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ripconcivcialtda.sharepoint.com/sites/ProyectosPeru/Documentos compartidos/013 - Hospital Lorena, E2/07. Administración Obra/Recursos humanos/03 Nomina/Planilla/2026/EMPLEADOS/202602/"/>
    </mc:Choice>
  </mc:AlternateContent>
  <xr:revisionPtr revIDLastSave="1828" documentId="13_ncr:1_{79EECF80-F3B5-4F9F-BC7F-63256862B2EE}" xr6:coauthVersionLast="47" xr6:coauthVersionMax="47" xr10:uidLastSave="{B7633E0B-D4A9-4A3F-8FB7-079D0BFCD905}"/>
  <bookViews>
    <workbookView xWindow="-120" yWindow="-120" windowWidth="34640" windowHeight="13920" tabRatio="861" firstSheet="1" activeTab="2" xr2:uid="{00000000-000D-0000-FFFF-FFFF00000000}"/>
  </bookViews>
  <sheets>
    <sheet name="EMP FISCALIZABLE" sheetId="1" state="hidden" r:id="rId1"/>
    <sheet name="CSRT STAFF" sheetId="15" r:id="rId2"/>
    <sheet name="CSRT RCO" sheetId="16" r:id="rId3"/>
    <sheet name="DatosPorPeriodo" sheetId="34" r:id="rId4"/>
    <sheet name="CargaS10" sheetId="35" r:id="rId5"/>
    <sheet name="Reloj" sheetId="21" r:id="rId6"/>
    <sheet name="Papeletas" sheetId="31" r:id="rId7"/>
    <sheet name="TR05" sheetId="19" r:id="rId8"/>
    <sheet name="S10" sheetId="20" r:id="rId9"/>
    <sheet name="TrabajadoresReloj" sheetId="25" r:id="rId10"/>
    <sheet name="Parametros" sheetId="27" r:id="rId11"/>
    <sheet name="Notas" sheetId="28" r:id="rId12"/>
    <sheet name="Hoja3" sheetId="18" state="hidden" r:id="rId13"/>
    <sheet name="INICIO" sheetId="2" state="hidden" r:id="rId14"/>
    <sheet name="Hoja4" sheetId="10" state="hidden" r:id="rId15"/>
    <sheet name="Hoja2" sheetId="6" state="hidden" r:id="rId16"/>
    <sheet name="Hoja1" sheetId="7" state="hidden" r:id="rId17"/>
  </sheets>
  <definedNames>
    <definedName name="__123Graph_A">#REF!</definedName>
    <definedName name="__123Graph_X">#REF!</definedName>
    <definedName name="_AtRisk_SimSetting_AutomaticallyGenerateReports">0</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1</definedName>
    <definedName name="_AtRisk_SimSetting_ConvergencePerformPercentileTest">0</definedName>
    <definedName name="_AtRisk_SimSetting_ConvergencePerformStdDeviationTest">0</definedName>
    <definedName name="_AtRisk_SimSetting_ConvergenceTestAllOutputs">1</definedName>
    <definedName name="_AtRisk_SimSetting_ConvergenceTestingPeriod">100</definedName>
    <definedName name="_AtRisk_SimSetting_ConvergenceTolerance">0.03</definedName>
    <definedName name="_AtRisk_SimSetting_LiveUpdate">1</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tdRecalcBehavior">0</definedName>
    <definedName name="_AtRisk_SimSetting_StdRecalcWithoutRiskStatic">0</definedName>
    <definedName name="_AtRisk_SimSetting_StdRecalcWithoutRiskStaticPercentile">0.5</definedName>
    <definedName name="_xlnm._FilterDatabase" localSheetId="4" hidden="1">CargaS10!$A$1:$W$206</definedName>
    <definedName name="_xlnm._FilterDatabase" localSheetId="2" hidden="1">'CSRT RCO'!$A$8:$OP$63</definedName>
    <definedName name="_xlnm._FilterDatabase" localSheetId="1" hidden="1">'CSRT STAFF'!$A$7:$CS$152</definedName>
    <definedName name="_xlnm._FilterDatabase" localSheetId="3" hidden="1">DatosPorPeriodo!$A$1:$AE$201</definedName>
    <definedName name="_xlnm._FilterDatabase" localSheetId="0" hidden="1">'EMP FISCALIZABLE'!$A$9:$QW$43</definedName>
    <definedName name="_xlnm._FilterDatabase" localSheetId="14" hidden="1">Hoja4!$A$1:$J$88</definedName>
    <definedName name="_xlnm._FilterDatabase" localSheetId="13" hidden="1">INICIO!$A$10:$CV$335</definedName>
    <definedName name="_xlnm._FilterDatabase" localSheetId="6" hidden="1">Papeletas!$A$1:$I$584</definedName>
    <definedName name="_xlnm._FilterDatabase" localSheetId="5" hidden="1">Reloj!$A$2:$AR$953</definedName>
    <definedName name="_xlnm._FilterDatabase" localSheetId="7" hidden="1">'TR05'!$A$1:$AA$871</definedName>
    <definedName name="_xlnm._FilterDatabase" localSheetId="9" hidden="1">TrabajadoresReloj!$A$1:$R$217</definedName>
    <definedName name="_Order1">255</definedName>
    <definedName name="_Order2">0</definedName>
    <definedName name="_Regression_Int">1</definedName>
    <definedName name="_xlnm.Print_Area" localSheetId="2">'CSRT RCO'!$A$1:$OH$48</definedName>
    <definedName name="_xlnm.Print_Area" localSheetId="1">'CSRT STAFF'!$A$1:$CM$120</definedName>
    <definedName name="_xlnm.Print_Area" localSheetId="0">'EMP FISCALIZABLE'!#REF!</definedName>
    <definedName name="dddd">#REF!</definedName>
    <definedName name="OPERATIVO">#REF!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0</definedName>
    <definedName name="RiskMonitorConvergence">1</definedName>
    <definedName name="RiskNumIterations">1000</definedName>
    <definedName name="RiskNumSimulations">1</definedName>
    <definedName name="RiskPauseOnError">0</definedName>
    <definedName name="RiskRunAfterRecalcMacro">0</definedName>
    <definedName name="RiskRunAfterSimMacro">0</definedName>
    <definedName name="RiskRunBeforeRecalcMacro">0</definedName>
    <definedName name="RiskRunBeforeSimMacro">0</definedName>
    <definedName name="RiskSamplingType">2</definedName>
    <definedName name="RiskStandardRecalc">1</definedName>
    <definedName name="RiskUpdateDisplay">0</definedName>
    <definedName name="RiskUseDifferentSeedForEachSim">0</definedName>
    <definedName name="RiskUseFixedSeed">0</definedName>
    <definedName name="RiskUseMultipleCPUs">0</definedName>
    <definedName name="_xlnm.Print_Titles" localSheetId="2">'CSRT RCO'!$3:$8</definedName>
    <definedName name="_xlnm.Print_Titles" localSheetId="1">'CSRT STAFF'!$3:$9</definedName>
    <definedName name="_xlnm.Print_Titles" localSheetId="0">'EMP FISCALIZABLE'!$3:$9</definedName>
    <definedName name="_xlnm.Print_Titles" localSheetId="13">INICIO!$3:$11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37" i="15" l="1"/>
  <c r="KF63" i="16" a="1"/>
  <c r="KF63" i="16" s="1"/>
  <c r="JW63" i="16" a="1"/>
  <c r="JW63" i="16" s="1"/>
  <c r="JN63" i="16" a="1"/>
  <c r="JN63" i="16" s="1"/>
  <c r="JE63" i="16" a="1"/>
  <c r="JE63" i="16" s="1"/>
  <c r="IV63" i="16" a="1"/>
  <c r="IV63" i="16" s="1"/>
  <c r="IM63" i="16" a="1"/>
  <c r="IM63" i="16" s="1"/>
  <c r="ID63" i="16" a="1"/>
  <c r="ID63" i="16" s="1"/>
  <c r="HU63" i="16" a="1"/>
  <c r="HU63" i="16" s="1"/>
  <c r="HL63" i="16" a="1"/>
  <c r="HL63" i="16" s="1"/>
  <c r="HC63" i="16" a="1"/>
  <c r="HC63" i="16" s="1"/>
  <c r="GT63" i="16" a="1"/>
  <c r="GT63" i="16" s="1"/>
  <c r="GK63" i="16" a="1"/>
  <c r="GK63" i="16" s="1"/>
  <c r="GB63" i="16" a="1"/>
  <c r="GB63" i="16" s="1"/>
  <c r="FS63" i="16" a="1"/>
  <c r="FS63" i="16" s="1"/>
  <c r="FJ63" i="16" a="1"/>
  <c r="FJ63" i="16" s="1"/>
  <c r="FA63" i="16" a="1"/>
  <c r="FA63" i="16" s="1"/>
  <c r="ER63" i="16" a="1"/>
  <c r="ER63" i="16" s="1"/>
  <c r="EI63" i="16" a="1"/>
  <c r="EI63" i="16" s="1"/>
  <c r="DZ63" i="16" a="1"/>
  <c r="DZ63" i="16" s="1"/>
  <c r="DQ63" i="16" a="1"/>
  <c r="DQ63" i="16" s="1"/>
  <c r="DH63" i="16" a="1"/>
  <c r="DH63" i="16" s="1"/>
  <c r="CY63" i="16" a="1"/>
  <c r="CY63" i="16" s="1"/>
  <c r="CP63" i="16" a="1"/>
  <c r="CP63" i="16" s="1"/>
  <c r="CG63" i="16" a="1"/>
  <c r="CG63" i="16" s="1"/>
  <c r="BX63" i="16" a="1"/>
  <c r="BX63" i="16" s="1"/>
  <c r="BO63" i="16" a="1"/>
  <c r="BO63" i="16" s="1"/>
  <c r="BF63" i="16" a="1"/>
  <c r="BF63" i="16" s="1"/>
  <c r="AW63" i="16" a="1"/>
  <c r="AW63" i="16" s="1"/>
  <c r="AN63" i="16" a="1"/>
  <c r="AN63" i="16" s="1"/>
  <c r="AE63" i="16" a="1"/>
  <c r="AE63" i="16" s="1"/>
  <c r="V63" i="16" a="1"/>
  <c r="V63" i="16" s="1"/>
  <c r="KF62" i="16" a="1"/>
  <c r="KF62" i="16" s="1"/>
  <c r="JW62" i="16" a="1"/>
  <c r="JW62" i="16" s="1"/>
  <c r="JN62" i="16" a="1"/>
  <c r="JN62" i="16" s="1"/>
  <c r="JE62" i="16" a="1"/>
  <c r="JE62" i="16" s="1"/>
  <c r="IV62" i="16" a="1"/>
  <c r="IV62" i="16" s="1"/>
  <c r="IM62" i="16" a="1"/>
  <c r="IM62" i="16" s="1"/>
  <c r="ID62" i="16" a="1"/>
  <c r="ID62" i="16" s="1"/>
  <c r="HU62" i="16" a="1"/>
  <c r="HU62" i="16" s="1"/>
  <c r="HL62" i="16" a="1"/>
  <c r="HL62" i="16" s="1"/>
  <c r="HC62" i="16" a="1"/>
  <c r="HC62" i="16" s="1"/>
  <c r="GT62" i="16" a="1"/>
  <c r="GT62" i="16" s="1"/>
  <c r="GK62" i="16" a="1"/>
  <c r="GK62" i="16" s="1"/>
  <c r="GB62" i="16" a="1"/>
  <c r="GB62" i="16" s="1"/>
  <c r="FS62" i="16" a="1"/>
  <c r="FS62" i="16" s="1"/>
  <c r="FJ62" i="16" a="1"/>
  <c r="FJ62" i="16" s="1"/>
  <c r="FA62" i="16" a="1"/>
  <c r="FA62" i="16" s="1"/>
  <c r="ER62" i="16" a="1"/>
  <c r="ER62" i="16" s="1"/>
  <c r="EI62" i="16" a="1"/>
  <c r="EI62" i="16" s="1"/>
  <c r="DZ62" i="16" a="1"/>
  <c r="DZ62" i="16" s="1"/>
  <c r="DQ62" i="16" a="1"/>
  <c r="DQ62" i="16" s="1"/>
  <c r="DH62" i="16" a="1"/>
  <c r="DH62" i="16" s="1"/>
  <c r="CY62" i="16" a="1"/>
  <c r="CY62" i="16" s="1"/>
  <c r="CP62" i="16" a="1"/>
  <c r="CP62" i="16" s="1"/>
  <c r="CG62" i="16" a="1"/>
  <c r="CG62" i="16" s="1"/>
  <c r="BX62" i="16" a="1"/>
  <c r="BX62" i="16" s="1"/>
  <c r="BO62" i="16" a="1"/>
  <c r="BO62" i="16" s="1"/>
  <c r="BF62" i="16" a="1"/>
  <c r="BF62" i="16" s="1"/>
  <c r="AW62" i="16" a="1"/>
  <c r="AW62" i="16" s="1"/>
  <c r="AN62" i="16" a="1"/>
  <c r="AN62" i="16" s="1"/>
  <c r="AE62" i="16" a="1"/>
  <c r="AE62" i="16" s="1"/>
  <c r="V62" i="16" a="1"/>
  <c r="V62" i="16" s="1"/>
  <c r="KF61" i="16" a="1"/>
  <c r="KF61" i="16" s="1"/>
  <c r="JW61" i="16" a="1"/>
  <c r="JW61" i="16" s="1"/>
  <c r="JN61" i="16" a="1"/>
  <c r="JN61" i="16" s="1"/>
  <c r="JE61" i="16" a="1"/>
  <c r="JE61" i="16" s="1"/>
  <c r="IV61" i="16" a="1"/>
  <c r="IV61" i="16" s="1"/>
  <c r="IM61" i="16" a="1"/>
  <c r="IM61" i="16" s="1"/>
  <c r="ID61" i="16" a="1"/>
  <c r="ID61" i="16" s="1"/>
  <c r="HU61" i="16" a="1"/>
  <c r="HU61" i="16" s="1"/>
  <c r="HL61" i="16" a="1"/>
  <c r="HL61" i="16" s="1"/>
  <c r="HC61" i="16" a="1"/>
  <c r="HC61" i="16" s="1"/>
  <c r="GT61" i="16" a="1"/>
  <c r="GT61" i="16" s="1"/>
  <c r="GK61" i="16" a="1"/>
  <c r="GK61" i="16" s="1"/>
  <c r="GB61" i="16" a="1"/>
  <c r="GB61" i="16" s="1"/>
  <c r="FS61" i="16" a="1"/>
  <c r="FS61" i="16" s="1"/>
  <c r="FJ61" i="16" a="1"/>
  <c r="FJ61" i="16" s="1"/>
  <c r="FA61" i="16" a="1"/>
  <c r="FA61" i="16" s="1"/>
  <c r="ER61" i="16" a="1"/>
  <c r="ER61" i="16" s="1"/>
  <c r="EI61" i="16" a="1"/>
  <c r="EI61" i="16" s="1"/>
  <c r="DZ61" i="16" a="1"/>
  <c r="DZ61" i="16" s="1"/>
  <c r="DQ61" i="16" a="1"/>
  <c r="DQ61" i="16" s="1"/>
  <c r="DH61" i="16" a="1"/>
  <c r="DH61" i="16" s="1"/>
  <c r="CY61" i="16" a="1"/>
  <c r="CY61" i="16" s="1"/>
  <c r="CP61" i="16" a="1"/>
  <c r="CP61" i="16" s="1"/>
  <c r="CG61" i="16" a="1"/>
  <c r="CG61" i="16" s="1"/>
  <c r="BX61" i="16" a="1"/>
  <c r="BX61" i="16" s="1"/>
  <c r="BO61" i="16" a="1"/>
  <c r="BO61" i="16" s="1"/>
  <c r="BF61" i="16" a="1"/>
  <c r="BF61" i="16" s="1"/>
  <c r="AW61" i="16" a="1"/>
  <c r="AW61" i="16" s="1"/>
  <c r="AN61" i="16" a="1"/>
  <c r="AN61" i="16" s="1"/>
  <c r="AE61" i="16" a="1"/>
  <c r="AE61" i="16" s="1"/>
  <c r="V61" i="16" a="1"/>
  <c r="V61" i="16" s="1"/>
  <c r="KF60" i="16" a="1"/>
  <c r="KF60" i="16" s="1"/>
  <c r="JW60" i="16" a="1"/>
  <c r="JW60" i="16" s="1"/>
  <c r="JN60" i="16" a="1"/>
  <c r="JN60" i="16" s="1"/>
  <c r="JE60" i="16" a="1"/>
  <c r="JE60" i="16" s="1"/>
  <c r="IV60" i="16" a="1"/>
  <c r="IV60" i="16" s="1"/>
  <c r="IM60" i="16" a="1"/>
  <c r="IM60" i="16" s="1"/>
  <c r="ID60" i="16" a="1"/>
  <c r="ID60" i="16" s="1"/>
  <c r="HU60" i="16" a="1"/>
  <c r="HU60" i="16" s="1"/>
  <c r="HL60" i="16" a="1"/>
  <c r="HL60" i="16" s="1"/>
  <c r="HC60" i="16" a="1"/>
  <c r="HC60" i="16" s="1"/>
  <c r="GT60" i="16" a="1"/>
  <c r="GT60" i="16" s="1"/>
  <c r="GK60" i="16" a="1"/>
  <c r="GK60" i="16" s="1"/>
  <c r="GB60" i="16" a="1"/>
  <c r="GB60" i="16" s="1"/>
  <c r="FS60" i="16" a="1"/>
  <c r="FS60" i="16" s="1"/>
  <c r="FJ60" i="16" a="1"/>
  <c r="FJ60" i="16" s="1"/>
  <c r="FA60" i="16" a="1"/>
  <c r="FA60" i="16" s="1"/>
  <c r="ER60" i="16" a="1"/>
  <c r="ER60" i="16" s="1"/>
  <c r="EI60" i="16" a="1"/>
  <c r="EI60" i="16" s="1"/>
  <c r="DZ60" i="16" a="1"/>
  <c r="DZ60" i="16" s="1"/>
  <c r="DQ60" i="16" a="1"/>
  <c r="DQ60" i="16" s="1"/>
  <c r="DH60" i="16" a="1"/>
  <c r="DH60" i="16" s="1"/>
  <c r="CY60" i="16" a="1"/>
  <c r="CY60" i="16" s="1"/>
  <c r="CP60" i="16" a="1"/>
  <c r="CP60" i="16" s="1"/>
  <c r="CG60" i="16" a="1"/>
  <c r="CG60" i="16" s="1"/>
  <c r="BX60" i="16" a="1"/>
  <c r="BX60" i="16" s="1"/>
  <c r="BO60" i="16" a="1"/>
  <c r="BO60" i="16" s="1"/>
  <c r="BF60" i="16" a="1"/>
  <c r="BF60" i="16" s="1"/>
  <c r="AW60" i="16" a="1"/>
  <c r="AW60" i="16" s="1"/>
  <c r="AN60" i="16" a="1"/>
  <c r="AN60" i="16" s="1"/>
  <c r="AE60" i="16" a="1"/>
  <c r="AE60" i="16" s="1"/>
  <c r="V60" i="16" a="1"/>
  <c r="V60" i="16" s="1"/>
  <c r="KF59" i="16" a="1"/>
  <c r="KF59" i="16" s="1"/>
  <c r="JW59" i="16" a="1"/>
  <c r="JW59" i="16" s="1"/>
  <c r="JN59" i="16" a="1"/>
  <c r="JN59" i="16" s="1"/>
  <c r="JE59" i="16" a="1"/>
  <c r="JE59" i="16" s="1"/>
  <c r="IV59" i="16" a="1"/>
  <c r="IV59" i="16" s="1"/>
  <c r="IM59" i="16" a="1"/>
  <c r="IM59" i="16" s="1"/>
  <c r="ID59" i="16" a="1"/>
  <c r="ID59" i="16" s="1"/>
  <c r="HU59" i="16" a="1"/>
  <c r="HU59" i="16" s="1"/>
  <c r="HL59" i="16" a="1"/>
  <c r="HL59" i="16" s="1"/>
  <c r="HC59" i="16" a="1"/>
  <c r="HC59" i="16" s="1"/>
  <c r="GT59" i="16" a="1"/>
  <c r="GT59" i="16" s="1"/>
  <c r="GK59" i="16" a="1"/>
  <c r="GK59" i="16" s="1"/>
  <c r="GB59" i="16" a="1"/>
  <c r="GB59" i="16" s="1"/>
  <c r="FS59" i="16" a="1"/>
  <c r="FS59" i="16" s="1"/>
  <c r="FJ59" i="16" a="1"/>
  <c r="FJ59" i="16" s="1"/>
  <c r="FA59" i="16" a="1"/>
  <c r="FA59" i="16" s="1"/>
  <c r="ER59" i="16" a="1"/>
  <c r="ER59" i="16" s="1"/>
  <c r="EI59" i="16" a="1"/>
  <c r="EI59" i="16" s="1"/>
  <c r="DZ59" i="16" a="1"/>
  <c r="DZ59" i="16" s="1"/>
  <c r="DQ59" i="16" a="1"/>
  <c r="DQ59" i="16" s="1"/>
  <c r="DH59" i="16" a="1"/>
  <c r="DH59" i="16" s="1"/>
  <c r="CY59" i="16" a="1"/>
  <c r="CY59" i="16" s="1"/>
  <c r="CP59" i="16" a="1"/>
  <c r="CP59" i="16" s="1"/>
  <c r="CG59" i="16" a="1"/>
  <c r="CG59" i="16" s="1"/>
  <c r="BX59" i="16" a="1"/>
  <c r="BX59" i="16" s="1"/>
  <c r="BO59" i="16" a="1"/>
  <c r="BO59" i="16" s="1"/>
  <c r="BF59" i="16" a="1"/>
  <c r="BF59" i="16" s="1"/>
  <c r="AW59" i="16" a="1"/>
  <c r="AW59" i="16" s="1"/>
  <c r="AN59" i="16" a="1"/>
  <c r="AN59" i="16" s="1"/>
  <c r="AE59" i="16" a="1"/>
  <c r="AE59" i="16" s="1"/>
  <c r="V59" i="16" a="1"/>
  <c r="V59" i="16" s="1"/>
  <c r="KF58" i="16" a="1"/>
  <c r="KF58" i="16" s="1"/>
  <c r="JW58" i="16" a="1"/>
  <c r="JW58" i="16" s="1"/>
  <c r="JN58" i="16" a="1"/>
  <c r="JN58" i="16" s="1"/>
  <c r="JE58" i="16" a="1"/>
  <c r="JE58" i="16" s="1"/>
  <c r="IV58" i="16" a="1"/>
  <c r="IV58" i="16" s="1"/>
  <c r="IM58" i="16" a="1"/>
  <c r="IM58" i="16" s="1"/>
  <c r="ID58" i="16" a="1"/>
  <c r="ID58" i="16" s="1"/>
  <c r="HU58" i="16" a="1"/>
  <c r="HU58" i="16" s="1"/>
  <c r="HL58" i="16" a="1"/>
  <c r="HL58" i="16" s="1"/>
  <c r="HC58" i="16" a="1"/>
  <c r="HC58" i="16" s="1"/>
  <c r="GT58" i="16" a="1"/>
  <c r="GT58" i="16" s="1"/>
  <c r="GK58" i="16" a="1"/>
  <c r="GK58" i="16" s="1"/>
  <c r="GB58" i="16" a="1"/>
  <c r="GB58" i="16" s="1"/>
  <c r="FS58" i="16" a="1"/>
  <c r="FS58" i="16" s="1"/>
  <c r="FJ58" i="16" a="1"/>
  <c r="FJ58" i="16" s="1"/>
  <c r="FA58" i="16" a="1"/>
  <c r="FA58" i="16" s="1"/>
  <c r="ER58" i="16" a="1"/>
  <c r="ER58" i="16"/>
  <c r="EI58" i="16" a="1"/>
  <c r="EI58" i="16" s="1"/>
  <c r="DZ58" i="16" a="1"/>
  <c r="DZ58" i="16" s="1"/>
  <c r="DQ58" i="16" a="1"/>
  <c r="DQ58" i="16" s="1"/>
  <c r="DH58" i="16" a="1"/>
  <c r="DH58" i="16" s="1"/>
  <c r="CY58" i="16" a="1"/>
  <c r="CY58" i="16" s="1"/>
  <c r="CP58" i="16" a="1"/>
  <c r="CP58" i="16" s="1"/>
  <c r="CG58" i="16" a="1"/>
  <c r="CG58" i="16" s="1"/>
  <c r="BX58" i="16" a="1"/>
  <c r="BX58" i="16" s="1"/>
  <c r="BO58" i="16" a="1"/>
  <c r="BO58" i="16" s="1"/>
  <c r="BF58" i="16" a="1"/>
  <c r="BF58" i="16" s="1"/>
  <c r="AW58" i="16" a="1"/>
  <c r="AW58" i="16" s="1"/>
  <c r="AN58" i="16" a="1"/>
  <c r="AN58" i="16" s="1"/>
  <c r="AE58" i="16" a="1"/>
  <c r="AE58" i="16" s="1"/>
  <c r="V58" i="16" a="1"/>
  <c r="V58" i="16" s="1"/>
  <c r="KF57" i="16" a="1"/>
  <c r="KF57" i="16" s="1"/>
  <c r="JW57" i="16" a="1"/>
  <c r="JW57" i="16"/>
  <c r="JN57" i="16" a="1"/>
  <c r="JN57" i="16" s="1"/>
  <c r="JE57" i="16" a="1"/>
  <c r="JE57" i="16" s="1"/>
  <c r="IV57" i="16" a="1"/>
  <c r="IV57" i="16" s="1"/>
  <c r="IM57" i="16" a="1"/>
  <c r="IM57" i="16" s="1"/>
  <c r="ID57" i="16" a="1"/>
  <c r="ID57" i="16" s="1"/>
  <c r="HU57" i="16" a="1"/>
  <c r="HU57" i="16" s="1"/>
  <c r="HL57" i="16" a="1"/>
  <c r="HL57" i="16" s="1"/>
  <c r="HC57" i="16" a="1"/>
  <c r="HC57" i="16" s="1"/>
  <c r="GT57" i="16" a="1"/>
  <c r="GT57" i="16" s="1"/>
  <c r="GK57" i="16" a="1"/>
  <c r="GK57" i="16" s="1"/>
  <c r="GB57" i="16" a="1"/>
  <c r="GB57" i="16" s="1"/>
  <c r="FS57" i="16" a="1"/>
  <c r="FS57" i="16" s="1"/>
  <c r="FJ57" i="16" a="1"/>
  <c r="FJ57" i="16" s="1"/>
  <c r="FA57" i="16" a="1"/>
  <c r="FA57" i="16" s="1"/>
  <c r="ER57" i="16" a="1"/>
  <c r="ER57" i="16" s="1"/>
  <c r="EI57" i="16" a="1"/>
  <c r="EI57" i="16"/>
  <c r="DZ57" i="16" a="1"/>
  <c r="DZ57" i="16" s="1"/>
  <c r="DQ57" i="16" a="1"/>
  <c r="DQ57" i="16" s="1"/>
  <c r="DH57" i="16" a="1"/>
  <c r="DH57" i="16" s="1"/>
  <c r="CY57" i="16" a="1"/>
  <c r="CY57" i="16" s="1"/>
  <c r="CP57" i="16" a="1"/>
  <c r="CP57" i="16" s="1"/>
  <c r="CG57" i="16" a="1"/>
  <c r="CG57" i="16" s="1"/>
  <c r="BX57" i="16" a="1"/>
  <c r="BX57" i="16" s="1"/>
  <c r="BO57" i="16" a="1"/>
  <c r="BO57" i="16"/>
  <c r="BF57" i="16" a="1"/>
  <c r="BF57" i="16" s="1"/>
  <c r="AW57" i="16" a="1"/>
  <c r="AW57" i="16" s="1"/>
  <c r="AN57" i="16" a="1"/>
  <c r="AN57" i="16" s="1"/>
  <c r="AE57" i="16" a="1"/>
  <c r="AE57" i="16" s="1"/>
  <c r="V57" i="16" a="1"/>
  <c r="V57" i="16" s="1"/>
  <c r="KF56" i="16" a="1"/>
  <c r="KF56" i="16" s="1"/>
  <c r="JW56" i="16" a="1"/>
  <c r="JW56" i="16" s="1"/>
  <c r="JN56" i="16" a="1"/>
  <c r="JN56" i="16" s="1"/>
  <c r="JE56" i="16" a="1"/>
  <c r="JE56" i="16" s="1"/>
  <c r="IV56" i="16" a="1"/>
  <c r="IV56" i="16" s="1"/>
  <c r="IM56" i="16" a="1"/>
  <c r="IM56" i="16" s="1"/>
  <c r="ID56" i="16" a="1"/>
  <c r="ID56" i="16" s="1"/>
  <c r="HU56" i="16" a="1"/>
  <c r="HU56" i="16" s="1"/>
  <c r="HL56" i="16" a="1"/>
  <c r="HL56" i="16" s="1"/>
  <c r="HC56" i="16" a="1"/>
  <c r="HC56" i="16" s="1"/>
  <c r="GT56" i="16" a="1"/>
  <c r="GT56" i="16" s="1"/>
  <c r="GK56" i="16" a="1"/>
  <c r="GK56" i="16" s="1"/>
  <c r="GB56" i="16" a="1"/>
  <c r="GB56" i="16" s="1"/>
  <c r="FS56" i="16" a="1"/>
  <c r="FS56" i="16" s="1"/>
  <c r="FJ56" i="16" a="1"/>
  <c r="FJ56" i="16" s="1"/>
  <c r="FA56" i="16" a="1"/>
  <c r="FA56" i="16" s="1"/>
  <c r="ER56" i="16" a="1"/>
  <c r="ER56" i="16" s="1"/>
  <c r="EI56" i="16" a="1"/>
  <c r="EI56" i="16" s="1"/>
  <c r="DZ56" i="16" a="1"/>
  <c r="DZ56" i="16" s="1"/>
  <c r="DQ56" i="16" a="1"/>
  <c r="DQ56" i="16" s="1"/>
  <c r="DH56" i="16" a="1"/>
  <c r="DH56" i="16" s="1"/>
  <c r="CY56" i="16" a="1"/>
  <c r="CY56" i="16" s="1"/>
  <c r="CP56" i="16" a="1"/>
  <c r="CP56" i="16" s="1"/>
  <c r="CG56" i="16" a="1"/>
  <c r="CG56" i="16" s="1"/>
  <c r="BX56" i="16" a="1"/>
  <c r="BX56" i="16" s="1"/>
  <c r="BO56" i="16" a="1"/>
  <c r="BO56" i="16" s="1"/>
  <c r="BF56" i="16" a="1"/>
  <c r="BF56" i="16" s="1"/>
  <c r="AW56" i="16" a="1"/>
  <c r="AW56" i="16" s="1"/>
  <c r="AN56" i="16" a="1"/>
  <c r="AN56" i="16" s="1"/>
  <c r="AE56" i="16" a="1"/>
  <c r="AE56" i="16" s="1"/>
  <c r="V56" i="16" a="1"/>
  <c r="V56" i="16" s="1"/>
  <c r="KF55" i="16" a="1"/>
  <c r="KF55" i="16" s="1"/>
  <c r="JW55" i="16" a="1"/>
  <c r="JW55" i="16" s="1"/>
  <c r="JN55" i="16" a="1"/>
  <c r="JN55" i="16" s="1"/>
  <c r="JE55" i="16" a="1"/>
  <c r="JE55" i="16" s="1"/>
  <c r="IV55" i="16" a="1"/>
  <c r="IV55" i="16" s="1"/>
  <c r="IM55" i="16" a="1"/>
  <c r="IM55" i="16" s="1"/>
  <c r="ID55" i="16" a="1"/>
  <c r="ID55" i="16" s="1"/>
  <c r="HU55" i="16" a="1"/>
  <c r="HU55" i="16" s="1"/>
  <c r="HL55" i="16" a="1"/>
  <c r="HL55" i="16" s="1"/>
  <c r="HC55" i="16" a="1"/>
  <c r="HC55" i="16" s="1"/>
  <c r="GT55" i="16" a="1"/>
  <c r="GT55" i="16" s="1"/>
  <c r="GK55" i="16" a="1"/>
  <c r="GK55" i="16" s="1"/>
  <c r="GB55" i="16" a="1"/>
  <c r="GB55" i="16" s="1"/>
  <c r="FS55" i="16" a="1"/>
  <c r="FS55" i="16" s="1"/>
  <c r="FJ55" i="16" a="1"/>
  <c r="FJ55" i="16" s="1"/>
  <c r="FA55" i="16" a="1"/>
  <c r="FA55" i="16" s="1"/>
  <c r="ER55" i="16" a="1"/>
  <c r="ER55" i="16" s="1"/>
  <c r="EI55" i="16" a="1"/>
  <c r="EI55" i="16" s="1"/>
  <c r="DZ55" i="16" a="1"/>
  <c r="DZ55" i="16" s="1"/>
  <c r="DQ55" i="16" a="1"/>
  <c r="DQ55" i="16" s="1"/>
  <c r="DH55" i="16" a="1"/>
  <c r="DH55" i="16" s="1"/>
  <c r="CY55" i="16" a="1"/>
  <c r="CY55" i="16" s="1"/>
  <c r="CP55" i="16" a="1"/>
  <c r="CP55" i="16" s="1"/>
  <c r="CG55" i="16" a="1"/>
  <c r="CG55" i="16" s="1"/>
  <c r="BX55" i="16" a="1"/>
  <c r="BX55" i="16" s="1"/>
  <c r="BO55" i="16" a="1"/>
  <c r="BO55" i="16" s="1"/>
  <c r="BF55" i="16" a="1"/>
  <c r="BF55" i="16" s="1"/>
  <c r="AW55" i="16" a="1"/>
  <c r="AW55" i="16" s="1"/>
  <c r="AN55" i="16" a="1"/>
  <c r="AN55" i="16" s="1"/>
  <c r="AE55" i="16" a="1"/>
  <c r="AE55" i="16" s="1"/>
  <c r="V55" i="16" a="1"/>
  <c r="V55" i="16" s="1"/>
  <c r="KF54" i="16" a="1"/>
  <c r="KF54" i="16" s="1"/>
  <c r="JW54" i="16" a="1"/>
  <c r="JW54" i="16" s="1"/>
  <c r="JN54" i="16" a="1"/>
  <c r="JN54" i="16" s="1"/>
  <c r="JE54" i="16" a="1"/>
  <c r="JE54" i="16" s="1"/>
  <c r="IV54" i="16" a="1"/>
  <c r="IV54" i="16" s="1"/>
  <c r="IM54" i="16" a="1"/>
  <c r="IM54" i="16" s="1"/>
  <c r="ID54" i="16" a="1"/>
  <c r="ID54" i="16" s="1"/>
  <c r="HU54" i="16" a="1"/>
  <c r="HU54" i="16" s="1"/>
  <c r="HL54" i="16" a="1"/>
  <c r="HL54" i="16" s="1"/>
  <c r="HC54" i="16" a="1"/>
  <c r="HC54" i="16" s="1"/>
  <c r="GT54" i="16" a="1"/>
  <c r="GT54" i="16" s="1"/>
  <c r="GK54" i="16" a="1"/>
  <c r="GK54" i="16" s="1"/>
  <c r="GB54" i="16" a="1"/>
  <c r="GB54" i="16" s="1"/>
  <c r="FS54" i="16" a="1"/>
  <c r="FS54" i="16" s="1"/>
  <c r="FJ54" i="16" a="1"/>
  <c r="FJ54" i="16" s="1"/>
  <c r="FA54" i="16" a="1"/>
  <c r="FA54" i="16" s="1"/>
  <c r="ER54" i="16" a="1"/>
  <c r="ER54" i="16" s="1"/>
  <c r="EI54" i="16" a="1"/>
  <c r="EI54" i="16" s="1"/>
  <c r="DZ54" i="16" a="1"/>
  <c r="DZ54" i="16" s="1"/>
  <c r="DQ54" i="16" a="1"/>
  <c r="DQ54" i="16" s="1"/>
  <c r="DH54" i="16" a="1"/>
  <c r="DH54" i="16" s="1"/>
  <c r="CY54" i="16" a="1"/>
  <c r="CY54" i="16" s="1"/>
  <c r="CP54" i="16" a="1"/>
  <c r="CP54" i="16" s="1"/>
  <c r="CG54" i="16" a="1"/>
  <c r="CG54" i="16" s="1"/>
  <c r="BX54" i="16" a="1"/>
  <c r="BX54" i="16" s="1"/>
  <c r="BO54" i="16" a="1"/>
  <c r="BO54" i="16" s="1"/>
  <c r="BF54" i="16" a="1"/>
  <c r="BF54" i="16" s="1"/>
  <c r="AW54" i="16" a="1"/>
  <c r="AW54" i="16" s="1"/>
  <c r="AN54" i="16" a="1"/>
  <c r="AN54" i="16" s="1"/>
  <c r="AE54" i="16" a="1"/>
  <c r="AE54" i="16" s="1"/>
  <c r="V54" i="16" a="1"/>
  <c r="V54" i="16" s="1"/>
  <c r="KF53" i="16" a="1"/>
  <c r="KF53" i="16" s="1"/>
  <c r="JW53" i="16" a="1"/>
  <c r="JW53" i="16" s="1"/>
  <c r="JN53" i="16" a="1"/>
  <c r="JN53" i="16" s="1"/>
  <c r="JE53" i="16" a="1"/>
  <c r="JE53" i="16" s="1"/>
  <c r="IV53" i="16" a="1"/>
  <c r="IV53" i="16"/>
  <c r="IM53" i="16" a="1"/>
  <c r="IM53" i="16" s="1"/>
  <c r="ID53" i="16" a="1"/>
  <c r="ID53" i="16" s="1"/>
  <c r="HU53" i="16" a="1"/>
  <c r="HU53" i="16" s="1"/>
  <c r="HL53" i="16" a="1"/>
  <c r="HL53" i="16" s="1"/>
  <c r="HC53" i="16" a="1"/>
  <c r="HC53" i="16" s="1"/>
  <c r="GT53" i="16" a="1"/>
  <c r="GT53" i="16" s="1"/>
  <c r="GK53" i="16" a="1"/>
  <c r="GK53" i="16" s="1"/>
  <c r="GB53" i="16" a="1"/>
  <c r="GB53" i="16" s="1"/>
  <c r="FS53" i="16" a="1"/>
  <c r="FS53" i="16" s="1"/>
  <c r="FJ53" i="16" a="1"/>
  <c r="FJ53" i="16" s="1"/>
  <c r="FA53" i="16" a="1"/>
  <c r="FA53" i="16" s="1"/>
  <c r="ER53" i="16" a="1"/>
  <c r="ER53" i="16" s="1"/>
  <c r="EI53" i="16" a="1"/>
  <c r="EI53" i="16" s="1"/>
  <c r="DZ53" i="16" a="1"/>
  <c r="DZ53" i="16" s="1"/>
  <c r="DQ53" i="16" a="1"/>
  <c r="DQ53" i="16" s="1"/>
  <c r="DH53" i="16" a="1"/>
  <c r="DH53" i="16" s="1"/>
  <c r="CY53" i="16" a="1"/>
  <c r="CY53" i="16" s="1"/>
  <c r="CP53" i="16" a="1"/>
  <c r="CP53" i="16" s="1"/>
  <c r="CG53" i="16" a="1"/>
  <c r="CG53" i="16" s="1"/>
  <c r="BX53" i="16" a="1"/>
  <c r="BX53" i="16" s="1"/>
  <c r="BO53" i="16" a="1"/>
  <c r="BO53" i="16" s="1"/>
  <c r="BF53" i="16" a="1"/>
  <c r="BF53" i="16" s="1"/>
  <c r="AW53" i="16" a="1"/>
  <c r="AW53" i="16" s="1"/>
  <c r="AN53" i="16" a="1"/>
  <c r="AN53" i="16" s="1"/>
  <c r="AE53" i="16" a="1"/>
  <c r="AE53" i="16" s="1"/>
  <c r="V53" i="16" a="1"/>
  <c r="V53" i="16" s="1"/>
  <c r="KF52" i="16" a="1"/>
  <c r="KF52" i="16" s="1"/>
  <c r="JW52" i="16" a="1"/>
  <c r="JW52" i="16" s="1"/>
  <c r="JN52" i="16" a="1"/>
  <c r="JN52" i="16" s="1"/>
  <c r="JE52" i="16" a="1"/>
  <c r="JE52" i="16" s="1"/>
  <c r="IV52" i="16" a="1"/>
  <c r="IV52" i="16" s="1"/>
  <c r="IM52" i="16" a="1"/>
  <c r="IM52" i="16" s="1"/>
  <c r="ID52" i="16" a="1"/>
  <c r="ID52" i="16" s="1"/>
  <c r="HU52" i="16" a="1"/>
  <c r="HU52" i="16" s="1"/>
  <c r="HL52" i="16" a="1"/>
  <c r="HL52" i="16" s="1"/>
  <c r="HC52" i="16" a="1"/>
  <c r="HC52" i="16" s="1"/>
  <c r="GT52" i="16" a="1"/>
  <c r="GT52" i="16" s="1"/>
  <c r="GK52" i="16" a="1"/>
  <c r="GK52" i="16" s="1"/>
  <c r="GB52" i="16" a="1"/>
  <c r="GB52" i="16" s="1"/>
  <c r="FS52" i="16" a="1"/>
  <c r="FS52" i="16" s="1"/>
  <c r="FJ52" i="16" a="1"/>
  <c r="FJ52" i="16" s="1"/>
  <c r="FA52" i="16" a="1"/>
  <c r="FA52" i="16" s="1"/>
  <c r="ER52" i="16" a="1"/>
  <c r="ER52" i="16" s="1"/>
  <c r="EI52" i="16" a="1"/>
  <c r="EI52" i="16" s="1"/>
  <c r="DZ52" i="16" a="1"/>
  <c r="DZ52" i="16" s="1"/>
  <c r="DQ52" i="16" a="1"/>
  <c r="DQ52" i="16" s="1"/>
  <c r="DH52" i="16" a="1"/>
  <c r="DH52" i="16" s="1"/>
  <c r="CY52" i="16" a="1"/>
  <c r="CY52" i="16" s="1"/>
  <c r="CP52" i="16" a="1"/>
  <c r="CP52" i="16" s="1"/>
  <c r="CG52" i="16" a="1"/>
  <c r="CG52" i="16" s="1"/>
  <c r="BX52" i="16" a="1"/>
  <c r="BX52" i="16" s="1"/>
  <c r="BO52" i="16" a="1"/>
  <c r="BO52" i="16" s="1"/>
  <c r="BF52" i="16" a="1"/>
  <c r="BF52" i="16" s="1"/>
  <c r="AW52" i="16" a="1"/>
  <c r="AW52" i="16" s="1"/>
  <c r="AN52" i="16" a="1"/>
  <c r="AN52" i="16" s="1"/>
  <c r="AE52" i="16" a="1"/>
  <c r="AE52" i="16" s="1"/>
  <c r="V52" i="16" a="1"/>
  <c r="V52" i="16" s="1"/>
  <c r="KF51" i="16" a="1"/>
  <c r="KF51" i="16" s="1"/>
  <c r="JW51" i="16" a="1"/>
  <c r="JW51" i="16" s="1"/>
  <c r="JN51" i="16" a="1"/>
  <c r="JN51" i="16" s="1"/>
  <c r="JE51" i="16" a="1"/>
  <c r="JE51" i="16" s="1"/>
  <c r="IV51" i="16" a="1"/>
  <c r="IV51" i="16" s="1"/>
  <c r="IM51" i="16" a="1"/>
  <c r="IM51" i="16" s="1"/>
  <c r="ID51" i="16" a="1"/>
  <c r="ID51" i="16" s="1"/>
  <c r="HU51" i="16" a="1"/>
  <c r="HU51" i="16" s="1"/>
  <c r="HL51" i="16" a="1"/>
  <c r="HL51" i="16" s="1"/>
  <c r="HC51" i="16" a="1"/>
  <c r="HC51" i="16" s="1"/>
  <c r="GT51" i="16" a="1"/>
  <c r="GT51" i="16" s="1"/>
  <c r="GK51" i="16" a="1"/>
  <c r="GK51" i="16" s="1"/>
  <c r="GB51" i="16" a="1"/>
  <c r="GB51" i="16" s="1"/>
  <c r="FS51" i="16" a="1"/>
  <c r="FS51" i="16" s="1"/>
  <c r="FJ51" i="16" a="1"/>
  <c r="FJ51" i="16" s="1"/>
  <c r="FA51" i="16" a="1"/>
  <c r="FA51" i="16" s="1"/>
  <c r="ER51" i="16" a="1"/>
  <c r="ER51" i="16" s="1"/>
  <c r="EI51" i="16" a="1"/>
  <c r="EI51" i="16" s="1"/>
  <c r="DZ51" i="16" a="1"/>
  <c r="DZ51" i="16" s="1"/>
  <c r="DQ51" i="16" a="1"/>
  <c r="DQ51" i="16" s="1"/>
  <c r="DH51" i="16" a="1"/>
  <c r="DH51" i="16" s="1"/>
  <c r="CY51" i="16" a="1"/>
  <c r="CY51" i="16" s="1"/>
  <c r="CP51" i="16" a="1"/>
  <c r="CP51" i="16" s="1"/>
  <c r="CG51" i="16" a="1"/>
  <c r="CG51" i="16" s="1"/>
  <c r="BX51" i="16" a="1"/>
  <c r="BX51" i="16" s="1"/>
  <c r="BO51" i="16" a="1"/>
  <c r="BO51" i="16" s="1"/>
  <c r="BF51" i="16" a="1"/>
  <c r="BF51" i="16" s="1"/>
  <c r="AW51" i="16" a="1"/>
  <c r="AW51" i="16" s="1"/>
  <c r="AN51" i="16" a="1"/>
  <c r="AN51" i="16" s="1"/>
  <c r="AE51" i="16" a="1"/>
  <c r="AE51" i="16" s="1"/>
  <c r="V51" i="16" a="1"/>
  <c r="V51" i="16" s="1"/>
  <c r="KF50" i="16" a="1"/>
  <c r="KF50" i="16" s="1"/>
  <c r="JW50" i="16" a="1"/>
  <c r="JW50" i="16" s="1"/>
  <c r="JN50" i="16" a="1"/>
  <c r="JN50" i="16" s="1"/>
  <c r="JE50" i="16" a="1"/>
  <c r="JE50" i="16" s="1"/>
  <c r="IV50" i="16" a="1"/>
  <c r="IV50" i="16" s="1"/>
  <c r="IM50" i="16" a="1"/>
  <c r="IM50" i="16"/>
  <c r="ID50" i="16" a="1"/>
  <c r="ID50" i="16" s="1"/>
  <c r="HU50" i="16" a="1"/>
  <c r="HU50" i="16" s="1"/>
  <c r="HL50" i="16" a="1"/>
  <c r="HL50" i="16" s="1"/>
  <c r="HC50" i="16" a="1"/>
  <c r="HC50" i="16" s="1"/>
  <c r="GT50" i="16" a="1"/>
  <c r="GT50" i="16" s="1"/>
  <c r="GK50" i="16" a="1"/>
  <c r="GK50" i="16" s="1"/>
  <c r="GB50" i="16" a="1"/>
  <c r="GB50" i="16" s="1"/>
  <c r="FS50" i="16" a="1"/>
  <c r="FS50" i="16" s="1"/>
  <c r="FJ50" i="16" a="1"/>
  <c r="FJ50" i="16" s="1"/>
  <c r="FA50" i="16" a="1"/>
  <c r="FA50" i="16" s="1"/>
  <c r="ER50" i="16" a="1"/>
  <c r="ER50" i="16" s="1"/>
  <c r="EI50" i="16" a="1"/>
  <c r="EI50" i="16" s="1"/>
  <c r="DZ50" i="16" a="1"/>
  <c r="DZ50" i="16" s="1"/>
  <c r="DQ50" i="16" a="1"/>
  <c r="DQ50" i="16" s="1"/>
  <c r="DH50" i="16" a="1"/>
  <c r="DH50" i="16" s="1"/>
  <c r="CY50" i="16" a="1"/>
  <c r="CY50" i="16" s="1"/>
  <c r="CP50" i="16" a="1"/>
  <c r="CP50" i="16" s="1"/>
  <c r="CG50" i="16" a="1"/>
  <c r="CG50" i="16" s="1"/>
  <c r="BX50" i="16" a="1"/>
  <c r="BX50" i="16" s="1"/>
  <c r="BO50" i="16" a="1"/>
  <c r="BO50" i="16" s="1"/>
  <c r="BF50" i="16" a="1"/>
  <c r="BF50" i="16" s="1"/>
  <c r="AW50" i="16" a="1"/>
  <c r="AW50" i="16" s="1"/>
  <c r="AN50" i="16" a="1"/>
  <c r="AN50" i="16" s="1"/>
  <c r="AE50" i="16" a="1"/>
  <c r="AE50" i="16" s="1"/>
  <c r="V50" i="16" a="1"/>
  <c r="V50" i="16" s="1"/>
  <c r="KF49" i="16" a="1"/>
  <c r="KF49" i="16" s="1"/>
  <c r="JW49" i="16" a="1"/>
  <c r="JW49" i="16" s="1"/>
  <c r="JN49" i="16" a="1"/>
  <c r="JN49" i="16" s="1"/>
  <c r="JE49" i="16" a="1"/>
  <c r="JE49" i="16" s="1"/>
  <c r="IV49" i="16" a="1"/>
  <c r="IV49" i="16" s="1"/>
  <c r="IM49" i="16" a="1"/>
  <c r="IM49" i="16" s="1"/>
  <c r="ID49" i="16" a="1"/>
  <c r="ID49" i="16" s="1"/>
  <c r="HU49" i="16" a="1"/>
  <c r="HU49" i="16" s="1"/>
  <c r="HL49" i="16" a="1"/>
  <c r="HL49" i="16" s="1"/>
  <c r="HC49" i="16" a="1"/>
  <c r="HC49" i="16" s="1"/>
  <c r="GT49" i="16" a="1"/>
  <c r="GT49" i="16" s="1"/>
  <c r="GK49" i="16" a="1"/>
  <c r="GK49" i="16" s="1"/>
  <c r="GB49" i="16" a="1"/>
  <c r="GB49" i="16" s="1"/>
  <c r="FS49" i="16" a="1"/>
  <c r="FS49" i="16" s="1"/>
  <c r="FJ49" i="16" a="1"/>
  <c r="FJ49" i="16" s="1"/>
  <c r="FA49" i="16" a="1"/>
  <c r="FA49" i="16" s="1"/>
  <c r="ER49" i="16" a="1"/>
  <c r="ER49" i="16" s="1"/>
  <c r="EI49" i="16" a="1"/>
  <c r="EI49" i="16" s="1"/>
  <c r="DZ49" i="16" a="1"/>
  <c r="DZ49" i="16" s="1"/>
  <c r="DQ49" i="16" a="1"/>
  <c r="DQ49" i="16" s="1"/>
  <c r="DH49" i="16" a="1"/>
  <c r="DH49" i="16" s="1"/>
  <c r="CY49" i="16" a="1"/>
  <c r="CY49" i="16" s="1"/>
  <c r="CP49" i="16" a="1"/>
  <c r="CP49" i="16" s="1"/>
  <c r="CG49" i="16" a="1"/>
  <c r="CG49" i="16" s="1"/>
  <c r="BX49" i="16" a="1"/>
  <c r="BX49" i="16" s="1"/>
  <c r="BO49" i="16" a="1"/>
  <c r="BO49" i="16" s="1"/>
  <c r="BF49" i="16" a="1"/>
  <c r="BF49" i="16" s="1"/>
  <c r="AW49" i="16" a="1"/>
  <c r="AW49" i="16" s="1"/>
  <c r="AN49" i="16" a="1"/>
  <c r="AN49" i="16" s="1"/>
  <c r="AE49" i="16" a="1"/>
  <c r="AE49" i="16" s="1"/>
  <c r="V49" i="16" a="1"/>
  <c r="V49" i="16" s="1"/>
  <c r="KF48" i="16" a="1"/>
  <c r="KF48" i="16" s="1"/>
  <c r="JW48" i="16" a="1"/>
  <c r="JW48" i="16" s="1"/>
  <c r="JN48" i="16" a="1"/>
  <c r="JN48" i="16" s="1"/>
  <c r="JE48" i="16" a="1"/>
  <c r="JE48" i="16" s="1"/>
  <c r="IV48" i="16" a="1"/>
  <c r="IV48" i="16" s="1"/>
  <c r="IM48" i="16" a="1"/>
  <c r="IM48" i="16" s="1"/>
  <c r="ID48" i="16" a="1"/>
  <c r="ID48" i="16" s="1"/>
  <c r="HU48" i="16" a="1"/>
  <c r="HU48" i="16" s="1"/>
  <c r="HL48" i="16" a="1"/>
  <c r="HL48" i="16" s="1"/>
  <c r="HC48" i="16" a="1"/>
  <c r="HC48" i="16" s="1"/>
  <c r="GT48" i="16" a="1"/>
  <c r="GT48" i="16" s="1"/>
  <c r="GK48" i="16" a="1"/>
  <c r="GK48" i="16" s="1"/>
  <c r="GB48" i="16" a="1"/>
  <c r="GB48" i="16" s="1"/>
  <c r="FS48" i="16" a="1"/>
  <c r="FS48" i="16" s="1"/>
  <c r="FJ48" i="16" a="1"/>
  <c r="FJ48" i="16" s="1"/>
  <c r="FA48" i="16" a="1"/>
  <c r="FA48" i="16" s="1"/>
  <c r="ER48" i="16" a="1"/>
  <c r="ER48" i="16" s="1"/>
  <c r="EI48" i="16" a="1"/>
  <c r="EI48" i="16" s="1"/>
  <c r="DZ48" i="16" a="1"/>
  <c r="DZ48" i="16" s="1"/>
  <c r="DQ48" i="16" a="1"/>
  <c r="DQ48" i="16" s="1"/>
  <c r="DH48" i="16" a="1"/>
  <c r="DH48" i="16" s="1"/>
  <c r="CY48" i="16" a="1"/>
  <c r="CY48" i="16" s="1"/>
  <c r="CP48" i="16" a="1"/>
  <c r="CP48" i="16" s="1"/>
  <c r="CG48" i="16" a="1"/>
  <c r="CG48" i="16" s="1"/>
  <c r="BX48" i="16" a="1"/>
  <c r="BX48" i="16" s="1"/>
  <c r="BO48" i="16" a="1"/>
  <c r="BO48" i="16" s="1"/>
  <c r="BF48" i="16" a="1"/>
  <c r="BF48" i="16" s="1"/>
  <c r="AW48" i="16" a="1"/>
  <c r="AW48" i="16" s="1"/>
  <c r="AN48" i="16" a="1"/>
  <c r="AN48" i="16" s="1"/>
  <c r="AE48" i="16" a="1"/>
  <c r="AE48" i="16" s="1"/>
  <c r="V48" i="16" a="1"/>
  <c r="V48" i="16" s="1"/>
  <c r="KF47" i="16" a="1"/>
  <c r="KF47" i="16" s="1"/>
  <c r="JW47" i="16" a="1"/>
  <c r="JW47" i="16" s="1"/>
  <c r="JN47" i="16" a="1"/>
  <c r="JN47" i="16" s="1"/>
  <c r="JE47" i="16" a="1"/>
  <c r="JE47" i="16" s="1"/>
  <c r="IV47" i="16" a="1"/>
  <c r="IV47" i="16" s="1"/>
  <c r="IM47" i="16" a="1"/>
  <c r="IM47" i="16" s="1"/>
  <c r="ID47" i="16" a="1"/>
  <c r="ID47" i="16" s="1"/>
  <c r="HU47" i="16" a="1"/>
  <c r="HU47" i="16" s="1"/>
  <c r="HL47" i="16" a="1"/>
  <c r="HL47" i="16" s="1"/>
  <c r="HC47" i="16" a="1"/>
  <c r="HC47" i="16" s="1"/>
  <c r="GT47" i="16" a="1"/>
  <c r="GT47" i="16" s="1"/>
  <c r="GK47" i="16" a="1"/>
  <c r="GK47" i="16" s="1"/>
  <c r="GB47" i="16" a="1"/>
  <c r="GB47" i="16" s="1"/>
  <c r="FS47" i="16" a="1"/>
  <c r="FS47" i="16" s="1"/>
  <c r="FJ47" i="16" a="1"/>
  <c r="FJ47" i="16" s="1"/>
  <c r="FA47" i="16" a="1"/>
  <c r="FA47" i="16" s="1"/>
  <c r="ER47" i="16" a="1"/>
  <c r="ER47" i="16" s="1"/>
  <c r="EI47" i="16" a="1"/>
  <c r="EI47" i="16" s="1"/>
  <c r="DZ47" i="16" a="1"/>
  <c r="DZ47" i="16" s="1"/>
  <c r="DQ47" i="16" a="1"/>
  <c r="DQ47" i="16" s="1"/>
  <c r="DH47" i="16" a="1"/>
  <c r="DH47" i="16" s="1"/>
  <c r="CY47" i="16" a="1"/>
  <c r="CY47" i="16" s="1"/>
  <c r="CP47" i="16" a="1"/>
  <c r="CP47" i="16" s="1"/>
  <c r="CG47" i="16" a="1"/>
  <c r="CG47" i="16" s="1"/>
  <c r="BX47" i="16" a="1"/>
  <c r="BX47" i="16" s="1"/>
  <c r="BO47" i="16" a="1"/>
  <c r="BO47" i="16" s="1"/>
  <c r="BF47" i="16" a="1"/>
  <c r="BF47" i="16" s="1"/>
  <c r="AW47" i="16" a="1"/>
  <c r="AW47" i="16" s="1"/>
  <c r="AN47" i="16" a="1"/>
  <c r="AN47" i="16" s="1"/>
  <c r="AE47" i="16" a="1"/>
  <c r="AE47" i="16" s="1"/>
  <c r="V47" i="16" a="1"/>
  <c r="V47" i="16" s="1"/>
  <c r="KF46" i="16" a="1"/>
  <c r="KF46" i="16" s="1"/>
  <c r="JW46" i="16" a="1"/>
  <c r="JW46" i="16" s="1"/>
  <c r="JN46" i="16" a="1"/>
  <c r="JN46" i="16" s="1"/>
  <c r="JE46" i="16" a="1"/>
  <c r="JE46" i="16" s="1"/>
  <c r="IV46" i="16" a="1"/>
  <c r="IV46" i="16" s="1"/>
  <c r="IM46" i="16" a="1"/>
  <c r="IM46" i="16" s="1"/>
  <c r="ID46" i="16" a="1"/>
  <c r="ID46" i="16" s="1"/>
  <c r="HU46" i="16" a="1"/>
  <c r="HU46" i="16" s="1"/>
  <c r="HL46" i="16" a="1"/>
  <c r="HL46" i="16" s="1"/>
  <c r="HC46" i="16" a="1"/>
  <c r="HC46" i="16" s="1"/>
  <c r="GT46" i="16" a="1"/>
  <c r="GT46" i="16" s="1"/>
  <c r="GK46" i="16" a="1"/>
  <c r="GK46" i="16" s="1"/>
  <c r="GB46" i="16" a="1"/>
  <c r="GB46" i="16" s="1"/>
  <c r="FS46" i="16" a="1"/>
  <c r="FS46" i="16" s="1"/>
  <c r="FJ46" i="16" a="1"/>
  <c r="FJ46" i="16" s="1"/>
  <c r="FA46" i="16" a="1"/>
  <c r="FA46" i="16" s="1"/>
  <c r="ER46" i="16" a="1"/>
  <c r="ER46" i="16" s="1"/>
  <c r="EI46" i="16" a="1"/>
  <c r="EI46" i="16" s="1"/>
  <c r="DZ46" i="16" a="1"/>
  <c r="DZ46" i="16" s="1"/>
  <c r="DQ46" i="16" a="1"/>
  <c r="DQ46" i="16" s="1"/>
  <c r="DH46" i="16" a="1"/>
  <c r="DH46" i="16" s="1"/>
  <c r="CY46" i="16" a="1"/>
  <c r="CY46" i="16" s="1"/>
  <c r="CP46" i="16" a="1"/>
  <c r="CP46" i="16" s="1"/>
  <c r="CG46" i="16" a="1"/>
  <c r="CG46" i="16" s="1"/>
  <c r="BX46" i="16" a="1"/>
  <c r="BX46" i="16" s="1"/>
  <c r="BO46" i="16" a="1"/>
  <c r="BO46" i="16" s="1"/>
  <c r="BF46" i="16" a="1"/>
  <c r="BF46" i="16" s="1"/>
  <c r="AW46" i="16" a="1"/>
  <c r="AW46" i="16" s="1"/>
  <c r="AN46" i="16" a="1"/>
  <c r="AN46" i="16" s="1"/>
  <c r="AE46" i="16" a="1"/>
  <c r="AE46" i="16" s="1"/>
  <c r="V46" i="16" a="1"/>
  <c r="V46" i="16" s="1"/>
  <c r="KF45" i="16" a="1"/>
  <c r="KF45" i="16" s="1"/>
  <c r="JW45" i="16" a="1"/>
  <c r="JW45" i="16" s="1"/>
  <c r="JN45" i="16" a="1"/>
  <c r="JN45" i="16" s="1"/>
  <c r="JE45" i="16" a="1"/>
  <c r="JE45" i="16" s="1"/>
  <c r="IV45" i="16" a="1"/>
  <c r="IV45" i="16" s="1"/>
  <c r="IM45" i="16" a="1"/>
  <c r="IM45" i="16" s="1"/>
  <c r="ID45" i="16" a="1"/>
  <c r="ID45" i="16" s="1"/>
  <c r="HU45" i="16" a="1"/>
  <c r="HU45" i="16" s="1"/>
  <c r="HL45" i="16" a="1"/>
  <c r="HL45" i="16" s="1"/>
  <c r="HC45" i="16" a="1"/>
  <c r="HC45" i="16" s="1"/>
  <c r="GT45" i="16" a="1"/>
  <c r="GT45" i="16" s="1"/>
  <c r="GK45" i="16" a="1"/>
  <c r="GK45" i="16" s="1"/>
  <c r="GB45" i="16" a="1"/>
  <c r="GB45" i="16" s="1"/>
  <c r="FS45" i="16" a="1"/>
  <c r="FS45" i="16" s="1"/>
  <c r="FJ45" i="16" a="1"/>
  <c r="FJ45" i="16" s="1"/>
  <c r="FA45" i="16" a="1"/>
  <c r="FA45" i="16" s="1"/>
  <c r="ER45" i="16" a="1"/>
  <c r="ER45" i="16" s="1"/>
  <c r="EI45" i="16" a="1"/>
  <c r="EI45" i="16" s="1"/>
  <c r="DZ45" i="16" a="1"/>
  <c r="DZ45" i="16" s="1"/>
  <c r="DQ45" i="16" a="1"/>
  <c r="DQ45" i="16" s="1"/>
  <c r="DH45" i="16" a="1"/>
  <c r="DH45" i="16" s="1"/>
  <c r="CY45" i="16" a="1"/>
  <c r="CY45" i="16" s="1"/>
  <c r="CP45" i="16" a="1"/>
  <c r="CP45" i="16" s="1"/>
  <c r="CG45" i="16" a="1"/>
  <c r="CG45" i="16" s="1"/>
  <c r="BX45" i="16" a="1"/>
  <c r="BX45" i="16" s="1"/>
  <c r="BO45" i="16" a="1"/>
  <c r="BO45" i="16" s="1"/>
  <c r="BF45" i="16" a="1"/>
  <c r="BF45" i="16" s="1"/>
  <c r="AW45" i="16" a="1"/>
  <c r="AW45" i="16" s="1"/>
  <c r="AN45" i="16" a="1"/>
  <c r="AN45" i="16" s="1"/>
  <c r="AE45" i="16" a="1"/>
  <c r="AE45" i="16" s="1"/>
  <c r="V45" i="16" a="1"/>
  <c r="V45" i="16" s="1"/>
  <c r="KF44" i="16" a="1"/>
  <c r="KF44" i="16" s="1"/>
  <c r="JW44" i="16" a="1"/>
  <c r="JW44" i="16" s="1"/>
  <c r="JN44" i="16" a="1"/>
  <c r="JN44" i="16" s="1"/>
  <c r="JE44" i="16" a="1"/>
  <c r="JE44" i="16" s="1"/>
  <c r="IV44" i="16" a="1"/>
  <c r="IV44" i="16" s="1"/>
  <c r="IM44" i="16" a="1"/>
  <c r="IM44" i="16" s="1"/>
  <c r="ID44" i="16" a="1"/>
  <c r="ID44" i="16" s="1"/>
  <c r="HU44" i="16" a="1"/>
  <c r="HU44" i="16" s="1"/>
  <c r="HL44" i="16" a="1"/>
  <c r="HL44" i="16" s="1"/>
  <c r="HC44" i="16" a="1"/>
  <c r="HC44" i="16" s="1"/>
  <c r="GT44" i="16" a="1"/>
  <c r="GT44" i="16" s="1"/>
  <c r="GK44" i="16" a="1"/>
  <c r="GK44" i="16" s="1"/>
  <c r="GB44" i="16" a="1"/>
  <c r="GB44" i="16" s="1"/>
  <c r="FS44" i="16" a="1"/>
  <c r="FS44" i="16" s="1"/>
  <c r="FJ44" i="16" a="1"/>
  <c r="FJ44" i="16" s="1"/>
  <c r="FA44" i="16" a="1"/>
  <c r="FA44" i="16" s="1"/>
  <c r="ER44" i="16" a="1"/>
  <c r="ER44" i="16" s="1"/>
  <c r="EI44" i="16" a="1"/>
  <c r="EI44" i="16" s="1"/>
  <c r="DZ44" i="16" a="1"/>
  <c r="DZ44" i="16" s="1"/>
  <c r="DQ44" i="16" a="1"/>
  <c r="DQ44" i="16" s="1"/>
  <c r="DH44" i="16" a="1"/>
  <c r="DH44" i="16" s="1"/>
  <c r="CY44" i="16" a="1"/>
  <c r="CY44" i="16" s="1"/>
  <c r="CP44" i="16" a="1"/>
  <c r="CP44" i="16" s="1"/>
  <c r="CG44" i="16" a="1"/>
  <c r="CG44" i="16" s="1"/>
  <c r="BX44" i="16" a="1"/>
  <c r="BX44" i="16" s="1"/>
  <c r="BO44" i="16" a="1"/>
  <c r="BO44" i="16" s="1"/>
  <c r="BF44" i="16" a="1"/>
  <c r="BF44" i="16" s="1"/>
  <c r="AW44" i="16" a="1"/>
  <c r="AW44" i="16" s="1"/>
  <c r="AN44" i="16" a="1"/>
  <c r="AN44" i="16" s="1"/>
  <c r="AE44" i="16" a="1"/>
  <c r="AE44" i="16" s="1"/>
  <c r="V44" i="16" a="1"/>
  <c r="V44" i="16" s="1"/>
  <c r="KF43" i="16" a="1"/>
  <c r="KF43" i="16" s="1"/>
  <c r="JW43" i="16" a="1"/>
  <c r="JW43" i="16" s="1"/>
  <c r="JN43" i="16" a="1"/>
  <c r="JN43" i="16" s="1"/>
  <c r="JE43" i="16" a="1"/>
  <c r="JE43" i="16" s="1"/>
  <c r="IV43" i="16" a="1"/>
  <c r="IV43" i="16" s="1"/>
  <c r="IM43" i="16" a="1"/>
  <c r="IM43" i="16" s="1"/>
  <c r="ID43" i="16" a="1"/>
  <c r="ID43" i="16" s="1"/>
  <c r="HU43" i="16" a="1"/>
  <c r="HU43" i="16" s="1"/>
  <c r="HL43" i="16" a="1"/>
  <c r="HL43" i="16" s="1"/>
  <c r="HC43" i="16" a="1"/>
  <c r="HC43" i="16" s="1"/>
  <c r="GT43" i="16" a="1"/>
  <c r="GT43" i="16" s="1"/>
  <c r="GK43" i="16" a="1"/>
  <c r="GK43" i="16" s="1"/>
  <c r="GB43" i="16" a="1"/>
  <c r="GB43" i="16" s="1"/>
  <c r="FS43" i="16" a="1"/>
  <c r="FS43" i="16" s="1"/>
  <c r="FJ43" i="16" a="1"/>
  <c r="FJ43" i="16" s="1"/>
  <c r="FA43" i="16" a="1"/>
  <c r="FA43" i="16" s="1"/>
  <c r="ER43" i="16" a="1"/>
  <c r="ER43" i="16" s="1"/>
  <c r="EI43" i="16" a="1"/>
  <c r="EI43" i="16"/>
  <c r="DZ43" i="16" a="1"/>
  <c r="DZ43" i="16" s="1"/>
  <c r="DQ43" i="16" a="1"/>
  <c r="DQ43" i="16"/>
  <c r="DH43" i="16" a="1"/>
  <c r="DH43" i="16" s="1"/>
  <c r="CY43" i="16" a="1"/>
  <c r="CY43" i="16" s="1"/>
  <c r="CP43" i="16" a="1"/>
  <c r="CP43" i="16" s="1"/>
  <c r="CG43" i="16" a="1"/>
  <c r="CG43" i="16" s="1"/>
  <c r="BX43" i="16" a="1"/>
  <c r="BX43" i="16" s="1"/>
  <c r="BO43" i="16" a="1"/>
  <c r="BO43" i="16" s="1"/>
  <c r="BF43" i="16" a="1"/>
  <c r="BF43" i="16" s="1"/>
  <c r="AW43" i="16" a="1"/>
  <c r="AW43" i="16" s="1"/>
  <c r="AN43" i="16" a="1"/>
  <c r="AN43" i="16" s="1"/>
  <c r="AE43" i="16" a="1"/>
  <c r="AE43" i="16" s="1"/>
  <c r="V43" i="16" a="1"/>
  <c r="V43" i="16" s="1"/>
  <c r="KF42" i="16" a="1"/>
  <c r="KF42" i="16" s="1"/>
  <c r="JW42" i="16" a="1"/>
  <c r="JW42" i="16" s="1"/>
  <c r="JN42" i="16" a="1"/>
  <c r="JN42" i="16" s="1"/>
  <c r="JE42" i="16" a="1"/>
  <c r="JE42" i="16" s="1"/>
  <c r="IV42" i="16" a="1"/>
  <c r="IV42" i="16" s="1"/>
  <c r="IM42" i="16" a="1"/>
  <c r="IM42" i="16" s="1"/>
  <c r="ID42" i="16" a="1"/>
  <c r="ID42" i="16" s="1"/>
  <c r="HU42" i="16" a="1"/>
  <c r="HU42" i="16" s="1"/>
  <c r="HL42" i="16" a="1"/>
  <c r="HL42" i="16" s="1"/>
  <c r="HC42" i="16" a="1"/>
  <c r="HC42" i="16" s="1"/>
  <c r="GT42" i="16" a="1"/>
  <c r="GT42" i="16"/>
  <c r="GK42" i="16" a="1"/>
  <c r="GK42" i="16" s="1"/>
  <c r="GB42" i="16" a="1"/>
  <c r="GB42" i="16" s="1"/>
  <c r="FS42" i="16" a="1"/>
  <c r="FS42" i="16" s="1"/>
  <c r="FJ42" i="16" a="1"/>
  <c r="FJ42" i="16" s="1"/>
  <c r="FA42" i="16" a="1"/>
  <c r="FA42" i="16" s="1"/>
  <c r="ER42" i="16" a="1"/>
  <c r="ER42" i="16" s="1"/>
  <c r="EI42" i="16" a="1"/>
  <c r="EI42" i="16" s="1"/>
  <c r="DZ42" i="16" a="1"/>
  <c r="DZ42" i="16" s="1"/>
  <c r="DQ42" i="16" a="1"/>
  <c r="DQ42" i="16" s="1"/>
  <c r="DH42" i="16" a="1"/>
  <c r="DH42" i="16" s="1"/>
  <c r="CY42" i="16" a="1"/>
  <c r="CY42" i="16" s="1"/>
  <c r="CP42" i="16" a="1"/>
  <c r="CP42" i="16" s="1"/>
  <c r="CG42" i="16" a="1"/>
  <c r="CG42" i="16" s="1"/>
  <c r="BX42" i="16" a="1"/>
  <c r="BX42" i="16" s="1"/>
  <c r="BO42" i="16" a="1"/>
  <c r="BO42" i="16" s="1"/>
  <c r="BF42" i="16" a="1"/>
  <c r="BF42" i="16" s="1"/>
  <c r="AW42" i="16" a="1"/>
  <c r="AW42" i="16" s="1"/>
  <c r="AN42" i="16" a="1"/>
  <c r="AN42" i="16" s="1"/>
  <c r="AE42" i="16" a="1"/>
  <c r="AE42" i="16" s="1"/>
  <c r="V42" i="16" a="1"/>
  <c r="V42" i="16" s="1"/>
  <c r="KF41" i="16" a="1"/>
  <c r="KF41" i="16" s="1"/>
  <c r="JW41" i="16" a="1"/>
  <c r="JW41" i="16" s="1"/>
  <c r="JN41" i="16" a="1"/>
  <c r="JN41" i="16" s="1"/>
  <c r="JE41" i="16" a="1"/>
  <c r="JE41" i="16" s="1"/>
  <c r="IV41" i="16" a="1"/>
  <c r="IV41" i="16" s="1"/>
  <c r="IM41" i="16" a="1"/>
  <c r="IM41" i="16" s="1"/>
  <c r="ID41" i="16" a="1"/>
  <c r="ID41" i="16" s="1"/>
  <c r="HU41" i="16" a="1"/>
  <c r="HU41" i="16" s="1"/>
  <c r="HL41" i="16" a="1"/>
  <c r="HL41" i="16" s="1"/>
  <c r="HC41" i="16" a="1"/>
  <c r="HC41" i="16" s="1"/>
  <c r="GT41" i="16" a="1"/>
  <c r="GT41" i="16" s="1"/>
  <c r="GK41" i="16" a="1"/>
  <c r="GK41" i="16" s="1"/>
  <c r="GB41" i="16" a="1"/>
  <c r="GB41" i="16" s="1"/>
  <c r="FS41" i="16" a="1"/>
  <c r="FS41" i="16" s="1"/>
  <c r="FJ41" i="16" a="1"/>
  <c r="FJ41" i="16" s="1"/>
  <c r="FA41" i="16" a="1"/>
  <c r="FA41" i="16" s="1"/>
  <c r="ER41" i="16" a="1"/>
  <c r="ER41" i="16" s="1"/>
  <c r="EI41" i="16" a="1"/>
  <c r="EI41" i="16" s="1"/>
  <c r="DZ41" i="16" a="1"/>
  <c r="DZ41" i="16" s="1"/>
  <c r="DQ41" i="16" a="1"/>
  <c r="DQ41" i="16" s="1"/>
  <c r="DH41" i="16" a="1"/>
  <c r="DH41" i="16" s="1"/>
  <c r="CY41" i="16" a="1"/>
  <c r="CY41" i="16" s="1"/>
  <c r="CP41" i="16" a="1"/>
  <c r="CP41" i="16" s="1"/>
  <c r="CG41" i="16" a="1"/>
  <c r="CG41" i="16" s="1"/>
  <c r="BX41" i="16" a="1"/>
  <c r="BX41" i="16" s="1"/>
  <c r="BO41" i="16" a="1"/>
  <c r="BO41" i="16" s="1"/>
  <c r="BF41" i="16" a="1"/>
  <c r="BF41" i="16" s="1"/>
  <c r="AW41" i="16" a="1"/>
  <c r="AW41" i="16" s="1"/>
  <c r="AN41" i="16" a="1"/>
  <c r="AN41" i="16" s="1"/>
  <c r="AE41" i="16" a="1"/>
  <c r="AE41" i="16" s="1"/>
  <c r="V41" i="16" a="1"/>
  <c r="V41" i="16" s="1"/>
  <c r="KF40" i="16" a="1"/>
  <c r="KF40" i="16" s="1"/>
  <c r="JW40" i="16" a="1"/>
  <c r="JW40" i="16" s="1"/>
  <c r="JN40" i="16" a="1"/>
  <c r="JN40" i="16" s="1"/>
  <c r="JE40" i="16" a="1"/>
  <c r="JE40" i="16" s="1"/>
  <c r="IV40" i="16" a="1"/>
  <c r="IV40" i="16" s="1"/>
  <c r="IM40" i="16" a="1"/>
  <c r="IM40" i="16" s="1"/>
  <c r="ID40" i="16" a="1"/>
  <c r="ID40" i="16"/>
  <c r="HU40" i="16" a="1"/>
  <c r="HU40" i="16" s="1"/>
  <c r="HL40" i="16" a="1"/>
  <c r="HL40" i="16" s="1"/>
  <c r="HC40" i="16" a="1"/>
  <c r="HC40" i="16" s="1"/>
  <c r="GT40" i="16" a="1"/>
  <c r="GT40" i="16" s="1"/>
  <c r="GK40" i="16" a="1"/>
  <c r="GK40" i="16" s="1"/>
  <c r="GB40" i="16" a="1"/>
  <c r="GB40" i="16" s="1"/>
  <c r="FS40" i="16" a="1"/>
  <c r="FS40" i="16" s="1"/>
  <c r="FJ40" i="16" a="1"/>
  <c r="FJ40" i="16" s="1"/>
  <c r="FA40" i="16" a="1"/>
  <c r="FA40" i="16" s="1"/>
  <c r="ER40" i="16" a="1"/>
  <c r="ER40" i="16" s="1"/>
  <c r="EI40" i="16" a="1"/>
  <c r="EI40" i="16" s="1"/>
  <c r="EG40" i="16" s="1"/>
  <c r="EM40" i="16" s="1"/>
  <c r="DZ40" i="16" a="1"/>
  <c r="DZ40" i="16" s="1"/>
  <c r="DQ40" i="16" a="1"/>
  <c r="DQ40" i="16" s="1"/>
  <c r="DH40" i="16" a="1"/>
  <c r="DH40" i="16" s="1"/>
  <c r="CY40" i="16" a="1"/>
  <c r="CY40" i="16" s="1"/>
  <c r="CP40" i="16" a="1"/>
  <c r="CP40" i="16" s="1"/>
  <c r="CG40" i="16" a="1"/>
  <c r="CG40" i="16" s="1"/>
  <c r="BX40" i="16" a="1"/>
  <c r="BX40" i="16" s="1"/>
  <c r="BO40" i="16" a="1"/>
  <c r="BO40" i="16" s="1"/>
  <c r="BF40" i="16" a="1"/>
  <c r="BF40" i="16"/>
  <c r="AW40" i="16" a="1"/>
  <c r="AW40" i="16" s="1"/>
  <c r="AN40" i="16" a="1"/>
  <c r="AN40" i="16" s="1"/>
  <c r="AE40" i="16" a="1"/>
  <c r="AE40" i="16" s="1"/>
  <c r="V40" i="16" a="1"/>
  <c r="V40" i="16" s="1"/>
  <c r="KF39" i="16" a="1"/>
  <c r="KF39" i="16" s="1"/>
  <c r="JW39" i="16" a="1"/>
  <c r="JW39" i="16" s="1"/>
  <c r="JN39" i="16" a="1"/>
  <c r="JN39" i="16" s="1"/>
  <c r="JE39" i="16" a="1"/>
  <c r="JE39" i="16" s="1"/>
  <c r="IV39" i="16" a="1"/>
  <c r="IV39" i="16" s="1"/>
  <c r="IM39" i="16" a="1"/>
  <c r="IM39" i="16" s="1"/>
  <c r="ID39" i="16" a="1"/>
  <c r="ID39" i="16" s="1"/>
  <c r="HU39" i="16" a="1"/>
  <c r="HU39" i="16" s="1"/>
  <c r="HL39" i="16" a="1"/>
  <c r="HL39" i="16" s="1"/>
  <c r="HC39" i="16" a="1"/>
  <c r="HC39" i="16" s="1"/>
  <c r="GT39" i="16" a="1"/>
  <c r="GT39" i="16" s="1"/>
  <c r="GK39" i="16" a="1"/>
  <c r="GK39" i="16" s="1"/>
  <c r="GB39" i="16" a="1"/>
  <c r="GB39" i="16" s="1"/>
  <c r="FS39" i="16" a="1"/>
  <c r="FS39" i="16" s="1"/>
  <c r="FJ39" i="16" a="1"/>
  <c r="FJ39" i="16" s="1"/>
  <c r="FA39" i="16" a="1"/>
  <c r="FA39" i="16" s="1"/>
  <c r="ER39" i="16" a="1"/>
  <c r="ER39" i="16" s="1"/>
  <c r="EI39" i="16" a="1"/>
  <c r="EI39" i="16" s="1"/>
  <c r="DZ39" i="16" a="1"/>
  <c r="DZ39" i="16" s="1"/>
  <c r="DQ39" i="16" a="1"/>
  <c r="DQ39" i="16" s="1"/>
  <c r="DH39" i="16" a="1"/>
  <c r="DH39" i="16" s="1"/>
  <c r="CY39" i="16" a="1"/>
  <c r="CY39" i="16" s="1"/>
  <c r="CP39" i="16" a="1"/>
  <c r="CP39" i="16" s="1"/>
  <c r="CG39" i="16" a="1"/>
  <c r="CG39" i="16" s="1"/>
  <c r="BX39" i="16" a="1"/>
  <c r="BX39" i="16" s="1"/>
  <c r="BO39" i="16" a="1"/>
  <c r="BO39" i="16" s="1"/>
  <c r="BM39" i="16" s="1"/>
  <c r="BS39" i="16" s="1"/>
  <c r="BF39" i="16" a="1"/>
  <c r="BF39" i="16" s="1"/>
  <c r="AW39" i="16" a="1"/>
  <c r="AW39" i="16" s="1"/>
  <c r="AN39" i="16" a="1"/>
  <c r="AN39" i="16" s="1"/>
  <c r="AE39" i="16" a="1"/>
  <c r="AE39" i="16" s="1"/>
  <c r="V39" i="16" a="1"/>
  <c r="V39" i="16" s="1"/>
  <c r="KF38" i="16" a="1"/>
  <c r="KF38" i="16" s="1"/>
  <c r="JW38" i="16" a="1"/>
  <c r="JW38" i="16" s="1"/>
  <c r="JN38" i="16" a="1"/>
  <c r="JN38" i="16" s="1"/>
  <c r="JE38" i="16" a="1"/>
  <c r="JE38" i="16" s="1"/>
  <c r="IV38" i="16" a="1"/>
  <c r="IV38" i="16" s="1"/>
  <c r="IM38" i="16" a="1"/>
  <c r="IM38" i="16" s="1"/>
  <c r="ID38" i="16" a="1"/>
  <c r="ID38" i="16" s="1"/>
  <c r="HU38" i="16" a="1"/>
  <c r="HU38" i="16" s="1"/>
  <c r="HL38" i="16" a="1"/>
  <c r="HL38" i="16" s="1"/>
  <c r="HC38" i="16" a="1"/>
  <c r="HC38" i="16" s="1"/>
  <c r="GT38" i="16" a="1"/>
  <c r="GT38" i="16" s="1"/>
  <c r="GK38" i="16" a="1"/>
  <c r="GK38" i="16" s="1"/>
  <c r="GB38" i="16" a="1"/>
  <c r="GB38" i="16" s="1"/>
  <c r="FS38" i="16" a="1"/>
  <c r="FS38" i="16" s="1"/>
  <c r="FJ38" i="16" a="1"/>
  <c r="FJ38" i="16" s="1"/>
  <c r="FA38" i="16" a="1"/>
  <c r="FA38" i="16" s="1"/>
  <c r="ER38" i="16" a="1"/>
  <c r="ER38" i="16" s="1"/>
  <c r="EI38" i="16" a="1"/>
  <c r="EI38" i="16" s="1"/>
  <c r="DZ38" i="16" a="1"/>
  <c r="DZ38" i="16" s="1"/>
  <c r="DQ38" i="16" a="1"/>
  <c r="DQ38" i="16" s="1"/>
  <c r="DH38" i="16" a="1"/>
  <c r="DH38" i="16" s="1"/>
  <c r="CY38" i="16" a="1"/>
  <c r="CY38" i="16" s="1"/>
  <c r="CP38" i="16" a="1"/>
  <c r="CP38" i="16" s="1"/>
  <c r="CG38" i="16" a="1"/>
  <c r="CG38" i="16" s="1"/>
  <c r="CE38" i="16" s="1"/>
  <c r="BX38" i="16" a="1"/>
  <c r="BX38" i="16" s="1"/>
  <c r="BO38" i="16" a="1"/>
  <c r="BO38" i="16" s="1"/>
  <c r="BF38" i="16" a="1"/>
  <c r="BF38" i="16" s="1"/>
  <c r="AW38" i="16" a="1"/>
  <c r="AW38" i="16" s="1"/>
  <c r="AN38" i="16" a="1"/>
  <c r="AN38" i="16" s="1"/>
  <c r="AL38" i="16" s="1"/>
  <c r="AR38" i="16" s="1"/>
  <c r="AE38" i="16" a="1"/>
  <c r="AE38" i="16" s="1"/>
  <c r="V38" i="16" a="1"/>
  <c r="V38" i="16" s="1"/>
  <c r="KF37" i="16" a="1"/>
  <c r="KF37" i="16"/>
  <c r="JW37" i="16" a="1"/>
  <c r="JW37" i="16" s="1"/>
  <c r="JN37" i="16" a="1"/>
  <c r="JN37" i="16" s="1"/>
  <c r="JE37" i="16" a="1"/>
  <c r="JE37" i="16" s="1"/>
  <c r="IV37" i="16" a="1"/>
  <c r="IV37" i="16"/>
  <c r="IM37" i="16" a="1"/>
  <c r="IM37" i="16" s="1"/>
  <c r="ID37" i="16" a="1"/>
  <c r="ID37" i="16" s="1"/>
  <c r="HU37" i="16" a="1"/>
  <c r="HU37" i="16" s="1"/>
  <c r="HL37" i="16" a="1"/>
  <c r="HL37" i="16" s="1"/>
  <c r="HC37" i="16" a="1"/>
  <c r="HC37" i="16"/>
  <c r="GT37" i="16" a="1"/>
  <c r="GT37" i="16" s="1"/>
  <c r="GK37" i="16" a="1"/>
  <c r="GK37" i="16" s="1"/>
  <c r="GB37" i="16" a="1"/>
  <c r="GB37" i="16" s="1"/>
  <c r="FS37" i="16" a="1"/>
  <c r="FS37" i="16" s="1"/>
  <c r="FJ37" i="16" a="1"/>
  <c r="FJ37" i="16" s="1"/>
  <c r="FA37" i="16" a="1"/>
  <c r="FA37" i="16" s="1"/>
  <c r="ER37" i="16" a="1"/>
  <c r="ER37" i="16"/>
  <c r="EI37" i="16" a="1"/>
  <c r="EI37" i="16" s="1"/>
  <c r="DZ37" i="16" a="1"/>
  <c r="DZ37" i="16" s="1"/>
  <c r="DQ37" i="16" a="1"/>
  <c r="DQ37" i="16" s="1"/>
  <c r="DH37" i="16" a="1"/>
  <c r="DH37" i="16" s="1"/>
  <c r="CY37" i="16" a="1"/>
  <c r="CY37" i="16" s="1"/>
  <c r="CP37" i="16" a="1"/>
  <c r="CP37" i="16" s="1"/>
  <c r="CG37" i="16" a="1"/>
  <c r="CG37" i="16"/>
  <c r="BX37" i="16" a="1"/>
  <c r="BX37" i="16" s="1"/>
  <c r="BO37" i="16" a="1"/>
  <c r="BO37" i="16" s="1"/>
  <c r="BF37" i="16" a="1"/>
  <c r="BF37" i="16" s="1"/>
  <c r="AW37" i="16" a="1"/>
  <c r="AW37" i="16" s="1"/>
  <c r="BA37" i="16" s="1"/>
  <c r="AN37" i="16" a="1"/>
  <c r="AN37" i="16" s="1"/>
  <c r="AE37" i="16" a="1"/>
  <c r="AE37" i="16" s="1"/>
  <c r="V37" i="16" a="1"/>
  <c r="V37" i="16" s="1"/>
  <c r="KF36" i="16" a="1"/>
  <c r="KF36" i="16" s="1"/>
  <c r="JW36" i="16" a="1"/>
  <c r="JW36" i="16" s="1"/>
  <c r="JN36" i="16" a="1"/>
  <c r="JN36" i="16" s="1"/>
  <c r="JE36" i="16" a="1"/>
  <c r="JE36" i="16" s="1"/>
  <c r="IV36" i="16" a="1"/>
  <c r="IV36" i="16" s="1"/>
  <c r="IM36" i="16" a="1"/>
  <c r="IM36" i="16" s="1"/>
  <c r="ID36" i="16" a="1"/>
  <c r="ID36" i="16" s="1"/>
  <c r="HU36" i="16" a="1"/>
  <c r="HU36" i="16" s="1"/>
  <c r="HL36" i="16" a="1"/>
  <c r="HL36" i="16" s="1"/>
  <c r="HC36" i="16" a="1"/>
  <c r="HC36" i="16" s="1"/>
  <c r="GT36" i="16" a="1"/>
  <c r="GT36" i="16" s="1"/>
  <c r="GK36" i="16" a="1"/>
  <c r="GK36" i="16" s="1"/>
  <c r="GB36" i="16" a="1"/>
  <c r="GB36" i="16" s="1"/>
  <c r="FS36" i="16" a="1"/>
  <c r="FS36" i="16" s="1"/>
  <c r="FJ36" i="16" a="1"/>
  <c r="FJ36" i="16" s="1"/>
  <c r="FA36" i="16" a="1"/>
  <c r="FA36" i="16" s="1"/>
  <c r="ER36" i="16" a="1"/>
  <c r="ER36" i="16" s="1"/>
  <c r="EI36" i="16" a="1"/>
  <c r="EI36" i="16" s="1"/>
  <c r="DZ36" i="16" a="1"/>
  <c r="DZ36" i="16" s="1"/>
  <c r="DQ36" i="16" a="1"/>
  <c r="DQ36" i="16" s="1"/>
  <c r="DH36" i="16" a="1"/>
  <c r="DH36" i="16" s="1"/>
  <c r="CY36" i="16" a="1"/>
  <c r="CY36" i="16" s="1"/>
  <c r="CP36" i="16" a="1"/>
  <c r="CP36" i="16" s="1"/>
  <c r="CG36" i="16" a="1"/>
  <c r="CG36" i="16" s="1"/>
  <c r="BX36" i="16" a="1"/>
  <c r="BX36" i="16" s="1"/>
  <c r="BO36" i="16" a="1"/>
  <c r="BO36" i="16" s="1"/>
  <c r="BF36" i="16" a="1"/>
  <c r="BF36" i="16" s="1"/>
  <c r="AW36" i="16" a="1"/>
  <c r="AW36" i="16" s="1"/>
  <c r="AN36" i="16" a="1"/>
  <c r="AN36" i="16" s="1"/>
  <c r="AE36" i="16" a="1"/>
  <c r="AE36" i="16" s="1"/>
  <c r="V36" i="16" a="1"/>
  <c r="V36" i="16" s="1"/>
  <c r="KF35" i="16" a="1"/>
  <c r="KF35" i="16" s="1"/>
  <c r="JW35" i="16" a="1"/>
  <c r="JW35" i="16" s="1"/>
  <c r="JN35" i="16" a="1"/>
  <c r="JN35" i="16" s="1"/>
  <c r="JE35" i="16" a="1"/>
  <c r="JE35" i="16" s="1"/>
  <c r="IV35" i="16" a="1"/>
  <c r="IV35" i="16" s="1"/>
  <c r="IM35" i="16" a="1"/>
  <c r="IM35" i="16" s="1"/>
  <c r="ID35" i="16" a="1"/>
  <c r="ID35" i="16" s="1"/>
  <c r="HU35" i="16" a="1"/>
  <c r="HU35" i="16" s="1"/>
  <c r="HL35" i="16" a="1"/>
  <c r="HL35" i="16" s="1"/>
  <c r="HC35" i="16" a="1"/>
  <c r="HC35" i="16" s="1"/>
  <c r="GT35" i="16" a="1"/>
  <c r="GT35" i="16" s="1"/>
  <c r="GK35" i="16" a="1"/>
  <c r="GK35" i="16" s="1"/>
  <c r="GB35" i="16" a="1"/>
  <c r="GB35" i="16" s="1"/>
  <c r="FS35" i="16" a="1"/>
  <c r="FS35" i="16" s="1"/>
  <c r="FJ35" i="16" a="1"/>
  <c r="FJ35" i="16" s="1"/>
  <c r="FA35" i="16" a="1"/>
  <c r="FA35" i="16"/>
  <c r="ER35" i="16" a="1"/>
  <c r="ER35" i="16" s="1"/>
  <c r="EI35" i="16" a="1"/>
  <c r="EI35" i="16" s="1"/>
  <c r="DZ35" i="16" a="1"/>
  <c r="DZ35" i="16" s="1"/>
  <c r="DQ35" i="16" a="1"/>
  <c r="DQ35" i="16" s="1"/>
  <c r="DH35" i="16" a="1"/>
  <c r="DH35" i="16" s="1"/>
  <c r="CY35" i="16" a="1"/>
  <c r="CY35" i="16" s="1"/>
  <c r="CP35" i="16" a="1"/>
  <c r="CP35" i="16" s="1"/>
  <c r="CG35" i="16" a="1"/>
  <c r="CG35" i="16" s="1"/>
  <c r="BX35" i="16" a="1"/>
  <c r="BX35" i="16" s="1"/>
  <c r="BO35" i="16" a="1"/>
  <c r="BO35" i="16"/>
  <c r="BF35" i="16" a="1"/>
  <c r="BF35" i="16" s="1"/>
  <c r="AW35" i="16" a="1"/>
  <c r="AW35" i="16" s="1"/>
  <c r="AN35" i="16" a="1"/>
  <c r="AN35" i="16" s="1"/>
  <c r="AE35" i="16" a="1"/>
  <c r="AE35" i="16" s="1"/>
  <c r="V35" i="16" a="1"/>
  <c r="V35" i="16" s="1"/>
  <c r="KF34" i="16" a="1"/>
  <c r="KF34" i="16" s="1"/>
  <c r="JW34" i="16" a="1"/>
  <c r="JW34" i="16" s="1"/>
  <c r="JN34" i="16" a="1"/>
  <c r="JN34" i="16" s="1"/>
  <c r="JE34" i="16" a="1"/>
  <c r="JE34" i="16"/>
  <c r="IV34" i="16" a="1"/>
  <c r="IV34" i="16"/>
  <c r="IM34" i="16" a="1"/>
  <c r="IM34" i="16" s="1"/>
  <c r="ID34" i="16" a="1"/>
  <c r="ID34" i="16" s="1"/>
  <c r="HU34" i="16" a="1"/>
  <c r="HU34" i="16" s="1"/>
  <c r="HL34" i="16" a="1"/>
  <c r="HL34" i="16" s="1"/>
  <c r="HC34" i="16" a="1"/>
  <c r="HC34" i="16" s="1"/>
  <c r="GT34" i="16" a="1"/>
  <c r="GT34" i="16" s="1"/>
  <c r="GK34" i="16" a="1"/>
  <c r="GK34" i="16" s="1"/>
  <c r="GB34" i="16" a="1"/>
  <c r="GB34" i="16" s="1"/>
  <c r="FZ34" i="16" s="1"/>
  <c r="GF34" i="16" s="1"/>
  <c r="FS34" i="16" a="1"/>
  <c r="FS34" i="16" s="1"/>
  <c r="FJ34" i="16" a="1"/>
  <c r="FJ34" i="16" s="1"/>
  <c r="FA34" i="16" a="1"/>
  <c r="FA34" i="16" s="1"/>
  <c r="ER34" i="16" a="1"/>
  <c r="ER34" i="16" s="1"/>
  <c r="EI34" i="16" a="1"/>
  <c r="EI34" i="16" s="1"/>
  <c r="DZ34" i="16" a="1"/>
  <c r="DZ34" i="16" s="1"/>
  <c r="DQ34" i="16" a="1"/>
  <c r="DQ34" i="16" s="1"/>
  <c r="DH34" i="16" a="1"/>
  <c r="DH34" i="16" s="1"/>
  <c r="CY34" i="16" a="1"/>
  <c r="CY34" i="16" s="1"/>
  <c r="CP34" i="16" a="1"/>
  <c r="CP34" i="16" s="1"/>
  <c r="CG34" i="16" a="1"/>
  <c r="CG34" i="16" s="1"/>
  <c r="BX34" i="16" a="1"/>
  <c r="BX34" i="16" s="1"/>
  <c r="BO34" i="16" a="1"/>
  <c r="BO34" i="16" s="1"/>
  <c r="BF34" i="16" a="1"/>
  <c r="BF34" i="16" s="1"/>
  <c r="AW34" i="16" a="1"/>
  <c r="AW34" i="16"/>
  <c r="AN34" i="16" a="1"/>
  <c r="AN34" i="16" s="1"/>
  <c r="AE34" i="16" a="1"/>
  <c r="AE34" i="16" s="1"/>
  <c r="V34" i="16" a="1"/>
  <c r="V34" i="16"/>
  <c r="KF33" i="16" a="1"/>
  <c r="KF33" i="16" s="1"/>
  <c r="JW33" i="16" a="1"/>
  <c r="JW33" i="16"/>
  <c r="JN33" i="16" a="1"/>
  <c r="JN33" i="16" s="1"/>
  <c r="JE33" i="16" a="1"/>
  <c r="JE33" i="16" s="1"/>
  <c r="IV33" i="16" a="1"/>
  <c r="IV33" i="16" s="1"/>
  <c r="IM33" i="16" a="1"/>
  <c r="IM33" i="16" s="1"/>
  <c r="ID33" i="16" a="1"/>
  <c r="ID33" i="16" s="1"/>
  <c r="HU33" i="16" a="1"/>
  <c r="HU33" i="16" s="1"/>
  <c r="HL33" i="16" a="1"/>
  <c r="HL33" i="16"/>
  <c r="HC33" i="16" a="1"/>
  <c r="HC33" i="16" s="1"/>
  <c r="GT33" i="16" a="1"/>
  <c r="GT33" i="16" s="1"/>
  <c r="GK33" i="16" a="1"/>
  <c r="GK33" i="16" s="1"/>
  <c r="GB33" i="16" a="1"/>
  <c r="GB33" i="16" s="1"/>
  <c r="FS33" i="16" a="1"/>
  <c r="FS33" i="16" s="1"/>
  <c r="FJ33" i="16" a="1"/>
  <c r="FJ33" i="16" s="1"/>
  <c r="FA33" i="16" a="1"/>
  <c r="FA33" i="16" s="1"/>
  <c r="ER33" i="16" a="1"/>
  <c r="ER33" i="16" s="1"/>
  <c r="EI33" i="16" a="1"/>
  <c r="EI33" i="16" s="1"/>
  <c r="DZ33" i="16" a="1"/>
  <c r="DZ33" i="16" s="1"/>
  <c r="DQ33" i="16" a="1"/>
  <c r="DQ33" i="16"/>
  <c r="DH33" i="16" a="1"/>
  <c r="DH33" i="16" s="1"/>
  <c r="CY33" i="16" a="1"/>
  <c r="CY33" i="16" s="1"/>
  <c r="CP33" i="16" a="1"/>
  <c r="CP33" i="16" s="1"/>
  <c r="CG33" i="16" a="1"/>
  <c r="CG33" i="16" s="1"/>
  <c r="BX33" i="16" a="1"/>
  <c r="BX33" i="16" s="1"/>
  <c r="BV33" i="16" s="1"/>
  <c r="CB33" i="16" s="1"/>
  <c r="BO33" i="16" a="1"/>
  <c r="BO33" i="16" s="1"/>
  <c r="BF33" i="16" a="1"/>
  <c r="BF33" i="16" s="1"/>
  <c r="AW33" i="16" a="1"/>
  <c r="AW33" i="16" s="1"/>
  <c r="AN33" i="16" a="1"/>
  <c r="AN33" i="16" s="1"/>
  <c r="AE33" i="16" a="1"/>
  <c r="AE33" i="16" s="1"/>
  <c r="V33" i="16" a="1"/>
  <c r="V33" i="16" s="1"/>
  <c r="KF32" i="16" a="1"/>
  <c r="KF32" i="16" s="1"/>
  <c r="JW32" i="16" a="1"/>
  <c r="JW32" i="16" s="1"/>
  <c r="JN32" i="16" a="1"/>
  <c r="JN32" i="16" s="1"/>
  <c r="JE32" i="16" a="1"/>
  <c r="JE32" i="16" s="1"/>
  <c r="IV32" i="16" a="1"/>
  <c r="IV32" i="16" s="1"/>
  <c r="IM32" i="16" a="1"/>
  <c r="IM32" i="16" s="1"/>
  <c r="ID32" i="16" a="1"/>
  <c r="ID32" i="16" s="1"/>
  <c r="HU32" i="16" a="1"/>
  <c r="HU32" i="16" s="1"/>
  <c r="HL32" i="16" a="1"/>
  <c r="HL32" i="16" s="1"/>
  <c r="HC32" i="16" a="1"/>
  <c r="HC32" i="16"/>
  <c r="GT32" i="16" a="1"/>
  <c r="GT32" i="16" s="1"/>
  <c r="GK32" i="16" a="1"/>
  <c r="GK32" i="16" s="1"/>
  <c r="GB32" i="16" a="1"/>
  <c r="GB32" i="16" s="1"/>
  <c r="FS32" i="16" a="1"/>
  <c r="FS32" i="16" s="1"/>
  <c r="FJ32" i="16" a="1"/>
  <c r="FJ32" i="16" s="1"/>
  <c r="FA32" i="16" a="1"/>
  <c r="FA32" i="16" s="1"/>
  <c r="ER32" i="16" a="1"/>
  <c r="ER32" i="16" s="1"/>
  <c r="EI32" i="16" a="1"/>
  <c r="EI32" i="16" s="1"/>
  <c r="DZ32" i="16" a="1"/>
  <c r="DZ32" i="16" s="1"/>
  <c r="DX32" i="16" s="1"/>
  <c r="ED32" i="16" s="1"/>
  <c r="DQ32" i="16" a="1"/>
  <c r="DQ32" i="16" s="1"/>
  <c r="DH32" i="16" a="1"/>
  <c r="DH32" i="16" s="1"/>
  <c r="CY32" i="16" a="1"/>
  <c r="CY32" i="16" s="1"/>
  <c r="CP32" i="16" a="1"/>
  <c r="CP32" i="16" s="1"/>
  <c r="CG32" i="16" a="1"/>
  <c r="CG32" i="16" s="1"/>
  <c r="BX32" i="16" a="1"/>
  <c r="BX32" i="16" s="1"/>
  <c r="BO32" i="16" a="1"/>
  <c r="BO32" i="16" s="1"/>
  <c r="BF32" i="16" a="1"/>
  <c r="BF32" i="16" s="1"/>
  <c r="AW32" i="16" a="1"/>
  <c r="AW32" i="16" s="1"/>
  <c r="AN32" i="16" a="1"/>
  <c r="AN32" i="16" s="1"/>
  <c r="AE32" i="16" a="1"/>
  <c r="AE32" i="16" s="1"/>
  <c r="V32" i="16" a="1"/>
  <c r="V32" i="16" s="1"/>
  <c r="KF31" i="16" a="1"/>
  <c r="KF31" i="16" s="1"/>
  <c r="JW31" i="16" a="1"/>
  <c r="JW31" i="16" s="1"/>
  <c r="JN31" i="16" a="1"/>
  <c r="JN31" i="16" s="1"/>
  <c r="JE31" i="16" a="1"/>
  <c r="JE31" i="16" s="1"/>
  <c r="IV31" i="16" a="1"/>
  <c r="IV31" i="16" s="1"/>
  <c r="IM31" i="16" a="1"/>
  <c r="IM31" i="16" s="1"/>
  <c r="ID31" i="16" a="1"/>
  <c r="ID31" i="16"/>
  <c r="HU31" i="16" a="1"/>
  <c r="HU31" i="16" s="1"/>
  <c r="HL31" i="16" a="1"/>
  <c r="HL31" i="16" s="1"/>
  <c r="HC31" i="16" a="1"/>
  <c r="HC31" i="16" s="1"/>
  <c r="GT31" i="16" a="1"/>
  <c r="GT31" i="16" s="1"/>
  <c r="GK31" i="16" a="1"/>
  <c r="GK31" i="16" s="1"/>
  <c r="GB31" i="16" a="1"/>
  <c r="GB31" i="16" s="1"/>
  <c r="FS31" i="16" a="1"/>
  <c r="FS31" i="16" s="1"/>
  <c r="FJ31" i="16" a="1"/>
  <c r="FJ31" i="16" s="1"/>
  <c r="FA31" i="16" a="1"/>
  <c r="FA31" i="16" s="1"/>
  <c r="ER31" i="16" a="1"/>
  <c r="ER31" i="16" s="1"/>
  <c r="EI31" i="16" a="1"/>
  <c r="EI31" i="16" s="1"/>
  <c r="DZ31" i="16" a="1"/>
  <c r="DZ31" i="16" s="1"/>
  <c r="DQ31" i="16" a="1"/>
  <c r="DQ31" i="16" s="1"/>
  <c r="DH31" i="16" a="1"/>
  <c r="DH31" i="16" s="1"/>
  <c r="CY31" i="16" a="1"/>
  <c r="CY31" i="16" s="1"/>
  <c r="CP31" i="16" a="1"/>
  <c r="CP31" i="16" s="1"/>
  <c r="CG31" i="16" a="1"/>
  <c r="CG31" i="16" s="1"/>
  <c r="BX31" i="16" a="1"/>
  <c r="BX31" i="16" s="1"/>
  <c r="BO31" i="16" a="1"/>
  <c r="BO31" i="16" s="1"/>
  <c r="BF31" i="16" a="1"/>
  <c r="BF31" i="16"/>
  <c r="AW31" i="16" a="1"/>
  <c r="AW31" i="16" s="1"/>
  <c r="AN31" i="16" a="1"/>
  <c r="AN31" i="16" s="1"/>
  <c r="AE31" i="16" a="1"/>
  <c r="AE31" i="16" s="1"/>
  <c r="V31" i="16" a="1"/>
  <c r="V31" i="16" s="1"/>
  <c r="KF30" i="16" a="1"/>
  <c r="KF30" i="16" s="1"/>
  <c r="JW30" i="16" a="1"/>
  <c r="JW30" i="16" s="1"/>
  <c r="JN30" i="16" a="1"/>
  <c r="JN30" i="16"/>
  <c r="JE30" i="16" a="1"/>
  <c r="JE30" i="16" s="1"/>
  <c r="IV30" i="16" a="1"/>
  <c r="IV30" i="16" s="1"/>
  <c r="IT30" i="16" s="1"/>
  <c r="IZ30" i="16" s="1"/>
  <c r="IM30" i="16" a="1"/>
  <c r="IM30" i="16" s="1"/>
  <c r="ID30" i="16" a="1"/>
  <c r="ID30" i="16" s="1"/>
  <c r="HU30" i="16" a="1"/>
  <c r="HU30" i="16" s="1"/>
  <c r="HL30" i="16" a="1"/>
  <c r="HL30" i="16" s="1"/>
  <c r="HC30" i="16" a="1"/>
  <c r="HC30" i="16" s="1"/>
  <c r="GT30" i="16" a="1"/>
  <c r="GT30" i="16" s="1"/>
  <c r="GK30" i="16" a="1"/>
  <c r="GK30" i="16" s="1"/>
  <c r="GB30" i="16" a="1"/>
  <c r="GB30" i="16" s="1"/>
  <c r="FS30" i="16" a="1"/>
  <c r="FS30" i="16" s="1"/>
  <c r="FJ30" i="16" a="1"/>
  <c r="FJ30" i="16" s="1"/>
  <c r="FA30" i="16" a="1"/>
  <c r="FA30" i="16" s="1"/>
  <c r="ER30" i="16" a="1"/>
  <c r="ER30" i="16" s="1"/>
  <c r="EI30" i="16" a="1"/>
  <c r="EI30" i="16" s="1"/>
  <c r="DZ30" i="16" a="1"/>
  <c r="DZ30" i="16" s="1"/>
  <c r="DQ30" i="16" a="1"/>
  <c r="DQ30" i="16" s="1"/>
  <c r="DH30" i="16" a="1"/>
  <c r="DH30" i="16" s="1"/>
  <c r="CY30" i="16" a="1"/>
  <c r="CY30" i="16" s="1"/>
  <c r="CP30" i="16" a="1"/>
  <c r="CP30" i="16" s="1"/>
  <c r="CG30" i="16" a="1"/>
  <c r="CG30" i="16" s="1"/>
  <c r="BX30" i="16" a="1"/>
  <c r="BX30" i="16" s="1"/>
  <c r="BO30" i="16" a="1"/>
  <c r="BO30" i="16" s="1"/>
  <c r="BF30" i="16" a="1"/>
  <c r="BF30" i="16" s="1"/>
  <c r="AW30" i="16" a="1"/>
  <c r="AW30" i="16" s="1"/>
  <c r="AN30" i="16" a="1"/>
  <c r="AN30" i="16" s="1"/>
  <c r="AE30" i="16" a="1"/>
  <c r="AE30" i="16" s="1"/>
  <c r="V30" i="16" a="1"/>
  <c r="V30" i="16"/>
  <c r="KF29" i="16" a="1"/>
  <c r="KF29" i="16" s="1"/>
  <c r="JW29" i="16" a="1"/>
  <c r="JW29" i="16" s="1"/>
  <c r="JN29" i="16" a="1"/>
  <c r="JN29" i="16" s="1"/>
  <c r="JE29" i="16" a="1"/>
  <c r="JE29" i="16" s="1"/>
  <c r="IV29" i="16" a="1"/>
  <c r="IV29" i="16" s="1"/>
  <c r="IM29" i="16" a="1"/>
  <c r="IM29" i="16" s="1"/>
  <c r="ID29" i="16" a="1"/>
  <c r="ID29" i="16" s="1"/>
  <c r="HU29" i="16" a="1"/>
  <c r="HU29" i="16" s="1"/>
  <c r="HL29" i="16" a="1"/>
  <c r="HL29" i="16"/>
  <c r="HC29" i="16" a="1"/>
  <c r="HC29" i="16" s="1"/>
  <c r="GT29" i="16" a="1"/>
  <c r="GT29" i="16" s="1"/>
  <c r="GK29" i="16" a="1"/>
  <c r="GK29" i="16" s="1"/>
  <c r="GB29" i="16" a="1"/>
  <c r="GB29" i="16" s="1"/>
  <c r="FS29" i="16" a="1"/>
  <c r="FS29" i="16" s="1"/>
  <c r="FJ29" i="16" a="1"/>
  <c r="FJ29" i="16" s="1"/>
  <c r="FA29" i="16" a="1"/>
  <c r="FA29" i="16" s="1"/>
  <c r="ER29" i="16" a="1"/>
  <c r="ER29" i="16" s="1"/>
  <c r="EI29" i="16" a="1"/>
  <c r="EI29" i="16" s="1"/>
  <c r="DZ29" i="16" a="1"/>
  <c r="DZ29" i="16" s="1"/>
  <c r="DQ29" i="16" a="1"/>
  <c r="DQ29" i="16"/>
  <c r="DH29" i="16" a="1"/>
  <c r="DH29" i="16" s="1"/>
  <c r="CY29" i="16" a="1"/>
  <c r="CY29" i="16" s="1"/>
  <c r="CP29" i="16" a="1"/>
  <c r="CP29" i="16" s="1"/>
  <c r="CG29" i="16" a="1"/>
  <c r="CG29" i="16" s="1"/>
  <c r="BX29" i="16" a="1"/>
  <c r="BX29" i="16" s="1"/>
  <c r="BO29" i="16" a="1"/>
  <c r="BO29" i="16" s="1"/>
  <c r="BF29" i="16" a="1"/>
  <c r="BF29" i="16" s="1"/>
  <c r="AW29" i="16" a="1"/>
  <c r="AW29" i="16" s="1"/>
  <c r="AN29" i="16" a="1"/>
  <c r="AN29" i="16" s="1"/>
  <c r="AE29" i="16" a="1"/>
  <c r="AE29" i="16" s="1"/>
  <c r="V29" i="16" a="1"/>
  <c r="V29" i="16" s="1"/>
  <c r="KF28" i="16" a="1"/>
  <c r="KF28" i="16"/>
  <c r="JW28" i="16" a="1"/>
  <c r="JW28" i="16" s="1"/>
  <c r="JN28" i="16" a="1"/>
  <c r="JN28" i="16"/>
  <c r="JE28" i="16" a="1"/>
  <c r="JE28" i="16" s="1"/>
  <c r="IV28" i="16" a="1"/>
  <c r="IV28" i="16" s="1"/>
  <c r="IM28" i="16" a="1"/>
  <c r="IM28" i="16" s="1"/>
  <c r="ID28" i="16" a="1"/>
  <c r="ID28" i="16" s="1"/>
  <c r="HU28" i="16" a="1"/>
  <c r="HU28" i="16" s="1"/>
  <c r="HL28" i="16" a="1"/>
  <c r="HL28" i="16" s="1"/>
  <c r="HC28" i="16" a="1"/>
  <c r="HC28" i="16"/>
  <c r="GT28" i="16" a="1"/>
  <c r="GT28" i="16"/>
  <c r="GK28" i="16" a="1"/>
  <c r="GK28" i="16" s="1"/>
  <c r="GB28" i="16" a="1"/>
  <c r="GB28" i="16" s="1"/>
  <c r="FS28" i="16" a="1"/>
  <c r="FS28" i="16" s="1"/>
  <c r="FJ28" i="16" a="1"/>
  <c r="FJ28" i="16" s="1"/>
  <c r="FA28" i="16" a="1"/>
  <c r="FA28" i="16" s="1"/>
  <c r="ER28" i="16" a="1"/>
  <c r="ER28" i="16"/>
  <c r="EI28" i="16" a="1"/>
  <c r="EI28" i="16" s="1"/>
  <c r="DZ28" i="16" a="1"/>
  <c r="DZ28" i="16" s="1"/>
  <c r="DQ28" i="16" a="1"/>
  <c r="DQ28" i="16" s="1"/>
  <c r="DH28" i="16" a="1"/>
  <c r="DH28" i="16" s="1"/>
  <c r="CY28" i="16" a="1"/>
  <c r="CY28" i="16" s="1"/>
  <c r="CP28" i="16" a="1"/>
  <c r="CP28" i="16"/>
  <c r="CG28" i="16" a="1"/>
  <c r="CG28" i="16" s="1"/>
  <c r="BX28" i="16" a="1"/>
  <c r="BX28" i="16"/>
  <c r="BO28" i="16" a="1"/>
  <c r="BO28" i="16" s="1"/>
  <c r="BF28" i="16" a="1"/>
  <c r="BF28" i="16" s="1"/>
  <c r="AW28" i="16" a="1"/>
  <c r="AW28" i="16" s="1"/>
  <c r="AN28" i="16" a="1"/>
  <c r="AN28" i="16" s="1"/>
  <c r="AE28" i="16" a="1"/>
  <c r="AE28" i="16" s="1"/>
  <c r="V28" i="16" a="1"/>
  <c r="V28" i="16" s="1"/>
  <c r="KF27" i="16" a="1"/>
  <c r="KF27" i="16" s="1"/>
  <c r="JW27" i="16" a="1"/>
  <c r="JW27" i="16" s="1"/>
  <c r="JN27" i="16" a="1"/>
  <c r="JN27" i="16"/>
  <c r="JE27" i="16" a="1"/>
  <c r="JE27" i="16" s="1"/>
  <c r="IV27" i="16" a="1"/>
  <c r="IV27" i="16" s="1"/>
  <c r="IM27" i="16" a="1"/>
  <c r="IM27" i="16" s="1"/>
  <c r="IK27" i="16" s="1"/>
  <c r="ID27" i="16" a="1"/>
  <c r="ID27" i="16" s="1"/>
  <c r="HU27" i="16" a="1"/>
  <c r="HU27" i="16" s="1"/>
  <c r="HL27" i="16" a="1"/>
  <c r="HL27" i="16" s="1"/>
  <c r="HC27" i="16" a="1"/>
  <c r="HC27" i="16" s="1"/>
  <c r="GT27" i="16" a="1"/>
  <c r="GT27" i="16" s="1"/>
  <c r="GK27" i="16" a="1"/>
  <c r="GK27" i="16" s="1"/>
  <c r="GB27" i="16" a="1"/>
  <c r="GB27" i="16" s="1"/>
  <c r="FS27" i="16" a="1"/>
  <c r="FS27" i="16" s="1"/>
  <c r="FJ27" i="16" a="1"/>
  <c r="FJ27" i="16" s="1"/>
  <c r="FA27" i="16" a="1"/>
  <c r="FA27" i="16" s="1"/>
  <c r="ER27" i="16" a="1"/>
  <c r="ER27" i="16" s="1"/>
  <c r="EI27" i="16" a="1"/>
  <c r="EI27" i="16" s="1"/>
  <c r="DZ27" i="16" a="1"/>
  <c r="DZ27" i="16" s="1"/>
  <c r="DQ27" i="16" a="1"/>
  <c r="DQ27" i="16" s="1"/>
  <c r="DH27" i="16" a="1"/>
  <c r="DH27" i="16" s="1"/>
  <c r="CY27" i="16" a="1"/>
  <c r="CY27" i="16"/>
  <c r="CP27" i="16" a="1"/>
  <c r="CP27" i="16" s="1"/>
  <c r="CG27" i="16" a="1"/>
  <c r="CG27" i="16" s="1"/>
  <c r="BX27" i="16" a="1"/>
  <c r="BX27" i="16" s="1"/>
  <c r="BO27" i="16" a="1"/>
  <c r="BO27" i="16" s="1"/>
  <c r="BF27" i="16" a="1"/>
  <c r="BF27" i="16" s="1"/>
  <c r="AW27" i="16" a="1"/>
  <c r="AW27" i="16" s="1"/>
  <c r="AN27" i="16" a="1"/>
  <c r="AN27" i="16" s="1"/>
  <c r="AE27" i="16" a="1"/>
  <c r="AE27" i="16" s="1"/>
  <c r="V27" i="16" a="1"/>
  <c r="V27" i="16" s="1"/>
  <c r="KF26" i="16" a="1"/>
  <c r="KF26" i="16" s="1"/>
  <c r="JW26" i="16" a="1"/>
  <c r="JW26" i="16" s="1"/>
  <c r="JN26" i="16" a="1"/>
  <c r="JN26" i="16"/>
  <c r="JE26" i="16" a="1"/>
  <c r="JE26" i="16" s="1"/>
  <c r="IV26" i="16" a="1"/>
  <c r="IV26" i="16" s="1"/>
  <c r="IM26" i="16" a="1"/>
  <c r="IM26" i="16" s="1"/>
  <c r="ID26" i="16" a="1"/>
  <c r="ID26" i="16" s="1"/>
  <c r="HU26" i="16" a="1"/>
  <c r="HU26" i="16" s="1"/>
  <c r="HL26" i="16" a="1"/>
  <c r="HL26" i="16" s="1"/>
  <c r="HC26" i="16" a="1"/>
  <c r="HC26" i="16" s="1"/>
  <c r="GT26" i="16" a="1"/>
  <c r="GT26" i="16" s="1"/>
  <c r="GK26" i="16" a="1"/>
  <c r="GK26" i="16" s="1"/>
  <c r="GB26" i="16" a="1"/>
  <c r="GB26" i="16" s="1"/>
  <c r="FS26" i="16" a="1"/>
  <c r="FS26" i="16" s="1"/>
  <c r="FJ26" i="16" a="1"/>
  <c r="FJ26" i="16"/>
  <c r="FA26" i="16" a="1"/>
  <c r="FA26" i="16" s="1"/>
  <c r="ER26" i="16" a="1"/>
  <c r="ER26" i="16" s="1"/>
  <c r="EI26" i="16" a="1"/>
  <c r="EI26" i="16" s="1"/>
  <c r="DZ26" i="16" a="1"/>
  <c r="DZ26" i="16" s="1"/>
  <c r="DQ26" i="16" a="1"/>
  <c r="DQ26" i="16" s="1"/>
  <c r="DH26" i="16" a="1"/>
  <c r="DH26" i="16" s="1"/>
  <c r="CY26" i="16" a="1"/>
  <c r="CY26" i="16" s="1"/>
  <c r="CP26" i="16" a="1"/>
  <c r="CP26" i="16" s="1"/>
  <c r="CG26" i="16" a="1"/>
  <c r="CG26" i="16" s="1"/>
  <c r="BX26" i="16" a="1"/>
  <c r="BX26" i="16" s="1"/>
  <c r="BO26" i="16" a="1"/>
  <c r="BO26" i="16" s="1"/>
  <c r="BF26" i="16" a="1"/>
  <c r="BF26" i="16" s="1"/>
  <c r="AW26" i="16" a="1"/>
  <c r="AW26" i="16" s="1"/>
  <c r="AN26" i="16" a="1"/>
  <c r="AN26" i="16" s="1"/>
  <c r="AE26" i="16" a="1"/>
  <c r="AE26" i="16" s="1"/>
  <c r="V26" i="16" a="1"/>
  <c r="V26" i="16" s="1"/>
  <c r="KF25" i="16" a="1"/>
  <c r="KF25" i="16" s="1"/>
  <c r="JW25" i="16" a="1"/>
  <c r="JW25" i="16"/>
  <c r="JN25" i="16" a="1"/>
  <c r="JN25" i="16" s="1"/>
  <c r="JE25" i="16" a="1"/>
  <c r="JE25" i="16" s="1"/>
  <c r="IV25" i="16" a="1"/>
  <c r="IV25" i="16" s="1"/>
  <c r="IM25" i="16" a="1"/>
  <c r="IM25" i="16" s="1"/>
  <c r="ID25" i="16" a="1"/>
  <c r="ID25" i="16" s="1"/>
  <c r="HU25" i="16" a="1"/>
  <c r="HU25" i="16" s="1"/>
  <c r="HL25" i="16" a="1"/>
  <c r="HL25" i="16" s="1"/>
  <c r="HC25" i="16" a="1"/>
  <c r="HC25" i="16" s="1"/>
  <c r="GT25" i="16" a="1"/>
  <c r="GT25" i="16" s="1"/>
  <c r="GK25" i="16" a="1"/>
  <c r="GK25" i="16" s="1"/>
  <c r="GB25" i="16" a="1"/>
  <c r="GB25" i="16" s="1"/>
  <c r="FS25" i="16" a="1"/>
  <c r="FS25" i="16" s="1"/>
  <c r="FJ25" i="16" a="1"/>
  <c r="FJ25" i="16" s="1"/>
  <c r="FA25" i="16" a="1"/>
  <c r="FA25" i="16" s="1"/>
  <c r="ER25" i="16" a="1"/>
  <c r="ER25" i="16" s="1"/>
  <c r="EI25" i="16" a="1"/>
  <c r="EI25" i="16" s="1"/>
  <c r="DZ25" i="16" a="1"/>
  <c r="DZ25" i="16" s="1"/>
  <c r="DQ25" i="16" a="1"/>
  <c r="DQ25" i="16" s="1"/>
  <c r="DH25" i="16" a="1"/>
  <c r="DH25" i="16" s="1"/>
  <c r="CY25" i="16" a="1"/>
  <c r="CY25" i="16" s="1"/>
  <c r="CP25" i="16" a="1"/>
  <c r="CP25" i="16" s="1"/>
  <c r="CG25" i="16" a="1"/>
  <c r="CG25" i="16" s="1"/>
  <c r="BX25" i="16" a="1"/>
  <c r="BX25" i="16" s="1"/>
  <c r="BO25" i="16" a="1"/>
  <c r="BO25" i="16" s="1"/>
  <c r="BF25" i="16" a="1"/>
  <c r="BF25" i="16" s="1"/>
  <c r="AW25" i="16" a="1"/>
  <c r="AW25" i="16" s="1"/>
  <c r="AN25" i="16" a="1"/>
  <c r="AN25" i="16" s="1"/>
  <c r="AE25" i="16" a="1"/>
  <c r="AE25" i="16" s="1"/>
  <c r="V25" i="16" a="1"/>
  <c r="V25" i="16" s="1"/>
  <c r="KF24" i="16" a="1"/>
  <c r="KF24" i="16" s="1"/>
  <c r="JW24" i="16" a="1"/>
  <c r="JW24" i="16" s="1"/>
  <c r="JN24" i="16" a="1"/>
  <c r="JN24" i="16" s="1"/>
  <c r="JE24" i="16" a="1"/>
  <c r="JE24" i="16" s="1"/>
  <c r="IV24" i="16" a="1"/>
  <c r="IV24" i="16" s="1"/>
  <c r="IM24" i="16" a="1"/>
  <c r="IM24" i="16" s="1"/>
  <c r="ID24" i="16" a="1"/>
  <c r="ID24" i="16" s="1"/>
  <c r="HU24" i="16" a="1"/>
  <c r="HU24" i="16" s="1"/>
  <c r="HL24" i="16" a="1"/>
  <c r="HL24" i="16" s="1"/>
  <c r="HC24" i="16" a="1"/>
  <c r="HC24" i="16" s="1"/>
  <c r="GT24" i="16" a="1"/>
  <c r="GT24" i="16" s="1"/>
  <c r="GK24" i="16" a="1"/>
  <c r="GK24" i="16" s="1"/>
  <c r="GB24" i="16" a="1"/>
  <c r="GB24" i="16" s="1"/>
  <c r="FS24" i="16" a="1"/>
  <c r="FS24" i="16" s="1"/>
  <c r="FJ24" i="16" a="1"/>
  <c r="FJ24" i="16" s="1"/>
  <c r="FA24" i="16" a="1"/>
  <c r="FA24" i="16" s="1"/>
  <c r="ER24" i="16" a="1"/>
  <c r="ER24" i="16" s="1"/>
  <c r="EI24" i="16" a="1"/>
  <c r="EI24" i="16"/>
  <c r="DZ24" i="16" a="1"/>
  <c r="DZ24" i="16" s="1"/>
  <c r="DQ24" i="16" a="1"/>
  <c r="DQ24" i="16" s="1"/>
  <c r="DH24" i="16" a="1"/>
  <c r="DH24" i="16" s="1"/>
  <c r="CY24" i="16" a="1"/>
  <c r="CY24" i="16" s="1"/>
  <c r="CP24" i="16" a="1"/>
  <c r="CP24" i="16" s="1"/>
  <c r="CG24" i="16" a="1"/>
  <c r="CG24" i="16" s="1"/>
  <c r="BX24" i="16" a="1"/>
  <c r="BX24" i="16" s="1"/>
  <c r="BO24" i="16" a="1"/>
  <c r="BO24" i="16" s="1"/>
  <c r="BF24" i="16" a="1"/>
  <c r="BF24" i="16" s="1"/>
  <c r="AW24" i="16" a="1"/>
  <c r="AW24" i="16" s="1"/>
  <c r="AN24" i="16" a="1"/>
  <c r="AN24" i="16" s="1"/>
  <c r="AE24" i="16" a="1"/>
  <c r="AE24" i="16" s="1"/>
  <c r="V24" i="16" a="1"/>
  <c r="V24" i="16" s="1"/>
  <c r="KF23" i="16" a="1"/>
  <c r="KF23" i="16" s="1"/>
  <c r="JW23" i="16" a="1"/>
  <c r="JW23" i="16" s="1"/>
  <c r="JN23" i="16" a="1"/>
  <c r="JN23" i="16" s="1"/>
  <c r="JE23" i="16" a="1"/>
  <c r="JE23" i="16" s="1"/>
  <c r="IV23" i="16" a="1"/>
  <c r="IV23" i="16" s="1"/>
  <c r="IM23" i="16" a="1"/>
  <c r="IM23" i="16" s="1"/>
  <c r="ID23" i="16" a="1"/>
  <c r="ID23" i="16" s="1"/>
  <c r="HU23" i="16" a="1"/>
  <c r="HU23" i="16" s="1"/>
  <c r="HL23" i="16" a="1"/>
  <c r="HL23" i="16" s="1"/>
  <c r="HC23" i="16" a="1"/>
  <c r="HC23" i="16" s="1"/>
  <c r="GT23" i="16" a="1"/>
  <c r="GT23" i="16" s="1"/>
  <c r="GK23" i="16" a="1"/>
  <c r="GK23" i="16" s="1"/>
  <c r="GB23" i="16" a="1"/>
  <c r="GB23" i="16" s="1"/>
  <c r="FZ23" i="16" s="1"/>
  <c r="FS23" i="16" a="1"/>
  <c r="FS23" i="16" s="1"/>
  <c r="FW23" i="16" s="1"/>
  <c r="FJ23" i="16" a="1"/>
  <c r="FJ23" i="16" s="1"/>
  <c r="FA23" i="16" a="1"/>
  <c r="FA23" i="16" s="1"/>
  <c r="ER23" i="16" a="1"/>
  <c r="ER23" i="16" s="1"/>
  <c r="EI23" i="16" a="1"/>
  <c r="EI23" i="16" s="1"/>
  <c r="DZ23" i="16" a="1"/>
  <c r="DZ23" i="16" s="1"/>
  <c r="DQ23" i="16" a="1"/>
  <c r="DQ23" i="16" s="1"/>
  <c r="DH23" i="16" a="1"/>
  <c r="DH23" i="16"/>
  <c r="CY23" i="16" a="1"/>
  <c r="CY23" i="16" s="1"/>
  <c r="CP23" i="16" a="1"/>
  <c r="CP23" i="16" s="1"/>
  <c r="CG23" i="16" a="1"/>
  <c r="CG23" i="16" s="1"/>
  <c r="BX23" i="16" a="1"/>
  <c r="BX23" i="16" s="1"/>
  <c r="BO23" i="16" a="1"/>
  <c r="BO23" i="16" s="1"/>
  <c r="BF23" i="16" a="1"/>
  <c r="BF23" i="16" s="1"/>
  <c r="AW23" i="16" a="1"/>
  <c r="AW23" i="16" s="1"/>
  <c r="AN23" i="16" a="1"/>
  <c r="AN23" i="16" s="1"/>
  <c r="AE23" i="16" a="1"/>
  <c r="AE23" i="16" s="1"/>
  <c r="V23" i="16" a="1"/>
  <c r="V23" i="16" s="1"/>
  <c r="KF22" i="16" a="1"/>
  <c r="KF22" i="16" s="1"/>
  <c r="JW22" i="16" a="1"/>
  <c r="JW22" i="16" s="1"/>
  <c r="JN22" i="16" a="1"/>
  <c r="JN22" i="16" s="1"/>
  <c r="JE22" i="16" a="1"/>
  <c r="JE22" i="16" s="1"/>
  <c r="IV22" i="16" a="1"/>
  <c r="IV22" i="16"/>
  <c r="IZ22" i="16" s="1"/>
  <c r="IM22" i="16" a="1"/>
  <c r="IM22" i="16" s="1"/>
  <c r="ID22" i="16" a="1"/>
  <c r="ID22" i="16" s="1"/>
  <c r="HU22" i="16" a="1"/>
  <c r="HU22" i="16" s="1"/>
  <c r="HL22" i="16" a="1"/>
  <c r="HL22" i="16" s="1"/>
  <c r="HC22" i="16" a="1"/>
  <c r="HC22" i="16" s="1"/>
  <c r="GT22" i="16" a="1"/>
  <c r="GT22" i="16" s="1"/>
  <c r="GK22" i="16" a="1"/>
  <c r="GK22" i="16" s="1"/>
  <c r="GB22" i="16" a="1"/>
  <c r="GB22" i="16" s="1"/>
  <c r="FS22" i="16" a="1"/>
  <c r="FS22" i="16" s="1"/>
  <c r="FW22" i="16" s="1"/>
  <c r="FJ22" i="16" a="1"/>
  <c r="FJ22" i="16" s="1"/>
  <c r="FA22" i="16" a="1"/>
  <c r="FA22" i="16" s="1"/>
  <c r="ER22" i="16" a="1"/>
  <c r="ER22" i="16" s="1"/>
  <c r="EI22" i="16" a="1"/>
  <c r="EI22" i="16" s="1"/>
  <c r="DZ22" i="16" a="1"/>
  <c r="DZ22" i="16" s="1"/>
  <c r="DQ22" i="16" a="1"/>
  <c r="DQ22" i="16"/>
  <c r="DH22" i="16" a="1"/>
  <c r="DH22" i="16" s="1"/>
  <c r="CY22" i="16" a="1"/>
  <c r="CY22" i="16" s="1"/>
  <c r="CP22" i="16" a="1"/>
  <c r="CP22" i="16" s="1"/>
  <c r="CG22" i="16" a="1"/>
  <c r="CG22" i="16" s="1"/>
  <c r="BX22" i="16" a="1"/>
  <c r="BX22" i="16" s="1"/>
  <c r="BO22" i="16" a="1"/>
  <c r="BO22" i="16" s="1"/>
  <c r="BF22" i="16" a="1"/>
  <c r="BF22" i="16" s="1"/>
  <c r="AW22" i="16" a="1"/>
  <c r="AW22" i="16" s="1"/>
  <c r="AN22" i="16" a="1"/>
  <c r="AN22" i="16" s="1"/>
  <c r="AE22" i="16" a="1"/>
  <c r="AE22" i="16" s="1"/>
  <c r="V22" i="16" a="1"/>
  <c r="V22" i="16" s="1"/>
  <c r="KF21" i="16" a="1"/>
  <c r="KF21" i="16" s="1"/>
  <c r="JW21" i="16" a="1"/>
  <c r="JW21" i="16" s="1"/>
  <c r="JN21" i="16" a="1"/>
  <c r="JN21" i="16" s="1"/>
  <c r="JE21" i="16" a="1"/>
  <c r="JE21" i="16" s="1"/>
  <c r="IV21" i="16" a="1"/>
  <c r="IV21" i="16" s="1"/>
  <c r="IM21" i="16" a="1"/>
  <c r="IM21" i="16" s="1"/>
  <c r="IK21" i="16" s="1"/>
  <c r="ID21" i="16" a="1"/>
  <c r="ID21" i="16" s="1"/>
  <c r="HU21" i="16" a="1"/>
  <c r="HU21" i="16" s="1"/>
  <c r="HL21" i="16" a="1"/>
  <c r="HL21" i="16" s="1"/>
  <c r="HC21" i="16" a="1"/>
  <c r="HC21" i="16" s="1"/>
  <c r="GT21" i="16" a="1"/>
  <c r="GT21" i="16" s="1"/>
  <c r="GK21" i="16" a="1"/>
  <c r="GK21" i="16" s="1"/>
  <c r="GB21" i="16" a="1"/>
  <c r="GB21" i="16" s="1"/>
  <c r="FS21" i="16" a="1"/>
  <c r="FS21" i="16" s="1"/>
  <c r="FJ21" i="16" a="1"/>
  <c r="FJ21" i="16" s="1"/>
  <c r="FA21" i="16" a="1"/>
  <c r="FA21" i="16" s="1"/>
  <c r="ER21" i="16" a="1"/>
  <c r="ER21" i="16" s="1"/>
  <c r="EI21" i="16" a="1"/>
  <c r="EI21" i="16" s="1"/>
  <c r="DZ21" i="16" a="1"/>
  <c r="DZ21" i="16" s="1"/>
  <c r="DQ21" i="16" a="1"/>
  <c r="DQ21" i="16" s="1"/>
  <c r="DH21" i="16" a="1"/>
  <c r="DH21" i="16" s="1"/>
  <c r="CY21" i="16" a="1"/>
  <c r="CY21" i="16" s="1"/>
  <c r="CP21" i="16" a="1"/>
  <c r="CP21" i="16" s="1"/>
  <c r="CG21" i="16" a="1"/>
  <c r="CG21" i="16" s="1"/>
  <c r="BX21" i="16" a="1"/>
  <c r="BX21" i="16" s="1"/>
  <c r="BO21" i="16" a="1"/>
  <c r="BO21" i="16" s="1"/>
  <c r="BF21" i="16" a="1"/>
  <c r="BF21" i="16" s="1"/>
  <c r="AW21" i="16" a="1"/>
  <c r="AW21" i="16" s="1"/>
  <c r="AN21" i="16" a="1"/>
  <c r="AN21" i="16"/>
  <c r="AE21" i="16" a="1"/>
  <c r="AE21" i="16" s="1"/>
  <c r="V21" i="16" a="1"/>
  <c r="V21" i="16" s="1"/>
  <c r="KF20" i="16" a="1"/>
  <c r="KF20" i="16" s="1"/>
  <c r="JW20" i="16" a="1"/>
  <c r="JW20" i="16" s="1"/>
  <c r="JN20" i="16" a="1"/>
  <c r="JN20" i="16" s="1"/>
  <c r="JE20" i="16" a="1"/>
  <c r="JE20" i="16" s="1"/>
  <c r="IV20" i="16" a="1"/>
  <c r="IV20" i="16" s="1"/>
  <c r="IM20" i="16" a="1"/>
  <c r="IM20" i="16" s="1"/>
  <c r="ID20" i="16" a="1"/>
  <c r="ID20" i="16" s="1"/>
  <c r="HU20" i="16" a="1"/>
  <c r="HU20" i="16"/>
  <c r="HL20" i="16" a="1"/>
  <c r="HL20" i="16" s="1"/>
  <c r="HC20" i="16" a="1"/>
  <c r="HC20" i="16" s="1"/>
  <c r="GT20" i="16" a="1"/>
  <c r="GT20" i="16" s="1"/>
  <c r="GK20" i="16" a="1"/>
  <c r="GK20" i="16" s="1"/>
  <c r="GB20" i="16" a="1"/>
  <c r="GB20" i="16" s="1"/>
  <c r="FS20" i="16" a="1"/>
  <c r="FS20" i="16" s="1"/>
  <c r="FJ20" i="16" a="1"/>
  <c r="FJ20" i="16"/>
  <c r="FA20" i="16" a="1"/>
  <c r="FA20" i="16" s="1"/>
  <c r="ER20" i="16" a="1"/>
  <c r="ER20" i="16" s="1"/>
  <c r="EI20" i="16" a="1"/>
  <c r="EI20" i="16" s="1"/>
  <c r="DZ20" i="16" a="1"/>
  <c r="DZ20" i="16" s="1"/>
  <c r="DQ20" i="16" a="1"/>
  <c r="DQ20" i="16" s="1"/>
  <c r="DH20" i="16" a="1"/>
  <c r="DH20" i="16" s="1"/>
  <c r="CY20" i="16" a="1"/>
  <c r="CY20" i="16" s="1"/>
  <c r="CP20" i="16" a="1"/>
  <c r="CP20" i="16" s="1"/>
  <c r="CG20" i="16" a="1"/>
  <c r="CG20" i="16"/>
  <c r="BX20" i="16" a="1"/>
  <c r="BX20" i="16" s="1"/>
  <c r="BO20" i="16" a="1"/>
  <c r="BO20" i="16" s="1"/>
  <c r="BF20" i="16" a="1"/>
  <c r="BF20" i="16"/>
  <c r="AW20" i="16" a="1"/>
  <c r="AW20" i="16" s="1"/>
  <c r="AN20" i="16" a="1"/>
  <c r="AN20" i="16" s="1"/>
  <c r="AE20" i="16" a="1"/>
  <c r="AE20" i="16"/>
  <c r="V20" i="16" a="1"/>
  <c r="V20" i="16" s="1"/>
  <c r="KF19" i="16" a="1"/>
  <c r="KF19" i="16" s="1"/>
  <c r="JW19" i="16" a="1"/>
  <c r="JW19" i="16" s="1"/>
  <c r="JN19" i="16" a="1"/>
  <c r="JN19" i="16" s="1"/>
  <c r="JE19" i="16" a="1"/>
  <c r="JE19" i="16" s="1"/>
  <c r="IV19" i="16" a="1"/>
  <c r="IV19" i="16" s="1"/>
  <c r="IM19" i="16" a="1"/>
  <c r="IM19" i="16" s="1"/>
  <c r="ID19" i="16" a="1"/>
  <c r="ID19" i="16" s="1"/>
  <c r="HU19" i="16" a="1"/>
  <c r="HU19" i="16" s="1"/>
  <c r="HL19" i="16" a="1"/>
  <c r="HL19" i="16" s="1"/>
  <c r="HC19" i="16" a="1"/>
  <c r="HC19" i="16" s="1"/>
  <c r="GT19" i="16" a="1"/>
  <c r="GT19" i="16" s="1"/>
  <c r="GK19" i="16" a="1"/>
  <c r="GK19" i="16" s="1"/>
  <c r="GB19" i="16" a="1"/>
  <c r="GB19" i="16" s="1"/>
  <c r="FS19" i="16" a="1"/>
  <c r="FS19" i="16" s="1"/>
  <c r="FJ19" i="16" a="1"/>
  <c r="FJ19" i="16" s="1"/>
  <c r="FA19" i="16" a="1"/>
  <c r="FA19" i="16" s="1"/>
  <c r="ER19" i="16" a="1"/>
  <c r="ER19" i="16" s="1"/>
  <c r="EI19" i="16" a="1"/>
  <c r="EI19" i="16" s="1"/>
  <c r="DZ19" i="16" a="1"/>
  <c r="DZ19" i="16" s="1"/>
  <c r="DQ19" i="16" a="1"/>
  <c r="DQ19" i="16" s="1"/>
  <c r="DH19" i="16" a="1"/>
  <c r="DH19" i="16" s="1"/>
  <c r="CY19" i="16" a="1"/>
  <c r="CY19" i="16" s="1"/>
  <c r="CP19" i="16" a="1"/>
  <c r="CP19" i="16" s="1"/>
  <c r="CG19" i="16" a="1"/>
  <c r="CG19" i="16" s="1"/>
  <c r="BX19" i="16" a="1"/>
  <c r="BX19" i="16" s="1"/>
  <c r="BO19" i="16" a="1"/>
  <c r="BO19" i="16" s="1"/>
  <c r="BF19" i="16" a="1"/>
  <c r="BF19" i="16" s="1"/>
  <c r="AW19" i="16" a="1"/>
  <c r="AW19" i="16" s="1"/>
  <c r="AN19" i="16" a="1"/>
  <c r="AN19" i="16" s="1"/>
  <c r="AE19" i="16" a="1"/>
  <c r="AE19" i="16" s="1"/>
  <c r="V19" i="16" a="1"/>
  <c r="V19" i="16" s="1"/>
  <c r="T19" i="16" s="1"/>
  <c r="Z19" i="16" s="1"/>
  <c r="KF18" i="16" a="1"/>
  <c r="KF18" i="16" s="1"/>
  <c r="JW18" i="16" a="1"/>
  <c r="JW18" i="16" s="1"/>
  <c r="JN18" i="16" a="1"/>
  <c r="JN18" i="16" s="1"/>
  <c r="JE18" i="16" a="1"/>
  <c r="JE18" i="16" s="1"/>
  <c r="IV18" i="16" a="1"/>
  <c r="IV18" i="16" s="1"/>
  <c r="IM18" i="16" a="1"/>
  <c r="IM18" i="16" s="1"/>
  <c r="ID18" i="16" a="1"/>
  <c r="ID18" i="16" s="1"/>
  <c r="HU18" i="16" a="1"/>
  <c r="HU18" i="16" s="1"/>
  <c r="HL18" i="16" a="1"/>
  <c r="HL18" i="16" s="1"/>
  <c r="HJ18" i="16" s="1"/>
  <c r="HP18" i="16" s="1"/>
  <c r="HC18" i="16" a="1"/>
  <c r="HC18" i="16" s="1"/>
  <c r="GT18" i="16" a="1"/>
  <c r="GT18" i="16" s="1"/>
  <c r="GK18" i="16" a="1"/>
  <c r="GK18" i="16" s="1"/>
  <c r="GB18" i="16" a="1"/>
  <c r="GB18" i="16" s="1"/>
  <c r="FS18" i="16" a="1"/>
  <c r="FS18" i="16" s="1"/>
  <c r="FJ18" i="16" a="1"/>
  <c r="FJ18" i="16" s="1"/>
  <c r="FA18" i="16" a="1"/>
  <c r="FA18" i="16" s="1"/>
  <c r="ER18" i="16" a="1"/>
  <c r="ER18" i="16" s="1"/>
  <c r="EI18" i="16" a="1"/>
  <c r="EI18" i="16" s="1"/>
  <c r="EG18" i="16" s="1"/>
  <c r="EM18" i="16" s="1"/>
  <c r="DZ18" i="16" a="1"/>
  <c r="DZ18" i="16" s="1"/>
  <c r="DQ18" i="16" a="1"/>
  <c r="DQ18" i="16" s="1"/>
  <c r="DH18" i="16" a="1"/>
  <c r="DH18" i="16" s="1"/>
  <c r="CY18" i="16" a="1"/>
  <c r="CY18" i="16" s="1"/>
  <c r="CP18" i="16" a="1"/>
  <c r="CP18" i="16" s="1"/>
  <c r="CG18" i="16" a="1"/>
  <c r="CG18" i="16" s="1"/>
  <c r="BX18" i="16" a="1"/>
  <c r="BX18" i="16" s="1"/>
  <c r="BO18" i="16" a="1"/>
  <c r="BO18" i="16" s="1"/>
  <c r="BF18" i="16" a="1"/>
  <c r="BF18" i="16" s="1"/>
  <c r="AW18" i="16" a="1"/>
  <c r="AW18" i="16" s="1"/>
  <c r="AN18" i="16" a="1"/>
  <c r="AN18" i="16" s="1"/>
  <c r="AE18" i="16" a="1"/>
  <c r="AE18" i="16" s="1"/>
  <c r="V18" i="16" a="1"/>
  <c r="V18" i="16" s="1"/>
  <c r="KF17" i="16" a="1"/>
  <c r="KF17" i="16" s="1"/>
  <c r="JW17" i="16" a="1"/>
  <c r="JW17" i="16" s="1"/>
  <c r="JN17" i="16" a="1"/>
  <c r="JN17" i="16" s="1"/>
  <c r="JE17" i="16" a="1"/>
  <c r="JE17" i="16" s="1"/>
  <c r="IV17" i="16" a="1"/>
  <c r="IV17" i="16" s="1"/>
  <c r="IM17" i="16" a="1"/>
  <c r="IM17" i="16" s="1"/>
  <c r="ID17" i="16" a="1"/>
  <c r="ID17" i="16" s="1"/>
  <c r="HU17" i="16" a="1"/>
  <c r="HU17" i="16" s="1"/>
  <c r="HL17" i="16" a="1"/>
  <c r="HL17" i="16" s="1"/>
  <c r="HC17" i="16" a="1"/>
  <c r="HC17" i="16" s="1"/>
  <c r="GT17" i="16" a="1"/>
  <c r="GT17" i="16" s="1"/>
  <c r="GK17" i="16" a="1"/>
  <c r="GK17" i="16" s="1"/>
  <c r="GB17" i="16" a="1"/>
  <c r="GB17" i="16" s="1"/>
  <c r="FS17" i="16" a="1"/>
  <c r="FS17" i="16" s="1"/>
  <c r="FJ17" i="16" a="1"/>
  <c r="FJ17" i="16" s="1"/>
  <c r="FA17" i="16" a="1"/>
  <c r="FA17" i="16" s="1"/>
  <c r="EY17" i="16" s="1"/>
  <c r="FE17" i="16" s="1"/>
  <c r="ER17" i="16" a="1"/>
  <c r="ER17" i="16" s="1"/>
  <c r="EI17" i="16" a="1"/>
  <c r="EI17" i="16" s="1"/>
  <c r="DZ17" i="16" a="1"/>
  <c r="DZ17" i="16" s="1"/>
  <c r="DQ17" i="16" a="1"/>
  <c r="DQ17" i="16" s="1"/>
  <c r="DH17" i="16" a="1"/>
  <c r="DH17" i="16" s="1"/>
  <c r="CY17" i="16" a="1"/>
  <c r="CY17" i="16" s="1"/>
  <c r="CP17" i="16" a="1"/>
  <c r="CP17" i="16" s="1"/>
  <c r="CG17" i="16" a="1"/>
  <c r="CG17" i="16" s="1"/>
  <c r="BX17" i="16" a="1"/>
  <c r="BX17" i="16"/>
  <c r="BO17" i="16" a="1"/>
  <c r="BO17" i="16" s="1"/>
  <c r="BF17" i="16" a="1"/>
  <c r="BF17" i="16" s="1"/>
  <c r="AW17" i="16" a="1"/>
  <c r="AW17" i="16" s="1"/>
  <c r="AN17" i="16" a="1"/>
  <c r="AN17" i="16" s="1"/>
  <c r="AE17" i="16" a="1"/>
  <c r="AE17" i="16" s="1"/>
  <c r="V17" i="16" a="1"/>
  <c r="V17" i="16" s="1"/>
  <c r="KF16" i="16" a="1"/>
  <c r="KF16" i="16" s="1"/>
  <c r="JW16" i="16" a="1"/>
  <c r="JW16" i="16" s="1"/>
  <c r="JN16" i="16" a="1"/>
  <c r="JN16" i="16" s="1"/>
  <c r="JE16" i="16" a="1"/>
  <c r="JE16" i="16" s="1"/>
  <c r="JC16" i="16" s="1"/>
  <c r="JI16" i="16" s="1"/>
  <c r="IV16" i="16" a="1"/>
  <c r="IV16" i="16" s="1"/>
  <c r="IM16" i="16" a="1"/>
  <c r="IM16" i="16" s="1"/>
  <c r="ID16" i="16" a="1"/>
  <c r="ID16" i="16" s="1"/>
  <c r="HU16" i="16" a="1"/>
  <c r="HU16" i="16" s="1"/>
  <c r="HL16" i="16" a="1"/>
  <c r="HL16" i="16" s="1"/>
  <c r="HC16" i="16" a="1"/>
  <c r="HC16" i="16" s="1"/>
  <c r="GT16" i="16" a="1"/>
  <c r="GT16" i="16" s="1"/>
  <c r="GK16" i="16" a="1"/>
  <c r="GK16" i="16" s="1"/>
  <c r="GB16" i="16" a="1"/>
  <c r="GB16" i="16" s="1"/>
  <c r="FS16" i="16" a="1"/>
  <c r="FS16" i="16" s="1"/>
  <c r="FJ16" i="16" a="1"/>
  <c r="FJ16" i="16" s="1"/>
  <c r="FH16" i="16" s="1"/>
  <c r="FN16" i="16" s="1"/>
  <c r="FA16" i="16" a="1"/>
  <c r="FA16" i="16" s="1"/>
  <c r="ER16" i="16" a="1"/>
  <c r="ER16" i="16" s="1"/>
  <c r="EI16" i="16" a="1"/>
  <c r="EI16" i="16" s="1"/>
  <c r="DZ16" i="16" a="1"/>
  <c r="DZ16" i="16" s="1"/>
  <c r="DQ16" i="16" a="1"/>
  <c r="DQ16" i="16" s="1"/>
  <c r="DH16" i="16" a="1"/>
  <c r="DH16" i="16" s="1"/>
  <c r="CY16" i="16" a="1"/>
  <c r="CY16" i="16"/>
  <c r="CP16" i="16" a="1"/>
  <c r="CP16" i="16" s="1"/>
  <c r="CG16" i="16" a="1"/>
  <c r="CG16" i="16" s="1"/>
  <c r="BX16" i="16" a="1"/>
  <c r="BX16" i="16" s="1"/>
  <c r="BO16" i="16" a="1"/>
  <c r="BO16" i="16" s="1"/>
  <c r="BF16" i="16" a="1"/>
  <c r="BF16" i="16" s="1"/>
  <c r="AW16" i="16" a="1"/>
  <c r="AW16" i="16" s="1"/>
  <c r="AN16" i="16" a="1"/>
  <c r="AN16" i="16" s="1"/>
  <c r="AE16" i="16" a="1"/>
  <c r="AE16" i="16" s="1"/>
  <c r="V16" i="16" a="1"/>
  <c r="V16" i="16" s="1"/>
  <c r="KF15" i="16" a="1"/>
  <c r="KF15" i="16" s="1"/>
  <c r="JW15" i="16" a="1"/>
  <c r="JW15" i="16" s="1"/>
  <c r="JN15" i="16" a="1"/>
  <c r="JN15" i="16" s="1"/>
  <c r="JL15" i="16" s="1"/>
  <c r="JR15" i="16" s="1"/>
  <c r="JE15" i="16" a="1"/>
  <c r="JE15" i="16" s="1"/>
  <c r="IV15" i="16" a="1"/>
  <c r="IV15" i="16" s="1"/>
  <c r="IM15" i="16" a="1"/>
  <c r="IM15" i="16" s="1"/>
  <c r="ID15" i="16" a="1"/>
  <c r="ID15" i="16" s="1"/>
  <c r="IH15" i="16" s="1"/>
  <c r="HU15" i="16" a="1"/>
  <c r="HU15" i="16" s="1"/>
  <c r="HL15" i="16" a="1"/>
  <c r="HL15" i="16" s="1"/>
  <c r="HC15" i="16" a="1"/>
  <c r="HC15" i="16" s="1"/>
  <c r="GT15" i="16" a="1"/>
  <c r="GT15" i="16" s="1"/>
  <c r="GK15" i="16" a="1"/>
  <c r="GK15" i="16" s="1"/>
  <c r="GB15" i="16" a="1"/>
  <c r="GB15" i="16" s="1"/>
  <c r="FS15" i="16" a="1"/>
  <c r="FS15" i="16" s="1"/>
  <c r="FJ15" i="16" a="1"/>
  <c r="FJ15" i="16" s="1"/>
  <c r="FA15" i="16" a="1"/>
  <c r="FA15" i="16" s="1"/>
  <c r="ER15" i="16" a="1"/>
  <c r="ER15" i="16" s="1"/>
  <c r="EI15" i="16" a="1"/>
  <c r="EI15" i="16" s="1"/>
  <c r="DZ15" i="16" a="1"/>
  <c r="DZ15" i="16" s="1"/>
  <c r="DQ15" i="16" a="1"/>
  <c r="DQ15" i="16" s="1"/>
  <c r="DH15" i="16" a="1"/>
  <c r="DH15" i="16"/>
  <c r="CY15" i="16" a="1"/>
  <c r="CY15" i="16" s="1"/>
  <c r="CP15" i="16" a="1"/>
  <c r="CP15" i="16"/>
  <c r="CN15" i="16" s="1"/>
  <c r="CG15" i="16" a="1"/>
  <c r="CG15" i="16" s="1"/>
  <c r="BX15" i="16" a="1"/>
  <c r="BX15" i="16" s="1"/>
  <c r="BO15" i="16" a="1"/>
  <c r="BO15" i="16" s="1"/>
  <c r="BF15" i="16" a="1"/>
  <c r="BF15" i="16" s="1"/>
  <c r="AW15" i="16" a="1"/>
  <c r="AW15" i="16" s="1"/>
  <c r="AN15" i="16" a="1"/>
  <c r="AN15" i="16" s="1"/>
  <c r="AE15" i="16" a="1"/>
  <c r="AE15" i="16" s="1"/>
  <c r="V15" i="16" a="1"/>
  <c r="V15" i="16" s="1"/>
  <c r="KF14" i="16" a="1"/>
  <c r="KF14" i="16" s="1"/>
  <c r="JW14" i="16" a="1"/>
  <c r="JW14" i="16" s="1"/>
  <c r="JN14" i="16" a="1"/>
  <c r="JN14" i="16" s="1"/>
  <c r="JE14" i="16" a="1"/>
  <c r="JE14" i="16" s="1"/>
  <c r="IV14" i="16" a="1"/>
  <c r="IV14" i="16" s="1"/>
  <c r="IM14" i="16" a="1"/>
  <c r="IM14" i="16" s="1"/>
  <c r="ID14" i="16" a="1"/>
  <c r="ID14" i="16" s="1"/>
  <c r="HU14" i="16" a="1"/>
  <c r="HU14" i="16" s="1"/>
  <c r="HL14" i="16" a="1"/>
  <c r="HL14" i="16" s="1"/>
  <c r="HC14" i="16" a="1"/>
  <c r="HC14" i="16" s="1"/>
  <c r="GT14" i="16" a="1"/>
  <c r="GT14" i="16" s="1"/>
  <c r="GK14" i="16" a="1"/>
  <c r="GK14" i="16" s="1"/>
  <c r="GB14" i="16" a="1"/>
  <c r="GB14" i="16" s="1"/>
  <c r="FZ14" i="16" s="1"/>
  <c r="GF14" i="16" s="1"/>
  <c r="FS14" i="16" a="1"/>
  <c r="FS14" i="16" s="1"/>
  <c r="FJ14" i="16" a="1"/>
  <c r="FJ14" i="16" s="1"/>
  <c r="FA14" i="16" a="1"/>
  <c r="FA14" i="16" s="1"/>
  <c r="EY14" i="16" s="1"/>
  <c r="FE14" i="16" s="1"/>
  <c r="ER14" i="16" a="1"/>
  <c r="ER14" i="16" s="1"/>
  <c r="EI14" i="16" a="1"/>
  <c r="EI14" i="16" s="1"/>
  <c r="DZ14" i="16" a="1"/>
  <c r="DZ14" i="16" s="1"/>
  <c r="DQ14" i="16" a="1"/>
  <c r="DQ14" i="16" s="1"/>
  <c r="DH14" i="16" a="1"/>
  <c r="DH14" i="16" s="1"/>
  <c r="CY14" i="16" a="1"/>
  <c r="CY14" i="16" s="1"/>
  <c r="CW14" i="16" s="1"/>
  <c r="DC14" i="16" s="1"/>
  <c r="CP14" i="16" a="1"/>
  <c r="CP14" i="16" s="1"/>
  <c r="CG14" i="16" a="1"/>
  <c r="CG14" i="16" s="1"/>
  <c r="BX14" i="16" a="1"/>
  <c r="BX14" i="16" s="1"/>
  <c r="BO14" i="16" a="1"/>
  <c r="BO14" i="16" s="1"/>
  <c r="BM14" i="16" s="1"/>
  <c r="BS14" i="16" s="1"/>
  <c r="BF14" i="16" a="1"/>
  <c r="BF14" i="16" s="1"/>
  <c r="BD14" i="16" s="1"/>
  <c r="BJ14" i="16" s="1"/>
  <c r="AW14" i="16" a="1"/>
  <c r="AW14" i="16" s="1"/>
  <c r="AN14" i="16" a="1"/>
  <c r="AN14" i="16" s="1"/>
  <c r="AE14" i="16" a="1"/>
  <c r="AE14" i="16" s="1"/>
  <c r="AC14" i="16" s="1"/>
  <c r="AI14" i="16" s="1"/>
  <c r="V14" i="16" a="1"/>
  <c r="V14" i="16" s="1"/>
  <c r="T14" i="16" s="1"/>
  <c r="Z14" i="16" s="1"/>
  <c r="KF13" i="16" a="1"/>
  <c r="KF13" i="16" s="1"/>
  <c r="JW13" i="16" a="1"/>
  <c r="JW13" i="16" s="1"/>
  <c r="JN13" i="16" a="1"/>
  <c r="JN13" i="16" s="1"/>
  <c r="JE13" i="16" a="1"/>
  <c r="JE13" i="16" s="1"/>
  <c r="JC13" i="16" s="1"/>
  <c r="JI13" i="16" s="1"/>
  <c r="IV13" i="16" a="1"/>
  <c r="IV13" i="16" s="1"/>
  <c r="IM13" i="16" a="1"/>
  <c r="IM13" i="16" s="1"/>
  <c r="ID13" i="16" a="1"/>
  <c r="ID13" i="16" s="1"/>
  <c r="HU13" i="16" a="1"/>
  <c r="HU13" i="16" s="1"/>
  <c r="HL13" i="16" a="1"/>
  <c r="HL13" i="16" s="1"/>
  <c r="HC13" i="16" a="1"/>
  <c r="HC13" i="16" s="1"/>
  <c r="GT13" i="16" a="1"/>
  <c r="GT13" i="16" s="1"/>
  <c r="GK13" i="16" a="1"/>
  <c r="GK13" i="16" s="1"/>
  <c r="GB13" i="16" a="1"/>
  <c r="GB13" i="16" s="1"/>
  <c r="FS13" i="16" a="1"/>
  <c r="FS13" i="16" s="1"/>
  <c r="FJ13" i="16" a="1"/>
  <c r="FJ13" i="16" s="1"/>
  <c r="FH13" i="16" s="1"/>
  <c r="FN13" i="16" s="1"/>
  <c r="FA13" i="16" a="1"/>
  <c r="FA13" i="16" s="1"/>
  <c r="ER13" i="16" a="1"/>
  <c r="ER13" i="16" s="1"/>
  <c r="EI13" i="16" a="1"/>
  <c r="EI13" i="16" s="1"/>
  <c r="DZ13" i="16" a="1"/>
  <c r="DZ13" i="16" s="1"/>
  <c r="DX13" i="16" s="1"/>
  <c r="ED13" i="16" s="1"/>
  <c r="DQ13" i="16" a="1"/>
  <c r="DQ13" i="16" s="1"/>
  <c r="DO13" i="16" s="1"/>
  <c r="DU13" i="16" s="1"/>
  <c r="DH13" i="16" a="1"/>
  <c r="DH13" i="16" s="1"/>
  <c r="CY13" i="16" a="1"/>
  <c r="CY13" i="16" s="1"/>
  <c r="CP13" i="16" a="1"/>
  <c r="CP13" i="16" s="1"/>
  <c r="CG13" i="16" a="1"/>
  <c r="CG13" i="16" s="1"/>
  <c r="BX13" i="16" a="1"/>
  <c r="BX13" i="16"/>
  <c r="BO13" i="16" a="1"/>
  <c r="BO13" i="16" s="1"/>
  <c r="BF13" i="16" a="1"/>
  <c r="BF13" i="16" s="1"/>
  <c r="AW13" i="16" a="1"/>
  <c r="AW13" i="16" s="1"/>
  <c r="AN13" i="16" a="1"/>
  <c r="AN13" i="16" s="1"/>
  <c r="AL13" i="16" s="1"/>
  <c r="AR13" i="16" s="1"/>
  <c r="AE13" i="16" a="1"/>
  <c r="AE13" i="16" s="1"/>
  <c r="V13" i="16" a="1"/>
  <c r="V13" i="16" s="1"/>
  <c r="KF12" i="16" a="1"/>
  <c r="KF12" i="16" s="1"/>
  <c r="JW12" i="16" a="1"/>
  <c r="JW12" i="16" s="1"/>
  <c r="JN12" i="16" a="1"/>
  <c r="JN12" i="16" s="1"/>
  <c r="JE12" i="16" a="1"/>
  <c r="JE12" i="16" s="1"/>
  <c r="JI12" i="16" s="1"/>
  <c r="IV12" i="16" a="1"/>
  <c r="IV12" i="16" s="1"/>
  <c r="IM12" i="16" a="1"/>
  <c r="IM12" i="16" s="1"/>
  <c r="ID12" i="16" a="1"/>
  <c r="ID12" i="16" s="1"/>
  <c r="HU12" i="16" a="1"/>
  <c r="HU12" i="16" s="1"/>
  <c r="HL12" i="16" a="1"/>
  <c r="HL12" i="16" s="1"/>
  <c r="HC12" i="16" a="1"/>
  <c r="HC12" i="16" s="1"/>
  <c r="GT12" i="16" a="1"/>
  <c r="GT12" i="16" s="1"/>
  <c r="GK12" i="16" a="1"/>
  <c r="GK12" i="16"/>
  <c r="GB12" i="16" a="1"/>
  <c r="GB12" i="16" s="1"/>
  <c r="FS12" i="16" a="1"/>
  <c r="FS12" i="16" s="1"/>
  <c r="FW12" i="16" s="1"/>
  <c r="FJ12" i="16" a="1"/>
  <c r="FJ12" i="16" s="1"/>
  <c r="FA12" i="16" a="1"/>
  <c r="FA12" i="16" s="1"/>
  <c r="ER12" i="16" a="1"/>
  <c r="ER12" i="16" s="1"/>
  <c r="EI12" i="16" a="1"/>
  <c r="EI12" i="16" s="1"/>
  <c r="DZ12" i="16" a="1"/>
  <c r="DZ12" i="16" s="1"/>
  <c r="DQ12" i="16" a="1"/>
  <c r="DQ12" i="16" s="1"/>
  <c r="DH12" i="16" a="1"/>
  <c r="DH12" i="16" s="1"/>
  <c r="CY12" i="16" a="1"/>
  <c r="CY12" i="16" s="1"/>
  <c r="CW12" i="16" s="1"/>
  <c r="DC12" i="16" s="1"/>
  <c r="CP12" i="16" a="1"/>
  <c r="CP12" i="16" s="1"/>
  <c r="CG12" i="16" a="1"/>
  <c r="CG12" i="16" s="1"/>
  <c r="CE12" i="16" s="1"/>
  <c r="CK12" i="16" s="1"/>
  <c r="BX12" i="16" a="1"/>
  <c r="BX12" i="16" s="1"/>
  <c r="BV12" i="16" s="1"/>
  <c r="CB12" i="16" s="1"/>
  <c r="BO12" i="16" a="1"/>
  <c r="BO12" i="16"/>
  <c r="BF12" i="16" a="1"/>
  <c r="BF12" i="16" s="1"/>
  <c r="BD12" i="16" s="1"/>
  <c r="BJ12" i="16" s="1"/>
  <c r="AW12" i="16" a="1"/>
  <c r="AW12" i="16" s="1"/>
  <c r="AN12" i="16" a="1"/>
  <c r="AN12" i="16" s="1"/>
  <c r="AE12" i="16" a="1"/>
  <c r="AE12" i="16" s="1"/>
  <c r="AC12" i="16" s="1"/>
  <c r="V12" i="16" a="1"/>
  <c r="V12" i="16" s="1"/>
  <c r="Z12" i="16" s="1"/>
  <c r="KF11" i="16" a="1"/>
  <c r="KF11" i="16" s="1"/>
  <c r="KD11" i="16" s="1"/>
  <c r="KJ11" i="16" s="1"/>
  <c r="JW11" i="16" a="1"/>
  <c r="JW11" i="16" s="1"/>
  <c r="JN11" i="16" a="1"/>
  <c r="JN11" i="16" s="1"/>
  <c r="JL11" i="16" s="1"/>
  <c r="JR11" i="16" s="1"/>
  <c r="JE11" i="16" a="1"/>
  <c r="JE11" i="16" s="1"/>
  <c r="JC11" i="16" s="1"/>
  <c r="JI11" i="16" s="1"/>
  <c r="IV11" i="16" a="1"/>
  <c r="IV11" i="16" s="1"/>
  <c r="IM11" i="16" a="1"/>
  <c r="IM11" i="16" s="1"/>
  <c r="IK11" i="16" s="1"/>
  <c r="IQ11" i="16" s="1"/>
  <c r="ID11" i="16" a="1"/>
  <c r="ID11" i="16"/>
  <c r="HU11" i="16" a="1"/>
  <c r="HU11" i="16" s="1"/>
  <c r="HL11" i="16" a="1"/>
  <c r="HL11" i="16" s="1"/>
  <c r="HC11" i="16" a="1"/>
  <c r="HC11" i="16" s="1"/>
  <c r="GT11" i="16" a="1"/>
  <c r="GT11" i="16" s="1"/>
  <c r="GK11" i="16" a="1"/>
  <c r="GK11" i="16" s="1"/>
  <c r="GI11" i="16" s="1"/>
  <c r="GO11" i="16" s="1"/>
  <c r="GB11" i="16" a="1"/>
  <c r="GB11" i="16" s="1"/>
  <c r="FZ11" i="16" s="1"/>
  <c r="GF11" i="16" s="1"/>
  <c r="FS11" i="16" a="1"/>
  <c r="FS11" i="16" s="1"/>
  <c r="FW11" i="16" s="1"/>
  <c r="FJ11" i="16" a="1"/>
  <c r="FJ11" i="16" s="1"/>
  <c r="FH11" i="16" s="1"/>
  <c r="FA11" i="16" a="1"/>
  <c r="FA11" i="16" s="1"/>
  <c r="ER11" i="16" a="1"/>
  <c r="ER11" i="16" s="1"/>
  <c r="EP11" i="16" s="1"/>
  <c r="EI11" i="16" a="1"/>
  <c r="EI11" i="16" s="1"/>
  <c r="DZ11" i="16" a="1"/>
  <c r="DZ11" i="16" s="1"/>
  <c r="DQ11" i="16" a="1"/>
  <c r="DQ11" i="16" s="1"/>
  <c r="DH11" i="16" a="1"/>
  <c r="DH11" i="16" s="1"/>
  <c r="CY11" i="16" a="1"/>
  <c r="CY11" i="16" s="1"/>
  <c r="CP11" i="16" a="1"/>
  <c r="CP11" i="16" s="1"/>
  <c r="CN11" i="16" s="1"/>
  <c r="CG11" i="16" a="1"/>
  <c r="CG11" i="16" s="1"/>
  <c r="BX11" i="16" a="1"/>
  <c r="BX11" i="16" s="1"/>
  <c r="BV11" i="16" s="1"/>
  <c r="CB11" i="16" s="1"/>
  <c r="BO11" i="16" a="1"/>
  <c r="BO11" i="16" s="1"/>
  <c r="BM11" i="16" s="1"/>
  <c r="BS11" i="16" s="1"/>
  <c r="BF11" i="16" a="1"/>
  <c r="BF11" i="16" s="1"/>
  <c r="AW11" i="16" a="1"/>
  <c r="AW11" i="16" s="1"/>
  <c r="BA11" i="16" s="1"/>
  <c r="AN11" i="16" a="1"/>
  <c r="AN11" i="16" s="1"/>
  <c r="AE11" i="16" a="1"/>
  <c r="AE11" i="16" s="1"/>
  <c r="AC11" i="16" s="1"/>
  <c r="AI11" i="16" s="1"/>
  <c r="V11" i="16" a="1"/>
  <c r="V11" i="16"/>
  <c r="T11" i="16" s="1"/>
  <c r="Z11" i="16" s="1"/>
  <c r="KF10" i="16" a="1"/>
  <c r="KF10" i="16" s="1"/>
  <c r="JW10" i="16" a="1"/>
  <c r="JW10" i="16" s="1"/>
  <c r="JU10" i="16" s="1"/>
  <c r="JN10" i="16" a="1"/>
  <c r="JN10" i="16" s="1"/>
  <c r="JL10" i="16" s="1"/>
  <c r="JE10" i="16" a="1"/>
  <c r="JE10" i="16"/>
  <c r="IV10" i="16" a="1"/>
  <c r="IV10" i="16" s="1"/>
  <c r="IM10" i="16" a="1"/>
  <c r="IM10" i="16" s="1"/>
  <c r="IK10" i="16" s="1"/>
  <c r="ID10" i="16" a="1"/>
  <c r="ID10" i="16" s="1"/>
  <c r="IH10" i="16" s="1"/>
  <c r="HU10" i="16" a="1"/>
  <c r="HU10" i="16" s="1"/>
  <c r="HS10" i="16" s="1"/>
  <c r="HL10" i="16" a="1"/>
  <c r="HL10" i="16" s="1"/>
  <c r="HC10" i="16" a="1"/>
  <c r="HC10" i="16" s="1"/>
  <c r="HA10" i="16" s="1"/>
  <c r="GT10" i="16" a="1"/>
  <c r="GT10" i="16" s="1"/>
  <c r="GK10" i="16" a="1"/>
  <c r="GK10" i="16" s="1"/>
  <c r="GI10" i="16" s="1"/>
  <c r="GB10" i="16" a="1"/>
  <c r="GB10" i="16" s="1"/>
  <c r="FS10" i="16" a="1"/>
  <c r="FS10" i="16" s="1"/>
  <c r="FJ10" i="16" a="1"/>
  <c r="FJ10" i="16" s="1"/>
  <c r="FA10" i="16" a="1"/>
  <c r="FA10" i="16" s="1"/>
  <c r="EY10" i="16" s="1"/>
  <c r="ER10" i="16" a="1"/>
  <c r="ER10" i="16" s="1"/>
  <c r="EP10" i="16" s="1"/>
  <c r="EV10" i="16" s="1"/>
  <c r="EI10" i="16" a="1"/>
  <c r="EI10" i="16" s="1"/>
  <c r="DZ10" i="16" a="1"/>
  <c r="DZ10" i="16" s="1"/>
  <c r="DX10" i="16" s="1"/>
  <c r="DQ10" i="16" a="1"/>
  <c r="DQ10" i="16" s="1"/>
  <c r="DO10" i="16" s="1"/>
  <c r="DH10" i="16" a="1"/>
  <c r="DH10" i="16" s="1"/>
  <c r="DL10" i="16" s="1"/>
  <c r="CY10" i="16" a="1"/>
  <c r="CY10" i="16" s="1"/>
  <c r="CW10" i="16" s="1"/>
  <c r="DC10" i="16" s="1"/>
  <c r="CP10" i="16" a="1"/>
  <c r="CP10" i="16" s="1"/>
  <c r="CN10" i="16" s="1"/>
  <c r="CG10" i="16" a="1"/>
  <c r="CG10" i="16" s="1"/>
  <c r="CE10" i="16" s="1"/>
  <c r="BX10" i="16" a="1"/>
  <c r="BX10" i="16" s="1"/>
  <c r="BV10" i="16" s="1"/>
  <c r="BO10" i="16" a="1"/>
  <c r="BO10" i="16" s="1"/>
  <c r="BM10" i="16" s="1"/>
  <c r="BF10" i="16" a="1"/>
  <c r="BF10" i="16" s="1"/>
  <c r="AW10" i="16" a="1"/>
  <c r="AW10" i="16" s="1"/>
  <c r="AN10" i="16" a="1"/>
  <c r="AN10" i="16" s="1"/>
  <c r="AE10" i="16" a="1"/>
  <c r="AE10" i="16" s="1"/>
  <c r="V10" i="16" a="1"/>
  <c r="V10" i="16" s="1"/>
  <c r="T10" i="16" s="1"/>
  <c r="W10" i="16" s="1"/>
  <c r="R10" i="16"/>
  <c r="S10" i="16"/>
  <c r="U10" i="16"/>
  <c r="AA10" i="16"/>
  <c r="AD10" i="16" s="1"/>
  <c r="AB10" i="16"/>
  <c r="AJ10" i="16"/>
  <c r="AK10" i="16" s="1"/>
  <c r="AS10" i="16"/>
  <c r="AT10" i="16" s="1"/>
  <c r="AU10" i="16"/>
  <c r="AV10" i="16"/>
  <c r="BB10" i="16"/>
  <c r="BK10" i="16"/>
  <c r="BT10" i="16"/>
  <c r="CC10" i="16"/>
  <c r="CD10" i="16"/>
  <c r="CF10" i="16" s="1"/>
  <c r="CL10" i="16"/>
  <c r="CM10" i="16" s="1"/>
  <c r="CO10" i="16" s="1"/>
  <c r="CU10" i="16"/>
  <c r="CV10" i="16"/>
  <c r="CX10" i="16"/>
  <c r="DD10" i="16"/>
  <c r="DF10" i="16"/>
  <c r="DM10" i="16"/>
  <c r="DN10" i="16" s="1"/>
  <c r="DP10" i="16" s="1"/>
  <c r="DV10" i="16"/>
  <c r="EE10" i="16"/>
  <c r="EF10" i="16" s="1"/>
  <c r="EG10" i="16"/>
  <c r="EM10" i="16" s="1"/>
  <c r="EN10" i="16"/>
  <c r="EO10" i="16" s="1"/>
  <c r="EW10" i="16"/>
  <c r="FF10" i="16"/>
  <c r="FG10" i="16" s="1"/>
  <c r="FI10" i="16" s="1"/>
  <c r="FK10" i="16" s="1"/>
  <c r="FH10" i="16"/>
  <c r="FN10" i="16" s="1"/>
  <c r="FO10" i="16"/>
  <c r="FP10" i="16"/>
  <c r="FR10" i="16" s="1"/>
  <c r="FQ10" i="16"/>
  <c r="FX10" i="16"/>
  <c r="FY10" i="16" s="1"/>
  <c r="GA10" i="16" s="1"/>
  <c r="GG10" i="16"/>
  <c r="GH10" i="16" s="1"/>
  <c r="GJ10" i="16" s="1"/>
  <c r="GN10" i="16" s="1"/>
  <c r="GO10" i="16"/>
  <c r="GP10" i="16"/>
  <c r="GY10" i="16"/>
  <c r="HH10" i="16"/>
  <c r="HJ10" i="16"/>
  <c r="HP10" i="16" s="1"/>
  <c r="HQ10" i="16"/>
  <c r="HR10" i="16"/>
  <c r="HT10" i="16"/>
  <c r="HZ10" i="16"/>
  <c r="IA10" i="16" s="1"/>
  <c r="IB10" i="16"/>
  <c r="II10" i="16"/>
  <c r="IJ10" i="16" s="1"/>
  <c r="IR10" i="16"/>
  <c r="IS10" i="16" s="1"/>
  <c r="IU10" i="16" s="1"/>
  <c r="JA10" i="16"/>
  <c r="JB10" i="16" s="1"/>
  <c r="JD10" i="16" s="1"/>
  <c r="JC10" i="16"/>
  <c r="JI10" i="16" s="1"/>
  <c r="JJ10" i="16"/>
  <c r="JR10" i="16"/>
  <c r="JS10" i="16"/>
  <c r="JT10" i="16" s="1"/>
  <c r="KA10" i="16"/>
  <c r="KB10" i="16"/>
  <c r="KC10" i="16" s="1"/>
  <c r="KD10" i="16"/>
  <c r="KJ10" i="16" s="1"/>
  <c r="R11" i="16"/>
  <c r="AA11" i="16"/>
  <c r="AB11" i="16"/>
  <c r="AD11" i="16" s="1"/>
  <c r="AJ11" i="16"/>
  <c r="AK11" i="16" s="1"/>
  <c r="AL11" i="16"/>
  <c r="AR11" i="16" s="1"/>
  <c r="AS11" i="16"/>
  <c r="AU11" i="16"/>
  <c r="BB11" i="16"/>
  <c r="BD11" i="16"/>
  <c r="BK11" i="16"/>
  <c r="BT11" i="16"/>
  <c r="BU11" i="16" s="1"/>
  <c r="BW11" i="16" s="1"/>
  <c r="CC11" i="16"/>
  <c r="CD11" i="16" s="1"/>
  <c r="CE11" i="16"/>
  <c r="CL11" i="16"/>
  <c r="CM11" i="16" s="1"/>
  <c r="CO11" i="16" s="1"/>
  <c r="CU11" i="16"/>
  <c r="CW11" i="16"/>
  <c r="DC11" i="16" s="1"/>
  <c r="DD11" i="16"/>
  <c r="DE11" i="16" s="1"/>
  <c r="DF11" i="16"/>
  <c r="DM11" i="16"/>
  <c r="DO11" i="16"/>
  <c r="DU11" i="16"/>
  <c r="DV11" i="16"/>
  <c r="EE11" i="16"/>
  <c r="EF11" i="16" s="1"/>
  <c r="EG11" i="16"/>
  <c r="EM11" i="16"/>
  <c r="EN11" i="16"/>
  <c r="EO11" i="16" s="1"/>
  <c r="EQ11" i="16" s="1"/>
  <c r="EW11" i="16"/>
  <c r="EX11" i="16"/>
  <c r="EZ11" i="16" s="1"/>
  <c r="FF11" i="16"/>
  <c r="FN11" i="16"/>
  <c r="FO11" i="16"/>
  <c r="FP11" i="16" s="1"/>
  <c r="FR11" i="16" s="1"/>
  <c r="FQ11" i="16"/>
  <c r="FX11" i="16"/>
  <c r="FY11" i="16"/>
  <c r="GA11" i="16" s="1"/>
  <c r="GG11" i="16"/>
  <c r="GP11" i="16"/>
  <c r="GQ11" i="16" s="1"/>
  <c r="GS11" i="16" s="1"/>
  <c r="GR11" i="16"/>
  <c r="GX11" i="16" s="1"/>
  <c r="GY11" i="16"/>
  <c r="HA11" i="16"/>
  <c r="HG11" i="16" s="1"/>
  <c r="HH11" i="16"/>
  <c r="HI11" i="16" s="1"/>
  <c r="HK11" i="16" s="1"/>
  <c r="HJ11" i="16"/>
  <c r="HP11" i="16" s="1"/>
  <c r="HQ11" i="16"/>
  <c r="HS11" i="16"/>
  <c r="HY11" i="16" s="1"/>
  <c r="HZ11" i="16"/>
  <c r="IA11" i="16" s="1"/>
  <c r="IC11" i="16" s="1"/>
  <c r="IB11" i="16"/>
  <c r="IH11" i="16"/>
  <c r="II11" i="16"/>
  <c r="IJ11" i="16"/>
  <c r="IL11" i="16"/>
  <c r="IR11" i="16"/>
  <c r="IT11" i="16"/>
  <c r="IZ11" i="16"/>
  <c r="JA11" i="16"/>
  <c r="JJ11" i="16"/>
  <c r="JK11" i="16" s="1"/>
  <c r="JM11" i="16" s="1"/>
  <c r="JS11" i="16"/>
  <c r="JU11" i="16"/>
  <c r="KA11" i="16" s="1"/>
  <c r="KB11" i="16"/>
  <c r="KE11" i="16" s="1"/>
  <c r="KC11" i="16"/>
  <c r="R12" i="16"/>
  <c r="S12" i="16" s="1"/>
  <c r="T12" i="16"/>
  <c r="AA12" i="16"/>
  <c r="AI12" i="16"/>
  <c r="AJ12" i="16"/>
  <c r="AL12" i="16"/>
  <c r="AR12" i="16" s="1"/>
  <c r="AS12" i="16"/>
  <c r="AT12" i="16" s="1"/>
  <c r="AV12" i="16" s="1"/>
  <c r="AU12" i="16"/>
  <c r="BA12" i="16" s="1"/>
  <c r="BB12" i="16"/>
  <c r="BK12" i="16"/>
  <c r="BL12" i="16" s="1"/>
  <c r="BN12" i="16" s="1"/>
  <c r="BM12" i="16"/>
  <c r="BS12" i="16" s="1"/>
  <c r="BT12" i="16"/>
  <c r="BU12" i="16" s="1"/>
  <c r="CC12" i="16"/>
  <c r="CD12" i="16" s="1"/>
  <c r="CF12" i="16" s="1"/>
  <c r="CL12" i="16"/>
  <c r="CN12" i="16"/>
  <c r="CT12" i="16" s="1"/>
  <c r="CU12" i="16"/>
  <c r="CV12" i="16" s="1"/>
  <c r="CX12" i="16"/>
  <c r="DD12" i="16"/>
  <c r="DF12" i="16"/>
  <c r="DL12" i="16" s="1"/>
  <c r="DM12" i="16"/>
  <c r="DN12" i="16"/>
  <c r="DP12" i="16" s="1"/>
  <c r="DO12" i="16"/>
  <c r="DU12" i="16" s="1"/>
  <c r="DV12" i="16"/>
  <c r="DX12" i="16"/>
  <c r="ED12" i="16" s="1"/>
  <c r="EE12" i="16"/>
  <c r="EG12" i="16"/>
  <c r="EM12" i="16" s="1"/>
  <c r="EN12" i="16"/>
  <c r="EP12" i="16"/>
  <c r="EV12" i="16" s="1"/>
  <c r="EW12" i="16"/>
  <c r="EY12" i="16"/>
  <c r="FE12" i="16" s="1"/>
  <c r="FF12" i="16"/>
  <c r="FH12" i="16"/>
  <c r="FN12" i="16" s="1"/>
  <c r="FO12" i="16"/>
  <c r="FQ12" i="16"/>
  <c r="FX12" i="16"/>
  <c r="FY12" i="16"/>
  <c r="GA12" i="16" s="1"/>
  <c r="FZ12" i="16"/>
  <c r="GF12" i="16"/>
  <c r="GG12" i="16"/>
  <c r="GI12" i="16"/>
  <c r="GO12" i="16"/>
  <c r="GP12" i="16"/>
  <c r="GQ12" i="16" s="1"/>
  <c r="GR12" i="16"/>
  <c r="GX12" i="16"/>
  <c r="GY12" i="16"/>
  <c r="HA12" i="16"/>
  <c r="HG12" i="16"/>
  <c r="HH12" i="16"/>
  <c r="HI12" i="16" s="1"/>
  <c r="HK12" i="16" s="1"/>
  <c r="HJ12" i="16"/>
  <c r="HP12" i="16"/>
  <c r="HQ12" i="16"/>
  <c r="HS12" i="16"/>
  <c r="HY12" i="16"/>
  <c r="HZ12" i="16"/>
  <c r="IA12" i="16"/>
  <c r="IB12" i="16"/>
  <c r="IC12" i="16"/>
  <c r="IH12" i="16"/>
  <c r="II12" i="16"/>
  <c r="IK12" i="16"/>
  <c r="IQ12" i="16"/>
  <c r="IR12" i="16"/>
  <c r="IS12" i="16"/>
  <c r="IU12" i="16" s="1"/>
  <c r="IT12" i="16"/>
  <c r="IZ12" i="16"/>
  <c r="JA12" i="16"/>
  <c r="JC12" i="16"/>
  <c r="JJ12" i="16"/>
  <c r="JK12" i="16" s="1"/>
  <c r="JL12" i="16"/>
  <c r="JR12" i="16"/>
  <c r="JS12" i="16"/>
  <c r="JU12" i="16"/>
  <c r="KA12" i="16"/>
  <c r="KB12" i="16"/>
  <c r="KC12" i="16" s="1"/>
  <c r="KE12" i="16" s="1"/>
  <c r="KD12" i="16"/>
  <c r="KJ12" i="16"/>
  <c r="R13" i="16"/>
  <c r="T13" i="16"/>
  <c r="Z13" i="16" s="1"/>
  <c r="AA13" i="16"/>
  <c r="AC13" i="16"/>
  <c r="AI13" i="16" s="1"/>
  <c r="AJ13" i="16"/>
  <c r="AS13" i="16"/>
  <c r="AU13" i="16"/>
  <c r="BA13" i="16"/>
  <c r="BB13" i="16"/>
  <c r="BD13" i="16"/>
  <c r="BJ13" i="16" s="1"/>
  <c r="BK13" i="16"/>
  <c r="BM13" i="16"/>
  <c r="BS13" i="16" s="1"/>
  <c r="BT13" i="16"/>
  <c r="BV13" i="16"/>
  <c r="CB13" i="16" s="1"/>
  <c r="CC13" i="16"/>
  <c r="CE13" i="16"/>
  <c r="CK13" i="16" s="1"/>
  <c r="CL13" i="16"/>
  <c r="CN13" i="16"/>
  <c r="CT13" i="16" s="1"/>
  <c r="CU13" i="16"/>
  <c r="CW13" i="16"/>
  <c r="DC13" i="16" s="1"/>
  <c r="DD13" i="16"/>
  <c r="DF13" i="16"/>
  <c r="DL13" i="16"/>
  <c r="DM13" i="16"/>
  <c r="DV13" i="16"/>
  <c r="EE13" i="16"/>
  <c r="EG13" i="16"/>
  <c r="EM13" i="16" s="1"/>
  <c r="EN13" i="16"/>
  <c r="EP13" i="16"/>
  <c r="EV13" i="16" s="1"/>
  <c r="EW13" i="16"/>
  <c r="EY13" i="16"/>
  <c r="FE13" i="16" s="1"/>
  <c r="FF13" i="16"/>
  <c r="FO13" i="16"/>
  <c r="FQ13" i="16"/>
  <c r="FW13" i="16"/>
  <c r="FX13" i="16"/>
  <c r="FZ13" i="16"/>
  <c r="GF13" i="16" s="1"/>
  <c r="GG13" i="16"/>
  <c r="GI13" i="16"/>
  <c r="GO13" i="16" s="1"/>
  <c r="GP13" i="16"/>
  <c r="GR13" i="16"/>
  <c r="GX13" i="16" s="1"/>
  <c r="GY13" i="16"/>
  <c r="HA13" i="16"/>
  <c r="HG13" i="16" s="1"/>
  <c r="HH13" i="16"/>
  <c r="HJ13" i="16"/>
  <c r="HP13" i="16" s="1"/>
  <c r="HQ13" i="16"/>
  <c r="HS13" i="16"/>
  <c r="HY13" i="16" s="1"/>
  <c r="HZ13" i="16"/>
  <c r="IB13" i="16"/>
  <c r="IH13" i="16"/>
  <c r="II13" i="16"/>
  <c r="IK13" i="16"/>
  <c r="IQ13" i="16" s="1"/>
  <c r="IR13" i="16"/>
  <c r="IT13" i="16"/>
  <c r="IZ13" i="16" s="1"/>
  <c r="JA13" i="16"/>
  <c r="JJ13" i="16"/>
  <c r="JL13" i="16"/>
  <c r="JR13" i="16" s="1"/>
  <c r="JS13" i="16"/>
  <c r="JU13" i="16"/>
  <c r="KA13" i="16" s="1"/>
  <c r="KB13" i="16"/>
  <c r="KD13" i="16"/>
  <c r="KJ13" i="16" s="1"/>
  <c r="R14" i="16"/>
  <c r="AA14" i="16"/>
  <c r="AJ14" i="16"/>
  <c r="AL14" i="16"/>
  <c r="AR14" i="16" s="1"/>
  <c r="AS14" i="16"/>
  <c r="AU14" i="16"/>
  <c r="BA14" i="16" s="1"/>
  <c r="BB14" i="16"/>
  <c r="BK14" i="16"/>
  <c r="BT14" i="16"/>
  <c r="BV14" i="16"/>
  <c r="CB14" i="16" s="1"/>
  <c r="CC14" i="16"/>
  <c r="CE14" i="16"/>
  <c r="CK14" i="16" s="1"/>
  <c r="CL14" i="16"/>
  <c r="CM14" i="16" s="1"/>
  <c r="CN14" i="16"/>
  <c r="CT14" i="16" s="1"/>
  <c r="CU14" i="16"/>
  <c r="DD14" i="16"/>
  <c r="DE14" i="16" s="1"/>
  <c r="DF14" i="16"/>
  <c r="DL14" i="16"/>
  <c r="DM14" i="16"/>
  <c r="DN14" i="16" s="1"/>
  <c r="DO14" i="16"/>
  <c r="DU14" i="16" s="1"/>
  <c r="DV14" i="16"/>
  <c r="DX14" i="16"/>
  <c r="ED14" i="16" s="1"/>
  <c r="EE14" i="16"/>
  <c r="EF14" i="16" s="1"/>
  <c r="EG14" i="16"/>
  <c r="EM14" i="16" s="1"/>
  <c r="EN14" i="16"/>
  <c r="EO14" i="16" s="1"/>
  <c r="EP14" i="16"/>
  <c r="EV14" i="16" s="1"/>
  <c r="EW14" i="16"/>
  <c r="EX14" i="16" s="1"/>
  <c r="FF14" i="16"/>
  <c r="FH14" i="16"/>
  <c r="FN14" i="16" s="1"/>
  <c r="FO14" i="16"/>
  <c r="FQ14" i="16"/>
  <c r="FW14" i="16"/>
  <c r="FX14" i="16"/>
  <c r="FY14" i="16"/>
  <c r="GG14" i="16"/>
  <c r="GH14" i="16" s="1"/>
  <c r="GI14" i="16"/>
  <c r="GO14" i="16" s="1"/>
  <c r="GP14" i="16"/>
  <c r="GQ14" i="16" s="1"/>
  <c r="GR14" i="16"/>
  <c r="GX14" i="16" s="1"/>
  <c r="GY14" i="16"/>
  <c r="GZ14" i="16" s="1"/>
  <c r="HA14" i="16"/>
  <c r="HG14" i="16" s="1"/>
  <c r="HH14" i="16"/>
  <c r="HI14" i="16" s="1"/>
  <c r="HJ14" i="16"/>
  <c r="HP14" i="16" s="1"/>
  <c r="HQ14" i="16"/>
  <c r="HR14" i="16" s="1"/>
  <c r="HS14" i="16"/>
  <c r="HY14" i="16" s="1"/>
  <c r="HZ14" i="16"/>
  <c r="IA14" i="16" s="1"/>
  <c r="IB14" i="16"/>
  <c r="IH14" i="16"/>
  <c r="II14" i="16"/>
  <c r="IJ14" i="16" s="1"/>
  <c r="IK14" i="16"/>
  <c r="IQ14" i="16" s="1"/>
  <c r="IR14" i="16"/>
  <c r="IS14" i="16" s="1"/>
  <c r="IT14" i="16"/>
  <c r="IZ14" i="16" s="1"/>
  <c r="JA14" i="16"/>
  <c r="JB14" i="16" s="1"/>
  <c r="JC14" i="16"/>
  <c r="JI14" i="16" s="1"/>
  <c r="JJ14" i="16"/>
  <c r="JK14" i="16" s="1"/>
  <c r="JM14" i="16" s="1"/>
  <c r="JL14" i="16"/>
  <c r="JR14" i="16" s="1"/>
  <c r="JS14" i="16"/>
  <c r="JT14" i="16" s="1"/>
  <c r="JU14" i="16"/>
  <c r="KA14" i="16" s="1"/>
  <c r="KB14" i="16"/>
  <c r="KC14" i="16" s="1"/>
  <c r="KD14" i="16"/>
  <c r="KJ14" i="16" s="1"/>
  <c r="R15" i="16"/>
  <c r="S15" i="16" s="1"/>
  <c r="T15" i="16"/>
  <c r="Z15" i="16" s="1"/>
  <c r="U15" i="16"/>
  <c r="AA15" i="16"/>
  <c r="AB15" i="16" s="1"/>
  <c r="AD15" i="16" s="1"/>
  <c r="AC15" i="16"/>
  <c r="AI15" i="16" s="1"/>
  <c r="AJ15" i="16"/>
  <c r="AK15" i="16" s="1"/>
  <c r="AL15" i="16"/>
  <c r="AR15" i="16" s="1"/>
  <c r="AS15" i="16"/>
  <c r="AT15" i="16" s="1"/>
  <c r="AU15" i="16"/>
  <c r="BA15" i="16" s="1"/>
  <c r="BB15" i="16"/>
  <c r="BD15" i="16"/>
  <c r="BJ15" i="16" s="1"/>
  <c r="BK15" i="16"/>
  <c r="BL15" i="16" s="1"/>
  <c r="BN15" i="16" s="1"/>
  <c r="BM15" i="16"/>
  <c r="BS15" i="16" s="1"/>
  <c r="BT15" i="16"/>
  <c r="BU15" i="16" s="1"/>
  <c r="BV15" i="16"/>
  <c r="CB15" i="16" s="1"/>
  <c r="CC15" i="16"/>
  <c r="CD15" i="16" s="1"/>
  <c r="CE15" i="16"/>
  <c r="CK15" i="16" s="1"/>
  <c r="CL15" i="16"/>
  <c r="CM15" i="16" s="1"/>
  <c r="CO15" i="16"/>
  <c r="CQ15" i="16" s="1"/>
  <c r="CT15" i="16"/>
  <c r="CU15" i="16"/>
  <c r="CV15" i="16" s="1"/>
  <c r="CX15" i="16" s="1"/>
  <c r="CW15" i="16"/>
  <c r="DC15" i="16" s="1"/>
  <c r="DD15" i="16"/>
  <c r="DE15" i="16" s="1"/>
  <c r="DF15" i="16"/>
  <c r="DL15" i="16" s="1"/>
  <c r="DM15" i="16"/>
  <c r="DN15" i="16" s="1"/>
  <c r="DO15" i="16"/>
  <c r="DU15" i="16" s="1"/>
  <c r="DV15" i="16"/>
  <c r="DW15" i="16" s="1"/>
  <c r="DX15" i="16"/>
  <c r="ED15" i="16" s="1"/>
  <c r="EE15" i="16"/>
  <c r="EF15" i="16" s="1"/>
  <c r="EH15" i="16" s="1"/>
  <c r="EG15" i="16"/>
  <c r="EM15" i="16" s="1"/>
  <c r="EN15" i="16"/>
  <c r="EO15" i="16" s="1"/>
  <c r="EP15" i="16"/>
  <c r="EV15" i="16" s="1"/>
  <c r="EW15" i="16"/>
  <c r="EY15" i="16"/>
  <c r="FE15" i="16" s="1"/>
  <c r="FF15" i="16"/>
  <c r="FG15" i="16" s="1"/>
  <c r="FH15" i="16"/>
  <c r="FN15" i="16" s="1"/>
  <c r="FO15" i="16"/>
  <c r="FP15" i="16" s="1"/>
  <c r="FQ15" i="16"/>
  <c r="FR15" i="16"/>
  <c r="FW15" i="16"/>
  <c r="FX15" i="16"/>
  <c r="FY15" i="16" s="1"/>
  <c r="GA15" i="16" s="1"/>
  <c r="FZ15" i="16"/>
  <c r="GF15" i="16" s="1"/>
  <c r="GG15" i="16"/>
  <c r="GH15" i="16" s="1"/>
  <c r="GI15" i="16"/>
  <c r="GO15" i="16" s="1"/>
  <c r="GP15" i="16"/>
  <c r="GR15" i="16"/>
  <c r="GX15" i="16" s="1"/>
  <c r="GY15" i="16"/>
  <c r="GZ15" i="16" s="1"/>
  <c r="HB15" i="16" s="1"/>
  <c r="HA15" i="16"/>
  <c r="HG15" i="16" s="1"/>
  <c r="HH15" i="16"/>
  <c r="HI15" i="16" s="1"/>
  <c r="HJ15" i="16"/>
  <c r="HP15" i="16" s="1"/>
  <c r="HQ15" i="16"/>
  <c r="HR15" i="16" s="1"/>
  <c r="HT15" i="16" s="1"/>
  <c r="HS15" i="16"/>
  <c r="HY15" i="16" s="1"/>
  <c r="HZ15" i="16"/>
  <c r="IB15" i="16"/>
  <c r="II15" i="16"/>
  <c r="IJ15" i="16" s="1"/>
  <c r="IK15" i="16"/>
  <c r="IQ15" i="16" s="1"/>
  <c r="IR15" i="16"/>
  <c r="IS15" i="16"/>
  <c r="IU15" i="16" s="1"/>
  <c r="IT15" i="16"/>
  <c r="IZ15" i="16" s="1"/>
  <c r="JA15" i="16"/>
  <c r="JB15" i="16" s="1"/>
  <c r="JC15" i="16"/>
  <c r="JI15" i="16" s="1"/>
  <c r="JJ15" i="16"/>
  <c r="JS15" i="16"/>
  <c r="JT15" i="16"/>
  <c r="JU15" i="16"/>
  <c r="KA15" i="16" s="1"/>
  <c r="KB15" i="16"/>
  <c r="KC15" i="16" s="1"/>
  <c r="KD15" i="16"/>
  <c r="KJ15" i="16" s="1"/>
  <c r="R16" i="16"/>
  <c r="T16" i="16"/>
  <c r="Z16" i="16" s="1"/>
  <c r="AA16" i="16"/>
  <c r="AB16" i="16"/>
  <c r="AC16" i="16"/>
  <c r="AI16" i="16" s="1"/>
  <c r="AD16" i="16"/>
  <c r="AH16" i="16" s="1"/>
  <c r="AJ16" i="16"/>
  <c r="AK16" i="16" s="1"/>
  <c r="AL16" i="16"/>
  <c r="AR16" i="16" s="1"/>
  <c r="AS16" i="16"/>
  <c r="AT16" i="16"/>
  <c r="AV16" i="16" s="1"/>
  <c r="AU16" i="16"/>
  <c r="BA16" i="16"/>
  <c r="BB16" i="16"/>
  <c r="BD16" i="16"/>
  <c r="BJ16" i="16" s="1"/>
  <c r="BK16" i="16"/>
  <c r="BL16" i="16" s="1"/>
  <c r="BM16" i="16"/>
  <c r="BS16" i="16" s="1"/>
  <c r="BT16" i="16"/>
  <c r="BU16" i="16" s="1"/>
  <c r="BV16" i="16"/>
  <c r="CB16" i="16" s="1"/>
  <c r="CC16" i="16"/>
  <c r="CD16" i="16" s="1"/>
  <c r="CE16" i="16"/>
  <c r="CK16" i="16" s="1"/>
  <c r="CL16" i="16"/>
  <c r="CM16" i="16" s="1"/>
  <c r="CN16" i="16"/>
  <c r="CT16" i="16" s="1"/>
  <c r="CU16" i="16"/>
  <c r="CV16" i="16" s="1"/>
  <c r="CW16" i="16"/>
  <c r="DC16" i="16" s="1"/>
  <c r="DD16" i="16"/>
  <c r="DE16" i="16" s="1"/>
  <c r="DF16" i="16"/>
  <c r="DL16" i="16"/>
  <c r="DM16" i="16"/>
  <c r="DN16" i="16" s="1"/>
  <c r="DO16" i="16"/>
  <c r="DU16" i="16" s="1"/>
  <c r="DV16" i="16"/>
  <c r="DW16" i="16" s="1"/>
  <c r="DX16" i="16"/>
  <c r="ED16" i="16" s="1"/>
  <c r="EE16" i="16"/>
  <c r="EF16" i="16"/>
  <c r="EG16" i="16"/>
  <c r="EM16" i="16" s="1"/>
  <c r="EN16" i="16"/>
  <c r="EO16" i="16"/>
  <c r="EP16" i="16"/>
  <c r="EV16" i="16" s="1"/>
  <c r="EW16" i="16"/>
  <c r="EX16" i="16" s="1"/>
  <c r="EY16" i="16"/>
  <c r="FE16" i="16" s="1"/>
  <c r="FF16" i="16"/>
  <c r="FG16" i="16"/>
  <c r="FO16" i="16"/>
  <c r="FP16" i="16"/>
  <c r="FQ16" i="16"/>
  <c r="FW16" i="16" s="1"/>
  <c r="FX16" i="16"/>
  <c r="FY16" i="16" s="1"/>
  <c r="FZ16" i="16"/>
  <c r="GF16" i="16" s="1"/>
  <c r="GG16" i="16"/>
  <c r="GH16" i="16" s="1"/>
  <c r="GI16" i="16"/>
  <c r="GO16" i="16" s="1"/>
  <c r="GP16" i="16"/>
  <c r="GQ16" i="16"/>
  <c r="GR16" i="16"/>
  <c r="GX16" i="16" s="1"/>
  <c r="GY16" i="16"/>
  <c r="GZ16" i="16" s="1"/>
  <c r="HA16" i="16"/>
  <c r="HG16" i="16" s="1"/>
  <c r="HH16" i="16"/>
  <c r="HI16" i="16"/>
  <c r="HJ16" i="16"/>
  <c r="HP16" i="16" s="1"/>
  <c r="HQ16" i="16"/>
  <c r="HR16" i="16"/>
  <c r="HS16" i="16"/>
  <c r="HY16" i="16" s="1"/>
  <c r="HZ16" i="16"/>
  <c r="IA16" i="16"/>
  <c r="IB16" i="16"/>
  <c r="IH16" i="16"/>
  <c r="II16" i="16"/>
  <c r="IJ16" i="16" s="1"/>
  <c r="IK16" i="16"/>
  <c r="IQ16" i="16" s="1"/>
  <c r="IR16" i="16"/>
  <c r="IS16" i="16"/>
  <c r="IT16" i="16"/>
  <c r="IZ16" i="16" s="1"/>
  <c r="JA16" i="16"/>
  <c r="JB16" i="16" s="1"/>
  <c r="JJ16" i="16"/>
  <c r="JK16" i="16" s="1"/>
  <c r="JL16" i="16"/>
  <c r="JR16" i="16" s="1"/>
  <c r="JS16" i="16"/>
  <c r="JT16" i="16" s="1"/>
  <c r="JU16" i="16"/>
  <c r="KA16" i="16" s="1"/>
  <c r="KB16" i="16"/>
  <c r="KC16" i="16" s="1"/>
  <c r="KD16" i="16"/>
  <c r="KJ16" i="16" s="1"/>
  <c r="R17" i="16"/>
  <c r="S17" i="16" s="1"/>
  <c r="T17" i="16"/>
  <c r="Z17" i="16" s="1"/>
  <c r="AA17" i="16"/>
  <c r="AB17" i="16" s="1"/>
  <c r="AC17" i="16"/>
  <c r="AI17" i="16" s="1"/>
  <c r="AJ17" i="16"/>
  <c r="AK17" i="16" s="1"/>
  <c r="AL17" i="16"/>
  <c r="AR17" i="16" s="1"/>
  <c r="AS17" i="16"/>
  <c r="AT17" i="16"/>
  <c r="AU17" i="16"/>
  <c r="BA17" i="16" s="1"/>
  <c r="BB17" i="16"/>
  <c r="BC17" i="16" s="1"/>
  <c r="BD17" i="16"/>
  <c r="BJ17" i="16" s="1"/>
  <c r="BK17" i="16"/>
  <c r="BL17" i="16" s="1"/>
  <c r="BM17" i="16"/>
  <c r="BS17" i="16" s="1"/>
  <c r="BT17" i="16"/>
  <c r="BU17" i="16" s="1"/>
  <c r="BV17" i="16"/>
  <c r="CB17" i="16" s="1"/>
  <c r="CC17" i="16"/>
  <c r="CD17" i="16" s="1"/>
  <c r="CE17" i="16"/>
  <c r="CK17" i="16" s="1"/>
  <c r="CL17" i="16"/>
  <c r="CM17" i="16" s="1"/>
  <c r="CN17" i="16"/>
  <c r="CT17" i="16" s="1"/>
  <c r="CU17" i="16"/>
  <c r="CV17" i="16" s="1"/>
  <c r="CW17" i="16"/>
  <c r="DC17" i="16" s="1"/>
  <c r="DD17" i="16"/>
  <c r="DE17" i="16" s="1"/>
  <c r="DF17" i="16"/>
  <c r="DL17" i="16"/>
  <c r="DM17" i="16"/>
  <c r="DN17" i="16" s="1"/>
  <c r="DO17" i="16"/>
  <c r="DU17" i="16" s="1"/>
  <c r="DV17" i="16"/>
  <c r="DW17" i="16" s="1"/>
  <c r="DX17" i="16"/>
  <c r="ED17" i="16" s="1"/>
  <c r="EE17" i="16"/>
  <c r="EF17" i="16" s="1"/>
  <c r="EG17" i="16"/>
  <c r="EM17" i="16" s="1"/>
  <c r="EN17" i="16"/>
  <c r="EO17" i="16" s="1"/>
  <c r="EP17" i="16"/>
  <c r="EV17" i="16" s="1"/>
  <c r="EW17" i="16"/>
  <c r="EX17" i="16" s="1"/>
  <c r="FF17" i="16"/>
  <c r="FH17" i="16"/>
  <c r="FN17" i="16" s="1"/>
  <c r="FO17" i="16"/>
  <c r="FP17" i="16" s="1"/>
  <c r="FQ17" i="16"/>
  <c r="FW17" i="16" s="1"/>
  <c r="FX17" i="16"/>
  <c r="FY17" i="16" s="1"/>
  <c r="FZ17" i="16"/>
  <c r="GF17" i="16" s="1"/>
  <c r="GG17" i="16"/>
  <c r="GI17" i="16"/>
  <c r="GO17" i="16" s="1"/>
  <c r="GP17" i="16"/>
  <c r="GQ17" i="16" s="1"/>
  <c r="GR17" i="16"/>
  <c r="GX17" i="16" s="1"/>
  <c r="GY17" i="16"/>
  <c r="GZ17" i="16" s="1"/>
  <c r="HB17" i="16" s="1"/>
  <c r="HA17" i="16"/>
  <c r="HG17" i="16" s="1"/>
  <c r="HH17" i="16"/>
  <c r="HI17" i="16"/>
  <c r="HJ17" i="16"/>
  <c r="HP17" i="16" s="1"/>
  <c r="HK17" i="16"/>
  <c r="HQ17" i="16"/>
  <c r="HR17" i="16"/>
  <c r="HS17" i="16"/>
  <c r="HY17" i="16" s="1"/>
  <c r="HZ17" i="16"/>
  <c r="IA17" i="16" s="1"/>
  <c r="IC17" i="16" s="1"/>
  <c r="IB17" i="16"/>
  <c r="IH17" i="16" s="1"/>
  <c r="II17" i="16"/>
  <c r="IJ17" i="16" s="1"/>
  <c r="IK17" i="16"/>
  <c r="IQ17" i="16" s="1"/>
  <c r="IL17" i="16"/>
  <c r="IR17" i="16"/>
  <c r="IS17" i="16" s="1"/>
  <c r="IT17" i="16"/>
  <c r="IZ17" i="16" s="1"/>
  <c r="JA17" i="16"/>
  <c r="JB17" i="16"/>
  <c r="JD17" i="16" s="1"/>
  <c r="JC17" i="16"/>
  <c r="JI17" i="16" s="1"/>
  <c r="JJ17" i="16"/>
  <c r="JK17" i="16" s="1"/>
  <c r="JL17" i="16"/>
  <c r="JR17" i="16" s="1"/>
  <c r="JS17" i="16"/>
  <c r="JT17" i="16" s="1"/>
  <c r="JU17" i="16"/>
  <c r="KA17" i="16" s="1"/>
  <c r="KB17" i="16"/>
  <c r="KC17" i="16" s="1"/>
  <c r="KD17" i="16"/>
  <c r="KJ17" i="16" s="1"/>
  <c r="R18" i="16"/>
  <c r="S18" i="16" s="1"/>
  <c r="T18" i="16"/>
  <c r="Z18" i="16" s="1"/>
  <c r="AA18" i="16"/>
  <c r="AB18" i="16"/>
  <c r="AC18" i="16"/>
  <c r="AI18" i="16" s="1"/>
  <c r="AJ18" i="16"/>
  <c r="AL18" i="16"/>
  <c r="AR18" i="16" s="1"/>
  <c r="AS18" i="16"/>
  <c r="AT18" i="16" s="1"/>
  <c r="AV18" i="16" s="1"/>
  <c r="AY18" i="16" s="1"/>
  <c r="AU18" i="16"/>
  <c r="BA18" i="16"/>
  <c r="BB18" i="16"/>
  <c r="BC18" i="16" s="1"/>
  <c r="BD18" i="16"/>
  <c r="BJ18" i="16" s="1"/>
  <c r="BK18" i="16"/>
  <c r="BL18" i="16" s="1"/>
  <c r="BM18" i="16"/>
  <c r="BS18" i="16" s="1"/>
  <c r="BT18" i="16"/>
  <c r="BU18" i="16" s="1"/>
  <c r="BW18" i="16" s="1"/>
  <c r="BV18" i="16"/>
  <c r="CB18" i="16" s="1"/>
  <c r="CC18" i="16"/>
  <c r="CF18" i="16" s="1"/>
  <c r="CD18" i="16"/>
  <c r="CE18" i="16"/>
  <c r="CK18" i="16" s="1"/>
  <c r="CL18" i="16"/>
  <c r="CM18" i="16" s="1"/>
  <c r="CO18" i="16" s="1"/>
  <c r="CN18" i="16"/>
  <c r="CT18" i="16" s="1"/>
  <c r="CU18" i="16"/>
  <c r="CV18" i="16"/>
  <c r="CW18" i="16"/>
  <c r="DC18" i="16" s="1"/>
  <c r="DD18" i="16"/>
  <c r="DF18" i="16"/>
  <c r="DL18" i="16"/>
  <c r="DM18" i="16"/>
  <c r="DN18" i="16" s="1"/>
  <c r="DO18" i="16"/>
  <c r="DP18" i="16"/>
  <c r="DU18" i="16"/>
  <c r="DV18" i="16"/>
  <c r="DW18" i="16" s="1"/>
  <c r="DX18" i="16"/>
  <c r="ED18" i="16" s="1"/>
  <c r="EE18" i="16"/>
  <c r="EF18" i="16" s="1"/>
  <c r="EN18" i="16"/>
  <c r="EO18" i="16" s="1"/>
  <c r="EQ18" i="16" s="1"/>
  <c r="EP18" i="16"/>
  <c r="EV18" i="16" s="1"/>
  <c r="EW18" i="16"/>
  <c r="EX18" i="16" s="1"/>
  <c r="EZ18" i="16" s="1"/>
  <c r="EY18" i="16"/>
  <c r="FE18" i="16" s="1"/>
  <c r="FF18" i="16"/>
  <c r="FG18" i="16" s="1"/>
  <c r="FI18" i="16" s="1"/>
  <c r="FH18" i="16"/>
  <c r="FN18" i="16" s="1"/>
  <c r="FO18" i="16"/>
  <c r="FP18" i="16"/>
  <c r="FR18" i="16" s="1"/>
  <c r="FQ18" i="16"/>
  <c r="FW18" i="16"/>
  <c r="FX18" i="16"/>
  <c r="FZ18" i="16"/>
  <c r="GF18" i="16" s="1"/>
  <c r="GG18" i="16"/>
  <c r="GH18" i="16" s="1"/>
  <c r="GI18" i="16"/>
  <c r="GO18" i="16" s="1"/>
  <c r="GP18" i="16"/>
  <c r="GQ18" i="16" s="1"/>
  <c r="GR18" i="16"/>
  <c r="GX18" i="16" s="1"/>
  <c r="GY18" i="16"/>
  <c r="GZ18" i="16" s="1"/>
  <c r="HA18" i="16"/>
  <c r="HG18" i="16" s="1"/>
  <c r="HH18" i="16"/>
  <c r="HI18" i="16"/>
  <c r="HK18" i="16" s="1"/>
  <c r="HQ18" i="16"/>
  <c r="HS18" i="16"/>
  <c r="HY18" i="16" s="1"/>
  <c r="HZ18" i="16"/>
  <c r="IA18" i="16" s="1"/>
  <c r="IB18" i="16"/>
  <c r="IH18" i="16"/>
  <c r="II18" i="16"/>
  <c r="IJ18" i="16"/>
  <c r="IL18" i="16" s="1"/>
  <c r="IK18" i="16"/>
  <c r="IQ18" i="16" s="1"/>
  <c r="IR18" i="16"/>
  <c r="IT18" i="16"/>
  <c r="IZ18" i="16" s="1"/>
  <c r="JA18" i="16"/>
  <c r="JB18" i="16" s="1"/>
  <c r="JC18" i="16"/>
  <c r="JI18" i="16"/>
  <c r="JJ18" i="16"/>
  <c r="JK18" i="16" s="1"/>
  <c r="JL18" i="16"/>
  <c r="JR18" i="16" s="1"/>
  <c r="JS18" i="16"/>
  <c r="JU18" i="16"/>
  <c r="KA18" i="16" s="1"/>
  <c r="KB18" i="16"/>
  <c r="KC18" i="16" s="1"/>
  <c r="KE18" i="16" s="1"/>
  <c r="KD18" i="16"/>
  <c r="KJ18" i="16"/>
  <c r="R19" i="16"/>
  <c r="S19" i="16" s="1"/>
  <c r="U19" i="16"/>
  <c r="AA19" i="16"/>
  <c r="AB19" i="16" s="1"/>
  <c r="AD19" i="16" s="1"/>
  <c r="AC19" i="16"/>
  <c r="AI19" i="16" s="1"/>
  <c r="AJ19" i="16"/>
  <c r="AK19" i="16" s="1"/>
  <c r="AM19" i="16" s="1"/>
  <c r="AP19" i="16" s="1"/>
  <c r="AL19" i="16"/>
  <c r="AR19" i="16" s="1"/>
  <c r="AS19" i="16"/>
  <c r="AU19" i="16"/>
  <c r="BA19" i="16"/>
  <c r="BB19" i="16"/>
  <c r="BC19" i="16" s="1"/>
  <c r="BD19" i="16"/>
  <c r="BJ19" i="16" s="1"/>
  <c r="BK19" i="16"/>
  <c r="BM19" i="16"/>
  <c r="BS19" i="16" s="1"/>
  <c r="BT19" i="16"/>
  <c r="BU19" i="16" s="1"/>
  <c r="BV19" i="16"/>
  <c r="CB19" i="16" s="1"/>
  <c r="CC19" i="16"/>
  <c r="CD19" i="16"/>
  <c r="CF19" i="16" s="1"/>
  <c r="CE19" i="16"/>
  <c r="CK19" i="16" s="1"/>
  <c r="CL19" i="16"/>
  <c r="CM19" i="16"/>
  <c r="CO19" i="16" s="1"/>
  <c r="CN19" i="16"/>
  <c r="CT19" i="16" s="1"/>
  <c r="CU19" i="16"/>
  <c r="CV19" i="16" s="1"/>
  <c r="CW19" i="16"/>
  <c r="DC19" i="16" s="1"/>
  <c r="DD19" i="16"/>
  <c r="DE19" i="16" s="1"/>
  <c r="DG19" i="16" s="1"/>
  <c r="DF19" i="16"/>
  <c r="DL19" i="16"/>
  <c r="DM19" i="16"/>
  <c r="DO19" i="16"/>
  <c r="DU19" i="16"/>
  <c r="DV19" i="16"/>
  <c r="DW19" i="16"/>
  <c r="DX19" i="16"/>
  <c r="ED19" i="16" s="1"/>
  <c r="EE19" i="16"/>
  <c r="EG19" i="16"/>
  <c r="EM19" i="16" s="1"/>
  <c r="EN19" i="16"/>
  <c r="EO19" i="16" s="1"/>
  <c r="EQ19" i="16" s="1"/>
  <c r="EP19" i="16"/>
  <c r="EV19" i="16" s="1"/>
  <c r="EW19" i="16"/>
  <c r="EX19" i="16"/>
  <c r="EZ19" i="16" s="1"/>
  <c r="EY19" i="16"/>
  <c r="FE19" i="16" s="1"/>
  <c r="FF19" i="16"/>
  <c r="FG19" i="16"/>
  <c r="FI19" i="16" s="1"/>
  <c r="FH19" i="16"/>
  <c r="FN19" i="16" s="1"/>
  <c r="FO19" i="16"/>
  <c r="FP19" i="16" s="1"/>
  <c r="FQ19" i="16"/>
  <c r="FW19" i="16"/>
  <c r="FX19" i="16"/>
  <c r="FY19" i="16"/>
  <c r="GA19" i="16" s="1"/>
  <c r="FZ19" i="16"/>
  <c r="GF19" i="16" s="1"/>
  <c r="GG19" i="16"/>
  <c r="GH19" i="16" s="1"/>
  <c r="GJ19" i="16" s="1"/>
  <c r="GN19" i="16" s="1"/>
  <c r="GI19" i="16"/>
  <c r="GP19" i="16"/>
  <c r="GQ19" i="16"/>
  <c r="GS19" i="16" s="1"/>
  <c r="GW19" i="16" s="1"/>
  <c r="GR19" i="16"/>
  <c r="GY19" i="16"/>
  <c r="GZ19" i="16"/>
  <c r="HA19" i="16"/>
  <c r="HG19" i="16" s="1"/>
  <c r="HH19" i="16"/>
  <c r="HI19" i="16"/>
  <c r="HJ19" i="16"/>
  <c r="HQ19" i="16"/>
  <c r="HR19" i="16" s="1"/>
  <c r="HS19" i="16"/>
  <c r="HY19" i="16" s="1"/>
  <c r="HZ19" i="16"/>
  <c r="IA19" i="16"/>
  <c r="IB19" i="16"/>
  <c r="IH19" i="16"/>
  <c r="II19" i="16"/>
  <c r="IJ19" i="16" s="1"/>
  <c r="IK19" i="16"/>
  <c r="IQ19" i="16" s="1"/>
  <c r="IR19" i="16"/>
  <c r="IS19" i="16" s="1"/>
  <c r="IT19" i="16"/>
  <c r="IZ19" i="16" s="1"/>
  <c r="JA19" i="16"/>
  <c r="JB19" i="16"/>
  <c r="JC19" i="16"/>
  <c r="JI19" i="16" s="1"/>
  <c r="JJ19" i="16"/>
  <c r="JK19" i="16" s="1"/>
  <c r="JL19" i="16"/>
  <c r="JR19" i="16" s="1"/>
  <c r="JS19" i="16"/>
  <c r="JT19" i="16"/>
  <c r="JU19" i="16"/>
  <c r="KA19" i="16" s="1"/>
  <c r="KB19" i="16"/>
  <c r="KC19" i="16" s="1"/>
  <c r="KD19" i="16"/>
  <c r="KJ19" i="16" s="1"/>
  <c r="R20" i="16"/>
  <c r="S20" i="16" s="1"/>
  <c r="T20" i="16"/>
  <c r="Z20" i="16" s="1"/>
  <c r="AA20" i="16"/>
  <c r="AB20" i="16"/>
  <c r="AC20" i="16"/>
  <c r="AI20" i="16" s="1"/>
  <c r="AJ20" i="16"/>
  <c r="AK20" i="16" s="1"/>
  <c r="AL20" i="16"/>
  <c r="AR20" i="16" s="1"/>
  <c r="AS20" i="16"/>
  <c r="AT20" i="16" s="1"/>
  <c r="AU20" i="16"/>
  <c r="BB20" i="16"/>
  <c r="BC20" i="16"/>
  <c r="BD20" i="16"/>
  <c r="BJ20" i="16" s="1"/>
  <c r="BK20" i="16"/>
  <c r="BL20" i="16" s="1"/>
  <c r="BM20" i="16"/>
  <c r="BS20" i="16" s="1"/>
  <c r="BT20" i="16"/>
  <c r="BU20" i="16" s="1"/>
  <c r="BV20" i="16"/>
  <c r="CB20" i="16" s="1"/>
  <c r="CC20" i="16"/>
  <c r="CD20" i="16" s="1"/>
  <c r="CE20" i="16"/>
  <c r="CK20" i="16"/>
  <c r="CL20" i="16"/>
  <c r="CM20" i="16" s="1"/>
  <c r="CN20" i="16"/>
  <c r="CT20" i="16" s="1"/>
  <c r="CU20" i="16"/>
  <c r="CV20" i="16"/>
  <c r="CW20" i="16"/>
  <c r="DC20" i="16" s="1"/>
  <c r="DD20" i="16"/>
  <c r="DE20" i="16" s="1"/>
  <c r="DF20" i="16"/>
  <c r="DL20" i="16" s="1"/>
  <c r="DM20" i="16"/>
  <c r="DN20" i="16" s="1"/>
  <c r="DO20" i="16"/>
  <c r="DU20" i="16" s="1"/>
  <c r="DV20" i="16"/>
  <c r="DW20" i="16"/>
  <c r="DX20" i="16"/>
  <c r="ED20" i="16" s="1"/>
  <c r="EE20" i="16"/>
  <c r="EF20" i="16" s="1"/>
  <c r="EG20" i="16"/>
  <c r="EM20" i="16" s="1"/>
  <c r="EN20" i="16"/>
  <c r="EO20" i="16"/>
  <c r="EP20" i="16"/>
  <c r="EV20" i="16" s="1"/>
  <c r="EW20" i="16"/>
  <c r="EX20" i="16" s="1"/>
  <c r="EY20" i="16"/>
  <c r="FE20" i="16" s="1"/>
  <c r="FF20" i="16"/>
  <c r="FG20" i="16" s="1"/>
  <c r="FH20" i="16"/>
  <c r="FN20" i="16" s="1"/>
  <c r="FO20" i="16"/>
  <c r="FP20" i="16" s="1"/>
  <c r="FQ20" i="16"/>
  <c r="FW20" i="16" s="1"/>
  <c r="FX20" i="16"/>
  <c r="FY20" i="16"/>
  <c r="FZ20" i="16"/>
  <c r="GF20" i="16" s="1"/>
  <c r="GG20" i="16"/>
  <c r="GH20" i="16" s="1"/>
  <c r="GI20" i="16"/>
  <c r="GO20" i="16" s="1"/>
  <c r="GP20" i="16"/>
  <c r="GQ20" i="16" s="1"/>
  <c r="GR20" i="16"/>
  <c r="GX20" i="16" s="1"/>
  <c r="GY20" i="16"/>
  <c r="GZ20" i="16" s="1"/>
  <c r="HA20" i="16"/>
  <c r="HG20" i="16" s="1"/>
  <c r="HH20" i="16"/>
  <c r="HI20" i="16" s="1"/>
  <c r="HJ20" i="16"/>
  <c r="HP20" i="16" s="1"/>
  <c r="HQ20" i="16"/>
  <c r="HS20" i="16"/>
  <c r="HY20" i="16" s="1"/>
  <c r="HZ20" i="16"/>
  <c r="IA20" i="16"/>
  <c r="IC20" i="16" s="1"/>
  <c r="IB20" i="16"/>
  <c r="IH20" i="16" s="1"/>
  <c r="II20" i="16"/>
  <c r="IJ20" i="16" s="1"/>
  <c r="IL20" i="16" s="1"/>
  <c r="IK20" i="16"/>
  <c r="IQ20" i="16" s="1"/>
  <c r="IR20" i="16"/>
  <c r="IS20" i="16" s="1"/>
  <c r="IU20" i="16" s="1"/>
  <c r="IT20" i="16"/>
  <c r="IZ20" i="16" s="1"/>
  <c r="JA20" i="16"/>
  <c r="JB20" i="16" s="1"/>
  <c r="JD20" i="16" s="1"/>
  <c r="JC20" i="16"/>
  <c r="JI20" i="16" s="1"/>
  <c r="JJ20" i="16"/>
  <c r="JK20" i="16" s="1"/>
  <c r="JM20" i="16" s="1"/>
  <c r="JL20" i="16"/>
  <c r="JR20" i="16" s="1"/>
  <c r="JS20" i="16"/>
  <c r="JT20" i="16" s="1"/>
  <c r="JV20" i="16" s="1"/>
  <c r="JU20" i="16"/>
  <c r="KA20" i="16" s="1"/>
  <c r="KB20" i="16"/>
  <c r="KC20" i="16"/>
  <c r="KE20" i="16" s="1"/>
  <c r="KD20" i="16"/>
  <c r="KJ20" i="16" s="1"/>
  <c r="R21" i="16"/>
  <c r="S21" i="16" s="1"/>
  <c r="T21" i="16"/>
  <c r="Z21" i="16"/>
  <c r="AA21" i="16"/>
  <c r="AC21" i="16"/>
  <c r="AI21" i="16" s="1"/>
  <c r="AJ21" i="16"/>
  <c r="AK21" i="16"/>
  <c r="AL21" i="16"/>
  <c r="AR21" i="16" s="1"/>
  <c r="AS21" i="16"/>
  <c r="AT21" i="16" s="1"/>
  <c r="AU21" i="16"/>
  <c r="BA21" i="16"/>
  <c r="BB21" i="16"/>
  <c r="BD21" i="16"/>
  <c r="BJ21" i="16" s="1"/>
  <c r="BK21" i="16"/>
  <c r="BL21" i="16" s="1"/>
  <c r="BM21" i="16"/>
  <c r="BS21" i="16" s="1"/>
  <c r="BT21" i="16"/>
  <c r="BV21" i="16"/>
  <c r="CB21" i="16" s="1"/>
  <c r="CC21" i="16"/>
  <c r="CE21" i="16"/>
  <c r="CK21" i="16" s="1"/>
  <c r="CL21" i="16"/>
  <c r="CM21" i="16" s="1"/>
  <c r="CN21" i="16"/>
  <c r="CT21" i="16" s="1"/>
  <c r="CU21" i="16"/>
  <c r="CV21" i="16" s="1"/>
  <c r="CW21" i="16"/>
  <c r="DC21" i="16" s="1"/>
  <c r="DD21" i="16"/>
  <c r="DE21" i="16" s="1"/>
  <c r="DF21" i="16"/>
  <c r="DM21" i="16"/>
  <c r="DN21" i="16"/>
  <c r="DO21" i="16"/>
  <c r="DU21" i="16" s="1"/>
  <c r="DV21" i="16"/>
  <c r="DX21" i="16"/>
  <c r="ED21" i="16" s="1"/>
  <c r="EE21" i="16"/>
  <c r="EF21" i="16" s="1"/>
  <c r="EG21" i="16"/>
  <c r="EM21" i="16" s="1"/>
  <c r="EN21" i="16"/>
  <c r="EO21" i="16" s="1"/>
  <c r="EP21" i="16"/>
  <c r="EV21" i="16" s="1"/>
  <c r="EW21" i="16"/>
  <c r="EX21" i="16" s="1"/>
  <c r="EY21" i="16"/>
  <c r="FE21" i="16" s="1"/>
  <c r="FF21" i="16"/>
  <c r="FG21" i="16" s="1"/>
  <c r="FH21" i="16"/>
  <c r="FN21" i="16" s="1"/>
  <c r="FO21" i="16"/>
  <c r="FP21" i="16" s="1"/>
  <c r="FQ21" i="16"/>
  <c r="FW21" i="16" s="1"/>
  <c r="FX21" i="16"/>
  <c r="FY21" i="16"/>
  <c r="FZ21" i="16"/>
  <c r="GF21" i="16" s="1"/>
  <c r="GG21" i="16"/>
  <c r="GH21" i="16" s="1"/>
  <c r="GI21" i="16"/>
  <c r="GO21" i="16" s="1"/>
  <c r="GP21" i="16"/>
  <c r="GR21" i="16"/>
  <c r="GX21" i="16" s="1"/>
  <c r="GY21" i="16"/>
  <c r="GZ21" i="16"/>
  <c r="HA21" i="16"/>
  <c r="HG21" i="16"/>
  <c r="HH21" i="16"/>
  <c r="HI21" i="16" s="1"/>
  <c r="HJ21" i="16"/>
  <c r="HP21" i="16"/>
  <c r="HQ21" i="16"/>
  <c r="HR21" i="16"/>
  <c r="HS21" i="16"/>
  <c r="HY21" i="16"/>
  <c r="HZ21" i="16"/>
  <c r="IA21" i="16" s="1"/>
  <c r="IB21" i="16"/>
  <c r="IH21" i="16"/>
  <c r="II21" i="16"/>
  <c r="IJ21" i="16"/>
  <c r="IQ21" i="16"/>
  <c r="IR21" i="16"/>
  <c r="IS21" i="16" s="1"/>
  <c r="IT21" i="16"/>
  <c r="IZ21" i="16"/>
  <c r="JA21" i="16"/>
  <c r="JB21" i="16"/>
  <c r="JC21" i="16"/>
  <c r="JI21" i="16"/>
  <c r="JJ21" i="16"/>
  <c r="JK21" i="16" s="1"/>
  <c r="JL21" i="16"/>
  <c r="JR21" i="16"/>
  <c r="JS21" i="16"/>
  <c r="JT21" i="16"/>
  <c r="JU21" i="16"/>
  <c r="KA21" i="16"/>
  <c r="KB21" i="16"/>
  <c r="KC21" i="16" s="1"/>
  <c r="KD21" i="16"/>
  <c r="KJ21" i="16" s="1"/>
  <c r="R22" i="16"/>
  <c r="S22" i="16"/>
  <c r="T22" i="16"/>
  <c r="Z22" i="16" s="1"/>
  <c r="AA22" i="16"/>
  <c r="AB22" i="16" s="1"/>
  <c r="AC22" i="16"/>
  <c r="AI22" i="16" s="1"/>
  <c r="AJ22" i="16"/>
  <c r="AL22" i="16"/>
  <c r="AR22" i="16" s="1"/>
  <c r="AS22" i="16"/>
  <c r="AT22" i="16" s="1"/>
  <c r="AU22" i="16"/>
  <c r="BA22" i="16"/>
  <c r="BB22" i="16"/>
  <c r="BC22" i="16"/>
  <c r="BD22" i="16"/>
  <c r="BJ22" i="16" s="1"/>
  <c r="BK22" i="16"/>
  <c r="BL22" i="16" s="1"/>
  <c r="BM22" i="16"/>
  <c r="BS22" i="16" s="1"/>
  <c r="BT22" i="16"/>
  <c r="BU22" i="16" s="1"/>
  <c r="BV22" i="16"/>
  <c r="CB22" i="16" s="1"/>
  <c r="CC22" i="16"/>
  <c r="CE22" i="16"/>
  <c r="CK22" i="16" s="1"/>
  <c r="CL22" i="16"/>
  <c r="CM22" i="16" s="1"/>
  <c r="CN22" i="16"/>
  <c r="CT22" i="16" s="1"/>
  <c r="CU22" i="16"/>
  <c r="CV22" i="16"/>
  <c r="CW22" i="16"/>
  <c r="DC22" i="16" s="1"/>
  <c r="DD22" i="16"/>
  <c r="DE22" i="16" s="1"/>
  <c r="DF22" i="16"/>
  <c r="DL22" i="16"/>
  <c r="DM22" i="16"/>
  <c r="DN22" i="16" s="1"/>
  <c r="DO22" i="16"/>
  <c r="DU22" i="16" s="1"/>
  <c r="DV22" i="16"/>
  <c r="DX22" i="16"/>
  <c r="ED22" i="16" s="1"/>
  <c r="EE22" i="16"/>
  <c r="EF22" i="16" s="1"/>
  <c r="EG22" i="16"/>
  <c r="EM22" i="16" s="1"/>
  <c r="EN22" i="16"/>
  <c r="EO22" i="16" s="1"/>
  <c r="EP22" i="16"/>
  <c r="EV22" i="16" s="1"/>
  <c r="EW22" i="16"/>
  <c r="EX22" i="16" s="1"/>
  <c r="EY22" i="16"/>
  <c r="FE22" i="16" s="1"/>
  <c r="FF22" i="16"/>
  <c r="FG22" i="16" s="1"/>
  <c r="FH22" i="16"/>
  <c r="FN22" i="16" s="1"/>
  <c r="FO22" i="16"/>
  <c r="FP22" i="16"/>
  <c r="FQ22" i="16"/>
  <c r="FX22" i="16"/>
  <c r="FY22" i="16" s="1"/>
  <c r="FZ22" i="16"/>
  <c r="GF22" i="16" s="1"/>
  <c r="GG22" i="16"/>
  <c r="GH22" i="16" s="1"/>
  <c r="GI22" i="16"/>
  <c r="GO22" i="16" s="1"/>
  <c r="GP22" i="16"/>
  <c r="GQ22" i="16" s="1"/>
  <c r="GR22" i="16"/>
  <c r="GX22" i="16" s="1"/>
  <c r="GY22" i="16"/>
  <c r="GZ22" i="16" s="1"/>
  <c r="HA22" i="16"/>
  <c r="HG22" i="16" s="1"/>
  <c r="HH22" i="16"/>
  <c r="HI22" i="16" s="1"/>
  <c r="HJ22" i="16"/>
  <c r="HP22" i="16" s="1"/>
  <c r="HQ22" i="16"/>
  <c r="HR22" i="16" s="1"/>
  <c r="HS22" i="16"/>
  <c r="HY22" i="16"/>
  <c r="HZ22" i="16"/>
  <c r="IA22" i="16" s="1"/>
  <c r="IB22" i="16"/>
  <c r="IH22" i="16"/>
  <c r="II22" i="16"/>
  <c r="IJ22" i="16" s="1"/>
  <c r="IK22" i="16"/>
  <c r="IQ22" i="16"/>
  <c r="IR22" i="16"/>
  <c r="IS22" i="16"/>
  <c r="IT22" i="16"/>
  <c r="JA22" i="16"/>
  <c r="JB22" i="16" s="1"/>
  <c r="JC22" i="16"/>
  <c r="JI22" i="16"/>
  <c r="JJ22" i="16"/>
  <c r="JK22" i="16"/>
  <c r="JL22" i="16"/>
  <c r="JR22" i="16"/>
  <c r="JS22" i="16"/>
  <c r="JT22" i="16" s="1"/>
  <c r="JU22" i="16"/>
  <c r="KA22" i="16"/>
  <c r="KB22" i="16"/>
  <c r="KC22" i="16"/>
  <c r="KD22" i="16"/>
  <c r="KJ22" i="16"/>
  <c r="R23" i="16"/>
  <c r="S23" i="16" s="1"/>
  <c r="T23" i="16"/>
  <c r="Z23" i="16" s="1"/>
  <c r="AA23" i="16"/>
  <c r="AB23" i="16"/>
  <c r="AC23" i="16"/>
  <c r="AI23" i="16" s="1"/>
  <c r="AJ23" i="16"/>
  <c r="AK23" i="16" s="1"/>
  <c r="AL23" i="16"/>
  <c r="AR23" i="16" s="1"/>
  <c r="AS23" i="16"/>
  <c r="AT23" i="16" s="1"/>
  <c r="AU23" i="16"/>
  <c r="BA23" i="16"/>
  <c r="BB23" i="16"/>
  <c r="BC23" i="16"/>
  <c r="BD23" i="16"/>
  <c r="BJ23" i="16" s="1"/>
  <c r="BK23" i="16"/>
  <c r="BL23" i="16"/>
  <c r="BM23" i="16"/>
  <c r="BS23" i="16" s="1"/>
  <c r="BT23" i="16"/>
  <c r="BU23" i="16"/>
  <c r="BV23" i="16"/>
  <c r="CB23" i="16" s="1"/>
  <c r="CC23" i="16"/>
  <c r="CD23" i="16" s="1"/>
  <c r="CE23" i="16"/>
  <c r="CK23" i="16" s="1"/>
  <c r="CL23" i="16"/>
  <c r="CM23" i="16"/>
  <c r="CN23" i="16"/>
  <c r="CT23" i="16" s="1"/>
  <c r="CU23" i="16"/>
  <c r="CV23" i="16"/>
  <c r="CW23" i="16"/>
  <c r="DC23" i="16" s="1"/>
  <c r="DD23" i="16"/>
  <c r="DE23" i="16"/>
  <c r="DF23" i="16"/>
  <c r="DL23" i="16" s="1"/>
  <c r="DM23" i="16"/>
  <c r="DN23" i="16" s="1"/>
  <c r="DO23" i="16"/>
  <c r="DU23" i="16" s="1"/>
  <c r="DV23" i="16"/>
  <c r="DW23" i="16"/>
  <c r="DX23" i="16"/>
  <c r="ED23" i="16" s="1"/>
  <c r="EE23" i="16"/>
  <c r="EF23" i="16" s="1"/>
  <c r="EG23" i="16"/>
  <c r="EM23" i="16" s="1"/>
  <c r="EN23" i="16"/>
  <c r="EO23" i="16" s="1"/>
  <c r="EP23" i="16"/>
  <c r="EV23" i="16" s="1"/>
  <c r="EW23" i="16"/>
  <c r="EX23" i="16" s="1"/>
  <c r="EY23" i="16"/>
  <c r="FE23" i="16" s="1"/>
  <c r="FF23" i="16"/>
  <c r="FG23" i="16" s="1"/>
  <c r="FH23" i="16"/>
  <c r="FN23" i="16" s="1"/>
  <c r="FO23" i="16"/>
  <c r="FQ23" i="16"/>
  <c r="FX23" i="16"/>
  <c r="FY23" i="16"/>
  <c r="GF23" i="16"/>
  <c r="GG23" i="16"/>
  <c r="GH23" i="16" s="1"/>
  <c r="GI23" i="16"/>
  <c r="GO23" i="16" s="1"/>
  <c r="GP23" i="16"/>
  <c r="GR23" i="16"/>
  <c r="GX23" i="16" s="1"/>
  <c r="GY23" i="16"/>
  <c r="GZ23" i="16" s="1"/>
  <c r="HA23" i="16"/>
  <c r="HG23" i="16" s="1"/>
  <c r="HH23" i="16"/>
  <c r="HI23" i="16" s="1"/>
  <c r="HJ23" i="16"/>
  <c r="HP23" i="16" s="1"/>
  <c r="HQ23" i="16"/>
  <c r="HR23" i="16" s="1"/>
  <c r="HT23" i="16" s="1"/>
  <c r="HS23" i="16"/>
  <c r="HY23" i="16" s="1"/>
  <c r="HZ23" i="16"/>
  <c r="IA23" i="16"/>
  <c r="IB23" i="16"/>
  <c r="IC23" i="16"/>
  <c r="IH23" i="16"/>
  <c r="II23" i="16"/>
  <c r="IJ23" i="16"/>
  <c r="IK23" i="16"/>
  <c r="IQ23" i="16" s="1"/>
  <c r="IR23" i="16"/>
  <c r="IS23" i="16"/>
  <c r="IT23" i="16"/>
  <c r="IZ23" i="16" s="1"/>
  <c r="JA23" i="16"/>
  <c r="JB23" i="16" s="1"/>
  <c r="JC23" i="16"/>
  <c r="JI23" i="16"/>
  <c r="JJ23" i="16"/>
  <c r="JK23" i="16" s="1"/>
  <c r="JL23" i="16"/>
  <c r="JR23" i="16" s="1"/>
  <c r="JS23" i="16"/>
  <c r="JT23" i="16" s="1"/>
  <c r="JU23" i="16"/>
  <c r="KA23" i="16" s="1"/>
  <c r="KB23" i="16"/>
  <c r="KC23" i="16" s="1"/>
  <c r="KD23" i="16"/>
  <c r="KJ23" i="16" s="1"/>
  <c r="R24" i="16"/>
  <c r="S24" i="16" s="1"/>
  <c r="T24" i="16"/>
  <c r="Z24" i="16" s="1"/>
  <c r="AA24" i="16"/>
  <c r="AB24" i="16" s="1"/>
  <c r="AC24" i="16"/>
  <c r="AI24" i="16" s="1"/>
  <c r="AJ24" i="16"/>
  <c r="AK24" i="16"/>
  <c r="AL24" i="16"/>
  <c r="AR24" i="16" s="1"/>
  <c r="AS24" i="16"/>
  <c r="AT24" i="16"/>
  <c r="AU24" i="16"/>
  <c r="BA24" i="16"/>
  <c r="BB24" i="16"/>
  <c r="BC24" i="16" s="1"/>
  <c r="BD24" i="16"/>
  <c r="BJ24" i="16" s="1"/>
  <c r="BK24" i="16"/>
  <c r="BL24" i="16"/>
  <c r="BM24" i="16"/>
  <c r="BS24" i="16" s="1"/>
  <c r="BN24" i="16"/>
  <c r="BT24" i="16"/>
  <c r="BU24" i="16" s="1"/>
  <c r="BV24" i="16"/>
  <c r="CB24" i="16" s="1"/>
  <c r="CC24" i="16"/>
  <c r="CD24" i="16" s="1"/>
  <c r="CE24" i="16"/>
  <c r="CK24" i="16" s="1"/>
  <c r="CL24" i="16"/>
  <c r="CM24" i="16" s="1"/>
  <c r="CN24" i="16"/>
  <c r="CT24" i="16" s="1"/>
  <c r="CU24" i="16"/>
  <c r="CX24" i="16" s="1"/>
  <c r="CV24" i="16"/>
  <c r="CW24" i="16"/>
  <c r="DC24" i="16" s="1"/>
  <c r="DD24" i="16"/>
  <c r="DF24" i="16"/>
  <c r="DL24" i="16"/>
  <c r="DM24" i="16"/>
  <c r="DN24" i="16"/>
  <c r="DO24" i="16"/>
  <c r="DU24" i="16" s="1"/>
  <c r="DV24" i="16"/>
  <c r="DW24" i="16" s="1"/>
  <c r="DX24" i="16"/>
  <c r="ED24" i="16" s="1"/>
  <c r="EE24" i="16"/>
  <c r="EF24" i="16"/>
  <c r="EH24" i="16" s="1"/>
  <c r="EG24" i="16"/>
  <c r="EM24" i="16" s="1"/>
  <c r="EN24" i="16"/>
  <c r="EO24" i="16" s="1"/>
  <c r="EP24" i="16"/>
  <c r="EV24" i="16" s="1"/>
  <c r="EW24" i="16"/>
  <c r="EX24" i="16" s="1"/>
  <c r="EY24" i="16"/>
  <c r="FE24" i="16" s="1"/>
  <c r="FF24" i="16"/>
  <c r="FG24" i="16" s="1"/>
  <c r="FH24" i="16"/>
  <c r="FN24" i="16"/>
  <c r="FO24" i="16"/>
  <c r="FP24" i="16"/>
  <c r="FQ24" i="16"/>
  <c r="FW24" i="16"/>
  <c r="FX24" i="16"/>
  <c r="FY24" i="16" s="1"/>
  <c r="FZ24" i="16"/>
  <c r="GF24" i="16" s="1"/>
  <c r="GG24" i="16"/>
  <c r="GH24" i="16"/>
  <c r="GI24" i="16"/>
  <c r="GO24" i="16" s="1"/>
  <c r="GP24" i="16"/>
  <c r="GQ24" i="16" s="1"/>
  <c r="GS24" i="16" s="1"/>
  <c r="GR24" i="16"/>
  <c r="GX24" i="16" s="1"/>
  <c r="GY24" i="16"/>
  <c r="GZ24" i="16" s="1"/>
  <c r="HA24" i="16"/>
  <c r="HG24" i="16" s="1"/>
  <c r="HH24" i="16"/>
  <c r="HI24" i="16" s="1"/>
  <c r="HJ24" i="16"/>
  <c r="HP24" i="16" s="1"/>
  <c r="HQ24" i="16"/>
  <c r="HR24" i="16" s="1"/>
  <c r="HS24" i="16"/>
  <c r="HY24" i="16" s="1"/>
  <c r="HZ24" i="16"/>
  <c r="IA24" i="16"/>
  <c r="IB24" i="16"/>
  <c r="IH24" i="16"/>
  <c r="II24" i="16"/>
  <c r="IJ24" i="16" s="1"/>
  <c r="IK24" i="16"/>
  <c r="IQ24" i="16" s="1"/>
  <c r="IR24" i="16"/>
  <c r="IS24" i="16" s="1"/>
  <c r="IT24" i="16"/>
  <c r="IZ24" i="16" s="1"/>
  <c r="JA24" i="16"/>
  <c r="JB24" i="16" s="1"/>
  <c r="JC24" i="16"/>
  <c r="JI24" i="16" s="1"/>
  <c r="JD24" i="16"/>
  <c r="JJ24" i="16"/>
  <c r="JK24" i="16" s="1"/>
  <c r="JL24" i="16"/>
  <c r="JR24" i="16" s="1"/>
  <c r="JS24" i="16"/>
  <c r="JT24" i="16"/>
  <c r="JU24" i="16"/>
  <c r="KA24" i="16" s="1"/>
  <c r="JV24" i="16"/>
  <c r="KB24" i="16"/>
  <c r="KC24" i="16" s="1"/>
  <c r="KD24" i="16"/>
  <c r="KJ24" i="16" s="1"/>
  <c r="R25" i="16"/>
  <c r="S25" i="16" s="1"/>
  <c r="T25" i="16"/>
  <c r="Z25" i="16" s="1"/>
  <c r="AA25" i="16"/>
  <c r="AB25" i="16"/>
  <c r="AC25" i="16"/>
  <c r="AI25" i="16" s="1"/>
  <c r="AJ25" i="16"/>
  <c r="AK25" i="16" s="1"/>
  <c r="AL25" i="16"/>
  <c r="AR25" i="16" s="1"/>
  <c r="AS25" i="16"/>
  <c r="AT25" i="16" s="1"/>
  <c r="AU25" i="16"/>
  <c r="BA25" i="16"/>
  <c r="BB25" i="16"/>
  <c r="BC25" i="16" s="1"/>
  <c r="BD25" i="16"/>
  <c r="BJ25" i="16" s="1"/>
  <c r="BK25" i="16"/>
  <c r="BL25" i="16"/>
  <c r="BM25" i="16"/>
  <c r="BS25" i="16" s="1"/>
  <c r="BT25" i="16"/>
  <c r="BV25" i="16"/>
  <c r="CB25" i="16" s="1"/>
  <c r="CC25" i="16"/>
  <c r="CE25" i="16"/>
  <c r="CK25" i="16" s="1"/>
  <c r="CL25" i="16"/>
  <c r="CM25" i="16" s="1"/>
  <c r="CN25" i="16"/>
  <c r="CT25" i="16" s="1"/>
  <c r="CO25" i="16"/>
  <c r="CU25" i="16"/>
  <c r="CV25" i="16" s="1"/>
  <c r="CW25" i="16"/>
  <c r="DC25" i="16" s="1"/>
  <c r="DD25" i="16"/>
  <c r="DE25" i="16" s="1"/>
  <c r="DF25" i="16"/>
  <c r="DL25" i="16" s="1"/>
  <c r="DM25" i="16"/>
  <c r="DO25" i="16"/>
  <c r="DU25" i="16" s="1"/>
  <c r="DV25" i="16"/>
  <c r="DW25" i="16" s="1"/>
  <c r="DX25" i="16"/>
  <c r="ED25" i="16" s="1"/>
  <c r="EE25" i="16"/>
  <c r="EF25" i="16"/>
  <c r="EG25" i="16"/>
  <c r="EM25" i="16" s="1"/>
  <c r="EN25" i="16"/>
  <c r="EP25" i="16"/>
  <c r="EV25" i="16" s="1"/>
  <c r="EW25" i="16"/>
  <c r="EY25" i="16"/>
  <c r="FE25" i="16" s="1"/>
  <c r="FF25" i="16"/>
  <c r="FG25" i="16"/>
  <c r="FH25" i="16"/>
  <c r="FN25" i="16" s="1"/>
  <c r="FI25" i="16"/>
  <c r="FO25" i="16"/>
  <c r="FP25" i="16" s="1"/>
  <c r="FQ25" i="16"/>
  <c r="FW25" i="16"/>
  <c r="FX25" i="16"/>
  <c r="FY25" i="16"/>
  <c r="FZ25" i="16"/>
  <c r="GF25" i="16" s="1"/>
  <c r="GG25" i="16"/>
  <c r="GI25" i="16"/>
  <c r="GO25" i="16" s="1"/>
  <c r="GP25" i="16"/>
  <c r="GQ25" i="16" s="1"/>
  <c r="GR25" i="16"/>
  <c r="GX25" i="16" s="1"/>
  <c r="GY25" i="16"/>
  <c r="GZ25" i="16" s="1"/>
  <c r="HB25" i="16" s="1"/>
  <c r="HA25" i="16"/>
  <c r="HG25" i="16" s="1"/>
  <c r="HH25" i="16"/>
  <c r="HI25" i="16" s="1"/>
  <c r="HJ25" i="16"/>
  <c r="HP25" i="16" s="1"/>
  <c r="HQ25" i="16"/>
  <c r="HS25" i="16"/>
  <c r="HY25" i="16" s="1"/>
  <c r="HZ25" i="16"/>
  <c r="IA25" i="16"/>
  <c r="IB25" i="16"/>
  <c r="IH25" i="16" s="1"/>
  <c r="IC25" i="16"/>
  <c r="II25" i="16"/>
  <c r="IJ25" i="16" s="1"/>
  <c r="IK25" i="16"/>
  <c r="IQ25" i="16" s="1"/>
  <c r="IR25" i="16"/>
  <c r="IS25" i="16" s="1"/>
  <c r="IT25" i="16"/>
  <c r="IZ25" i="16" s="1"/>
  <c r="JA25" i="16"/>
  <c r="JB25" i="16"/>
  <c r="JC25" i="16"/>
  <c r="JI25" i="16" s="1"/>
  <c r="JJ25" i="16"/>
  <c r="JK25" i="16" s="1"/>
  <c r="JL25" i="16"/>
  <c r="JR25" i="16" s="1"/>
  <c r="JS25" i="16"/>
  <c r="JT25" i="16" s="1"/>
  <c r="JU25" i="16"/>
  <c r="KA25" i="16" s="1"/>
  <c r="KB25" i="16"/>
  <c r="KC25" i="16"/>
  <c r="KD25" i="16"/>
  <c r="KJ25" i="16" s="1"/>
  <c r="R26" i="16"/>
  <c r="T26" i="16"/>
  <c r="AA26" i="16"/>
  <c r="AB26" i="16" s="1"/>
  <c r="AC26" i="16"/>
  <c r="AI26" i="16" s="1"/>
  <c r="AJ26" i="16"/>
  <c r="AL26" i="16"/>
  <c r="AR26" i="16" s="1"/>
  <c r="AS26" i="16"/>
  <c r="AT26" i="16" s="1"/>
  <c r="AU26" i="16"/>
  <c r="BA26" i="16"/>
  <c r="BB26" i="16"/>
  <c r="BC26" i="16"/>
  <c r="BD26" i="16"/>
  <c r="BK26" i="16"/>
  <c r="BL26" i="16"/>
  <c r="BN26" i="16" s="1"/>
  <c r="BM26" i="16"/>
  <c r="BS26" i="16" s="1"/>
  <c r="BT26" i="16"/>
  <c r="BU26" i="16" s="1"/>
  <c r="BV26" i="16"/>
  <c r="CB26" i="16" s="1"/>
  <c r="CC26" i="16"/>
  <c r="CD26" i="16" s="1"/>
  <c r="CE26" i="16"/>
  <c r="CK26" i="16" s="1"/>
  <c r="CL26" i="16"/>
  <c r="CM26" i="16" s="1"/>
  <c r="CN26" i="16"/>
  <c r="CT26" i="16" s="1"/>
  <c r="CU26" i="16"/>
  <c r="CW26" i="16"/>
  <c r="DC26" i="16" s="1"/>
  <c r="DD26" i="16"/>
  <c r="DE26" i="16" s="1"/>
  <c r="DF26" i="16"/>
  <c r="DL26" i="16"/>
  <c r="DM26" i="16"/>
  <c r="DN26" i="16" s="1"/>
  <c r="DO26" i="16"/>
  <c r="DU26" i="16" s="1"/>
  <c r="DV26" i="16"/>
  <c r="DW26" i="16" s="1"/>
  <c r="DX26" i="16"/>
  <c r="ED26" i="16" s="1"/>
  <c r="EE26" i="16"/>
  <c r="EG26" i="16"/>
  <c r="EM26" i="16" s="1"/>
  <c r="EN26" i="16"/>
  <c r="EO26" i="16" s="1"/>
  <c r="EP26" i="16"/>
  <c r="EV26" i="16" s="1"/>
  <c r="EW26" i="16"/>
  <c r="EX26" i="16" s="1"/>
  <c r="EY26" i="16"/>
  <c r="FE26" i="16" s="1"/>
  <c r="FF26" i="16"/>
  <c r="FG26" i="16" s="1"/>
  <c r="FH26" i="16"/>
  <c r="FN26" i="16" s="1"/>
  <c r="FO26" i="16"/>
  <c r="FP26" i="16" s="1"/>
  <c r="FQ26" i="16"/>
  <c r="FR26" i="16"/>
  <c r="FT26" i="16" s="1"/>
  <c r="FW26" i="16"/>
  <c r="FX26" i="16"/>
  <c r="FZ26" i="16"/>
  <c r="GF26" i="16" s="1"/>
  <c r="GG26" i="16"/>
  <c r="GH26" i="16" s="1"/>
  <c r="GI26" i="16"/>
  <c r="GO26" i="16" s="1"/>
  <c r="GP26" i="16"/>
  <c r="GQ26" i="16" s="1"/>
  <c r="GR26" i="16"/>
  <c r="GS26" i="16"/>
  <c r="GX26" i="16"/>
  <c r="GY26" i="16"/>
  <c r="GZ26" i="16" s="1"/>
  <c r="HA26" i="16"/>
  <c r="HG26" i="16"/>
  <c r="HH26" i="16"/>
  <c r="HI26" i="16" s="1"/>
  <c r="HJ26" i="16"/>
  <c r="HP26" i="16"/>
  <c r="HQ26" i="16"/>
  <c r="HR26" i="16" s="1"/>
  <c r="HS26" i="16"/>
  <c r="HY26" i="16"/>
  <c r="HZ26" i="16"/>
  <c r="IA26" i="16" s="1"/>
  <c r="IB26" i="16"/>
  <c r="IH26" i="16"/>
  <c r="II26" i="16"/>
  <c r="IJ26" i="16" s="1"/>
  <c r="IK26" i="16"/>
  <c r="IQ26" i="16" s="1"/>
  <c r="IL26" i="16"/>
  <c r="IR26" i="16"/>
  <c r="IS26" i="16" s="1"/>
  <c r="IT26" i="16"/>
  <c r="IZ26" i="16" s="1"/>
  <c r="JA26" i="16"/>
  <c r="JB26" i="16" s="1"/>
  <c r="JC26" i="16"/>
  <c r="JI26" i="16"/>
  <c r="JJ26" i="16"/>
  <c r="JK26" i="16" s="1"/>
  <c r="JL26" i="16"/>
  <c r="JO26" i="16" s="1"/>
  <c r="JM26" i="16"/>
  <c r="JS26" i="16"/>
  <c r="JT26" i="16" s="1"/>
  <c r="JU26" i="16"/>
  <c r="KA26" i="16" s="1"/>
  <c r="JV26" i="16"/>
  <c r="KB26" i="16"/>
  <c r="KC26" i="16" s="1"/>
  <c r="KD26" i="16"/>
  <c r="KJ26" i="16" s="1"/>
  <c r="R27" i="16"/>
  <c r="S27" i="16" s="1"/>
  <c r="T27" i="16"/>
  <c r="Z27" i="16" s="1"/>
  <c r="AA27" i="16"/>
  <c r="AB27" i="16" s="1"/>
  <c r="AC27" i="16"/>
  <c r="AI27" i="16"/>
  <c r="AJ27" i="16"/>
  <c r="AK27" i="16" s="1"/>
  <c r="AL27" i="16"/>
  <c r="AR27" i="16"/>
  <c r="AS27" i="16"/>
  <c r="AU27" i="16"/>
  <c r="BA27" i="16"/>
  <c r="BB27" i="16"/>
  <c r="BC27" i="16" s="1"/>
  <c r="BD27" i="16"/>
  <c r="BJ27" i="16"/>
  <c r="BK27" i="16"/>
  <c r="BL27" i="16" s="1"/>
  <c r="BM27" i="16"/>
  <c r="BS27" i="16" s="1"/>
  <c r="BN27" i="16"/>
  <c r="BP27" i="16" s="1"/>
  <c r="BT27" i="16"/>
  <c r="BV27" i="16"/>
  <c r="CB27" i="16" s="1"/>
  <c r="CC27" i="16"/>
  <c r="CD27" i="16" s="1"/>
  <c r="CE27" i="16"/>
  <c r="CK27" i="16" s="1"/>
  <c r="CL27" i="16"/>
  <c r="CM27" i="16" s="1"/>
  <c r="CN27" i="16"/>
  <c r="CT27" i="16" s="1"/>
  <c r="CU27" i="16"/>
  <c r="CV27" i="16" s="1"/>
  <c r="CW27" i="16"/>
  <c r="DC27" i="16" s="1"/>
  <c r="DD27" i="16"/>
  <c r="DE27" i="16" s="1"/>
  <c r="DF27" i="16"/>
  <c r="DL27" i="16"/>
  <c r="DM27" i="16"/>
  <c r="DN27" i="16" s="1"/>
  <c r="DO27" i="16"/>
  <c r="DU27" i="16" s="1"/>
  <c r="DP27" i="16"/>
  <c r="DV27" i="16"/>
  <c r="DW27" i="16" s="1"/>
  <c r="DX27" i="16"/>
  <c r="ED27" i="16" s="1"/>
  <c r="EE27" i="16"/>
  <c r="EF27" i="16" s="1"/>
  <c r="EG27" i="16"/>
  <c r="EM27" i="16" s="1"/>
  <c r="EH27" i="16"/>
  <c r="EN27" i="16"/>
  <c r="EO27" i="16" s="1"/>
  <c r="EP27" i="16"/>
  <c r="EV27" i="16" s="1"/>
  <c r="EQ27" i="16"/>
  <c r="EW27" i="16"/>
  <c r="EX27" i="16" s="1"/>
  <c r="EY27" i="16"/>
  <c r="FE27" i="16" s="1"/>
  <c r="FF27" i="16"/>
  <c r="FG27" i="16" s="1"/>
  <c r="FH27" i="16"/>
  <c r="FN27" i="16" s="1"/>
  <c r="FO27" i="16"/>
  <c r="FP27" i="16" s="1"/>
  <c r="FQ27" i="16"/>
  <c r="FW27" i="16"/>
  <c r="FX27" i="16"/>
  <c r="FY27" i="16" s="1"/>
  <c r="FZ27" i="16"/>
  <c r="GF27" i="16" s="1"/>
  <c r="GA27" i="16"/>
  <c r="GG27" i="16"/>
  <c r="GH27" i="16" s="1"/>
  <c r="GI27" i="16"/>
  <c r="GO27" i="16" s="1"/>
  <c r="GJ27" i="16"/>
  <c r="GP27" i="16"/>
  <c r="GQ27" i="16" s="1"/>
  <c r="GR27" i="16"/>
  <c r="GX27" i="16" s="1"/>
  <c r="GY27" i="16"/>
  <c r="GZ27" i="16" s="1"/>
  <c r="HA27" i="16"/>
  <c r="HG27" i="16" s="1"/>
  <c r="HB27" i="16"/>
  <c r="HH27" i="16"/>
  <c r="HI27" i="16" s="1"/>
  <c r="HJ27" i="16"/>
  <c r="HP27" i="16" s="1"/>
  <c r="HK27" i="16"/>
  <c r="HQ27" i="16"/>
  <c r="HR27" i="16" s="1"/>
  <c r="HS27" i="16"/>
  <c r="HY27" i="16" s="1"/>
  <c r="HZ27" i="16"/>
  <c r="IA27" i="16" s="1"/>
  <c r="IB27" i="16"/>
  <c r="IH27" i="16"/>
  <c r="II27" i="16"/>
  <c r="IJ27" i="16" s="1"/>
  <c r="IQ27" i="16"/>
  <c r="IR27" i="16"/>
  <c r="IS27" i="16" s="1"/>
  <c r="IT27" i="16"/>
  <c r="IZ27" i="16" s="1"/>
  <c r="JA27" i="16"/>
  <c r="JB27" i="16" s="1"/>
  <c r="JC27" i="16"/>
  <c r="JI27" i="16" s="1"/>
  <c r="JD27" i="16"/>
  <c r="JJ27" i="16"/>
  <c r="JK27" i="16" s="1"/>
  <c r="JL27" i="16"/>
  <c r="JR27" i="16" s="1"/>
  <c r="JS27" i="16"/>
  <c r="JT27" i="16" s="1"/>
  <c r="JU27" i="16"/>
  <c r="KB27" i="16"/>
  <c r="KC27" i="16" s="1"/>
  <c r="KD27" i="16"/>
  <c r="KJ27" i="16" s="1"/>
  <c r="KE27" i="16"/>
  <c r="R28" i="16"/>
  <c r="S28" i="16" s="1"/>
  <c r="T28" i="16"/>
  <c r="Z28" i="16" s="1"/>
  <c r="AA28" i="16"/>
  <c r="AB28" i="16" s="1"/>
  <c r="AC28" i="16"/>
  <c r="AI28" i="16" s="1"/>
  <c r="AJ28" i="16"/>
  <c r="AK28" i="16" s="1"/>
  <c r="AL28" i="16"/>
  <c r="AR28" i="16" s="1"/>
  <c r="AS28" i="16"/>
  <c r="AU28" i="16"/>
  <c r="BA28" i="16" s="1"/>
  <c r="BB28" i="16"/>
  <c r="BC28" i="16" s="1"/>
  <c r="BD28" i="16"/>
  <c r="BJ28" i="16" s="1"/>
  <c r="BK28" i="16"/>
  <c r="BL28" i="16" s="1"/>
  <c r="BM28" i="16"/>
  <c r="BS28" i="16" s="1"/>
  <c r="BT28" i="16"/>
  <c r="BV28" i="16"/>
  <c r="CB28" i="16" s="1"/>
  <c r="CC28" i="16"/>
  <c r="CD28" i="16" s="1"/>
  <c r="CE28" i="16"/>
  <c r="CK28" i="16" s="1"/>
  <c r="CL28" i="16"/>
  <c r="CM28" i="16" s="1"/>
  <c r="CN28" i="16"/>
  <c r="CT28" i="16" s="1"/>
  <c r="CU28" i="16"/>
  <c r="CV28" i="16" s="1"/>
  <c r="CW28" i="16"/>
  <c r="DC28" i="16" s="1"/>
  <c r="DD28" i="16"/>
  <c r="DE28" i="16" s="1"/>
  <c r="DF28" i="16"/>
  <c r="DL28" i="16" s="1"/>
  <c r="DG28" i="16"/>
  <c r="DM28" i="16"/>
  <c r="DN28" i="16" s="1"/>
  <c r="DO28" i="16"/>
  <c r="DU28" i="16" s="1"/>
  <c r="DV28" i="16"/>
  <c r="DW28" i="16" s="1"/>
  <c r="DX28" i="16"/>
  <c r="ED28" i="16" s="1"/>
  <c r="DY28" i="16"/>
  <c r="EE28" i="16"/>
  <c r="EF28" i="16" s="1"/>
  <c r="EG28" i="16"/>
  <c r="EM28" i="16" s="1"/>
  <c r="EN28" i="16"/>
  <c r="EO28" i="16" s="1"/>
  <c r="EP28" i="16"/>
  <c r="EV28" i="16" s="1"/>
  <c r="EW28" i="16"/>
  <c r="EX28" i="16" s="1"/>
  <c r="EY28" i="16"/>
  <c r="FE28" i="16" s="1"/>
  <c r="FF28" i="16"/>
  <c r="FG28" i="16" s="1"/>
  <c r="FH28" i="16"/>
  <c r="FN28" i="16" s="1"/>
  <c r="FI28" i="16"/>
  <c r="FO28" i="16"/>
  <c r="FP28" i="16" s="1"/>
  <c r="FQ28" i="16"/>
  <c r="FW28" i="16" s="1"/>
  <c r="FX28" i="16"/>
  <c r="FY28" i="16" s="1"/>
  <c r="FZ28" i="16"/>
  <c r="GF28" i="16" s="1"/>
  <c r="GA28" i="16"/>
  <c r="GG28" i="16"/>
  <c r="GH28" i="16" s="1"/>
  <c r="GI28" i="16"/>
  <c r="GO28" i="16" s="1"/>
  <c r="GP28" i="16"/>
  <c r="GQ28" i="16" s="1"/>
  <c r="GR28" i="16"/>
  <c r="GX28" i="16" s="1"/>
  <c r="GY28" i="16"/>
  <c r="GZ28" i="16" s="1"/>
  <c r="HA28" i="16"/>
  <c r="HG28" i="16" s="1"/>
  <c r="HH28" i="16"/>
  <c r="HI28" i="16" s="1"/>
  <c r="HJ28" i="16"/>
  <c r="HP28" i="16" s="1"/>
  <c r="HK28" i="16"/>
  <c r="HQ28" i="16"/>
  <c r="HR28" i="16" s="1"/>
  <c r="HS28" i="16"/>
  <c r="HY28" i="16" s="1"/>
  <c r="HZ28" i="16"/>
  <c r="IB28" i="16"/>
  <c r="IH28" i="16"/>
  <c r="II28" i="16"/>
  <c r="IJ28" i="16" s="1"/>
  <c r="IK28" i="16"/>
  <c r="IQ28" i="16" s="1"/>
  <c r="IR28" i="16"/>
  <c r="IS28" i="16" s="1"/>
  <c r="IT28" i="16"/>
  <c r="IZ28" i="16" s="1"/>
  <c r="JA28" i="16"/>
  <c r="JB28" i="16" s="1"/>
  <c r="JC28" i="16"/>
  <c r="JI28" i="16" s="1"/>
  <c r="JJ28" i="16"/>
  <c r="JK28" i="16" s="1"/>
  <c r="JL28" i="16"/>
  <c r="JR28" i="16" s="1"/>
  <c r="JM28" i="16"/>
  <c r="JS28" i="16"/>
  <c r="JT28" i="16" s="1"/>
  <c r="JU28" i="16"/>
  <c r="KA28" i="16" s="1"/>
  <c r="KB28" i="16"/>
  <c r="KD28" i="16"/>
  <c r="KJ28" i="16" s="1"/>
  <c r="R29" i="16"/>
  <c r="S29" i="16" s="1"/>
  <c r="T29" i="16"/>
  <c r="Z29" i="16"/>
  <c r="AA29" i="16"/>
  <c r="AB29" i="16" s="1"/>
  <c r="AC29" i="16"/>
  <c r="AI29" i="16" s="1"/>
  <c r="AJ29" i="16"/>
  <c r="AK29" i="16" s="1"/>
  <c r="AL29" i="16"/>
  <c r="AR29" i="16"/>
  <c r="AS29" i="16"/>
  <c r="AU29" i="16"/>
  <c r="BA29" i="16"/>
  <c r="BB29" i="16"/>
  <c r="BC29" i="16" s="1"/>
  <c r="BD29" i="16"/>
  <c r="BJ29" i="16" s="1"/>
  <c r="BK29" i="16"/>
  <c r="BL29" i="16" s="1"/>
  <c r="BM29" i="16"/>
  <c r="BN29" i="16"/>
  <c r="BS29" i="16"/>
  <c r="BT29" i="16"/>
  <c r="BU29" i="16" s="1"/>
  <c r="BV29" i="16"/>
  <c r="CB29" i="16" s="1"/>
  <c r="CC29" i="16"/>
  <c r="CE29" i="16"/>
  <c r="CK29" i="16" s="1"/>
  <c r="CL29" i="16"/>
  <c r="CM29" i="16" s="1"/>
  <c r="CN29" i="16"/>
  <c r="CT29" i="16"/>
  <c r="CU29" i="16"/>
  <c r="CV29" i="16" s="1"/>
  <c r="CW29" i="16"/>
  <c r="DC29" i="16" s="1"/>
  <c r="DD29" i="16"/>
  <c r="DF29" i="16"/>
  <c r="DL29" i="16"/>
  <c r="DM29" i="16"/>
  <c r="DO29" i="16"/>
  <c r="DU29" i="16" s="1"/>
  <c r="DV29" i="16"/>
  <c r="DW29" i="16" s="1"/>
  <c r="DX29" i="16"/>
  <c r="ED29" i="16" s="1"/>
  <c r="EE29" i="16"/>
  <c r="EF29" i="16" s="1"/>
  <c r="EG29" i="16"/>
  <c r="EH29" i="16"/>
  <c r="EM29" i="16"/>
  <c r="EN29" i="16"/>
  <c r="EP29" i="16"/>
  <c r="EV29" i="16" s="1"/>
  <c r="EW29" i="16"/>
  <c r="EX29" i="16" s="1"/>
  <c r="EY29" i="16"/>
  <c r="EZ29" i="16"/>
  <c r="FE29" i="16"/>
  <c r="FF29" i="16"/>
  <c r="FG29" i="16" s="1"/>
  <c r="FH29" i="16"/>
  <c r="FN29" i="16"/>
  <c r="FO29" i="16"/>
  <c r="FP29" i="16" s="1"/>
  <c r="FQ29" i="16"/>
  <c r="FW29" i="16"/>
  <c r="FX29" i="16"/>
  <c r="FZ29" i="16"/>
  <c r="GF29" i="16" s="1"/>
  <c r="GG29" i="16"/>
  <c r="GI29" i="16"/>
  <c r="GO29" i="16"/>
  <c r="GP29" i="16"/>
  <c r="GR29" i="16"/>
  <c r="GX29" i="16" s="1"/>
  <c r="GY29" i="16"/>
  <c r="GZ29" i="16" s="1"/>
  <c r="HA29" i="16"/>
  <c r="HG29" i="16" s="1"/>
  <c r="HB29" i="16"/>
  <c r="HH29" i="16"/>
  <c r="HJ29" i="16"/>
  <c r="HP29" i="16" s="1"/>
  <c r="HQ29" i="16"/>
  <c r="HR29" i="16" s="1"/>
  <c r="HS29" i="16"/>
  <c r="HY29" i="16" s="1"/>
  <c r="HZ29" i="16"/>
  <c r="IB29" i="16"/>
  <c r="IH29" i="16"/>
  <c r="II29" i="16"/>
  <c r="IK29" i="16"/>
  <c r="IQ29" i="16" s="1"/>
  <c r="IR29" i="16"/>
  <c r="IT29" i="16"/>
  <c r="IZ29" i="16"/>
  <c r="JA29" i="16"/>
  <c r="JB29" i="16" s="1"/>
  <c r="JD29" i="16" s="1"/>
  <c r="JC29" i="16"/>
  <c r="JI29" i="16" s="1"/>
  <c r="JJ29" i="16"/>
  <c r="JL29" i="16"/>
  <c r="JR29" i="16" s="1"/>
  <c r="JS29" i="16"/>
  <c r="JU29" i="16"/>
  <c r="KA29" i="16" s="1"/>
  <c r="KB29" i="16"/>
  <c r="KD29" i="16"/>
  <c r="KJ29" i="16" s="1"/>
  <c r="R30" i="16"/>
  <c r="T30" i="16"/>
  <c r="Z30" i="16" s="1"/>
  <c r="AA30" i="16"/>
  <c r="AC30" i="16"/>
  <c r="AI30" i="16" s="1"/>
  <c r="AJ30" i="16"/>
  <c r="AK30" i="16" s="1"/>
  <c r="AL30" i="16"/>
  <c r="AM30" i="16"/>
  <c r="AR30" i="16"/>
  <c r="AS30" i="16"/>
  <c r="AU30" i="16"/>
  <c r="BA30" i="16"/>
  <c r="BB30" i="16"/>
  <c r="BC30" i="16" s="1"/>
  <c r="BD30" i="16"/>
  <c r="BJ30" i="16"/>
  <c r="BK30" i="16"/>
  <c r="BM30" i="16"/>
  <c r="BS30" i="16"/>
  <c r="BT30" i="16"/>
  <c r="BV30" i="16"/>
  <c r="CB30" i="16"/>
  <c r="CC30" i="16"/>
  <c r="CE30" i="16"/>
  <c r="CK30" i="16"/>
  <c r="CL30" i="16"/>
  <c r="CM30" i="16" s="1"/>
  <c r="CN30" i="16"/>
  <c r="CT30" i="16"/>
  <c r="CU30" i="16"/>
  <c r="CV30" i="16" s="1"/>
  <c r="CW30" i="16"/>
  <c r="CX30" i="16"/>
  <c r="DC30" i="16"/>
  <c r="DD30" i="16"/>
  <c r="DE30" i="16" s="1"/>
  <c r="DF30" i="16"/>
  <c r="DI30" i="16" s="1"/>
  <c r="DG30" i="16"/>
  <c r="DL30" i="16"/>
  <c r="DM30" i="16"/>
  <c r="DO30" i="16"/>
  <c r="DU30" i="16" s="1"/>
  <c r="DV30" i="16"/>
  <c r="DX30" i="16"/>
  <c r="ED30" i="16" s="1"/>
  <c r="EE30" i="16"/>
  <c r="EG30" i="16"/>
  <c r="EM30" i="16" s="1"/>
  <c r="EN30" i="16"/>
  <c r="EO30" i="16" s="1"/>
  <c r="EP30" i="16"/>
  <c r="EV30" i="16" s="1"/>
  <c r="EW30" i="16"/>
  <c r="EY30" i="16"/>
  <c r="FE30" i="16" s="1"/>
  <c r="FF30" i="16"/>
  <c r="FH30" i="16"/>
  <c r="FN30" i="16" s="1"/>
  <c r="FO30" i="16"/>
  <c r="FP30" i="16" s="1"/>
  <c r="FQ30" i="16"/>
  <c r="FW30" i="16"/>
  <c r="FX30" i="16"/>
  <c r="FY30" i="16" s="1"/>
  <c r="FZ30" i="16"/>
  <c r="GF30" i="16" s="1"/>
  <c r="GA30" i="16"/>
  <c r="GG30" i="16"/>
  <c r="GI30" i="16"/>
  <c r="GO30" i="16" s="1"/>
  <c r="GP30" i="16"/>
  <c r="GQ30" i="16" s="1"/>
  <c r="GR30" i="16"/>
  <c r="GX30" i="16" s="1"/>
  <c r="GS30" i="16"/>
  <c r="GY30" i="16"/>
  <c r="GZ30" i="16" s="1"/>
  <c r="HA30" i="16"/>
  <c r="HG30" i="16" s="1"/>
  <c r="HB30" i="16"/>
  <c r="HF30" i="16"/>
  <c r="HH30" i="16"/>
  <c r="HI30" i="16" s="1"/>
  <c r="HJ30" i="16"/>
  <c r="HP30" i="16" s="1"/>
  <c r="HQ30" i="16"/>
  <c r="HS30" i="16"/>
  <c r="HY30" i="16" s="1"/>
  <c r="HZ30" i="16"/>
  <c r="IB30" i="16"/>
  <c r="IH30" i="16"/>
  <c r="II30" i="16"/>
  <c r="IJ30" i="16" s="1"/>
  <c r="IK30" i="16"/>
  <c r="IQ30" i="16" s="1"/>
  <c r="IR30" i="16"/>
  <c r="IS30" i="16" s="1"/>
  <c r="IU30" i="16" s="1"/>
  <c r="JA30" i="16"/>
  <c r="JC30" i="16"/>
  <c r="JI30" i="16" s="1"/>
  <c r="JJ30" i="16"/>
  <c r="JL30" i="16"/>
  <c r="JR30" i="16" s="1"/>
  <c r="JS30" i="16"/>
  <c r="JT30" i="16" s="1"/>
  <c r="JU30" i="16"/>
  <c r="JZ30" i="16" s="1"/>
  <c r="JV30" i="16"/>
  <c r="KA30" i="16"/>
  <c r="KB30" i="16"/>
  <c r="KC30" i="16" s="1"/>
  <c r="KD30" i="16"/>
  <c r="KJ30" i="16" s="1"/>
  <c r="R31" i="16"/>
  <c r="T31" i="16"/>
  <c r="Z31" i="16" s="1"/>
  <c r="AA31" i="16"/>
  <c r="AC31" i="16"/>
  <c r="AI31" i="16" s="1"/>
  <c r="AJ31" i="16"/>
  <c r="AK31" i="16" s="1"/>
  <c r="AL31" i="16"/>
  <c r="AR31" i="16" s="1"/>
  <c r="AM31" i="16"/>
  <c r="AS31" i="16"/>
  <c r="AT31" i="16" s="1"/>
  <c r="AU31" i="16"/>
  <c r="BA31" i="16"/>
  <c r="BB31" i="16"/>
  <c r="BD31" i="16"/>
  <c r="BJ31" i="16"/>
  <c r="BK31" i="16"/>
  <c r="BL31" i="16" s="1"/>
  <c r="BM31" i="16"/>
  <c r="BS31" i="16"/>
  <c r="BT31" i="16"/>
  <c r="BV31" i="16"/>
  <c r="CB31" i="16"/>
  <c r="CC31" i="16"/>
  <c r="CD31" i="16" s="1"/>
  <c r="CE31" i="16"/>
  <c r="CK31" i="16"/>
  <c r="CL31" i="16"/>
  <c r="CN31" i="16"/>
  <c r="CT31" i="16"/>
  <c r="CU31" i="16"/>
  <c r="CW31" i="16"/>
  <c r="DC31" i="16"/>
  <c r="DD31" i="16"/>
  <c r="DE31" i="16" s="1"/>
  <c r="DF31" i="16"/>
  <c r="DL31" i="16"/>
  <c r="DM31" i="16"/>
  <c r="DN31" i="16" s="1"/>
  <c r="DO31" i="16"/>
  <c r="DU31" i="16" s="1"/>
  <c r="DV31" i="16"/>
  <c r="DX31" i="16"/>
  <c r="ED31" i="16" s="1"/>
  <c r="EE31" i="16"/>
  <c r="EF31" i="16" s="1"/>
  <c r="EG31" i="16"/>
  <c r="EM31" i="16" s="1"/>
  <c r="EN31" i="16"/>
  <c r="EO31" i="16" s="1"/>
  <c r="EP31" i="16"/>
  <c r="EQ31" i="16"/>
  <c r="ET31" i="16" s="1"/>
  <c r="EV31" i="16"/>
  <c r="EW31" i="16"/>
  <c r="EX31" i="16" s="1"/>
  <c r="EY31" i="16"/>
  <c r="FE31" i="16" s="1"/>
  <c r="FF31" i="16"/>
  <c r="FH31" i="16"/>
  <c r="FN31" i="16" s="1"/>
  <c r="FO31" i="16"/>
  <c r="FP31" i="16" s="1"/>
  <c r="FQ31" i="16"/>
  <c r="FW31" i="16"/>
  <c r="FX31" i="16"/>
  <c r="FY31" i="16" s="1"/>
  <c r="FZ31" i="16"/>
  <c r="GF31" i="16" s="1"/>
  <c r="GG31" i="16"/>
  <c r="GH31" i="16" s="1"/>
  <c r="GI31" i="16"/>
  <c r="GO31" i="16" s="1"/>
  <c r="GP31" i="16"/>
  <c r="GQ31" i="16" s="1"/>
  <c r="GR31" i="16"/>
  <c r="GX31" i="16" s="1"/>
  <c r="GY31" i="16"/>
  <c r="GZ31" i="16"/>
  <c r="HA31" i="16"/>
  <c r="HG31" i="16" s="1"/>
  <c r="HH31" i="16"/>
  <c r="HI31" i="16"/>
  <c r="HJ31" i="16"/>
  <c r="HP31" i="16" s="1"/>
  <c r="HQ31" i="16"/>
  <c r="HS31" i="16"/>
  <c r="HY31" i="16" s="1"/>
  <c r="HZ31" i="16"/>
  <c r="IA31" i="16"/>
  <c r="IB31" i="16"/>
  <c r="IH31" i="16"/>
  <c r="II31" i="16"/>
  <c r="IJ31" i="16"/>
  <c r="IK31" i="16"/>
  <c r="IQ31" i="16" s="1"/>
  <c r="IR31" i="16"/>
  <c r="IT31" i="16"/>
  <c r="IZ31" i="16"/>
  <c r="JA31" i="16"/>
  <c r="JB31" i="16"/>
  <c r="JC31" i="16"/>
  <c r="JI31" i="16" s="1"/>
  <c r="JJ31" i="16"/>
  <c r="JK31" i="16" s="1"/>
  <c r="JL31" i="16"/>
  <c r="JR31" i="16" s="1"/>
  <c r="JS31" i="16"/>
  <c r="JU31" i="16"/>
  <c r="KA31" i="16" s="1"/>
  <c r="KB31" i="16"/>
  <c r="KC31" i="16" s="1"/>
  <c r="KD31" i="16"/>
  <c r="KJ31" i="16" s="1"/>
  <c r="R32" i="16"/>
  <c r="S32" i="16" s="1"/>
  <c r="T32" i="16"/>
  <c r="Z32" i="16" s="1"/>
  <c r="AA32" i="16"/>
  <c r="AB32" i="16" s="1"/>
  <c r="AC32" i="16"/>
  <c r="AI32" i="16" s="1"/>
  <c r="AJ32" i="16"/>
  <c r="AK32" i="16" s="1"/>
  <c r="AL32" i="16"/>
  <c r="AR32" i="16" s="1"/>
  <c r="AS32" i="16"/>
  <c r="AT32" i="16" s="1"/>
  <c r="AU32" i="16"/>
  <c r="BA32" i="16"/>
  <c r="BB32" i="16"/>
  <c r="BC32" i="16" s="1"/>
  <c r="BD32" i="16"/>
  <c r="BJ32" i="16" s="1"/>
  <c r="BK32" i="16"/>
  <c r="BL32" i="16" s="1"/>
  <c r="BM32" i="16"/>
  <c r="BS32" i="16" s="1"/>
  <c r="BT32" i="16"/>
  <c r="BU32" i="16" s="1"/>
  <c r="BV32" i="16"/>
  <c r="CB32" i="16" s="1"/>
  <c r="CC32" i="16"/>
  <c r="CD32" i="16"/>
  <c r="CE32" i="16"/>
  <c r="CK32" i="16" s="1"/>
  <c r="CL32" i="16"/>
  <c r="CM32" i="16"/>
  <c r="CN32" i="16"/>
  <c r="CT32" i="16" s="1"/>
  <c r="CU32" i="16"/>
  <c r="CW32" i="16"/>
  <c r="DC32" i="16" s="1"/>
  <c r="DD32" i="16"/>
  <c r="DE32" i="16" s="1"/>
  <c r="DF32" i="16"/>
  <c r="DL32" i="16"/>
  <c r="DM32" i="16"/>
  <c r="DN32" i="16"/>
  <c r="DO32" i="16"/>
  <c r="DU32" i="16" s="1"/>
  <c r="DV32" i="16"/>
  <c r="EE32" i="16"/>
  <c r="EF32" i="16" s="1"/>
  <c r="EG32" i="16"/>
  <c r="EM32" i="16" s="1"/>
  <c r="EN32" i="16"/>
  <c r="EO32" i="16" s="1"/>
  <c r="EP32" i="16"/>
  <c r="EV32" i="16" s="1"/>
  <c r="EW32" i="16"/>
  <c r="EX32" i="16"/>
  <c r="EY32" i="16"/>
  <c r="FE32" i="16" s="1"/>
  <c r="FF32" i="16"/>
  <c r="FG32" i="16" s="1"/>
  <c r="FH32" i="16"/>
  <c r="FN32" i="16" s="1"/>
  <c r="FO32" i="16"/>
  <c r="FP32" i="16" s="1"/>
  <c r="FQ32" i="16"/>
  <c r="FW32" i="16"/>
  <c r="FX32" i="16"/>
  <c r="FY32" i="16"/>
  <c r="FZ32" i="16"/>
  <c r="GF32" i="16" s="1"/>
  <c r="GG32" i="16"/>
  <c r="GH32" i="16" s="1"/>
  <c r="GI32" i="16"/>
  <c r="GO32" i="16" s="1"/>
  <c r="GP32" i="16"/>
  <c r="GQ32" i="16" s="1"/>
  <c r="GR32" i="16"/>
  <c r="GX32" i="16" s="1"/>
  <c r="GY32" i="16"/>
  <c r="GZ32" i="16" s="1"/>
  <c r="HA32" i="16"/>
  <c r="HG32" i="16" s="1"/>
  <c r="HH32" i="16"/>
  <c r="HI32" i="16" s="1"/>
  <c r="HJ32" i="16"/>
  <c r="HP32" i="16" s="1"/>
  <c r="HQ32" i="16"/>
  <c r="HS32" i="16"/>
  <c r="HY32" i="16"/>
  <c r="HZ32" i="16"/>
  <c r="IA32" i="16"/>
  <c r="IB32" i="16"/>
  <c r="IH32" i="16"/>
  <c r="II32" i="16"/>
  <c r="IJ32" i="16" s="1"/>
  <c r="IK32" i="16"/>
  <c r="IQ32" i="16" s="1"/>
  <c r="IR32" i="16"/>
  <c r="IS32" i="16" s="1"/>
  <c r="IT32" i="16"/>
  <c r="IZ32" i="16" s="1"/>
  <c r="JA32" i="16"/>
  <c r="JB32" i="16"/>
  <c r="JC32" i="16"/>
  <c r="JI32" i="16"/>
  <c r="JJ32" i="16"/>
  <c r="JK32" i="16" s="1"/>
  <c r="JL32" i="16"/>
  <c r="JR32" i="16" s="1"/>
  <c r="JS32" i="16"/>
  <c r="JT32" i="16" s="1"/>
  <c r="JU32" i="16"/>
  <c r="KA32" i="16" s="1"/>
  <c r="KB32" i="16"/>
  <c r="KC32" i="16" s="1"/>
  <c r="KD32" i="16"/>
  <c r="KJ32" i="16" s="1"/>
  <c r="R33" i="16"/>
  <c r="S33" i="16" s="1"/>
  <c r="T33" i="16"/>
  <c r="Z33" i="16" s="1"/>
  <c r="AA33" i="16"/>
  <c r="AC33" i="16"/>
  <c r="AI33" i="16" s="1"/>
  <c r="AJ33" i="16"/>
  <c r="AK33" i="16" s="1"/>
  <c r="AL33" i="16"/>
  <c r="AR33" i="16" s="1"/>
  <c r="AS33" i="16"/>
  <c r="AT33" i="16" s="1"/>
  <c r="AU33" i="16"/>
  <c r="BA33" i="16"/>
  <c r="BB33" i="16"/>
  <c r="BD33" i="16"/>
  <c r="BJ33" i="16" s="1"/>
  <c r="BK33" i="16"/>
  <c r="BL33" i="16" s="1"/>
  <c r="BM33" i="16"/>
  <c r="BS33" i="16" s="1"/>
  <c r="BT33" i="16"/>
  <c r="BU33" i="16" s="1"/>
  <c r="CC33" i="16"/>
  <c r="CD33" i="16" s="1"/>
  <c r="CE33" i="16"/>
  <c r="CK33" i="16" s="1"/>
  <c r="CL33" i="16"/>
  <c r="CM33" i="16" s="1"/>
  <c r="CN33" i="16"/>
  <c r="CT33" i="16" s="1"/>
  <c r="CU33" i="16"/>
  <c r="CV33" i="16" s="1"/>
  <c r="CW33" i="16"/>
  <c r="DC33" i="16" s="1"/>
  <c r="DD33" i="16"/>
  <c r="DE33" i="16" s="1"/>
  <c r="DF33" i="16"/>
  <c r="DL33" i="16"/>
  <c r="DM33" i="16"/>
  <c r="DN33" i="16" s="1"/>
  <c r="DO33" i="16"/>
  <c r="DU33" i="16" s="1"/>
  <c r="DV33" i="16"/>
  <c r="DW33" i="16" s="1"/>
  <c r="DX33" i="16"/>
  <c r="ED33" i="16" s="1"/>
  <c r="EE33" i="16"/>
  <c r="EF33" i="16" s="1"/>
  <c r="EG33" i="16"/>
  <c r="EM33" i="16" s="1"/>
  <c r="EN33" i="16"/>
  <c r="EO33" i="16" s="1"/>
  <c r="EP33" i="16"/>
  <c r="EV33" i="16" s="1"/>
  <c r="EW33" i="16"/>
  <c r="EY33" i="16"/>
  <c r="FE33" i="16" s="1"/>
  <c r="FF33" i="16"/>
  <c r="FG33" i="16"/>
  <c r="FH33" i="16"/>
  <c r="FN33" i="16" s="1"/>
  <c r="FO33" i="16"/>
  <c r="FP33" i="16" s="1"/>
  <c r="FQ33" i="16"/>
  <c r="FW33" i="16"/>
  <c r="FX33" i="16"/>
  <c r="FZ33" i="16"/>
  <c r="GF33" i="16" s="1"/>
  <c r="GG33" i="16"/>
  <c r="GH33" i="16"/>
  <c r="GI33" i="16"/>
  <c r="GO33" i="16" s="1"/>
  <c r="GP33" i="16"/>
  <c r="GQ33" i="16" s="1"/>
  <c r="GR33" i="16"/>
  <c r="GX33" i="16" s="1"/>
  <c r="GY33" i="16"/>
  <c r="GZ33" i="16" s="1"/>
  <c r="HA33" i="16"/>
  <c r="HG33" i="16" s="1"/>
  <c r="HH33" i="16"/>
  <c r="HI33" i="16" s="1"/>
  <c r="HJ33" i="16"/>
  <c r="HP33" i="16" s="1"/>
  <c r="HQ33" i="16"/>
  <c r="HR33" i="16" s="1"/>
  <c r="HS33" i="16"/>
  <c r="HY33" i="16"/>
  <c r="HZ33" i="16"/>
  <c r="IA33" i="16" s="1"/>
  <c r="IB33" i="16"/>
  <c r="IH33" i="16"/>
  <c r="II33" i="16"/>
  <c r="IJ33" i="16" s="1"/>
  <c r="IK33" i="16"/>
  <c r="IQ33" i="16" s="1"/>
  <c r="IR33" i="16"/>
  <c r="IS33" i="16" s="1"/>
  <c r="IT33" i="16"/>
  <c r="IZ33" i="16" s="1"/>
  <c r="JA33" i="16"/>
  <c r="JB33" i="16" s="1"/>
  <c r="JC33" i="16"/>
  <c r="JI33" i="16" s="1"/>
  <c r="JJ33" i="16"/>
  <c r="JK33" i="16" s="1"/>
  <c r="JL33" i="16"/>
  <c r="JR33" i="16" s="1"/>
  <c r="JS33" i="16"/>
  <c r="JT33" i="16" s="1"/>
  <c r="JV33" i="16" s="1"/>
  <c r="JU33" i="16"/>
  <c r="KA33" i="16" s="1"/>
  <c r="KB33" i="16"/>
  <c r="KC33" i="16" s="1"/>
  <c r="KD33" i="16"/>
  <c r="KJ33" i="16" s="1"/>
  <c r="R34" i="16"/>
  <c r="S34" i="16"/>
  <c r="T34" i="16"/>
  <c r="Z34" i="16" s="1"/>
  <c r="U34" i="16"/>
  <c r="AA34" i="16"/>
  <c r="AB34" i="16" s="1"/>
  <c r="AD34" i="16" s="1"/>
  <c r="AC34" i="16"/>
  <c r="AI34" i="16" s="1"/>
  <c r="AJ34" i="16"/>
  <c r="AK34" i="16" s="1"/>
  <c r="AL34" i="16"/>
  <c r="AM34" i="16"/>
  <c r="AS34" i="16"/>
  <c r="AT34" i="16" s="1"/>
  <c r="AV34" i="16" s="1"/>
  <c r="AU34" i="16"/>
  <c r="BA34" i="16"/>
  <c r="BB34" i="16"/>
  <c r="BC34" i="16" s="1"/>
  <c r="BD34" i="16"/>
  <c r="BJ34" i="16" s="1"/>
  <c r="BK34" i="16"/>
  <c r="BL34" i="16" s="1"/>
  <c r="BM34" i="16"/>
  <c r="BS34" i="16" s="1"/>
  <c r="BT34" i="16"/>
  <c r="BV34" i="16"/>
  <c r="CB34" i="16" s="1"/>
  <c r="CC34" i="16"/>
  <c r="CE34" i="16"/>
  <c r="CK34" i="16" s="1"/>
  <c r="CL34" i="16"/>
  <c r="CM34" i="16" s="1"/>
  <c r="CN34" i="16"/>
  <c r="CT34" i="16" s="1"/>
  <c r="CU34" i="16"/>
  <c r="CV34" i="16" s="1"/>
  <c r="CX34" i="16" s="1"/>
  <c r="CW34" i="16"/>
  <c r="DC34" i="16" s="1"/>
  <c r="DD34" i="16"/>
  <c r="DF34" i="16"/>
  <c r="DL34" i="16"/>
  <c r="DM34" i="16"/>
  <c r="DN34" i="16" s="1"/>
  <c r="DP34" i="16" s="1"/>
  <c r="DO34" i="16"/>
  <c r="DU34" i="16" s="1"/>
  <c r="DV34" i="16"/>
  <c r="DW34" i="16" s="1"/>
  <c r="DX34" i="16"/>
  <c r="ED34" i="16" s="1"/>
  <c r="EE34" i="16"/>
  <c r="EF34" i="16" s="1"/>
  <c r="EG34" i="16"/>
  <c r="EM34" i="16" s="1"/>
  <c r="EN34" i="16"/>
  <c r="EP34" i="16"/>
  <c r="EV34" i="16" s="1"/>
  <c r="EW34" i="16"/>
  <c r="EY34" i="16"/>
  <c r="FE34" i="16"/>
  <c r="FF34" i="16"/>
  <c r="FG34" i="16" s="1"/>
  <c r="FI34" i="16" s="1"/>
  <c r="FH34" i="16"/>
  <c r="FN34" i="16" s="1"/>
  <c r="FO34" i="16"/>
  <c r="FP34" i="16"/>
  <c r="FR34" i="16" s="1"/>
  <c r="FQ34" i="16"/>
  <c r="FW34" i="16"/>
  <c r="FX34" i="16"/>
  <c r="FY34" i="16" s="1"/>
  <c r="GA34" i="16" s="1"/>
  <c r="GG34" i="16"/>
  <c r="GH34" i="16" s="1"/>
  <c r="GI34" i="16"/>
  <c r="GO34" i="16" s="1"/>
  <c r="GP34" i="16"/>
  <c r="GQ34" i="16" s="1"/>
  <c r="GS34" i="16" s="1"/>
  <c r="GR34" i="16"/>
  <c r="GX34" i="16" s="1"/>
  <c r="GY34" i="16"/>
  <c r="GZ34" i="16"/>
  <c r="HA34" i="16"/>
  <c r="HG34" i="16" s="1"/>
  <c r="HH34" i="16"/>
  <c r="HI34" i="16" s="1"/>
  <c r="HK34" i="16" s="1"/>
  <c r="HJ34" i="16"/>
  <c r="HP34" i="16" s="1"/>
  <c r="HQ34" i="16"/>
  <c r="HR34" i="16"/>
  <c r="HS34" i="16"/>
  <c r="HY34" i="16" s="1"/>
  <c r="HZ34" i="16"/>
  <c r="IA34" i="16" s="1"/>
  <c r="IC34" i="16" s="1"/>
  <c r="IB34" i="16"/>
  <c r="IH34" i="16"/>
  <c r="II34" i="16"/>
  <c r="IJ34" i="16"/>
  <c r="IL34" i="16" s="1"/>
  <c r="IK34" i="16"/>
  <c r="IQ34" i="16" s="1"/>
  <c r="IR34" i="16"/>
  <c r="IS34" i="16"/>
  <c r="IU34" i="16" s="1"/>
  <c r="IT34" i="16"/>
  <c r="IZ34" i="16" s="1"/>
  <c r="JA34" i="16"/>
  <c r="JB34" i="16" s="1"/>
  <c r="JD34" i="16" s="1"/>
  <c r="JC34" i="16"/>
  <c r="JI34" i="16" s="1"/>
  <c r="JJ34" i="16"/>
  <c r="JK34" i="16"/>
  <c r="JM34" i="16" s="1"/>
  <c r="JL34" i="16"/>
  <c r="JR34" i="16" s="1"/>
  <c r="JS34" i="16"/>
  <c r="JT34" i="16" s="1"/>
  <c r="JV34" i="16" s="1"/>
  <c r="JU34" i="16"/>
  <c r="KA34" i="16" s="1"/>
  <c r="KB34" i="16"/>
  <c r="KC34" i="16" s="1"/>
  <c r="KE34" i="16" s="1"/>
  <c r="KD34" i="16"/>
  <c r="KJ34" i="16"/>
  <c r="R35" i="16"/>
  <c r="S35" i="16"/>
  <c r="U35" i="16" s="1"/>
  <c r="T35" i="16"/>
  <c r="Z35" i="16" s="1"/>
  <c r="AA35" i="16"/>
  <c r="AB35" i="16" s="1"/>
  <c r="AD35" i="16" s="1"/>
  <c r="AC35" i="16"/>
  <c r="AI35" i="16" s="1"/>
  <c r="AJ35" i="16"/>
  <c r="AK35" i="16"/>
  <c r="AM35" i="16" s="1"/>
  <c r="AL35" i="16"/>
  <c r="AR35" i="16" s="1"/>
  <c r="AS35" i="16"/>
  <c r="AT35" i="16" s="1"/>
  <c r="AV35" i="16" s="1"/>
  <c r="AU35" i="16"/>
  <c r="BA35" i="16"/>
  <c r="BB35" i="16"/>
  <c r="BC35" i="16" s="1"/>
  <c r="BD35" i="16"/>
  <c r="BJ35" i="16" s="1"/>
  <c r="BK35" i="16"/>
  <c r="BL35" i="16" s="1"/>
  <c r="BN35" i="16" s="1"/>
  <c r="BM35" i="16"/>
  <c r="BS35" i="16" s="1"/>
  <c r="BT35" i="16"/>
  <c r="BU35" i="16" s="1"/>
  <c r="BV35" i="16"/>
  <c r="CB35" i="16" s="1"/>
  <c r="CC35" i="16"/>
  <c r="CD35" i="16" s="1"/>
  <c r="CF35" i="16" s="1"/>
  <c r="CE35" i="16"/>
  <c r="CK35" i="16" s="1"/>
  <c r="CL35" i="16"/>
  <c r="CM35" i="16" s="1"/>
  <c r="CN35" i="16"/>
  <c r="CT35" i="16" s="1"/>
  <c r="CU35" i="16"/>
  <c r="CV35" i="16" s="1"/>
  <c r="CX35" i="16" s="1"/>
  <c r="CW35" i="16"/>
  <c r="DC35" i="16" s="1"/>
  <c r="DD35" i="16"/>
  <c r="DE35" i="16" s="1"/>
  <c r="DF35" i="16"/>
  <c r="DL35" i="16"/>
  <c r="DM35" i="16"/>
  <c r="DN35" i="16" s="1"/>
  <c r="DO35" i="16"/>
  <c r="DU35" i="16" s="1"/>
  <c r="DV35" i="16"/>
  <c r="DW35" i="16"/>
  <c r="DX35" i="16"/>
  <c r="ED35" i="16" s="1"/>
  <c r="EE35" i="16"/>
  <c r="EF35" i="16" s="1"/>
  <c r="EG35" i="16"/>
  <c r="EM35" i="16" s="1"/>
  <c r="EN35" i="16"/>
  <c r="EP35" i="16"/>
  <c r="EV35" i="16" s="1"/>
  <c r="EW35" i="16"/>
  <c r="EY35" i="16"/>
  <c r="FE35" i="16" s="1"/>
  <c r="FF35" i="16"/>
  <c r="FG35" i="16" s="1"/>
  <c r="FH35" i="16"/>
  <c r="FN35" i="16" s="1"/>
  <c r="FO35" i="16"/>
  <c r="FP35" i="16"/>
  <c r="FQ35" i="16"/>
  <c r="FR35" i="16"/>
  <c r="FW35" i="16"/>
  <c r="FX35" i="16"/>
  <c r="FZ35" i="16"/>
  <c r="GF35" i="16" s="1"/>
  <c r="GG35" i="16"/>
  <c r="GH35" i="16"/>
  <c r="GI35" i="16"/>
  <c r="GO35" i="16" s="1"/>
  <c r="GP35" i="16"/>
  <c r="GQ35" i="16" s="1"/>
  <c r="GR35" i="16"/>
  <c r="GX35" i="16" s="1"/>
  <c r="GY35" i="16"/>
  <c r="GZ35" i="16"/>
  <c r="HA35" i="16"/>
  <c r="HG35" i="16" s="1"/>
  <c r="HH35" i="16"/>
  <c r="HI35" i="16"/>
  <c r="HJ35" i="16"/>
  <c r="HP35" i="16" s="1"/>
  <c r="HQ35" i="16"/>
  <c r="HR35" i="16"/>
  <c r="HS35" i="16"/>
  <c r="HY35" i="16"/>
  <c r="HZ35" i="16"/>
  <c r="IA35" i="16" s="1"/>
  <c r="IB35" i="16"/>
  <c r="IH35" i="16"/>
  <c r="II35" i="16"/>
  <c r="IJ35" i="16" s="1"/>
  <c r="IK35" i="16"/>
  <c r="IQ35" i="16" s="1"/>
  <c r="IR35" i="16"/>
  <c r="IS35" i="16" s="1"/>
  <c r="IU35" i="16" s="1"/>
  <c r="IT35" i="16"/>
  <c r="IZ35" i="16" s="1"/>
  <c r="JA35" i="16"/>
  <c r="JB35" i="16" s="1"/>
  <c r="JC35" i="16"/>
  <c r="JI35" i="16" s="1"/>
  <c r="JJ35" i="16"/>
  <c r="JK35" i="16" s="1"/>
  <c r="JM35" i="16" s="1"/>
  <c r="JL35" i="16"/>
  <c r="JR35" i="16" s="1"/>
  <c r="JS35" i="16"/>
  <c r="JT35" i="16" s="1"/>
  <c r="JU35" i="16"/>
  <c r="KA35" i="16" s="1"/>
  <c r="KB35" i="16"/>
  <c r="KC35" i="16" s="1"/>
  <c r="KE35" i="16" s="1"/>
  <c r="KD35" i="16"/>
  <c r="KJ35" i="16" s="1"/>
  <c r="R36" i="16"/>
  <c r="S36" i="16" s="1"/>
  <c r="T36" i="16"/>
  <c r="Z36" i="16" s="1"/>
  <c r="AA36" i="16"/>
  <c r="AB36" i="16" s="1"/>
  <c r="AC36" i="16"/>
  <c r="AI36" i="16" s="1"/>
  <c r="AJ36" i="16"/>
  <c r="AK36" i="16" s="1"/>
  <c r="AL36" i="16"/>
  <c r="AR36" i="16" s="1"/>
  <c r="AS36" i="16"/>
  <c r="AT36" i="16" s="1"/>
  <c r="AU36" i="16"/>
  <c r="BA36" i="16"/>
  <c r="BB36" i="16"/>
  <c r="BC36" i="16"/>
  <c r="BE36" i="16" s="1"/>
  <c r="BD36" i="16"/>
  <c r="BJ36" i="16" s="1"/>
  <c r="BK36" i="16"/>
  <c r="BL36" i="16" s="1"/>
  <c r="BM36" i="16"/>
  <c r="BS36" i="16" s="1"/>
  <c r="BT36" i="16"/>
  <c r="BU36" i="16" s="1"/>
  <c r="BW36" i="16" s="1"/>
  <c r="BV36" i="16"/>
  <c r="CB36" i="16" s="1"/>
  <c r="CC36" i="16"/>
  <c r="CD36" i="16" s="1"/>
  <c r="CE36" i="16"/>
  <c r="CK36" i="16" s="1"/>
  <c r="CF36" i="16"/>
  <c r="CL36" i="16"/>
  <c r="CM36" i="16" s="1"/>
  <c r="CO36" i="16" s="1"/>
  <c r="CN36" i="16"/>
  <c r="CT36" i="16" s="1"/>
  <c r="CU36" i="16"/>
  <c r="CW36" i="16"/>
  <c r="DC36" i="16" s="1"/>
  <c r="DD36" i="16"/>
  <c r="DE36" i="16"/>
  <c r="DG36" i="16" s="1"/>
  <c r="DF36" i="16"/>
  <c r="DL36" i="16" s="1"/>
  <c r="DM36" i="16"/>
  <c r="DN36" i="16"/>
  <c r="DP36" i="16" s="1"/>
  <c r="DO36" i="16"/>
  <c r="DU36" i="16" s="1"/>
  <c r="DV36" i="16"/>
  <c r="DW36" i="16" s="1"/>
  <c r="DX36" i="16"/>
  <c r="ED36" i="16" s="1"/>
  <c r="EE36" i="16"/>
  <c r="EF36" i="16" s="1"/>
  <c r="EH36" i="16" s="1"/>
  <c r="EG36" i="16"/>
  <c r="EM36" i="16" s="1"/>
  <c r="EN36" i="16"/>
  <c r="EO36" i="16" s="1"/>
  <c r="EQ36" i="16" s="1"/>
  <c r="EP36" i="16"/>
  <c r="EV36" i="16" s="1"/>
  <c r="EW36" i="16"/>
  <c r="EX36" i="16" s="1"/>
  <c r="EZ36" i="16" s="1"/>
  <c r="EY36" i="16"/>
  <c r="FE36" i="16" s="1"/>
  <c r="FF36" i="16"/>
  <c r="FH36" i="16"/>
  <c r="FN36" i="16" s="1"/>
  <c r="FO36" i="16"/>
  <c r="FP36" i="16" s="1"/>
  <c r="FR36" i="16" s="1"/>
  <c r="FQ36" i="16"/>
  <c r="FW36" i="16" s="1"/>
  <c r="FX36" i="16"/>
  <c r="FY36" i="16" s="1"/>
  <c r="FZ36" i="16"/>
  <c r="GF36" i="16" s="1"/>
  <c r="GG36" i="16"/>
  <c r="GH36" i="16" s="1"/>
  <c r="GI36" i="16"/>
  <c r="GO36" i="16" s="1"/>
  <c r="GP36" i="16"/>
  <c r="GQ36" i="16" s="1"/>
  <c r="GR36" i="16"/>
  <c r="GX36" i="16" s="1"/>
  <c r="GY36" i="16"/>
  <c r="GZ36" i="16" s="1"/>
  <c r="HB36" i="16" s="1"/>
  <c r="HA36" i="16"/>
  <c r="HG36" i="16" s="1"/>
  <c r="HH36" i="16"/>
  <c r="HI36" i="16" s="1"/>
  <c r="HK36" i="16" s="1"/>
  <c r="HJ36" i="16"/>
  <c r="HP36" i="16" s="1"/>
  <c r="HQ36" i="16"/>
  <c r="HR36" i="16"/>
  <c r="HT36" i="16" s="1"/>
  <c r="HS36" i="16"/>
  <c r="HY36" i="16" s="1"/>
  <c r="HZ36" i="16"/>
  <c r="IB36" i="16"/>
  <c r="IH36" i="16"/>
  <c r="II36" i="16"/>
  <c r="IJ36" i="16" s="1"/>
  <c r="IL36" i="16" s="1"/>
  <c r="IK36" i="16"/>
  <c r="IQ36" i="16" s="1"/>
  <c r="IR36" i="16"/>
  <c r="IS36" i="16" s="1"/>
  <c r="IT36" i="16"/>
  <c r="IZ36" i="16" s="1"/>
  <c r="JA36" i="16"/>
  <c r="JC36" i="16"/>
  <c r="JI36" i="16" s="1"/>
  <c r="JJ36" i="16"/>
  <c r="JK36" i="16" s="1"/>
  <c r="JL36" i="16"/>
  <c r="JR36" i="16" s="1"/>
  <c r="JS36" i="16"/>
  <c r="JT36" i="16"/>
  <c r="JV36" i="16" s="1"/>
  <c r="JU36" i="16"/>
  <c r="KA36" i="16" s="1"/>
  <c r="KB36" i="16"/>
  <c r="KC36" i="16" s="1"/>
  <c r="KE36" i="16" s="1"/>
  <c r="KD36" i="16"/>
  <c r="KJ36" i="16" s="1"/>
  <c r="R37" i="16"/>
  <c r="S37" i="16" s="1"/>
  <c r="U37" i="16" s="1"/>
  <c r="T37" i="16"/>
  <c r="Z37" i="16"/>
  <c r="AA37" i="16"/>
  <c r="AC37" i="16"/>
  <c r="AI37" i="16"/>
  <c r="AJ37" i="16"/>
  <c r="AK37" i="16" s="1"/>
  <c r="AM37" i="16" s="1"/>
  <c r="AL37" i="16"/>
  <c r="AR37" i="16"/>
  <c r="AS37" i="16"/>
  <c r="AT37" i="16" s="1"/>
  <c r="AU37" i="16"/>
  <c r="BB37" i="16"/>
  <c r="BC37" i="16"/>
  <c r="BD37" i="16"/>
  <c r="BJ37" i="16" s="1"/>
  <c r="BK37" i="16"/>
  <c r="BL37" i="16" s="1"/>
  <c r="BM37" i="16"/>
  <c r="BS37" i="16" s="1"/>
  <c r="BT37" i="16"/>
  <c r="BU37" i="16"/>
  <c r="BW37" i="16" s="1"/>
  <c r="BV37" i="16"/>
  <c r="CB37" i="16"/>
  <c r="CC37" i="16"/>
  <c r="CD37" i="16" s="1"/>
  <c r="CF37" i="16" s="1"/>
  <c r="CE37" i="16"/>
  <c r="CK37" i="16" s="1"/>
  <c r="CL37" i="16"/>
  <c r="CM37" i="16" s="1"/>
  <c r="CO37" i="16" s="1"/>
  <c r="CN37" i="16"/>
  <c r="CT37" i="16" s="1"/>
  <c r="CU37" i="16"/>
  <c r="CW37" i="16"/>
  <c r="DC37" i="16" s="1"/>
  <c r="DD37" i="16"/>
  <c r="DE37" i="16" s="1"/>
  <c r="DG37" i="16" s="1"/>
  <c r="DF37" i="16"/>
  <c r="DL37" i="16" s="1"/>
  <c r="DM37" i="16"/>
  <c r="DN37" i="16" s="1"/>
  <c r="DO37" i="16"/>
  <c r="DU37" i="16" s="1"/>
  <c r="DV37" i="16"/>
  <c r="DW37" i="16"/>
  <c r="DX37" i="16"/>
  <c r="ED37" i="16" s="1"/>
  <c r="DY37" i="16"/>
  <c r="EE37" i="16"/>
  <c r="EF37" i="16" s="1"/>
  <c r="EG37" i="16"/>
  <c r="EM37" i="16" s="1"/>
  <c r="EN37" i="16"/>
  <c r="EO37" i="16" s="1"/>
  <c r="EQ37" i="16" s="1"/>
  <c r="EP37" i="16"/>
  <c r="EV37" i="16"/>
  <c r="EW37" i="16"/>
  <c r="EX37" i="16" s="1"/>
  <c r="EZ37" i="16" s="1"/>
  <c r="EY37" i="16"/>
  <c r="FE37" i="16" s="1"/>
  <c r="FF37" i="16"/>
  <c r="FG37" i="16"/>
  <c r="FI37" i="16" s="1"/>
  <c r="FH37" i="16"/>
  <c r="FN37" i="16" s="1"/>
  <c r="FO37" i="16"/>
  <c r="FQ37" i="16"/>
  <c r="FW37" i="16"/>
  <c r="FX37" i="16"/>
  <c r="FY37" i="16" s="1"/>
  <c r="GA37" i="16" s="1"/>
  <c r="FZ37" i="16"/>
  <c r="GF37" i="16" s="1"/>
  <c r="GG37" i="16"/>
  <c r="GH37" i="16" s="1"/>
  <c r="GI37" i="16"/>
  <c r="GO37" i="16" s="1"/>
  <c r="GP37" i="16"/>
  <c r="GR37" i="16"/>
  <c r="GX37" i="16" s="1"/>
  <c r="GY37" i="16"/>
  <c r="GZ37" i="16" s="1"/>
  <c r="HA37" i="16"/>
  <c r="HG37" i="16" s="1"/>
  <c r="HH37" i="16"/>
  <c r="HI37" i="16" s="1"/>
  <c r="HK37" i="16" s="1"/>
  <c r="HJ37" i="16"/>
  <c r="HP37" i="16" s="1"/>
  <c r="HQ37" i="16"/>
  <c r="HR37" i="16" s="1"/>
  <c r="HT37" i="16" s="1"/>
  <c r="HS37" i="16"/>
  <c r="HY37" i="16" s="1"/>
  <c r="HZ37" i="16"/>
  <c r="IA37" i="16"/>
  <c r="IC37" i="16" s="1"/>
  <c r="IB37" i="16"/>
  <c r="IH37" i="16" s="1"/>
  <c r="II37" i="16"/>
  <c r="IK37" i="16"/>
  <c r="IQ37" i="16" s="1"/>
  <c r="IR37" i="16"/>
  <c r="IS37" i="16" s="1"/>
  <c r="IU37" i="16" s="1"/>
  <c r="IT37" i="16"/>
  <c r="IZ37" i="16" s="1"/>
  <c r="JA37" i="16"/>
  <c r="JC37" i="16"/>
  <c r="JI37" i="16" s="1"/>
  <c r="JJ37" i="16"/>
  <c r="JK37" i="16"/>
  <c r="JL37" i="16"/>
  <c r="JR37" i="16" s="1"/>
  <c r="JM37" i="16"/>
  <c r="JS37" i="16"/>
  <c r="JT37" i="16" s="1"/>
  <c r="JV37" i="16" s="1"/>
  <c r="JU37" i="16"/>
  <c r="KA37" i="16" s="1"/>
  <c r="KB37" i="16"/>
  <c r="KC37" i="16"/>
  <c r="KE37" i="16" s="1"/>
  <c r="KD37" i="16"/>
  <c r="KJ37" i="16" s="1"/>
  <c r="R38" i="16"/>
  <c r="S38" i="16"/>
  <c r="U38" i="16" s="1"/>
  <c r="T38" i="16"/>
  <c r="Z38" i="16" s="1"/>
  <c r="AA38" i="16"/>
  <c r="AB38" i="16"/>
  <c r="AC38" i="16"/>
  <c r="AI38" i="16" s="1"/>
  <c r="AJ38" i="16"/>
  <c r="AK38" i="16" s="1"/>
  <c r="AM38" i="16" s="1"/>
  <c r="AS38" i="16"/>
  <c r="AT38" i="16"/>
  <c r="AV38" i="16" s="1"/>
  <c r="AU38" i="16"/>
  <c r="BA38" i="16" s="1"/>
  <c r="BB38" i="16"/>
  <c r="BC38" i="16"/>
  <c r="BD38" i="16"/>
  <c r="BJ38" i="16" s="1"/>
  <c r="BK38" i="16"/>
  <c r="BL38" i="16"/>
  <c r="BM38" i="16"/>
  <c r="BS38" i="16" s="1"/>
  <c r="BN38" i="16"/>
  <c r="BT38" i="16"/>
  <c r="BU38" i="16" s="1"/>
  <c r="BW38" i="16" s="1"/>
  <c r="BV38" i="16"/>
  <c r="CB38" i="16" s="1"/>
  <c r="CC38" i="16"/>
  <c r="CD38" i="16" s="1"/>
  <c r="CF38" i="16" s="1"/>
  <c r="CK38" i="16"/>
  <c r="CL38" i="16"/>
  <c r="CM38" i="16"/>
  <c r="CN38" i="16"/>
  <c r="CT38" i="16" s="1"/>
  <c r="CU38" i="16"/>
  <c r="CV38" i="16"/>
  <c r="CW38" i="16"/>
  <c r="DC38" i="16" s="1"/>
  <c r="DD38" i="16"/>
  <c r="DE38" i="16" s="1"/>
  <c r="DG38" i="16" s="1"/>
  <c r="DF38" i="16"/>
  <c r="DL38" i="16"/>
  <c r="DM38" i="16"/>
  <c r="DN38" i="16" s="1"/>
  <c r="DO38" i="16"/>
  <c r="DU38" i="16" s="1"/>
  <c r="DV38" i="16"/>
  <c r="DW38" i="16" s="1"/>
  <c r="DX38" i="16"/>
  <c r="ED38" i="16" s="1"/>
  <c r="EE38" i="16"/>
  <c r="EF38" i="16"/>
  <c r="EG38" i="16"/>
  <c r="EM38" i="16" s="1"/>
  <c r="EN38" i="16"/>
  <c r="EO38" i="16" s="1"/>
  <c r="EQ38" i="16" s="1"/>
  <c r="EP38" i="16"/>
  <c r="ES38" i="16" s="1"/>
  <c r="EW38" i="16"/>
  <c r="EX38" i="16"/>
  <c r="EY38" i="16"/>
  <c r="FE38" i="16" s="1"/>
  <c r="FF38" i="16"/>
  <c r="FH38" i="16"/>
  <c r="FN38" i="16" s="1"/>
  <c r="FO38" i="16"/>
  <c r="FP38" i="16" s="1"/>
  <c r="FQ38" i="16"/>
  <c r="FW38" i="16" s="1"/>
  <c r="FX38" i="16"/>
  <c r="FY38" i="16" s="1"/>
  <c r="FZ38" i="16"/>
  <c r="GF38" i="16" s="1"/>
  <c r="GG38" i="16"/>
  <c r="GH38" i="16" s="1"/>
  <c r="GI38" i="16"/>
  <c r="GO38" i="16" s="1"/>
  <c r="GP38" i="16"/>
  <c r="GQ38" i="16" s="1"/>
  <c r="GR38" i="16"/>
  <c r="GX38" i="16" s="1"/>
  <c r="GY38" i="16"/>
  <c r="GZ38" i="16"/>
  <c r="HB38" i="16" s="1"/>
  <c r="HA38" i="16"/>
  <c r="HG38" i="16" s="1"/>
  <c r="HH38" i="16"/>
  <c r="HJ38" i="16"/>
  <c r="HP38" i="16" s="1"/>
  <c r="HQ38" i="16"/>
  <c r="HS38" i="16"/>
  <c r="HY38" i="16" s="1"/>
  <c r="HZ38" i="16"/>
  <c r="IA38" i="16"/>
  <c r="IB38" i="16"/>
  <c r="IH38" i="16" s="1"/>
  <c r="II38" i="16"/>
  <c r="IJ38" i="16" s="1"/>
  <c r="IL38" i="16" s="1"/>
  <c r="IK38" i="16"/>
  <c r="IQ38" i="16" s="1"/>
  <c r="IR38" i="16"/>
  <c r="IS38" i="16" s="1"/>
  <c r="IT38" i="16"/>
  <c r="IZ38" i="16" s="1"/>
  <c r="IU38" i="16"/>
  <c r="JA38" i="16"/>
  <c r="JB38" i="16"/>
  <c r="JC38" i="16"/>
  <c r="JI38" i="16" s="1"/>
  <c r="JJ38" i="16"/>
  <c r="JK38" i="16" s="1"/>
  <c r="JL38" i="16"/>
  <c r="JR38" i="16" s="1"/>
  <c r="JS38" i="16"/>
  <c r="JT38" i="16"/>
  <c r="JU38" i="16"/>
  <c r="KA38" i="16" s="1"/>
  <c r="JV38" i="16"/>
  <c r="KB38" i="16"/>
  <c r="KD38" i="16"/>
  <c r="KJ38" i="16" s="1"/>
  <c r="R39" i="16"/>
  <c r="S39" i="16" s="1"/>
  <c r="T39" i="16"/>
  <c r="Z39" i="16"/>
  <c r="AA39" i="16"/>
  <c r="AB39" i="16"/>
  <c r="AD39" i="16" s="1"/>
  <c r="AC39" i="16"/>
  <c r="AI39" i="16"/>
  <c r="AJ39" i="16"/>
  <c r="AK39" i="16" s="1"/>
  <c r="AL39" i="16"/>
  <c r="AM39" i="16"/>
  <c r="AR39" i="16"/>
  <c r="AS39" i="16"/>
  <c r="AT39" i="16" s="1"/>
  <c r="AU39" i="16"/>
  <c r="AV39" i="16"/>
  <c r="BA39" i="16"/>
  <c r="BB39" i="16"/>
  <c r="BC39" i="16"/>
  <c r="BD39" i="16"/>
  <c r="BJ39" i="16" s="1"/>
  <c r="BK39" i="16"/>
  <c r="BL39" i="16" s="1"/>
  <c r="BN39" i="16" s="1"/>
  <c r="BT39" i="16"/>
  <c r="BU39" i="16"/>
  <c r="BW39" i="16" s="1"/>
  <c r="BV39" i="16"/>
  <c r="CB39" i="16" s="1"/>
  <c r="CC39" i="16"/>
  <c r="CD39" i="16" s="1"/>
  <c r="CE39" i="16"/>
  <c r="CF39" i="16"/>
  <c r="CL39" i="16"/>
  <c r="CM39" i="16" s="1"/>
  <c r="CN39" i="16"/>
  <c r="CT39" i="16" s="1"/>
  <c r="CU39" i="16"/>
  <c r="CV39" i="16" s="1"/>
  <c r="CX39" i="16" s="1"/>
  <c r="CW39" i="16"/>
  <c r="DC39" i="16" s="1"/>
  <c r="DD39" i="16"/>
  <c r="DE39" i="16"/>
  <c r="DG39" i="16" s="1"/>
  <c r="DF39" i="16"/>
  <c r="DL39" i="16"/>
  <c r="DM39" i="16"/>
  <c r="DO39" i="16"/>
  <c r="DU39" i="16" s="1"/>
  <c r="DV39" i="16"/>
  <c r="DW39" i="16"/>
  <c r="DX39" i="16"/>
  <c r="ED39" i="16" s="1"/>
  <c r="EE39" i="16"/>
  <c r="EF39" i="16" s="1"/>
  <c r="EH39" i="16" s="1"/>
  <c r="EG39" i="16"/>
  <c r="EM39" i="16" s="1"/>
  <c r="EN39" i="16"/>
  <c r="EO39" i="16"/>
  <c r="EQ39" i="16" s="1"/>
  <c r="EP39" i="16"/>
  <c r="EV39" i="16" s="1"/>
  <c r="EW39" i="16"/>
  <c r="EX39" i="16" s="1"/>
  <c r="EY39" i="16"/>
  <c r="FE39" i="16"/>
  <c r="FF39" i="16"/>
  <c r="FG39" i="16" s="1"/>
  <c r="FH39" i="16"/>
  <c r="FN39" i="16" s="1"/>
  <c r="FO39" i="16"/>
  <c r="FQ39" i="16"/>
  <c r="FW39" i="16"/>
  <c r="FX39" i="16"/>
  <c r="FZ39" i="16"/>
  <c r="GF39" i="16" s="1"/>
  <c r="GG39" i="16"/>
  <c r="GH39" i="16" s="1"/>
  <c r="GI39" i="16"/>
  <c r="GO39" i="16" s="1"/>
  <c r="GP39" i="16"/>
  <c r="GR39" i="16"/>
  <c r="GX39" i="16"/>
  <c r="GY39" i="16"/>
  <c r="GZ39" i="16" s="1"/>
  <c r="HB39" i="16" s="1"/>
  <c r="HA39" i="16"/>
  <c r="HG39" i="16" s="1"/>
  <c r="HH39" i="16"/>
  <c r="HI39" i="16"/>
  <c r="HK39" i="16" s="1"/>
  <c r="HJ39" i="16"/>
  <c r="HP39" i="16" s="1"/>
  <c r="HQ39" i="16"/>
  <c r="HR39" i="16" s="1"/>
  <c r="HS39" i="16"/>
  <c r="HY39" i="16"/>
  <c r="HZ39" i="16"/>
  <c r="IA39" i="16" s="1"/>
  <c r="IB39" i="16"/>
  <c r="IH39" i="16"/>
  <c r="II39" i="16"/>
  <c r="IJ39" i="16"/>
  <c r="IL39" i="16" s="1"/>
  <c r="IK39" i="16"/>
  <c r="IQ39" i="16" s="1"/>
  <c r="IR39" i="16"/>
  <c r="IT39" i="16"/>
  <c r="IZ39" i="16" s="1"/>
  <c r="JA39" i="16"/>
  <c r="JB39" i="16" s="1"/>
  <c r="JC39" i="16"/>
  <c r="JI39" i="16" s="1"/>
  <c r="JJ39" i="16"/>
  <c r="JK39" i="16"/>
  <c r="JL39" i="16"/>
  <c r="JR39" i="16" s="1"/>
  <c r="JS39" i="16"/>
  <c r="JU39" i="16"/>
  <c r="KA39" i="16" s="1"/>
  <c r="KB39" i="16"/>
  <c r="KC39" i="16" s="1"/>
  <c r="KD39" i="16"/>
  <c r="KJ39" i="16" s="1"/>
  <c r="R40" i="16"/>
  <c r="S40" i="16" s="1"/>
  <c r="T40" i="16"/>
  <c r="Z40" i="16" s="1"/>
  <c r="U40" i="16"/>
  <c r="AA40" i="16"/>
  <c r="AB40" i="16" s="1"/>
  <c r="AC40" i="16"/>
  <c r="AI40" i="16" s="1"/>
  <c r="AJ40" i="16"/>
  <c r="AK40" i="16" s="1"/>
  <c r="AL40" i="16"/>
  <c r="AR40" i="16" s="1"/>
  <c r="AS40" i="16"/>
  <c r="AT40" i="16" s="1"/>
  <c r="AV40" i="16" s="1"/>
  <c r="AU40" i="16"/>
  <c r="BA40" i="16"/>
  <c r="BB40" i="16"/>
  <c r="BC40" i="16" s="1"/>
  <c r="BD40" i="16"/>
  <c r="BJ40" i="16" s="1"/>
  <c r="BK40" i="16"/>
  <c r="BL40" i="16" s="1"/>
  <c r="BM40" i="16"/>
  <c r="BS40" i="16" s="1"/>
  <c r="BT40" i="16"/>
  <c r="BU40" i="16" s="1"/>
  <c r="BW40" i="16" s="1"/>
  <c r="BV40" i="16"/>
  <c r="CB40" i="16" s="1"/>
  <c r="CC40" i="16"/>
  <c r="CD40" i="16"/>
  <c r="CF40" i="16" s="1"/>
  <c r="CE40" i="16"/>
  <c r="CK40" i="16" s="1"/>
  <c r="CL40" i="16"/>
  <c r="CM40" i="16" s="1"/>
  <c r="CN40" i="16"/>
  <c r="CT40" i="16"/>
  <c r="CU40" i="16"/>
  <c r="CV40" i="16" s="1"/>
  <c r="CW40" i="16"/>
  <c r="DC40" i="16" s="1"/>
  <c r="DD40" i="16"/>
  <c r="DE40" i="16"/>
  <c r="DG40" i="16" s="1"/>
  <c r="DF40" i="16"/>
  <c r="DL40" i="16"/>
  <c r="DM40" i="16"/>
  <c r="DN40" i="16" s="1"/>
  <c r="DO40" i="16"/>
  <c r="DU40" i="16" s="1"/>
  <c r="DV40" i="16"/>
  <c r="DW40" i="16" s="1"/>
  <c r="DX40" i="16"/>
  <c r="ED40" i="16" s="1"/>
  <c r="EE40" i="16"/>
  <c r="EF40" i="16" s="1"/>
  <c r="EN40" i="16"/>
  <c r="EO40" i="16" s="1"/>
  <c r="EP40" i="16"/>
  <c r="EV40" i="16" s="1"/>
  <c r="EW40" i="16"/>
  <c r="EX40" i="16" s="1"/>
  <c r="EZ40" i="16" s="1"/>
  <c r="EY40" i="16"/>
  <c r="FE40" i="16" s="1"/>
  <c r="FF40" i="16"/>
  <c r="FG40" i="16" s="1"/>
  <c r="FH40" i="16"/>
  <c r="FN40" i="16" s="1"/>
  <c r="FO40" i="16"/>
  <c r="FP40" i="16" s="1"/>
  <c r="FQ40" i="16"/>
  <c r="FW40" i="16"/>
  <c r="FX40" i="16"/>
  <c r="FY40" i="16" s="1"/>
  <c r="GA40" i="16" s="1"/>
  <c r="FZ40" i="16"/>
  <c r="GF40" i="16" s="1"/>
  <c r="GG40" i="16"/>
  <c r="GH40" i="16" s="1"/>
  <c r="GJ40" i="16" s="1"/>
  <c r="GI40" i="16"/>
  <c r="GO40" i="16" s="1"/>
  <c r="GP40" i="16"/>
  <c r="GQ40" i="16" s="1"/>
  <c r="GR40" i="16"/>
  <c r="GX40" i="16"/>
  <c r="GY40" i="16"/>
  <c r="GZ40" i="16" s="1"/>
  <c r="HA40" i="16"/>
  <c r="HG40" i="16" s="1"/>
  <c r="HH40" i="16"/>
  <c r="HI40" i="16" s="1"/>
  <c r="HK40" i="16" s="1"/>
  <c r="HJ40" i="16"/>
  <c r="HP40" i="16" s="1"/>
  <c r="HQ40" i="16"/>
  <c r="HR40" i="16" s="1"/>
  <c r="HS40" i="16"/>
  <c r="HY40" i="16"/>
  <c r="HZ40" i="16"/>
  <c r="IA40" i="16" s="1"/>
  <c r="IB40" i="16"/>
  <c r="IC40" i="16"/>
  <c r="IH40" i="16"/>
  <c r="II40" i="16"/>
  <c r="IJ40" i="16" s="1"/>
  <c r="IK40" i="16"/>
  <c r="IQ40" i="16" s="1"/>
  <c r="IR40" i="16"/>
  <c r="IS40" i="16" s="1"/>
  <c r="IT40" i="16"/>
  <c r="IZ40" i="16" s="1"/>
  <c r="JA40" i="16"/>
  <c r="JB40" i="16" s="1"/>
  <c r="JD40" i="16" s="1"/>
  <c r="JC40" i="16"/>
  <c r="JI40" i="16" s="1"/>
  <c r="JJ40" i="16"/>
  <c r="JK40" i="16" s="1"/>
  <c r="JL40" i="16"/>
  <c r="JR40" i="16" s="1"/>
  <c r="JS40" i="16"/>
  <c r="JT40" i="16" s="1"/>
  <c r="JU40" i="16"/>
  <c r="KA40" i="16" s="1"/>
  <c r="KB40" i="16"/>
  <c r="KC40" i="16" s="1"/>
  <c r="KE40" i="16" s="1"/>
  <c r="KD40" i="16"/>
  <c r="KJ40" i="16" s="1"/>
  <c r="R41" i="16"/>
  <c r="T41" i="16"/>
  <c r="Z41" i="16" s="1"/>
  <c r="AA41" i="16"/>
  <c r="AB41" i="16" s="1"/>
  <c r="AC41" i="16"/>
  <c r="AI41" i="16" s="1"/>
  <c r="AJ41" i="16"/>
  <c r="AL41" i="16"/>
  <c r="AR41" i="16" s="1"/>
  <c r="AS41" i="16"/>
  <c r="AU41" i="16"/>
  <c r="BA41" i="16"/>
  <c r="BB41" i="16"/>
  <c r="BC41" i="16" s="1"/>
  <c r="BD41" i="16"/>
  <c r="BJ41" i="16" s="1"/>
  <c r="BK41" i="16"/>
  <c r="BL41" i="16" s="1"/>
  <c r="BM41" i="16"/>
  <c r="BS41" i="16" s="1"/>
  <c r="BN41" i="16"/>
  <c r="BT41" i="16"/>
  <c r="BU41" i="16" s="1"/>
  <c r="BV41" i="16"/>
  <c r="CB41" i="16" s="1"/>
  <c r="CC41" i="16"/>
  <c r="CD41" i="16" s="1"/>
  <c r="CE41" i="16"/>
  <c r="CK41" i="16" s="1"/>
  <c r="CL41" i="16"/>
  <c r="CM41" i="16" s="1"/>
  <c r="CO41" i="16" s="1"/>
  <c r="CN41" i="16"/>
  <c r="CT41" i="16" s="1"/>
  <c r="CU41" i="16"/>
  <c r="CV41" i="16" s="1"/>
  <c r="CW41" i="16"/>
  <c r="DC41" i="16" s="1"/>
  <c r="CX41" i="16"/>
  <c r="DD41" i="16"/>
  <c r="DE41" i="16" s="1"/>
  <c r="DF41" i="16"/>
  <c r="DL41" i="16"/>
  <c r="DM41" i="16"/>
  <c r="DN41" i="16" s="1"/>
  <c r="DP41" i="16" s="1"/>
  <c r="DO41" i="16"/>
  <c r="DU41" i="16" s="1"/>
  <c r="DV41" i="16"/>
  <c r="DW41" i="16" s="1"/>
  <c r="DY41" i="16" s="1"/>
  <c r="DX41" i="16"/>
  <c r="ED41" i="16" s="1"/>
  <c r="EE41" i="16"/>
  <c r="EF41" i="16" s="1"/>
  <c r="EG41" i="16"/>
  <c r="EM41" i="16" s="1"/>
  <c r="EN41" i="16"/>
  <c r="EP41" i="16"/>
  <c r="EV41" i="16" s="1"/>
  <c r="EW41" i="16"/>
  <c r="EX41" i="16" s="1"/>
  <c r="EZ41" i="16" s="1"/>
  <c r="EY41" i="16"/>
  <c r="FE41" i="16" s="1"/>
  <c r="FF41" i="16"/>
  <c r="FG41" i="16" s="1"/>
  <c r="FI41" i="16" s="1"/>
  <c r="FH41" i="16"/>
  <c r="FN41" i="16" s="1"/>
  <c r="FO41" i="16"/>
  <c r="FP41" i="16" s="1"/>
  <c r="FQ41" i="16"/>
  <c r="FW41" i="16"/>
  <c r="FX41" i="16"/>
  <c r="FY41" i="16"/>
  <c r="FZ41" i="16"/>
  <c r="GF41" i="16" s="1"/>
  <c r="GG41" i="16"/>
  <c r="GH41" i="16"/>
  <c r="GJ41" i="16" s="1"/>
  <c r="GI41" i="16"/>
  <c r="GO41" i="16" s="1"/>
  <c r="GP41" i="16"/>
  <c r="GR41" i="16"/>
  <c r="GX41" i="16" s="1"/>
  <c r="GY41" i="16"/>
  <c r="GZ41" i="16" s="1"/>
  <c r="HA41" i="16"/>
  <c r="HG41" i="16" s="1"/>
  <c r="HB41" i="16"/>
  <c r="HH41" i="16"/>
  <c r="HI41" i="16"/>
  <c r="HJ41" i="16"/>
  <c r="HP41" i="16" s="1"/>
  <c r="HQ41" i="16"/>
  <c r="HS41" i="16"/>
  <c r="HY41" i="16" s="1"/>
  <c r="HZ41" i="16"/>
  <c r="IA41" i="16" s="1"/>
  <c r="IC41" i="16" s="1"/>
  <c r="IB41" i="16"/>
  <c r="IH41" i="16"/>
  <c r="II41" i="16"/>
  <c r="IJ41" i="16" s="1"/>
  <c r="IK41" i="16"/>
  <c r="IQ41" i="16" s="1"/>
  <c r="IL41" i="16"/>
  <c r="IR41" i="16"/>
  <c r="IS41" i="16" s="1"/>
  <c r="IT41" i="16"/>
  <c r="IZ41" i="16" s="1"/>
  <c r="JA41" i="16"/>
  <c r="JB41" i="16" s="1"/>
  <c r="JD41" i="16" s="1"/>
  <c r="JC41" i="16"/>
  <c r="JI41" i="16" s="1"/>
  <c r="JJ41" i="16"/>
  <c r="JK41" i="16" s="1"/>
  <c r="JM41" i="16" s="1"/>
  <c r="JL41" i="16"/>
  <c r="JR41" i="16" s="1"/>
  <c r="JS41" i="16"/>
  <c r="JT41" i="16" s="1"/>
  <c r="JU41" i="16"/>
  <c r="KA41" i="16" s="1"/>
  <c r="KB41" i="16"/>
  <c r="KC41" i="16" s="1"/>
  <c r="KD41" i="16"/>
  <c r="KJ41" i="16" s="1"/>
  <c r="R42" i="16"/>
  <c r="S42" i="16" s="1"/>
  <c r="U42" i="16" s="1"/>
  <c r="T42" i="16"/>
  <c r="Z42" i="16" s="1"/>
  <c r="AA42" i="16"/>
  <c r="AB42" i="16" s="1"/>
  <c r="AD42" i="16" s="1"/>
  <c r="AC42" i="16"/>
  <c r="AI42" i="16"/>
  <c r="AJ42" i="16"/>
  <c r="AK42" i="16" s="1"/>
  <c r="AL42" i="16"/>
  <c r="AR42" i="16" s="1"/>
  <c r="AS42" i="16"/>
  <c r="AT42" i="16" s="1"/>
  <c r="AU42" i="16"/>
  <c r="BA42" i="16" s="1"/>
  <c r="BB42" i="16"/>
  <c r="BC42" i="16" s="1"/>
  <c r="BE42" i="16" s="1"/>
  <c r="BD42" i="16"/>
  <c r="BJ42" i="16" s="1"/>
  <c r="BK42" i="16"/>
  <c r="BL42" i="16" s="1"/>
  <c r="BM42" i="16"/>
  <c r="BS42" i="16" s="1"/>
  <c r="BT42" i="16"/>
  <c r="BV42" i="16"/>
  <c r="CB42" i="16" s="1"/>
  <c r="CC42" i="16"/>
  <c r="CD42" i="16" s="1"/>
  <c r="CE42" i="16"/>
  <c r="CK42" i="16" s="1"/>
  <c r="CL42" i="16"/>
  <c r="CM42" i="16" s="1"/>
  <c r="CN42" i="16"/>
  <c r="CT42" i="16" s="1"/>
  <c r="CU42" i="16"/>
  <c r="CV42" i="16" s="1"/>
  <c r="CX42" i="16" s="1"/>
  <c r="CW42" i="16"/>
  <c r="DC42" i="16" s="1"/>
  <c r="DD42" i="16"/>
  <c r="DF42" i="16"/>
  <c r="DL42" i="16" s="1"/>
  <c r="DM42" i="16"/>
  <c r="DN42" i="16" s="1"/>
  <c r="DO42" i="16"/>
  <c r="DU42" i="16" s="1"/>
  <c r="DV42" i="16"/>
  <c r="DW42" i="16" s="1"/>
  <c r="DY42" i="16" s="1"/>
  <c r="DX42" i="16"/>
  <c r="ED42" i="16" s="1"/>
  <c r="EE42" i="16"/>
  <c r="EF42" i="16"/>
  <c r="EG42" i="16"/>
  <c r="EM42" i="16" s="1"/>
  <c r="EN42" i="16"/>
  <c r="EO42" i="16" s="1"/>
  <c r="EP42" i="16"/>
  <c r="EV42" i="16" s="1"/>
  <c r="EW42" i="16"/>
  <c r="EY42" i="16"/>
  <c r="FE42" i="16" s="1"/>
  <c r="FF42" i="16"/>
  <c r="FG42" i="16" s="1"/>
  <c r="FH42" i="16"/>
  <c r="FN42" i="16" s="1"/>
  <c r="FO42" i="16"/>
  <c r="FP42" i="16" s="1"/>
  <c r="FR42" i="16" s="1"/>
  <c r="FQ42" i="16"/>
  <c r="FW42" i="16"/>
  <c r="FX42" i="16"/>
  <c r="FY42" i="16" s="1"/>
  <c r="FZ42" i="16"/>
  <c r="GF42" i="16" s="1"/>
  <c r="GG42" i="16"/>
  <c r="GH42" i="16" s="1"/>
  <c r="GI42" i="16"/>
  <c r="GO42" i="16" s="1"/>
  <c r="GP42" i="16"/>
  <c r="GQ42" i="16" s="1"/>
  <c r="GS42" i="16" s="1"/>
  <c r="GR42" i="16"/>
  <c r="GX42" i="16" s="1"/>
  <c r="GY42" i="16"/>
  <c r="HA42" i="16"/>
  <c r="HG42" i="16" s="1"/>
  <c r="HH42" i="16"/>
  <c r="HI42" i="16" s="1"/>
  <c r="HJ42" i="16"/>
  <c r="HP42" i="16" s="1"/>
  <c r="HK42" i="16"/>
  <c r="HQ42" i="16"/>
  <c r="HR42" i="16"/>
  <c r="HS42" i="16"/>
  <c r="HY42" i="16" s="1"/>
  <c r="HZ42" i="16"/>
  <c r="IB42" i="16"/>
  <c r="IH42" i="16"/>
  <c r="II42" i="16"/>
  <c r="IJ42" i="16" s="1"/>
  <c r="IK42" i="16"/>
  <c r="IQ42" i="16" s="1"/>
  <c r="IR42" i="16"/>
  <c r="IS42" i="16" s="1"/>
  <c r="IT42" i="16"/>
  <c r="IZ42" i="16" s="1"/>
  <c r="JA42" i="16"/>
  <c r="JC42" i="16"/>
  <c r="JI42" i="16" s="1"/>
  <c r="JJ42" i="16"/>
  <c r="JK42" i="16" s="1"/>
  <c r="JL42" i="16"/>
  <c r="JR42" i="16" s="1"/>
  <c r="JS42" i="16"/>
  <c r="JT42" i="16" s="1"/>
  <c r="JV42" i="16" s="1"/>
  <c r="JU42" i="16"/>
  <c r="KA42" i="16" s="1"/>
  <c r="KB42" i="16"/>
  <c r="KC42" i="16" s="1"/>
  <c r="KD42" i="16"/>
  <c r="KJ42" i="16" s="1"/>
  <c r="R43" i="16"/>
  <c r="S43" i="16" s="1"/>
  <c r="T43" i="16"/>
  <c r="Z43" i="16" s="1"/>
  <c r="AA43" i="16"/>
  <c r="AB43" i="16" s="1"/>
  <c r="AD43" i="16" s="1"/>
  <c r="AC43" i="16"/>
  <c r="AI43" i="16" s="1"/>
  <c r="AJ43" i="16"/>
  <c r="AL43" i="16"/>
  <c r="AR43" i="16" s="1"/>
  <c r="AS43" i="16"/>
  <c r="AT43" i="16" s="1"/>
  <c r="AU43" i="16"/>
  <c r="AV43" i="16"/>
  <c r="AX43" i="16" s="1"/>
  <c r="BA43" i="16"/>
  <c r="BB43" i="16"/>
  <c r="BC43" i="16"/>
  <c r="BD43" i="16"/>
  <c r="BJ43" i="16" s="1"/>
  <c r="BK43" i="16"/>
  <c r="BM43" i="16"/>
  <c r="BS43" i="16" s="1"/>
  <c r="BT43" i="16"/>
  <c r="BU43" i="16" s="1"/>
  <c r="BW43" i="16" s="1"/>
  <c r="BV43" i="16"/>
  <c r="CB43" i="16" s="1"/>
  <c r="CC43" i="16"/>
  <c r="CD43" i="16" s="1"/>
  <c r="CE43" i="16"/>
  <c r="CK43" i="16" s="1"/>
  <c r="CL43" i="16"/>
  <c r="CM43" i="16" s="1"/>
  <c r="CN43" i="16"/>
  <c r="CT43" i="16" s="1"/>
  <c r="CU43" i="16"/>
  <c r="CV43" i="16" s="1"/>
  <c r="CX43" i="16" s="1"/>
  <c r="CW43" i="16"/>
  <c r="DC43" i="16" s="1"/>
  <c r="DD43" i="16"/>
  <c r="DE43" i="16" s="1"/>
  <c r="DG43" i="16" s="1"/>
  <c r="DF43" i="16"/>
  <c r="DL43" i="16" s="1"/>
  <c r="DM43" i="16"/>
  <c r="DN43" i="16" s="1"/>
  <c r="DO43" i="16"/>
  <c r="DU43" i="16" s="1"/>
  <c r="DV43" i="16"/>
  <c r="DW43" i="16" s="1"/>
  <c r="DX43" i="16"/>
  <c r="ED43" i="16" s="1"/>
  <c r="EE43" i="16"/>
  <c r="EF43" i="16" s="1"/>
  <c r="EH43" i="16" s="1"/>
  <c r="EG43" i="16"/>
  <c r="EM43" i="16" s="1"/>
  <c r="EN43" i="16"/>
  <c r="EP43" i="16"/>
  <c r="EV43" i="16" s="1"/>
  <c r="EW43" i="16"/>
  <c r="EX43" i="16"/>
  <c r="EZ43" i="16" s="1"/>
  <c r="EY43" i="16"/>
  <c r="FE43" i="16" s="1"/>
  <c r="FF43" i="16"/>
  <c r="FG43" i="16" s="1"/>
  <c r="FH43" i="16"/>
  <c r="FN43" i="16" s="1"/>
  <c r="FI43" i="16"/>
  <c r="FO43" i="16"/>
  <c r="FP43" i="16" s="1"/>
  <c r="FR43" i="16" s="1"/>
  <c r="FQ43" i="16"/>
  <c r="FW43" i="16" s="1"/>
  <c r="FX43" i="16"/>
  <c r="FZ43" i="16"/>
  <c r="GF43" i="16" s="1"/>
  <c r="GG43" i="16"/>
  <c r="GH43" i="16"/>
  <c r="GJ43" i="16" s="1"/>
  <c r="GI43" i="16"/>
  <c r="GO43" i="16" s="1"/>
  <c r="GP43" i="16"/>
  <c r="GQ43" i="16" s="1"/>
  <c r="GS43" i="16" s="1"/>
  <c r="GR43" i="16"/>
  <c r="GX43" i="16" s="1"/>
  <c r="GY43" i="16"/>
  <c r="GZ43" i="16" s="1"/>
  <c r="HA43" i="16"/>
  <c r="HG43" i="16" s="1"/>
  <c r="HH43" i="16"/>
  <c r="HJ43" i="16"/>
  <c r="HP43" i="16" s="1"/>
  <c r="HQ43" i="16"/>
  <c r="HR43" i="16"/>
  <c r="HT43" i="16" s="1"/>
  <c r="HS43" i="16"/>
  <c r="HY43" i="16" s="1"/>
  <c r="HZ43" i="16"/>
  <c r="IA43" i="16"/>
  <c r="IC43" i="16" s="1"/>
  <c r="IB43" i="16"/>
  <c r="IH43" i="16" s="1"/>
  <c r="II43" i="16"/>
  <c r="IJ43" i="16" s="1"/>
  <c r="IL43" i="16" s="1"/>
  <c r="IK43" i="16"/>
  <c r="IQ43" i="16" s="1"/>
  <c r="IR43" i="16"/>
  <c r="IS43" i="16" s="1"/>
  <c r="IT43" i="16"/>
  <c r="IZ43" i="16" s="1"/>
  <c r="JA43" i="16"/>
  <c r="JB43" i="16" s="1"/>
  <c r="JD43" i="16" s="1"/>
  <c r="JC43" i="16"/>
  <c r="JI43" i="16" s="1"/>
  <c r="JJ43" i="16"/>
  <c r="JK43" i="16" s="1"/>
  <c r="JM43" i="16" s="1"/>
  <c r="JL43" i="16"/>
  <c r="JR43" i="16" s="1"/>
  <c r="JS43" i="16"/>
  <c r="JT43" i="16" s="1"/>
  <c r="JU43" i="16"/>
  <c r="KA43" i="16" s="1"/>
  <c r="KB43" i="16"/>
  <c r="KD43" i="16"/>
  <c r="KJ43" i="16" s="1"/>
  <c r="R44" i="16"/>
  <c r="S44" i="16" s="1"/>
  <c r="U44" i="16" s="1"/>
  <c r="T44" i="16"/>
  <c r="Z44" i="16" s="1"/>
  <c r="AA44" i="16"/>
  <c r="AB44" i="16"/>
  <c r="AC44" i="16"/>
  <c r="AI44" i="16" s="1"/>
  <c r="AJ44" i="16"/>
  <c r="AK44" i="16" s="1"/>
  <c r="AL44" i="16"/>
  <c r="AR44" i="16" s="1"/>
  <c r="AS44" i="16"/>
  <c r="AT44" i="16"/>
  <c r="AU44" i="16"/>
  <c r="BA44" i="16"/>
  <c r="BB44" i="16"/>
  <c r="BC44" i="16" s="1"/>
  <c r="BD44" i="16"/>
  <c r="BJ44" i="16" s="1"/>
  <c r="BK44" i="16"/>
  <c r="BL44" i="16"/>
  <c r="BM44" i="16"/>
  <c r="BS44" i="16" s="1"/>
  <c r="BN44" i="16"/>
  <c r="BT44" i="16"/>
  <c r="BU44" i="16"/>
  <c r="BV44" i="16"/>
  <c r="CB44" i="16" s="1"/>
  <c r="CC44" i="16"/>
  <c r="CD44" i="16"/>
  <c r="CE44" i="16"/>
  <c r="CK44" i="16" s="1"/>
  <c r="CF44" i="16"/>
  <c r="CL44" i="16"/>
  <c r="CM44" i="16" s="1"/>
  <c r="CN44" i="16"/>
  <c r="CT44" i="16" s="1"/>
  <c r="CU44" i="16"/>
  <c r="CV44" i="16"/>
  <c r="CW44" i="16"/>
  <c r="CX44" i="16"/>
  <c r="DC44" i="16"/>
  <c r="DD44" i="16"/>
  <c r="DF44" i="16"/>
  <c r="DL44" i="16"/>
  <c r="DM44" i="16"/>
  <c r="DN44" i="16"/>
  <c r="DO44" i="16"/>
  <c r="DP44" i="16"/>
  <c r="DU44" i="16"/>
  <c r="DV44" i="16"/>
  <c r="DW44" i="16" s="1"/>
  <c r="DX44" i="16"/>
  <c r="ED44" i="16"/>
  <c r="EE44" i="16"/>
  <c r="EF44" i="16" s="1"/>
  <c r="EG44" i="16"/>
  <c r="EM44" i="16" s="1"/>
  <c r="EN44" i="16"/>
  <c r="EO44" i="16" s="1"/>
  <c r="EQ44" i="16" s="1"/>
  <c r="EP44" i="16"/>
  <c r="EV44" i="16" s="1"/>
  <c r="EW44" i="16"/>
  <c r="EX44" i="16"/>
  <c r="EY44" i="16"/>
  <c r="FE44" i="16" s="1"/>
  <c r="FF44" i="16"/>
  <c r="FG44" i="16" s="1"/>
  <c r="FH44" i="16"/>
  <c r="FN44" i="16" s="1"/>
  <c r="FI44" i="16"/>
  <c r="FO44" i="16"/>
  <c r="FP44" i="16" s="1"/>
  <c r="FQ44" i="16"/>
  <c r="FW44" i="16" s="1"/>
  <c r="FX44" i="16"/>
  <c r="FY44" i="16" s="1"/>
  <c r="GA44" i="16" s="1"/>
  <c r="FZ44" i="16"/>
  <c r="GF44" i="16" s="1"/>
  <c r="GG44" i="16"/>
  <c r="GH44" i="16" s="1"/>
  <c r="GI44" i="16"/>
  <c r="GO44" i="16" s="1"/>
  <c r="GP44" i="16"/>
  <c r="GQ44" i="16" s="1"/>
  <c r="GS44" i="16" s="1"/>
  <c r="GR44" i="16"/>
  <c r="GX44" i="16" s="1"/>
  <c r="GY44" i="16"/>
  <c r="GZ44" i="16" s="1"/>
  <c r="HA44" i="16"/>
  <c r="HG44" i="16" s="1"/>
  <c r="HH44" i="16"/>
  <c r="HI44" i="16" s="1"/>
  <c r="HK44" i="16" s="1"/>
  <c r="HJ44" i="16"/>
  <c r="HP44" i="16" s="1"/>
  <c r="HQ44" i="16"/>
  <c r="HR44" i="16"/>
  <c r="HS44" i="16"/>
  <c r="HY44" i="16" s="1"/>
  <c r="HZ44" i="16"/>
  <c r="IA44" i="16" s="1"/>
  <c r="IB44" i="16"/>
  <c r="IC44" i="16"/>
  <c r="IH44" i="16"/>
  <c r="II44" i="16"/>
  <c r="IJ44" i="16" s="1"/>
  <c r="IK44" i="16"/>
  <c r="IQ44" i="16" s="1"/>
  <c r="IR44" i="16"/>
  <c r="IS44" i="16" s="1"/>
  <c r="IT44" i="16"/>
  <c r="IZ44" i="16" s="1"/>
  <c r="IU44" i="16"/>
  <c r="JA44" i="16"/>
  <c r="JB44" i="16"/>
  <c r="JC44" i="16"/>
  <c r="JI44" i="16" s="1"/>
  <c r="JJ44" i="16"/>
  <c r="JK44" i="16" s="1"/>
  <c r="JL44" i="16"/>
  <c r="JR44" i="16" s="1"/>
  <c r="JS44" i="16"/>
  <c r="JT44" i="16" s="1"/>
  <c r="JV44" i="16" s="1"/>
  <c r="JU44" i="16"/>
  <c r="KA44" i="16" s="1"/>
  <c r="KB44" i="16"/>
  <c r="KC44" i="16" s="1"/>
  <c r="KD44" i="16"/>
  <c r="KJ44" i="16" s="1"/>
  <c r="R45" i="16"/>
  <c r="S45" i="16"/>
  <c r="U45" i="16" s="1"/>
  <c r="T45" i="16"/>
  <c r="Z45" i="16" s="1"/>
  <c r="AA45" i="16"/>
  <c r="AC45" i="16"/>
  <c r="AI45" i="16" s="1"/>
  <c r="AJ45" i="16"/>
  <c r="AK45" i="16"/>
  <c r="AL45" i="16"/>
  <c r="AR45" i="16" s="1"/>
  <c r="AM45" i="16"/>
  <c r="AS45" i="16"/>
  <c r="AU45" i="16"/>
  <c r="BA45" i="16" s="1"/>
  <c r="BB45" i="16"/>
  <c r="BC45" i="16" s="1"/>
  <c r="BE45" i="16" s="1"/>
  <c r="BD45" i="16"/>
  <c r="BJ45" i="16" s="1"/>
  <c r="BK45" i="16"/>
  <c r="BL45" i="16" s="1"/>
  <c r="BN45" i="16" s="1"/>
  <c r="BM45" i="16"/>
  <c r="BS45" i="16" s="1"/>
  <c r="BT45" i="16"/>
  <c r="BU45" i="16" s="1"/>
  <c r="BW45" i="16" s="1"/>
  <c r="BV45" i="16"/>
  <c r="CB45" i="16" s="1"/>
  <c r="CC45" i="16"/>
  <c r="CD45" i="16"/>
  <c r="CF45" i="16" s="1"/>
  <c r="CE45" i="16"/>
  <c r="CK45" i="16" s="1"/>
  <c r="CL45" i="16"/>
  <c r="CN45" i="16"/>
  <c r="CT45" i="16" s="1"/>
  <c r="CU45" i="16"/>
  <c r="CV45" i="16" s="1"/>
  <c r="CX45" i="16" s="1"/>
  <c r="CW45" i="16"/>
  <c r="DC45" i="16" s="1"/>
  <c r="DD45" i="16"/>
  <c r="DE45" i="16"/>
  <c r="DF45" i="16"/>
  <c r="DL45" i="16"/>
  <c r="DM45" i="16"/>
  <c r="DN45" i="16" s="1"/>
  <c r="DO45" i="16"/>
  <c r="DU45" i="16" s="1"/>
  <c r="DV45" i="16"/>
  <c r="DW45" i="16" s="1"/>
  <c r="DX45" i="16"/>
  <c r="ED45" i="16" s="1"/>
  <c r="EE45" i="16"/>
  <c r="EG45" i="16"/>
  <c r="EM45" i="16" s="1"/>
  <c r="EN45" i="16"/>
  <c r="EO45" i="16"/>
  <c r="EP45" i="16"/>
  <c r="EV45" i="16" s="1"/>
  <c r="EW45" i="16"/>
  <c r="EY45" i="16"/>
  <c r="FE45" i="16" s="1"/>
  <c r="FF45" i="16"/>
  <c r="FG45" i="16"/>
  <c r="FH45" i="16"/>
  <c r="FN45" i="16" s="1"/>
  <c r="FO45" i="16"/>
  <c r="FQ45" i="16"/>
  <c r="FW45" i="16" s="1"/>
  <c r="FX45" i="16"/>
  <c r="FY45" i="16"/>
  <c r="FZ45" i="16"/>
  <c r="GF45" i="16" s="1"/>
  <c r="GG45" i="16"/>
  <c r="GH45" i="16" s="1"/>
  <c r="GI45" i="16"/>
  <c r="GO45" i="16" s="1"/>
  <c r="GP45" i="16"/>
  <c r="GQ45" i="16"/>
  <c r="GR45" i="16"/>
  <c r="GX45" i="16" s="1"/>
  <c r="GY45" i="16"/>
  <c r="HA45" i="16"/>
  <c r="HG45" i="16" s="1"/>
  <c r="HH45" i="16"/>
  <c r="HI45" i="16" s="1"/>
  <c r="HJ45" i="16"/>
  <c r="HP45" i="16" s="1"/>
  <c r="HQ45" i="16"/>
  <c r="HR45" i="16"/>
  <c r="HS45" i="16"/>
  <c r="HY45" i="16" s="1"/>
  <c r="HZ45" i="16"/>
  <c r="IA45" i="16"/>
  <c r="IB45" i="16"/>
  <c r="IH45" i="16"/>
  <c r="II45" i="16"/>
  <c r="IJ45" i="16" s="1"/>
  <c r="IK45" i="16"/>
  <c r="IQ45" i="16" s="1"/>
  <c r="IR45" i="16"/>
  <c r="IT45" i="16"/>
  <c r="IZ45" i="16" s="1"/>
  <c r="JA45" i="16"/>
  <c r="JB45" i="16" s="1"/>
  <c r="JC45" i="16"/>
  <c r="JI45" i="16" s="1"/>
  <c r="JJ45" i="16"/>
  <c r="JL45" i="16"/>
  <c r="JR45" i="16" s="1"/>
  <c r="JS45" i="16"/>
  <c r="JT45" i="16" s="1"/>
  <c r="JU45" i="16"/>
  <c r="KA45" i="16" s="1"/>
  <c r="KB45" i="16"/>
  <c r="KD45" i="16"/>
  <c r="KJ45" i="16" s="1"/>
  <c r="R46" i="16"/>
  <c r="S46" i="16" s="1"/>
  <c r="T46" i="16"/>
  <c r="Z46" i="16" s="1"/>
  <c r="AA46" i="16"/>
  <c r="AC46" i="16"/>
  <c r="AI46" i="16" s="1"/>
  <c r="AJ46" i="16"/>
  <c r="AK46" i="16" s="1"/>
  <c r="AL46" i="16"/>
  <c r="AR46" i="16" s="1"/>
  <c r="AS46" i="16"/>
  <c r="AU46" i="16"/>
  <c r="BA46" i="16"/>
  <c r="BB46" i="16"/>
  <c r="BC46" i="16" s="1"/>
  <c r="BE46" i="16" s="1"/>
  <c r="BD46" i="16"/>
  <c r="BJ46" i="16" s="1"/>
  <c r="BK46" i="16"/>
  <c r="BL46" i="16" s="1"/>
  <c r="BN46" i="16" s="1"/>
  <c r="BM46" i="16"/>
  <c r="BS46" i="16" s="1"/>
  <c r="BT46" i="16"/>
  <c r="BV46" i="16"/>
  <c r="CB46" i="16" s="1"/>
  <c r="CC46" i="16"/>
  <c r="CD46" i="16" s="1"/>
  <c r="CE46" i="16"/>
  <c r="CK46" i="16"/>
  <c r="CL46" i="16"/>
  <c r="CN46" i="16"/>
  <c r="CT46" i="16" s="1"/>
  <c r="CU46" i="16"/>
  <c r="CV46" i="16" s="1"/>
  <c r="CX46" i="16" s="1"/>
  <c r="CW46" i="16"/>
  <c r="DC46" i="16" s="1"/>
  <c r="DD46" i="16"/>
  <c r="DE46" i="16" s="1"/>
  <c r="DG46" i="16" s="1"/>
  <c r="DF46" i="16"/>
  <c r="DL46" i="16"/>
  <c r="DM46" i="16"/>
  <c r="DN46" i="16"/>
  <c r="DO46" i="16"/>
  <c r="DU46" i="16" s="1"/>
  <c r="DV46" i="16"/>
  <c r="DW46" i="16" s="1"/>
  <c r="DX46" i="16"/>
  <c r="ED46" i="16" s="1"/>
  <c r="EE46" i="16"/>
  <c r="EF46" i="16" s="1"/>
  <c r="EH46" i="16" s="1"/>
  <c r="EG46" i="16"/>
  <c r="EM46" i="16" s="1"/>
  <c r="EN46" i="16"/>
  <c r="EP46" i="16"/>
  <c r="EV46" i="16" s="1"/>
  <c r="EW46" i="16"/>
  <c r="EX46" i="16"/>
  <c r="EY46" i="16"/>
  <c r="FE46" i="16" s="1"/>
  <c r="FF46" i="16"/>
  <c r="FH46" i="16"/>
  <c r="FN46" i="16" s="1"/>
  <c r="FO46" i="16"/>
  <c r="FQ46" i="16"/>
  <c r="FW46" i="16"/>
  <c r="FX46" i="16"/>
  <c r="FY46" i="16"/>
  <c r="GA46" i="16" s="1"/>
  <c r="FZ46" i="16"/>
  <c r="GF46" i="16" s="1"/>
  <c r="GG46" i="16"/>
  <c r="GH46" i="16" s="1"/>
  <c r="GI46" i="16"/>
  <c r="GO46" i="16" s="1"/>
  <c r="GP46" i="16"/>
  <c r="GQ46" i="16" s="1"/>
  <c r="GR46" i="16"/>
  <c r="GX46" i="16" s="1"/>
  <c r="GY46" i="16"/>
  <c r="GZ46" i="16" s="1"/>
  <c r="HB46" i="16" s="1"/>
  <c r="HA46" i="16"/>
  <c r="HG46" i="16" s="1"/>
  <c r="HH46" i="16"/>
  <c r="HI46" i="16"/>
  <c r="HJ46" i="16"/>
  <c r="HP46" i="16" s="1"/>
  <c r="HQ46" i="16"/>
  <c r="HS46" i="16"/>
  <c r="HY46" i="16" s="1"/>
  <c r="HZ46" i="16"/>
  <c r="IB46" i="16"/>
  <c r="IH46" i="16"/>
  <c r="II46" i="16"/>
  <c r="IL46" i="16" s="1"/>
  <c r="IJ46" i="16"/>
  <c r="IK46" i="16"/>
  <c r="IQ46" i="16" s="1"/>
  <c r="IR46" i="16"/>
  <c r="IS46" i="16"/>
  <c r="IU46" i="16" s="1"/>
  <c r="IT46" i="16"/>
  <c r="IZ46" i="16" s="1"/>
  <c r="JA46" i="16"/>
  <c r="JB46" i="16" s="1"/>
  <c r="JC46" i="16"/>
  <c r="JI46" i="16" s="1"/>
  <c r="JJ46" i="16"/>
  <c r="JK46" i="16" s="1"/>
  <c r="JL46" i="16"/>
  <c r="JR46" i="16" s="1"/>
  <c r="JS46" i="16"/>
  <c r="JT46" i="16" s="1"/>
  <c r="JV46" i="16" s="1"/>
  <c r="JU46" i="16"/>
  <c r="KA46" i="16" s="1"/>
  <c r="KB46" i="16"/>
  <c r="KC46" i="16" s="1"/>
  <c r="KD46" i="16"/>
  <c r="KJ46" i="16" s="1"/>
  <c r="R47" i="16"/>
  <c r="S47" i="16"/>
  <c r="T47" i="16"/>
  <c r="Z47" i="16" s="1"/>
  <c r="AA47" i="16"/>
  <c r="AC47" i="16"/>
  <c r="AI47" i="16" s="1"/>
  <c r="AJ47" i="16"/>
  <c r="AK47" i="16" s="1"/>
  <c r="AL47" i="16"/>
  <c r="AR47" i="16" s="1"/>
  <c r="AS47" i="16"/>
  <c r="AT47" i="16"/>
  <c r="AV47" i="16" s="1"/>
  <c r="AU47" i="16"/>
  <c r="BA47" i="16"/>
  <c r="BB47" i="16"/>
  <c r="BC47" i="16"/>
  <c r="BD47" i="16"/>
  <c r="BJ47" i="16"/>
  <c r="BK47" i="16"/>
  <c r="BL47" i="16" s="1"/>
  <c r="BM47" i="16"/>
  <c r="BS47" i="16" s="1"/>
  <c r="BT47" i="16"/>
  <c r="BU47" i="16" s="1"/>
  <c r="BW47" i="16" s="1"/>
  <c r="BV47" i="16"/>
  <c r="CB47" i="16" s="1"/>
  <c r="CC47" i="16"/>
  <c r="CD47" i="16"/>
  <c r="CE47" i="16"/>
  <c r="CK47" i="16" s="1"/>
  <c r="CL47" i="16"/>
  <c r="CN47" i="16"/>
  <c r="CT47" i="16" s="1"/>
  <c r="CU47" i="16"/>
  <c r="CW47" i="16"/>
  <c r="DC47" i="16" s="1"/>
  <c r="DD47" i="16"/>
  <c r="DF47" i="16"/>
  <c r="DL47" i="16"/>
  <c r="DM47" i="16"/>
  <c r="DN47" i="16" s="1"/>
  <c r="DP47" i="16" s="1"/>
  <c r="DO47" i="16"/>
  <c r="DU47" i="16" s="1"/>
  <c r="DV47" i="16"/>
  <c r="DW47" i="16"/>
  <c r="DX47" i="16"/>
  <c r="ED47" i="16" s="1"/>
  <c r="EE47" i="16"/>
  <c r="EF47" i="16" s="1"/>
  <c r="EG47" i="16"/>
  <c r="EM47" i="16" s="1"/>
  <c r="EN47" i="16"/>
  <c r="EO47" i="16" s="1"/>
  <c r="EQ47" i="16" s="1"/>
  <c r="EP47" i="16"/>
  <c r="EV47" i="16" s="1"/>
  <c r="EW47" i="16"/>
  <c r="EX47" i="16"/>
  <c r="EY47" i="16"/>
  <c r="FE47" i="16" s="1"/>
  <c r="FF47" i="16"/>
  <c r="FG47" i="16"/>
  <c r="FH47" i="16"/>
  <c r="FN47" i="16"/>
  <c r="FO47" i="16"/>
  <c r="FQ47" i="16"/>
  <c r="FW47" i="16"/>
  <c r="FX47" i="16"/>
  <c r="FY47" i="16" s="1"/>
  <c r="FZ47" i="16"/>
  <c r="GF47" i="16"/>
  <c r="GG47" i="16"/>
  <c r="GH47" i="16"/>
  <c r="GJ47" i="16" s="1"/>
  <c r="GI47" i="16"/>
  <c r="GO47" i="16" s="1"/>
  <c r="GP47" i="16"/>
  <c r="GQ47" i="16"/>
  <c r="GR47" i="16"/>
  <c r="GX47" i="16" s="1"/>
  <c r="GY47" i="16"/>
  <c r="GZ47" i="16" s="1"/>
  <c r="HA47" i="16"/>
  <c r="HG47" i="16"/>
  <c r="HH47" i="16"/>
  <c r="HI47" i="16" s="1"/>
  <c r="HK47" i="16" s="1"/>
  <c r="HJ47" i="16"/>
  <c r="HP47" i="16" s="1"/>
  <c r="HQ47" i="16"/>
  <c r="HR47" i="16"/>
  <c r="HS47" i="16"/>
  <c r="HY47" i="16" s="1"/>
  <c r="HZ47" i="16"/>
  <c r="IA47" i="16"/>
  <c r="IB47" i="16"/>
  <c r="IH47" i="16"/>
  <c r="II47" i="16"/>
  <c r="IK47" i="16"/>
  <c r="IQ47" i="16"/>
  <c r="IR47" i="16"/>
  <c r="IT47" i="16"/>
  <c r="IZ47" i="16"/>
  <c r="JA47" i="16"/>
  <c r="JB47" i="16"/>
  <c r="JD47" i="16" s="1"/>
  <c r="JC47" i="16"/>
  <c r="JI47" i="16" s="1"/>
  <c r="JJ47" i="16"/>
  <c r="JL47" i="16"/>
  <c r="JR47" i="16"/>
  <c r="JS47" i="16"/>
  <c r="JT47" i="16" s="1"/>
  <c r="JV47" i="16" s="1"/>
  <c r="JU47" i="16"/>
  <c r="KA47" i="16"/>
  <c r="KB47" i="16"/>
  <c r="KC47" i="16" s="1"/>
  <c r="KE47" i="16" s="1"/>
  <c r="KD47" i="16"/>
  <c r="KJ47" i="16" s="1"/>
  <c r="R48" i="16"/>
  <c r="S48" i="16"/>
  <c r="T48" i="16"/>
  <c r="Z48" i="16" s="1"/>
  <c r="AA48" i="16"/>
  <c r="AB48" i="16"/>
  <c r="AC48" i="16"/>
  <c r="AI48" i="16" s="1"/>
  <c r="AJ48" i="16"/>
  <c r="AL48" i="16"/>
  <c r="AR48" i="16"/>
  <c r="AS48" i="16"/>
  <c r="AT48" i="16" s="1"/>
  <c r="AU48" i="16"/>
  <c r="BA48" i="16"/>
  <c r="BB48" i="16"/>
  <c r="BC48" i="16"/>
  <c r="BE48" i="16" s="1"/>
  <c r="BD48" i="16"/>
  <c r="BJ48" i="16"/>
  <c r="BK48" i="16"/>
  <c r="BL48" i="16"/>
  <c r="BM48" i="16"/>
  <c r="BS48" i="16"/>
  <c r="BT48" i="16"/>
  <c r="BU48" i="16" s="1"/>
  <c r="BV48" i="16"/>
  <c r="CB48" i="16"/>
  <c r="CC48" i="16"/>
  <c r="CD48" i="16" s="1"/>
  <c r="CF48" i="16" s="1"/>
  <c r="CE48" i="16"/>
  <c r="CK48" i="16"/>
  <c r="CL48" i="16"/>
  <c r="CM48" i="16" s="1"/>
  <c r="CN48" i="16"/>
  <c r="CT48" i="16"/>
  <c r="CU48" i="16"/>
  <c r="CV48" i="16"/>
  <c r="CW48" i="16"/>
  <c r="DC48" i="16" s="1"/>
  <c r="DD48" i="16"/>
  <c r="DF48" i="16"/>
  <c r="DL48" i="16" s="1"/>
  <c r="DM48" i="16"/>
  <c r="DN48" i="16"/>
  <c r="DO48" i="16"/>
  <c r="DU48" i="16" s="1"/>
  <c r="DV48" i="16"/>
  <c r="DW48" i="16" s="1"/>
  <c r="DY48" i="16" s="1"/>
  <c r="DX48" i="16"/>
  <c r="ED48" i="16" s="1"/>
  <c r="EE48" i="16"/>
  <c r="EF48" i="16" s="1"/>
  <c r="EG48" i="16"/>
  <c r="EM48" i="16" s="1"/>
  <c r="EN48" i="16"/>
  <c r="EO48" i="16" s="1"/>
  <c r="EP48" i="16"/>
  <c r="EV48" i="16" s="1"/>
  <c r="EW48" i="16"/>
  <c r="EX48" i="16" s="1"/>
  <c r="EZ48" i="16" s="1"/>
  <c r="EY48" i="16"/>
  <c r="FE48" i="16" s="1"/>
  <c r="FF48" i="16"/>
  <c r="FG48" i="16"/>
  <c r="FH48" i="16"/>
  <c r="FN48" i="16" s="1"/>
  <c r="FO48" i="16"/>
  <c r="FP48" i="16" s="1"/>
  <c r="FQ48" i="16"/>
  <c r="FW48" i="16" s="1"/>
  <c r="FX48" i="16"/>
  <c r="FZ48" i="16"/>
  <c r="GF48" i="16"/>
  <c r="GG48" i="16"/>
  <c r="GI48" i="16"/>
  <c r="GO48" i="16" s="1"/>
  <c r="GP48" i="16"/>
  <c r="GQ48" i="16"/>
  <c r="GS48" i="16" s="1"/>
  <c r="GR48" i="16"/>
  <c r="GX48" i="16" s="1"/>
  <c r="GY48" i="16"/>
  <c r="GZ48" i="16"/>
  <c r="HA48" i="16"/>
  <c r="HG48" i="16" s="1"/>
  <c r="HH48" i="16"/>
  <c r="HI48" i="16" s="1"/>
  <c r="HK48" i="16" s="1"/>
  <c r="HJ48" i="16"/>
  <c r="HP48" i="16" s="1"/>
  <c r="HQ48" i="16"/>
  <c r="HR48" i="16" s="1"/>
  <c r="HT48" i="16" s="1"/>
  <c r="HS48" i="16"/>
  <c r="HY48" i="16" s="1"/>
  <c r="HZ48" i="16"/>
  <c r="IA48" i="16"/>
  <c r="IB48" i="16"/>
  <c r="IH48" i="16" s="1"/>
  <c r="II48" i="16"/>
  <c r="IJ48" i="16"/>
  <c r="IK48" i="16"/>
  <c r="IQ48" i="16" s="1"/>
  <c r="IR48" i="16"/>
  <c r="IT48" i="16"/>
  <c r="IZ48" i="16" s="1"/>
  <c r="JA48" i="16"/>
  <c r="JB48" i="16"/>
  <c r="JC48" i="16"/>
  <c r="JI48" i="16" s="1"/>
  <c r="JD48" i="16"/>
  <c r="JJ48" i="16"/>
  <c r="JK48" i="16" s="1"/>
  <c r="JM48" i="16" s="1"/>
  <c r="JL48" i="16"/>
  <c r="JR48" i="16" s="1"/>
  <c r="JS48" i="16"/>
  <c r="JU48" i="16"/>
  <c r="KA48" i="16" s="1"/>
  <c r="KB48" i="16"/>
  <c r="KC48" i="16" s="1"/>
  <c r="KE48" i="16" s="1"/>
  <c r="KD48" i="16"/>
  <c r="KJ48" i="16"/>
  <c r="R49" i="16"/>
  <c r="S49" i="16" s="1"/>
  <c r="U49" i="16" s="1"/>
  <c r="T49" i="16"/>
  <c r="Z49" i="16" s="1"/>
  <c r="AA49" i="16"/>
  <c r="AC49" i="16"/>
  <c r="AI49" i="16" s="1"/>
  <c r="AJ49" i="16"/>
  <c r="AK49" i="16" s="1"/>
  <c r="AL49" i="16"/>
  <c r="AR49" i="16" s="1"/>
  <c r="AS49" i="16"/>
  <c r="AU49" i="16"/>
  <c r="BA49" i="16"/>
  <c r="BB49" i="16"/>
  <c r="BC49" i="16"/>
  <c r="BD49" i="16"/>
  <c r="BJ49" i="16" s="1"/>
  <c r="BE49" i="16"/>
  <c r="BK49" i="16"/>
  <c r="BL49" i="16" s="1"/>
  <c r="BN49" i="16" s="1"/>
  <c r="BM49" i="16"/>
  <c r="BS49" i="16" s="1"/>
  <c r="BT49" i="16"/>
  <c r="BV49" i="16"/>
  <c r="CB49" i="16"/>
  <c r="CC49" i="16"/>
  <c r="CD49" i="16" s="1"/>
  <c r="CF49" i="16" s="1"/>
  <c r="CE49" i="16"/>
  <c r="CK49" i="16" s="1"/>
  <c r="CL49" i="16"/>
  <c r="CM49" i="16" s="1"/>
  <c r="CO49" i="16" s="1"/>
  <c r="CN49" i="16"/>
  <c r="CT49" i="16" s="1"/>
  <c r="CU49" i="16"/>
  <c r="CW49" i="16"/>
  <c r="DC49" i="16" s="1"/>
  <c r="DD49" i="16"/>
  <c r="DE49" i="16"/>
  <c r="DF49" i="16"/>
  <c r="DL49" i="16"/>
  <c r="DM49" i="16"/>
  <c r="DO49" i="16"/>
  <c r="DU49" i="16" s="1"/>
  <c r="DV49" i="16"/>
  <c r="DW49" i="16"/>
  <c r="DX49" i="16"/>
  <c r="ED49" i="16" s="1"/>
  <c r="DY49" i="16"/>
  <c r="EE49" i="16"/>
  <c r="EF49" i="16" s="1"/>
  <c r="EH49" i="16" s="1"/>
  <c r="EG49" i="16"/>
  <c r="EM49" i="16" s="1"/>
  <c r="EN49" i="16"/>
  <c r="EP49" i="16"/>
  <c r="EV49" i="16"/>
  <c r="EW49" i="16"/>
  <c r="EX49" i="16" s="1"/>
  <c r="EZ49" i="16" s="1"/>
  <c r="EY49" i="16"/>
  <c r="FE49" i="16" s="1"/>
  <c r="FF49" i="16"/>
  <c r="FG49" i="16" s="1"/>
  <c r="FI49" i="16" s="1"/>
  <c r="FH49" i="16"/>
  <c r="FN49" i="16" s="1"/>
  <c r="FO49" i="16"/>
  <c r="FQ49" i="16"/>
  <c r="FW49" i="16"/>
  <c r="FX49" i="16"/>
  <c r="FY49" i="16"/>
  <c r="FZ49" i="16"/>
  <c r="GF49" i="16" s="1"/>
  <c r="GG49" i="16"/>
  <c r="GI49" i="16"/>
  <c r="GO49" i="16" s="1"/>
  <c r="GP49" i="16"/>
  <c r="GQ49" i="16"/>
  <c r="GR49" i="16"/>
  <c r="GX49" i="16" s="1"/>
  <c r="GS49" i="16"/>
  <c r="GY49" i="16"/>
  <c r="GZ49" i="16"/>
  <c r="HB49" i="16" s="1"/>
  <c r="HA49" i="16"/>
  <c r="HG49" i="16" s="1"/>
  <c r="HH49" i="16"/>
  <c r="HJ49" i="16"/>
  <c r="HP49" i="16" s="1"/>
  <c r="HQ49" i="16"/>
  <c r="HR49" i="16" s="1"/>
  <c r="HT49" i="16" s="1"/>
  <c r="HS49" i="16"/>
  <c r="HY49" i="16" s="1"/>
  <c r="HZ49" i="16"/>
  <c r="IA49" i="16" s="1"/>
  <c r="IC49" i="16" s="1"/>
  <c r="IB49" i="16"/>
  <c r="IH49" i="16"/>
  <c r="II49" i="16"/>
  <c r="IK49" i="16"/>
  <c r="IQ49" i="16" s="1"/>
  <c r="IR49" i="16"/>
  <c r="IS49" i="16" s="1"/>
  <c r="IU49" i="16" s="1"/>
  <c r="IT49" i="16"/>
  <c r="IZ49" i="16" s="1"/>
  <c r="JA49" i="16"/>
  <c r="JB49" i="16" s="1"/>
  <c r="JD49" i="16" s="1"/>
  <c r="JC49" i="16"/>
  <c r="JI49" i="16" s="1"/>
  <c r="JJ49" i="16"/>
  <c r="JL49" i="16"/>
  <c r="JR49" i="16" s="1"/>
  <c r="JS49" i="16"/>
  <c r="JT49" i="16"/>
  <c r="JU49" i="16"/>
  <c r="KA49" i="16" s="1"/>
  <c r="KB49" i="16"/>
  <c r="KC49" i="16" s="1"/>
  <c r="KD49" i="16"/>
  <c r="KJ49" i="16" s="1"/>
  <c r="R50" i="16"/>
  <c r="S50" i="16"/>
  <c r="U50" i="16" s="1"/>
  <c r="T50" i="16"/>
  <c r="Z50" i="16" s="1"/>
  <c r="AA50" i="16"/>
  <c r="AC50" i="16"/>
  <c r="AI50" i="16" s="1"/>
  <c r="AJ50" i="16"/>
  <c r="AK50" i="16"/>
  <c r="AL50" i="16"/>
  <c r="AR50" i="16" s="1"/>
  <c r="AS50" i="16"/>
  <c r="AT50" i="16" s="1"/>
  <c r="AU50" i="16"/>
  <c r="BA50" i="16"/>
  <c r="BB50" i="16"/>
  <c r="BC50" i="16"/>
  <c r="BE50" i="16" s="1"/>
  <c r="BD50" i="16"/>
  <c r="BJ50" i="16"/>
  <c r="BK50" i="16"/>
  <c r="BM50" i="16"/>
  <c r="BS50" i="16"/>
  <c r="BT50" i="16"/>
  <c r="BU50" i="16"/>
  <c r="BV50" i="16"/>
  <c r="CB50" i="16"/>
  <c r="CC50" i="16"/>
  <c r="CD50" i="16" s="1"/>
  <c r="CE50" i="16"/>
  <c r="CK50" i="16"/>
  <c r="CL50" i="16"/>
  <c r="CM50" i="16" s="1"/>
  <c r="CO50" i="16" s="1"/>
  <c r="CN50" i="16"/>
  <c r="CT50" i="16"/>
  <c r="CU50" i="16"/>
  <c r="CW50" i="16"/>
  <c r="DC50" i="16"/>
  <c r="DD50" i="16"/>
  <c r="DE50" i="16"/>
  <c r="DF50" i="16"/>
  <c r="DL50" i="16"/>
  <c r="DM50" i="16"/>
  <c r="DN50" i="16" s="1"/>
  <c r="DO50" i="16"/>
  <c r="DU50" i="16" s="1"/>
  <c r="DV50" i="16"/>
  <c r="DW50" i="16"/>
  <c r="DY50" i="16" s="1"/>
  <c r="DX50" i="16"/>
  <c r="ED50" i="16" s="1"/>
  <c r="EE50" i="16"/>
  <c r="EG50" i="16"/>
  <c r="EM50" i="16" s="1"/>
  <c r="EN50" i="16"/>
  <c r="EO50" i="16"/>
  <c r="EP50" i="16"/>
  <c r="EV50" i="16" s="1"/>
  <c r="EW50" i="16"/>
  <c r="EX50" i="16" s="1"/>
  <c r="EY50" i="16"/>
  <c r="FE50" i="16" s="1"/>
  <c r="FF50" i="16"/>
  <c r="FG50" i="16"/>
  <c r="FH50" i="16"/>
  <c r="FN50" i="16" s="1"/>
  <c r="FO50" i="16"/>
  <c r="FQ50" i="16"/>
  <c r="FW50" i="16"/>
  <c r="FX50" i="16"/>
  <c r="FY50" i="16"/>
  <c r="FZ50" i="16"/>
  <c r="GF50" i="16" s="1"/>
  <c r="GG50" i="16"/>
  <c r="GH50" i="16" s="1"/>
  <c r="GI50" i="16"/>
  <c r="GO50" i="16" s="1"/>
  <c r="GP50" i="16"/>
  <c r="GQ50" i="16"/>
  <c r="GR50" i="16"/>
  <c r="GX50" i="16" s="1"/>
  <c r="GY50" i="16"/>
  <c r="HA50" i="16"/>
  <c r="HG50" i="16" s="1"/>
  <c r="HH50" i="16"/>
  <c r="HI50" i="16"/>
  <c r="HJ50" i="16"/>
  <c r="HP50" i="16" s="1"/>
  <c r="HQ50" i="16"/>
  <c r="HR50" i="16" s="1"/>
  <c r="HS50" i="16"/>
  <c r="HY50" i="16" s="1"/>
  <c r="HZ50" i="16"/>
  <c r="IA50" i="16" s="1"/>
  <c r="IB50" i="16"/>
  <c r="IH50" i="16"/>
  <c r="II50" i="16"/>
  <c r="IK50" i="16"/>
  <c r="IQ50" i="16" s="1"/>
  <c r="IR50" i="16"/>
  <c r="IS50" i="16" s="1"/>
  <c r="IT50" i="16"/>
  <c r="IZ50" i="16" s="1"/>
  <c r="JA50" i="16"/>
  <c r="JB50" i="16" s="1"/>
  <c r="JC50" i="16"/>
  <c r="JI50" i="16" s="1"/>
  <c r="JJ50" i="16"/>
  <c r="JK50" i="16" s="1"/>
  <c r="JL50" i="16"/>
  <c r="JR50" i="16" s="1"/>
  <c r="JS50" i="16"/>
  <c r="JU50" i="16"/>
  <c r="KA50" i="16" s="1"/>
  <c r="KB50" i="16"/>
  <c r="KC50" i="16" s="1"/>
  <c r="KD50" i="16"/>
  <c r="KJ50" i="16" s="1"/>
  <c r="R51" i="16"/>
  <c r="S51" i="16" s="1"/>
  <c r="T51" i="16"/>
  <c r="Z51" i="16" s="1"/>
  <c r="AA51" i="16"/>
  <c r="AB51" i="16"/>
  <c r="AC51" i="16"/>
  <c r="AI51" i="16" s="1"/>
  <c r="AJ51" i="16"/>
  <c r="AL51" i="16"/>
  <c r="AR51" i="16" s="1"/>
  <c r="AS51" i="16"/>
  <c r="AT51" i="16" s="1"/>
  <c r="AU51" i="16"/>
  <c r="BA51" i="16" s="1"/>
  <c r="BB51" i="16"/>
  <c r="BC51" i="16" s="1"/>
  <c r="BD51" i="16"/>
  <c r="BJ51" i="16" s="1"/>
  <c r="BK51" i="16"/>
  <c r="BM51" i="16"/>
  <c r="BS51" i="16" s="1"/>
  <c r="BT51" i="16"/>
  <c r="BV51" i="16"/>
  <c r="CB51" i="16" s="1"/>
  <c r="CC51" i="16"/>
  <c r="CD51" i="16" s="1"/>
  <c r="CE51" i="16"/>
  <c r="CK51" i="16" s="1"/>
  <c r="CL51" i="16"/>
  <c r="CM51" i="16" s="1"/>
  <c r="CN51" i="16"/>
  <c r="CT51" i="16" s="1"/>
  <c r="CU51" i="16"/>
  <c r="CV51" i="16"/>
  <c r="CW51" i="16"/>
  <c r="DC51" i="16" s="1"/>
  <c r="DD51" i="16"/>
  <c r="DF51" i="16"/>
  <c r="DL51" i="16" s="1"/>
  <c r="DM51" i="16"/>
  <c r="DN51" i="16" s="1"/>
  <c r="DO51" i="16"/>
  <c r="DU51" i="16" s="1"/>
  <c r="DV51" i="16"/>
  <c r="DX51" i="16"/>
  <c r="ED51" i="16" s="1"/>
  <c r="EE51" i="16"/>
  <c r="EF51" i="16"/>
  <c r="EG51" i="16"/>
  <c r="EM51" i="16" s="1"/>
  <c r="EN51" i="16"/>
  <c r="EP51" i="16"/>
  <c r="EV51" i="16" s="1"/>
  <c r="EW51" i="16"/>
  <c r="EX51" i="16" s="1"/>
  <c r="EY51" i="16"/>
  <c r="FE51" i="16" s="1"/>
  <c r="FF51" i="16"/>
  <c r="FH51" i="16"/>
  <c r="FN51" i="16" s="1"/>
  <c r="FO51" i="16"/>
  <c r="FP51" i="16" s="1"/>
  <c r="FQ51" i="16"/>
  <c r="FW51" i="16" s="1"/>
  <c r="FX51" i="16"/>
  <c r="FZ51" i="16"/>
  <c r="GF51" i="16" s="1"/>
  <c r="GG51" i="16"/>
  <c r="GH51" i="16" s="1"/>
  <c r="GI51" i="16"/>
  <c r="GO51" i="16" s="1"/>
  <c r="GP51" i="16"/>
  <c r="GR51" i="16"/>
  <c r="GX51" i="16" s="1"/>
  <c r="GY51" i="16"/>
  <c r="GZ51" i="16"/>
  <c r="HA51" i="16"/>
  <c r="HG51" i="16" s="1"/>
  <c r="HH51" i="16"/>
  <c r="HJ51" i="16"/>
  <c r="HP51" i="16" s="1"/>
  <c r="HQ51" i="16"/>
  <c r="HR51" i="16" s="1"/>
  <c r="HS51" i="16"/>
  <c r="HY51" i="16" s="1"/>
  <c r="HZ51" i="16"/>
  <c r="IB51" i="16"/>
  <c r="IH51" i="16" s="1"/>
  <c r="II51" i="16"/>
  <c r="IJ51" i="16" s="1"/>
  <c r="IK51" i="16"/>
  <c r="IQ51" i="16" s="1"/>
  <c r="IR51" i="16"/>
  <c r="IT51" i="16"/>
  <c r="IZ51" i="16" s="1"/>
  <c r="JA51" i="16"/>
  <c r="JB51" i="16" s="1"/>
  <c r="JC51" i="16"/>
  <c r="JI51" i="16" s="1"/>
  <c r="JJ51" i="16"/>
  <c r="JL51" i="16"/>
  <c r="JR51" i="16" s="1"/>
  <c r="JS51" i="16"/>
  <c r="JT51" i="16"/>
  <c r="JU51" i="16"/>
  <c r="KA51" i="16" s="1"/>
  <c r="KB51" i="16"/>
  <c r="KD51" i="16"/>
  <c r="KJ51" i="16" s="1"/>
  <c r="R52" i="16"/>
  <c r="S52" i="16" s="1"/>
  <c r="T52" i="16"/>
  <c r="Z52" i="16" s="1"/>
  <c r="AA52" i="16"/>
  <c r="AC52" i="16"/>
  <c r="AI52" i="16" s="1"/>
  <c r="AJ52" i="16"/>
  <c r="AK52" i="16" s="1"/>
  <c r="AL52" i="16"/>
  <c r="AR52" i="16" s="1"/>
  <c r="AS52" i="16"/>
  <c r="AU52" i="16"/>
  <c r="BA52" i="16"/>
  <c r="BB52" i="16"/>
  <c r="BD52" i="16"/>
  <c r="BJ52" i="16" s="1"/>
  <c r="BK52" i="16"/>
  <c r="BM52" i="16"/>
  <c r="BS52" i="16" s="1"/>
  <c r="BT52" i="16"/>
  <c r="BU52" i="16"/>
  <c r="BV52" i="16"/>
  <c r="CB52" i="16" s="1"/>
  <c r="CC52" i="16"/>
  <c r="CE52" i="16"/>
  <c r="CK52" i="16" s="1"/>
  <c r="CL52" i="16"/>
  <c r="CN52" i="16"/>
  <c r="CT52" i="16" s="1"/>
  <c r="CU52" i="16"/>
  <c r="CW52" i="16"/>
  <c r="DC52" i="16" s="1"/>
  <c r="DD52" i="16"/>
  <c r="DE52" i="16" s="1"/>
  <c r="DF52" i="16"/>
  <c r="DL52" i="16" s="1"/>
  <c r="DM52" i="16"/>
  <c r="DO52" i="16"/>
  <c r="DU52" i="16" s="1"/>
  <c r="DV52" i="16"/>
  <c r="DX52" i="16"/>
  <c r="ED52" i="16" s="1"/>
  <c r="EE52" i="16"/>
  <c r="EG52" i="16"/>
  <c r="EM52" i="16" s="1"/>
  <c r="EN52" i="16"/>
  <c r="EO52" i="16" s="1"/>
  <c r="EP52" i="16"/>
  <c r="EV52" i="16" s="1"/>
  <c r="EW52" i="16"/>
  <c r="EY52" i="16"/>
  <c r="FE52" i="16" s="1"/>
  <c r="FF52" i="16"/>
  <c r="FH52" i="16"/>
  <c r="FN52" i="16" s="1"/>
  <c r="FO52" i="16"/>
  <c r="FQ52" i="16"/>
  <c r="FW52" i="16" s="1"/>
  <c r="FX52" i="16"/>
  <c r="FY52" i="16" s="1"/>
  <c r="FZ52" i="16"/>
  <c r="GF52" i="16" s="1"/>
  <c r="GG52" i="16"/>
  <c r="GI52" i="16"/>
  <c r="GO52" i="16" s="1"/>
  <c r="GP52" i="16"/>
  <c r="GR52" i="16"/>
  <c r="GX52" i="16" s="1"/>
  <c r="GY52" i="16"/>
  <c r="HA52" i="16"/>
  <c r="HG52" i="16" s="1"/>
  <c r="HH52" i="16"/>
  <c r="HI52" i="16" s="1"/>
  <c r="HJ52" i="16"/>
  <c r="HP52" i="16" s="1"/>
  <c r="HQ52" i="16"/>
  <c r="HS52" i="16"/>
  <c r="HY52" i="16" s="1"/>
  <c r="HZ52" i="16"/>
  <c r="IB52" i="16"/>
  <c r="IH52" i="16"/>
  <c r="II52" i="16"/>
  <c r="IK52" i="16"/>
  <c r="IQ52" i="16" s="1"/>
  <c r="IR52" i="16"/>
  <c r="IS52" i="16" s="1"/>
  <c r="IT52" i="16"/>
  <c r="IZ52" i="16" s="1"/>
  <c r="JA52" i="16"/>
  <c r="JC52" i="16"/>
  <c r="JI52" i="16" s="1"/>
  <c r="JJ52" i="16"/>
  <c r="JL52" i="16"/>
  <c r="JR52" i="16" s="1"/>
  <c r="JS52" i="16"/>
  <c r="JU52" i="16"/>
  <c r="KA52" i="16" s="1"/>
  <c r="KB52" i="16"/>
  <c r="KC52" i="16" s="1"/>
  <c r="KE52" i="16" s="1"/>
  <c r="KD52" i="16"/>
  <c r="KJ52" i="16" s="1"/>
  <c r="R53" i="16"/>
  <c r="S53" i="16" s="1"/>
  <c r="T53" i="16"/>
  <c r="Z53" i="16"/>
  <c r="AA53" i="16"/>
  <c r="AC53" i="16"/>
  <c r="AI53" i="16"/>
  <c r="AJ53" i="16"/>
  <c r="AL53" i="16"/>
  <c r="AR53" i="16" s="1"/>
  <c r="AS53" i="16"/>
  <c r="AT53" i="16"/>
  <c r="AV53" i="16" s="1"/>
  <c r="AU53" i="16"/>
  <c r="BA53" i="16" s="1"/>
  <c r="BB53" i="16"/>
  <c r="BD53" i="16"/>
  <c r="BJ53" i="16" s="1"/>
  <c r="BK53" i="16"/>
  <c r="BL53" i="16"/>
  <c r="BM53" i="16"/>
  <c r="BS53" i="16" s="1"/>
  <c r="BN53" i="16"/>
  <c r="BT53" i="16"/>
  <c r="BV53" i="16"/>
  <c r="CB53" i="16" s="1"/>
  <c r="CC53" i="16"/>
  <c r="CD53" i="16" s="1"/>
  <c r="CE53" i="16"/>
  <c r="CK53" i="16" s="1"/>
  <c r="CL53" i="16"/>
  <c r="CM53" i="16" s="1"/>
  <c r="CN53" i="16"/>
  <c r="CT53" i="16" s="1"/>
  <c r="CU53" i="16"/>
  <c r="CV53" i="16"/>
  <c r="CX53" i="16" s="1"/>
  <c r="CW53" i="16"/>
  <c r="DC53" i="16" s="1"/>
  <c r="DD53" i="16"/>
  <c r="DF53" i="16"/>
  <c r="DL53" i="16" s="1"/>
  <c r="DM53" i="16"/>
  <c r="DN53" i="16"/>
  <c r="DO53" i="16"/>
  <c r="DU53" i="16" s="1"/>
  <c r="DP53" i="16"/>
  <c r="DV53" i="16"/>
  <c r="DX53" i="16"/>
  <c r="ED53" i="16" s="1"/>
  <c r="EE53" i="16"/>
  <c r="EF53" i="16"/>
  <c r="EH53" i="16" s="1"/>
  <c r="EG53" i="16"/>
  <c r="EM53" i="16" s="1"/>
  <c r="EN53" i="16"/>
  <c r="EP53" i="16"/>
  <c r="EV53" i="16" s="1"/>
  <c r="EW53" i="16"/>
  <c r="EX53" i="16" s="1"/>
  <c r="EY53" i="16"/>
  <c r="FE53" i="16" s="1"/>
  <c r="FF53" i="16"/>
  <c r="FH53" i="16"/>
  <c r="FN53" i="16" s="1"/>
  <c r="FO53" i="16"/>
  <c r="FP53" i="16"/>
  <c r="FQ53" i="16"/>
  <c r="FW53" i="16" s="1"/>
  <c r="FR53" i="16"/>
  <c r="FX53" i="16"/>
  <c r="FZ53" i="16"/>
  <c r="GF53" i="16" s="1"/>
  <c r="GG53" i="16"/>
  <c r="GH53" i="16"/>
  <c r="GJ53" i="16" s="1"/>
  <c r="GI53" i="16"/>
  <c r="GO53" i="16" s="1"/>
  <c r="GP53" i="16"/>
  <c r="GR53" i="16"/>
  <c r="GX53" i="16" s="1"/>
  <c r="GY53" i="16"/>
  <c r="GZ53" i="16" s="1"/>
  <c r="HB53" i="16" s="1"/>
  <c r="HA53" i="16"/>
  <c r="HG53" i="16" s="1"/>
  <c r="HH53" i="16"/>
  <c r="HJ53" i="16"/>
  <c r="HP53" i="16" s="1"/>
  <c r="HQ53" i="16"/>
  <c r="HR53" i="16"/>
  <c r="HT53" i="16" s="1"/>
  <c r="HS53" i="16"/>
  <c r="HY53" i="16" s="1"/>
  <c r="HZ53" i="16"/>
  <c r="IB53" i="16"/>
  <c r="IH53" i="16"/>
  <c r="II53" i="16"/>
  <c r="IJ53" i="16"/>
  <c r="IK53" i="16"/>
  <c r="IQ53" i="16" s="1"/>
  <c r="IL53" i="16"/>
  <c r="IR53" i="16"/>
  <c r="IS53" i="16" s="1"/>
  <c r="IT53" i="16"/>
  <c r="IZ53" i="16" s="1"/>
  <c r="JA53" i="16"/>
  <c r="JB53" i="16" s="1"/>
  <c r="JC53" i="16"/>
  <c r="JI53" i="16" s="1"/>
  <c r="JJ53" i="16"/>
  <c r="JL53" i="16"/>
  <c r="JR53" i="16" s="1"/>
  <c r="JS53" i="16"/>
  <c r="JT53" i="16" s="1"/>
  <c r="JU53" i="16"/>
  <c r="KA53" i="16" s="1"/>
  <c r="KB53" i="16"/>
  <c r="KD53" i="16"/>
  <c r="KJ53" i="16" s="1"/>
  <c r="R54" i="16"/>
  <c r="S54" i="16" s="1"/>
  <c r="T54" i="16"/>
  <c r="Z54" i="16" s="1"/>
  <c r="AA54" i="16"/>
  <c r="AB54" i="16" s="1"/>
  <c r="AC54" i="16"/>
  <c r="AI54" i="16" s="1"/>
  <c r="AJ54" i="16"/>
  <c r="AK54" i="16"/>
  <c r="AL54" i="16"/>
  <c r="AR54" i="16" s="1"/>
  <c r="AM54" i="16"/>
  <c r="AS54" i="16"/>
  <c r="AT54" i="16" s="1"/>
  <c r="AU54" i="16"/>
  <c r="BA54" i="16" s="1"/>
  <c r="BB54" i="16"/>
  <c r="BC54" i="16" s="1"/>
  <c r="BE54" i="16" s="1"/>
  <c r="BD54" i="16"/>
  <c r="BJ54" i="16" s="1"/>
  <c r="BK54" i="16"/>
  <c r="BM54" i="16"/>
  <c r="BS54" i="16" s="1"/>
  <c r="BT54" i="16"/>
  <c r="BU54" i="16" s="1"/>
  <c r="BW54" i="16" s="1"/>
  <c r="BV54" i="16"/>
  <c r="CB54" i="16"/>
  <c r="CC54" i="16"/>
  <c r="CE54" i="16"/>
  <c r="CK54" i="16"/>
  <c r="CL54" i="16"/>
  <c r="CM54" i="16" s="1"/>
  <c r="CO54" i="16" s="1"/>
  <c r="CN54" i="16"/>
  <c r="CT54" i="16" s="1"/>
  <c r="CU54" i="16"/>
  <c r="CV54" i="16"/>
  <c r="CW54" i="16"/>
  <c r="DC54" i="16" s="1"/>
  <c r="DD54" i="16"/>
  <c r="DE54" i="16" s="1"/>
  <c r="DG54" i="16" s="1"/>
  <c r="DF54" i="16"/>
  <c r="DL54" i="16" s="1"/>
  <c r="DM54" i="16"/>
  <c r="DN54" i="16" s="1"/>
  <c r="DO54" i="16"/>
  <c r="DU54" i="16"/>
  <c r="DV54" i="16"/>
  <c r="DW54" i="16"/>
  <c r="DY54" i="16" s="1"/>
  <c r="DX54" i="16"/>
  <c r="ED54" i="16" s="1"/>
  <c r="EE54" i="16"/>
  <c r="EF54" i="16"/>
  <c r="EG54" i="16"/>
  <c r="EM54" i="16" s="1"/>
  <c r="EN54" i="16"/>
  <c r="EO54" i="16"/>
  <c r="EP54" i="16"/>
  <c r="EV54" i="16"/>
  <c r="EW54" i="16"/>
  <c r="EX54" i="16" s="1"/>
  <c r="EY54" i="16"/>
  <c r="FE54" i="16"/>
  <c r="FF54" i="16"/>
  <c r="FG54" i="16" s="1"/>
  <c r="FH54" i="16"/>
  <c r="FN54" i="16" s="1"/>
  <c r="FO54" i="16"/>
  <c r="FP54" i="16" s="1"/>
  <c r="FQ54" i="16"/>
  <c r="FW54" i="16" s="1"/>
  <c r="FX54" i="16"/>
  <c r="FY54" i="16"/>
  <c r="FZ54" i="16"/>
  <c r="GA54" i="16"/>
  <c r="GF54" i="16"/>
  <c r="GG54" i="16"/>
  <c r="GH54" i="16" s="1"/>
  <c r="GI54" i="16"/>
  <c r="GO54" i="16" s="1"/>
  <c r="GP54" i="16"/>
  <c r="GQ54" i="16" s="1"/>
  <c r="GR54" i="16"/>
  <c r="GX54" i="16" s="1"/>
  <c r="GY54" i="16"/>
  <c r="HA54" i="16"/>
  <c r="HG54" i="16" s="1"/>
  <c r="HH54" i="16"/>
  <c r="HI54" i="16" s="1"/>
  <c r="HJ54" i="16"/>
  <c r="HP54" i="16" s="1"/>
  <c r="HQ54" i="16"/>
  <c r="HR54" i="16" s="1"/>
  <c r="HS54" i="16"/>
  <c r="HY54" i="16" s="1"/>
  <c r="HZ54" i="16"/>
  <c r="IA54" i="16" s="1"/>
  <c r="IB54" i="16"/>
  <c r="IH54" i="16" s="1"/>
  <c r="II54" i="16"/>
  <c r="IK54" i="16"/>
  <c r="IQ54" i="16" s="1"/>
  <c r="IR54" i="16"/>
  <c r="IS54" i="16"/>
  <c r="IT54" i="16"/>
  <c r="IZ54" i="16" s="1"/>
  <c r="IU54" i="16"/>
  <c r="JA54" i="16"/>
  <c r="JC54" i="16"/>
  <c r="JI54" i="16" s="1"/>
  <c r="JJ54" i="16"/>
  <c r="JK54" i="16"/>
  <c r="JL54" i="16"/>
  <c r="JR54" i="16" s="1"/>
  <c r="JS54" i="16"/>
  <c r="JT54" i="16" s="1"/>
  <c r="JU54" i="16"/>
  <c r="KA54" i="16"/>
  <c r="KB54" i="16"/>
  <c r="KC54" i="16"/>
  <c r="KD54" i="16"/>
  <c r="KE54" i="16"/>
  <c r="KJ54" i="16"/>
  <c r="R55" i="16"/>
  <c r="S55" i="16" s="1"/>
  <c r="T55" i="16"/>
  <c r="Z55" i="16" s="1"/>
  <c r="U55" i="16"/>
  <c r="AA55" i="16"/>
  <c r="AB55" i="16" s="1"/>
  <c r="AC55" i="16"/>
  <c r="AI55" i="16" s="1"/>
  <c r="AJ55" i="16"/>
  <c r="AK55" i="16"/>
  <c r="AL55" i="16"/>
  <c r="AR55" i="16" s="1"/>
  <c r="AS55" i="16"/>
  <c r="AT55" i="16"/>
  <c r="AU55" i="16"/>
  <c r="BA55" i="16" s="1"/>
  <c r="BB55" i="16"/>
  <c r="BC55" i="16" s="1"/>
  <c r="BD55" i="16"/>
  <c r="BE55" i="16"/>
  <c r="BJ55" i="16"/>
  <c r="BK55" i="16"/>
  <c r="BL55" i="16" s="1"/>
  <c r="BM55" i="16"/>
  <c r="BS55" i="16" s="1"/>
  <c r="BT55" i="16"/>
  <c r="BU55" i="16" s="1"/>
  <c r="BV55" i="16"/>
  <c r="CB55" i="16"/>
  <c r="CC55" i="16"/>
  <c r="CD55" i="16" s="1"/>
  <c r="CF55" i="16" s="1"/>
  <c r="CE55" i="16"/>
  <c r="CK55" i="16"/>
  <c r="CL55" i="16"/>
  <c r="CM55" i="16" s="1"/>
  <c r="CN55" i="16"/>
  <c r="CT55" i="16" s="1"/>
  <c r="CU55" i="16"/>
  <c r="CV55" i="16"/>
  <c r="CW55" i="16"/>
  <c r="DC55" i="16" s="1"/>
  <c r="CX55" i="16"/>
  <c r="DD55" i="16"/>
  <c r="DE55" i="16" s="1"/>
  <c r="DF55" i="16"/>
  <c r="DL55" i="16" s="1"/>
  <c r="DM55" i="16"/>
  <c r="DN55" i="16" s="1"/>
  <c r="DP55" i="16" s="1"/>
  <c r="DO55" i="16"/>
  <c r="DU55" i="16" s="1"/>
  <c r="DV55" i="16"/>
  <c r="DW55" i="16" s="1"/>
  <c r="DX55" i="16"/>
  <c r="ED55" i="16" s="1"/>
  <c r="EE55" i="16"/>
  <c r="EF55" i="16"/>
  <c r="EH55" i="16" s="1"/>
  <c r="EG55" i="16"/>
  <c r="EM55" i="16" s="1"/>
  <c r="EN55" i="16"/>
  <c r="EO55" i="16" s="1"/>
  <c r="EP55" i="16"/>
  <c r="EV55" i="16"/>
  <c r="EW55" i="16"/>
  <c r="EX55" i="16" s="1"/>
  <c r="EZ55" i="16" s="1"/>
  <c r="EY55" i="16"/>
  <c r="FE55" i="16"/>
  <c r="FF55" i="16"/>
  <c r="FG55" i="16" s="1"/>
  <c r="FH55" i="16"/>
  <c r="FN55" i="16" s="1"/>
  <c r="FO55" i="16"/>
  <c r="FP55" i="16" s="1"/>
  <c r="FR55" i="16" s="1"/>
  <c r="FQ55" i="16"/>
  <c r="FW55" i="16" s="1"/>
  <c r="FX55" i="16"/>
  <c r="FY55" i="16" s="1"/>
  <c r="FZ55" i="16"/>
  <c r="GF55" i="16" s="1"/>
  <c r="GG55" i="16"/>
  <c r="GH55" i="16" s="1"/>
  <c r="GI55" i="16"/>
  <c r="GO55" i="16"/>
  <c r="GP55" i="16"/>
  <c r="GQ55" i="16" s="1"/>
  <c r="GR55" i="16"/>
  <c r="GX55" i="16" s="1"/>
  <c r="GY55" i="16"/>
  <c r="GZ55" i="16" s="1"/>
  <c r="HB55" i="16" s="1"/>
  <c r="HA55" i="16"/>
  <c r="HG55" i="16"/>
  <c r="HH55" i="16"/>
  <c r="HI55" i="16" s="1"/>
  <c r="HJ55" i="16"/>
  <c r="HP55" i="16"/>
  <c r="HQ55" i="16"/>
  <c r="HR55" i="16" s="1"/>
  <c r="HS55" i="16"/>
  <c r="HY55" i="16"/>
  <c r="HZ55" i="16"/>
  <c r="IA55" i="16" s="1"/>
  <c r="IB55" i="16"/>
  <c r="IH55" i="16"/>
  <c r="II55" i="16"/>
  <c r="IJ55" i="16" s="1"/>
  <c r="IL55" i="16" s="1"/>
  <c r="IK55" i="16"/>
  <c r="IQ55" i="16"/>
  <c r="IR55" i="16"/>
  <c r="IS55" i="16" s="1"/>
  <c r="IT55" i="16"/>
  <c r="IZ55" i="16"/>
  <c r="JA55" i="16"/>
  <c r="JB55" i="16"/>
  <c r="JD55" i="16" s="1"/>
  <c r="JC55" i="16"/>
  <c r="JI55" i="16"/>
  <c r="JJ55" i="16"/>
  <c r="JK55" i="16" s="1"/>
  <c r="JL55" i="16"/>
  <c r="JR55" i="16"/>
  <c r="JS55" i="16"/>
  <c r="JT55" i="16" s="1"/>
  <c r="JV55" i="16" s="1"/>
  <c r="JU55" i="16"/>
  <c r="KA55" i="16"/>
  <c r="KB55" i="16"/>
  <c r="KC55" i="16" s="1"/>
  <c r="KD55" i="16"/>
  <c r="KJ55" i="16"/>
  <c r="R56" i="16"/>
  <c r="S56" i="16" s="1"/>
  <c r="T56" i="16"/>
  <c r="Z56" i="16" s="1"/>
  <c r="U56" i="16"/>
  <c r="W56" i="16" s="1"/>
  <c r="AA56" i="16"/>
  <c r="AB56" i="16" s="1"/>
  <c r="AC56" i="16"/>
  <c r="AI56" i="16" s="1"/>
  <c r="AJ56" i="16"/>
  <c r="AK56" i="16" s="1"/>
  <c r="AL56" i="16"/>
  <c r="AR56" i="16" s="1"/>
  <c r="AS56" i="16"/>
  <c r="AT56" i="16" s="1"/>
  <c r="AU56" i="16"/>
  <c r="BA56" i="16"/>
  <c r="BB56" i="16"/>
  <c r="BC56" i="16" s="1"/>
  <c r="BD56" i="16"/>
  <c r="BJ56" i="16"/>
  <c r="BK56" i="16"/>
  <c r="BL56" i="16" s="1"/>
  <c r="BM56" i="16"/>
  <c r="BS56" i="16" s="1"/>
  <c r="BT56" i="16"/>
  <c r="BU56" i="16" s="1"/>
  <c r="BV56" i="16"/>
  <c r="CB56" i="16" s="1"/>
  <c r="CC56" i="16"/>
  <c r="CD56" i="16"/>
  <c r="CE56" i="16"/>
  <c r="CK56" i="16" s="1"/>
  <c r="CL56" i="16"/>
  <c r="CM56" i="16"/>
  <c r="CO56" i="16" s="1"/>
  <c r="CQ56" i="16" s="1"/>
  <c r="CN56" i="16"/>
  <c r="CT56" i="16" s="1"/>
  <c r="CU56" i="16"/>
  <c r="CV56" i="16" s="1"/>
  <c r="CW56" i="16"/>
  <c r="DC56" i="16" s="1"/>
  <c r="DD56" i="16"/>
  <c r="DE56" i="16"/>
  <c r="DF56" i="16"/>
  <c r="DG56" i="16"/>
  <c r="DJ56" i="16" s="1"/>
  <c r="DL56" i="16"/>
  <c r="DM56" i="16"/>
  <c r="DN56" i="16" s="1"/>
  <c r="DO56" i="16"/>
  <c r="DU56" i="16" s="1"/>
  <c r="DV56" i="16"/>
  <c r="DW56" i="16" s="1"/>
  <c r="DX56" i="16"/>
  <c r="ED56" i="16" s="1"/>
  <c r="EE56" i="16"/>
  <c r="EG56" i="16"/>
  <c r="EM56" i="16" s="1"/>
  <c r="EN56" i="16"/>
  <c r="EO56" i="16" s="1"/>
  <c r="EQ56" i="16" s="1"/>
  <c r="EP56" i="16"/>
  <c r="EV56" i="16" s="1"/>
  <c r="EW56" i="16"/>
  <c r="EX56" i="16" s="1"/>
  <c r="EY56" i="16"/>
  <c r="FE56" i="16" s="1"/>
  <c r="FF56" i="16"/>
  <c r="FG56" i="16"/>
  <c r="FI56" i="16" s="1"/>
  <c r="FH56" i="16"/>
  <c r="FN56" i="16"/>
  <c r="FO56" i="16"/>
  <c r="FP56" i="16" s="1"/>
  <c r="FQ56" i="16"/>
  <c r="FR56" i="16"/>
  <c r="FW56" i="16"/>
  <c r="FX56" i="16"/>
  <c r="FZ56" i="16"/>
  <c r="GF56" i="16" s="1"/>
  <c r="GG56" i="16"/>
  <c r="GH56" i="16" s="1"/>
  <c r="GI56" i="16"/>
  <c r="GO56" i="16" s="1"/>
  <c r="GP56" i="16"/>
  <c r="GQ56" i="16"/>
  <c r="GS56" i="16" s="1"/>
  <c r="GR56" i="16"/>
  <c r="GX56" i="16" s="1"/>
  <c r="GY56" i="16"/>
  <c r="GZ56" i="16"/>
  <c r="HB56" i="16" s="1"/>
  <c r="HA56" i="16"/>
  <c r="HG56" i="16" s="1"/>
  <c r="HH56" i="16"/>
  <c r="HI56" i="16" s="1"/>
  <c r="HJ56" i="16"/>
  <c r="HP56" i="16" s="1"/>
  <c r="HQ56" i="16"/>
  <c r="HS56" i="16"/>
  <c r="HY56" i="16" s="1"/>
  <c r="HZ56" i="16"/>
  <c r="IA56" i="16" s="1"/>
  <c r="IB56" i="16"/>
  <c r="IH56" i="16"/>
  <c r="II56" i="16"/>
  <c r="IJ56" i="16"/>
  <c r="IK56" i="16"/>
  <c r="IQ56" i="16" s="1"/>
  <c r="IR56" i="16"/>
  <c r="IT56" i="16"/>
  <c r="IZ56" i="16" s="1"/>
  <c r="JA56" i="16"/>
  <c r="JB56" i="16" s="1"/>
  <c r="JC56" i="16"/>
  <c r="JI56" i="16" s="1"/>
  <c r="JJ56" i="16"/>
  <c r="JK56" i="16"/>
  <c r="JM56" i="16" s="1"/>
  <c r="JL56" i="16"/>
  <c r="JR56" i="16" s="1"/>
  <c r="JS56" i="16"/>
  <c r="JT56" i="16"/>
  <c r="JU56" i="16"/>
  <c r="KA56" i="16" s="1"/>
  <c r="JV56" i="16"/>
  <c r="KB56" i="16"/>
  <c r="KC56" i="16" s="1"/>
  <c r="KD56" i="16"/>
  <c r="KJ56" i="16" s="1"/>
  <c r="R57" i="16"/>
  <c r="S57" i="16"/>
  <c r="T57" i="16"/>
  <c r="Z57" i="16" s="1"/>
  <c r="AA57" i="16"/>
  <c r="AB57" i="16" s="1"/>
  <c r="AC57" i="16"/>
  <c r="AI57" i="16" s="1"/>
  <c r="AJ57" i="16"/>
  <c r="AK57" i="16" s="1"/>
  <c r="AL57" i="16"/>
  <c r="AR57" i="16" s="1"/>
  <c r="AS57" i="16"/>
  <c r="AU57" i="16"/>
  <c r="BA57" i="16"/>
  <c r="BB57" i="16"/>
  <c r="BC57" i="16" s="1"/>
  <c r="BD57" i="16"/>
  <c r="BJ57" i="16" s="1"/>
  <c r="BK57" i="16"/>
  <c r="BL57" i="16" s="1"/>
  <c r="BN57" i="16" s="1"/>
  <c r="BM57" i="16"/>
  <c r="BS57" i="16" s="1"/>
  <c r="BT57" i="16"/>
  <c r="BU57" i="16" s="1"/>
  <c r="BV57" i="16"/>
  <c r="CB57" i="16" s="1"/>
  <c r="BW57" i="16"/>
  <c r="CC57" i="16"/>
  <c r="CD57" i="16" s="1"/>
  <c r="CE57" i="16"/>
  <c r="CK57" i="16" s="1"/>
  <c r="CL57" i="16"/>
  <c r="CM57" i="16" s="1"/>
  <c r="CN57" i="16"/>
  <c r="CT57" i="16" s="1"/>
  <c r="CU57" i="16"/>
  <c r="CV57" i="16" s="1"/>
  <c r="CW57" i="16"/>
  <c r="DC57" i="16" s="1"/>
  <c r="DD57" i="16"/>
  <c r="DF57" i="16"/>
  <c r="DL57" i="16"/>
  <c r="DM57" i="16"/>
  <c r="DO57" i="16"/>
  <c r="DU57" i="16" s="1"/>
  <c r="DV57" i="16"/>
  <c r="DW57" i="16" s="1"/>
  <c r="DX57" i="16"/>
  <c r="ED57" i="16" s="1"/>
  <c r="EE57" i="16"/>
  <c r="EF57" i="16"/>
  <c r="EG57" i="16"/>
  <c r="EM57" i="16" s="1"/>
  <c r="EN57" i="16"/>
  <c r="EO57" i="16" s="1"/>
  <c r="EP57" i="16"/>
  <c r="EV57" i="16" s="1"/>
  <c r="EQ57" i="16"/>
  <c r="EW57" i="16"/>
  <c r="EX57" i="16" s="1"/>
  <c r="EY57" i="16"/>
  <c r="FE57" i="16" s="1"/>
  <c r="FF57" i="16"/>
  <c r="FG57" i="16" s="1"/>
  <c r="FH57" i="16"/>
  <c r="FN57" i="16" s="1"/>
  <c r="FO57" i="16"/>
  <c r="FP57" i="16" s="1"/>
  <c r="FQ57" i="16"/>
  <c r="FW57" i="16"/>
  <c r="FX57" i="16"/>
  <c r="FZ57" i="16"/>
  <c r="GF57" i="16" s="1"/>
  <c r="GG57" i="16"/>
  <c r="GI57" i="16"/>
  <c r="GO57" i="16" s="1"/>
  <c r="GP57" i="16"/>
  <c r="GQ57" i="16" s="1"/>
  <c r="GR57" i="16"/>
  <c r="GX57" i="16" s="1"/>
  <c r="GY57" i="16"/>
  <c r="GZ57" i="16" s="1"/>
  <c r="HA57" i="16"/>
  <c r="HG57" i="16" s="1"/>
  <c r="HH57" i="16"/>
  <c r="HI57" i="16" s="1"/>
  <c r="HJ57" i="16"/>
  <c r="HP57" i="16" s="1"/>
  <c r="HQ57" i="16"/>
  <c r="HR57" i="16" s="1"/>
  <c r="HS57" i="16"/>
  <c r="HY57" i="16" s="1"/>
  <c r="HZ57" i="16"/>
  <c r="IA57" i="16" s="1"/>
  <c r="IB57" i="16"/>
  <c r="IH57" i="16" s="1"/>
  <c r="II57" i="16"/>
  <c r="IJ57" i="16" s="1"/>
  <c r="IK57" i="16"/>
  <c r="IQ57" i="16" s="1"/>
  <c r="IR57" i="16"/>
  <c r="IS57" i="16"/>
  <c r="IT57" i="16"/>
  <c r="IZ57" i="16" s="1"/>
  <c r="IU57" i="16"/>
  <c r="JA57" i="16"/>
  <c r="JC57" i="16"/>
  <c r="JI57" i="16" s="1"/>
  <c r="JJ57" i="16"/>
  <c r="JK57" i="16" s="1"/>
  <c r="JL57" i="16"/>
  <c r="JR57" i="16" s="1"/>
  <c r="JS57" i="16"/>
  <c r="JT57" i="16"/>
  <c r="JU57" i="16"/>
  <c r="KA57" i="16" s="1"/>
  <c r="KB57" i="16"/>
  <c r="KC57" i="16" s="1"/>
  <c r="KD57" i="16"/>
  <c r="KJ57" i="16" s="1"/>
  <c r="R58" i="16"/>
  <c r="S58" i="16" s="1"/>
  <c r="T58" i="16"/>
  <c r="Z58" i="16" s="1"/>
  <c r="AA58" i="16"/>
  <c r="AB58" i="16"/>
  <c r="AC58" i="16"/>
  <c r="AI58" i="16" s="1"/>
  <c r="AJ58" i="16"/>
  <c r="AK58" i="16" s="1"/>
  <c r="AL58" i="16"/>
  <c r="AR58" i="16" s="1"/>
  <c r="AS58" i="16"/>
  <c r="AT58" i="16"/>
  <c r="AU58" i="16"/>
  <c r="AV58" i="16"/>
  <c r="BA58" i="16"/>
  <c r="BB58" i="16"/>
  <c r="BD58" i="16"/>
  <c r="BJ58" i="16" s="1"/>
  <c r="BK58" i="16"/>
  <c r="BL58" i="16" s="1"/>
  <c r="BM58" i="16"/>
  <c r="BS58" i="16" s="1"/>
  <c r="BT58" i="16"/>
  <c r="BU58" i="16"/>
  <c r="BV58" i="16"/>
  <c r="CB58" i="16" s="1"/>
  <c r="CC58" i="16"/>
  <c r="CD58" i="16" s="1"/>
  <c r="CF58" i="16" s="1"/>
  <c r="CE58" i="16"/>
  <c r="CK58" i="16" s="1"/>
  <c r="CL58" i="16"/>
  <c r="CM58" i="16" s="1"/>
  <c r="CN58" i="16"/>
  <c r="CT58" i="16" s="1"/>
  <c r="CU58" i="16"/>
  <c r="CV58" i="16"/>
  <c r="CX58" i="16" s="1"/>
  <c r="CW58" i="16"/>
  <c r="DC58" i="16" s="1"/>
  <c r="DD58" i="16"/>
  <c r="DE58" i="16" s="1"/>
  <c r="DF58" i="16"/>
  <c r="DL58" i="16"/>
  <c r="DM58" i="16"/>
  <c r="DN58" i="16"/>
  <c r="DO58" i="16"/>
  <c r="DU58" i="16" s="1"/>
  <c r="DP58" i="16"/>
  <c r="DV58" i="16"/>
  <c r="DX58" i="16"/>
  <c r="ED58" i="16" s="1"/>
  <c r="EE58" i="16"/>
  <c r="EF58" i="16" s="1"/>
  <c r="EG58" i="16"/>
  <c r="EM58" i="16" s="1"/>
  <c r="EN58" i="16"/>
  <c r="EO58" i="16"/>
  <c r="EP58" i="16"/>
  <c r="EV58" i="16" s="1"/>
  <c r="EW58" i="16"/>
  <c r="EX58" i="16"/>
  <c r="EY58" i="16"/>
  <c r="FE58" i="16" s="1"/>
  <c r="EZ58" i="16"/>
  <c r="FF58" i="16"/>
  <c r="FH58" i="16"/>
  <c r="FN58" i="16" s="1"/>
  <c r="FO58" i="16"/>
  <c r="FP58" i="16"/>
  <c r="FR58" i="16" s="1"/>
  <c r="FQ58" i="16"/>
  <c r="FW58" i="16"/>
  <c r="FX58" i="16"/>
  <c r="FY58" i="16" s="1"/>
  <c r="FZ58" i="16"/>
  <c r="GF58" i="16" s="1"/>
  <c r="GG58" i="16"/>
  <c r="GH58" i="16" s="1"/>
  <c r="GI58" i="16"/>
  <c r="GO58" i="16" s="1"/>
  <c r="GP58" i="16"/>
  <c r="GR58" i="16"/>
  <c r="GX58" i="16" s="1"/>
  <c r="GY58" i="16"/>
  <c r="GZ58" i="16" s="1"/>
  <c r="HA58" i="16"/>
  <c r="HG58" i="16" s="1"/>
  <c r="HH58" i="16"/>
  <c r="HJ58" i="16"/>
  <c r="HP58" i="16" s="1"/>
  <c r="HQ58" i="16"/>
  <c r="HR58" i="16" s="1"/>
  <c r="HS58" i="16"/>
  <c r="HY58" i="16" s="1"/>
  <c r="HZ58" i="16"/>
  <c r="IB58" i="16"/>
  <c r="IH58" i="16"/>
  <c r="II58" i="16"/>
  <c r="IK58" i="16"/>
  <c r="IQ58" i="16" s="1"/>
  <c r="IR58" i="16"/>
  <c r="IT58" i="16"/>
  <c r="IZ58" i="16" s="1"/>
  <c r="JA58" i="16"/>
  <c r="JC58" i="16"/>
  <c r="JI58" i="16" s="1"/>
  <c r="JJ58" i="16"/>
  <c r="JL58" i="16"/>
  <c r="JR58" i="16" s="1"/>
  <c r="JS58" i="16"/>
  <c r="JU58" i="16"/>
  <c r="KA58" i="16" s="1"/>
  <c r="KB58" i="16"/>
  <c r="KD58" i="16"/>
  <c r="KJ58" i="16" s="1"/>
  <c r="R59" i="16"/>
  <c r="T59" i="16"/>
  <c r="Z59" i="16"/>
  <c r="AA59" i="16"/>
  <c r="AC59" i="16"/>
  <c r="AI59" i="16"/>
  <c r="AJ59" i="16"/>
  <c r="AL59" i="16"/>
  <c r="AR59" i="16"/>
  <c r="AS59" i="16"/>
  <c r="AU59" i="16"/>
  <c r="BA59" i="16"/>
  <c r="BB59" i="16"/>
  <c r="BD59" i="16"/>
  <c r="BJ59" i="16" s="1"/>
  <c r="BK59" i="16"/>
  <c r="BM59" i="16"/>
  <c r="BS59" i="16" s="1"/>
  <c r="BT59" i="16"/>
  <c r="BV59" i="16"/>
  <c r="CB59" i="16" s="1"/>
  <c r="CC59" i="16"/>
  <c r="CE59" i="16"/>
  <c r="CK59" i="16" s="1"/>
  <c r="CL59" i="16"/>
  <c r="CN59" i="16"/>
  <c r="CT59" i="16" s="1"/>
  <c r="CU59" i="16"/>
  <c r="CW59" i="16"/>
  <c r="DC59" i="16" s="1"/>
  <c r="DD59" i="16"/>
  <c r="DF59" i="16"/>
  <c r="DL59" i="16" s="1"/>
  <c r="DM59" i="16"/>
  <c r="DO59" i="16"/>
  <c r="DU59" i="16" s="1"/>
  <c r="DV59" i="16"/>
  <c r="DX59" i="16"/>
  <c r="ED59" i="16" s="1"/>
  <c r="EE59" i="16"/>
  <c r="EG59" i="16"/>
  <c r="EM59" i="16" s="1"/>
  <c r="EN59" i="16"/>
  <c r="EP59" i="16"/>
  <c r="EV59" i="16" s="1"/>
  <c r="EW59" i="16"/>
  <c r="EY59" i="16"/>
  <c r="FE59" i="16" s="1"/>
  <c r="FF59" i="16"/>
  <c r="FH59" i="16"/>
  <c r="FN59" i="16" s="1"/>
  <c r="FO59" i="16"/>
  <c r="FQ59" i="16"/>
  <c r="FW59" i="16" s="1"/>
  <c r="FX59" i="16"/>
  <c r="FZ59" i="16"/>
  <c r="GF59" i="16" s="1"/>
  <c r="GG59" i="16"/>
  <c r="GI59" i="16"/>
  <c r="GO59" i="16" s="1"/>
  <c r="GP59" i="16"/>
  <c r="GR59" i="16"/>
  <c r="GX59" i="16" s="1"/>
  <c r="GY59" i="16"/>
  <c r="HA59" i="16"/>
  <c r="HG59" i="16" s="1"/>
  <c r="HH59" i="16"/>
  <c r="HJ59" i="16"/>
  <c r="HP59" i="16" s="1"/>
  <c r="HQ59" i="16"/>
  <c r="HS59" i="16"/>
  <c r="HY59" i="16" s="1"/>
  <c r="HZ59" i="16"/>
  <c r="IB59" i="16"/>
  <c r="IH59" i="16" s="1"/>
  <c r="II59" i="16"/>
  <c r="IK59" i="16"/>
  <c r="IQ59" i="16" s="1"/>
  <c r="IR59" i="16"/>
  <c r="IT59" i="16"/>
  <c r="IZ59" i="16" s="1"/>
  <c r="JA59" i="16"/>
  <c r="JC59" i="16"/>
  <c r="JI59" i="16" s="1"/>
  <c r="JJ59" i="16"/>
  <c r="JL59" i="16"/>
  <c r="JR59" i="16" s="1"/>
  <c r="JS59" i="16"/>
  <c r="JU59" i="16"/>
  <c r="KA59" i="16" s="1"/>
  <c r="KB59" i="16"/>
  <c r="KD59" i="16"/>
  <c r="KJ59" i="16" s="1"/>
  <c r="R60" i="16"/>
  <c r="T60" i="16"/>
  <c r="Z60" i="16"/>
  <c r="AA60" i="16"/>
  <c r="AC60" i="16"/>
  <c r="AI60" i="16"/>
  <c r="AJ60" i="16"/>
  <c r="AL60" i="16"/>
  <c r="AR60" i="16"/>
  <c r="AS60" i="16"/>
  <c r="AU60" i="16"/>
  <c r="BA60" i="16"/>
  <c r="BB60" i="16"/>
  <c r="BD60" i="16"/>
  <c r="BJ60" i="16"/>
  <c r="BK60" i="16"/>
  <c r="BM60" i="16"/>
  <c r="BS60" i="16"/>
  <c r="BT60" i="16"/>
  <c r="BV60" i="16"/>
  <c r="CB60" i="16"/>
  <c r="CC60" i="16"/>
  <c r="CE60" i="16"/>
  <c r="CK60" i="16"/>
  <c r="CL60" i="16"/>
  <c r="CN60" i="16"/>
  <c r="CT60" i="16"/>
  <c r="CU60" i="16"/>
  <c r="CW60" i="16"/>
  <c r="DC60" i="16"/>
  <c r="DD60" i="16"/>
  <c r="DF60" i="16"/>
  <c r="DL60" i="16"/>
  <c r="DM60" i="16"/>
  <c r="DO60" i="16"/>
  <c r="DU60" i="16"/>
  <c r="DV60" i="16"/>
  <c r="DX60" i="16"/>
  <c r="ED60" i="16" s="1"/>
  <c r="EE60" i="16"/>
  <c r="EG60" i="16"/>
  <c r="EM60" i="16" s="1"/>
  <c r="EN60" i="16"/>
  <c r="EP60" i="16"/>
  <c r="EV60" i="16" s="1"/>
  <c r="EW60" i="16"/>
  <c r="EY60" i="16"/>
  <c r="FE60" i="16" s="1"/>
  <c r="FF60" i="16"/>
  <c r="FH60" i="16"/>
  <c r="FN60" i="16" s="1"/>
  <c r="FO60" i="16"/>
  <c r="FQ60" i="16"/>
  <c r="FW60" i="16"/>
  <c r="FX60" i="16"/>
  <c r="FZ60" i="16"/>
  <c r="GF60" i="16" s="1"/>
  <c r="GG60" i="16"/>
  <c r="GI60" i="16"/>
  <c r="GO60" i="16" s="1"/>
  <c r="GP60" i="16"/>
  <c r="GR60" i="16"/>
  <c r="GX60" i="16" s="1"/>
  <c r="GY60" i="16"/>
  <c r="HA60" i="16"/>
  <c r="HG60" i="16" s="1"/>
  <c r="HH60" i="16"/>
  <c r="HJ60" i="16"/>
  <c r="HP60" i="16" s="1"/>
  <c r="HQ60" i="16"/>
  <c r="HS60" i="16"/>
  <c r="HY60" i="16" s="1"/>
  <c r="HZ60" i="16"/>
  <c r="IB60" i="16"/>
  <c r="IH60" i="16"/>
  <c r="II60" i="16"/>
  <c r="IK60" i="16"/>
  <c r="IQ60" i="16" s="1"/>
  <c r="IR60" i="16"/>
  <c r="IT60" i="16"/>
  <c r="IZ60" i="16" s="1"/>
  <c r="JA60" i="16"/>
  <c r="JC60" i="16"/>
  <c r="JI60" i="16" s="1"/>
  <c r="JJ60" i="16"/>
  <c r="JL60" i="16"/>
  <c r="JR60" i="16" s="1"/>
  <c r="JS60" i="16"/>
  <c r="JU60" i="16"/>
  <c r="KA60" i="16" s="1"/>
  <c r="KB60" i="16"/>
  <c r="KD60" i="16"/>
  <c r="KJ60" i="16" s="1"/>
  <c r="R61" i="16"/>
  <c r="T61" i="16"/>
  <c r="Z61" i="16"/>
  <c r="AA61" i="16"/>
  <c r="AC61" i="16"/>
  <c r="AI61" i="16"/>
  <c r="AJ61" i="16"/>
  <c r="AL61" i="16"/>
  <c r="AR61" i="16"/>
  <c r="AS61" i="16"/>
  <c r="AU61" i="16"/>
  <c r="BA61" i="16"/>
  <c r="BB61" i="16"/>
  <c r="BD61" i="16"/>
  <c r="BJ61" i="16"/>
  <c r="BK61" i="16"/>
  <c r="BM61" i="16"/>
  <c r="BS61" i="16"/>
  <c r="BT61" i="16"/>
  <c r="BV61" i="16"/>
  <c r="CB61" i="16"/>
  <c r="CC61" i="16"/>
  <c r="CE61" i="16"/>
  <c r="CK61" i="16"/>
  <c r="CL61" i="16"/>
  <c r="CN61" i="16"/>
  <c r="CT61" i="16"/>
  <c r="CU61" i="16"/>
  <c r="CW61" i="16"/>
  <c r="DC61" i="16"/>
  <c r="DD61" i="16"/>
  <c r="DF61" i="16"/>
  <c r="DL61" i="16"/>
  <c r="DM61" i="16"/>
  <c r="DO61" i="16"/>
  <c r="DU61" i="16"/>
  <c r="DV61" i="16"/>
  <c r="DX61" i="16"/>
  <c r="ED61" i="16" s="1"/>
  <c r="EE61" i="16"/>
  <c r="EG61" i="16"/>
  <c r="EM61" i="16" s="1"/>
  <c r="EN61" i="16"/>
  <c r="EP61" i="16"/>
  <c r="EV61" i="16" s="1"/>
  <c r="EW61" i="16"/>
  <c r="EY61" i="16"/>
  <c r="FE61" i="16" s="1"/>
  <c r="FF61" i="16"/>
  <c r="FH61" i="16"/>
  <c r="FN61" i="16" s="1"/>
  <c r="FO61" i="16"/>
  <c r="FQ61" i="16"/>
  <c r="FW61" i="16"/>
  <c r="FX61" i="16"/>
  <c r="FZ61" i="16"/>
  <c r="GF61" i="16" s="1"/>
  <c r="GG61" i="16"/>
  <c r="GI61" i="16"/>
  <c r="GO61" i="16" s="1"/>
  <c r="GP61" i="16"/>
  <c r="GR61" i="16"/>
  <c r="GX61" i="16" s="1"/>
  <c r="GY61" i="16"/>
  <c r="HA61" i="16"/>
  <c r="HG61" i="16" s="1"/>
  <c r="HH61" i="16"/>
  <c r="HJ61" i="16"/>
  <c r="HP61" i="16" s="1"/>
  <c r="HQ61" i="16"/>
  <c r="HS61" i="16"/>
  <c r="HY61" i="16" s="1"/>
  <c r="HZ61" i="16"/>
  <c r="IB61" i="16"/>
  <c r="IH61" i="16"/>
  <c r="II61" i="16"/>
  <c r="IK61" i="16"/>
  <c r="IQ61" i="16" s="1"/>
  <c r="IR61" i="16"/>
  <c r="IT61" i="16"/>
  <c r="IZ61" i="16" s="1"/>
  <c r="JA61" i="16"/>
  <c r="JC61" i="16"/>
  <c r="JI61" i="16" s="1"/>
  <c r="JJ61" i="16"/>
  <c r="JL61" i="16"/>
  <c r="JR61" i="16" s="1"/>
  <c r="JS61" i="16"/>
  <c r="JT61" i="16" s="1"/>
  <c r="JU61" i="16"/>
  <c r="KA61" i="16" s="1"/>
  <c r="JV61" i="16"/>
  <c r="KB61" i="16"/>
  <c r="KC61" i="16" s="1"/>
  <c r="KD61" i="16"/>
  <c r="KJ61" i="16" s="1"/>
  <c r="R62" i="16"/>
  <c r="S62" i="16" s="1"/>
  <c r="T62" i="16"/>
  <c r="Z62" i="16" s="1"/>
  <c r="AA62" i="16"/>
  <c r="AB62" i="16" s="1"/>
  <c r="AC62" i="16"/>
  <c r="AI62" i="16" s="1"/>
  <c r="AJ62" i="16"/>
  <c r="AK62" i="16" s="1"/>
  <c r="AL62" i="16"/>
  <c r="AR62" i="16" s="1"/>
  <c r="AM62" i="16"/>
  <c r="AS62" i="16"/>
  <c r="AT62" i="16" s="1"/>
  <c r="AU62" i="16"/>
  <c r="BA62" i="16"/>
  <c r="BB62" i="16"/>
  <c r="BC62" i="16" s="1"/>
  <c r="BD62" i="16"/>
  <c r="BJ62" i="16"/>
  <c r="BK62" i="16"/>
  <c r="BL62" i="16" s="1"/>
  <c r="BM62" i="16"/>
  <c r="BS62" i="16" s="1"/>
  <c r="BT62" i="16"/>
  <c r="BU62" i="16" s="1"/>
  <c r="BV62" i="16"/>
  <c r="CB62" i="16" s="1"/>
  <c r="CC62" i="16"/>
  <c r="CD62" i="16" s="1"/>
  <c r="CE62" i="16"/>
  <c r="CK62" i="16" s="1"/>
  <c r="CF62" i="16"/>
  <c r="CL62" i="16"/>
  <c r="CM62" i="16" s="1"/>
  <c r="CN62" i="16"/>
  <c r="CT62" i="16" s="1"/>
  <c r="CO62" i="16"/>
  <c r="CU62" i="16"/>
  <c r="CV62" i="16" s="1"/>
  <c r="CW62" i="16"/>
  <c r="DC62" i="16" s="1"/>
  <c r="DD62" i="16"/>
  <c r="DE62" i="16" s="1"/>
  <c r="DF62" i="16"/>
  <c r="DL62" i="16"/>
  <c r="DM62" i="16"/>
  <c r="DN62" i="16" s="1"/>
  <c r="DO62" i="16"/>
  <c r="DU62" i="16" s="1"/>
  <c r="DV62" i="16"/>
  <c r="DX62" i="16"/>
  <c r="ED62" i="16"/>
  <c r="EE62" i="16"/>
  <c r="EF62" i="16" s="1"/>
  <c r="EG62" i="16"/>
  <c r="EM62" i="16" s="1"/>
  <c r="EH62" i="16"/>
  <c r="EN62" i="16"/>
  <c r="EO62" i="16" s="1"/>
  <c r="EP62" i="16"/>
  <c r="EV62" i="16" s="1"/>
  <c r="EQ62" i="16"/>
  <c r="EW62" i="16"/>
  <c r="EX62" i="16" s="1"/>
  <c r="EY62" i="16"/>
  <c r="FE62" i="16" s="1"/>
  <c r="FF62" i="16"/>
  <c r="FG62" i="16" s="1"/>
  <c r="FH62" i="16"/>
  <c r="FN62" i="16" s="1"/>
  <c r="FO62" i="16"/>
  <c r="FP62" i="16" s="1"/>
  <c r="FQ62" i="16"/>
  <c r="FR62" i="16"/>
  <c r="FW62" i="16"/>
  <c r="FX62" i="16"/>
  <c r="FY62" i="16" s="1"/>
  <c r="FZ62" i="16"/>
  <c r="GF62" i="16" s="1"/>
  <c r="GA62" i="16"/>
  <c r="GG62" i="16"/>
  <c r="GH62" i="16" s="1"/>
  <c r="GI62" i="16"/>
  <c r="GO62" i="16" s="1"/>
  <c r="GP62" i="16"/>
  <c r="GQ62" i="16" s="1"/>
  <c r="GR62" i="16"/>
  <c r="GX62" i="16" s="1"/>
  <c r="GY62" i="16"/>
  <c r="GZ62" i="16" s="1"/>
  <c r="HA62" i="16"/>
  <c r="HG62" i="16" s="1"/>
  <c r="HH62" i="16"/>
  <c r="HI62" i="16" s="1"/>
  <c r="HJ62" i="16"/>
  <c r="HP62" i="16" s="1"/>
  <c r="HK62" i="16"/>
  <c r="HQ62" i="16"/>
  <c r="HR62" i="16" s="1"/>
  <c r="HS62" i="16"/>
  <c r="HY62" i="16" s="1"/>
  <c r="HT62" i="16"/>
  <c r="HZ62" i="16"/>
  <c r="IA62" i="16" s="1"/>
  <c r="IB62" i="16"/>
  <c r="IH62" i="16"/>
  <c r="II62" i="16"/>
  <c r="IJ62" i="16" s="1"/>
  <c r="IK62" i="16"/>
  <c r="IQ62" i="16"/>
  <c r="IR62" i="16"/>
  <c r="IS62" i="16" s="1"/>
  <c r="IT62" i="16"/>
  <c r="IZ62" i="16" s="1"/>
  <c r="JA62" i="16"/>
  <c r="JB62" i="16" s="1"/>
  <c r="JC62" i="16"/>
  <c r="JI62" i="16" s="1"/>
  <c r="JJ62" i="16"/>
  <c r="JK62" i="16" s="1"/>
  <c r="JL62" i="16"/>
  <c r="JR62" i="16" s="1"/>
  <c r="JM62" i="16"/>
  <c r="JS62" i="16"/>
  <c r="JT62" i="16" s="1"/>
  <c r="JU62" i="16"/>
  <c r="KA62" i="16" s="1"/>
  <c r="JV62" i="16"/>
  <c r="KB62" i="16"/>
  <c r="KC62" i="16" s="1"/>
  <c r="KD62" i="16"/>
  <c r="KJ62" i="16" s="1"/>
  <c r="R63" i="16"/>
  <c r="S63" i="16" s="1"/>
  <c r="T63" i="16"/>
  <c r="Z63" i="16"/>
  <c r="AA63" i="16"/>
  <c r="AB63" i="16" s="1"/>
  <c r="AC63" i="16"/>
  <c r="AI63" i="16"/>
  <c r="AJ63" i="16"/>
  <c r="AK63" i="16" s="1"/>
  <c r="AL63" i="16"/>
  <c r="AR63" i="16"/>
  <c r="AS63" i="16"/>
  <c r="AT63" i="16" s="1"/>
  <c r="AU63" i="16"/>
  <c r="BA63" i="16"/>
  <c r="BB63" i="16"/>
  <c r="BC63" i="16" s="1"/>
  <c r="BD63" i="16"/>
  <c r="BJ63" i="16"/>
  <c r="BK63" i="16"/>
  <c r="BL63" i="16" s="1"/>
  <c r="BM63" i="16"/>
  <c r="BS63" i="16"/>
  <c r="BT63" i="16"/>
  <c r="BU63" i="16" s="1"/>
  <c r="BV63" i="16"/>
  <c r="CB63" i="16"/>
  <c r="CC63" i="16"/>
  <c r="CD63" i="16" s="1"/>
  <c r="CE63" i="16"/>
  <c r="CK63" i="16"/>
  <c r="CL63" i="16"/>
  <c r="CM63" i="16" s="1"/>
  <c r="CN63" i="16"/>
  <c r="CT63" i="16"/>
  <c r="CU63" i="16"/>
  <c r="CV63" i="16" s="1"/>
  <c r="CW63" i="16"/>
  <c r="DC63" i="16"/>
  <c r="DD63" i="16"/>
  <c r="DE63" i="16" s="1"/>
  <c r="DF63" i="16"/>
  <c r="DL63" i="16"/>
  <c r="DM63" i="16"/>
  <c r="DN63" i="16" s="1"/>
  <c r="DO63" i="16"/>
  <c r="DU63" i="16"/>
  <c r="DV63" i="16"/>
  <c r="DW63" i="16" s="1"/>
  <c r="DX63" i="16"/>
  <c r="ED63" i="16"/>
  <c r="EE63" i="16"/>
  <c r="EF63" i="16" s="1"/>
  <c r="EG63" i="16"/>
  <c r="EM63" i="16"/>
  <c r="EN63" i="16"/>
  <c r="EO63" i="16" s="1"/>
  <c r="EP63" i="16"/>
  <c r="EV63" i="16" s="1"/>
  <c r="EW63" i="16"/>
  <c r="EY63" i="16"/>
  <c r="FE63" i="16" s="1"/>
  <c r="FF63" i="16"/>
  <c r="FG63" i="16" s="1"/>
  <c r="FH63" i="16"/>
  <c r="FN63" i="16" s="1"/>
  <c r="FI63" i="16"/>
  <c r="FO63" i="16"/>
  <c r="FP63" i="16" s="1"/>
  <c r="FQ63" i="16"/>
  <c r="FW63" i="16"/>
  <c r="FX63" i="16"/>
  <c r="FY63" i="16" s="1"/>
  <c r="FZ63" i="16"/>
  <c r="GF63" i="16" s="1"/>
  <c r="GG63" i="16"/>
  <c r="GH63" i="16" s="1"/>
  <c r="GI63" i="16"/>
  <c r="GO63" i="16" s="1"/>
  <c r="GP63" i="16"/>
  <c r="GQ63" i="16" s="1"/>
  <c r="GR63" i="16"/>
  <c r="GX63" i="16" s="1"/>
  <c r="GS63" i="16"/>
  <c r="GY63" i="16"/>
  <c r="HA63" i="16"/>
  <c r="HG63" i="16" s="1"/>
  <c r="HH63" i="16"/>
  <c r="HI63" i="16" s="1"/>
  <c r="HJ63" i="16"/>
  <c r="HP63" i="16" s="1"/>
  <c r="HQ63" i="16"/>
  <c r="HR63" i="16" s="1"/>
  <c r="HS63" i="16"/>
  <c r="HY63" i="16" s="1"/>
  <c r="HZ63" i="16"/>
  <c r="IA63" i="16" s="1"/>
  <c r="IB63" i="16"/>
  <c r="IH63" i="16"/>
  <c r="II63" i="16"/>
  <c r="IJ63" i="16" s="1"/>
  <c r="IK63" i="16"/>
  <c r="IQ63" i="16" s="1"/>
  <c r="IL63" i="16"/>
  <c r="IR63" i="16"/>
  <c r="IS63" i="16" s="1"/>
  <c r="IT63" i="16"/>
  <c r="IZ63" i="16" s="1"/>
  <c r="IU63" i="16"/>
  <c r="JA63" i="16"/>
  <c r="JB63" i="16" s="1"/>
  <c r="JC63" i="16"/>
  <c r="JI63" i="16" s="1"/>
  <c r="JJ63" i="16"/>
  <c r="JK63" i="16" s="1"/>
  <c r="JL63" i="16"/>
  <c r="JR63" i="16" s="1"/>
  <c r="JS63" i="16"/>
  <c r="JT63" i="16" s="1"/>
  <c r="JU63" i="16"/>
  <c r="KA63" i="16" s="1"/>
  <c r="KB63" i="16"/>
  <c r="KC63" i="16" s="1"/>
  <c r="KD63" i="16"/>
  <c r="KJ63" i="16" s="1"/>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AN152" i="15" a="1"/>
  <c r="AN152" i="15" s="1"/>
  <c r="AM152" i="15" a="1"/>
  <c r="AM152" i="15" s="1"/>
  <c r="AL152" i="15" a="1"/>
  <c r="AL152" i="15" s="1"/>
  <c r="AK152" i="15" a="1"/>
  <c r="AK152" i="15" s="1"/>
  <c r="AJ152" i="15" a="1"/>
  <c r="AJ152" i="15" s="1"/>
  <c r="AI152" i="15" a="1"/>
  <c r="AI152" i="15" s="1"/>
  <c r="AH152" i="15" a="1"/>
  <c r="AH152" i="15" s="1"/>
  <c r="AG152" i="15" a="1"/>
  <c r="AG152" i="15" s="1"/>
  <c r="AF152" i="15" a="1"/>
  <c r="AF152" i="15" s="1"/>
  <c r="AE152" i="15" a="1"/>
  <c r="AE152" i="15" s="1"/>
  <c r="AD152" i="15" a="1"/>
  <c r="AD152" i="15" s="1"/>
  <c r="AC152" i="15" a="1"/>
  <c r="AC152" i="15" s="1"/>
  <c r="AB152" i="15" a="1"/>
  <c r="AB152" i="15" s="1"/>
  <c r="AA152" i="15" a="1"/>
  <c r="AA152" i="15" s="1"/>
  <c r="Z152" i="15" a="1"/>
  <c r="Z152" i="15" s="1"/>
  <c r="Y152" i="15" a="1"/>
  <c r="Y152" i="15" s="1"/>
  <c r="X152" i="15" a="1"/>
  <c r="X152" i="15" s="1"/>
  <c r="W152" i="15" a="1"/>
  <c r="W152" i="15" s="1"/>
  <c r="V152" i="15" a="1"/>
  <c r="V152" i="15" s="1"/>
  <c r="U152" i="15" a="1"/>
  <c r="U152" i="15" s="1"/>
  <c r="T152" i="15" a="1"/>
  <c r="T152" i="15" s="1"/>
  <c r="S152" i="15" a="1"/>
  <c r="S152" i="15" s="1"/>
  <c r="R152" i="15" a="1"/>
  <c r="R152" i="15" s="1"/>
  <c r="Q152" i="15" a="1"/>
  <c r="Q152" i="15" s="1"/>
  <c r="P152" i="15" a="1"/>
  <c r="P152" i="15" s="1"/>
  <c r="O152" i="15" a="1"/>
  <c r="O152" i="15" s="1"/>
  <c r="N152" i="15" a="1"/>
  <c r="N152" i="15" s="1"/>
  <c r="M152" i="15" a="1"/>
  <c r="M152" i="15" s="1"/>
  <c r="L152" i="15" a="1"/>
  <c r="L152" i="15" s="1"/>
  <c r="K152" i="15" a="1"/>
  <c r="K152" i="15" s="1"/>
  <c r="J152" i="15" a="1"/>
  <c r="J152" i="15" s="1"/>
  <c r="I152" i="15" a="1"/>
  <c r="I152" i="15" s="1"/>
  <c r="AN151" i="15" a="1"/>
  <c r="AN151" i="15" s="1"/>
  <c r="AM151" i="15" a="1"/>
  <c r="AM151" i="15" s="1"/>
  <c r="AL151" i="15" a="1"/>
  <c r="AL151" i="15" s="1"/>
  <c r="AK151" i="15" a="1"/>
  <c r="AK151" i="15" s="1"/>
  <c r="AJ151" i="15" a="1"/>
  <c r="AJ151" i="15" s="1"/>
  <c r="AI151" i="15" a="1"/>
  <c r="AI151" i="15" s="1"/>
  <c r="AH151" i="15" a="1"/>
  <c r="AH151" i="15" s="1"/>
  <c r="AG151" i="15" a="1"/>
  <c r="AG151" i="15" s="1"/>
  <c r="AF151" i="15" a="1"/>
  <c r="AF151" i="15" s="1"/>
  <c r="AE151" i="15" a="1"/>
  <c r="AE151" i="15" s="1"/>
  <c r="AD151" i="15" a="1"/>
  <c r="AD151" i="15" s="1"/>
  <c r="AC151" i="15" a="1"/>
  <c r="AC151" i="15" s="1"/>
  <c r="AB151" i="15" a="1"/>
  <c r="AB151" i="15" s="1"/>
  <c r="AA151" i="15" a="1"/>
  <c r="AA151" i="15" s="1"/>
  <c r="Z151" i="15" a="1"/>
  <c r="Z151" i="15" s="1"/>
  <c r="Y151" i="15" a="1"/>
  <c r="Y151" i="15" s="1"/>
  <c r="X151" i="15" a="1"/>
  <c r="X151" i="15" s="1"/>
  <c r="W151" i="15" a="1"/>
  <c r="W151" i="15" s="1"/>
  <c r="V151" i="15" a="1"/>
  <c r="V151" i="15" s="1"/>
  <c r="U151" i="15" a="1"/>
  <c r="U151" i="15" s="1"/>
  <c r="T151" i="15" a="1"/>
  <c r="T151" i="15" s="1"/>
  <c r="S151" i="15" a="1"/>
  <c r="S151" i="15" s="1"/>
  <c r="R151" i="15" a="1"/>
  <c r="R151" i="15" s="1"/>
  <c r="Q151" i="15" a="1"/>
  <c r="Q151" i="15" s="1"/>
  <c r="P151" i="15" a="1"/>
  <c r="P151" i="15" s="1"/>
  <c r="O151" i="15" a="1"/>
  <c r="O151" i="15" s="1"/>
  <c r="N151" i="15" a="1"/>
  <c r="N151" i="15" s="1"/>
  <c r="M151" i="15" a="1"/>
  <c r="M151" i="15" s="1"/>
  <c r="L151" i="15" a="1"/>
  <c r="L151" i="15" s="1"/>
  <c r="K151" i="15" a="1"/>
  <c r="K151" i="15" s="1"/>
  <c r="J151" i="15" a="1"/>
  <c r="J151" i="15" s="1"/>
  <c r="I151" i="15" a="1"/>
  <c r="I151" i="15" s="1"/>
  <c r="AN150" i="15" a="1"/>
  <c r="AN150" i="15" s="1"/>
  <c r="AM150" i="15" a="1"/>
  <c r="AM150" i="15" s="1"/>
  <c r="AL150" i="15" a="1"/>
  <c r="AL150" i="15" s="1"/>
  <c r="AK150" i="15" a="1"/>
  <c r="AK150" i="15" s="1"/>
  <c r="AJ150" i="15" a="1"/>
  <c r="AJ150" i="15" s="1"/>
  <c r="AI150" i="15" a="1"/>
  <c r="AI150" i="15" s="1"/>
  <c r="AH150" i="15" a="1"/>
  <c r="AH150" i="15" s="1"/>
  <c r="AG150" i="15" a="1"/>
  <c r="AG150" i="15" s="1"/>
  <c r="AF150" i="15" a="1"/>
  <c r="AF150" i="15" s="1"/>
  <c r="AE150" i="15" a="1"/>
  <c r="AE150" i="15" s="1"/>
  <c r="AD150" i="15" a="1"/>
  <c r="AD150" i="15" s="1"/>
  <c r="AC150" i="15" a="1"/>
  <c r="AC150" i="15" s="1"/>
  <c r="AB150" i="15" a="1"/>
  <c r="AB150" i="15" s="1"/>
  <c r="AA150" i="15" a="1"/>
  <c r="AA150" i="15" s="1"/>
  <c r="Z150" i="15" a="1"/>
  <c r="Z150" i="15" s="1"/>
  <c r="Y150" i="15" a="1"/>
  <c r="Y150" i="15" s="1"/>
  <c r="X150" i="15" a="1"/>
  <c r="X150" i="15" s="1"/>
  <c r="W150" i="15" a="1"/>
  <c r="W150" i="15" s="1"/>
  <c r="V150" i="15" a="1"/>
  <c r="V150" i="15" s="1"/>
  <c r="U150" i="15" a="1"/>
  <c r="U150" i="15" s="1"/>
  <c r="T150" i="15" a="1"/>
  <c r="T150" i="15" s="1"/>
  <c r="S150" i="15" a="1"/>
  <c r="S150" i="15" s="1"/>
  <c r="R150" i="15" a="1"/>
  <c r="R150" i="15" s="1"/>
  <c r="Q150" i="15" a="1"/>
  <c r="Q150" i="15" s="1"/>
  <c r="P150" i="15" a="1"/>
  <c r="P150" i="15" s="1"/>
  <c r="O150" i="15" a="1"/>
  <c r="O150" i="15" s="1"/>
  <c r="N150" i="15" a="1"/>
  <c r="N150" i="15" s="1"/>
  <c r="M150" i="15" a="1"/>
  <c r="M150" i="15" s="1"/>
  <c r="L150" i="15" a="1"/>
  <c r="L150" i="15" s="1"/>
  <c r="K150" i="15" a="1"/>
  <c r="K150" i="15" s="1"/>
  <c r="J150" i="15" a="1"/>
  <c r="J150" i="15" s="1"/>
  <c r="I150" i="15" a="1"/>
  <c r="I150" i="15" s="1"/>
  <c r="AN149" i="15" a="1"/>
  <c r="AN149" i="15" s="1"/>
  <c r="AM149" i="15" a="1"/>
  <c r="AM149" i="15" s="1"/>
  <c r="AL149" i="15" a="1"/>
  <c r="AL149" i="15" s="1"/>
  <c r="AK149" i="15" a="1"/>
  <c r="AK149" i="15" s="1"/>
  <c r="AJ149" i="15" a="1"/>
  <c r="AJ149" i="15" s="1"/>
  <c r="AI149" i="15" a="1"/>
  <c r="AI149" i="15" s="1"/>
  <c r="AH149" i="15" a="1"/>
  <c r="AH149" i="15" s="1"/>
  <c r="AG149" i="15" a="1"/>
  <c r="AG149" i="15" s="1"/>
  <c r="AF149" i="15" a="1"/>
  <c r="AF149" i="15" s="1"/>
  <c r="AE149" i="15" a="1"/>
  <c r="AE149" i="15" s="1"/>
  <c r="AD149" i="15" a="1"/>
  <c r="AD149" i="15" s="1"/>
  <c r="AC149" i="15" a="1"/>
  <c r="AC149" i="15" s="1"/>
  <c r="AB149" i="15" a="1"/>
  <c r="AB149" i="15" s="1"/>
  <c r="AA149" i="15" a="1"/>
  <c r="AA149" i="15" s="1"/>
  <c r="Z149" i="15" a="1"/>
  <c r="Z149" i="15" s="1"/>
  <c r="Y149" i="15" a="1"/>
  <c r="Y149" i="15" s="1"/>
  <c r="X149" i="15" a="1"/>
  <c r="X149" i="15" s="1"/>
  <c r="W149" i="15" a="1"/>
  <c r="W149" i="15" s="1"/>
  <c r="V149" i="15" a="1"/>
  <c r="V149" i="15" s="1"/>
  <c r="U149" i="15" a="1"/>
  <c r="U149" i="15" s="1"/>
  <c r="T149" i="15" a="1"/>
  <c r="T149" i="15" s="1"/>
  <c r="S149" i="15" a="1"/>
  <c r="S149" i="15" s="1"/>
  <c r="R149" i="15" a="1"/>
  <c r="R149" i="15" s="1"/>
  <c r="Q149" i="15" a="1"/>
  <c r="Q149" i="15" s="1"/>
  <c r="P149" i="15" a="1"/>
  <c r="P149" i="15" s="1"/>
  <c r="O149" i="15" a="1"/>
  <c r="O149" i="15" s="1"/>
  <c r="N149" i="15" a="1"/>
  <c r="N149" i="15" s="1"/>
  <c r="M149" i="15" a="1"/>
  <c r="M149" i="15" s="1"/>
  <c r="L149" i="15" a="1"/>
  <c r="L149" i="15" s="1"/>
  <c r="K149" i="15" a="1"/>
  <c r="K149" i="15" s="1"/>
  <c r="J149" i="15" a="1"/>
  <c r="J149" i="15" s="1"/>
  <c r="I149" i="15" a="1"/>
  <c r="I149" i="15" s="1"/>
  <c r="AN148" i="15" a="1"/>
  <c r="AN148" i="15" s="1"/>
  <c r="AM148" i="15" a="1"/>
  <c r="AM148" i="15" s="1"/>
  <c r="AL148" i="15" a="1"/>
  <c r="AL148" i="15" s="1"/>
  <c r="AK148" i="15" a="1"/>
  <c r="AK148" i="15" s="1"/>
  <c r="AJ148" i="15" a="1"/>
  <c r="AJ148" i="15" s="1"/>
  <c r="AI148" i="15" a="1"/>
  <c r="AI148" i="15" s="1"/>
  <c r="AH148" i="15" a="1"/>
  <c r="AH148" i="15" s="1"/>
  <c r="AG148" i="15" a="1"/>
  <c r="AG148" i="15" s="1"/>
  <c r="AF148" i="15" a="1"/>
  <c r="AF148" i="15" s="1"/>
  <c r="AE148" i="15" a="1"/>
  <c r="AE148" i="15" s="1"/>
  <c r="AD148" i="15" a="1"/>
  <c r="AD148" i="15" s="1"/>
  <c r="AC148" i="15" a="1"/>
  <c r="AC148" i="15" s="1"/>
  <c r="AB148" i="15" a="1"/>
  <c r="AB148" i="15" s="1"/>
  <c r="AA148" i="15" a="1"/>
  <c r="AA148" i="15" s="1"/>
  <c r="Z148" i="15" a="1"/>
  <c r="Z148" i="15" s="1"/>
  <c r="Y148" i="15" a="1"/>
  <c r="Y148" i="15" s="1"/>
  <c r="X148" i="15" a="1"/>
  <c r="X148" i="15" s="1"/>
  <c r="W148" i="15" a="1"/>
  <c r="W148" i="15" s="1"/>
  <c r="V148" i="15" a="1"/>
  <c r="V148" i="15" s="1"/>
  <c r="U148" i="15" a="1"/>
  <c r="U148" i="15" s="1"/>
  <c r="T148" i="15" a="1"/>
  <c r="T148" i="15" s="1"/>
  <c r="S148" i="15" a="1"/>
  <c r="S148" i="15" s="1"/>
  <c r="R148" i="15" a="1"/>
  <c r="R148" i="15" s="1"/>
  <c r="Q148" i="15" a="1"/>
  <c r="Q148" i="15" s="1"/>
  <c r="P148" i="15" a="1"/>
  <c r="P148" i="15" s="1"/>
  <c r="O148" i="15" a="1"/>
  <c r="O148" i="15" s="1"/>
  <c r="N148" i="15" a="1"/>
  <c r="N148" i="15" s="1"/>
  <c r="M148" i="15" a="1"/>
  <c r="M148" i="15" s="1"/>
  <c r="L148" i="15" a="1"/>
  <c r="L148" i="15" s="1"/>
  <c r="K148" i="15" a="1"/>
  <c r="K148" i="15" s="1"/>
  <c r="J148" i="15" a="1"/>
  <c r="J148" i="15" s="1"/>
  <c r="I148" i="15" a="1"/>
  <c r="I148" i="15" s="1"/>
  <c r="AN147" i="15" a="1"/>
  <c r="AN147" i="15" s="1"/>
  <c r="AM147" i="15" a="1"/>
  <c r="AM147" i="15" s="1"/>
  <c r="AL147" i="15" a="1"/>
  <c r="AL147" i="15" s="1"/>
  <c r="AK147" i="15" a="1"/>
  <c r="AK147" i="15" s="1"/>
  <c r="AJ147" i="15" a="1"/>
  <c r="AJ147" i="15" s="1"/>
  <c r="AI147" i="15" a="1"/>
  <c r="AI147" i="15" s="1"/>
  <c r="AH147" i="15" a="1"/>
  <c r="AH147" i="15" s="1"/>
  <c r="AG147" i="15" a="1"/>
  <c r="AG147" i="15" s="1"/>
  <c r="AF147" i="15" a="1"/>
  <c r="AF147" i="15" s="1"/>
  <c r="AE147" i="15" a="1"/>
  <c r="AE147" i="15" s="1"/>
  <c r="AD147" i="15" a="1"/>
  <c r="AD147" i="15" s="1"/>
  <c r="AC147" i="15" a="1"/>
  <c r="AC147" i="15" s="1"/>
  <c r="AB147" i="15" a="1"/>
  <c r="AB147" i="15" s="1"/>
  <c r="AA147" i="15" a="1"/>
  <c r="AA147" i="15" s="1"/>
  <c r="Z147" i="15" a="1"/>
  <c r="Z147" i="15" s="1"/>
  <c r="Y147" i="15" a="1"/>
  <c r="Y147" i="15" s="1"/>
  <c r="X147" i="15" a="1"/>
  <c r="X147" i="15" s="1"/>
  <c r="W147" i="15" a="1"/>
  <c r="W147" i="15" s="1"/>
  <c r="V147" i="15" a="1"/>
  <c r="V147" i="15" s="1"/>
  <c r="U147" i="15" a="1"/>
  <c r="U147" i="15" s="1"/>
  <c r="T147" i="15" a="1"/>
  <c r="T147" i="15" s="1"/>
  <c r="S147" i="15" a="1"/>
  <c r="S147" i="15" s="1"/>
  <c r="R147" i="15" a="1"/>
  <c r="R147" i="15" s="1"/>
  <c r="Q147" i="15" a="1"/>
  <c r="Q147" i="15" s="1"/>
  <c r="P147" i="15" a="1"/>
  <c r="P147" i="15" s="1"/>
  <c r="O147" i="15" a="1"/>
  <c r="O147" i="15" s="1"/>
  <c r="N147" i="15" a="1"/>
  <c r="N147" i="15" s="1"/>
  <c r="M147" i="15" a="1"/>
  <c r="M147" i="15" s="1"/>
  <c r="L147" i="15" a="1"/>
  <c r="L147" i="15" s="1"/>
  <c r="K147" i="15" a="1"/>
  <c r="K147" i="15" s="1"/>
  <c r="J147" i="15" a="1"/>
  <c r="J147" i="15" s="1"/>
  <c r="I147" i="15" a="1"/>
  <c r="I147" i="15" s="1"/>
  <c r="AN146" i="15" a="1"/>
  <c r="AN146" i="15" s="1"/>
  <c r="AM146" i="15" a="1"/>
  <c r="AM146" i="15" s="1"/>
  <c r="AL146" i="15" a="1"/>
  <c r="AL146" i="15" s="1"/>
  <c r="AK146" i="15" a="1"/>
  <c r="AK146" i="15" s="1"/>
  <c r="AJ146" i="15" a="1"/>
  <c r="AJ146" i="15" s="1"/>
  <c r="AI146" i="15" a="1"/>
  <c r="AI146" i="15" s="1"/>
  <c r="AH146" i="15" a="1"/>
  <c r="AH146" i="15" s="1"/>
  <c r="AG146" i="15" a="1"/>
  <c r="AG146" i="15" s="1"/>
  <c r="AF146" i="15" a="1"/>
  <c r="AF146" i="15" s="1"/>
  <c r="AE146" i="15" a="1"/>
  <c r="AE146" i="15" s="1"/>
  <c r="AD146" i="15" a="1"/>
  <c r="AD146" i="15" s="1"/>
  <c r="AC146" i="15" a="1"/>
  <c r="AC146" i="15" s="1"/>
  <c r="AB146" i="15" a="1"/>
  <c r="AB146" i="15" s="1"/>
  <c r="AA146" i="15" a="1"/>
  <c r="AA146" i="15" s="1"/>
  <c r="Z146" i="15" a="1"/>
  <c r="Z146" i="15" s="1"/>
  <c r="Y146" i="15" a="1"/>
  <c r="Y146" i="15" s="1"/>
  <c r="X146" i="15" a="1"/>
  <c r="X146" i="15" s="1"/>
  <c r="W146" i="15" a="1"/>
  <c r="W146" i="15" s="1"/>
  <c r="V146" i="15" a="1"/>
  <c r="V146" i="15" s="1"/>
  <c r="U146" i="15" a="1"/>
  <c r="U146" i="15" s="1"/>
  <c r="T146" i="15" a="1"/>
  <c r="T146" i="15" s="1"/>
  <c r="S146" i="15" a="1"/>
  <c r="S146" i="15" s="1"/>
  <c r="R146" i="15" a="1"/>
  <c r="R146" i="15" s="1"/>
  <c r="Q146" i="15" a="1"/>
  <c r="Q146" i="15" s="1"/>
  <c r="P146" i="15" a="1"/>
  <c r="P146" i="15" s="1"/>
  <c r="O146" i="15" a="1"/>
  <c r="O146" i="15" s="1"/>
  <c r="N146" i="15" a="1"/>
  <c r="N146" i="15" s="1"/>
  <c r="M146" i="15" a="1"/>
  <c r="M146" i="15" s="1"/>
  <c r="L146" i="15" a="1"/>
  <c r="L146" i="15" s="1"/>
  <c r="K146" i="15" a="1"/>
  <c r="K146" i="15" s="1"/>
  <c r="J146" i="15" a="1"/>
  <c r="J146" i="15" s="1"/>
  <c r="I146" i="15" a="1"/>
  <c r="I146" i="15" s="1"/>
  <c r="AN145" i="15" a="1"/>
  <c r="AN145" i="15" s="1"/>
  <c r="AM145" i="15" a="1"/>
  <c r="AM145" i="15" s="1"/>
  <c r="AL145" i="15" a="1"/>
  <c r="AL145" i="15" s="1"/>
  <c r="AK145" i="15" a="1"/>
  <c r="AK145" i="15" s="1"/>
  <c r="AJ145" i="15" a="1"/>
  <c r="AJ145" i="15" s="1"/>
  <c r="AI145" i="15" a="1"/>
  <c r="AI145" i="15" s="1"/>
  <c r="AH145" i="15" a="1"/>
  <c r="AH145" i="15" s="1"/>
  <c r="AG145" i="15" a="1"/>
  <c r="AG145" i="15" s="1"/>
  <c r="AF145" i="15" a="1"/>
  <c r="AF145" i="15" s="1"/>
  <c r="AE145" i="15" a="1"/>
  <c r="AE145" i="15" s="1"/>
  <c r="AD145" i="15" a="1"/>
  <c r="AD145" i="15" s="1"/>
  <c r="AC145" i="15" a="1"/>
  <c r="AC145" i="15" s="1"/>
  <c r="AB145" i="15" a="1"/>
  <c r="AB145" i="15" s="1"/>
  <c r="AA145" i="15" a="1"/>
  <c r="AA145" i="15" s="1"/>
  <c r="Z145" i="15" a="1"/>
  <c r="Z145" i="15" s="1"/>
  <c r="Y145" i="15" a="1"/>
  <c r="Y145" i="15"/>
  <c r="X145" i="15" a="1"/>
  <c r="X145" i="15" s="1"/>
  <c r="W145" i="15" a="1"/>
  <c r="W145" i="15" s="1"/>
  <c r="V145" i="15" a="1"/>
  <c r="V145" i="15" s="1"/>
  <c r="U145" i="15" a="1"/>
  <c r="U145" i="15" s="1"/>
  <c r="T145" i="15" a="1"/>
  <c r="T145" i="15" s="1"/>
  <c r="S145" i="15" a="1"/>
  <c r="S145" i="15" s="1"/>
  <c r="R145" i="15" a="1"/>
  <c r="R145" i="15" s="1"/>
  <c r="Q145" i="15" a="1"/>
  <c r="Q145" i="15" s="1"/>
  <c r="P145" i="15" a="1"/>
  <c r="P145" i="15" s="1"/>
  <c r="O145" i="15" a="1"/>
  <c r="O145" i="15" s="1"/>
  <c r="N145" i="15" a="1"/>
  <c r="N145" i="15" s="1"/>
  <c r="M145" i="15" a="1"/>
  <c r="M145" i="15" s="1"/>
  <c r="L145" i="15" a="1"/>
  <c r="L145" i="15" s="1"/>
  <c r="K145" i="15" a="1"/>
  <c r="K145" i="15" s="1"/>
  <c r="J145" i="15" a="1"/>
  <c r="J145" i="15" s="1"/>
  <c r="I145" i="15" a="1"/>
  <c r="I145" i="15" s="1"/>
  <c r="AN144" i="15" a="1"/>
  <c r="AN144" i="15" s="1"/>
  <c r="AM144" i="15" a="1"/>
  <c r="AM144" i="15" s="1"/>
  <c r="AL144" i="15" a="1"/>
  <c r="AL144" i="15" s="1"/>
  <c r="AK144" i="15" a="1"/>
  <c r="AK144" i="15" s="1"/>
  <c r="AJ144" i="15" a="1"/>
  <c r="AJ144" i="15" s="1"/>
  <c r="AI144" i="15" a="1"/>
  <c r="AI144" i="15" s="1"/>
  <c r="AH144" i="15" a="1"/>
  <c r="AH144" i="15" s="1"/>
  <c r="AG144" i="15" a="1"/>
  <c r="AG144" i="15" s="1"/>
  <c r="AF144" i="15" a="1"/>
  <c r="AF144" i="15" s="1"/>
  <c r="AE144" i="15" a="1"/>
  <c r="AE144" i="15" s="1"/>
  <c r="AD144" i="15" a="1"/>
  <c r="AD144" i="15" s="1"/>
  <c r="AC144" i="15" a="1"/>
  <c r="AC144" i="15" s="1"/>
  <c r="AB144" i="15" a="1"/>
  <c r="AB144" i="15" s="1"/>
  <c r="AA144" i="15" a="1"/>
  <c r="AA144" i="15" s="1"/>
  <c r="Z144" i="15" a="1"/>
  <c r="Z144" i="15" s="1"/>
  <c r="Y144" i="15" a="1"/>
  <c r="Y144" i="15" s="1"/>
  <c r="X144" i="15" a="1"/>
  <c r="X144" i="15" s="1"/>
  <c r="W144" i="15" a="1"/>
  <c r="W144" i="15" s="1"/>
  <c r="V144" i="15" a="1"/>
  <c r="V144" i="15" s="1"/>
  <c r="U144" i="15" a="1"/>
  <c r="U144" i="15" s="1"/>
  <c r="T144" i="15" a="1"/>
  <c r="T144" i="15" s="1"/>
  <c r="S144" i="15" a="1"/>
  <c r="S144" i="15" s="1"/>
  <c r="R144" i="15" a="1"/>
  <c r="R144" i="15" s="1"/>
  <c r="Q144" i="15" a="1"/>
  <c r="Q144" i="15" s="1"/>
  <c r="P144" i="15" a="1"/>
  <c r="P144" i="15" s="1"/>
  <c r="O144" i="15" a="1"/>
  <c r="O144" i="15" s="1"/>
  <c r="N144" i="15" a="1"/>
  <c r="N144" i="15" s="1"/>
  <c r="M144" i="15" a="1"/>
  <c r="M144" i="15" s="1"/>
  <c r="L144" i="15" a="1"/>
  <c r="L144" i="15" s="1"/>
  <c r="K144" i="15" a="1"/>
  <c r="K144" i="15" s="1"/>
  <c r="J144" i="15" a="1"/>
  <c r="J144" i="15" s="1"/>
  <c r="I144" i="15" a="1"/>
  <c r="I144" i="15" s="1"/>
  <c r="AN143" i="15" a="1"/>
  <c r="AN143" i="15" s="1"/>
  <c r="AM143" i="15" a="1"/>
  <c r="AM143" i="15" s="1"/>
  <c r="AL143" i="15" a="1"/>
  <c r="AL143" i="15" s="1"/>
  <c r="AK143" i="15" a="1"/>
  <c r="AK143" i="15" s="1"/>
  <c r="AJ143" i="15" a="1"/>
  <c r="AJ143" i="15" s="1"/>
  <c r="AI143" i="15" a="1"/>
  <c r="AI143" i="15" s="1"/>
  <c r="AH143" i="15" a="1"/>
  <c r="AH143" i="15" s="1"/>
  <c r="AG143" i="15" a="1"/>
  <c r="AG143" i="15" s="1"/>
  <c r="AF143" i="15" a="1"/>
  <c r="AF143" i="15" s="1"/>
  <c r="AE143" i="15" a="1"/>
  <c r="AE143" i="15" s="1"/>
  <c r="AD143" i="15" a="1"/>
  <c r="AD143" i="15" s="1"/>
  <c r="AC143" i="15" a="1"/>
  <c r="AC143" i="15" s="1"/>
  <c r="AB143" i="15" a="1"/>
  <c r="AB143" i="15" s="1"/>
  <c r="AA143" i="15" a="1"/>
  <c r="AA143" i="15" s="1"/>
  <c r="Z143" i="15" a="1"/>
  <c r="Z143" i="15" s="1"/>
  <c r="Y143" i="15" a="1"/>
  <c r="Y143" i="15" s="1"/>
  <c r="X143" i="15" a="1"/>
  <c r="X143" i="15" s="1"/>
  <c r="W143" i="15" a="1"/>
  <c r="W143" i="15" s="1"/>
  <c r="V143" i="15" a="1"/>
  <c r="V143" i="15" s="1"/>
  <c r="U143" i="15" a="1"/>
  <c r="U143" i="15" s="1"/>
  <c r="T143" i="15" a="1"/>
  <c r="T143" i="15" s="1"/>
  <c r="S143" i="15" a="1"/>
  <c r="S143" i="15" s="1"/>
  <c r="R143" i="15" a="1"/>
  <c r="R143" i="15" s="1"/>
  <c r="Q143" i="15" a="1"/>
  <c r="Q143" i="15" s="1"/>
  <c r="P143" i="15" a="1"/>
  <c r="P143" i="15" s="1"/>
  <c r="O143" i="15" a="1"/>
  <c r="O143" i="15" s="1"/>
  <c r="N143" i="15" a="1"/>
  <c r="N143" i="15" s="1"/>
  <c r="M143" i="15" a="1"/>
  <c r="M143" i="15" s="1"/>
  <c r="L143" i="15" a="1"/>
  <c r="L143" i="15" s="1"/>
  <c r="K143" i="15" a="1"/>
  <c r="K143" i="15" s="1"/>
  <c r="J143" i="15" a="1"/>
  <c r="J143" i="15" s="1"/>
  <c r="I143" i="15" a="1"/>
  <c r="I143" i="15" s="1"/>
  <c r="AN142" i="15" a="1"/>
  <c r="AN142" i="15" s="1"/>
  <c r="AM142" i="15" a="1"/>
  <c r="AM142" i="15" s="1"/>
  <c r="AL142" i="15" a="1"/>
  <c r="AL142" i="15" s="1"/>
  <c r="AK142" i="15" a="1"/>
  <c r="AK142" i="15" s="1"/>
  <c r="AJ142" i="15" a="1"/>
  <c r="AJ142" i="15" s="1"/>
  <c r="AI142" i="15" a="1"/>
  <c r="AI142" i="15" s="1"/>
  <c r="AH142" i="15" a="1"/>
  <c r="AH142" i="15" s="1"/>
  <c r="AG142" i="15" a="1"/>
  <c r="AG142" i="15" s="1"/>
  <c r="AF142" i="15" a="1"/>
  <c r="AF142" i="15" s="1"/>
  <c r="AE142" i="15" a="1"/>
  <c r="AE142" i="15" s="1"/>
  <c r="AD142" i="15" a="1"/>
  <c r="AD142" i="15" s="1"/>
  <c r="AC142" i="15" a="1"/>
  <c r="AC142" i="15" s="1"/>
  <c r="AB142" i="15" a="1"/>
  <c r="AB142" i="15" s="1"/>
  <c r="AA142" i="15" a="1"/>
  <c r="AA142" i="15" s="1"/>
  <c r="Z142" i="15" a="1"/>
  <c r="Z142" i="15" s="1"/>
  <c r="Y142" i="15" a="1"/>
  <c r="Y142" i="15" s="1"/>
  <c r="X142" i="15" a="1"/>
  <c r="X142" i="15" s="1"/>
  <c r="W142" i="15" a="1"/>
  <c r="W142" i="15" s="1"/>
  <c r="V142" i="15" a="1"/>
  <c r="V142" i="15" s="1"/>
  <c r="U142" i="15" a="1"/>
  <c r="U142" i="15" s="1"/>
  <c r="T142" i="15" a="1"/>
  <c r="T142" i="15" s="1"/>
  <c r="S142" i="15" a="1"/>
  <c r="S142" i="15" s="1"/>
  <c r="R142" i="15" a="1"/>
  <c r="R142" i="15" s="1"/>
  <c r="Q142" i="15" a="1"/>
  <c r="Q142" i="15" s="1"/>
  <c r="P142" i="15" a="1"/>
  <c r="P142" i="15" s="1"/>
  <c r="O142" i="15" a="1"/>
  <c r="O142" i="15" s="1"/>
  <c r="N142" i="15" a="1"/>
  <c r="N142" i="15" s="1"/>
  <c r="M142" i="15" a="1"/>
  <c r="M142" i="15" s="1"/>
  <c r="L142" i="15" a="1"/>
  <c r="L142" i="15" s="1"/>
  <c r="K142" i="15" a="1"/>
  <c r="K142" i="15" s="1"/>
  <c r="J142" i="15" a="1"/>
  <c r="J142" i="15" s="1"/>
  <c r="I142" i="15" a="1"/>
  <c r="I142" i="15" s="1"/>
  <c r="AN141" i="15" a="1"/>
  <c r="AN141" i="15" s="1"/>
  <c r="AM141" i="15" a="1"/>
  <c r="AM141" i="15" s="1"/>
  <c r="AL141" i="15" a="1"/>
  <c r="AL141" i="15" s="1"/>
  <c r="AK141" i="15" a="1"/>
  <c r="AK141" i="15" s="1"/>
  <c r="AJ141" i="15" a="1"/>
  <c r="AJ141" i="15" s="1"/>
  <c r="AI141" i="15" a="1"/>
  <c r="AI141" i="15" s="1"/>
  <c r="AH141" i="15" a="1"/>
  <c r="AH141" i="15" s="1"/>
  <c r="AG141" i="15" a="1"/>
  <c r="AG141" i="15" s="1"/>
  <c r="AF141" i="15" a="1"/>
  <c r="AF141" i="15" s="1"/>
  <c r="AE141" i="15" a="1"/>
  <c r="AE141" i="15" s="1"/>
  <c r="AD141" i="15" a="1"/>
  <c r="AD141" i="15" s="1"/>
  <c r="AC141" i="15" a="1"/>
  <c r="AC141" i="15" s="1"/>
  <c r="AB141" i="15" a="1"/>
  <c r="AB141" i="15" s="1"/>
  <c r="AA141" i="15" a="1"/>
  <c r="AA141" i="15" s="1"/>
  <c r="Z141" i="15" a="1"/>
  <c r="Z141" i="15" s="1"/>
  <c r="Y141" i="15" a="1"/>
  <c r="Y141" i="15" s="1"/>
  <c r="X141" i="15" a="1"/>
  <c r="X141" i="15" s="1"/>
  <c r="W141" i="15" a="1"/>
  <c r="W141" i="15" s="1"/>
  <c r="V141" i="15" a="1"/>
  <c r="V141" i="15" s="1"/>
  <c r="U141" i="15" a="1"/>
  <c r="U141" i="15" s="1"/>
  <c r="T141" i="15" a="1"/>
  <c r="T141" i="15" s="1"/>
  <c r="S141" i="15" a="1"/>
  <c r="S141" i="15" s="1"/>
  <c r="R141" i="15" a="1"/>
  <c r="R141" i="15" s="1"/>
  <c r="Q141" i="15" a="1"/>
  <c r="Q141" i="15" s="1"/>
  <c r="P141" i="15" a="1"/>
  <c r="P141" i="15" s="1"/>
  <c r="O141" i="15" a="1"/>
  <c r="O141" i="15" s="1"/>
  <c r="N141" i="15" a="1"/>
  <c r="N141" i="15" s="1"/>
  <c r="M141" i="15" a="1"/>
  <c r="M141" i="15" s="1"/>
  <c r="L141" i="15" a="1"/>
  <c r="L141" i="15" s="1"/>
  <c r="K141" i="15" a="1"/>
  <c r="K141" i="15" s="1"/>
  <c r="J141" i="15" a="1"/>
  <c r="J141" i="15" s="1"/>
  <c r="I141" i="15" a="1"/>
  <c r="I141" i="15" s="1"/>
  <c r="AN140" i="15" a="1"/>
  <c r="AN140" i="15" s="1"/>
  <c r="AM140" i="15" a="1"/>
  <c r="AM140" i="15" s="1"/>
  <c r="AL140" i="15" a="1"/>
  <c r="AL140" i="15" s="1"/>
  <c r="AK140" i="15" a="1"/>
  <c r="AK140" i="15" s="1"/>
  <c r="AJ140" i="15" a="1"/>
  <c r="AJ140" i="15" s="1"/>
  <c r="AI140" i="15" a="1"/>
  <c r="AI140" i="15" s="1"/>
  <c r="AH140" i="15" a="1"/>
  <c r="AH140" i="15" s="1"/>
  <c r="AG140" i="15" a="1"/>
  <c r="AG140" i="15" s="1"/>
  <c r="AF140" i="15" a="1"/>
  <c r="AF140" i="15" s="1"/>
  <c r="AE140" i="15" a="1"/>
  <c r="AE140" i="15" s="1"/>
  <c r="AD140" i="15" a="1"/>
  <c r="AD140" i="15" s="1"/>
  <c r="AC140" i="15" a="1"/>
  <c r="AC140" i="15" s="1"/>
  <c r="AB140" i="15" a="1"/>
  <c r="AB140" i="15" s="1"/>
  <c r="AA140" i="15" a="1"/>
  <c r="AA140" i="15" s="1"/>
  <c r="Z140" i="15" a="1"/>
  <c r="Z140" i="15" s="1"/>
  <c r="Y140" i="15" a="1"/>
  <c r="Y140" i="15" s="1"/>
  <c r="X140" i="15" a="1"/>
  <c r="X140" i="15" s="1"/>
  <c r="W140" i="15" a="1"/>
  <c r="W140" i="15" s="1"/>
  <c r="V140" i="15" a="1"/>
  <c r="V140" i="15" s="1"/>
  <c r="U140" i="15" a="1"/>
  <c r="U140" i="15" s="1"/>
  <c r="T140" i="15" a="1"/>
  <c r="T140" i="15" s="1"/>
  <c r="S140" i="15" a="1"/>
  <c r="S140" i="15" s="1"/>
  <c r="R140" i="15" a="1"/>
  <c r="R140" i="15" s="1"/>
  <c r="Q140" i="15" a="1"/>
  <c r="Q140" i="15" s="1"/>
  <c r="P140" i="15" a="1"/>
  <c r="P140" i="15" s="1"/>
  <c r="O140" i="15" a="1"/>
  <c r="O140" i="15" s="1"/>
  <c r="N140" i="15" a="1"/>
  <c r="N140" i="15" s="1"/>
  <c r="M140" i="15" a="1"/>
  <c r="M140" i="15" s="1"/>
  <c r="L140" i="15" a="1"/>
  <c r="L140" i="15" s="1"/>
  <c r="K140" i="15" a="1"/>
  <c r="K140" i="15"/>
  <c r="J140" i="15" a="1"/>
  <c r="J140" i="15" s="1"/>
  <c r="I140" i="15" a="1"/>
  <c r="I140" i="15" s="1"/>
  <c r="AN139" i="15" a="1"/>
  <c r="AN139" i="15" s="1"/>
  <c r="AM139" i="15" a="1"/>
  <c r="AM139" i="15" s="1"/>
  <c r="AL139" i="15" a="1"/>
  <c r="AL139" i="15" s="1"/>
  <c r="AK139" i="15" a="1"/>
  <c r="AK139" i="15" s="1"/>
  <c r="AJ139" i="15" a="1"/>
  <c r="AJ139" i="15" s="1"/>
  <c r="AI139" i="15" a="1"/>
  <c r="AI139" i="15" s="1"/>
  <c r="AH139" i="15" a="1"/>
  <c r="AH139" i="15" s="1"/>
  <c r="AG139" i="15" a="1"/>
  <c r="AG139" i="15" s="1"/>
  <c r="AF139" i="15" a="1"/>
  <c r="AF139" i="15" s="1"/>
  <c r="AE139" i="15" a="1"/>
  <c r="AE139" i="15" s="1"/>
  <c r="AD139" i="15" a="1"/>
  <c r="AD139" i="15" s="1"/>
  <c r="AC139" i="15" a="1"/>
  <c r="AC139" i="15" s="1"/>
  <c r="AB139" i="15" a="1"/>
  <c r="AB139" i="15" s="1"/>
  <c r="AA139" i="15" a="1"/>
  <c r="AA139" i="15" s="1"/>
  <c r="Z139" i="15" a="1"/>
  <c r="Z139" i="15" s="1"/>
  <c r="Y139" i="15" a="1"/>
  <c r="Y139" i="15" s="1"/>
  <c r="X139" i="15" a="1"/>
  <c r="X139" i="15" s="1"/>
  <c r="W139" i="15" a="1"/>
  <c r="W139" i="15" s="1"/>
  <c r="V139" i="15" a="1"/>
  <c r="V139" i="15" s="1"/>
  <c r="U139" i="15" a="1"/>
  <c r="U139" i="15" s="1"/>
  <c r="T139" i="15" a="1"/>
  <c r="T139" i="15" s="1"/>
  <c r="S139" i="15" a="1"/>
  <c r="S139" i="15" s="1"/>
  <c r="R139" i="15" a="1"/>
  <c r="R139" i="15" s="1"/>
  <c r="Q139" i="15" a="1"/>
  <c r="Q139" i="15" s="1"/>
  <c r="P139" i="15" a="1"/>
  <c r="P139" i="15" s="1"/>
  <c r="O139" i="15" a="1"/>
  <c r="O139" i="15" s="1"/>
  <c r="N139" i="15" a="1"/>
  <c r="N139" i="15" s="1"/>
  <c r="M139" i="15" a="1"/>
  <c r="M139" i="15" s="1"/>
  <c r="L139" i="15" a="1"/>
  <c r="L139" i="15" s="1"/>
  <c r="K139" i="15" a="1"/>
  <c r="K139" i="15" s="1"/>
  <c r="J139" i="15" a="1"/>
  <c r="J139" i="15" s="1"/>
  <c r="I139" i="15" a="1"/>
  <c r="I139" i="15" s="1"/>
  <c r="AN138" i="15" a="1"/>
  <c r="AN138" i="15" s="1"/>
  <c r="AM138" i="15" a="1"/>
  <c r="AM138" i="15" s="1"/>
  <c r="AL138" i="15" a="1"/>
  <c r="AL138" i="15" s="1"/>
  <c r="AK138" i="15" a="1"/>
  <c r="AK138" i="15" s="1"/>
  <c r="AJ138" i="15" a="1"/>
  <c r="AJ138" i="15" s="1"/>
  <c r="AI138" i="15" a="1"/>
  <c r="AI138" i="15" s="1"/>
  <c r="AH138" i="15" a="1"/>
  <c r="AH138" i="15" s="1"/>
  <c r="AG138" i="15" a="1"/>
  <c r="AG138" i="15" s="1"/>
  <c r="AF138" i="15" a="1"/>
  <c r="AF138" i="15" s="1"/>
  <c r="AE138" i="15" a="1"/>
  <c r="AE138" i="15" s="1"/>
  <c r="AD138" i="15" a="1"/>
  <c r="AD138" i="15" s="1"/>
  <c r="AC138" i="15" a="1"/>
  <c r="AC138" i="15" s="1"/>
  <c r="AB138" i="15" a="1"/>
  <c r="AB138" i="15" s="1"/>
  <c r="AA138" i="15" a="1"/>
  <c r="AA138" i="15" s="1"/>
  <c r="Z138" i="15" a="1"/>
  <c r="Z138" i="15" s="1"/>
  <c r="Y138" i="15" a="1"/>
  <c r="Y138" i="15" s="1"/>
  <c r="X138" i="15" a="1"/>
  <c r="X138" i="15" s="1"/>
  <c r="W138" i="15" a="1"/>
  <c r="W138" i="15" s="1"/>
  <c r="V138" i="15" a="1"/>
  <c r="V138" i="15" s="1"/>
  <c r="U138" i="15" a="1"/>
  <c r="U138" i="15" s="1"/>
  <c r="T138" i="15" a="1"/>
  <c r="T138" i="15" s="1"/>
  <c r="S138" i="15" a="1"/>
  <c r="S138" i="15" s="1"/>
  <c r="R138" i="15" a="1"/>
  <c r="R138" i="15" s="1"/>
  <c r="Q138" i="15" a="1"/>
  <c r="Q138" i="15" s="1"/>
  <c r="P138" i="15" a="1"/>
  <c r="P138" i="15" s="1"/>
  <c r="O138" i="15" a="1"/>
  <c r="O138" i="15" s="1"/>
  <c r="N138" i="15" a="1"/>
  <c r="N138" i="15" s="1"/>
  <c r="M138" i="15" a="1"/>
  <c r="M138" i="15" s="1"/>
  <c r="L138" i="15" a="1"/>
  <c r="L138" i="15" s="1"/>
  <c r="K138" i="15" a="1"/>
  <c r="K138" i="15" s="1"/>
  <c r="J138" i="15" a="1"/>
  <c r="J138" i="15" s="1"/>
  <c r="I138" i="15" a="1"/>
  <c r="I138" i="15" s="1"/>
  <c r="AN137" i="15" a="1"/>
  <c r="AN137" i="15" s="1"/>
  <c r="AM137" i="15" a="1"/>
  <c r="AM137" i="15" s="1"/>
  <c r="AL137" i="15" a="1"/>
  <c r="AL137" i="15" s="1"/>
  <c r="AK137" i="15" a="1"/>
  <c r="AK137" i="15" s="1"/>
  <c r="AJ137" i="15" a="1"/>
  <c r="AJ137" i="15" s="1"/>
  <c r="AI137" i="15" a="1"/>
  <c r="AI137" i="15" s="1"/>
  <c r="AH137" i="15" a="1"/>
  <c r="AH137" i="15" s="1"/>
  <c r="AG137" i="15" a="1"/>
  <c r="AG137" i="15" s="1"/>
  <c r="AF137" i="15" a="1"/>
  <c r="AF137" i="15" s="1"/>
  <c r="AE137" i="15" a="1"/>
  <c r="AE137" i="15" s="1"/>
  <c r="AD137" i="15" a="1"/>
  <c r="AD137" i="15" s="1"/>
  <c r="AC137" i="15" a="1"/>
  <c r="AC137" i="15" s="1"/>
  <c r="AB137" i="15" a="1"/>
  <c r="AB137" i="15" s="1"/>
  <c r="AA137" i="15" a="1"/>
  <c r="AA137" i="15" s="1"/>
  <c r="Z137" i="15" a="1"/>
  <c r="Z137" i="15" s="1"/>
  <c r="Y137" i="15" a="1"/>
  <c r="Y137" i="15" s="1"/>
  <c r="X137" i="15" a="1"/>
  <c r="X137" i="15" s="1"/>
  <c r="W137" i="15" a="1"/>
  <c r="W137" i="15" s="1"/>
  <c r="V137" i="15" a="1"/>
  <c r="V137" i="15" s="1"/>
  <c r="U137" i="15" a="1"/>
  <c r="U137" i="15" s="1"/>
  <c r="T137" i="15" a="1"/>
  <c r="T137" i="15" s="1"/>
  <c r="S137" i="15" a="1"/>
  <c r="S137" i="15" s="1"/>
  <c r="R137" i="15" a="1"/>
  <c r="R137" i="15" s="1"/>
  <c r="Q137" i="15" a="1"/>
  <c r="Q137" i="15" s="1"/>
  <c r="P137" i="15" a="1"/>
  <c r="P137" i="15" s="1"/>
  <c r="O137" i="15" a="1"/>
  <c r="O137" i="15" s="1"/>
  <c r="N137" i="15" a="1"/>
  <c r="N137" i="15" s="1"/>
  <c r="M137" i="15" a="1"/>
  <c r="M137" i="15" s="1"/>
  <c r="L137" i="15" a="1"/>
  <c r="L137" i="15" s="1"/>
  <c r="K137" i="15" a="1"/>
  <c r="K137" i="15" s="1"/>
  <c r="J137" i="15" a="1"/>
  <c r="J137" i="15" s="1"/>
  <c r="I137" i="15" a="1"/>
  <c r="I137" i="15" s="1"/>
  <c r="AN136" i="15" a="1"/>
  <c r="AN136" i="15" s="1"/>
  <c r="AM136" i="15" a="1"/>
  <c r="AM136" i="15" s="1"/>
  <c r="AL136" i="15" a="1"/>
  <c r="AL136" i="15" s="1"/>
  <c r="AK136" i="15" a="1"/>
  <c r="AK136" i="15" s="1"/>
  <c r="AJ136" i="15" a="1"/>
  <c r="AJ136" i="15" s="1"/>
  <c r="AI136" i="15" a="1"/>
  <c r="AI136" i="15" s="1"/>
  <c r="AH136" i="15" a="1"/>
  <c r="AH136" i="15" s="1"/>
  <c r="AG136" i="15" a="1"/>
  <c r="AG136" i="15" s="1"/>
  <c r="AF136" i="15" a="1"/>
  <c r="AF136" i="15" s="1"/>
  <c r="AE136" i="15" a="1"/>
  <c r="AE136" i="15" s="1"/>
  <c r="AD136" i="15" a="1"/>
  <c r="AD136" i="15" s="1"/>
  <c r="AC136" i="15" a="1"/>
  <c r="AC136" i="15" s="1"/>
  <c r="AB136" i="15" a="1"/>
  <c r="AB136" i="15" s="1"/>
  <c r="AA136" i="15" a="1"/>
  <c r="AA136" i="15" s="1"/>
  <c r="Z136" i="15" a="1"/>
  <c r="Z136" i="15" s="1"/>
  <c r="Y136" i="15" a="1"/>
  <c r="Y136" i="15" s="1"/>
  <c r="X136" i="15" a="1"/>
  <c r="X136" i="15" s="1"/>
  <c r="W136" i="15" a="1"/>
  <c r="W136" i="15" s="1"/>
  <c r="V136" i="15" a="1"/>
  <c r="V136" i="15" s="1"/>
  <c r="U136" i="15" a="1"/>
  <c r="U136" i="15" s="1"/>
  <c r="T136" i="15" a="1"/>
  <c r="T136" i="15" s="1"/>
  <c r="S136" i="15" a="1"/>
  <c r="S136" i="15" s="1"/>
  <c r="R136" i="15" a="1"/>
  <c r="R136" i="15" s="1"/>
  <c r="Q136" i="15" a="1"/>
  <c r="Q136" i="15" s="1"/>
  <c r="P136" i="15" a="1"/>
  <c r="P136" i="15" s="1"/>
  <c r="O136" i="15" a="1"/>
  <c r="O136" i="15" s="1"/>
  <c r="N136" i="15" a="1"/>
  <c r="N136" i="15" s="1"/>
  <c r="M136" i="15" a="1"/>
  <c r="M136" i="15" s="1"/>
  <c r="L136" i="15" a="1"/>
  <c r="L136" i="15" s="1"/>
  <c r="K136" i="15" a="1"/>
  <c r="K136" i="15" s="1"/>
  <c r="J136" i="15" a="1"/>
  <c r="J136" i="15" s="1"/>
  <c r="I136" i="15" a="1"/>
  <c r="I136" i="15" s="1"/>
  <c r="AN135" i="15" a="1"/>
  <c r="AN135" i="15" s="1"/>
  <c r="AM135" i="15" a="1"/>
  <c r="AM135" i="15" s="1"/>
  <c r="AL135" i="15" a="1"/>
  <c r="AL135" i="15" s="1"/>
  <c r="AK135" i="15" a="1"/>
  <c r="AK135" i="15" s="1"/>
  <c r="AJ135" i="15" a="1"/>
  <c r="AJ135" i="15" s="1"/>
  <c r="AI135" i="15" a="1"/>
  <c r="AI135" i="15" s="1"/>
  <c r="AH135" i="15" a="1"/>
  <c r="AH135" i="15" s="1"/>
  <c r="AG135" i="15" a="1"/>
  <c r="AG135" i="15" s="1"/>
  <c r="AF135" i="15" a="1"/>
  <c r="AF135" i="15" s="1"/>
  <c r="AE135" i="15" a="1"/>
  <c r="AE135" i="15" s="1"/>
  <c r="AD135" i="15" a="1"/>
  <c r="AD135" i="15" s="1"/>
  <c r="AC135" i="15" a="1"/>
  <c r="AC135" i="15" s="1"/>
  <c r="AB135" i="15" a="1"/>
  <c r="AB135" i="15" s="1"/>
  <c r="AA135" i="15" a="1"/>
  <c r="AA135" i="15" s="1"/>
  <c r="Z135" i="15" a="1"/>
  <c r="Z135" i="15" s="1"/>
  <c r="Y135" i="15" a="1"/>
  <c r="Y135" i="15" s="1"/>
  <c r="X135" i="15" a="1"/>
  <c r="X135" i="15" s="1"/>
  <c r="W135" i="15" a="1"/>
  <c r="W135" i="15" s="1"/>
  <c r="V135" i="15" a="1"/>
  <c r="V135" i="15" s="1"/>
  <c r="U135" i="15" a="1"/>
  <c r="U135" i="15" s="1"/>
  <c r="T135" i="15" a="1"/>
  <c r="T135" i="15" s="1"/>
  <c r="S135" i="15" a="1"/>
  <c r="S135" i="15" s="1"/>
  <c r="R135" i="15" a="1"/>
  <c r="R135" i="15" s="1"/>
  <c r="Q135" i="15" a="1"/>
  <c r="Q135" i="15" s="1"/>
  <c r="P135" i="15" a="1"/>
  <c r="P135" i="15" s="1"/>
  <c r="O135" i="15" a="1"/>
  <c r="O135" i="15" s="1"/>
  <c r="N135" i="15" a="1"/>
  <c r="N135" i="15" s="1"/>
  <c r="M135" i="15" a="1"/>
  <c r="M135" i="15" s="1"/>
  <c r="L135" i="15" a="1"/>
  <c r="L135" i="15" s="1"/>
  <c r="K135" i="15" a="1"/>
  <c r="K135" i="15" s="1"/>
  <c r="J135" i="15" a="1"/>
  <c r="J135" i="15" s="1"/>
  <c r="I135" i="15" a="1"/>
  <c r="I135" i="15" s="1"/>
  <c r="AN134" i="15" a="1"/>
  <c r="AN134" i="15" s="1"/>
  <c r="AM134" i="15" a="1"/>
  <c r="AM134" i="15" s="1"/>
  <c r="AL134" i="15" a="1"/>
  <c r="AL134" i="15" s="1"/>
  <c r="AK134" i="15" a="1"/>
  <c r="AK134" i="15" s="1"/>
  <c r="AJ134" i="15" a="1"/>
  <c r="AJ134" i="15"/>
  <c r="AI134" i="15" a="1"/>
  <c r="AI134" i="15" s="1"/>
  <c r="AH134" i="15" a="1"/>
  <c r="AH134" i="15" s="1"/>
  <c r="AG134" i="15" a="1"/>
  <c r="AG134" i="15" s="1"/>
  <c r="AF134" i="15" a="1"/>
  <c r="AF134" i="15" s="1"/>
  <c r="AE134" i="15" a="1"/>
  <c r="AE134" i="15" s="1"/>
  <c r="AD134" i="15" a="1"/>
  <c r="AD134" i="15" s="1"/>
  <c r="AC134" i="15" a="1"/>
  <c r="AC134" i="15" s="1"/>
  <c r="AB134" i="15" a="1"/>
  <c r="AB134" i="15" s="1"/>
  <c r="AA134" i="15" a="1"/>
  <c r="AA134" i="15" s="1"/>
  <c r="Z134" i="15" a="1"/>
  <c r="Z134" i="15" s="1"/>
  <c r="Y134" i="15" a="1"/>
  <c r="Y134" i="15" s="1"/>
  <c r="X134" i="15" a="1"/>
  <c r="X134" i="15" s="1"/>
  <c r="W134" i="15" a="1"/>
  <c r="W134" i="15" s="1"/>
  <c r="V134" i="15" a="1"/>
  <c r="V134" i="15" s="1"/>
  <c r="U134" i="15" a="1"/>
  <c r="U134" i="15" s="1"/>
  <c r="T134" i="15" a="1"/>
  <c r="T134" i="15" s="1"/>
  <c r="S134" i="15" a="1"/>
  <c r="S134" i="15" s="1"/>
  <c r="R134" i="15" a="1"/>
  <c r="R134" i="15" s="1"/>
  <c r="Q134" i="15" a="1"/>
  <c r="Q134" i="15" s="1"/>
  <c r="P134" i="15" a="1"/>
  <c r="P134" i="15" s="1"/>
  <c r="O134" i="15" a="1"/>
  <c r="O134" i="15" s="1"/>
  <c r="N134" i="15" a="1"/>
  <c r="N134" i="15" s="1"/>
  <c r="M134" i="15" a="1"/>
  <c r="M134" i="15" s="1"/>
  <c r="L134" i="15" a="1"/>
  <c r="L134" i="15" s="1"/>
  <c r="K134" i="15" a="1"/>
  <c r="K134" i="15" s="1"/>
  <c r="J134" i="15" a="1"/>
  <c r="J134" i="15" s="1"/>
  <c r="I134" i="15" a="1"/>
  <c r="I134" i="15" s="1"/>
  <c r="AN133" i="15" a="1"/>
  <c r="AN133" i="15" s="1"/>
  <c r="AM133" i="15" a="1"/>
  <c r="AM133" i="15" s="1"/>
  <c r="AL133" i="15" a="1"/>
  <c r="AL133" i="15" s="1"/>
  <c r="AK133" i="15" a="1"/>
  <c r="AK133" i="15" s="1"/>
  <c r="AJ133" i="15" a="1"/>
  <c r="AJ133" i="15" s="1"/>
  <c r="AI133" i="15" a="1"/>
  <c r="AI133" i="15" s="1"/>
  <c r="AH133" i="15" a="1"/>
  <c r="AH133" i="15" s="1"/>
  <c r="AG133" i="15" a="1"/>
  <c r="AG133" i="15" s="1"/>
  <c r="AF133" i="15" a="1"/>
  <c r="AF133" i="15" s="1"/>
  <c r="AE133" i="15" a="1"/>
  <c r="AE133" i="15" s="1"/>
  <c r="AD133" i="15" a="1"/>
  <c r="AD133" i="15" s="1"/>
  <c r="AC133" i="15" a="1"/>
  <c r="AC133" i="15" s="1"/>
  <c r="AB133" i="15" a="1"/>
  <c r="AB133" i="15" s="1"/>
  <c r="AA133" i="15" a="1"/>
  <c r="AA133" i="15" s="1"/>
  <c r="Z133" i="15" a="1"/>
  <c r="Z133" i="15" s="1"/>
  <c r="Y133" i="15" a="1"/>
  <c r="Y133" i="15" s="1"/>
  <c r="X133" i="15" a="1"/>
  <c r="X133" i="15" s="1"/>
  <c r="W133" i="15" a="1"/>
  <c r="W133" i="15" s="1"/>
  <c r="V133" i="15" a="1"/>
  <c r="V133" i="15" s="1"/>
  <c r="U133" i="15" a="1"/>
  <c r="U133" i="15" s="1"/>
  <c r="T133" i="15" a="1"/>
  <c r="T133" i="15" s="1"/>
  <c r="S133" i="15" a="1"/>
  <c r="S133" i="15" s="1"/>
  <c r="R133" i="15" a="1"/>
  <c r="R133" i="15" s="1"/>
  <c r="Q133" i="15" a="1"/>
  <c r="Q133" i="15" s="1"/>
  <c r="P133" i="15" a="1"/>
  <c r="P133" i="15" s="1"/>
  <c r="O133" i="15" a="1"/>
  <c r="O133" i="15" s="1"/>
  <c r="N133" i="15" a="1"/>
  <c r="N133" i="15" s="1"/>
  <c r="M133" i="15" a="1"/>
  <c r="M133" i="15" s="1"/>
  <c r="L133" i="15" a="1"/>
  <c r="L133" i="15" s="1"/>
  <c r="K133" i="15" a="1"/>
  <c r="K133" i="15" s="1"/>
  <c r="J133" i="15" a="1"/>
  <c r="J133" i="15" s="1"/>
  <c r="I133" i="15" a="1"/>
  <c r="I133" i="15" s="1"/>
  <c r="AN132" i="15" a="1"/>
  <c r="AN132" i="15" s="1"/>
  <c r="AM132" i="15" a="1"/>
  <c r="AM132" i="15" s="1"/>
  <c r="AL132" i="15" a="1"/>
  <c r="AL132" i="15" s="1"/>
  <c r="AK132" i="15" a="1"/>
  <c r="AK132" i="15" s="1"/>
  <c r="AJ132" i="15" a="1"/>
  <c r="AJ132" i="15" s="1"/>
  <c r="AI132" i="15" a="1"/>
  <c r="AI132" i="15" s="1"/>
  <c r="AH132" i="15" a="1"/>
  <c r="AH132" i="15" s="1"/>
  <c r="AG132" i="15" a="1"/>
  <c r="AG132" i="15" s="1"/>
  <c r="AF132" i="15" a="1"/>
  <c r="AF132" i="15" s="1"/>
  <c r="AE132" i="15" a="1"/>
  <c r="AE132" i="15" s="1"/>
  <c r="AD132" i="15" a="1"/>
  <c r="AD132" i="15" s="1"/>
  <c r="AC132" i="15" a="1"/>
  <c r="AC132" i="15" s="1"/>
  <c r="AB132" i="15" a="1"/>
  <c r="AB132" i="15" s="1"/>
  <c r="AA132" i="15" a="1"/>
  <c r="AA132" i="15" s="1"/>
  <c r="Z132" i="15" a="1"/>
  <c r="Z132" i="15" s="1"/>
  <c r="Y132" i="15" a="1"/>
  <c r="Y132" i="15" s="1"/>
  <c r="X132" i="15" a="1"/>
  <c r="X132" i="15" s="1"/>
  <c r="W132" i="15" a="1"/>
  <c r="W132" i="15" s="1"/>
  <c r="V132" i="15" a="1"/>
  <c r="V132" i="15" s="1"/>
  <c r="U132" i="15" a="1"/>
  <c r="U132" i="15" s="1"/>
  <c r="T132" i="15" a="1"/>
  <c r="T132" i="15" s="1"/>
  <c r="S132" i="15" a="1"/>
  <c r="S132" i="15" s="1"/>
  <c r="R132" i="15" a="1"/>
  <c r="R132" i="15" s="1"/>
  <c r="Q132" i="15" a="1"/>
  <c r="Q132" i="15" s="1"/>
  <c r="P132" i="15" a="1"/>
  <c r="P132" i="15" s="1"/>
  <c r="O132" i="15" a="1"/>
  <c r="O132" i="15" s="1"/>
  <c r="N132" i="15" a="1"/>
  <c r="N132" i="15" s="1"/>
  <c r="M132" i="15" a="1"/>
  <c r="M132" i="15" s="1"/>
  <c r="L132" i="15" a="1"/>
  <c r="L132" i="15" s="1"/>
  <c r="K132" i="15" a="1"/>
  <c r="K132" i="15" s="1"/>
  <c r="J132" i="15" a="1"/>
  <c r="J132" i="15" s="1"/>
  <c r="I132" i="15" a="1"/>
  <c r="I132" i="15" s="1"/>
  <c r="AN131" i="15" a="1"/>
  <c r="AN131" i="15" s="1"/>
  <c r="AM131" i="15" a="1"/>
  <c r="AM131" i="15" s="1"/>
  <c r="AL131" i="15" a="1"/>
  <c r="AL131" i="15" s="1"/>
  <c r="AK131" i="15" a="1"/>
  <c r="AK131" i="15" s="1"/>
  <c r="AJ131" i="15" a="1"/>
  <c r="AJ131" i="15" s="1"/>
  <c r="AI131" i="15" a="1"/>
  <c r="AI131" i="15" s="1"/>
  <c r="AH131" i="15" a="1"/>
  <c r="AH131" i="15" s="1"/>
  <c r="AG131" i="15" a="1"/>
  <c r="AG131" i="15" s="1"/>
  <c r="AF131" i="15" a="1"/>
  <c r="AF131" i="15" s="1"/>
  <c r="AE131" i="15" a="1"/>
  <c r="AE131" i="15" s="1"/>
  <c r="AD131" i="15" a="1"/>
  <c r="AD131" i="15" s="1"/>
  <c r="AC131" i="15" a="1"/>
  <c r="AC131" i="15" s="1"/>
  <c r="AB131" i="15" a="1"/>
  <c r="AB131" i="15" s="1"/>
  <c r="AA131" i="15" a="1"/>
  <c r="AA131" i="15" s="1"/>
  <c r="Z131" i="15" a="1"/>
  <c r="Z131" i="15" s="1"/>
  <c r="Y131" i="15" a="1"/>
  <c r="Y131" i="15" s="1"/>
  <c r="X131" i="15" a="1"/>
  <c r="X131" i="15" s="1"/>
  <c r="W131" i="15" a="1"/>
  <c r="W131" i="15" s="1"/>
  <c r="V131" i="15" a="1"/>
  <c r="V131" i="15" s="1"/>
  <c r="U131" i="15" a="1"/>
  <c r="U131" i="15" s="1"/>
  <c r="T131" i="15" a="1"/>
  <c r="T131" i="15" s="1"/>
  <c r="S131" i="15" a="1"/>
  <c r="S131" i="15" s="1"/>
  <c r="R131" i="15" a="1"/>
  <c r="R131" i="15" s="1"/>
  <c r="Q131" i="15" a="1"/>
  <c r="Q131" i="15" s="1"/>
  <c r="P131" i="15" a="1"/>
  <c r="P131" i="15" s="1"/>
  <c r="O131" i="15" a="1"/>
  <c r="O131" i="15" s="1"/>
  <c r="N131" i="15" a="1"/>
  <c r="N131" i="15" s="1"/>
  <c r="M131" i="15" a="1"/>
  <c r="M131" i="15" s="1"/>
  <c r="L131" i="15" a="1"/>
  <c r="L131" i="15" s="1"/>
  <c r="K131" i="15" a="1"/>
  <c r="K131" i="15" s="1"/>
  <c r="J131" i="15" a="1"/>
  <c r="J131" i="15" s="1"/>
  <c r="I131" i="15" a="1"/>
  <c r="I131" i="15" s="1"/>
  <c r="AN130" i="15" a="1"/>
  <c r="AN130" i="15" s="1"/>
  <c r="AM130" i="15" a="1"/>
  <c r="AM130" i="15" s="1"/>
  <c r="AL130" i="15" a="1"/>
  <c r="AL130" i="15" s="1"/>
  <c r="AK130" i="15" a="1"/>
  <c r="AK130" i="15" s="1"/>
  <c r="AJ130" i="15" a="1"/>
  <c r="AJ130" i="15" s="1"/>
  <c r="AI130" i="15" a="1"/>
  <c r="AI130" i="15" s="1"/>
  <c r="AH130" i="15" a="1"/>
  <c r="AH130" i="15" s="1"/>
  <c r="AG130" i="15" a="1"/>
  <c r="AG130" i="15" s="1"/>
  <c r="AF130" i="15" a="1"/>
  <c r="AF130" i="15" s="1"/>
  <c r="AE130" i="15" a="1"/>
  <c r="AE130" i="15" s="1"/>
  <c r="AD130" i="15" a="1"/>
  <c r="AD130" i="15" s="1"/>
  <c r="AC130" i="15" a="1"/>
  <c r="AC130" i="15" s="1"/>
  <c r="AB130" i="15" a="1"/>
  <c r="AB130" i="15" s="1"/>
  <c r="AA130" i="15" a="1"/>
  <c r="AA130" i="15" s="1"/>
  <c r="Z130" i="15" a="1"/>
  <c r="Z130" i="15" s="1"/>
  <c r="Y130" i="15" a="1"/>
  <c r="Y130" i="15" s="1"/>
  <c r="X130" i="15" a="1"/>
  <c r="X130" i="15" s="1"/>
  <c r="W130" i="15" a="1"/>
  <c r="W130" i="15" s="1"/>
  <c r="V130" i="15" a="1"/>
  <c r="V130" i="15" s="1"/>
  <c r="U130" i="15" a="1"/>
  <c r="U130" i="15" s="1"/>
  <c r="T130" i="15" a="1"/>
  <c r="T130" i="15" s="1"/>
  <c r="S130" i="15" a="1"/>
  <c r="S130" i="15" s="1"/>
  <c r="R130" i="15" a="1"/>
  <c r="R130" i="15" s="1"/>
  <c r="Q130" i="15" a="1"/>
  <c r="Q130" i="15" s="1"/>
  <c r="P130" i="15" a="1"/>
  <c r="P130" i="15" s="1"/>
  <c r="O130" i="15" a="1"/>
  <c r="O130" i="15" s="1"/>
  <c r="N130" i="15" a="1"/>
  <c r="N130" i="15" s="1"/>
  <c r="M130" i="15" a="1"/>
  <c r="M130" i="15" s="1"/>
  <c r="L130" i="15" a="1"/>
  <c r="L130" i="15" s="1"/>
  <c r="K130" i="15" a="1"/>
  <c r="K130" i="15" s="1"/>
  <c r="J130" i="15" a="1"/>
  <c r="J130" i="15" s="1"/>
  <c r="I130" i="15" a="1"/>
  <c r="I130" i="15" s="1"/>
  <c r="AN129" i="15" a="1"/>
  <c r="AN129" i="15" s="1"/>
  <c r="AM129" i="15" a="1"/>
  <c r="AM129" i="15" s="1"/>
  <c r="AL129" i="15" a="1"/>
  <c r="AL129" i="15" s="1"/>
  <c r="AK129" i="15" a="1"/>
  <c r="AK129" i="15" s="1"/>
  <c r="AJ129" i="15" a="1"/>
  <c r="AJ129" i="15" s="1"/>
  <c r="AI129" i="15" a="1"/>
  <c r="AI129" i="15" s="1"/>
  <c r="AH129" i="15" a="1"/>
  <c r="AH129" i="15" s="1"/>
  <c r="AG129" i="15" a="1"/>
  <c r="AG129" i="15" s="1"/>
  <c r="AF129" i="15" a="1"/>
  <c r="AF129" i="15" s="1"/>
  <c r="AE129" i="15" a="1"/>
  <c r="AE129" i="15" s="1"/>
  <c r="AD129" i="15" a="1"/>
  <c r="AD129" i="15" s="1"/>
  <c r="AC129" i="15" a="1"/>
  <c r="AC129" i="15" s="1"/>
  <c r="AB129" i="15" a="1"/>
  <c r="AB129" i="15" s="1"/>
  <c r="AA129" i="15" a="1"/>
  <c r="AA129" i="15" s="1"/>
  <c r="Z129" i="15" a="1"/>
  <c r="Z129" i="15" s="1"/>
  <c r="Y129" i="15" a="1"/>
  <c r="Y129" i="15" s="1"/>
  <c r="X129" i="15" a="1"/>
  <c r="X129" i="15" s="1"/>
  <c r="W129" i="15" a="1"/>
  <c r="W129" i="15" s="1"/>
  <c r="V129" i="15" a="1"/>
  <c r="V129" i="15" s="1"/>
  <c r="U129" i="15" a="1"/>
  <c r="U129" i="15" s="1"/>
  <c r="T129" i="15" a="1"/>
  <c r="T129" i="15" s="1"/>
  <c r="S129" i="15" a="1"/>
  <c r="S129" i="15" s="1"/>
  <c r="R129" i="15" a="1"/>
  <c r="R129" i="15" s="1"/>
  <c r="Q129" i="15" a="1"/>
  <c r="Q129" i="15" s="1"/>
  <c r="P129" i="15" a="1"/>
  <c r="P129" i="15" s="1"/>
  <c r="O129" i="15" a="1"/>
  <c r="O129" i="15" s="1"/>
  <c r="N129" i="15" a="1"/>
  <c r="N129" i="15" s="1"/>
  <c r="M129" i="15" a="1"/>
  <c r="M129" i="15" s="1"/>
  <c r="L129" i="15" a="1"/>
  <c r="L129" i="15" s="1"/>
  <c r="K129" i="15" a="1"/>
  <c r="K129" i="15" s="1"/>
  <c r="J129" i="15" a="1"/>
  <c r="J129" i="15" s="1"/>
  <c r="I129" i="15" a="1"/>
  <c r="I129" i="15" s="1"/>
  <c r="AN128" i="15" a="1"/>
  <c r="AN128" i="15" s="1"/>
  <c r="AM128" i="15" a="1"/>
  <c r="AM128" i="15" s="1"/>
  <c r="AL128" i="15" a="1"/>
  <c r="AL128" i="15" s="1"/>
  <c r="AK128" i="15" a="1"/>
  <c r="AK128" i="15" s="1"/>
  <c r="AJ128" i="15" a="1"/>
  <c r="AJ128" i="15" s="1"/>
  <c r="AI128" i="15" a="1"/>
  <c r="AI128" i="15" s="1"/>
  <c r="AH128" i="15" a="1"/>
  <c r="AH128" i="15" s="1"/>
  <c r="AG128" i="15" a="1"/>
  <c r="AG128" i="15" s="1"/>
  <c r="AF128" i="15" a="1"/>
  <c r="AF128" i="15" s="1"/>
  <c r="AE128" i="15" a="1"/>
  <c r="AE128" i="15" s="1"/>
  <c r="AD128" i="15" a="1"/>
  <c r="AD128" i="15" s="1"/>
  <c r="AC128" i="15" a="1"/>
  <c r="AC128" i="15" s="1"/>
  <c r="AB128" i="15" a="1"/>
  <c r="AB128" i="15" s="1"/>
  <c r="AA128" i="15" a="1"/>
  <c r="AA128" i="15" s="1"/>
  <c r="Z128" i="15" a="1"/>
  <c r="Z128" i="15" s="1"/>
  <c r="Y128" i="15" a="1"/>
  <c r="Y128" i="15" s="1"/>
  <c r="X128" i="15" a="1"/>
  <c r="X128" i="15" s="1"/>
  <c r="W128" i="15" a="1"/>
  <c r="W128" i="15" s="1"/>
  <c r="V128" i="15" a="1"/>
  <c r="V128" i="15" s="1"/>
  <c r="U128" i="15" a="1"/>
  <c r="U128" i="15" s="1"/>
  <c r="T128" i="15" a="1"/>
  <c r="T128" i="15" s="1"/>
  <c r="S128" i="15" a="1"/>
  <c r="S128" i="15" s="1"/>
  <c r="R128" i="15" a="1"/>
  <c r="R128" i="15" s="1"/>
  <c r="Q128" i="15" a="1"/>
  <c r="Q128" i="15" s="1"/>
  <c r="P128" i="15" a="1"/>
  <c r="P128" i="15" s="1"/>
  <c r="O128" i="15" a="1"/>
  <c r="O128" i="15" s="1"/>
  <c r="N128" i="15" a="1"/>
  <c r="N128" i="15" s="1"/>
  <c r="M128" i="15" a="1"/>
  <c r="M128" i="15" s="1"/>
  <c r="L128" i="15" a="1"/>
  <c r="L128" i="15" s="1"/>
  <c r="K128" i="15" a="1"/>
  <c r="K128" i="15" s="1"/>
  <c r="J128" i="15" a="1"/>
  <c r="J128" i="15" s="1"/>
  <c r="I128" i="15" a="1"/>
  <c r="I128" i="15" s="1"/>
  <c r="AN127" i="15" a="1"/>
  <c r="AN127" i="15" s="1"/>
  <c r="AM127" i="15" a="1"/>
  <c r="AM127" i="15" s="1"/>
  <c r="AL127" i="15" a="1"/>
  <c r="AL127" i="15" s="1"/>
  <c r="AK127" i="15" a="1"/>
  <c r="AK127" i="15" s="1"/>
  <c r="AJ127" i="15" a="1"/>
  <c r="AJ127" i="15" s="1"/>
  <c r="AI127" i="15" a="1"/>
  <c r="AI127" i="15" s="1"/>
  <c r="AH127" i="15" a="1"/>
  <c r="AH127" i="15" s="1"/>
  <c r="AG127" i="15" a="1"/>
  <c r="AG127" i="15" s="1"/>
  <c r="AF127" i="15" a="1"/>
  <c r="AF127" i="15" s="1"/>
  <c r="AE127" i="15" a="1"/>
  <c r="AE127" i="15" s="1"/>
  <c r="AD127" i="15" a="1"/>
  <c r="AD127" i="15" s="1"/>
  <c r="AC127" i="15" a="1"/>
  <c r="AC127" i="15" s="1"/>
  <c r="AB127" i="15" a="1"/>
  <c r="AB127" i="15" s="1"/>
  <c r="AA127" i="15" a="1"/>
  <c r="AA127" i="15" s="1"/>
  <c r="Z127" i="15" a="1"/>
  <c r="Z127" i="15" s="1"/>
  <c r="Y127" i="15" a="1"/>
  <c r="Y127" i="15" s="1"/>
  <c r="X127" i="15" a="1"/>
  <c r="X127" i="15" s="1"/>
  <c r="W127" i="15" a="1"/>
  <c r="W127" i="15" s="1"/>
  <c r="V127" i="15" a="1"/>
  <c r="V127" i="15" s="1"/>
  <c r="U127" i="15" a="1"/>
  <c r="U127" i="15" s="1"/>
  <c r="T127" i="15" a="1"/>
  <c r="T127" i="15" s="1"/>
  <c r="S127" i="15" a="1"/>
  <c r="S127" i="15" s="1"/>
  <c r="R127" i="15" a="1"/>
  <c r="R127" i="15" s="1"/>
  <c r="Q127" i="15" a="1"/>
  <c r="Q127" i="15" s="1"/>
  <c r="P127" i="15" a="1"/>
  <c r="P127" i="15" s="1"/>
  <c r="O127" i="15" a="1"/>
  <c r="O127" i="15" s="1"/>
  <c r="N127" i="15" a="1"/>
  <c r="N127" i="15" s="1"/>
  <c r="M127" i="15" a="1"/>
  <c r="M127" i="15" s="1"/>
  <c r="L127" i="15" a="1"/>
  <c r="L127" i="15" s="1"/>
  <c r="K127" i="15" a="1"/>
  <c r="K127" i="15" s="1"/>
  <c r="J127" i="15" a="1"/>
  <c r="J127" i="15" s="1"/>
  <c r="I127" i="15" a="1"/>
  <c r="I127" i="15" s="1"/>
  <c r="AN126" i="15" a="1"/>
  <c r="AN126" i="15" s="1"/>
  <c r="AM126" i="15" a="1"/>
  <c r="AM126" i="15" s="1"/>
  <c r="AL126" i="15" a="1"/>
  <c r="AL126" i="15" s="1"/>
  <c r="AK126" i="15" a="1"/>
  <c r="AK126" i="15" s="1"/>
  <c r="AJ126" i="15" a="1"/>
  <c r="AJ126" i="15" s="1"/>
  <c r="AI126" i="15" a="1"/>
  <c r="AI126" i="15" s="1"/>
  <c r="AH126" i="15" a="1"/>
  <c r="AH126" i="15" s="1"/>
  <c r="AG126" i="15" a="1"/>
  <c r="AG126" i="15" s="1"/>
  <c r="AF126" i="15" a="1"/>
  <c r="AF126" i="15" s="1"/>
  <c r="AE126" i="15" a="1"/>
  <c r="AE126" i="15" s="1"/>
  <c r="AD126" i="15" a="1"/>
  <c r="AD126" i="15" s="1"/>
  <c r="AC126" i="15" a="1"/>
  <c r="AC126" i="15" s="1"/>
  <c r="AB126" i="15" a="1"/>
  <c r="AB126" i="15" s="1"/>
  <c r="AA126" i="15" a="1"/>
  <c r="AA126" i="15" s="1"/>
  <c r="Z126" i="15" a="1"/>
  <c r="Z126" i="15" s="1"/>
  <c r="Y126" i="15" a="1"/>
  <c r="Y126" i="15" s="1"/>
  <c r="X126" i="15" a="1"/>
  <c r="X126" i="15" s="1"/>
  <c r="W126" i="15" a="1"/>
  <c r="W126" i="15" s="1"/>
  <c r="V126" i="15" a="1"/>
  <c r="V126" i="15" s="1"/>
  <c r="U126" i="15" a="1"/>
  <c r="U126" i="15" s="1"/>
  <c r="T126" i="15" a="1"/>
  <c r="T126" i="15" s="1"/>
  <c r="S126" i="15" a="1"/>
  <c r="S126" i="15" s="1"/>
  <c r="R126" i="15" a="1"/>
  <c r="R126" i="15" s="1"/>
  <c r="Q126" i="15" a="1"/>
  <c r="Q126" i="15" s="1"/>
  <c r="P126" i="15" a="1"/>
  <c r="P126" i="15" s="1"/>
  <c r="O126" i="15" a="1"/>
  <c r="O126" i="15" s="1"/>
  <c r="N126" i="15" a="1"/>
  <c r="N126" i="15" s="1"/>
  <c r="M126" i="15" a="1"/>
  <c r="M126" i="15" s="1"/>
  <c r="L126" i="15" a="1"/>
  <c r="L126" i="15" s="1"/>
  <c r="K126" i="15" a="1"/>
  <c r="K126" i="15" s="1"/>
  <c r="J126" i="15" a="1"/>
  <c r="J126" i="15" s="1"/>
  <c r="I126" i="15" a="1"/>
  <c r="I126" i="15" s="1"/>
  <c r="AN125" i="15" a="1"/>
  <c r="AN125" i="15" s="1"/>
  <c r="AM125" i="15" a="1"/>
  <c r="AM125" i="15" s="1"/>
  <c r="AL125" i="15" a="1"/>
  <c r="AL125" i="15" s="1"/>
  <c r="AK125" i="15" a="1"/>
  <c r="AK125" i="15" s="1"/>
  <c r="AJ125" i="15" a="1"/>
  <c r="AJ125" i="15" s="1"/>
  <c r="AI125" i="15" a="1"/>
  <c r="AI125" i="15" s="1"/>
  <c r="AH125" i="15" a="1"/>
  <c r="AH125" i="15" s="1"/>
  <c r="AG125" i="15" a="1"/>
  <c r="AG125" i="15" s="1"/>
  <c r="AF125" i="15" a="1"/>
  <c r="AF125" i="15" s="1"/>
  <c r="AE125" i="15" a="1"/>
  <c r="AE125" i="15" s="1"/>
  <c r="AD125" i="15" a="1"/>
  <c r="AD125" i="15" s="1"/>
  <c r="AC125" i="15" a="1"/>
  <c r="AC125" i="15" s="1"/>
  <c r="AB125" i="15" a="1"/>
  <c r="AB125" i="15" s="1"/>
  <c r="AA125" i="15" a="1"/>
  <c r="AA125" i="15" s="1"/>
  <c r="Z125" i="15" a="1"/>
  <c r="Z125" i="15" s="1"/>
  <c r="Y125" i="15" a="1"/>
  <c r="Y125" i="15" s="1"/>
  <c r="X125" i="15" a="1"/>
  <c r="X125" i="15" s="1"/>
  <c r="W125" i="15" a="1"/>
  <c r="W125" i="15" s="1"/>
  <c r="V125" i="15" a="1"/>
  <c r="V125" i="15" s="1"/>
  <c r="U125" i="15" a="1"/>
  <c r="U125" i="15" s="1"/>
  <c r="T125" i="15" a="1"/>
  <c r="T125" i="15" s="1"/>
  <c r="S125" i="15" a="1"/>
  <c r="S125" i="15" s="1"/>
  <c r="R125" i="15" a="1"/>
  <c r="R125" i="15" s="1"/>
  <c r="Q125" i="15" a="1"/>
  <c r="Q125" i="15" s="1"/>
  <c r="P125" i="15" a="1"/>
  <c r="P125" i="15" s="1"/>
  <c r="O125" i="15" a="1"/>
  <c r="O125" i="15" s="1"/>
  <c r="N125" i="15" a="1"/>
  <c r="N125" i="15" s="1"/>
  <c r="M125" i="15" a="1"/>
  <c r="M125" i="15" s="1"/>
  <c r="L125" i="15" a="1"/>
  <c r="L125" i="15" s="1"/>
  <c r="K125" i="15" a="1"/>
  <c r="K125" i="15" s="1"/>
  <c r="J125" i="15" a="1"/>
  <c r="J125" i="15" s="1"/>
  <c r="I125" i="15" a="1"/>
  <c r="I125" i="15" s="1"/>
  <c r="AN124" i="15" a="1"/>
  <c r="AN124" i="15" s="1"/>
  <c r="AM124" i="15" a="1"/>
  <c r="AM124" i="15" s="1"/>
  <c r="AL124" i="15" a="1"/>
  <c r="AL124" i="15" s="1"/>
  <c r="AK124" i="15" a="1"/>
  <c r="AK124" i="15" s="1"/>
  <c r="AJ124" i="15" a="1"/>
  <c r="AJ124" i="15" s="1"/>
  <c r="AI124" i="15" a="1"/>
  <c r="AI124" i="15" s="1"/>
  <c r="AH124" i="15" a="1"/>
  <c r="AH124" i="15" s="1"/>
  <c r="AG124" i="15" a="1"/>
  <c r="AG124" i="15" s="1"/>
  <c r="AF124" i="15" a="1"/>
  <c r="AF124" i="15" s="1"/>
  <c r="AE124" i="15" a="1"/>
  <c r="AE124" i="15" s="1"/>
  <c r="AD124" i="15" a="1"/>
  <c r="AD124" i="15" s="1"/>
  <c r="AC124" i="15" a="1"/>
  <c r="AC124" i="15" s="1"/>
  <c r="AB124" i="15" a="1"/>
  <c r="AB124" i="15" s="1"/>
  <c r="AA124" i="15" a="1"/>
  <c r="AA124" i="15" s="1"/>
  <c r="Z124" i="15" a="1"/>
  <c r="Z124" i="15" s="1"/>
  <c r="Y124" i="15" a="1"/>
  <c r="Y124" i="15" s="1"/>
  <c r="X124" i="15" a="1"/>
  <c r="X124" i="15" s="1"/>
  <c r="W124" i="15" a="1"/>
  <c r="W124" i="15" s="1"/>
  <c r="V124" i="15" a="1"/>
  <c r="V124" i="15" s="1"/>
  <c r="U124" i="15" a="1"/>
  <c r="U124" i="15" s="1"/>
  <c r="T124" i="15" a="1"/>
  <c r="T124" i="15" s="1"/>
  <c r="S124" i="15" a="1"/>
  <c r="S124" i="15" s="1"/>
  <c r="R124" i="15" a="1"/>
  <c r="R124" i="15" s="1"/>
  <c r="Q124" i="15" a="1"/>
  <c r="Q124" i="15" s="1"/>
  <c r="P124" i="15" a="1"/>
  <c r="P124" i="15" s="1"/>
  <c r="O124" i="15" a="1"/>
  <c r="O124" i="15" s="1"/>
  <c r="N124" i="15" a="1"/>
  <c r="N124" i="15" s="1"/>
  <c r="M124" i="15" a="1"/>
  <c r="M124" i="15" s="1"/>
  <c r="L124" i="15" a="1"/>
  <c r="L124" i="15" s="1"/>
  <c r="K124" i="15" a="1"/>
  <c r="K124" i="15" s="1"/>
  <c r="J124" i="15" a="1"/>
  <c r="J124" i="15" s="1"/>
  <c r="I124" i="15" a="1"/>
  <c r="I124" i="15" s="1"/>
  <c r="AN123" i="15" a="1"/>
  <c r="AN123" i="15" s="1"/>
  <c r="AM123" i="15" a="1"/>
  <c r="AM123" i="15" s="1"/>
  <c r="AL123" i="15" a="1"/>
  <c r="AL123" i="15" s="1"/>
  <c r="AK123" i="15" a="1"/>
  <c r="AK123" i="15" s="1"/>
  <c r="AJ123" i="15" a="1"/>
  <c r="AJ123" i="15" s="1"/>
  <c r="AI123" i="15" a="1"/>
  <c r="AI123" i="15" s="1"/>
  <c r="AH123" i="15" a="1"/>
  <c r="AH123" i="15" s="1"/>
  <c r="AG123" i="15" a="1"/>
  <c r="AG123" i="15" s="1"/>
  <c r="AF123" i="15" a="1"/>
  <c r="AF123" i="15" s="1"/>
  <c r="AE123" i="15" a="1"/>
  <c r="AE123" i="15" s="1"/>
  <c r="AD123" i="15" a="1"/>
  <c r="AD123" i="15" s="1"/>
  <c r="AC123" i="15" a="1"/>
  <c r="AC123" i="15" s="1"/>
  <c r="AB123" i="15" a="1"/>
  <c r="AB123" i="15" s="1"/>
  <c r="AA123" i="15" a="1"/>
  <c r="AA123" i="15" s="1"/>
  <c r="Z123" i="15" a="1"/>
  <c r="Z123" i="15" s="1"/>
  <c r="Y123" i="15" a="1"/>
  <c r="Y123" i="15" s="1"/>
  <c r="X123" i="15" a="1"/>
  <c r="X123" i="15" s="1"/>
  <c r="W123" i="15" a="1"/>
  <c r="W123" i="15" s="1"/>
  <c r="V123" i="15" a="1"/>
  <c r="V123" i="15" s="1"/>
  <c r="U123" i="15" a="1"/>
  <c r="U123" i="15" s="1"/>
  <c r="T123" i="15" a="1"/>
  <c r="T123" i="15" s="1"/>
  <c r="S123" i="15" a="1"/>
  <c r="S123" i="15" s="1"/>
  <c r="R123" i="15" a="1"/>
  <c r="R123" i="15" s="1"/>
  <c r="Q123" i="15" a="1"/>
  <c r="Q123" i="15" s="1"/>
  <c r="P123" i="15" a="1"/>
  <c r="P123" i="15" s="1"/>
  <c r="O123" i="15" a="1"/>
  <c r="O123" i="15" s="1"/>
  <c r="N123" i="15" a="1"/>
  <c r="N123" i="15" s="1"/>
  <c r="M123" i="15" a="1"/>
  <c r="M123" i="15" s="1"/>
  <c r="L123" i="15" a="1"/>
  <c r="L123" i="15" s="1"/>
  <c r="K123" i="15" a="1"/>
  <c r="K123" i="15" s="1"/>
  <c r="J123" i="15" a="1"/>
  <c r="J123" i="15" s="1"/>
  <c r="I123" i="15" a="1"/>
  <c r="I123" i="15" s="1"/>
  <c r="AN122" i="15" a="1"/>
  <c r="AN122" i="15" s="1"/>
  <c r="AM122" i="15" a="1"/>
  <c r="AM122" i="15" s="1"/>
  <c r="AL122" i="15" a="1"/>
  <c r="AL122" i="15" s="1"/>
  <c r="AK122" i="15" a="1"/>
  <c r="AK122" i="15" s="1"/>
  <c r="AJ122" i="15" a="1"/>
  <c r="AJ122" i="15" s="1"/>
  <c r="AI122" i="15" a="1"/>
  <c r="AI122" i="15" s="1"/>
  <c r="AH122" i="15" a="1"/>
  <c r="AH122" i="15" s="1"/>
  <c r="AG122" i="15" a="1"/>
  <c r="AG122" i="15" s="1"/>
  <c r="AF122" i="15" a="1"/>
  <c r="AF122" i="15" s="1"/>
  <c r="AE122" i="15" a="1"/>
  <c r="AE122" i="15" s="1"/>
  <c r="AD122" i="15" a="1"/>
  <c r="AD122" i="15" s="1"/>
  <c r="AC122" i="15" a="1"/>
  <c r="AC122" i="15" s="1"/>
  <c r="AB122" i="15" a="1"/>
  <c r="AB122" i="15" s="1"/>
  <c r="AA122" i="15" a="1"/>
  <c r="AA122" i="15"/>
  <c r="Z122" i="15" a="1"/>
  <c r="Z122" i="15" s="1"/>
  <c r="Y122" i="15" a="1"/>
  <c r="Y122" i="15" s="1"/>
  <c r="X122" i="15" a="1"/>
  <c r="X122" i="15" s="1"/>
  <c r="W122" i="15" a="1"/>
  <c r="W122" i="15" s="1"/>
  <c r="V122" i="15" a="1"/>
  <c r="V122" i="15" s="1"/>
  <c r="U122" i="15" a="1"/>
  <c r="U122" i="15" s="1"/>
  <c r="T122" i="15" a="1"/>
  <c r="T122" i="15" s="1"/>
  <c r="S122" i="15" a="1"/>
  <c r="S122" i="15" s="1"/>
  <c r="R122" i="15" a="1"/>
  <c r="R122" i="15" s="1"/>
  <c r="Q122" i="15" a="1"/>
  <c r="Q122" i="15" s="1"/>
  <c r="P122" i="15" a="1"/>
  <c r="P122" i="15" s="1"/>
  <c r="O122" i="15" a="1"/>
  <c r="O122" i="15" s="1"/>
  <c r="N122" i="15" a="1"/>
  <c r="N122" i="15" s="1"/>
  <c r="M122" i="15" a="1"/>
  <c r="M122" i="15" s="1"/>
  <c r="L122" i="15" a="1"/>
  <c r="L122" i="15" s="1"/>
  <c r="K122" i="15" a="1"/>
  <c r="K122" i="15" s="1"/>
  <c r="J122" i="15" a="1"/>
  <c r="J122" i="15" s="1"/>
  <c r="I122" i="15" a="1"/>
  <c r="I122" i="15" s="1"/>
  <c r="AN121" i="15" a="1"/>
  <c r="AN121" i="15" s="1"/>
  <c r="AM121" i="15" a="1"/>
  <c r="AM121" i="15" s="1"/>
  <c r="AL121" i="15" a="1"/>
  <c r="AL121" i="15" s="1"/>
  <c r="AK121" i="15" a="1"/>
  <c r="AK121" i="15" s="1"/>
  <c r="AJ121" i="15" a="1"/>
  <c r="AJ121" i="15" s="1"/>
  <c r="AI121" i="15" a="1"/>
  <c r="AI121" i="15" s="1"/>
  <c r="AH121" i="15" a="1"/>
  <c r="AH121" i="15" s="1"/>
  <c r="AG121" i="15" a="1"/>
  <c r="AG121" i="15" s="1"/>
  <c r="AF121" i="15" a="1"/>
  <c r="AF121" i="15" s="1"/>
  <c r="AE121" i="15" a="1"/>
  <c r="AE121" i="15" s="1"/>
  <c r="AD121" i="15" a="1"/>
  <c r="AD121" i="15" s="1"/>
  <c r="AC121" i="15" a="1"/>
  <c r="AC121" i="15" s="1"/>
  <c r="AB121" i="15" a="1"/>
  <c r="AB121" i="15" s="1"/>
  <c r="AA121" i="15" a="1"/>
  <c r="AA121" i="15" s="1"/>
  <c r="Z121" i="15" a="1"/>
  <c r="Z121" i="15" s="1"/>
  <c r="Y121" i="15" a="1"/>
  <c r="Y121" i="15" s="1"/>
  <c r="X121" i="15" a="1"/>
  <c r="X121" i="15" s="1"/>
  <c r="W121" i="15" a="1"/>
  <c r="W121" i="15" s="1"/>
  <c r="V121" i="15" a="1"/>
  <c r="V121" i="15" s="1"/>
  <c r="U121" i="15" a="1"/>
  <c r="U121" i="15" s="1"/>
  <c r="T121" i="15" a="1"/>
  <c r="T121" i="15" s="1"/>
  <c r="S121" i="15" a="1"/>
  <c r="S121" i="15" s="1"/>
  <c r="R121" i="15" a="1"/>
  <c r="R121" i="15" s="1"/>
  <c r="Q121" i="15" a="1"/>
  <c r="Q121" i="15" s="1"/>
  <c r="P121" i="15" a="1"/>
  <c r="P121" i="15" s="1"/>
  <c r="O121" i="15" a="1"/>
  <c r="O121" i="15" s="1"/>
  <c r="N121" i="15" a="1"/>
  <c r="N121" i="15" s="1"/>
  <c r="M121" i="15" a="1"/>
  <c r="M121" i="15" s="1"/>
  <c r="L121" i="15" a="1"/>
  <c r="L121" i="15" s="1"/>
  <c r="K121" i="15" a="1"/>
  <c r="K121" i="15" s="1"/>
  <c r="J121" i="15" a="1"/>
  <c r="J121" i="15" s="1"/>
  <c r="I121" i="15" a="1"/>
  <c r="I121" i="15" s="1"/>
  <c r="AN120" i="15" a="1"/>
  <c r="AN120" i="15" s="1"/>
  <c r="AM120" i="15" a="1"/>
  <c r="AM120" i="15"/>
  <c r="AL120" i="15" a="1"/>
  <c r="AL120" i="15" s="1"/>
  <c r="AK120" i="15" a="1"/>
  <c r="AK120" i="15" s="1"/>
  <c r="AJ120" i="15" a="1"/>
  <c r="AJ120" i="15" s="1"/>
  <c r="AI120" i="15" a="1"/>
  <c r="AI120" i="15" s="1"/>
  <c r="AH120" i="15" a="1"/>
  <c r="AH120" i="15" s="1"/>
  <c r="AG120" i="15" a="1"/>
  <c r="AG120" i="15" s="1"/>
  <c r="AF120" i="15" a="1"/>
  <c r="AF120" i="15" s="1"/>
  <c r="AE120" i="15" a="1"/>
  <c r="AE120" i="15" s="1"/>
  <c r="AD120" i="15" a="1"/>
  <c r="AD120" i="15" s="1"/>
  <c r="AC120" i="15" a="1"/>
  <c r="AC120" i="15" s="1"/>
  <c r="AB120" i="15" a="1"/>
  <c r="AB120" i="15" s="1"/>
  <c r="AA120" i="15" a="1"/>
  <c r="AA120" i="15" s="1"/>
  <c r="Z120" i="15" a="1"/>
  <c r="Z120" i="15" s="1"/>
  <c r="Y120" i="15" a="1"/>
  <c r="Y120" i="15" s="1"/>
  <c r="X120" i="15" a="1"/>
  <c r="X120" i="15" s="1"/>
  <c r="W120" i="15" a="1"/>
  <c r="W120" i="15" s="1"/>
  <c r="V120" i="15" a="1"/>
  <c r="V120" i="15" s="1"/>
  <c r="U120" i="15" a="1"/>
  <c r="U120" i="15" s="1"/>
  <c r="T120" i="15" a="1"/>
  <c r="T120" i="15" s="1"/>
  <c r="S120" i="15" a="1"/>
  <c r="S120" i="15" s="1"/>
  <c r="R120" i="15" a="1"/>
  <c r="R120" i="15" s="1"/>
  <c r="Q120" i="15" a="1"/>
  <c r="Q120" i="15" s="1"/>
  <c r="P120" i="15" a="1"/>
  <c r="P120" i="15" s="1"/>
  <c r="O120" i="15" a="1"/>
  <c r="O120" i="15" s="1"/>
  <c r="N120" i="15" a="1"/>
  <c r="N120" i="15" s="1"/>
  <c r="M120" i="15" a="1"/>
  <c r="M120" i="15" s="1"/>
  <c r="L120" i="15" a="1"/>
  <c r="L120" i="15" s="1"/>
  <c r="K120" i="15" a="1"/>
  <c r="K120" i="15" s="1"/>
  <c r="J120" i="15" a="1"/>
  <c r="J120" i="15" s="1"/>
  <c r="I120" i="15" a="1"/>
  <c r="I120" i="15" s="1"/>
  <c r="AN119" i="15" a="1"/>
  <c r="AN119" i="15" s="1"/>
  <c r="AM119" i="15" a="1"/>
  <c r="AM119" i="15" s="1"/>
  <c r="AL119" i="15" a="1"/>
  <c r="AL119" i="15" s="1"/>
  <c r="AK119" i="15" a="1"/>
  <c r="AK119" i="15" s="1"/>
  <c r="AJ119" i="15" a="1"/>
  <c r="AJ119" i="15" s="1"/>
  <c r="AI119" i="15" a="1"/>
  <c r="AI119" i="15" s="1"/>
  <c r="AH119" i="15" a="1"/>
  <c r="AH119" i="15" s="1"/>
  <c r="AG119" i="15" a="1"/>
  <c r="AG119" i="15" s="1"/>
  <c r="AF119" i="15" a="1"/>
  <c r="AF119" i="15"/>
  <c r="AE119" i="15" a="1"/>
  <c r="AE119" i="15" s="1"/>
  <c r="AD119" i="15" a="1"/>
  <c r="AD119" i="15" s="1"/>
  <c r="AC119" i="15" a="1"/>
  <c r="AC119" i="15" s="1"/>
  <c r="AB119" i="15" a="1"/>
  <c r="AB119" i="15" s="1"/>
  <c r="AA119" i="15" a="1"/>
  <c r="AA119" i="15" s="1"/>
  <c r="Z119" i="15" a="1"/>
  <c r="Z119" i="15" s="1"/>
  <c r="Y119" i="15" a="1"/>
  <c r="Y119" i="15" s="1"/>
  <c r="X119" i="15" a="1"/>
  <c r="X119" i="15" s="1"/>
  <c r="W119" i="15" a="1"/>
  <c r="W119" i="15" s="1"/>
  <c r="V119" i="15" a="1"/>
  <c r="V119" i="15" s="1"/>
  <c r="U119" i="15" a="1"/>
  <c r="U119" i="15" s="1"/>
  <c r="T119" i="15" a="1"/>
  <c r="T119" i="15" s="1"/>
  <c r="S119" i="15" a="1"/>
  <c r="S119" i="15" s="1"/>
  <c r="R119" i="15" a="1"/>
  <c r="R119" i="15" s="1"/>
  <c r="Q119" i="15" a="1"/>
  <c r="Q119" i="15" s="1"/>
  <c r="P119" i="15" a="1"/>
  <c r="P119" i="15" s="1"/>
  <c r="O119" i="15" a="1"/>
  <c r="O119" i="15" s="1"/>
  <c r="N119" i="15" a="1"/>
  <c r="N119" i="15" s="1"/>
  <c r="M119" i="15" a="1"/>
  <c r="M119" i="15" s="1"/>
  <c r="L119" i="15" a="1"/>
  <c r="L119" i="15" s="1"/>
  <c r="K119" i="15" a="1"/>
  <c r="K119" i="15" s="1"/>
  <c r="J119" i="15" a="1"/>
  <c r="J119" i="15" s="1"/>
  <c r="I119" i="15" a="1"/>
  <c r="I119" i="15" s="1"/>
  <c r="AN118" i="15" a="1"/>
  <c r="AN118" i="15" s="1"/>
  <c r="AM118" i="15" a="1"/>
  <c r="AM118" i="15" s="1"/>
  <c r="AL118" i="15" a="1"/>
  <c r="AL118" i="15" s="1"/>
  <c r="AK118" i="15" a="1"/>
  <c r="AK118" i="15" s="1"/>
  <c r="AJ118" i="15" a="1"/>
  <c r="AJ118" i="15" s="1"/>
  <c r="AI118" i="15" a="1"/>
  <c r="AI118" i="15" s="1"/>
  <c r="AH118" i="15" a="1"/>
  <c r="AH118" i="15" s="1"/>
  <c r="AG118" i="15" a="1"/>
  <c r="AG118" i="15" s="1"/>
  <c r="AF118" i="15" a="1"/>
  <c r="AF118" i="15" s="1"/>
  <c r="AE118" i="15" a="1"/>
  <c r="AE118" i="15" s="1"/>
  <c r="AD118" i="15" a="1"/>
  <c r="AD118" i="15" s="1"/>
  <c r="AC118" i="15" a="1"/>
  <c r="AC118" i="15" s="1"/>
  <c r="AB118" i="15" a="1"/>
  <c r="AB118" i="15" s="1"/>
  <c r="AA118" i="15" a="1"/>
  <c r="AA118" i="15" s="1"/>
  <c r="Z118" i="15" a="1"/>
  <c r="Z118" i="15" s="1"/>
  <c r="Y118" i="15" a="1"/>
  <c r="Y118" i="15" s="1"/>
  <c r="X118" i="15" a="1"/>
  <c r="X118" i="15" s="1"/>
  <c r="W118" i="15" a="1"/>
  <c r="W118" i="15" s="1"/>
  <c r="V118" i="15" a="1"/>
  <c r="V118" i="15" s="1"/>
  <c r="U118" i="15" a="1"/>
  <c r="U118" i="15" s="1"/>
  <c r="T118" i="15" a="1"/>
  <c r="T118" i="15" s="1"/>
  <c r="S118" i="15" a="1"/>
  <c r="S118" i="15" s="1"/>
  <c r="R118" i="15" a="1"/>
  <c r="R118" i="15" s="1"/>
  <c r="Q118" i="15" a="1"/>
  <c r="Q118" i="15" s="1"/>
  <c r="P118" i="15" a="1"/>
  <c r="P118" i="15" s="1"/>
  <c r="O118" i="15" a="1"/>
  <c r="O118" i="15" s="1"/>
  <c r="N118" i="15" a="1"/>
  <c r="N118" i="15" s="1"/>
  <c r="M118" i="15" a="1"/>
  <c r="M118" i="15" s="1"/>
  <c r="L118" i="15" a="1"/>
  <c r="L118" i="15" s="1"/>
  <c r="K118" i="15" a="1"/>
  <c r="K118" i="15" s="1"/>
  <c r="J118" i="15" a="1"/>
  <c r="J118" i="15" s="1"/>
  <c r="I118" i="15" a="1"/>
  <c r="I118" i="15" s="1"/>
  <c r="AN117" i="15" a="1"/>
  <c r="AN117" i="15" s="1"/>
  <c r="AM117" i="15" a="1"/>
  <c r="AM117" i="15" s="1"/>
  <c r="AL117" i="15" a="1"/>
  <c r="AL117" i="15" s="1"/>
  <c r="AK117" i="15" a="1"/>
  <c r="AK117" i="15" s="1"/>
  <c r="AJ117" i="15" a="1"/>
  <c r="AJ117" i="15" s="1"/>
  <c r="AI117" i="15" a="1"/>
  <c r="AI117" i="15" s="1"/>
  <c r="AH117" i="15" a="1"/>
  <c r="AH117" i="15" s="1"/>
  <c r="AG117" i="15" a="1"/>
  <c r="AG117" i="15" s="1"/>
  <c r="AF117" i="15" a="1"/>
  <c r="AF117" i="15" s="1"/>
  <c r="AE117" i="15" a="1"/>
  <c r="AE117" i="15" s="1"/>
  <c r="AD117" i="15" a="1"/>
  <c r="AD117" i="15" s="1"/>
  <c r="AC117" i="15" a="1"/>
  <c r="AC117" i="15" s="1"/>
  <c r="AB117" i="15" a="1"/>
  <c r="AB117" i="15" s="1"/>
  <c r="AA117" i="15" a="1"/>
  <c r="AA117" i="15" s="1"/>
  <c r="Z117" i="15" a="1"/>
  <c r="Z117" i="15" s="1"/>
  <c r="Y117" i="15" a="1"/>
  <c r="Y117" i="15" s="1"/>
  <c r="X117" i="15" a="1"/>
  <c r="X117" i="15" s="1"/>
  <c r="W117" i="15" a="1"/>
  <c r="W117" i="15" s="1"/>
  <c r="V117" i="15" a="1"/>
  <c r="V117" i="15" s="1"/>
  <c r="U117" i="15" a="1"/>
  <c r="U117" i="15" s="1"/>
  <c r="T117" i="15" a="1"/>
  <c r="T117" i="15" s="1"/>
  <c r="S117" i="15" a="1"/>
  <c r="S117" i="15" s="1"/>
  <c r="R117" i="15" a="1"/>
  <c r="R117" i="15" s="1"/>
  <c r="Q117" i="15" a="1"/>
  <c r="Q117" i="15" s="1"/>
  <c r="P117" i="15" a="1"/>
  <c r="P117" i="15" s="1"/>
  <c r="O117" i="15" a="1"/>
  <c r="O117" i="15" s="1"/>
  <c r="N117" i="15" a="1"/>
  <c r="N117" i="15" s="1"/>
  <c r="M117" i="15" a="1"/>
  <c r="M117" i="15" s="1"/>
  <c r="L117" i="15" a="1"/>
  <c r="L117" i="15" s="1"/>
  <c r="K117" i="15" a="1"/>
  <c r="K117" i="15" s="1"/>
  <c r="J117" i="15" a="1"/>
  <c r="J117" i="15" s="1"/>
  <c r="I117" i="15" a="1"/>
  <c r="I117" i="15" s="1"/>
  <c r="AN116" i="15" a="1"/>
  <c r="AN116" i="15" s="1"/>
  <c r="AM116" i="15" a="1"/>
  <c r="AM116" i="15" s="1"/>
  <c r="AL116" i="15" a="1"/>
  <c r="AL116" i="15" s="1"/>
  <c r="AK116" i="15" a="1"/>
  <c r="AK116" i="15" s="1"/>
  <c r="AJ116" i="15" a="1"/>
  <c r="AJ116" i="15" s="1"/>
  <c r="AI116" i="15" a="1"/>
  <c r="AI116" i="15" s="1"/>
  <c r="AH116" i="15" a="1"/>
  <c r="AH116" i="15" s="1"/>
  <c r="AG116" i="15" a="1"/>
  <c r="AG116" i="15" s="1"/>
  <c r="AF116" i="15" a="1"/>
  <c r="AF116" i="15" s="1"/>
  <c r="AE116" i="15" a="1"/>
  <c r="AE116" i="15" s="1"/>
  <c r="AD116" i="15" a="1"/>
  <c r="AD116" i="15" s="1"/>
  <c r="AC116" i="15" a="1"/>
  <c r="AC116" i="15" s="1"/>
  <c r="AB116" i="15" a="1"/>
  <c r="AB116" i="15" s="1"/>
  <c r="AA116" i="15" a="1"/>
  <c r="AA116" i="15" s="1"/>
  <c r="Z116" i="15" a="1"/>
  <c r="Z116" i="15" s="1"/>
  <c r="Y116" i="15" a="1"/>
  <c r="Y116" i="15" s="1"/>
  <c r="X116" i="15" a="1"/>
  <c r="X116" i="15" s="1"/>
  <c r="W116" i="15" a="1"/>
  <c r="W116" i="15" s="1"/>
  <c r="V116" i="15" a="1"/>
  <c r="V116" i="15" s="1"/>
  <c r="U116" i="15" a="1"/>
  <c r="U116" i="15" s="1"/>
  <c r="T116" i="15" a="1"/>
  <c r="T116" i="15" s="1"/>
  <c r="S116" i="15" a="1"/>
  <c r="S116" i="15" s="1"/>
  <c r="R116" i="15" a="1"/>
  <c r="R116" i="15" s="1"/>
  <c r="Q116" i="15" a="1"/>
  <c r="Q116" i="15" s="1"/>
  <c r="P116" i="15" a="1"/>
  <c r="P116" i="15" s="1"/>
  <c r="O116" i="15" a="1"/>
  <c r="O116" i="15" s="1"/>
  <c r="N116" i="15" a="1"/>
  <c r="N116" i="15" s="1"/>
  <c r="M116" i="15" a="1"/>
  <c r="M116" i="15" s="1"/>
  <c r="L116" i="15" a="1"/>
  <c r="L116" i="15" s="1"/>
  <c r="K116" i="15" a="1"/>
  <c r="K116" i="15" s="1"/>
  <c r="J116" i="15" a="1"/>
  <c r="J116" i="15" s="1"/>
  <c r="I116" i="15" a="1"/>
  <c r="I116" i="15" s="1"/>
  <c r="AN115" i="15" a="1"/>
  <c r="AN115" i="15" s="1"/>
  <c r="AM115" i="15" a="1"/>
  <c r="AM115" i="15" s="1"/>
  <c r="AL115" i="15" a="1"/>
  <c r="AL115" i="15" s="1"/>
  <c r="AK115" i="15" a="1"/>
  <c r="AK115" i="15" s="1"/>
  <c r="AJ115" i="15" a="1"/>
  <c r="AJ115" i="15" s="1"/>
  <c r="AI115" i="15" a="1"/>
  <c r="AI115" i="15" s="1"/>
  <c r="AH115" i="15" a="1"/>
  <c r="AH115" i="15" s="1"/>
  <c r="AG115" i="15" a="1"/>
  <c r="AG115" i="15" s="1"/>
  <c r="AF115" i="15" a="1"/>
  <c r="AF115" i="15" s="1"/>
  <c r="AE115" i="15" a="1"/>
  <c r="AE115" i="15" s="1"/>
  <c r="AD115" i="15" a="1"/>
  <c r="AD115" i="15" s="1"/>
  <c r="AC115" i="15" a="1"/>
  <c r="AC115" i="15" s="1"/>
  <c r="AB115" i="15" a="1"/>
  <c r="AB115" i="15" s="1"/>
  <c r="AA115" i="15" a="1"/>
  <c r="AA115" i="15" s="1"/>
  <c r="Z115" i="15" a="1"/>
  <c r="Z115" i="15" s="1"/>
  <c r="Y115" i="15" a="1"/>
  <c r="Y115" i="15" s="1"/>
  <c r="X115" i="15" a="1"/>
  <c r="X115" i="15" s="1"/>
  <c r="W115" i="15" a="1"/>
  <c r="W115" i="15" s="1"/>
  <c r="V115" i="15" a="1"/>
  <c r="V115" i="15" s="1"/>
  <c r="U115" i="15" a="1"/>
  <c r="U115" i="15" s="1"/>
  <c r="T115" i="15" a="1"/>
  <c r="T115" i="15" s="1"/>
  <c r="S115" i="15" a="1"/>
  <c r="S115" i="15" s="1"/>
  <c r="R115" i="15" a="1"/>
  <c r="R115" i="15" s="1"/>
  <c r="Q115" i="15" a="1"/>
  <c r="Q115" i="15" s="1"/>
  <c r="P115" i="15" a="1"/>
  <c r="P115" i="15" s="1"/>
  <c r="O115" i="15" a="1"/>
  <c r="O115" i="15" s="1"/>
  <c r="N115" i="15" a="1"/>
  <c r="N115" i="15" s="1"/>
  <c r="M115" i="15" a="1"/>
  <c r="M115" i="15" s="1"/>
  <c r="L115" i="15" a="1"/>
  <c r="L115" i="15" s="1"/>
  <c r="K115" i="15" a="1"/>
  <c r="K115" i="15" s="1"/>
  <c r="J115" i="15" a="1"/>
  <c r="J115" i="15" s="1"/>
  <c r="I115" i="15" a="1"/>
  <c r="I115" i="15" s="1"/>
  <c r="AN114" i="15" a="1"/>
  <c r="AN114" i="15" s="1"/>
  <c r="AM114" i="15" a="1"/>
  <c r="AM114" i="15" s="1"/>
  <c r="AL114" i="15" a="1"/>
  <c r="AL114" i="15" s="1"/>
  <c r="AK114" i="15" a="1"/>
  <c r="AK114" i="15" s="1"/>
  <c r="AJ114" i="15" a="1"/>
  <c r="AJ114" i="15" s="1"/>
  <c r="AI114" i="15" a="1"/>
  <c r="AI114" i="15" s="1"/>
  <c r="AH114" i="15" a="1"/>
  <c r="AH114" i="15" s="1"/>
  <c r="AG114" i="15" a="1"/>
  <c r="AG114" i="15" s="1"/>
  <c r="AF114" i="15" a="1"/>
  <c r="AF114" i="15" s="1"/>
  <c r="AE114" i="15" a="1"/>
  <c r="AE114" i="15" s="1"/>
  <c r="AD114" i="15" a="1"/>
  <c r="AD114" i="15" s="1"/>
  <c r="AC114" i="15" a="1"/>
  <c r="AC114" i="15" s="1"/>
  <c r="AB114" i="15" a="1"/>
  <c r="AB114" i="15" s="1"/>
  <c r="AA114" i="15" a="1"/>
  <c r="AA114" i="15" s="1"/>
  <c r="Z114" i="15" a="1"/>
  <c r="Z114" i="15" s="1"/>
  <c r="Y114" i="15" a="1"/>
  <c r="Y114" i="15" s="1"/>
  <c r="X114" i="15" a="1"/>
  <c r="X114" i="15" s="1"/>
  <c r="W114" i="15" a="1"/>
  <c r="W114" i="15" s="1"/>
  <c r="V114" i="15" a="1"/>
  <c r="V114" i="15" s="1"/>
  <c r="U114" i="15" a="1"/>
  <c r="U114" i="15" s="1"/>
  <c r="T114" i="15" a="1"/>
  <c r="T114" i="15" s="1"/>
  <c r="S114" i="15" a="1"/>
  <c r="S114" i="15" s="1"/>
  <c r="R114" i="15" a="1"/>
  <c r="R114" i="15" s="1"/>
  <c r="Q114" i="15" a="1"/>
  <c r="Q114" i="15" s="1"/>
  <c r="P114" i="15" a="1"/>
  <c r="P114" i="15" s="1"/>
  <c r="O114" i="15" a="1"/>
  <c r="O114" i="15" s="1"/>
  <c r="N114" i="15" a="1"/>
  <c r="N114" i="15" s="1"/>
  <c r="M114" i="15" a="1"/>
  <c r="M114" i="15" s="1"/>
  <c r="L114" i="15" a="1"/>
  <c r="L114" i="15" s="1"/>
  <c r="K114" i="15" a="1"/>
  <c r="K114" i="15" s="1"/>
  <c r="J114" i="15" a="1"/>
  <c r="J114" i="15" s="1"/>
  <c r="I114" i="15" a="1"/>
  <c r="I114" i="15" s="1"/>
  <c r="AN113" i="15" a="1"/>
  <c r="AN113" i="15" s="1"/>
  <c r="AM113" i="15" a="1"/>
  <c r="AM113" i="15" s="1"/>
  <c r="AL113" i="15" a="1"/>
  <c r="AL113" i="15" s="1"/>
  <c r="AK113" i="15" a="1"/>
  <c r="AK113" i="15" s="1"/>
  <c r="AJ113" i="15" a="1"/>
  <c r="AJ113" i="15" s="1"/>
  <c r="AI113" i="15" a="1"/>
  <c r="AI113" i="15" s="1"/>
  <c r="AH113" i="15" a="1"/>
  <c r="AH113" i="15" s="1"/>
  <c r="AG113" i="15" a="1"/>
  <c r="AG113" i="15" s="1"/>
  <c r="AF113" i="15" a="1"/>
  <c r="AF113" i="15" s="1"/>
  <c r="AE113" i="15" a="1"/>
  <c r="AE113" i="15" s="1"/>
  <c r="AD113" i="15" a="1"/>
  <c r="AD113" i="15" s="1"/>
  <c r="AC113" i="15" a="1"/>
  <c r="AC113" i="15" s="1"/>
  <c r="AB113" i="15" a="1"/>
  <c r="AB113" i="15" s="1"/>
  <c r="AA113" i="15" a="1"/>
  <c r="AA113" i="15" s="1"/>
  <c r="Z113" i="15" a="1"/>
  <c r="Z113" i="15" s="1"/>
  <c r="Y113" i="15" a="1"/>
  <c r="Y113" i="15" s="1"/>
  <c r="X113" i="15" a="1"/>
  <c r="X113" i="15" s="1"/>
  <c r="W113" i="15" a="1"/>
  <c r="W113" i="15" s="1"/>
  <c r="V113" i="15" a="1"/>
  <c r="V113" i="15" s="1"/>
  <c r="U113" i="15" a="1"/>
  <c r="U113" i="15" s="1"/>
  <c r="T113" i="15" a="1"/>
  <c r="T113" i="15" s="1"/>
  <c r="S113" i="15" a="1"/>
  <c r="S113" i="15" s="1"/>
  <c r="R113" i="15" a="1"/>
  <c r="R113" i="15" s="1"/>
  <c r="Q113" i="15" a="1"/>
  <c r="Q113" i="15" s="1"/>
  <c r="P113" i="15" a="1"/>
  <c r="P113" i="15" s="1"/>
  <c r="O113" i="15" a="1"/>
  <c r="O113" i="15" s="1"/>
  <c r="N113" i="15" a="1"/>
  <c r="N113" i="15" s="1"/>
  <c r="M113" i="15" a="1"/>
  <c r="M113" i="15" s="1"/>
  <c r="L113" i="15" a="1"/>
  <c r="L113" i="15" s="1"/>
  <c r="K113" i="15" a="1"/>
  <c r="K113" i="15" s="1"/>
  <c r="J113" i="15" a="1"/>
  <c r="J113" i="15" s="1"/>
  <c r="I113" i="15" a="1"/>
  <c r="I113" i="15" s="1"/>
  <c r="AN112" i="15" a="1"/>
  <c r="AN112" i="15" s="1"/>
  <c r="AM112" i="15" a="1"/>
  <c r="AM112" i="15" s="1"/>
  <c r="AL112" i="15" a="1"/>
  <c r="AL112" i="15" s="1"/>
  <c r="AK112" i="15" a="1"/>
  <c r="AK112" i="15" s="1"/>
  <c r="AJ112" i="15" a="1"/>
  <c r="AJ112" i="15" s="1"/>
  <c r="AI112" i="15" a="1"/>
  <c r="AI112" i="15" s="1"/>
  <c r="AH112" i="15" a="1"/>
  <c r="AH112" i="15" s="1"/>
  <c r="AG112" i="15" a="1"/>
  <c r="AG112" i="15" s="1"/>
  <c r="AF112" i="15" a="1"/>
  <c r="AF112" i="15" s="1"/>
  <c r="AE112" i="15" a="1"/>
  <c r="AE112" i="15" s="1"/>
  <c r="AD112" i="15" a="1"/>
  <c r="AD112" i="15" s="1"/>
  <c r="AC112" i="15" a="1"/>
  <c r="AC112" i="15" s="1"/>
  <c r="AB112" i="15" a="1"/>
  <c r="AB112" i="15" s="1"/>
  <c r="AA112" i="15" a="1"/>
  <c r="AA112" i="15" s="1"/>
  <c r="Z112" i="15" a="1"/>
  <c r="Z112" i="15" s="1"/>
  <c r="Y112" i="15" a="1"/>
  <c r="Y112" i="15" s="1"/>
  <c r="X112" i="15" a="1"/>
  <c r="X112" i="15" s="1"/>
  <c r="W112" i="15" a="1"/>
  <c r="W112" i="15" s="1"/>
  <c r="V112" i="15" a="1"/>
  <c r="V112" i="15" s="1"/>
  <c r="U112" i="15" a="1"/>
  <c r="U112" i="15" s="1"/>
  <c r="T112" i="15" a="1"/>
  <c r="T112" i="15" s="1"/>
  <c r="S112" i="15" a="1"/>
  <c r="S112" i="15" s="1"/>
  <c r="R112" i="15" a="1"/>
  <c r="R112" i="15" s="1"/>
  <c r="Q112" i="15" a="1"/>
  <c r="Q112" i="15" s="1"/>
  <c r="P112" i="15" a="1"/>
  <c r="P112" i="15" s="1"/>
  <c r="O112" i="15" a="1"/>
  <c r="O112" i="15" s="1"/>
  <c r="N112" i="15" a="1"/>
  <c r="N112" i="15" s="1"/>
  <c r="M112" i="15" a="1"/>
  <c r="M112" i="15" s="1"/>
  <c r="L112" i="15" a="1"/>
  <c r="L112" i="15" s="1"/>
  <c r="K112" i="15" a="1"/>
  <c r="K112" i="15" s="1"/>
  <c r="J112" i="15" a="1"/>
  <c r="J112" i="15" s="1"/>
  <c r="I112" i="15" a="1"/>
  <c r="I112" i="15" s="1"/>
  <c r="AN111" i="15" a="1"/>
  <c r="AN111" i="15" s="1"/>
  <c r="AM111" i="15" a="1"/>
  <c r="AM111" i="15" s="1"/>
  <c r="AL111" i="15" a="1"/>
  <c r="AL111" i="15" s="1"/>
  <c r="AK111" i="15" a="1"/>
  <c r="AK111" i="15" s="1"/>
  <c r="AJ111" i="15" a="1"/>
  <c r="AJ111" i="15" s="1"/>
  <c r="AI111" i="15" a="1"/>
  <c r="AI111" i="15" s="1"/>
  <c r="AH111" i="15" a="1"/>
  <c r="AH111" i="15" s="1"/>
  <c r="AG111" i="15" a="1"/>
  <c r="AG111" i="15" s="1"/>
  <c r="AF111" i="15" a="1"/>
  <c r="AF111" i="15" s="1"/>
  <c r="AE111" i="15" a="1"/>
  <c r="AE111" i="15" s="1"/>
  <c r="AD111" i="15" a="1"/>
  <c r="AD111" i="15" s="1"/>
  <c r="AC111" i="15" a="1"/>
  <c r="AC111" i="15" s="1"/>
  <c r="AB111" i="15" a="1"/>
  <c r="AB111" i="15" s="1"/>
  <c r="AA111" i="15" a="1"/>
  <c r="AA111" i="15" s="1"/>
  <c r="Z111" i="15" a="1"/>
  <c r="Z111" i="15" s="1"/>
  <c r="Y111" i="15" a="1"/>
  <c r="Y111" i="15" s="1"/>
  <c r="X111" i="15" a="1"/>
  <c r="X111" i="15" s="1"/>
  <c r="W111" i="15" a="1"/>
  <c r="W111" i="15" s="1"/>
  <c r="V111" i="15" a="1"/>
  <c r="V111" i="15" s="1"/>
  <c r="U111" i="15" a="1"/>
  <c r="U111" i="15" s="1"/>
  <c r="T111" i="15" a="1"/>
  <c r="T111" i="15" s="1"/>
  <c r="S111" i="15" a="1"/>
  <c r="S111" i="15" s="1"/>
  <c r="R111" i="15" a="1"/>
  <c r="R111" i="15" s="1"/>
  <c r="Q111" i="15" a="1"/>
  <c r="Q111" i="15" s="1"/>
  <c r="P111" i="15" a="1"/>
  <c r="P111" i="15" s="1"/>
  <c r="O111" i="15" a="1"/>
  <c r="O111" i="15" s="1"/>
  <c r="N111" i="15" a="1"/>
  <c r="N111" i="15" s="1"/>
  <c r="M111" i="15" a="1"/>
  <c r="M111" i="15" s="1"/>
  <c r="L111" i="15" a="1"/>
  <c r="L111" i="15" s="1"/>
  <c r="K111" i="15" a="1"/>
  <c r="K111" i="15" s="1"/>
  <c r="J111" i="15" a="1"/>
  <c r="J111" i="15" s="1"/>
  <c r="I111" i="15" a="1"/>
  <c r="I111" i="15" s="1"/>
  <c r="AN110" i="15" a="1"/>
  <c r="AN110" i="15" s="1"/>
  <c r="AM110" i="15" a="1"/>
  <c r="AM110" i="15" s="1"/>
  <c r="AL110" i="15" a="1"/>
  <c r="AL110" i="15" s="1"/>
  <c r="AK110" i="15" a="1"/>
  <c r="AK110" i="15" s="1"/>
  <c r="AJ110" i="15" a="1"/>
  <c r="AJ110" i="15" s="1"/>
  <c r="AI110" i="15" a="1"/>
  <c r="AI110" i="15" s="1"/>
  <c r="AH110" i="15" a="1"/>
  <c r="AH110" i="15" s="1"/>
  <c r="AG110" i="15" a="1"/>
  <c r="AG110" i="15" s="1"/>
  <c r="AF110" i="15" a="1"/>
  <c r="AF110" i="15" s="1"/>
  <c r="AE110" i="15" a="1"/>
  <c r="AE110" i="15" s="1"/>
  <c r="AD110" i="15" a="1"/>
  <c r="AD110" i="15" s="1"/>
  <c r="AC110" i="15" a="1"/>
  <c r="AC110" i="15" s="1"/>
  <c r="AB110" i="15" a="1"/>
  <c r="AB110" i="15" s="1"/>
  <c r="AA110" i="15" a="1"/>
  <c r="AA110" i="15" s="1"/>
  <c r="Z110" i="15" a="1"/>
  <c r="Z110" i="15" s="1"/>
  <c r="Y110" i="15" a="1"/>
  <c r="Y110" i="15" s="1"/>
  <c r="X110" i="15" a="1"/>
  <c r="X110" i="15" s="1"/>
  <c r="W110" i="15" a="1"/>
  <c r="W110" i="15" s="1"/>
  <c r="V110" i="15" a="1"/>
  <c r="V110" i="15" s="1"/>
  <c r="U110" i="15" a="1"/>
  <c r="U110" i="15" s="1"/>
  <c r="T110" i="15" a="1"/>
  <c r="T110" i="15" s="1"/>
  <c r="S110" i="15" a="1"/>
  <c r="S110" i="15" s="1"/>
  <c r="R110" i="15" a="1"/>
  <c r="R110" i="15" s="1"/>
  <c r="Q110" i="15" a="1"/>
  <c r="Q110" i="15" s="1"/>
  <c r="P110" i="15" a="1"/>
  <c r="P110" i="15" s="1"/>
  <c r="O110" i="15" a="1"/>
  <c r="O110" i="15" s="1"/>
  <c r="N110" i="15" a="1"/>
  <c r="N110" i="15" s="1"/>
  <c r="M110" i="15" a="1"/>
  <c r="M110" i="15" s="1"/>
  <c r="L110" i="15" a="1"/>
  <c r="L110" i="15" s="1"/>
  <c r="K110" i="15" a="1"/>
  <c r="K110" i="15" s="1"/>
  <c r="J110" i="15" a="1"/>
  <c r="J110" i="15" s="1"/>
  <c r="I110" i="15" a="1"/>
  <c r="I110" i="15" s="1"/>
  <c r="AN109" i="15" a="1"/>
  <c r="AN109" i="15" s="1"/>
  <c r="AM109" i="15" a="1"/>
  <c r="AM109" i="15" s="1"/>
  <c r="AL109" i="15" a="1"/>
  <c r="AL109" i="15" s="1"/>
  <c r="AK109" i="15" a="1"/>
  <c r="AK109" i="15" s="1"/>
  <c r="AJ109" i="15" a="1"/>
  <c r="AJ109" i="15" s="1"/>
  <c r="AI109" i="15" a="1"/>
  <c r="AI109" i="15" s="1"/>
  <c r="AH109" i="15" a="1"/>
  <c r="AH109" i="15" s="1"/>
  <c r="AG109" i="15" a="1"/>
  <c r="AG109" i="15" s="1"/>
  <c r="AF109" i="15" a="1"/>
  <c r="AF109" i="15" s="1"/>
  <c r="AE109" i="15" a="1"/>
  <c r="AE109" i="15" s="1"/>
  <c r="AD109" i="15" a="1"/>
  <c r="AD109" i="15" s="1"/>
  <c r="AC109" i="15" a="1"/>
  <c r="AC109" i="15" s="1"/>
  <c r="AB109" i="15" a="1"/>
  <c r="AB109" i="15" s="1"/>
  <c r="AA109" i="15" a="1"/>
  <c r="AA109" i="15" s="1"/>
  <c r="Z109" i="15" a="1"/>
  <c r="Z109" i="15" s="1"/>
  <c r="Y109" i="15" a="1"/>
  <c r="Y109" i="15" s="1"/>
  <c r="X109" i="15" a="1"/>
  <c r="X109" i="15" s="1"/>
  <c r="W109" i="15" a="1"/>
  <c r="W109" i="15" s="1"/>
  <c r="V109" i="15" a="1"/>
  <c r="V109" i="15" s="1"/>
  <c r="U109" i="15" a="1"/>
  <c r="U109" i="15" s="1"/>
  <c r="T109" i="15" a="1"/>
  <c r="T109" i="15" s="1"/>
  <c r="S109" i="15" a="1"/>
  <c r="S109" i="15" s="1"/>
  <c r="R109" i="15" a="1"/>
  <c r="R109" i="15" s="1"/>
  <c r="Q109" i="15" a="1"/>
  <c r="Q109" i="15" s="1"/>
  <c r="P109" i="15" a="1"/>
  <c r="P109" i="15" s="1"/>
  <c r="O109" i="15" a="1"/>
  <c r="O109" i="15" s="1"/>
  <c r="N109" i="15" a="1"/>
  <c r="N109" i="15" s="1"/>
  <c r="M109" i="15" a="1"/>
  <c r="M109" i="15" s="1"/>
  <c r="L109" i="15" a="1"/>
  <c r="L109" i="15" s="1"/>
  <c r="K109" i="15" a="1"/>
  <c r="K109" i="15" s="1"/>
  <c r="J109" i="15" a="1"/>
  <c r="J109" i="15" s="1"/>
  <c r="I109" i="15" a="1"/>
  <c r="I109" i="15" s="1"/>
  <c r="AN108" i="15" a="1"/>
  <c r="AN108" i="15" s="1"/>
  <c r="AM108" i="15" a="1"/>
  <c r="AM108" i="15" s="1"/>
  <c r="AL108" i="15" a="1"/>
  <c r="AL108" i="15" s="1"/>
  <c r="AK108" i="15" a="1"/>
  <c r="AK108" i="15" s="1"/>
  <c r="AJ108" i="15" a="1"/>
  <c r="AJ108" i="15" s="1"/>
  <c r="AI108" i="15" a="1"/>
  <c r="AI108" i="15" s="1"/>
  <c r="AH108" i="15" a="1"/>
  <c r="AH108" i="15" s="1"/>
  <c r="AG108" i="15" a="1"/>
  <c r="AG108" i="15" s="1"/>
  <c r="AF108" i="15" a="1"/>
  <c r="AF108" i="15" s="1"/>
  <c r="AE108" i="15" a="1"/>
  <c r="AE108" i="15" s="1"/>
  <c r="AD108" i="15" a="1"/>
  <c r="AD108" i="15" s="1"/>
  <c r="AC108" i="15" a="1"/>
  <c r="AC108" i="15" s="1"/>
  <c r="AB108" i="15" a="1"/>
  <c r="AB108" i="15" s="1"/>
  <c r="AA108" i="15" a="1"/>
  <c r="AA108" i="15" s="1"/>
  <c r="Z108" i="15" a="1"/>
  <c r="Z108" i="15" s="1"/>
  <c r="Y108" i="15" a="1"/>
  <c r="Y108" i="15" s="1"/>
  <c r="X108" i="15" a="1"/>
  <c r="X108" i="15" s="1"/>
  <c r="W108" i="15" a="1"/>
  <c r="W108" i="15" s="1"/>
  <c r="V108" i="15" a="1"/>
  <c r="V108" i="15" s="1"/>
  <c r="U108" i="15" a="1"/>
  <c r="U108" i="15" s="1"/>
  <c r="T108" i="15" a="1"/>
  <c r="T108" i="15" s="1"/>
  <c r="S108" i="15" a="1"/>
  <c r="S108" i="15" s="1"/>
  <c r="R108" i="15" a="1"/>
  <c r="R108" i="15" s="1"/>
  <c r="Q108" i="15" a="1"/>
  <c r="Q108" i="15" s="1"/>
  <c r="P108" i="15" a="1"/>
  <c r="P108" i="15" s="1"/>
  <c r="O108" i="15" a="1"/>
  <c r="O108" i="15" s="1"/>
  <c r="N108" i="15" a="1"/>
  <c r="N108" i="15" s="1"/>
  <c r="M108" i="15" a="1"/>
  <c r="M108" i="15" s="1"/>
  <c r="L108" i="15" a="1"/>
  <c r="L108" i="15" s="1"/>
  <c r="K108" i="15" a="1"/>
  <c r="K108" i="15" s="1"/>
  <c r="J108" i="15" a="1"/>
  <c r="J108" i="15" s="1"/>
  <c r="I108" i="15" a="1"/>
  <c r="I108" i="15" s="1"/>
  <c r="AN107" i="15" a="1"/>
  <c r="AN107" i="15" s="1"/>
  <c r="AM107" i="15" a="1"/>
  <c r="AM107" i="15" s="1"/>
  <c r="AL107" i="15" a="1"/>
  <c r="AL107" i="15" s="1"/>
  <c r="AK107" i="15" a="1"/>
  <c r="AK107" i="15" s="1"/>
  <c r="AJ107" i="15" a="1"/>
  <c r="AJ107" i="15" s="1"/>
  <c r="AI107" i="15" a="1"/>
  <c r="AI107" i="15" s="1"/>
  <c r="AH107" i="15" a="1"/>
  <c r="AH107" i="15" s="1"/>
  <c r="AG107" i="15" a="1"/>
  <c r="AG107" i="15" s="1"/>
  <c r="AF107" i="15" a="1"/>
  <c r="AF107" i="15" s="1"/>
  <c r="AE107" i="15" a="1"/>
  <c r="AE107" i="15" s="1"/>
  <c r="AD107" i="15" a="1"/>
  <c r="AD107" i="15" s="1"/>
  <c r="AC107" i="15" a="1"/>
  <c r="AC107" i="15" s="1"/>
  <c r="AB107" i="15" a="1"/>
  <c r="AB107" i="15" s="1"/>
  <c r="AA107" i="15" a="1"/>
  <c r="AA107" i="15" s="1"/>
  <c r="Z107" i="15" a="1"/>
  <c r="Z107" i="15" s="1"/>
  <c r="Y107" i="15" a="1"/>
  <c r="Y107" i="15" s="1"/>
  <c r="X107" i="15" a="1"/>
  <c r="X107" i="15" s="1"/>
  <c r="W107" i="15" a="1"/>
  <c r="W107" i="15" s="1"/>
  <c r="V107" i="15" a="1"/>
  <c r="V107" i="15" s="1"/>
  <c r="U107" i="15" a="1"/>
  <c r="U107" i="15" s="1"/>
  <c r="T107" i="15" a="1"/>
  <c r="T107" i="15" s="1"/>
  <c r="S107" i="15" a="1"/>
  <c r="S107" i="15" s="1"/>
  <c r="R107" i="15" a="1"/>
  <c r="R107" i="15" s="1"/>
  <c r="Q107" i="15" a="1"/>
  <c r="Q107" i="15" s="1"/>
  <c r="P107" i="15" a="1"/>
  <c r="P107" i="15" s="1"/>
  <c r="O107" i="15" a="1"/>
  <c r="O107" i="15" s="1"/>
  <c r="N107" i="15" a="1"/>
  <c r="N107" i="15" s="1"/>
  <c r="M107" i="15" a="1"/>
  <c r="M107" i="15" s="1"/>
  <c r="L107" i="15" a="1"/>
  <c r="L107" i="15" s="1"/>
  <c r="K107" i="15" a="1"/>
  <c r="K107" i="15" s="1"/>
  <c r="J107" i="15" a="1"/>
  <c r="J107" i="15" s="1"/>
  <c r="I107" i="15" a="1"/>
  <c r="I107" i="15" s="1"/>
  <c r="AN106" i="15" a="1"/>
  <c r="AN106" i="15" s="1"/>
  <c r="AM106" i="15" a="1"/>
  <c r="AM106" i="15" s="1"/>
  <c r="AL106" i="15" a="1"/>
  <c r="AL106" i="15" s="1"/>
  <c r="AK106" i="15" a="1"/>
  <c r="AK106" i="15" s="1"/>
  <c r="AJ106" i="15" a="1"/>
  <c r="AJ106" i="15" s="1"/>
  <c r="AI106" i="15" a="1"/>
  <c r="AI106" i="15" s="1"/>
  <c r="AH106" i="15" a="1"/>
  <c r="AH106" i="15" s="1"/>
  <c r="AG106" i="15" a="1"/>
  <c r="AG106" i="15" s="1"/>
  <c r="AF106" i="15" a="1"/>
  <c r="AF106" i="15" s="1"/>
  <c r="AE106" i="15" a="1"/>
  <c r="AE106" i="15" s="1"/>
  <c r="AD106" i="15" a="1"/>
  <c r="AD106" i="15" s="1"/>
  <c r="AC106" i="15" a="1"/>
  <c r="AC106" i="15" s="1"/>
  <c r="AB106" i="15" a="1"/>
  <c r="AB106" i="15" s="1"/>
  <c r="AA106" i="15" a="1"/>
  <c r="AA106" i="15" s="1"/>
  <c r="Z106" i="15" a="1"/>
  <c r="Z106" i="15" s="1"/>
  <c r="Y106" i="15" a="1"/>
  <c r="Y106" i="15" s="1"/>
  <c r="X106" i="15" a="1"/>
  <c r="X106" i="15" s="1"/>
  <c r="W106" i="15" a="1"/>
  <c r="W106" i="15" s="1"/>
  <c r="V106" i="15" a="1"/>
  <c r="V106" i="15" s="1"/>
  <c r="U106" i="15" a="1"/>
  <c r="U106" i="15" s="1"/>
  <c r="T106" i="15" a="1"/>
  <c r="T106" i="15" s="1"/>
  <c r="S106" i="15" a="1"/>
  <c r="S106" i="15" s="1"/>
  <c r="R106" i="15" a="1"/>
  <c r="R106" i="15" s="1"/>
  <c r="Q106" i="15" a="1"/>
  <c r="Q106" i="15" s="1"/>
  <c r="P106" i="15" a="1"/>
  <c r="P106" i="15" s="1"/>
  <c r="O106" i="15" a="1"/>
  <c r="O106" i="15" s="1"/>
  <c r="N106" i="15" a="1"/>
  <c r="N106" i="15" s="1"/>
  <c r="M106" i="15" a="1"/>
  <c r="M106" i="15" s="1"/>
  <c r="L106" i="15" a="1"/>
  <c r="L106" i="15" s="1"/>
  <c r="K106" i="15" a="1"/>
  <c r="K106" i="15" s="1"/>
  <c r="J106" i="15" a="1"/>
  <c r="J106" i="15" s="1"/>
  <c r="I106" i="15" a="1"/>
  <c r="I106" i="15" s="1"/>
  <c r="AN105" i="15" a="1"/>
  <c r="AN105" i="15" s="1"/>
  <c r="AM105" i="15" a="1"/>
  <c r="AM105" i="15" s="1"/>
  <c r="AL105" i="15" a="1"/>
  <c r="AL105" i="15" s="1"/>
  <c r="AK105" i="15" a="1"/>
  <c r="AK105" i="15" s="1"/>
  <c r="AJ105" i="15" a="1"/>
  <c r="AJ105" i="15" s="1"/>
  <c r="AI105" i="15" a="1"/>
  <c r="AI105" i="15" s="1"/>
  <c r="AH105" i="15" a="1"/>
  <c r="AH105" i="15" s="1"/>
  <c r="AG105" i="15" a="1"/>
  <c r="AG105" i="15" s="1"/>
  <c r="AF105" i="15" a="1"/>
  <c r="AF105" i="15" s="1"/>
  <c r="AE105" i="15" a="1"/>
  <c r="AE105" i="15" s="1"/>
  <c r="AD105" i="15" a="1"/>
  <c r="AD105" i="15" s="1"/>
  <c r="AC105" i="15" a="1"/>
  <c r="AC105" i="15" s="1"/>
  <c r="AB105" i="15" a="1"/>
  <c r="AB105" i="15" s="1"/>
  <c r="AA105" i="15" a="1"/>
  <c r="AA105" i="15" s="1"/>
  <c r="Z105" i="15" a="1"/>
  <c r="Z105" i="15" s="1"/>
  <c r="Y105" i="15" a="1"/>
  <c r="Y105" i="15" s="1"/>
  <c r="X105" i="15" a="1"/>
  <c r="X105" i="15" s="1"/>
  <c r="W105" i="15" a="1"/>
  <c r="W105" i="15" s="1"/>
  <c r="V105" i="15" a="1"/>
  <c r="V105" i="15" s="1"/>
  <c r="U105" i="15" a="1"/>
  <c r="U105" i="15" s="1"/>
  <c r="T105" i="15" a="1"/>
  <c r="T105" i="15" s="1"/>
  <c r="S105" i="15" a="1"/>
  <c r="S105" i="15" s="1"/>
  <c r="R105" i="15" a="1"/>
  <c r="R105" i="15" s="1"/>
  <c r="Q105" i="15" a="1"/>
  <c r="Q105" i="15" s="1"/>
  <c r="P105" i="15" a="1"/>
  <c r="P105" i="15" s="1"/>
  <c r="O105" i="15" a="1"/>
  <c r="O105" i="15" s="1"/>
  <c r="N105" i="15" a="1"/>
  <c r="N105" i="15" s="1"/>
  <c r="M105" i="15" a="1"/>
  <c r="M105" i="15" s="1"/>
  <c r="L105" i="15" a="1"/>
  <c r="L105" i="15" s="1"/>
  <c r="K105" i="15" a="1"/>
  <c r="K105" i="15" s="1"/>
  <c r="J105" i="15" a="1"/>
  <c r="J105" i="15" s="1"/>
  <c r="I105" i="15" a="1"/>
  <c r="I105" i="15" s="1"/>
  <c r="AN104" i="15" a="1"/>
  <c r="AN104" i="15" s="1"/>
  <c r="AM104" i="15" a="1"/>
  <c r="AM104" i="15" s="1"/>
  <c r="AL104" i="15" a="1"/>
  <c r="AL104" i="15" s="1"/>
  <c r="AK104" i="15" a="1"/>
  <c r="AK104" i="15" s="1"/>
  <c r="AJ104" i="15" a="1"/>
  <c r="AJ104" i="15" s="1"/>
  <c r="AI104" i="15" a="1"/>
  <c r="AI104" i="15" s="1"/>
  <c r="AH104" i="15" a="1"/>
  <c r="AH104" i="15" s="1"/>
  <c r="AG104" i="15" a="1"/>
  <c r="AG104" i="15" s="1"/>
  <c r="AF104" i="15" a="1"/>
  <c r="AF104" i="15" s="1"/>
  <c r="AE104" i="15" a="1"/>
  <c r="AE104" i="15" s="1"/>
  <c r="AD104" i="15" a="1"/>
  <c r="AD104" i="15" s="1"/>
  <c r="AC104" i="15" a="1"/>
  <c r="AC104" i="15" s="1"/>
  <c r="AB104" i="15" a="1"/>
  <c r="AB104" i="15" s="1"/>
  <c r="AA104" i="15" a="1"/>
  <c r="AA104" i="15" s="1"/>
  <c r="Z104" i="15" a="1"/>
  <c r="Z104" i="15" s="1"/>
  <c r="Y104" i="15" a="1"/>
  <c r="Y104" i="15" s="1"/>
  <c r="X104" i="15" a="1"/>
  <c r="X104" i="15" s="1"/>
  <c r="W104" i="15" a="1"/>
  <c r="W104" i="15" s="1"/>
  <c r="V104" i="15" a="1"/>
  <c r="V104" i="15" s="1"/>
  <c r="U104" i="15" a="1"/>
  <c r="U104" i="15" s="1"/>
  <c r="T104" i="15" a="1"/>
  <c r="T104" i="15" s="1"/>
  <c r="S104" i="15" a="1"/>
  <c r="S104" i="15" s="1"/>
  <c r="R104" i="15" a="1"/>
  <c r="R104" i="15" s="1"/>
  <c r="Q104" i="15" a="1"/>
  <c r="Q104" i="15" s="1"/>
  <c r="P104" i="15" a="1"/>
  <c r="P104" i="15" s="1"/>
  <c r="O104" i="15" a="1"/>
  <c r="O104" i="15" s="1"/>
  <c r="N104" i="15" a="1"/>
  <c r="N104" i="15" s="1"/>
  <c r="M104" i="15" a="1"/>
  <c r="M104" i="15" s="1"/>
  <c r="L104" i="15" a="1"/>
  <c r="L104" i="15" s="1"/>
  <c r="K104" i="15" a="1"/>
  <c r="K104" i="15" s="1"/>
  <c r="J104" i="15" a="1"/>
  <c r="J104" i="15" s="1"/>
  <c r="I104" i="15" a="1"/>
  <c r="I104" i="15" s="1"/>
  <c r="AN103" i="15" a="1"/>
  <c r="AN103" i="15" s="1"/>
  <c r="AM103" i="15" a="1"/>
  <c r="AM103" i="15" s="1"/>
  <c r="AL103" i="15" a="1"/>
  <c r="AL103" i="15" s="1"/>
  <c r="AK103" i="15" a="1"/>
  <c r="AK103" i="15" s="1"/>
  <c r="AJ103" i="15" a="1"/>
  <c r="AJ103" i="15" s="1"/>
  <c r="AI103" i="15" a="1"/>
  <c r="AI103" i="15" s="1"/>
  <c r="AH103" i="15" a="1"/>
  <c r="AH103" i="15" s="1"/>
  <c r="AG103" i="15" a="1"/>
  <c r="AG103" i="15" s="1"/>
  <c r="AF103" i="15" a="1"/>
  <c r="AF103" i="15" s="1"/>
  <c r="AE103" i="15" a="1"/>
  <c r="AE103" i="15" s="1"/>
  <c r="AD103" i="15" a="1"/>
  <c r="AD103" i="15" s="1"/>
  <c r="AC103" i="15" a="1"/>
  <c r="AC103" i="15" s="1"/>
  <c r="AB103" i="15" a="1"/>
  <c r="AB103" i="15" s="1"/>
  <c r="AA103" i="15" a="1"/>
  <c r="AA103" i="15" s="1"/>
  <c r="Z103" i="15" a="1"/>
  <c r="Z103" i="15" s="1"/>
  <c r="Y103" i="15" a="1"/>
  <c r="Y103" i="15" s="1"/>
  <c r="X103" i="15" a="1"/>
  <c r="X103" i="15" s="1"/>
  <c r="W103" i="15" a="1"/>
  <c r="W103" i="15" s="1"/>
  <c r="V103" i="15" a="1"/>
  <c r="V103" i="15" s="1"/>
  <c r="U103" i="15" a="1"/>
  <c r="U103" i="15" s="1"/>
  <c r="T103" i="15" a="1"/>
  <c r="T103" i="15" s="1"/>
  <c r="S103" i="15" a="1"/>
  <c r="S103" i="15" s="1"/>
  <c r="R103" i="15" a="1"/>
  <c r="R103" i="15" s="1"/>
  <c r="Q103" i="15" a="1"/>
  <c r="Q103" i="15" s="1"/>
  <c r="P103" i="15" a="1"/>
  <c r="P103" i="15" s="1"/>
  <c r="O103" i="15" a="1"/>
  <c r="O103" i="15" s="1"/>
  <c r="N103" i="15" a="1"/>
  <c r="N103" i="15" s="1"/>
  <c r="M103" i="15" a="1"/>
  <c r="M103" i="15" s="1"/>
  <c r="L103" i="15" a="1"/>
  <c r="L103" i="15" s="1"/>
  <c r="K103" i="15" a="1"/>
  <c r="K103" i="15" s="1"/>
  <c r="J103" i="15" a="1"/>
  <c r="J103" i="15" s="1"/>
  <c r="I103" i="15" a="1"/>
  <c r="I103" i="15" s="1"/>
  <c r="AN102" i="15" a="1"/>
  <c r="AN102" i="15" s="1"/>
  <c r="AM102" i="15" a="1"/>
  <c r="AM102" i="15" s="1"/>
  <c r="AL102" i="15" a="1"/>
  <c r="AL102" i="15" s="1"/>
  <c r="AK102" i="15" a="1"/>
  <c r="AK102" i="15" s="1"/>
  <c r="AJ102" i="15" a="1"/>
  <c r="AJ102" i="15" s="1"/>
  <c r="AI102" i="15" a="1"/>
  <c r="AI102" i="15" s="1"/>
  <c r="AH102" i="15" a="1"/>
  <c r="AH102" i="15" s="1"/>
  <c r="AG102" i="15" a="1"/>
  <c r="AG102" i="15" s="1"/>
  <c r="AF102" i="15" a="1"/>
  <c r="AF102" i="15" s="1"/>
  <c r="AE102" i="15" a="1"/>
  <c r="AE102" i="15" s="1"/>
  <c r="AD102" i="15" a="1"/>
  <c r="AD102" i="15" s="1"/>
  <c r="AC102" i="15" a="1"/>
  <c r="AC102" i="15" s="1"/>
  <c r="AB102" i="15" a="1"/>
  <c r="AB102" i="15" s="1"/>
  <c r="AA102" i="15" a="1"/>
  <c r="AA102" i="15" s="1"/>
  <c r="Z102" i="15" a="1"/>
  <c r="Z102" i="15" s="1"/>
  <c r="Y102" i="15" a="1"/>
  <c r="Y102" i="15" s="1"/>
  <c r="X102" i="15" a="1"/>
  <c r="X102" i="15" s="1"/>
  <c r="W102" i="15" a="1"/>
  <c r="W102" i="15" s="1"/>
  <c r="V102" i="15" a="1"/>
  <c r="V102" i="15" s="1"/>
  <c r="U102" i="15" a="1"/>
  <c r="U102" i="15" s="1"/>
  <c r="T102" i="15" a="1"/>
  <c r="T102" i="15" s="1"/>
  <c r="S102" i="15" a="1"/>
  <c r="S102" i="15" s="1"/>
  <c r="R102" i="15" a="1"/>
  <c r="R102" i="15" s="1"/>
  <c r="Q102" i="15" a="1"/>
  <c r="Q102" i="15" s="1"/>
  <c r="P102" i="15" a="1"/>
  <c r="P102" i="15" s="1"/>
  <c r="O102" i="15" a="1"/>
  <c r="O102" i="15" s="1"/>
  <c r="N102" i="15" a="1"/>
  <c r="N102" i="15" s="1"/>
  <c r="M102" i="15" a="1"/>
  <c r="M102" i="15" s="1"/>
  <c r="L102" i="15" a="1"/>
  <c r="L102" i="15" s="1"/>
  <c r="K102" i="15" a="1"/>
  <c r="K102" i="15" s="1"/>
  <c r="J102" i="15" a="1"/>
  <c r="J102" i="15" s="1"/>
  <c r="I102" i="15" a="1"/>
  <c r="I102" i="15" s="1"/>
  <c r="AN101" i="15" a="1"/>
  <c r="AN101" i="15" s="1"/>
  <c r="AM101" i="15" a="1"/>
  <c r="AM101" i="15" s="1"/>
  <c r="AL101" i="15" a="1"/>
  <c r="AL101" i="15" s="1"/>
  <c r="AK101" i="15" a="1"/>
  <c r="AK101" i="15" s="1"/>
  <c r="AJ101" i="15" a="1"/>
  <c r="AJ101" i="15" s="1"/>
  <c r="AI101" i="15" a="1"/>
  <c r="AI101" i="15" s="1"/>
  <c r="AH101" i="15" a="1"/>
  <c r="AH101" i="15" s="1"/>
  <c r="AG101" i="15" a="1"/>
  <c r="AG101" i="15" s="1"/>
  <c r="AF101" i="15" a="1"/>
  <c r="AF101" i="15" s="1"/>
  <c r="AE101" i="15" a="1"/>
  <c r="AE101" i="15" s="1"/>
  <c r="AD101" i="15" a="1"/>
  <c r="AD101" i="15" s="1"/>
  <c r="AC101" i="15" a="1"/>
  <c r="AC101" i="15" s="1"/>
  <c r="AB101" i="15" a="1"/>
  <c r="AB101" i="15" s="1"/>
  <c r="AA101" i="15" a="1"/>
  <c r="AA101" i="15" s="1"/>
  <c r="Z101" i="15" a="1"/>
  <c r="Z101" i="15" s="1"/>
  <c r="Y101" i="15" a="1"/>
  <c r="Y101" i="15" s="1"/>
  <c r="X101" i="15" a="1"/>
  <c r="X101" i="15" s="1"/>
  <c r="W101" i="15" a="1"/>
  <c r="W101" i="15" s="1"/>
  <c r="V101" i="15" a="1"/>
  <c r="V101" i="15" s="1"/>
  <c r="U101" i="15" a="1"/>
  <c r="U101" i="15" s="1"/>
  <c r="T101" i="15" a="1"/>
  <c r="T101" i="15" s="1"/>
  <c r="S101" i="15" a="1"/>
  <c r="S101" i="15" s="1"/>
  <c r="R101" i="15" a="1"/>
  <c r="R101" i="15" s="1"/>
  <c r="Q101" i="15" a="1"/>
  <c r="Q101" i="15" s="1"/>
  <c r="P101" i="15" a="1"/>
  <c r="P101" i="15" s="1"/>
  <c r="O101" i="15" a="1"/>
  <c r="O101" i="15" s="1"/>
  <c r="N101" i="15" a="1"/>
  <c r="N101" i="15" s="1"/>
  <c r="M101" i="15" a="1"/>
  <c r="M101" i="15" s="1"/>
  <c r="L101" i="15" a="1"/>
  <c r="L101" i="15" s="1"/>
  <c r="K101" i="15" a="1"/>
  <c r="K101" i="15" s="1"/>
  <c r="J101" i="15" a="1"/>
  <c r="J101" i="15" s="1"/>
  <c r="I101" i="15" a="1"/>
  <c r="I101" i="15" s="1"/>
  <c r="AN100" i="15" a="1"/>
  <c r="AN100" i="15" s="1"/>
  <c r="AM100" i="15" a="1"/>
  <c r="AM100" i="15" s="1"/>
  <c r="AL100" i="15" a="1"/>
  <c r="AL100" i="15" s="1"/>
  <c r="AK100" i="15" a="1"/>
  <c r="AK100" i="15" s="1"/>
  <c r="AJ100" i="15" a="1"/>
  <c r="AJ100" i="15" s="1"/>
  <c r="AI100" i="15" a="1"/>
  <c r="AI100" i="15" s="1"/>
  <c r="AH100" i="15" a="1"/>
  <c r="AH100" i="15" s="1"/>
  <c r="AG100" i="15" a="1"/>
  <c r="AG100" i="15" s="1"/>
  <c r="AF100" i="15" a="1"/>
  <c r="AF100" i="15" s="1"/>
  <c r="AE100" i="15" a="1"/>
  <c r="AE100" i="15" s="1"/>
  <c r="AD100" i="15" a="1"/>
  <c r="AD100" i="15" s="1"/>
  <c r="AC100" i="15" a="1"/>
  <c r="AC100" i="15" s="1"/>
  <c r="AB100" i="15" a="1"/>
  <c r="AB100" i="15" s="1"/>
  <c r="AA100" i="15" a="1"/>
  <c r="AA100" i="15" s="1"/>
  <c r="Z100" i="15" a="1"/>
  <c r="Z100" i="15" s="1"/>
  <c r="Y100" i="15" a="1"/>
  <c r="Y100" i="15" s="1"/>
  <c r="X100" i="15" a="1"/>
  <c r="X100" i="15" s="1"/>
  <c r="W100" i="15" a="1"/>
  <c r="W100" i="15" s="1"/>
  <c r="V100" i="15" a="1"/>
  <c r="V100" i="15" s="1"/>
  <c r="U100" i="15" a="1"/>
  <c r="U100" i="15" s="1"/>
  <c r="T100" i="15" a="1"/>
  <c r="T100" i="15" s="1"/>
  <c r="S100" i="15" a="1"/>
  <c r="S100" i="15" s="1"/>
  <c r="R100" i="15" a="1"/>
  <c r="R100" i="15" s="1"/>
  <c r="Q100" i="15" a="1"/>
  <c r="Q100" i="15" s="1"/>
  <c r="P100" i="15" a="1"/>
  <c r="P100" i="15" s="1"/>
  <c r="O100" i="15" a="1"/>
  <c r="O100" i="15" s="1"/>
  <c r="N100" i="15" a="1"/>
  <c r="N100" i="15" s="1"/>
  <c r="M100" i="15" a="1"/>
  <c r="M100" i="15" s="1"/>
  <c r="L100" i="15" a="1"/>
  <c r="L100" i="15" s="1"/>
  <c r="K100" i="15" a="1"/>
  <c r="K100" i="15" s="1"/>
  <c r="J100" i="15" a="1"/>
  <c r="J100" i="15" s="1"/>
  <c r="I100" i="15" a="1"/>
  <c r="I100" i="15" s="1"/>
  <c r="AN99" i="15" a="1"/>
  <c r="AN99" i="15" s="1"/>
  <c r="AM99" i="15" a="1"/>
  <c r="AM99" i="15" s="1"/>
  <c r="AL99" i="15" a="1"/>
  <c r="AL99" i="15" s="1"/>
  <c r="AK99" i="15" a="1"/>
  <c r="AK99" i="15" s="1"/>
  <c r="AJ99" i="15" a="1"/>
  <c r="AJ99" i="15" s="1"/>
  <c r="AI99" i="15" a="1"/>
  <c r="AI99" i="15" s="1"/>
  <c r="AH99" i="15" a="1"/>
  <c r="AH99" i="15" s="1"/>
  <c r="AG99" i="15" a="1"/>
  <c r="AG99" i="15" s="1"/>
  <c r="AF99" i="15" a="1"/>
  <c r="AF99" i="15" s="1"/>
  <c r="AE99" i="15" a="1"/>
  <c r="AE99" i="15" s="1"/>
  <c r="AD99" i="15" a="1"/>
  <c r="AD99" i="15" s="1"/>
  <c r="AC99" i="15" a="1"/>
  <c r="AC99" i="15" s="1"/>
  <c r="AB99" i="15" a="1"/>
  <c r="AB99" i="15" s="1"/>
  <c r="AA99" i="15" a="1"/>
  <c r="AA99" i="15" s="1"/>
  <c r="Z99" i="15" a="1"/>
  <c r="Z99" i="15" s="1"/>
  <c r="Y99" i="15" a="1"/>
  <c r="Y99" i="15" s="1"/>
  <c r="X99" i="15" a="1"/>
  <c r="X99" i="15" s="1"/>
  <c r="W99" i="15" a="1"/>
  <c r="W99" i="15" s="1"/>
  <c r="V99" i="15" a="1"/>
  <c r="V99" i="15" s="1"/>
  <c r="U99" i="15" a="1"/>
  <c r="U99" i="15" s="1"/>
  <c r="T99" i="15" a="1"/>
  <c r="T99" i="15" s="1"/>
  <c r="S99" i="15" a="1"/>
  <c r="S99" i="15" s="1"/>
  <c r="R99" i="15" a="1"/>
  <c r="R99" i="15" s="1"/>
  <c r="Q99" i="15" a="1"/>
  <c r="Q99" i="15" s="1"/>
  <c r="P99" i="15" a="1"/>
  <c r="P99" i="15" s="1"/>
  <c r="O99" i="15" a="1"/>
  <c r="O99" i="15" s="1"/>
  <c r="N99" i="15" a="1"/>
  <c r="N99" i="15" s="1"/>
  <c r="M99" i="15" a="1"/>
  <c r="M99" i="15" s="1"/>
  <c r="L99" i="15" a="1"/>
  <c r="L99" i="15" s="1"/>
  <c r="K99" i="15" a="1"/>
  <c r="K99" i="15" s="1"/>
  <c r="J99" i="15" a="1"/>
  <c r="J99" i="15" s="1"/>
  <c r="I99" i="15" a="1"/>
  <c r="I99" i="15" s="1"/>
  <c r="AN98" i="15" a="1"/>
  <c r="AN98" i="15" s="1"/>
  <c r="AM98" i="15" a="1"/>
  <c r="AM98" i="15" s="1"/>
  <c r="AL98" i="15" a="1"/>
  <c r="AL98" i="15" s="1"/>
  <c r="AK98" i="15" a="1"/>
  <c r="AK98" i="15" s="1"/>
  <c r="AJ98" i="15" a="1"/>
  <c r="AJ98" i="15" s="1"/>
  <c r="AI98" i="15" a="1"/>
  <c r="AI98" i="15" s="1"/>
  <c r="AH98" i="15" a="1"/>
  <c r="AH98" i="15" s="1"/>
  <c r="AG98" i="15" a="1"/>
  <c r="AG98" i="15" s="1"/>
  <c r="AF98" i="15" a="1"/>
  <c r="AF98" i="15" s="1"/>
  <c r="AE98" i="15" a="1"/>
  <c r="AE98" i="15" s="1"/>
  <c r="AD98" i="15" a="1"/>
  <c r="AD98" i="15" s="1"/>
  <c r="AC98" i="15" a="1"/>
  <c r="AC98" i="15" s="1"/>
  <c r="AB98" i="15" a="1"/>
  <c r="AB98" i="15" s="1"/>
  <c r="AA98" i="15" a="1"/>
  <c r="AA98" i="15" s="1"/>
  <c r="Z98" i="15" a="1"/>
  <c r="Z98" i="15" s="1"/>
  <c r="Y98" i="15" a="1"/>
  <c r="Y98" i="15" s="1"/>
  <c r="X98" i="15" a="1"/>
  <c r="X98" i="15" s="1"/>
  <c r="W98" i="15" a="1"/>
  <c r="W98" i="15" s="1"/>
  <c r="V98" i="15" a="1"/>
  <c r="V98" i="15" s="1"/>
  <c r="U98" i="15" a="1"/>
  <c r="U98" i="15" s="1"/>
  <c r="T98" i="15" a="1"/>
  <c r="T98" i="15" s="1"/>
  <c r="S98" i="15" a="1"/>
  <c r="S98" i="15" s="1"/>
  <c r="R98" i="15" a="1"/>
  <c r="R98" i="15" s="1"/>
  <c r="Q98" i="15" a="1"/>
  <c r="Q98" i="15" s="1"/>
  <c r="P98" i="15" a="1"/>
  <c r="P98" i="15" s="1"/>
  <c r="O98" i="15" a="1"/>
  <c r="O98" i="15" s="1"/>
  <c r="N98" i="15" a="1"/>
  <c r="N98" i="15" s="1"/>
  <c r="M98" i="15" a="1"/>
  <c r="M98" i="15" s="1"/>
  <c r="L98" i="15" a="1"/>
  <c r="L98" i="15" s="1"/>
  <c r="K98" i="15" a="1"/>
  <c r="K98" i="15" s="1"/>
  <c r="J98" i="15" a="1"/>
  <c r="J98" i="15" s="1"/>
  <c r="I98" i="15" a="1"/>
  <c r="I98" i="15" s="1"/>
  <c r="AN97" i="15" a="1"/>
  <c r="AN97" i="15" s="1"/>
  <c r="AM97" i="15" a="1"/>
  <c r="AM97" i="15" s="1"/>
  <c r="AL97" i="15" a="1"/>
  <c r="AL97" i="15" s="1"/>
  <c r="AK97" i="15" a="1"/>
  <c r="AK97" i="15" s="1"/>
  <c r="AJ97" i="15" a="1"/>
  <c r="AJ97" i="15" s="1"/>
  <c r="AI97" i="15" a="1"/>
  <c r="AI97" i="15" s="1"/>
  <c r="AH97" i="15" a="1"/>
  <c r="AH97" i="15" s="1"/>
  <c r="AG97" i="15" a="1"/>
  <c r="AG97" i="15" s="1"/>
  <c r="AF97" i="15" a="1"/>
  <c r="AF97" i="15" s="1"/>
  <c r="AE97" i="15" a="1"/>
  <c r="AE97" i="15" s="1"/>
  <c r="AD97" i="15" a="1"/>
  <c r="AD97" i="15" s="1"/>
  <c r="AC97" i="15" a="1"/>
  <c r="AC97" i="15" s="1"/>
  <c r="AB97" i="15" a="1"/>
  <c r="AB97" i="15" s="1"/>
  <c r="AA97" i="15" a="1"/>
  <c r="AA97" i="15" s="1"/>
  <c r="Z97" i="15" a="1"/>
  <c r="Z97" i="15" s="1"/>
  <c r="Y97" i="15" a="1"/>
  <c r="Y97" i="15" s="1"/>
  <c r="X97" i="15" a="1"/>
  <c r="X97" i="15" s="1"/>
  <c r="W97" i="15" a="1"/>
  <c r="W97" i="15" s="1"/>
  <c r="V97" i="15" a="1"/>
  <c r="V97" i="15" s="1"/>
  <c r="U97" i="15" a="1"/>
  <c r="U97" i="15" s="1"/>
  <c r="T97" i="15" a="1"/>
  <c r="T97" i="15" s="1"/>
  <c r="S97" i="15" a="1"/>
  <c r="S97" i="15" s="1"/>
  <c r="R97" i="15" a="1"/>
  <c r="R97" i="15" s="1"/>
  <c r="Q97" i="15" a="1"/>
  <c r="Q97" i="15" s="1"/>
  <c r="P97" i="15" a="1"/>
  <c r="P97" i="15" s="1"/>
  <c r="O97" i="15" a="1"/>
  <c r="O97" i="15" s="1"/>
  <c r="N97" i="15" a="1"/>
  <c r="N97" i="15" s="1"/>
  <c r="M97" i="15" a="1"/>
  <c r="M97" i="15" s="1"/>
  <c r="L97" i="15" a="1"/>
  <c r="L97" i="15" s="1"/>
  <c r="K97" i="15" a="1"/>
  <c r="K97" i="15" s="1"/>
  <c r="J97" i="15" a="1"/>
  <c r="J97" i="15" s="1"/>
  <c r="I97" i="15" a="1"/>
  <c r="I97" i="15" s="1"/>
  <c r="AN96" i="15" a="1"/>
  <c r="AN96" i="15" s="1"/>
  <c r="AM96" i="15" a="1"/>
  <c r="AM96" i="15" s="1"/>
  <c r="AL96" i="15" a="1"/>
  <c r="AL96" i="15" s="1"/>
  <c r="AK96" i="15" a="1"/>
  <c r="AK96" i="15" s="1"/>
  <c r="AJ96" i="15" a="1"/>
  <c r="AJ96" i="15" s="1"/>
  <c r="AI96" i="15" a="1"/>
  <c r="AI96" i="15" s="1"/>
  <c r="AH96" i="15" a="1"/>
  <c r="AH96" i="15" s="1"/>
  <c r="AG96" i="15" a="1"/>
  <c r="AG96" i="15" s="1"/>
  <c r="AF96" i="15" a="1"/>
  <c r="AF96" i="15" s="1"/>
  <c r="AE96" i="15" a="1"/>
  <c r="AE96" i="15" s="1"/>
  <c r="AD96" i="15" a="1"/>
  <c r="AD96" i="15" s="1"/>
  <c r="AC96" i="15" a="1"/>
  <c r="AC96" i="15" s="1"/>
  <c r="AB96" i="15" a="1"/>
  <c r="AB96" i="15" s="1"/>
  <c r="AA96" i="15" a="1"/>
  <c r="AA96" i="15" s="1"/>
  <c r="Z96" i="15" a="1"/>
  <c r="Z96" i="15" s="1"/>
  <c r="Y96" i="15" a="1"/>
  <c r="Y96" i="15" s="1"/>
  <c r="X96" i="15" a="1"/>
  <c r="X96" i="15" s="1"/>
  <c r="W96" i="15" a="1"/>
  <c r="W96" i="15" s="1"/>
  <c r="V96" i="15" a="1"/>
  <c r="V96" i="15" s="1"/>
  <c r="U96" i="15" a="1"/>
  <c r="U96" i="15" s="1"/>
  <c r="T96" i="15" a="1"/>
  <c r="T96" i="15" s="1"/>
  <c r="S96" i="15" a="1"/>
  <c r="S96" i="15" s="1"/>
  <c r="R96" i="15" a="1"/>
  <c r="R96" i="15" s="1"/>
  <c r="Q96" i="15" a="1"/>
  <c r="Q96" i="15" s="1"/>
  <c r="P96" i="15" a="1"/>
  <c r="P96" i="15" s="1"/>
  <c r="O96" i="15" a="1"/>
  <c r="O96" i="15" s="1"/>
  <c r="N96" i="15" a="1"/>
  <c r="N96" i="15" s="1"/>
  <c r="M96" i="15" a="1"/>
  <c r="M96" i="15" s="1"/>
  <c r="L96" i="15" a="1"/>
  <c r="L96" i="15" s="1"/>
  <c r="K96" i="15" a="1"/>
  <c r="K96" i="15" s="1"/>
  <c r="J96" i="15" a="1"/>
  <c r="J96" i="15" s="1"/>
  <c r="I96" i="15" a="1"/>
  <c r="I96" i="15" s="1"/>
  <c r="AN95" i="15" a="1"/>
  <c r="AN95" i="15" s="1"/>
  <c r="AM95" i="15" a="1"/>
  <c r="AM95" i="15" s="1"/>
  <c r="AL95" i="15" a="1"/>
  <c r="AL95" i="15" s="1"/>
  <c r="AK95" i="15" a="1"/>
  <c r="AK95" i="15" s="1"/>
  <c r="AJ95" i="15" a="1"/>
  <c r="AJ95" i="15" s="1"/>
  <c r="AI95" i="15" a="1"/>
  <c r="AI95" i="15" s="1"/>
  <c r="AH95" i="15" a="1"/>
  <c r="AH95" i="15" s="1"/>
  <c r="AG95" i="15" a="1"/>
  <c r="AG95" i="15" s="1"/>
  <c r="AF95" i="15" a="1"/>
  <c r="AF95" i="15" s="1"/>
  <c r="AE95" i="15" a="1"/>
  <c r="AE95" i="15" s="1"/>
  <c r="AD95" i="15" a="1"/>
  <c r="AD95" i="15" s="1"/>
  <c r="AC95" i="15" a="1"/>
  <c r="AC95" i="15" s="1"/>
  <c r="AB95" i="15" a="1"/>
  <c r="AB95" i="15" s="1"/>
  <c r="AA95" i="15" a="1"/>
  <c r="AA95" i="15" s="1"/>
  <c r="Z95" i="15" a="1"/>
  <c r="Z95" i="15" s="1"/>
  <c r="Y95" i="15" a="1"/>
  <c r="Y95" i="15" s="1"/>
  <c r="X95" i="15" a="1"/>
  <c r="X95" i="15" s="1"/>
  <c r="W95" i="15" a="1"/>
  <c r="W95" i="15" s="1"/>
  <c r="V95" i="15" a="1"/>
  <c r="V95" i="15" s="1"/>
  <c r="U95" i="15" a="1"/>
  <c r="U95" i="15" s="1"/>
  <c r="T95" i="15" a="1"/>
  <c r="T95" i="15" s="1"/>
  <c r="S95" i="15" a="1"/>
  <c r="S95" i="15" s="1"/>
  <c r="R95" i="15" a="1"/>
  <c r="R95" i="15" s="1"/>
  <c r="Q95" i="15" a="1"/>
  <c r="Q95" i="15" s="1"/>
  <c r="P95" i="15" a="1"/>
  <c r="P95" i="15" s="1"/>
  <c r="O95" i="15" a="1"/>
  <c r="O95" i="15" s="1"/>
  <c r="N95" i="15" a="1"/>
  <c r="N95" i="15" s="1"/>
  <c r="M95" i="15" a="1"/>
  <c r="M95" i="15" s="1"/>
  <c r="L95" i="15" a="1"/>
  <c r="L95" i="15" s="1"/>
  <c r="K95" i="15" a="1"/>
  <c r="K95" i="15" s="1"/>
  <c r="J95" i="15" a="1"/>
  <c r="J95" i="15" s="1"/>
  <c r="I95" i="15" a="1"/>
  <c r="I95" i="15" s="1"/>
  <c r="AN94" i="15" a="1"/>
  <c r="AN94" i="15" s="1"/>
  <c r="AM94" i="15" a="1"/>
  <c r="AM94" i="15" s="1"/>
  <c r="AL94" i="15" a="1"/>
  <c r="AL94" i="15" s="1"/>
  <c r="AK94" i="15" a="1"/>
  <c r="AK94" i="15" s="1"/>
  <c r="AJ94" i="15" a="1"/>
  <c r="AJ94" i="15" s="1"/>
  <c r="AI94" i="15" a="1"/>
  <c r="AI94" i="15" s="1"/>
  <c r="AH94" i="15" a="1"/>
  <c r="AH94" i="15" s="1"/>
  <c r="AG94" i="15" a="1"/>
  <c r="AG94" i="15" s="1"/>
  <c r="AF94" i="15" a="1"/>
  <c r="AF94" i="15" s="1"/>
  <c r="AE94" i="15" a="1"/>
  <c r="AE94" i="15" s="1"/>
  <c r="AD94" i="15" a="1"/>
  <c r="AD94" i="15" s="1"/>
  <c r="AC94" i="15" a="1"/>
  <c r="AC94" i="15" s="1"/>
  <c r="AB94" i="15" a="1"/>
  <c r="AB94" i="15" s="1"/>
  <c r="AA94" i="15" a="1"/>
  <c r="AA94" i="15" s="1"/>
  <c r="Z94" i="15" a="1"/>
  <c r="Z94" i="15" s="1"/>
  <c r="Y94" i="15" a="1"/>
  <c r="Y94" i="15" s="1"/>
  <c r="X94" i="15" a="1"/>
  <c r="X94" i="15" s="1"/>
  <c r="W94" i="15" a="1"/>
  <c r="W94" i="15" s="1"/>
  <c r="V94" i="15" a="1"/>
  <c r="V94" i="15" s="1"/>
  <c r="U94" i="15" a="1"/>
  <c r="U94" i="15" s="1"/>
  <c r="T94" i="15" a="1"/>
  <c r="T94" i="15" s="1"/>
  <c r="S94" i="15" a="1"/>
  <c r="S94" i="15" s="1"/>
  <c r="R94" i="15" a="1"/>
  <c r="R94" i="15" s="1"/>
  <c r="Q94" i="15" a="1"/>
  <c r="Q94" i="15" s="1"/>
  <c r="P94" i="15" a="1"/>
  <c r="P94" i="15" s="1"/>
  <c r="O94" i="15" a="1"/>
  <c r="O94" i="15" s="1"/>
  <c r="N94" i="15" a="1"/>
  <c r="N94" i="15" s="1"/>
  <c r="M94" i="15" a="1"/>
  <c r="M94" i="15" s="1"/>
  <c r="L94" i="15" a="1"/>
  <c r="L94" i="15" s="1"/>
  <c r="K94" i="15" a="1"/>
  <c r="K94" i="15" s="1"/>
  <c r="J94" i="15" a="1"/>
  <c r="J94" i="15" s="1"/>
  <c r="I94" i="15" a="1"/>
  <c r="I94" i="15" s="1"/>
  <c r="AN93" i="15" a="1"/>
  <c r="AN93" i="15" s="1"/>
  <c r="AM93" i="15" a="1"/>
  <c r="AM93" i="15" s="1"/>
  <c r="AL93" i="15" a="1"/>
  <c r="AL93" i="15" s="1"/>
  <c r="AK93" i="15" a="1"/>
  <c r="AK93" i="15" s="1"/>
  <c r="AJ93" i="15" a="1"/>
  <c r="AJ93" i="15" s="1"/>
  <c r="AI93" i="15" a="1"/>
  <c r="AI93" i="15" s="1"/>
  <c r="AH93" i="15" a="1"/>
  <c r="AH93" i="15" s="1"/>
  <c r="AG93" i="15" a="1"/>
  <c r="AG93" i="15" s="1"/>
  <c r="AF93" i="15" a="1"/>
  <c r="AF93" i="15" s="1"/>
  <c r="AE93" i="15" a="1"/>
  <c r="AE93" i="15" s="1"/>
  <c r="AD93" i="15" a="1"/>
  <c r="AD93" i="15" s="1"/>
  <c r="AC93" i="15" a="1"/>
  <c r="AC93" i="15" s="1"/>
  <c r="AB93" i="15" a="1"/>
  <c r="AB93" i="15" s="1"/>
  <c r="AA93" i="15" a="1"/>
  <c r="AA93" i="15" s="1"/>
  <c r="Z93" i="15" a="1"/>
  <c r="Z93" i="15" s="1"/>
  <c r="Y93" i="15" a="1"/>
  <c r="Y93" i="15" s="1"/>
  <c r="X93" i="15" a="1"/>
  <c r="X93" i="15" s="1"/>
  <c r="W93" i="15" a="1"/>
  <c r="W93" i="15" s="1"/>
  <c r="V93" i="15" a="1"/>
  <c r="V93" i="15" s="1"/>
  <c r="U93" i="15" a="1"/>
  <c r="U93" i="15" s="1"/>
  <c r="T93" i="15" a="1"/>
  <c r="T93" i="15" s="1"/>
  <c r="S93" i="15" a="1"/>
  <c r="S93" i="15" s="1"/>
  <c r="R93" i="15" a="1"/>
  <c r="R93" i="15" s="1"/>
  <c r="Q93" i="15" a="1"/>
  <c r="Q93" i="15" s="1"/>
  <c r="P93" i="15" a="1"/>
  <c r="P93" i="15" s="1"/>
  <c r="O93" i="15" a="1"/>
  <c r="O93" i="15" s="1"/>
  <c r="N93" i="15" a="1"/>
  <c r="N93" i="15" s="1"/>
  <c r="M93" i="15" a="1"/>
  <c r="M93" i="15" s="1"/>
  <c r="L93" i="15" a="1"/>
  <c r="L93" i="15" s="1"/>
  <c r="K93" i="15" a="1"/>
  <c r="K93" i="15" s="1"/>
  <c r="J93" i="15" a="1"/>
  <c r="J93" i="15" s="1"/>
  <c r="I93" i="15" a="1"/>
  <c r="I93" i="15" s="1"/>
  <c r="AN92" i="15" a="1"/>
  <c r="AN92" i="15" s="1"/>
  <c r="AM92" i="15" a="1"/>
  <c r="AM92" i="15" s="1"/>
  <c r="AL92" i="15" a="1"/>
  <c r="AL92" i="15" s="1"/>
  <c r="AK92" i="15" a="1"/>
  <c r="AK92" i="15" s="1"/>
  <c r="AJ92" i="15" a="1"/>
  <c r="AJ92" i="15" s="1"/>
  <c r="AI92" i="15" a="1"/>
  <c r="AI92" i="15" s="1"/>
  <c r="AH92" i="15" a="1"/>
  <c r="AH92" i="15" s="1"/>
  <c r="AG92" i="15" a="1"/>
  <c r="AG92" i="15" s="1"/>
  <c r="AF92" i="15" a="1"/>
  <c r="AF92" i="15" s="1"/>
  <c r="AE92" i="15" a="1"/>
  <c r="AE92" i="15" s="1"/>
  <c r="AD92" i="15" a="1"/>
  <c r="AD92" i="15" s="1"/>
  <c r="AC92" i="15" a="1"/>
  <c r="AC92" i="15" s="1"/>
  <c r="AB92" i="15" a="1"/>
  <c r="AB92" i="15" s="1"/>
  <c r="AA92" i="15" a="1"/>
  <c r="AA92" i="15" s="1"/>
  <c r="Z92" i="15" a="1"/>
  <c r="Z92" i="15" s="1"/>
  <c r="Y92" i="15" a="1"/>
  <c r="Y92" i="15" s="1"/>
  <c r="X92" i="15" a="1"/>
  <c r="X92" i="15" s="1"/>
  <c r="W92" i="15" a="1"/>
  <c r="W92" i="15" s="1"/>
  <c r="V92" i="15" a="1"/>
  <c r="V92" i="15" s="1"/>
  <c r="U92" i="15" a="1"/>
  <c r="U92" i="15" s="1"/>
  <c r="T92" i="15" a="1"/>
  <c r="T92" i="15" s="1"/>
  <c r="S92" i="15" a="1"/>
  <c r="S92" i="15" s="1"/>
  <c r="R92" i="15" a="1"/>
  <c r="R92" i="15" s="1"/>
  <c r="Q92" i="15" a="1"/>
  <c r="Q92" i="15" s="1"/>
  <c r="P92" i="15" a="1"/>
  <c r="P92" i="15" s="1"/>
  <c r="O92" i="15" a="1"/>
  <c r="O92" i="15" s="1"/>
  <c r="N92" i="15" a="1"/>
  <c r="N92" i="15" s="1"/>
  <c r="M92" i="15" a="1"/>
  <c r="M92" i="15" s="1"/>
  <c r="L92" i="15" a="1"/>
  <c r="L92" i="15" s="1"/>
  <c r="K92" i="15" a="1"/>
  <c r="K92" i="15" s="1"/>
  <c r="J92" i="15" a="1"/>
  <c r="J92" i="15" s="1"/>
  <c r="I92" i="15" a="1"/>
  <c r="I92" i="15" s="1"/>
  <c r="AN91" i="15" a="1"/>
  <c r="AN91" i="15" s="1"/>
  <c r="AM91" i="15" a="1"/>
  <c r="AM91" i="15" s="1"/>
  <c r="AL91" i="15" a="1"/>
  <c r="AL91" i="15" s="1"/>
  <c r="AK91" i="15" a="1"/>
  <c r="AK91" i="15" s="1"/>
  <c r="AJ91" i="15" a="1"/>
  <c r="AJ91" i="15" s="1"/>
  <c r="AI91" i="15" a="1"/>
  <c r="AI91" i="15" s="1"/>
  <c r="AH91" i="15" a="1"/>
  <c r="AH91" i="15" s="1"/>
  <c r="AG91" i="15" a="1"/>
  <c r="AG91" i="15" s="1"/>
  <c r="AF91" i="15" a="1"/>
  <c r="AF91" i="15" s="1"/>
  <c r="AE91" i="15" a="1"/>
  <c r="AE91" i="15" s="1"/>
  <c r="AD91" i="15" a="1"/>
  <c r="AD91" i="15" s="1"/>
  <c r="AC91" i="15" a="1"/>
  <c r="AC91" i="15" s="1"/>
  <c r="AB91" i="15" a="1"/>
  <c r="AB91" i="15" s="1"/>
  <c r="AA91" i="15" a="1"/>
  <c r="AA91" i="15" s="1"/>
  <c r="Z91" i="15" a="1"/>
  <c r="Z91" i="15" s="1"/>
  <c r="Y91" i="15" a="1"/>
  <c r="Y91" i="15" s="1"/>
  <c r="X91" i="15" a="1"/>
  <c r="X91" i="15" s="1"/>
  <c r="W91" i="15" a="1"/>
  <c r="W91" i="15" s="1"/>
  <c r="V91" i="15" a="1"/>
  <c r="V91" i="15" s="1"/>
  <c r="U91" i="15" a="1"/>
  <c r="U91" i="15" s="1"/>
  <c r="T91" i="15" a="1"/>
  <c r="T91" i="15" s="1"/>
  <c r="S91" i="15" a="1"/>
  <c r="S91" i="15" s="1"/>
  <c r="R91" i="15" a="1"/>
  <c r="R91" i="15" s="1"/>
  <c r="Q91" i="15" a="1"/>
  <c r="Q91" i="15" s="1"/>
  <c r="P91" i="15" a="1"/>
  <c r="P91" i="15" s="1"/>
  <c r="O91" i="15" a="1"/>
  <c r="O91" i="15" s="1"/>
  <c r="N91" i="15" a="1"/>
  <c r="N91" i="15" s="1"/>
  <c r="M91" i="15" a="1"/>
  <c r="M91" i="15" s="1"/>
  <c r="L91" i="15" a="1"/>
  <c r="L91" i="15" s="1"/>
  <c r="K91" i="15" a="1"/>
  <c r="K91" i="15" s="1"/>
  <c r="J91" i="15" a="1"/>
  <c r="J91" i="15" s="1"/>
  <c r="I91" i="15" a="1"/>
  <c r="I91" i="15" s="1"/>
  <c r="AN90" i="15" a="1"/>
  <c r="AN90" i="15" s="1"/>
  <c r="AM90" i="15" a="1"/>
  <c r="AM90" i="15" s="1"/>
  <c r="AL90" i="15" a="1"/>
  <c r="AL90" i="15" s="1"/>
  <c r="AK90" i="15" a="1"/>
  <c r="AK90" i="15" s="1"/>
  <c r="AJ90" i="15" a="1"/>
  <c r="AJ90" i="15" s="1"/>
  <c r="AI90" i="15" a="1"/>
  <c r="AI90" i="15" s="1"/>
  <c r="AH90" i="15" a="1"/>
  <c r="AH90" i="15" s="1"/>
  <c r="AG90" i="15" a="1"/>
  <c r="AG90" i="15" s="1"/>
  <c r="AF90" i="15" a="1"/>
  <c r="AF90" i="15" s="1"/>
  <c r="AE90" i="15" a="1"/>
  <c r="AE90" i="15" s="1"/>
  <c r="AD90" i="15" a="1"/>
  <c r="AD90" i="15" s="1"/>
  <c r="AC90" i="15" a="1"/>
  <c r="AC90" i="15" s="1"/>
  <c r="AB90" i="15" a="1"/>
  <c r="AB90" i="15" s="1"/>
  <c r="AA90" i="15" a="1"/>
  <c r="AA90" i="15" s="1"/>
  <c r="Z90" i="15" a="1"/>
  <c r="Z90" i="15" s="1"/>
  <c r="Y90" i="15" a="1"/>
  <c r="Y90" i="15" s="1"/>
  <c r="X90" i="15" a="1"/>
  <c r="X90" i="15" s="1"/>
  <c r="W90" i="15" a="1"/>
  <c r="W90" i="15" s="1"/>
  <c r="V90" i="15" a="1"/>
  <c r="V90" i="15" s="1"/>
  <c r="U90" i="15" a="1"/>
  <c r="U90" i="15" s="1"/>
  <c r="T90" i="15" a="1"/>
  <c r="T90" i="15" s="1"/>
  <c r="S90" i="15" a="1"/>
  <c r="S90" i="15" s="1"/>
  <c r="R90" i="15" a="1"/>
  <c r="R90" i="15" s="1"/>
  <c r="Q90" i="15" a="1"/>
  <c r="Q90" i="15" s="1"/>
  <c r="P90" i="15" a="1"/>
  <c r="P90" i="15" s="1"/>
  <c r="O90" i="15" a="1"/>
  <c r="O90" i="15" s="1"/>
  <c r="N90" i="15" a="1"/>
  <c r="N90" i="15" s="1"/>
  <c r="M90" i="15" a="1"/>
  <c r="M90" i="15" s="1"/>
  <c r="L90" i="15" a="1"/>
  <c r="L90" i="15" s="1"/>
  <c r="K90" i="15" a="1"/>
  <c r="K90" i="15" s="1"/>
  <c r="J90" i="15" a="1"/>
  <c r="J90" i="15" s="1"/>
  <c r="I90" i="15" a="1"/>
  <c r="I90" i="15" s="1"/>
  <c r="AN89" i="15" a="1"/>
  <c r="AN89" i="15" s="1"/>
  <c r="AM89" i="15" a="1"/>
  <c r="AM89" i="15" s="1"/>
  <c r="AL89" i="15" a="1"/>
  <c r="AL89" i="15" s="1"/>
  <c r="AK89" i="15" a="1"/>
  <c r="AK89" i="15" s="1"/>
  <c r="AJ89" i="15" a="1"/>
  <c r="AJ89" i="15" s="1"/>
  <c r="AI89" i="15" a="1"/>
  <c r="AI89" i="15" s="1"/>
  <c r="AH89" i="15" a="1"/>
  <c r="AH89" i="15" s="1"/>
  <c r="AG89" i="15" a="1"/>
  <c r="AG89" i="15" s="1"/>
  <c r="AF89" i="15" a="1"/>
  <c r="AF89" i="15" s="1"/>
  <c r="AE89" i="15" a="1"/>
  <c r="AE89" i="15" s="1"/>
  <c r="AD89" i="15" a="1"/>
  <c r="AD89" i="15" s="1"/>
  <c r="AC89" i="15" a="1"/>
  <c r="AC89" i="15" s="1"/>
  <c r="AB89" i="15" a="1"/>
  <c r="AB89" i="15" s="1"/>
  <c r="AA89" i="15" a="1"/>
  <c r="AA89" i="15" s="1"/>
  <c r="Z89" i="15" a="1"/>
  <c r="Z89" i="15" s="1"/>
  <c r="Y89" i="15" a="1"/>
  <c r="Y89" i="15" s="1"/>
  <c r="X89" i="15" a="1"/>
  <c r="X89" i="15" s="1"/>
  <c r="W89" i="15" a="1"/>
  <c r="W89" i="15" s="1"/>
  <c r="V89" i="15" a="1"/>
  <c r="V89" i="15" s="1"/>
  <c r="U89" i="15" a="1"/>
  <c r="U89" i="15" s="1"/>
  <c r="T89" i="15" a="1"/>
  <c r="T89" i="15" s="1"/>
  <c r="S89" i="15" a="1"/>
  <c r="S89" i="15" s="1"/>
  <c r="R89" i="15" a="1"/>
  <c r="R89" i="15" s="1"/>
  <c r="Q89" i="15" a="1"/>
  <c r="Q89" i="15" s="1"/>
  <c r="P89" i="15" a="1"/>
  <c r="P89" i="15" s="1"/>
  <c r="O89" i="15" a="1"/>
  <c r="O89" i="15" s="1"/>
  <c r="N89" i="15" a="1"/>
  <c r="N89" i="15" s="1"/>
  <c r="M89" i="15" a="1"/>
  <c r="M89" i="15" s="1"/>
  <c r="L89" i="15" a="1"/>
  <c r="L89" i="15" s="1"/>
  <c r="K89" i="15" a="1"/>
  <c r="K89" i="15" s="1"/>
  <c r="J89" i="15" a="1"/>
  <c r="J89" i="15" s="1"/>
  <c r="I89" i="15" a="1"/>
  <c r="I89" i="15" s="1"/>
  <c r="AN88" i="15" a="1"/>
  <c r="AN88" i="15" s="1"/>
  <c r="AM88" i="15" a="1"/>
  <c r="AM88" i="15" s="1"/>
  <c r="AL88" i="15" a="1"/>
  <c r="AL88" i="15" s="1"/>
  <c r="AK88" i="15" a="1"/>
  <c r="AK88" i="15" s="1"/>
  <c r="AJ88" i="15" a="1"/>
  <c r="AJ88" i="15" s="1"/>
  <c r="AI88" i="15" a="1"/>
  <c r="AI88" i="15" s="1"/>
  <c r="AH88" i="15" a="1"/>
  <c r="AH88" i="15" s="1"/>
  <c r="AG88" i="15" a="1"/>
  <c r="AG88" i="15" s="1"/>
  <c r="AF88" i="15" a="1"/>
  <c r="AF88" i="15" s="1"/>
  <c r="AE88" i="15" a="1"/>
  <c r="AE88" i="15" s="1"/>
  <c r="AD88" i="15" a="1"/>
  <c r="AD88" i="15" s="1"/>
  <c r="AC88" i="15" a="1"/>
  <c r="AC88" i="15" s="1"/>
  <c r="AB88" i="15" a="1"/>
  <c r="AB88" i="15" s="1"/>
  <c r="AA88" i="15" a="1"/>
  <c r="AA88" i="15" s="1"/>
  <c r="Z88" i="15" a="1"/>
  <c r="Z88" i="15" s="1"/>
  <c r="Y88" i="15" a="1"/>
  <c r="Y88" i="15" s="1"/>
  <c r="X88" i="15" a="1"/>
  <c r="X88" i="15" s="1"/>
  <c r="W88" i="15" a="1"/>
  <c r="W88" i="15" s="1"/>
  <c r="V88" i="15" a="1"/>
  <c r="V88" i="15" s="1"/>
  <c r="U88" i="15" a="1"/>
  <c r="U88" i="15" s="1"/>
  <c r="T88" i="15" a="1"/>
  <c r="T88" i="15" s="1"/>
  <c r="S88" i="15" a="1"/>
  <c r="S88" i="15" s="1"/>
  <c r="R88" i="15" a="1"/>
  <c r="R88" i="15" s="1"/>
  <c r="Q88" i="15" a="1"/>
  <c r="Q88" i="15" s="1"/>
  <c r="P88" i="15" a="1"/>
  <c r="P88" i="15" s="1"/>
  <c r="O88" i="15" a="1"/>
  <c r="O88" i="15" s="1"/>
  <c r="N88" i="15" a="1"/>
  <c r="N88" i="15" s="1"/>
  <c r="M88" i="15" a="1"/>
  <c r="M88" i="15" s="1"/>
  <c r="L88" i="15" a="1"/>
  <c r="L88" i="15" s="1"/>
  <c r="K88" i="15" a="1"/>
  <c r="K88" i="15" s="1"/>
  <c r="J88" i="15" a="1"/>
  <c r="J88" i="15" s="1"/>
  <c r="I88" i="15" a="1"/>
  <c r="I88" i="15" s="1"/>
  <c r="AN87" i="15" a="1"/>
  <c r="AN87" i="15" s="1"/>
  <c r="AM87" i="15" a="1"/>
  <c r="AM87" i="15" s="1"/>
  <c r="AL87" i="15" a="1"/>
  <c r="AL87" i="15" s="1"/>
  <c r="AK87" i="15" a="1"/>
  <c r="AK87" i="15" s="1"/>
  <c r="AJ87" i="15" a="1"/>
  <c r="AJ87" i="15" s="1"/>
  <c r="AI87" i="15" a="1"/>
  <c r="AI87" i="15" s="1"/>
  <c r="AH87" i="15" a="1"/>
  <c r="AH87" i="15" s="1"/>
  <c r="AG87" i="15" a="1"/>
  <c r="AG87" i="15" s="1"/>
  <c r="AF87" i="15" a="1"/>
  <c r="AF87" i="15" s="1"/>
  <c r="AE87" i="15" a="1"/>
  <c r="AE87" i="15" s="1"/>
  <c r="AD87" i="15" a="1"/>
  <c r="AD87" i="15" s="1"/>
  <c r="AC87" i="15" a="1"/>
  <c r="AC87" i="15" s="1"/>
  <c r="AB87" i="15" a="1"/>
  <c r="AB87" i="15" s="1"/>
  <c r="AA87" i="15" a="1"/>
  <c r="AA87" i="15" s="1"/>
  <c r="Z87" i="15" a="1"/>
  <c r="Z87" i="15" s="1"/>
  <c r="Y87" i="15" a="1"/>
  <c r="Y87" i="15" s="1"/>
  <c r="X87" i="15" a="1"/>
  <c r="X87" i="15" s="1"/>
  <c r="W87" i="15" a="1"/>
  <c r="W87" i="15" s="1"/>
  <c r="V87" i="15" a="1"/>
  <c r="V87" i="15" s="1"/>
  <c r="U87" i="15" a="1"/>
  <c r="U87" i="15" s="1"/>
  <c r="T87" i="15" a="1"/>
  <c r="T87" i="15" s="1"/>
  <c r="S87" i="15" a="1"/>
  <c r="S87" i="15" s="1"/>
  <c r="R87" i="15" a="1"/>
  <c r="R87" i="15" s="1"/>
  <c r="Q87" i="15" a="1"/>
  <c r="Q87" i="15" s="1"/>
  <c r="P87" i="15" a="1"/>
  <c r="P87" i="15" s="1"/>
  <c r="O87" i="15" a="1"/>
  <c r="O87" i="15" s="1"/>
  <c r="N87" i="15" a="1"/>
  <c r="N87" i="15" s="1"/>
  <c r="M87" i="15" a="1"/>
  <c r="M87" i="15" s="1"/>
  <c r="L87" i="15" a="1"/>
  <c r="L87" i="15" s="1"/>
  <c r="K87" i="15" a="1"/>
  <c r="K87" i="15" s="1"/>
  <c r="J87" i="15" a="1"/>
  <c r="J87" i="15" s="1"/>
  <c r="I87" i="15" a="1"/>
  <c r="I87" i="15" s="1"/>
  <c r="AN86" i="15" a="1"/>
  <c r="AN86" i="15" s="1"/>
  <c r="AM86" i="15" a="1"/>
  <c r="AM86" i="15" s="1"/>
  <c r="AL86" i="15" a="1"/>
  <c r="AL86" i="15" s="1"/>
  <c r="AK86" i="15" a="1"/>
  <c r="AK86" i="15" s="1"/>
  <c r="AJ86" i="15" a="1"/>
  <c r="AJ86" i="15" s="1"/>
  <c r="AI86" i="15" a="1"/>
  <c r="AI86" i="15" s="1"/>
  <c r="AH86" i="15" a="1"/>
  <c r="AH86" i="15" s="1"/>
  <c r="AG86" i="15" a="1"/>
  <c r="AG86" i="15" s="1"/>
  <c r="AF86" i="15" a="1"/>
  <c r="AF86" i="15" s="1"/>
  <c r="AE86" i="15" a="1"/>
  <c r="AE86" i="15" s="1"/>
  <c r="AD86" i="15" a="1"/>
  <c r="AD86" i="15" s="1"/>
  <c r="AC86" i="15" a="1"/>
  <c r="AC86" i="15" s="1"/>
  <c r="AB86" i="15" a="1"/>
  <c r="AB86" i="15" s="1"/>
  <c r="AA86" i="15" a="1"/>
  <c r="AA86" i="15" s="1"/>
  <c r="Z86" i="15" a="1"/>
  <c r="Z86" i="15" s="1"/>
  <c r="Y86" i="15" a="1"/>
  <c r="Y86" i="15" s="1"/>
  <c r="X86" i="15" a="1"/>
  <c r="X86" i="15" s="1"/>
  <c r="W86" i="15" a="1"/>
  <c r="W86" i="15" s="1"/>
  <c r="V86" i="15" a="1"/>
  <c r="V86" i="15" s="1"/>
  <c r="U86" i="15" a="1"/>
  <c r="U86" i="15" s="1"/>
  <c r="T86" i="15" a="1"/>
  <c r="T86" i="15" s="1"/>
  <c r="S86" i="15" a="1"/>
  <c r="S86" i="15" s="1"/>
  <c r="R86" i="15" a="1"/>
  <c r="R86" i="15" s="1"/>
  <c r="Q86" i="15" a="1"/>
  <c r="Q86" i="15" s="1"/>
  <c r="P86" i="15" a="1"/>
  <c r="P86" i="15" s="1"/>
  <c r="O86" i="15" a="1"/>
  <c r="O86" i="15" s="1"/>
  <c r="N86" i="15" a="1"/>
  <c r="N86" i="15" s="1"/>
  <c r="M86" i="15" a="1"/>
  <c r="M86" i="15" s="1"/>
  <c r="L86" i="15" a="1"/>
  <c r="L86" i="15" s="1"/>
  <c r="K86" i="15" a="1"/>
  <c r="K86" i="15" s="1"/>
  <c r="J86" i="15" a="1"/>
  <c r="J86" i="15" s="1"/>
  <c r="I86" i="15" a="1"/>
  <c r="I86" i="15" s="1"/>
  <c r="AN85" i="15" a="1"/>
  <c r="AN85" i="15" s="1"/>
  <c r="AM85" i="15" a="1"/>
  <c r="AM85" i="15" s="1"/>
  <c r="AL85" i="15" a="1"/>
  <c r="AL85" i="15" s="1"/>
  <c r="AK85" i="15" a="1"/>
  <c r="AK85" i="15" s="1"/>
  <c r="AJ85" i="15" a="1"/>
  <c r="AJ85" i="15" s="1"/>
  <c r="AI85" i="15" a="1"/>
  <c r="AI85" i="15" s="1"/>
  <c r="AH85" i="15" a="1"/>
  <c r="AH85" i="15" s="1"/>
  <c r="AG85" i="15" a="1"/>
  <c r="AG85" i="15" s="1"/>
  <c r="AF85" i="15" a="1"/>
  <c r="AF85" i="15" s="1"/>
  <c r="AE85" i="15" a="1"/>
  <c r="AE85" i="15" s="1"/>
  <c r="AD85" i="15" a="1"/>
  <c r="AD85" i="15" s="1"/>
  <c r="AC85" i="15" a="1"/>
  <c r="AC85" i="15" s="1"/>
  <c r="AB85" i="15" a="1"/>
  <c r="AB85" i="15" s="1"/>
  <c r="AA85" i="15" a="1"/>
  <c r="AA85" i="15" s="1"/>
  <c r="Z85" i="15" a="1"/>
  <c r="Z85" i="15" s="1"/>
  <c r="Y85" i="15" a="1"/>
  <c r="Y85" i="15" s="1"/>
  <c r="X85" i="15" a="1"/>
  <c r="X85" i="15" s="1"/>
  <c r="W85" i="15" a="1"/>
  <c r="W85" i="15" s="1"/>
  <c r="V85" i="15" a="1"/>
  <c r="V85" i="15" s="1"/>
  <c r="U85" i="15" a="1"/>
  <c r="U85" i="15" s="1"/>
  <c r="T85" i="15" a="1"/>
  <c r="T85" i="15" s="1"/>
  <c r="S85" i="15" a="1"/>
  <c r="S85" i="15" s="1"/>
  <c r="R85" i="15" a="1"/>
  <c r="R85" i="15" s="1"/>
  <c r="Q85" i="15" a="1"/>
  <c r="Q85" i="15" s="1"/>
  <c r="P85" i="15" a="1"/>
  <c r="P85" i="15" s="1"/>
  <c r="O85" i="15" a="1"/>
  <c r="O85" i="15" s="1"/>
  <c r="N85" i="15" a="1"/>
  <c r="N85" i="15" s="1"/>
  <c r="M85" i="15" a="1"/>
  <c r="M85" i="15" s="1"/>
  <c r="L85" i="15" a="1"/>
  <c r="L85" i="15" s="1"/>
  <c r="K85" i="15" a="1"/>
  <c r="K85" i="15" s="1"/>
  <c r="J85" i="15" a="1"/>
  <c r="J85" i="15" s="1"/>
  <c r="I85" i="15" a="1"/>
  <c r="I85" i="15" s="1"/>
  <c r="AN84" i="15" a="1"/>
  <c r="AN84" i="15" s="1"/>
  <c r="AM84" i="15" a="1"/>
  <c r="AM84" i="15" s="1"/>
  <c r="AL84" i="15" a="1"/>
  <c r="AL84" i="15" s="1"/>
  <c r="AK84" i="15" a="1"/>
  <c r="AK84" i="15" s="1"/>
  <c r="AJ84" i="15" a="1"/>
  <c r="AJ84" i="15" s="1"/>
  <c r="AI84" i="15" a="1"/>
  <c r="AI84" i="15" s="1"/>
  <c r="AH84" i="15" a="1"/>
  <c r="AH84" i="15" s="1"/>
  <c r="AG84" i="15" a="1"/>
  <c r="AG84" i="15" s="1"/>
  <c r="AF84" i="15" a="1"/>
  <c r="AF84" i="15" s="1"/>
  <c r="AE84" i="15" a="1"/>
  <c r="AE84" i="15" s="1"/>
  <c r="AD84" i="15" a="1"/>
  <c r="AD84" i="15" s="1"/>
  <c r="AC84" i="15" a="1"/>
  <c r="AC84" i="15" s="1"/>
  <c r="AB84" i="15" a="1"/>
  <c r="AB84" i="15" s="1"/>
  <c r="AA84" i="15" a="1"/>
  <c r="AA84" i="15" s="1"/>
  <c r="Z84" i="15" a="1"/>
  <c r="Z84" i="15" s="1"/>
  <c r="Y84" i="15" a="1"/>
  <c r="Y84" i="15" s="1"/>
  <c r="X84" i="15" a="1"/>
  <c r="X84" i="15" s="1"/>
  <c r="W84" i="15" a="1"/>
  <c r="W84" i="15" s="1"/>
  <c r="V84" i="15" a="1"/>
  <c r="V84" i="15" s="1"/>
  <c r="U84" i="15" a="1"/>
  <c r="U84" i="15" s="1"/>
  <c r="T84" i="15" a="1"/>
  <c r="T84" i="15" s="1"/>
  <c r="S84" i="15" a="1"/>
  <c r="S84" i="15" s="1"/>
  <c r="R84" i="15" a="1"/>
  <c r="R84" i="15" s="1"/>
  <c r="Q84" i="15" a="1"/>
  <c r="Q84" i="15" s="1"/>
  <c r="P84" i="15" a="1"/>
  <c r="P84" i="15" s="1"/>
  <c r="O84" i="15" a="1"/>
  <c r="O84" i="15" s="1"/>
  <c r="N84" i="15" a="1"/>
  <c r="N84" i="15" s="1"/>
  <c r="M84" i="15" a="1"/>
  <c r="M84" i="15" s="1"/>
  <c r="L84" i="15" a="1"/>
  <c r="L84" i="15" s="1"/>
  <c r="K84" i="15" a="1"/>
  <c r="K84" i="15" s="1"/>
  <c r="J84" i="15" a="1"/>
  <c r="J84" i="15" s="1"/>
  <c r="I84" i="15" a="1"/>
  <c r="I84" i="15" s="1"/>
  <c r="AN83" i="15" a="1"/>
  <c r="AN83" i="15" s="1"/>
  <c r="AM83" i="15" a="1"/>
  <c r="AM83" i="15" s="1"/>
  <c r="AL83" i="15" a="1"/>
  <c r="AL83" i="15" s="1"/>
  <c r="AK83" i="15" a="1"/>
  <c r="AK83" i="15" s="1"/>
  <c r="AJ83" i="15" a="1"/>
  <c r="AJ83" i="15" s="1"/>
  <c r="AI83" i="15" a="1"/>
  <c r="AI83" i="15" s="1"/>
  <c r="AH83" i="15" a="1"/>
  <c r="AH83" i="15" s="1"/>
  <c r="AG83" i="15" a="1"/>
  <c r="AG83" i="15" s="1"/>
  <c r="AF83" i="15" a="1"/>
  <c r="AF83" i="15" s="1"/>
  <c r="AE83" i="15" a="1"/>
  <c r="AE83" i="15" s="1"/>
  <c r="AD83" i="15" a="1"/>
  <c r="AD83" i="15" s="1"/>
  <c r="AC83" i="15" a="1"/>
  <c r="AC83" i="15" s="1"/>
  <c r="AB83" i="15" a="1"/>
  <c r="AB83" i="15" s="1"/>
  <c r="AA83" i="15" a="1"/>
  <c r="AA83" i="15" s="1"/>
  <c r="Z83" i="15" a="1"/>
  <c r="Z83" i="15" s="1"/>
  <c r="Y83" i="15" a="1"/>
  <c r="Y83" i="15" s="1"/>
  <c r="X83" i="15" a="1"/>
  <c r="X83" i="15" s="1"/>
  <c r="W83" i="15" a="1"/>
  <c r="W83" i="15" s="1"/>
  <c r="V83" i="15" a="1"/>
  <c r="V83" i="15" s="1"/>
  <c r="U83" i="15" a="1"/>
  <c r="U83" i="15" s="1"/>
  <c r="T83" i="15" a="1"/>
  <c r="T83" i="15" s="1"/>
  <c r="S83" i="15" a="1"/>
  <c r="S83" i="15" s="1"/>
  <c r="R83" i="15" a="1"/>
  <c r="R83" i="15" s="1"/>
  <c r="Q83" i="15" a="1"/>
  <c r="Q83" i="15" s="1"/>
  <c r="P83" i="15" a="1"/>
  <c r="P83" i="15" s="1"/>
  <c r="O83" i="15" a="1"/>
  <c r="O83" i="15" s="1"/>
  <c r="N83" i="15" a="1"/>
  <c r="N83" i="15" s="1"/>
  <c r="M83" i="15" a="1"/>
  <c r="M83" i="15" s="1"/>
  <c r="L83" i="15" a="1"/>
  <c r="L83" i="15" s="1"/>
  <c r="K83" i="15" a="1"/>
  <c r="K83" i="15" s="1"/>
  <c r="J83" i="15" a="1"/>
  <c r="J83" i="15" s="1"/>
  <c r="I83" i="15" a="1"/>
  <c r="I83" i="15" s="1"/>
  <c r="AN82" i="15" a="1"/>
  <c r="AN82" i="15" s="1"/>
  <c r="AM82" i="15" a="1"/>
  <c r="AM82" i="15" s="1"/>
  <c r="AL82" i="15" a="1"/>
  <c r="AL82" i="15" s="1"/>
  <c r="AK82" i="15" a="1"/>
  <c r="AK82" i="15" s="1"/>
  <c r="AJ82" i="15" a="1"/>
  <c r="AJ82" i="15" s="1"/>
  <c r="AI82" i="15" a="1"/>
  <c r="AI82" i="15" s="1"/>
  <c r="AH82" i="15" a="1"/>
  <c r="AH82" i="15" s="1"/>
  <c r="AG82" i="15" a="1"/>
  <c r="AG82" i="15" s="1"/>
  <c r="AF82" i="15" a="1"/>
  <c r="AF82" i="15" s="1"/>
  <c r="AE82" i="15" a="1"/>
  <c r="AE82" i="15" s="1"/>
  <c r="AD82" i="15" a="1"/>
  <c r="AD82" i="15" s="1"/>
  <c r="AC82" i="15" a="1"/>
  <c r="AC82" i="15" s="1"/>
  <c r="AB82" i="15" a="1"/>
  <c r="AB82" i="15" s="1"/>
  <c r="AA82" i="15" a="1"/>
  <c r="AA82" i="15" s="1"/>
  <c r="Z82" i="15" a="1"/>
  <c r="Z82" i="15" s="1"/>
  <c r="Y82" i="15" a="1"/>
  <c r="Y82" i="15" s="1"/>
  <c r="X82" i="15" a="1"/>
  <c r="X82" i="15" s="1"/>
  <c r="W82" i="15" a="1"/>
  <c r="W82" i="15" s="1"/>
  <c r="V82" i="15" a="1"/>
  <c r="V82" i="15" s="1"/>
  <c r="U82" i="15" a="1"/>
  <c r="U82" i="15" s="1"/>
  <c r="T82" i="15" a="1"/>
  <c r="T82" i="15" s="1"/>
  <c r="S82" i="15" a="1"/>
  <c r="S82" i="15" s="1"/>
  <c r="R82" i="15" a="1"/>
  <c r="R82" i="15" s="1"/>
  <c r="Q82" i="15" a="1"/>
  <c r="Q82" i="15" s="1"/>
  <c r="P82" i="15" a="1"/>
  <c r="P82" i="15" s="1"/>
  <c r="O82" i="15" a="1"/>
  <c r="O82" i="15" s="1"/>
  <c r="N82" i="15" a="1"/>
  <c r="N82" i="15" s="1"/>
  <c r="M82" i="15" a="1"/>
  <c r="M82" i="15" s="1"/>
  <c r="L82" i="15" a="1"/>
  <c r="L82" i="15" s="1"/>
  <c r="K82" i="15" a="1"/>
  <c r="K82" i="15" s="1"/>
  <c r="J82" i="15" a="1"/>
  <c r="J82" i="15" s="1"/>
  <c r="I82" i="15" a="1"/>
  <c r="I82" i="15" s="1"/>
  <c r="AN81" i="15" a="1"/>
  <c r="AN81" i="15" s="1"/>
  <c r="AM81" i="15" a="1"/>
  <c r="AM81" i="15" s="1"/>
  <c r="AL81" i="15" a="1"/>
  <c r="AL81" i="15" s="1"/>
  <c r="AK81" i="15" a="1"/>
  <c r="AK81" i="15" s="1"/>
  <c r="AJ81" i="15" a="1"/>
  <c r="AJ81" i="15" s="1"/>
  <c r="AI81" i="15" a="1"/>
  <c r="AI81" i="15" s="1"/>
  <c r="AH81" i="15" a="1"/>
  <c r="AH81" i="15" s="1"/>
  <c r="AG81" i="15" a="1"/>
  <c r="AG81" i="15" s="1"/>
  <c r="AF81" i="15" a="1"/>
  <c r="AF81" i="15" s="1"/>
  <c r="AE81" i="15" a="1"/>
  <c r="AE81" i="15" s="1"/>
  <c r="AD81" i="15" a="1"/>
  <c r="AD81" i="15" s="1"/>
  <c r="AC81" i="15" a="1"/>
  <c r="AC81" i="15" s="1"/>
  <c r="AB81" i="15" a="1"/>
  <c r="AB81" i="15" s="1"/>
  <c r="AA81" i="15" a="1"/>
  <c r="AA81" i="15" s="1"/>
  <c r="Z81" i="15" a="1"/>
  <c r="Z81" i="15" s="1"/>
  <c r="Y81" i="15" a="1"/>
  <c r="Y81" i="15" s="1"/>
  <c r="X81" i="15" a="1"/>
  <c r="X81" i="15" s="1"/>
  <c r="W81" i="15" a="1"/>
  <c r="W81" i="15" s="1"/>
  <c r="V81" i="15" a="1"/>
  <c r="V81" i="15" s="1"/>
  <c r="U81" i="15" a="1"/>
  <c r="U81" i="15" s="1"/>
  <c r="T81" i="15" a="1"/>
  <c r="T81" i="15" s="1"/>
  <c r="S81" i="15" a="1"/>
  <c r="S81" i="15" s="1"/>
  <c r="R81" i="15" a="1"/>
  <c r="R81" i="15" s="1"/>
  <c r="Q81" i="15" a="1"/>
  <c r="Q81" i="15" s="1"/>
  <c r="P81" i="15" a="1"/>
  <c r="P81" i="15" s="1"/>
  <c r="O81" i="15" a="1"/>
  <c r="O81" i="15" s="1"/>
  <c r="N81" i="15" a="1"/>
  <c r="N81" i="15" s="1"/>
  <c r="M81" i="15" a="1"/>
  <c r="M81" i="15" s="1"/>
  <c r="L81" i="15" a="1"/>
  <c r="L81" i="15" s="1"/>
  <c r="K81" i="15" a="1"/>
  <c r="K81" i="15" s="1"/>
  <c r="J81" i="15" a="1"/>
  <c r="J81" i="15" s="1"/>
  <c r="I81" i="15" a="1"/>
  <c r="I81" i="15" s="1"/>
  <c r="AN80" i="15" a="1"/>
  <c r="AN80" i="15" s="1"/>
  <c r="AM80" i="15" a="1"/>
  <c r="AM80" i="15" s="1"/>
  <c r="AL80" i="15" a="1"/>
  <c r="AL80" i="15" s="1"/>
  <c r="AK80" i="15" a="1"/>
  <c r="AK80" i="15" s="1"/>
  <c r="AJ80" i="15" a="1"/>
  <c r="AJ80" i="15" s="1"/>
  <c r="AI80" i="15" a="1"/>
  <c r="AI80" i="15" s="1"/>
  <c r="AH80" i="15" a="1"/>
  <c r="AH80" i="15" s="1"/>
  <c r="AG80" i="15" a="1"/>
  <c r="AG80" i="15" s="1"/>
  <c r="AF80" i="15" a="1"/>
  <c r="AF80" i="15" s="1"/>
  <c r="AE80" i="15" a="1"/>
  <c r="AE80" i="15" s="1"/>
  <c r="AD80" i="15" a="1"/>
  <c r="AD80" i="15" s="1"/>
  <c r="AC80" i="15" a="1"/>
  <c r="AC80" i="15" s="1"/>
  <c r="AB80" i="15" a="1"/>
  <c r="AB80" i="15" s="1"/>
  <c r="AA80" i="15" a="1"/>
  <c r="AA80" i="15" s="1"/>
  <c r="Z80" i="15" a="1"/>
  <c r="Z80" i="15" s="1"/>
  <c r="Y80" i="15" a="1"/>
  <c r="Y80" i="15" s="1"/>
  <c r="X80" i="15" a="1"/>
  <c r="X80" i="15" s="1"/>
  <c r="W80" i="15" a="1"/>
  <c r="W80" i="15" s="1"/>
  <c r="V80" i="15" a="1"/>
  <c r="V80" i="15" s="1"/>
  <c r="U80" i="15" a="1"/>
  <c r="U80" i="15" s="1"/>
  <c r="T80" i="15" a="1"/>
  <c r="T80" i="15" s="1"/>
  <c r="S80" i="15" a="1"/>
  <c r="S80" i="15" s="1"/>
  <c r="R80" i="15" a="1"/>
  <c r="R80" i="15" s="1"/>
  <c r="Q80" i="15" a="1"/>
  <c r="Q80" i="15" s="1"/>
  <c r="P80" i="15" a="1"/>
  <c r="P80" i="15" s="1"/>
  <c r="O80" i="15" a="1"/>
  <c r="O80" i="15" s="1"/>
  <c r="N80" i="15" a="1"/>
  <c r="N80" i="15" s="1"/>
  <c r="M80" i="15" a="1"/>
  <c r="M80" i="15" s="1"/>
  <c r="L80" i="15" a="1"/>
  <c r="L80" i="15" s="1"/>
  <c r="K80" i="15" a="1"/>
  <c r="K80" i="15" s="1"/>
  <c r="J80" i="15" a="1"/>
  <c r="J80" i="15" s="1"/>
  <c r="I80" i="15" a="1"/>
  <c r="I80" i="15" s="1"/>
  <c r="AN79" i="15" a="1"/>
  <c r="AN79" i="15" s="1"/>
  <c r="AM79" i="15" a="1"/>
  <c r="AM79" i="15" s="1"/>
  <c r="AL79" i="15" a="1"/>
  <c r="AL79" i="15" s="1"/>
  <c r="AK79" i="15" a="1"/>
  <c r="AK79" i="15" s="1"/>
  <c r="AJ79" i="15" a="1"/>
  <c r="AJ79" i="15" s="1"/>
  <c r="AI79" i="15" a="1"/>
  <c r="AI79" i="15" s="1"/>
  <c r="AH79" i="15" a="1"/>
  <c r="AH79" i="15" s="1"/>
  <c r="AG79" i="15" a="1"/>
  <c r="AG79" i="15" s="1"/>
  <c r="AF79" i="15" a="1"/>
  <c r="AF79" i="15" s="1"/>
  <c r="AE79" i="15" a="1"/>
  <c r="AE79" i="15" s="1"/>
  <c r="AD79" i="15" a="1"/>
  <c r="AD79" i="15"/>
  <c r="AC79" i="15" a="1"/>
  <c r="AC79" i="15" s="1"/>
  <c r="AB79" i="15" a="1"/>
  <c r="AB79" i="15" s="1"/>
  <c r="AA79" i="15" a="1"/>
  <c r="AA79" i="15" s="1"/>
  <c r="Z79" i="15" a="1"/>
  <c r="Z79" i="15" s="1"/>
  <c r="Y79" i="15" a="1"/>
  <c r="Y79" i="15" s="1"/>
  <c r="X79" i="15" a="1"/>
  <c r="X79" i="15" s="1"/>
  <c r="W79" i="15" a="1"/>
  <c r="W79" i="15" s="1"/>
  <c r="V79" i="15" a="1"/>
  <c r="V79" i="15" s="1"/>
  <c r="U79" i="15" a="1"/>
  <c r="U79" i="15" s="1"/>
  <c r="T79" i="15" a="1"/>
  <c r="T79" i="15" s="1"/>
  <c r="S79" i="15" a="1"/>
  <c r="S79" i="15" s="1"/>
  <c r="R79" i="15" a="1"/>
  <c r="R79" i="15" s="1"/>
  <c r="Q79" i="15" a="1"/>
  <c r="Q79" i="15" s="1"/>
  <c r="P79" i="15" a="1"/>
  <c r="P79" i="15" s="1"/>
  <c r="O79" i="15" a="1"/>
  <c r="O79" i="15" s="1"/>
  <c r="N79" i="15" a="1"/>
  <c r="N79" i="15" s="1"/>
  <c r="M79" i="15" a="1"/>
  <c r="M79" i="15" s="1"/>
  <c r="L79" i="15" a="1"/>
  <c r="L79" i="15" s="1"/>
  <c r="K79" i="15" a="1"/>
  <c r="K79" i="15" s="1"/>
  <c r="J79" i="15" a="1"/>
  <c r="J79" i="15" s="1"/>
  <c r="I79" i="15" a="1"/>
  <c r="I79" i="15" s="1"/>
  <c r="AN78" i="15" a="1"/>
  <c r="AN78" i="15" s="1"/>
  <c r="AM78" i="15" a="1"/>
  <c r="AM78" i="15" s="1"/>
  <c r="AL78" i="15" a="1"/>
  <c r="AL78" i="15" s="1"/>
  <c r="AK78" i="15" a="1"/>
  <c r="AK78" i="15" s="1"/>
  <c r="AJ78" i="15" a="1"/>
  <c r="AJ78" i="15" s="1"/>
  <c r="AI78" i="15" a="1"/>
  <c r="AI78" i="15" s="1"/>
  <c r="AH78" i="15" a="1"/>
  <c r="AH78" i="15" s="1"/>
  <c r="AG78" i="15" a="1"/>
  <c r="AG78" i="15" s="1"/>
  <c r="AF78" i="15" a="1"/>
  <c r="AF78" i="15" s="1"/>
  <c r="AE78" i="15" a="1"/>
  <c r="AE78" i="15" s="1"/>
  <c r="AD78" i="15" a="1"/>
  <c r="AD78" i="15" s="1"/>
  <c r="AC78" i="15" a="1"/>
  <c r="AC78" i="15" s="1"/>
  <c r="AB78" i="15" a="1"/>
  <c r="AB78" i="15" s="1"/>
  <c r="AA78" i="15" a="1"/>
  <c r="AA78" i="15" s="1"/>
  <c r="Z78" i="15" a="1"/>
  <c r="Z78" i="15" s="1"/>
  <c r="Y78" i="15" a="1"/>
  <c r="Y78" i="15" s="1"/>
  <c r="X78" i="15" a="1"/>
  <c r="X78" i="15" s="1"/>
  <c r="W78" i="15" a="1"/>
  <c r="W78" i="15" s="1"/>
  <c r="V78" i="15" a="1"/>
  <c r="V78" i="15" s="1"/>
  <c r="U78" i="15" a="1"/>
  <c r="U78" i="15" s="1"/>
  <c r="T78" i="15" a="1"/>
  <c r="T78" i="15" s="1"/>
  <c r="S78" i="15" a="1"/>
  <c r="S78" i="15" s="1"/>
  <c r="R78" i="15" a="1"/>
  <c r="R78" i="15" s="1"/>
  <c r="Q78" i="15" a="1"/>
  <c r="Q78" i="15" s="1"/>
  <c r="P78" i="15" a="1"/>
  <c r="P78" i="15" s="1"/>
  <c r="O78" i="15" a="1"/>
  <c r="O78" i="15" s="1"/>
  <c r="N78" i="15" a="1"/>
  <c r="N78" i="15" s="1"/>
  <c r="M78" i="15" a="1"/>
  <c r="M78" i="15" s="1"/>
  <c r="L78" i="15" a="1"/>
  <c r="L78" i="15" s="1"/>
  <c r="K78" i="15" a="1"/>
  <c r="K78" i="15" s="1"/>
  <c r="J78" i="15" a="1"/>
  <c r="J78" i="15" s="1"/>
  <c r="I78" i="15" a="1"/>
  <c r="I78" i="15" s="1"/>
  <c r="AN77" i="15" a="1"/>
  <c r="AN77" i="15" s="1"/>
  <c r="AM77" i="15" a="1"/>
  <c r="AM77" i="15" s="1"/>
  <c r="AL77" i="15" a="1"/>
  <c r="AL77" i="15" s="1"/>
  <c r="AK77" i="15" a="1"/>
  <c r="AK77" i="15" s="1"/>
  <c r="AJ77" i="15" a="1"/>
  <c r="AJ77" i="15" s="1"/>
  <c r="AI77" i="15" a="1"/>
  <c r="AI77" i="15" s="1"/>
  <c r="AH77" i="15" a="1"/>
  <c r="AH77" i="15" s="1"/>
  <c r="AG77" i="15" a="1"/>
  <c r="AG77" i="15" s="1"/>
  <c r="AF77" i="15" a="1"/>
  <c r="AF77" i="15" s="1"/>
  <c r="AE77" i="15" a="1"/>
  <c r="AE77" i="15" s="1"/>
  <c r="AD77" i="15" a="1"/>
  <c r="AD77" i="15" s="1"/>
  <c r="AC77" i="15" a="1"/>
  <c r="AC77" i="15" s="1"/>
  <c r="AB77" i="15" a="1"/>
  <c r="AB77" i="15" s="1"/>
  <c r="AA77" i="15" a="1"/>
  <c r="AA77" i="15" s="1"/>
  <c r="Z77" i="15" a="1"/>
  <c r="Z77" i="15" s="1"/>
  <c r="Y77" i="15" a="1"/>
  <c r="Y77" i="15" s="1"/>
  <c r="X77" i="15" a="1"/>
  <c r="X77" i="15" s="1"/>
  <c r="W77" i="15" a="1"/>
  <c r="W77" i="15" s="1"/>
  <c r="V77" i="15" a="1"/>
  <c r="V77" i="15" s="1"/>
  <c r="U77" i="15" a="1"/>
  <c r="U77" i="15" s="1"/>
  <c r="T77" i="15" a="1"/>
  <c r="T77" i="15" s="1"/>
  <c r="S77" i="15" a="1"/>
  <c r="S77" i="15" s="1"/>
  <c r="R77" i="15" a="1"/>
  <c r="R77" i="15" s="1"/>
  <c r="Q77" i="15" a="1"/>
  <c r="Q77" i="15" s="1"/>
  <c r="P77" i="15" a="1"/>
  <c r="P77" i="15" s="1"/>
  <c r="O77" i="15" a="1"/>
  <c r="O77" i="15" s="1"/>
  <c r="N77" i="15" a="1"/>
  <c r="N77" i="15" s="1"/>
  <c r="M77" i="15" a="1"/>
  <c r="M77" i="15" s="1"/>
  <c r="L77" i="15" a="1"/>
  <c r="L77" i="15" s="1"/>
  <c r="K77" i="15" a="1"/>
  <c r="K77" i="15" s="1"/>
  <c r="J77" i="15" a="1"/>
  <c r="J77" i="15" s="1"/>
  <c r="I77" i="15" a="1"/>
  <c r="I77" i="15" s="1"/>
  <c r="AN76" i="15" a="1"/>
  <c r="AN76" i="15" s="1"/>
  <c r="AM76" i="15" a="1"/>
  <c r="AM76" i="15" s="1"/>
  <c r="AL76" i="15" a="1"/>
  <c r="AL76" i="15" s="1"/>
  <c r="AK76" i="15" a="1"/>
  <c r="AK76" i="15" s="1"/>
  <c r="AJ76" i="15" a="1"/>
  <c r="AJ76" i="15" s="1"/>
  <c r="AI76" i="15" a="1"/>
  <c r="AI76" i="15" s="1"/>
  <c r="AH76" i="15" a="1"/>
  <c r="AH76" i="15" s="1"/>
  <c r="AG76" i="15" a="1"/>
  <c r="AG76" i="15" s="1"/>
  <c r="AF76" i="15" a="1"/>
  <c r="AF76" i="15" s="1"/>
  <c r="AE76" i="15" a="1"/>
  <c r="AE76" i="15" s="1"/>
  <c r="AD76" i="15" a="1"/>
  <c r="AD76" i="15" s="1"/>
  <c r="AC76" i="15" a="1"/>
  <c r="AC76" i="15" s="1"/>
  <c r="AB76" i="15" a="1"/>
  <c r="AB76" i="15" s="1"/>
  <c r="AA76" i="15" a="1"/>
  <c r="AA76" i="15" s="1"/>
  <c r="Z76" i="15" a="1"/>
  <c r="Z76" i="15" s="1"/>
  <c r="Y76" i="15" a="1"/>
  <c r="Y76" i="15" s="1"/>
  <c r="X76" i="15" a="1"/>
  <c r="X76" i="15" s="1"/>
  <c r="W76" i="15" a="1"/>
  <c r="W76" i="15" s="1"/>
  <c r="V76" i="15" a="1"/>
  <c r="V76" i="15" s="1"/>
  <c r="U76" i="15" a="1"/>
  <c r="U76" i="15" s="1"/>
  <c r="T76" i="15" a="1"/>
  <c r="T76" i="15" s="1"/>
  <c r="S76" i="15" a="1"/>
  <c r="S76" i="15" s="1"/>
  <c r="R76" i="15" a="1"/>
  <c r="R76" i="15" s="1"/>
  <c r="Q76" i="15" a="1"/>
  <c r="Q76" i="15" s="1"/>
  <c r="P76" i="15" a="1"/>
  <c r="P76" i="15" s="1"/>
  <c r="O76" i="15" a="1"/>
  <c r="O76" i="15" s="1"/>
  <c r="N76" i="15" a="1"/>
  <c r="N76" i="15" s="1"/>
  <c r="M76" i="15" a="1"/>
  <c r="M76" i="15" s="1"/>
  <c r="L76" i="15" a="1"/>
  <c r="L76" i="15" s="1"/>
  <c r="K76" i="15" a="1"/>
  <c r="K76" i="15" s="1"/>
  <c r="J76" i="15" a="1"/>
  <c r="J76" i="15" s="1"/>
  <c r="I76" i="15" a="1"/>
  <c r="I76" i="15" s="1"/>
  <c r="AN75" i="15" a="1"/>
  <c r="AN75" i="15" s="1"/>
  <c r="AM75" i="15" a="1"/>
  <c r="AM75" i="15" s="1"/>
  <c r="AL75" i="15" a="1"/>
  <c r="AL75" i="15" s="1"/>
  <c r="AK75" i="15" a="1"/>
  <c r="AK75" i="15" s="1"/>
  <c r="AJ75" i="15" a="1"/>
  <c r="AJ75" i="15" s="1"/>
  <c r="AI75" i="15" a="1"/>
  <c r="AI75" i="15" s="1"/>
  <c r="AH75" i="15" a="1"/>
  <c r="AH75" i="15" s="1"/>
  <c r="AG75" i="15" a="1"/>
  <c r="AG75" i="15" s="1"/>
  <c r="AF75" i="15" a="1"/>
  <c r="AF75" i="15" s="1"/>
  <c r="AE75" i="15" a="1"/>
  <c r="AE75" i="15" s="1"/>
  <c r="AD75" i="15" a="1"/>
  <c r="AD75" i="15" s="1"/>
  <c r="AC75" i="15" a="1"/>
  <c r="AC75" i="15" s="1"/>
  <c r="AB75" i="15" a="1"/>
  <c r="AB75" i="15" s="1"/>
  <c r="AA75" i="15" a="1"/>
  <c r="AA75" i="15" s="1"/>
  <c r="Z75" i="15" a="1"/>
  <c r="Z75" i="15" s="1"/>
  <c r="Y75" i="15" a="1"/>
  <c r="Y75" i="15" s="1"/>
  <c r="X75" i="15" a="1"/>
  <c r="X75" i="15" s="1"/>
  <c r="W75" i="15" a="1"/>
  <c r="W75" i="15" s="1"/>
  <c r="V75" i="15" a="1"/>
  <c r="V75" i="15" s="1"/>
  <c r="U75" i="15" a="1"/>
  <c r="U75" i="15" s="1"/>
  <c r="T75" i="15" a="1"/>
  <c r="T75" i="15" s="1"/>
  <c r="S75" i="15" a="1"/>
  <c r="S75" i="15" s="1"/>
  <c r="R75" i="15" a="1"/>
  <c r="R75" i="15" s="1"/>
  <c r="Q75" i="15" a="1"/>
  <c r="Q75" i="15" s="1"/>
  <c r="P75" i="15" a="1"/>
  <c r="P75" i="15" s="1"/>
  <c r="O75" i="15" a="1"/>
  <c r="O75" i="15" s="1"/>
  <c r="N75" i="15" a="1"/>
  <c r="N75" i="15" s="1"/>
  <c r="M75" i="15" a="1"/>
  <c r="M75" i="15" s="1"/>
  <c r="L75" i="15" a="1"/>
  <c r="L75" i="15" s="1"/>
  <c r="K75" i="15" a="1"/>
  <c r="K75" i="15" s="1"/>
  <c r="J75" i="15" a="1"/>
  <c r="J75" i="15" s="1"/>
  <c r="I75" i="15" a="1"/>
  <c r="I75" i="15" s="1"/>
  <c r="AN74" i="15" a="1"/>
  <c r="AN74" i="15" s="1"/>
  <c r="AM74" i="15" a="1"/>
  <c r="AM74" i="15" s="1"/>
  <c r="AL74" i="15" a="1"/>
  <c r="AL74" i="15" s="1"/>
  <c r="AK74" i="15" a="1"/>
  <c r="AK74" i="15" s="1"/>
  <c r="AJ74" i="15" a="1"/>
  <c r="AJ74" i="15" s="1"/>
  <c r="AI74" i="15" a="1"/>
  <c r="AI74" i="15" s="1"/>
  <c r="AH74" i="15" a="1"/>
  <c r="AH74" i="15" s="1"/>
  <c r="AG74" i="15" a="1"/>
  <c r="AG74" i="15" s="1"/>
  <c r="AF74" i="15" a="1"/>
  <c r="AF74" i="15" s="1"/>
  <c r="AE74" i="15" a="1"/>
  <c r="AE74" i="15" s="1"/>
  <c r="AD74" i="15" a="1"/>
  <c r="AD74" i="15" s="1"/>
  <c r="AC74" i="15" a="1"/>
  <c r="AC74" i="15" s="1"/>
  <c r="AB74" i="15" a="1"/>
  <c r="AB74" i="15" s="1"/>
  <c r="AA74" i="15" a="1"/>
  <c r="AA74" i="15" s="1"/>
  <c r="Z74" i="15" a="1"/>
  <c r="Z74" i="15" s="1"/>
  <c r="Y74" i="15" a="1"/>
  <c r="Y74" i="15" s="1"/>
  <c r="X74" i="15" a="1"/>
  <c r="X74" i="15" s="1"/>
  <c r="W74" i="15" a="1"/>
  <c r="W74" i="15" s="1"/>
  <c r="V74" i="15" a="1"/>
  <c r="V74" i="15" s="1"/>
  <c r="U74" i="15" a="1"/>
  <c r="U74" i="15" s="1"/>
  <c r="T74" i="15" a="1"/>
  <c r="T74" i="15" s="1"/>
  <c r="S74" i="15" a="1"/>
  <c r="S74" i="15" s="1"/>
  <c r="R74" i="15" a="1"/>
  <c r="R74" i="15" s="1"/>
  <c r="Q74" i="15" a="1"/>
  <c r="Q74" i="15" s="1"/>
  <c r="P74" i="15" a="1"/>
  <c r="P74" i="15" s="1"/>
  <c r="O74" i="15" a="1"/>
  <c r="O74" i="15" s="1"/>
  <c r="N74" i="15" a="1"/>
  <c r="N74" i="15" s="1"/>
  <c r="M74" i="15" a="1"/>
  <c r="M74" i="15" s="1"/>
  <c r="L74" i="15" a="1"/>
  <c r="L74" i="15" s="1"/>
  <c r="K74" i="15" a="1"/>
  <c r="K74" i="15" s="1"/>
  <c r="J74" i="15" a="1"/>
  <c r="J74" i="15" s="1"/>
  <c r="I74" i="15" a="1"/>
  <c r="I74" i="15" s="1"/>
  <c r="AN73" i="15" a="1"/>
  <c r="AN73" i="15" s="1"/>
  <c r="AM73" i="15" a="1"/>
  <c r="AM73" i="15" s="1"/>
  <c r="AL73" i="15" a="1"/>
  <c r="AL73" i="15" s="1"/>
  <c r="AK73" i="15" a="1"/>
  <c r="AK73" i="15" s="1"/>
  <c r="AJ73" i="15" a="1"/>
  <c r="AJ73" i="15" s="1"/>
  <c r="AI73" i="15" a="1"/>
  <c r="AI73" i="15" s="1"/>
  <c r="AH73" i="15" a="1"/>
  <c r="AH73" i="15" s="1"/>
  <c r="AG73" i="15" a="1"/>
  <c r="AG73" i="15" s="1"/>
  <c r="AF73" i="15" a="1"/>
  <c r="AF73" i="15" s="1"/>
  <c r="AE73" i="15" a="1"/>
  <c r="AE73" i="15" s="1"/>
  <c r="AD73" i="15" a="1"/>
  <c r="AD73" i="15" s="1"/>
  <c r="AC73" i="15" a="1"/>
  <c r="AC73" i="15" s="1"/>
  <c r="AB73" i="15" a="1"/>
  <c r="AB73" i="15" s="1"/>
  <c r="AA73" i="15" a="1"/>
  <c r="AA73" i="15" s="1"/>
  <c r="Z73" i="15" a="1"/>
  <c r="Z73" i="15" s="1"/>
  <c r="Y73" i="15" a="1"/>
  <c r="Y73" i="15" s="1"/>
  <c r="X73" i="15" a="1"/>
  <c r="X73" i="15" s="1"/>
  <c r="W73" i="15" a="1"/>
  <c r="W73" i="15" s="1"/>
  <c r="V73" i="15" a="1"/>
  <c r="V73" i="15" s="1"/>
  <c r="U73" i="15" a="1"/>
  <c r="U73" i="15" s="1"/>
  <c r="T73" i="15" a="1"/>
  <c r="T73" i="15" s="1"/>
  <c r="S73" i="15" a="1"/>
  <c r="S73" i="15" s="1"/>
  <c r="R73" i="15" a="1"/>
  <c r="R73" i="15" s="1"/>
  <c r="Q73" i="15" a="1"/>
  <c r="Q73" i="15" s="1"/>
  <c r="P73" i="15" a="1"/>
  <c r="P73" i="15" s="1"/>
  <c r="O73" i="15" a="1"/>
  <c r="O73" i="15" s="1"/>
  <c r="N73" i="15" a="1"/>
  <c r="N73" i="15" s="1"/>
  <c r="M73" i="15" a="1"/>
  <c r="M73" i="15" s="1"/>
  <c r="L73" i="15" a="1"/>
  <c r="L73" i="15" s="1"/>
  <c r="K73" i="15" a="1"/>
  <c r="K73" i="15" s="1"/>
  <c r="J73" i="15" a="1"/>
  <c r="J73" i="15" s="1"/>
  <c r="I73" i="15" a="1"/>
  <c r="I73" i="15" s="1"/>
  <c r="AN72" i="15" a="1"/>
  <c r="AN72" i="15" s="1"/>
  <c r="AM72" i="15" a="1"/>
  <c r="AM72" i="15" s="1"/>
  <c r="AL72" i="15" a="1"/>
  <c r="AL72" i="15" s="1"/>
  <c r="AK72" i="15" a="1"/>
  <c r="AK72" i="15" s="1"/>
  <c r="AJ72" i="15" a="1"/>
  <c r="AJ72" i="15" s="1"/>
  <c r="AI72" i="15" a="1"/>
  <c r="AI72" i="15" s="1"/>
  <c r="AH72" i="15" a="1"/>
  <c r="AH72" i="15" s="1"/>
  <c r="AG72" i="15" a="1"/>
  <c r="AG72" i="15" s="1"/>
  <c r="AF72" i="15" a="1"/>
  <c r="AF72" i="15" s="1"/>
  <c r="AE72" i="15" a="1"/>
  <c r="AE72" i="15" s="1"/>
  <c r="AD72" i="15" a="1"/>
  <c r="AD72" i="15" s="1"/>
  <c r="AC72" i="15" a="1"/>
  <c r="AC72" i="15" s="1"/>
  <c r="AB72" i="15" a="1"/>
  <c r="AB72" i="15" s="1"/>
  <c r="AA72" i="15" a="1"/>
  <c r="AA72" i="15" s="1"/>
  <c r="Z72" i="15" a="1"/>
  <c r="Z72" i="15" s="1"/>
  <c r="Y72" i="15" a="1"/>
  <c r="Y72" i="15" s="1"/>
  <c r="X72" i="15" a="1"/>
  <c r="X72" i="15" s="1"/>
  <c r="W72" i="15" a="1"/>
  <c r="W72" i="15" s="1"/>
  <c r="V72" i="15" a="1"/>
  <c r="V72" i="15" s="1"/>
  <c r="U72" i="15" a="1"/>
  <c r="U72" i="15" s="1"/>
  <c r="T72" i="15" a="1"/>
  <c r="T72" i="15" s="1"/>
  <c r="S72" i="15" a="1"/>
  <c r="S72" i="15" s="1"/>
  <c r="R72" i="15" a="1"/>
  <c r="R72" i="15" s="1"/>
  <c r="Q72" i="15" a="1"/>
  <c r="Q72" i="15" s="1"/>
  <c r="P72" i="15" a="1"/>
  <c r="P72" i="15" s="1"/>
  <c r="O72" i="15" a="1"/>
  <c r="O72" i="15" s="1"/>
  <c r="N72" i="15" a="1"/>
  <c r="N72" i="15" s="1"/>
  <c r="M72" i="15" a="1"/>
  <c r="M72" i="15" s="1"/>
  <c r="L72" i="15" a="1"/>
  <c r="L72" i="15" s="1"/>
  <c r="K72" i="15" a="1"/>
  <c r="K72" i="15" s="1"/>
  <c r="J72" i="15" a="1"/>
  <c r="J72" i="15" s="1"/>
  <c r="I72" i="15" a="1"/>
  <c r="I72" i="15" s="1"/>
  <c r="AN71" i="15" a="1"/>
  <c r="AN71" i="15" s="1"/>
  <c r="AM71" i="15" a="1"/>
  <c r="AM71" i="15" s="1"/>
  <c r="AL71" i="15" a="1"/>
  <c r="AL71" i="15" s="1"/>
  <c r="AK71" i="15" a="1"/>
  <c r="AK71" i="15" s="1"/>
  <c r="AJ71" i="15" a="1"/>
  <c r="AJ71" i="15" s="1"/>
  <c r="AI71" i="15" a="1"/>
  <c r="AI71" i="15" s="1"/>
  <c r="AH71" i="15" a="1"/>
  <c r="AH71" i="15" s="1"/>
  <c r="AG71" i="15" a="1"/>
  <c r="AG71" i="15" s="1"/>
  <c r="AF71" i="15" a="1"/>
  <c r="AF71" i="15" s="1"/>
  <c r="AE71" i="15" a="1"/>
  <c r="AE71" i="15" s="1"/>
  <c r="AD71" i="15" a="1"/>
  <c r="AD71" i="15" s="1"/>
  <c r="AC71" i="15" a="1"/>
  <c r="AC71" i="15" s="1"/>
  <c r="AB71" i="15" a="1"/>
  <c r="AB71" i="15" s="1"/>
  <c r="AA71" i="15" a="1"/>
  <c r="AA71" i="15" s="1"/>
  <c r="Z71" i="15" a="1"/>
  <c r="Z71" i="15" s="1"/>
  <c r="Y71" i="15" a="1"/>
  <c r="Y71" i="15" s="1"/>
  <c r="X71" i="15" a="1"/>
  <c r="X71" i="15" s="1"/>
  <c r="W71" i="15" a="1"/>
  <c r="W71" i="15" s="1"/>
  <c r="V71" i="15" a="1"/>
  <c r="V71" i="15" s="1"/>
  <c r="U71" i="15" a="1"/>
  <c r="U71" i="15" s="1"/>
  <c r="T71" i="15" a="1"/>
  <c r="T71" i="15" s="1"/>
  <c r="S71" i="15" a="1"/>
  <c r="S71" i="15" s="1"/>
  <c r="R71" i="15" a="1"/>
  <c r="R71" i="15" s="1"/>
  <c r="Q71" i="15" a="1"/>
  <c r="Q71" i="15" s="1"/>
  <c r="P71" i="15" a="1"/>
  <c r="P71" i="15" s="1"/>
  <c r="O71" i="15" a="1"/>
  <c r="O71" i="15" s="1"/>
  <c r="N71" i="15" a="1"/>
  <c r="N71" i="15" s="1"/>
  <c r="M71" i="15" a="1"/>
  <c r="M71" i="15" s="1"/>
  <c r="L71" i="15" a="1"/>
  <c r="L71" i="15" s="1"/>
  <c r="K71" i="15" a="1"/>
  <c r="K71" i="15" s="1"/>
  <c r="J71" i="15" a="1"/>
  <c r="J71" i="15" s="1"/>
  <c r="I71" i="15" a="1"/>
  <c r="I71" i="15" s="1"/>
  <c r="AN70" i="15" a="1"/>
  <c r="AN70" i="15" s="1"/>
  <c r="AM70" i="15" a="1"/>
  <c r="AM70" i="15" s="1"/>
  <c r="AL70" i="15" a="1"/>
  <c r="AL70" i="15" s="1"/>
  <c r="AK70" i="15" a="1"/>
  <c r="AK70" i="15" s="1"/>
  <c r="AJ70" i="15" a="1"/>
  <c r="AJ70" i="15" s="1"/>
  <c r="AI70" i="15" a="1"/>
  <c r="AI70" i="15" s="1"/>
  <c r="AH70" i="15" a="1"/>
  <c r="AH70" i="15" s="1"/>
  <c r="AG70" i="15" a="1"/>
  <c r="AG70" i="15" s="1"/>
  <c r="AF70" i="15" a="1"/>
  <c r="AF70" i="15" s="1"/>
  <c r="AE70" i="15" a="1"/>
  <c r="AE70" i="15" s="1"/>
  <c r="AD70" i="15" a="1"/>
  <c r="AD70" i="15" s="1"/>
  <c r="AC70" i="15" a="1"/>
  <c r="AC70" i="15" s="1"/>
  <c r="AB70" i="15" a="1"/>
  <c r="AB70" i="15" s="1"/>
  <c r="AA70" i="15" a="1"/>
  <c r="AA70" i="15" s="1"/>
  <c r="Z70" i="15" a="1"/>
  <c r="Z70" i="15" s="1"/>
  <c r="Y70" i="15" a="1"/>
  <c r="Y70" i="15" s="1"/>
  <c r="X70" i="15" a="1"/>
  <c r="X70" i="15" s="1"/>
  <c r="W70" i="15" a="1"/>
  <c r="W70" i="15" s="1"/>
  <c r="V70" i="15" a="1"/>
  <c r="V70" i="15" s="1"/>
  <c r="U70" i="15" a="1"/>
  <c r="U70" i="15" s="1"/>
  <c r="T70" i="15" a="1"/>
  <c r="T70" i="15" s="1"/>
  <c r="S70" i="15" a="1"/>
  <c r="S70" i="15" s="1"/>
  <c r="R70" i="15" a="1"/>
  <c r="R70" i="15" s="1"/>
  <c r="Q70" i="15" a="1"/>
  <c r="Q70" i="15" s="1"/>
  <c r="P70" i="15" a="1"/>
  <c r="P70" i="15" s="1"/>
  <c r="O70" i="15" a="1"/>
  <c r="O70" i="15" s="1"/>
  <c r="N70" i="15" a="1"/>
  <c r="N70" i="15" s="1"/>
  <c r="M70" i="15" a="1"/>
  <c r="M70" i="15" s="1"/>
  <c r="L70" i="15" a="1"/>
  <c r="L70" i="15" s="1"/>
  <c r="K70" i="15" a="1"/>
  <c r="K70" i="15" s="1"/>
  <c r="J70" i="15" a="1"/>
  <c r="J70" i="15" s="1"/>
  <c r="I70" i="15" a="1"/>
  <c r="I70" i="15" s="1"/>
  <c r="AN69" i="15" a="1"/>
  <c r="AN69" i="15" s="1"/>
  <c r="AM69" i="15" a="1"/>
  <c r="AM69" i="15" s="1"/>
  <c r="AL69" i="15" a="1"/>
  <c r="AL69" i="15" s="1"/>
  <c r="AK69" i="15" a="1"/>
  <c r="AK69" i="15" s="1"/>
  <c r="AJ69" i="15" a="1"/>
  <c r="AJ69" i="15" s="1"/>
  <c r="AI69" i="15" a="1"/>
  <c r="AI69" i="15" s="1"/>
  <c r="AH69" i="15" a="1"/>
  <c r="AH69" i="15" s="1"/>
  <c r="AG69" i="15" a="1"/>
  <c r="AG69" i="15" s="1"/>
  <c r="AF69" i="15" a="1"/>
  <c r="AF69" i="15" s="1"/>
  <c r="AE69" i="15" a="1"/>
  <c r="AE69" i="15" s="1"/>
  <c r="AD69" i="15" a="1"/>
  <c r="AD69" i="15" s="1"/>
  <c r="AC69" i="15" a="1"/>
  <c r="AC69" i="15" s="1"/>
  <c r="AB69" i="15" a="1"/>
  <c r="AB69" i="15" s="1"/>
  <c r="AA69" i="15" a="1"/>
  <c r="AA69" i="15" s="1"/>
  <c r="Z69" i="15" a="1"/>
  <c r="Z69" i="15" s="1"/>
  <c r="Y69" i="15" a="1"/>
  <c r="Y69" i="15" s="1"/>
  <c r="X69" i="15" a="1"/>
  <c r="X69" i="15" s="1"/>
  <c r="W69" i="15" a="1"/>
  <c r="W69" i="15" s="1"/>
  <c r="V69" i="15" a="1"/>
  <c r="V69" i="15" s="1"/>
  <c r="U69" i="15" a="1"/>
  <c r="U69" i="15" s="1"/>
  <c r="T69" i="15" a="1"/>
  <c r="T69" i="15" s="1"/>
  <c r="S69" i="15" a="1"/>
  <c r="S69" i="15" s="1"/>
  <c r="R69" i="15" a="1"/>
  <c r="R69" i="15" s="1"/>
  <c r="Q69" i="15" a="1"/>
  <c r="Q69" i="15" s="1"/>
  <c r="P69" i="15" a="1"/>
  <c r="P69" i="15" s="1"/>
  <c r="O69" i="15" a="1"/>
  <c r="O69" i="15" s="1"/>
  <c r="N69" i="15" a="1"/>
  <c r="N69" i="15" s="1"/>
  <c r="M69" i="15" a="1"/>
  <c r="M69" i="15" s="1"/>
  <c r="L69" i="15" a="1"/>
  <c r="L69" i="15" s="1"/>
  <c r="K69" i="15" a="1"/>
  <c r="K69" i="15" s="1"/>
  <c r="J69" i="15" a="1"/>
  <c r="J69" i="15" s="1"/>
  <c r="I69" i="15" a="1"/>
  <c r="I69" i="15" s="1"/>
  <c r="AN68" i="15" a="1"/>
  <c r="AN68" i="15" s="1"/>
  <c r="AM68" i="15" a="1"/>
  <c r="AM68" i="15" s="1"/>
  <c r="AL68" i="15" a="1"/>
  <c r="AL68" i="15" s="1"/>
  <c r="AK68" i="15" a="1"/>
  <c r="AK68" i="15" s="1"/>
  <c r="AJ68" i="15" a="1"/>
  <c r="AJ68" i="15" s="1"/>
  <c r="AI68" i="15" a="1"/>
  <c r="AI68" i="15" s="1"/>
  <c r="AH68" i="15" a="1"/>
  <c r="AH68" i="15" s="1"/>
  <c r="AG68" i="15" a="1"/>
  <c r="AG68" i="15" s="1"/>
  <c r="AF68" i="15" a="1"/>
  <c r="AF68" i="15" s="1"/>
  <c r="AE68" i="15" a="1"/>
  <c r="AE68" i="15" s="1"/>
  <c r="AD68" i="15" a="1"/>
  <c r="AD68" i="15" s="1"/>
  <c r="AC68" i="15" a="1"/>
  <c r="AC68" i="15" s="1"/>
  <c r="AB68" i="15" a="1"/>
  <c r="AB68" i="15" s="1"/>
  <c r="AA68" i="15" a="1"/>
  <c r="AA68" i="15" s="1"/>
  <c r="Z68" i="15" a="1"/>
  <c r="Z68" i="15" s="1"/>
  <c r="Y68" i="15" a="1"/>
  <c r="Y68" i="15" s="1"/>
  <c r="X68" i="15" a="1"/>
  <c r="X68" i="15" s="1"/>
  <c r="W68" i="15" a="1"/>
  <c r="W68" i="15" s="1"/>
  <c r="V68" i="15" a="1"/>
  <c r="V68" i="15" s="1"/>
  <c r="U68" i="15" a="1"/>
  <c r="U68" i="15" s="1"/>
  <c r="T68" i="15" a="1"/>
  <c r="T68" i="15" s="1"/>
  <c r="S68" i="15" a="1"/>
  <c r="S68" i="15" s="1"/>
  <c r="R68" i="15" a="1"/>
  <c r="R68" i="15" s="1"/>
  <c r="Q68" i="15" a="1"/>
  <c r="Q68" i="15" s="1"/>
  <c r="P68" i="15" a="1"/>
  <c r="P68" i="15" s="1"/>
  <c r="O68" i="15" a="1"/>
  <c r="O68" i="15" s="1"/>
  <c r="N68" i="15" a="1"/>
  <c r="N68" i="15" s="1"/>
  <c r="M68" i="15" a="1"/>
  <c r="M68" i="15" s="1"/>
  <c r="L68" i="15" a="1"/>
  <c r="L68" i="15" s="1"/>
  <c r="K68" i="15" a="1"/>
  <c r="K68" i="15" s="1"/>
  <c r="J68" i="15" a="1"/>
  <c r="J68" i="15" s="1"/>
  <c r="I68" i="15" a="1"/>
  <c r="I68" i="15" s="1"/>
  <c r="AN67" i="15" a="1"/>
  <c r="AN67" i="15" s="1"/>
  <c r="AM67" i="15" a="1"/>
  <c r="AM67" i="15" s="1"/>
  <c r="AL67" i="15" a="1"/>
  <c r="AL67" i="15" s="1"/>
  <c r="AK67" i="15" a="1"/>
  <c r="AK67" i="15" s="1"/>
  <c r="AJ67" i="15" a="1"/>
  <c r="AJ67" i="15" s="1"/>
  <c r="AI67" i="15" a="1"/>
  <c r="AI67" i="15" s="1"/>
  <c r="AH67" i="15" a="1"/>
  <c r="AH67" i="15" s="1"/>
  <c r="AG67" i="15" a="1"/>
  <c r="AG67" i="15" s="1"/>
  <c r="AF67" i="15" a="1"/>
  <c r="AF67" i="15" s="1"/>
  <c r="AE67" i="15" a="1"/>
  <c r="AE67" i="15" s="1"/>
  <c r="AD67" i="15" a="1"/>
  <c r="AD67" i="15" s="1"/>
  <c r="AC67" i="15" a="1"/>
  <c r="AC67" i="15" s="1"/>
  <c r="AB67" i="15" a="1"/>
  <c r="AB67" i="15" s="1"/>
  <c r="AA67" i="15" a="1"/>
  <c r="AA67" i="15" s="1"/>
  <c r="Z67" i="15" a="1"/>
  <c r="Z67" i="15" s="1"/>
  <c r="Y67" i="15" a="1"/>
  <c r="Y67" i="15" s="1"/>
  <c r="X67" i="15" a="1"/>
  <c r="X67" i="15" s="1"/>
  <c r="W67" i="15" a="1"/>
  <c r="W67" i="15" s="1"/>
  <c r="V67" i="15" a="1"/>
  <c r="V67" i="15" s="1"/>
  <c r="U67" i="15" a="1"/>
  <c r="U67" i="15" s="1"/>
  <c r="T67" i="15" a="1"/>
  <c r="T67" i="15" s="1"/>
  <c r="S67" i="15" a="1"/>
  <c r="S67" i="15" s="1"/>
  <c r="R67" i="15" a="1"/>
  <c r="R67" i="15" s="1"/>
  <c r="Q67" i="15" a="1"/>
  <c r="Q67" i="15" s="1"/>
  <c r="P67" i="15" a="1"/>
  <c r="P67" i="15" s="1"/>
  <c r="O67" i="15" a="1"/>
  <c r="O67" i="15" s="1"/>
  <c r="N67" i="15" a="1"/>
  <c r="N67" i="15" s="1"/>
  <c r="M67" i="15" a="1"/>
  <c r="M67" i="15" s="1"/>
  <c r="L67" i="15" a="1"/>
  <c r="L67" i="15" s="1"/>
  <c r="K67" i="15" a="1"/>
  <c r="K67" i="15" s="1"/>
  <c r="J67" i="15" a="1"/>
  <c r="J67" i="15" s="1"/>
  <c r="I67" i="15" a="1"/>
  <c r="I67" i="15" s="1"/>
  <c r="AN66" i="15" a="1"/>
  <c r="AN66" i="15" s="1"/>
  <c r="AM66" i="15" a="1"/>
  <c r="AM66" i="15" s="1"/>
  <c r="AL66" i="15" a="1"/>
  <c r="AL66" i="15" s="1"/>
  <c r="AK66" i="15" a="1"/>
  <c r="AK66" i="15" s="1"/>
  <c r="AJ66" i="15" a="1"/>
  <c r="AJ66" i="15" s="1"/>
  <c r="AI66" i="15" a="1"/>
  <c r="AI66" i="15" s="1"/>
  <c r="AH66" i="15" a="1"/>
  <c r="AH66" i="15" s="1"/>
  <c r="AG66" i="15" a="1"/>
  <c r="AG66" i="15" s="1"/>
  <c r="AF66" i="15" a="1"/>
  <c r="AF66" i="15" s="1"/>
  <c r="AE66" i="15" a="1"/>
  <c r="AE66" i="15" s="1"/>
  <c r="AD66" i="15" a="1"/>
  <c r="AD66" i="15" s="1"/>
  <c r="AC66" i="15" a="1"/>
  <c r="AC66" i="15" s="1"/>
  <c r="AB66" i="15" a="1"/>
  <c r="AB66" i="15" s="1"/>
  <c r="AA66" i="15" a="1"/>
  <c r="AA66" i="15" s="1"/>
  <c r="Z66" i="15" a="1"/>
  <c r="Z66" i="15" s="1"/>
  <c r="Y66" i="15" a="1"/>
  <c r="Y66" i="15" s="1"/>
  <c r="X66" i="15" a="1"/>
  <c r="X66" i="15" s="1"/>
  <c r="W66" i="15" a="1"/>
  <c r="W66" i="15" s="1"/>
  <c r="V66" i="15" a="1"/>
  <c r="V66" i="15" s="1"/>
  <c r="U66" i="15" a="1"/>
  <c r="U66" i="15" s="1"/>
  <c r="T66" i="15" a="1"/>
  <c r="T66" i="15" s="1"/>
  <c r="S66" i="15" a="1"/>
  <c r="S66" i="15" s="1"/>
  <c r="R66" i="15" a="1"/>
  <c r="R66" i="15" s="1"/>
  <c r="Q66" i="15" a="1"/>
  <c r="Q66" i="15" s="1"/>
  <c r="P66" i="15" a="1"/>
  <c r="P66" i="15" s="1"/>
  <c r="O66" i="15" a="1"/>
  <c r="O66" i="15" s="1"/>
  <c r="N66" i="15" a="1"/>
  <c r="N66" i="15" s="1"/>
  <c r="M66" i="15" a="1"/>
  <c r="M66" i="15" s="1"/>
  <c r="L66" i="15" a="1"/>
  <c r="L66" i="15" s="1"/>
  <c r="K66" i="15" a="1"/>
  <c r="K66" i="15" s="1"/>
  <c r="J66" i="15" a="1"/>
  <c r="J66" i="15" s="1"/>
  <c r="I66" i="15" a="1"/>
  <c r="I66" i="15" s="1"/>
  <c r="AN65" i="15" a="1"/>
  <c r="AN65" i="15" s="1"/>
  <c r="AM65" i="15" a="1"/>
  <c r="AM65" i="15" s="1"/>
  <c r="AL65" i="15" a="1"/>
  <c r="AL65" i="15" s="1"/>
  <c r="AK65" i="15" a="1"/>
  <c r="AK65" i="15" s="1"/>
  <c r="AJ65" i="15" a="1"/>
  <c r="AJ65" i="15" s="1"/>
  <c r="AI65" i="15" a="1"/>
  <c r="AI65" i="15" s="1"/>
  <c r="AH65" i="15" a="1"/>
  <c r="AH65" i="15" s="1"/>
  <c r="AG65" i="15" a="1"/>
  <c r="AG65" i="15" s="1"/>
  <c r="AF65" i="15" a="1"/>
  <c r="AF65" i="15" s="1"/>
  <c r="AE65" i="15" a="1"/>
  <c r="AE65" i="15" s="1"/>
  <c r="AD65" i="15" a="1"/>
  <c r="AD65" i="15" s="1"/>
  <c r="AC65" i="15" a="1"/>
  <c r="AC65" i="15" s="1"/>
  <c r="AB65" i="15" a="1"/>
  <c r="AB65" i="15" s="1"/>
  <c r="AA65" i="15" a="1"/>
  <c r="AA65" i="15" s="1"/>
  <c r="Z65" i="15" a="1"/>
  <c r="Z65" i="15" s="1"/>
  <c r="Y65" i="15" a="1"/>
  <c r="Y65" i="15" s="1"/>
  <c r="X65" i="15" a="1"/>
  <c r="X65" i="15" s="1"/>
  <c r="W65" i="15" a="1"/>
  <c r="W65" i="15" s="1"/>
  <c r="V65" i="15" a="1"/>
  <c r="V65" i="15" s="1"/>
  <c r="U65" i="15" a="1"/>
  <c r="U65" i="15" s="1"/>
  <c r="T65" i="15" a="1"/>
  <c r="T65" i="15" s="1"/>
  <c r="S65" i="15" a="1"/>
  <c r="S65" i="15" s="1"/>
  <c r="R65" i="15" a="1"/>
  <c r="R65" i="15" s="1"/>
  <c r="Q65" i="15" a="1"/>
  <c r="Q65" i="15" s="1"/>
  <c r="P65" i="15" a="1"/>
  <c r="P65" i="15" s="1"/>
  <c r="O65" i="15" a="1"/>
  <c r="O65" i="15" s="1"/>
  <c r="N65" i="15" a="1"/>
  <c r="N65" i="15" s="1"/>
  <c r="M65" i="15" a="1"/>
  <c r="M65" i="15" s="1"/>
  <c r="L65" i="15" a="1"/>
  <c r="L65" i="15" s="1"/>
  <c r="K65" i="15" a="1"/>
  <c r="K65" i="15" s="1"/>
  <c r="J65" i="15" a="1"/>
  <c r="J65" i="15" s="1"/>
  <c r="I65" i="15" a="1"/>
  <c r="I65" i="15" s="1"/>
  <c r="AN64" i="15" a="1"/>
  <c r="AN64" i="15" s="1"/>
  <c r="AM64" i="15" a="1"/>
  <c r="AM64" i="15" s="1"/>
  <c r="AL64" i="15" a="1"/>
  <c r="AL64" i="15" s="1"/>
  <c r="AK64" i="15" a="1"/>
  <c r="AK64" i="15" s="1"/>
  <c r="AJ64" i="15" a="1"/>
  <c r="AJ64" i="15" s="1"/>
  <c r="AI64" i="15" a="1"/>
  <c r="AI64" i="15" s="1"/>
  <c r="AH64" i="15" a="1"/>
  <c r="AH64" i="15" s="1"/>
  <c r="AG64" i="15" a="1"/>
  <c r="AG64" i="15" s="1"/>
  <c r="AF64" i="15" a="1"/>
  <c r="AF64" i="15" s="1"/>
  <c r="AE64" i="15" a="1"/>
  <c r="AE64" i="15" s="1"/>
  <c r="AD64" i="15" a="1"/>
  <c r="AD64" i="15" s="1"/>
  <c r="AC64" i="15" a="1"/>
  <c r="AC64" i="15" s="1"/>
  <c r="AB64" i="15" a="1"/>
  <c r="AB64" i="15"/>
  <c r="AA64" i="15" a="1"/>
  <c r="AA64" i="15" s="1"/>
  <c r="Z64" i="15" a="1"/>
  <c r="Z64" i="15" s="1"/>
  <c r="Y64" i="15" a="1"/>
  <c r="Y64" i="15" s="1"/>
  <c r="X64" i="15" a="1"/>
  <c r="X64" i="15" s="1"/>
  <c r="W64" i="15" a="1"/>
  <c r="W64" i="15" s="1"/>
  <c r="V64" i="15" a="1"/>
  <c r="V64" i="15" s="1"/>
  <c r="U64" i="15" a="1"/>
  <c r="U64" i="15" s="1"/>
  <c r="T64" i="15" a="1"/>
  <c r="T64" i="15" s="1"/>
  <c r="S64" i="15" a="1"/>
  <c r="S64" i="15" s="1"/>
  <c r="R64" i="15" a="1"/>
  <c r="R64" i="15" s="1"/>
  <c r="Q64" i="15" a="1"/>
  <c r="Q64" i="15" s="1"/>
  <c r="P64" i="15" a="1"/>
  <c r="P64" i="15" s="1"/>
  <c r="O64" i="15" a="1"/>
  <c r="O64" i="15" s="1"/>
  <c r="N64" i="15" a="1"/>
  <c r="N64" i="15" s="1"/>
  <c r="M64" i="15" a="1"/>
  <c r="M64" i="15" s="1"/>
  <c r="L64" i="15" a="1"/>
  <c r="L64" i="15" s="1"/>
  <c r="K64" i="15" a="1"/>
  <c r="K64" i="15" s="1"/>
  <c r="J64" i="15" a="1"/>
  <c r="J64" i="15" s="1"/>
  <c r="I64" i="15" a="1"/>
  <c r="I64" i="15" s="1"/>
  <c r="AN63" i="15" a="1"/>
  <c r="AN63" i="15" s="1"/>
  <c r="AM63" i="15" a="1"/>
  <c r="AM63" i="15" s="1"/>
  <c r="AL63" i="15" a="1"/>
  <c r="AL63" i="15" s="1"/>
  <c r="AK63" i="15" a="1"/>
  <c r="AK63" i="15" s="1"/>
  <c r="AJ63" i="15" a="1"/>
  <c r="AJ63" i="15" s="1"/>
  <c r="AI63" i="15" a="1"/>
  <c r="AI63" i="15" s="1"/>
  <c r="AH63" i="15" a="1"/>
  <c r="AH63" i="15" s="1"/>
  <c r="AG63" i="15" a="1"/>
  <c r="AG63" i="15" s="1"/>
  <c r="AF63" i="15" a="1"/>
  <c r="AF63" i="15" s="1"/>
  <c r="AE63" i="15" a="1"/>
  <c r="AE63" i="15" s="1"/>
  <c r="AD63" i="15" a="1"/>
  <c r="AD63" i="15" s="1"/>
  <c r="AC63" i="15" a="1"/>
  <c r="AC63" i="15" s="1"/>
  <c r="AB63" i="15" a="1"/>
  <c r="AB63" i="15" s="1"/>
  <c r="AA63" i="15" a="1"/>
  <c r="AA63" i="15" s="1"/>
  <c r="Z63" i="15" a="1"/>
  <c r="Z63" i="15" s="1"/>
  <c r="Y63" i="15" a="1"/>
  <c r="Y63" i="15" s="1"/>
  <c r="X63" i="15" a="1"/>
  <c r="X63" i="15" s="1"/>
  <c r="W63" i="15" a="1"/>
  <c r="W63" i="15" s="1"/>
  <c r="V63" i="15" a="1"/>
  <c r="V63" i="15" s="1"/>
  <c r="U63" i="15" a="1"/>
  <c r="U63" i="15" s="1"/>
  <c r="T63" i="15" a="1"/>
  <c r="T63" i="15" s="1"/>
  <c r="S63" i="15" a="1"/>
  <c r="S63" i="15" s="1"/>
  <c r="R63" i="15" a="1"/>
  <c r="R63" i="15" s="1"/>
  <c r="Q63" i="15" a="1"/>
  <c r="Q63" i="15" s="1"/>
  <c r="P63" i="15" a="1"/>
  <c r="P63" i="15" s="1"/>
  <c r="O63" i="15" a="1"/>
  <c r="O63" i="15" s="1"/>
  <c r="N63" i="15" a="1"/>
  <c r="N63" i="15" s="1"/>
  <c r="M63" i="15" a="1"/>
  <c r="M63" i="15" s="1"/>
  <c r="L63" i="15" a="1"/>
  <c r="L63" i="15"/>
  <c r="K63" i="15" a="1"/>
  <c r="K63" i="15" s="1"/>
  <c r="J63" i="15" a="1"/>
  <c r="J63" i="15" s="1"/>
  <c r="I63" i="15" a="1"/>
  <c r="I63" i="15" s="1"/>
  <c r="AN62" i="15" a="1"/>
  <c r="AN62" i="15" s="1"/>
  <c r="AM62" i="15" a="1"/>
  <c r="AM62" i="15" s="1"/>
  <c r="AL62" i="15" a="1"/>
  <c r="AL62" i="15" s="1"/>
  <c r="AK62" i="15" a="1"/>
  <c r="AK62" i="15" s="1"/>
  <c r="AJ62" i="15" a="1"/>
  <c r="AJ62" i="15" s="1"/>
  <c r="AI62" i="15" a="1"/>
  <c r="AI62" i="15" s="1"/>
  <c r="AH62" i="15" a="1"/>
  <c r="AH62" i="15" s="1"/>
  <c r="AG62" i="15" a="1"/>
  <c r="AG62" i="15" s="1"/>
  <c r="AF62" i="15" a="1"/>
  <c r="AF62" i="15" s="1"/>
  <c r="AE62" i="15" a="1"/>
  <c r="AE62" i="15" s="1"/>
  <c r="AD62" i="15" a="1"/>
  <c r="AD62" i="15" s="1"/>
  <c r="AC62" i="15" a="1"/>
  <c r="AC62" i="15" s="1"/>
  <c r="AB62" i="15" a="1"/>
  <c r="AB62" i="15" s="1"/>
  <c r="AA62" i="15" a="1"/>
  <c r="AA62" i="15" s="1"/>
  <c r="Z62" i="15" a="1"/>
  <c r="Z62" i="15" s="1"/>
  <c r="Y62" i="15" a="1"/>
  <c r="Y62" i="15" s="1"/>
  <c r="X62" i="15" a="1"/>
  <c r="X62" i="15" s="1"/>
  <c r="W62" i="15" a="1"/>
  <c r="W62" i="15" s="1"/>
  <c r="V62" i="15" a="1"/>
  <c r="V62" i="15" s="1"/>
  <c r="U62" i="15" a="1"/>
  <c r="U62" i="15" s="1"/>
  <c r="T62" i="15" a="1"/>
  <c r="T62" i="15" s="1"/>
  <c r="S62" i="15" a="1"/>
  <c r="S62" i="15" s="1"/>
  <c r="R62" i="15" a="1"/>
  <c r="R62" i="15" s="1"/>
  <c r="Q62" i="15" a="1"/>
  <c r="Q62" i="15" s="1"/>
  <c r="P62" i="15" a="1"/>
  <c r="P62" i="15" s="1"/>
  <c r="O62" i="15" a="1"/>
  <c r="O62" i="15" s="1"/>
  <c r="N62" i="15" a="1"/>
  <c r="N62" i="15" s="1"/>
  <c r="M62" i="15" a="1"/>
  <c r="M62" i="15" s="1"/>
  <c r="L62" i="15" a="1"/>
  <c r="L62" i="15" s="1"/>
  <c r="K62" i="15" a="1"/>
  <c r="K62" i="15" s="1"/>
  <c r="J62" i="15" a="1"/>
  <c r="J62" i="15" s="1"/>
  <c r="I62" i="15" a="1"/>
  <c r="I62" i="15" s="1"/>
  <c r="AN61" i="15" a="1"/>
  <c r="AN61" i="15" s="1"/>
  <c r="AM61" i="15" a="1"/>
  <c r="AM61" i="15" s="1"/>
  <c r="AL61" i="15" a="1"/>
  <c r="AL61" i="15" s="1"/>
  <c r="AK61" i="15" a="1"/>
  <c r="AK61" i="15" s="1"/>
  <c r="AJ61" i="15" a="1"/>
  <c r="AJ61" i="15" s="1"/>
  <c r="AI61" i="15" a="1"/>
  <c r="AI61" i="15" s="1"/>
  <c r="AH61" i="15" a="1"/>
  <c r="AH61" i="15" s="1"/>
  <c r="AG61" i="15" a="1"/>
  <c r="AG61" i="15" s="1"/>
  <c r="AF61" i="15" a="1"/>
  <c r="AF61" i="15" s="1"/>
  <c r="AE61" i="15" a="1"/>
  <c r="AE61" i="15" s="1"/>
  <c r="AD61" i="15" a="1"/>
  <c r="AD61" i="15" s="1"/>
  <c r="AC61" i="15" a="1"/>
  <c r="AC61" i="15" s="1"/>
  <c r="AB61" i="15" a="1"/>
  <c r="AB61" i="15" s="1"/>
  <c r="AA61" i="15" a="1"/>
  <c r="AA61" i="15" s="1"/>
  <c r="Z61" i="15" a="1"/>
  <c r="Z61" i="15" s="1"/>
  <c r="Y61" i="15" a="1"/>
  <c r="Y61" i="15" s="1"/>
  <c r="X61" i="15" a="1"/>
  <c r="X61" i="15" s="1"/>
  <c r="W61" i="15" a="1"/>
  <c r="W61" i="15" s="1"/>
  <c r="V61" i="15" a="1"/>
  <c r="V61" i="15" s="1"/>
  <c r="U61" i="15" a="1"/>
  <c r="U61" i="15" s="1"/>
  <c r="T61" i="15" a="1"/>
  <c r="T61" i="15" s="1"/>
  <c r="S61" i="15" a="1"/>
  <c r="S61" i="15" s="1"/>
  <c r="R61" i="15" a="1"/>
  <c r="R61" i="15" s="1"/>
  <c r="Q61" i="15" a="1"/>
  <c r="Q61" i="15" s="1"/>
  <c r="P61" i="15" a="1"/>
  <c r="P61" i="15" s="1"/>
  <c r="O61" i="15" a="1"/>
  <c r="O61" i="15" s="1"/>
  <c r="N61" i="15" a="1"/>
  <c r="N61" i="15" s="1"/>
  <c r="M61" i="15" a="1"/>
  <c r="M61" i="15" s="1"/>
  <c r="L61" i="15" a="1"/>
  <c r="L61" i="15" s="1"/>
  <c r="K61" i="15" a="1"/>
  <c r="K61" i="15" s="1"/>
  <c r="J61" i="15" a="1"/>
  <c r="J61" i="15" s="1"/>
  <c r="I61" i="15" a="1"/>
  <c r="I61" i="15" s="1"/>
  <c r="AN60" i="15" a="1"/>
  <c r="AN60" i="15" s="1"/>
  <c r="AM60" i="15" a="1"/>
  <c r="AM60" i="15" s="1"/>
  <c r="AL60" i="15" a="1"/>
  <c r="AL60" i="15" s="1"/>
  <c r="AK60" i="15" a="1"/>
  <c r="AK60" i="15" s="1"/>
  <c r="AJ60" i="15" a="1"/>
  <c r="AJ60" i="15" s="1"/>
  <c r="AI60" i="15" a="1"/>
  <c r="AI60" i="15" s="1"/>
  <c r="AH60" i="15" a="1"/>
  <c r="AH60" i="15" s="1"/>
  <c r="AG60" i="15" a="1"/>
  <c r="AG60" i="15" s="1"/>
  <c r="AF60" i="15" a="1"/>
  <c r="AF60" i="15" s="1"/>
  <c r="AE60" i="15" a="1"/>
  <c r="AE60" i="15" s="1"/>
  <c r="AD60" i="15" a="1"/>
  <c r="AD60" i="15" s="1"/>
  <c r="AC60" i="15" a="1"/>
  <c r="AC60" i="15" s="1"/>
  <c r="AB60" i="15" a="1"/>
  <c r="AB60" i="15" s="1"/>
  <c r="AA60" i="15" a="1"/>
  <c r="AA60" i="15" s="1"/>
  <c r="Z60" i="15" a="1"/>
  <c r="Z60" i="15" s="1"/>
  <c r="Y60" i="15" a="1"/>
  <c r="Y60" i="15" s="1"/>
  <c r="X60" i="15" a="1"/>
  <c r="X60" i="15" s="1"/>
  <c r="W60" i="15" a="1"/>
  <c r="W60" i="15" s="1"/>
  <c r="V60" i="15" a="1"/>
  <c r="V60" i="15" s="1"/>
  <c r="U60" i="15" a="1"/>
  <c r="U60" i="15" s="1"/>
  <c r="T60" i="15" a="1"/>
  <c r="T60" i="15" s="1"/>
  <c r="S60" i="15" a="1"/>
  <c r="S60" i="15" s="1"/>
  <c r="R60" i="15" a="1"/>
  <c r="R60" i="15" s="1"/>
  <c r="Q60" i="15" a="1"/>
  <c r="Q60" i="15" s="1"/>
  <c r="P60" i="15" a="1"/>
  <c r="P60" i="15" s="1"/>
  <c r="O60" i="15" a="1"/>
  <c r="O60" i="15" s="1"/>
  <c r="N60" i="15" a="1"/>
  <c r="N60" i="15" s="1"/>
  <c r="M60" i="15" a="1"/>
  <c r="M60" i="15" s="1"/>
  <c r="L60" i="15" a="1"/>
  <c r="L60" i="15" s="1"/>
  <c r="K60" i="15" a="1"/>
  <c r="K60" i="15" s="1"/>
  <c r="J60" i="15" a="1"/>
  <c r="J60" i="15" s="1"/>
  <c r="I60" i="15" a="1"/>
  <c r="I60" i="15" s="1"/>
  <c r="AN59" i="15" a="1"/>
  <c r="AN59" i="15" s="1"/>
  <c r="AM59" i="15" a="1"/>
  <c r="AM59" i="15" s="1"/>
  <c r="AL59" i="15" a="1"/>
  <c r="AL59" i="15" s="1"/>
  <c r="AK59" i="15" a="1"/>
  <c r="AK59" i="15" s="1"/>
  <c r="AJ59" i="15" a="1"/>
  <c r="AJ59" i="15" s="1"/>
  <c r="AI59" i="15" a="1"/>
  <c r="AI59" i="15" s="1"/>
  <c r="AH59" i="15" a="1"/>
  <c r="AH59" i="15" s="1"/>
  <c r="AG59" i="15" a="1"/>
  <c r="AG59" i="15" s="1"/>
  <c r="AF59" i="15" a="1"/>
  <c r="AF59" i="15" s="1"/>
  <c r="AE59" i="15" a="1"/>
  <c r="AE59" i="15" s="1"/>
  <c r="AD59" i="15" a="1"/>
  <c r="AD59" i="15" s="1"/>
  <c r="AC59" i="15" a="1"/>
  <c r="AC59" i="15" s="1"/>
  <c r="AB59" i="15" a="1"/>
  <c r="AB59" i="15" s="1"/>
  <c r="AA59" i="15" a="1"/>
  <c r="AA59" i="15" s="1"/>
  <c r="Z59" i="15" a="1"/>
  <c r="Z59" i="15" s="1"/>
  <c r="Y59" i="15" a="1"/>
  <c r="Y59" i="15" s="1"/>
  <c r="X59" i="15" a="1"/>
  <c r="X59" i="15" s="1"/>
  <c r="W59" i="15" a="1"/>
  <c r="W59" i="15" s="1"/>
  <c r="V59" i="15" a="1"/>
  <c r="V59" i="15" s="1"/>
  <c r="U59" i="15" a="1"/>
  <c r="U59" i="15" s="1"/>
  <c r="T59" i="15" a="1"/>
  <c r="T59" i="15" s="1"/>
  <c r="S59" i="15" a="1"/>
  <c r="S59" i="15" s="1"/>
  <c r="R59" i="15" a="1"/>
  <c r="R59" i="15" s="1"/>
  <c r="Q59" i="15" a="1"/>
  <c r="Q59" i="15" s="1"/>
  <c r="P59" i="15" a="1"/>
  <c r="P59" i="15" s="1"/>
  <c r="O59" i="15" a="1"/>
  <c r="O59" i="15" s="1"/>
  <c r="N59" i="15" a="1"/>
  <c r="N59" i="15" s="1"/>
  <c r="M59" i="15" a="1"/>
  <c r="M59" i="15" s="1"/>
  <c r="L59" i="15" a="1"/>
  <c r="L59" i="15" s="1"/>
  <c r="K59" i="15" a="1"/>
  <c r="K59" i="15" s="1"/>
  <c r="J59" i="15" a="1"/>
  <c r="J59" i="15" s="1"/>
  <c r="I59" i="15" a="1"/>
  <c r="I59" i="15" s="1"/>
  <c r="AN58" i="15" a="1"/>
  <c r="AN58" i="15" s="1"/>
  <c r="AM58" i="15" a="1"/>
  <c r="AM58" i="15" s="1"/>
  <c r="AL58" i="15" a="1"/>
  <c r="AL58" i="15" s="1"/>
  <c r="AK58" i="15" a="1"/>
  <c r="AK58" i="15" s="1"/>
  <c r="AJ58" i="15" a="1"/>
  <c r="AJ58" i="15" s="1"/>
  <c r="AI58" i="15" a="1"/>
  <c r="AI58" i="15" s="1"/>
  <c r="AH58" i="15" a="1"/>
  <c r="AH58" i="15" s="1"/>
  <c r="AG58" i="15" a="1"/>
  <c r="AG58" i="15" s="1"/>
  <c r="AF58" i="15" a="1"/>
  <c r="AF58" i="15" s="1"/>
  <c r="AE58" i="15" a="1"/>
  <c r="AE58" i="15" s="1"/>
  <c r="AD58" i="15" a="1"/>
  <c r="AD58" i="15" s="1"/>
  <c r="AC58" i="15" a="1"/>
  <c r="AC58" i="15" s="1"/>
  <c r="AB58" i="15" a="1"/>
  <c r="AB58" i="15" s="1"/>
  <c r="AA58" i="15" a="1"/>
  <c r="AA58" i="15" s="1"/>
  <c r="Z58" i="15" a="1"/>
  <c r="Z58" i="15" s="1"/>
  <c r="Y58" i="15" a="1"/>
  <c r="Y58" i="15" s="1"/>
  <c r="X58" i="15" a="1"/>
  <c r="X58" i="15" s="1"/>
  <c r="W58" i="15" a="1"/>
  <c r="W58" i="15" s="1"/>
  <c r="V58" i="15" a="1"/>
  <c r="V58" i="15" s="1"/>
  <c r="U58" i="15" a="1"/>
  <c r="U58" i="15" s="1"/>
  <c r="T58" i="15" a="1"/>
  <c r="T58" i="15" s="1"/>
  <c r="S58" i="15" a="1"/>
  <c r="S58" i="15" s="1"/>
  <c r="R58" i="15" a="1"/>
  <c r="R58" i="15" s="1"/>
  <c r="Q58" i="15" a="1"/>
  <c r="Q58" i="15" s="1"/>
  <c r="P58" i="15" a="1"/>
  <c r="P58" i="15" s="1"/>
  <c r="O58" i="15" a="1"/>
  <c r="O58" i="15" s="1"/>
  <c r="N58" i="15" a="1"/>
  <c r="N58" i="15" s="1"/>
  <c r="M58" i="15" a="1"/>
  <c r="M58" i="15" s="1"/>
  <c r="L58" i="15" a="1"/>
  <c r="L58" i="15" s="1"/>
  <c r="K58" i="15" a="1"/>
  <c r="K58" i="15" s="1"/>
  <c r="J58" i="15" a="1"/>
  <c r="J58" i="15" s="1"/>
  <c r="I58" i="15" a="1"/>
  <c r="I58" i="15" s="1"/>
  <c r="AN57" i="15" a="1"/>
  <c r="AN57" i="15" s="1"/>
  <c r="AM57" i="15" a="1"/>
  <c r="AM57" i="15" s="1"/>
  <c r="AL57" i="15" a="1"/>
  <c r="AL57" i="15" s="1"/>
  <c r="AK57" i="15" a="1"/>
  <c r="AK57" i="15" s="1"/>
  <c r="AJ57" i="15" a="1"/>
  <c r="AJ57" i="15" s="1"/>
  <c r="AI57" i="15" a="1"/>
  <c r="AI57" i="15" s="1"/>
  <c r="AH57" i="15" a="1"/>
  <c r="AH57" i="15" s="1"/>
  <c r="AG57" i="15" a="1"/>
  <c r="AG57" i="15" s="1"/>
  <c r="AF57" i="15" a="1"/>
  <c r="AF57" i="15" s="1"/>
  <c r="AE57" i="15" a="1"/>
  <c r="AE57" i="15" s="1"/>
  <c r="AD57" i="15" a="1"/>
  <c r="AD57" i="15" s="1"/>
  <c r="AC57" i="15" a="1"/>
  <c r="AC57" i="15" s="1"/>
  <c r="AB57" i="15" a="1"/>
  <c r="AB57" i="15" s="1"/>
  <c r="AA57" i="15" a="1"/>
  <c r="AA57" i="15" s="1"/>
  <c r="Z57" i="15" a="1"/>
  <c r="Z57" i="15" s="1"/>
  <c r="Y57" i="15" a="1"/>
  <c r="Y57" i="15" s="1"/>
  <c r="X57" i="15" a="1"/>
  <c r="X57" i="15" s="1"/>
  <c r="W57" i="15" a="1"/>
  <c r="W57" i="15" s="1"/>
  <c r="V57" i="15" a="1"/>
  <c r="V57" i="15" s="1"/>
  <c r="U57" i="15" a="1"/>
  <c r="U57" i="15" s="1"/>
  <c r="T57" i="15" a="1"/>
  <c r="T57" i="15" s="1"/>
  <c r="S57" i="15" a="1"/>
  <c r="S57" i="15" s="1"/>
  <c r="R57" i="15" a="1"/>
  <c r="R57" i="15" s="1"/>
  <c r="Q57" i="15" a="1"/>
  <c r="Q57" i="15" s="1"/>
  <c r="P57" i="15" a="1"/>
  <c r="P57" i="15" s="1"/>
  <c r="O57" i="15" a="1"/>
  <c r="O57" i="15" s="1"/>
  <c r="N57" i="15" a="1"/>
  <c r="N57" i="15" s="1"/>
  <c r="M57" i="15" a="1"/>
  <c r="M57" i="15" s="1"/>
  <c r="L57" i="15" a="1"/>
  <c r="L57" i="15" s="1"/>
  <c r="K57" i="15" a="1"/>
  <c r="K57" i="15" s="1"/>
  <c r="J57" i="15" a="1"/>
  <c r="J57" i="15" s="1"/>
  <c r="I57" i="15" a="1"/>
  <c r="I57" i="15" s="1"/>
  <c r="AN56" i="15" a="1"/>
  <c r="AN56" i="15" s="1"/>
  <c r="AM56" i="15" a="1"/>
  <c r="AM56" i="15" s="1"/>
  <c r="AL56" i="15" a="1"/>
  <c r="AL56" i="15" s="1"/>
  <c r="AK56" i="15" a="1"/>
  <c r="AK56" i="15" s="1"/>
  <c r="AJ56" i="15" a="1"/>
  <c r="AJ56" i="15" s="1"/>
  <c r="AI56" i="15" a="1"/>
  <c r="AI56" i="15" s="1"/>
  <c r="AH56" i="15" a="1"/>
  <c r="AH56" i="15" s="1"/>
  <c r="AG56" i="15" a="1"/>
  <c r="AG56" i="15" s="1"/>
  <c r="AF56" i="15" a="1"/>
  <c r="AF56" i="15" s="1"/>
  <c r="AE56" i="15" a="1"/>
  <c r="AE56" i="15" s="1"/>
  <c r="AD56" i="15" a="1"/>
  <c r="AD56" i="15" s="1"/>
  <c r="AC56" i="15" a="1"/>
  <c r="AC56" i="15" s="1"/>
  <c r="AB56" i="15" a="1"/>
  <c r="AB56" i="15" s="1"/>
  <c r="AA56" i="15" a="1"/>
  <c r="AA56" i="15" s="1"/>
  <c r="Z56" i="15" a="1"/>
  <c r="Z56" i="15" s="1"/>
  <c r="Y56" i="15" a="1"/>
  <c r="Y56" i="15" s="1"/>
  <c r="X56" i="15" a="1"/>
  <c r="X56" i="15" s="1"/>
  <c r="W56" i="15" a="1"/>
  <c r="W56" i="15" s="1"/>
  <c r="V56" i="15" a="1"/>
  <c r="V56" i="15" s="1"/>
  <c r="U56" i="15" a="1"/>
  <c r="U56" i="15" s="1"/>
  <c r="T56" i="15" a="1"/>
  <c r="T56" i="15" s="1"/>
  <c r="S56" i="15" a="1"/>
  <c r="S56" i="15" s="1"/>
  <c r="R56" i="15" a="1"/>
  <c r="R56" i="15" s="1"/>
  <c r="Q56" i="15" a="1"/>
  <c r="Q56" i="15" s="1"/>
  <c r="P56" i="15" a="1"/>
  <c r="P56" i="15" s="1"/>
  <c r="O56" i="15" a="1"/>
  <c r="O56" i="15" s="1"/>
  <c r="N56" i="15" a="1"/>
  <c r="N56" i="15" s="1"/>
  <c r="M56" i="15" a="1"/>
  <c r="M56" i="15" s="1"/>
  <c r="L56" i="15" a="1"/>
  <c r="L56" i="15" s="1"/>
  <c r="K56" i="15" a="1"/>
  <c r="K56" i="15" s="1"/>
  <c r="J56" i="15" a="1"/>
  <c r="J56" i="15" s="1"/>
  <c r="I56" i="15" a="1"/>
  <c r="I56" i="15" s="1"/>
  <c r="AN55" i="15" a="1"/>
  <c r="AN55" i="15" s="1"/>
  <c r="AM55" i="15" a="1"/>
  <c r="AM55" i="15" s="1"/>
  <c r="AL55" i="15" a="1"/>
  <c r="AL55" i="15" s="1"/>
  <c r="AK55" i="15" a="1"/>
  <c r="AK55" i="15" s="1"/>
  <c r="AJ55" i="15" a="1"/>
  <c r="AJ55" i="15" s="1"/>
  <c r="AI55" i="15" a="1"/>
  <c r="AI55" i="15" s="1"/>
  <c r="AH55" i="15" a="1"/>
  <c r="AH55" i="15" s="1"/>
  <c r="AG55" i="15" a="1"/>
  <c r="AG55" i="15" s="1"/>
  <c r="AF55" i="15" a="1"/>
  <c r="AF55" i="15" s="1"/>
  <c r="AE55" i="15" a="1"/>
  <c r="AE55" i="15" s="1"/>
  <c r="AD55" i="15" a="1"/>
  <c r="AD55" i="15" s="1"/>
  <c r="AC55" i="15" a="1"/>
  <c r="AC55" i="15" s="1"/>
  <c r="AB55" i="15" a="1"/>
  <c r="AB55" i="15" s="1"/>
  <c r="AA55" i="15" a="1"/>
  <c r="AA55" i="15" s="1"/>
  <c r="Z55" i="15" a="1"/>
  <c r="Z55" i="15" s="1"/>
  <c r="Y55" i="15" a="1"/>
  <c r="Y55" i="15" s="1"/>
  <c r="X55" i="15" a="1"/>
  <c r="X55" i="15" s="1"/>
  <c r="W55" i="15" a="1"/>
  <c r="W55" i="15" s="1"/>
  <c r="V55" i="15" a="1"/>
  <c r="V55" i="15" s="1"/>
  <c r="U55" i="15" a="1"/>
  <c r="U55" i="15" s="1"/>
  <c r="T55" i="15" a="1"/>
  <c r="T55" i="15" s="1"/>
  <c r="S55" i="15" a="1"/>
  <c r="S55" i="15" s="1"/>
  <c r="R55" i="15" a="1"/>
  <c r="R55" i="15" s="1"/>
  <c r="Q55" i="15" a="1"/>
  <c r="Q55" i="15" s="1"/>
  <c r="P55" i="15" a="1"/>
  <c r="P55" i="15" s="1"/>
  <c r="O55" i="15" a="1"/>
  <c r="O55" i="15" s="1"/>
  <c r="N55" i="15" a="1"/>
  <c r="N55" i="15" s="1"/>
  <c r="M55" i="15" a="1"/>
  <c r="M55" i="15" s="1"/>
  <c r="L55" i="15" a="1"/>
  <c r="L55" i="15" s="1"/>
  <c r="K55" i="15" a="1"/>
  <c r="K55" i="15" s="1"/>
  <c r="J55" i="15" a="1"/>
  <c r="J55" i="15" s="1"/>
  <c r="I55" i="15" a="1"/>
  <c r="I55" i="15" s="1"/>
  <c r="AN54" i="15" a="1"/>
  <c r="AN54" i="15" s="1"/>
  <c r="AM54" i="15" a="1"/>
  <c r="AM54" i="15" s="1"/>
  <c r="AL54" i="15" a="1"/>
  <c r="AL54" i="15" s="1"/>
  <c r="AK54" i="15" a="1"/>
  <c r="AK54" i="15" s="1"/>
  <c r="AJ54" i="15" a="1"/>
  <c r="AJ54" i="15" s="1"/>
  <c r="AI54" i="15" a="1"/>
  <c r="AI54" i="15" s="1"/>
  <c r="AH54" i="15" a="1"/>
  <c r="AH54" i="15" s="1"/>
  <c r="AG54" i="15" a="1"/>
  <c r="AG54" i="15" s="1"/>
  <c r="AF54" i="15" a="1"/>
  <c r="AF54" i="15" s="1"/>
  <c r="AE54" i="15" a="1"/>
  <c r="AE54" i="15" s="1"/>
  <c r="AD54" i="15" a="1"/>
  <c r="AD54" i="15" s="1"/>
  <c r="AC54" i="15" a="1"/>
  <c r="AC54" i="15" s="1"/>
  <c r="AB54" i="15" a="1"/>
  <c r="AB54" i="15" s="1"/>
  <c r="AA54" i="15" a="1"/>
  <c r="AA54" i="15" s="1"/>
  <c r="Z54" i="15" a="1"/>
  <c r="Z54" i="15" s="1"/>
  <c r="Y54" i="15" a="1"/>
  <c r="Y54" i="15" s="1"/>
  <c r="X54" i="15" a="1"/>
  <c r="X54" i="15" s="1"/>
  <c r="W54" i="15" a="1"/>
  <c r="W54" i="15" s="1"/>
  <c r="V54" i="15" a="1"/>
  <c r="V54" i="15" s="1"/>
  <c r="U54" i="15" a="1"/>
  <c r="U54" i="15" s="1"/>
  <c r="T54" i="15" a="1"/>
  <c r="T54" i="15" s="1"/>
  <c r="S54" i="15" a="1"/>
  <c r="S54" i="15" s="1"/>
  <c r="R54" i="15" a="1"/>
  <c r="R54" i="15" s="1"/>
  <c r="Q54" i="15" a="1"/>
  <c r="Q54" i="15" s="1"/>
  <c r="P54" i="15" a="1"/>
  <c r="P54" i="15" s="1"/>
  <c r="O54" i="15" a="1"/>
  <c r="O54" i="15" s="1"/>
  <c r="N54" i="15" a="1"/>
  <c r="N54" i="15" s="1"/>
  <c r="M54" i="15" a="1"/>
  <c r="M54" i="15" s="1"/>
  <c r="L54" i="15" a="1"/>
  <c r="L54" i="15" s="1"/>
  <c r="K54" i="15" a="1"/>
  <c r="K54" i="15" s="1"/>
  <c r="J54" i="15" a="1"/>
  <c r="J54" i="15" s="1"/>
  <c r="I54" i="15" a="1"/>
  <c r="I54" i="15" s="1"/>
  <c r="AN53" i="15" a="1"/>
  <c r="AN53" i="15" s="1"/>
  <c r="AM53" i="15" a="1"/>
  <c r="AM53" i="15" s="1"/>
  <c r="AL53" i="15" a="1"/>
  <c r="AL53" i="15" s="1"/>
  <c r="AK53" i="15" a="1"/>
  <c r="AK53" i="15" s="1"/>
  <c r="AJ53" i="15" a="1"/>
  <c r="AJ53" i="15" s="1"/>
  <c r="AI53" i="15" a="1"/>
  <c r="AI53" i="15" s="1"/>
  <c r="AH53" i="15" a="1"/>
  <c r="AH53" i="15" s="1"/>
  <c r="AG53" i="15" a="1"/>
  <c r="AG53" i="15" s="1"/>
  <c r="AF53" i="15" a="1"/>
  <c r="AF53" i="15" s="1"/>
  <c r="AE53" i="15" a="1"/>
  <c r="AE53" i="15" s="1"/>
  <c r="AD53" i="15" a="1"/>
  <c r="AD53" i="15" s="1"/>
  <c r="AC53" i="15" a="1"/>
  <c r="AC53" i="15" s="1"/>
  <c r="AB53" i="15" a="1"/>
  <c r="AB53" i="15" s="1"/>
  <c r="AA53" i="15" a="1"/>
  <c r="AA53" i="15" s="1"/>
  <c r="Z53" i="15" a="1"/>
  <c r="Z53" i="15" s="1"/>
  <c r="Y53" i="15" a="1"/>
  <c r="Y53" i="15" s="1"/>
  <c r="X53" i="15" a="1"/>
  <c r="X53" i="15" s="1"/>
  <c r="W53" i="15" a="1"/>
  <c r="W53" i="15" s="1"/>
  <c r="V53" i="15" a="1"/>
  <c r="V53" i="15" s="1"/>
  <c r="U53" i="15" a="1"/>
  <c r="U53" i="15" s="1"/>
  <c r="T53" i="15" a="1"/>
  <c r="T53" i="15" s="1"/>
  <c r="S53" i="15" a="1"/>
  <c r="S53" i="15" s="1"/>
  <c r="R53" i="15" a="1"/>
  <c r="R53" i="15" s="1"/>
  <c r="Q53" i="15" a="1"/>
  <c r="Q53" i="15" s="1"/>
  <c r="P53" i="15" a="1"/>
  <c r="P53" i="15" s="1"/>
  <c r="O53" i="15" a="1"/>
  <c r="O53" i="15" s="1"/>
  <c r="N53" i="15" a="1"/>
  <c r="N53" i="15" s="1"/>
  <c r="M53" i="15" a="1"/>
  <c r="M53" i="15" s="1"/>
  <c r="L53" i="15" a="1"/>
  <c r="L53" i="15" s="1"/>
  <c r="K53" i="15" a="1"/>
  <c r="K53" i="15" s="1"/>
  <c r="J53" i="15" a="1"/>
  <c r="J53" i="15" s="1"/>
  <c r="I53" i="15" a="1"/>
  <c r="I53" i="15" s="1"/>
  <c r="AN52" i="15" a="1"/>
  <c r="AN52" i="15" s="1"/>
  <c r="AM52" i="15" a="1"/>
  <c r="AM52" i="15" s="1"/>
  <c r="AL52" i="15" a="1"/>
  <c r="AL52" i="15" s="1"/>
  <c r="AK52" i="15" a="1"/>
  <c r="AK52" i="15" s="1"/>
  <c r="AJ52" i="15" a="1"/>
  <c r="AJ52" i="15" s="1"/>
  <c r="AI52" i="15" a="1"/>
  <c r="AI52" i="15" s="1"/>
  <c r="AH52" i="15" a="1"/>
  <c r="AH52" i="15" s="1"/>
  <c r="AG52" i="15" a="1"/>
  <c r="AG52" i="15" s="1"/>
  <c r="AF52" i="15" a="1"/>
  <c r="AF52" i="15" s="1"/>
  <c r="AE52" i="15" a="1"/>
  <c r="AE52" i="15" s="1"/>
  <c r="AD52" i="15" a="1"/>
  <c r="AD52" i="15" s="1"/>
  <c r="AC52" i="15" a="1"/>
  <c r="AC52" i="15" s="1"/>
  <c r="AB52" i="15" a="1"/>
  <c r="AB52" i="15" s="1"/>
  <c r="AA52" i="15" a="1"/>
  <c r="AA52" i="15" s="1"/>
  <c r="Z52" i="15" a="1"/>
  <c r="Z52" i="15" s="1"/>
  <c r="Y52" i="15" a="1"/>
  <c r="Y52" i="15" s="1"/>
  <c r="X52" i="15" a="1"/>
  <c r="X52" i="15" s="1"/>
  <c r="W52" i="15" a="1"/>
  <c r="W52" i="15" s="1"/>
  <c r="V52" i="15" a="1"/>
  <c r="V52" i="15" s="1"/>
  <c r="U52" i="15" a="1"/>
  <c r="U52" i="15" s="1"/>
  <c r="T52" i="15" a="1"/>
  <c r="T52" i="15" s="1"/>
  <c r="S52" i="15" a="1"/>
  <c r="S52" i="15" s="1"/>
  <c r="R52" i="15" a="1"/>
  <c r="R52" i="15" s="1"/>
  <c r="Q52" i="15" a="1"/>
  <c r="Q52" i="15" s="1"/>
  <c r="P52" i="15" a="1"/>
  <c r="P52" i="15" s="1"/>
  <c r="O52" i="15" a="1"/>
  <c r="O52" i="15" s="1"/>
  <c r="N52" i="15" a="1"/>
  <c r="N52" i="15" s="1"/>
  <c r="M52" i="15" a="1"/>
  <c r="M52" i="15" s="1"/>
  <c r="L52" i="15" a="1"/>
  <c r="L52" i="15" s="1"/>
  <c r="K52" i="15" a="1"/>
  <c r="K52" i="15" s="1"/>
  <c r="J52" i="15" a="1"/>
  <c r="J52" i="15" s="1"/>
  <c r="I52" i="15" a="1"/>
  <c r="I52" i="15" s="1"/>
  <c r="AN51" i="15" a="1"/>
  <c r="AN51" i="15" s="1"/>
  <c r="AM51" i="15" a="1"/>
  <c r="AM51" i="15" s="1"/>
  <c r="AL51" i="15" a="1"/>
  <c r="AL51" i="15" s="1"/>
  <c r="AK51" i="15" a="1"/>
  <c r="AK51" i="15" s="1"/>
  <c r="AJ51" i="15" a="1"/>
  <c r="AJ51" i="15" s="1"/>
  <c r="AI51" i="15" a="1"/>
  <c r="AI51" i="15" s="1"/>
  <c r="AH51" i="15" a="1"/>
  <c r="AH51" i="15" s="1"/>
  <c r="AG51" i="15" a="1"/>
  <c r="AG51" i="15" s="1"/>
  <c r="AF51" i="15" a="1"/>
  <c r="AF51" i="15" s="1"/>
  <c r="AE51" i="15" a="1"/>
  <c r="AE51" i="15" s="1"/>
  <c r="AD51" i="15" a="1"/>
  <c r="AD51" i="15" s="1"/>
  <c r="AC51" i="15" a="1"/>
  <c r="AC51" i="15" s="1"/>
  <c r="AB51" i="15" a="1"/>
  <c r="AB51" i="15" s="1"/>
  <c r="AA51" i="15" a="1"/>
  <c r="AA51" i="15" s="1"/>
  <c r="Z51" i="15" a="1"/>
  <c r="Z51" i="15" s="1"/>
  <c r="Y51" i="15" a="1"/>
  <c r="Y51" i="15" s="1"/>
  <c r="X51" i="15" a="1"/>
  <c r="X51" i="15" s="1"/>
  <c r="W51" i="15" a="1"/>
  <c r="W51" i="15" s="1"/>
  <c r="V51" i="15" a="1"/>
  <c r="V51" i="15" s="1"/>
  <c r="U51" i="15" a="1"/>
  <c r="U51" i="15" s="1"/>
  <c r="T51" i="15" a="1"/>
  <c r="T51" i="15" s="1"/>
  <c r="S51" i="15" a="1"/>
  <c r="S51" i="15" s="1"/>
  <c r="R51" i="15" a="1"/>
  <c r="R51" i="15" s="1"/>
  <c r="Q51" i="15" a="1"/>
  <c r="Q51" i="15" s="1"/>
  <c r="P51" i="15" a="1"/>
  <c r="P51" i="15" s="1"/>
  <c r="O51" i="15" a="1"/>
  <c r="O51" i="15" s="1"/>
  <c r="N51" i="15" a="1"/>
  <c r="N51" i="15" s="1"/>
  <c r="M51" i="15" a="1"/>
  <c r="M51" i="15" s="1"/>
  <c r="L51" i="15" a="1"/>
  <c r="L51" i="15" s="1"/>
  <c r="K51" i="15" a="1"/>
  <c r="K51" i="15" s="1"/>
  <c r="J51" i="15" a="1"/>
  <c r="J51" i="15" s="1"/>
  <c r="I51" i="15" a="1"/>
  <c r="I51" i="15" s="1"/>
  <c r="AN50" i="15" a="1"/>
  <c r="AN50" i="15" s="1"/>
  <c r="AM50" i="15" a="1"/>
  <c r="AM50" i="15" s="1"/>
  <c r="AL50" i="15" a="1"/>
  <c r="AL50" i="15" s="1"/>
  <c r="AK50" i="15" a="1"/>
  <c r="AK50" i="15" s="1"/>
  <c r="AJ50" i="15" a="1"/>
  <c r="AJ50" i="15" s="1"/>
  <c r="AI50" i="15" a="1"/>
  <c r="AI50" i="15" s="1"/>
  <c r="AH50" i="15" a="1"/>
  <c r="AH50" i="15" s="1"/>
  <c r="AG50" i="15" a="1"/>
  <c r="AG50" i="15" s="1"/>
  <c r="AF50" i="15" a="1"/>
  <c r="AF50" i="15" s="1"/>
  <c r="AE50" i="15" a="1"/>
  <c r="AE50" i="15" s="1"/>
  <c r="AD50" i="15" a="1"/>
  <c r="AD50" i="15" s="1"/>
  <c r="AC50" i="15" a="1"/>
  <c r="AC50" i="15" s="1"/>
  <c r="AB50" i="15" a="1"/>
  <c r="AB50" i="15" s="1"/>
  <c r="AA50" i="15" a="1"/>
  <c r="AA50" i="15" s="1"/>
  <c r="Z50" i="15" a="1"/>
  <c r="Z50" i="15" s="1"/>
  <c r="Y50" i="15" a="1"/>
  <c r="Y50" i="15" s="1"/>
  <c r="X50" i="15" a="1"/>
  <c r="X50" i="15" s="1"/>
  <c r="W50" i="15" a="1"/>
  <c r="W50" i="15" s="1"/>
  <c r="V50" i="15" a="1"/>
  <c r="V50" i="15" s="1"/>
  <c r="U50" i="15" a="1"/>
  <c r="U50" i="15" s="1"/>
  <c r="T50" i="15" a="1"/>
  <c r="T50" i="15" s="1"/>
  <c r="S50" i="15" a="1"/>
  <c r="S50" i="15" s="1"/>
  <c r="R50" i="15" a="1"/>
  <c r="R50" i="15" s="1"/>
  <c r="Q50" i="15" a="1"/>
  <c r="Q50" i="15" s="1"/>
  <c r="P50" i="15" a="1"/>
  <c r="P50" i="15" s="1"/>
  <c r="O50" i="15" a="1"/>
  <c r="O50" i="15" s="1"/>
  <c r="N50" i="15" a="1"/>
  <c r="N50" i="15" s="1"/>
  <c r="M50" i="15" a="1"/>
  <c r="M50" i="15" s="1"/>
  <c r="L50" i="15" a="1"/>
  <c r="L50" i="15" s="1"/>
  <c r="K50" i="15" a="1"/>
  <c r="K50" i="15" s="1"/>
  <c r="J50" i="15" a="1"/>
  <c r="J50" i="15" s="1"/>
  <c r="I50" i="15" a="1"/>
  <c r="I50" i="15" s="1"/>
  <c r="AN49" i="15" a="1"/>
  <c r="AN49" i="15" s="1"/>
  <c r="AM49" i="15" a="1"/>
  <c r="AM49" i="15" s="1"/>
  <c r="AL49" i="15" a="1"/>
  <c r="AL49" i="15" s="1"/>
  <c r="AK49" i="15" a="1"/>
  <c r="AK49" i="15" s="1"/>
  <c r="AJ49" i="15" a="1"/>
  <c r="AJ49" i="15" s="1"/>
  <c r="AI49" i="15" a="1"/>
  <c r="AI49" i="15" s="1"/>
  <c r="AH49" i="15" a="1"/>
  <c r="AH49" i="15" s="1"/>
  <c r="AG49" i="15" a="1"/>
  <c r="AG49" i="15" s="1"/>
  <c r="AF49" i="15" a="1"/>
  <c r="AF49" i="15" s="1"/>
  <c r="AE49" i="15" a="1"/>
  <c r="AE49" i="15" s="1"/>
  <c r="AD49" i="15" a="1"/>
  <c r="AD49" i="15" s="1"/>
  <c r="AC49" i="15" a="1"/>
  <c r="AC49" i="15" s="1"/>
  <c r="AB49" i="15" a="1"/>
  <c r="AB49" i="15" s="1"/>
  <c r="AA49" i="15" a="1"/>
  <c r="AA49" i="15" s="1"/>
  <c r="Z49" i="15" a="1"/>
  <c r="Z49" i="15" s="1"/>
  <c r="Y49" i="15" a="1"/>
  <c r="Y49" i="15" s="1"/>
  <c r="X49" i="15" a="1"/>
  <c r="X49" i="15" s="1"/>
  <c r="W49" i="15" a="1"/>
  <c r="W49" i="15" s="1"/>
  <c r="V49" i="15" a="1"/>
  <c r="V49" i="15" s="1"/>
  <c r="U49" i="15" a="1"/>
  <c r="U49" i="15" s="1"/>
  <c r="T49" i="15" a="1"/>
  <c r="T49" i="15" s="1"/>
  <c r="S49" i="15" a="1"/>
  <c r="S49" i="15" s="1"/>
  <c r="R49" i="15" a="1"/>
  <c r="R49" i="15" s="1"/>
  <c r="Q49" i="15" a="1"/>
  <c r="Q49" i="15" s="1"/>
  <c r="P49" i="15" a="1"/>
  <c r="P49" i="15" s="1"/>
  <c r="O49" i="15" a="1"/>
  <c r="O49" i="15" s="1"/>
  <c r="N49" i="15" a="1"/>
  <c r="N49" i="15" s="1"/>
  <c r="M49" i="15" a="1"/>
  <c r="M49" i="15" s="1"/>
  <c r="L49" i="15" a="1"/>
  <c r="L49" i="15" s="1"/>
  <c r="K49" i="15" a="1"/>
  <c r="K49" i="15" s="1"/>
  <c r="J49" i="15" a="1"/>
  <c r="J49" i="15" s="1"/>
  <c r="I49" i="15" a="1"/>
  <c r="I49" i="15" s="1"/>
  <c r="AN48" i="15" a="1"/>
  <c r="AN48" i="15" s="1"/>
  <c r="AM48" i="15" a="1"/>
  <c r="AM48" i="15" s="1"/>
  <c r="AL48" i="15" a="1"/>
  <c r="AL48" i="15" s="1"/>
  <c r="AK48" i="15" a="1"/>
  <c r="AK48" i="15" s="1"/>
  <c r="AJ48" i="15" a="1"/>
  <c r="AJ48" i="15" s="1"/>
  <c r="AI48" i="15" a="1"/>
  <c r="AI48" i="15" s="1"/>
  <c r="AH48" i="15" a="1"/>
  <c r="AH48" i="15" s="1"/>
  <c r="AG48" i="15" a="1"/>
  <c r="AG48" i="15" s="1"/>
  <c r="AF48" i="15" a="1"/>
  <c r="AF48" i="15" s="1"/>
  <c r="AE48" i="15" a="1"/>
  <c r="AE48" i="15" s="1"/>
  <c r="AD48" i="15" a="1"/>
  <c r="AD48" i="15" s="1"/>
  <c r="AC48" i="15" a="1"/>
  <c r="AC48" i="15" s="1"/>
  <c r="AB48" i="15" a="1"/>
  <c r="AB48" i="15" s="1"/>
  <c r="AA48" i="15" a="1"/>
  <c r="AA48" i="15" s="1"/>
  <c r="Z48" i="15" a="1"/>
  <c r="Z48" i="15" s="1"/>
  <c r="Y48" i="15" a="1"/>
  <c r="Y48" i="15" s="1"/>
  <c r="X48" i="15" a="1"/>
  <c r="X48" i="15" s="1"/>
  <c r="W48" i="15" a="1"/>
  <c r="W48" i="15" s="1"/>
  <c r="V48" i="15" a="1"/>
  <c r="V48" i="15" s="1"/>
  <c r="U48" i="15" a="1"/>
  <c r="U48" i="15" s="1"/>
  <c r="T48" i="15" a="1"/>
  <c r="T48" i="15" s="1"/>
  <c r="S48" i="15" a="1"/>
  <c r="S48" i="15" s="1"/>
  <c r="R48" i="15" a="1"/>
  <c r="R48" i="15" s="1"/>
  <c r="Q48" i="15" a="1"/>
  <c r="Q48" i="15" s="1"/>
  <c r="P48" i="15" a="1"/>
  <c r="P48" i="15" s="1"/>
  <c r="O48" i="15" a="1"/>
  <c r="O48" i="15" s="1"/>
  <c r="N48" i="15" a="1"/>
  <c r="N48" i="15" s="1"/>
  <c r="M48" i="15" a="1"/>
  <c r="M48" i="15" s="1"/>
  <c r="L48" i="15" a="1"/>
  <c r="L48" i="15" s="1"/>
  <c r="K48" i="15" a="1"/>
  <c r="K48" i="15" s="1"/>
  <c r="J48" i="15" a="1"/>
  <c r="J48" i="15" s="1"/>
  <c r="I48" i="15" a="1"/>
  <c r="I48" i="15" s="1"/>
  <c r="AN47" i="15" a="1"/>
  <c r="AN47" i="15" s="1"/>
  <c r="AM47" i="15" a="1"/>
  <c r="AM47" i="15" s="1"/>
  <c r="AL47" i="15" a="1"/>
  <c r="AL47" i="15" s="1"/>
  <c r="AK47" i="15" a="1"/>
  <c r="AK47" i="15" s="1"/>
  <c r="AJ47" i="15" a="1"/>
  <c r="AJ47" i="15" s="1"/>
  <c r="AI47" i="15" a="1"/>
  <c r="AI47" i="15" s="1"/>
  <c r="AH47" i="15" a="1"/>
  <c r="AH47" i="15" s="1"/>
  <c r="AG47" i="15" a="1"/>
  <c r="AG47" i="15" s="1"/>
  <c r="AF47" i="15" a="1"/>
  <c r="AF47" i="15" s="1"/>
  <c r="AE47" i="15" a="1"/>
  <c r="AE47" i="15" s="1"/>
  <c r="AD47" i="15" a="1"/>
  <c r="AD47" i="15" s="1"/>
  <c r="AC47" i="15" a="1"/>
  <c r="AC47" i="15" s="1"/>
  <c r="AB47" i="15" a="1"/>
  <c r="AB47" i="15" s="1"/>
  <c r="AA47" i="15" a="1"/>
  <c r="AA47" i="15" s="1"/>
  <c r="Z47" i="15" a="1"/>
  <c r="Z47" i="15" s="1"/>
  <c r="Y47" i="15" a="1"/>
  <c r="Y47" i="15" s="1"/>
  <c r="X47" i="15" a="1"/>
  <c r="X47" i="15" s="1"/>
  <c r="W47" i="15" a="1"/>
  <c r="W47" i="15" s="1"/>
  <c r="V47" i="15" a="1"/>
  <c r="V47" i="15" s="1"/>
  <c r="U47" i="15" a="1"/>
  <c r="U47" i="15" s="1"/>
  <c r="T47" i="15" a="1"/>
  <c r="T47" i="15" s="1"/>
  <c r="S47" i="15" a="1"/>
  <c r="S47" i="15" s="1"/>
  <c r="R47" i="15" a="1"/>
  <c r="R47" i="15" s="1"/>
  <c r="Q47" i="15" a="1"/>
  <c r="Q47" i="15" s="1"/>
  <c r="P47" i="15" a="1"/>
  <c r="P47" i="15" s="1"/>
  <c r="O47" i="15" a="1"/>
  <c r="O47" i="15" s="1"/>
  <c r="N47" i="15" a="1"/>
  <c r="N47" i="15" s="1"/>
  <c r="M47" i="15" a="1"/>
  <c r="M47" i="15" s="1"/>
  <c r="L47" i="15" a="1"/>
  <c r="L47" i="15" s="1"/>
  <c r="K47" i="15" a="1"/>
  <c r="K47" i="15" s="1"/>
  <c r="J47" i="15" a="1"/>
  <c r="J47" i="15" s="1"/>
  <c r="I47" i="15" a="1"/>
  <c r="I47" i="15" s="1"/>
  <c r="AN46" i="15" a="1"/>
  <c r="AN46" i="15" s="1"/>
  <c r="AM46" i="15" a="1"/>
  <c r="AM46" i="15" s="1"/>
  <c r="AL46" i="15" a="1"/>
  <c r="AL46" i="15" s="1"/>
  <c r="AK46" i="15" a="1"/>
  <c r="AK46" i="15" s="1"/>
  <c r="AJ46" i="15" a="1"/>
  <c r="AJ46" i="15" s="1"/>
  <c r="AI46" i="15" a="1"/>
  <c r="AI46" i="15" s="1"/>
  <c r="AH46" i="15" a="1"/>
  <c r="AH46" i="15" s="1"/>
  <c r="AG46" i="15" a="1"/>
  <c r="AG46" i="15" s="1"/>
  <c r="AF46" i="15" a="1"/>
  <c r="AF46" i="15" s="1"/>
  <c r="AE46" i="15" a="1"/>
  <c r="AE46" i="15" s="1"/>
  <c r="AD46" i="15" a="1"/>
  <c r="AD46" i="15" s="1"/>
  <c r="AC46" i="15" a="1"/>
  <c r="AC46" i="15" s="1"/>
  <c r="AB46" i="15" a="1"/>
  <c r="AB46" i="15" s="1"/>
  <c r="AA46" i="15" a="1"/>
  <c r="AA46" i="15" s="1"/>
  <c r="Z46" i="15" a="1"/>
  <c r="Z46" i="15" s="1"/>
  <c r="Y46" i="15" a="1"/>
  <c r="Y46" i="15" s="1"/>
  <c r="X46" i="15" a="1"/>
  <c r="X46" i="15" s="1"/>
  <c r="W46" i="15" a="1"/>
  <c r="W46" i="15" s="1"/>
  <c r="V46" i="15" a="1"/>
  <c r="V46" i="15" s="1"/>
  <c r="U46" i="15" a="1"/>
  <c r="U46" i="15" s="1"/>
  <c r="T46" i="15" a="1"/>
  <c r="T46" i="15" s="1"/>
  <c r="S46" i="15" a="1"/>
  <c r="S46" i="15" s="1"/>
  <c r="R46" i="15" a="1"/>
  <c r="R46" i="15" s="1"/>
  <c r="Q46" i="15" a="1"/>
  <c r="Q46" i="15" s="1"/>
  <c r="P46" i="15" a="1"/>
  <c r="P46" i="15" s="1"/>
  <c r="O46" i="15" a="1"/>
  <c r="O46" i="15" s="1"/>
  <c r="N46" i="15" a="1"/>
  <c r="N46" i="15" s="1"/>
  <c r="M46" i="15" a="1"/>
  <c r="M46" i="15" s="1"/>
  <c r="L46" i="15" a="1"/>
  <c r="L46" i="15" s="1"/>
  <c r="K46" i="15" a="1"/>
  <c r="K46" i="15" s="1"/>
  <c r="J46" i="15" a="1"/>
  <c r="J46" i="15" s="1"/>
  <c r="I46" i="15" a="1"/>
  <c r="I46" i="15" s="1"/>
  <c r="AN45" i="15" a="1"/>
  <c r="AN45" i="15" s="1"/>
  <c r="AM45" i="15" a="1"/>
  <c r="AM45" i="15" s="1"/>
  <c r="AL45" i="15" a="1"/>
  <c r="AL45" i="15" s="1"/>
  <c r="AK45" i="15" a="1"/>
  <c r="AK45" i="15" s="1"/>
  <c r="AJ45" i="15" a="1"/>
  <c r="AJ45" i="15" s="1"/>
  <c r="AI45" i="15" a="1"/>
  <c r="AI45" i="15" s="1"/>
  <c r="AH45" i="15" a="1"/>
  <c r="AH45" i="15" s="1"/>
  <c r="AG45" i="15" a="1"/>
  <c r="AG45" i="15" s="1"/>
  <c r="AF45" i="15" a="1"/>
  <c r="AF45" i="15" s="1"/>
  <c r="AE45" i="15" a="1"/>
  <c r="AE45" i="15" s="1"/>
  <c r="AD45" i="15" a="1"/>
  <c r="AD45" i="15" s="1"/>
  <c r="AC45" i="15" a="1"/>
  <c r="AC45" i="15" s="1"/>
  <c r="AB45" i="15" a="1"/>
  <c r="AB45" i="15" s="1"/>
  <c r="AA45" i="15" a="1"/>
  <c r="AA45" i="15" s="1"/>
  <c r="Z45" i="15" a="1"/>
  <c r="Z45" i="15" s="1"/>
  <c r="Y45" i="15" a="1"/>
  <c r="Y45" i="15" s="1"/>
  <c r="X45" i="15" a="1"/>
  <c r="X45" i="15" s="1"/>
  <c r="W45" i="15" a="1"/>
  <c r="W45" i="15" s="1"/>
  <c r="V45" i="15" a="1"/>
  <c r="V45" i="15" s="1"/>
  <c r="U45" i="15" a="1"/>
  <c r="U45" i="15" s="1"/>
  <c r="T45" i="15" a="1"/>
  <c r="T45" i="15" s="1"/>
  <c r="S45" i="15" a="1"/>
  <c r="S45" i="15" s="1"/>
  <c r="R45" i="15" a="1"/>
  <c r="R45" i="15" s="1"/>
  <c r="Q45" i="15" a="1"/>
  <c r="Q45" i="15" s="1"/>
  <c r="P45" i="15" a="1"/>
  <c r="P45" i="15" s="1"/>
  <c r="O45" i="15" a="1"/>
  <c r="O45" i="15" s="1"/>
  <c r="N45" i="15" a="1"/>
  <c r="N45" i="15" s="1"/>
  <c r="M45" i="15" a="1"/>
  <c r="M45" i="15" s="1"/>
  <c r="L45" i="15" a="1"/>
  <c r="L45" i="15" s="1"/>
  <c r="K45" i="15" a="1"/>
  <c r="K45" i="15" s="1"/>
  <c r="J45" i="15" a="1"/>
  <c r="J45" i="15" s="1"/>
  <c r="I45" i="15" a="1"/>
  <c r="I45" i="15" s="1"/>
  <c r="AN44" i="15" a="1"/>
  <c r="AN44" i="15" s="1"/>
  <c r="AM44" i="15" a="1"/>
  <c r="AM44" i="15" s="1"/>
  <c r="AL44" i="15" a="1"/>
  <c r="AL44" i="15" s="1"/>
  <c r="AK44" i="15" a="1"/>
  <c r="AK44" i="15" s="1"/>
  <c r="AJ44" i="15" a="1"/>
  <c r="AJ44" i="15" s="1"/>
  <c r="AI44" i="15" a="1"/>
  <c r="AI44" i="15" s="1"/>
  <c r="AH44" i="15" a="1"/>
  <c r="AH44" i="15" s="1"/>
  <c r="AG44" i="15" a="1"/>
  <c r="AG44" i="15" s="1"/>
  <c r="AF44" i="15" a="1"/>
  <c r="AF44" i="15" s="1"/>
  <c r="AE44" i="15" a="1"/>
  <c r="AE44" i="15" s="1"/>
  <c r="AD44" i="15" a="1"/>
  <c r="AD44" i="15" s="1"/>
  <c r="AC44" i="15" a="1"/>
  <c r="AC44" i="15" s="1"/>
  <c r="AB44" i="15" a="1"/>
  <c r="AB44" i="15" s="1"/>
  <c r="AA44" i="15" a="1"/>
  <c r="AA44" i="15" s="1"/>
  <c r="Z44" i="15" a="1"/>
  <c r="Z44" i="15" s="1"/>
  <c r="Y44" i="15" a="1"/>
  <c r="Y44" i="15" s="1"/>
  <c r="X44" i="15" a="1"/>
  <c r="X44" i="15" s="1"/>
  <c r="W44" i="15" a="1"/>
  <c r="W44" i="15" s="1"/>
  <c r="V44" i="15" a="1"/>
  <c r="V44" i="15" s="1"/>
  <c r="U44" i="15" a="1"/>
  <c r="U44" i="15" s="1"/>
  <c r="T44" i="15" a="1"/>
  <c r="T44" i="15" s="1"/>
  <c r="S44" i="15" a="1"/>
  <c r="S44" i="15" s="1"/>
  <c r="R44" i="15" a="1"/>
  <c r="R44" i="15" s="1"/>
  <c r="Q44" i="15" a="1"/>
  <c r="Q44" i="15" s="1"/>
  <c r="P44" i="15" a="1"/>
  <c r="P44" i="15" s="1"/>
  <c r="O44" i="15" a="1"/>
  <c r="O44" i="15" s="1"/>
  <c r="N44" i="15" a="1"/>
  <c r="N44" i="15" s="1"/>
  <c r="M44" i="15" a="1"/>
  <c r="M44" i="15" s="1"/>
  <c r="L44" i="15" a="1"/>
  <c r="L44" i="15" s="1"/>
  <c r="K44" i="15" a="1"/>
  <c r="K44" i="15" s="1"/>
  <c r="J44" i="15" a="1"/>
  <c r="J44" i="15" s="1"/>
  <c r="I44" i="15" a="1"/>
  <c r="I44" i="15" s="1"/>
  <c r="AN43" i="15" a="1"/>
  <c r="AN43" i="15" s="1"/>
  <c r="AM43" i="15" a="1"/>
  <c r="AM43" i="15" s="1"/>
  <c r="AL43" i="15" a="1"/>
  <c r="AL43" i="15" s="1"/>
  <c r="AK43" i="15" a="1"/>
  <c r="AK43" i="15" s="1"/>
  <c r="AJ43" i="15" a="1"/>
  <c r="AJ43" i="15" s="1"/>
  <c r="AI43" i="15" a="1"/>
  <c r="AI43" i="15" s="1"/>
  <c r="AH43" i="15" a="1"/>
  <c r="AH43" i="15" s="1"/>
  <c r="AG43" i="15" a="1"/>
  <c r="AG43" i="15" s="1"/>
  <c r="AF43" i="15" a="1"/>
  <c r="AF43" i="15" s="1"/>
  <c r="AE43" i="15" a="1"/>
  <c r="AE43" i="15" s="1"/>
  <c r="AD43" i="15" a="1"/>
  <c r="AD43" i="15" s="1"/>
  <c r="AC43" i="15" a="1"/>
  <c r="AC43" i="15" s="1"/>
  <c r="AB43" i="15" a="1"/>
  <c r="AB43" i="15" s="1"/>
  <c r="AA43" i="15" a="1"/>
  <c r="AA43" i="15" s="1"/>
  <c r="Z43" i="15" a="1"/>
  <c r="Z43" i="15" s="1"/>
  <c r="Y43" i="15" a="1"/>
  <c r="Y43" i="15" s="1"/>
  <c r="X43" i="15" a="1"/>
  <c r="X43" i="15" s="1"/>
  <c r="W43" i="15" a="1"/>
  <c r="W43" i="15" s="1"/>
  <c r="V43" i="15" a="1"/>
  <c r="V43" i="15" s="1"/>
  <c r="U43" i="15" a="1"/>
  <c r="U43" i="15" s="1"/>
  <c r="T43" i="15" a="1"/>
  <c r="T43" i="15" s="1"/>
  <c r="S43" i="15" a="1"/>
  <c r="S43" i="15" s="1"/>
  <c r="R43" i="15" a="1"/>
  <c r="R43" i="15" s="1"/>
  <c r="Q43" i="15" a="1"/>
  <c r="Q43" i="15" s="1"/>
  <c r="P43" i="15" a="1"/>
  <c r="P43" i="15" s="1"/>
  <c r="O43" i="15" a="1"/>
  <c r="O43" i="15" s="1"/>
  <c r="N43" i="15" a="1"/>
  <c r="N43" i="15" s="1"/>
  <c r="M43" i="15" a="1"/>
  <c r="M43" i="15" s="1"/>
  <c r="L43" i="15" a="1"/>
  <c r="L43" i="15" s="1"/>
  <c r="K43" i="15" a="1"/>
  <c r="K43" i="15" s="1"/>
  <c r="J43" i="15" a="1"/>
  <c r="J43" i="15" s="1"/>
  <c r="I43" i="15" a="1"/>
  <c r="I43" i="15" s="1"/>
  <c r="AN42" i="15" a="1"/>
  <c r="AN42" i="15" s="1"/>
  <c r="AM42" i="15" a="1"/>
  <c r="AM42" i="15" s="1"/>
  <c r="AL42" i="15" a="1"/>
  <c r="AL42" i="15" s="1"/>
  <c r="AK42" i="15" a="1"/>
  <c r="AK42" i="15" s="1"/>
  <c r="AJ42" i="15" a="1"/>
  <c r="AJ42" i="15" s="1"/>
  <c r="AI42" i="15" a="1"/>
  <c r="AI42" i="15" s="1"/>
  <c r="AH42" i="15" a="1"/>
  <c r="AH42" i="15" s="1"/>
  <c r="AG42" i="15" a="1"/>
  <c r="AG42" i="15" s="1"/>
  <c r="AF42" i="15" a="1"/>
  <c r="AF42" i="15" s="1"/>
  <c r="AE42" i="15" a="1"/>
  <c r="AE42" i="15" s="1"/>
  <c r="AD42" i="15" a="1"/>
  <c r="AD42" i="15" s="1"/>
  <c r="AC42" i="15" a="1"/>
  <c r="AC42" i="15" s="1"/>
  <c r="AB42" i="15" a="1"/>
  <c r="AB42" i="15" s="1"/>
  <c r="AA42" i="15" a="1"/>
  <c r="AA42" i="15" s="1"/>
  <c r="Z42" i="15" a="1"/>
  <c r="Z42" i="15" s="1"/>
  <c r="Y42" i="15" a="1"/>
  <c r="Y42" i="15" s="1"/>
  <c r="X42" i="15" a="1"/>
  <c r="X42" i="15" s="1"/>
  <c r="W42" i="15" a="1"/>
  <c r="W42" i="15" s="1"/>
  <c r="V42" i="15" a="1"/>
  <c r="V42" i="15" s="1"/>
  <c r="U42" i="15" a="1"/>
  <c r="U42" i="15" s="1"/>
  <c r="T42" i="15" a="1"/>
  <c r="T42" i="15" s="1"/>
  <c r="S42" i="15" a="1"/>
  <c r="S42" i="15" s="1"/>
  <c r="R42" i="15" a="1"/>
  <c r="R42" i="15" s="1"/>
  <c r="Q42" i="15" a="1"/>
  <c r="Q42" i="15" s="1"/>
  <c r="P42" i="15" a="1"/>
  <c r="P42" i="15" s="1"/>
  <c r="O42" i="15" a="1"/>
  <c r="O42" i="15" s="1"/>
  <c r="N42" i="15" a="1"/>
  <c r="N42" i="15" s="1"/>
  <c r="M42" i="15" a="1"/>
  <c r="M42" i="15" s="1"/>
  <c r="L42" i="15" a="1"/>
  <c r="L42" i="15" s="1"/>
  <c r="K42" i="15" a="1"/>
  <c r="K42" i="15" s="1"/>
  <c r="J42" i="15" a="1"/>
  <c r="J42" i="15" s="1"/>
  <c r="I42" i="15" a="1"/>
  <c r="I42" i="15" s="1"/>
  <c r="AN41" i="15" a="1"/>
  <c r="AN41" i="15" s="1"/>
  <c r="AM41" i="15" a="1"/>
  <c r="AM41" i="15" s="1"/>
  <c r="AL41" i="15" a="1"/>
  <c r="AL41" i="15" s="1"/>
  <c r="AK41" i="15" a="1"/>
  <c r="AK41" i="15" s="1"/>
  <c r="AJ41" i="15" a="1"/>
  <c r="AJ41" i="15" s="1"/>
  <c r="AI41" i="15" a="1"/>
  <c r="AI41" i="15" s="1"/>
  <c r="AH41" i="15" a="1"/>
  <c r="AH41" i="15" s="1"/>
  <c r="AG41" i="15" a="1"/>
  <c r="AG41" i="15" s="1"/>
  <c r="AF41" i="15" a="1"/>
  <c r="AF41" i="15" s="1"/>
  <c r="AE41" i="15" a="1"/>
  <c r="AE41" i="15" s="1"/>
  <c r="AD41" i="15" a="1"/>
  <c r="AD41" i="15" s="1"/>
  <c r="AC41" i="15" a="1"/>
  <c r="AC41" i="15" s="1"/>
  <c r="AB41" i="15" a="1"/>
  <c r="AB41" i="15" s="1"/>
  <c r="AA41" i="15" a="1"/>
  <c r="AA41" i="15" s="1"/>
  <c r="Z41" i="15" a="1"/>
  <c r="Z41" i="15" s="1"/>
  <c r="Y41" i="15" a="1"/>
  <c r="Y41" i="15" s="1"/>
  <c r="X41" i="15" a="1"/>
  <c r="X41" i="15" s="1"/>
  <c r="W41" i="15" a="1"/>
  <c r="W41" i="15" s="1"/>
  <c r="V41" i="15" a="1"/>
  <c r="V41" i="15" s="1"/>
  <c r="U41" i="15" a="1"/>
  <c r="U41" i="15" s="1"/>
  <c r="T41" i="15" a="1"/>
  <c r="T41" i="15" s="1"/>
  <c r="S41" i="15" a="1"/>
  <c r="S41" i="15" s="1"/>
  <c r="R41" i="15" a="1"/>
  <c r="R41" i="15" s="1"/>
  <c r="Q41" i="15" a="1"/>
  <c r="Q41" i="15" s="1"/>
  <c r="P41" i="15" a="1"/>
  <c r="P41" i="15" s="1"/>
  <c r="O41" i="15" a="1"/>
  <c r="O41" i="15" s="1"/>
  <c r="N41" i="15" a="1"/>
  <c r="N41" i="15" s="1"/>
  <c r="M41" i="15" a="1"/>
  <c r="M41" i="15" s="1"/>
  <c r="L41" i="15" a="1"/>
  <c r="L41" i="15" s="1"/>
  <c r="K41" i="15" a="1"/>
  <c r="K41" i="15" s="1"/>
  <c r="J41" i="15" a="1"/>
  <c r="J41" i="15" s="1"/>
  <c r="I41" i="15" a="1"/>
  <c r="I41" i="15" s="1"/>
  <c r="AN40" i="15" a="1"/>
  <c r="AN40" i="15" s="1"/>
  <c r="AM40" i="15" a="1"/>
  <c r="AM40" i="15" s="1"/>
  <c r="AL40" i="15" a="1"/>
  <c r="AL40" i="15" s="1"/>
  <c r="AK40" i="15" a="1"/>
  <c r="AK40" i="15" s="1"/>
  <c r="AJ40" i="15" a="1"/>
  <c r="AJ40" i="15" s="1"/>
  <c r="AI40" i="15" a="1"/>
  <c r="AI40" i="15" s="1"/>
  <c r="AH40" i="15" a="1"/>
  <c r="AH40" i="15" s="1"/>
  <c r="AG40" i="15" a="1"/>
  <c r="AG40" i="15" s="1"/>
  <c r="AF40" i="15" a="1"/>
  <c r="AF40" i="15" s="1"/>
  <c r="AE40" i="15" a="1"/>
  <c r="AE40" i="15" s="1"/>
  <c r="AD40" i="15" a="1"/>
  <c r="AD40" i="15" s="1"/>
  <c r="AC40" i="15" a="1"/>
  <c r="AC40" i="15" s="1"/>
  <c r="AB40" i="15" a="1"/>
  <c r="AB40" i="15" s="1"/>
  <c r="AA40" i="15" a="1"/>
  <c r="AA40" i="15" s="1"/>
  <c r="Z40" i="15" a="1"/>
  <c r="Z40" i="15" s="1"/>
  <c r="Y40" i="15" a="1"/>
  <c r="Y40" i="15" s="1"/>
  <c r="X40" i="15" a="1"/>
  <c r="X40" i="15" s="1"/>
  <c r="W40" i="15" a="1"/>
  <c r="W40" i="15" s="1"/>
  <c r="V40" i="15" a="1"/>
  <c r="V40" i="15" s="1"/>
  <c r="U40" i="15" a="1"/>
  <c r="U40" i="15" s="1"/>
  <c r="T40" i="15" a="1"/>
  <c r="T40" i="15" s="1"/>
  <c r="S40" i="15" a="1"/>
  <c r="S40" i="15" s="1"/>
  <c r="R40" i="15" a="1"/>
  <c r="R40" i="15" s="1"/>
  <c r="Q40" i="15" a="1"/>
  <c r="Q40" i="15" s="1"/>
  <c r="P40" i="15" a="1"/>
  <c r="P40" i="15" s="1"/>
  <c r="O40" i="15" a="1"/>
  <c r="O40" i="15" s="1"/>
  <c r="N40" i="15" a="1"/>
  <c r="N40" i="15" s="1"/>
  <c r="M40" i="15" a="1"/>
  <c r="M40" i="15" s="1"/>
  <c r="L40" i="15" a="1"/>
  <c r="L40" i="15" s="1"/>
  <c r="K40" i="15" a="1"/>
  <c r="K40" i="15" s="1"/>
  <c r="J40" i="15" a="1"/>
  <c r="J40" i="15" s="1"/>
  <c r="I40" i="15" a="1"/>
  <c r="I40" i="15" s="1"/>
  <c r="AN39" i="15" a="1"/>
  <c r="AN39" i="15" s="1"/>
  <c r="AM39" i="15" a="1"/>
  <c r="AM39" i="15" s="1"/>
  <c r="AL39" i="15" a="1"/>
  <c r="AL39" i="15" s="1"/>
  <c r="AK39" i="15" a="1"/>
  <c r="AK39" i="15" s="1"/>
  <c r="AJ39" i="15" a="1"/>
  <c r="AJ39" i="15" s="1"/>
  <c r="AI39" i="15" a="1"/>
  <c r="AI39" i="15" s="1"/>
  <c r="AH39" i="15" a="1"/>
  <c r="AH39" i="15" s="1"/>
  <c r="AG39" i="15" a="1"/>
  <c r="AG39" i="15" s="1"/>
  <c r="AF39" i="15" a="1"/>
  <c r="AF39" i="15" s="1"/>
  <c r="AE39" i="15" a="1"/>
  <c r="AE39" i="15" s="1"/>
  <c r="AD39" i="15" a="1"/>
  <c r="AD39" i="15" s="1"/>
  <c r="AC39" i="15" a="1"/>
  <c r="AC39" i="15" s="1"/>
  <c r="AB39" i="15" a="1"/>
  <c r="AB39" i="15" s="1"/>
  <c r="AA39" i="15" a="1"/>
  <c r="AA39" i="15" s="1"/>
  <c r="Z39" i="15" a="1"/>
  <c r="Z39" i="15" s="1"/>
  <c r="Y39" i="15" a="1"/>
  <c r="Y39" i="15" s="1"/>
  <c r="X39" i="15" a="1"/>
  <c r="X39" i="15" s="1"/>
  <c r="W39" i="15" a="1"/>
  <c r="W39" i="15" s="1"/>
  <c r="V39" i="15" a="1"/>
  <c r="V39" i="15" s="1"/>
  <c r="U39" i="15" a="1"/>
  <c r="U39" i="15" s="1"/>
  <c r="T39" i="15" a="1"/>
  <c r="T39" i="15" s="1"/>
  <c r="S39" i="15" a="1"/>
  <c r="S39" i="15" s="1"/>
  <c r="R39" i="15" a="1"/>
  <c r="R39" i="15" s="1"/>
  <c r="Q39" i="15" a="1"/>
  <c r="Q39" i="15" s="1"/>
  <c r="P39" i="15" a="1"/>
  <c r="P39" i="15" s="1"/>
  <c r="O39" i="15" a="1"/>
  <c r="O39" i="15" s="1"/>
  <c r="N39" i="15" a="1"/>
  <c r="N39" i="15" s="1"/>
  <c r="M39" i="15" a="1"/>
  <c r="M39" i="15" s="1"/>
  <c r="L39" i="15" a="1"/>
  <c r="L39" i="15" s="1"/>
  <c r="K39" i="15" a="1"/>
  <c r="K39" i="15" s="1"/>
  <c r="J39" i="15" a="1"/>
  <c r="J39" i="15" s="1"/>
  <c r="I39" i="15" a="1"/>
  <c r="I39" i="15" s="1"/>
  <c r="AN38" i="15" a="1"/>
  <c r="AN38" i="15" s="1"/>
  <c r="AM38" i="15" a="1"/>
  <c r="AM38" i="15" s="1"/>
  <c r="AL38" i="15" a="1"/>
  <c r="AL38" i="15" s="1"/>
  <c r="AK38" i="15" a="1"/>
  <c r="AK38" i="15" s="1"/>
  <c r="AJ38" i="15" a="1"/>
  <c r="AJ38" i="15" s="1"/>
  <c r="AI38" i="15" a="1"/>
  <c r="AI38" i="15" s="1"/>
  <c r="AH38" i="15" a="1"/>
  <c r="AH38" i="15" s="1"/>
  <c r="AG38" i="15" a="1"/>
  <c r="AG38" i="15" s="1"/>
  <c r="AF38" i="15" a="1"/>
  <c r="AF38" i="15" s="1"/>
  <c r="AE38" i="15" a="1"/>
  <c r="AE38" i="15" s="1"/>
  <c r="AD38" i="15" a="1"/>
  <c r="AD38" i="15" s="1"/>
  <c r="AC38" i="15" a="1"/>
  <c r="AC38" i="15" s="1"/>
  <c r="AB38" i="15" a="1"/>
  <c r="AB38" i="15" s="1"/>
  <c r="AA38" i="15" a="1"/>
  <c r="AA38" i="15" s="1"/>
  <c r="Z38" i="15" a="1"/>
  <c r="Z38" i="15" s="1"/>
  <c r="Y38" i="15" a="1"/>
  <c r="Y38" i="15" s="1"/>
  <c r="X38" i="15" a="1"/>
  <c r="X38" i="15" s="1"/>
  <c r="W38" i="15" a="1"/>
  <c r="W38" i="15" s="1"/>
  <c r="V38" i="15" a="1"/>
  <c r="V38" i="15" s="1"/>
  <c r="U38" i="15" a="1"/>
  <c r="U38" i="15" s="1"/>
  <c r="T38" i="15" a="1"/>
  <c r="T38" i="15" s="1"/>
  <c r="S38" i="15" a="1"/>
  <c r="S38" i="15" s="1"/>
  <c r="R38" i="15" a="1"/>
  <c r="R38" i="15" s="1"/>
  <c r="Q38" i="15" a="1"/>
  <c r="Q38" i="15" s="1"/>
  <c r="P38" i="15" a="1"/>
  <c r="P38" i="15" s="1"/>
  <c r="O38" i="15" a="1"/>
  <c r="O38" i="15" s="1"/>
  <c r="N38" i="15" a="1"/>
  <c r="N38" i="15" s="1"/>
  <c r="M38" i="15" a="1"/>
  <c r="M38" i="15" s="1"/>
  <c r="L38" i="15" a="1"/>
  <c r="L38" i="15" s="1"/>
  <c r="K38" i="15" a="1"/>
  <c r="K38" i="15" s="1"/>
  <c r="J38" i="15" a="1"/>
  <c r="J38" i="15" s="1"/>
  <c r="I38" i="15" a="1"/>
  <c r="I38" i="15" s="1"/>
  <c r="AN37" i="15" a="1"/>
  <c r="AN37" i="15" s="1"/>
  <c r="AM37" i="15" a="1"/>
  <c r="AM37" i="15" s="1"/>
  <c r="AL37" i="15" a="1"/>
  <c r="AL37" i="15" s="1"/>
  <c r="AK37" i="15" a="1"/>
  <c r="AK37" i="15" s="1"/>
  <c r="AJ37" i="15" a="1"/>
  <c r="AJ37" i="15" s="1"/>
  <c r="AI37" i="15" a="1"/>
  <c r="AI37" i="15" s="1"/>
  <c r="AH37" i="15" a="1"/>
  <c r="AH37" i="15" s="1"/>
  <c r="AG37" i="15" a="1"/>
  <c r="AG37" i="15" s="1"/>
  <c r="AF37" i="15" a="1"/>
  <c r="AF37" i="15" s="1"/>
  <c r="AE37" i="15" a="1"/>
  <c r="AE37" i="15" s="1"/>
  <c r="AD37" i="15" a="1"/>
  <c r="AD37" i="15" s="1"/>
  <c r="AC37" i="15" a="1"/>
  <c r="AC37" i="15" s="1"/>
  <c r="AB37" i="15" a="1"/>
  <c r="AB37" i="15" s="1"/>
  <c r="AA37" i="15" a="1"/>
  <c r="AA37" i="15" s="1"/>
  <c r="Z37" i="15" a="1"/>
  <c r="Z37" i="15" s="1"/>
  <c r="Y37" i="15" a="1"/>
  <c r="Y37" i="15" s="1"/>
  <c r="X37" i="15" a="1"/>
  <c r="X37" i="15" s="1"/>
  <c r="W37" i="15" a="1"/>
  <c r="W37" i="15" s="1"/>
  <c r="V37" i="15" a="1"/>
  <c r="V37" i="15" s="1"/>
  <c r="U37" i="15" a="1"/>
  <c r="U37" i="15" s="1"/>
  <c r="T37" i="15" a="1"/>
  <c r="T37" i="15" s="1"/>
  <c r="S37" i="15" a="1"/>
  <c r="S37" i="15" s="1"/>
  <c r="R37" i="15" a="1"/>
  <c r="R37" i="15" s="1"/>
  <c r="Q37" i="15" a="1"/>
  <c r="Q37" i="15" s="1"/>
  <c r="P37" i="15" a="1"/>
  <c r="P37" i="15" s="1"/>
  <c r="O37" i="15" a="1"/>
  <c r="O37" i="15" s="1"/>
  <c r="N37" i="15" a="1"/>
  <c r="N37" i="15" s="1"/>
  <c r="M37" i="15" a="1"/>
  <c r="M37" i="15" s="1"/>
  <c r="L37" i="15" a="1"/>
  <c r="L37" i="15" s="1"/>
  <c r="K37" i="15" a="1"/>
  <c r="K37" i="15" s="1"/>
  <c r="J37" i="15" a="1"/>
  <c r="J37" i="15" s="1"/>
  <c r="I37" i="15" a="1"/>
  <c r="I37" i="15" s="1"/>
  <c r="AN36" i="15" a="1"/>
  <c r="AN36" i="15" s="1"/>
  <c r="AM36" i="15" a="1"/>
  <c r="AM36" i="15" s="1"/>
  <c r="AL36" i="15" a="1"/>
  <c r="AL36" i="15" s="1"/>
  <c r="AK36" i="15" a="1"/>
  <c r="AK36" i="15" s="1"/>
  <c r="AJ36" i="15" a="1"/>
  <c r="AJ36" i="15" s="1"/>
  <c r="AI36" i="15" a="1"/>
  <c r="AI36" i="15" s="1"/>
  <c r="AH36" i="15" a="1"/>
  <c r="AH36" i="15" s="1"/>
  <c r="AG36" i="15" a="1"/>
  <c r="AG36" i="15" s="1"/>
  <c r="AF36" i="15" a="1"/>
  <c r="AF36" i="15" s="1"/>
  <c r="AE36" i="15" a="1"/>
  <c r="AE36" i="15" s="1"/>
  <c r="AD36" i="15" a="1"/>
  <c r="AD36" i="15" s="1"/>
  <c r="AC36" i="15" a="1"/>
  <c r="AC36" i="15" s="1"/>
  <c r="AB36" i="15" a="1"/>
  <c r="AB36" i="15" s="1"/>
  <c r="AA36" i="15" a="1"/>
  <c r="AA36" i="15" s="1"/>
  <c r="Z36" i="15" a="1"/>
  <c r="Z36" i="15" s="1"/>
  <c r="Y36" i="15" a="1"/>
  <c r="Y36" i="15" s="1"/>
  <c r="X36" i="15" a="1"/>
  <c r="X36" i="15" s="1"/>
  <c r="W36" i="15" a="1"/>
  <c r="W36" i="15" s="1"/>
  <c r="V36" i="15" a="1"/>
  <c r="V36" i="15" s="1"/>
  <c r="U36" i="15" a="1"/>
  <c r="U36" i="15" s="1"/>
  <c r="T36" i="15" a="1"/>
  <c r="T36" i="15" s="1"/>
  <c r="S36" i="15" a="1"/>
  <c r="S36" i="15" s="1"/>
  <c r="R36" i="15" a="1"/>
  <c r="R36" i="15" s="1"/>
  <c r="Q36" i="15" a="1"/>
  <c r="Q36" i="15" s="1"/>
  <c r="P36" i="15" a="1"/>
  <c r="P36" i="15" s="1"/>
  <c r="O36" i="15" a="1"/>
  <c r="O36" i="15" s="1"/>
  <c r="N36" i="15" a="1"/>
  <c r="N36" i="15" s="1"/>
  <c r="M36" i="15" a="1"/>
  <c r="M36" i="15" s="1"/>
  <c r="L36" i="15" a="1"/>
  <c r="L36" i="15" s="1"/>
  <c r="K36" i="15" a="1"/>
  <c r="K36" i="15" s="1"/>
  <c r="J36" i="15" a="1"/>
  <c r="J36" i="15" s="1"/>
  <c r="I36" i="15" a="1"/>
  <c r="I36" i="15" s="1"/>
  <c r="AN35" i="15" a="1"/>
  <c r="AN35" i="15" s="1"/>
  <c r="AM35" i="15" a="1"/>
  <c r="AM35" i="15" s="1"/>
  <c r="AL35" i="15" a="1"/>
  <c r="AL35" i="15" s="1"/>
  <c r="AK35" i="15" a="1"/>
  <c r="AK35" i="15" s="1"/>
  <c r="AJ35" i="15" a="1"/>
  <c r="AJ35" i="15" s="1"/>
  <c r="AI35" i="15" a="1"/>
  <c r="AI35" i="15" s="1"/>
  <c r="AH35" i="15" a="1"/>
  <c r="AH35" i="15" s="1"/>
  <c r="AG35" i="15" a="1"/>
  <c r="AG35" i="15" s="1"/>
  <c r="AF35" i="15" a="1"/>
  <c r="AF35" i="15" s="1"/>
  <c r="AE35" i="15" a="1"/>
  <c r="AE35" i="15" s="1"/>
  <c r="AD35" i="15" a="1"/>
  <c r="AD35" i="15" s="1"/>
  <c r="AC35" i="15" a="1"/>
  <c r="AC35" i="15" s="1"/>
  <c r="AB35" i="15" a="1"/>
  <c r="AB35" i="15" s="1"/>
  <c r="AA35" i="15" a="1"/>
  <c r="AA35" i="15" s="1"/>
  <c r="Z35" i="15" a="1"/>
  <c r="Z35" i="15" s="1"/>
  <c r="Y35" i="15" a="1"/>
  <c r="Y35" i="15" s="1"/>
  <c r="X35" i="15" a="1"/>
  <c r="X35" i="15" s="1"/>
  <c r="W35" i="15" a="1"/>
  <c r="W35" i="15" s="1"/>
  <c r="V35" i="15" a="1"/>
  <c r="V35" i="15" s="1"/>
  <c r="U35" i="15" a="1"/>
  <c r="U35" i="15" s="1"/>
  <c r="T35" i="15" a="1"/>
  <c r="T35" i="15" s="1"/>
  <c r="S35" i="15" a="1"/>
  <c r="S35" i="15" s="1"/>
  <c r="R35" i="15" a="1"/>
  <c r="R35" i="15" s="1"/>
  <c r="Q35" i="15" a="1"/>
  <c r="Q35" i="15" s="1"/>
  <c r="P35" i="15" a="1"/>
  <c r="P35" i="15" s="1"/>
  <c r="O35" i="15" a="1"/>
  <c r="O35" i="15" s="1"/>
  <c r="N35" i="15" a="1"/>
  <c r="N35" i="15" s="1"/>
  <c r="M35" i="15" a="1"/>
  <c r="M35" i="15" s="1"/>
  <c r="L35" i="15" a="1"/>
  <c r="L35" i="15" s="1"/>
  <c r="K35" i="15" a="1"/>
  <c r="K35" i="15" s="1"/>
  <c r="J35" i="15" a="1"/>
  <c r="J35" i="15" s="1"/>
  <c r="I35" i="15" a="1"/>
  <c r="I35" i="15" s="1"/>
  <c r="AN34" i="15" a="1"/>
  <c r="AN34" i="15" s="1"/>
  <c r="AM34" i="15" a="1"/>
  <c r="AM34" i="15" s="1"/>
  <c r="AL34" i="15" a="1"/>
  <c r="AL34" i="15" s="1"/>
  <c r="AK34" i="15" a="1"/>
  <c r="AK34" i="15" s="1"/>
  <c r="AJ34" i="15" a="1"/>
  <c r="AJ34" i="15" s="1"/>
  <c r="AI34" i="15" a="1"/>
  <c r="AI34" i="15" s="1"/>
  <c r="AH34" i="15" a="1"/>
  <c r="AH34" i="15" s="1"/>
  <c r="AG34" i="15" a="1"/>
  <c r="AG34" i="15" s="1"/>
  <c r="AF34" i="15" a="1"/>
  <c r="AF34" i="15" s="1"/>
  <c r="AE34" i="15" a="1"/>
  <c r="AE34" i="15" s="1"/>
  <c r="AD34" i="15" a="1"/>
  <c r="AD34" i="15" s="1"/>
  <c r="AC34" i="15" a="1"/>
  <c r="AC34" i="15" s="1"/>
  <c r="AB34" i="15" a="1"/>
  <c r="AB34" i="15" s="1"/>
  <c r="AA34" i="15" a="1"/>
  <c r="AA34" i="15" s="1"/>
  <c r="Z34" i="15" a="1"/>
  <c r="Z34" i="15" s="1"/>
  <c r="Y34" i="15" a="1"/>
  <c r="Y34" i="15" s="1"/>
  <c r="X34" i="15" a="1"/>
  <c r="X34" i="15" s="1"/>
  <c r="W34" i="15" a="1"/>
  <c r="W34" i="15" s="1"/>
  <c r="V34" i="15" a="1"/>
  <c r="V34" i="15" s="1"/>
  <c r="U34" i="15" a="1"/>
  <c r="U34" i="15" s="1"/>
  <c r="T34" i="15" a="1"/>
  <c r="T34" i="15" s="1"/>
  <c r="S34" i="15" a="1"/>
  <c r="S34" i="15" s="1"/>
  <c r="R34" i="15" a="1"/>
  <c r="R34" i="15" s="1"/>
  <c r="Q34" i="15" a="1"/>
  <c r="Q34" i="15" s="1"/>
  <c r="P34" i="15" a="1"/>
  <c r="P34" i="15" s="1"/>
  <c r="O34" i="15" a="1"/>
  <c r="O34" i="15" s="1"/>
  <c r="N34" i="15" a="1"/>
  <c r="N34" i="15" s="1"/>
  <c r="M34" i="15" a="1"/>
  <c r="M34" i="15" s="1"/>
  <c r="L34" i="15" a="1"/>
  <c r="L34" i="15" s="1"/>
  <c r="K34" i="15" a="1"/>
  <c r="K34" i="15" s="1"/>
  <c r="J34" i="15" a="1"/>
  <c r="J34" i="15" s="1"/>
  <c r="I34" i="15" a="1"/>
  <c r="I34" i="15" s="1"/>
  <c r="AN33" i="15" a="1"/>
  <c r="AN33" i="15" s="1"/>
  <c r="AM33" i="15" a="1"/>
  <c r="AM33" i="15" s="1"/>
  <c r="AL33" i="15" a="1"/>
  <c r="AL33" i="15" s="1"/>
  <c r="AK33" i="15" a="1"/>
  <c r="AK33" i="15" s="1"/>
  <c r="AJ33" i="15" a="1"/>
  <c r="AJ33" i="15" s="1"/>
  <c r="AI33" i="15" a="1"/>
  <c r="AI33" i="15" s="1"/>
  <c r="AH33" i="15" a="1"/>
  <c r="AH33" i="15" s="1"/>
  <c r="AG33" i="15" a="1"/>
  <c r="AG33" i="15" s="1"/>
  <c r="AF33" i="15" a="1"/>
  <c r="AF33" i="15" s="1"/>
  <c r="AE33" i="15" a="1"/>
  <c r="AE33" i="15" s="1"/>
  <c r="AD33" i="15" a="1"/>
  <c r="AD33" i="15" s="1"/>
  <c r="AC33" i="15" a="1"/>
  <c r="AC33" i="15" s="1"/>
  <c r="AB33" i="15" a="1"/>
  <c r="AB33" i="15" s="1"/>
  <c r="AA33" i="15" a="1"/>
  <c r="AA33" i="15" s="1"/>
  <c r="Z33" i="15" a="1"/>
  <c r="Z33" i="15" s="1"/>
  <c r="Y33" i="15" a="1"/>
  <c r="Y33" i="15" s="1"/>
  <c r="X33" i="15" a="1"/>
  <c r="X33" i="15" s="1"/>
  <c r="W33" i="15" a="1"/>
  <c r="W33" i="15" s="1"/>
  <c r="V33" i="15" a="1"/>
  <c r="V33" i="15" s="1"/>
  <c r="U33" i="15" a="1"/>
  <c r="U33" i="15" s="1"/>
  <c r="T33" i="15" a="1"/>
  <c r="T33" i="15" s="1"/>
  <c r="S33" i="15" a="1"/>
  <c r="S33" i="15" s="1"/>
  <c r="R33" i="15" a="1"/>
  <c r="R33" i="15" s="1"/>
  <c r="Q33" i="15" a="1"/>
  <c r="Q33" i="15" s="1"/>
  <c r="P33" i="15" a="1"/>
  <c r="P33" i="15" s="1"/>
  <c r="O33" i="15" a="1"/>
  <c r="O33" i="15" s="1"/>
  <c r="N33" i="15" a="1"/>
  <c r="N33" i="15" s="1"/>
  <c r="M33" i="15" a="1"/>
  <c r="M33" i="15" s="1"/>
  <c r="L33" i="15" a="1"/>
  <c r="L33" i="15" s="1"/>
  <c r="K33" i="15" a="1"/>
  <c r="K33" i="15"/>
  <c r="J33" i="15" a="1"/>
  <c r="J33" i="15" s="1"/>
  <c r="I33" i="15" a="1"/>
  <c r="I33" i="15" s="1"/>
  <c r="AN32" i="15" a="1"/>
  <c r="AN32" i="15" s="1"/>
  <c r="AM32" i="15" a="1"/>
  <c r="AM32" i="15" s="1"/>
  <c r="AL32" i="15" a="1"/>
  <c r="AL32" i="15" s="1"/>
  <c r="AK32" i="15" a="1"/>
  <c r="AK32" i="15" s="1"/>
  <c r="AJ32" i="15" a="1"/>
  <c r="AJ32" i="15" s="1"/>
  <c r="AI32" i="15" a="1"/>
  <c r="AI32" i="15" s="1"/>
  <c r="AH32" i="15" a="1"/>
  <c r="AH32" i="15" s="1"/>
  <c r="AG32" i="15" a="1"/>
  <c r="AG32" i="15" s="1"/>
  <c r="AF32" i="15" a="1"/>
  <c r="AF32" i="15" s="1"/>
  <c r="AE32" i="15" a="1"/>
  <c r="AE32" i="15" s="1"/>
  <c r="AD32" i="15" a="1"/>
  <c r="AD32" i="15" s="1"/>
  <c r="AC32" i="15" a="1"/>
  <c r="AC32" i="15" s="1"/>
  <c r="AB32" i="15" a="1"/>
  <c r="AB32" i="15" s="1"/>
  <c r="AA32" i="15" a="1"/>
  <c r="AA32" i="15" s="1"/>
  <c r="Z32" i="15" a="1"/>
  <c r="Z32" i="15" s="1"/>
  <c r="Y32" i="15" a="1"/>
  <c r="Y32" i="15" s="1"/>
  <c r="X32" i="15" a="1"/>
  <c r="X32" i="15" s="1"/>
  <c r="W32" i="15" a="1"/>
  <c r="W32" i="15" s="1"/>
  <c r="V32" i="15" a="1"/>
  <c r="V32" i="15" s="1"/>
  <c r="U32" i="15" a="1"/>
  <c r="U32" i="15" s="1"/>
  <c r="T32" i="15" a="1"/>
  <c r="T32" i="15" s="1"/>
  <c r="S32" i="15" a="1"/>
  <c r="S32" i="15" s="1"/>
  <c r="R32" i="15" a="1"/>
  <c r="R32" i="15" s="1"/>
  <c r="Q32" i="15" a="1"/>
  <c r="Q32" i="15" s="1"/>
  <c r="P32" i="15" a="1"/>
  <c r="P32" i="15" s="1"/>
  <c r="O32" i="15" a="1"/>
  <c r="O32" i="15" s="1"/>
  <c r="N32" i="15" a="1"/>
  <c r="N32" i="15" s="1"/>
  <c r="M32" i="15" a="1"/>
  <c r="M32" i="15" s="1"/>
  <c r="L32" i="15" a="1"/>
  <c r="L32" i="15" s="1"/>
  <c r="K32" i="15" a="1"/>
  <c r="K32" i="15" s="1"/>
  <c r="J32" i="15" a="1"/>
  <c r="J32" i="15" s="1"/>
  <c r="I32" i="15" a="1"/>
  <c r="I32" i="15" s="1"/>
  <c r="AN31" i="15" a="1"/>
  <c r="AN31" i="15" s="1"/>
  <c r="AM31" i="15" a="1"/>
  <c r="AM31" i="15" s="1"/>
  <c r="AL31" i="15" a="1"/>
  <c r="AL31" i="15" s="1"/>
  <c r="AK31" i="15" a="1"/>
  <c r="AK31" i="15" s="1"/>
  <c r="AJ31" i="15" a="1"/>
  <c r="AJ31" i="15" s="1"/>
  <c r="AI31" i="15" a="1"/>
  <c r="AI31" i="15" s="1"/>
  <c r="AH31" i="15" a="1"/>
  <c r="AH31" i="15" s="1"/>
  <c r="AG31" i="15" a="1"/>
  <c r="AG31" i="15" s="1"/>
  <c r="AF31" i="15" a="1"/>
  <c r="AF31" i="15" s="1"/>
  <c r="AE31" i="15" a="1"/>
  <c r="AE31" i="15" s="1"/>
  <c r="AD31" i="15" a="1"/>
  <c r="AD31" i="15" s="1"/>
  <c r="AC31" i="15" a="1"/>
  <c r="AC31" i="15" s="1"/>
  <c r="AB31" i="15" a="1"/>
  <c r="AB31" i="15" s="1"/>
  <c r="AA31" i="15" a="1"/>
  <c r="AA31" i="15" s="1"/>
  <c r="Z31" i="15" a="1"/>
  <c r="Z31" i="15" s="1"/>
  <c r="Y31" i="15" a="1"/>
  <c r="Y31" i="15" s="1"/>
  <c r="X31" i="15" a="1"/>
  <c r="X31" i="15" s="1"/>
  <c r="W31" i="15" a="1"/>
  <c r="W31" i="15" s="1"/>
  <c r="V31" i="15" a="1"/>
  <c r="V31" i="15" s="1"/>
  <c r="U31" i="15" a="1"/>
  <c r="U31" i="15" s="1"/>
  <c r="T31" i="15" a="1"/>
  <c r="T31" i="15" s="1"/>
  <c r="S31" i="15" a="1"/>
  <c r="S31" i="15" s="1"/>
  <c r="R31" i="15" a="1"/>
  <c r="R31" i="15" s="1"/>
  <c r="Q31" i="15" a="1"/>
  <c r="Q31" i="15" s="1"/>
  <c r="P31" i="15" a="1"/>
  <c r="P31" i="15" s="1"/>
  <c r="O31" i="15" a="1"/>
  <c r="O31" i="15" s="1"/>
  <c r="N31" i="15" a="1"/>
  <c r="N31" i="15" s="1"/>
  <c r="M31" i="15" a="1"/>
  <c r="M31" i="15" s="1"/>
  <c r="L31" i="15" a="1"/>
  <c r="L31" i="15" s="1"/>
  <c r="K31" i="15" a="1"/>
  <c r="K31" i="15" s="1"/>
  <c r="J31" i="15" a="1"/>
  <c r="J31" i="15" s="1"/>
  <c r="I31" i="15" a="1"/>
  <c r="I31" i="15" s="1"/>
  <c r="AN30" i="15" a="1"/>
  <c r="AN30" i="15" s="1"/>
  <c r="AM30" i="15" a="1"/>
  <c r="AM30" i="15" s="1"/>
  <c r="AL30" i="15" a="1"/>
  <c r="AL30" i="15" s="1"/>
  <c r="AK30" i="15" a="1"/>
  <c r="AK30" i="15" s="1"/>
  <c r="AJ30" i="15" a="1"/>
  <c r="AJ30" i="15" s="1"/>
  <c r="AI30" i="15" a="1"/>
  <c r="AI30" i="15" s="1"/>
  <c r="AH30" i="15" a="1"/>
  <c r="AH30" i="15" s="1"/>
  <c r="AG30" i="15" a="1"/>
  <c r="AG30" i="15" s="1"/>
  <c r="AF30" i="15" a="1"/>
  <c r="AF30" i="15" s="1"/>
  <c r="AE30" i="15" a="1"/>
  <c r="AE30" i="15" s="1"/>
  <c r="AD30" i="15" a="1"/>
  <c r="AD30" i="15" s="1"/>
  <c r="AC30" i="15" a="1"/>
  <c r="AC30" i="15" s="1"/>
  <c r="AB30" i="15" a="1"/>
  <c r="AB30" i="15" s="1"/>
  <c r="AA30" i="15" a="1"/>
  <c r="AA30" i="15" s="1"/>
  <c r="Z30" i="15" a="1"/>
  <c r="Z30" i="15" s="1"/>
  <c r="Y30" i="15" a="1"/>
  <c r="Y30" i="15" s="1"/>
  <c r="X30" i="15" a="1"/>
  <c r="X30" i="15" s="1"/>
  <c r="W30" i="15" a="1"/>
  <c r="W30" i="15" s="1"/>
  <c r="V30" i="15" a="1"/>
  <c r="V30" i="15" s="1"/>
  <c r="U30" i="15" a="1"/>
  <c r="U30" i="15" s="1"/>
  <c r="T30" i="15" a="1"/>
  <c r="T30" i="15" s="1"/>
  <c r="S30" i="15" a="1"/>
  <c r="S30" i="15" s="1"/>
  <c r="R30" i="15" a="1"/>
  <c r="R30" i="15" s="1"/>
  <c r="Q30" i="15" a="1"/>
  <c r="Q30" i="15" s="1"/>
  <c r="P30" i="15" a="1"/>
  <c r="P30" i="15" s="1"/>
  <c r="O30" i="15" a="1"/>
  <c r="O30" i="15" s="1"/>
  <c r="N30" i="15" a="1"/>
  <c r="N30" i="15" s="1"/>
  <c r="M30" i="15" a="1"/>
  <c r="M30" i="15" s="1"/>
  <c r="L30" i="15" a="1"/>
  <c r="L30" i="15" s="1"/>
  <c r="K30" i="15" a="1"/>
  <c r="K30" i="15" s="1"/>
  <c r="J30" i="15" a="1"/>
  <c r="J30" i="15" s="1"/>
  <c r="I30" i="15" a="1"/>
  <c r="I30" i="15" s="1"/>
  <c r="AN29" i="15" a="1"/>
  <c r="AN29" i="15" s="1"/>
  <c r="AM29" i="15" a="1"/>
  <c r="AM29" i="15" s="1"/>
  <c r="AL29" i="15" a="1"/>
  <c r="AL29" i="15" s="1"/>
  <c r="AK29" i="15" a="1"/>
  <c r="AK29" i="15" s="1"/>
  <c r="AJ29" i="15" a="1"/>
  <c r="AJ29" i="15" s="1"/>
  <c r="AI29" i="15" a="1"/>
  <c r="AI29" i="15" s="1"/>
  <c r="AH29" i="15" a="1"/>
  <c r="AH29" i="15" s="1"/>
  <c r="AG29" i="15" a="1"/>
  <c r="AG29" i="15" s="1"/>
  <c r="AF29" i="15" a="1"/>
  <c r="AF29" i="15" s="1"/>
  <c r="AE29" i="15" a="1"/>
  <c r="AE29" i="15" s="1"/>
  <c r="AD29" i="15" a="1"/>
  <c r="AD29" i="15" s="1"/>
  <c r="AC29" i="15" a="1"/>
  <c r="AC29" i="15" s="1"/>
  <c r="AB29" i="15" a="1"/>
  <c r="AB29" i="15" s="1"/>
  <c r="AA29" i="15" a="1"/>
  <c r="AA29" i="15" s="1"/>
  <c r="Z29" i="15" a="1"/>
  <c r="Z29" i="15" s="1"/>
  <c r="Y29" i="15" a="1"/>
  <c r="Y29" i="15" s="1"/>
  <c r="X29" i="15" a="1"/>
  <c r="X29" i="15" s="1"/>
  <c r="W29" i="15" a="1"/>
  <c r="W29" i="15" s="1"/>
  <c r="V29" i="15" a="1"/>
  <c r="V29" i="15" s="1"/>
  <c r="U29" i="15" a="1"/>
  <c r="U29" i="15" s="1"/>
  <c r="T29" i="15" a="1"/>
  <c r="T29" i="15" s="1"/>
  <c r="S29" i="15" a="1"/>
  <c r="S29" i="15" s="1"/>
  <c r="R29" i="15" a="1"/>
  <c r="R29" i="15" s="1"/>
  <c r="Q29" i="15" a="1"/>
  <c r="Q29" i="15" s="1"/>
  <c r="P29" i="15" a="1"/>
  <c r="P29" i="15" s="1"/>
  <c r="O29" i="15" a="1"/>
  <c r="O29" i="15" s="1"/>
  <c r="N29" i="15" a="1"/>
  <c r="N29" i="15" s="1"/>
  <c r="M29" i="15" a="1"/>
  <c r="M29" i="15" s="1"/>
  <c r="L29" i="15" a="1"/>
  <c r="L29" i="15" s="1"/>
  <c r="K29" i="15" a="1"/>
  <c r="K29" i="15" s="1"/>
  <c r="J29" i="15" a="1"/>
  <c r="J29" i="15" s="1"/>
  <c r="I29" i="15" a="1"/>
  <c r="I29" i="15" s="1"/>
  <c r="AN28" i="15" a="1"/>
  <c r="AN28" i="15" s="1"/>
  <c r="AM28" i="15" a="1"/>
  <c r="AM28" i="15" s="1"/>
  <c r="AL28" i="15" a="1"/>
  <c r="AL28" i="15" s="1"/>
  <c r="AK28" i="15" a="1"/>
  <c r="AK28" i="15" s="1"/>
  <c r="AJ28" i="15" a="1"/>
  <c r="AJ28" i="15" s="1"/>
  <c r="AI28" i="15" a="1"/>
  <c r="AI28" i="15" s="1"/>
  <c r="AH28" i="15" a="1"/>
  <c r="AH28" i="15" s="1"/>
  <c r="AG28" i="15" a="1"/>
  <c r="AG28" i="15" s="1"/>
  <c r="AF28" i="15" a="1"/>
  <c r="AF28" i="15" s="1"/>
  <c r="AE28" i="15" a="1"/>
  <c r="AE28" i="15" s="1"/>
  <c r="AD28" i="15" a="1"/>
  <c r="AD28" i="15" s="1"/>
  <c r="AC28" i="15" a="1"/>
  <c r="AC28" i="15" s="1"/>
  <c r="AB28" i="15" a="1"/>
  <c r="AB28" i="15" s="1"/>
  <c r="AA28" i="15" a="1"/>
  <c r="AA28" i="15" s="1"/>
  <c r="Z28" i="15" a="1"/>
  <c r="Z28" i="15" s="1"/>
  <c r="Y28" i="15" a="1"/>
  <c r="Y28" i="15" s="1"/>
  <c r="X28" i="15" a="1"/>
  <c r="X28" i="15" s="1"/>
  <c r="W28" i="15" a="1"/>
  <c r="W28" i="15" s="1"/>
  <c r="V28" i="15" a="1"/>
  <c r="V28" i="15" s="1"/>
  <c r="U28" i="15" a="1"/>
  <c r="U28" i="15" s="1"/>
  <c r="T28" i="15" a="1"/>
  <c r="T28" i="15" s="1"/>
  <c r="S28" i="15" a="1"/>
  <c r="S28" i="15" s="1"/>
  <c r="R28" i="15" a="1"/>
  <c r="R28" i="15" s="1"/>
  <c r="Q28" i="15" a="1"/>
  <c r="Q28" i="15" s="1"/>
  <c r="P28" i="15" a="1"/>
  <c r="P28" i="15" s="1"/>
  <c r="O28" i="15" a="1"/>
  <c r="O28" i="15" s="1"/>
  <c r="N28" i="15" a="1"/>
  <c r="N28" i="15" s="1"/>
  <c r="M28" i="15" a="1"/>
  <c r="M28" i="15" s="1"/>
  <c r="L28" i="15" a="1"/>
  <c r="L28" i="15" s="1"/>
  <c r="K28" i="15" a="1"/>
  <c r="K28" i="15" s="1"/>
  <c r="J28" i="15" a="1"/>
  <c r="J28" i="15" s="1"/>
  <c r="I28" i="15" a="1"/>
  <c r="I28" i="15" s="1"/>
  <c r="AN27" i="15" a="1"/>
  <c r="AN27" i="15" s="1"/>
  <c r="AM27" i="15" a="1"/>
  <c r="AM27" i="15" s="1"/>
  <c r="AL27" i="15" a="1"/>
  <c r="AL27" i="15" s="1"/>
  <c r="AK27" i="15" a="1"/>
  <c r="AK27" i="15" s="1"/>
  <c r="AJ27" i="15" a="1"/>
  <c r="AJ27" i="15" s="1"/>
  <c r="AI27" i="15" a="1"/>
  <c r="AI27" i="15" s="1"/>
  <c r="AH27" i="15" a="1"/>
  <c r="AH27" i="15" s="1"/>
  <c r="AG27" i="15" a="1"/>
  <c r="AG27" i="15" s="1"/>
  <c r="AF27" i="15" a="1"/>
  <c r="AF27" i="15" s="1"/>
  <c r="AE27" i="15" a="1"/>
  <c r="AE27" i="15" s="1"/>
  <c r="AD27" i="15" a="1"/>
  <c r="AD27" i="15" s="1"/>
  <c r="AC27" i="15" a="1"/>
  <c r="AC27" i="15" s="1"/>
  <c r="AB27" i="15" a="1"/>
  <c r="AB27" i="15" s="1"/>
  <c r="AA27" i="15" a="1"/>
  <c r="AA27" i="15" s="1"/>
  <c r="Z27" i="15" a="1"/>
  <c r="Z27" i="15" s="1"/>
  <c r="Y27" i="15" a="1"/>
  <c r="Y27" i="15" s="1"/>
  <c r="X27" i="15" a="1"/>
  <c r="X27" i="15" s="1"/>
  <c r="W27" i="15" a="1"/>
  <c r="W27" i="15" s="1"/>
  <c r="V27" i="15" a="1"/>
  <c r="V27" i="15" s="1"/>
  <c r="U27" i="15" a="1"/>
  <c r="U27" i="15" s="1"/>
  <c r="T27" i="15" a="1"/>
  <c r="T27" i="15" s="1"/>
  <c r="S27" i="15" a="1"/>
  <c r="S27" i="15" s="1"/>
  <c r="R27" i="15" a="1"/>
  <c r="R27" i="15" s="1"/>
  <c r="Q27" i="15" a="1"/>
  <c r="Q27" i="15" s="1"/>
  <c r="P27" i="15" a="1"/>
  <c r="P27" i="15" s="1"/>
  <c r="O27" i="15" a="1"/>
  <c r="O27" i="15" s="1"/>
  <c r="N27" i="15" a="1"/>
  <c r="N27" i="15" s="1"/>
  <c r="M27" i="15" a="1"/>
  <c r="M27" i="15" s="1"/>
  <c r="L27" i="15" a="1"/>
  <c r="L27" i="15" s="1"/>
  <c r="K27" i="15" a="1"/>
  <c r="K27" i="15" s="1"/>
  <c r="J27" i="15" a="1"/>
  <c r="J27" i="15" s="1"/>
  <c r="I27" i="15" a="1"/>
  <c r="I27" i="15" s="1"/>
  <c r="AN26" i="15" a="1"/>
  <c r="AN26" i="15" s="1"/>
  <c r="AM26" i="15" a="1"/>
  <c r="AM26" i="15" s="1"/>
  <c r="AL26" i="15" a="1"/>
  <c r="AL26" i="15" s="1"/>
  <c r="AK26" i="15" a="1"/>
  <c r="AK26" i="15" s="1"/>
  <c r="AJ26" i="15" a="1"/>
  <c r="AJ26" i="15" s="1"/>
  <c r="AI26" i="15" a="1"/>
  <c r="AI26" i="15" s="1"/>
  <c r="AH26" i="15" a="1"/>
  <c r="AH26" i="15" s="1"/>
  <c r="AG26" i="15" a="1"/>
  <c r="AG26" i="15" s="1"/>
  <c r="AF26" i="15" a="1"/>
  <c r="AF26" i="15" s="1"/>
  <c r="AE26" i="15" a="1"/>
  <c r="AE26" i="15" s="1"/>
  <c r="AD26" i="15" a="1"/>
  <c r="AD26" i="15" s="1"/>
  <c r="AC26" i="15" a="1"/>
  <c r="AC26" i="15" s="1"/>
  <c r="AB26" i="15" a="1"/>
  <c r="AB26" i="15" s="1"/>
  <c r="AA26" i="15" a="1"/>
  <c r="AA26" i="15" s="1"/>
  <c r="Z26" i="15" a="1"/>
  <c r="Z26" i="15" s="1"/>
  <c r="Y26" i="15" a="1"/>
  <c r="Y26" i="15" s="1"/>
  <c r="X26" i="15" a="1"/>
  <c r="X26" i="15" s="1"/>
  <c r="W26" i="15" a="1"/>
  <c r="W26" i="15" s="1"/>
  <c r="V26" i="15" a="1"/>
  <c r="V26" i="15" s="1"/>
  <c r="U26" i="15" a="1"/>
  <c r="U26" i="15" s="1"/>
  <c r="T26" i="15" a="1"/>
  <c r="T26" i="15" s="1"/>
  <c r="S26" i="15" a="1"/>
  <c r="S26" i="15" s="1"/>
  <c r="R26" i="15" a="1"/>
  <c r="R26" i="15" s="1"/>
  <c r="Q26" i="15" a="1"/>
  <c r="Q26" i="15" s="1"/>
  <c r="P26" i="15" a="1"/>
  <c r="P26" i="15" s="1"/>
  <c r="O26" i="15" a="1"/>
  <c r="O26" i="15" s="1"/>
  <c r="N26" i="15" a="1"/>
  <c r="N26" i="15" s="1"/>
  <c r="M26" i="15" a="1"/>
  <c r="M26" i="15" s="1"/>
  <c r="L26" i="15" a="1"/>
  <c r="L26" i="15" s="1"/>
  <c r="K26" i="15" a="1"/>
  <c r="K26" i="15" s="1"/>
  <c r="J26" i="15" a="1"/>
  <c r="J26" i="15" s="1"/>
  <c r="I26" i="15" a="1"/>
  <c r="I26" i="15" s="1"/>
  <c r="AN25" i="15" a="1"/>
  <c r="AN25" i="15" s="1"/>
  <c r="AM25" i="15" a="1"/>
  <c r="AM25" i="15" s="1"/>
  <c r="AL25" i="15" a="1"/>
  <c r="AL25" i="15" s="1"/>
  <c r="AK25" i="15" a="1"/>
  <c r="AK25" i="15" s="1"/>
  <c r="AJ25" i="15" a="1"/>
  <c r="AJ25" i="15" s="1"/>
  <c r="AI25" i="15" a="1"/>
  <c r="AI25" i="15" s="1"/>
  <c r="AH25" i="15" a="1"/>
  <c r="AH25" i="15" s="1"/>
  <c r="AG25" i="15" a="1"/>
  <c r="AG25" i="15" s="1"/>
  <c r="AF25" i="15" a="1"/>
  <c r="AF25" i="15" s="1"/>
  <c r="AE25" i="15" a="1"/>
  <c r="AE25" i="15" s="1"/>
  <c r="AD25" i="15" a="1"/>
  <c r="AD25" i="15" s="1"/>
  <c r="AC25" i="15" a="1"/>
  <c r="AC25" i="15" s="1"/>
  <c r="AB25" i="15" a="1"/>
  <c r="AB25" i="15" s="1"/>
  <c r="AA25" i="15" a="1"/>
  <c r="AA25" i="15" s="1"/>
  <c r="Z25" i="15" a="1"/>
  <c r="Z25" i="15" s="1"/>
  <c r="Y25" i="15" a="1"/>
  <c r="Y25" i="15" s="1"/>
  <c r="X25" i="15" a="1"/>
  <c r="X25" i="15" s="1"/>
  <c r="W25" i="15" a="1"/>
  <c r="W25" i="15" s="1"/>
  <c r="V25" i="15" a="1"/>
  <c r="V25" i="15" s="1"/>
  <c r="U25" i="15" a="1"/>
  <c r="U25" i="15" s="1"/>
  <c r="T25" i="15" a="1"/>
  <c r="T25" i="15" s="1"/>
  <c r="S25" i="15" a="1"/>
  <c r="S25" i="15" s="1"/>
  <c r="R25" i="15" a="1"/>
  <c r="R25" i="15" s="1"/>
  <c r="Q25" i="15" a="1"/>
  <c r="Q25" i="15" s="1"/>
  <c r="P25" i="15" a="1"/>
  <c r="P25" i="15" s="1"/>
  <c r="O25" i="15" a="1"/>
  <c r="O25" i="15" s="1"/>
  <c r="N25" i="15" a="1"/>
  <c r="N25" i="15" s="1"/>
  <c r="M25" i="15" a="1"/>
  <c r="M25" i="15" s="1"/>
  <c r="L25" i="15" a="1"/>
  <c r="L25" i="15" s="1"/>
  <c r="K25" i="15" a="1"/>
  <c r="K25" i="15" s="1"/>
  <c r="J25" i="15" a="1"/>
  <c r="J25" i="15" s="1"/>
  <c r="I25" i="15" a="1"/>
  <c r="I25" i="15" s="1"/>
  <c r="AN24" i="15" a="1"/>
  <c r="AN24" i="15" s="1"/>
  <c r="AM24" i="15" a="1"/>
  <c r="AM24" i="15" s="1"/>
  <c r="AL24" i="15" a="1"/>
  <c r="AL24" i="15" s="1"/>
  <c r="AK24" i="15" a="1"/>
  <c r="AK24" i="15" s="1"/>
  <c r="AJ24" i="15" a="1"/>
  <c r="AJ24" i="15" s="1"/>
  <c r="AI24" i="15" a="1"/>
  <c r="AI24" i="15" s="1"/>
  <c r="AH24" i="15" a="1"/>
  <c r="AH24" i="15" s="1"/>
  <c r="AG24" i="15" a="1"/>
  <c r="AG24" i="15" s="1"/>
  <c r="AF24" i="15" a="1"/>
  <c r="AF24" i="15" s="1"/>
  <c r="AE24" i="15" a="1"/>
  <c r="AE24" i="15" s="1"/>
  <c r="AD24" i="15" a="1"/>
  <c r="AD24" i="15" s="1"/>
  <c r="AC24" i="15" a="1"/>
  <c r="AC24" i="15" s="1"/>
  <c r="AB24" i="15" a="1"/>
  <c r="AB24" i="15" s="1"/>
  <c r="AA24" i="15" a="1"/>
  <c r="AA24" i="15" s="1"/>
  <c r="Z24" i="15" a="1"/>
  <c r="Z24" i="15" s="1"/>
  <c r="Y24" i="15" a="1"/>
  <c r="Y24" i="15" s="1"/>
  <c r="X24" i="15" a="1"/>
  <c r="X24" i="15" s="1"/>
  <c r="W24" i="15" a="1"/>
  <c r="W24" i="15" s="1"/>
  <c r="V24" i="15" a="1"/>
  <c r="V24" i="15" s="1"/>
  <c r="U24" i="15" a="1"/>
  <c r="U24" i="15" s="1"/>
  <c r="T24" i="15" a="1"/>
  <c r="T24" i="15" s="1"/>
  <c r="S24" i="15" a="1"/>
  <c r="S24" i="15" s="1"/>
  <c r="R24" i="15" a="1"/>
  <c r="R24" i="15" s="1"/>
  <c r="Q24" i="15" a="1"/>
  <c r="Q24" i="15" s="1"/>
  <c r="P24" i="15" a="1"/>
  <c r="P24" i="15" s="1"/>
  <c r="O24" i="15" a="1"/>
  <c r="O24" i="15" s="1"/>
  <c r="N24" i="15" a="1"/>
  <c r="N24" i="15" s="1"/>
  <c r="M24" i="15" a="1"/>
  <c r="M24" i="15" s="1"/>
  <c r="L24" i="15" a="1"/>
  <c r="L24" i="15" s="1"/>
  <c r="K24" i="15" a="1"/>
  <c r="K24" i="15" s="1"/>
  <c r="J24" i="15" a="1"/>
  <c r="J24" i="15" s="1"/>
  <c r="I24" i="15" a="1"/>
  <c r="I24" i="15" s="1"/>
  <c r="AN23" i="15" a="1"/>
  <c r="AN23" i="15" s="1"/>
  <c r="AM23" i="15" a="1"/>
  <c r="AM23" i="15" s="1"/>
  <c r="AL23" i="15" a="1"/>
  <c r="AL23" i="15" s="1"/>
  <c r="AK23" i="15" a="1"/>
  <c r="AK23" i="15" s="1"/>
  <c r="AJ23" i="15" a="1"/>
  <c r="AJ23" i="15" s="1"/>
  <c r="AI23" i="15" a="1"/>
  <c r="AI23" i="15" s="1"/>
  <c r="AH23" i="15" a="1"/>
  <c r="AH23" i="15" s="1"/>
  <c r="AG23" i="15" a="1"/>
  <c r="AG23" i="15" s="1"/>
  <c r="AF23" i="15" a="1"/>
  <c r="AF23" i="15" s="1"/>
  <c r="AE23" i="15" a="1"/>
  <c r="AE23" i="15" s="1"/>
  <c r="AD23" i="15" a="1"/>
  <c r="AD23" i="15" s="1"/>
  <c r="AC23" i="15" a="1"/>
  <c r="AC23" i="15" s="1"/>
  <c r="AB23" i="15" a="1"/>
  <c r="AB23" i="15" s="1"/>
  <c r="AA23" i="15" a="1"/>
  <c r="AA23" i="15" s="1"/>
  <c r="Z23" i="15" a="1"/>
  <c r="Z23" i="15" s="1"/>
  <c r="Y23" i="15" a="1"/>
  <c r="Y23" i="15" s="1"/>
  <c r="X23" i="15" a="1"/>
  <c r="X23" i="15" s="1"/>
  <c r="W23" i="15" a="1"/>
  <c r="W23" i="15" s="1"/>
  <c r="V23" i="15" a="1"/>
  <c r="V23" i="15" s="1"/>
  <c r="U23" i="15" a="1"/>
  <c r="U23" i="15" s="1"/>
  <c r="T23" i="15" a="1"/>
  <c r="T23" i="15" s="1"/>
  <c r="S23" i="15" a="1"/>
  <c r="S23" i="15" s="1"/>
  <c r="R23" i="15" a="1"/>
  <c r="R23" i="15" s="1"/>
  <c r="Q23" i="15" a="1"/>
  <c r="Q23" i="15" s="1"/>
  <c r="P23" i="15" a="1"/>
  <c r="P23" i="15" s="1"/>
  <c r="O23" i="15" a="1"/>
  <c r="O23" i="15" s="1"/>
  <c r="N23" i="15" a="1"/>
  <c r="N23" i="15" s="1"/>
  <c r="M23" i="15" a="1"/>
  <c r="M23" i="15" s="1"/>
  <c r="L23" i="15" a="1"/>
  <c r="L23" i="15" s="1"/>
  <c r="K23" i="15" a="1"/>
  <c r="K23" i="15" s="1"/>
  <c r="J23" i="15" a="1"/>
  <c r="J23" i="15" s="1"/>
  <c r="I23" i="15" a="1"/>
  <c r="I23" i="15" s="1"/>
  <c r="AN22" i="15" a="1"/>
  <c r="AN22" i="15" s="1"/>
  <c r="AM22" i="15" a="1"/>
  <c r="AM22" i="15" s="1"/>
  <c r="AL22" i="15" a="1"/>
  <c r="AL22" i="15" s="1"/>
  <c r="AK22" i="15" a="1"/>
  <c r="AK22" i="15" s="1"/>
  <c r="AJ22" i="15" a="1"/>
  <c r="AJ22" i="15" s="1"/>
  <c r="AI22" i="15" a="1"/>
  <c r="AI22" i="15" s="1"/>
  <c r="AH22" i="15" a="1"/>
  <c r="AH22" i="15" s="1"/>
  <c r="AG22" i="15" a="1"/>
  <c r="AG22" i="15" s="1"/>
  <c r="AF22" i="15" a="1"/>
  <c r="AF22" i="15" s="1"/>
  <c r="AE22" i="15" a="1"/>
  <c r="AE22" i="15" s="1"/>
  <c r="AD22" i="15" a="1"/>
  <c r="AD22" i="15" s="1"/>
  <c r="AC22" i="15" a="1"/>
  <c r="AC22" i="15" s="1"/>
  <c r="AB22" i="15" a="1"/>
  <c r="AB22" i="15" s="1"/>
  <c r="AA22" i="15" a="1"/>
  <c r="AA22" i="15" s="1"/>
  <c r="Z22" i="15" a="1"/>
  <c r="Z22" i="15" s="1"/>
  <c r="Y22" i="15" a="1"/>
  <c r="Y22" i="15" s="1"/>
  <c r="X22" i="15" a="1"/>
  <c r="X22" i="15" s="1"/>
  <c r="W22" i="15" a="1"/>
  <c r="W22" i="15" s="1"/>
  <c r="V22" i="15" a="1"/>
  <c r="V22" i="15" s="1"/>
  <c r="U22" i="15" a="1"/>
  <c r="U22" i="15" s="1"/>
  <c r="T22" i="15" a="1"/>
  <c r="T22" i="15" s="1"/>
  <c r="S22" i="15" a="1"/>
  <c r="S22" i="15" s="1"/>
  <c r="R22" i="15" a="1"/>
  <c r="R22" i="15" s="1"/>
  <c r="Q22" i="15" a="1"/>
  <c r="Q22" i="15" s="1"/>
  <c r="P22" i="15" a="1"/>
  <c r="P22" i="15" s="1"/>
  <c r="O22" i="15" a="1"/>
  <c r="O22" i="15" s="1"/>
  <c r="N22" i="15" a="1"/>
  <c r="N22" i="15" s="1"/>
  <c r="M22" i="15" a="1"/>
  <c r="M22" i="15" s="1"/>
  <c r="L22" i="15" a="1"/>
  <c r="L22" i="15" s="1"/>
  <c r="K22" i="15" a="1"/>
  <c r="K22" i="15" s="1"/>
  <c r="J22" i="15" a="1"/>
  <c r="J22" i="15" s="1"/>
  <c r="I22" i="15" a="1"/>
  <c r="I22" i="15" s="1"/>
  <c r="AN21" i="15" a="1"/>
  <c r="AN21" i="15" s="1"/>
  <c r="AM21" i="15" a="1"/>
  <c r="AM21" i="15" s="1"/>
  <c r="AL21" i="15" a="1"/>
  <c r="AL21" i="15" s="1"/>
  <c r="AK21" i="15" a="1"/>
  <c r="AK21" i="15" s="1"/>
  <c r="AJ21" i="15" a="1"/>
  <c r="AJ21" i="15" s="1"/>
  <c r="AI21" i="15" a="1"/>
  <c r="AI21" i="15" s="1"/>
  <c r="AH21" i="15" a="1"/>
  <c r="AH21" i="15" s="1"/>
  <c r="AG21" i="15" a="1"/>
  <c r="AG21" i="15" s="1"/>
  <c r="AF21" i="15" a="1"/>
  <c r="AF21" i="15" s="1"/>
  <c r="AE21" i="15" a="1"/>
  <c r="AE21" i="15" s="1"/>
  <c r="AD21" i="15" a="1"/>
  <c r="AD21" i="15" s="1"/>
  <c r="AC21" i="15" a="1"/>
  <c r="AC21" i="15" s="1"/>
  <c r="AB21" i="15" a="1"/>
  <c r="AB21" i="15" s="1"/>
  <c r="AA21" i="15" a="1"/>
  <c r="AA21" i="15" s="1"/>
  <c r="Z21" i="15" a="1"/>
  <c r="Z21" i="15" s="1"/>
  <c r="Y21" i="15" a="1"/>
  <c r="Y21" i="15" s="1"/>
  <c r="X21" i="15" a="1"/>
  <c r="X21" i="15" s="1"/>
  <c r="W21" i="15" a="1"/>
  <c r="W21" i="15" s="1"/>
  <c r="V21" i="15" a="1"/>
  <c r="V21" i="15" s="1"/>
  <c r="U21" i="15" a="1"/>
  <c r="U21" i="15" s="1"/>
  <c r="T21" i="15" a="1"/>
  <c r="T21" i="15" s="1"/>
  <c r="S21" i="15" a="1"/>
  <c r="S21" i="15" s="1"/>
  <c r="R21" i="15" a="1"/>
  <c r="R21" i="15" s="1"/>
  <c r="Q21" i="15" a="1"/>
  <c r="Q21" i="15" s="1"/>
  <c r="P21" i="15" a="1"/>
  <c r="P21" i="15" s="1"/>
  <c r="O21" i="15" a="1"/>
  <c r="O21" i="15" s="1"/>
  <c r="N21" i="15" a="1"/>
  <c r="N21" i="15" s="1"/>
  <c r="M21" i="15" a="1"/>
  <c r="M21" i="15" s="1"/>
  <c r="L21" i="15" a="1"/>
  <c r="L21" i="15" s="1"/>
  <c r="K21" i="15" a="1"/>
  <c r="K21" i="15" s="1"/>
  <c r="J21" i="15" a="1"/>
  <c r="J21" i="15" s="1"/>
  <c r="I21" i="15" a="1"/>
  <c r="I21" i="15" s="1"/>
  <c r="AN20" i="15" a="1"/>
  <c r="AN20" i="15" s="1"/>
  <c r="AM20" i="15" a="1"/>
  <c r="AM20" i="15" s="1"/>
  <c r="AL20" i="15" a="1"/>
  <c r="AL20" i="15" s="1"/>
  <c r="AK20" i="15" a="1"/>
  <c r="AK20" i="15" s="1"/>
  <c r="AJ20" i="15" a="1"/>
  <c r="AJ20" i="15"/>
  <c r="AI20" i="15" a="1"/>
  <c r="AI20" i="15" s="1"/>
  <c r="AH20" i="15" a="1"/>
  <c r="AH20" i="15" s="1"/>
  <c r="AG20" i="15" a="1"/>
  <c r="AG20" i="15" s="1"/>
  <c r="AF20" i="15" a="1"/>
  <c r="AF20" i="15" s="1"/>
  <c r="AE20" i="15" a="1"/>
  <c r="AE20" i="15" s="1"/>
  <c r="AD20" i="15" a="1"/>
  <c r="AD20" i="15" s="1"/>
  <c r="AC20" i="15" a="1"/>
  <c r="AC20" i="15" s="1"/>
  <c r="AB20" i="15" a="1"/>
  <c r="AB20" i="15" s="1"/>
  <c r="AA20" i="15" a="1"/>
  <c r="AA20" i="15" s="1"/>
  <c r="Z20" i="15" a="1"/>
  <c r="Z20" i="15" s="1"/>
  <c r="Y20" i="15" a="1"/>
  <c r="Y20" i="15" s="1"/>
  <c r="X20" i="15" a="1"/>
  <c r="X20" i="15"/>
  <c r="W20" i="15" a="1"/>
  <c r="W20" i="15" s="1"/>
  <c r="V20" i="15" a="1"/>
  <c r="V20" i="15" s="1"/>
  <c r="U20" i="15" a="1"/>
  <c r="U20" i="15" s="1"/>
  <c r="T20" i="15" a="1"/>
  <c r="T20" i="15" s="1"/>
  <c r="S20" i="15" a="1"/>
  <c r="S20" i="15" s="1"/>
  <c r="R20" i="15" a="1"/>
  <c r="R20" i="15" s="1"/>
  <c r="Q20" i="15" a="1"/>
  <c r="Q20" i="15" s="1"/>
  <c r="P20" i="15" a="1"/>
  <c r="P20" i="15" s="1"/>
  <c r="O20" i="15" a="1"/>
  <c r="O20" i="15" s="1"/>
  <c r="N20" i="15" a="1"/>
  <c r="N20" i="15" s="1"/>
  <c r="M20" i="15" a="1"/>
  <c r="M20" i="15" s="1"/>
  <c r="L20" i="15" a="1"/>
  <c r="L20" i="15" s="1"/>
  <c r="K20" i="15" a="1"/>
  <c r="K20" i="15" s="1"/>
  <c r="J20" i="15" a="1"/>
  <c r="J20" i="15" s="1"/>
  <c r="I20" i="15" a="1"/>
  <c r="I20" i="15" s="1"/>
  <c r="AN19" i="15" a="1"/>
  <c r="AN19" i="15" s="1"/>
  <c r="AM19" i="15" a="1"/>
  <c r="AM19" i="15" s="1"/>
  <c r="AL19" i="15" a="1"/>
  <c r="AL19" i="15" s="1"/>
  <c r="AK19" i="15" a="1"/>
  <c r="AK19" i="15" s="1"/>
  <c r="AJ19" i="15" a="1"/>
  <c r="AJ19" i="15" s="1"/>
  <c r="AI19" i="15" a="1"/>
  <c r="AI19" i="15" s="1"/>
  <c r="AH19" i="15" a="1"/>
  <c r="AH19" i="15" s="1"/>
  <c r="AG19" i="15" a="1"/>
  <c r="AG19" i="15" s="1"/>
  <c r="AF19" i="15" a="1"/>
  <c r="AF19" i="15" s="1"/>
  <c r="AE19" i="15" a="1"/>
  <c r="AE19" i="15" s="1"/>
  <c r="AD19" i="15" a="1"/>
  <c r="AD19" i="15" s="1"/>
  <c r="AC19" i="15" a="1"/>
  <c r="AC19" i="15" s="1"/>
  <c r="AB19" i="15" a="1"/>
  <c r="AB19" i="15" s="1"/>
  <c r="AA19" i="15" a="1"/>
  <c r="AA19" i="15" s="1"/>
  <c r="Z19" i="15" a="1"/>
  <c r="Z19" i="15" s="1"/>
  <c r="Y19" i="15" a="1"/>
  <c r="Y19" i="15" s="1"/>
  <c r="X19" i="15" a="1"/>
  <c r="X19" i="15" s="1"/>
  <c r="W19" i="15" a="1"/>
  <c r="W19" i="15" s="1"/>
  <c r="V19" i="15" a="1"/>
  <c r="V19" i="15" s="1"/>
  <c r="U19" i="15" a="1"/>
  <c r="U19" i="15" s="1"/>
  <c r="T19" i="15" a="1"/>
  <c r="T19" i="15" s="1"/>
  <c r="S19" i="15" a="1"/>
  <c r="S19" i="15" s="1"/>
  <c r="R19" i="15" a="1"/>
  <c r="R19" i="15" s="1"/>
  <c r="Q19" i="15" a="1"/>
  <c r="Q19" i="15" s="1"/>
  <c r="P19" i="15" a="1"/>
  <c r="P19" i="15" s="1"/>
  <c r="O19" i="15" a="1"/>
  <c r="O19" i="15" s="1"/>
  <c r="N19" i="15" a="1"/>
  <c r="N19" i="15" s="1"/>
  <c r="M19" i="15" a="1"/>
  <c r="M19" i="15" s="1"/>
  <c r="L19" i="15" a="1"/>
  <c r="L19" i="15" s="1"/>
  <c r="K19" i="15" a="1"/>
  <c r="K19" i="15" s="1"/>
  <c r="J19" i="15" a="1"/>
  <c r="J19" i="15" s="1"/>
  <c r="I19" i="15" a="1"/>
  <c r="I19" i="15" s="1"/>
  <c r="AN18" i="15" a="1"/>
  <c r="AN18" i="15" s="1"/>
  <c r="AM18" i="15" a="1"/>
  <c r="AM18" i="15" s="1"/>
  <c r="AL18" i="15" a="1"/>
  <c r="AL18" i="15" s="1"/>
  <c r="AK18" i="15" a="1"/>
  <c r="AK18" i="15" s="1"/>
  <c r="AJ18" i="15" a="1"/>
  <c r="AJ18" i="15" s="1"/>
  <c r="AI18" i="15" a="1"/>
  <c r="AI18" i="15" s="1"/>
  <c r="AH18" i="15" a="1"/>
  <c r="AH18" i="15" s="1"/>
  <c r="AG18" i="15" a="1"/>
  <c r="AG18" i="15" s="1"/>
  <c r="AF18" i="15" a="1"/>
  <c r="AF18" i="15" s="1"/>
  <c r="AE18" i="15" a="1"/>
  <c r="AE18" i="15" s="1"/>
  <c r="AD18" i="15" a="1"/>
  <c r="AD18" i="15" s="1"/>
  <c r="AC18" i="15" a="1"/>
  <c r="AC18" i="15" s="1"/>
  <c r="AB18" i="15" a="1"/>
  <c r="AB18" i="15" s="1"/>
  <c r="AA18" i="15" a="1"/>
  <c r="AA18" i="15" s="1"/>
  <c r="Z18" i="15" a="1"/>
  <c r="Z18" i="15" s="1"/>
  <c r="Y18" i="15" a="1"/>
  <c r="Y18" i="15" s="1"/>
  <c r="X18" i="15" a="1"/>
  <c r="X18" i="15" s="1"/>
  <c r="W18" i="15" a="1"/>
  <c r="W18" i="15" s="1"/>
  <c r="V18" i="15" a="1"/>
  <c r="V18" i="15" s="1"/>
  <c r="U18" i="15" a="1"/>
  <c r="U18" i="15" s="1"/>
  <c r="T18" i="15" a="1"/>
  <c r="T18" i="15" s="1"/>
  <c r="S18" i="15" a="1"/>
  <c r="S18" i="15" s="1"/>
  <c r="R18" i="15" a="1"/>
  <c r="R18" i="15" s="1"/>
  <c r="Q18" i="15" a="1"/>
  <c r="Q18" i="15" s="1"/>
  <c r="P18" i="15" a="1"/>
  <c r="P18" i="15" s="1"/>
  <c r="O18" i="15" a="1"/>
  <c r="O18" i="15" s="1"/>
  <c r="N18" i="15" a="1"/>
  <c r="N18" i="15" s="1"/>
  <c r="M18" i="15" a="1"/>
  <c r="M18" i="15" s="1"/>
  <c r="L18" i="15" a="1"/>
  <c r="L18" i="15" s="1"/>
  <c r="K18" i="15" a="1"/>
  <c r="K18" i="15" s="1"/>
  <c r="J18" i="15" a="1"/>
  <c r="J18" i="15" s="1"/>
  <c r="I18" i="15" a="1"/>
  <c r="I18" i="15" s="1"/>
  <c r="AN17" i="15" a="1"/>
  <c r="AN17" i="15" s="1"/>
  <c r="AM17" i="15" a="1"/>
  <c r="AM17" i="15" s="1"/>
  <c r="AL17" i="15" a="1"/>
  <c r="AL17" i="15" s="1"/>
  <c r="AK17" i="15" a="1"/>
  <c r="AK17" i="15" s="1"/>
  <c r="AJ17" i="15" a="1"/>
  <c r="AJ17" i="15" s="1"/>
  <c r="AI17" i="15" a="1"/>
  <c r="AI17" i="15" s="1"/>
  <c r="AH17" i="15" a="1"/>
  <c r="AH17" i="15" s="1"/>
  <c r="AG17" i="15" a="1"/>
  <c r="AG17" i="15" s="1"/>
  <c r="AF17" i="15" a="1"/>
  <c r="AF17" i="15" s="1"/>
  <c r="AE17" i="15" a="1"/>
  <c r="AE17" i="15" s="1"/>
  <c r="AD17" i="15" a="1"/>
  <c r="AD17" i="15" s="1"/>
  <c r="AC17" i="15" a="1"/>
  <c r="AC17" i="15" s="1"/>
  <c r="AB17" i="15" a="1"/>
  <c r="AB17" i="15" s="1"/>
  <c r="AA17" i="15" a="1"/>
  <c r="AA17" i="15" s="1"/>
  <c r="Z17" i="15" a="1"/>
  <c r="Z17" i="15" s="1"/>
  <c r="Y17" i="15" a="1"/>
  <c r="Y17" i="15" s="1"/>
  <c r="X17" i="15" a="1"/>
  <c r="X17" i="15" s="1"/>
  <c r="W17" i="15" a="1"/>
  <c r="W17" i="15" s="1"/>
  <c r="V17" i="15" a="1"/>
  <c r="V17" i="15" s="1"/>
  <c r="U17" i="15" a="1"/>
  <c r="U17" i="15" s="1"/>
  <c r="T17" i="15" a="1"/>
  <c r="T17" i="15" s="1"/>
  <c r="S17" i="15" a="1"/>
  <c r="S17" i="15" s="1"/>
  <c r="R17" i="15" a="1"/>
  <c r="R17" i="15" s="1"/>
  <c r="Q17" i="15" a="1"/>
  <c r="Q17" i="15" s="1"/>
  <c r="P17" i="15" a="1"/>
  <c r="P17" i="15" s="1"/>
  <c r="O17" i="15" a="1"/>
  <c r="O17" i="15" s="1"/>
  <c r="N17" i="15" a="1"/>
  <c r="N17" i="15" s="1"/>
  <c r="M17" i="15" a="1"/>
  <c r="M17" i="15" s="1"/>
  <c r="L17" i="15" a="1"/>
  <c r="L17" i="15" s="1"/>
  <c r="K17" i="15" a="1"/>
  <c r="K17" i="15" s="1"/>
  <c r="J17" i="15" a="1"/>
  <c r="J17" i="15" s="1"/>
  <c r="I17" i="15" a="1"/>
  <c r="I17" i="15" s="1"/>
  <c r="AN16" i="15" a="1"/>
  <c r="AN16" i="15" s="1"/>
  <c r="AM16" i="15" a="1"/>
  <c r="AM16" i="15" s="1"/>
  <c r="AL16" i="15" a="1"/>
  <c r="AL16" i="15" s="1"/>
  <c r="AK16" i="15" a="1"/>
  <c r="AK16" i="15" s="1"/>
  <c r="AJ16" i="15" a="1"/>
  <c r="AJ16" i="15" s="1"/>
  <c r="AI16" i="15" a="1"/>
  <c r="AI16" i="15" s="1"/>
  <c r="AH16" i="15" a="1"/>
  <c r="AH16" i="15" s="1"/>
  <c r="AG16" i="15" a="1"/>
  <c r="AG16" i="15" s="1"/>
  <c r="AF16" i="15" a="1"/>
  <c r="AF16" i="15" s="1"/>
  <c r="AE16" i="15" a="1"/>
  <c r="AE16" i="15" s="1"/>
  <c r="AD16" i="15" a="1"/>
  <c r="AD16" i="15" s="1"/>
  <c r="AC16" i="15" a="1"/>
  <c r="AC16" i="15" s="1"/>
  <c r="AB16" i="15" a="1"/>
  <c r="AB16" i="15" s="1"/>
  <c r="AA16" i="15" a="1"/>
  <c r="AA16" i="15" s="1"/>
  <c r="Z16" i="15" a="1"/>
  <c r="Z16" i="15" s="1"/>
  <c r="Y16" i="15" a="1"/>
  <c r="Y16" i="15" s="1"/>
  <c r="X16" i="15" a="1"/>
  <c r="X16" i="15" s="1"/>
  <c r="W16" i="15" a="1"/>
  <c r="W16" i="15" s="1"/>
  <c r="V16" i="15" a="1"/>
  <c r="V16" i="15" s="1"/>
  <c r="U16" i="15" a="1"/>
  <c r="U16" i="15" s="1"/>
  <c r="T16" i="15" a="1"/>
  <c r="T16" i="15" s="1"/>
  <c r="S16" i="15" a="1"/>
  <c r="S16" i="15" s="1"/>
  <c r="R16" i="15" a="1"/>
  <c r="R16" i="15" s="1"/>
  <c r="Q16" i="15" a="1"/>
  <c r="Q16" i="15" s="1"/>
  <c r="P16" i="15" a="1"/>
  <c r="P16" i="15" s="1"/>
  <c r="O16" i="15" a="1"/>
  <c r="O16" i="15" s="1"/>
  <c r="N16" i="15" a="1"/>
  <c r="N16" i="15" s="1"/>
  <c r="M16" i="15" a="1"/>
  <c r="M16" i="15" s="1"/>
  <c r="L16" i="15" a="1"/>
  <c r="L16" i="15" s="1"/>
  <c r="K16" i="15" a="1"/>
  <c r="K16" i="15" s="1"/>
  <c r="J16" i="15" a="1"/>
  <c r="J16" i="15" s="1"/>
  <c r="I16" i="15" a="1"/>
  <c r="I16" i="15" s="1"/>
  <c r="AN15" i="15" a="1"/>
  <c r="AN15" i="15" s="1"/>
  <c r="AM15" i="15" a="1"/>
  <c r="AM15" i="15" s="1"/>
  <c r="AL15" i="15" a="1"/>
  <c r="AL15" i="15" s="1"/>
  <c r="AK15" i="15" a="1"/>
  <c r="AK15" i="15" s="1"/>
  <c r="AJ15" i="15" a="1"/>
  <c r="AJ15" i="15" s="1"/>
  <c r="AI15" i="15" a="1"/>
  <c r="AI15" i="15" s="1"/>
  <c r="AH15" i="15" a="1"/>
  <c r="AH15" i="15" s="1"/>
  <c r="AG15" i="15" a="1"/>
  <c r="AG15" i="15" s="1"/>
  <c r="AF15" i="15" a="1"/>
  <c r="AF15" i="15" s="1"/>
  <c r="AE15" i="15" a="1"/>
  <c r="AE15" i="15" s="1"/>
  <c r="AD15" i="15" a="1"/>
  <c r="AD15" i="15" s="1"/>
  <c r="AC15" i="15" a="1"/>
  <c r="AC15" i="15" s="1"/>
  <c r="AB15" i="15" a="1"/>
  <c r="AB15" i="15" s="1"/>
  <c r="AA15" i="15" a="1"/>
  <c r="AA15" i="15" s="1"/>
  <c r="Z15" i="15" a="1"/>
  <c r="Z15" i="15" s="1"/>
  <c r="Y15" i="15" a="1"/>
  <c r="Y15" i="15" s="1"/>
  <c r="X15" i="15" a="1"/>
  <c r="X15" i="15" s="1"/>
  <c r="W15" i="15" a="1"/>
  <c r="W15" i="15" s="1"/>
  <c r="V15" i="15" a="1"/>
  <c r="V15" i="15" s="1"/>
  <c r="U15" i="15" a="1"/>
  <c r="U15" i="15" s="1"/>
  <c r="T15" i="15" a="1"/>
  <c r="T15" i="15" s="1"/>
  <c r="S15" i="15" a="1"/>
  <c r="S15" i="15" s="1"/>
  <c r="R15" i="15" a="1"/>
  <c r="R15" i="15" s="1"/>
  <c r="Q15" i="15" a="1"/>
  <c r="Q15" i="15" s="1"/>
  <c r="P15" i="15" a="1"/>
  <c r="P15" i="15" s="1"/>
  <c r="O15" i="15" a="1"/>
  <c r="O15" i="15" s="1"/>
  <c r="N15" i="15" a="1"/>
  <c r="N15" i="15" s="1"/>
  <c r="M15" i="15" a="1"/>
  <c r="M15" i="15" s="1"/>
  <c r="L15" i="15" a="1"/>
  <c r="L15" i="15" s="1"/>
  <c r="K15" i="15" a="1"/>
  <c r="K15" i="15" s="1"/>
  <c r="J15" i="15" a="1"/>
  <c r="J15" i="15" s="1"/>
  <c r="I15" i="15" a="1"/>
  <c r="I15" i="15" s="1"/>
  <c r="AN14" i="15" a="1"/>
  <c r="AN14" i="15" s="1"/>
  <c r="AM14" i="15" a="1"/>
  <c r="AM14" i="15" s="1"/>
  <c r="AL14" i="15" a="1"/>
  <c r="AL14" i="15" s="1"/>
  <c r="AK14" i="15" a="1"/>
  <c r="AK14" i="15" s="1"/>
  <c r="AJ14" i="15" a="1"/>
  <c r="AJ14" i="15" s="1"/>
  <c r="AI14" i="15" a="1"/>
  <c r="AI14" i="15" s="1"/>
  <c r="AH14" i="15" a="1"/>
  <c r="AH14" i="15" s="1"/>
  <c r="AG14" i="15" a="1"/>
  <c r="AG14" i="15"/>
  <c r="AF14" i="15" a="1"/>
  <c r="AF14" i="15" s="1"/>
  <c r="AE14" i="15" a="1"/>
  <c r="AE14" i="15" s="1"/>
  <c r="AD14" i="15" a="1"/>
  <c r="AD14" i="15" s="1"/>
  <c r="AC14" i="15" a="1"/>
  <c r="AC14" i="15" s="1"/>
  <c r="AB14" i="15" a="1"/>
  <c r="AB14" i="15" s="1"/>
  <c r="AA14" i="15" a="1"/>
  <c r="AA14" i="15" s="1"/>
  <c r="Z14" i="15" a="1"/>
  <c r="Z14" i="15" s="1"/>
  <c r="Y14" i="15" a="1"/>
  <c r="Y14" i="15" s="1"/>
  <c r="X14" i="15" a="1"/>
  <c r="X14" i="15" s="1"/>
  <c r="W14" i="15" a="1"/>
  <c r="W14" i="15" s="1"/>
  <c r="V14" i="15" a="1"/>
  <c r="V14" i="15" s="1"/>
  <c r="U14" i="15" a="1"/>
  <c r="U14" i="15" s="1"/>
  <c r="T14" i="15" a="1"/>
  <c r="T14" i="15" s="1"/>
  <c r="S14" i="15" a="1"/>
  <c r="S14" i="15" s="1"/>
  <c r="R14" i="15" a="1"/>
  <c r="R14" i="15" s="1"/>
  <c r="Q14" i="15" a="1"/>
  <c r="Q14" i="15" s="1"/>
  <c r="P14" i="15" a="1"/>
  <c r="P14" i="15" s="1"/>
  <c r="O14" i="15" a="1"/>
  <c r="O14" i="15"/>
  <c r="N14" i="15" a="1"/>
  <c r="N14" i="15" s="1"/>
  <c r="M14" i="15" a="1"/>
  <c r="M14" i="15" s="1"/>
  <c r="L14" i="15" a="1"/>
  <c r="L14" i="15" s="1"/>
  <c r="K14" i="15" a="1"/>
  <c r="K14" i="15" s="1"/>
  <c r="J14" i="15" a="1"/>
  <c r="J14" i="15" s="1"/>
  <c r="I14" i="15" a="1"/>
  <c r="I14" i="15" s="1"/>
  <c r="AN13" i="15" a="1"/>
  <c r="AN13" i="15" s="1"/>
  <c r="AM13" i="15" a="1"/>
  <c r="AM13" i="15" s="1"/>
  <c r="AL13" i="15" a="1"/>
  <c r="AL13" i="15" s="1"/>
  <c r="AK13" i="15" a="1"/>
  <c r="AK13" i="15" s="1"/>
  <c r="AJ13" i="15" a="1"/>
  <c r="AJ13" i="15" s="1"/>
  <c r="AI13" i="15" a="1"/>
  <c r="AI13" i="15" s="1"/>
  <c r="AH13" i="15" a="1"/>
  <c r="AH13" i="15" s="1"/>
  <c r="AG13" i="15" a="1"/>
  <c r="AG13" i="15" s="1"/>
  <c r="AF13" i="15" a="1"/>
  <c r="AF13" i="15" s="1"/>
  <c r="AE13" i="15" a="1"/>
  <c r="AE13" i="15" s="1"/>
  <c r="AD13" i="15" a="1"/>
  <c r="AD13" i="15" s="1"/>
  <c r="AC13" i="15" a="1"/>
  <c r="AC13" i="15" s="1"/>
  <c r="AB13" i="15" a="1"/>
  <c r="AB13" i="15" s="1"/>
  <c r="AA13" i="15" a="1"/>
  <c r="AA13" i="15" s="1"/>
  <c r="Z13" i="15" a="1"/>
  <c r="Z13" i="15" s="1"/>
  <c r="Y13" i="15" a="1"/>
  <c r="Y13" i="15" s="1"/>
  <c r="X13" i="15" a="1"/>
  <c r="X13" i="15" s="1"/>
  <c r="W13" i="15" a="1"/>
  <c r="W13" i="15" s="1"/>
  <c r="V13" i="15" a="1"/>
  <c r="V13" i="15" s="1"/>
  <c r="U13" i="15" a="1"/>
  <c r="U13" i="15" s="1"/>
  <c r="T13" i="15" a="1"/>
  <c r="T13" i="15" s="1"/>
  <c r="S13" i="15" a="1"/>
  <c r="S13" i="15" s="1"/>
  <c r="R13" i="15" a="1"/>
  <c r="R13" i="15" s="1"/>
  <c r="Q13" i="15" a="1"/>
  <c r="Q13" i="15" s="1"/>
  <c r="P13" i="15" a="1"/>
  <c r="P13" i="15" s="1"/>
  <c r="O13" i="15" a="1"/>
  <c r="O13" i="15" s="1"/>
  <c r="N13" i="15" a="1"/>
  <c r="N13" i="15" s="1"/>
  <c r="M13" i="15" a="1"/>
  <c r="M13" i="15" s="1"/>
  <c r="L13" i="15" a="1"/>
  <c r="L13" i="15" s="1"/>
  <c r="K13" i="15" a="1"/>
  <c r="K13" i="15" s="1"/>
  <c r="J13" i="15" a="1"/>
  <c r="J13" i="15" s="1"/>
  <c r="I13" i="15" a="1"/>
  <c r="I13" i="15" s="1"/>
  <c r="AN12" i="15" a="1"/>
  <c r="AN12" i="15" s="1"/>
  <c r="AM12" i="15" a="1"/>
  <c r="AM12" i="15" s="1"/>
  <c r="AL12" i="15" a="1"/>
  <c r="AL12" i="15" s="1"/>
  <c r="AK12" i="15" a="1"/>
  <c r="AK12" i="15" s="1"/>
  <c r="AJ12" i="15" a="1"/>
  <c r="AJ12" i="15" s="1"/>
  <c r="AI12" i="15" a="1"/>
  <c r="AI12" i="15" s="1"/>
  <c r="AH12" i="15" a="1"/>
  <c r="AH12" i="15" s="1"/>
  <c r="AG12" i="15" a="1"/>
  <c r="AG12" i="15" s="1"/>
  <c r="AF12" i="15" a="1"/>
  <c r="AF12" i="15" s="1"/>
  <c r="AE12" i="15" a="1"/>
  <c r="AE12" i="15" s="1"/>
  <c r="AD12" i="15" a="1"/>
  <c r="AD12" i="15" s="1"/>
  <c r="AC12" i="15" a="1"/>
  <c r="AC12" i="15" s="1"/>
  <c r="AB12" i="15" a="1"/>
  <c r="AB12" i="15" s="1"/>
  <c r="AA12" i="15" a="1"/>
  <c r="AA12" i="15" s="1"/>
  <c r="Z12" i="15" a="1"/>
  <c r="Z12" i="15" s="1"/>
  <c r="Y12" i="15" a="1"/>
  <c r="Y12" i="15" s="1"/>
  <c r="X12" i="15" a="1"/>
  <c r="X12" i="15" s="1"/>
  <c r="W12" i="15" a="1"/>
  <c r="W12" i="15" s="1"/>
  <c r="V12" i="15" a="1"/>
  <c r="V12" i="15" s="1"/>
  <c r="U12" i="15" a="1"/>
  <c r="U12" i="15" s="1"/>
  <c r="T12" i="15" a="1"/>
  <c r="T12" i="15" s="1"/>
  <c r="S12" i="15" a="1"/>
  <c r="S12" i="15" s="1"/>
  <c r="R12" i="15" a="1"/>
  <c r="R12" i="15" s="1"/>
  <c r="Q12" i="15" a="1"/>
  <c r="Q12" i="15" s="1"/>
  <c r="P12" i="15" a="1"/>
  <c r="P12" i="15" s="1"/>
  <c r="O12" i="15" a="1"/>
  <c r="O12" i="15" s="1"/>
  <c r="N12" i="15" a="1"/>
  <c r="N12" i="15" s="1"/>
  <c r="M12" i="15" a="1"/>
  <c r="M12" i="15" s="1"/>
  <c r="L12" i="15" a="1"/>
  <c r="L12" i="15" s="1"/>
  <c r="K12" i="15" a="1"/>
  <c r="K12" i="15" s="1"/>
  <c r="J12" i="15" a="1"/>
  <c r="J12" i="15" s="1"/>
  <c r="I12" i="15" a="1"/>
  <c r="I12" i="15" s="1"/>
  <c r="AN11" i="15" a="1"/>
  <c r="AN11" i="15" s="1"/>
  <c r="AM11" i="15" a="1"/>
  <c r="AM11" i="15" s="1"/>
  <c r="AL11" i="15" a="1"/>
  <c r="AL11" i="15" s="1"/>
  <c r="AK11" i="15" a="1"/>
  <c r="AK11" i="15" s="1"/>
  <c r="AJ11" i="15" a="1"/>
  <c r="AJ11" i="15" s="1"/>
  <c r="AI11" i="15" a="1"/>
  <c r="AI11" i="15" s="1"/>
  <c r="AH11" i="15" a="1"/>
  <c r="AH11" i="15" s="1"/>
  <c r="AG11" i="15" a="1"/>
  <c r="AG11" i="15" s="1"/>
  <c r="AF11" i="15" a="1"/>
  <c r="AF11" i="15" s="1"/>
  <c r="AE11" i="15" a="1"/>
  <c r="AE11" i="15" s="1"/>
  <c r="AD11" i="15" a="1"/>
  <c r="AD11" i="15" s="1"/>
  <c r="AC11" i="15" a="1"/>
  <c r="AC11" i="15" s="1"/>
  <c r="AB11" i="15" a="1"/>
  <c r="AB11" i="15" s="1"/>
  <c r="AA11" i="15" a="1"/>
  <c r="AA11" i="15" s="1"/>
  <c r="Z11" i="15" a="1"/>
  <c r="Z11" i="15" s="1"/>
  <c r="Y11" i="15" a="1"/>
  <c r="Y11" i="15" s="1"/>
  <c r="X11" i="15" a="1"/>
  <c r="X11" i="15" s="1"/>
  <c r="W11" i="15" a="1"/>
  <c r="W11" i="15" s="1"/>
  <c r="V11" i="15" a="1"/>
  <c r="V11" i="15" s="1"/>
  <c r="U11" i="15" a="1"/>
  <c r="U11" i="15" s="1"/>
  <c r="T11" i="15" a="1"/>
  <c r="T11" i="15" s="1"/>
  <c r="S11" i="15" a="1"/>
  <c r="S11" i="15" s="1"/>
  <c r="R11" i="15" a="1"/>
  <c r="R11" i="15" s="1"/>
  <c r="Q11" i="15" a="1"/>
  <c r="Q11" i="15" s="1"/>
  <c r="P11" i="15" a="1"/>
  <c r="P11" i="15" s="1"/>
  <c r="O11" i="15" a="1"/>
  <c r="O11" i="15" s="1"/>
  <c r="N11" i="15" a="1"/>
  <c r="N11" i="15" s="1"/>
  <c r="M11" i="15" a="1"/>
  <c r="M11" i="15" s="1"/>
  <c r="L11" i="15" a="1"/>
  <c r="L11" i="15" s="1"/>
  <c r="K11" i="15" a="1"/>
  <c r="K11" i="15" s="1"/>
  <c r="J11" i="15" a="1"/>
  <c r="J11" i="15" s="1"/>
  <c r="I11" i="15" a="1"/>
  <c r="I11" i="15" s="1"/>
  <c r="AN10" i="15" a="1"/>
  <c r="AN10" i="15" s="1"/>
  <c r="AM10" i="15" a="1"/>
  <c r="AM10" i="15" s="1"/>
  <c r="AL10" i="15" a="1"/>
  <c r="AL10" i="15" s="1"/>
  <c r="AK10" i="15" a="1"/>
  <c r="AK10" i="15" s="1"/>
  <c r="AJ10" i="15" a="1"/>
  <c r="AJ10" i="15" s="1"/>
  <c r="AI10" i="15" a="1"/>
  <c r="AI10" i="15" s="1"/>
  <c r="AH10" i="15" a="1"/>
  <c r="AH10" i="15" s="1"/>
  <c r="AG10" i="15" a="1"/>
  <c r="AG10" i="15" s="1"/>
  <c r="AF10" i="15" a="1"/>
  <c r="AF10" i="15" s="1"/>
  <c r="AE10" i="15" a="1"/>
  <c r="AE10" i="15" s="1"/>
  <c r="AD10" i="15" a="1"/>
  <c r="AD10" i="15" s="1"/>
  <c r="AC10" i="15" a="1"/>
  <c r="AC10" i="15" s="1"/>
  <c r="AB10" i="15" a="1"/>
  <c r="AB10" i="15" s="1"/>
  <c r="AA10" i="15" a="1"/>
  <c r="AA10" i="15" s="1"/>
  <c r="Z10" i="15" a="1"/>
  <c r="Z10" i="15" s="1"/>
  <c r="Y10" i="15" a="1"/>
  <c r="Y10" i="15" s="1"/>
  <c r="X10" i="15" a="1"/>
  <c r="X10" i="15" s="1"/>
  <c r="W10" i="15" a="1"/>
  <c r="W10" i="15" s="1"/>
  <c r="V10" i="15" a="1"/>
  <c r="V10" i="15" s="1"/>
  <c r="U10" i="15" a="1"/>
  <c r="U10" i="15" s="1"/>
  <c r="T10" i="15" a="1"/>
  <c r="T10" i="15" s="1"/>
  <c r="S10" i="15" a="1"/>
  <c r="S10" i="15" s="1"/>
  <c r="R10" i="15" a="1"/>
  <c r="R10" i="15" s="1"/>
  <c r="Q10" i="15" a="1"/>
  <c r="Q10" i="15" s="1"/>
  <c r="P10" i="15" a="1"/>
  <c r="P10" i="15" s="1"/>
  <c r="O10" i="15" a="1"/>
  <c r="O10" i="15" s="1"/>
  <c r="N10" i="15" a="1"/>
  <c r="N10" i="15" s="1"/>
  <c r="M10" i="15" a="1"/>
  <c r="M10" i="15" s="1"/>
  <c r="L10" i="15" a="1"/>
  <c r="L10" i="15" s="1"/>
  <c r="K10" i="15" a="1"/>
  <c r="K10" i="15" s="1"/>
  <c r="J10" i="15" a="1"/>
  <c r="J10" i="15" s="1"/>
  <c r="I10" i="15" a="1"/>
  <c r="I10" i="15" s="1"/>
  <c r="AN9" i="15" a="1"/>
  <c r="AN9" i="15" s="1"/>
  <c r="AM9" i="15" a="1"/>
  <c r="AM9" i="15" s="1"/>
  <c r="AL9" i="15" a="1"/>
  <c r="AL9" i="15" s="1"/>
  <c r="AK9" i="15" a="1"/>
  <c r="AK9" i="15" s="1"/>
  <c r="AJ9" i="15" a="1"/>
  <c r="AJ9" i="15" s="1"/>
  <c r="AI9" i="15" a="1"/>
  <c r="AI9" i="15" s="1"/>
  <c r="AH9" i="15" a="1"/>
  <c r="AH9" i="15" s="1"/>
  <c r="AG9" i="15" a="1"/>
  <c r="AG9" i="15" s="1"/>
  <c r="AF9" i="15" a="1"/>
  <c r="AF9" i="15" s="1"/>
  <c r="AE9" i="15" a="1"/>
  <c r="AE9" i="15" s="1"/>
  <c r="AD9" i="15" a="1"/>
  <c r="AD9" i="15" s="1"/>
  <c r="AC9" i="15" a="1"/>
  <c r="AC9" i="15" s="1"/>
  <c r="AB9" i="15" a="1"/>
  <c r="AB9" i="15" s="1"/>
  <c r="AA9" i="15" a="1"/>
  <c r="AA9" i="15" s="1"/>
  <c r="Z9" i="15" a="1"/>
  <c r="Z9" i="15" s="1"/>
  <c r="Y9" i="15" a="1"/>
  <c r="Y9" i="15" s="1"/>
  <c r="X9" i="15" a="1"/>
  <c r="X9" i="15" s="1"/>
  <c r="W9" i="15" a="1"/>
  <c r="W9" i="15" s="1"/>
  <c r="V9" i="15" a="1"/>
  <c r="V9" i="15" s="1"/>
  <c r="U9" i="15" a="1"/>
  <c r="U9" i="15" s="1"/>
  <c r="T9" i="15" a="1"/>
  <c r="T9" i="15" s="1"/>
  <c r="S9" i="15" a="1"/>
  <c r="S9" i="15" s="1"/>
  <c r="R9" i="15" a="1"/>
  <c r="R9" i="15" s="1"/>
  <c r="Q9" i="15" a="1"/>
  <c r="Q9" i="15" s="1"/>
  <c r="P9" i="15" a="1"/>
  <c r="P9" i="15" s="1"/>
  <c r="O9" i="15" a="1"/>
  <c r="O9" i="15" s="1"/>
  <c r="N9" i="15" a="1"/>
  <c r="N9" i="15" s="1"/>
  <c r="M9" i="15" a="1"/>
  <c r="M9" i="15" s="1"/>
  <c r="L9" i="15" a="1"/>
  <c r="L9" i="15" s="1"/>
  <c r="K9" i="15" a="1"/>
  <c r="K9" i="15" s="1"/>
  <c r="J9" i="15" a="1"/>
  <c r="J9" i="15" s="1"/>
  <c r="I9" i="15" a="1"/>
  <c r="I9" i="15" s="1"/>
  <c r="AQ152" i="15" a="1"/>
  <c r="AQ152" i="15" s="1"/>
  <c r="AP152" i="15" a="1"/>
  <c r="AP152" i="15" s="1"/>
  <c r="AO152" i="15" a="1"/>
  <c r="AO152" i="15" s="1"/>
  <c r="AQ151" i="15" a="1"/>
  <c r="AQ151" i="15" s="1"/>
  <c r="AP151" i="15" a="1"/>
  <c r="AP151" i="15" s="1"/>
  <c r="AO151" i="15" a="1"/>
  <c r="AO151" i="15" s="1"/>
  <c r="AQ150" i="15" a="1"/>
  <c r="AQ150" i="15" s="1"/>
  <c r="AP150" i="15" a="1"/>
  <c r="AP150" i="15" s="1"/>
  <c r="AO150" i="15" a="1"/>
  <c r="AO150" i="15" s="1"/>
  <c r="AQ149" i="15" a="1"/>
  <c r="AQ149" i="15" s="1"/>
  <c r="AP149" i="15" a="1"/>
  <c r="AP149" i="15" s="1"/>
  <c r="AO149" i="15" a="1"/>
  <c r="AO149" i="15" s="1"/>
  <c r="AQ148" i="15" a="1"/>
  <c r="AQ148" i="15" s="1"/>
  <c r="AP148" i="15" a="1"/>
  <c r="AP148" i="15" s="1"/>
  <c r="AO148" i="15" a="1"/>
  <c r="AO148" i="15" s="1"/>
  <c r="AQ147" i="15" a="1"/>
  <c r="AQ147" i="15" s="1"/>
  <c r="AP147" i="15" a="1"/>
  <c r="AP147" i="15" s="1"/>
  <c r="AO147" i="15" a="1"/>
  <c r="AO147" i="15" s="1"/>
  <c r="AQ146" i="15" a="1"/>
  <c r="AQ146" i="15" s="1"/>
  <c r="AP146" i="15" a="1"/>
  <c r="AP146" i="15" s="1"/>
  <c r="AO146" i="15" a="1"/>
  <c r="AO146" i="15" s="1"/>
  <c r="AQ145" i="15" a="1"/>
  <c r="AQ145" i="15" s="1"/>
  <c r="AP145" i="15" a="1"/>
  <c r="AP145" i="15" s="1"/>
  <c r="AO145" i="15" a="1"/>
  <c r="AO145" i="15" s="1"/>
  <c r="AQ144" i="15" a="1"/>
  <c r="AQ144" i="15" s="1"/>
  <c r="AP144" i="15" a="1"/>
  <c r="AP144" i="15" s="1"/>
  <c r="AO144" i="15" a="1"/>
  <c r="AO144" i="15" s="1"/>
  <c r="AQ143" i="15" a="1"/>
  <c r="AQ143" i="15" s="1"/>
  <c r="AP143" i="15" a="1"/>
  <c r="AP143" i="15" s="1"/>
  <c r="AO143" i="15" a="1"/>
  <c r="AO143" i="15" s="1"/>
  <c r="AQ142" i="15" a="1"/>
  <c r="AQ142" i="15" s="1"/>
  <c r="AP142" i="15" a="1"/>
  <c r="AP142" i="15" s="1"/>
  <c r="AO142" i="15" a="1"/>
  <c r="AO142" i="15" s="1"/>
  <c r="AQ141" i="15" a="1"/>
  <c r="AQ141" i="15" s="1"/>
  <c r="AP141" i="15" a="1"/>
  <c r="AP141" i="15" s="1"/>
  <c r="AO141" i="15" a="1"/>
  <c r="AO141" i="15" s="1"/>
  <c r="AQ140" i="15" a="1"/>
  <c r="AQ140" i="15" s="1"/>
  <c r="AP140" i="15" a="1"/>
  <c r="AP140" i="15" s="1"/>
  <c r="AO140" i="15" a="1"/>
  <c r="AO140" i="15" s="1"/>
  <c r="AQ139" i="15" a="1"/>
  <c r="AQ139" i="15" s="1"/>
  <c r="AP139" i="15" a="1"/>
  <c r="AP139" i="15" s="1"/>
  <c r="AO139" i="15" a="1"/>
  <c r="AO139" i="15" s="1"/>
  <c r="AQ138" i="15" a="1"/>
  <c r="AQ138" i="15" s="1"/>
  <c r="AP138" i="15" a="1"/>
  <c r="AP138" i="15" s="1"/>
  <c r="AO138" i="15" a="1"/>
  <c r="AO138" i="15" s="1"/>
  <c r="AQ137" i="15" a="1"/>
  <c r="AQ137" i="15" s="1"/>
  <c r="AP137" i="15" a="1"/>
  <c r="AP137" i="15" s="1"/>
  <c r="AO137" i="15" a="1"/>
  <c r="AO137" i="15" s="1"/>
  <c r="AQ136" i="15" a="1"/>
  <c r="AQ136" i="15" s="1"/>
  <c r="AP136" i="15" a="1"/>
  <c r="AP136" i="15" s="1"/>
  <c r="AO136" i="15" a="1"/>
  <c r="AO136" i="15" s="1"/>
  <c r="AQ135" i="15" a="1"/>
  <c r="AQ135" i="15" s="1"/>
  <c r="AP135" i="15" a="1"/>
  <c r="AP135" i="15" s="1"/>
  <c r="AO135" i="15" a="1"/>
  <c r="AO135" i="15" s="1"/>
  <c r="AQ134" i="15" a="1"/>
  <c r="AQ134" i="15" s="1"/>
  <c r="AP134" i="15" a="1"/>
  <c r="AP134" i="15" s="1"/>
  <c r="AO134" i="15" a="1"/>
  <c r="AO134" i="15" s="1"/>
  <c r="AQ133" i="15" a="1"/>
  <c r="AQ133" i="15" s="1"/>
  <c r="AP133" i="15" a="1"/>
  <c r="AP133" i="15" s="1"/>
  <c r="AO133" i="15" a="1"/>
  <c r="AO133" i="15" s="1"/>
  <c r="AQ132" i="15" a="1"/>
  <c r="AQ132" i="15" s="1"/>
  <c r="AP132" i="15" a="1"/>
  <c r="AP132" i="15" s="1"/>
  <c r="AO132" i="15" a="1"/>
  <c r="AO132" i="15" s="1"/>
  <c r="AQ131" i="15" a="1"/>
  <c r="AQ131" i="15" s="1"/>
  <c r="AP131" i="15" a="1"/>
  <c r="AP131" i="15" s="1"/>
  <c r="AO131" i="15" a="1"/>
  <c r="AO131" i="15" s="1"/>
  <c r="AQ130" i="15" a="1"/>
  <c r="AQ130" i="15" s="1"/>
  <c r="AP130" i="15" a="1"/>
  <c r="AP130" i="15" s="1"/>
  <c r="AO130" i="15" a="1"/>
  <c r="AO130" i="15" s="1"/>
  <c r="AQ129" i="15" a="1"/>
  <c r="AQ129" i="15" s="1"/>
  <c r="AP129" i="15" a="1"/>
  <c r="AP129" i="15" s="1"/>
  <c r="AO129" i="15" a="1"/>
  <c r="AO129" i="15" s="1"/>
  <c r="AQ128" i="15" a="1"/>
  <c r="AQ128" i="15" s="1"/>
  <c r="AP128" i="15" a="1"/>
  <c r="AP128" i="15" s="1"/>
  <c r="AO128" i="15" a="1"/>
  <c r="AO128" i="15" s="1"/>
  <c r="AQ127" i="15" a="1"/>
  <c r="AQ127" i="15" s="1"/>
  <c r="AP127" i="15" a="1"/>
  <c r="AP127" i="15" s="1"/>
  <c r="AO127" i="15" a="1"/>
  <c r="AO127" i="15" s="1"/>
  <c r="AQ126" i="15" a="1"/>
  <c r="AQ126" i="15" s="1"/>
  <c r="AP126" i="15" a="1"/>
  <c r="AP126" i="15" s="1"/>
  <c r="AO126" i="15" a="1"/>
  <c r="AO126" i="15" s="1"/>
  <c r="AQ125" i="15" a="1"/>
  <c r="AQ125" i="15" s="1"/>
  <c r="AP125" i="15" a="1"/>
  <c r="AP125" i="15" s="1"/>
  <c r="AO125" i="15" a="1"/>
  <c r="AO125" i="15" s="1"/>
  <c r="AQ124" i="15" a="1"/>
  <c r="AQ124" i="15" s="1"/>
  <c r="AP124" i="15" a="1"/>
  <c r="AP124" i="15" s="1"/>
  <c r="AO124" i="15" a="1"/>
  <c r="AO124" i="15" s="1"/>
  <c r="AQ123" i="15" a="1"/>
  <c r="AQ123" i="15" s="1"/>
  <c r="AP123" i="15" a="1"/>
  <c r="AP123" i="15" s="1"/>
  <c r="AO123" i="15" a="1"/>
  <c r="AO123" i="15" s="1"/>
  <c r="AQ122" i="15" a="1"/>
  <c r="AQ122" i="15" s="1"/>
  <c r="AP122" i="15" a="1"/>
  <c r="AP122" i="15" s="1"/>
  <c r="AO122" i="15" a="1"/>
  <c r="AO122" i="15" s="1"/>
  <c r="AQ121" i="15" a="1"/>
  <c r="AQ121" i="15" s="1"/>
  <c r="AP121" i="15" a="1"/>
  <c r="AP121" i="15" s="1"/>
  <c r="AO121" i="15" a="1"/>
  <c r="AO121" i="15" s="1"/>
  <c r="AQ120" i="15" a="1"/>
  <c r="AQ120" i="15" s="1"/>
  <c r="AP120" i="15" a="1"/>
  <c r="AP120" i="15" s="1"/>
  <c r="AO120" i="15" a="1"/>
  <c r="AO120" i="15" s="1"/>
  <c r="AQ119" i="15" a="1"/>
  <c r="AQ119" i="15" s="1"/>
  <c r="AP119" i="15" a="1"/>
  <c r="AP119" i="15" s="1"/>
  <c r="AO119" i="15" a="1"/>
  <c r="AO119" i="15" s="1"/>
  <c r="AQ118" i="15" a="1"/>
  <c r="AQ118" i="15" s="1"/>
  <c r="AP118" i="15" a="1"/>
  <c r="AP118" i="15" s="1"/>
  <c r="AO118" i="15" a="1"/>
  <c r="AO118" i="15" s="1"/>
  <c r="AQ117" i="15" a="1"/>
  <c r="AQ117" i="15" s="1"/>
  <c r="AP117" i="15" a="1"/>
  <c r="AP117" i="15" s="1"/>
  <c r="AO117" i="15" a="1"/>
  <c r="AO117" i="15" s="1"/>
  <c r="AQ116" i="15" a="1"/>
  <c r="AQ116" i="15" s="1"/>
  <c r="AP116" i="15" a="1"/>
  <c r="AP116" i="15" s="1"/>
  <c r="AO116" i="15" a="1"/>
  <c r="AO116" i="15" s="1"/>
  <c r="AQ115" i="15" a="1"/>
  <c r="AQ115" i="15" s="1"/>
  <c r="AP115" i="15" a="1"/>
  <c r="AP115" i="15" s="1"/>
  <c r="AO115" i="15" a="1"/>
  <c r="AO115" i="15" s="1"/>
  <c r="AQ114" i="15" a="1"/>
  <c r="AQ114" i="15" s="1"/>
  <c r="AP114" i="15" a="1"/>
  <c r="AP114" i="15" s="1"/>
  <c r="AO114" i="15" a="1"/>
  <c r="AO114" i="15" s="1"/>
  <c r="AQ113" i="15" a="1"/>
  <c r="AQ113" i="15" s="1"/>
  <c r="AP113" i="15" a="1"/>
  <c r="AP113" i="15" s="1"/>
  <c r="AO113" i="15" a="1"/>
  <c r="AO113" i="15" s="1"/>
  <c r="AQ112" i="15" a="1"/>
  <c r="AQ112" i="15" s="1"/>
  <c r="AP112" i="15" a="1"/>
  <c r="AP112" i="15" s="1"/>
  <c r="AO112" i="15" a="1"/>
  <c r="AO112" i="15" s="1"/>
  <c r="AQ111" i="15" a="1"/>
  <c r="AQ111" i="15" s="1"/>
  <c r="AP111" i="15" a="1"/>
  <c r="AP111" i="15" s="1"/>
  <c r="AO111" i="15" a="1"/>
  <c r="AO111" i="15" s="1"/>
  <c r="AQ110" i="15" a="1"/>
  <c r="AQ110" i="15" s="1"/>
  <c r="AP110" i="15" a="1"/>
  <c r="AP110" i="15" s="1"/>
  <c r="AO110" i="15" a="1"/>
  <c r="AO110" i="15" s="1"/>
  <c r="AQ109" i="15" a="1"/>
  <c r="AQ109" i="15" s="1"/>
  <c r="AP109" i="15" a="1"/>
  <c r="AP109" i="15" s="1"/>
  <c r="AO109" i="15" a="1"/>
  <c r="AO109" i="15" s="1"/>
  <c r="AQ108" i="15" a="1"/>
  <c r="AQ108" i="15" s="1"/>
  <c r="AP108" i="15" a="1"/>
  <c r="AP108" i="15" s="1"/>
  <c r="AO108" i="15" a="1"/>
  <c r="AO108" i="15" s="1"/>
  <c r="AQ107" i="15" a="1"/>
  <c r="AQ107" i="15" s="1"/>
  <c r="AP107" i="15" a="1"/>
  <c r="AP107" i="15" s="1"/>
  <c r="AO107" i="15" a="1"/>
  <c r="AO107" i="15" s="1"/>
  <c r="AQ106" i="15" a="1"/>
  <c r="AQ106" i="15" s="1"/>
  <c r="AP106" i="15" a="1"/>
  <c r="AP106" i="15" s="1"/>
  <c r="AO106" i="15" a="1"/>
  <c r="AO106" i="15" s="1"/>
  <c r="AQ105" i="15" a="1"/>
  <c r="AQ105" i="15" s="1"/>
  <c r="AP105" i="15" a="1"/>
  <c r="AP105" i="15" s="1"/>
  <c r="AO105" i="15" a="1"/>
  <c r="AO105" i="15" s="1"/>
  <c r="AQ104" i="15" a="1"/>
  <c r="AQ104" i="15" s="1"/>
  <c r="AP104" i="15" a="1"/>
  <c r="AP104" i="15" s="1"/>
  <c r="AO104" i="15" a="1"/>
  <c r="AO104" i="15" s="1"/>
  <c r="AQ103" i="15" a="1"/>
  <c r="AQ103" i="15" s="1"/>
  <c r="AP103" i="15" a="1"/>
  <c r="AP103" i="15" s="1"/>
  <c r="AO103" i="15" a="1"/>
  <c r="AO103" i="15" s="1"/>
  <c r="AQ102" i="15" a="1"/>
  <c r="AQ102" i="15" s="1"/>
  <c r="AP102" i="15" a="1"/>
  <c r="AP102" i="15" s="1"/>
  <c r="AO102" i="15" a="1"/>
  <c r="AO102" i="15" s="1"/>
  <c r="AQ101" i="15" a="1"/>
  <c r="AQ101" i="15" s="1"/>
  <c r="AP101" i="15" a="1"/>
  <c r="AP101" i="15" s="1"/>
  <c r="AO101" i="15" a="1"/>
  <c r="AO101" i="15" s="1"/>
  <c r="AQ100" i="15" a="1"/>
  <c r="AQ100" i="15" s="1"/>
  <c r="AP100" i="15" a="1"/>
  <c r="AP100" i="15" s="1"/>
  <c r="AO100" i="15" a="1"/>
  <c r="AO100" i="15" s="1"/>
  <c r="AQ99" i="15" a="1"/>
  <c r="AQ99" i="15" s="1"/>
  <c r="AP99" i="15" a="1"/>
  <c r="AP99" i="15" s="1"/>
  <c r="AO99" i="15" a="1"/>
  <c r="AO99" i="15" s="1"/>
  <c r="AQ98" i="15" a="1"/>
  <c r="AQ98" i="15" s="1"/>
  <c r="AP98" i="15" a="1"/>
  <c r="AP98" i="15" s="1"/>
  <c r="AO98" i="15" a="1"/>
  <c r="AO98" i="15" s="1"/>
  <c r="AQ97" i="15" a="1"/>
  <c r="AQ97" i="15" s="1"/>
  <c r="AP97" i="15" a="1"/>
  <c r="AP97" i="15" s="1"/>
  <c r="AO97" i="15" a="1"/>
  <c r="AO97" i="15" s="1"/>
  <c r="AQ96" i="15" a="1"/>
  <c r="AQ96" i="15" s="1"/>
  <c r="AP96" i="15" a="1"/>
  <c r="AP96" i="15" s="1"/>
  <c r="AO96" i="15" a="1"/>
  <c r="AO96" i="15" s="1"/>
  <c r="AQ95" i="15" a="1"/>
  <c r="AQ95" i="15" s="1"/>
  <c r="AP95" i="15" a="1"/>
  <c r="AP95" i="15" s="1"/>
  <c r="AO95" i="15" a="1"/>
  <c r="AO95" i="15" s="1"/>
  <c r="AQ94" i="15" a="1"/>
  <c r="AQ94" i="15" s="1"/>
  <c r="AP94" i="15" a="1"/>
  <c r="AP94" i="15" s="1"/>
  <c r="AO94" i="15" a="1"/>
  <c r="AO94" i="15" s="1"/>
  <c r="AQ93" i="15" a="1"/>
  <c r="AQ93" i="15" s="1"/>
  <c r="AP93" i="15" a="1"/>
  <c r="AP93" i="15" s="1"/>
  <c r="AO93" i="15" a="1"/>
  <c r="AO93" i="15" s="1"/>
  <c r="AQ92" i="15" a="1"/>
  <c r="AQ92" i="15" s="1"/>
  <c r="AP92" i="15" a="1"/>
  <c r="AP92" i="15" s="1"/>
  <c r="AO92" i="15" a="1"/>
  <c r="AO92" i="15" s="1"/>
  <c r="AQ91" i="15" a="1"/>
  <c r="AQ91" i="15" s="1"/>
  <c r="AP91" i="15" a="1"/>
  <c r="AP91" i="15" s="1"/>
  <c r="AO91" i="15" a="1"/>
  <c r="AO91" i="15" s="1"/>
  <c r="AQ90" i="15" a="1"/>
  <c r="AQ90" i="15" s="1"/>
  <c r="AP90" i="15" a="1"/>
  <c r="AP90" i="15" s="1"/>
  <c r="AO90" i="15" a="1"/>
  <c r="AO90" i="15" s="1"/>
  <c r="AQ89" i="15" a="1"/>
  <c r="AQ89" i="15" s="1"/>
  <c r="AP89" i="15" a="1"/>
  <c r="AP89" i="15" s="1"/>
  <c r="AO89" i="15" a="1"/>
  <c r="AO89" i="15" s="1"/>
  <c r="AQ88" i="15" a="1"/>
  <c r="AQ88" i="15" s="1"/>
  <c r="AP88" i="15" a="1"/>
  <c r="AP88" i="15" s="1"/>
  <c r="AO88" i="15" a="1"/>
  <c r="AO88" i="15" s="1"/>
  <c r="AQ87" i="15" a="1"/>
  <c r="AQ87" i="15" s="1"/>
  <c r="AP87" i="15" a="1"/>
  <c r="AP87" i="15" s="1"/>
  <c r="AO87" i="15" a="1"/>
  <c r="AO87" i="15" s="1"/>
  <c r="AQ86" i="15" a="1"/>
  <c r="AQ86" i="15" s="1"/>
  <c r="AP86" i="15" a="1"/>
  <c r="AP86" i="15" s="1"/>
  <c r="AO86" i="15" a="1"/>
  <c r="AO86" i="15" s="1"/>
  <c r="AQ85" i="15" a="1"/>
  <c r="AQ85" i="15" s="1"/>
  <c r="AP85" i="15" a="1"/>
  <c r="AP85" i="15" s="1"/>
  <c r="AO85" i="15" a="1"/>
  <c r="AO85" i="15" s="1"/>
  <c r="AQ84" i="15" a="1"/>
  <c r="AQ84" i="15" s="1"/>
  <c r="AP84" i="15" a="1"/>
  <c r="AP84" i="15" s="1"/>
  <c r="AO84" i="15" a="1"/>
  <c r="AO84" i="15" s="1"/>
  <c r="AQ83" i="15" a="1"/>
  <c r="AQ83" i="15" s="1"/>
  <c r="AP83" i="15" a="1"/>
  <c r="AP83" i="15" s="1"/>
  <c r="AO83" i="15" a="1"/>
  <c r="AO83" i="15" s="1"/>
  <c r="AQ82" i="15" a="1"/>
  <c r="AQ82" i="15" s="1"/>
  <c r="AP82" i="15" a="1"/>
  <c r="AP82" i="15" s="1"/>
  <c r="AO82" i="15" a="1"/>
  <c r="AO82" i="15" s="1"/>
  <c r="AQ81" i="15" a="1"/>
  <c r="AQ81" i="15" s="1"/>
  <c r="AP81" i="15" a="1"/>
  <c r="AP81" i="15" s="1"/>
  <c r="AO81" i="15" a="1"/>
  <c r="AO81" i="15" s="1"/>
  <c r="AQ80" i="15" a="1"/>
  <c r="AQ80" i="15" s="1"/>
  <c r="AP80" i="15" a="1"/>
  <c r="AP80" i="15" s="1"/>
  <c r="AO80" i="15" a="1"/>
  <c r="AO80" i="15" s="1"/>
  <c r="AQ79" i="15" a="1"/>
  <c r="AQ79" i="15" s="1"/>
  <c r="AP79" i="15" a="1"/>
  <c r="AP79" i="15" s="1"/>
  <c r="AO79" i="15" a="1"/>
  <c r="AO79" i="15" s="1"/>
  <c r="AQ78" i="15" a="1"/>
  <c r="AQ78" i="15" s="1"/>
  <c r="AP78" i="15" a="1"/>
  <c r="AP78" i="15" s="1"/>
  <c r="AO78" i="15" a="1"/>
  <c r="AO78" i="15" s="1"/>
  <c r="AQ77" i="15" a="1"/>
  <c r="AQ77" i="15" s="1"/>
  <c r="AP77" i="15" a="1"/>
  <c r="AP77" i="15" s="1"/>
  <c r="AO77" i="15" a="1"/>
  <c r="AO77" i="15" s="1"/>
  <c r="AQ76" i="15" a="1"/>
  <c r="AQ76" i="15" s="1"/>
  <c r="AP76" i="15" a="1"/>
  <c r="AP76" i="15" s="1"/>
  <c r="AO76" i="15" a="1"/>
  <c r="AO76" i="15" s="1"/>
  <c r="AQ75" i="15" a="1"/>
  <c r="AQ75" i="15" s="1"/>
  <c r="AP75" i="15" a="1"/>
  <c r="AP75" i="15" s="1"/>
  <c r="AO75" i="15" a="1"/>
  <c r="AO75" i="15" s="1"/>
  <c r="AQ74" i="15" a="1"/>
  <c r="AQ74" i="15" s="1"/>
  <c r="AP74" i="15" a="1"/>
  <c r="AP74" i="15" s="1"/>
  <c r="AO74" i="15" a="1"/>
  <c r="AO74" i="15"/>
  <c r="AQ73" i="15" a="1"/>
  <c r="AQ73" i="15" s="1"/>
  <c r="AP73" i="15" a="1"/>
  <c r="AP73" i="15" s="1"/>
  <c r="AO73" i="15" a="1"/>
  <c r="AO73" i="15" s="1"/>
  <c r="AQ72" i="15" a="1"/>
  <c r="AQ72" i="15" s="1"/>
  <c r="AP72" i="15" a="1"/>
  <c r="AP72" i="15" s="1"/>
  <c r="AO72" i="15" a="1"/>
  <c r="AO72" i="15" s="1"/>
  <c r="AQ71" i="15" a="1"/>
  <c r="AQ71" i="15" s="1"/>
  <c r="AP71" i="15" a="1"/>
  <c r="AP71" i="15" s="1"/>
  <c r="AO71" i="15" a="1"/>
  <c r="AO71" i="15" s="1"/>
  <c r="AQ70" i="15" a="1"/>
  <c r="AQ70" i="15" s="1"/>
  <c r="AP70" i="15" a="1"/>
  <c r="AP70" i="15" s="1"/>
  <c r="AO70" i="15" a="1"/>
  <c r="AO70" i="15" s="1"/>
  <c r="AQ69" i="15" a="1"/>
  <c r="AQ69" i="15" s="1"/>
  <c r="AP69" i="15" a="1"/>
  <c r="AP69" i="15" s="1"/>
  <c r="AO69" i="15" a="1"/>
  <c r="AO69" i="15" s="1"/>
  <c r="AQ68" i="15" a="1"/>
  <c r="AQ68" i="15" s="1"/>
  <c r="AP68" i="15" a="1"/>
  <c r="AP68" i="15" s="1"/>
  <c r="AO68" i="15" a="1"/>
  <c r="AO68" i="15" s="1"/>
  <c r="AQ67" i="15" a="1"/>
  <c r="AQ67" i="15" s="1"/>
  <c r="AP67" i="15" a="1"/>
  <c r="AP67" i="15" s="1"/>
  <c r="AO67" i="15" a="1"/>
  <c r="AO67" i="15" s="1"/>
  <c r="AQ66" i="15" a="1"/>
  <c r="AQ66" i="15" s="1"/>
  <c r="AP66" i="15" a="1"/>
  <c r="AP66" i="15" s="1"/>
  <c r="AO66" i="15" a="1"/>
  <c r="AO66" i="15" s="1"/>
  <c r="AQ65" i="15" a="1"/>
  <c r="AQ65" i="15" s="1"/>
  <c r="AP65" i="15" a="1"/>
  <c r="AP65" i="15" s="1"/>
  <c r="AO65" i="15" a="1"/>
  <c r="AO65" i="15" s="1"/>
  <c r="AQ64" i="15" a="1"/>
  <c r="AQ64" i="15" s="1"/>
  <c r="AP64" i="15" a="1"/>
  <c r="AP64" i="15" s="1"/>
  <c r="AO64" i="15" a="1"/>
  <c r="AO64" i="15" s="1"/>
  <c r="AQ63" i="15" a="1"/>
  <c r="AQ63" i="15" s="1"/>
  <c r="AP63" i="15" a="1"/>
  <c r="AP63" i="15" s="1"/>
  <c r="AO63" i="15" a="1"/>
  <c r="AO63" i="15" s="1"/>
  <c r="AQ62" i="15" a="1"/>
  <c r="AQ62" i="15" s="1"/>
  <c r="AP62" i="15" a="1"/>
  <c r="AP62" i="15" s="1"/>
  <c r="AO62" i="15" a="1"/>
  <c r="AO62" i="15" s="1"/>
  <c r="AQ61" i="15" a="1"/>
  <c r="AQ61" i="15" s="1"/>
  <c r="AP61" i="15" a="1"/>
  <c r="AP61" i="15" s="1"/>
  <c r="AO61" i="15" a="1"/>
  <c r="AO61" i="15" s="1"/>
  <c r="AQ60" i="15" a="1"/>
  <c r="AQ60" i="15" s="1"/>
  <c r="AP60" i="15" a="1"/>
  <c r="AP60" i="15" s="1"/>
  <c r="AO60" i="15" a="1"/>
  <c r="AO60" i="15" s="1"/>
  <c r="AQ59" i="15" a="1"/>
  <c r="AQ59" i="15" s="1"/>
  <c r="AP59" i="15" a="1"/>
  <c r="AP59" i="15" s="1"/>
  <c r="AO59" i="15" a="1"/>
  <c r="AO59" i="15" s="1"/>
  <c r="AQ58" i="15" a="1"/>
  <c r="AQ58" i="15" s="1"/>
  <c r="AP58" i="15" a="1"/>
  <c r="AP58" i="15" s="1"/>
  <c r="AO58" i="15" a="1"/>
  <c r="AO58" i="15" s="1"/>
  <c r="AQ57" i="15" a="1"/>
  <c r="AQ57" i="15" s="1"/>
  <c r="AP57" i="15" a="1"/>
  <c r="AP57" i="15" s="1"/>
  <c r="AO57" i="15" a="1"/>
  <c r="AO57" i="15" s="1"/>
  <c r="AQ56" i="15" a="1"/>
  <c r="AQ56" i="15" s="1"/>
  <c r="AP56" i="15" a="1"/>
  <c r="AP56" i="15" s="1"/>
  <c r="AO56" i="15" a="1"/>
  <c r="AO56" i="15" s="1"/>
  <c r="AQ55" i="15" a="1"/>
  <c r="AQ55" i="15" s="1"/>
  <c r="AP55" i="15" a="1"/>
  <c r="AP55" i="15" s="1"/>
  <c r="AO55" i="15" a="1"/>
  <c r="AO55" i="15" s="1"/>
  <c r="AQ54" i="15" a="1"/>
  <c r="AQ54" i="15" s="1"/>
  <c r="AP54" i="15" a="1"/>
  <c r="AP54" i="15" s="1"/>
  <c r="AO54" i="15" a="1"/>
  <c r="AO54" i="15" s="1"/>
  <c r="AQ53" i="15" a="1"/>
  <c r="AQ53" i="15" s="1"/>
  <c r="AP53" i="15" a="1"/>
  <c r="AP53" i="15" s="1"/>
  <c r="AO53" i="15" a="1"/>
  <c r="AO53" i="15" s="1"/>
  <c r="AQ52" i="15" a="1"/>
  <c r="AQ52" i="15" s="1"/>
  <c r="AP52" i="15" a="1"/>
  <c r="AP52" i="15" s="1"/>
  <c r="AO52" i="15" a="1"/>
  <c r="AO52" i="15" s="1"/>
  <c r="AQ51" i="15" a="1"/>
  <c r="AQ51" i="15" s="1"/>
  <c r="AP51" i="15" a="1"/>
  <c r="AP51" i="15" s="1"/>
  <c r="AO51" i="15" a="1"/>
  <c r="AO51" i="15" s="1"/>
  <c r="AQ50" i="15" a="1"/>
  <c r="AQ50" i="15" s="1"/>
  <c r="AP50" i="15" a="1"/>
  <c r="AP50" i="15" s="1"/>
  <c r="AO50" i="15" a="1"/>
  <c r="AO50" i="15" s="1"/>
  <c r="AQ49" i="15" a="1"/>
  <c r="AQ49" i="15" s="1"/>
  <c r="AP49" i="15" a="1"/>
  <c r="AP49" i="15" s="1"/>
  <c r="AO49" i="15" a="1"/>
  <c r="AO49" i="15" s="1"/>
  <c r="AQ48" i="15" a="1"/>
  <c r="AQ48" i="15" s="1"/>
  <c r="AP48" i="15" a="1"/>
  <c r="AP48" i="15" s="1"/>
  <c r="AO48" i="15" a="1"/>
  <c r="AO48" i="15" s="1"/>
  <c r="AQ47" i="15" a="1"/>
  <c r="AQ47" i="15" s="1"/>
  <c r="AP47" i="15" a="1"/>
  <c r="AP47" i="15" s="1"/>
  <c r="AO47" i="15" a="1"/>
  <c r="AO47" i="15" s="1"/>
  <c r="AQ46" i="15" a="1"/>
  <c r="AQ46" i="15" s="1"/>
  <c r="AP46" i="15" a="1"/>
  <c r="AP46" i="15" s="1"/>
  <c r="AO46" i="15" a="1"/>
  <c r="AO46" i="15" s="1"/>
  <c r="AQ45" i="15" a="1"/>
  <c r="AQ45" i="15" s="1"/>
  <c r="AP45" i="15" a="1"/>
  <c r="AP45" i="15" s="1"/>
  <c r="AO45" i="15" a="1"/>
  <c r="AO45" i="15" s="1"/>
  <c r="AQ44" i="15" a="1"/>
  <c r="AQ44" i="15" s="1"/>
  <c r="AP44" i="15" a="1"/>
  <c r="AP44" i="15" s="1"/>
  <c r="AO44" i="15" a="1"/>
  <c r="AO44" i="15" s="1"/>
  <c r="AQ43" i="15" a="1"/>
  <c r="AQ43" i="15" s="1"/>
  <c r="AP43" i="15" a="1"/>
  <c r="AP43" i="15" s="1"/>
  <c r="AO43" i="15" a="1"/>
  <c r="AO43" i="15" s="1"/>
  <c r="AQ42" i="15" a="1"/>
  <c r="AQ42" i="15" s="1"/>
  <c r="AP42" i="15" a="1"/>
  <c r="AP42" i="15" s="1"/>
  <c r="AO42" i="15" a="1"/>
  <c r="AO42" i="15" s="1"/>
  <c r="AQ41" i="15" a="1"/>
  <c r="AQ41" i="15" s="1"/>
  <c r="AP41" i="15" a="1"/>
  <c r="AP41" i="15" s="1"/>
  <c r="AO41" i="15" a="1"/>
  <c r="AO41" i="15" s="1"/>
  <c r="AQ40" i="15" a="1"/>
  <c r="AQ40" i="15" s="1"/>
  <c r="AP40" i="15" a="1"/>
  <c r="AP40" i="15" s="1"/>
  <c r="AO40" i="15" a="1"/>
  <c r="AO40" i="15" s="1"/>
  <c r="AQ39" i="15" a="1"/>
  <c r="AQ39" i="15" s="1"/>
  <c r="AP39" i="15" a="1"/>
  <c r="AP39" i="15" s="1"/>
  <c r="AO39" i="15" a="1"/>
  <c r="AO39" i="15" s="1"/>
  <c r="AQ38" i="15" a="1"/>
  <c r="AQ38" i="15" s="1"/>
  <c r="AP38" i="15" a="1"/>
  <c r="AP38" i="15" s="1"/>
  <c r="AO38" i="15" a="1"/>
  <c r="AO38" i="15" s="1"/>
  <c r="AQ37" i="15" a="1"/>
  <c r="AQ37" i="15" s="1"/>
  <c r="AP37" i="15" a="1"/>
  <c r="AP37" i="15" s="1"/>
  <c r="AO37" i="15" a="1"/>
  <c r="AO37" i="15" s="1"/>
  <c r="AQ36" i="15" a="1"/>
  <c r="AQ36" i="15" s="1"/>
  <c r="AP36" i="15" a="1"/>
  <c r="AP36" i="15" s="1"/>
  <c r="AO36" i="15" a="1"/>
  <c r="AO36" i="15" s="1"/>
  <c r="AQ35" i="15" a="1"/>
  <c r="AQ35" i="15" s="1"/>
  <c r="AP35" i="15" a="1"/>
  <c r="AP35" i="15" s="1"/>
  <c r="AO35" i="15" a="1"/>
  <c r="AO35" i="15" s="1"/>
  <c r="AQ34" i="15" a="1"/>
  <c r="AQ34" i="15" s="1"/>
  <c r="AP34" i="15" a="1"/>
  <c r="AP34" i="15" s="1"/>
  <c r="AO34" i="15" a="1"/>
  <c r="AO34" i="15" s="1"/>
  <c r="AQ33" i="15" a="1"/>
  <c r="AQ33" i="15" s="1"/>
  <c r="AP33" i="15" a="1"/>
  <c r="AP33" i="15" s="1"/>
  <c r="AO33" i="15" a="1"/>
  <c r="AO33" i="15" s="1"/>
  <c r="AQ32" i="15" a="1"/>
  <c r="AQ32" i="15" s="1"/>
  <c r="AP32" i="15" a="1"/>
  <c r="AP32" i="15" s="1"/>
  <c r="AO32" i="15" a="1"/>
  <c r="AO32" i="15" s="1"/>
  <c r="AQ31" i="15" a="1"/>
  <c r="AQ31" i="15" s="1"/>
  <c r="AP31" i="15" a="1"/>
  <c r="AP31" i="15" s="1"/>
  <c r="AO31" i="15" a="1"/>
  <c r="AO31" i="15" s="1"/>
  <c r="AQ30" i="15" a="1"/>
  <c r="AQ30" i="15" s="1"/>
  <c r="AP30" i="15" a="1"/>
  <c r="AP30" i="15" s="1"/>
  <c r="AO30" i="15" a="1"/>
  <c r="AO30" i="15" s="1"/>
  <c r="AQ29" i="15" a="1"/>
  <c r="AQ29" i="15" s="1"/>
  <c r="AP29" i="15" a="1"/>
  <c r="AP29" i="15" s="1"/>
  <c r="AO29" i="15" a="1"/>
  <c r="AO29" i="15" s="1"/>
  <c r="AQ28" i="15" a="1"/>
  <c r="AQ28" i="15" s="1"/>
  <c r="AP28" i="15" a="1"/>
  <c r="AP28" i="15" s="1"/>
  <c r="AO28" i="15" a="1"/>
  <c r="AO28" i="15" s="1"/>
  <c r="AQ27" i="15" a="1"/>
  <c r="AQ27" i="15" s="1"/>
  <c r="AP27" i="15" a="1"/>
  <c r="AP27" i="15" s="1"/>
  <c r="AO27" i="15" a="1"/>
  <c r="AO27" i="15" s="1"/>
  <c r="AQ26" i="15" a="1"/>
  <c r="AQ26" i="15" s="1"/>
  <c r="AP26" i="15" a="1"/>
  <c r="AP26" i="15" s="1"/>
  <c r="AO26" i="15" a="1"/>
  <c r="AO26" i="15" s="1"/>
  <c r="AQ25" i="15" a="1"/>
  <c r="AQ25" i="15" s="1"/>
  <c r="AP25" i="15" a="1"/>
  <c r="AP25" i="15" s="1"/>
  <c r="AO25" i="15" a="1"/>
  <c r="AO25" i="15" s="1"/>
  <c r="AQ24" i="15" a="1"/>
  <c r="AQ24" i="15" s="1"/>
  <c r="AP24" i="15" a="1"/>
  <c r="AP24" i="15" s="1"/>
  <c r="AO24" i="15" a="1"/>
  <c r="AO24" i="15" s="1"/>
  <c r="AQ23" i="15" a="1"/>
  <c r="AQ23" i="15" s="1"/>
  <c r="AP23" i="15" a="1"/>
  <c r="AP23" i="15" s="1"/>
  <c r="AO23" i="15" a="1"/>
  <c r="AO23" i="15" s="1"/>
  <c r="AQ22" i="15" a="1"/>
  <c r="AQ22" i="15" s="1"/>
  <c r="AP22" i="15" a="1"/>
  <c r="AP22" i="15" s="1"/>
  <c r="AO22" i="15" a="1"/>
  <c r="AO22" i="15" s="1"/>
  <c r="AQ21" i="15" a="1"/>
  <c r="AQ21" i="15" s="1"/>
  <c r="AP21" i="15" a="1"/>
  <c r="AP21" i="15" s="1"/>
  <c r="AO21" i="15" a="1"/>
  <c r="AO21" i="15" s="1"/>
  <c r="AQ20" i="15" a="1"/>
  <c r="AQ20" i="15" s="1"/>
  <c r="AP20" i="15" a="1"/>
  <c r="AP20" i="15" s="1"/>
  <c r="AO20" i="15" a="1"/>
  <c r="AO20" i="15" s="1"/>
  <c r="AQ19" i="15" a="1"/>
  <c r="AQ19" i="15" s="1"/>
  <c r="AP19" i="15" a="1"/>
  <c r="AP19" i="15" s="1"/>
  <c r="AO19" i="15" a="1"/>
  <c r="AO19" i="15" s="1"/>
  <c r="AQ18" i="15" a="1"/>
  <c r="AQ18" i="15" s="1"/>
  <c r="AP18" i="15" a="1"/>
  <c r="AP18" i="15" s="1"/>
  <c r="AO18" i="15" a="1"/>
  <c r="AO18" i="15" s="1"/>
  <c r="AQ17" i="15" a="1"/>
  <c r="AQ17" i="15" s="1"/>
  <c r="AP17" i="15" a="1"/>
  <c r="AP17" i="15" s="1"/>
  <c r="AO17" i="15" a="1"/>
  <c r="AO17" i="15" s="1"/>
  <c r="AQ16" i="15" a="1"/>
  <c r="AQ16" i="15" s="1"/>
  <c r="AP16" i="15" a="1"/>
  <c r="AP16" i="15" s="1"/>
  <c r="AO16" i="15" a="1"/>
  <c r="AO16" i="15" s="1"/>
  <c r="AQ15" i="15" a="1"/>
  <c r="AQ15" i="15" s="1"/>
  <c r="AP15" i="15" a="1"/>
  <c r="AP15" i="15" s="1"/>
  <c r="AO15" i="15" a="1"/>
  <c r="AO15" i="15" s="1"/>
  <c r="AQ14" i="15" a="1"/>
  <c r="AQ14" i="15" s="1"/>
  <c r="AP14" i="15" a="1"/>
  <c r="AP14" i="15" s="1"/>
  <c r="AO14" i="15" a="1"/>
  <c r="AO14" i="15" s="1"/>
  <c r="AQ13" i="15" a="1"/>
  <c r="AQ13" i="15" s="1"/>
  <c r="AP13" i="15" a="1"/>
  <c r="AP13" i="15" s="1"/>
  <c r="AO13" i="15" a="1"/>
  <c r="AO13" i="15" s="1"/>
  <c r="AQ12" i="15" a="1"/>
  <c r="AQ12" i="15" s="1"/>
  <c r="AP12" i="15" a="1"/>
  <c r="AP12" i="15" s="1"/>
  <c r="AO12" i="15" a="1"/>
  <c r="AO12" i="15" s="1"/>
  <c r="AQ11" i="15" a="1"/>
  <c r="AQ11" i="15" s="1"/>
  <c r="AP11" i="15" a="1"/>
  <c r="AP11" i="15" s="1"/>
  <c r="AO11" i="15" a="1"/>
  <c r="AO11" i="15" s="1"/>
  <c r="AQ10" i="15" a="1"/>
  <c r="AQ10" i="15" s="1"/>
  <c r="AP10" i="15" a="1"/>
  <c r="AP10" i="15" s="1"/>
  <c r="AO10" i="15" a="1"/>
  <c r="AO10" i="15" s="1"/>
  <c r="AQ9" i="15" a="1"/>
  <c r="AQ9" i="15" s="1"/>
  <c r="AP9" i="15" a="1"/>
  <c r="AP9" i="15" s="1"/>
  <c r="AO9" i="15" a="1"/>
  <c r="AO9" i="15" s="1"/>
  <c r="AU152" i="15" a="1"/>
  <c r="AU152" i="15" s="1"/>
  <c r="AT152" i="15" a="1"/>
  <c r="AT152" i="15" s="1"/>
  <c r="AS152" i="15" a="1"/>
  <c r="AS152" i="15" s="1"/>
  <c r="AR152" i="15" a="1"/>
  <c r="AR152" i="15" s="1"/>
  <c r="AU151" i="15" a="1"/>
  <c r="AU151" i="15" s="1"/>
  <c r="AT151" i="15" a="1"/>
  <c r="AT151" i="15" s="1"/>
  <c r="AS151" i="15" a="1"/>
  <c r="AS151" i="15" s="1"/>
  <c r="AR151" i="15" a="1"/>
  <c r="AR151" i="15" s="1"/>
  <c r="AU150" i="15" a="1"/>
  <c r="AU150" i="15" s="1"/>
  <c r="AT150" i="15" a="1"/>
  <c r="AT150" i="15" s="1"/>
  <c r="AS150" i="15" a="1"/>
  <c r="AS150" i="15" s="1"/>
  <c r="AR150" i="15" a="1"/>
  <c r="AR150" i="15" s="1"/>
  <c r="AU149" i="15" a="1"/>
  <c r="AU149" i="15" s="1"/>
  <c r="AT149" i="15" a="1"/>
  <c r="AT149" i="15" s="1"/>
  <c r="AS149" i="15" a="1"/>
  <c r="AS149" i="15" s="1"/>
  <c r="AR149" i="15" a="1"/>
  <c r="AR149" i="15" s="1"/>
  <c r="AU148" i="15" a="1"/>
  <c r="AU148" i="15" s="1"/>
  <c r="AT148" i="15" a="1"/>
  <c r="AT148" i="15" s="1"/>
  <c r="AS148" i="15" a="1"/>
  <c r="AS148" i="15" s="1"/>
  <c r="AR148" i="15" a="1"/>
  <c r="AR148" i="15" s="1"/>
  <c r="AU147" i="15" a="1"/>
  <c r="AU147" i="15" s="1"/>
  <c r="AT147" i="15" a="1"/>
  <c r="AT147" i="15" s="1"/>
  <c r="AS147" i="15" a="1"/>
  <c r="AS147" i="15" s="1"/>
  <c r="AR147" i="15" a="1"/>
  <c r="AR147" i="15" s="1"/>
  <c r="AU146" i="15" a="1"/>
  <c r="AU146" i="15" s="1"/>
  <c r="AT146" i="15" a="1"/>
  <c r="AT146" i="15" s="1"/>
  <c r="AS146" i="15" a="1"/>
  <c r="AS146" i="15" s="1"/>
  <c r="AR146" i="15" a="1"/>
  <c r="AR146" i="15" s="1"/>
  <c r="AU145" i="15" a="1"/>
  <c r="AU145" i="15" s="1"/>
  <c r="AT145" i="15" a="1"/>
  <c r="AT145" i="15" s="1"/>
  <c r="AS145" i="15" a="1"/>
  <c r="AS145" i="15" s="1"/>
  <c r="AR145" i="15" a="1"/>
  <c r="AR145" i="15" s="1"/>
  <c r="AU144" i="15" a="1"/>
  <c r="AU144" i="15" s="1"/>
  <c r="AT144" i="15" a="1"/>
  <c r="AT144" i="15" s="1"/>
  <c r="AS144" i="15" a="1"/>
  <c r="AS144" i="15" s="1"/>
  <c r="AR144" i="15" a="1"/>
  <c r="AR144" i="15" s="1"/>
  <c r="AU143" i="15" a="1"/>
  <c r="AU143" i="15" s="1"/>
  <c r="AT143" i="15" a="1"/>
  <c r="AT143" i="15" s="1"/>
  <c r="AS143" i="15" a="1"/>
  <c r="AS143" i="15" s="1"/>
  <c r="AR143" i="15" a="1"/>
  <c r="AR143" i="15" s="1"/>
  <c r="AU142" i="15" a="1"/>
  <c r="AU142" i="15" s="1"/>
  <c r="AT142" i="15" a="1"/>
  <c r="AT142" i="15" s="1"/>
  <c r="AS142" i="15" a="1"/>
  <c r="AS142" i="15" s="1"/>
  <c r="AR142" i="15" a="1"/>
  <c r="AR142" i="15" s="1"/>
  <c r="AU141" i="15" a="1"/>
  <c r="AU141" i="15" s="1"/>
  <c r="AT141" i="15" a="1"/>
  <c r="AT141" i="15" s="1"/>
  <c r="AS141" i="15" a="1"/>
  <c r="AS141" i="15" s="1"/>
  <c r="AR141" i="15" a="1"/>
  <c r="AR141" i="15" s="1"/>
  <c r="AU140" i="15" a="1"/>
  <c r="AU140" i="15" s="1"/>
  <c r="AT140" i="15" a="1"/>
  <c r="AT140" i="15" s="1"/>
  <c r="AS140" i="15" a="1"/>
  <c r="AS140" i="15" s="1"/>
  <c r="AR140" i="15" a="1"/>
  <c r="AR140" i="15" s="1"/>
  <c r="AU139" i="15" a="1"/>
  <c r="AU139" i="15" s="1"/>
  <c r="AT139" i="15" a="1"/>
  <c r="AT139" i="15" s="1"/>
  <c r="AS139" i="15" a="1"/>
  <c r="AS139" i="15" s="1"/>
  <c r="AR139" i="15" a="1"/>
  <c r="AR139" i="15" s="1"/>
  <c r="AU138" i="15" a="1"/>
  <c r="AU138" i="15" s="1"/>
  <c r="AT138" i="15" a="1"/>
  <c r="AT138" i="15" s="1"/>
  <c r="AS138" i="15" a="1"/>
  <c r="AS138" i="15" s="1"/>
  <c r="AR138" i="15" a="1"/>
  <c r="AR138" i="15" s="1"/>
  <c r="AU137" i="15" a="1"/>
  <c r="AU137" i="15" s="1"/>
  <c r="AT137" i="15" a="1"/>
  <c r="AT137" i="15" s="1"/>
  <c r="AS137" i="15" a="1"/>
  <c r="AS137" i="15" s="1"/>
  <c r="AR137" i="15" a="1"/>
  <c r="AR137" i="15" s="1"/>
  <c r="AU136" i="15" a="1"/>
  <c r="AU136" i="15" s="1"/>
  <c r="AT136" i="15" a="1"/>
  <c r="AT136" i="15" s="1"/>
  <c r="AS136" i="15" a="1"/>
  <c r="AS136" i="15" s="1"/>
  <c r="AR136" i="15" a="1"/>
  <c r="AR136" i="15" s="1"/>
  <c r="AU135" i="15" a="1"/>
  <c r="AU135" i="15" s="1"/>
  <c r="AT135" i="15" a="1"/>
  <c r="AT135" i="15" s="1"/>
  <c r="AS135" i="15" a="1"/>
  <c r="AS135" i="15" s="1"/>
  <c r="AR135" i="15" a="1"/>
  <c r="AR135" i="15" s="1"/>
  <c r="AU134" i="15" a="1"/>
  <c r="AU134" i="15" s="1"/>
  <c r="AT134" i="15" a="1"/>
  <c r="AT134" i="15" s="1"/>
  <c r="AS134" i="15" a="1"/>
  <c r="AS134" i="15" s="1"/>
  <c r="AR134" i="15" a="1"/>
  <c r="AR134" i="15" s="1"/>
  <c r="AU133" i="15" a="1"/>
  <c r="AU133" i="15" s="1"/>
  <c r="AT133" i="15" a="1"/>
  <c r="AT133" i="15" s="1"/>
  <c r="AS133" i="15" a="1"/>
  <c r="AS133" i="15" s="1"/>
  <c r="AR133" i="15" a="1"/>
  <c r="AR133" i="15" s="1"/>
  <c r="AU132" i="15" a="1"/>
  <c r="AU132" i="15" s="1"/>
  <c r="AT132" i="15" a="1"/>
  <c r="AT132" i="15" s="1"/>
  <c r="AS132" i="15" a="1"/>
  <c r="AS132" i="15" s="1"/>
  <c r="AR132" i="15" a="1"/>
  <c r="AR132" i="15" s="1"/>
  <c r="AU131" i="15" a="1"/>
  <c r="AU131" i="15" s="1"/>
  <c r="AT131" i="15" a="1"/>
  <c r="AT131" i="15" s="1"/>
  <c r="AS131" i="15" a="1"/>
  <c r="AS131" i="15" s="1"/>
  <c r="AR131" i="15" a="1"/>
  <c r="AR131" i="15" s="1"/>
  <c r="AU130" i="15" a="1"/>
  <c r="AU130" i="15" s="1"/>
  <c r="AT130" i="15" a="1"/>
  <c r="AT130" i="15" s="1"/>
  <c r="AS130" i="15" a="1"/>
  <c r="AS130" i="15" s="1"/>
  <c r="AR130" i="15" a="1"/>
  <c r="AR130" i="15" s="1"/>
  <c r="AU129" i="15" a="1"/>
  <c r="AU129" i="15" s="1"/>
  <c r="AT129" i="15" a="1"/>
  <c r="AT129" i="15" s="1"/>
  <c r="AS129" i="15" a="1"/>
  <c r="AS129" i="15" s="1"/>
  <c r="AR129" i="15" a="1"/>
  <c r="AR129" i="15" s="1"/>
  <c r="AU128" i="15" a="1"/>
  <c r="AU128" i="15" s="1"/>
  <c r="AT128" i="15" a="1"/>
  <c r="AT128" i="15" s="1"/>
  <c r="AS128" i="15" a="1"/>
  <c r="AS128" i="15" s="1"/>
  <c r="AR128" i="15" a="1"/>
  <c r="AR128" i="15" s="1"/>
  <c r="AU127" i="15" a="1"/>
  <c r="AU127" i="15" s="1"/>
  <c r="AT127" i="15" a="1"/>
  <c r="AT127" i="15" s="1"/>
  <c r="AS127" i="15" a="1"/>
  <c r="AS127" i="15" s="1"/>
  <c r="AR127" i="15" a="1"/>
  <c r="AR127" i="15" s="1"/>
  <c r="AU126" i="15" a="1"/>
  <c r="AU126" i="15" s="1"/>
  <c r="AT126" i="15" a="1"/>
  <c r="AT126" i="15" s="1"/>
  <c r="AS126" i="15" a="1"/>
  <c r="AS126" i="15" s="1"/>
  <c r="AR126" i="15" a="1"/>
  <c r="AR126" i="15" s="1"/>
  <c r="AU125" i="15" a="1"/>
  <c r="AU125" i="15" s="1"/>
  <c r="AT125" i="15" a="1"/>
  <c r="AT125" i="15" s="1"/>
  <c r="AS125" i="15" a="1"/>
  <c r="AS125" i="15" s="1"/>
  <c r="AR125" i="15" a="1"/>
  <c r="AR125" i="15" s="1"/>
  <c r="AU124" i="15" a="1"/>
  <c r="AU124" i="15" s="1"/>
  <c r="AT124" i="15" a="1"/>
  <c r="AT124" i="15" s="1"/>
  <c r="AS124" i="15" a="1"/>
  <c r="AS124" i="15" s="1"/>
  <c r="AR124" i="15" a="1"/>
  <c r="AR124" i="15" s="1"/>
  <c r="AU123" i="15" a="1"/>
  <c r="AU123" i="15" s="1"/>
  <c r="AT123" i="15" a="1"/>
  <c r="AT123" i="15" s="1"/>
  <c r="AS123" i="15" a="1"/>
  <c r="AS123" i="15" s="1"/>
  <c r="AR123" i="15" a="1"/>
  <c r="AR123" i="15" s="1"/>
  <c r="AU122" i="15" a="1"/>
  <c r="AU122" i="15" s="1"/>
  <c r="AT122" i="15" a="1"/>
  <c r="AT122" i="15" s="1"/>
  <c r="AS122" i="15" a="1"/>
  <c r="AS122" i="15" s="1"/>
  <c r="AR122" i="15" a="1"/>
  <c r="AR122" i="15" s="1"/>
  <c r="AU121" i="15" a="1"/>
  <c r="AU121" i="15" s="1"/>
  <c r="AT121" i="15" a="1"/>
  <c r="AT121" i="15" s="1"/>
  <c r="AS121" i="15" a="1"/>
  <c r="AS121" i="15" s="1"/>
  <c r="AR121" i="15" a="1"/>
  <c r="AR121" i="15" s="1"/>
  <c r="AU120" i="15" a="1"/>
  <c r="AU120" i="15" s="1"/>
  <c r="AT120" i="15" a="1"/>
  <c r="AT120" i="15" s="1"/>
  <c r="AS120" i="15" a="1"/>
  <c r="AS120" i="15" s="1"/>
  <c r="AR120" i="15" a="1"/>
  <c r="AR120" i="15" s="1"/>
  <c r="AU119" i="15" a="1"/>
  <c r="AU119" i="15" s="1"/>
  <c r="AT119" i="15" a="1"/>
  <c r="AT119" i="15" s="1"/>
  <c r="AS119" i="15" a="1"/>
  <c r="AS119" i="15" s="1"/>
  <c r="AR119" i="15" a="1"/>
  <c r="AR119" i="15" s="1"/>
  <c r="AU118" i="15" a="1"/>
  <c r="AU118" i="15" s="1"/>
  <c r="AT118" i="15" a="1"/>
  <c r="AT118" i="15" s="1"/>
  <c r="AS118" i="15" a="1"/>
  <c r="AS118" i="15" s="1"/>
  <c r="AR118" i="15" a="1"/>
  <c r="AR118" i="15" s="1"/>
  <c r="AU117" i="15" a="1"/>
  <c r="AU117" i="15" s="1"/>
  <c r="AT117" i="15" a="1"/>
  <c r="AT117" i="15" s="1"/>
  <c r="AS117" i="15" a="1"/>
  <c r="AS117" i="15" s="1"/>
  <c r="AR117" i="15" a="1"/>
  <c r="AR117" i="15" s="1"/>
  <c r="AU116" i="15" a="1"/>
  <c r="AU116" i="15" s="1"/>
  <c r="AT116" i="15" a="1"/>
  <c r="AT116" i="15" s="1"/>
  <c r="AS116" i="15" a="1"/>
  <c r="AS116" i="15" s="1"/>
  <c r="AR116" i="15" a="1"/>
  <c r="AR116" i="15" s="1"/>
  <c r="AU115" i="15" a="1"/>
  <c r="AU115" i="15" s="1"/>
  <c r="AT115" i="15" a="1"/>
  <c r="AT115" i="15" s="1"/>
  <c r="AS115" i="15" a="1"/>
  <c r="AS115" i="15" s="1"/>
  <c r="AR115" i="15" a="1"/>
  <c r="AR115" i="15" s="1"/>
  <c r="AU114" i="15" a="1"/>
  <c r="AU114" i="15" s="1"/>
  <c r="AT114" i="15" a="1"/>
  <c r="AT114" i="15" s="1"/>
  <c r="AS114" i="15" a="1"/>
  <c r="AS114" i="15" s="1"/>
  <c r="AR114" i="15" a="1"/>
  <c r="AR114" i="15" s="1"/>
  <c r="AU113" i="15" a="1"/>
  <c r="AU113" i="15" s="1"/>
  <c r="AT113" i="15" a="1"/>
  <c r="AT113" i="15" s="1"/>
  <c r="AS113" i="15" a="1"/>
  <c r="AS113" i="15" s="1"/>
  <c r="AR113" i="15" a="1"/>
  <c r="AR113" i="15" s="1"/>
  <c r="AU112" i="15" a="1"/>
  <c r="AU112" i="15" s="1"/>
  <c r="AT112" i="15" a="1"/>
  <c r="AT112" i="15" s="1"/>
  <c r="AS112" i="15" a="1"/>
  <c r="AS112" i="15" s="1"/>
  <c r="AR112" i="15" a="1"/>
  <c r="AR112" i="15" s="1"/>
  <c r="AU111" i="15" a="1"/>
  <c r="AU111" i="15" s="1"/>
  <c r="AT111" i="15" a="1"/>
  <c r="AT111" i="15" s="1"/>
  <c r="AS111" i="15" a="1"/>
  <c r="AS111" i="15" s="1"/>
  <c r="AR111" i="15" a="1"/>
  <c r="AR111" i="15" s="1"/>
  <c r="AU110" i="15" a="1"/>
  <c r="AU110" i="15" s="1"/>
  <c r="AT110" i="15" a="1"/>
  <c r="AT110" i="15" s="1"/>
  <c r="AS110" i="15" a="1"/>
  <c r="AS110" i="15" s="1"/>
  <c r="AR110" i="15" a="1"/>
  <c r="AR110" i="15" s="1"/>
  <c r="AU109" i="15" a="1"/>
  <c r="AU109" i="15" s="1"/>
  <c r="AT109" i="15" a="1"/>
  <c r="AT109" i="15" s="1"/>
  <c r="AS109" i="15" a="1"/>
  <c r="AS109" i="15" s="1"/>
  <c r="AR109" i="15" a="1"/>
  <c r="AR109" i="15" s="1"/>
  <c r="AU108" i="15" a="1"/>
  <c r="AU108" i="15" s="1"/>
  <c r="AT108" i="15" a="1"/>
  <c r="AT108" i="15" s="1"/>
  <c r="AS108" i="15" a="1"/>
  <c r="AS108" i="15" s="1"/>
  <c r="AR108" i="15" a="1"/>
  <c r="AR108" i="15" s="1"/>
  <c r="AU107" i="15" a="1"/>
  <c r="AU107" i="15" s="1"/>
  <c r="AT107" i="15" a="1"/>
  <c r="AT107" i="15" s="1"/>
  <c r="AS107" i="15" a="1"/>
  <c r="AS107" i="15" s="1"/>
  <c r="AR107" i="15" a="1"/>
  <c r="AR107" i="15" s="1"/>
  <c r="AU106" i="15" a="1"/>
  <c r="AU106" i="15" s="1"/>
  <c r="AT106" i="15" a="1"/>
  <c r="AT106" i="15" s="1"/>
  <c r="AS106" i="15" a="1"/>
  <c r="AS106" i="15" s="1"/>
  <c r="AR106" i="15" a="1"/>
  <c r="AR106" i="15" s="1"/>
  <c r="AU105" i="15" a="1"/>
  <c r="AU105" i="15" s="1"/>
  <c r="AT105" i="15" a="1"/>
  <c r="AT105" i="15" s="1"/>
  <c r="AS105" i="15" a="1"/>
  <c r="AS105" i="15" s="1"/>
  <c r="AR105" i="15" a="1"/>
  <c r="AR105" i="15" s="1"/>
  <c r="AU104" i="15" a="1"/>
  <c r="AU104" i="15" s="1"/>
  <c r="AT104" i="15" a="1"/>
  <c r="AT104" i="15" s="1"/>
  <c r="AS104" i="15" a="1"/>
  <c r="AS104" i="15" s="1"/>
  <c r="AR104" i="15" a="1"/>
  <c r="AR104" i="15" s="1"/>
  <c r="AU103" i="15" a="1"/>
  <c r="AU103" i="15" s="1"/>
  <c r="AT103" i="15" a="1"/>
  <c r="AT103" i="15" s="1"/>
  <c r="AS103" i="15" a="1"/>
  <c r="AS103" i="15" s="1"/>
  <c r="AR103" i="15" a="1"/>
  <c r="AR103" i="15" s="1"/>
  <c r="AU102" i="15" a="1"/>
  <c r="AU102" i="15" s="1"/>
  <c r="AT102" i="15" a="1"/>
  <c r="AT102" i="15" s="1"/>
  <c r="AS102" i="15" a="1"/>
  <c r="AS102" i="15" s="1"/>
  <c r="AR102" i="15" a="1"/>
  <c r="AR102" i="15" s="1"/>
  <c r="AU101" i="15" a="1"/>
  <c r="AU101" i="15" s="1"/>
  <c r="AT101" i="15" a="1"/>
  <c r="AT101" i="15" s="1"/>
  <c r="AS101" i="15" a="1"/>
  <c r="AS101" i="15" s="1"/>
  <c r="AR101" i="15" a="1"/>
  <c r="AR101" i="15" s="1"/>
  <c r="AU100" i="15" a="1"/>
  <c r="AU100" i="15" s="1"/>
  <c r="AT100" i="15" a="1"/>
  <c r="AT100" i="15" s="1"/>
  <c r="AS100" i="15" a="1"/>
  <c r="AS100" i="15" s="1"/>
  <c r="AR100" i="15" a="1"/>
  <c r="AR100" i="15" s="1"/>
  <c r="AU99" i="15" a="1"/>
  <c r="AU99" i="15" s="1"/>
  <c r="AT99" i="15" a="1"/>
  <c r="AT99" i="15" s="1"/>
  <c r="AS99" i="15" a="1"/>
  <c r="AS99" i="15" s="1"/>
  <c r="AR99" i="15" a="1"/>
  <c r="AR99" i="15" s="1"/>
  <c r="AU98" i="15" a="1"/>
  <c r="AU98" i="15" s="1"/>
  <c r="AT98" i="15" a="1"/>
  <c r="AT98" i="15" s="1"/>
  <c r="AS98" i="15" a="1"/>
  <c r="AS98" i="15" s="1"/>
  <c r="AR98" i="15" a="1"/>
  <c r="AR98" i="15" s="1"/>
  <c r="AU97" i="15" a="1"/>
  <c r="AU97" i="15" s="1"/>
  <c r="AT97" i="15" a="1"/>
  <c r="AT97" i="15" s="1"/>
  <c r="AS97" i="15" a="1"/>
  <c r="AS97" i="15" s="1"/>
  <c r="AR97" i="15" a="1"/>
  <c r="AR97" i="15" s="1"/>
  <c r="AU96" i="15" a="1"/>
  <c r="AU96" i="15" s="1"/>
  <c r="AT96" i="15" a="1"/>
  <c r="AT96" i="15" s="1"/>
  <c r="AS96" i="15" a="1"/>
  <c r="AS96" i="15" s="1"/>
  <c r="AR96" i="15" a="1"/>
  <c r="AR96" i="15" s="1"/>
  <c r="AU95" i="15" a="1"/>
  <c r="AU95" i="15" s="1"/>
  <c r="AT95" i="15" a="1"/>
  <c r="AT95" i="15" s="1"/>
  <c r="AS95" i="15" a="1"/>
  <c r="AS95" i="15" s="1"/>
  <c r="AR95" i="15" a="1"/>
  <c r="AR95" i="15" s="1"/>
  <c r="AU94" i="15" a="1"/>
  <c r="AU94" i="15" s="1"/>
  <c r="AT94" i="15" a="1"/>
  <c r="AT94" i="15" s="1"/>
  <c r="AS94" i="15" a="1"/>
  <c r="AS94" i="15" s="1"/>
  <c r="AR94" i="15" a="1"/>
  <c r="AR94" i="15" s="1"/>
  <c r="AU93" i="15" a="1"/>
  <c r="AU93" i="15" s="1"/>
  <c r="AT93" i="15" a="1"/>
  <c r="AT93" i="15" s="1"/>
  <c r="AS93" i="15" a="1"/>
  <c r="AS93" i="15" s="1"/>
  <c r="AR93" i="15" a="1"/>
  <c r="AR93" i="15" s="1"/>
  <c r="AU92" i="15" a="1"/>
  <c r="AU92" i="15" s="1"/>
  <c r="AT92" i="15" a="1"/>
  <c r="AT92" i="15" s="1"/>
  <c r="AS92" i="15" a="1"/>
  <c r="AS92" i="15" s="1"/>
  <c r="AR92" i="15" a="1"/>
  <c r="AR92" i="15" s="1"/>
  <c r="AU91" i="15" a="1"/>
  <c r="AU91" i="15" s="1"/>
  <c r="AT91" i="15" a="1"/>
  <c r="AT91" i="15" s="1"/>
  <c r="AS91" i="15" a="1"/>
  <c r="AS91" i="15" s="1"/>
  <c r="AR91" i="15" a="1"/>
  <c r="AR91" i="15" s="1"/>
  <c r="AU90" i="15" a="1"/>
  <c r="AU90" i="15" s="1"/>
  <c r="AT90" i="15" a="1"/>
  <c r="AT90" i="15" s="1"/>
  <c r="AS90" i="15" a="1"/>
  <c r="AS90" i="15" s="1"/>
  <c r="AR90" i="15" a="1"/>
  <c r="AR90" i="15" s="1"/>
  <c r="AU89" i="15" a="1"/>
  <c r="AU89" i="15" s="1"/>
  <c r="AT89" i="15" a="1"/>
  <c r="AT89" i="15" s="1"/>
  <c r="AS89" i="15" a="1"/>
  <c r="AS89" i="15" s="1"/>
  <c r="AR89" i="15" a="1"/>
  <c r="AR89" i="15" s="1"/>
  <c r="AU88" i="15" a="1"/>
  <c r="AU88" i="15" s="1"/>
  <c r="AT88" i="15" a="1"/>
  <c r="AT88" i="15" s="1"/>
  <c r="AS88" i="15" a="1"/>
  <c r="AS88" i="15" s="1"/>
  <c r="AR88" i="15" a="1"/>
  <c r="AR88" i="15" s="1"/>
  <c r="AU87" i="15" a="1"/>
  <c r="AU87" i="15" s="1"/>
  <c r="AT87" i="15" a="1"/>
  <c r="AT87" i="15" s="1"/>
  <c r="AS87" i="15" a="1"/>
  <c r="AS87" i="15" s="1"/>
  <c r="AR87" i="15" a="1"/>
  <c r="AR87" i="15" s="1"/>
  <c r="AU86" i="15" a="1"/>
  <c r="AU86" i="15" s="1"/>
  <c r="AT86" i="15" a="1"/>
  <c r="AT86" i="15" s="1"/>
  <c r="AS86" i="15" a="1"/>
  <c r="AS86" i="15" s="1"/>
  <c r="AR86" i="15" a="1"/>
  <c r="AR86" i="15" s="1"/>
  <c r="AU85" i="15" a="1"/>
  <c r="AU85" i="15" s="1"/>
  <c r="AT85" i="15" a="1"/>
  <c r="AT85" i="15" s="1"/>
  <c r="AS85" i="15" a="1"/>
  <c r="AS85" i="15" s="1"/>
  <c r="AR85" i="15" a="1"/>
  <c r="AR85" i="15" s="1"/>
  <c r="AU84" i="15" a="1"/>
  <c r="AU84" i="15" s="1"/>
  <c r="AT84" i="15" a="1"/>
  <c r="AT84" i="15" s="1"/>
  <c r="AS84" i="15" a="1"/>
  <c r="AS84" i="15" s="1"/>
  <c r="AR84" i="15" a="1"/>
  <c r="AR84" i="15" s="1"/>
  <c r="AU83" i="15" a="1"/>
  <c r="AU83" i="15" s="1"/>
  <c r="AT83" i="15" a="1"/>
  <c r="AT83" i="15" s="1"/>
  <c r="AS83" i="15" a="1"/>
  <c r="AS83" i="15" s="1"/>
  <c r="AR83" i="15" a="1"/>
  <c r="AR83" i="15" s="1"/>
  <c r="AU82" i="15" a="1"/>
  <c r="AU82" i="15" s="1"/>
  <c r="AT82" i="15" a="1"/>
  <c r="AT82" i="15" s="1"/>
  <c r="AS82" i="15" a="1"/>
  <c r="AS82" i="15" s="1"/>
  <c r="AR82" i="15" a="1"/>
  <c r="AR82" i="15" s="1"/>
  <c r="AU81" i="15" a="1"/>
  <c r="AU81" i="15" s="1"/>
  <c r="AT81" i="15" a="1"/>
  <c r="AT81" i="15" s="1"/>
  <c r="AS81" i="15" a="1"/>
  <c r="AS81" i="15" s="1"/>
  <c r="AR81" i="15" a="1"/>
  <c r="AR81" i="15" s="1"/>
  <c r="AU80" i="15" a="1"/>
  <c r="AU80" i="15" s="1"/>
  <c r="AT80" i="15" a="1"/>
  <c r="AT80" i="15" s="1"/>
  <c r="AS80" i="15" a="1"/>
  <c r="AS80" i="15" s="1"/>
  <c r="AR80" i="15" a="1"/>
  <c r="AR80" i="15" s="1"/>
  <c r="AU79" i="15" a="1"/>
  <c r="AU79" i="15" s="1"/>
  <c r="AT79" i="15" a="1"/>
  <c r="AT79" i="15" s="1"/>
  <c r="AS79" i="15" a="1"/>
  <c r="AS79" i="15" s="1"/>
  <c r="AR79" i="15" a="1"/>
  <c r="AR79" i="15" s="1"/>
  <c r="AU78" i="15" a="1"/>
  <c r="AU78" i="15" s="1"/>
  <c r="AT78" i="15" a="1"/>
  <c r="AT78" i="15" s="1"/>
  <c r="AS78" i="15" a="1"/>
  <c r="AS78" i="15" s="1"/>
  <c r="AR78" i="15" a="1"/>
  <c r="AR78" i="15" s="1"/>
  <c r="AU77" i="15" a="1"/>
  <c r="AU77" i="15" s="1"/>
  <c r="AT77" i="15" a="1"/>
  <c r="AT77" i="15" s="1"/>
  <c r="AS77" i="15" a="1"/>
  <c r="AS77" i="15" s="1"/>
  <c r="AR77" i="15" a="1"/>
  <c r="AR77" i="15" s="1"/>
  <c r="AU76" i="15" a="1"/>
  <c r="AU76" i="15" s="1"/>
  <c r="AT76" i="15" a="1"/>
  <c r="AT76" i="15" s="1"/>
  <c r="AS76" i="15" a="1"/>
  <c r="AS76" i="15" s="1"/>
  <c r="AR76" i="15" a="1"/>
  <c r="AR76" i="15" s="1"/>
  <c r="AU75" i="15" a="1"/>
  <c r="AU75" i="15" s="1"/>
  <c r="AT75" i="15" a="1"/>
  <c r="AT75" i="15" s="1"/>
  <c r="AS75" i="15" a="1"/>
  <c r="AS75" i="15" s="1"/>
  <c r="AR75" i="15" a="1"/>
  <c r="AR75" i="15" s="1"/>
  <c r="AU74" i="15" a="1"/>
  <c r="AU74" i="15" s="1"/>
  <c r="AT74" i="15" a="1"/>
  <c r="AT74" i="15" s="1"/>
  <c r="AS74" i="15" a="1"/>
  <c r="AS74" i="15" s="1"/>
  <c r="AR74" i="15" a="1"/>
  <c r="AR74" i="15" s="1"/>
  <c r="AU73" i="15" a="1"/>
  <c r="AU73" i="15" s="1"/>
  <c r="AT73" i="15" a="1"/>
  <c r="AT73" i="15" s="1"/>
  <c r="AS73" i="15" a="1"/>
  <c r="AS73" i="15" s="1"/>
  <c r="AR73" i="15" a="1"/>
  <c r="AR73" i="15" s="1"/>
  <c r="AU72" i="15" a="1"/>
  <c r="AU72" i="15" s="1"/>
  <c r="AT72" i="15" a="1"/>
  <c r="AT72" i="15" s="1"/>
  <c r="AS72" i="15" a="1"/>
  <c r="AS72" i="15" s="1"/>
  <c r="AR72" i="15" a="1"/>
  <c r="AR72" i="15" s="1"/>
  <c r="AU71" i="15" a="1"/>
  <c r="AU71" i="15" s="1"/>
  <c r="AT71" i="15" a="1"/>
  <c r="AT71" i="15" s="1"/>
  <c r="AS71" i="15" a="1"/>
  <c r="AS71" i="15" s="1"/>
  <c r="AR71" i="15" a="1"/>
  <c r="AR71" i="15" s="1"/>
  <c r="AU70" i="15" a="1"/>
  <c r="AU70" i="15" s="1"/>
  <c r="AT70" i="15" a="1"/>
  <c r="AT70" i="15" s="1"/>
  <c r="AS70" i="15" a="1"/>
  <c r="AS70" i="15" s="1"/>
  <c r="AR70" i="15" a="1"/>
  <c r="AR70" i="15" s="1"/>
  <c r="AU69" i="15" a="1"/>
  <c r="AU69" i="15" s="1"/>
  <c r="AT69" i="15" a="1"/>
  <c r="AT69" i="15" s="1"/>
  <c r="AS69" i="15" a="1"/>
  <c r="AS69" i="15" s="1"/>
  <c r="AR69" i="15" a="1"/>
  <c r="AR69" i="15" s="1"/>
  <c r="AU68" i="15" a="1"/>
  <c r="AU68" i="15" s="1"/>
  <c r="AT68" i="15" a="1"/>
  <c r="AT68" i="15" s="1"/>
  <c r="AS68" i="15" a="1"/>
  <c r="AS68" i="15" s="1"/>
  <c r="AR68" i="15" a="1"/>
  <c r="AR68" i="15" s="1"/>
  <c r="AU67" i="15" a="1"/>
  <c r="AU67" i="15" s="1"/>
  <c r="AT67" i="15" a="1"/>
  <c r="AT67" i="15" s="1"/>
  <c r="AS67" i="15" a="1"/>
  <c r="AS67" i="15" s="1"/>
  <c r="AR67" i="15" a="1"/>
  <c r="AR67" i="15" s="1"/>
  <c r="AU66" i="15" a="1"/>
  <c r="AU66" i="15" s="1"/>
  <c r="AT66" i="15" a="1"/>
  <c r="AT66" i="15" s="1"/>
  <c r="AS66" i="15" a="1"/>
  <c r="AS66" i="15" s="1"/>
  <c r="AR66" i="15" a="1"/>
  <c r="AR66" i="15" s="1"/>
  <c r="AU65" i="15" a="1"/>
  <c r="AU65" i="15" s="1"/>
  <c r="AT65" i="15" a="1"/>
  <c r="AT65" i="15" s="1"/>
  <c r="AS65" i="15" a="1"/>
  <c r="AS65" i="15" s="1"/>
  <c r="AR65" i="15" a="1"/>
  <c r="AR65" i="15" s="1"/>
  <c r="AU64" i="15" a="1"/>
  <c r="AU64" i="15" s="1"/>
  <c r="AT64" i="15" a="1"/>
  <c r="AT64" i="15" s="1"/>
  <c r="AS64" i="15" a="1"/>
  <c r="AS64" i="15" s="1"/>
  <c r="AR64" i="15" a="1"/>
  <c r="AR64" i="15" s="1"/>
  <c r="AU63" i="15" a="1"/>
  <c r="AU63" i="15" s="1"/>
  <c r="AT63" i="15" a="1"/>
  <c r="AT63" i="15" s="1"/>
  <c r="AS63" i="15" a="1"/>
  <c r="AS63" i="15" s="1"/>
  <c r="AR63" i="15" a="1"/>
  <c r="AR63" i="15" s="1"/>
  <c r="AU62" i="15" a="1"/>
  <c r="AU62" i="15" s="1"/>
  <c r="AT62" i="15" a="1"/>
  <c r="AT62" i="15" s="1"/>
  <c r="AS62" i="15" a="1"/>
  <c r="AS62" i="15" s="1"/>
  <c r="AR62" i="15" a="1"/>
  <c r="AR62" i="15" s="1"/>
  <c r="AU61" i="15" a="1"/>
  <c r="AU61" i="15" s="1"/>
  <c r="AT61" i="15" a="1"/>
  <c r="AT61" i="15" s="1"/>
  <c r="AS61" i="15" a="1"/>
  <c r="AS61" i="15" s="1"/>
  <c r="AR61" i="15" a="1"/>
  <c r="AR61" i="15" s="1"/>
  <c r="AU60" i="15" a="1"/>
  <c r="AU60" i="15" s="1"/>
  <c r="AT60" i="15" a="1"/>
  <c r="AT60" i="15" s="1"/>
  <c r="AS60" i="15" a="1"/>
  <c r="AS60" i="15" s="1"/>
  <c r="AR60" i="15" a="1"/>
  <c r="AR60" i="15" s="1"/>
  <c r="AU59" i="15" a="1"/>
  <c r="AU59" i="15" s="1"/>
  <c r="AT59" i="15" a="1"/>
  <c r="AT59" i="15" s="1"/>
  <c r="AS59" i="15" a="1"/>
  <c r="AS59" i="15" s="1"/>
  <c r="AR59" i="15" a="1"/>
  <c r="AR59" i="15" s="1"/>
  <c r="AU58" i="15" a="1"/>
  <c r="AU58" i="15" s="1"/>
  <c r="AT58" i="15" a="1"/>
  <c r="AT58" i="15" s="1"/>
  <c r="AS58" i="15" a="1"/>
  <c r="AS58" i="15" s="1"/>
  <c r="AR58" i="15" a="1"/>
  <c r="AR58" i="15" s="1"/>
  <c r="AU57" i="15" a="1"/>
  <c r="AU57" i="15" s="1"/>
  <c r="AT57" i="15" a="1"/>
  <c r="AT57" i="15" s="1"/>
  <c r="AS57" i="15" a="1"/>
  <c r="AS57" i="15" s="1"/>
  <c r="AR57" i="15" a="1"/>
  <c r="AR57" i="15" s="1"/>
  <c r="AU56" i="15" a="1"/>
  <c r="AU56" i="15" s="1"/>
  <c r="AT56" i="15" a="1"/>
  <c r="AT56" i="15" s="1"/>
  <c r="AS56" i="15" a="1"/>
  <c r="AS56" i="15" s="1"/>
  <c r="AR56" i="15" a="1"/>
  <c r="AR56" i="15" s="1"/>
  <c r="AU55" i="15" a="1"/>
  <c r="AU55" i="15" s="1"/>
  <c r="AT55" i="15" a="1"/>
  <c r="AT55" i="15" s="1"/>
  <c r="AS55" i="15" a="1"/>
  <c r="AS55" i="15" s="1"/>
  <c r="AR55" i="15" a="1"/>
  <c r="AR55" i="15" s="1"/>
  <c r="AU54" i="15" a="1"/>
  <c r="AU54" i="15" s="1"/>
  <c r="AT54" i="15" a="1"/>
  <c r="AT54" i="15" s="1"/>
  <c r="AS54" i="15" a="1"/>
  <c r="AS54" i="15" s="1"/>
  <c r="AR54" i="15" a="1"/>
  <c r="AR54" i="15" s="1"/>
  <c r="AU53" i="15" a="1"/>
  <c r="AU53" i="15" s="1"/>
  <c r="AT53" i="15" a="1"/>
  <c r="AT53" i="15" s="1"/>
  <c r="AS53" i="15" a="1"/>
  <c r="AS53" i="15" s="1"/>
  <c r="AR53" i="15" a="1"/>
  <c r="AR53" i="15" s="1"/>
  <c r="AU52" i="15" a="1"/>
  <c r="AU52" i="15" s="1"/>
  <c r="AT52" i="15" a="1"/>
  <c r="AT52" i="15" s="1"/>
  <c r="AS52" i="15" a="1"/>
  <c r="AS52" i="15" s="1"/>
  <c r="AR52" i="15" a="1"/>
  <c r="AR52" i="15" s="1"/>
  <c r="AU51" i="15" a="1"/>
  <c r="AU51" i="15" s="1"/>
  <c r="AT51" i="15" a="1"/>
  <c r="AT51" i="15" s="1"/>
  <c r="AS51" i="15" a="1"/>
  <c r="AS51" i="15" s="1"/>
  <c r="AR51" i="15" a="1"/>
  <c r="AR51" i="15" s="1"/>
  <c r="AU50" i="15" a="1"/>
  <c r="AU50" i="15" s="1"/>
  <c r="AT50" i="15" a="1"/>
  <c r="AT50" i="15" s="1"/>
  <c r="AS50" i="15" a="1"/>
  <c r="AS50" i="15" s="1"/>
  <c r="AR50" i="15" a="1"/>
  <c r="AR50" i="15" s="1"/>
  <c r="AU49" i="15" a="1"/>
  <c r="AU49" i="15" s="1"/>
  <c r="AT49" i="15" a="1"/>
  <c r="AT49" i="15" s="1"/>
  <c r="AS49" i="15" a="1"/>
  <c r="AS49" i="15" s="1"/>
  <c r="AR49" i="15" a="1"/>
  <c r="AR49" i="15" s="1"/>
  <c r="AU48" i="15" a="1"/>
  <c r="AU48" i="15" s="1"/>
  <c r="AT48" i="15" a="1"/>
  <c r="AT48" i="15" s="1"/>
  <c r="AS48" i="15" a="1"/>
  <c r="AS48" i="15" s="1"/>
  <c r="AR48" i="15" a="1"/>
  <c r="AR48" i="15" s="1"/>
  <c r="AU47" i="15" a="1"/>
  <c r="AU47" i="15" s="1"/>
  <c r="AT47" i="15" a="1"/>
  <c r="AT47" i="15" s="1"/>
  <c r="AS47" i="15" a="1"/>
  <c r="AS47" i="15" s="1"/>
  <c r="AR47" i="15" a="1"/>
  <c r="AR47" i="15" s="1"/>
  <c r="AU46" i="15" a="1"/>
  <c r="AU46" i="15" s="1"/>
  <c r="AT46" i="15" a="1"/>
  <c r="AT46" i="15" s="1"/>
  <c r="AS46" i="15" a="1"/>
  <c r="AS46" i="15" s="1"/>
  <c r="AR46" i="15" a="1"/>
  <c r="AR46" i="15" s="1"/>
  <c r="AU45" i="15" a="1"/>
  <c r="AU45" i="15" s="1"/>
  <c r="AT45" i="15" a="1"/>
  <c r="AT45" i="15" s="1"/>
  <c r="AS45" i="15" a="1"/>
  <c r="AS45" i="15" s="1"/>
  <c r="AR45" i="15" a="1"/>
  <c r="AR45" i="15" s="1"/>
  <c r="AU44" i="15" a="1"/>
  <c r="AU44" i="15" s="1"/>
  <c r="AT44" i="15" a="1"/>
  <c r="AT44" i="15" s="1"/>
  <c r="AS44" i="15" a="1"/>
  <c r="AS44" i="15" s="1"/>
  <c r="AR44" i="15" a="1"/>
  <c r="AR44" i="15" s="1"/>
  <c r="AU43" i="15" a="1"/>
  <c r="AU43" i="15" s="1"/>
  <c r="AT43" i="15" a="1"/>
  <c r="AT43" i="15" s="1"/>
  <c r="AS43" i="15" a="1"/>
  <c r="AS43" i="15" s="1"/>
  <c r="AR43" i="15" a="1"/>
  <c r="AR43" i="15" s="1"/>
  <c r="AU42" i="15" a="1"/>
  <c r="AU42" i="15" s="1"/>
  <c r="AT42" i="15" a="1"/>
  <c r="AT42" i="15" s="1"/>
  <c r="AS42" i="15" a="1"/>
  <c r="AS42" i="15" s="1"/>
  <c r="AR42" i="15" a="1"/>
  <c r="AR42" i="15" s="1"/>
  <c r="AU41" i="15" a="1"/>
  <c r="AU41" i="15" s="1"/>
  <c r="AT41" i="15" a="1"/>
  <c r="AT41" i="15" s="1"/>
  <c r="AS41" i="15" a="1"/>
  <c r="AS41" i="15" s="1"/>
  <c r="AR41" i="15" a="1"/>
  <c r="AR41" i="15" s="1"/>
  <c r="AU40" i="15" a="1"/>
  <c r="AU40" i="15" s="1"/>
  <c r="AT40" i="15" a="1"/>
  <c r="AT40" i="15" s="1"/>
  <c r="AS40" i="15" a="1"/>
  <c r="AS40" i="15" s="1"/>
  <c r="AR40" i="15" a="1"/>
  <c r="AR40" i="15" s="1"/>
  <c r="AU39" i="15" a="1"/>
  <c r="AU39" i="15" s="1"/>
  <c r="AT39" i="15" a="1"/>
  <c r="AT39" i="15" s="1"/>
  <c r="AS39" i="15" a="1"/>
  <c r="AS39" i="15" s="1"/>
  <c r="AR39" i="15" a="1"/>
  <c r="AR39" i="15" s="1"/>
  <c r="AU38" i="15" a="1"/>
  <c r="AU38" i="15" s="1"/>
  <c r="AT38" i="15" a="1"/>
  <c r="AT38" i="15" s="1"/>
  <c r="AS38" i="15" a="1"/>
  <c r="AS38" i="15" s="1"/>
  <c r="AR38" i="15" a="1"/>
  <c r="AR38" i="15" s="1"/>
  <c r="AU37" i="15" a="1"/>
  <c r="AU37" i="15" s="1"/>
  <c r="AT37" i="15" a="1"/>
  <c r="AT37" i="15" s="1"/>
  <c r="AS37" i="15" a="1"/>
  <c r="AS37" i="15" s="1"/>
  <c r="AR37" i="15" a="1"/>
  <c r="AR37" i="15" s="1"/>
  <c r="AU36" i="15" a="1"/>
  <c r="AU36" i="15" s="1"/>
  <c r="AT36" i="15" a="1"/>
  <c r="AT36" i="15" s="1"/>
  <c r="AS36" i="15" a="1"/>
  <c r="AS36" i="15" s="1"/>
  <c r="AR36" i="15" a="1"/>
  <c r="AR36" i="15" s="1"/>
  <c r="AU35" i="15" a="1"/>
  <c r="AU35" i="15" s="1"/>
  <c r="AT35" i="15" a="1"/>
  <c r="AT35" i="15" s="1"/>
  <c r="AS35" i="15" a="1"/>
  <c r="AS35" i="15" s="1"/>
  <c r="AR35" i="15" a="1"/>
  <c r="AR35" i="15" s="1"/>
  <c r="AU34" i="15" a="1"/>
  <c r="AU34" i="15" s="1"/>
  <c r="AT34" i="15" a="1"/>
  <c r="AT34" i="15" s="1"/>
  <c r="AS34" i="15" a="1"/>
  <c r="AS34" i="15" s="1"/>
  <c r="AR34" i="15" a="1"/>
  <c r="AR34" i="15" s="1"/>
  <c r="AU33" i="15" a="1"/>
  <c r="AU33" i="15" s="1"/>
  <c r="AT33" i="15" a="1"/>
  <c r="AT33" i="15" s="1"/>
  <c r="AS33" i="15" a="1"/>
  <c r="AS33" i="15" s="1"/>
  <c r="AR33" i="15" a="1"/>
  <c r="AR33" i="15" s="1"/>
  <c r="AU32" i="15" a="1"/>
  <c r="AU32" i="15" s="1"/>
  <c r="AT32" i="15" a="1"/>
  <c r="AT32" i="15" s="1"/>
  <c r="AS32" i="15" a="1"/>
  <c r="AS32" i="15" s="1"/>
  <c r="AR32" i="15" a="1"/>
  <c r="AR32" i="15" s="1"/>
  <c r="AU31" i="15" a="1"/>
  <c r="AU31" i="15" s="1"/>
  <c r="AT31" i="15" a="1"/>
  <c r="AT31" i="15" s="1"/>
  <c r="AS31" i="15" a="1"/>
  <c r="AS31" i="15" s="1"/>
  <c r="AR31" i="15" a="1"/>
  <c r="AR31" i="15" s="1"/>
  <c r="AU30" i="15" a="1"/>
  <c r="AU30" i="15" s="1"/>
  <c r="AT30" i="15" a="1"/>
  <c r="AT30" i="15" s="1"/>
  <c r="AS30" i="15" a="1"/>
  <c r="AS30" i="15" s="1"/>
  <c r="AR30" i="15" a="1"/>
  <c r="AR30" i="15" s="1"/>
  <c r="AU29" i="15" a="1"/>
  <c r="AU29" i="15" s="1"/>
  <c r="AT29" i="15" a="1"/>
  <c r="AT29" i="15" s="1"/>
  <c r="AS29" i="15" a="1"/>
  <c r="AS29" i="15" s="1"/>
  <c r="AR29" i="15" a="1"/>
  <c r="AR29" i="15" s="1"/>
  <c r="AU28" i="15" a="1"/>
  <c r="AU28" i="15" s="1"/>
  <c r="AT28" i="15" a="1"/>
  <c r="AT28" i="15" s="1"/>
  <c r="AS28" i="15" a="1"/>
  <c r="AS28" i="15" s="1"/>
  <c r="AR28" i="15" a="1"/>
  <c r="AR28" i="15" s="1"/>
  <c r="AU27" i="15" a="1"/>
  <c r="AU27" i="15" s="1"/>
  <c r="AT27" i="15" a="1"/>
  <c r="AT27" i="15" s="1"/>
  <c r="AS27" i="15" a="1"/>
  <c r="AS27" i="15" s="1"/>
  <c r="AR27" i="15" a="1"/>
  <c r="AR27" i="15" s="1"/>
  <c r="AU26" i="15" a="1"/>
  <c r="AU26" i="15" s="1"/>
  <c r="AT26" i="15" a="1"/>
  <c r="AT26" i="15" s="1"/>
  <c r="AS26" i="15" a="1"/>
  <c r="AS26" i="15" s="1"/>
  <c r="AR26" i="15" a="1"/>
  <c r="AR26" i="15" s="1"/>
  <c r="AU25" i="15" a="1"/>
  <c r="AU25" i="15" s="1"/>
  <c r="AT25" i="15" a="1"/>
  <c r="AT25" i="15" s="1"/>
  <c r="AS25" i="15" a="1"/>
  <c r="AS25" i="15" s="1"/>
  <c r="AR25" i="15" a="1"/>
  <c r="AR25" i="15" s="1"/>
  <c r="AU24" i="15" a="1"/>
  <c r="AU24" i="15" s="1"/>
  <c r="AT24" i="15" a="1"/>
  <c r="AT24" i="15" s="1"/>
  <c r="AS24" i="15" a="1"/>
  <c r="AS24" i="15" s="1"/>
  <c r="AR24" i="15" a="1"/>
  <c r="AR24" i="15" s="1"/>
  <c r="AU23" i="15" a="1"/>
  <c r="AU23" i="15" s="1"/>
  <c r="AT23" i="15" a="1"/>
  <c r="AT23" i="15" s="1"/>
  <c r="AS23" i="15" a="1"/>
  <c r="AS23" i="15" s="1"/>
  <c r="AR23" i="15" a="1"/>
  <c r="AR23" i="15" s="1"/>
  <c r="AU22" i="15" a="1"/>
  <c r="AU22" i="15" s="1"/>
  <c r="AT22" i="15" a="1"/>
  <c r="AT22" i="15" s="1"/>
  <c r="AS22" i="15" a="1"/>
  <c r="AS22" i="15" s="1"/>
  <c r="AR22" i="15" a="1"/>
  <c r="AR22" i="15" s="1"/>
  <c r="AU21" i="15" a="1"/>
  <c r="AU21" i="15" s="1"/>
  <c r="AT21" i="15" a="1"/>
  <c r="AT21" i="15" s="1"/>
  <c r="AS21" i="15" a="1"/>
  <c r="AS21" i="15" s="1"/>
  <c r="AR21" i="15" a="1"/>
  <c r="AR21" i="15" s="1"/>
  <c r="AU20" i="15" a="1"/>
  <c r="AU20" i="15" s="1"/>
  <c r="AT20" i="15" a="1"/>
  <c r="AT20" i="15" s="1"/>
  <c r="AS20" i="15" a="1"/>
  <c r="AS20" i="15" s="1"/>
  <c r="AR20" i="15" a="1"/>
  <c r="AR20" i="15" s="1"/>
  <c r="AU19" i="15" a="1"/>
  <c r="AU19" i="15" s="1"/>
  <c r="AT19" i="15" a="1"/>
  <c r="AT19" i="15" s="1"/>
  <c r="AS19" i="15" a="1"/>
  <c r="AS19" i="15" s="1"/>
  <c r="AR19" i="15" a="1"/>
  <c r="AR19" i="15" s="1"/>
  <c r="AU18" i="15" a="1"/>
  <c r="AU18" i="15" s="1"/>
  <c r="AT18" i="15" a="1"/>
  <c r="AT18" i="15" s="1"/>
  <c r="AS18" i="15" a="1"/>
  <c r="AS18" i="15" s="1"/>
  <c r="AR18" i="15" a="1"/>
  <c r="AR18" i="15" s="1"/>
  <c r="AU17" i="15" a="1"/>
  <c r="AU17" i="15" s="1"/>
  <c r="AT17" i="15" a="1"/>
  <c r="AT17" i="15" s="1"/>
  <c r="AS17" i="15" a="1"/>
  <c r="AS17" i="15" s="1"/>
  <c r="AR17" i="15" a="1"/>
  <c r="AR17" i="15" s="1"/>
  <c r="AU16" i="15" a="1"/>
  <c r="AU16" i="15" s="1"/>
  <c r="AT16" i="15" a="1"/>
  <c r="AT16" i="15" s="1"/>
  <c r="AS16" i="15" a="1"/>
  <c r="AS16" i="15" s="1"/>
  <c r="AR16" i="15" a="1"/>
  <c r="AR16" i="15" s="1"/>
  <c r="AU15" i="15" a="1"/>
  <c r="AU15" i="15" s="1"/>
  <c r="AT15" i="15" a="1"/>
  <c r="AT15" i="15" s="1"/>
  <c r="AS15" i="15" a="1"/>
  <c r="AS15" i="15" s="1"/>
  <c r="AR15" i="15" a="1"/>
  <c r="AR15" i="15" s="1"/>
  <c r="AU14" i="15" a="1"/>
  <c r="AU14" i="15" s="1"/>
  <c r="AT14" i="15" a="1"/>
  <c r="AT14" i="15" s="1"/>
  <c r="AS14" i="15" a="1"/>
  <c r="AS14" i="15" s="1"/>
  <c r="AR14" i="15" a="1"/>
  <c r="AR14" i="15" s="1"/>
  <c r="AU13" i="15" a="1"/>
  <c r="AU13" i="15" s="1"/>
  <c r="AT13" i="15" a="1"/>
  <c r="AT13" i="15" s="1"/>
  <c r="AS13" i="15" a="1"/>
  <c r="AS13" i="15" s="1"/>
  <c r="AR13" i="15" a="1"/>
  <c r="AR13" i="15" s="1"/>
  <c r="AU12" i="15" a="1"/>
  <c r="AU12" i="15" s="1"/>
  <c r="AT12" i="15" a="1"/>
  <c r="AT12" i="15" s="1"/>
  <c r="AS12" i="15" a="1"/>
  <c r="AS12" i="15" s="1"/>
  <c r="AR12" i="15" a="1"/>
  <c r="AR12" i="15" s="1"/>
  <c r="AU11" i="15" a="1"/>
  <c r="AU11" i="15" s="1"/>
  <c r="AT11" i="15" a="1"/>
  <c r="AT11" i="15" s="1"/>
  <c r="AS11" i="15" a="1"/>
  <c r="AS11" i="15" s="1"/>
  <c r="AR11" i="15" a="1"/>
  <c r="AR11" i="15" s="1"/>
  <c r="AU10" i="15" a="1"/>
  <c r="AU10" i="15" s="1"/>
  <c r="AT10" i="15" a="1"/>
  <c r="AT10" i="15" s="1"/>
  <c r="AS10" i="15" a="1"/>
  <c r="AS10" i="15" s="1"/>
  <c r="AR10" i="15" a="1"/>
  <c r="AR10" i="15" s="1"/>
  <c r="AU9" i="15" a="1"/>
  <c r="AU9" i="15" s="1"/>
  <c r="AT9" i="15" a="1"/>
  <c r="AT9" i="15" s="1"/>
  <c r="AS9" i="15" a="1"/>
  <c r="AS9" i="15" s="1"/>
  <c r="AR9" i="15" a="1"/>
  <c r="AR9" i="15" s="1"/>
  <c r="O7" i="15"/>
  <c r="OP62" i="16"/>
  <c r="OO62" i="16"/>
  <c r="ON62" i="16"/>
  <c r="KX62" i="16" a="1"/>
  <c r="KX62" i="16" s="1"/>
  <c r="KO62" i="16" a="1"/>
  <c r="KO62" i="16" s="1"/>
  <c r="KS62" i="16" s="1"/>
  <c r="M62" i="16" a="1"/>
  <c r="M62" i="16" s="1"/>
  <c r="I62" i="16"/>
  <c r="KX63" i="16" a="1"/>
  <c r="KX63" i="16" s="1"/>
  <c r="LB63" i="16" s="1"/>
  <c r="KO63" i="16" a="1"/>
  <c r="KO63" i="16" s="1"/>
  <c r="M63" i="16" a="1"/>
  <c r="M63" i="16" s="1"/>
  <c r="Q63" i="16" s="1"/>
  <c r="I63" i="16"/>
  <c r="J63" i="16" s="1"/>
  <c r="KX61" i="16" a="1"/>
  <c r="KX61" i="16" s="1"/>
  <c r="KO61" i="16" a="1"/>
  <c r="KO61" i="16" s="1"/>
  <c r="M61" i="16" a="1"/>
  <c r="M61" i="16" s="1"/>
  <c r="Q61" i="16" s="1"/>
  <c r="I61" i="16"/>
  <c r="J61" i="16" s="1"/>
  <c r="KX60" i="16" a="1"/>
  <c r="KX60" i="16" s="1"/>
  <c r="KO60" i="16" a="1"/>
  <c r="KO60" i="16" s="1"/>
  <c r="KS60" i="16" s="1"/>
  <c r="M60" i="16" a="1"/>
  <c r="M60" i="16" s="1"/>
  <c r="Q60" i="16" s="1"/>
  <c r="I60" i="16"/>
  <c r="KX59" i="16" a="1"/>
  <c r="KX59" i="16" s="1"/>
  <c r="KO59" i="16" a="1"/>
  <c r="KO59" i="16" s="1"/>
  <c r="M59" i="16" a="1"/>
  <c r="M59" i="16" s="1"/>
  <c r="Q59" i="16" s="1"/>
  <c r="I59" i="16"/>
  <c r="KX58" i="16" a="1"/>
  <c r="KX58" i="16" s="1"/>
  <c r="KO58" i="16" a="1"/>
  <c r="KO58" i="16" s="1"/>
  <c r="M58" i="16" a="1"/>
  <c r="M58" i="16" s="1"/>
  <c r="I58" i="16"/>
  <c r="J58" i="16" s="1"/>
  <c r="KX57" i="16" a="1"/>
  <c r="KX57" i="16" s="1"/>
  <c r="KO57" i="16" a="1"/>
  <c r="KO57" i="16" s="1"/>
  <c r="KS57" i="16" s="1"/>
  <c r="M57" i="16" a="1"/>
  <c r="M57" i="16" s="1"/>
  <c r="I57" i="16"/>
  <c r="KX56" i="16" a="1"/>
  <c r="KX56" i="16" s="1"/>
  <c r="KO56" i="16" a="1"/>
  <c r="KO56" i="16" s="1"/>
  <c r="M56" i="16" a="1"/>
  <c r="M56" i="16" s="1"/>
  <c r="I56" i="16"/>
  <c r="J56" i="16" s="1"/>
  <c r="KX55" i="16" a="1"/>
  <c r="KX55" i="16" s="1"/>
  <c r="KO55" i="16" a="1"/>
  <c r="KO55" i="16" s="1"/>
  <c r="KS55" i="16" s="1"/>
  <c r="M55" i="16" a="1"/>
  <c r="M55" i="16" s="1"/>
  <c r="I55" i="16"/>
  <c r="J55" i="16" s="1"/>
  <c r="KX54" i="16" a="1"/>
  <c r="KX54" i="16" s="1"/>
  <c r="KO54" i="16" a="1"/>
  <c r="KO54" i="16" s="1"/>
  <c r="M54" i="16" a="1"/>
  <c r="M54" i="16" s="1"/>
  <c r="I54" i="16"/>
  <c r="J54" i="16" s="1"/>
  <c r="KX53" i="16" a="1"/>
  <c r="KX53" i="16" s="1"/>
  <c r="KO53" i="16" a="1"/>
  <c r="KO53" i="16" s="1"/>
  <c r="KS53" i="16" s="1"/>
  <c r="M53" i="16" a="1"/>
  <c r="M53" i="16" s="1"/>
  <c r="I53" i="16"/>
  <c r="J53" i="16" s="1"/>
  <c r="L53" i="16" s="1"/>
  <c r="KX52" i="16" a="1"/>
  <c r="KX52" i="16" s="1"/>
  <c r="KO52" i="16" a="1"/>
  <c r="KO52" i="16" s="1"/>
  <c r="KS52" i="16" s="1"/>
  <c r="M52" i="16" a="1"/>
  <c r="M52" i="16" s="1"/>
  <c r="I52" i="16"/>
  <c r="J52" i="16" s="1"/>
  <c r="KX51" i="16" a="1"/>
  <c r="KX51" i="16" s="1"/>
  <c r="KO51" i="16" a="1"/>
  <c r="KO51" i="16" s="1"/>
  <c r="KS51" i="16" s="1"/>
  <c r="M51" i="16" a="1"/>
  <c r="M51" i="16" s="1"/>
  <c r="I51" i="16"/>
  <c r="KX50" i="16" a="1"/>
  <c r="KX50" i="16" s="1"/>
  <c r="KO50" i="16" a="1"/>
  <c r="KO50" i="16" s="1"/>
  <c r="KS50" i="16" s="1"/>
  <c r="M50" i="16" a="1"/>
  <c r="M50" i="16" s="1"/>
  <c r="I50" i="16"/>
  <c r="KX49" i="16" a="1"/>
  <c r="KX49" i="16" s="1"/>
  <c r="KO49" i="16" a="1"/>
  <c r="KO49" i="16" s="1"/>
  <c r="KS49" i="16" s="1"/>
  <c r="M49" i="16" a="1"/>
  <c r="M49" i="16" s="1"/>
  <c r="I49" i="16"/>
  <c r="J49" i="16" s="1"/>
  <c r="KX48" i="16" a="1"/>
  <c r="KX48" i="16" s="1"/>
  <c r="KO48" i="16" a="1"/>
  <c r="KO48" i="16" s="1"/>
  <c r="KS48" i="16" s="1"/>
  <c r="M48" i="16" a="1"/>
  <c r="M48" i="16" s="1"/>
  <c r="I48" i="16"/>
  <c r="J48" i="16" s="1"/>
  <c r="KX47" i="16" a="1"/>
  <c r="KX47" i="16" s="1"/>
  <c r="KO47" i="16" a="1"/>
  <c r="KO47" i="16" s="1"/>
  <c r="KS47" i="16" s="1"/>
  <c r="M47" i="16" a="1"/>
  <c r="M47" i="16" s="1"/>
  <c r="I47" i="16"/>
  <c r="J47" i="16" s="1"/>
  <c r="L47" i="16" s="1"/>
  <c r="KX46" i="16" a="1"/>
  <c r="KX46" i="16" s="1"/>
  <c r="KO46" i="16" a="1"/>
  <c r="KO46" i="16" s="1"/>
  <c r="KS46" i="16" s="1"/>
  <c r="M46" i="16" a="1"/>
  <c r="M46" i="16" s="1"/>
  <c r="I46" i="16"/>
  <c r="J46" i="16" s="1"/>
  <c r="KX45" i="16" a="1"/>
  <c r="KX45" i="16" s="1"/>
  <c r="KO45" i="16" a="1"/>
  <c r="KO45" i="16" s="1"/>
  <c r="KS45" i="16" s="1"/>
  <c r="M45" i="16" a="1"/>
  <c r="M45" i="16" s="1"/>
  <c r="I45" i="16"/>
  <c r="J45" i="16" s="1"/>
  <c r="L45" i="16" s="1"/>
  <c r="KX44" i="16" a="1"/>
  <c r="KX44" i="16" s="1"/>
  <c r="KO44" i="16" a="1"/>
  <c r="KO44" i="16" s="1"/>
  <c r="KS44" i="16" s="1"/>
  <c r="M44" i="16" a="1"/>
  <c r="M44" i="16" s="1"/>
  <c r="I44" i="16"/>
  <c r="J44" i="16" s="1"/>
  <c r="KX43" i="16" a="1"/>
  <c r="KX43" i="16" s="1"/>
  <c r="KO43" i="16" a="1"/>
  <c r="KO43" i="16" s="1"/>
  <c r="M43" i="16" a="1"/>
  <c r="M43" i="16" s="1"/>
  <c r="I43" i="16"/>
  <c r="KX42" i="16" a="1"/>
  <c r="KX42" i="16" s="1"/>
  <c r="LB42" i="16" s="1"/>
  <c r="KO42" i="16" a="1"/>
  <c r="KO42" i="16" s="1"/>
  <c r="M42" i="16" a="1"/>
  <c r="M42" i="16" s="1"/>
  <c r="I42" i="16"/>
  <c r="J42" i="16" s="1"/>
  <c r="KX41" i="16" a="1"/>
  <c r="KX41" i="16" s="1"/>
  <c r="KO41" i="16" a="1"/>
  <c r="KO41" i="16" s="1"/>
  <c r="KS41" i="16" s="1"/>
  <c r="M41" i="16" a="1"/>
  <c r="M41" i="16" s="1"/>
  <c r="I41" i="16"/>
  <c r="KX40" i="16" a="1"/>
  <c r="KX40" i="16" s="1"/>
  <c r="KO40" i="16" a="1"/>
  <c r="KO40" i="16" s="1"/>
  <c r="KS40" i="16" s="1"/>
  <c r="M40" i="16" a="1"/>
  <c r="M40" i="16" s="1"/>
  <c r="I40" i="16"/>
  <c r="J40" i="16" s="1"/>
  <c r="KX39" i="16" a="1"/>
  <c r="KX39" i="16" s="1"/>
  <c r="KO39" i="16" a="1"/>
  <c r="KO39" i="16" s="1"/>
  <c r="KS39" i="16" s="1"/>
  <c r="M39" i="16" a="1"/>
  <c r="M39" i="16" s="1"/>
  <c r="Q39" i="16" s="1"/>
  <c r="I39" i="16"/>
  <c r="J39" i="16" s="1"/>
  <c r="L39" i="16" s="1"/>
  <c r="KX38" i="16" a="1"/>
  <c r="KX38" i="16" s="1"/>
  <c r="KO38" i="16" a="1"/>
  <c r="KO38" i="16" s="1"/>
  <c r="KS38" i="16" s="1"/>
  <c r="M38" i="16" a="1"/>
  <c r="M38" i="16" s="1"/>
  <c r="I38" i="16"/>
  <c r="KX37" i="16" a="1"/>
  <c r="KX37" i="16" s="1"/>
  <c r="KO37" i="16" a="1"/>
  <c r="KO37" i="16" s="1"/>
  <c r="KS37" i="16" s="1"/>
  <c r="M37" i="16" a="1"/>
  <c r="M37" i="16" s="1"/>
  <c r="Q37" i="16" s="1"/>
  <c r="I37" i="16"/>
  <c r="J37" i="16" s="1"/>
  <c r="KX36" i="16" a="1"/>
  <c r="KX36" i="16" s="1"/>
  <c r="KO36" i="16" a="1"/>
  <c r="KO36" i="16" s="1"/>
  <c r="KS36" i="16" s="1"/>
  <c r="M36" i="16" a="1"/>
  <c r="M36" i="16" s="1"/>
  <c r="I36" i="16"/>
  <c r="KX35" i="16" a="1"/>
  <c r="KX35" i="16" s="1"/>
  <c r="KO35" i="16" a="1"/>
  <c r="KO35" i="16" s="1"/>
  <c r="KS35" i="16" s="1"/>
  <c r="M35" i="16" a="1"/>
  <c r="M35" i="16" s="1"/>
  <c r="I35" i="16"/>
  <c r="J35" i="16" s="1"/>
  <c r="KX34" i="16" a="1"/>
  <c r="KX34" i="16" s="1"/>
  <c r="LB34" i="16" s="1"/>
  <c r="KO34" i="16" a="1"/>
  <c r="KO34" i="16" s="1"/>
  <c r="KS34" i="16" s="1"/>
  <c r="M34" i="16" a="1"/>
  <c r="M34" i="16" s="1"/>
  <c r="I34" i="16"/>
  <c r="J34" i="16" s="1"/>
  <c r="KX33" i="16" a="1"/>
  <c r="KX33" i="16" s="1"/>
  <c r="KO33" i="16" a="1"/>
  <c r="KO33" i="16" s="1"/>
  <c r="KS33" i="16" s="1"/>
  <c r="M33" i="16" a="1"/>
  <c r="M33" i="16" s="1"/>
  <c r="I33" i="16"/>
  <c r="J33" i="16" s="1"/>
  <c r="L33" i="16" s="1"/>
  <c r="KX32" i="16" a="1"/>
  <c r="KX32" i="16" s="1"/>
  <c r="KO32" i="16" a="1"/>
  <c r="KO32" i="16" s="1"/>
  <c r="KS32" i="16" s="1"/>
  <c r="M32" i="16" a="1"/>
  <c r="M32" i="16" s="1"/>
  <c r="I32" i="16"/>
  <c r="J32" i="16" s="1"/>
  <c r="L32" i="16" s="1"/>
  <c r="KX31" i="16" a="1"/>
  <c r="KX31" i="16" s="1"/>
  <c r="KO31" i="16" a="1"/>
  <c r="KO31" i="16" s="1"/>
  <c r="KS31" i="16" s="1"/>
  <c r="M31" i="16" a="1"/>
  <c r="M31" i="16" s="1"/>
  <c r="I31" i="16"/>
  <c r="KX30" i="16" a="1"/>
  <c r="KX30" i="16" s="1"/>
  <c r="KO30" i="16" a="1"/>
  <c r="KO30" i="16" s="1"/>
  <c r="M30" i="16" a="1"/>
  <c r="M30" i="16" s="1"/>
  <c r="I30" i="16"/>
  <c r="J30" i="16" s="1"/>
  <c r="L30" i="16" s="1"/>
  <c r="KX29" i="16" a="1"/>
  <c r="KX29" i="16" s="1"/>
  <c r="KO29" i="16" a="1"/>
  <c r="KO29" i="16" s="1"/>
  <c r="KS29" i="16" s="1"/>
  <c r="M29" i="16" a="1"/>
  <c r="M29" i="16" s="1"/>
  <c r="I29" i="16"/>
  <c r="J29" i="16" s="1"/>
  <c r="KX28" i="16" a="1"/>
  <c r="KX28" i="16" s="1"/>
  <c r="KO28" i="16" a="1"/>
  <c r="KO28" i="16" s="1"/>
  <c r="M28" i="16" a="1"/>
  <c r="M28" i="16" s="1"/>
  <c r="I28" i="16"/>
  <c r="KX27" i="16" a="1"/>
  <c r="KX27" i="16" s="1"/>
  <c r="KO27" i="16" a="1"/>
  <c r="KO27" i="16" s="1"/>
  <c r="KS27" i="16" s="1"/>
  <c r="M27" i="16" a="1"/>
  <c r="M27" i="16" s="1"/>
  <c r="I27" i="16"/>
  <c r="KX26" i="16" a="1"/>
  <c r="KX26" i="16" s="1"/>
  <c r="KO26" i="16" a="1"/>
  <c r="KO26" i="16" s="1"/>
  <c r="M26" i="16" a="1"/>
  <c r="M26" i="16" s="1"/>
  <c r="I26" i="16"/>
  <c r="KX25" i="16" a="1"/>
  <c r="KX25" i="16" s="1"/>
  <c r="KO25" i="16" a="1"/>
  <c r="KO25" i="16" s="1"/>
  <c r="KS25" i="16" s="1"/>
  <c r="M25" i="16" a="1"/>
  <c r="M25" i="16" s="1"/>
  <c r="I25" i="16"/>
  <c r="KX24" i="16" a="1"/>
  <c r="KX24" i="16" s="1"/>
  <c r="KO24" i="16" a="1"/>
  <c r="KO24" i="16" s="1"/>
  <c r="KS24" i="16" s="1"/>
  <c r="M24" i="16" a="1"/>
  <c r="M24" i="16" s="1"/>
  <c r="I24" i="16"/>
  <c r="KX23" i="16" a="1"/>
  <c r="KX23" i="16" s="1"/>
  <c r="KO23" i="16" a="1"/>
  <c r="KO23" i="16" s="1"/>
  <c r="KS23" i="16" s="1"/>
  <c r="M23" i="16" a="1"/>
  <c r="M23" i="16" s="1"/>
  <c r="I23" i="16"/>
  <c r="J23" i="16" s="1"/>
  <c r="L23" i="16" s="1"/>
  <c r="KX22" i="16" a="1"/>
  <c r="KX22" i="16" s="1"/>
  <c r="KO22" i="16" a="1"/>
  <c r="KO22" i="16" s="1"/>
  <c r="KS22" i="16" s="1"/>
  <c r="M22" i="16" a="1"/>
  <c r="M22" i="16" s="1"/>
  <c r="I22" i="16"/>
  <c r="J22" i="16" s="1"/>
  <c r="L22" i="16" s="1"/>
  <c r="KX21" i="16" a="1"/>
  <c r="KX21" i="16" s="1"/>
  <c r="KO21" i="16" a="1"/>
  <c r="KO21" i="16" s="1"/>
  <c r="M21" i="16" a="1"/>
  <c r="M21" i="16" s="1"/>
  <c r="I21" i="16"/>
  <c r="KX20" i="16" a="1"/>
  <c r="KX20" i="16" s="1"/>
  <c r="KO20" i="16" a="1"/>
  <c r="KO20" i="16" s="1"/>
  <c r="KS20" i="16" s="1"/>
  <c r="M20" i="16" a="1"/>
  <c r="M20" i="16" s="1"/>
  <c r="I20" i="16"/>
  <c r="J20" i="16" s="1"/>
  <c r="L20" i="16" s="1"/>
  <c r="KX19" i="16" a="1"/>
  <c r="KX19" i="16" s="1"/>
  <c r="KO19" i="16" a="1"/>
  <c r="KO19" i="16" s="1"/>
  <c r="KS19" i="16" s="1"/>
  <c r="M19" i="16" a="1"/>
  <c r="M19" i="16" s="1"/>
  <c r="I19" i="16"/>
  <c r="KX18" i="16" a="1"/>
  <c r="KX18" i="16" s="1"/>
  <c r="KO18" i="16" a="1"/>
  <c r="KO18" i="16" s="1"/>
  <c r="KS18" i="16" s="1"/>
  <c r="M18" i="16" a="1"/>
  <c r="M18" i="16" s="1"/>
  <c r="I18" i="16"/>
  <c r="J18" i="16" s="1"/>
  <c r="KX17" i="16" a="1"/>
  <c r="KX17" i="16" s="1"/>
  <c r="KO17" i="16" a="1"/>
  <c r="KO17" i="16" s="1"/>
  <c r="M17" i="16" a="1"/>
  <c r="M17" i="16" s="1"/>
  <c r="I17" i="16"/>
  <c r="KX16" i="16" a="1"/>
  <c r="KX16" i="16" s="1"/>
  <c r="KO16" i="16" a="1"/>
  <c r="KO16" i="16" s="1"/>
  <c r="M16" i="16" a="1"/>
  <c r="M16" i="16" s="1"/>
  <c r="I16" i="16"/>
  <c r="J16" i="16" s="1"/>
  <c r="L16" i="16" s="1"/>
  <c r="KX15" i="16" a="1"/>
  <c r="KX15" i="16" s="1"/>
  <c r="KO15" i="16" a="1"/>
  <c r="KO15" i="16" s="1"/>
  <c r="KS15" i="16" s="1"/>
  <c r="M15" i="16" a="1"/>
  <c r="M15" i="16" s="1"/>
  <c r="I15" i="16"/>
  <c r="KX14" i="16" a="1"/>
  <c r="KX14" i="16" s="1"/>
  <c r="KO14" i="16" a="1"/>
  <c r="KO14" i="16" s="1"/>
  <c r="KS14" i="16" s="1"/>
  <c r="M14" i="16" a="1"/>
  <c r="M14" i="16" s="1"/>
  <c r="I14" i="16"/>
  <c r="J14" i="16" s="1"/>
  <c r="KX13" i="16" a="1"/>
  <c r="KX13" i="16" s="1"/>
  <c r="KO13" i="16" a="1"/>
  <c r="KO13" i="16" s="1"/>
  <c r="KS13" i="16" s="1"/>
  <c r="M13" i="16" a="1"/>
  <c r="M13" i="16" s="1"/>
  <c r="I13" i="16"/>
  <c r="KX12" i="16" a="1"/>
  <c r="KX12" i="16" s="1"/>
  <c r="LB12" i="16" s="1"/>
  <c r="KO12" i="16" a="1"/>
  <c r="KO12" i="16" s="1"/>
  <c r="KS12" i="16" s="1"/>
  <c r="M12" i="16" a="1"/>
  <c r="M12" i="16" s="1"/>
  <c r="Q12" i="16" s="1"/>
  <c r="I12" i="16"/>
  <c r="J12" i="16" s="1"/>
  <c r="KX11" i="16" a="1"/>
  <c r="KX11" i="16" s="1"/>
  <c r="KO11" i="16" a="1"/>
  <c r="KO11" i="16" s="1"/>
  <c r="M11" i="16" a="1"/>
  <c r="M11" i="16" s="1"/>
  <c r="Q11" i="16" s="1"/>
  <c r="I11" i="16"/>
  <c r="KX10" i="16" a="1"/>
  <c r="KX10" i="16" s="1"/>
  <c r="KO10" i="16" a="1"/>
  <c r="KO10" i="16" s="1"/>
  <c r="KS10" i="16" s="1"/>
  <c r="M10" i="16" a="1"/>
  <c r="M10" i="16" s="1"/>
  <c r="I10" i="16"/>
  <c r="J10" i="16" s="1"/>
  <c r="KX9" i="16" a="1"/>
  <c r="KX9" i="16" s="1"/>
  <c r="KO9" i="16" a="1"/>
  <c r="KO9" i="16" s="1"/>
  <c r="KS9" i="16" s="1"/>
  <c r="KF9" i="16" a="1"/>
  <c r="KF9" i="16" s="1"/>
  <c r="JW9" i="16" a="1"/>
  <c r="JW9" i="16" s="1"/>
  <c r="JN9" i="16" a="1"/>
  <c r="JN9" i="16" s="1"/>
  <c r="JE9" i="16" a="1"/>
  <c r="JE9" i="16" s="1"/>
  <c r="IV9" i="16" a="1"/>
  <c r="IV9" i="16" s="1"/>
  <c r="IM9" i="16" a="1"/>
  <c r="IM9" i="16" s="1"/>
  <c r="ID9" i="16" a="1"/>
  <c r="ID9" i="16" s="1"/>
  <c r="IH9" i="16" s="1"/>
  <c r="HU9" i="16" a="1"/>
  <c r="HU9" i="16" s="1"/>
  <c r="HL9" i="16" a="1"/>
  <c r="HL9" i="16" s="1"/>
  <c r="HC9" i="16" a="1"/>
  <c r="HC9" i="16" s="1"/>
  <c r="GT9" i="16" a="1"/>
  <c r="GT9" i="16" s="1"/>
  <c r="GK9" i="16" a="1"/>
  <c r="GK9" i="16" s="1"/>
  <c r="GB9" i="16" a="1"/>
  <c r="GB9" i="16" s="1"/>
  <c r="FS9" i="16" a="1"/>
  <c r="FS9" i="16" s="1"/>
  <c r="FJ9" i="16" a="1"/>
  <c r="FJ9" i="16" s="1"/>
  <c r="FA9" i="16" a="1"/>
  <c r="FA9" i="16" s="1"/>
  <c r="ER9" i="16" a="1"/>
  <c r="ER9" i="16" s="1"/>
  <c r="EI9" i="16" a="1"/>
  <c r="EI9" i="16" s="1"/>
  <c r="DZ9" i="16" a="1"/>
  <c r="DZ9" i="16" s="1"/>
  <c r="DQ9" i="16" a="1"/>
  <c r="DQ9" i="16" s="1"/>
  <c r="DH9" i="16" a="1"/>
  <c r="DH9" i="16" s="1"/>
  <c r="DL9" i="16" s="1"/>
  <c r="CY9" i="16" a="1"/>
  <c r="CY9" i="16" s="1"/>
  <c r="CP9" i="16" a="1"/>
  <c r="CP9" i="16" s="1"/>
  <c r="CG9" i="16" a="1"/>
  <c r="CG9" i="16" s="1"/>
  <c r="BX9" i="16" a="1"/>
  <c r="BX9" i="16" s="1"/>
  <c r="BO9" i="16" a="1"/>
  <c r="BO9" i="16" s="1"/>
  <c r="BF9" i="16" a="1"/>
  <c r="BF9" i="16" s="1"/>
  <c r="AW9" i="16" a="1"/>
  <c r="AW9" i="16" s="1"/>
  <c r="AN9" i="16" a="1"/>
  <c r="AN9" i="16" s="1"/>
  <c r="AE9" i="16" a="1"/>
  <c r="AE9" i="16" s="1"/>
  <c r="V9" i="16" a="1"/>
  <c r="V9" i="16" s="1"/>
  <c r="M9" i="16" a="1"/>
  <c r="M9" i="16" s="1"/>
  <c r="DG57" i="16" l="1"/>
  <c r="DJ57" i="16" s="1"/>
  <c r="FY57" i="16"/>
  <c r="GA57" i="16" s="1"/>
  <c r="EH57" i="16"/>
  <c r="DE57" i="16"/>
  <c r="CF56" i="16"/>
  <c r="JB54" i="16"/>
  <c r="JD54" i="16" s="1"/>
  <c r="AB53" i="16"/>
  <c r="AD53" i="16" s="1"/>
  <c r="JV51" i="16"/>
  <c r="GA50" i="16"/>
  <c r="AM50" i="16"/>
  <c r="EO49" i="16"/>
  <c r="EQ49" i="16" s="1"/>
  <c r="IL48" i="16"/>
  <c r="GH48" i="16"/>
  <c r="GJ48" i="16" s="1"/>
  <c r="IS47" i="16"/>
  <c r="IU47" i="16"/>
  <c r="FI47" i="16"/>
  <c r="DE47" i="16"/>
  <c r="DG47" i="16" s="1"/>
  <c r="CF47" i="16"/>
  <c r="BE47" i="16"/>
  <c r="FR45" i="16"/>
  <c r="FP45" i="16"/>
  <c r="EQ45" i="16"/>
  <c r="JD44" i="16"/>
  <c r="HT35" i="16"/>
  <c r="EX35" i="16"/>
  <c r="EZ35" i="16" s="1"/>
  <c r="EF30" i="16"/>
  <c r="EH30" i="16"/>
  <c r="EL30" i="16" s="1"/>
  <c r="HK58" i="16"/>
  <c r="HI58" i="16"/>
  <c r="KE57" i="16"/>
  <c r="KG57" i="16" s="1"/>
  <c r="IC57" i="16"/>
  <c r="HB57" i="16"/>
  <c r="HT56" i="16"/>
  <c r="HR56" i="16"/>
  <c r="IC54" i="16"/>
  <c r="EZ53" i="16"/>
  <c r="EQ52" i="16"/>
  <c r="IL51" i="16"/>
  <c r="IC50" i="16"/>
  <c r="FR49" i="16"/>
  <c r="FP49" i="16"/>
  <c r="EH48" i="16"/>
  <c r="GA47" i="16"/>
  <c r="EQ46" i="16"/>
  <c r="EO46" i="16"/>
  <c r="AB45" i="16"/>
  <c r="AD45" i="16" s="1"/>
  <c r="GJ44" i="16"/>
  <c r="KC38" i="16"/>
  <c r="KE38" i="16" s="1"/>
  <c r="BN36" i="16"/>
  <c r="GS35" i="16"/>
  <c r="HB34" i="16"/>
  <c r="DN29" i="16"/>
  <c r="DP29" i="16" s="1"/>
  <c r="AV55" i="16"/>
  <c r="HT54" i="16"/>
  <c r="HB51" i="16"/>
  <c r="HK49" i="16"/>
  <c r="HI49" i="16"/>
  <c r="JK47" i="16"/>
  <c r="JM47" i="16" s="1"/>
  <c r="HT47" i="16"/>
  <c r="GS47" i="16"/>
  <c r="DY47" i="16"/>
  <c r="FP46" i="16"/>
  <c r="FR46" i="16" s="1"/>
  <c r="EH45" i="16"/>
  <c r="EF45" i="16"/>
  <c r="EZ39" i="16"/>
  <c r="FB39" i="16" s="1"/>
  <c r="JD38" i="16"/>
  <c r="GS37" i="16"/>
  <c r="GQ37" i="16"/>
  <c r="BE37" i="16"/>
  <c r="AT27" i="16"/>
  <c r="AV27" i="16" s="1"/>
  <c r="DW62" i="16"/>
  <c r="DY62" i="16"/>
  <c r="BW56" i="16"/>
  <c r="GJ55" i="16"/>
  <c r="JV53" i="16"/>
  <c r="DG52" i="16"/>
  <c r="DK52" i="16" s="1"/>
  <c r="FR51" i="16"/>
  <c r="IL49" i="16"/>
  <c r="IJ49" i="16"/>
  <c r="AM49" i="16"/>
  <c r="HK45" i="16"/>
  <c r="GJ45" i="16"/>
  <c r="AT45" i="16"/>
  <c r="AV45" i="16" s="1"/>
  <c r="HB44" i="16"/>
  <c r="EH44" i="16"/>
  <c r="AM44" i="16"/>
  <c r="IU43" i="16"/>
  <c r="BU42" i="16"/>
  <c r="BW42" i="16"/>
  <c r="BY42" i="16" s="1"/>
  <c r="S41" i="16"/>
  <c r="U41" i="16" s="1"/>
  <c r="FY39" i="16"/>
  <c r="GA39" i="16" s="1"/>
  <c r="DE34" i="16"/>
  <c r="DG34" i="16"/>
  <c r="BU34" i="16"/>
  <c r="BW34" i="16" s="1"/>
  <c r="GH29" i="16"/>
  <c r="GJ29" i="16" s="1"/>
  <c r="EQ25" i="16"/>
  <c r="EO25" i="16"/>
  <c r="EX63" i="16"/>
  <c r="EZ63" i="16"/>
  <c r="HT58" i="16"/>
  <c r="HV58" i="16" s="1"/>
  <c r="AD58" i="16"/>
  <c r="JV57" i="16"/>
  <c r="HK57" i="16"/>
  <c r="HM57" i="16" s="1"/>
  <c r="AM57" i="16"/>
  <c r="U57" i="16"/>
  <c r="IL56" i="16"/>
  <c r="DK56" i="16"/>
  <c r="HT55" i="16"/>
  <c r="HX55" i="16" s="1"/>
  <c r="JV48" i="16"/>
  <c r="JT48" i="16"/>
  <c r="GJ46" i="16"/>
  <c r="CF46" i="16"/>
  <c r="BE44" i="16"/>
  <c r="AD38" i="16"/>
  <c r="IJ29" i="16"/>
  <c r="IL29" i="16" s="1"/>
  <c r="IC63" i="16"/>
  <c r="GZ63" i="16"/>
  <c r="HB63" i="16"/>
  <c r="GJ62" i="16"/>
  <c r="EQ54" i="16"/>
  <c r="BN51" i="16"/>
  <c r="BL51" i="16"/>
  <c r="DG49" i="16"/>
  <c r="AD49" i="16"/>
  <c r="AB49" i="16"/>
  <c r="CO47" i="16"/>
  <c r="CM47" i="16"/>
  <c r="HK46" i="16"/>
  <c r="HT44" i="16"/>
  <c r="EZ44" i="16"/>
  <c r="BW44" i="16"/>
  <c r="CF43" i="16"/>
  <c r="EH42" i="16"/>
  <c r="AT41" i="16"/>
  <c r="AV41" i="16" s="1"/>
  <c r="EH38" i="16"/>
  <c r="JK30" i="16"/>
  <c r="JM30" i="16"/>
  <c r="GJ25" i="16"/>
  <c r="GM25" i="16" s="1"/>
  <c r="GH25" i="16"/>
  <c r="BW25" i="16"/>
  <c r="BU25" i="16"/>
  <c r="GJ58" i="16"/>
  <c r="CO57" i="16"/>
  <c r="BN56" i="16"/>
  <c r="DP54" i="16"/>
  <c r="U54" i="16"/>
  <c r="JD53" i="16"/>
  <c r="JG53" i="16" s="1"/>
  <c r="AD51" i="16"/>
  <c r="HK50" i="16"/>
  <c r="FI50" i="16"/>
  <c r="DG50" i="16"/>
  <c r="GA49" i="16"/>
  <c r="BW49" i="16"/>
  <c r="BU49" i="16"/>
  <c r="DP48" i="16"/>
  <c r="JD46" i="16"/>
  <c r="IL44" i="16"/>
  <c r="DE44" i="16"/>
  <c r="DG44" i="16"/>
  <c r="CO44" i="16"/>
  <c r="GA43" i="16"/>
  <c r="FY43" i="16"/>
  <c r="FI42" i="16"/>
  <c r="HI38" i="16"/>
  <c r="HK38" i="16" s="1"/>
  <c r="JB36" i="16"/>
  <c r="JD36" i="16"/>
  <c r="FY35" i="16"/>
  <c r="GA35" i="16" s="1"/>
  <c r="EH35" i="16"/>
  <c r="EH31" i="16"/>
  <c r="EK31" i="16" s="1"/>
  <c r="DG31" i="16"/>
  <c r="BN31" i="16"/>
  <c r="S30" i="16"/>
  <c r="U30" i="16"/>
  <c r="AT29" i="16"/>
  <c r="AV29" i="16"/>
  <c r="FI57" i="16"/>
  <c r="HK54" i="16"/>
  <c r="HO54" i="16" s="1"/>
  <c r="CF53" i="16"/>
  <c r="AM52" i="16"/>
  <c r="JM50" i="16"/>
  <c r="CX49" i="16"/>
  <c r="CV49" i="16"/>
  <c r="FR48" i="16"/>
  <c r="CO48" i="16"/>
  <c r="AV48" i="16"/>
  <c r="AM47" i="16"/>
  <c r="KE46" i="16"/>
  <c r="DP45" i="16"/>
  <c r="CO45" i="16"/>
  <c r="CM45" i="16"/>
  <c r="FR44" i="16"/>
  <c r="GJ38" i="16"/>
  <c r="CV36" i="16"/>
  <c r="CX36" i="16" s="1"/>
  <c r="BU27" i="16"/>
  <c r="BW27" i="16" s="1"/>
  <c r="FY26" i="16"/>
  <c r="GA26" i="16" s="1"/>
  <c r="HR18" i="16"/>
  <c r="HT18" i="16" s="1"/>
  <c r="JV17" i="16"/>
  <c r="IA15" i="16"/>
  <c r="IC15" i="16" s="1"/>
  <c r="FG11" i="16"/>
  <c r="FI11" i="16" s="1"/>
  <c r="DE10" i="16"/>
  <c r="DG10" i="16" s="1"/>
  <c r="JM23" i="16"/>
  <c r="BE19" i="16"/>
  <c r="GJ18" i="16"/>
  <c r="KE15" i="16"/>
  <c r="JT12" i="16"/>
  <c r="JV12" i="16"/>
  <c r="BU28" i="16"/>
  <c r="BW28" i="16" s="1"/>
  <c r="AK26" i="16"/>
  <c r="AM26" i="16" s="1"/>
  <c r="AV24" i="16"/>
  <c r="IL23" i="16"/>
  <c r="BE21" i="16"/>
  <c r="BC21" i="16"/>
  <c r="AD18" i="16"/>
  <c r="HT17" i="16"/>
  <c r="AG16" i="16"/>
  <c r="BC11" i="16"/>
  <c r="BE11" i="16" s="1"/>
  <c r="BW58" i="16"/>
  <c r="JM54" i="16"/>
  <c r="EH51" i="16"/>
  <c r="GS50" i="16"/>
  <c r="EQ50" i="16"/>
  <c r="JV49" i="16"/>
  <c r="HB48" i="16"/>
  <c r="FI48" i="16"/>
  <c r="AD48" i="16"/>
  <c r="EZ47" i="16"/>
  <c r="HB45" i="16"/>
  <c r="GZ45" i="16"/>
  <c r="JM44" i="16"/>
  <c r="AD44" i="16"/>
  <c r="JM42" i="16"/>
  <c r="IL42" i="16"/>
  <c r="CX38" i="16"/>
  <c r="HT34" i="16"/>
  <c r="CO34" i="16"/>
  <c r="DW30" i="16"/>
  <c r="DY30" i="16"/>
  <c r="BE30" i="16"/>
  <c r="KC28" i="16"/>
  <c r="KE28" i="16"/>
  <c r="JV27" i="16"/>
  <c r="IU27" i="16"/>
  <c r="AM27" i="16"/>
  <c r="GU26" i="16"/>
  <c r="DG26" i="16"/>
  <c r="AD26" i="16"/>
  <c r="U25" i="16"/>
  <c r="HB24" i="16"/>
  <c r="FR24" i="16"/>
  <c r="DP24" i="16"/>
  <c r="GL19" i="16"/>
  <c r="BC15" i="16"/>
  <c r="BE15" i="16"/>
  <c r="JD14" i="16"/>
  <c r="JM12" i="16"/>
  <c r="JG10" i="16"/>
  <c r="EQ58" i="16"/>
  <c r="BW52" i="16"/>
  <c r="CA52" i="16" s="1"/>
  <c r="CX51" i="16"/>
  <c r="BW50" i="16"/>
  <c r="IC48" i="16"/>
  <c r="BN48" i="16"/>
  <c r="BU46" i="16"/>
  <c r="BW46" i="16" s="1"/>
  <c r="GA45" i="16"/>
  <c r="EX45" i="16"/>
  <c r="EZ45" i="16" s="1"/>
  <c r="DG45" i="16"/>
  <c r="KE44" i="16"/>
  <c r="AV44" i="16"/>
  <c r="JM40" i="16"/>
  <c r="DY40" i="16"/>
  <c r="EA40" i="16" s="1"/>
  <c r="JD39" i="16"/>
  <c r="DN39" i="16"/>
  <c r="DP39" i="16"/>
  <c r="DR39" i="16" s="1"/>
  <c r="HT38" i="16"/>
  <c r="HR38" i="16"/>
  <c r="HK35" i="16"/>
  <c r="EQ35" i="16"/>
  <c r="EO35" i="16"/>
  <c r="DP35" i="16"/>
  <c r="JX30" i="16"/>
  <c r="HT29" i="16"/>
  <c r="CD29" i="16"/>
  <c r="CF29" i="16" s="1"/>
  <c r="AD29" i="16"/>
  <c r="IU28" i="16"/>
  <c r="IA28" i="16"/>
  <c r="IC28" i="16"/>
  <c r="IF28" i="16" s="1"/>
  <c r="CO28" i="16"/>
  <c r="JX27" i="16"/>
  <c r="EF26" i="16"/>
  <c r="EH26" i="16" s="1"/>
  <c r="BE26" i="16"/>
  <c r="BH26" i="16" s="1"/>
  <c r="AM25" i="16"/>
  <c r="AO25" i="16" s="1"/>
  <c r="IC24" i="16"/>
  <c r="GJ24" i="16"/>
  <c r="HK19" i="16"/>
  <c r="CX18" i="16"/>
  <c r="FI17" i="16"/>
  <c r="FG17" i="16"/>
  <c r="DY45" i="16"/>
  <c r="DY44" i="16"/>
  <c r="FR38" i="16"/>
  <c r="DP38" i="16"/>
  <c r="GJ36" i="16"/>
  <c r="GJ34" i="16"/>
  <c r="EQ34" i="16"/>
  <c r="EO34" i="16"/>
  <c r="IL30" i="16"/>
  <c r="FR30" i="16"/>
  <c r="JT29" i="16"/>
  <c r="JV29" i="16" s="1"/>
  <c r="FR29" i="16"/>
  <c r="CX29" i="16"/>
  <c r="GS28" i="16"/>
  <c r="GV28" i="16" s="1"/>
  <c r="EQ28" i="16"/>
  <c r="BE28" i="16"/>
  <c r="HM27" i="16"/>
  <c r="JX26" i="16"/>
  <c r="DY26" i="16"/>
  <c r="JM25" i="16"/>
  <c r="DY25" i="16"/>
  <c r="DG25" i="16"/>
  <c r="BE25" i="16"/>
  <c r="IL24" i="16"/>
  <c r="HT24" i="16"/>
  <c r="BW21" i="16"/>
  <c r="BU21" i="16"/>
  <c r="U18" i="16"/>
  <c r="JM17" i="16"/>
  <c r="GA17" i="16"/>
  <c r="FI15" i="16"/>
  <c r="HT14" i="16"/>
  <c r="AM11" i="16"/>
  <c r="IL10" i="16"/>
  <c r="CX48" i="16"/>
  <c r="U48" i="16"/>
  <c r="IC47" i="16"/>
  <c r="HR46" i="16"/>
  <c r="HT46" i="16" s="1"/>
  <c r="DP46" i="16"/>
  <c r="HT45" i="16"/>
  <c r="GS45" i="16"/>
  <c r="DE42" i="16"/>
  <c r="DG42" i="16"/>
  <c r="KE33" i="16"/>
  <c r="BU30" i="16"/>
  <c r="BW30" i="16"/>
  <c r="DG27" i="16"/>
  <c r="DI27" i="16" s="1"/>
  <c r="IU26" i="16"/>
  <c r="HB26" i="16"/>
  <c r="HT25" i="16"/>
  <c r="HR25" i="16"/>
  <c r="GS25" i="16"/>
  <c r="DG24" i="16"/>
  <c r="DE24" i="16"/>
  <c r="AD24" i="16"/>
  <c r="AV21" i="16"/>
  <c r="JD18" i="16"/>
  <c r="S16" i="16"/>
  <c r="U16" i="16" s="1"/>
  <c r="HK15" i="16"/>
  <c r="GJ14" i="16"/>
  <c r="GL14" i="16" s="1"/>
  <c r="DG11" i="16"/>
  <c r="JP28" i="16"/>
  <c r="CV26" i="16"/>
  <c r="CX26" i="16" s="1"/>
  <c r="U26" i="16"/>
  <c r="X26" i="16" s="1"/>
  <c r="S26" i="16"/>
  <c r="JM24" i="16"/>
  <c r="GQ23" i="16"/>
  <c r="GS23" i="16" s="1"/>
  <c r="FP23" i="16"/>
  <c r="FR23" i="16" s="1"/>
  <c r="DY15" i="16"/>
  <c r="GS12" i="16"/>
  <c r="EH11" i="16"/>
  <c r="IC10" i="16"/>
  <c r="AM10" i="16"/>
  <c r="U47" i="16"/>
  <c r="EZ46" i="16"/>
  <c r="IC45" i="16"/>
  <c r="FI45" i="16"/>
  <c r="CO38" i="16"/>
  <c r="HB35" i="16"/>
  <c r="BU31" i="16"/>
  <c r="BW31" i="16" s="1"/>
  <c r="AT28" i="16"/>
  <c r="AV28" i="16" s="1"/>
  <c r="JD25" i="16"/>
  <c r="JG25" i="16" s="1"/>
  <c r="GA23" i="16"/>
  <c r="CD21" i="16"/>
  <c r="CF21" i="16" s="1"/>
  <c r="AD21" i="16"/>
  <c r="AB21" i="16"/>
  <c r="AZ10" i="16"/>
  <c r="EZ38" i="16"/>
  <c r="GJ35" i="16"/>
  <c r="DY35" i="16"/>
  <c r="AD25" i="16"/>
  <c r="AM24" i="16"/>
  <c r="AM21" i="16"/>
  <c r="HM19" i="16"/>
  <c r="DY19" i="16"/>
  <c r="FE11" i="16"/>
  <c r="EY11" i="16"/>
  <c r="IU23" i="16"/>
  <c r="BA20" i="16"/>
  <c r="GV19" i="16"/>
  <c r="FU15" i="16"/>
  <c r="GR10" i="16"/>
  <c r="GX10" i="16"/>
  <c r="JZ53" i="16"/>
  <c r="DR44" i="16"/>
  <c r="CR28" i="16"/>
  <c r="HD27" i="16"/>
  <c r="IN26" i="16"/>
  <c r="EA26" i="16"/>
  <c r="IN24" i="16"/>
  <c r="HV24" i="16"/>
  <c r="JX17" i="16"/>
  <c r="JF17" i="16"/>
  <c r="BS10" i="16"/>
  <c r="JH10" i="16"/>
  <c r="W40" i="16"/>
  <c r="FL28" i="16"/>
  <c r="CQ25" i="16"/>
  <c r="CS56" i="16"/>
  <c r="W55" i="16"/>
  <c r="AQ52" i="16"/>
  <c r="CH43" i="16"/>
  <c r="HM42" i="16"/>
  <c r="AY29" i="16"/>
  <c r="BG28" i="16"/>
  <c r="IW27" i="16"/>
  <c r="GX19" i="16"/>
  <c r="GC19" i="16"/>
  <c r="GC17" i="16"/>
  <c r="AC10" i="16"/>
  <c r="AI10" i="16" s="1"/>
  <c r="EV38" i="16"/>
  <c r="BP31" i="16"/>
  <c r="ES27" i="16"/>
  <c r="FB18" i="16"/>
  <c r="IF12" i="16"/>
  <c r="EV11" i="16"/>
  <c r="CK39" i="16"/>
  <c r="CH58" i="16"/>
  <c r="FV53" i="16"/>
  <c r="BQ29" i="16"/>
  <c r="EB28" i="16"/>
  <c r="W25" i="16"/>
  <c r="HV14" i="16"/>
  <c r="JP12" i="16"/>
  <c r="FV10" i="16"/>
  <c r="FW10" i="16"/>
  <c r="JX56" i="16"/>
  <c r="CI56" i="16"/>
  <c r="DA55" i="16"/>
  <c r="BG55" i="16"/>
  <c r="HV54" i="16"/>
  <c r="GE54" i="16"/>
  <c r="IN41" i="16"/>
  <c r="CH39" i="16"/>
  <c r="AR34" i="16"/>
  <c r="AQ34" i="16"/>
  <c r="GC30" i="16"/>
  <c r="EJ27" i="16"/>
  <c r="DI26" i="16"/>
  <c r="BG25" i="16"/>
  <c r="DS18" i="16"/>
  <c r="IN17" i="16"/>
  <c r="EJ31" i="16"/>
  <c r="JY30" i="16"/>
  <c r="FU29" i="16"/>
  <c r="DL21" i="16"/>
  <c r="DJ19" i="16"/>
  <c r="W15" i="16"/>
  <c r="BD10" i="16"/>
  <c r="BJ10" i="16" s="1"/>
  <c r="FZ10" i="16"/>
  <c r="GF10" i="16" s="1"/>
  <c r="BY57" i="16"/>
  <c r="IO56" i="16"/>
  <c r="GN55" i="16"/>
  <c r="AO44" i="16"/>
  <c r="BP41" i="16"/>
  <c r="AO34" i="16"/>
  <c r="EK29" i="16"/>
  <c r="IX28" i="16"/>
  <c r="GD28" i="16"/>
  <c r="DJ28" i="16"/>
  <c r="KG27" i="16"/>
  <c r="GC27" i="16"/>
  <c r="JX24" i="16"/>
  <c r="JF24" i="16"/>
  <c r="FV15" i="16"/>
  <c r="EA15" i="16"/>
  <c r="GV12" i="16"/>
  <c r="HO19" i="16"/>
  <c r="ED11" i="16"/>
  <c r="DX11" i="16"/>
  <c r="DL11" i="16"/>
  <c r="IW10" i="16"/>
  <c r="IT10" i="16"/>
  <c r="IZ10" i="16" s="1"/>
  <c r="KA27" i="16"/>
  <c r="GO19" i="16"/>
  <c r="GE19" i="16"/>
  <c r="IN18" i="16"/>
  <c r="ED10" i="16"/>
  <c r="FB58" i="16"/>
  <c r="AY58" i="16"/>
  <c r="FU56" i="16"/>
  <c r="EK55" i="16"/>
  <c r="IY54" i="16"/>
  <c r="AZ53" i="16"/>
  <c r="EA44" i="16"/>
  <c r="AX44" i="16"/>
  <c r="AF44" i="16"/>
  <c r="IW38" i="16"/>
  <c r="CQ34" i="16"/>
  <c r="DJ30" i="16"/>
  <c r="DA29" i="16"/>
  <c r="KH28" i="16"/>
  <c r="HN28" i="16"/>
  <c r="ET28" i="16"/>
  <c r="JF27" i="16"/>
  <c r="JR26" i="16"/>
  <c r="IW26" i="16"/>
  <c r="HD26" i="16"/>
  <c r="Z26" i="16"/>
  <c r="W18" i="16"/>
  <c r="AZ16" i="16"/>
  <c r="AF16" i="16"/>
  <c r="KG15" i="16"/>
  <c r="JF14" i="16"/>
  <c r="CZ10" i="16"/>
  <c r="JH55" i="16"/>
  <c r="FD55" i="16"/>
  <c r="AQ54" i="16"/>
  <c r="DB53" i="16"/>
  <c r="EU52" i="16"/>
  <c r="JF39" i="16"/>
  <c r="AX39" i="16"/>
  <c r="JP30" i="16"/>
  <c r="GL27" i="16"/>
  <c r="HP19" i="16"/>
  <c r="GM18" i="16"/>
  <c r="CH18" i="16"/>
  <c r="HM17" i="16"/>
  <c r="DU10" i="16"/>
  <c r="HG10" i="16"/>
  <c r="IX57" i="16"/>
  <c r="ES57" i="16"/>
  <c r="AP57" i="16"/>
  <c r="HD56" i="16"/>
  <c r="BP56" i="16"/>
  <c r="EU54" i="16"/>
  <c r="DT53" i="16"/>
  <c r="CJ53" i="16"/>
  <c r="HD41" i="16"/>
  <c r="IE40" i="16"/>
  <c r="DI34" i="16"/>
  <c r="W34" i="16"/>
  <c r="AG29" i="16"/>
  <c r="DR27" i="16"/>
  <c r="AO27" i="16"/>
  <c r="HD24" i="16"/>
  <c r="GL24" i="16"/>
  <c r="FT24" i="16"/>
  <c r="BG15" i="16"/>
  <c r="JX12" i="16"/>
  <c r="DT10" i="16"/>
  <c r="DS10" i="16"/>
  <c r="IE63" i="16"/>
  <c r="IF63" i="16"/>
  <c r="IG63" i="16"/>
  <c r="JO62" i="16"/>
  <c r="JP62" i="16"/>
  <c r="JQ62" i="16"/>
  <c r="GC62" i="16"/>
  <c r="GD62" i="16"/>
  <c r="GE62" i="16"/>
  <c r="EJ62" i="16"/>
  <c r="EK62" i="16"/>
  <c r="EL62" i="16"/>
  <c r="AD62" i="16"/>
  <c r="HR61" i="16"/>
  <c r="HT61" i="16" s="1"/>
  <c r="GH61" i="16"/>
  <c r="GJ61" i="16" s="1"/>
  <c r="CV61" i="16"/>
  <c r="CX61" i="16" s="1"/>
  <c r="AB61" i="16"/>
  <c r="AD61" i="16" s="1"/>
  <c r="GZ60" i="16"/>
  <c r="HB60" i="16" s="1"/>
  <c r="BL60" i="16"/>
  <c r="BN60" i="16" s="1"/>
  <c r="AT59" i="16"/>
  <c r="AV59" i="16" s="1"/>
  <c r="IA58" i="16"/>
  <c r="IC58" i="16" s="1"/>
  <c r="HN58" i="16"/>
  <c r="HO58" i="16"/>
  <c r="HM58" i="16"/>
  <c r="GM58" i="16"/>
  <c r="GL58" i="16"/>
  <c r="GN58" i="16"/>
  <c r="FU58" i="16"/>
  <c r="FT58" i="16"/>
  <c r="FV58" i="16"/>
  <c r="AG58" i="16"/>
  <c r="AF58" i="16"/>
  <c r="AH58" i="16"/>
  <c r="EK57" i="16"/>
  <c r="EL57" i="16"/>
  <c r="EJ57" i="16"/>
  <c r="BZ56" i="16"/>
  <c r="BY56" i="16"/>
  <c r="CA56" i="16"/>
  <c r="DS55" i="16"/>
  <c r="DR55" i="16"/>
  <c r="DT55" i="16"/>
  <c r="IW63" i="16"/>
  <c r="IX63" i="16"/>
  <c r="IY63" i="16"/>
  <c r="HD63" i="16"/>
  <c r="HE63" i="16"/>
  <c r="HF63" i="16"/>
  <c r="FK63" i="16"/>
  <c r="FL63" i="16"/>
  <c r="FM63" i="16"/>
  <c r="HV62" i="16"/>
  <c r="HW62" i="16"/>
  <c r="HX62" i="16"/>
  <c r="CQ62" i="16"/>
  <c r="CR62" i="16"/>
  <c r="CS62" i="16"/>
  <c r="JX61" i="16"/>
  <c r="JY61" i="16"/>
  <c r="JZ61" i="16"/>
  <c r="IS61" i="16"/>
  <c r="IU61" i="16" s="1"/>
  <c r="EX61" i="16"/>
  <c r="EZ61" i="16"/>
  <c r="BU61" i="16"/>
  <c r="BW61" i="16"/>
  <c r="JK60" i="16"/>
  <c r="JM60" i="16" s="1"/>
  <c r="FP60" i="16"/>
  <c r="FR60" i="16" s="1"/>
  <c r="EF60" i="16"/>
  <c r="EH60" i="16"/>
  <c r="DE60" i="16"/>
  <c r="DG60" i="16"/>
  <c r="AK60" i="16"/>
  <c r="AM60" i="16" s="1"/>
  <c r="KC59" i="16"/>
  <c r="KE59" i="16" s="1"/>
  <c r="IS59" i="16"/>
  <c r="IU59" i="16"/>
  <c r="HI59" i="16"/>
  <c r="HK59" i="16"/>
  <c r="FY59" i="16"/>
  <c r="GA59" i="16" s="1"/>
  <c r="EO59" i="16"/>
  <c r="EQ59" i="16" s="1"/>
  <c r="DE59" i="16"/>
  <c r="DG59" i="16"/>
  <c r="BU59" i="16"/>
  <c r="BW59" i="16"/>
  <c r="S59" i="16"/>
  <c r="U59" i="16" s="1"/>
  <c r="JB58" i="16"/>
  <c r="JD58" i="16" s="1"/>
  <c r="BZ58" i="16"/>
  <c r="CA58" i="16"/>
  <c r="BY58" i="16"/>
  <c r="BQ57" i="16"/>
  <c r="BR57" i="16"/>
  <c r="BP57" i="16"/>
  <c r="IO55" i="16"/>
  <c r="IN55" i="16"/>
  <c r="IP55" i="16"/>
  <c r="IF54" i="16"/>
  <c r="IE54" i="16"/>
  <c r="IG54" i="16"/>
  <c r="DJ54" i="16"/>
  <c r="DI54" i="16"/>
  <c r="DK54" i="16"/>
  <c r="CR54" i="16"/>
  <c r="CQ54" i="16"/>
  <c r="CS54" i="16"/>
  <c r="X54" i="16"/>
  <c r="W54" i="16"/>
  <c r="Y54" i="16"/>
  <c r="GM53" i="16"/>
  <c r="GL53" i="16"/>
  <c r="GN53" i="16"/>
  <c r="KE63" i="16"/>
  <c r="JM63" i="16"/>
  <c r="GA63" i="16"/>
  <c r="KE62" i="16"/>
  <c r="IL62" i="16"/>
  <c r="GS62" i="16"/>
  <c r="EZ62" i="16"/>
  <c r="BN62" i="16"/>
  <c r="AV62" i="16"/>
  <c r="HI61" i="16"/>
  <c r="HK61" i="16" s="1"/>
  <c r="FY61" i="16"/>
  <c r="GA61" i="16" s="1"/>
  <c r="DN61" i="16"/>
  <c r="DP61" i="16" s="1"/>
  <c r="AT61" i="16"/>
  <c r="AV61" i="16" s="1"/>
  <c r="IA60" i="16"/>
  <c r="IC60" i="16" s="1"/>
  <c r="GQ60" i="16"/>
  <c r="GS60" i="16" s="1"/>
  <c r="CD60" i="16"/>
  <c r="CF60" i="16" s="1"/>
  <c r="IF57" i="16"/>
  <c r="IE57" i="16"/>
  <c r="IG57" i="16"/>
  <c r="X57" i="16"/>
  <c r="W57" i="16"/>
  <c r="Y57" i="16"/>
  <c r="ET56" i="16"/>
  <c r="EU56" i="16"/>
  <c r="ES56" i="16"/>
  <c r="JP54" i="16"/>
  <c r="JO54" i="16"/>
  <c r="JQ54" i="16"/>
  <c r="EB54" i="16"/>
  <c r="EA54" i="16"/>
  <c r="EC54" i="16"/>
  <c r="HT63" i="16"/>
  <c r="EH63" i="16"/>
  <c r="DP63" i="16"/>
  <c r="CX63" i="16"/>
  <c r="CF63" i="16"/>
  <c r="BN63" i="16"/>
  <c r="AV63" i="16"/>
  <c r="AD63" i="16"/>
  <c r="JD62" i="16"/>
  <c r="DG62" i="16"/>
  <c r="U62" i="16"/>
  <c r="IJ61" i="16"/>
  <c r="IL61" i="16"/>
  <c r="EO61" i="16"/>
  <c r="EQ61" i="16" s="1"/>
  <c r="CM61" i="16"/>
  <c r="CO61" i="16" s="1"/>
  <c r="S61" i="16"/>
  <c r="U61" i="16"/>
  <c r="JB60" i="16"/>
  <c r="JD60" i="16"/>
  <c r="FG60" i="16"/>
  <c r="FI60" i="16" s="1"/>
  <c r="DW60" i="16"/>
  <c r="DY60" i="16" s="1"/>
  <c r="BC60" i="16"/>
  <c r="BE60" i="16"/>
  <c r="JT59" i="16"/>
  <c r="JV59" i="16"/>
  <c r="IJ59" i="16"/>
  <c r="IL59" i="16" s="1"/>
  <c r="GZ59" i="16"/>
  <c r="HB59" i="16" s="1"/>
  <c r="FP59" i="16"/>
  <c r="FR59" i="16"/>
  <c r="EF59" i="16"/>
  <c r="EH59" i="16"/>
  <c r="CV59" i="16"/>
  <c r="CX59" i="16" s="1"/>
  <c r="BL59" i="16"/>
  <c r="BN59" i="16" s="1"/>
  <c r="AK59" i="16"/>
  <c r="AM59" i="16"/>
  <c r="KC58" i="16"/>
  <c r="KE58" i="16"/>
  <c r="IS58" i="16"/>
  <c r="IU58" i="16" s="1"/>
  <c r="JY57" i="16"/>
  <c r="JZ57" i="16"/>
  <c r="JX57" i="16"/>
  <c r="JY55" i="16"/>
  <c r="JX55" i="16"/>
  <c r="JZ55" i="16"/>
  <c r="HE53" i="16"/>
  <c r="HD53" i="16"/>
  <c r="HF53" i="16"/>
  <c r="IN63" i="16"/>
  <c r="IO63" i="16"/>
  <c r="IP63" i="16"/>
  <c r="GU63" i="16"/>
  <c r="GV63" i="16"/>
  <c r="GW63" i="16"/>
  <c r="FB63" i="16"/>
  <c r="FC63" i="16"/>
  <c r="FD63" i="16"/>
  <c r="HM62" i="16"/>
  <c r="HN62" i="16"/>
  <c r="HO62" i="16"/>
  <c r="FT62" i="16"/>
  <c r="FU62" i="16"/>
  <c r="FV62" i="16"/>
  <c r="EA62" i="16"/>
  <c r="EB62" i="16"/>
  <c r="EC62" i="16"/>
  <c r="CH62" i="16"/>
  <c r="CI62" i="16"/>
  <c r="CJ62" i="16"/>
  <c r="GZ61" i="16"/>
  <c r="HB61" i="16" s="1"/>
  <c r="BL61" i="16"/>
  <c r="BN61" i="16" s="1"/>
  <c r="HR60" i="16"/>
  <c r="HT60" i="16"/>
  <c r="GH60" i="16"/>
  <c r="GJ60" i="16"/>
  <c r="CV60" i="16"/>
  <c r="CX60" i="16" s="1"/>
  <c r="AB60" i="16"/>
  <c r="AD60" i="16" s="1"/>
  <c r="FG58" i="16"/>
  <c r="FI58" i="16"/>
  <c r="ET58" i="16"/>
  <c r="EU58" i="16"/>
  <c r="ES58" i="16"/>
  <c r="DS58" i="16"/>
  <c r="DR58" i="16"/>
  <c r="DT58" i="16"/>
  <c r="JP56" i="16"/>
  <c r="JQ56" i="16"/>
  <c r="JO56" i="16"/>
  <c r="FL56" i="16"/>
  <c r="FK56" i="16"/>
  <c r="FM56" i="16"/>
  <c r="FU55" i="16"/>
  <c r="FT55" i="16"/>
  <c r="FV55" i="16"/>
  <c r="BH54" i="16"/>
  <c r="BG54" i="16"/>
  <c r="BI54" i="16"/>
  <c r="HW53" i="16"/>
  <c r="HV53" i="16"/>
  <c r="HX53" i="16"/>
  <c r="EK53" i="16"/>
  <c r="EJ53" i="16"/>
  <c r="EL53" i="16"/>
  <c r="JX62" i="16"/>
  <c r="JY62" i="16"/>
  <c r="JZ62" i="16"/>
  <c r="GL62" i="16"/>
  <c r="GM62" i="16"/>
  <c r="GN62" i="16"/>
  <c r="ES62" i="16"/>
  <c r="ET62" i="16"/>
  <c r="EU62" i="16"/>
  <c r="AO62" i="16"/>
  <c r="AP62" i="16"/>
  <c r="AQ62" i="16"/>
  <c r="JK61" i="16"/>
  <c r="JM61" i="16" s="1"/>
  <c r="FP61" i="16"/>
  <c r="FR61" i="16" s="1"/>
  <c r="EF61" i="16"/>
  <c r="EH61" i="16" s="1"/>
  <c r="DE61" i="16"/>
  <c r="DG61" i="16" s="1"/>
  <c r="AK61" i="16"/>
  <c r="AM61" i="16" s="1"/>
  <c r="KC60" i="16"/>
  <c r="KE60" i="16" s="1"/>
  <c r="IS60" i="16"/>
  <c r="IU60" i="16" s="1"/>
  <c r="EX60" i="16"/>
  <c r="EZ60" i="16" s="1"/>
  <c r="BU60" i="16"/>
  <c r="BW60" i="16" s="1"/>
  <c r="JK59" i="16"/>
  <c r="JM59" i="16" s="1"/>
  <c r="IA59" i="16"/>
  <c r="IC59" i="16" s="1"/>
  <c r="GQ59" i="16"/>
  <c r="GS59" i="16" s="1"/>
  <c r="FG59" i="16"/>
  <c r="FI59" i="16" s="1"/>
  <c r="DW59" i="16"/>
  <c r="DY59" i="16" s="1"/>
  <c r="CM59" i="16"/>
  <c r="CO59" i="16" s="1"/>
  <c r="BC59" i="16"/>
  <c r="BE59" i="16" s="1"/>
  <c r="JT58" i="16"/>
  <c r="JV58" i="16" s="1"/>
  <c r="IJ58" i="16"/>
  <c r="IL58" i="16" s="1"/>
  <c r="DA58" i="16"/>
  <c r="CZ58" i="16"/>
  <c r="DB58" i="16"/>
  <c r="HE57" i="16"/>
  <c r="HF57" i="16"/>
  <c r="HD57" i="16"/>
  <c r="FL57" i="16"/>
  <c r="FK57" i="16"/>
  <c r="FM57" i="16"/>
  <c r="HW56" i="16"/>
  <c r="HV56" i="16"/>
  <c r="HX56" i="16"/>
  <c r="JV63" i="16"/>
  <c r="JD63" i="16"/>
  <c r="HK63" i="16"/>
  <c r="FR63" i="16"/>
  <c r="IU62" i="16"/>
  <c r="IC62" i="16"/>
  <c r="CX62" i="16"/>
  <c r="BE62" i="16"/>
  <c r="KE61" i="16"/>
  <c r="IA61" i="16"/>
  <c r="IC61" i="16" s="1"/>
  <c r="GQ61" i="16"/>
  <c r="GS61" i="16" s="1"/>
  <c r="CD61" i="16"/>
  <c r="CF61" i="16" s="1"/>
  <c r="HI60" i="16"/>
  <c r="HK60" i="16" s="1"/>
  <c r="FY60" i="16"/>
  <c r="GA60" i="16" s="1"/>
  <c r="DN60" i="16"/>
  <c r="DP60" i="16" s="1"/>
  <c r="AT60" i="16"/>
  <c r="AV60" i="16" s="1"/>
  <c r="AB59" i="16"/>
  <c r="AD59" i="16" s="1"/>
  <c r="CI55" i="16"/>
  <c r="CH55" i="16"/>
  <c r="CJ55" i="16"/>
  <c r="GJ63" i="16"/>
  <c r="EQ63" i="16"/>
  <c r="DY63" i="16"/>
  <c r="DG63" i="16"/>
  <c r="CO63" i="16"/>
  <c r="BW63" i="16"/>
  <c r="BE63" i="16"/>
  <c r="AM63" i="16"/>
  <c r="U63" i="16"/>
  <c r="HB62" i="16"/>
  <c r="FI62" i="16"/>
  <c r="DP62" i="16"/>
  <c r="BW62" i="16"/>
  <c r="JB61" i="16"/>
  <c r="JD61" i="16"/>
  <c r="FG61" i="16"/>
  <c r="FI61" i="16"/>
  <c r="DW61" i="16"/>
  <c r="DY61" i="16" s="1"/>
  <c r="BC61" i="16"/>
  <c r="BE61" i="16" s="1"/>
  <c r="JT60" i="16"/>
  <c r="JV60" i="16"/>
  <c r="IJ60" i="16"/>
  <c r="IL60" i="16"/>
  <c r="EO60" i="16"/>
  <c r="EQ60" i="16" s="1"/>
  <c r="CM60" i="16"/>
  <c r="CO60" i="16" s="1"/>
  <c r="S60" i="16"/>
  <c r="U60" i="16"/>
  <c r="JB59" i="16"/>
  <c r="JD59" i="16"/>
  <c r="HR59" i="16"/>
  <c r="HT59" i="16" s="1"/>
  <c r="GH59" i="16"/>
  <c r="GJ59" i="16" s="1"/>
  <c r="EX59" i="16"/>
  <c r="EZ59" i="16"/>
  <c r="DN59" i="16"/>
  <c r="DP59" i="16"/>
  <c r="CD59" i="16"/>
  <c r="CF59" i="16" s="1"/>
  <c r="JK58" i="16"/>
  <c r="JM58" i="16" s="1"/>
  <c r="CR57" i="16"/>
  <c r="CQ57" i="16"/>
  <c r="CS57" i="16"/>
  <c r="GV56" i="16"/>
  <c r="GW56" i="16"/>
  <c r="GU56" i="16"/>
  <c r="HE55" i="16"/>
  <c r="HD55" i="16"/>
  <c r="HF55" i="16"/>
  <c r="BZ54" i="16"/>
  <c r="BY54" i="16"/>
  <c r="CA54" i="16"/>
  <c r="KH52" i="16"/>
  <c r="KG52" i="16"/>
  <c r="KI52" i="16"/>
  <c r="HX58" i="16"/>
  <c r="HB58" i="16"/>
  <c r="FD58" i="16"/>
  <c r="EH58" i="16"/>
  <c r="CJ58" i="16"/>
  <c r="BN58" i="16"/>
  <c r="KI57" i="16"/>
  <c r="JM57" i="16"/>
  <c r="HO57" i="16"/>
  <c r="GS57" i="16"/>
  <c r="EU57" i="16"/>
  <c r="DY57" i="16"/>
  <c r="CA57" i="16"/>
  <c r="BE57" i="16"/>
  <c r="JZ56" i="16"/>
  <c r="JD56" i="16"/>
  <c r="HF56" i="16"/>
  <c r="GJ56" i="16"/>
  <c r="BE56" i="16"/>
  <c r="Y56" i="16"/>
  <c r="AY55" i="16"/>
  <c r="AX55" i="16"/>
  <c r="KH54" i="16"/>
  <c r="KG54" i="16"/>
  <c r="DS54" i="16"/>
  <c r="DT54" i="16"/>
  <c r="KC53" i="16"/>
  <c r="KE53" i="16" s="1"/>
  <c r="IO53" i="16"/>
  <c r="IN53" i="16"/>
  <c r="FC53" i="16"/>
  <c r="FB53" i="16"/>
  <c r="HT52" i="16"/>
  <c r="HR52" i="16"/>
  <c r="GQ52" i="16"/>
  <c r="GS52" i="16" s="1"/>
  <c r="IA51" i="16"/>
  <c r="IC51" i="16" s="1"/>
  <c r="HD51" i="16"/>
  <c r="HE51" i="16"/>
  <c r="HF51" i="16"/>
  <c r="FY51" i="16"/>
  <c r="GA51" i="16" s="1"/>
  <c r="BU51" i="16"/>
  <c r="BW51" i="16" s="1"/>
  <c r="HM50" i="16"/>
  <c r="HN50" i="16"/>
  <c r="HO50" i="16"/>
  <c r="HV49" i="16"/>
  <c r="HW49" i="16"/>
  <c r="HX49" i="16"/>
  <c r="FK49" i="16"/>
  <c r="FL49" i="16"/>
  <c r="FM49" i="16"/>
  <c r="CZ49" i="16"/>
  <c r="DA49" i="16"/>
  <c r="DB49" i="16"/>
  <c r="FB48" i="16"/>
  <c r="FC48" i="16"/>
  <c r="FD48" i="16"/>
  <c r="KG47" i="16"/>
  <c r="KH47" i="16"/>
  <c r="KI47" i="16"/>
  <c r="BG47" i="16"/>
  <c r="BH47" i="16"/>
  <c r="BI47" i="16"/>
  <c r="DR46" i="16"/>
  <c r="DS46" i="16"/>
  <c r="DT46" i="16"/>
  <c r="HD45" i="16"/>
  <c r="HE45" i="16"/>
  <c r="HF45" i="16"/>
  <c r="EJ45" i="16"/>
  <c r="EK45" i="16"/>
  <c r="EL45" i="16"/>
  <c r="CQ45" i="16"/>
  <c r="CR45" i="16"/>
  <c r="CS45" i="16"/>
  <c r="BP45" i="16"/>
  <c r="BQ45" i="16"/>
  <c r="BR45" i="16"/>
  <c r="GQ58" i="16"/>
  <c r="GS58" i="16" s="1"/>
  <c r="DW58" i="16"/>
  <c r="DY58" i="16" s="1"/>
  <c r="BC58" i="16"/>
  <c r="BE58" i="16" s="1"/>
  <c r="JB57" i="16"/>
  <c r="JD57" i="16" s="1"/>
  <c r="GH57" i="16"/>
  <c r="GJ57" i="16" s="1"/>
  <c r="DN57" i="16"/>
  <c r="DP57" i="16" s="1"/>
  <c r="AT57" i="16"/>
  <c r="AV57" i="16" s="1"/>
  <c r="IS56" i="16"/>
  <c r="IU56" i="16" s="1"/>
  <c r="FY56" i="16"/>
  <c r="GA56" i="16" s="1"/>
  <c r="EF56" i="16"/>
  <c r="EH56" i="16" s="1"/>
  <c r="DI56" i="16"/>
  <c r="CX56" i="16"/>
  <c r="AV56" i="16"/>
  <c r="AM55" i="16"/>
  <c r="JV54" i="16"/>
  <c r="GJ54" i="16"/>
  <c r="EZ54" i="16"/>
  <c r="BL54" i="16"/>
  <c r="BN54" i="16" s="1"/>
  <c r="HI53" i="16"/>
  <c r="HK53" i="16" s="1"/>
  <c r="DW53" i="16"/>
  <c r="DY53" i="16" s="1"/>
  <c r="JK52" i="16"/>
  <c r="JM52" i="16" s="1"/>
  <c r="FP52" i="16"/>
  <c r="FR52" i="16" s="1"/>
  <c r="CV52" i="16"/>
  <c r="CX52" i="16" s="1"/>
  <c r="DW51" i="16"/>
  <c r="DY51" i="16" s="1"/>
  <c r="CZ51" i="16"/>
  <c r="DA51" i="16"/>
  <c r="DB51" i="16"/>
  <c r="FK50" i="16"/>
  <c r="FL50" i="16"/>
  <c r="FM50" i="16"/>
  <c r="DI50" i="16"/>
  <c r="DJ50" i="16"/>
  <c r="DK50" i="16"/>
  <c r="W50" i="16"/>
  <c r="X50" i="16"/>
  <c r="Y50" i="16"/>
  <c r="EJ49" i="16"/>
  <c r="EK49" i="16"/>
  <c r="EL49" i="16"/>
  <c r="BY49" i="16"/>
  <c r="BZ49" i="16"/>
  <c r="CA49" i="16"/>
  <c r="IN48" i="16"/>
  <c r="IO48" i="16"/>
  <c r="IP48" i="16"/>
  <c r="HM48" i="16"/>
  <c r="HN48" i="16"/>
  <c r="HO48" i="16"/>
  <c r="EA48" i="16"/>
  <c r="EB48" i="16"/>
  <c r="EC48" i="16"/>
  <c r="CQ48" i="16"/>
  <c r="CR48" i="16"/>
  <c r="CS48" i="16"/>
  <c r="JF47" i="16"/>
  <c r="JG47" i="16"/>
  <c r="JH47" i="16"/>
  <c r="HV47" i="16"/>
  <c r="HW47" i="16"/>
  <c r="HX47" i="16"/>
  <c r="FK47" i="16"/>
  <c r="FL47" i="16"/>
  <c r="FM47" i="16"/>
  <c r="BY47" i="16"/>
  <c r="BZ47" i="16"/>
  <c r="CA47" i="16"/>
  <c r="EJ46" i="16"/>
  <c r="EK46" i="16"/>
  <c r="EL46" i="16"/>
  <c r="GC45" i="16"/>
  <c r="GD45" i="16"/>
  <c r="GE45" i="16"/>
  <c r="HW58" i="16"/>
  <c r="FC58" i="16"/>
  <c r="CI58" i="16"/>
  <c r="KH57" i="16"/>
  <c r="HN57" i="16"/>
  <c r="ET57" i="16"/>
  <c r="BZ57" i="16"/>
  <c r="JY56" i="16"/>
  <c r="HE56" i="16"/>
  <c r="BQ56" i="16"/>
  <c r="BR56" i="16"/>
  <c r="X56" i="16"/>
  <c r="JG55" i="16"/>
  <c r="JF55" i="16"/>
  <c r="HW55" i="16"/>
  <c r="HV55" i="16"/>
  <c r="GM55" i="16"/>
  <c r="GL55" i="16"/>
  <c r="FC55" i="16"/>
  <c r="FB55" i="16"/>
  <c r="DG55" i="16"/>
  <c r="BW55" i="16"/>
  <c r="HW54" i="16"/>
  <c r="HX54" i="16"/>
  <c r="AV54" i="16"/>
  <c r="DG53" i="16"/>
  <c r="DE53" i="16"/>
  <c r="IJ52" i="16"/>
  <c r="IL52" i="16" s="1"/>
  <c r="ES52" i="16"/>
  <c r="ET52" i="16"/>
  <c r="DP52" i="16"/>
  <c r="DN52" i="16"/>
  <c r="BY52" i="16"/>
  <c r="BZ52" i="16"/>
  <c r="AB52" i="16"/>
  <c r="AD52" i="16" s="1"/>
  <c r="JX51" i="16"/>
  <c r="JY51" i="16"/>
  <c r="JZ51" i="16"/>
  <c r="IS51" i="16"/>
  <c r="IU51" i="16" s="1"/>
  <c r="AK51" i="16"/>
  <c r="AM51" i="16" s="1"/>
  <c r="IE50" i="16"/>
  <c r="IF50" i="16"/>
  <c r="IG50" i="16"/>
  <c r="HB50" i="16"/>
  <c r="GZ50" i="16"/>
  <c r="EA50" i="16"/>
  <c r="EB50" i="16"/>
  <c r="EC50" i="16"/>
  <c r="IN49" i="16"/>
  <c r="IO49" i="16"/>
  <c r="IP49" i="16"/>
  <c r="GC49" i="16"/>
  <c r="GD49" i="16"/>
  <c r="GE49" i="16"/>
  <c r="CQ49" i="16"/>
  <c r="CR49" i="16"/>
  <c r="CS49" i="16"/>
  <c r="AF49" i="16"/>
  <c r="AG49" i="16"/>
  <c r="AH49" i="16"/>
  <c r="GU47" i="16"/>
  <c r="GV47" i="16"/>
  <c r="GW47" i="16"/>
  <c r="KG46" i="16"/>
  <c r="KH46" i="16"/>
  <c r="KI46" i="16"/>
  <c r="BP46" i="16"/>
  <c r="BQ46" i="16"/>
  <c r="BR46" i="16"/>
  <c r="HV45" i="16"/>
  <c r="HW45" i="16"/>
  <c r="HX45" i="16"/>
  <c r="DI45" i="16"/>
  <c r="DJ45" i="16"/>
  <c r="DK45" i="16"/>
  <c r="CH45" i="16"/>
  <c r="CI45" i="16"/>
  <c r="CJ45" i="16"/>
  <c r="CO58" i="16"/>
  <c r="U58" i="16"/>
  <c r="HT57" i="16"/>
  <c r="EZ57" i="16"/>
  <c r="CF57" i="16"/>
  <c r="KE56" i="16"/>
  <c r="HK56" i="16"/>
  <c r="EZ56" i="16"/>
  <c r="KE55" i="16"/>
  <c r="IU55" i="16"/>
  <c r="HK55" i="16"/>
  <c r="GA55" i="16"/>
  <c r="EQ55" i="16"/>
  <c r="BH55" i="16"/>
  <c r="BI55" i="16"/>
  <c r="X55" i="16"/>
  <c r="Y55" i="16"/>
  <c r="GS54" i="16"/>
  <c r="FI54" i="16"/>
  <c r="JY53" i="16"/>
  <c r="JX53" i="16"/>
  <c r="JK53" i="16"/>
  <c r="JM53" i="16" s="1"/>
  <c r="GQ53" i="16"/>
  <c r="GS53" i="16" s="1"/>
  <c r="DS53" i="16"/>
  <c r="DR53" i="16"/>
  <c r="GH52" i="16"/>
  <c r="GJ52" i="16" s="1"/>
  <c r="FG52" i="16"/>
  <c r="FI52" i="16" s="1"/>
  <c r="CM52" i="16"/>
  <c r="CO52" i="16" s="1"/>
  <c r="AV52" i="16"/>
  <c r="AT52" i="16"/>
  <c r="GQ51" i="16"/>
  <c r="GS51" i="16" s="1"/>
  <c r="FT51" i="16"/>
  <c r="FU51" i="16"/>
  <c r="FV51" i="16"/>
  <c r="EO51" i="16"/>
  <c r="EQ51" i="16" s="1"/>
  <c r="BP51" i="16"/>
  <c r="BQ51" i="16"/>
  <c r="BR51" i="16"/>
  <c r="GC50" i="16"/>
  <c r="GD50" i="16"/>
  <c r="GE50" i="16"/>
  <c r="FB49" i="16"/>
  <c r="FC49" i="16"/>
  <c r="FD49" i="16"/>
  <c r="BP49" i="16"/>
  <c r="BQ49" i="16"/>
  <c r="BR49" i="16"/>
  <c r="JX48" i="16"/>
  <c r="JY48" i="16"/>
  <c r="JZ48" i="16"/>
  <c r="FT48" i="16"/>
  <c r="FU48" i="16"/>
  <c r="FV48" i="16"/>
  <c r="BP48" i="16"/>
  <c r="BQ48" i="16"/>
  <c r="BR48" i="16"/>
  <c r="AF48" i="16"/>
  <c r="AG48" i="16"/>
  <c r="AH48" i="16"/>
  <c r="JX47" i="16"/>
  <c r="JY47" i="16"/>
  <c r="JZ47" i="16"/>
  <c r="HM47" i="16"/>
  <c r="HN47" i="16"/>
  <c r="HO47" i="16"/>
  <c r="AX47" i="16"/>
  <c r="AY47" i="16"/>
  <c r="AZ47" i="16"/>
  <c r="JF46" i="16"/>
  <c r="JG46" i="16"/>
  <c r="JH46" i="16"/>
  <c r="DI46" i="16"/>
  <c r="DJ46" i="16"/>
  <c r="DK46" i="16"/>
  <c r="GU45" i="16"/>
  <c r="GV45" i="16"/>
  <c r="GW45" i="16"/>
  <c r="EA45" i="16"/>
  <c r="EB45" i="16"/>
  <c r="EC45" i="16"/>
  <c r="BG45" i="16"/>
  <c r="BH45" i="16"/>
  <c r="BI45" i="16"/>
  <c r="AZ58" i="16"/>
  <c r="IY57" i="16"/>
  <c r="DK57" i="16"/>
  <c r="AQ57" i="16"/>
  <c r="IP56" i="16"/>
  <c r="FV56" i="16"/>
  <c r="CJ56" i="16"/>
  <c r="AD56" i="16"/>
  <c r="EL55" i="16"/>
  <c r="DY55" i="16"/>
  <c r="DB55" i="16"/>
  <c r="CO55" i="16"/>
  <c r="CX54" i="16"/>
  <c r="JH53" i="16"/>
  <c r="IU53" i="16"/>
  <c r="FY53" i="16"/>
  <c r="GA53" i="16" s="1"/>
  <c r="DA53" i="16"/>
  <c r="CZ53" i="16"/>
  <c r="BU53" i="16"/>
  <c r="BW53" i="16"/>
  <c r="BC53" i="16"/>
  <c r="BE53" i="16"/>
  <c r="AK53" i="16"/>
  <c r="AM53" i="16" s="1"/>
  <c r="JB52" i="16"/>
  <c r="JD52" i="16" s="1"/>
  <c r="JT50" i="16"/>
  <c r="JV50" i="16" s="1"/>
  <c r="AO50" i="16"/>
  <c r="AP50" i="16"/>
  <c r="AQ50" i="16"/>
  <c r="JF49" i="16"/>
  <c r="JG49" i="16"/>
  <c r="JH49" i="16"/>
  <c r="HM49" i="16"/>
  <c r="HN49" i="16"/>
  <c r="HO49" i="16"/>
  <c r="W49" i="16"/>
  <c r="X49" i="16"/>
  <c r="Y49" i="16"/>
  <c r="IE48" i="16"/>
  <c r="IF48" i="16"/>
  <c r="IG48" i="16"/>
  <c r="CH48" i="16"/>
  <c r="CI48" i="16"/>
  <c r="CJ48" i="16"/>
  <c r="GL47" i="16"/>
  <c r="GM47" i="16"/>
  <c r="GN47" i="16"/>
  <c r="FB47" i="16"/>
  <c r="FC47" i="16"/>
  <c r="FD47" i="16"/>
  <c r="CQ47" i="16"/>
  <c r="CR47" i="16"/>
  <c r="CS47" i="16"/>
  <c r="JX46" i="16"/>
  <c r="JY46" i="16"/>
  <c r="JZ46" i="16"/>
  <c r="HM46" i="16"/>
  <c r="HN46" i="16"/>
  <c r="HO46" i="16"/>
  <c r="FB46" i="16"/>
  <c r="FC46" i="16"/>
  <c r="FD46" i="16"/>
  <c r="FT45" i="16"/>
  <c r="FU45" i="16"/>
  <c r="FV45" i="16"/>
  <c r="CZ45" i="16"/>
  <c r="DA45" i="16"/>
  <c r="DB45" i="16"/>
  <c r="GA58" i="16"/>
  <c r="DG58" i="16"/>
  <c r="AX58" i="16"/>
  <c r="AM58" i="16"/>
  <c r="IW57" i="16"/>
  <c r="IL57" i="16"/>
  <c r="FR57" i="16"/>
  <c r="DI57" i="16"/>
  <c r="CX57" i="16"/>
  <c r="AO57" i="16"/>
  <c r="AD57" i="16"/>
  <c r="IN56" i="16"/>
  <c r="IC56" i="16"/>
  <c r="FT56" i="16"/>
  <c r="DY56" i="16"/>
  <c r="CH56" i="16"/>
  <c r="AM56" i="16"/>
  <c r="JM55" i="16"/>
  <c r="IC55" i="16"/>
  <c r="GS55" i="16"/>
  <c r="FI55" i="16"/>
  <c r="EJ55" i="16"/>
  <c r="CZ55" i="16"/>
  <c r="BN55" i="16"/>
  <c r="AD55" i="16"/>
  <c r="JF53" i="16"/>
  <c r="FG53" i="16"/>
  <c r="FI53" i="16" s="1"/>
  <c r="IA52" i="16"/>
  <c r="IC52" i="16" s="1"/>
  <c r="EF52" i="16"/>
  <c r="EH52" i="16"/>
  <c r="BL52" i="16"/>
  <c r="BN52" i="16"/>
  <c r="JK51" i="16"/>
  <c r="JM51" i="16" s="1"/>
  <c r="IN51" i="16"/>
  <c r="IO51" i="16"/>
  <c r="IP51" i="16"/>
  <c r="HK51" i="16"/>
  <c r="HI51" i="16"/>
  <c r="AF51" i="16"/>
  <c r="AG51" i="16"/>
  <c r="AH51" i="16"/>
  <c r="GU50" i="16"/>
  <c r="GV50" i="16"/>
  <c r="GW50" i="16"/>
  <c r="BG50" i="16"/>
  <c r="BH50" i="16"/>
  <c r="BI50" i="16"/>
  <c r="IE49" i="16"/>
  <c r="IF49" i="16"/>
  <c r="IG49" i="16"/>
  <c r="DI49" i="16"/>
  <c r="DJ49" i="16"/>
  <c r="DK49" i="16"/>
  <c r="CH49" i="16"/>
  <c r="CI49" i="16"/>
  <c r="CJ49" i="16"/>
  <c r="JO48" i="16"/>
  <c r="JP48" i="16"/>
  <c r="JQ48" i="16"/>
  <c r="HD48" i="16"/>
  <c r="HE48" i="16"/>
  <c r="HF48" i="16"/>
  <c r="CZ48" i="16"/>
  <c r="DA48" i="16"/>
  <c r="DB48" i="16"/>
  <c r="EA47" i="16"/>
  <c r="EB47" i="16"/>
  <c r="EC47" i="16"/>
  <c r="IW46" i="16"/>
  <c r="IX46" i="16"/>
  <c r="IY46" i="16"/>
  <c r="GL46" i="16"/>
  <c r="GM46" i="16"/>
  <c r="GN46" i="16"/>
  <c r="CH46" i="16"/>
  <c r="CI46" i="16"/>
  <c r="CJ46" i="16"/>
  <c r="HM45" i="16"/>
  <c r="HN45" i="16"/>
  <c r="HO45" i="16"/>
  <c r="ES45" i="16"/>
  <c r="ET45" i="16"/>
  <c r="EU45" i="16"/>
  <c r="BY45" i="16"/>
  <c r="BZ45" i="16"/>
  <c r="CA45" i="16"/>
  <c r="DP56" i="16"/>
  <c r="GD54" i="16"/>
  <c r="GC54" i="16"/>
  <c r="ET54" i="16"/>
  <c r="ES54" i="16"/>
  <c r="CD54" i="16"/>
  <c r="CF54" i="16" s="1"/>
  <c r="AP54" i="16"/>
  <c r="AO54" i="16"/>
  <c r="AD54" i="16"/>
  <c r="FU53" i="16"/>
  <c r="FT53" i="16"/>
  <c r="CI53" i="16"/>
  <c r="CH53" i="16"/>
  <c r="BQ53" i="16"/>
  <c r="BP53" i="16"/>
  <c r="BR53" i="16"/>
  <c r="GZ52" i="16"/>
  <c r="HB52" i="16" s="1"/>
  <c r="EZ52" i="16"/>
  <c r="EX52" i="16"/>
  <c r="DI52" i="16"/>
  <c r="DJ52" i="16"/>
  <c r="CD52" i="16"/>
  <c r="CF52" i="16" s="1"/>
  <c r="FG51" i="16"/>
  <c r="FI51" i="16" s="1"/>
  <c r="EJ51" i="16"/>
  <c r="EK51" i="16"/>
  <c r="EL51" i="16"/>
  <c r="DE51" i="16"/>
  <c r="DG51" i="16" s="1"/>
  <c r="IJ50" i="16"/>
  <c r="IL50" i="16" s="1"/>
  <c r="ES50" i="16"/>
  <c r="ET50" i="16"/>
  <c r="EU50" i="16"/>
  <c r="HD49" i="16"/>
  <c r="HE49" i="16"/>
  <c r="HF49" i="16"/>
  <c r="FT49" i="16"/>
  <c r="FU49" i="16"/>
  <c r="FV49" i="16"/>
  <c r="HV48" i="16"/>
  <c r="HW48" i="16"/>
  <c r="HX48" i="16"/>
  <c r="FK48" i="16"/>
  <c r="FL48" i="16"/>
  <c r="FM48" i="16"/>
  <c r="BG48" i="16"/>
  <c r="BH48" i="16"/>
  <c r="BI48" i="16"/>
  <c r="W48" i="16"/>
  <c r="X48" i="16"/>
  <c r="Y48" i="16"/>
  <c r="IE47" i="16"/>
  <c r="IF47" i="16"/>
  <c r="IG47" i="16"/>
  <c r="ES47" i="16"/>
  <c r="ET47" i="16"/>
  <c r="EU47" i="16"/>
  <c r="HD46" i="16"/>
  <c r="HE46" i="16"/>
  <c r="HF46" i="16"/>
  <c r="CZ46" i="16"/>
  <c r="DA46" i="16"/>
  <c r="DB46" i="16"/>
  <c r="GL45" i="16"/>
  <c r="GM45" i="16"/>
  <c r="GN45" i="16"/>
  <c r="DR45" i="16"/>
  <c r="DS45" i="16"/>
  <c r="DT45" i="16"/>
  <c r="CR56" i="16"/>
  <c r="AZ55" i="16"/>
  <c r="KI54" i="16"/>
  <c r="IX54" i="16"/>
  <c r="IW54" i="16"/>
  <c r="IJ54" i="16"/>
  <c r="IL54" i="16" s="1"/>
  <c r="HN54" i="16"/>
  <c r="HM54" i="16"/>
  <c r="GZ54" i="16"/>
  <c r="HB54" i="16" s="1"/>
  <c r="FR54" i="16"/>
  <c r="EH54" i="16"/>
  <c r="DR54" i="16"/>
  <c r="IP53" i="16"/>
  <c r="IA53" i="16"/>
  <c r="IC53" i="16" s="1"/>
  <c r="FD53" i="16"/>
  <c r="EO53" i="16"/>
  <c r="EQ53" i="16" s="1"/>
  <c r="AY53" i="16"/>
  <c r="AX53" i="16"/>
  <c r="JT52" i="16"/>
  <c r="JV52" i="16" s="1"/>
  <c r="DW52" i="16"/>
  <c r="DY52" i="16" s="1"/>
  <c r="BC52" i="16"/>
  <c r="BE52" i="16" s="1"/>
  <c r="AO52" i="16"/>
  <c r="AP52" i="16"/>
  <c r="KE51" i="16"/>
  <c r="KC51" i="16"/>
  <c r="JO50" i="16"/>
  <c r="JP50" i="16"/>
  <c r="JQ50" i="16"/>
  <c r="CQ50" i="16"/>
  <c r="CR50" i="16"/>
  <c r="CS50" i="16"/>
  <c r="BY50" i="16"/>
  <c r="BZ50" i="16"/>
  <c r="CA50" i="16"/>
  <c r="JX49" i="16"/>
  <c r="JY49" i="16"/>
  <c r="JZ49" i="16"/>
  <c r="IW49" i="16"/>
  <c r="IX49" i="16"/>
  <c r="IY49" i="16"/>
  <c r="AO49" i="16"/>
  <c r="AP49" i="16"/>
  <c r="AQ49" i="16"/>
  <c r="KG48" i="16"/>
  <c r="KH48" i="16"/>
  <c r="KI48" i="16"/>
  <c r="GU48" i="16"/>
  <c r="GV48" i="16"/>
  <c r="GW48" i="16"/>
  <c r="EJ48" i="16"/>
  <c r="EK48" i="16"/>
  <c r="EL48" i="16"/>
  <c r="DR47" i="16"/>
  <c r="DS47" i="16"/>
  <c r="DT47" i="16"/>
  <c r="CH47" i="16"/>
  <c r="CI47" i="16"/>
  <c r="CJ47" i="16"/>
  <c r="W47" i="16"/>
  <c r="X47" i="16"/>
  <c r="Y47" i="16"/>
  <c r="GC46" i="16"/>
  <c r="GD46" i="16"/>
  <c r="GE46" i="16"/>
  <c r="ES46" i="16"/>
  <c r="ET46" i="16"/>
  <c r="EU46" i="16"/>
  <c r="IE45" i="16"/>
  <c r="IF45" i="16"/>
  <c r="IG45" i="16"/>
  <c r="FK45" i="16"/>
  <c r="FL45" i="16"/>
  <c r="FM45" i="16"/>
  <c r="DJ43" i="16"/>
  <c r="DK43" i="16"/>
  <c r="DI43" i="16"/>
  <c r="GM41" i="16"/>
  <c r="GN41" i="16"/>
  <c r="GL41" i="16"/>
  <c r="HN40" i="16"/>
  <c r="HO40" i="16"/>
  <c r="HM40" i="16"/>
  <c r="U52" i="16"/>
  <c r="JD51" i="16"/>
  <c r="HT51" i="16"/>
  <c r="GJ51" i="16"/>
  <c r="EZ51" i="16"/>
  <c r="DP51" i="16"/>
  <c r="CF51" i="16"/>
  <c r="AV51" i="16"/>
  <c r="KE50" i="16"/>
  <c r="IU50" i="16"/>
  <c r="FP50" i="16"/>
  <c r="FR50" i="16" s="1"/>
  <c r="EF50" i="16"/>
  <c r="EH50" i="16" s="1"/>
  <c r="CV50" i="16"/>
  <c r="CX50" i="16" s="1"/>
  <c r="BL50" i="16"/>
  <c r="BN50" i="16" s="1"/>
  <c r="AB50" i="16"/>
  <c r="AD50" i="16" s="1"/>
  <c r="JK49" i="16"/>
  <c r="JM49" i="16" s="1"/>
  <c r="GH49" i="16"/>
  <c r="GJ49" i="16" s="1"/>
  <c r="DN49" i="16"/>
  <c r="DP49" i="16" s="1"/>
  <c r="AT49" i="16"/>
  <c r="AV49" i="16" s="1"/>
  <c r="IS48" i="16"/>
  <c r="IU48" i="16" s="1"/>
  <c r="FY48" i="16"/>
  <c r="GA48" i="16" s="1"/>
  <c r="DE48" i="16"/>
  <c r="DG48" i="16" s="1"/>
  <c r="AK48" i="16"/>
  <c r="AM48" i="16" s="1"/>
  <c r="IJ47" i="16"/>
  <c r="IL47" i="16" s="1"/>
  <c r="FP47" i="16"/>
  <c r="FR47" i="16" s="1"/>
  <c r="CV47" i="16"/>
  <c r="CX47" i="16" s="1"/>
  <c r="AB47" i="16"/>
  <c r="AD47" i="16" s="1"/>
  <c r="IA46" i="16"/>
  <c r="IC46" i="16" s="1"/>
  <c r="FG46" i="16"/>
  <c r="FI46" i="16" s="1"/>
  <c r="CM46" i="16"/>
  <c r="CO46" i="16" s="1"/>
  <c r="AT46" i="16"/>
  <c r="AV46" i="16" s="1"/>
  <c r="AB46" i="16"/>
  <c r="AD46" i="16" s="1"/>
  <c r="KC45" i="16"/>
  <c r="KE45" i="16" s="1"/>
  <c r="JK45" i="16"/>
  <c r="JM45" i="16" s="1"/>
  <c r="IS45" i="16"/>
  <c r="IU45" i="16" s="1"/>
  <c r="AO45" i="16"/>
  <c r="AP45" i="16"/>
  <c r="AQ45" i="16"/>
  <c r="W45" i="16"/>
  <c r="X45" i="16"/>
  <c r="Y45" i="16"/>
  <c r="JX44" i="16"/>
  <c r="JY44" i="16"/>
  <c r="JZ44" i="16"/>
  <c r="JF44" i="16"/>
  <c r="JG44" i="16"/>
  <c r="JH44" i="16"/>
  <c r="IN44" i="16"/>
  <c r="IO44" i="16"/>
  <c r="IP44" i="16"/>
  <c r="DI44" i="16"/>
  <c r="EK43" i="16"/>
  <c r="EL43" i="16"/>
  <c r="EJ43" i="16"/>
  <c r="AG43" i="16"/>
  <c r="AH43" i="16"/>
  <c r="AF43" i="16"/>
  <c r="GV42" i="16"/>
  <c r="GW42" i="16"/>
  <c r="GU42" i="16"/>
  <c r="JG41" i="16"/>
  <c r="JH41" i="16"/>
  <c r="JF41" i="16"/>
  <c r="KH40" i="16"/>
  <c r="KI40" i="16"/>
  <c r="KG40" i="16"/>
  <c r="GM40" i="16"/>
  <c r="GN40" i="16"/>
  <c r="GL40" i="16"/>
  <c r="HN39" i="16"/>
  <c r="HO39" i="16"/>
  <c r="HM39" i="16"/>
  <c r="DJ39" i="16"/>
  <c r="DK39" i="16"/>
  <c r="DI39" i="16"/>
  <c r="GU49" i="16"/>
  <c r="GV49" i="16"/>
  <c r="GW49" i="16"/>
  <c r="EA49" i="16"/>
  <c r="EB49" i="16"/>
  <c r="EC49" i="16"/>
  <c r="BG49" i="16"/>
  <c r="BH49" i="16"/>
  <c r="BI49" i="16"/>
  <c r="JF48" i="16"/>
  <c r="JG48" i="16"/>
  <c r="JH48" i="16"/>
  <c r="DR48" i="16"/>
  <c r="DS48" i="16"/>
  <c r="DT48" i="16"/>
  <c r="AX48" i="16"/>
  <c r="AY48" i="16"/>
  <c r="AZ48" i="16"/>
  <c r="IW47" i="16"/>
  <c r="IX47" i="16"/>
  <c r="IY47" i="16"/>
  <c r="GC47" i="16"/>
  <c r="GD47" i="16"/>
  <c r="GE47" i="16"/>
  <c r="AO47" i="16"/>
  <c r="AP47" i="16"/>
  <c r="AQ47" i="16"/>
  <c r="IN46" i="16"/>
  <c r="IO46" i="16"/>
  <c r="IP46" i="16"/>
  <c r="BG46" i="16"/>
  <c r="BH46" i="16"/>
  <c r="BI46" i="16"/>
  <c r="HV44" i="16"/>
  <c r="HW44" i="16"/>
  <c r="HX44" i="16"/>
  <c r="HD44" i="16"/>
  <c r="HE44" i="16"/>
  <c r="HF44" i="16"/>
  <c r="GL44" i="16"/>
  <c r="GM44" i="16"/>
  <c r="GN44" i="16"/>
  <c r="FT44" i="16"/>
  <c r="FU44" i="16"/>
  <c r="FV44" i="16"/>
  <c r="FB44" i="16"/>
  <c r="FC44" i="16"/>
  <c r="FD44" i="16"/>
  <c r="EJ44" i="16"/>
  <c r="EK44" i="16"/>
  <c r="EL44" i="16"/>
  <c r="CQ44" i="16"/>
  <c r="BY44" i="16"/>
  <c r="BG44" i="16"/>
  <c r="DA43" i="16"/>
  <c r="DB43" i="16"/>
  <c r="CZ43" i="16"/>
  <c r="IF41" i="16"/>
  <c r="IG41" i="16"/>
  <c r="IE41" i="16"/>
  <c r="FL41" i="16"/>
  <c r="FM41" i="16"/>
  <c r="FK41" i="16"/>
  <c r="JG40" i="16"/>
  <c r="JH40" i="16"/>
  <c r="JF40" i="16"/>
  <c r="DJ40" i="16"/>
  <c r="DK40" i="16"/>
  <c r="DI40" i="16"/>
  <c r="BQ39" i="16"/>
  <c r="BR39" i="16"/>
  <c r="BP39" i="16"/>
  <c r="AG39" i="16"/>
  <c r="AH39" i="16"/>
  <c r="AF39" i="16"/>
  <c r="CO51" i="16"/>
  <c r="BE51" i="16"/>
  <c r="U51" i="16"/>
  <c r="JD50" i="16"/>
  <c r="HT50" i="16"/>
  <c r="GJ50" i="16"/>
  <c r="EZ50" i="16"/>
  <c r="DP50" i="16"/>
  <c r="CF50" i="16"/>
  <c r="AV50" i="16"/>
  <c r="KE49" i="16"/>
  <c r="EQ48" i="16"/>
  <c r="BW48" i="16"/>
  <c r="HB47" i="16"/>
  <c r="EH47" i="16"/>
  <c r="BN47" i="16"/>
  <c r="JM46" i="16"/>
  <c r="GS46" i="16"/>
  <c r="DY46" i="16"/>
  <c r="AM46" i="16"/>
  <c r="U46" i="16"/>
  <c r="JV45" i="16"/>
  <c r="JD45" i="16"/>
  <c r="IL45" i="16"/>
  <c r="BZ43" i="16"/>
  <c r="CA43" i="16"/>
  <c r="BY43" i="16"/>
  <c r="JY42" i="16"/>
  <c r="JZ42" i="16"/>
  <c r="JX42" i="16"/>
  <c r="FU42" i="16"/>
  <c r="FV42" i="16"/>
  <c r="FT42" i="16"/>
  <c r="BH42" i="16"/>
  <c r="BI42" i="16"/>
  <c r="BG42" i="16"/>
  <c r="DS41" i="16"/>
  <c r="DT41" i="16"/>
  <c r="DR41" i="16"/>
  <c r="CI40" i="16"/>
  <c r="CJ40" i="16"/>
  <c r="CH40" i="16"/>
  <c r="ET39" i="16"/>
  <c r="EU39" i="16"/>
  <c r="ES39" i="16"/>
  <c r="IO38" i="16"/>
  <c r="IP38" i="16"/>
  <c r="IN38" i="16"/>
  <c r="Y44" i="16"/>
  <c r="W44" i="16"/>
  <c r="X44" i="16"/>
  <c r="IY43" i="16"/>
  <c r="IW43" i="16"/>
  <c r="IX43" i="16"/>
  <c r="HX43" i="16"/>
  <c r="HV43" i="16"/>
  <c r="HW43" i="16"/>
  <c r="GE43" i="16"/>
  <c r="GC43" i="16"/>
  <c r="GD43" i="16"/>
  <c r="FD43" i="16"/>
  <c r="FB43" i="16"/>
  <c r="FC43" i="16"/>
  <c r="EB42" i="16"/>
  <c r="EC42" i="16"/>
  <c r="EA42" i="16"/>
  <c r="AG42" i="16"/>
  <c r="AH42" i="16"/>
  <c r="AF42" i="16"/>
  <c r="HT41" i="16"/>
  <c r="CR41" i="16"/>
  <c r="CS41" i="16"/>
  <c r="CQ41" i="16"/>
  <c r="GD40" i="16"/>
  <c r="GE40" i="16"/>
  <c r="GC40" i="16"/>
  <c r="FC40" i="16"/>
  <c r="FD40" i="16"/>
  <c r="FB40" i="16"/>
  <c r="HE39" i="16"/>
  <c r="HF39" i="16"/>
  <c r="HD39" i="16"/>
  <c r="DA39" i="16"/>
  <c r="DB39" i="16"/>
  <c r="CZ39" i="16"/>
  <c r="CO53" i="16"/>
  <c r="U53" i="16"/>
  <c r="IU52" i="16"/>
  <c r="HK52" i="16"/>
  <c r="GA52" i="16"/>
  <c r="KG44" i="16"/>
  <c r="KH44" i="16"/>
  <c r="KI44" i="16"/>
  <c r="JO44" i="16"/>
  <c r="JP44" i="16"/>
  <c r="JQ44" i="16"/>
  <c r="IW44" i="16"/>
  <c r="IX44" i="16"/>
  <c r="IY44" i="16"/>
  <c r="JQ43" i="16"/>
  <c r="JO43" i="16"/>
  <c r="JP43" i="16"/>
  <c r="GW43" i="16"/>
  <c r="GU43" i="16"/>
  <c r="GV43" i="16"/>
  <c r="DA42" i="16"/>
  <c r="DB42" i="16"/>
  <c r="CZ42" i="16"/>
  <c r="IE44" i="16"/>
  <c r="IF44" i="16"/>
  <c r="IG44" i="16"/>
  <c r="HM44" i="16"/>
  <c r="HN44" i="16"/>
  <c r="HO44" i="16"/>
  <c r="GU44" i="16"/>
  <c r="GV44" i="16"/>
  <c r="GW44" i="16"/>
  <c r="GC44" i="16"/>
  <c r="GD44" i="16"/>
  <c r="GE44" i="16"/>
  <c r="FK44" i="16"/>
  <c r="FL44" i="16"/>
  <c r="FM44" i="16"/>
  <c r="ES44" i="16"/>
  <c r="ET44" i="16"/>
  <c r="EU44" i="16"/>
  <c r="CZ44" i="16"/>
  <c r="CH44" i="16"/>
  <c r="BP44" i="16"/>
  <c r="IP43" i="16"/>
  <c r="IO43" i="16"/>
  <c r="IN43" i="16"/>
  <c r="FV43" i="16"/>
  <c r="FU43" i="16"/>
  <c r="FT43" i="16"/>
  <c r="BZ40" i="16"/>
  <c r="CA40" i="16"/>
  <c r="BY40" i="16"/>
  <c r="EK39" i="16"/>
  <c r="EL39" i="16"/>
  <c r="EJ39" i="16"/>
  <c r="JH43" i="16"/>
  <c r="JF43" i="16"/>
  <c r="JG43" i="16"/>
  <c r="GN43" i="16"/>
  <c r="GL43" i="16"/>
  <c r="GM43" i="16"/>
  <c r="HB42" i="16"/>
  <c r="X42" i="16"/>
  <c r="Y42" i="16"/>
  <c r="W42" i="16"/>
  <c r="JP41" i="16"/>
  <c r="JQ41" i="16"/>
  <c r="JO41" i="16"/>
  <c r="AY40" i="16"/>
  <c r="AZ40" i="16"/>
  <c r="AX40" i="16"/>
  <c r="IO39" i="16"/>
  <c r="IP39" i="16"/>
  <c r="IN39" i="16"/>
  <c r="BZ39" i="16"/>
  <c r="CA39" i="16"/>
  <c r="BY39" i="16"/>
  <c r="KC43" i="16"/>
  <c r="KE43" i="16" s="1"/>
  <c r="IG43" i="16"/>
  <c r="HI43" i="16"/>
  <c r="HK43" i="16" s="1"/>
  <c r="FM43" i="16"/>
  <c r="EO43" i="16"/>
  <c r="EQ43" i="16" s="1"/>
  <c r="BL43" i="16"/>
  <c r="BN43" i="16" s="1"/>
  <c r="AK43" i="16"/>
  <c r="AM43" i="16" s="1"/>
  <c r="JP42" i="16"/>
  <c r="JQ42" i="16"/>
  <c r="IO42" i="16"/>
  <c r="IP42" i="16"/>
  <c r="IA42" i="16"/>
  <c r="IC42" i="16" s="1"/>
  <c r="GZ42" i="16"/>
  <c r="FL42" i="16"/>
  <c r="FM42" i="16"/>
  <c r="EK42" i="16"/>
  <c r="EL42" i="16"/>
  <c r="DJ42" i="16"/>
  <c r="DK42" i="16"/>
  <c r="HR41" i="16"/>
  <c r="GQ41" i="16"/>
  <c r="GS41" i="16" s="1"/>
  <c r="FC41" i="16"/>
  <c r="FD41" i="16"/>
  <c r="EB41" i="16"/>
  <c r="EC41" i="16"/>
  <c r="DA41" i="16"/>
  <c r="DB41" i="16"/>
  <c r="JP40" i="16"/>
  <c r="JQ40" i="16"/>
  <c r="JT39" i="16"/>
  <c r="JV39" i="16" s="1"/>
  <c r="IS39" i="16"/>
  <c r="IU39" i="16" s="1"/>
  <c r="FP39" i="16"/>
  <c r="FR39" i="16" s="1"/>
  <c r="HE38" i="16"/>
  <c r="HF38" i="16"/>
  <c r="HD38" i="16"/>
  <c r="EK38" i="16"/>
  <c r="EL38" i="16"/>
  <c r="EJ38" i="16"/>
  <c r="IE37" i="16"/>
  <c r="IF37" i="16"/>
  <c r="IG37" i="16"/>
  <c r="ES37" i="16"/>
  <c r="ET37" i="16"/>
  <c r="EU37" i="16"/>
  <c r="BY37" i="16"/>
  <c r="BZ37" i="16"/>
  <c r="CA37" i="16"/>
  <c r="KG36" i="16"/>
  <c r="KH36" i="16"/>
  <c r="KI36" i="16"/>
  <c r="IN36" i="16"/>
  <c r="IO36" i="16"/>
  <c r="IP36" i="16"/>
  <c r="HV35" i="16"/>
  <c r="HW35" i="16"/>
  <c r="HX35" i="16"/>
  <c r="AF35" i="16"/>
  <c r="AG35" i="16"/>
  <c r="AH35" i="16"/>
  <c r="JF34" i="16"/>
  <c r="JG34" i="16"/>
  <c r="JH34" i="16"/>
  <c r="GU34" i="16"/>
  <c r="GV34" i="16"/>
  <c r="GW34" i="16"/>
  <c r="CO43" i="16"/>
  <c r="AY43" i="16"/>
  <c r="AZ43" i="16"/>
  <c r="HN42" i="16"/>
  <c r="HO42" i="16"/>
  <c r="IU41" i="16"/>
  <c r="HE41" i="16"/>
  <c r="HF41" i="16"/>
  <c r="EQ40" i="16"/>
  <c r="EH40" i="16"/>
  <c r="DP40" i="16"/>
  <c r="AM40" i="16"/>
  <c r="AD40" i="16"/>
  <c r="KE39" i="16"/>
  <c r="JG39" i="16"/>
  <c r="JH39" i="16"/>
  <c r="FC39" i="16"/>
  <c r="FD39" i="16"/>
  <c r="CI39" i="16"/>
  <c r="CJ39" i="16"/>
  <c r="AP39" i="16"/>
  <c r="AQ39" i="16"/>
  <c r="AO39" i="16"/>
  <c r="JG38" i="16"/>
  <c r="JH38" i="16"/>
  <c r="JF38" i="16"/>
  <c r="FU38" i="16"/>
  <c r="FV38" i="16"/>
  <c r="FT38" i="16"/>
  <c r="JB37" i="16"/>
  <c r="JD37" i="16" s="1"/>
  <c r="FK37" i="16"/>
  <c r="FL37" i="16"/>
  <c r="FM37" i="16"/>
  <c r="CQ37" i="16"/>
  <c r="CR37" i="16"/>
  <c r="CS37" i="16"/>
  <c r="HM36" i="16"/>
  <c r="HN36" i="16"/>
  <c r="HO36" i="16"/>
  <c r="FT36" i="16"/>
  <c r="FU36" i="16"/>
  <c r="FV36" i="16"/>
  <c r="ES36" i="16"/>
  <c r="ET36" i="16"/>
  <c r="EU36" i="16"/>
  <c r="GU35" i="16"/>
  <c r="GV35" i="16"/>
  <c r="GW35" i="16"/>
  <c r="CH35" i="16"/>
  <c r="CI35" i="16"/>
  <c r="CJ35" i="16"/>
  <c r="HM34" i="16"/>
  <c r="HN34" i="16"/>
  <c r="HO34" i="16"/>
  <c r="CO42" i="16"/>
  <c r="CF42" i="16"/>
  <c r="BN42" i="16"/>
  <c r="AM42" i="16"/>
  <c r="CF41" i="16"/>
  <c r="BW41" i="16"/>
  <c r="BE41" i="16"/>
  <c r="IU40" i="16"/>
  <c r="IL40" i="16"/>
  <c r="HT40" i="16"/>
  <c r="GS40" i="16"/>
  <c r="CO40" i="16"/>
  <c r="DY39" i="16"/>
  <c r="BE39" i="16"/>
  <c r="JM38" i="16"/>
  <c r="HW38" i="16"/>
  <c r="HX38" i="16"/>
  <c r="HV38" i="16"/>
  <c r="DS38" i="16"/>
  <c r="DT38" i="16"/>
  <c r="DR38" i="16"/>
  <c r="AP38" i="16"/>
  <c r="AQ38" i="16"/>
  <c r="AO38" i="16"/>
  <c r="X38" i="16"/>
  <c r="Y38" i="16"/>
  <c r="W38" i="16"/>
  <c r="JY37" i="16"/>
  <c r="JZ37" i="16"/>
  <c r="JX37" i="16"/>
  <c r="AX35" i="16"/>
  <c r="AY35" i="16"/>
  <c r="AZ35" i="16"/>
  <c r="JX34" i="16"/>
  <c r="JY34" i="16"/>
  <c r="JZ34" i="16"/>
  <c r="IE34" i="16"/>
  <c r="IF34" i="16"/>
  <c r="IG34" i="16"/>
  <c r="U43" i="16"/>
  <c r="IU42" i="16"/>
  <c r="GJ42" i="16"/>
  <c r="EQ42" i="16"/>
  <c r="GA41" i="16"/>
  <c r="EH41" i="16"/>
  <c r="AD41" i="16"/>
  <c r="IC39" i="16"/>
  <c r="GJ39" i="16"/>
  <c r="GM38" i="16"/>
  <c r="GN38" i="16"/>
  <c r="GL38" i="16"/>
  <c r="FC38" i="16"/>
  <c r="FD38" i="16"/>
  <c r="FB38" i="16"/>
  <c r="BZ38" i="16"/>
  <c r="CA38" i="16"/>
  <c r="BY38" i="16"/>
  <c r="BE38" i="16"/>
  <c r="JX36" i="16"/>
  <c r="JY36" i="16"/>
  <c r="JZ36" i="16"/>
  <c r="BG36" i="16"/>
  <c r="BH36" i="16"/>
  <c r="BI36" i="16"/>
  <c r="JO35" i="16"/>
  <c r="JP35" i="16"/>
  <c r="JQ35" i="16"/>
  <c r="HM35" i="16"/>
  <c r="HN35" i="16"/>
  <c r="HO35" i="16"/>
  <c r="W35" i="16"/>
  <c r="X35" i="16"/>
  <c r="Y35" i="16"/>
  <c r="IW34" i="16"/>
  <c r="IX34" i="16"/>
  <c r="IY34" i="16"/>
  <c r="DY43" i="16"/>
  <c r="CI43" i="16"/>
  <c r="CJ43" i="16"/>
  <c r="KE41" i="16"/>
  <c r="IO41" i="16"/>
  <c r="IP41" i="16"/>
  <c r="FR40" i="16"/>
  <c r="EB40" i="16"/>
  <c r="EC40" i="16"/>
  <c r="BN40" i="16"/>
  <c r="X40" i="16"/>
  <c r="Y40" i="16"/>
  <c r="IX38" i="16"/>
  <c r="IY38" i="16"/>
  <c r="CR38" i="16"/>
  <c r="CS38" i="16"/>
  <c r="CQ38" i="16"/>
  <c r="BQ38" i="16"/>
  <c r="BR38" i="16"/>
  <c r="BP38" i="16"/>
  <c r="AG38" i="16"/>
  <c r="AH38" i="16"/>
  <c r="AF38" i="16"/>
  <c r="JP37" i="16"/>
  <c r="JQ37" i="16"/>
  <c r="JO37" i="16"/>
  <c r="IW37" i="16"/>
  <c r="IX37" i="16"/>
  <c r="IY37" i="16"/>
  <c r="HV37" i="16"/>
  <c r="HW37" i="16"/>
  <c r="HX37" i="16"/>
  <c r="GU37" i="16"/>
  <c r="GV37" i="16"/>
  <c r="GW37" i="16"/>
  <c r="GC37" i="16"/>
  <c r="GD37" i="16"/>
  <c r="GE37" i="16"/>
  <c r="W37" i="16"/>
  <c r="X37" i="16"/>
  <c r="Y37" i="16"/>
  <c r="HD36" i="16"/>
  <c r="HE36" i="16"/>
  <c r="HF36" i="16"/>
  <c r="EJ36" i="16"/>
  <c r="EK36" i="16"/>
  <c r="EL36" i="16"/>
  <c r="BY36" i="16"/>
  <c r="BZ36" i="16"/>
  <c r="CA36" i="16"/>
  <c r="GL35" i="16"/>
  <c r="GM35" i="16"/>
  <c r="GN35" i="16"/>
  <c r="EA35" i="16"/>
  <c r="EB35" i="16"/>
  <c r="EC35" i="16"/>
  <c r="EC44" i="16"/>
  <c r="DT44" i="16"/>
  <c r="DK44" i="16"/>
  <c r="DB44" i="16"/>
  <c r="CS44" i="16"/>
  <c r="CJ44" i="16"/>
  <c r="CA44" i="16"/>
  <c r="BR44" i="16"/>
  <c r="BI44" i="16"/>
  <c r="AZ44" i="16"/>
  <c r="AQ44" i="16"/>
  <c r="AH44" i="16"/>
  <c r="JV43" i="16"/>
  <c r="HB43" i="16"/>
  <c r="DP42" i="16"/>
  <c r="BZ42" i="16"/>
  <c r="CA42" i="16"/>
  <c r="DG41" i="16"/>
  <c r="BQ41" i="16"/>
  <c r="BR41" i="16"/>
  <c r="JV40" i="16"/>
  <c r="IF40" i="16"/>
  <c r="IG40" i="16"/>
  <c r="DS39" i="16"/>
  <c r="DT39" i="16"/>
  <c r="AY39" i="16"/>
  <c r="AZ39" i="16"/>
  <c r="JY38" i="16"/>
  <c r="JZ38" i="16"/>
  <c r="JX38" i="16"/>
  <c r="DJ38" i="16"/>
  <c r="DK38" i="16"/>
  <c r="DI38" i="16"/>
  <c r="FB37" i="16"/>
  <c r="FC37" i="16"/>
  <c r="FD37" i="16"/>
  <c r="DI37" i="16"/>
  <c r="DJ37" i="16"/>
  <c r="DK37" i="16"/>
  <c r="CH37" i="16"/>
  <c r="CI37" i="16"/>
  <c r="CJ37" i="16"/>
  <c r="HV36" i="16"/>
  <c r="HW36" i="16"/>
  <c r="HX36" i="16"/>
  <c r="FB36" i="16"/>
  <c r="FC36" i="16"/>
  <c r="FD36" i="16"/>
  <c r="CQ36" i="16"/>
  <c r="CR36" i="16"/>
  <c r="CS36" i="16"/>
  <c r="ES35" i="16"/>
  <c r="ET35" i="16"/>
  <c r="EU35" i="16"/>
  <c r="CZ35" i="16"/>
  <c r="DA35" i="16"/>
  <c r="DB35" i="16"/>
  <c r="BP35" i="16"/>
  <c r="BQ35" i="16"/>
  <c r="BR35" i="16"/>
  <c r="AO35" i="16"/>
  <c r="AP35" i="16"/>
  <c r="AQ35" i="16"/>
  <c r="JO34" i="16"/>
  <c r="JP34" i="16"/>
  <c r="JQ34" i="16"/>
  <c r="EB44" i="16"/>
  <c r="DS44" i="16"/>
  <c r="DJ44" i="16"/>
  <c r="DA44" i="16"/>
  <c r="CR44" i="16"/>
  <c r="CI44" i="16"/>
  <c r="BZ44" i="16"/>
  <c r="BQ44" i="16"/>
  <c r="BH44" i="16"/>
  <c r="AY44" i="16"/>
  <c r="AP44" i="16"/>
  <c r="AG44" i="16"/>
  <c r="IF43" i="16"/>
  <c r="FL43" i="16"/>
  <c r="BE43" i="16"/>
  <c r="KE42" i="16"/>
  <c r="HT42" i="16"/>
  <c r="GA42" i="16"/>
  <c r="HK41" i="16"/>
  <c r="FR41" i="16"/>
  <c r="JM39" i="16"/>
  <c r="HT39" i="16"/>
  <c r="FI39" i="16"/>
  <c r="CO39" i="16"/>
  <c r="U39" i="16"/>
  <c r="IC38" i="16"/>
  <c r="GA38" i="16"/>
  <c r="DY38" i="16"/>
  <c r="DA38" i="16"/>
  <c r="DB38" i="16"/>
  <c r="CZ38" i="16"/>
  <c r="AY38" i="16"/>
  <c r="AZ38" i="16"/>
  <c r="AX38" i="16"/>
  <c r="KH37" i="16"/>
  <c r="KI37" i="16"/>
  <c r="KG37" i="16"/>
  <c r="AO37" i="16"/>
  <c r="AP37" i="16"/>
  <c r="AQ37" i="16"/>
  <c r="DI36" i="16"/>
  <c r="DJ36" i="16"/>
  <c r="DK36" i="16"/>
  <c r="HD35" i="16"/>
  <c r="HE35" i="16"/>
  <c r="HF35" i="16"/>
  <c r="IN34" i="16"/>
  <c r="IO34" i="16"/>
  <c r="IP34" i="16"/>
  <c r="IE43" i="16"/>
  <c r="FK43" i="16"/>
  <c r="DP43" i="16"/>
  <c r="JO42" i="16"/>
  <c r="JB42" i="16"/>
  <c r="JD42" i="16" s="1"/>
  <c r="IN42" i="16"/>
  <c r="FK42" i="16"/>
  <c r="EX42" i="16"/>
  <c r="EZ42" i="16" s="1"/>
  <c r="EJ42" i="16"/>
  <c r="DI42" i="16"/>
  <c r="AV42" i="16"/>
  <c r="JV41" i="16"/>
  <c r="FB41" i="16"/>
  <c r="EO41" i="16"/>
  <c r="EQ41" i="16" s="1"/>
  <c r="EA41" i="16"/>
  <c r="CZ41" i="16"/>
  <c r="AK41" i="16"/>
  <c r="AM41" i="16" s="1"/>
  <c r="JO40" i="16"/>
  <c r="HB40" i="16"/>
  <c r="FI40" i="16"/>
  <c r="CX40" i="16"/>
  <c r="BE40" i="16"/>
  <c r="GQ39" i="16"/>
  <c r="GS39" i="16" s="1"/>
  <c r="GS38" i="16"/>
  <c r="FG38" i="16"/>
  <c r="FI38" i="16" s="1"/>
  <c r="ET38" i="16"/>
  <c r="EU38" i="16"/>
  <c r="CI38" i="16"/>
  <c r="CJ38" i="16"/>
  <c r="CH38" i="16"/>
  <c r="HM37" i="16"/>
  <c r="HN37" i="16"/>
  <c r="HO37" i="16"/>
  <c r="KG35" i="16"/>
  <c r="KH35" i="16"/>
  <c r="KI35" i="16"/>
  <c r="IW35" i="16"/>
  <c r="IX35" i="16"/>
  <c r="IY35" i="16"/>
  <c r="KG34" i="16"/>
  <c r="KH34" i="16"/>
  <c r="KI34" i="16"/>
  <c r="GC34" i="16"/>
  <c r="GD34" i="16"/>
  <c r="GE34" i="16"/>
  <c r="FK34" i="16"/>
  <c r="FL34" i="16"/>
  <c r="FM34" i="16"/>
  <c r="EA37" i="16"/>
  <c r="EB37" i="16"/>
  <c r="EC37" i="16"/>
  <c r="BG37" i="16"/>
  <c r="BH37" i="16"/>
  <c r="BI37" i="16"/>
  <c r="JF36" i="16"/>
  <c r="JG36" i="16"/>
  <c r="JH36" i="16"/>
  <c r="GL36" i="16"/>
  <c r="GM36" i="16"/>
  <c r="GN36" i="16"/>
  <c r="DR36" i="16"/>
  <c r="DS36" i="16"/>
  <c r="DT36" i="16"/>
  <c r="CH36" i="16"/>
  <c r="CI36" i="16"/>
  <c r="CJ36" i="16"/>
  <c r="BP36" i="16"/>
  <c r="BQ36" i="16"/>
  <c r="BR36" i="16"/>
  <c r="FT35" i="16"/>
  <c r="FU35" i="16"/>
  <c r="FV35" i="16"/>
  <c r="EJ35" i="16"/>
  <c r="EK35" i="16"/>
  <c r="EL35" i="16"/>
  <c r="DR35" i="16"/>
  <c r="DS35" i="16"/>
  <c r="DT35" i="16"/>
  <c r="HV34" i="16"/>
  <c r="HW34" i="16"/>
  <c r="HX34" i="16"/>
  <c r="HD34" i="16"/>
  <c r="HE34" i="16"/>
  <c r="HF34" i="16"/>
  <c r="GL34" i="16"/>
  <c r="GM34" i="16"/>
  <c r="GN34" i="16"/>
  <c r="AX34" i="16"/>
  <c r="AY34" i="16"/>
  <c r="AZ34" i="16"/>
  <c r="AF34" i="16"/>
  <c r="AH34" i="16"/>
  <c r="AG34" i="16"/>
  <c r="IJ37" i="16"/>
  <c r="IL37" i="16" s="1"/>
  <c r="FP37" i="16"/>
  <c r="FR37" i="16" s="1"/>
  <c r="CV37" i="16"/>
  <c r="CX37" i="16" s="1"/>
  <c r="AB37" i="16"/>
  <c r="AD37" i="16" s="1"/>
  <c r="IA36" i="16"/>
  <c r="IC36" i="16" s="1"/>
  <c r="FG36" i="16"/>
  <c r="FI36" i="16" s="1"/>
  <c r="AV36" i="16"/>
  <c r="AD36" i="16"/>
  <c r="FT34" i="16"/>
  <c r="FU34" i="16"/>
  <c r="FV34" i="16"/>
  <c r="JX33" i="16"/>
  <c r="JY33" i="16"/>
  <c r="JZ33" i="16"/>
  <c r="IC35" i="16"/>
  <c r="HB37" i="16"/>
  <c r="EH37" i="16"/>
  <c r="BN37" i="16"/>
  <c r="JM36" i="16"/>
  <c r="GS36" i="16"/>
  <c r="DY36" i="16"/>
  <c r="FI35" i="16"/>
  <c r="GJ37" i="16"/>
  <c r="DP37" i="16"/>
  <c r="AV37" i="16"/>
  <c r="IU36" i="16"/>
  <c r="GA36" i="16"/>
  <c r="AM36" i="16"/>
  <c r="U36" i="16"/>
  <c r="JV35" i="16"/>
  <c r="JD35" i="16"/>
  <c r="IL35" i="16"/>
  <c r="DG35" i="16"/>
  <c r="CO35" i="16"/>
  <c r="BW35" i="16"/>
  <c r="BE35" i="16"/>
  <c r="ES34" i="16"/>
  <c r="ET34" i="16"/>
  <c r="EU34" i="16"/>
  <c r="CZ34" i="16"/>
  <c r="DB34" i="16"/>
  <c r="DA34" i="16"/>
  <c r="IX30" i="16"/>
  <c r="IY30" i="16"/>
  <c r="IW30" i="16"/>
  <c r="DR34" i="16"/>
  <c r="DS34" i="16"/>
  <c r="DT34" i="16"/>
  <c r="KG33" i="16"/>
  <c r="KH33" i="16"/>
  <c r="KI33" i="16"/>
  <c r="DK34" i="16"/>
  <c r="S31" i="16"/>
  <c r="U31" i="16"/>
  <c r="IA30" i="16"/>
  <c r="IC30" i="16"/>
  <c r="FG30" i="16"/>
  <c r="FI30" i="16"/>
  <c r="BZ30" i="16"/>
  <c r="BY30" i="16"/>
  <c r="CA30" i="16"/>
  <c r="BH30" i="16"/>
  <c r="BG30" i="16"/>
  <c r="BI30" i="16"/>
  <c r="AP30" i="16"/>
  <c r="AO30" i="16"/>
  <c r="AQ30" i="16"/>
  <c r="GQ29" i="16"/>
  <c r="GS29" i="16" s="1"/>
  <c r="FY29" i="16"/>
  <c r="GA29" i="16" s="1"/>
  <c r="EX34" i="16"/>
  <c r="EZ34" i="16" s="1"/>
  <c r="DJ34" i="16"/>
  <c r="CD34" i="16"/>
  <c r="CF34" i="16" s="1"/>
  <c r="AP34" i="16"/>
  <c r="JD33" i="16"/>
  <c r="IC33" i="16"/>
  <c r="HB33" i="16"/>
  <c r="CF33" i="16"/>
  <c r="GA32" i="16"/>
  <c r="EZ32" i="16"/>
  <c r="BE32" i="16"/>
  <c r="AD32" i="16"/>
  <c r="GA31" i="16"/>
  <c r="CM31" i="16"/>
  <c r="CO31" i="16" s="1"/>
  <c r="HI29" i="16"/>
  <c r="HK29" i="16"/>
  <c r="HF25" i="16"/>
  <c r="HE25" i="16"/>
  <c r="HD25" i="16"/>
  <c r="EH33" i="16"/>
  <c r="DG33" i="16"/>
  <c r="KE32" i="16"/>
  <c r="JD32" i="16"/>
  <c r="IC32" i="16"/>
  <c r="HB32" i="16"/>
  <c r="CF32" i="16"/>
  <c r="JD31" i="16"/>
  <c r="HB31" i="16"/>
  <c r="EU31" i="16"/>
  <c r="DP31" i="16"/>
  <c r="AV31" i="16"/>
  <c r="IN30" i="16"/>
  <c r="IO30" i="16"/>
  <c r="IP30" i="16"/>
  <c r="HD30" i="16"/>
  <c r="HE30" i="16"/>
  <c r="EJ30" i="16"/>
  <c r="EK30" i="16"/>
  <c r="IS29" i="16"/>
  <c r="IU29" i="16"/>
  <c r="IA29" i="16"/>
  <c r="IC29" i="16"/>
  <c r="FC29" i="16"/>
  <c r="FB29" i="16"/>
  <c r="FD29" i="16"/>
  <c r="IL33" i="16"/>
  <c r="GJ33" i="16"/>
  <c r="FI33" i="16"/>
  <c r="BN33" i="16"/>
  <c r="AM33" i="16"/>
  <c r="EH32" i="16"/>
  <c r="DG32" i="16"/>
  <c r="KE31" i="16"/>
  <c r="IC31" i="16"/>
  <c r="FG31" i="16"/>
  <c r="FI31" i="16" s="1"/>
  <c r="ES31" i="16"/>
  <c r="HR30" i="16"/>
  <c r="HT30" i="16" s="1"/>
  <c r="FT30" i="16"/>
  <c r="FU30" i="16"/>
  <c r="FV30" i="16"/>
  <c r="EX30" i="16"/>
  <c r="EZ30" i="16" s="1"/>
  <c r="JK29" i="16"/>
  <c r="JM29" i="16" s="1"/>
  <c r="HW29" i="16"/>
  <c r="HV29" i="16"/>
  <c r="HX29" i="16"/>
  <c r="HE29" i="16"/>
  <c r="HD29" i="16"/>
  <c r="HF29" i="16"/>
  <c r="DY34" i="16"/>
  <c r="BE34" i="16"/>
  <c r="JM33" i="16"/>
  <c r="HK33" i="16"/>
  <c r="DP33" i="16"/>
  <c r="CO33" i="16"/>
  <c r="JM32" i="16"/>
  <c r="IL32" i="16"/>
  <c r="GJ32" i="16"/>
  <c r="FI32" i="16"/>
  <c r="BN32" i="16"/>
  <c r="AM32" i="16"/>
  <c r="GJ31" i="16"/>
  <c r="CV31" i="16"/>
  <c r="CX31" i="16" s="1"/>
  <c r="AB31" i="16"/>
  <c r="AD31" i="16"/>
  <c r="JQ30" i="16"/>
  <c r="JB30" i="16"/>
  <c r="JD30" i="16" s="1"/>
  <c r="CZ30" i="16"/>
  <c r="DA30" i="16"/>
  <c r="DB30" i="16"/>
  <c r="KC29" i="16"/>
  <c r="KE29" i="16" s="1"/>
  <c r="JG29" i="16"/>
  <c r="JF29" i="16"/>
  <c r="JH29" i="16"/>
  <c r="DE29" i="16"/>
  <c r="DG29" i="16" s="1"/>
  <c r="EH34" i="16"/>
  <c r="BN34" i="16"/>
  <c r="EQ33" i="16"/>
  <c r="U33" i="16"/>
  <c r="HK32" i="16"/>
  <c r="DP32" i="16"/>
  <c r="CO32" i="16"/>
  <c r="JM31" i="16"/>
  <c r="IL31" i="16"/>
  <c r="HK31" i="16"/>
  <c r="GW30" i="16"/>
  <c r="GH30" i="16"/>
  <c r="GJ30" i="16" s="1"/>
  <c r="EC30" i="16"/>
  <c r="DN30" i="16"/>
  <c r="DP30" i="16" s="1"/>
  <c r="AB30" i="16"/>
  <c r="AD30" i="16" s="1"/>
  <c r="CS34" i="16"/>
  <c r="Y34" i="16"/>
  <c r="IU33" i="16"/>
  <c r="GS33" i="16"/>
  <c r="FR33" i="16"/>
  <c r="BW33" i="16"/>
  <c r="AV33" i="16"/>
  <c r="EQ32" i="16"/>
  <c r="U32" i="16"/>
  <c r="DI31" i="16"/>
  <c r="DJ31" i="16"/>
  <c r="DK31" i="16"/>
  <c r="BR31" i="16"/>
  <c r="AO31" i="16"/>
  <c r="AP31" i="16"/>
  <c r="AQ31" i="16"/>
  <c r="JO30" i="16"/>
  <c r="GV30" i="16"/>
  <c r="EB30" i="16"/>
  <c r="CD30" i="16"/>
  <c r="CF30" i="16" s="1"/>
  <c r="BL30" i="16"/>
  <c r="BN30" i="16"/>
  <c r="AT30" i="16"/>
  <c r="AV30" i="16"/>
  <c r="X30" i="16"/>
  <c r="W30" i="16"/>
  <c r="Y30" i="16"/>
  <c r="CR34" i="16"/>
  <c r="X34" i="16"/>
  <c r="HT33" i="16"/>
  <c r="FY33" i="16"/>
  <c r="GA33" i="16" s="1"/>
  <c r="EX33" i="16"/>
  <c r="EZ33" i="16" s="1"/>
  <c r="DY33" i="16"/>
  <c r="CX33" i="16"/>
  <c r="BC33" i="16"/>
  <c r="BE33" i="16" s="1"/>
  <c r="AB33" i="16"/>
  <c r="AD33" i="16" s="1"/>
  <c r="JV32" i="16"/>
  <c r="IU32" i="16"/>
  <c r="HR32" i="16"/>
  <c r="HT32" i="16" s="1"/>
  <c r="GS32" i="16"/>
  <c r="FR32" i="16"/>
  <c r="DW32" i="16"/>
  <c r="DY32" i="16" s="1"/>
  <c r="CV32" i="16"/>
  <c r="CX32" i="16" s="1"/>
  <c r="BW32" i="16"/>
  <c r="AV32" i="16"/>
  <c r="JT31" i="16"/>
  <c r="JV31" i="16" s="1"/>
  <c r="IS31" i="16"/>
  <c r="IU31" i="16" s="1"/>
  <c r="HR31" i="16"/>
  <c r="HT31" i="16" s="1"/>
  <c r="GS31" i="16"/>
  <c r="FR31" i="16"/>
  <c r="EL31" i="16"/>
  <c r="DW31" i="16"/>
  <c r="DY31" i="16"/>
  <c r="BQ31" i="16"/>
  <c r="BC31" i="16"/>
  <c r="BE31" i="16" s="1"/>
  <c r="GU30" i="16"/>
  <c r="GD30" i="16"/>
  <c r="GE30" i="16"/>
  <c r="EA30" i="16"/>
  <c r="EO29" i="16"/>
  <c r="EQ29" i="16" s="1"/>
  <c r="EZ31" i="16"/>
  <c r="CF31" i="16"/>
  <c r="KE30" i="16"/>
  <c r="HK30" i="16"/>
  <c r="EQ30" i="16"/>
  <c r="AM28" i="16"/>
  <c r="IL27" i="16"/>
  <c r="FR27" i="16"/>
  <c r="CX27" i="16"/>
  <c r="AD27" i="16"/>
  <c r="IC26" i="16"/>
  <c r="FI26" i="16"/>
  <c r="CO26" i="16"/>
  <c r="KE25" i="16"/>
  <c r="GA25" i="16"/>
  <c r="DK30" i="16"/>
  <c r="BW29" i="16"/>
  <c r="AZ29" i="16"/>
  <c r="AM29" i="16"/>
  <c r="KI28" i="16"/>
  <c r="JV28" i="16"/>
  <c r="IY28" i="16"/>
  <c r="IL28" i="16"/>
  <c r="HO28" i="16"/>
  <c r="HB28" i="16"/>
  <c r="GE28" i="16"/>
  <c r="FR28" i="16"/>
  <c r="EU28" i="16"/>
  <c r="EH28" i="16"/>
  <c r="DK28" i="16"/>
  <c r="CX28" i="16"/>
  <c r="BN28" i="16"/>
  <c r="JM27" i="16"/>
  <c r="GS27" i="16"/>
  <c r="DY27" i="16"/>
  <c r="BE27" i="16"/>
  <c r="JD26" i="16"/>
  <c r="GJ26" i="16"/>
  <c r="DP26" i="16"/>
  <c r="IG25" i="16"/>
  <c r="IE25" i="16"/>
  <c r="IF25" i="16"/>
  <c r="HX25" i="16"/>
  <c r="HV25" i="16"/>
  <c r="IF24" i="16"/>
  <c r="IG24" i="16"/>
  <c r="IE24" i="16"/>
  <c r="CO30" i="16"/>
  <c r="AX29" i="16"/>
  <c r="KG28" i="16"/>
  <c r="IW28" i="16"/>
  <c r="HM28" i="16"/>
  <c r="GC28" i="16"/>
  <c r="ES28" i="16"/>
  <c r="DI28" i="16"/>
  <c r="U28" i="16"/>
  <c r="HT27" i="16"/>
  <c r="EZ27" i="16"/>
  <c r="CF27" i="16"/>
  <c r="KE26" i="16"/>
  <c r="HK26" i="16"/>
  <c r="EQ26" i="16"/>
  <c r="BW26" i="16"/>
  <c r="BJ26" i="16"/>
  <c r="AH26" i="16"/>
  <c r="AF26" i="16"/>
  <c r="AG26" i="16"/>
  <c r="Y26" i="16"/>
  <c r="W26" i="16"/>
  <c r="JV25" i="16"/>
  <c r="FR25" i="16"/>
  <c r="JP24" i="16"/>
  <c r="JQ24" i="16"/>
  <c r="JO24" i="16"/>
  <c r="AY24" i="16"/>
  <c r="AZ24" i="16"/>
  <c r="AX24" i="16"/>
  <c r="IX27" i="16"/>
  <c r="IY27" i="16"/>
  <c r="GD27" i="16"/>
  <c r="GE27" i="16"/>
  <c r="DJ27" i="16"/>
  <c r="DK27" i="16"/>
  <c r="AP27" i="16"/>
  <c r="AQ27" i="16"/>
  <c r="IO26" i="16"/>
  <c r="IP26" i="16"/>
  <c r="FU26" i="16"/>
  <c r="FV26" i="16"/>
  <c r="IU25" i="16"/>
  <c r="EX25" i="16"/>
  <c r="EZ25" i="16" s="1"/>
  <c r="DN25" i="16"/>
  <c r="DP25" i="16"/>
  <c r="CD25" i="16"/>
  <c r="CF25" i="16" s="1"/>
  <c r="AG25" i="16"/>
  <c r="AH25" i="16"/>
  <c r="AF25" i="16"/>
  <c r="DJ24" i="16"/>
  <c r="DK24" i="16"/>
  <c r="DI24" i="16"/>
  <c r="JY27" i="16"/>
  <c r="JZ27" i="16"/>
  <c r="HE27" i="16"/>
  <c r="HF27" i="16"/>
  <c r="EK27" i="16"/>
  <c r="EL27" i="16"/>
  <c r="BQ27" i="16"/>
  <c r="BR27" i="16"/>
  <c r="JP26" i="16"/>
  <c r="JQ26" i="16"/>
  <c r="GV26" i="16"/>
  <c r="GW26" i="16"/>
  <c r="EB26" i="16"/>
  <c r="EC26" i="16"/>
  <c r="AV26" i="16"/>
  <c r="GN25" i="16"/>
  <c r="GL25" i="16"/>
  <c r="ET25" i="16"/>
  <c r="EU25" i="16"/>
  <c r="ES25" i="16"/>
  <c r="EH25" i="16"/>
  <c r="DJ25" i="16"/>
  <c r="DK25" i="16"/>
  <c r="DI25" i="16"/>
  <c r="CX25" i="16"/>
  <c r="BZ25" i="16"/>
  <c r="CA25" i="16"/>
  <c r="BY25" i="16"/>
  <c r="BN25" i="16"/>
  <c r="IX23" i="16"/>
  <c r="IY23" i="16"/>
  <c r="IW23" i="16"/>
  <c r="FV29" i="16"/>
  <c r="FI29" i="16"/>
  <c r="EL29" i="16"/>
  <c r="DY29" i="16"/>
  <c r="DB29" i="16"/>
  <c r="CO29" i="16"/>
  <c r="BR29" i="16"/>
  <c r="BE29" i="16"/>
  <c r="AH29" i="16"/>
  <c r="U29" i="16"/>
  <c r="JQ28" i="16"/>
  <c r="JD28" i="16"/>
  <c r="IG28" i="16"/>
  <c r="HT28" i="16"/>
  <c r="GW28" i="16"/>
  <c r="GJ28" i="16"/>
  <c r="FM28" i="16"/>
  <c r="EZ28" i="16"/>
  <c r="EC28" i="16"/>
  <c r="DP28" i="16"/>
  <c r="CS28" i="16"/>
  <c r="CF28" i="16"/>
  <c r="AD28" i="16"/>
  <c r="IC27" i="16"/>
  <c r="FI27" i="16"/>
  <c r="CO27" i="16"/>
  <c r="U27" i="16"/>
  <c r="HT26" i="16"/>
  <c r="EZ26" i="16"/>
  <c r="CF26" i="16"/>
  <c r="IL25" i="16"/>
  <c r="GW25" i="16"/>
  <c r="GU25" i="16"/>
  <c r="GV25" i="16"/>
  <c r="FK25" i="16"/>
  <c r="EA25" i="16"/>
  <c r="AP24" i="16"/>
  <c r="AQ24" i="16"/>
  <c r="AO24" i="16"/>
  <c r="FT29" i="16"/>
  <c r="EJ29" i="16"/>
  <c r="CZ29" i="16"/>
  <c r="BP29" i="16"/>
  <c r="AF29" i="16"/>
  <c r="JO28" i="16"/>
  <c r="IE28" i="16"/>
  <c r="GU28" i="16"/>
  <c r="FK28" i="16"/>
  <c r="EA28" i="16"/>
  <c r="CQ28" i="16"/>
  <c r="BH28" i="16"/>
  <c r="BI28" i="16"/>
  <c r="JG27" i="16"/>
  <c r="JH27" i="16"/>
  <c r="GM27" i="16"/>
  <c r="GN27" i="16"/>
  <c r="DS27" i="16"/>
  <c r="DT27" i="16"/>
  <c r="IX26" i="16"/>
  <c r="IY26" i="16"/>
  <c r="DJ26" i="16"/>
  <c r="DK26" i="16"/>
  <c r="BR26" i="16"/>
  <c r="BP26" i="16"/>
  <c r="BQ26" i="16"/>
  <c r="BI26" i="16"/>
  <c r="BG26" i="16"/>
  <c r="JQ25" i="16"/>
  <c r="JO25" i="16"/>
  <c r="JP25" i="16"/>
  <c r="JH25" i="16"/>
  <c r="JF25" i="16"/>
  <c r="HW25" i="16"/>
  <c r="KH27" i="16"/>
  <c r="KI27" i="16"/>
  <c r="HN27" i="16"/>
  <c r="HO27" i="16"/>
  <c r="ET27" i="16"/>
  <c r="EU27" i="16"/>
  <c r="JY26" i="16"/>
  <c r="JZ26" i="16"/>
  <c r="HE26" i="16"/>
  <c r="HF26" i="16"/>
  <c r="HK25" i="16"/>
  <c r="GV24" i="16"/>
  <c r="GW24" i="16"/>
  <c r="GU24" i="16"/>
  <c r="DS24" i="16"/>
  <c r="DT24" i="16"/>
  <c r="DR24" i="16"/>
  <c r="IO23" i="16"/>
  <c r="IP23" i="16"/>
  <c r="IN23" i="16"/>
  <c r="HW23" i="16"/>
  <c r="HX23" i="16"/>
  <c r="HV23" i="16"/>
  <c r="GD23" i="16"/>
  <c r="GE23" i="16"/>
  <c r="GC23" i="16"/>
  <c r="FI24" i="16"/>
  <c r="CO24" i="16"/>
  <c r="U24" i="16"/>
  <c r="BH21" i="16"/>
  <c r="BI21" i="16"/>
  <c r="BG21" i="16"/>
  <c r="KH20" i="16"/>
  <c r="KI20" i="16"/>
  <c r="KG20" i="16"/>
  <c r="JP20" i="16"/>
  <c r="JQ20" i="16"/>
  <c r="JO20" i="16"/>
  <c r="IX20" i="16"/>
  <c r="IY20" i="16"/>
  <c r="IW20" i="16"/>
  <c r="IF20" i="16"/>
  <c r="IG20" i="16"/>
  <c r="IE20" i="16"/>
  <c r="AG19" i="16"/>
  <c r="AH19" i="16"/>
  <c r="AF19" i="16"/>
  <c r="EZ23" i="16"/>
  <c r="EH23" i="16"/>
  <c r="DP23" i="16"/>
  <c r="CX23" i="16"/>
  <c r="CF23" i="16"/>
  <c r="BN23" i="16"/>
  <c r="AV23" i="16"/>
  <c r="AD23" i="16"/>
  <c r="KE22" i="16"/>
  <c r="JM22" i="16"/>
  <c r="IU22" i="16"/>
  <c r="IC22" i="16"/>
  <c r="HK22" i="16"/>
  <c r="FR22" i="16"/>
  <c r="BE22" i="16"/>
  <c r="KE21" i="16"/>
  <c r="JM21" i="16"/>
  <c r="IU21" i="16"/>
  <c r="IC21" i="16"/>
  <c r="HK21" i="16"/>
  <c r="FR21" i="16"/>
  <c r="CX21" i="16"/>
  <c r="EQ24" i="16"/>
  <c r="BW24" i="16"/>
  <c r="JV23" i="16"/>
  <c r="HB23" i="16"/>
  <c r="GJ22" i="16"/>
  <c r="EQ22" i="16"/>
  <c r="CX22" i="16"/>
  <c r="EQ21" i="16"/>
  <c r="BZ21" i="16"/>
  <c r="CA21" i="16"/>
  <c r="BY21" i="16"/>
  <c r="AG21" i="16"/>
  <c r="AH21" i="16"/>
  <c r="AF21" i="16"/>
  <c r="AP25" i="16"/>
  <c r="AQ25" i="16"/>
  <c r="JY24" i="16"/>
  <c r="JZ24" i="16"/>
  <c r="IO24" i="16"/>
  <c r="IP24" i="16"/>
  <c r="HE24" i="16"/>
  <c r="HF24" i="16"/>
  <c r="FU24" i="16"/>
  <c r="FV24" i="16"/>
  <c r="DA24" i="16"/>
  <c r="DB24" i="16"/>
  <c r="CZ24" i="16"/>
  <c r="AG24" i="16"/>
  <c r="AH24" i="16"/>
  <c r="AF24" i="16"/>
  <c r="IF23" i="16"/>
  <c r="IG23" i="16"/>
  <c r="IE23" i="16"/>
  <c r="DP22" i="16"/>
  <c r="BW22" i="16"/>
  <c r="AD22" i="16"/>
  <c r="GJ21" i="16"/>
  <c r="DP21" i="16"/>
  <c r="ET19" i="16"/>
  <c r="ES19" i="16"/>
  <c r="EU19" i="16"/>
  <c r="DY24" i="16"/>
  <c r="BE24" i="16"/>
  <c r="JD23" i="16"/>
  <c r="GJ23" i="16"/>
  <c r="HB22" i="16"/>
  <c r="FI22" i="16"/>
  <c r="FI21" i="16"/>
  <c r="CO21" i="16"/>
  <c r="AY21" i="16"/>
  <c r="AZ21" i="16"/>
  <c r="AX21" i="16"/>
  <c r="JY20" i="16"/>
  <c r="JZ20" i="16"/>
  <c r="JX20" i="16"/>
  <c r="JG20" i="16"/>
  <c r="JH20" i="16"/>
  <c r="JF20" i="16"/>
  <c r="IO20" i="16"/>
  <c r="IP20" i="16"/>
  <c r="IN20" i="16"/>
  <c r="FL25" i="16"/>
  <c r="AV25" i="16"/>
  <c r="KE24" i="16"/>
  <c r="IU24" i="16"/>
  <c r="HK24" i="16"/>
  <c r="GA24" i="16"/>
  <c r="EZ24" i="16"/>
  <c r="CF24" i="16"/>
  <c r="KE23" i="16"/>
  <c r="HK23" i="16"/>
  <c r="FI23" i="16"/>
  <c r="EQ23" i="16"/>
  <c r="DY23" i="16"/>
  <c r="DG23" i="16"/>
  <c r="CO23" i="16"/>
  <c r="BW23" i="16"/>
  <c r="BE23" i="16"/>
  <c r="AM23" i="16"/>
  <c r="U23" i="16"/>
  <c r="JV22" i="16"/>
  <c r="JD22" i="16"/>
  <c r="IL22" i="16"/>
  <c r="HT22" i="16"/>
  <c r="GA22" i="16"/>
  <c r="EH22" i="16"/>
  <c r="CO22" i="16"/>
  <c r="AV22" i="16"/>
  <c r="JV21" i="16"/>
  <c r="JD21" i="16"/>
  <c r="IL21" i="16"/>
  <c r="HT21" i="16"/>
  <c r="HB21" i="16"/>
  <c r="EH21" i="16"/>
  <c r="BN21" i="16"/>
  <c r="BN22" i="16"/>
  <c r="U22" i="16"/>
  <c r="GA21" i="16"/>
  <c r="DG21" i="16"/>
  <c r="U21" i="16"/>
  <c r="FM25" i="16"/>
  <c r="EB25" i="16"/>
  <c r="EC25" i="16"/>
  <c r="CR25" i="16"/>
  <c r="CS25" i="16"/>
  <c r="BH25" i="16"/>
  <c r="BI25" i="16"/>
  <c r="X25" i="16"/>
  <c r="Y25" i="16"/>
  <c r="JG24" i="16"/>
  <c r="JH24" i="16"/>
  <c r="HW24" i="16"/>
  <c r="HX24" i="16"/>
  <c r="GM24" i="16"/>
  <c r="GN24" i="16"/>
  <c r="EK24" i="16"/>
  <c r="EL24" i="16"/>
  <c r="EJ24" i="16"/>
  <c r="BQ24" i="16"/>
  <c r="BR24" i="16"/>
  <c r="BP24" i="16"/>
  <c r="JP23" i="16"/>
  <c r="JQ23" i="16"/>
  <c r="JO23" i="16"/>
  <c r="GS22" i="16"/>
  <c r="EZ22" i="16"/>
  <c r="DW22" i="16"/>
  <c r="DY22" i="16" s="1"/>
  <c r="DG22" i="16"/>
  <c r="CD22" i="16"/>
  <c r="CF22" i="16" s="1"/>
  <c r="AK22" i="16"/>
  <c r="AM22" i="16" s="1"/>
  <c r="GQ21" i="16"/>
  <c r="GS21" i="16" s="1"/>
  <c r="EZ21" i="16"/>
  <c r="DW21" i="16"/>
  <c r="DY21" i="16" s="1"/>
  <c r="AP21" i="16"/>
  <c r="AQ21" i="16"/>
  <c r="AO21" i="16"/>
  <c r="AQ19" i="16"/>
  <c r="KH18" i="16"/>
  <c r="KG18" i="16"/>
  <c r="KI18" i="16"/>
  <c r="FU18" i="16"/>
  <c r="FT18" i="16"/>
  <c r="FV18" i="16"/>
  <c r="HK20" i="16"/>
  <c r="GA20" i="16"/>
  <c r="EQ20" i="16"/>
  <c r="DG20" i="16"/>
  <c r="BW20" i="16"/>
  <c r="AM20" i="16"/>
  <c r="JV19" i="16"/>
  <c r="IL19" i="16"/>
  <c r="HB19" i="16"/>
  <c r="GM19" i="16"/>
  <c r="FM19" i="16"/>
  <c r="FC19" i="16"/>
  <c r="FD19" i="16"/>
  <c r="AO19" i="16"/>
  <c r="JG18" i="16"/>
  <c r="JF18" i="16"/>
  <c r="JH18" i="16"/>
  <c r="HR20" i="16"/>
  <c r="HT20" i="16" s="1"/>
  <c r="FL19" i="16"/>
  <c r="FK19" i="16"/>
  <c r="EF19" i="16"/>
  <c r="EH19" i="16" s="1"/>
  <c r="BW19" i="16"/>
  <c r="X19" i="16"/>
  <c r="FL17" i="16"/>
  <c r="FM17" i="16"/>
  <c r="FK17" i="16"/>
  <c r="HV15" i="16"/>
  <c r="HX15" i="16"/>
  <c r="HW15" i="16"/>
  <c r="GJ20" i="16"/>
  <c r="EZ20" i="16"/>
  <c r="DP20" i="16"/>
  <c r="CF20" i="16"/>
  <c r="AV20" i="16"/>
  <c r="KE19" i="16"/>
  <c r="IU19" i="16"/>
  <c r="IO18" i="16"/>
  <c r="IP18" i="16"/>
  <c r="ET18" i="16"/>
  <c r="ES18" i="16"/>
  <c r="EU18" i="16"/>
  <c r="IF17" i="16"/>
  <c r="IG17" i="16"/>
  <c r="IE17" i="16"/>
  <c r="GU19" i="16"/>
  <c r="EB19" i="16"/>
  <c r="EA19" i="16"/>
  <c r="EC19" i="16"/>
  <c r="CX19" i="16"/>
  <c r="JT18" i="16"/>
  <c r="JV18" i="16" s="1"/>
  <c r="FL18" i="16"/>
  <c r="FK18" i="16"/>
  <c r="FM18" i="16"/>
  <c r="DA18" i="16"/>
  <c r="CZ18" i="16"/>
  <c r="DB18" i="16"/>
  <c r="GS20" i="16"/>
  <c r="FI20" i="16"/>
  <c r="DY20" i="16"/>
  <c r="CO20" i="16"/>
  <c r="BE20" i="16"/>
  <c r="U20" i="16"/>
  <c r="JD19" i="16"/>
  <c r="HT19" i="16"/>
  <c r="DK19" i="16"/>
  <c r="CI19" i="16"/>
  <c r="CH19" i="16"/>
  <c r="CJ19" i="16"/>
  <c r="BL19" i="16"/>
  <c r="BN19" i="16" s="1"/>
  <c r="JP17" i="16"/>
  <c r="JQ17" i="16"/>
  <c r="JO17" i="16"/>
  <c r="HE17" i="16"/>
  <c r="HF17" i="16"/>
  <c r="HD17" i="16"/>
  <c r="FR19" i="16"/>
  <c r="DI19" i="16"/>
  <c r="IC18" i="16"/>
  <c r="BZ18" i="16"/>
  <c r="BY18" i="16"/>
  <c r="CA18" i="16"/>
  <c r="AG18" i="16"/>
  <c r="AF18" i="16"/>
  <c r="AH18" i="16"/>
  <c r="HB20" i="16"/>
  <c r="FR20" i="16"/>
  <c r="EH20" i="16"/>
  <c r="CX20" i="16"/>
  <c r="BN20" i="16"/>
  <c r="AD20" i="16"/>
  <c r="JM19" i="16"/>
  <c r="IC19" i="16"/>
  <c r="HN19" i="16"/>
  <c r="GD19" i="16"/>
  <c r="FB19" i="16"/>
  <c r="CR19" i="16"/>
  <c r="CQ19" i="16"/>
  <c r="CS19" i="16"/>
  <c r="BH19" i="16"/>
  <c r="BG19" i="16"/>
  <c r="BI19" i="16"/>
  <c r="HN18" i="16"/>
  <c r="HM18" i="16"/>
  <c r="HO18" i="16"/>
  <c r="CR18" i="16"/>
  <c r="CQ18" i="16"/>
  <c r="CS18" i="16"/>
  <c r="HW17" i="16"/>
  <c r="HX17" i="16"/>
  <c r="HV17" i="16"/>
  <c r="DN19" i="16"/>
  <c r="DP19" i="16" s="1"/>
  <c r="AT19" i="16"/>
  <c r="AV19" i="16" s="1"/>
  <c r="JM18" i="16"/>
  <c r="IS18" i="16"/>
  <c r="IU18" i="16" s="1"/>
  <c r="GS18" i="16"/>
  <c r="FY18" i="16"/>
  <c r="GA18" i="16" s="1"/>
  <c r="DY18" i="16"/>
  <c r="DE18" i="16"/>
  <c r="DG18" i="16" s="1"/>
  <c r="BE18" i="16"/>
  <c r="AK18" i="16"/>
  <c r="AM18" i="16" s="1"/>
  <c r="GH17" i="16"/>
  <c r="GJ17" i="16" s="1"/>
  <c r="FR17" i="16"/>
  <c r="EQ17" i="16"/>
  <c r="DY17" i="16"/>
  <c r="BN16" i="16"/>
  <c r="Y19" i="16"/>
  <c r="HB18" i="16"/>
  <c r="FD18" i="16"/>
  <c r="EH18" i="16"/>
  <c r="CJ18" i="16"/>
  <c r="BN18" i="16"/>
  <c r="KE17" i="16"/>
  <c r="IU17" i="16"/>
  <c r="GS17" i="16"/>
  <c r="DG17" i="16"/>
  <c r="CO17" i="16"/>
  <c r="BW17" i="16"/>
  <c r="BE17" i="16"/>
  <c r="AM17" i="16"/>
  <c r="U17" i="16"/>
  <c r="JV16" i="16"/>
  <c r="JD16" i="16"/>
  <c r="IL16" i="16"/>
  <c r="IW15" i="16"/>
  <c r="IX15" i="16"/>
  <c r="IY15" i="16"/>
  <c r="EJ15" i="16"/>
  <c r="EK15" i="16"/>
  <c r="W19" i="16"/>
  <c r="HT16" i="16"/>
  <c r="HB16" i="16"/>
  <c r="GJ16" i="16"/>
  <c r="FR16" i="16"/>
  <c r="EZ16" i="16"/>
  <c r="EH16" i="16"/>
  <c r="DP16" i="16"/>
  <c r="AX16" i="16"/>
  <c r="AY16" i="16"/>
  <c r="JV15" i="16"/>
  <c r="GS15" i="16"/>
  <c r="GQ15" i="16"/>
  <c r="AF15" i="16"/>
  <c r="AG15" i="16"/>
  <c r="AH15" i="16"/>
  <c r="FC18" i="16"/>
  <c r="CI18" i="16"/>
  <c r="X18" i="16"/>
  <c r="Y18" i="16"/>
  <c r="JG17" i="16"/>
  <c r="JH17" i="16"/>
  <c r="GD17" i="16"/>
  <c r="GE17" i="16"/>
  <c r="CX16" i="16"/>
  <c r="CF16" i="16"/>
  <c r="EX15" i="16"/>
  <c r="EZ15" i="16" s="1"/>
  <c r="EZ17" i="16"/>
  <c r="EH17" i="16"/>
  <c r="DP17" i="16"/>
  <c r="JK15" i="16"/>
  <c r="JM15" i="16" s="1"/>
  <c r="CZ15" i="16"/>
  <c r="DA15" i="16"/>
  <c r="DB15" i="16"/>
  <c r="GN18" i="16"/>
  <c r="DT18" i="16"/>
  <c r="AZ18" i="16"/>
  <c r="CX17" i="16"/>
  <c r="CF17" i="16"/>
  <c r="BN17" i="16"/>
  <c r="AV17" i="16"/>
  <c r="AD17" i="16"/>
  <c r="KE16" i="16"/>
  <c r="JM16" i="16"/>
  <c r="IU16" i="16"/>
  <c r="JO14" i="16"/>
  <c r="JP14" i="16"/>
  <c r="JQ14" i="16"/>
  <c r="GL18" i="16"/>
  <c r="DR18" i="16"/>
  <c r="AX18" i="16"/>
  <c r="IC16" i="16"/>
  <c r="HK16" i="16"/>
  <c r="GS16" i="16"/>
  <c r="GA16" i="16"/>
  <c r="FI16" i="16"/>
  <c r="EQ16" i="16"/>
  <c r="DY16" i="16"/>
  <c r="BC16" i="16"/>
  <c r="BE16" i="16" s="1"/>
  <c r="JY17" i="16"/>
  <c r="JZ17" i="16"/>
  <c r="IO17" i="16"/>
  <c r="IP17" i="16"/>
  <c r="HN17" i="16"/>
  <c r="HO17" i="16"/>
  <c r="DG16" i="16"/>
  <c r="CO16" i="16"/>
  <c r="BW16" i="16"/>
  <c r="HD15" i="16"/>
  <c r="HE15" i="16"/>
  <c r="HF15" i="16"/>
  <c r="GC15" i="16"/>
  <c r="GD15" i="16"/>
  <c r="GE15" i="16"/>
  <c r="FK15" i="16"/>
  <c r="FM15" i="16"/>
  <c r="FL15" i="16"/>
  <c r="EL15" i="16"/>
  <c r="BP15" i="16"/>
  <c r="BQ15" i="16"/>
  <c r="BR15" i="16"/>
  <c r="HM15" i="16"/>
  <c r="EB15" i="16"/>
  <c r="CR15" i="16"/>
  <c r="BH15" i="16"/>
  <c r="X15" i="16"/>
  <c r="JG14" i="16"/>
  <c r="HW14" i="16"/>
  <c r="GM14" i="16"/>
  <c r="HO12" i="16"/>
  <c r="HM12" i="16"/>
  <c r="HN12" i="16"/>
  <c r="EQ14" i="16"/>
  <c r="BL14" i="16"/>
  <c r="BN14" i="16" s="1"/>
  <c r="AT14" i="16"/>
  <c r="AV14" i="16" s="1"/>
  <c r="KI12" i="16"/>
  <c r="KG12" i="16"/>
  <c r="KH12" i="16"/>
  <c r="IY12" i="16"/>
  <c r="IW12" i="16"/>
  <c r="IX12" i="16"/>
  <c r="HN11" i="16"/>
  <c r="HO11" i="16"/>
  <c r="HM11" i="16"/>
  <c r="CX14" i="16"/>
  <c r="CV14" i="16"/>
  <c r="CF14" i="16"/>
  <c r="CD14" i="16"/>
  <c r="BZ11" i="16"/>
  <c r="CA11" i="16"/>
  <c r="BY11" i="16"/>
  <c r="AM16" i="16"/>
  <c r="IL15" i="16"/>
  <c r="FT15" i="16"/>
  <c r="IC14" i="16"/>
  <c r="GS14" i="16"/>
  <c r="DW14" i="16"/>
  <c r="DY14" i="16" s="1"/>
  <c r="IF11" i="16"/>
  <c r="IG11" i="16"/>
  <c r="IE11" i="16"/>
  <c r="JD15" i="16"/>
  <c r="GJ15" i="16"/>
  <c r="EQ15" i="16"/>
  <c r="DG15" i="16"/>
  <c r="BW15" i="16"/>
  <c r="AM15" i="16"/>
  <c r="JV14" i="16"/>
  <c r="IL14" i="16"/>
  <c r="HB14" i="16"/>
  <c r="FI14" i="16"/>
  <c r="FG14" i="16"/>
  <c r="KI15" i="16"/>
  <c r="HO15" i="16"/>
  <c r="EH14" i="16"/>
  <c r="CO14" i="16"/>
  <c r="BW14" i="16"/>
  <c r="BU14" i="16"/>
  <c r="AY12" i="16"/>
  <c r="AZ12" i="16"/>
  <c r="AX12" i="16"/>
  <c r="GV11" i="16"/>
  <c r="GW11" i="16"/>
  <c r="GU11" i="16"/>
  <c r="FU11" i="16"/>
  <c r="FV11" i="16"/>
  <c r="FT11" i="16"/>
  <c r="FC11" i="16"/>
  <c r="FD11" i="16"/>
  <c r="FB11" i="16"/>
  <c r="KH15" i="16"/>
  <c r="HN15" i="16"/>
  <c r="EC15" i="16"/>
  <c r="DP15" i="16"/>
  <c r="CS15" i="16"/>
  <c r="CF15" i="16"/>
  <c r="BI15" i="16"/>
  <c r="AV15" i="16"/>
  <c r="Y15" i="16"/>
  <c r="KE14" i="16"/>
  <c r="JH14" i="16"/>
  <c r="IU14" i="16"/>
  <c r="HX14" i="16"/>
  <c r="HK14" i="16"/>
  <c r="GN14" i="16"/>
  <c r="FP14" i="16"/>
  <c r="FR14" i="16" s="1"/>
  <c r="GE12" i="16"/>
  <c r="GC12" i="16"/>
  <c r="GD12" i="16"/>
  <c r="JP11" i="16"/>
  <c r="JQ11" i="16"/>
  <c r="JO11" i="16"/>
  <c r="JK13" i="16"/>
  <c r="JM13" i="16" s="1"/>
  <c r="EO13" i="16"/>
  <c r="EQ13" i="16" s="1"/>
  <c r="U13" i="16"/>
  <c r="S13" i="16"/>
  <c r="IJ12" i="16"/>
  <c r="IL12" i="16" s="1"/>
  <c r="FP12" i="16"/>
  <c r="FR12" i="16" s="1"/>
  <c r="BC12" i="16"/>
  <c r="BE12" i="16" s="1"/>
  <c r="IO11" i="16"/>
  <c r="IP11" i="16"/>
  <c r="IN11" i="16"/>
  <c r="DJ11" i="16"/>
  <c r="DK11" i="16"/>
  <c r="DI11" i="16"/>
  <c r="CR11" i="16"/>
  <c r="CS11" i="16"/>
  <c r="CQ11" i="16"/>
  <c r="AG11" i="16"/>
  <c r="AH11" i="16"/>
  <c r="EZ14" i="16"/>
  <c r="S14" i="16"/>
  <c r="U14" i="16" s="1"/>
  <c r="GS13" i="16"/>
  <c r="GQ13" i="16"/>
  <c r="FP13" i="16"/>
  <c r="FR13" i="16" s="1"/>
  <c r="BU13" i="16"/>
  <c r="BW13" i="16" s="1"/>
  <c r="AT13" i="16"/>
  <c r="AV13" i="16" s="1"/>
  <c r="EO12" i="16"/>
  <c r="EQ12" i="16" s="1"/>
  <c r="GZ11" i="16"/>
  <c r="HB11" i="16"/>
  <c r="GD11" i="16"/>
  <c r="GE11" i="16"/>
  <c r="GC11" i="16"/>
  <c r="AT11" i="16"/>
  <c r="AV11" i="16" s="1"/>
  <c r="FU10" i="16"/>
  <c r="FT10" i="16"/>
  <c r="IS13" i="16"/>
  <c r="IU13" i="16" s="1"/>
  <c r="HT13" i="16"/>
  <c r="HR13" i="16"/>
  <c r="DY13" i="16"/>
  <c r="DW13" i="16"/>
  <c r="CV13" i="16"/>
  <c r="CX13" i="16" s="1"/>
  <c r="JZ12" i="16"/>
  <c r="JY12" i="16"/>
  <c r="HT12" i="16"/>
  <c r="HR12" i="16"/>
  <c r="BQ12" i="16"/>
  <c r="BR12" i="16"/>
  <c r="BP12" i="16"/>
  <c r="AB12" i="16"/>
  <c r="AD12" i="16" s="1"/>
  <c r="AP11" i="16"/>
  <c r="AQ11" i="16"/>
  <c r="AO11" i="16"/>
  <c r="IX10" i="16"/>
  <c r="IY10" i="16"/>
  <c r="GM10" i="16"/>
  <c r="GL10" i="16"/>
  <c r="EZ10" i="16"/>
  <c r="EX10" i="16"/>
  <c r="DW10" i="16"/>
  <c r="DY10" i="16" s="1"/>
  <c r="CB10" i="16"/>
  <c r="JT13" i="16"/>
  <c r="JV13" i="16" s="1"/>
  <c r="FY13" i="16"/>
  <c r="GA13" i="16" s="1"/>
  <c r="EX13" i="16"/>
  <c r="EZ13" i="16" s="1"/>
  <c r="BC13" i="16"/>
  <c r="BE13" i="16" s="1"/>
  <c r="AB13" i="16"/>
  <c r="AD13" i="16" s="1"/>
  <c r="IG12" i="16"/>
  <c r="IE12" i="16"/>
  <c r="FG12" i="16"/>
  <c r="FI12" i="16" s="1"/>
  <c r="EF12" i="16"/>
  <c r="EH12" i="16" s="1"/>
  <c r="CM12" i="16"/>
  <c r="CO12" i="16" s="1"/>
  <c r="JB11" i="16"/>
  <c r="JD11" i="16"/>
  <c r="HR11" i="16"/>
  <c r="HT11" i="16" s="1"/>
  <c r="ET11" i="16"/>
  <c r="EU11" i="16"/>
  <c r="ES11" i="16"/>
  <c r="BL11" i="16"/>
  <c r="BN11" i="16" s="1"/>
  <c r="S11" i="16"/>
  <c r="U11" i="16" s="1"/>
  <c r="JK10" i="16"/>
  <c r="JM10" i="16" s="1"/>
  <c r="HW10" i="16"/>
  <c r="HV10" i="16"/>
  <c r="HX10" i="16"/>
  <c r="GZ10" i="16"/>
  <c r="HB10" i="16" s="1"/>
  <c r="CI10" i="16"/>
  <c r="CH10" i="16"/>
  <c r="CJ10" i="16"/>
  <c r="BN10" i="16"/>
  <c r="BL10" i="16"/>
  <c r="GA14" i="16"/>
  <c r="DG14" i="16"/>
  <c r="AB14" i="16"/>
  <c r="AD14" i="16" s="1"/>
  <c r="GZ13" i="16"/>
  <c r="HB13" i="16" s="1"/>
  <c r="CF13" i="16"/>
  <c r="CD13" i="16"/>
  <c r="GZ12" i="16"/>
  <c r="HB12" i="16" s="1"/>
  <c r="DE12" i="16"/>
  <c r="DG12" i="16" s="1"/>
  <c r="DW11" i="16"/>
  <c r="DY11" i="16" s="1"/>
  <c r="IQ10" i="16"/>
  <c r="IN10" i="16"/>
  <c r="DP14" i="16"/>
  <c r="BE14" i="16"/>
  <c r="BC14" i="16"/>
  <c r="JD13" i="16"/>
  <c r="JB13" i="16"/>
  <c r="IC13" i="16"/>
  <c r="IA13" i="16"/>
  <c r="EF13" i="16"/>
  <c r="EH13" i="16" s="1"/>
  <c r="DG13" i="16"/>
  <c r="DE13" i="16"/>
  <c r="DA12" i="16"/>
  <c r="DB12" i="16"/>
  <c r="CZ12" i="16"/>
  <c r="CI12" i="16"/>
  <c r="CJ12" i="16"/>
  <c r="CH12" i="16"/>
  <c r="JV11" i="16"/>
  <c r="JT11" i="16"/>
  <c r="AL10" i="16"/>
  <c r="AO10" i="16" s="1"/>
  <c r="KC13" i="16"/>
  <c r="KE13" i="16" s="1"/>
  <c r="GH13" i="16"/>
  <c r="GJ13" i="16" s="1"/>
  <c r="FG13" i="16"/>
  <c r="FI13" i="16" s="1"/>
  <c r="BL13" i="16"/>
  <c r="BN13" i="16" s="1"/>
  <c r="AK13" i="16"/>
  <c r="AM13" i="16" s="1"/>
  <c r="JB12" i="16"/>
  <c r="JD12" i="16"/>
  <c r="GH12" i="16"/>
  <c r="GJ12" i="16"/>
  <c r="EX12" i="16"/>
  <c r="EZ12" i="16" s="1"/>
  <c r="DW12" i="16"/>
  <c r="DY12" i="16" s="1"/>
  <c r="AK12" i="16"/>
  <c r="AM12" i="16" s="1"/>
  <c r="EK11" i="16"/>
  <c r="EL11" i="16"/>
  <c r="EJ11" i="16"/>
  <c r="CV11" i="16"/>
  <c r="CX11" i="16" s="1"/>
  <c r="AF11" i="16"/>
  <c r="GD10" i="16"/>
  <c r="GC10" i="16"/>
  <c r="AX10" i="16"/>
  <c r="BA10" i="16"/>
  <c r="AM14" i="16"/>
  <c r="AK14" i="16"/>
  <c r="IJ13" i="16"/>
  <c r="IL13" i="16" s="1"/>
  <c r="HI13" i="16"/>
  <c r="HK13" i="16" s="1"/>
  <c r="DN13" i="16"/>
  <c r="DP13" i="16" s="1"/>
  <c r="CO13" i="16"/>
  <c r="CM13" i="16"/>
  <c r="JQ12" i="16"/>
  <c r="JO12" i="16"/>
  <c r="GW12" i="16"/>
  <c r="GU12" i="16"/>
  <c r="DS12" i="16"/>
  <c r="DT12" i="16"/>
  <c r="DR12" i="16"/>
  <c r="KH11" i="16"/>
  <c r="KI11" i="16"/>
  <c r="KG11" i="16"/>
  <c r="IS11" i="16"/>
  <c r="IU11" i="16" s="1"/>
  <c r="GH11" i="16"/>
  <c r="GJ11" i="16" s="1"/>
  <c r="DN11" i="16"/>
  <c r="DP11" i="16" s="1"/>
  <c r="IF10" i="16"/>
  <c r="IG10" i="16"/>
  <c r="IE10" i="16"/>
  <c r="FL10" i="16"/>
  <c r="FM10" i="16"/>
  <c r="CR10" i="16"/>
  <c r="CS10" i="16"/>
  <c r="CQ10" i="16"/>
  <c r="GQ10" i="16"/>
  <c r="GS10" i="16" s="1"/>
  <c r="BC10" i="16"/>
  <c r="BE10" i="16"/>
  <c r="AG10" i="16"/>
  <c r="CT11" i="16"/>
  <c r="JV10" i="16"/>
  <c r="IO10" i="16"/>
  <c r="EH10" i="16"/>
  <c r="DA10" i="16"/>
  <c r="Z10" i="16"/>
  <c r="CK10" i="16"/>
  <c r="HY10" i="16"/>
  <c r="BJ11" i="16"/>
  <c r="BW12" i="16"/>
  <c r="U12" i="16"/>
  <c r="CF11" i="16"/>
  <c r="KE10" i="16"/>
  <c r="EQ10" i="16"/>
  <c r="X10" i="16"/>
  <c r="Y10" i="16"/>
  <c r="CT10" i="16"/>
  <c r="JF10" i="16"/>
  <c r="IP10" i="16"/>
  <c r="HI10" i="16"/>
  <c r="HK10" i="16" s="1"/>
  <c r="DR10" i="16"/>
  <c r="DB10" i="16"/>
  <c r="BU10" i="16"/>
  <c r="BW10" i="16" s="1"/>
  <c r="AF10" i="16"/>
  <c r="FE10" i="16"/>
  <c r="CK11" i="16"/>
  <c r="AY10" i="16"/>
  <c r="J62" i="16"/>
  <c r="L62" i="16" s="1"/>
  <c r="K62" i="16"/>
  <c r="Q62" i="16" s="1"/>
  <c r="L18" i="16"/>
  <c r="L37" i="16"/>
  <c r="J59" i="16"/>
  <c r="L59" i="16" s="1"/>
  <c r="LB22" i="16"/>
  <c r="L55" i="16"/>
  <c r="L12" i="16"/>
  <c r="J26" i="16"/>
  <c r="L26" i="16" s="1"/>
  <c r="L14" i="16"/>
  <c r="J28" i="16"/>
  <c r="L28" i="16" s="1"/>
  <c r="J41" i="16"/>
  <c r="L41" i="16" s="1"/>
  <c r="L35" i="16"/>
  <c r="L54" i="16"/>
  <c r="L52" i="16"/>
  <c r="J57" i="16"/>
  <c r="L57" i="16" s="1"/>
  <c r="L58" i="16"/>
  <c r="J51" i="16"/>
  <c r="L51" i="16" s="1"/>
  <c r="L56" i="16"/>
  <c r="LB15" i="16"/>
  <c r="J11" i="16"/>
  <c r="L11" i="16" s="1"/>
  <c r="L10" i="16"/>
  <c r="J13" i="16"/>
  <c r="L13" i="16" s="1"/>
  <c r="J15" i="16"/>
  <c r="L15" i="16" s="1"/>
  <c r="J17" i="16"/>
  <c r="L17" i="16" s="1"/>
  <c r="J19" i="16"/>
  <c r="L19" i="16" s="1"/>
  <c r="J21" i="16"/>
  <c r="L21" i="16" s="1"/>
  <c r="LB25" i="16"/>
  <c r="KS26" i="16"/>
  <c r="J24" i="16"/>
  <c r="L24" i="16" s="1"/>
  <c r="KS28" i="16"/>
  <c r="J27" i="16"/>
  <c r="L27" i="16" s="1"/>
  <c r="LB29" i="16"/>
  <c r="J25" i="16"/>
  <c r="L25" i="16" s="1"/>
  <c r="Q29" i="16"/>
  <c r="J31" i="16"/>
  <c r="L31" i="16" s="1"/>
  <c r="L29" i="16"/>
  <c r="L34" i="16"/>
  <c r="J36" i="16"/>
  <c r="L36" i="16" s="1"/>
  <c r="J38" i="16"/>
  <c r="L38" i="16" s="1"/>
  <c r="L42" i="16"/>
  <c r="J43" i="16"/>
  <c r="L43" i="16" s="1"/>
  <c r="L40" i="16"/>
  <c r="L46" i="16"/>
  <c r="LB48" i="16"/>
  <c r="L44" i="16"/>
  <c r="J50" i="16"/>
  <c r="L50" i="16" s="1"/>
  <c r="L48" i="16"/>
  <c r="L49" i="16"/>
  <c r="Q53" i="16"/>
  <c r="Q55" i="16"/>
  <c r="J60" i="16"/>
  <c r="L60" i="16" s="1"/>
  <c r="L61" i="16"/>
  <c r="L63" i="16"/>
  <c r="JI9" i="16"/>
  <c r="IZ9" i="16"/>
  <c r="HY9" i="16"/>
  <c r="IQ9" i="16"/>
  <c r="DA26" i="16" l="1"/>
  <c r="DB26" i="16"/>
  <c r="CZ26" i="16"/>
  <c r="BH11" i="16"/>
  <c r="BI11" i="16"/>
  <c r="BG11" i="16"/>
  <c r="AO26" i="16"/>
  <c r="AQ26" i="16"/>
  <c r="AP26" i="16"/>
  <c r="DJ10" i="16"/>
  <c r="DI10" i="16"/>
  <c r="DK10" i="16"/>
  <c r="KG38" i="16"/>
  <c r="KH38" i="16"/>
  <c r="KI38" i="16"/>
  <c r="HV46" i="16"/>
  <c r="HW46" i="16"/>
  <c r="HX46" i="16"/>
  <c r="BZ46" i="16"/>
  <c r="CA46" i="16"/>
  <c r="BY46" i="16"/>
  <c r="FL11" i="16"/>
  <c r="FM11" i="16"/>
  <c r="FK11" i="16"/>
  <c r="GC35" i="16"/>
  <c r="GD35" i="16"/>
  <c r="GE35" i="16"/>
  <c r="GM29" i="16"/>
  <c r="GL29" i="16"/>
  <c r="GN29" i="16"/>
  <c r="AH53" i="16"/>
  <c r="AG53" i="16"/>
  <c r="AF53" i="16"/>
  <c r="IE15" i="16"/>
  <c r="IG15" i="16"/>
  <c r="IF15" i="16"/>
  <c r="AY41" i="16"/>
  <c r="AZ41" i="16"/>
  <c r="AX41" i="16"/>
  <c r="BY34" i="16"/>
  <c r="BZ34" i="16"/>
  <c r="CA34" i="16"/>
  <c r="AX27" i="16"/>
  <c r="AZ27" i="16"/>
  <c r="AY27" i="16"/>
  <c r="FT46" i="16"/>
  <c r="FU46" i="16"/>
  <c r="FV46" i="16"/>
  <c r="AF45" i="16"/>
  <c r="AG45" i="16"/>
  <c r="AH45" i="16"/>
  <c r="JF54" i="16"/>
  <c r="JH54" i="16"/>
  <c r="JG54" i="16"/>
  <c r="CI21" i="16"/>
  <c r="CJ21" i="16"/>
  <c r="CH21" i="16"/>
  <c r="FU23" i="16"/>
  <c r="FV23" i="16"/>
  <c r="FT23" i="16"/>
  <c r="GL48" i="16"/>
  <c r="GM48" i="16"/>
  <c r="GN48" i="16"/>
  <c r="CA28" i="16"/>
  <c r="BZ28" i="16"/>
  <c r="BY28" i="16"/>
  <c r="GV23" i="16"/>
  <c r="GW23" i="16"/>
  <c r="GU23" i="16"/>
  <c r="JX29" i="16"/>
  <c r="JZ29" i="16"/>
  <c r="JY29" i="16"/>
  <c r="HV18" i="16"/>
  <c r="HX18" i="16"/>
  <c r="HW18" i="16"/>
  <c r="HN38" i="16"/>
  <c r="HO38" i="16"/>
  <c r="HM38" i="16"/>
  <c r="DS29" i="16"/>
  <c r="DR29" i="16"/>
  <c r="DT29" i="16"/>
  <c r="X16" i="16"/>
  <c r="W16" i="16"/>
  <c r="Y16" i="16"/>
  <c r="GC26" i="16"/>
  <c r="GD26" i="16"/>
  <c r="GE26" i="16"/>
  <c r="IO29" i="16"/>
  <c r="IN29" i="16"/>
  <c r="IP29" i="16"/>
  <c r="GC39" i="16"/>
  <c r="GD39" i="16"/>
  <c r="GE39" i="16"/>
  <c r="AZ45" i="16"/>
  <c r="AX45" i="16"/>
  <c r="AY45" i="16"/>
  <c r="ES49" i="16"/>
  <c r="ET49" i="16"/>
  <c r="EU49" i="16"/>
  <c r="AX28" i="16"/>
  <c r="AY28" i="16"/>
  <c r="AZ28" i="16"/>
  <c r="CI29" i="16"/>
  <c r="CH29" i="16"/>
  <c r="CJ29" i="16"/>
  <c r="BY27" i="16"/>
  <c r="BZ27" i="16"/>
  <c r="CA27" i="16"/>
  <c r="W41" i="16"/>
  <c r="X41" i="16"/>
  <c r="Y41" i="16"/>
  <c r="JO47" i="16"/>
  <c r="JP47" i="16"/>
  <c r="JQ47" i="16"/>
  <c r="GD57" i="16"/>
  <c r="GE57" i="16"/>
  <c r="GC57" i="16"/>
  <c r="BY31" i="16"/>
  <c r="CA31" i="16"/>
  <c r="BZ31" i="16"/>
  <c r="EK26" i="16"/>
  <c r="EL26" i="16"/>
  <c r="EJ26" i="16"/>
  <c r="FB45" i="16"/>
  <c r="FC45" i="16"/>
  <c r="FD45" i="16"/>
  <c r="CZ36" i="16"/>
  <c r="DA36" i="16"/>
  <c r="DB36" i="16"/>
  <c r="FB35" i="16"/>
  <c r="FC35" i="16"/>
  <c r="FD35" i="16"/>
  <c r="DI47" i="16"/>
  <c r="DJ47" i="16"/>
  <c r="DK47" i="16"/>
  <c r="AH10" i="16"/>
  <c r="GE10" i="16"/>
  <c r="AP10" i="16"/>
  <c r="HM13" i="16"/>
  <c r="HN13" i="16"/>
  <c r="HO13" i="16"/>
  <c r="HN10" i="16"/>
  <c r="HM10" i="16"/>
  <c r="HO10" i="16"/>
  <c r="CR12" i="16"/>
  <c r="CS12" i="16"/>
  <c r="CQ12" i="16"/>
  <c r="BI13" i="16"/>
  <c r="BG13" i="16"/>
  <c r="BH13" i="16"/>
  <c r="AG12" i="16"/>
  <c r="AH12" i="16"/>
  <c r="AF12" i="16"/>
  <c r="EU12" i="16"/>
  <c r="ET12" i="16"/>
  <c r="ES12" i="16"/>
  <c r="AP18" i="16"/>
  <c r="AO18" i="16"/>
  <c r="AQ18" i="16"/>
  <c r="AY19" i="16"/>
  <c r="AX19" i="16"/>
  <c r="AZ19" i="16"/>
  <c r="JY18" i="16"/>
  <c r="JX18" i="16"/>
  <c r="JZ18" i="16"/>
  <c r="HW20" i="16"/>
  <c r="HX20" i="16"/>
  <c r="HV20" i="16"/>
  <c r="EB21" i="16"/>
  <c r="EC21" i="16"/>
  <c r="EA21" i="16"/>
  <c r="JX31" i="16"/>
  <c r="JY31" i="16"/>
  <c r="JZ31" i="16"/>
  <c r="GN30" i="16"/>
  <c r="GL30" i="16"/>
  <c r="GM30" i="16"/>
  <c r="IE36" i="16"/>
  <c r="IF36" i="16"/>
  <c r="IG36" i="16"/>
  <c r="ET41" i="16"/>
  <c r="EU41" i="16"/>
  <c r="ES41" i="16"/>
  <c r="FU39" i="16"/>
  <c r="FV39" i="16"/>
  <c r="FT39" i="16"/>
  <c r="AF46" i="16"/>
  <c r="AG46" i="16"/>
  <c r="AH46" i="16"/>
  <c r="IN47" i="16"/>
  <c r="IO47" i="16"/>
  <c r="IP47" i="16"/>
  <c r="JO49" i="16"/>
  <c r="JP49" i="16"/>
  <c r="JQ49" i="16"/>
  <c r="CZ52" i="16"/>
  <c r="DA52" i="16"/>
  <c r="DB52" i="16"/>
  <c r="AY57" i="16"/>
  <c r="AX57" i="16"/>
  <c r="AZ57" i="16"/>
  <c r="GC60" i="16"/>
  <c r="GD60" i="16"/>
  <c r="GE60" i="16"/>
  <c r="GU59" i="16"/>
  <c r="GV59" i="16"/>
  <c r="GW59" i="16"/>
  <c r="DI61" i="16"/>
  <c r="DJ61" i="16"/>
  <c r="DK61" i="16"/>
  <c r="HM61" i="16"/>
  <c r="HN61" i="16"/>
  <c r="HO61" i="16"/>
  <c r="CZ61" i="16"/>
  <c r="DA61" i="16"/>
  <c r="DB61" i="16"/>
  <c r="EB11" i="16"/>
  <c r="EC11" i="16"/>
  <c r="EA11" i="16"/>
  <c r="HE10" i="16"/>
  <c r="HD10" i="16"/>
  <c r="HF10" i="16"/>
  <c r="FD13" i="16"/>
  <c r="FB13" i="16"/>
  <c r="FC13" i="16"/>
  <c r="AX13" i="16"/>
  <c r="AY13" i="16"/>
  <c r="AZ13" i="16"/>
  <c r="JO15" i="16"/>
  <c r="JP15" i="16"/>
  <c r="JQ15" i="16"/>
  <c r="DS19" i="16"/>
  <c r="DR19" i="16"/>
  <c r="DT19" i="16"/>
  <c r="JH30" i="16"/>
  <c r="JF30" i="16"/>
  <c r="JG30" i="16"/>
  <c r="FK31" i="16"/>
  <c r="FL31" i="16"/>
  <c r="FM31" i="16"/>
  <c r="CH34" i="16"/>
  <c r="CI34" i="16"/>
  <c r="CJ34" i="16"/>
  <c r="AF37" i="16"/>
  <c r="AG37" i="16"/>
  <c r="AH37" i="16"/>
  <c r="JG42" i="16"/>
  <c r="JH42" i="16"/>
  <c r="JF42" i="16"/>
  <c r="GV41" i="16"/>
  <c r="GW41" i="16"/>
  <c r="GU41" i="16"/>
  <c r="EU43" i="16"/>
  <c r="ES43" i="16"/>
  <c r="ET43" i="16"/>
  <c r="AX46" i="16"/>
  <c r="AY46" i="16"/>
  <c r="AZ46" i="16"/>
  <c r="AO48" i="16"/>
  <c r="AP48" i="16"/>
  <c r="AQ48" i="16"/>
  <c r="AF50" i="16"/>
  <c r="AG50" i="16"/>
  <c r="AH50" i="16"/>
  <c r="CI54" i="16"/>
  <c r="CJ54" i="16"/>
  <c r="CH54" i="16"/>
  <c r="GU51" i="16"/>
  <c r="GV51" i="16"/>
  <c r="GW51" i="16"/>
  <c r="FT52" i="16"/>
  <c r="FU52" i="16"/>
  <c r="FV52" i="16"/>
  <c r="DS57" i="16"/>
  <c r="DR57" i="16"/>
  <c r="DT57" i="16"/>
  <c r="HM60" i="16"/>
  <c r="HN60" i="16"/>
  <c r="HO60" i="16"/>
  <c r="IE59" i="16"/>
  <c r="IF59" i="16"/>
  <c r="IG59" i="16"/>
  <c r="EJ61" i="16"/>
  <c r="EK61" i="16"/>
  <c r="EL61" i="16"/>
  <c r="GL61" i="16"/>
  <c r="GM61" i="16"/>
  <c r="GN61" i="16"/>
  <c r="GE13" i="16"/>
  <c r="GC13" i="16"/>
  <c r="GD13" i="16"/>
  <c r="AY11" i="16"/>
  <c r="AZ11" i="16"/>
  <c r="AX11" i="16"/>
  <c r="BY13" i="16"/>
  <c r="BZ13" i="16"/>
  <c r="CA13" i="16"/>
  <c r="FV12" i="16"/>
  <c r="FU12" i="16"/>
  <c r="FT12" i="16"/>
  <c r="DJ18" i="16"/>
  <c r="DI18" i="16"/>
  <c r="DK18" i="16"/>
  <c r="GV21" i="16"/>
  <c r="GW21" i="16"/>
  <c r="GU21" i="16"/>
  <c r="ET29" i="16"/>
  <c r="EU29" i="16"/>
  <c r="ES29" i="16"/>
  <c r="AF33" i="16"/>
  <c r="AG33" i="16"/>
  <c r="AH33" i="16"/>
  <c r="JP29" i="16"/>
  <c r="JO29" i="16"/>
  <c r="JQ29" i="16"/>
  <c r="CZ37" i="16"/>
  <c r="DA37" i="16"/>
  <c r="DB37" i="16"/>
  <c r="FL38" i="16"/>
  <c r="FM38" i="16"/>
  <c r="FK38" i="16"/>
  <c r="IF42" i="16"/>
  <c r="IG42" i="16"/>
  <c r="IE42" i="16"/>
  <c r="CQ46" i="16"/>
  <c r="CR46" i="16"/>
  <c r="CS46" i="16"/>
  <c r="DI48" i="16"/>
  <c r="DJ48" i="16"/>
  <c r="DK48" i="16"/>
  <c r="BP50" i="16"/>
  <c r="BQ50" i="16"/>
  <c r="BR50" i="16"/>
  <c r="ET53" i="16"/>
  <c r="EU53" i="16"/>
  <c r="ES53" i="16"/>
  <c r="HE54" i="16"/>
  <c r="HD54" i="16"/>
  <c r="HF54" i="16"/>
  <c r="IN50" i="16"/>
  <c r="IO50" i="16"/>
  <c r="IP50" i="16"/>
  <c r="GV53" i="16"/>
  <c r="GW53" i="16"/>
  <c r="GU53" i="16"/>
  <c r="AO51" i="16"/>
  <c r="AP51" i="16"/>
  <c r="AQ51" i="16"/>
  <c r="JO52" i="16"/>
  <c r="JP52" i="16"/>
  <c r="JQ52" i="16"/>
  <c r="GM57" i="16"/>
  <c r="GL57" i="16"/>
  <c r="GN57" i="16"/>
  <c r="CH61" i="16"/>
  <c r="CI61" i="16"/>
  <c r="CJ61" i="16"/>
  <c r="IN58" i="16"/>
  <c r="IO58" i="16"/>
  <c r="IP58" i="16"/>
  <c r="JO59" i="16"/>
  <c r="JP59" i="16"/>
  <c r="JQ59" i="16"/>
  <c r="FT61" i="16"/>
  <c r="FU61" i="16"/>
  <c r="FV61" i="16"/>
  <c r="CH60" i="16"/>
  <c r="CI60" i="16"/>
  <c r="CJ60" i="16"/>
  <c r="HV61" i="16"/>
  <c r="HW61" i="16"/>
  <c r="HX61" i="16"/>
  <c r="DJ12" i="16"/>
  <c r="DK12" i="16"/>
  <c r="DI12" i="16"/>
  <c r="HF12" i="16"/>
  <c r="HE12" i="16"/>
  <c r="HD12" i="16"/>
  <c r="FM12" i="16"/>
  <c r="FL12" i="16"/>
  <c r="FK12" i="16"/>
  <c r="FT13" i="16"/>
  <c r="FU13" i="16"/>
  <c r="FV13" i="16"/>
  <c r="IP12" i="16"/>
  <c r="IO12" i="16"/>
  <c r="IN12" i="16"/>
  <c r="AP22" i="16"/>
  <c r="AQ22" i="16"/>
  <c r="AO22" i="16"/>
  <c r="CZ32" i="16"/>
  <c r="DA32" i="16"/>
  <c r="DB32" i="16"/>
  <c r="BG33" i="16"/>
  <c r="BH33" i="16"/>
  <c r="BI33" i="16"/>
  <c r="FD30" i="16"/>
  <c r="FB30" i="16"/>
  <c r="FC30" i="16"/>
  <c r="FB34" i="16"/>
  <c r="FC34" i="16"/>
  <c r="FD34" i="16"/>
  <c r="FT37" i="16"/>
  <c r="FU37" i="16"/>
  <c r="FV37" i="16"/>
  <c r="IX39" i="16"/>
  <c r="IY39" i="16"/>
  <c r="IW39" i="16"/>
  <c r="HO43" i="16"/>
  <c r="HM43" i="16"/>
  <c r="HN43" i="16"/>
  <c r="FK46" i="16"/>
  <c r="FL46" i="16"/>
  <c r="FM46" i="16"/>
  <c r="GC48" i="16"/>
  <c r="GD48" i="16"/>
  <c r="GE48" i="16"/>
  <c r="CZ50" i="16"/>
  <c r="DA50" i="16"/>
  <c r="DB50" i="16"/>
  <c r="BG52" i="16"/>
  <c r="BH52" i="16"/>
  <c r="BI52" i="16"/>
  <c r="DI51" i="16"/>
  <c r="DJ51" i="16"/>
  <c r="DK51" i="16"/>
  <c r="JX50" i="16"/>
  <c r="JY50" i="16"/>
  <c r="JZ50" i="16"/>
  <c r="JP53" i="16"/>
  <c r="JO53" i="16"/>
  <c r="JQ53" i="16"/>
  <c r="IW51" i="16"/>
  <c r="IX51" i="16"/>
  <c r="IY51" i="16"/>
  <c r="EB53" i="16"/>
  <c r="EC53" i="16"/>
  <c r="EA53" i="16"/>
  <c r="JG57" i="16"/>
  <c r="JF57" i="16"/>
  <c r="JH57" i="16"/>
  <c r="IE51" i="16"/>
  <c r="IF51" i="16"/>
  <c r="IG51" i="16"/>
  <c r="KH53" i="16"/>
  <c r="KI53" i="16"/>
  <c r="KG53" i="16"/>
  <c r="GU61" i="16"/>
  <c r="GV61" i="16"/>
  <c r="GW61" i="16"/>
  <c r="JX58" i="16"/>
  <c r="JY58" i="16"/>
  <c r="JZ58" i="16"/>
  <c r="BY60" i="16"/>
  <c r="BZ60" i="16"/>
  <c r="CA60" i="16"/>
  <c r="JO61" i="16"/>
  <c r="JP61" i="16"/>
  <c r="JQ61" i="16"/>
  <c r="GU60" i="16"/>
  <c r="GV60" i="16"/>
  <c r="GW60" i="16"/>
  <c r="IE58" i="16"/>
  <c r="IF58" i="16"/>
  <c r="IG58" i="16"/>
  <c r="AO13" i="16"/>
  <c r="AP13" i="16"/>
  <c r="AQ13" i="16"/>
  <c r="DS11" i="16"/>
  <c r="DT11" i="16"/>
  <c r="DR11" i="16"/>
  <c r="DR13" i="16"/>
  <c r="DS13" i="16"/>
  <c r="DT13" i="16"/>
  <c r="EC12" i="16"/>
  <c r="EB12" i="16"/>
  <c r="EA12" i="16"/>
  <c r="CI22" i="16"/>
  <c r="CJ22" i="16"/>
  <c r="CH22" i="16"/>
  <c r="AG30" i="16"/>
  <c r="AF30" i="16"/>
  <c r="AH30" i="16"/>
  <c r="GD29" i="16"/>
  <c r="GC29" i="16"/>
  <c r="GE29" i="16"/>
  <c r="IN37" i="16"/>
  <c r="IO37" i="16"/>
  <c r="IP37" i="16"/>
  <c r="AP41" i="16"/>
  <c r="AQ41" i="16"/>
  <c r="AO41" i="16"/>
  <c r="JY39" i="16"/>
  <c r="JZ39" i="16"/>
  <c r="JX39" i="16"/>
  <c r="IE46" i="16"/>
  <c r="IF46" i="16"/>
  <c r="IG46" i="16"/>
  <c r="IW48" i="16"/>
  <c r="IX48" i="16"/>
  <c r="IY48" i="16"/>
  <c r="EJ50" i="16"/>
  <c r="EK50" i="16"/>
  <c r="EL50" i="16"/>
  <c r="EA52" i="16"/>
  <c r="EB52" i="16"/>
  <c r="EC52" i="16"/>
  <c r="JF52" i="16"/>
  <c r="JG52" i="16"/>
  <c r="JH52" i="16"/>
  <c r="GD53" i="16"/>
  <c r="GE53" i="16"/>
  <c r="GC53" i="16"/>
  <c r="CQ52" i="16"/>
  <c r="CR52" i="16"/>
  <c r="CS52" i="16"/>
  <c r="HN53" i="16"/>
  <c r="HO53" i="16"/>
  <c r="HM53" i="16"/>
  <c r="BH58" i="16"/>
  <c r="BG58" i="16"/>
  <c r="BI58" i="16"/>
  <c r="GU52" i="16"/>
  <c r="GV52" i="16"/>
  <c r="GW52" i="16"/>
  <c r="IE61" i="16"/>
  <c r="IF61" i="16"/>
  <c r="IG61" i="16"/>
  <c r="BG59" i="16"/>
  <c r="BH59" i="16"/>
  <c r="BI59" i="16"/>
  <c r="FB60" i="16"/>
  <c r="FC60" i="16"/>
  <c r="FD60" i="16"/>
  <c r="IE60" i="16"/>
  <c r="IF60" i="16"/>
  <c r="IG60" i="16"/>
  <c r="AX59" i="16"/>
  <c r="AY59" i="16"/>
  <c r="AZ59" i="16"/>
  <c r="FK13" i="16"/>
  <c r="FL13" i="16"/>
  <c r="FM13" i="16"/>
  <c r="JP10" i="16"/>
  <c r="JO10" i="16"/>
  <c r="JQ10" i="16"/>
  <c r="HW11" i="16"/>
  <c r="HX11" i="16"/>
  <c r="HV11" i="16"/>
  <c r="BG16" i="16"/>
  <c r="BH16" i="16"/>
  <c r="BI16" i="16"/>
  <c r="FB15" i="16"/>
  <c r="FC15" i="16"/>
  <c r="FD15" i="16"/>
  <c r="BQ19" i="16"/>
  <c r="BR19" i="16"/>
  <c r="BP19" i="16"/>
  <c r="EK19" i="16"/>
  <c r="EL19" i="16"/>
  <c r="EJ19" i="16"/>
  <c r="CJ30" i="16"/>
  <c r="CH30" i="16"/>
  <c r="CI30" i="16"/>
  <c r="GV29" i="16"/>
  <c r="GU29" i="16"/>
  <c r="GW29" i="16"/>
  <c r="GV39" i="16"/>
  <c r="GW39" i="16"/>
  <c r="GU39" i="16"/>
  <c r="IW45" i="16"/>
  <c r="IX45" i="16"/>
  <c r="IY45" i="16"/>
  <c r="AF47" i="16"/>
  <c r="AG47" i="16"/>
  <c r="AH47" i="16"/>
  <c r="AX49" i="16"/>
  <c r="AY49" i="16"/>
  <c r="AZ49" i="16"/>
  <c r="FT50" i="16"/>
  <c r="FU50" i="16"/>
  <c r="FV50" i="16"/>
  <c r="JY52" i="16"/>
  <c r="JZ52" i="16"/>
  <c r="JX52" i="16"/>
  <c r="IO54" i="16"/>
  <c r="IN54" i="16"/>
  <c r="IP54" i="16"/>
  <c r="AP53" i="16"/>
  <c r="AQ53" i="16"/>
  <c r="AO53" i="16"/>
  <c r="ES51" i="16"/>
  <c r="ET51" i="16"/>
  <c r="EU51" i="16"/>
  <c r="FK52" i="16"/>
  <c r="FL52" i="16"/>
  <c r="FM52" i="16"/>
  <c r="BQ54" i="16"/>
  <c r="BP54" i="16"/>
  <c r="BR54" i="16"/>
  <c r="EK56" i="16"/>
  <c r="EL56" i="16"/>
  <c r="EJ56" i="16"/>
  <c r="EB58" i="16"/>
  <c r="EC58" i="16"/>
  <c r="EA58" i="16"/>
  <c r="AF59" i="16"/>
  <c r="AG59" i="16"/>
  <c r="AH59" i="16"/>
  <c r="CQ59" i="16"/>
  <c r="CR59" i="16"/>
  <c r="CS59" i="16"/>
  <c r="IW60" i="16"/>
  <c r="IX60" i="16"/>
  <c r="IY60" i="16"/>
  <c r="AX61" i="16"/>
  <c r="AY61" i="16"/>
  <c r="AZ61" i="16"/>
  <c r="BP60" i="16"/>
  <c r="BQ60" i="16"/>
  <c r="BR60" i="16"/>
  <c r="DA11" i="16"/>
  <c r="DB11" i="16"/>
  <c r="CZ11" i="16"/>
  <c r="EB10" i="16"/>
  <c r="EA10" i="16"/>
  <c r="EC10" i="16"/>
  <c r="W14" i="16"/>
  <c r="X14" i="16"/>
  <c r="Y14" i="16"/>
  <c r="EB22" i="16"/>
  <c r="EC22" i="16"/>
  <c r="EA22" i="16"/>
  <c r="HV31" i="16"/>
  <c r="HW31" i="16"/>
  <c r="HX31" i="16"/>
  <c r="FB33" i="16"/>
  <c r="FC33" i="16"/>
  <c r="FD33" i="16"/>
  <c r="FC42" i="16"/>
  <c r="FD42" i="16"/>
  <c r="FB42" i="16"/>
  <c r="JO45" i="16"/>
  <c r="JP45" i="16"/>
  <c r="JQ45" i="16"/>
  <c r="CZ47" i="16"/>
  <c r="DA47" i="16"/>
  <c r="DB47" i="16"/>
  <c r="DR49" i="16"/>
  <c r="DS49" i="16"/>
  <c r="DT49" i="16"/>
  <c r="HD52" i="16"/>
  <c r="HE52" i="16"/>
  <c r="HF52" i="16"/>
  <c r="IN52" i="16"/>
  <c r="IO52" i="16"/>
  <c r="IP52" i="16"/>
  <c r="GD56" i="16"/>
  <c r="GC56" i="16"/>
  <c r="GE56" i="16"/>
  <c r="GV58" i="16"/>
  <c r="GW58" i="16"/>
  <c r="GU58" i="16"/>
  <c r="BY51" i="16"/>
  <c r="BZ51" i="16"/>
  <c r="CA51" i="16"/>
  <c r="AX60" i="16"/>
  <c r="AY60" i="16"/>
  <c r="AZ60" i="16"/>
  <c r="EA59" i="16"/>
  <c r="EB59" i="16"/>
  <c r="EC59" i="16"/>
  <c r="KG60" i="16"/>
  <c r="KH60" i="16"/>
  <c r="KI60" i="16"/>
  <c r="DR61" i="16"/>
  <c r="DS61" i="16"/>
  <c r="DT61" i="16"/>
  <c r="HD60" i="16"/>
  <c r="HE60" i="16"/>
  <c r="HF60" i="16"/>
  <c r="FD12" i="16"/>
  <c r="FC12" i="16"/>
  <c r="FB12" i="16"/>
  <c r="IN13" i="16"/>
  <c r="IO13" i="16"/>
  <c r="IP13" i="16"/>
  <c r="GL13" i="16"/>
  <c r="GM13" i="16"/>
  <c r="GN13" i="16"/>
  <c r="IX11" i="16"/>
  <c r="IY11" i="16"/>
  <c r="IW11" i="16"/>
  <c r="KG13" i="16"/>
  <c r="KH13" i="16"/>
  <c r="KI13" i="16"/>
  <c r="AY14" i="16"/>
  <c r="AX14" i="16"/>
  <c r="AZ14" i="16"/>
  <c r="GM17" i="16"/>
  <c r="GN17" i="16"/>
  <c r="GL17" i="16"/>
  <c r="BI31" i="16"/>
  <c r="BG31" i="16"/>
  <c r="BH31" i="16"/>
  <c r="IW31" i="16"/>
  <c r="IX31" i="16"/>
  <c r="IY31" i="16"/>
  <c r="HV32" i="16"/>
  <c r="HW32" i="16"/>
  <c r="HX32" i="16"/>
  <c r="GC33" i="16"/>
  <c r="GD33" i="16"/>
  <c r="GE33" i="16"/>
  <c r="HX30" i="16"/>
  <c r="HV30" i="16"/>
  <c r="HW30" i="16"/>
  <c r="FK36" i="16"/>
  <c r="FL36" i="16"/>
  <c r="FM36" i="16"/>
  <c r="JF37" i="16"/>
  <c r="JG37" i="16"/>
  <c r="JH37" i="16"/>
  <c r="AP43" i="16"/>
  <c r="AQ43" i="16"/>
  <c r="AO43" i="16"/>
  <c r="KG45" i="16"/>
  <c r="KH45" i="16"/>
  <c r="KI45" i="16"/>
  <c r="FT47" i="16"/>
  <c r="FU47" i="16"/>
  <c r="FV47" i="16"/>
  <c r="GL49" i="16"/>
  <c r="GM49" i="16"/>
  <c r="GN49" i="16"/>
  <c r="FK51" i="16"/>
  <c r="FL51" i="16"/>
  <c r="FM51" i="16"/>
  <c r="AF52" i="16"/>
  <c r="AG52" i="16"/>
  <c r="AH52" i="16"/>
  <c r="EA51" i="16"/>
  <c r="EB51" i="16"/>
  <c r="EC51" i="16"/>
  <c r="IX56" i="16"/>
  <c r="IW56" i="16"/>
  <c r="IY56" i="16"/>
  <c r="GC51" i="16"/>
  <c r="GD51" i="16"/>
  <c r="GE51" i="16"/>
  <c r="DR60" i="16"/>
  <c r="DS60" i="16"/>
  <c r="DT60" i="16"/>
  <c r="FK59" i="16"/>
  <c r="FL59" i="16"/>
  <c r="FM59" i="16"/>
  <c r="AO61" i="16"/>
  <c r="AP61" i="16"/>
  <c r="AQ61" i="16"/>
  <c r="GC61" i="16"/>
  <c r="GD61" i="16"/>
  <c r="GE61" i="16"/>
  <c r="AF61" i="16"/>
  <c r="AG61" i="16"/>
  <c r="AH61" i="16"/>
  <c r="GM11" i="16"/>
  <c r="GN11" i="16"/>
  <c r="GL11" i="16"/>
  <c r="X12" i="16"/>
  <c r="Y12" i="16"/>
  <c r="W12" i="16"/>
  <c r="JY11" i="16"/>
  <c r="JZ11" i="16"/>
  <c r="JX11" i="16"/>
  <c r="AG14" i="16"/>
  <c r="AF14" i="16"/>
  <c r="AH14" i="16"/>
  <c r="JG11" i="16"/>
  <c r="JH11" i="16"/>
  <c r="JF11" i="16"/>
  <c r="FC10" i="16"/>
  <c r="FB10" i="16"/>
  <c r="FD10" i="16"/>
  <c r="HE11" i="16"/>
  <c r="HF11" i="16"/>
  <c r="HD11" i="16"/>
  <c r="BH12" i="16"/>
  <c r="BI12" i="16"/>
  <c r="BG12" i="16"/>
  <c r="EJ14" i="16"/>
  <c r="EK14" i="16"/>
  <c r="EL14" i="16"/>
  <c r="DJ16" i="16"/>
  <c r="DK16" i="16"/>
  <c r="DI16" i="16"/>
  <c r="KH16" i="16"/>
  <c r="KI16" i="16"/>
  <c r="KG16" i="16"/>
  <c r="FC17" i="16"/>
  <c r="FD17" i="16"/>
  <c r="FB17" i="16"/>
  <c r="FC16" i="16"/>
  <c r="FD16" i="16"/>
  <c r="FB16" i="16"/>
  <c r="X17" i="16"/>
  <c r="Y17" i="16"/>
  <c r="W17" i="16"/>
  <c r="KH17" i="16"/>
  <c r="KI17" i="16"/>
  <c r="KG17" i="16"/>
  <c r="BP16" i="16"/>
  <c r="BQ16" i="16"/>
  <c r="BR16" i="16"/>
  <c r="EB18" i="16"/>
  <c r="EA18" i="16"/>
  <c r="EC18" i="16"/>
  <c r="IX18" i="16"/>
  <c r="IW18" i="16"/>
  <c r="IY18" i="16"/>
  <c r="FV20" i="16"/>
  <c r="FT20" i="16"/>
  <c r="FU20" i="16"/>
  <c r="IF18" i="16"/>
  <c r="IE18" i="16"/>
  <c r="IG18" i="16"/>
  <c r="GW20" i="16"/>
  <c r="GU20" i="16"/>
  <c r="GV20" i="16"/>
  <c r="KI19" i="16"/>
  <c r="KH19" i="16"/>
  <c r="KG19" i="16"/>
  <c r="JZ19" i="16"/>
  <c r="JX19" i="16"/>
  <c r="JY19" i="16"/>
  <c r="HE21" i="16"/>
  <c r="HF21" i="16"/>
  <c r="HD21" i="16"/>
  <c r="GD22" i="16"/>
  <c r="GE22" i="16"/>
  <c r="GC22" i="16"/>
  <c r="BZ23" i="16"/>
  <c r="CA23" i="16"/>
  <c r="BY23" i="16"/>
  <c r="CI24" i="16"/>
  <c r="CJ24" i="16"/>
  <c r="CH24" i="16"/>
  <c r="GM23" i="16"/>
  <c r="GN23" i="16"/>
  <c r="GL23" i="16"/>
  <c r="DS21" i="16"/>
  <c r="DT21" i="16"/>
  <c r="DR21" i="16"/>
  <c r="ET22" i="16"/>
  <c r="EU22" i="16"/>
  <c r="ES22" i="16"/>
  <c r="HN21" i="16"/>
  <c r="HO21" i="16"/>
  <c r="HM21" i="16"/>
  <c r="IF22" i="16"/>
  <c r="IG22" i="16"/>
  <c r="IE22" i="16"/>
  <c r="DA23" i="16"/>
  <c r="DB23" i="16"/>
  <c r="CZ23" i="16"/>
  <c r="X27" i="16"/>
  <c r="Y27" i="16"/>
  <c r="W27" i="16"/>
  <c r="FC25" i="16"/>
  <c r="FD25" i="16"/>
  <c r="FB25" i="16"/>
  <c r="X28" i="16"/>
  <c r="Y28" i="16"/>
  <c r="W28" i="16"/>
  <c r="JP27" i="16"/>
  <c r="JQ27" i="16"/>
  <c r="JO27" i="16"/>
  <c r="AG27" i="16"/>
  <c r="AH27" i="16"/>
  <c r="AF27" i="16"/>
  <c r="CJ31" i="16"/>
  <c r="CH31" i="16"/>
  <c r="CI31" i="16"/>
  <c r="BQ30" i="16"/>
  <c r="BP30" i="16"/>
  <c r="BR30" i="16"/>
  <c r="AX33" i="16"/>
  <c r="AY33" i="16"/>
  <c r="AZ33" i="16"/>
  <c r="W33" i="16"/>
  <c r="X33" i="16"/>
  <c r="Y33" i="16"/>
  <c r="GL31" i="16"/>
  <c r="GM31" i="16"/>
  <c r="GN31" i="16"/>
  <c r="DR33" i="16"/>
  <c r="DS33" i="16"/>
  <c r="DT33" i="16"/>
  <c r="KG31" i="16"/>
  <c r="KI31" i="16"/>
  <c r="KH31" i="16"/>
  <c r="IX29" i="16"/>
  <c r="IW29" i="16"/>
  <c r="IY29" i="16"/>
  <c r="IE32" i="16"/>
  <c r="IF32" i="16"/>
  <c r="IG32" i="16"/>
  <c r="HN29" i="16"/>
  <c r="HM29" i="16"/>
  <c r="HO29" i="16"/>
  <c r="GC32" i="16"/>
  <c r="GD32" i="16"/>
  <c r="GE32" i="16"/>
  <c r="IE30" i="16"/>
  <c r="IF30" i="16"/>
  <c r="IG30" i="16"/>
  <c r="EA32" i="16"/>
  <c r="EB32" i="16"/>
  <c r="EC32" i="16"/>
  <c r="W36" i="16"/>
  <c r="X36" i="16"/>
  <c r="Y36" i="16"/>
  <c r="FK35" i="16"/>
  <c r="FL35" i="16"/>
  <c r="FM35" i="16"/>
  <c r="IE35" i="16"/>
  <c r="IF35" i="16"/>
  <c r="IG35" i="16"/>
  <c r="AX36" i="16"/>
  <c r="AY36" i="16"/>
  <c r="AZ36" i="16"/>
  <c r="EB38" i="16"/>
  <c r="EC38" i="16"/>
  <c r="EA38" i="16"/>
  <c r="FU41" i="16"/>
  <c r="FV41" i="16"/>
  <c r="FT41" i="16"/>
  <c r="AG41" i="16"/>
  <c r="AH41" i="16"/>
  <c r="AF41" i="16"/>
  <c r="BH39" i="16"/>
  <c r="BI39" i="16"/>
  <c r="BG39" i="16"/>
  <c r="BZ41" i="16"/>
  <c r="CA41" i="16"/>
  <c r="BY41" i="16"/>
  <c r="CR53" i="16"/>
  <c r="CS53" i="16"/>
  <c r="CQ53" i="16"/>
  <c r="HW41" i="16"/>
  <c r="HX41" i="16"/>
  <c r="HV41" i="16"/>
  <c r="JF45" i="16"/>
  <c r="JG45" i="16"/>
  <c r="JH45" i="16"/>
  <c r="EJ47" i="16"/>
  <c r="EK47" i="16"/>
  <c r="EL47" i="16"/>
  <c r="FB50" i="16"/>
  <c r="FC50" i="16"/>
  <c r="FD50" i="16"/>
  <c r="CH51" i="16"/>
  <c r="CI51" i="16"/>
  <c r="CJ51" i="16"/>
  <c r="FB52" i="16"/>
  <c r="FC52" i="16"/>
  <c r="FD52" i="16"/>
  <c r="BP52" i="16"/>
  <c r="BQ52" i="16"/>
  <c r="BR52" i="16"/>
  <c r="JP55" i="16"/>
  <c r="JQ55" i="16"/>
  <c r="JO55" i="16"/>
  <c r="FC56" i="16"/>
  <c r="FB56" i="16"/>
  <c r="FD56" i="16"/>
  <c r="HD50" i="16"/>
  <c r="HE50" i="16"/>
  <c r="HF50" i="16"/>
  <c r="DR52" i="16"/>
  <c r="DS52" i="16"/>
  <c r="DT52" i="16"/>
  <c r="HV52" i="16"/>
  <c r="HW52" i="16"/>
  <c r="HX52" i="16"/>
  <c r="BH56" i="16"/>
  <c r="BG56" i="16"/>
  <c r="BI56" i="16"/>
  <c r="DR59" i="16"/>
  <c r="DS59" i="16"/>
  <c r="DT59" i="16"/>
  <c r="JF59" i="16"/>
  <c r="JG59" i="16"/>
  <c r="JH59" i="16"/>
  <c r="IN60" i="16"/>
  <c r="IO60" i="16"/>
  <c r="IP60" i="16"/>
  <c r="FK61" i="16"/>
  <c r="FL61" i="16"/>
  <c r="FM61" i="16"/>
  <c r="W63" i="16"/>
  <c r="X63" i="16"/>
  <c r="Y63" i="16"/>
  <c r="GL63" i="16"/>
  <c r="GM63" i="16"/>
  <c r="GN63" i="16"/>
  <c r="IE62" i="16"/>
  <c r="IF62" i="16"/>
  <c r="IG62" i="16"/>
  <c r="AF60" i="16"/>
  <c r="AG60" i="16"/>
  <c r="AH60" i="16"/>
  <c r="BP61" i="16"/>
  <c r="BQ61" i="16"/>
  <c r="BR61" i="16"/>
  <c r="BP59" i="16"/>
  <c r="BQ59" i="16"/>
  <c r="BR59" i="16"/>
  <c r="HD59" i="16"/>
  <c r="HE59" i="16"/>
  <c r="HF59" i="16"/>
  <c r="EA60" i="16"/>
  <c r="EB60" i="16"/>
  <c r="EC60" i="16"/>
  <c r="CQ61" i="16"/>
  <c r="CR61" i="16"/>
  <c r="CS61" i="16"/>
  <c r="JF62" i="16"/>
  <c r="JG62" i="16"/>
  <c r="JH62" i="16"/>
  <c r="HV63" i="16"/>
  <c r="HW63" i="16"/>
  <c r="HX63" i="16"/>
  <c r="BP62" i="16"/>
  <c r="BQ62" i="16"/>
  <c r="BR62" i="16"/>
  <c r="DI59" i="16"/>
  <c r="DJ59" i="16"/>
  <c r="DK59" i="16"/>
  <c r="IW59" i="16"/>
  <c r="IX59" i="16"/>
  <c r="IY59" i="16"/>
  <c r="EJ60" i="16"/>
  <c r="EK60" i="16"/>
  <c r="EL60" i="16"/>
  <c r="FB61" i="16"/>
  <c r="FC61" i="16"/>
  <c r="FD61" i="16"/>
  <c r="KH10" i="16"/>
  <c r="KG10" i="16"/>
  <c r="KI10" i="16"/>
  <c r="EK10" i="16"/>
  <c r="EJ10" i="16"/>
  <c r="EL10" i="16"/>
  <c r="AP12" i="16"/>
  <c r="AQ12" i="16"/>
  <c r="AO12" i="16"/>
  <c r="DI13" i="16"/>
  <c r="DJ13" i="16"/>
  <c r="DK13" i="16"/>
  <c r="HW13" i="16"/>
  <c r="HX13" i="16"/>
  <c r="HV13" i="16"/>
  <c r="JY10" i="16"/>
  <c r="JX10" i="16"/>
  <c r="JZ10" i="16"/>
  <c r="X11" i="16"/>
  <c r="W11" i="16"/>
  <c r="Y11" i="16"/>
  <c r="IX13" i="16"/>
  <c r="IY13" i="16"/>
  <c r="IW13" i="16"/>
  <c r="ES13" i="16"/>
  <c r="ET13" i="16"/>
  <c r="EU13" i="16"/>
  <c r="AO15" i="16"/>
  <c r="AP15" i="16"/>
  <c r="AQ15" i="16"/>
  <c r="FT14" i="16"/>
  <c r="FU14" i="16"/>
  <c r="FV14" i="16"/>
  <c r="DI14" i="16"/>
  <c r="DJ14" i="16"/>
  <c r="DK14" i="16"/>
  <c r="AX15" i="16"/>
  <c r="AY15" i="16"/>
  <c r="AZ15" i="16"/>
  <c r="BY15" i="16"/>
  <c r="BZ15" i="16"/>
  <c r="CA15" i="16"/>
  <c r="EB16" i="16"/>
  <c r="EC16" i="16"/>
  <c r="EA16" i="16"/>
  <c r="AG17" i="16"/>
  <c r="AH17" i="16"/>
  <c r="AF17" i="16"/>
  <c r="FU16" i="16"/>
  <c r="FV16" i="16"/>
  <c r="FT16" i="16"/>
  <c r="AP17" i="16"/>
  <c r="AQ17" i="16"/>
  <c r="AO17" i="16"/>
  <c r="BQ18" i="16"/>
  <c r="BR18" i="16"/>
  <c r="BP18" i="16"/>
  <c r="EB17" i="16"/>
  <c r="EC17" i="16"/>
  <c r="EA17" i="16"/>
  <c r="HF20" i="16"/>
  <c r="HD20" i="16"/>
  <c r="HE20" i="16"/>
  <c r="HX19" i="16"/>
  <c r="HV19" i="16"/>
  <c r="HW19" i="16"/>
  <c r="DA19" i="16"/>
  <c r="DB19" i="16"/>
  <c r="CZ19" i="16"/>
  <c r="AZ20" i="16"/>
  <c r="AY20" i="16"/>
  <c r="AX20" i="16"/>
  <c r="AQ20" i="16"/>
  <c r="AO20" i="16"/>
  <c r="AP20" i="16"/>
  <c r="X21" i="16"/>
  <c r="Y21" i="16"/>
  <c r="W21" i="16"/>
  <c r="HW21" i="16"/>
  <c r="HX21" i="16"/>
  <c r="HV21" i="16"/>
  <c r="HW22" i="16"/>
  <c r="HX22" i="16"/>
  <c r="HV22" i="16"/>
  <c r="CR23" i="16"/>
  <c r="CS23" i="16"/>
  <c r="CQ23" i="16"/>
  <c r="FC24" i="16"/>
  <c r="FD24" i="16"/>
  <c r="FB24" i="16"/>
  <c r="JG23" i="16"/>
  <c r="JH23" i="16"/>
  <c r="JF23" i="16"/>
  <c r="GM21" i="16"/>
  <c r="GN21" i="16"/>
  <c r="GL21" i="16"/>
  <c r="GM22" i="16"/>
  <c r="GN22" i="16"/>
  <c r="GL22" i="16"/>
  <c r="IF21" i="16"/>
  <c r="IG21" i="16"/>
  <c r="IE21" i="16"/>
  <c r="IX22" i="16"/>
  <c r="IY22" i="16"/>
  <c r="IW22" i="16"/>
  <c r="DS23" i="16"/>
  <c r="DT23" i="16"/>
  <c r="DR23" i="16"/>
  <c r="CR27" i="16"/>
  <c r="CS27" i="16"/>
  <c r="CQ27" i="16"/>
  <c r="FC28" i="16"/>
  <c r="FB28" i="16"/>
  <c r="FD28" i="16"/>
  <c r="X29" i="16"/>
  <c r="W29" i="16"/>
  <c r="Y29" i="16"/>
  <c r="FL29" i="16"/>
  <c r="FK29" i="16"/>
  <c r="FM29" i="16"/>
  <c r="FV25" i="16"/>
  <c r="FT25" i="16"/>
  <c r="FU25" i="16"/>
  <c r="BZ26" i="16"/>
  <c r="CA26" i="16"/>
  <c r="BY26" i="16"/>
  <c r="CQ30" i="16"/>
  <c r="CR30" i="16"/>
  <c r="CS30" i="16"/>
  <c r="BQ28" i="16"/>
  <c r="BR28" i="16"/>
  <c r="BP28" i="16"/>
  <c r="HE28" i="16"/>
  <c r="HF28" i="16"/>
  <c r="HD28" i="16"/>
  <c r="BZ29" i="16"/>
  <c r="CA29" i="16"/>
  <c r="BY29" i="16"/>
  <c r="DA27" i="16"/>
  <c r="DB27" i="16"/>
  <c r="CZ27" i="16"/>
  <c r="FD31" i="16"/>
  <c r="FB31" i="16"/>
  <c r="FC31" i="16"/>
  <c r="FT31" i="16"/>
  <c r="FU31" i="16"/>
  <c r="FV31" i="16"/>
  <c r="CZ33" i="16"/>
  <c r="DA33" i="16"/>
  <c r="DB33" i="16"/>
  <c r="BY33" i="16"/>
  <c r="BZ33" i="16"/>
  <c r="CA33" i="16"/>
  <c r="ES33" i="16"/>
  <c r="ET33" i="16"/>
  <c r="EU33" i="16"/>
  <c r="AO32" i="16"/>
  <c r="AP32" i="16"/>
  <c r="AQ32" i="16"/>
  <c r="HM33" i="16"/>
  <c r="HN33" i="16"/>
  <c r="HO33" i="16"/>
  <c r="DI32" i="16"/>
  <c r="DK32" i="16"/>
  <c r="DJ32" i="16"/>
  <c r="AY31" i="16"/>
  <c r="AZ31" i="16"/>
  <c r="AX31" i="16"/>
  <c r="JF32" i="16"/>
  <c r="JG32" i="16"/>
  <c r="JH32" i="16"/>
  <c r="CH33" i="16"/>
  <c r="CI33" i="16"/>
  <c r="CJ33" i="16"/>
  <c r="BG35" i="16"/>
  <c r="BH35" i="16"/>
  <c r="BI35" i="16"/>
  <c r="AO36" i="16"/>
  <c r="AP36" i="16"/>
  <c r="AQ36" i="16"/>
  <c r="GD38" i="16"/>
  <c r="GE38" i="16"/>
  <c r="GC38" i="16"/>
  <c r="HN41" i="16"/>
  <c r="HO41" i="16"/>
  <c r="HM41" i="16"/>
  <c r="DS42" i="16"/>
  <c r="DT42" i="16"/>
  <c r="DR42" i="16"/>
  <c r="FU40" i="16"/>
  <c r="FV40" i="16"/>
  <c r="FT40" i="16"/>
  <c r="EK41" i="16"/>
  <c r="EL41" i="16"/>
  <c r="EJ41" i="16"/>
  <c r="EB39" i="16"/>
  <c r="EC39" i="16"/>
  <c r="EA39" i="16"/>
  <c r="CI41" i="16"/>
  <c r="CJ41" i="16"/>
  <c r="CH41" i="16"/>
  <c r="JX45" i="16"/>
  <c r="JY45" i="16"/>
  <c r="JZ45" i="16"/>
  <c r="HD47" i="16"/>
  <c r="HE47" i="16"/>
  <c r="HF47" i="16"/>
  <c r="GL50" i="16"/>
  <c r="GM50" i="16"/>
  <c r="GN50" i="16"/>
  <c r="DR51" i="16"/>
  <c r="DS51" i="16"/>
  <c r="DT51" i="16"/>
  <c r="AG55" i="16"/>
  <c r="AF55" i="16"/>
  <c r="AH55" i="16"/>
  <c r="AP56" i="16"/>
  <c r="AO56" i="16"/>
  <c r="AQ56" i="16"/>
  <c r="DA57" i="16"/>
  <c r="CZ57" i="16"/>
  <c r="DB57" i="16"/>
  <c r="DJ58" i="16"/>
  <c r="DI58" i="16"/>
  <c r="DK58" i="16"/>
  <c r="EB55" i="16"/>
  <c r="EC55" i="16"/>
  <c r="EA55" i="16"/>
  <c r="HN56" i="16"/>
  <c r="HM56" i="16"/>
  <c r="HO56" i="16"/>
  <c r="FC54" i="16"/>
  <c r="FD54" i="16"/>
  <c r="FB54" i="16"/>
  <c r="GM56" i="16"/>
  <c r="GL56" i="16"/>
  <c r="GN56" i="16"/>
  <c r="GV57" i="16"/>
  <c r="GU57" i="16"/>
  <c r="GW57" i="16"/>
  <c r="HE58" i="16"/>
  <c r="HD58" i="16"/>
  <c r="HF58" i="16"/>
  <c r="AO63" i="16"/>
  <c r="AP63" i="16"/>
  <c r="AQ63" i="16"/>
  <c r="IW62" i="16"/>
  <c r="IX62" i="16"/>
  <c r="IY62" i="16"/>
  <c r="AF63" i="16"/>
  <c r="AG63" i="16"/>
  <c r="AH63" i="16"/>
  <c r="FB62" i="16"/>
  <c r="FC62" i="16"/>
  <c r="FD62" i="16"/>
  <c r="HD13" i="16"/>
  <c r="HE13" i="16"/>
  <c r="HF13" i="16"/>
  <c r="HX12" i="16"/>
  <c r="HW12" i="16"/>
  <c r="HV12" i="16"/>
  <c r="EJ13" i="16"/>
  <c r="EK13" i="16"/>
  <c r="EL13" i="16"/>
  <c r="AR10" i="16"/>
  <c r="IE13" i="16"/>
  <c r="IF13" i="16"/>
  <c r="IG13" i="16"/>
  <c r="GC14" i="16"/>
  <c r="GD14" i="16"/>
  <c r="GE14" i="16"/>
  <c r="BQ11" i="16"/>
  <c r="BR11" i="16"/>
  <c r="BP11" i="16"/>
  <c r="DA13" i="16"/>
  <c r="DB13" i="16"/>
  <c r="CZ13" i="16"/>
  <c r="JO13" i="16"/>
  <c r="JP13" i="16"/>
  <c r="JQ13" i="16"/>
  <c r="DI15" i="16"/>
  <c r="DJ15" i="16"/>
  <c r="DK15" i="16"/>
  <c r="EC14" i="16"/>
  <c r="EA14" i="16"/>
  <c r="EB14" i="16"/>
  <c r="ET16" i="16"/>
  <c r="EU16" i="16"/>
  <c r="ES16" i="16"/>
  <c r="AY17" i="16"/>
  <c r="AZ17" i="16"/>
  <c r="AX17" i="16"/>
  <c r="GU15" i="16"/>
  <c r="GV15" i="16"/>
  <c r="GW15" i="16"/>
  <c r="GM16" i="16"/>
  <c r="GN16" i="16"/>
  <c r="GL16" i="16"/>
  <c r="BH17" i="16"/>
  <c r="BI17" i="16"/>
  <c r="BG17" i="16"/>
  <c r="ET17" i="16"/>
  <c r="EU17" i="16"/>
  <c r="ES17" i="16"/>
  <c r="GV18" i="16"/>
  <c r="GW18" i="16"/>
  <c r="GU18" i="16"/>
  <c r="IG19" i="16"/>
  <c r="IE19" i="16"/>
  <c r="IF19" i="16"/>
  <c r="GD18" i="16"/>
  <c r="GC18" i="16"/>
  <c r="GE18" i="16"/>
  <c r="JH19" i="16"/>
  <c r="JF19" i="16"/>
  <c r="JG19" i="16"/>
  <c r="CJ20" i="16"/>
  <c r="CI20" i="16"/>
  <c r="CH20" i="16"/>
  <c r="CA20" i="16"/>
  <c r="BY20" i="16"/>
  <c r="BZ20" i="16"/>
  <c r="DJ22" i="16"/>
  <c r="DK22" i="16"/>
  <c r="DI22" i="16"/>
  <c r="DJ21" i="16"/>
  <c r="DK21" i="16"/>
  <c r="DI21" i="16"/>
  <c r="IO21" i="16"/>
  <c r="IP21" i="16"/>
  <c r="IN21" i="16"/>
  <c r="IO22" i="16"/>
  <c r="IP22" i="16"/>
  <c r="IN22" i="16"/>
  <c r="DJ23" i="16"/>
  <c r="DK23" i="16"/>
  <c r="DI23" i="16"/>
  <c r="GD24" i="16"/>
  <c r="GE24" i="16"/>
  <c r="GC24" i="16"/>
  <c r="BH24" i="16"/>
  <c r="BI24" i="16"/>
  <c r="BG24" i="16"/>
  <c r="AG22" i="16"/>
  <c r="AH22" i="16"/>
  <c r="AF22" i="16"/>
  <c r="HE23" i="16"/>
  <c r="HF23" i="16"/>
  <c r="HD23" i="16"/>
  <c r="IX21" i="16"/>
  <c r="IY21" i="16"/>
  <c r="IW21" i="16"/>
  <c r="JP22" i="16"/>
  <c r="JQ22" i="16"/>
  <c r="JO22" i="16"/>
  <c r="EK23" i="16"/>
  <c r="EL23" i="16"/>
  <c r="EJ23" i="16"/>
  <c r="FL27" i="16"/>
  <c r="FM27" i="16"/>
  <c r="FK27" i="16"/>
  <c r="DA25" i="16"/>
  <c r="DB25" i="16"/>
  <c r="CZ25" i="16"/>
  <c r="IY25" i="16"/>
  <c r="IX25" i="16"/>
  <c r="IW25" i="16"/>
  <c r="JZ25" i="16"/>
  <c r="JY25" i="16"/>
  <c r="JX25" i="16"/>
  <c r="ET26" i="16"/>
  <c r="EU26" i="16"/>
  <c r="ES26" i="16"/>
  <c r="DS26" i="16"/>
  <c r="DT26" i="16"/>
  <c r="DR26" i="16"/>
  <c r="FU27" i="16"/>
  <c r="FV27" i="16"/>
  <c r="FT27" i="16"/>
  <c r="GU31" i="16"/>
  <c r="GV31" i="16"/>
  <c r="GW31" i="16"/>
  <c r="FT32" i="16"/>
  <c r="FU32" i="16"/>
  <c r="FV32" i="16"/>
  <c r="EA33" i="16"/>
  <c r="EB33" i="16"/>
  <c r="EC33" i="16"/>
  <c r="FT33" i="16"/>
  <c r="FU33" i="16"/>
  <c r="FV33" i="16"/>
  <c r="HM31" i="16"/>
  <c r="HN31" i="16"/>
  <c r="HO31" i="16"/>
  <c r="BP34" i="16"/>
  <c r="BQ34" i="16"/>
  <c r="BR34" i="16"/>
  <c r="BP32" i="16"/>
  <c r="BQ32" i="16"/>
  <c r="BR32" i="16"/>
  <c r="JO33" i="16"/>
  <c r="JP33" i="16"/>
  <c r="JQ33" i="16"/>
  <c r="EJ32" i="16"/>
  <c r="EL32" i="16"/>
  <c r="EK32" i="16"/>
  <c r="DS31" i="16"/>
  <c r="DT31" i="16"/>
  <c r="DR31" i="16"/>
  <c r="KG32" i="16"/>
  <c r="KH32" i="16"/>
  <c r="KI32" i="16"/>
  <c r="CQ31" i="16"/>
  <c r="CR31" i="16"/>
  <c r="CS31" i="16"/>
  <c r="HD33" i="16"/>
  <c r="HE33" i="16"/>
  <c r="HF33" i="16"/>
  <c r="W31" i="16"/>
  <c r="X31" i="16"/>
  <c r="Y31" i="16"/>
  <c r="BY35" i="16"/>
  <c r="BZ35" i="16"/>
  <c r="CA35" i="16"/>
  <c r="GC36" i="16"/>
  <c r="GD36" i="16"/>
  <c r="GE36" i="16"/>
  <c r="EA36" i="16"/>
  <c r="EB36" i="16"/>
  <c r="EC36" i="16"/>
  <c r="BH40" i="16"/>
  <c r="BI40" i="16"/>
  <c r="BG40" i="16"/>
  <c r="IF38" i="16"/>
  <c r="IG38" i="16"/>
  <c r="IE38" i="16"/>
  <c r="GD42" i="16"/>
  <c r="GE42" i="16"/>
  <c r="GC42" i="16"/>
  <c r="HF43" i="16"/>
  <c r="HD43" i="16"/>
  <c r="HE43" i="16"/>
  <c r="GD41" i="16"/>
  <c r="GE41" i="16"/>
  <c r="GC41" i="16"/>
  <c r="CR40" i="16"/>
  <c r="CS40" i="16"/>
  <c r="CQ40" i="16"/>
  <c r="AP42" i="16"/>
  <c r="AQ42" i="16"/>
  <c r="AO42" i="16"/>
  <c r="KH39" i="16"/>
  <c r="KI39" i="16"/>
  <c r="KG39" i="16"/>
  <c r="IX41" i="16"/>
  <c r="IY41" i="16"/>
  <c r="IW41" i="16"/>
  <c r="W46" i="16"/>
  <c r="X46" i="16"/>
  <c r="Y46" i="16"/>
  <c r="BY48" i="16"/>
  <c r="BZ48" i="16"/>
  <c r="CA48" i="16"/>
  <c r="HV50" i="16"/>
  <c r="HW50" i="16"/>
  <c r="HX50" i="16"/>
  <c r="FB51" i="16"/>
  <c r="FC51" i="16"/>
  <c r="FD51" i="16"/>
  <c r="KG51" i="16"/>
  <c r="KH51" i="16"/>
  <c r="KI51" i="16"/>
  <c r="IF53" i="16"/>
  <c r="IG53" i="16"/>
  <c r="IE53" i="16"/>
  <c r="AG54" i="16"/>
  <c r="AH54" i="16"/>
  <c r="AF54" i="16"/>
  <c r="HM51" i="16"/>
  <c r="HN51" i="16"/>
  <c r="HO51" i="16"/>
  <c r="EJ52" i="16"/>
  <c r="EK52" i="16"/>
  <c r="EL52" i="16"/>
  <c r="BQ55" i="16"/>
  <c r="BP55" i="16"/>
  <c r="BR55" i="16"/>
  <c r="GD58" i="16"/>
  <c r="GC58" i="16"/>
  <c r="GE58" i="16"/>
  <c r="KH56" i="16"/>
  <c r="KG56" i="16"/>
  <c r="KI56" i="16"/>
  <c r="GM54" i="16"/>
  <c r="GN54" i="16"/>
  <c r="GL54" i="16"/>
  <c r="FB59" i="16"/>
  <c r="FC59" i="16"/>
  <c r="FD59" i="16"/>
  <c r="W60" i="16"/>
  <c r="X60" i="16"/>
  <c r="Y60" i="16"/>
  <c r="JX60" i="16"/>
  <c r="JY60" i="16"/>
  <c r="JZ60" i="16"/>
  <c r="JF61" i="16"/>
  <c r="JG61" i="16"/>
  <c r="JH61" i="16"/>
  <c r="BG63" i="16"/>
  <c r="BH63" i="16"/>
  <c r="BI63" i="16"/>
  <c r="FT63" i="16"/>
  <c r="FU63" i="16"/>
  <c r="FV63" i="16"/>
  <c r="CZ60" i="16"/>
  <c r="DA60" i="16"/>
  <c r="DB60" i="16"/>
  <c r="HD61" i="16"/>
  <c r="HE61" i="16"/>
  <c r="HF61" i="16"/>
  <c r="IW58" i="16"/>
  <c r="IX58" i="16"/>
  <c r="IY58" i="16"/>
  <c r="CZ59" i="16"/>
  <c r="DA59" i="16"/>
  <c r="DB59" i="16"/>
  <c r="IN59" i="16"/>
  <c r="IO59" i="16"/>
  <c r="IP59" i="16"/>
  <c r="FK60" i="16"/>
  <c r="FL60" i="16"/>
  <c r="FM60" i="16"/>
  <c r="ES61" i="16"/>
  <c r="ET61" i="16"/>
  <c r="EU61" i="16"/>
  <c r="AX63" i="16"/>
  <c r="AY63" i="16"/>
  <c r="AZ63" i="16"/>
  <c r="GU62" i="16"/>
  <c r="GV62" i="16"/>
  <c r="GW62" i="16"/>
  <c r="JF58" i="16"/>
  <c r="JG58" i="16"/>
  <c r="JH58" i="16"/>
  <c r="ES59" i="16"/>
  <c r="ET59" i="16"/>
  <c r="EU59" i="16"/>
  <c r="KG59" i="16"/>
  <c r="KH59" i="16"/>
  <c r="KI59" i="16"/>
  <c r="FT60" i="16"/>
  <c r="FU60" i="16"/>
  <c r="FV60" i="16"/>
  <c r="IW61" i="16"/>
  <c r="IX61" i="16"/>
  <c r="IY61" i="16"/>
  <c r="BH10" i="16"/>
  <c r="BG10" i="16"/>
  <c r="BI10" i="16"/>
  <c r="CQ13" i="16"/>
  <c r="CR13" i="16"/>
  <c r="CS13" i="16"/>
  <c r="AO14" i="16"/>
  <c r="AP14" i="16"/>
  <c r="AQ14" i="16"/>
  <c r="BP13" i="16"/>
  <c r="BQ13" i="16"/>
  <c r="BR13" i="16"/>
  <c r="AQ10" i="16"/>
  <c r="AH13" i="16"/>
  <c r="AF13" i="16"/>
  <c r="AG13" i="16"/>
  <c r="JZ13" i="16"/>
  <c r="JX13" i="16"/>
  <c r="JY13" i="16"/>
  <c r="GU13" i="16"/>
  <c r="GV13" i="16"/>
  <c r="GW13" i="16"/>
  <c r="HM14" i="16"/>
  <c r="HN14" i="16"/>
  <c r="HO14" i="16"/>
  <c r="CH15" i="16"/>
  <c r="CI15" i="16"/>
  <c r="CJ15" i="16"/>
  <c r="ES15" i="16"/>
  <c r="ET15" i="16"/>
  <c r="EU15" i="16"/>
  <c r="GU14" i="16"/>
  <c r="GV14" i="16"/>
  <c r="GW14" i="16"/>
  <c r="BQ14" i="16"/>
  <c r="BR14" i="16"/>
  <c r="BP14" i="16"/>
  <c r="FL16" i="16"/>
  <c r="FM16" i="16"/>
  <c r="FK16" i="16"/>
  <c r="BQ17" i="16"/>
  <c r="BR17" i="16"/>
  <c r="BP17" i="16"/>
  <c r="CI16" i="16"/>
  <c r="CJ16" i="16"/>
  <c r="CH16" i="16"/>
  <c r="JX15" i="16"/>
  <c r="JY15" i="16"/>
  <c r="JZ15" i="16"/>
  <c r="HE16" i="16"/>
  <c r="HF16" i="16"/>
  <c r="HD16" i="16"/>
  <c r="BZ17" i="16"/>
  <c r="CA17" i="16"/>
  <c r="BY17" i="16"/>
  <c r="EK18" i="16"/>
  <c r="EL18" i="16"/>
  <c r="EJ18" i="16"/>
  <c r="FU17" i="16"/>
  <c r="FV17" i="16"/>
  <c r="FT17" i="16"/>
  <c r="JQ19" i="16"/>
  <c r="JO19" i="16"/>
  <c r="JP19" i="16"/>
  <c r="FU19" i="16"/>
  <c r="FV19" i="16"/>
  <c r="FT19" i="16"/>
  <c r="Y20" i="16"/>
  <c r="W20" i="16"/>
  <c r="X20" i="16"/>
  <c r="DT20" i="16"/>
  <c r="DS20" i="16"/>
  <c r="DR20" i="16"/>
  <c r="DK20" i="16"/>
  <c r="DI20" i="16"/>
  <c r="DJ20" i="16"/>
  <c r="GD21" i="16"/>
  <c r="GE21" i="16"/>
  <c r="GC21" i="16"/>
  <c r="JG21" i="16"/>
  <c r="JH21" i="16"/>
  <c r="JF21" i="16"/>
  <c r="JG22" i="16"/>
  <c r="JH22" i="16"/>
  <c r="JF22" i="16"/>
  <c r="EB23" i="16"/>
  <c r="EC23" i="16"/>
  <c r="EA23" i="16"/>
  <c r="HN24" i="16"/>
  <c r="HO24" i="16"/>
  <c r="HM24" i="16"/>
  <c r="EB24" i="16"/>
  <c r="EC24" i="16"/>
  <c r="EA24" i="16"/>
  <c r="BZ22" i="16"/>
  <c r="CA22" i="16"/>
  <c r="BY22" i="16"/>
  <c r="JY23" i="16"/>
  <c r="JZ23" i="16"/>
  <c r="JX23" i="16"/>
  <c r="JP21" i="16"/>
  <c r="JQ21" i="16"/>
  <c r="JO21" i="16"/>
  <c r="KH22" i="16"/>
  <c r="KI22" i="16"/>
  <c r="KG22" i="16"/>
  <c r="FC23" i="16"/>
  <c r="FD23" i="16"/>
  <c r="FB23" i="16"/>
  <c r="X24" i="16"/>
  <c r="Y24" i="16"/>
  <c r="W24" i="16"/>
  <c r="IF27" i="16"/>
  <c r="IG27" i="16"/>
  <c r="IE27" i="16"/>
  <c r="GM28" i="16"/>
  <c r="GL28" i="16"/>
  <c r="GN28" i="16"/>
  <c r="BH29" i="16"/>
  <c r="BG29" i="16"/>
  <c r="BI29" i="16"/>
  <c r="HN26" i="16"/>
  <c r="HO26" i="16"/>
  <c r="HM26" i="16"/>
  <c r="GM26" i="16"/>
  <c r="GN26" i="16"/>
  <c r="GL26" i="16"/>
  <c r="DA28" i="16"/>
  <c r="DB28" i="16"/>
  <c r="CZ28" i="16"/>
  <c r="IO28" i="16"/>
  <c r="IP28" i="16"/>
  <c r="IN28" i="16"/>
  <c r="GE25" i="16"/>
  <c r="GD25" i="16"/>
  <c r="GC25" i="16"/>
  <c r="IO27" i="16"/>
  <c r="IP27" i="16"/>
  <c r="IN27" i="16"/>
  <c r="GU32" i="16"/>
  <c r="GV32" i="16"/>
  <c r="GW32" i="16"/>
  <c r="GU33" i="16"/>
  <c r="GV33" i="16"/>
  <c r="GW33" i="16"/>
  <c r="IN31" i="16"/>
  <c r="IO31" i="16"/>
  <c r="IP31" i="16"/>
  <c r="EJ34" i="16"/>
  <c r="EK34" i="16"/>
  <c r="EL34" i="16"/>
  <c r="FK32" i="16"/>
  <c r="FL32" i="16"/>
  <c r="FM32" i="16"/>
  <c r="BG34" i="16"/>
  <c r="BH34" i="16"/>
  <c r="BI34" i="16"/>
  <c r="AO33" i="16"/>
  <c r="AQ33" i="16"/>
  <c r="AP33" i="16"/>
  <c r="DI33" i="16"/>
  <c r="DJ33" i="16"/>
  <c r="DK33" i="16"/>
  <c r="IE33" i="16"/>
  <c r="IF33" i="16"/>
  <c r="IG33" i="16"/>
  <c r="CQ35" i="16"/>
  <c r="CR35" i="16"/>
  <c r="CS35" i="16"/>
  <c r="IW36" i="16"/>
  <c r="IX36" i="16"/>
  <c r="IY36" i="16"/>
  <c r="GU36" i="16"/>
  <c r="GV36" i="16"/>
  <c r="GW36" i="16"/>
  <c r="DA40" i="16"/>
  <c r="DB40" i="16"/>
  <c r="CZ40" i="16"/>
  <c r="X39" i="16"/>
  <c r="Y39" i="16"/>
  <c r="W39" i="16"/>
  <c r="HW42" i="16"/>
  <c r="HX42" i="16"/>
  <c r="HV42" i="16"/>
  <c r="JY40" i="16"/>
  <c r="JZ40" i="16"/>
  <c r="JX40" i="16"/>
  <c r="JZ43" i="16"/>
  <c r="JX43" i="16"/>
  <c r="JY43" i="16"/>
  <c r="ET42" i="16"/>
  <c r="EU42" i="16"/>
  <c r="ES42" i="16"/>
  <c r="GV40" i="16"/>
  <c r="GW40" i="16"/>
  <c r="GU40" i="16"/>
  <c r="BQ42" i="16"/>
  <c r="BR42" i="16"/>
  <c r="BP42" i="16"/>
  <c r="AG40" i="16"/>
  <c r="AH40" i="16"/>
  <c r="AF40" i="16"/>
  <c r="AO46" i="16"/>
  <c r="AP46" i="16"/>
  <c r="AQ46" i="16"/>
  <c r="ES48" i="16"/>
  <c r="ET48" i="16"/>
  <c r="EU48" i="16"/>
  <c r="JF50" i="16"/>
  <c r="JG50" i="16"/>
  <c r="JH50" i="16"/>
  <c r="GL51" i="16"/>
  <c r="GM51" i="16"/>
  <c r="GN51" i="16"/>
  <c r="DS56" i="16"/>
  <c r="DR56" i="16"/>
  <c r="DT56" i="16"/>
  <c r="EB56" i="16"/>
  <c r="EA56" i="16"/>
  <c r="EC56" i="16"/>
  <c r="FU57" i="16"/>
  <c r="FT57" i="16"/>
  <c r="FV57" i="16"/>
  <c r="AG56" i="16"/>
  <c r="AF56" i="16"/>
  <c r="AH56" i="16"/>
  <c r="ET55" i="16"/>
  <c r="EU55" i="16"/>
  <c r="ES55" i="16"/>
  <c r="CI57" i="16"/>
  <c r="CH57" i="16"/>
  <c r="CJ57" i="16"/>
  <c r="JY54" i="16"/>
  <c r="JX54" i="16"/>
  <c r="JZ54" i="16"/>
  <c r="JG56" i="16"/>
  <c r="JF56" i="16"/>
  <c r="JH56" i="16"/>
  <c r="JP57" i="16"/>
  <c r="JO57" i="16"/>
  <c r="JQ57" i="16"/>
  <c r="BY63" i="16"/>
  <c r="BZ63" i="16"/>
  <c r="CA63" i="16"/>
  <c r="HM63" i="16"/>
  <c r="HN63" i="16"/>
  <c r="HO63" i="16"/>
  <c r="BP63" i="16"/>
  <c r="BQ63" i="16"/>
  <c r="BR63" i="16"/>
  <c r="IN62" i="16"/>
  <c r="IO62" i="16"/>
  <c r="IP62" i="16"/>
  <c r="AF62" i="16"/>
  <c r="AG62" i="16"/>
  <c r="AH62" i="16"/>
  <c r="JF13" i="16"/>
  <c r="JH13" i="16"/>
  <c r="JG13" i="16"/>
  <c r="CH13" i="16"/>
  <c r="CI13" i="16"/>
  <c r="CJ13" i="16"/>
  <c r="BQ10" i="16"/>
  <c r="BP10" i="16"/>
  <c r="BR10" i="16"/>
  <c r="EL12" i="16"/>
  <c r="EK12" i="16"/>
  <c r="EJ12" i="16"/>
  <c r="EB13" i="16"/>
  <c r="EC13" i="16"/>
  <c r="EA13" i="16"/>
  <c r="FK14" i="16"/>
  <c r="FL14" i="16"/>
  <c r="FM14" i="16"/>
  <c r="GL15" i="16"/>
  <c r="GM15" i="16"/>
  <c r="GN15" i="16"/>
  <c r="IE14" i="16"/>
  <c r="IF14" i="16"/>
  <c r="IG14" i="16"/>
  <c r="CJ14" i="16"/>
  <c r="CI14" i="16"/>
  <c r="CH14" i="16"/>
  <c r="ET14" i="16"/>
  <c r="ES14" i="16"/>
  <c r="EU14" i="16"/>
  <c r="GD16" i="16"/>
  <c r="GE16" i="16"/>
  <c r="GC16" i="16"/>
  <c r="CI17" i="16"/>
  <c r="CJ17" i="16"/>
  <c r="CH17" i="16"/>
  <c r="DA16" i="16"/>
  <c r="DB16" i="16"/>
  <c r="CZ16" i="16"/>
  <c r="HW16" i="16"/>
  <c r="HX16" i="16"/>
  <c r="HV16" i="16"/>
  <c r="CR17" i="16"/>
  <c r="CS17" i="16"/>
  <c r="CQ17" i="16"/>
  <c r="JP18" i="16"/>
  <c r="JQ18" i="16"/>
  <c r="JO18" i="16"/>
  <c r="AH20" i="16"/>
  <c r="AF20" i="16"/>
  <c r="AG20" i="16"/>
  <c r="BI20" i="16"/>
  <c r="BG20" i="16"/>
  <c r="BH20" i="16"/>
  <c r="FD20" i="16"/>
  <c r="FC20" i="16"/>
  <c r="FB20" i="16"/>
  <c r="EU20" i="16"/>
  <c r="ES20" i="16"/>
  <c r="ET20" i="16"/>
  <c r="FC22" i="16"/>
  <c r="FD22" i="16"/>
  <c r="FB22" i="16"/>
  <c r="X22" i="16"/>
  <c r="Y22" i="16"/>
  <c r="W22" i="16"/>
  <c r="JY21" i="16"/>
  <c r="JZ21" i="16"/>
  <c r="JX21" i="16"/>
  <c r="JY22" i="16"/>
  <c r="JZ22" i="16"/>
  <c r="JX22" i="16"/>
  <c r="ET23" i="16"/>
  <c r="EU23" i="16"/>
  <c r="ES23" i="16"/>
  <c r="IX24" i="16"/>
  <c r="IY24" i="16"/>
  <c r="IW24" i="16"/>
  <c r="CR21" i="16"/>
  <c r="CS21" i="16"/>
  <c r="CQ21" i="16"/>
  <c r="DS22" i="16"/>
  <c r="DT22" i="16"/>
  <c r="DR22" i="16"/>
  <c r="BZ24" i="16"/>
  <c r="CA24" i="16"/>
  <c r="BY24" i="16"/>
  <c r="KH21" i="16"/>
  <c r="KI21" i="16"/>
  <c r="KG21" i="16"/>
  <c r="AG23" i="16"/>
  <c r="AH23" i="16"/>
  <c r="AF23" i="16"/>
  <c r="CR24" i="16"/>
  <c r="CS24" i="16"/>
  <c r="CQ24" i="16"/>
  <c r="IP25" i="16"/>
  <c r="IO25" i="16"/>
  <c r="IN25" i="16"/>
  <c r="AG28" i="16"/>
  <c r="AH28" i="16"/>
  <c r="AF28" i="16"/>
  <c r="AZ26" i="16"/>
  <c r="AX26" i="16"/>
  <c r="AY26" i="16"/>
  <c r="CI25" i="16"/>
  <c r="CJ25" i="16"/>
  <c r="CH25" i="16"/>
  <c r="KH26" i="16"/>
  <c r="KI26" i="16"/>
  <c r="KG26" i="16"/>
  <c r="JG26" i="16"/>
  <c r="JH26" i="16"/>
  <c r="JF26" i="16"/>
  <c r="KI25" i="16"/>
  <c r="KG25" i="16"/>
  <c r="KH25" i="16"/>
  <c r="AP28" i="16"/>
  <c r="AQ28" i="16"/>
  <c r="AO28" i="16"/>
  <c r="IW33" i="16"/>
  <c r="IX33" i="16"/>
  <c r="IY33" i="16"/>
  <c r="DT30" i="16"/>
  <c r="DR30" i="16"/>
  <c r="DS30" i="16"/>
  <c r="JO31" i="16"/>
  <c r="JP31" i="16"/>
  <c r="JQ31" i="16"/>
  <c r="DJ29" i="16"/>
  <c r="DK29" i="16"/>
  <c r="DI29" i="16"/>
  <c r="KH29" i="16"/>
  <c r="KG29" i="16"/>
  <c r="KI29" i="16"/>
  <c r="AF31" i="16"/>
  <c r="AG31" i="16"/>
  <c r="AH31" i="16"/>
  <c r="GL32" i="16"/>
  <c r="GM32" i="16"/>
  <c r="GN32" i="16"/>
  <c r="EA34" i="16"/>
  <c r="EB34" i="16"/>
  <c r="EC34" i="16"/>
  <c r="BP33" i="16"/>
  <c r="BR33" i="16"/>
  <c r="BQ33" i="16"/>
  <c r="HD31" i="16"/>
  <c r="HE31" i="16"/>
  <c r="HF31" i="16"/>
  <c r="EJ33" i="16"/>
  <c r="EK33" i="16"/>
  <c r="EL33" i="16"/>
  <c r="GC31" i="16"/>
  <c r="GD31" i="16"/>
  <c r="GE31" i="16"/>
  <c r="JF33" i="16"/>
  <c r="JG33" i="16"/>
  <c r="JH33" i="16"/>
  <c r="DI35" i="16"/>
  <c r="DJ35" i="16"/>
  <c r="DK35" i="16"/>
  <c r="AX37" i="16"/>
  <c r="AY37" i="16"/>
  <c r="AZ37" i="16"/>
  <c r="JO36" i="16"/>
  <c r="JP36" i="16"/>
  <c r="JQ36" i="16"/>
  <c r="FL40" i="16"/>
  <c r="FM40" i="16"/>
  <c r="FK40" i="16"/>
  <c r="CR39" i="16"/>
  <c r="CS39" i="16"/>
  <c r="CQ39" i="16"/>
  <c r="KH42" i="16"/>
  <c r="KI42" i="16"/>
  <c r="KG42" i="16"/>
  <c r="KH41" i="16"/>
  <c r="KI41" i="16"/>
  <c r="KG41" i="16"/>
  <c r="BH38" i="16"/>
  <c r="BI38" i="16"/>
  <c r="BG38" i="16"/>
  <c r="GM42" i="16"/>
  <c r="GN42" i="16"/>
  <c r="GL42" i="16"/>
  <c r="HW40" i="16"/>
  <c r="HX40" i="16"/>
  <c r="HV40" i="16"/>
  <c r="CI42" i="16"/>
  <c r="CJ42" i="16"/>
  <c r="CH42" i="16"/>
  <c r="AP40" i="16"/>
  <c r="AQ40" i="16"/>
  <c r="AO40" i="16"/>
  <c r="HE42" i="16"/>
  <c r="HF42" i="16"/>
  <c r="HD42" i="16"/>
  <c r="GC52" i="16"/>
  <c r="GD52" i="16"/>
  <c r="GE52" i="16"/>
  <c r="EA46" i="16"/>
  <c r="EB46" i="16"/>
  <c r="EC46" i="16"/>
  <c r="KG49" i="16"/>
  <c r="KH49" i="16"/>
  <c r="KI49" i="16"/>
  <c r="W51" i="16"/>
  <c r="X51" i="16"/>
  <c r="Y51" i="16"/>
  <c r="HV51" i="16"/>
  <c r="HW51" i="16"/>
  <c r="HX51" i="16"/>
  <c r="CH52" i="16"/>
  <c r="CI52" i="16"/>
  <c r="CJ52" i="16"/>
  <c r="IE52" i="16"/>
  <c r="IF52" i="16"/>
  <c r="IG52" i="16"/>
  <c r="BH53" i="16"/>
  <c r="BI53" i="16"/>
  <c r="BG53" i="16"/>
  <c r="IX53" i="16"/>
  <c r="IY53" i="16"/>
  <c r="IW53" i="16"/>
  <c r="GL52" i="16"/>
  <c r="GM52" i="16"/>
  <c r="GN52" i="16"/>
  <c r="GD55" i="16"/>
  <c r="GE55" i="16"/>
  <c r="GC55" i="16"/>
  <c r="FC57" i="16"/>
  <c r="FB57" i="16"/>
  <c r="FD57" i="16"/>
  <c r="BZ55" i="16"/>
  <c r="BY55" i="16"/>
  <c r="CA55" i="16"/>
  <c r="AP55" i="16"/>
  <c r="AO55" i="16"/>
  <c r="AQ55" i="16"/>
  <c r="JO58" i="16"/>
  <c r="JP58" i="16"/>
  <c r="JQ58" i="16"/>
  <c r="GL59" i="16"/>
  <c r="GM59" i="16"/>
  <c r="GN59" i="16"/>
  <c r="CQ60" i="16"/>
  <c r="CR60" i="16"/>
  <c r="CS60" i="16"/>
  <c r="BG61" i="16"/>
  <c r="BH61" i="16"/>
  <c r="BI61" i="16"/>
  <c r="BY62" i="16"/>
  <c r="BZ62" i="16"/>
  <c r="CA62" i="16"/>
  <c r="CQ63" i="16"/>
  <c r="CR63" i="16"/>
  <c r="CS63" i="16"/>
  <c r="JG63" i="16"/>
  <c r="JH63" i="16"/>
  <c r="JF63" i="16"/>
  <c r="GL60" i="16"/>
  <c r="GM60" i="16"/>
  <c r="GN60" i="16"/>
  <c r="KG58" i="16"/>
  <c r="KH58" i="16"/>
  <c r="KI58" i="16"/>
  <c r="EJ59" i="16"/>
  <c r="EK59" i="16"/>
  <c r="EL59" i="16"/>
  <c r="JX59" i="16"/>
  <c r="JY59" i="16"/>
  <c r="JZ59" i="16"/>
  <c r="JF60" i="16"/>
  <c r="JG60" i="16"/>
  <c r="JH60" i="16"/>
  <c r="IN61" i="16"/>
  <c r="IO61" i="16"/>
  <c r="IP61" i="16"/>
  <c r="CH63" i="16"/>
  <c r="CI63" i="16"/>
  <c r="CJ63" i="16"/>
  <c r="KG62" i="16"/>
  <c r="KH62" i="16"/>
  <c r="KI62" i="16"/>
  <c r="W59" i="16"/>
  <c r="X59" i="16"/>
  <c r="Y59" i="16"/>
  <c r="GC59" i="16"/>
  <c r="GD59" i="16"/>
  <c r="GE59" i="16"/>
  <c r="AO60" i="16"/>
  <c r="AP60" i="16"/>
  <c r="AQ60" i="16"/>
  <c r="JO60" i="16"/>
  <c r="JP60" i="16"/>
  <c r="JQ60" i="16"/>
  <c r="GN12" i="16"/>
  <c r="GM12" i="16"/>
  <c r="GL12" i="16"/>
  <c r="CI11" i="16"/>
  <c r="CJ11" i="16"/>
  <c r="CH11" i="16"/>
  <c r="BZ10" i="16"/>
  <c r="BY10" i="16"/>
  <c r="CA10" i="16"/>
  <c r="IW14" i="16"/>
  <c r="IX14" i="16"/>
  <c r="IY14" i="16"/>
  <c r="DR15" i="16"/>
  <c r="DS15" i="16"/>
  <c r="DT15" i="16"/>
  <c r="HD14" i="16"/>
  <c r="HE14" i="16"/>
  <c r="HF14" i="16"/>
  <c r="JF15" i="16"/>
  <c r="JG15" i="16"/>
  <c r="JH15" i="16"/>
  <c r="GV16" i="16"/>
  <c r="GW16" i="16"/>
  <c r="GU16" i="16"/>
  <c r="DA17" i="16"/>
  <c r="DB17" i="16"/>
  <c r="CZ17" i="16"/>
  <c r="IO16" i="16"/>
  <c r="IP16" i="16"/>
  <c r="IN16" i="16"/>
  <c r="DJ17" i="16"/>
  <c r="DK17" i="16"/>
  <c r="DI17" i="16"/>
  <c r="HE18" i="16"/>
  <c r="HD18" i="16"/>
  <c r="HF18" i="16"/>
  <c r="BR20" i="16"/>
  <c r="BP20" i="16"/>
  <c r="BQ20" i="16"/>
  <c r="CS20" i="16"/>
  <c r="CQ20" i="16"/>
  <c r="CR20" i="16"/>
  <c r="GN20" i="16"/>
  <c r="GM20" i="16"/>
  <c r="GL20" i="16"/>
  <c r="GE20" i="16"/>
  <c r="GC20" i="16"/>
  <c r="GD20" i="16"/>
  <c r="GV22" i="16"/>
  <c r="GW22" i="16"/>
  <c r="GU22" i="16"/>
  <c r="BQ22" i="16"/>
  <c r="BR22" i="16"/>
  <c r="BP22" i="16"/>
  <c r="AY22" i="16"/>
  <c r="AZ22" i="16"/>
  <c r="AX22" i="16"/>
  <c r="X23" i="16"/>
  <c r="Y23" i="16"/>
  <c r="W23" i="16"/>
  <c r="FL23" i="16"/>
  <c r="FM23" i="16"/>
  <c r="FK23" i="16"/>
  <c r="KH24" i="16"/>
  <c r="KI24" i="16"/>
  <c r="KG24" i="16"/>
  <c r="FL21" i="16"/>
  <c r="FM21" i="16"/>
  <c r="FK21" i="16"/>
  <c r="ET24" i="16"/>
  <c r="EU24" i="16"/>
  <c r="ES24" i="16"/>
  <c r="BH22" i="16"/>
  <c r="BI22" i="16"/>
  <c r="BG22" i="16"/>
  <c r="AY23" i="16"/>
  <c r="AZ23" i="16"/>
  <c r="AX23" i="16"/>
  <c r="FL24" i="16"/>
  <c r="FM24" i="16"/>
  <c r="FK24" i="16"/>
  <c r="HO25" i="16"/>
  <c r="HM25" i="16"/>
  <c r="HN25" i="16"/>
  <c r="CI26" i="16"/>
  <c r="CJ26" i="16"/>
  <c r="CH26" i="16"/>
  <c r="CI28" i="16"/>
  <c r="CH28" i="16"/>
  <c r="CJ28" i="16"/>
  <c r="HW28" i="16"/>
  <c r="HV28" i="16"/>
  <c r="HX28" i="16"/>
  <c r="CR29" i="16"/>
  <c r="CQ29" i="16"/>
  <c r="CS29" i="16"/>
  <c r="CI27" i="16"/>
  <c r="CJ27" i="16"/>
  <c r="CH27" i="16"/>
  <c r="BH27" i="16"/>
  <c r="BI27" i="16"/>
  <c r="BG27" i="16"/>
  <c r="EK28" i="16"/>
  <c r="EL28" i="16"/>
  <c r="EJ28" i="16"/>
  <c r="JY28" i="16"/>
  <c r="JZ28" i="16"/>
  <c r="JX28" i="16"/>
  <c r="CR26" i="16"/>
  <c r="CS26" i="16"/>
  <c r="CQ26" i="16"/>
  <c r="ET30" i="16"/>
  <c r="EU30" i="16"/>
  <c r="ES30" i="16"/>
  <c r="IW32" i="16"/>
  <c r="IX32" i="16"/>
  <c r="IY32" i="16"/>
  <c r="HV33" i="16"/>
  <c r="HW33" i="16"/>
  <c r="HX33" i="16"/>
  <c r="CQ32" i="16"/>
  <c r="CR32" i="16"/>
  <c r="CS32" i="16"/>
  <c r="IN32" i="16"/>
  <c r="IO32" i="16"/>
  <c r="IP32" i="16"/>
  <c r="FK33" i="16"/>
  <c r="FM33" i="16"/>
  <c r="FL33" i="16"/>
  <c r="JF31" i="16"/>
  <c r="JG31" i="16"/>
  <c r="JH31" i="16"/>
  <c r="AF32" i="16"/>
  <c r="AG32" i="16"/>
  <c r="AH32" i="16"/>
  <c r="IN35" i="16"/>
  <c r="IO35" i="16"/>
  <c r="IP35" i="16"/>
  <c r="DR37" i="16"/>
  <c r="DS37" i="16"/>
  <c r="DT37" i="16"/>
  <c r="BP37" i="16"/>
  <c r="BQ37" i="16"/>
  <c r="BR37" i="16"/>
  <c r="HE40" i="16"/>
  <c r="HF40" i="16"/>
  <c r="HD40" i="16"/>
  <c r="FL39" i="16"/>
  <c r="FM39" i="16"/>
  <c r="FK39" i="16"/>
  <c r="BH43" i="16"/>
  <c r="BI43" i="16"/>
  <c r="BG43" i="16"/>
  <c r="IX42" i="16"/>
  <c r="IY42" i="16"/>
  <c r="IW42" i="16"/>
  <c r="IO40" i="16"/>
  <c r="IP40" i="16"/>
  <c r="IN40" i="16"/>
  <c r="CR42" i="16"/>
  <c r="CS42" i="16"/>
  <c r="CQ42" i="16"/>
  <c r="DS40" i="16"/>
  <c r="DT40" i="16"/>
  <c r="DR40" i="16"/>
  <c r="HM52" i="16"/>
  <c r="HN52" i="16"/>
  <c r="HO52" i="16"/>
  <c r="GU46" i="16"/>
  <c r="GV46" i="16"/>
  <c r="GW46" i="16"/>
  <c r="AX50" i="16"/>
  <c r="AY50" i="16"/>
  <c r="AZ50" i="16"/>
  <c r="BG51" i="16"/>
  <c r="BH51" i="16"/>
  <c r="BI51" i="16"/>
  <c r="IW50" i="16"/>
  <c r="IX50" i="16"/>
  <c r="IY50" i="16"/>
  <c r="JF51" i="16"/>
  <c r="JG51" i="16"/>
  <c r="JH51" i="16"/>
  <c r="FL55" i="16"/>
  <c r="FM55" i="16"/>
  <c r="FK55" i="16"/>
  <c r="IF56" i="16"/>
  <c r="IE56" i="16"/>
  <c r="IG56" i="16"/>
  <c r="IO57" i="16"/>
  <c r="IN57" i="16"/>
  <c r="IP57" i="16"/>
  <c r="FL54" i="16"/>
  <c r="FK54" i="16"/>
  <c r="FM54" i="16"/>
  <c r="HN55" i="16"/>
  <c r="HO55" i="16"/>
  <c r="HM55" i="16"/>
  <c r="HW57" i="16"/>
  <c r="HV57" i="16"/>
  <c r="HX57" i="16"/>
  <c r="DJ55" i="16"/>
  <c r="DI55" i="16"/>
  <c r="DK55" i="16"/>
  <c r="AY56" i="16"/>
  <c r="AX56" i="16"/>
  <c r="AZ56" i="16"/>
  <c r="BH57" i="16"/>
  <c r="BG57" i="16"/>
  <c r="BI57" i="16"/>
  <c r="BQ58" i="16"/>
  <c r="BP58" i="16"/>
  <c r="BR58" i="16"/>
  <c r="DR62" i="16"/>
  <c r="DS62" i="16"/>
  <c r="DT62" i="16"/>
  <c r="DI63" i="16"/>
  <c r="DJ63" i="16"/>
  <c r="DK63" i="16"/>
  <c r="KG61" i="16"/>
  <c r="KH61" i="16"/>
  <c r="KI61" i="16"/>
  <c r="JY63" i="16"/>
  <c r="JZ63" i="16"/>
  <c r="JX63" i="16"/>
  <c r="CZ63" i="16"/>
  <c r="DA63" i="16"/>
  <c r="DB63" i="16"/>
  <c r="GC63" i="16"/>
  <c r="GD63" i="16"/>
  <c r="GE63" i="16"/>
  <c r="GV10" i="16"/>
  <c r="GU10" i="16"/>
  <c r="GW10" i="16"/>
  <c r="JH12" i="16"/>
  <c r="JG12" i="16"/>
  <c r="JF12" i="16"/>
  <c r="FD14" i="16"/>
  <c r="FC14" i="16"/>
  <c r="FB14" i="16"/>
  <c r="W13" i="16"/>
  <c r="X13" i="16"/>
  <c r="Y13" i="16"/>
  <c r="BY14" i="16"/>
  <c r="BZ14" i="16"/>
  <c r="CA14" i="16"/>
  <c r="IN14" i="16"/>
  <c r="IO14" i="16"/>
  <c r="IP14" i="16"/>
  <c r="IN15" i="16"/>
  <c r="IO15" i="16"/>
  <c r="IP15" i="16"/>
  <c r="DB14" i="16"/>
  <c r="DA14" i="16"/>
  <c r="CZ14" i="16"/>
  <c r="BZ16" i="16"/>
  <c r="CA16" i="16"/>
  <c r="BY16" i="16"/>
  <c r="HN16" i="16"/>
  <c r="HO16" i="16"/>
  <c r="HM16" i="16"/>
  <c r="IX16" i="16"/>
  <c r="IY16" i="16"/>
  <c r="IW16" i="16"/>
  <c r="DS17" i="16"/>
  <c r="DT17" i="16"/>
  <c r="DR17" i="16"/>
  <c r="DS16" i="16"/>
  <c r="DT16" i="16"/>
  <c r="DR16" i="16"/>
  <c r="JG16" i="16"/>
  <c r="JH16" i="16"/>
  <c r="JF16" i="16"/>
  <c r="GV17" i="16"/>
  <c r="GW17" i="16"/>
  <c r="GU17" i="16"/>
  <c r="BH18" i="16"/>
  <c r="BG18" i="16"/>
  <c r="BI18" i="16"/>
  <c r="DB20" i="16"/>
  <c r="CZ20" i="16"/>
  <c r="DA20" i="16"/>
  <c r="EC20" i="16"/>
  <c r="EA20" i="16"/>
  <c r="EB20" i="16"/>
  <c r="BZ19" i="16"/>
  <c r="BY19" i="16"/>
  <c r="CA19" i="16"/>
  <c r="HF19" i="16"/>
  <c r="HD19" i="16"/>
  <c r="HE19" i="16"/>
  <c r="HO20" i="16"/>
  <c r="HM20" i="16"/>
  <c r="HN20" i="16"/>
  <c r="FC21" i="16"/>
  <c r="FD21" i="16"/>
  <c r="FB21" i="16"/>
  <c r="BQ21" i="16"/>
  <c r="BR21" i="16"/>
  <c r="BP21" i="16"/>
  <c r="CR22" i="16"/>
  <c r="CS22" i="16"/>
  <c r="CQ22" i="16"/>
  <c r="AP23" i="16"/>
  <c r="AQ23" i="16"/>
  <c r="AO23" i="16"/>
  <c r="HN23" i="16"/>
  <c r="HO23" i="16"/>
  <c r="HM23" i="16"/>
  <c r="AY25" i="16"/>
  <c r="AZ25" i="16"/>
  <c r="AX25" i="16"/>
  <c r="FL22" i="16"/>
  <c r="FM22" i="16"/>
  <c r="FK22" i="16"/>
  <c r="ET21" i="16"/>
  <c r="EU21" i="16"/>
  <c r="ES21" i="16"/>
  <c r="DA21" i="16"/>
  <c r="DB21" i="16"/>
  <c r="CZ21" i="16"/>
  <c r="FU22" i="16"/>
  <c r="FV22" i="16"/>
  <c r="FT22" i="16"/>
  <c r="BQ23" i="16"/>
  <c r="BR23" i="16"/>
  <c r="BP23" i="16"/>
  <c r="FC26" i="16"/>
  <c r="FD26" i="16"/>
  <c r="FB26" i="16"/>
  <c r="BQ25" i="16"/>
  <c r="BR25" i="16"/>
  <c r="BP25" i="16"/>
  <c r="EK25" i="16"/>
  <c r="EL25" i="16"/>
  <c r="EJ25" i="16"/>
  <c r="DS25" i="16"/>
  <c r="DT25" i="16"/>
  <c r="DR25" i="16"/>
  <c r="FC27" i="16"/>
  <c r="FD27" i="16"/>
  <c r="FB27" i="16"/>
  <c r="EB27" i="16"/>
  <c r="EC27" i="16"/>
  <c r="EA27" i="16"/>
  <c r="FL26" i="16"/>
  <c r="FM26" i="16"/>
  <c r="FK26" i="16"/>
  <c r="HN30" i="16"/>
  <c r="HO30" i="16"/>
  <c r="HM30" i="16"/>
  <c r="EC31" i="16"/>
  <c r="EA31" i="16"/>
  <c r="EB31" i="16"/>
  <c r="AX32" i="16"/>
  <c r="AY32" i="16"/>
  <c r="AZ32" i="16"/>
  <c r="JX32" i="16"/>
  <c r="JY32" i="16"/>
  <c r="JZ32" i="16"/>
  <c r="AY30" i="16"/>
  <c r="AX30" i="16"/>
  <c r="AZ30" i="16"/>
  <c r="W32" i="16"/>
  <c r="X32" i="16"/>
  <c r="Y32" i="16"/>
  <c r="DR32" i="16"/>
  <c r="DS32" i="16"/>
  <c r="DT32" i="16"/>
  <c r="CZ31" i="16"/>
  <c r="DA31" i="16"/>
  <c r="DB31" i="16"/>
  <c r="JO32" i="16"/>
  <c r="JP32" i="16"/>
  <c r="JQ32" i="16"/>
  <c r="GL33" i="16"/>
  <c r="GN33" i="16"/>
  <c r="GM33" i="16"/>
  <c r="IF29" i="16"/>
  <c r="IE29" i="16"/>
  <c r="IG29" i="16"/>
  <c r="CH32" i="16"/>
  <c r="CI32" i="16"/>
  <c r="CJ32" i="16"/>
  <c r="BG32" i="16"/>
  <c r="BH32" i="16"/>
  <c r="BI32" i="16"/>
  <c r="FK30" i="16"/>
  <c r="FL30" i="16"/>
  <c r="FM30" i="16"/>
  <c r="JF35" i="16"/>
  <c r="JG35" i="16"/>
  <c r="JH35" i="16"/>
  <c r="GL37" i="16"/>
  <c r="GM37" i="16"/>
  <c r="GN37" i="16"/>
  <c r="EJ37" i="16"/>
  <c r="EK37" i="16"/>
  <c r="EL37" i="16"/>
  <c r="JY41" i="16"/>
  <c r="JZ41" i="16"/>
  <c r="JX41" i="16"/>
  <c r="HW39" i="16"/>
  <c r="HX39" i="16"/>
  <c r="HV39" i="16"/>
  <c r="DJ41" i="16"/>
  <c r="DK41" i="16"/>
  <c r="DI41" i="16"/>
  <c r="BQ40" i="16"/>
  <c r="BR40" i="16"/>
  <c r="BP40" i="16"/>
  <c r="GM39" i="16"/>
  <c r="GN39" i="16"/>
  <c r="GL39" i="16"/>
  <c r="X43" i="16"/>
  <c r="Y43" i="16"/>
  <c r="W43" i="16"/>
  <c r="IX40" i="16"/>
  <c r="IY40" i="16"/>
  <c r="IW40" i="16"/>
  <c r="EK40" i="16"/>
  <c r="EL40" i="16"/>
  <c r="EJ40" i="16"/>
  <c r="KI43" i="16"/>
  <c r="KG43" i="16"/>
  <c r="KH43" i="16"/>
  <c r="BQ43" i="16"/>
  <c r="BR43" i="16"/>
  <c r="BP43" i="16"/>
  <c r="IW52" i="16"/>
  <c r="IX52" i="16"/>
  <c r="IY52" i="16"/>
  <c r="JO46" i="16"/>
  <c r="JP46" i="16"/>
  <c r="JQ46" i="16"/>
  <c r="CH50" i="16"/>
  <c r="CI50" i="16"/>
  <c r="CJ50" i="16"/>
  <c r="CQ51" i="16"/>
  <c r="CR51" i="16"/>
  <c r="CS51" i="16"/>
  <c r="KG50" i="16"/>
  <c r="KH50" i="16"/>
  <c r="KI50" i="16"/>
  <c r="W52" i="16"/>
  <c r="X52" i="16"/>
  <c r="Y52" i="16"/>
  <c r="EK54" i="16"/>
  <c r="EJ54" i="16"/>
  <c r="EL54" i="16"/>
  <c r="JO51" i="16"/>
  <c r="JP51" i="16"/>
  <c r="JQ51" i="16"/>
  <c r="FL53" i="16"/>
  <c r="FM53" i="16"/>
  <c r="FK53" i="16"/>
  <c r="GV55" i="16"/>
  <c r="GW55" i="16"/>
  <c r="GU55" i="16"/>
  <c r="BZ53" i="16"/>
  <c r="CA53" i="16"/>
  <c r="BY53" i="16"/>
  <c r="DA54" i="16"/>
  <c r="DB54" i="16"/>
  <c r="CZ54" i="16"/>
  <c r="AX52" i="16"/>
  <c r="AY52" i="16"/>
  <c r="AZ52" i="16"/>
  <c r="GV54" i="16"/>
  <c r="GU54" i="16"/>
  <c r="GW54" i="16"/>
  <c r="IX55" i="16"/>
  <c r="IY55" i="16"/>
  <c r="IW55" i="16"/>
  <c r="X58" i="16"/>
  <c r="W58" i="16"/>
  <c r="Y58" i="16"/>
  <c r="DJ53" i="16"/>
  <c r="DK53" i="16"/>
  <c r="DI53" i="16"/>
  <c r="DA56" i="16"/>
  <c r="DB56" i="16"/>
  <c r="CZ56" i="16"/>
  <c r="CH59" i="16"/>
  <c r="CI59" i="16"/>
  <c r="CJ59" i="16"/>
  <c r="HV59" i="16"/>
  <c r="HW59" i="16"/>
  <c r="HX59" i="16"/>
  <c r="ES60" i="16"/>
  <c r="ET60" i="16"/>
  <c r="EU60" i="16"/>
  <c r="EA61" i="16"/>
  <c r="EB61" i="16"/>
  <c r="EC61" i="16"/>
  <c r="FK62" i="16"/>
  <c r="FL62" i="16"/>
  <c r="FM62" i="16"/>
  <c r="EA63" i="16"/>
  <c r="EB63" i="16"/>
  <c r="EC63" i="16"/>
  <c r="BG62" i="16"/>
  <c r="BH62" i="16"/>
  <c r="BI62" i="16"/>
  <c r="FL58" i="16"/>
  <c r="FK58" i="16"/>
  <c r="FM58" i="16"/>
  <c r="HV60" i="16"/>
  <c r="HW60" i="16"/>
  <c r="HX60" i="16"/>
  <c r="AO59" i="16"/>
  <c r="AP59" i="16"/>
  <c r="AQ59" i="16"/>
  <c r="FT59" i="16"/>
  <c r="FU59" i="16"/>
  <c r="FV59" i="16"/>
  <c r="BG60" i="16"/>
  <c r="BH60" i="16"/>
  <c r="BI60" i="16"/>
  <c r="W61" i="16"/>
  <c r="X61" i="16"/>
  <c r="Y61" i="16"/>
  <c r="W62" i="16"/>
  <c r="X62" i="16"/>
  <c r="Y62" i="16"/>
  <c r="DR63" i="16"/>
  <c r="DS63" i="16"/>
  <c r="DT63" i="16"/>
  <c r="JP63" i="16"/>
  <c r="JQ63" i="16"/>
  <c r="JO63" i="16"/>
  <c r="BY59" i="16"/>
  <c r="BZ59" i="16"/>
  <c r="CA59" i="16"/>
  <c r="HM59" i="16"/>
  <c r="HN59" i="16"/>
  <c r="HO59" i="16"/>
  <c r="DI60" i="16"/>
  <c r="DJ60" i="16"/>
  <c r="DK60" i="16"/>
  <c r="BY61" i="16"/>
  <c r="BZ61" i="16"/>
  <c r="CA61" i="16"/>
  <c r="ET10" i="16"/>
  <c r="ES10" i="16"/>
  <c r="EU10" i="16"/>
  <c r="BI14" i="16"/>
  <c r="BG14" i="16"/>
  <c r="BH14" i="16"/>
  <c r="BZ12" i="16"/>
  <c r="CA12" i="16"/>
  <c r="BY12" i="16"/>
  <c r="DS14" i="16"/>
  <c r="DR14" i="16"/>
  <c r="DT14" i="16"/>
  <c r="KG14" i="16"/>
  <c r="KH14" i="16"/>
  <c r="KI14" i="16"/>
  <c r="CQ14" i="16"/>
  <c r="CR14" i="16"/>
  <c r="CS14" i="16"/>
  <c r="JX14" i="16"/>
  <c r="JY14" i="16"/>
  <c r="JZ14" i="16"/>
  <c r="AO16" i="16"/>
  <c r="AP16" i="16"/>
  <c r="AQ16" i="16"/>
  <c r="CR16" i="16"/>
  <c r="CS16" i="16"/>
  <c r="CQ16" i="16"/>
  <c r="IF16" i="16"/>
  <c r="IG16" i="16"/>
  <c r="IE16" i="16"/>
  <c r="JP16" i="16"/>
  <c r="JQ16" i="16"/>
  <c r="JO16" i="16"/>
  <c r="EK17" i="16"/>
  <c r="EL17" i="16"/>
  <c r="EJ17" i="16"/>
  <c r="EK16" i="16"/>
  <c r="EL16" i="16"/>
  <c r="EJ16" i="16"/>
  <c r="JY16" i="16"/>
  <c r="JZ16" i="16"/>
  <c r="JX16" i="16"/>
  <c r="IX17" i="16"/>
  <c r="IY17" i="16"/>
  <c r="IW17" i="16"/>
  <c r="EL20" i="16"/>
  <c r="EJ20" i="16"/>
  <c r="EK20" i="16"/>
  <c r="FM20" i="16"/>
  <c r="FK20" i="16"/>
  <c r="FL20" i="16"/>
  <c r="IY19" i="16"/>
  <c r="IX19" i="16"/>
  <c r="IW19" i="16"/>
  <c r="IP19" i="16"/>
  <c r="IN19" i="16"/>
  <c r="IO19" i="16"/>
  <c r="EK21" i="16"/>
  <c r="EL21" i="16"/>
  <c r="EJ21" i="16"/>
  <c r="EK22" i="16"/>
  <c r="EL22" i="16"/>
  <c r="EJ22" i="16"/>
  <c r="BH23" i="16"/>
  <c r="BI23" i="16"/>
  <c r="BG23" i="16"/>
  <c r="KH23" i="16"/>
  <c r="KI23" i="16"/>
  <c r="KG23" i="16"/>
  <c r="HE22" i="16"/>
  <c r="HF22" i="16"/>
  <c r="HD22" i="16"/>
  <c r="DA22" i="16"/>
  <c r="DB22" i="16"/>
  <c r="CZ22" i="16"/>
  <c r="FU21" i="16"/>
  <c r="FV21" i="16"/>
  <c r="FT21" i="16"/>
  <c r="HN22" i="16"/>
  <c r="HO22" i="16"/>
  <c r="HM22" i="16"/>
  <c r="CI23" i="16"/>
  <c r="CJ23" i="16"/>
  <c r="CH23" i="16"/>
  <c r="HW26" i="16"/>
  <c r="HX26" i="16"/>
  <c r="HV26" i="16"/>
  <c r="DS28" i="16"/>
  <c r="DR28" i="16"/>
  <c r="DT28" i="16"/>
  <c r="JG28" i="16"/>
  <c r="JF28" i="16"/>
  <c r="JH28" i="16"/>
  <c r="EB29" i="16"/>
  <c r="EA29" i="16"/>
  <c r="EC29" i="16"/>
  <c r="HW27" i="16"/>
  <c r="HX27" i="16"/>
  <c r="HV27" i="16"/>
  <c r="GV27" i="16"/>
  <c r="GW27" i="16"/>
  <c r="GU27" i="16"/>
  <c r="FU28" i="16"/>
  <c r="FV28" i="16"/>
  <c r="FT28" i="16"/>
  <c r="AP29" i="16"/>
  <c r="AQ29" i="16"/>
  <c r="AO29" i="16"/>
  <c r="IF26" i="16"/>
  <c r="IG26" i="16"/>
  <c r="IE26" i="16"/>
  <c r="KI30" i="16"/>
  <c r="KG30" i="16"/>
  <c r="KH30" i="16"/>
  <c r="BY32" i="16"/>
  <c r="BZ32" i="16"/>
  <c r="CA32" i="16"/>
  <c r="ES32" i="16"/>
  <c r="ET32" i="16"/>
  <c r="EU32" i="16"/>
  <c r="HM32" i="16"/>
  <c r="HN32" i="16"/>
  <c r="HO32" i="16"/>
  <c r="CQ33" i="16"/>
  <c r="CR33" i="16"/>
  <c r="CS33" i="16"/>
  <c r="IE31" i="16"/>
  <c r="IG31" i="16"/>
  <c r="IF31" i="16"/>
  <c r="IN33" i="16"/>
  <c r="IP33" i="16"/>
  <c r="IO33" i="16"/>
  <c r="HD32" i="16"/>
  <c r="HE32" i="16"/>
  <c r="HF32" i="16"/>
  <c r="FB32" i="16"/>
  <c r="FC32" i="16"/>
  <c r="FD32" i="16"/>
  <c r="JX35" i="16"/>
  <c r="JY35" i="16"/>
  <c r="JZ35" i="16"/>
  <c r="HD37" i="16"/>
  <c r="HE37" i="16"/>
  <c r="HF37" i="16"/>
  <c r="AF36" i="16"/>
  <c r="AG36" i="16"/>
  <c r="AH36" i="16"/>
  <c r="GV38" i="16"/>
  <c r="GW38" i="16"/>
  <c r="GU38" i="16"/>
  <c r="AY42" i="16"/>
  <c r="AZ42" i="16"/>
  <c r="AX42" i="16"/>
  <c r="DS43" i="16"/>
  <c r="DT43" i="16"/>
  <c r="DR43" i="16"/>
  <c r="JP39" i="16"/>
  <c r="JQ39" i="16"/>
  <c r="JO39" i="16"/>
  <c r="EB43" i="16"/>
  <c r="EC43" i="16"/>
  <c r="EA43" i="16"/>
  <c r="IF39" i="16"/>
  <c r="IG39" i="16"/>
  <c r="IE39" i="16"/>
  <c r="JP38" i="16"/>
  <c r="JQ38" i="16"/>
  <c r="JO38" i="16"/>
  <c r="BH41" i="16"/>
  <c r="BI41" i="16"/>
  <c r="BG41" i="16"/>
  <c r="ET40" i="16"/>
  <c r="EU40" i="16"/>
  <c r="ES40" i="16"/>
  <c r="CR43" i="16"/>
  <c r="CS43" i="16"/>
  <c r="CQ43" i="16"/>
  <c r="X53" i="16"/>
  <c r="Y53" i="16"/>
  <c r="W53" i="16"/>
  <c r="IN45" i="16"/>
  <c r="IO45" i="16"/>
  <c r="IP45" i="16"/>
  <c r="BP47" i="16"/>
  <c r="BQ47" i="16"/>
  <c r="BR47" i="16"/>
  <c r="DR50" i="16"/>
  <c r="DS50" i="16"/>
  <c r="DT50" i="16"/>
  <c r="AX51" i="16"/>
  <c r="AY51" i="16"/>
  <c r="AZ51" i="16"/>
  <c r="FU54" i="16"/>
  <c r="FT54" i="16"/>
  <c r="FV54" i="16"/>
  <c r="IF55" i="16"/>
  <c r="IG55" i="16"/>
  <c r="IE55" i="16"/>
  <c r="AG57" i="16"/>
  <c r="AF57" i="16"/>
  <c r="AH57" i="16"/>
  <c r="AP58" i="16"/>
  <c r="AO58" i="16"/>
  <c r="AQ58" i="16"/>
  <c r="CR55" i="16"/>
  <c r="CS55" i="16"/>
  <c r="CQ55" i="16"/>
  <c r="KH55" i="16"/>
  <c r="KI55" i="16"/>
  <c r="KG55" i="16"/>
  <c r="CR58" i="16"/>
  <c r="CQ58" i="16"/>
  <c r="CS58" i="16"/>
  <c r="AY54" i="16"/>
  <c r="AZ54" i="16"/>
  <c r="AX54" i="16"/>
  <c r="EB57" i="16"/>
  <c r="EA57" i="16"/>
  <c r="EC57" i="16"/>
  <c r="EK58" i="16"/>
  <c r="EJ58" i="16"/>
  <c r="EL58" i="16"/>
  <c r="HD62" i="16"/>
  <c r="HE62" i="16"/>
  <c r="HF62" i="16"/>
  <c r="ES63" i="16"/>
  <c r="ET63" i="16"/>
  <c r="EU63" i="16"/>
  <c r="CZ62" i="16"/>
  <c r="DA62" i="16"/>
  <c r="DB62" i="16"/>
  <c r="DI62" i="16"/>
  <c r="DJ62" i="16"/>
  <c r="DK62" i="16"/>
  <c r="EJ63" i="16"/>
  <c r="EK63" i="16"/>
  <c r="EL63" i="16"/>
  <c r="AX62" i="16"/>
  <c r="AY62" i="16"/>
  <c r="AZ62" i="16"/>
  <c r="KH63" i="16"/>
  <c r="KI63" i="16"/>
  <c r="KG63" i="16"/>
  <c r="BJ9" i="15"/>
  <c r="BQ9" i="15"/>
  <c r="BI9" i="15"/>
  <c r="BP9" i="15"/>
  <c r="BO9" i="15"/>
  <c r="BN9" i="15"/>
  <c r="BM9" i="15"/>
  <c r="BL9" i="15"/>
  <c r="BK9" i="15"/>
  <c r="BQ10" i="15"/>
  <c r="BI10" i="15"/>
  <c r="BP10" i="15"/>
  <c r="BO10" i="15"/>
  <c r="BN10" i="15"/>
  <c r="BM10" i="15"/>
  <c r="BL10" i="15"/>
  <c r="BK10" i="15"/>
  <c r="BJ10" i="15"/>
  <c r="BP11" i="15"/>
  <c r="BO11" i="15"/>
  <c r="BN11" i="15"/>
  <c r="BM11" i="15"/>
  <c r="BL11" i="15"/>
  <c r="BK11" i="15"/>
  <c r="BJ11" i="15"/>
  <c r="BQ11" i="15"/>
  <c r="BI11" i="15"/>
  <c r="BO12" i="15"/>
  <c r="BN12" i="15"/>
  <c r="BM12" i="15"/>
  <c r="BL12" i="15"/>
  <c r="BK12" i="15"/>
  <c r="BJ12" i="15"/>
  <c r="BQ12" i="15"/>
  <c r="BI12" i="15"/>
  <c r="BP12" i="15"/>
  <c r="BN13" i="15"/>
  <c r="BM13" i="15"/>
  <c r="BL13" i="15"/>
  <c r="BK13" i="15"/>
  <c r="BJ13" i="15"/>
  <c r="BQ13" i="15"/>
  <c r="BI13" i="15"/>
  <c r="BP13" i="15"/>
  <c r="BO13" i="15"/>
  <c r="BM14" i="15"/>
  <c r="BL14" i="15"/>
  <c r="BK14" i="15"/>
  <c r="BJ14" i="15"/>
  <c r="BQ14" i="15"/>
  <c r="BI14" i="15"/>
  <c r="BP14" i="15"/>
  <c r="BO14" i="15"/>
  <c r="BN14" i="15"/>
  <c r="BL15" i="15"/>
  <c r="BK15" i="15"/>
  <c r="BJ15" i="15"/>
  <c r="BQ15" i="15"/>
  <c r="BI15" i="15"/>
  <c r="BP15" i="15"/>
  <c r="BO15" i="15"/>
  <c r="BN15" i="15"/>
  <c r="BM15" i="15"/>
  <c r="BK16" i="15"/>
  <c r="BJ16" i="15"/>
  <c r="BQ16" i="15"/>
  <c r="BI16" i="15"/>
  <c r="BP16" i="15"/>
  <c r="BO16" i="15"/>
  <c r="BN16" i="15"/>
  <c r="BM16" i="15"/>
  <c r="BL16" i="15"/>
  <c r="BK17" i="15"/>
  <c r="BJ17" i="15"/>
  <c r="BI17" i="15"/>
  <c r="BQ17" i="15"/>
  <c r="BP17" i="15"/>
  <c r="BO17" i="15"/>
  <c r="BN17" i="15"/>
  <c r="BM17" i="15"/>
  <c r="BL17" i="15"/>
  <c r="BJ18" i="15"/>
  <c r="BK18" i="15"/>
  <c r="BI18" i="15"/>
  <c r="BQ18" i="15"/>
  <c r="BP18" i="15"/>
  <c r="BO18" i="15"/>
  <c r="BN18" i="15"/>
  <c r="BM18" i="15"/>
  <c r="BL18" i="15"/>
  <c r="BQ19" i="15"/>
  <c r="BI19" i="15"/>
  <c r="BK19" i="15"/>
  <c r="BJ19" i="15"/>
  <c r="BP19" i="15"/>
  <c r="BO19" i="15"/>
  <c r="BN19" i="15"/>
  <c r="BM19" i="15"/>
  <c r="BL19" i="15"/>
  <c r="BP20" i="15"/>
  <c r="BK20" i="15"/>
  <c r="BJ20" i="15"/>
  <c r="BI20" i="15"/>
  <c r="BQ20" i="15"/>
  <c r="BO20" i="15"/>
  <c r="BN20" i="15"/>
  <c r="BM20" i="15"/>
  <c r="BL20" i="15"/>
  <c r="BO21" i="15"/>
  <c r="BK21" i="15"/>
  <c r="BJ21" i="15"/>
  <c r="BI21" i="15"/>
  <c r="BQ21" i="15"/>
  <c r="BP21" i="15"/>
  <c r="BN21" i="15"/>
  <c r="BM21" i="15"/>
  <c r="BL21" i="15"/>
  <c r="BN22" i="15"/>
  <c r="BK22" i="15"/>
  <c r="BJ22" i="15"/>
  <c r="BI22" i="15"/>
  <c r="BQ22" i="15"/>
  <c r="BP22" i="15"/>
  <c r="BO22" i="15"/>
  <c r="BM22" i="15"/>
  <c r="BL22" i="15"/>
  <c r="BM23" i="15"/>
  <c r="BK23" i="15"/>
  <c r="BJ23" i="15"/>
  <c r="BI23" i="15"/>
  <c r="BQ23" i="15"/>
  <c r="BP23" i="15"/>
  <c r="BO23" i="15"/>
  <c r="BN23" i="15"/>
  <c r="BL23" i="15"/>
  <c r="BL24" i="15"/>
  <c r="BK24" i="15"/>
  <c r="BJ24" i="15"/>
  <c r="BI24" i="15"/>
  <c r="BQ24" i="15"/>
  <c r="BP24" i="15"/>
  <c r="BO24" i="15"/>
  <c r="BN24" i="15"/>
  <c r="BM24" i="15"/>
  <c r="BK25" i="15"/>
  <c r="BQ25" i="15"/>
  <c r="BL25" i="15"/>
  <c r="BJ25" i="15"/>
  <c r="BI25" i="15"/>
  <c r="BP25" i="15"/>
  <c r="BO25" i="15"/>
  <c r="BN25" i="15"/>
  <c r="BM25" i="15"/>
  <c r="BK26" i="15"/>
  <c r="BJ26" i="15"/>
  <c r="BP26" i="15"/>
  <c r="BN26" i="15"/>
  <c r="BM26" i="15"/>
  <c r="BL26" i="15"/>
  <c r="BI26" i="15"/>
  <c r="BQ26" i="15"/>
  <c r="BO26" i="15"/>
  <c r="BJ27" i="15"/>
  <c r="BQ27" i="15"/>
  <c r="BI27" i="15"/>
  <c r="BO27" i="15"/>
  <c r="BP27" i="15"/>
  <c r="BN27" i="15"/>
  <c r="BM27" i="15"/>
  <c r="BL27" i="15"/>
  <c r="BK27" i="15"/>
  <c r="BQ28" i="15"/>
  <c r="BI28" i="15"/>
  <c r="BP28" i="15"/>
  <c r="BN28" i="15"/>
  <c r="BJ28" i="15"/>
  <c r="BO28" i="15"/>
  <c r="BM28" i="15"/>
  <c r="BL28" i="15"/>
  <c r="BK28" i="15"/>
  <c r="BP29" i="15"/>
  <c r="BO29" i="15"/>
  <c r="BM29" i="15"/>
  <c r="BL29" i="15"/>
  <c r="BK29" i="15"/>
  <c r="BJ29" i="15"/>
  <c r="BI29" i="15"/>
  <c r="BQ29" i="15"/>
  <c r="BN29" i="15"/>
  <c r="BO30" i="15"/>
  <c r="BN30" i="15"/>
  <c r="BL30" i="15"/>
  <c r="BQ30" i="15"/>
  <c r="BP30" i="15"/>
  <c r="BM30" i="15"/>
  <c r="BK30" i="15"/>
  <c r="BJ30" i="15"/>
  <c r="BI30" i="15"/>
  <c r="BN31" i="15"/>
  <c r="BM31" i="15"/>
  <c r="BK31" i="15"/>
  <c r="BQ31" i="15"/>
  <c r="BP31" i="15"/>
  <c r="BO31" i="15"/>
  <c r="BL31" i="15"/>
  <c r="BJ31" i="15"/>
  <c r="BI31" i="15"/>
  <c r="BM32" i="15"/>
  <c r="BL32" i="15"/>
  <c r="BJ32" i="15"/>
  <c r="BK32" i="15"/>
  <c r="BI32" i="15"/>
  <c r="BQ32" i="15"/>
  <c r="BP32" i="15"/>
  <c r="BO32" i="15"/>
  <c r="BN32" i="15"/>
  <c r="BL33" i="15"/>
  <c r="BK33" i="15"/>
  <c r="BQ33" i="15"/>
  <c r="BI33" i="15"/>
  <c r="BO33" i="15"/>
  <c r="BN33" i="15"/>
  <c r="BM33" i="15"/>
  <c r="BJ33" i="15"/>
  <c r="BP33" i="15"/>
  <c r="BK34" i="15"/>
  <c r="BJ34" i="15"/>
  <c r="BP34" i="15"/>
  <c r="BQ34" i="15"/>
  <c r="BO34" i="15"/>
  <c r="BN34" i="15"/>
  <c r="BM34" i="15"/>
  <c r="BL34" i="15"/>
  <c r="BI34" i="15"/>
  <c r="BJ35" i="15"/>
  <c r="BQ35" i="15"/>
  <c r="BI35" i="15"/>
  <c r="BO35" i="15"/>
  <c r="BK35" i="15"/>
  <c r="BP35" i="15"/>
  <c r="BN35" i="15"/>
  <c r="BM35" i="15"/>
  <c r="BL35" i="15"/>
  <c r="BQ36" i="15"/>
  <c r="BI36" i="15"/>
  <c r="BP36" i="15"/>
  <c r="BN36" i="15"/>
  <c r="BM36" i="15"/>
  <c r="BL36" i="15"/>
  <c r="BK36" i="15"/>
  <c r="BJ36" i="15"/>
  <c r="BO36" i="15"/>
  <c r="BP37" i="15"/>
  <c r="BO37" i="15"/>
  <c r="BM37" i="15"/>
  <c r="BQ37" i="15"/>
  <c r="BN37" i="15"/>
  <c r="BL37" i="15"/>
  <c r="BK37" i="15"/>
  <c r="BJ37" i="15"/>
  <c r="BI37" i="15"/>
  <c r="BO38" i="15"/>
  <c r="BN38" i="15"/>
  <c r="BL38" i="15"/>
  <c r="BI38" i="15"/>
  <c r="BQ38" i="15"/>
  <c r="BP38" i="15"/>
  <c r="BM38" i="15"/>
  <c r="BK38" i="15"/>
  <c r="BJ38" i="15"/>
  <c r="BN39" i="15"/>
  <c r="BM39" i="15"/>
  <c r="BL39" i="15"/>
  <c r="BK39" i="15"/>
  <c r="BO39" i="15"/>
  <c r="BJ39" i="15"/>
  <c r="BI39" i="15"/>
  <c r="BQ39" i="15"/>
  <c r="BP39" i="15"/>
  <c r="BM40" i="15"/>
  <c r="BL40" i="15"/>
  <c r="BK40" i="15"/>
  <c r="BJ40" i="15"/>
  <c r="BQ40" i="15"/>
  <c r="BP40" i="15"/>
  <c r="BO40" i="15"/>
  <c r="BN40" i="15"/>
  <c r="BI40" i="15"/>
  <c r="BL41" i="15"/>
  <c r="BK41" i="15"/>
  <c r="BJ41" i="15"/>
  <c r="BQ41" i="15"/>
  <c r="BI41" i="15"/>
  <c r="BM41" i="15"/>
  <c r="BP41" i="15"/>
  <c r="BO41" i="15"/>
  <c r="BN41" i="15"/>
  <c r="BK42" i="15"/>
  <c r="BJ42" i="15"/>
  <c r="BQ42" i="15"/>
  <c r="BI42" i="15"/>
  <c r="BP42" i="15"/>
  <c r="BO42" i="15"/>
  <c r="BN42" i="15"/>
  <c r="BM42" i="15"/>
  <c r="BL42" i="15"/>
  <c r="BJ43" i="15"/>
  <c r="BQ43" i="15"/>
  <c r="BI43" i="15"/>
  <c r="BP43" i="15"/>
  <c r="BO43" i="15"/>
  <c r="BK43" i="15"/>
  <c r="BN43" i="15"/>
  <c r="BM43" i="15"/>
  <c r="BL43" i="15"/>
  <c r="BQ44" i="15"/>
  <c r="BI44" i="15"/>
  <c r="BP44" i="15"/>
  <c r="BO44" i="15"/>
  <c r="BN44" i="15"/>
  <c r="BM44" i="15"/>
  <c r="BL44" i="15"/>
  <c r="BK44" i="15"/>
  <c r="BJ44" i="15"/>
  <c r="BQ45" i="15"/>
  <c r="BP45" i="15"/>
  <c r="BO45" i="15"/>
  <c r="BN45" i="15"/>
  <c r="BM45" i="15"/>
  <c r="BI45" i="15"/>
  <c r="BL45" i="15"/>
  <c r="BK45" i="15"/>
  <c r="BJ45" i="15"/>
  <c r="BQ46" i="15"/>
  <c r="BI46" i="15"/>
  <c r="BP46" i="15"/>
  <c r="BO46" i="15"/>
  <c r="BN46" i="15"/>
  <c r="BM46" i="15"/>
  <c r="BL46" i="15"/>
  <c r="BK46" i="15"/>
  <c r="BJ46" i="15"/>
  <c r="BP47" i="15"/>
  <c r="BO47" i="15"/>
  <c r="BN47" i="15"/>
  <c r="BM47" i="15"/>
  <c r="BL47" i="15"/>
  <c r="BK47" i="15"/>
  <c r="BQ47" i="15"/>
  <c r="BJ47" i="15"/>
  <c r="BI47" i="15"/>
  <c r="BO48" i="15"/>
  <c r="BN48" i="15"/>
  <c r="BM48" i="15"/>
  <c r="BL48" i="15"/>
  <c r="BK48" i="15"/>
  <c r="BJ48" i="15"/>
  <c r="BQ48" i="15"/>
  <c r="BP48" i="15"/>
  <c r="BI48" i="15"/>
  <c r="BN49" i="15"/>
  <c r="BM49" i="15"/>
  <c r="BL49" i="15"/>
  <c r="BK49" i="15"/>
  <c r="BJ49" i="15"/>
  <c r="BQ49" i="15"/>
  <c r="BI49" i="15"/>
  <c r="BP49" i="15"/>
  <c r="BO49" i="15"/>
  <c r="BM50" i="15"/>
  <c r="BL50" i="15"/>
  <c r="BK50" i="15"/>
  <c r="BJ50" i="15"/>
  <c r="BQ50" i="15"/>
  <c r="BI50" i="15"/>
  <c r="BP50" i="15"/>
  <c r="BO50" i="15"/>
  <c r="BN50" i="15"/>
  <c r="BL51" i="15"/>
  <c r="BK51" i="15"/>
  <c r="BJ51" i="15"/>
  <c r="BQ51" i="15"/>
  <c r="BI51" i="15"/>
  <c r="BP51" i="15"/>
  <c r="BO51" i="15"/>
  <c r="BM51" i="15"/>
  <c r="BN51" i="15"/>
  <c r="BK52" i="15"/>
  <c r="BJ52" i="15"/>
  <c r="BQ52" i="15"/>
  <c r="BI52" i="15"/>
  <c r="BP52" i="15"/>
  <c r="BO52" i="15"/>
  <c r="BN52" i="15"/>
  <c r="BM52" i="15"/>
  <c r="BL52" i="15"/>
  <c r="BJ53" i="15"/>
  <c r="BQ53" i="15"/>
  <c r="BI53" i="15"/>
  <c r="BP53" i="15"/>
  <c r="BO53" i="15"/>
  <c r="BN53" i="15"/>
  <c r="BM53" i="15"/>
  <c r="BL53" i="15"/>
  <c r="BK53" i="15"/>
  <c r="BQ54" i="15"/>
  <c r="BI54" i="15"/>
  <c r="BP54" i="15"/>
  <c r="BO54" i="15"/>
  <c r="BN54" i="15"/>
  <c r="BM54" i="15"/>
  <c r="BL54" i="15"/>
  <c r="BK54" i="15"/>
  <c r="BJ54" i="15"/>
  <c r="BP55" i="15"/>
  <c r="BO55" i="15"/>
  <c r="BN55" i="15"/>
  <c r="BM55" i="15"/>
  <c r="BL55" i="15"/>
  <c r="BK55" i="15"/>
  <c r="BI55" i="15"/>
  <c r="BQ55" i="15"/>
  <c r="BJ55" i="15"/>
  <c r="BO56" i="15"/>
  <c r="BN56" i="15"/>
  <c r="BM56" i="15"/>
  <c r="BL56" i="15"/>
  <c r="BK56" i="15"/>
  <c r="BJ56" i="15"/>
  <c r="BQ56" i="15"/>
  <c r="BP56" i="15"/>
  <c r="BI56" i="15"/>
  <c r="BN57" i="15"/>
  <c r="BM57" i="15"/>
  <c r="BL57" i="15"/>
  <c r="BK57" i="15"/>
  <c r="BJ57" i="15"/>
  <c r="BQ57" i="15"/>
  <c r="BI57" i="15"/>
  <c r="BP57" i="15"/>
  <c r="BO57" i="15"/>
  <c r="BM58" i="15"/>
  <c r="BL58" i="15"/>
  <c r="BK58" i="15"/>
  <c r="BJ58" i="15"/>
  <c r="BQ58" i="15"/>
  <c r="BI58" i="15"/>
  <c r="BP58" i="15"/>
  <c r="BN58" i="15"/>
  <c r="BO58" i="15"/>
  <c r="BL59" i="15"/>
  <c r="BK59" i="15"/>
  <c r="BJ59" i="15"/>
  <c r="BQ59" i="15"/>
  <c r="BI59" i="15"/>
  <c r="BP59" i="15"/>
  <c r="BO59" i="15"/>
  <c r="BN59" i="15"/>
  <c r="BM59" i="15"/>
  <c r="BK60" i="15"/>
  <c r="BJ60" i="15"/>
  <c r="BQ60" i="15"/>
  <c r="BI60" i="15"/>
  <c r="BP60" i="15"/>
  <c r="BO60" i="15"/>
  <c r="BN60" i="15"/>
  <c r="BM60" i="15"/>
  <c r="BL60" i="15"/>
  <c r="BJ61" i="15"/>
  <c r="BQ61" i="15"/>
  <c r="BI61" i="15"/>
  <c r="BP61" i="15"/>
  <c r="BO61" i="15"/>
  <c r="BN61" i="15"/>
  <c r="BM61" i="15"/>
  <c r="BK61" i="15"/>
  <c r="BL61" i="15"/>
  <c r="BQ62" i="15"/>
  <c r="BI62" i="15"/>
  <c r="BP62" i="15"/>
  <c r="BO62" i="15"/>
  <c r="BN62" i="15"/>
  <c r="BM62" i="15"/>
  <c r="BL62" i="15"/>
  <c r="BJ62" i="15"/>
  <c r="BK62" i="15"/>
  <c r="BP63" i="15"/>
  <c r="BO63" i="15"/>
  <c r="BN63" i="15"/>
  <c r="BM63" i="15"/>
  <c r="BL63" i="15"/>
  <c r="BK63" i="15"/>
  <c r="BQ63" i="15"/>
  <c r="BI63" i="15"/>
  <c r="BJ63" i="15"/>
  <c r="BO64" i="15"/>
  <c r="BN64" i="15"/>
  <c r="BM64" i="15"/>
  <c r="BL64" i="15"/>
  <c r="BK64" i="15"/>
  <c r="BJ64" i="15"/>
  <c r="BP64" i="15"/>
  <c r="BQ64" i="15"/>
  <c r="BI64" i="15"/>
  <c r="BN65" i="15"/>
  <c r="BM65" i="15"/>
  <c r="BL65" i="15"/>
  <c r="BK65" i="15"/>
  <c r="BJ65" i="15"/>
  <c r="BQ65" i="15"/>
  <c r="BI65" i="15"/>
  <c r="BO65" i="15"/>
  <c r="BP65" i="15"/>
  <c r="BM66" i="15"/>
  <c r="BL66" i="15"/>
  <c r="BK66" i="15"/>
  <c r="BJ66" i="15"/>
  <c r="BQ66" i="15"/>
  <c r="BI66" i="15"/>
  <c r="BP66" i="15"/>
  <c r="BN66" i="15"/>
  <c r="BO66" i="15"/>
  <c r="BL67" i="15"/>
  <c r="BK67" i="15"/>
  <c r="BJ67" i="15"/>
  <c r="BQ67" i="15"/>
  <c r="BI67" i="15"/>
  <c r="BP67" i="15"/>
  <c r="BO67" i="15"/>
  <c r="BM67" i="15"/>
  <c r="BN67" i="15"/>
  <c r="BK68" i="15"/>
  <c r="BJ68" i="15"/>
  <c r="BQ68" i="15"/>
  <c r="BI68" i="15"/>
  <c r="BP68" i="15"/>
  <c r="BO68" i="15"/>
  <c r="BN68" i="15"/>
  <c r="BL68" i="15"/>
  <c r="BM68" i="15"/>
  <c r="BJ69" i="15"/>
  <c r="BQ69" i="15"/>
  <c r="BI69" i="15"/>
  <c r="BP69" i="15"/>
  <c r="BO69" i="15"/>
  <c r="BN69" i="15"/>
  <c r="BM69" i="15"/>
  <c r="BK69" i="15"/>
  <c r="BL69" i="15"/>
  <c r="BQ70" i="15"/>
  <c r="BI70" i="15"/>
  <c r="BP70" i="15"/>
  <c r="BO70" i="15"/>
  <c r="BN70" i="15"/>
  <c r="BM70" i="15"/>
  <c r="BL70" i="15"/>
  <c r="BJ70" i="15"/>
  <c r="BK70" i="15"/>
  <c r="BP71" i="15"/>
  <c r="BO71" i="15"/>
  <c r="BN71" i="15"/>
  <c r="BM71" i="15"/>
  <c r="BL71" i="15"/>
  <c r="BK71" i="15"/>
  <c r="BQ71" i="15"/>
  <c r="BI71" i="15"/>
  <c r="BJ71" i="15"/>
  <c r="BO72" i="15"/>
  <c r="BN72" i="15"/>
  <c r="BM72" i="15"/>
  <c r="BL72" i="15"/>
  <c r="BK72" i="15"/>
  <c r="BJ72" i="15"/>
  <c r="BP72" i="15"/>
  <c r="BQ72" i="15"/>
  <c r="BI72" i="15"/>
  <c r="BN73" i="15"/>
  <c r="BM73" i="15"/>
  <c r="BL73" i="15"/>
  <c r="BK73" i="15"/>
  <c r="BJ73" i="15"/>
  <c r="BQ73" i="15"/>
  <c r="BI73" i="15"/>
  <c r="BO73" i="15"/>
  <c r="BP73" i="15"/>
  <c r="BM74" i="15"/>
  <c r="BL74" i="15"/>
  <c r="BK74" i="15"/>
  <c r="BJ74" i="15"/>
  <c r="BQ74" i="15"/>
  <c r="BI74" i="15"/>
  <c r="BP74" i="15"/>
  <c r="BN74" i="15"/>
  <c r="BO74" i="15"/>
  <c r="BL75" i="15"/>
  <c r="BK75" i="15"/>
  <c r="BJ75" i="15"/>
  <c r="BQ75" i="15"/>
  <c r="BI75" i="15"/>
  <c r="BP75" i="15"/>
  <c r="BO75" i="15"/>
  <c r="BM75" i="15"/>
  <c r="BN75" i="15"/>
  <c r="BK76" i="15"/>
  <c r="BJ76" i="15"/>
  <c r="BQ76" i="15"/>
  <c r="BI76" i="15"/>
  <c r="BP76" i="15"/>
  <c r="BO76" i="15"/>
  <c r="BN76" i="15"/>
  <c r="BL76" i="15"/>
  <c r="BM76" i="15"/>
  <c r="BQ77" i="15"/>
  <c r="BM77" i="15"/>
  <c r="BJ77" i="15"/>
  <c r="BI77" i="15"/>
  <c r="BP77" i="15"/>
  <c r="BO77" i="15"/>
  <c r="BN77" i="15"/>
  <c r="BK77" i="15"/>
  <c r="BL77" i="15"/>
  <c r="BK78" i="15"/>
  <c r="BQ78" i="15"/>
  <c r="BI78" i="15"/>
  <c r="BP78" i="15"/>
  <c r="BO78" i="15"/>
  <c r="BL78" i="15"/>
  <c r="BN78" i="15"/>
  <c r="BM78" i="15"/>
  <c r="BJ78" i="15"/>
  <c r="BJ79" i="15"/>
  <c r="BP79" i="15"/>
  <c r="BO79" i="15"/>
  <c r="BN79" i="15"/>
  <c r="BK79" i="15"/>
  <c r="BQ79" i="15"/>
  <c r="BM79" i="15"/>
  <c r="BI79" i="15"/>
  <c r="BL79" i="15"/>
  <c r="BQ80" i="15"/>
  <c r="BI80" i="15"/>
  <c r="BO80" i="15"/>
  <c r="BN80" i="15"/>
  <c r="BM80" i="15"/>
  <c r="BJ80" i="15"/>
  <c r="BP80" i="15"/>
  <c r="BL80" i="15"/>
  <c r="BK80" i="15"/>
  <c r="BP81" i="15"/>
  <c r="BN81" i="15"/>
  <c r="BM81" i="15"/>
  <c r="BL81" i="15"/>
  <c r="BQ81" i="15"/>
  <c r="BI81" i="15"/>
  <c r="BJ81" i="15"/>
  <c r="BK81" i="15"/>
  <c r="BO81" i="15"/>
  <c r="BO82" i="15"/>
  <c r="BM82" i="15"/>
  <c r="BL82" i="15"/>
  <c r="BK82" i="15"/>
  <c r="BP82" i="15"/>
  <c r="BQ82" i="15"/>
  <c r="BN82" i="15"/>
  <c r="BJ82" i="15"/>
  <c r="BI82" i="15"/>
  <c r="BN83" i="15"/>
  <c r="BL83" i="15"/>
  <c r="BK83" i="15"/>
  <c r="BJ83" i="15"/>
  <c r="BO83" i="15"/>
  <c r="BM83" i="15"/>
  <c r="BI83" i="15"/>
  <c r="BP83" i="15"/>
  <c r="BQ83" i="15"/>
  <c r="BM84" i="15"/>
  <c r="BK84" i="15"/>
  <c r="BJ84" i="15"/>
  <c r="BQ84" i="15"/>
  <c r="BI84" i="15"/>
  <c r="BN84" i="15"/>
  <c r="BP84" i="15"/>
  <c r="BO84" i="15"/>
  <c r="BL84" i="15"/>
  <c r="BL85" i="15"/>
  <c r="BJ85" i="15"/>
  <c r="BQ85" i="15"/>
  <c r="BI85" i="15"/>
  <c r="BP85" i="15"/>
  <c r="BM85" i="15"/>
  <c r="BO85" i="15"/>
  <c r="BN85" i="15"/>
  <c r="BK85" i="15"/>
  <c r="BK86" i="15"/>
  <c r="BQ86" i="15"/>
  <c r="BI86" i="15"/>
  <c r="BP86" i="15"/>
  <c r="BO86" i="15"/>
  <c r="BL86" i="15"/>
  <c r="BN86" i="15"/>
  <c r="BJ86" i="15"/>
  <c r="BM86" i="15"/>
  <c r="BJ87" i="15"/>
  <c r="BP87" i="15"/>
  <c r="BO87" i="15"/>
  <c r="BN87" i="15"/>
  <c r="BK87" i="15"/>
  <c r="BQ87" i="15"/>
  <c r="BM87" i="15"/>
  <c r="BL87" i="15"/>
  <c r="BI87" i="15"/>
  <c r="BQ88" i="15"/>
  <c r="BI88" i="15"/>
  <c r="BO88" i="15"/>
  <c r="BN88" i="15"/>
  <c r="BM88" i="15"/>
  <c r="BJ88" i="15"/>
  <c r="BK88" i="15"/>
  <c r="BL88" i="15"/>
  <c r="BP88" i="15"/>
  <c r="BP89" i="15"/>
  <c r="BN89" i="15"/>
  <c r="BM89" i="15"/>
  <c r="BL89" i="15"/>
  <c r="BQ89" i="15"/>
  <c r="BI89" i="15"/>
  <c r="BO89" i="15"/>
  <c r="BK89" i="15"/>
  <c r="BJ89" i="15"/>
  <c r="BO90" i="15"/>
  <c r="BM90" i="15"/>
  <c r="BL90" i="15"/>
  <c r="BK90" i="15"/>
  <c r="BP90" i="15"/>
  <c r="BN90" i="15"/>
  <c r="BJ90" i="15"/>
  <c r="BI90" i="15"/>
  <c r="BQ90" i="15"/>
  <c r="BN91" i="15"/>
  <c r="BL91" i="15"/>
  <c r="BK91" i="15"/>
  <c r="BJ91" i="15"/>
  <c r="BO91" i="15"/>
  <c r="BQ91" i="15"/>
  <c r="BP91" i="15"/>
  <c r="BM91" i="15"/>
  <c r="BI91" i="15"/>
  <c r="BM92" i="15"/>
  <c r="BK92" i="15"/>
  <c r="BJ92" i="15"/>
  <c r="BQ92" i="15"/>
  <c r="BI92" i="15"/>
  <c r="BN92" i="15"/>
  <c r="BP92" i="15"/>
  <c r="BO92" i="15"/>
  <c r="BL92" i="15"/>
  <c r="BL93" i="15"/>
  <c r="BJ93" i="15"/>
  <c r="BQ93" i="15"/>
  <c r="BI93" i="15"/>
  <c r="BP93" i="15"/>
  <c r="BM93" i="15"/>
  <c r="BO93" i="15"/>
  <c r="BK93" i="15"/>
  <c r="BN93" i="15"/>
  <c r="BK94" i="15"/>
  <c r="BQ94" i="15"/>
  <c r="BI94" i="15"/>
  <c r="BP94" i="15"/>
  <c r="BO94" i="15"/>
  <c r="BL94" i="15"/>
  <c r="BN94" i="15"/>
  <c r="BM94" i="15"/>
  <c r="BJ94" i="15"/>
  <c r="BJ95" i="15"/>
  <c r="BP95" i="15"/>
  <c r="BO95" i="15"/>
  <c r="BN95" i="15"/>
  <c r="BK95" i="15"/>
  <c r="BL95" i="15"/>
  <c r="BI95" i="15"/>
  <c r="BM95" i="15"/>
  <c r="BQ95" i="15"/>
  <c r="BQ96" i="15"/>
  <c r="BI96" i="15"/>
  <c r="BO96" i="15"/>
  <c r="BN96" i="15"/>
  <c r="BM96" i="15"/>
  <c r="BJ96" i="15"/>
  <c r="BP96" i="15"/>
  <c r="BL96" i="15"/>
  <c r="BK96" i="15"/>
  <c r="BP97" i="15"/>
  <c r="BN97" i="15"/>
  <c r="BM97" i="15"/>
  <c r="BL97" i="15"/>
  <c r="BQ97" i="15"/>
  <c r="BI97" i="15"/>
  <c r="BO97" i="15"/>
  <c r="BK97" i="15"/>
  <c r="BJ97" i="15"/>
  <c r="BO98" i="15"/>
  <c r="BM98" i="15"/>
  <c r="BL98" i="15"/>
  <c r="BK98" i="15"/>
  <c r="BP98" i="15"/>
  <c r="BQ98" i="15"/>
  <c r="BN98" i="15"/>
  <c r="BI98" i="15"/>
  <c r="BJ98" i="15"/>
  <c r="BN99" i="15"/>
  <c r="BM99" i="15"/>
  <c r="BL99" i="15"/>
  <c r="BK99" i="15"/>
  <c r="BJ99" i="15"/>
  <c r="BQ99" i="15"/>
  <c r="BI99" i="15"/>
  <c r="BO99" i="15"/>
  <c r="BP99" i="15"/>
  <c r="BM100" i="15"/>
  <c r="BL100" i="15"/>
  <c r="BK100" i="15"/>
  <c r="BJ100" i="15"/>
  <c r="BQ100" i="15"/>
  <c r="BI100" i="15"/>
  <c r="BP100" i="15"/>
  <c r="BN100" i="15"/>
  <c r="BO100" i="15"/>
  <c r="BL101" i="15"/>
  <c r="BK101" i="15"/>
  <c r="BJ101" i="15"/>
  <c r="BQ101" i="15"/>
  <c r="BI101" i="15"/>
  <c r="BP101" i="15"/>
  <c r="BO101" i="15"/>
  <c r="BM101" i="15"/>
  <c r="BN101" i="15"/>
  <c r="BK102" i="15"/>
  <c r="BJ102" i="15"/>
  <c r="BQ102" i="15"/>
  <c r="BI102" i="15"/>
  <c r="BP102" i="15"/>
  <c r="BO102" i="15"/>
  <c r="BN102" i="15"/>
  <c r="BL102" i="15"/>
  <c r="BM102" i="15"/>
  <c r="BJ103" i="15"/>
  <c r="BQ103" i="15"/>
  <c r="BI103" i="15"/>
  <c r="BP103" i="15"/>
  <c r="BO103" i="15"/>
  <c r="BN103" i="15"/>
  <c r="BM103" i="15"/>
  <c r="BK103" i="15"/>
  <c r="BL103" i="15"/>
  <c r="BQ104" i="15"/>
  <c r="BI104" i="15"/>
  <c r="BP104" i="15"/>
  <c r="BO104" i="15"/>
  <c r="BN104" i="15"/>
  <c r="BM104" i="15"/>
  <c r="BL104" i="15"/>
  <c r="BJ104" i="15"/>
  <c r="BK104" i="15"/>
  <c r="BP105" i="15"/>
  <c r="BO105" i="15"/>
  <c r="BN105" i="15"/>
  <c r="BM105" i="15"/>
  <c r="BL105" i="15"/>
  <c r="BK105" i="15"/>
  <c r="BQ105" i="15"/>
  <c r="BI105" i="15"/>
  <c r="BJ105" i="15"/>
  <c r="BO106" i="15"/>
  <c r="BN106" i="15"/>
  <c r="BM106" i="15"/>
  <c r="BL106" i="15"/>
  <c r="BK106" i="15"/>
  <c r="BJ106" i="15"/>
  <c r="BP106" i="15"/>
  <c r="BQ106" i="15"/>
  <c r="BI106" i="15"/>
  <c r="BN107" i="15"/>
  <c r="BM107" i="15"/>
  <c r="BL107" i="15"/>
  <c r="BK107" i="15"/>
  <c r="BJ107" i="15"/>
  <c r="BQ107" i="15"/>
  <c r="BI107" i="15"/>
  <c r="BO107" i="15"/>
  <c r="BP107" i="15"/>
  <c r="BM108" i="15"/>
  <c r="BL108" i="15"/>
  <c r="BK108" i="15"/>
  <c r="BJ108" i="15"/>
  <c r="BQ108" i="15"/>
  <c r="BI108" i="15"/>
  <c r="BP108" i="15"/>
  <c r="BN108" i="15"/>
  <c r="BO108" i="15"/>
  <c r="BL109" i="15"/>
  <c r="BK109" i="15"/>
  <c r="BJ109" i="15"/>
  <c r="BQ109" i="15"/>
  <c r="BI109" i="15"/>
  <c r="BP109" i="15"/>
  <c r="BO109" i="15"/>
  <c r="BM109" i="15"/>
  <c r="BN109" i="15"/>
  <c r="BK110" i="15"/>
  <c r="BJ110" i="15"/>
  <c r="BQ110" i="15"/>
  <c r="BI110" i="15"/>
  <c r="BP110" i="15"/>
  <c r="BO110" i="15"/>
  <c r="BN110" i="15"/>
  <c r="BL110" i="15"/>
  <c r="BM110" i="15"/>
  <c r="BJ111" i="15"/>
  <c r="BQ111" i="15"/>
  <c r="BI111" i="15"/>
  <c r="BP111" i="15"/>
  <c r="BO111" i="15"/>
  <c r="BN111" i="15"/>
  <c r="BM111" i="15"/>
  <c r="BK111" i="15"/>
  <c r="BL111" i="15"/>
  <c r="BQ112" i="15"/>
  <c r="BI112" i="15"/>
  <c r="BP112" i="15"/>
  <c r="BO112" i="15"/>
  <c r="BN112" i="15"/>
  <c r="BM112" i="15"/>
  <c r="BL112" i="15"/>
  <c r="BJ112" i="15"/>
  <c r="BK112" i="15"/>
  <c r="BP113" i="15"/>
  <c r="BO113" i="15"/>
  <c r="BN113" i="15"/>
  <c r="BM113" i="15"/>
  <c r="BL113" i="15"/>
  <c r="BK113" i="15"/>
  <c r="BQ113" i="15"/>
  <c r="BI113" i="15"/>
  <c r="BJ113" i="15"/>
  <c r="BO114" i="15"/>
  <c r="BN114" i="15"/>
  <c r="BM114" i="15"/>
  <c r="BL114" i="15"/>
  <c r="BK114" i="15"/>
  <c r="BJ114" i="15"/>
  <c r="BP114" i="15"/>
  <c r="BQ114" i="15"/>
  <c r="BI114" i="15"/>
  <c r="BN115" i="15"/>
  <c r="BM115" i="15"/>
  <c r="BL115" i="15"/>
  <c r="BK115" i="15"/>
  <c r="BJ115" i="15"/>
  <c r="BQ115" i="15"/>
  <c r="BI115" i="15"/>
  <c r="BO115" i="15"/>
  <c r="BP115" i="15"/>
  <c r="BM116" i="15"/>
  <c r="BL116" i="15"/>
  <c r="BK116" i="15"/>
  <c r="BJ116" i="15"/>
  <c r="BQ116" i="15"/>
  <c r="BI116" i="15"/>
  <c r="BP116" i="15"/>
  <c r="BN116" i="15"/>
  <c r="BO116" i="15"/>
  <c r="BL117" i="15"/>
  <c r="BK117" i="15"/>
  <c r="BJ117" i="15"/>
  <c r="BQ117" i="15"/>
  <c r="BI117" i="15"/>
  <c r="BP117" i="15"/>
  <c r="BO117" i="15"/>
  <c r="BM117" i="15"/>
  <c r="BN117" i="15"/>
  <c r="BK118" i="15"/>
  <c r="BJ118" i="15"/>
  <c r="BQ118" i="15"/>
  <c r="BI118" i="15"/>
  <c r="BP118" i="15"/>
  <c r="BO118" i="15"/>
  <c r="BN118" i="15"/>
  <c r="BL118" i="15"/>
  <c r="BM118" i="15"/>
  <c r="BJ119" i="15"/>
  <c r="BQ119" i="15"/>
  <c r="BI119" i="15"/>
  <c r="BP119" i="15"/>
  <c r="BO119" i="15"/>
  <c r="BN119" i="15"/>
  <c r="BM119" i="15"/>
  <c r="BK119" i="15"/>
  <c r="BL119" i="15"/>
  <c r="BQ120" i="15"/>
  <c r="BI120" i="15"/>
  <c r="BP120" i="15"/>
  <c r="BO120" i="15"/>
  <c r="BN120" i="15"/>
  <c r="BM120" i="15"/>
  <c r="BL120" i="15"/>
  <c r="BJ120" i="15"/>
  <c r="BK120" i="15"/>
  <c r="BP121" i="15"/>
  <c r="BO121" i="15"/>
  <c r="BN121" i="15"/>
  <c r="BM121" i="15"/>
  <c r="BL121" i="15"/>
  <c r="BK121" i="15"/>
  <c r="BQ121" i="15"/>
  <c r="BI121" i="15"/>
  <c r="BJ121" i="15"/>
  <c r="BO122" i="15"/>
  <c r="BN122" i="15"/>
  <c r="BM122" i="15"/>
  <c r="BL122" i="15"/>
  <c r="BK122" i="15"/>
  <c r="BJ122" i="15"/>
  <c r="BP122" i="15"/>
  <c r="BQ122" i="15"/>
  <c r="BI122" i="15"/>
  <c r="BN123" i="15"/>
  <c r="BM123" i="15"/>
  <c r="BL123" i="15"/>
  <c r="BK123" i="15"/>
  <c r="BJ123" i="15"/>
  <c r="BQ123" i="15"/>
  <c r="BI123" i="15"/>
  <c r="BO123" i="15"/>
  <c r="BP123" i="15"/>
  <c r="BM124" i="15"/>
  <c r="BL124" i="15"/>
  <c r="BK124" i="15"/>
  <c r="BJ124" i="15"/>
  <c r="BQ124" i="15"/>
  <c r="BI124" i="15"/>
  <c r="BP124" i="15"/>
  <c r="BN124" i="15"/>
  <c r="BO124" i="15"/>
  <c r="BL125" i="15"/>
  <c r="BK125" i="15"/>
  <c r="BJ125" i="15"/>
  <c r="BQ125" i="15"/>
  <c r="BI125" i="15"/>
  <c r="BP125" i="15"/>
  <c r="BO125" i="15"/>
  <c r="BM125" i="15"/>
  <c r="BN125" i="15"/>
  <c r="BK126" i="15"/>
  <c r="BJ126" i="15"/>
  <c r="BQ126" i="15"/>
  <c r="BI126" i="15"/>
  <c r="BP126" i="15"/>
  <c r="BO126" i="15"/>
  <c r="BN126" i="15"/>
  <c r="BL126" i="15"/>
  <c r="BM126" i="15"/>
  <c r="BJ127" i="15"/>
  <c r="BQ127" i="15"/>
  <c r="BI127" i="15"/>
  <c r="BP127" i="15"/>
  <c r="BO127" i="15"/>
  <c r="BN127" i="15"/>
  <c r="BM127" i="15"/>
  <c r="BK127" i="15"/>
  <c r="BL127" i="15"/>
  <c r="BQ128" i="15"/>
  <c r="BI128" i="15"/>
  <c r="BP128" i="15"/>
  <c r="BO128" i="15"/>
  <c r="BN128" i="15"/>
  <c r="BM128" i="15"/>
  <c r="BL128" i="15"/>
  <c r="BJ128" i="15"/>
  <c r="BK128" i="15"/>
  <c r="BP129" i="15"/>
  <c r="BO129" i="15"/>
  <c r="BN129" i="15"/>
  <c r="BM129" i="15"/>
  <c r="BL129" i="15"/>
  <c r="BK129" i="15"/>
  <c r="BQ129" i="15"/>
  <c r="BI129" i="15"/>
  <c r="BJ129" i="15"/>
  <c r="BO130" i="15"/>
  <c r="BN130" i="15"/>
  <c r="BM130" i="15"/>
  <c r="BL130" i="15"/>
  <c r="BK130" i="15"/>
  <c r="BJ130" i="15"/>
  <c r="BP130" i="15"/>
  <c r="BQ130" i="15"/>
  <c r="BI130" i="15"/>
  <c r="BN131" i="15"/>
  <c r="BM131" i="15"/>
  <c r="BL131" i="15"/>
  <c r="BK131" i="15"/>
  <c r="BJ131" i="15"/>
  <c r="BQ131" i="15"/>
  <c r="BI131" i="15"/>
  <c r="BO131" i="15"/>
  <c r="BP131" i="15"/>
  <c r="BM132" i="15"/>
  <c r="BL132" i="15"/>
  <c r="BK132" i="15"/>
  <c r="BJ132" i="15"/>
  <c r="BQ132" i="15"/>
  <c r="BI132" i="15"/>
  <c r="BP132" i="15"/>
  <c r="BN132" i="15"/>
  <c r="BO132" i="15"/>
  <c r="BL133" i="15"/>
  <c r="BK133" i="15"/>
  <c r="BJ133" i="15"/>
  <c r="BQ133" i="15"/>
  <c r="BI133" i="15"/>
  <c r="BP133" i="15"/>
  <c r="BO133" i="15"/>
  <c r="BM133" i="15"/>
  <c r="BN133" i="15"/>
  <c r="BK134" i="15"/>
  <c r="BJ134" i="15"/>
  <c r="BQ134" i="15"/>
  <c r="BI134" i="15"/>
  <c r="BP134" i="15"/>
  <c r="BO134" i="15"/>
  <c r="BN134" i="15"/>
  <c r="BL134" i="15"/>
  <c r="BM134" i="15"/>
  <c r="BJ135" i="15"/>
  <c r="BQ135" i="15"/>
  <c r="BI135" i="15"/>
  <c r="BP135" i="15"/>
  <c r="BO135" i="15"/>
  <c r="BN135" i="15"/>
  <c r="BM135" i="15"/>
  <c r="BK135" i="15"/>
  <c r="BL135" i="15"/>
  <c r="BQ136" i="15"/>
  <c r="BI136" i="15"/>
  <c r="BP136" i="15"/>
  <c r="BO136" i="15"/>
  <c r="BN136" i="15"/>
  <c r="BM136" i="15"/>
  <c r="BL136" i="15"/>
  <c r="BJ136" i="15"/>
  <c r="BK136" i="15"/>
  <c r="BP137" i="15"/>
  <c r="BO137" i="15"/>
  <c r="BN137" i="15"/>
  <c r="BM137" i="15"/>
  <c r="BL137" i="15"/>
  <c r="BK137" i="15"/>
  <c r="BQ137" i="15"/>
  <c r="BI137" i="15"/>
  <c r="BJ137" i="15"/>
  <c r="BO138" i="15"/>
  <c r="BN138" i="15"/>
  <c r="BM138" i="15"/>
  <c r="BL138" i="15"/>
  <c r="BK138" i="15"/>
  <c r="BJ138" i="15"/>
  <c r="BP138" i="15"/>
  <c r="BI138" i="15"/>
  <c r="BQ138" i="15"/>
  <c r="BN139" i="15"/>
  <c r="BM139" i="15"/>
  <c r="BL139" i="15"/>
  <c r="BK139" i="15"/>
  <c r="BJ139" i="15"/>
  <c r="BQ139" i="15"/>
  <c r="BI139" i="15"/>
  <c r="BO139" i="15"/>
  <c r="BP139" i="15"/>
  <c r="BM140" i="15"/>
  <c r="BL140" i="15"/>
  <c r="BK140" i="15"/>
  <c r="BJ140" i="15"/>
  <c r="BQ140" i="15"/>
  <c r="BI140" i="15"/>
  <c r="BP140" i="15"/>
  <c r="BN140" i="15"/>
  <c r="BO140" i="15"/>
  <c r="BL141" i="15"/>
  <c r="BK141" i="15"/>
  <c r="BJ141" i="15"/>
  <c r="BQ141" i="15"/>
  <c r="BI141" i="15"/>
  <c r="BP141" i="15"/>
  <c r="BO141" i="15"/>
  <c r="BM141" i="15"/>
  <c r="BN141" i="15"/>
  <c r="BK142" i="15"/>
  <c r="BJ142" i="15"/>
  <c r="BQ142" i="15"/>
  <c r="BI142" i="15"/>
  <c r="BP142" i="15"/>
  <c r="BO142" i="15"/>
  <c r="BN142" i="15"/>
  <c r="BL142" i="15"/>
  <c r="BM142" i="15"/>
  <c r="BJ143" i="15"/>
  <c r="BQ143" i="15"/>
  <c r="BI143" i="15"/>
  <c r="BP143" i="15"/>
  <c r="BO143" i="15"/>
  <c r="BN143" i="15"/>
  <c r="BM143" i="15"/>
  <c r="BK143" i="15"/>
  <c r="BL143" i="15"/>
  <c r="BQ144" i="15"/>
  <c r="BI144" i="15"/>
  <c r="BP144" i="15"/>
  <c r="BO144" i="15"/>
  <c r="BN144" i="15"/>
  <c r="BM144" i="15"/>
  <c r="BL144" i="15"/>
  <c r="BJ144" i="15"/>
  <c r="BK144" i="15"/>
  <c r="BP145" i="15"/>
  <c r="BO145" i="15"/>
  <c r="BN145" i="15"/>
  <c r="BM145" i="15"/>
  <c r="BL145" i="15"/>
  <c r="BK145" i="15"/>
  <c r="BQ145" i="15"/>
  <c r="BI145" i="15"/>
  <c r="BJ145" i="15"/>
  <c r="BO146" i="15"/>
  <c r="BN146" i="15"/>
  <c r="BM146" i="15"/>
  <c r="BL146" i="15"/>
  <c r="BK146" i="15"/>
  <c r="BJ146" i="15"/>
  <c r="BP146" i="15"/>
  <c r="BI146" i="15"/>
  <c r="BQ146" i="15"/>
  <c r="BN147" i="15"/>
  <c r="BM147" i="15"/>
  <c r="BL147" i="15"/>
  <c r="BK147" i="15"/>
  <c r="BJ147" i="15"/>
  <c r="BQ147" i="15"/>
  <c r="BI147" i="15"/>
  <c r="BO147" i="15"/>
  <c r="BP147" i="15"/>
  <c r="BM148" i="15"/>
  <c r="BL148" i="15"/>
  <c r="BK148" i="15"/>
  <c r="BJ148" i="15"/>
  <c r="BQ148" i="15"/>
  <c r="BI148" i="15"/>
  <c r="BP148" i="15"/>
  <c r="BN148" i="15"/>
  <c r="BO148" i="15"/>
  <c r="BL149" i="15"/>
  <c r="BK149" i="15"/>
  <c r="BJ149" i="15"/>
  <c r="BQ149" i="15"/>
  <c r="BI149" i="15"/>
  <c r="BP149" i="15"/>
  <c r="BO149" i="15"/>
  <c r="BM149" i="15"/>
  <c r="BN149" i="15"/>
  <c r="BK150" i="15"/>
  <c r="BJ150" i="15"/>
  <c r="BQ150" i="15"/>
  <c r="BI150" i="15"/>
  <c r="BP150" i="15"/>
  <c r="BO150" i="15"/>
  <c r="BN150" i="15"/>
  <c r="BL150" i="15"/>
  <c r="BM150" i="15"/>
  <c r="BJ151" i="15"/>
  <c r="BQ151" i="15"/>
  <c r="BI151" i="15"/>
  <c r="BP151" i="15"/>
  <c r="BO151" i="15"/>
  <c r="BN151" i="15"/>
  <c r="BM151" i="15"/>
  <c r="BK151" i="15"/>
  <c r="BL151" i="15"/>
  <c r="BQ152" i="15"/>
  <c r="BI152" i="15"/>
  <c r="BP152" i="15"/>
  <c r="BO152" i="15"/>
  <c r="BN152" i="15"/>
  <c r="BM152" i="15"/>
  <c r="BL152" i="15"/>
  <c r="BJ152" i="15"/>
  <c r="BK152" i="15"/>
  <c r="BD24" i="15"/>
  <c r="BB24" i="15"/>
  <c r="BA24" i="15"/>
  <c r="BG24" i="15"/>
  <c r="AY24" i="15"/>
  <c r="BF24" i="15"/>
  <c r="AX24" i="15"/>
  <c r="BE24" i="15"/>
  <c r="BC24" i="15"/>
  <c r="AZ24" i="15"/>
  <c r="AW24" i="15"/>
  <c r="BD32" i="15"/>
  <c r="BB32" i="15"/>
  <c r="BA32" i="15"/>
  <c r="BG32" i="15"/>
  <c r="AY32" i="15"/>
  <c r="BF32" i="15"/>
  <c r="AX32" i="15"/>
  <c r="BE32" i="15"/>
  <c r="BC32" i="15"/>
  <c r="AZ32" i="15"/>
  <c r="AW32" i="15"/>
  <c r="BD40" i="15"/>
  <c r="BB40" i="15"/>
  <c r="BA40" i="15"/>
  <c r="BG40" i="15"/>
  <c r="AY40" i="15"/>
  <c r="BF40" i="15"/>
  <c r="AX40" i="15"/>
  <c r="BE40" i="15"/>
  <c r="BC40" i="15"/>
  <c r="AZ40" i="15"/>
  <c r="AW40" i="15"/>
  <c r="BD48" i="15"/>
  <c r="BB48" i="15"/>
  <c r="BA48" i="15"/>
  <c r="BG48" i="15"/>
  <c r="AY48" i="15"/>
  <c r="BF48" i="15"/>
  <c r="AX48" i="15"/>
  <c r="BC48" i="15"/>
  <c r="AZ48" i="15"/>
  <c r="AW48" i="15"/>
  <c r="BE48" i="15"/>
  <c r="BD56" i="15"/>
  <c r="BC56" i="15"/>
  <c r="BB56" i="15"/>
  <c r="BA56" i="15"/>
  <c r="BG56" i="15"/>
  <c r="AY56" i="15"/>
  <c r="BF56" i="15"/>
  <c r="AX56" i="15"/>
  <c r="BE56" i="15"/>
  <c r="AZ56" i="15"/>
  <c r="AW56" i="15"/>
  <c r="BD64" i="15"/>
  <c r="BB64" i="15"/>
  <c r="BF64" i="15"/>
  <c r="AX64" i="15"/>
  <c r="AZ64" i="15"/>
  <c r="AY64" i="15"/>
  <c r="AW64" i="15"/>
  <c r="BE64" i="15"/>
  <c r="BC64" i="15"/>
  <c r="BG64" i="15"/>
  <c r="BA64" i="15"/>
  <c r="BD72" i="15"/>
  <c r="BC72" i="15"/>
  <c r="BB72" i="15"/>
  <c r="BA72" i="15"/>
  <c r="BG72" i="15"/>
  <c r="AY72" i="15"/>
  <c r="BF72" i="15"/>
  <c r="AX72" i="15"/>
  <c r="BE72" i="15"/>
  <c r="AZ72" i="15"/>
  <c r="AW72" i="15"/>
  <c r="BD80" i="15"/>
  <c r="BC80" i="15"/>
  <c r="BB80" i="15"/>
  <c r="BA80" i="15"/>
  <c r="BG80" i="15"/>
  <c r="AY80" i="15"/>
  <c r="BF80" i="15"/>
  <c r="AX80" i="15"/>
  <c r="AZ80" i="15"/>
  <c r="AW80" i="15"/>
  <c r="BE80" i="15"/>
  <c r="BD88" i="15"/>
  <c r="BC88" i="15"/>
  <c r="BB88" i="15"/>
  <c r="BA88" i="15"/>
  <c r="BG88" i="15"/>
  <c r="AY88" i="15"/>
  <c r="BF88" i="15"/>
  <c r="AX88" i="15"/>
  <c r="BE88" i="15"/>
  <c r="AZ88" i="15"/>
  <c r="AW88" i="15"/>
  <c r="BD96" i="15"/>
  <c r="BC96" i="15"/>
  <c r="BB96" i="15"/>
  <c r="BA96" i="15"/>
  <c r="BG96" i="15"/>
  <c r="AY96" i="15"/>
  <c r="BF96" i="15"/>
  <c r="AX96" i="15"/>
  <c r="BE96" i="15"/>
  <c r="AW96" i="15"/>
  <c r="AZ96" i="15"/>
  <c r="BF104" i="15"/>
  <c r="BC104" i="15"/>
  <c r="AZ104" i="15"/>
  <c r="BG104" i="15"/>
  <c r="BE104" i="15"/>
  <c r="BD104" i="15"/>
  <c r="BB104" i="15"/>
  <c r="AY104" i="15"/>
  <c r="AX104" i="15"/>
  <c r="BA104" i="15"/>
  <c r="AW104" i="15"/>
  <c r="BF112" i="15"/>
  <c r="AX112" i="15"/>
  <c r="BE112" i="15"/>
  <c r="AW112" i="15"/>
  <c r="BD112" i="15"/>
  <c r="BC112" i="15"/>
  <c r="BA112" i="15"/>
  <c r="AZ112" i="15"/>
  <c r="BG112" i="15"/>
  <c r="BB112" i="15"/>
  <c r="AY112" i="15"/>
  <c r="BF120" i="15"/>
  <c r="AX120" i="15"/>
  <c r="BE120" i="15"/>
  <c r="AW120" i="15"/>
  <c r="BD120" i="15"/>
  <c r="BC120" i="15"/>
  <c r="BA120" i="15"/>
  <c r="AZ120" i="15"/>
  <c r="BG120" i="15"/>
  <c r="AY120" i="15"/>
  <c r="BB120" i="15"/>
  <c r="BF128" i="15"/>
  <c r="AX128" i="15"/>
  <c r="BE128" i="15"/>
  <c r="AW128" i="15"/>
  <c r="BD128" i="15"/>
  <c r="BC128" i="15"/>
  <c r="BA128" i="15"/>
  <c r="AZ128" i="15"/>
  <c r="BG128" i="15"/>
  <c r="BB128" i="15"/>
  <c r="AY128" i="15"/>
  <c r="BF136" i="15"/>
  <c r="AX136" i="15"/>
  <c r="BE136" i="15"/>
  <c r="AW136" i="15"/>
  <c r="BD136" i="15"/>
  <c r="BC136" i="15"/>
  <c r="BA136" i="15"/>
  <c r="AZ136" i="15"/>
  <c r="BB136" i="15"/>
  <c r="AY136" i="15"/>
  <c r="BG136" i="15"/>
  <c r="BF144" i="15"/>
  <c r="AX144" i="15"/>
  <c r="BE144" i="15"/>
  <c r="AW144" i="15"/>
  <c r="BD144" i="15"/>
  <c r="BC144" i="15"/>
  <c r="BA144" i="15"/>
  <c r="AZ144" i="15"/>
  <c r="BG144" i="15"/>
  <c r="BB144" i="15"/>
  <c r="AY144" i="15"/>
  <c r="BF152" i="15"/>
  <c r="AX152" i="15"/>
  <c r="BE152" i="15"/>
  <c r="AW152" i="15"/>
  <c r="BD152" i="15"/>
  <c r="BC152" i="15"/>
  <c r="BA152" i="15"/>
  <c r="AZ152" i="15"/>
  <c r="BG152" i="15"/>
  <c r="AY152" i="15"/>
  <c r="BB152" i="15"/>
  <c r="BG15" i="15"/>
  <c r="AY15" i="15"/>
  <c r="BE15" i="15"/>
  <c r="AW15" i="15"/>
  <c r="BA15" i="15"/>
  <c r="BF15" i="15"/>
  <c r="BD15" i="15"/>
  <c r="BC15" i="15"/>
  <c r="BB15" i="15"/>
  <c r="AZ15" i="15"/>
  <c r="AX15" i="15"/>
  <c r="BG23" i="15"/>
  <c r="AY23" i="15"/>
  <c r="BE23" i="15"/>
  <c r="AW23" i="15"/>
  <c r="BD23" i="15"/>
  <c r="BB23" i="15"/>
  <c r="BA23" i="15"/>
  <c r="AZ23" i="15"/>
  <c r="AX23" i="15"/>
  <c r="BF23" i="15"/>
  <c r="BC23" i="15"/>
  <c r="BG31" i="15"/>
  <c r="AY31" i="15"/>
  <c r="BE31" i="15"/>
  <c r="AW31" i="15"/>
  <c r="BD31" i="15"/>
  <c r="BB31" i="15"/>
  <c r="BA31" i="15"/>
  <c r="AX31" i="15"/>
  <c r="BF31" i="15"/>
  <c r="BC31" i="15"/>
  <c r="AZ31" i="15"/>
  <c r="BG39" i="15"/>
  <c r="AY39" i="15"/>
  <c r="BE39" i="15"/>
  <c r="AW39" i="15"/>
  <c r="BD39" i="15"/>
  <c r="BB39" i="15"/>
  <c r="BA39" i="15"/>
  <c r="BF39" i="15"/>
  <c r="BC39" i="15"/>
  <c r="AZ39" i="15"/>
  <c r="AX39" i="15"/>
  <c r="BG47" i="15"/>
  <c r="AY47" i="15"/>
  <c r="BE47" i="15"/>
  <c r="AW47" i="15"/>
  <c r="BD47" i="15"/>
  <c r="BB47" i="15"/>
  <c r="BA47" i="15"/>
  <c r="BF47" i="15"/>
  <c r="BC47" i="15"/>
  <c r="AZ47" i="15"/>
  <c r="AX47" i="15"/>
  <c r="BG55" i="15"/>
  <c r="AY55" i="15"/>
  <c r="BF55" i="15"/>
  <c r="AX55" i="15"/>
  <c r="BE55" i="15"/>
  <c r="AW55" i="15"/>
  <c r="BD55" i="15"/>
  <c r="BB55" i="15"/>
  <c r="BA55" i="15"/>
  <c r="BC55" i="15"/>
  <c r="AZ55" i="15"/>
  <c r="BG63" i="15"/>
  <c r="AY63" i="15"/>
  <c r="BE63" i="15"/>
  <c r="AW63" i="15"/>
  <c r="BA63" i="15"/>
  <c r="AX63" i="15"/>
  <c r="BF63" i="15"/>
  <c r="BC63" i="15"/>
  <c r="BB63" i="15"/>
  <c r="BD63" i="15"/>
  <c r="AZ63" i="15"/>
  <c r="BG71" i="15"/>
  <c r="AY71" i="15"/>
  <c r="BF71" i="15"/>
  <c r="AX71" i="15"/>
  <c r="BE71" i="15"/>
  <c r="AW71" i="15"/>
  <c r="BD71" i="15"/>
  <c r="BB71" i="15"/>
  <c r="BA71" i="15"/>
  <c r="BC71" i="15"/>
  <c r="AZ71" i="15"/>
  <c r="BG79" i="15"/>
  <c r="AY79" i="15"/>
  <c r="BF79" i="15"/>
  <c r="AX79" i="15"/>
  <c r="BE79" i="15"/>
  <c r="AW79" i="15"/>
  <c r="BD79" i="15"/>
  <c r="BB79" i="15"/>
  <c r="BA79" i="15"/>
  <c r="BC79" i="15"/>
  <c r="AZ79" i="15"/>
  <c r="BG87" i="15"/>
  <c r="AY87" i="15"/>
  <c r="BF87" i="15"/>
  <c r="AX87" i="15"/>
  <c r="BE87" i="15"/>
  <c r="AW87" i="15"/>
  <c r="BD87" i="15"/>
  <c r="BB87" i="15"/>
  <c r="BA87" i="15"/>
  <c r="AZ87" i="15"/>
  <c r="BC87" i="15"/>
  <c r="BG95" i="15"/>
  <c r="AY95" i="15"/>
  <c r="BF95" i="15"/>
  <c r="AX95" i="15"/>
  <c r="BE95" i="15"/>
  <c r="AW95" i="15"/>
  <c r="BD95" i="15"/>
  <c r="BB95" i="15"/>
  <c r="BA95" i="15"/>
  <c r="BC95" i="15"/>
  <c r="AZ95" i="15"/>
  <c r="BG103" i="15"/>
  <c r="AY103" i="15"/>
  <c r="BF103" i="15"/>
  <c r="AX103" i="15"/>
  <c r="BE103" i="15"/>
  <c r="AW103" i="15"/>
  <c r="BD103" i="15"/>
  <c r="BB103" i="15"/>
  <c r="BA103" i="15"/>
  <c r="BC103" i="15"/>
  <c r="AZ103" i="15"/>
  <c r="BA111" i="15"/>
  <c r="AZ111" i="15"/>
  <c r="BG111" i="15"/>
  <c r="AY111" i="15"/>
  <c r="BF111" i="15"/>
  <c r="AX111" i="15"/>
  <c r="BD111" i="15"/>
  <c r="BC111" i="15"/>
  <c r="BB111" i="15"/>
  <c r="AW111" i="15"/>
  <c r="BE111" i="15"/>
  <c r="BA119" i="15"/>
  <c r="AZ119" i="15"/>
  <c r="BG119" i="15"/>
  <c r="AY119" i="15"/>
  <c r="BF119" i="15"/>
  <c r="AX119" i="15"/>
  <c r="BD119" i="15"/>
  <c r="BC119" i="15"/>
  <c r="AW119" i="15"/>
  <c r="BE119" i="15"/>
  <c r="BB119" i="15"/>
  <c r="BA127" i="15"/>
  <c r="AZ127" i="15"/>
  <c r="BG127" i="15"/>
  <c r="AY127" i="15"/>
  <c r="BF127" i="15"/>
  <c r="AX127" i="15"/>
  <c r="BD127" i="15"/>
  <c r="BC127" i="15"/>
  <c r="BE127" i="15"/>
  <c r="BB127" i="15"/>
  <c r="AW127" i="15"/>
  <c r="BA135" i="15"/>
  <c r="AZ135" i="15"/>
  <c r="BG135" i="15"/>
  <c r="AY135" i="15"/>
  <c r="BF135" i="15"/>
  <c r="AX135" i="15"/>
  <c r="BD135" i="15"/>
  <c r="BC135" i="15"/>
  <c r="BE135" i="15"/>
  <c r="BB135" i="15"/>
  <c r="AW135" i="15"/>
  <c r="BA143" i="15"/>
  <c r="AZ143" i="15"/>
  <c r="BG143" i="15"/>
  <c r="AY143" i="15"/>
  <c r="BF143" i="15"/>
  <c r="AX143" i="15"/>
  <c r="BD143" i="15"/>
  <c r="BC143" i="15"/>
  <c r="BB143" i="15"/>
  <c r="AW143" i="15"/>
  <c r="BE143" i="15"/>
  <c r="BA151" i="15"/>
  <c r="AZ151" i="15"/>
  <c r="BG151" i="15"/>
  <c r="AY151" i="15"/>
  <c r="BF151" i="15"/>
  <c r="AX151" i="15"/>
  <c r="BD151" i="15"/>
  <c r="BC151" i="15"/>
  <c r="AW151" i="15"/>
  <c r="BE151" i="15"/>
  <c r="BB151" i="15"/>
  <c r="BD16" i="15"/>
  <c r="BB16" i="15"/>
  <c r="BA16" i="15"/>
  <c r="BG16" i="15"/>
  <c r="BF16" i="15"/>
  <c r="AX16" i="15"/>
  <c r="BE16" i="15"/>
  <c r="BC16" i="15"/>
  <c r="AZ16" i="15"/>
  <c r="AY16" i="15"/>
  <c r="AW16" i="15"/>
  <c r="BB14" i="15"/>
  <c r="AZ14" i="15"/>
  <c r="BD14" i="15"/>
  <c r="BE14" i="15"/>
  <c r="BC14" i="15"/>
  <c r="BA14" i="15"/>
  <c r="AY14" i="15"/>
  <c r="AX14" i="15"/>
  <c r="AW14" i="15"/>
  <c r="BG14" i="15"/>
  <c r="BF14" i="15"/>
  <c r="BB22" i="15"/>
  <c r="AZ22" i="15"/>
  <c r="BG22" i="15"/>
  <c r="AY22" i="15"/>
  <c r="BE22" i="15"/>
  <c r="AW22" i="15"/>
  <c r="BD22" i="15"/>
  <c r="BF22" i="15"/>
  <c r="BC22" i="15"/>
  <c r="BA22" i="15"/>
  <c r="AX22" i="15"/>
  <c r="BB30" i="15"/>
  <c r="AZ30" i="15"/>
  <c r="BG30" i="15"/>
  <c r="AY30" i="15"/>
  <c r="BE30" i="15"/>
  <c r="AW30" i="15"/>
  <c r="BD30" i="15"/>
  <c r="BF30" i="15"/>
  <c r="BC30" i="15"/>
  <c r="BA30" i="15"/>
  <c r="AX30" i="15"/>
  <c r="BB38" i="15"/>
  <c r="AZ38" i="15"/>
  <c r="BG38" i="15"/>
  <c r="AY38" i="15"/>
  <c r="BE38" i="15"/>
  <c r="AW38" i="15"/>
  <c r="BD38" i="15"/>
  <c r="BF38" i="15"/>
  <c r="BC38" i="15"/>
  <c r="BA38" i="15"/>
  <c r="AX38" i="15"/>
  <c r="BB46" i="15"/>
  <c r="AZ46" i="15"/>
  <c r="BG46" i="15"/>
  <c r="AY46" i="15"/>
  <c r="BE46" i="15"/>
  <c r="AW46" i="15"/>
  <c r="BD46" i="15"/>
  <c r="BC46" i="15"/>
  <c r="BA46" i="15"/>
  <c r="AX46" i="15"/>
  <c r="BF46" i="15"/>
  <c r="BB54" i="15"/>
  <c r="BA54" i="15"/>
  <c r="AZ54" i="15"/>
  <c r="BG54" i="15"/>
  <c r="AY54" i="15"/>
  <c r="BE54" i="15"/>
  <c r="AW54" i="15"/>
  <c r="BD54" i="15"/>
  <c r="BF54" i="15"/>
  <c r="BC54" i="15"/>
  <c r="AX54" i="15"/>
  <c r="BB62" i="15"/>
  <c r="AZ62" i="15"/>
  <c r="BD62" i="15"/>
  <c r="AW62" i="15"/>
  <c r="BG62" i="15"/>
  <c r="BF62" i="15"/>
  <c r="BE62" i="15"/>
  <c r="BA62" i="15"/>
  <c r="AY62" i="15"/>
  <c r="BC62" i="15"/>
  <c r="AX62" i="15"/>
  <c r="BB70" i="15"/>
  <c r="BA70" i="15"/>
  <c r="AZ70" i="15"/>
  <c r="BG70" i="15"/>
  <c r="AY70" i="15"/>
  <c r="BE70" i="15"/>
  <c r="AW70" i="15"/>
  <c r="BD70" i="15"/>
  <c r="BF70" i="15"/>
  <c r="BC70" i="15"/>
  <c r="AX70" i="15"/>
  <c r="BB78" i="15"/>
  <c r="BA78" i="15"/>
  <c r="AZ78" i="15"/>
  <c r="BG78" i="15"/>
  <c r="AY78" i="15"/>
  <c r="BE78" i="15"/>
  <c r="AW78" i="15"/>
  <c r="BD78" i="15"/>
  <c r="BC78" i="15"/>
  <c r="AX78" i="15"/>
  <c r="BF78" i="15"/>
  <c r="BB86" i="15"/>
  <c r="BA86" i="15"/>
  <c r="AZ86" i="15"/>
  <c r="BG86" i="15"/>
  <c r="AY86" i="15"/>
  <c r="BE86" i="15"/>
  <c r="AW86" i="15"/>
  <c r="BD86" i="15"/>
  <c r="AX86" i="15"/>
  <c r="BF86" i="15"/>
  <c r="BC86" i="15"/>
  <c r="BB94" i="15"/>
  <c r="BA94" i="15"/>
  <c r="AZ94" i="15"/>
  <c r="BG94" i="15"/>
  <c r="AY94" i="15"/>
  <c r="BE94" i="15"/>
  <c r="AW94" i="15"/>
  <c r="BD94" i="15"/>
  <c r="BF94" i="15"/>
  <c r="BC94" i="15"/>
  <c r="AX94" i="15"/>
  <c r="BB102" i="15"/>
  <c r="BA102" i="15"/>
  <c r="AZ102" i="15"/>
  <c r="BG102" i="15"/>
  <c r="AY102" i="15"/>
  <c r="BE102" i="15"/>
  <c r="AW102" i="15"/>
  <c r="BD102" i="15"/>
  <c r="BF102" i="15"/>
  <c r="BC102" i="15"/>
  <c r="AX102" i="15"/>
  <c r="BD110" i="15"/>
  <c r="BC110" i="15"/>
  <c r="BB110" i="15"/>
  <c r="BA110" i="15"/>
  <c r="BG110" i="15"/>
  <c r="AY110" i="15"/>
  <c r="BF110" i="15"/>
  <c r="AX110" i="15"/>
  <c r="AZ110" i="15"/>
  <c r="AW110" i="15"/>
  <c r="BE110" i="15"/>
  <c r="BD118" i="15"/>
  <c r="BC118" i="15"/>
  <c r="BB118" i="15"/>
  <c r="BA118" i="15"/>
  <c r="BG118" i="15"/>
  <c r="AY118" i="15"/>
  <c r="BF118" i="15"/>
  <c r="AX118" i="15"/>
  <c r="BE118" i="15"/>
  <c r="AZ118" i="15"/>
  <c r="AW118" i="15"/>
  <c r="BD126" i="15"/>
  <c r="BC126" i="15"/>
  <c r="BB126" i="15"/>
  <c r="BA126" i="15"/>
  <c r="BG126" i="15"/>
  <c r="AY126" i="15"/>
  <c r="BF126" i="15"/>
  <c r="AX126" i="15"/>
  <c r="BE126" i="15"/>
  <c r="AW126" i="15"/>
  <c r="AZ126" i="15"/>
  <c r="BD134" i="15"/>
  <c r="BC134" i="15"/>
  <c r="BB134" i="15"/>
  <c r="BA134" i="15"/>
  <c r="BG134" i="15"/>
  <c r="AY134" i="15"/>
  <c r="BF134" i="15"/>
  <c r="AX134" i="15"/>
  <c r="BE134" i="15"/>
  <c r="AZ134" i="15"/>
  <c r="AW134" i="15"/>
  <c r="BD142" i="15"/>
  <c r="BC142" i="15"/>
  <c r="BB142" i="15"/>
  <c r="BA142" i="15"/>
  <c r="BG142" i="15"/>
  <c r="AY142" i="15"/>
  <c r="BF142" i="15"/>
  <c r="AX142" i="15"/>
  <c r="AZ142" i="15"/>
  <c r="AW142" i="15"/>
  <c r="BE142" i="15"/>
  <c r="BD150" i="15"/>
  <c r="BC150" i="15"/>
  <c r="BB150" i="15"/>
  <c r="BA150" i="15"/>
  <c r="BG150" i="15"/>
  <c r="AY150" i="15"/>
  <c r="BF150" i="15"/>
  <c r="AX150" i="15"/>
  <c r="BE150" i="15"/>
  <c r="AZ150" i="15"/>
  <c r="AW150" i="15"/>
  <c r="BE37" i="15"/>
  <c r="AW37" i="15"/>
  <c r="BC37" i="15"/>
  <c r="AZ37" i="15"/>
  <c r="BG37" i="15"/>
  <c r="AY37" i="15"/>
  <c r="BF37" i="15"/>
  <c r="BD37" i="15"/>
  <c r="BA37" i="15"/>
  <c r="AX37" i="15"/>
  <c r="BE45" i="15"/>
  <c r="AW45" i="15"/>
  <c r="BC45" i="15"/>
  <c r="BB45" i="15"/>
  <c r="AZ45" i="15"/>
  <c r="BG45" i="15"/>
  <c r="AY45" i="15"/>
  <c r="BF45" i="15"/>
  <c r="BD45" i="15"/>
  <c r="BA45" i="15"/>
  <c r="AX45" i="15"/>
  <c r="BE53" i="15"/>
  <c r="AW53" i="15"/>
  <c r="BD53" i="15"/>
  <c r="BC53" i="15"/>
  <c r="BB53" i="15"/>
  <c r="AZ53" i="15"/>
  <c r="BG53" i="15"/>
  <c r="AY53" i="15"/>
  <c r="BF53" i="15"/>
  <c r="BA53" i="15"/>
  <c r="AX53" i="15"/>
  <c r="BE61" i="15"/>
  <c r="AW61" i="15"/>
  <c r="BC61" i="15"/>
  <c r="BG61" i="15"/>
  <c r="AY61" i="15"/>
  <c r="BF61" i="15"/>
  <c r="BD61" i="15"/>
  <c r="BB61" i="15"/>
  <c r="AZ61" i="15"/>
  <c r="AX61" i="15"/>
  <c r="BA61" i="15"/>
  <c r="BE69" i="15"/>
  <c r="AW69" i="15"/>
  <c r="BD69" i="15"/>
  <c r="BC69" i="15"/>
  <c r="AZ69" i="15"/>
  <c r="BG69" i="15"/>
  <c r="AY69" i="15"/>
  <c r="AX69" i="15"/>
  <c r="BF69" i="15"/>
  <c r="BB69" i="15"/>
  <c r="BA69" i="15"/>
  <c r="BE77" i="15"/>
  <c r="AW77" i="15"/>
  <c r="BD77" i="15"/>
  <c r="BC77" i="15"/>
  <c r="BB77" i="15"/>
  <c r="AZ77" i="15"/>
  <c r="BG77" i="15"/>
  <c r="AY77" i="15"/>
  <c r="BA77" i="15"/>
  <c r="AX77" i="15"/>
  <c r="BF77" i="15"/>
  <c r="BE85" i="15"/>
  <c r="AW85" i="15"/>
  <c r="BD85" i="15"/>
  <c r="BC85" i="15"/>
  <c r="BB85" i="15"/>
  <c r="AZ85" i="15"/>
  <c r="BG85" i="15"/>
  <c r="AY85" i="15"/>
  <c r="BF85" i="15"/>
  <c r="BA85" i="15"/>
  <c r="AX85" i="15"/>
  <c r="BE93" i="15"/>
  <c r="AW93" i="15"/>
  <c r="BD93" i="15"/>
  <c r="BC93" i="15"/>
  <c r="BB93" i="15"/>
  <c r="AZ93" i="15"/>
  <c r="BG93" i="15"/>
  <c r="AY93" i="15"/>
  <c r="BF93" i="15"/>
  <c r="AX93" i="15"/>
  <c r="BA93" i="15"/>
  <c r="BE101" i="15"/>
  <c r="AW101" i="15"/>
  <c r="BD101" i="15"/>
  <c r="BC101" i="15"/>
  <c r="BB101" i="15"/>
  <c r="AZ101" i="15"/>
  <c r="BG101" i="15"/>
  <c r="AY101" i="15"/>
  <c r="BF101" i="15"/>
  <c r="BA101" i="15"/>
  <c r="AX101" i="15"/>
  <c r="BG109" i="15"/>
  <c r="AY109" i="15"/>
  <c r="BF109" i="15"/>
  <c r="BE109" i="15"/>
  <c r="AW109" i="15"/>
  <c r="BD109" i="15"/>
  <c r="BA109" i="15"/>
  <c r="BC109" i="15"/>
  <c r="BB109" i="15"/>
  <c r="AX109" i="15"/>
  <c r="AZ109" i="15"/>
  <c r="BG117" i="15"/>
  <c r="AY117" i="15"/>
  <c r="BF117" i="15"/>
  <c r="AX117" i="15"/>
  <c r="BE117" i="15"/>
  <c r="AW117" i="15"/>
  <c r="BD117" i="15"/>
  <c r="BB117" i="15"/>
  <c r="BA117" i="15"/>
  <c r="AZ117" i="15"/>
  <c r="BC117" i="15"/>
  <c r="BG125" i="15"/>
  <c r="AY125" i="15"/>
  <c r="BF125" i="15"/>
  <c r="AX125" i="15"/>
  <c r="BE125" i="15"/>
  <c r="AW125" i="15"/>
  <c r="BD125" i="15"/>
  <c r="BB125" i="15"/>
  <c r="BA125" i="15"/>
  <c r="BC125" i="15"/>
  <c r="AZ125" i="15"/>
  <c r="BG133" i="15"/>
  <c r="AY133" i="15"/>
  <c r="BF133" i="15"/>
  <c r="AX133" i="15"/>
  <c r="BE133" i="15"/>
  <c r="AW133" i="15"/>
  <c r="BD133" i="15"/>
  <c r="BB133" i="15"/>
  <c r="BA133" i="15"/>
  <c r="BC133" i="15"/>
  <c r="AZ133" i="15"/>
  <c r="BG141" i="15"/>
  <c r="AY141" i="15"/>
  <c r="BF141" i="15"/>
  <c r="AX141" i="15"/>
  <c r="BE141" i="15"/>
  <c r="AW141" i="15"/>
  <c r="BD141" i="15"/>
  <c r="BB141" i="15"/>
  <c r="BA141" i="15"/>
  <c r="BC141" i="15"/>
  <c r="AZ141" i="15"/>
  <c r="BG149" i="15"/>
  <c r="AY149" i="15"/>
  <c r="BF149" i="15"/>
  <c r="AX149" i="15"/>
  <c r="BE149" i="15"/>
  <c r="AW149" i="15"/>
  <c r="BD149" i="15"/>
  <c r="BB149" i="15"/>
  <c r="BA149" i="15"/>
  <c r="AZ149" i="15"/>
  <c r="BC149" i="15"/>
  <c r="BE13" i="15"/>
  <c r="AW13" i="15"/>
  <c r="BC13" i="15"/>
  <c r="BG13" i="15"/>
  <c r="AY13" i="15"/>
  <c r="BB13" i="15"/>
  <c r="BA13" i="15"/>
  <c r="AZ13" i="15"/>
  <c r="AX13" i="15"/>
  <c r="BF13" i="15"/>
  <c r="BD13" i="15"/>
  <c r="BE29" i="15"/>
  <c r="AW29" i="15"/>
  <c r="BC29" i="15"/>
  <c r="BB29" i="15"/>
  <c r="AZ29" i="15"/>
  <c r="BG29" i="15"/>
  <c r="AY29" i="15"/>
  <c r="AX29" i="15"/>
  <c r="BF29" i="15"/>
  <c r="BD29" i="15"/>
  <c r="BA29" i="15"/>
  <c r="BF12" i="15"/>
  <c r="AX12" i="15"/>
  <c r="BB12" i="15"/>
  <c r="BA12" i="15"/>
  <c r="AZ12" i="15"/>
  <c r="AY12" i="15"/>
  <c r="AW12" i="15"/>
  <c r="BG12" i="15"/>
  <c r="BE12" i="15"/>
  <c r="BD12" i="15"/>
  <c r="BC12" i="15"/>
  <c r="AZ20" i="15"/>
  <c r="BF20" i="15"/>
  <c r="AX20" i="15"/>
  <c r="BE20" i="15"/>
  <c r="AW20" i="15"/>
  <c r="BC20" i="15"/>
  <c r="BB20" i="15"/>
  <c r="BG20" i="15"/>
  <c r="BD20" i="15"/>
  <c r="BA20" i="15"/>
  <c r="AY20" i="15"/>
  <c r="AZ28" i="15"/>
  <c r="BF28" i="15"/>
  <c r="AX28" i="15"/>
  <c r="BE28" i="15"/>
  <c r="AW28" i="15"/>
  <c r="BC28" i="15"/>
  <c r="BB28" i="15"/>
  <c r="BG28" i="15"/>
  <c r="BD28" i="15"/>
  <c r="BA28" i="15"/>
  <c r="AY28" i="15"/>
  <c r="AZ36" i="15"/>
  <c r="BF36" i="15"/>
  <c r="AX36" i="15"/>
  <c r="BE36" i="15"/>
  <c r="AW36" i="15"/>
  <c r="BC36" i="15"/>
  <c r="BB36" i="15"/>
  <c r="BG36" i="15"/>
  <c r="BD36" i="15"/>
  <c r="BA36" i="15"/>
  <c r="AY36" i="15"/>
  <c r="AZ44" i="15"/>
  <c r="BF44" i="15"/>
  <c r="AX44" i="15"/>
  <c r="BE44" i="15"/>
  <c r="AW44" i="15"/>
  <c r="BC44" i="15"/>
  <c r="BB44" i="15"/>
  <c r="BD44" i="15"/>
  <c r="BA44" i="15"/>
  <c r="AY44" i="15"/>
  <c r="BG44" i="15"/>
  <c r="AZ52" i="15"/>
  <c r="BF52" i="15"/>
  <c r="AX52" i="15"/>
  <c r="BE52" i="15"/>
  <c r="AW52" i="15"/>
  <c r="BC52" i="15"/>
  <c r="BB52" i="15"/>
  <c r="BA52" i="15"/>
  <c r="AY52" i="15"/>
  <c r="BG52" i="15"/>
  <c r="BD52" i="15"/>
  <c r="AZ60" i="15"/>
  <c r="BF60" i="15"/>
  <c r="AX60" i="15"/>
  <c r="BB60" i="15"/>
  <c r="BE60" i="15"/>
  <c r="BD60" i="15"/>
  <c r="BC60" i="15"/>
  <c r="BA60" i="15"/>
  <c r="AW60" i="15"/>
  <c r="BG60" i="15"/>
  <c r="AY60" i="15"/>
  <c r="AZ68" i="15"/>
  <c r="BG68" i="15"/>
  <c r="BF68" i="15"/>
  <c r="AX68" i="15"/>
  <c r="BB68" i="15"/>
  <c r="BE68" i="15"/>
  <c r="BD68" i="15"/>
  <c r="BC68" i="15"/>
  <c r="AY68" i="15"/>
  <c r="AW68" i="15"/>
  <c r="BA68" i="15"/>
  <c r="AZ76" i="15"/>
  <c r="BG76" i="15"/>
  <c r="AY76" i="15"/>
  <c r="BF76" i="15"/>
  <c r="AX76" i="15"/>
  <c r="BE76" i="15"/>
  <c r="AW76" i="15"/>
  <c r="BC76" i="15"/>
  <c r="BB76" i="15"/>
  <c r="BD76" i="15"/>
  <c r="BA76" i="15"/>
  <c r="AZ84" i="15"/>
  <c r="BG84" i="15"/>
  <c r="AY84" i="15"/>
  <c r="BF84" i="15"/>
  <c r="AX84" i="15"/>
  <c r="BE84" i="15"/>
  <c r="AW84" i="15"/>
  <c r="BC84" i="15"/>
  <c r="BB84" i="15"/>
  <c r="BA84" i="15"/>
  <c r="BD84" i="15"/>
  <c r="AZ92" i="15"/>
  <c r="BG92" i="15"/>
  <c r="AY92" i="15"/>
  <c r="BF92" i="15"/>
  <c r="AX92" i="15"/>
  <c r="BE92" i="15"/>
  <c r="AW92" i="15"/>
  <c r="BC92" i="15"/>
  <c r="BB92" i="15"/>
  <c r="BD92" i="15"/>
  <c r="BA92" i="15"/>
  <c r="AZ100" i="15"/>
  <c r="BG100" i="15"/>
  <c r="AY100" i="15"/>
  <c r="BF100" i="15"/>
  <c r="AX100" i="15"/>
  <c r="BE100" i="15"/>
  <c r="AW100" i="15"/>
  <c r="BC100" i="15"/>
  <c r="BB100" i="15"/>
  <c r="BD100" i="15"/>
  <c r="BA100" i="15"/>
  <c r="BB108" i="15"/>
  <c r="AZ108" i="15"/>
  <c r="BG108" i="15"/>
  <c r="AY108" i="15"/>
  <c r="BD108" i="15"/>
  <c r="BC108" i="15"/>
  <c r="BA108" i="15"/>
  <c r="AX108" i="15"/>
  <c r="AW108" i="15"/>
  <c r="BF108" i="15"/>
  <c r="BE108" i="15"/>
  <c r="BB116" i="15"/>
  <c r="BA116" i="15"/>
  <c r="AZ116" i="15"/>
  <c r="BG116" i="15"/>
  <c r="AY116" i="15"/>
  <c r="BE116" i="15"/>
  <c r="AW116" i="15"/>
  <c r="BD116" i="15"/>
  <c r="AX116" i="15"/>
  <c r="BF116" i="15"/>
  <c r="BC116" i="15"/>
  <c r="BB124" i="15"/>
  <c r="BA124" i="15"/>
  <c r="AZ124" i="15"/>
  <c r="BG124" i="15"/>
  <c r="AY124" i="15"/>
  <c r="BE124" i="15"/>
  <c r="AW124" i="15"/>
  <c r="BD124" i="15"/>
  <c r="BF124" i="15"/>
  <c r="BC124" i="15"/>
  <c r="AX124" i="15"/>
  <c r="BB132" i="15"/>
  <c r="BA132" i="15"/>
  <c r="AZ132" i="15"/>
  <c r="BG132" i="15"/>
  <c r="AY132" i="15"/>
  <c r="BE132" i="15"/>
  <c r="AW132" i="15"/>
  <c r="BD132" i="15"/>
  <c r="BF132" i="15"/>
  <c r="BC132" i="15"/>
  <c r="AX132" i="15"/>
  <c r="BB140" i="15"/>
  <c r="BA140" i="15"/>
  <c r="AZ140" i="15"/>
  <c r="BG140" i="15"/>
  <c r="AY140" i="15"/>
  <c r="BE140" i="15"/>
  <c r="AW140" i="15"/>
  <c r="BD140" i="15"/>
  <c r="BC140" i="15"/>
  <c r="AX140" i="15"/>
  <c r="BF140" i="15"/>
  <c r="BB148" i="15"/>
  <c r="BA148" i="15"/>
  <c r="AZ148" i="15"/>
  <c r="BG148" i="15"/>
  <c r="AY148" i="15"/>
  <c r="BE148" i="15"/>
  <c r="AW148" i="15"/>
  <c r="BD148" i="15"/>
  <c r="AX148" i="15"/>
  <c r="BF148" i="15"/>
  <c r="BC148" i="15"/>
  <c r="BA11" i="15"/>
  <c r="BE11" i="15"/>
  <c r="AW11" i="15"/>
  <c r="BB11" i="15"/>
  <c r="AZ11" i="15"/>
  <c r="AY11" i="15"/>
  <c r="AX11" i="15"/>
  <c r="BG11" i="15"/>
  <c r="BF11" i="15"/>
  <c r="BD11" i="15"/>
  <c r="BC11" i="15"/>
  <c r="BC19" i="15"/>
  <c r="BA19" i="15"/>
  <c r="AZ19" i="15"/>
  <c r="BF19" i="15"/>
  <c r="AX19" i="15"/>
  <c r="BE19" i="15"/>
  <c r="AW19" i="15"/>
  <c r="BB19" i="15"/>
  <c r="AY19" i="15"/>
  <c r="BG19" i="15"/>
  <c r="BD19" i="15"/>
  <c r="BC27" i="15"/>
  <c r="BA27" i="15"/>
  <c r="AZ27" i="15"/>
  <c r="BF27" i="15"/>
  <c r="AX27" i="15"/>
  <c r="BE27" i="15"/>
  <c r="AW27" i="15"/>
  <c r="AY27" i="15"/>
  <c r="BG27" i="15"/>
  <c r="BD27" i="15"/>
  <c r="BB27" i="15"/>
  <c r="BC35" i="15"/>
  <c r="BA35" i="15"/>
  <c r="AZ35" i="15"/>
  <c r="BF35" i="15"/>
  <c r="AX35" i="15"/>
  <c r="BE35" i="15"/>
  <c r="AW35" i="15"/>
  <c r="BG35" i="15"/>
  <c r="BD35" i="15"/>
  <c r="BB35" i="15"/>
  <c r="AY35" i="15"/>
  <c r="BC43" i="15"/>
  <c r="BA43" i="15"/>
  <c r="AZ43" i="15"/>
  <c r="BF43" i="15"/>
  <c r="AX43" i="15"/>
  <c r="BE43" i="15"/>
  <c r="AW43" i="15"/>
  <c r="BG43" i="15"/>
  <c r="BD43" i="15"/>
  <c r="BB43" i="15"/>
  <c r="AY43" i="15"/>
  <c r="BC51" i="15"/>
  <c r="BA51" i="15"/>
  <c r="AZ51" i="15"/>
  <c r="BF51" i="15"/>
  <c r="AX51" i="15"/>
  <c r="BE51" i="15"/>
  <c r="AW51" i="15"/>
  <c r="BG51" i="15"/>
  <c r="BD51" i="15"/>
  <c r="BB51" i="15"/>
  <c r="AY51" i="15"/>
  <c r="BC59" i="15"/>
  <c r="BE59" i="15"/>
  <c r="BD59" i="15"/>
  <c r="BB59" i="15"/>
  <c r="BA59" i="15"/>
  <c r="AZ59" i="15"/>
  <c r="AX59" i="15"/>
  <c r="BG59" i="15"/>
  <c r="AW59" i="15"/>
  <c r="BF59" i="15"/>
  <c r="AY59" i="15"/>
  <c r="BC67" i="15"/>
  <c r="BA67" i="15"/>
  <c r="BE67" i="15"/>
  <c r="AW67" i="15"/>
  <c r="BF67" i="15"/>
  <c r="BD67" i="15"/>
  <c r="BB67" i="15"/>
  <c r="AZ67" i="15"/>
  <c r="AX67" i="15"/>
  <c r="BG67" i="15"/>
  <c r="AY67" i="15"/>
  <c r="BC75" i="15"/>
  <c r="BB75" i="15"/>
  <c r="BA75" i="15"/>
  <c r="AZ75" i="15"/>
  <c r="BF75" i="15"/>
  <c r="AX75" i="15"/>
  <c r="BE75" i="15"/>
  <c r="AW75" i="15"/>
  <c r="BD75" i="15"/>
  <c r="AY75" i="15"/>
  <c r="BG75" i="15"/>
  <c r="BC83" i="15"/>
  <c r="BB83" i="15"/>
  <c r="BA83" i="15"/>
  <c r="AZ83" i="15"/>
  <c r="BF83" i="15"/>
  <c r="AX83" i="15"/>
  <c r="BE83" i="15"/>
  <c r="AW83" i="15"/>
  <c r="AY83" i="15"/>
  <c r="BG83" i="15"/>
  <c r="BD83" i="15"/>
  <c r="BC91" i="15"/>
  <c r="BB91" i="15"/>
  <c r="BA91" i="15"/>
  <c r="AZ91" i="15"/>
  <c r="BF91" i="15"/>
  <c r="AX91" i="15"/>
  <c r="BE91" i="15"/>
  <c r="AW91" i="15"/>
  <c r="BG91" i="15"/>
  <c r="BD91" i="15"/>
  <c r="AY91" i="15"/>
  <c r="BC99" i="15"/>
  <c r="BB99" i="15"/>
  <c r="BA99" i="15"/>
  <c r="AZ99" i="15"/>
  <c r="BF99" i="15"/>
  <c r="AX99" i="15"/>
  <c r="BE99" i="15"/>
  <c r="AW99" i="15"/>
  <c r="BG99" i="15"/>
  <c r="BD99" i="15"/>
  <c r="AY99" i="15"/>
  <c r="BE107" i="15"/>
  <c r="AW107" i="15"/>
  <c r="BB107" i="15"/>
  <c r="BG107" i="15"/>
  <c r="AY107" i="15"/>
  <c r="AZ107" i="15"/>
  <c r="AX107" i="15"/>
  <c r="BD107" i="15"/>
  <c r="BC107" i="15"/>
  <c r="BF107" i="15"/>
  <c r="BA107" i="15"/>
  <c r="BE115" i="15"/>
  <c r="AW115" i="15"/>
  <c r="BD115" i="15"/>
  <c r="BC115" i="15"/>
  <c r="BB115" i="15"/>
  <c r="AZ115" i="15"/>
  <c r="BG115" i="15"/>
  <c r="AY115" i="15"/>
  <c r="BF115" i="15"/>
  <c r="BA115" i="15"/>
  <c r="AX115" i="15"/>
  <c r="BE123" i="15"/>
  <c r="AW123" i="15"/>
  <c r="BD123" i="15"/>
  <c r="BC123" i="15"/>
  <c r="BB123" i="15"/>
  <c r="AZ123" i="15"/>
  <c r="BG123" i="15"/>
  <c r="AY123" i="15"/>
  <c r="BF123" i="15"/>
  <c r="AX123" i="15"/>
  <c r="BA123" i="15"/>
  <c r="BE131" i="15"/>
  <c r="AW131" i="15"/>
  <c r="BD131" i="15"/>
  <c r="BC131" i="15"/>
  <c r="BB131" i="15"/>
  <c r="AZ131" i="15"/>
  <c r="BG131" i="15"/>
  <c r="AY131" i="15"/>
  <c r="BF131" i="15"/>
  <c r="BA131" i="15"/>
  <c r="AX131" i="15"/>
  <c r="BE139" i="15"/>
  <c r="AW139" i="15"/>
  <c r="BD139" i="15"/>
  <c r="BC139" i="15"/>
  <c r="BB139" i="15"/>
  <c r="AZ139" i="15"/>
  <c r="BG139" i="15"/>
  <c r="AY139" i="15"/>
  <c r="BA139" i="15"/>
  <c r="AX139" i="15"/>
  <c r="BF139" i="15"/>
  <c r="BE147" i="15"/>
  <c r="AW147" i="15"/>
  <c r="BD147" i="15"/>
  <c r="BC147" i="15"/>
  <c r="BB147" i="15"/>
  <c r="AZ147" i="15"/>
  <c r="BG147" i="15"/>
  <c r="AY147" i="15"/>
  <c r="BF147" i="15"/>
  <c r="BA147" i="15"/>
  <c r="AX147" i="15"/>
  <c r="BE21" i="15"/>
  <c r="AW21" i="15"/>
  <c r="BC21" i="15"/>
  <c r="BB21" i="15"/>
  <c r="AZ21" i="15"/>
  <c r="BG21" i="15"/>
  <c r="AY21" i="15"/>
  <c r="BA21" i="15"/>
  <c r="AX21" i="15"/>
  <c r="BF21" i="15"/>
  <c r="BD21" i="15"/>
  <c r="BD10" i="15"/>
  <c r="AZ10" i="15"/>
  <c r="BB10" i="15"/>
  <c r="BA10" i="15"/>
  <c r="AY10" i="15"/>
  <c r="AX10" i="15"/>
  <c r="BG10" i="15"/>
  <c r="AW10" i="15"/>
  <c r="BF10" i="15"/>
  <c r="BE10" i="15"/>
  <c r="BC10" i="15"/>
  <c r="BF18" i="15"/>
  <c r="AX18" i="15"/>
  <c r="BD18" i="15"/>
  <c r="BC18" i="15"/>
  <c r="BA18" i="15"/>
  <c r="AZ18" i="15"/>
  <c r="BG18" i="15"/>
  <c r="BE18" i="15"/>
  <c r="BB18" i="15"/>
  <c r="AY18" i="15"/>
  <c r="AW18" i="15"/>
  <c r="BF26" i="15"/>
  <c r="AX26" i="15"/>
  <c r="BD26" i="15"/>
  <c r="BC26" i="15"/>
  <c r="BA26" i="15"/>
  <c r="AZ26" i="15"/>
  <c r="BG26" i="15"/>
  <c r="BE26" i="15"/>
  <c r="BB26" i="15"/>
  <c r="AY26" i="15"/>
  <c r="AW26" i="15"/>
  <c r="BF34" i="15"/>
  <c r="AX34" i="15"/>
  <c r="BD34" i="15"/>
  <c r="BC34" i="15"/>
  <c r="BA34" i="15"/>
  <c r="AZ34" i="15"/>
  <c r="BG34" i="15"/>
  <c r="BE34" i="15"/>
  <c r="BB34" i="15"/>
  <c r="AY34" i="15"/>
  <c r="AW34" i="15"/>
  <c r="BF42" i="15"/>
  <c r="AX42" i="15"/>
  <c r="BD42" i="15"/>
  <c r="BC42" i="15"/>
  <c r="BA42" i="15"/>
  <c r="AZ42" i="15"/>
  <c r="BE42" i="15"/>
  <c r="BB42" i="15"/>
  <c r="AY42" i="15"/>
  <c r="AW42" i="15"/>
  <c r="BG42" i="15"/>
  <c r="BF50" i="15"/>
  <c r="AX50" i="15"/>
  <c r="BD50" i="15"/>
  <c r="BC50" i="15"/>
  <c r="BA50" i="15"/>
  <c r="AZ50" i="15"/>
  <c r="BB50" i="15"/>
  <c r="AY50" i="15"/>
  <c r="AW50" i="15"/>
  <c r="BG50" i="15"/>
  <c r="BE50" i="15"/>
  <c r="BF58" i="15"/>
  <c r="AX58" i="15"/>
  <c r="BE58" i="15"/>
  <c r="AW58" i="15"/>
  <c r="BD58" i="15"/>
  <c r="BC58" i="15"/>
  <c r="BA58" i="15"/>
  <c r="AZ58" i="15"/>
  <c r="BG58" i="15"/>
  <c r="BB58" i="15"/>
  <c r="AY58" i="15"/>
  <c r="BF66" i="15"/>
  <c r="AX66" i="15"/>
  <c r="BD66" i="15"/>
  <c r="AZ66" i="15"/>
  <c r="BC66" i="15"/>
  <c r="BB66" i="15"/>
  <c r="BA66" i="15"/>
  <c r="AY66" i="15"/>
  <c r="BG66" i="15"/>
  <c r="AW66" i="15"/>
  <c r="BE66" i="15"/>
  <c r="BF74" i="15"/>
  <c r="AX74" i="15"/>
  <c r="BE74" i="15"/>
  <c r="AW74" i="15"/>
  <c r="BD74" i="15"/>
  <c r="BC74" i="15"/>
  <c r="BA74" i="15"/>
  <c r="AZ74" i="15"/>
  <c r="BB74" i="15"/>
  <c r="AY74" i="15"/>
  <c r="BG74" i="15"/>
  <c r="BF82" i="15"/>
  <c r="AX82" i="15"/>
  <c r="BE82" i="15"/>
  <c r="AW82" i="15"/>
  <c r="BD82" i="15"/>
  <c r="BC82" i="15"/>
  <c r="BA82" i="15"/>
  <c r="AZ82" i="15"/>
  <c r="BG82" i="15"/>
  <c r="BB82" i="15"/>
  <c r="AY82" i="15"/>
  <c r="BF90" i="15"/>
  <c r="AX90" i="15"/>
  <c r="BE90" i="15"/>
  <c r="AW90" i="15"/>
  <c r="BD90" i="15"/>
  <c r="BC90" i="15"/>
  <c r="BA90" i="15"/>
  <c r="AZ90" i="15"/>
  <c r="BG90" i="15"/>
  <c r="AY90" i="15"/>
  <c r="BB90" i="15"/>
  <c r="BF98" i="15"/>
  <c r="AX98" i="15"/>
  <c r="BE98" i="15"/>
  <c r="AW98" i="15"/>
  <c r="BD98" i="15"/>
  <c r="BC98" i="15"/>
  <c r="BA98" i="15"/>
  <c r="AZ98" i="15"/>
  <c r="BG98" i="15"/>
  <c r="BB98" i="15"/>
  <c r="AY98" i="15"/>
  <c r="AZ106" i="15"/>
  <c r="BE106" i="15"/>
  <c r="AW106" i="15"/>
  <c r="BB106" i="15"/>
  <c r="AX106" i="15"/>
  <c r="BG106" i="15"/>
  <c r="BF106" i="15"/>
  <c r="BC106" i="15"/>
  <c r="BA106" i="15"/>
  <c r="BD106" i="15"/>
  <c r="AY106" i="15"/>
  <c r="AZ114" i="15"/>
  <c r="BG114" i="15"/>
  <c r="AY114" i="15"/>
  <c r="BF114" i="15"/>
  <c r="AX114" i="15"/>
  <c r="BE114" i="15"/>
  <c r="AW114" i="15"/>
  <c r="BC114" i="15"/>
  <c r="BB114" i="15"/>
  <c r="BA114" i="15"/>
  <c r="BD114" i="15"/>
  <c r="AZ122" i="15"/>
  <c r="BG122" i="15"/>
  <c r="AY122" i="15"/>
  <c r="BF122" i="15"/>
  <c r="AX122" i="15"/>
  <c r="BE122" i="15"/>
  <c r="AW122" i="15"/>
  <c r="BC122" i="15"/>
  <c r="BB122" i="15"/>
  <c r="BD122" i="15"/>
  <c r="BA122" i="15"/>
  <c r="AZ130" i="15"/>
  <c r="BG130" i="15"/>
  <c r="AY130" i="15"/>
  <c r="BF130" i="15"/>
  <c r="AX130" i="15"/>
  <c r="BE130" i="15"/>
  <c r="AW130" i="15"/>
  <c r="BC130" i="15"/>
  <c r="BB130" i="15"/>
  <c r="BD130" i="15"/>
  <c r="BA130" i="15"/>
  <c r="AZ138" i="15"/>
  <c r="BG138" i="15"/>
  <c r="AY138" i="15"/>
  <c r="BF138" i="15"/>
  <c r="AX138" i="15"/>
  <c r="BE138" i="15"/>
  <c r="AW138" i="15"/>
  <c r="BC138" i="15"/>
  <c r="BB138" i="15"/>
  <c r="BD138" i="15"/>
  <c r="BA138" i="15"/>
  <c r="AZ146" i="15"/>
  <c r="BG146" i="15"/>
  <c r="AY146" i="15"/>
  <c r="BF146" i="15"/>
  <c r="AX146" i="15"/>
  <c r="BE146" i="15"/>
  <c r="AW146" i="15"/>
  <c r="BC146" i="15"/>
  <c r="BB146" i="15"/>
  <c r="BA146" i="15"/>
  <c r="BD146" i="15"/>
  <c r="BG9" i="15"/>
  <c r="AY9" i="15"/>
  <c r="BC9" i="15"/>
  <c r="BB9" i="15"/>
  <c r="BA9" i="15"/>
  <c r="AZ9" i="15"/>
  <c r="AX9" i="15"/>
  <c r="AW9" i="15"/>
  <c r="BF9" i="15"/>
  <c r="BE9" i="15"/>
  <c r="BD9" i="15"/>
  <c r="BA17" i="15"/>
  <c r="BG17" i="15"/>
  <c r="AY17" i="15"/>
  <c r="BF17" i="15"/>
  <c r="AX17" i="15"/>
  <c r="BD17" i="15"/>
  <c r="BC17" i="15"/>
  <c r="BB17" i="15"/>
  <c r="AZ17" i="15"/>
  <c r="AW17" i="15"/>
  <c r="BE17" i="15"/>
  <c r="BA25" i="15"/>
  <c r="BG25" i="15"/>
  <c r="AY25" i="15"/>
  <c r="BF25" i="15"/>
  <c r="AX25" i="15"/>
  <c r="BD25" i="15"/>
  <c r="BC25" i="15"/>
  <c r="AZ25" i="15"/>
  <c r="AW25" i="15"/>
  <c r="BE25" i="15"/>
  <c r="BB25" i="15"/>
  <c r="BA33" i="15"/>
  <c r="BG33" i="15"/>
  <c r="AY33" i="15"/>
  <c r="BF33" i="15"/>
  <c r="AX33" i="15"/>
  <c r="BD33" i="15"/>
  <c r="BC33" i="15"/>
  <c r="AW33" i="15"/>
  <c r="BE33" i="15"/>
  <c r="BB33" i="15"/>
  <c r="AZ33" i="15"/>
  <c r="BA41" i="15"/>
  <c r="BG41" i="15"/>
  <c r="AY41" i="15"/>
  <c r="BF41" i="15"/>
  <c r="AX41" i="15"/>
  <c r="BD41" i="15"/>
  <c r="BC41" i="15"/>
  <c r="BE41" i="15"/>
  <c r="BB41" i="15"/>
  <c r="AZ41" i="15"/>
  <c r="AW41" i="15"/>
  <c r="BA49" i="15"/>
  <c r="BG49" i="15"/>
  <c r="AY49" i="15"/>
  <c r="BF49" i="15"/>
  <c r="AX49" i="15"/>
  <c r="BD49" i="15"/>
  <c r="BC49" i="15"/>
  <c r="BE49" i="15"/>
  <c r="BB49" i="15"/>
  <c r="AZ49" i="15"/>
  <c r="AW49" i="15"/>
  <c r="BA57" i="15"/>
  <c r="AZ57" i="15"/>
  <c r="BG57" i="15"/>
  <c r="AY57" i="15"/>
  <c r="BF57" i="15"/>
  <c r="AX57" i="15"/>
  <c r="BD57" i="15"/>
  <c r="BC57" i="15"/>
  <c r="BE57" i="15"/>
  <c r="BB57" i="15"/>
  <c r="AW57" i="15"/>
  <c r="BA65" i="15"/>
  <c r="BG65" i="15"/>
  <c r="AY65" i="15"/>
  <c r="BC65" i="15"/>
  <c r="BB65" i="15"/>
  <c r="AZ65" i="15"/>
  <c r="AX65" i="15"/>
  <c r="AW65" i="15"/>
  <c r="BF65" i="15"/>
  <c r="BE65" i="15"/>
  <c r="BD65" i="15"/>
  <c r="BA73" i="15"/>
  <c r="AZ73" i="15"/>
  <c r="BG73" i="15"/>
  <c r="AY73" i="15"/>
  <c r="BF73" i="15"/>
  <c r="AX73" i="15"/>
  <c r="BD73" i="15"/>
  <c r="BC73" i="15"/>
  <c r="BE73" i="15"/>
  <c r="BB73" i="15"/>
  <c r="AW73" i="15"/>
  <c r="BA81" i="15"/>
  <c r="AZ81" i="15"/>
  <c r="BG81" i="15"/>
  <c r="AY81" i="15"/>
  <c r="BF81" i="15"/>
  <c r="AX81" i="15"/>
  <c r="BD81" i="15"/>
  <c r="BC81" i="15"/>
  <c r="BB81" i="15"/>
  <c r="AW81" i="15"/>
  <c r="BE81" i="15"/>
  <c r="BA89" i="15"/>
  <c r="AZ89" i="15"/>
  <c r="BG89" i="15"/>
  <c r="AY89" i="15"/>
  <c r="BF89" i="15"/>
  <c r="AX89" i="15"/>
  <c r="BD89" i="15"/>
  <c r="BC89" i="15"/>
  <c r="AW89" i="15"/>
  <c r="BE89" i="15"/>
  <c r="BB89" i="15"/>
  <c r="BA97" i="15"/>
  <c r="AZ97" i="15"/>
  <c r="BG97" i="15"/>
  <c r="AY97" i="15"/>
  <c r="BF97" i="15"/>
  <c r="AX97" i="15"/>
  <c r="BD97" i="15"/>
  <c r="BC97" i="15"/>
  <c r="BE97" i="15"/>
  <c r="BB97" i="15"/>
  <c r="AW97" i="15"/>
  <c r="BC105" i="15"/>
  <c r="AZ105" i="15"/>
  <c r="BE105" i="15"/>
  <c r="AW105" i="15"/>
  <c r="BG105" i="15"/>
  <c r="BF105" i="15"/>
  <c r="BD105" i="15"/>
  <c r="BA105" i="15"/>
  <c r="AY105" i="15"/>
  <c r="AX105" i="15"/>
  <c r="BB105" i="15"/>
  <c r="BC113" i="15"/>
  <c r="BB113" i="15"/>
  <c r="BA113" i="15"/>
  <c r="AZ113" i="15"/>
  <c r="BF113" i="15"/>
  <c r="AX113" i="15"/>
  <c r="BE113" i="15"/>
  <c r="AW113" i="15"/>
  <c r="AY113" i="15"/>
  <c r="BG113" i="15"/>
  <c r="BD113" i="15"/>
  <c r="BC121" i="15"/>
  <c r="BB121" i="15"/>
  <c r="BA121" i="15"/>
  <c r="AZ121" i="15"/>
  <c r="BF121" i="15"/>
  <c r="AX121" i="15"/>
  <c r="BE121" i="15"/>
  <c r="AW121" i="15"/>
  <c r="BG121" i="15"/>
  <c r="BD121" i="15"/>
  <c r="AY121" i="15"/>
  <c r="BC129" i="15"/>
  <c r="BB129" i="15"/>
  <c r="BA129" i="15"/>
  <c r="AZ129" i="15"/>
  <c r="BF129" i="15"/>
  <c r="AX129" i="15"/>
  <c r="BE129" i="15"/>
  <c r="AW129" i="15"/>
  <c r="BG129" i="15"/>
  <c r="BD129" i="15"/>
  <c r="AY129" i="15"/>
  <c r="BC137" i="15"/>
  <c r="BB137" i="15"/>
  <c r="BA137" i="15"/>
  <c r="AZ137" i="15"/>
  <c r="BF137" i="15"/>
  <c r="AX137" i="15"/>
  <c r="BE137" i="15"/>
  <c r="AW137" i="15"/>
  <c r="BD137" i="15"/>
  <c r="AY137" i="15"/>
  <c r="BG137" i="15"/>
  <c r="BC145" i="15"/>
  <c r="BB145" i="15"/>
  <c r="BA145" i="15"/>
  <c r="AZ145" i="15"/>
  <c r="BF145" i="15"/>
  <c r="AX145" i="15"/>
  <c r="BE145" i="15"/>
  <c r="AW145" i="15"/>
  <c r="AY145" i="15"/>
  <c r="BG145" i="15"/>
  <c r="BD145" i="15"/>
  <c r="P62" i="16"/>
  <c r="O62" i="16"/>
  <c r="N62" i="16"/>
  <c r="B2" i="16"/>
  <c r="BH130" i="15" l="1"/>
  <c r="BH74" i="15"/>
  <c r="BH34" i="15"/>
  <c r="BH147" i="15"/>
  <c r="BH27" i="15"/>
  <c r="BH60" i="15"/>
  <c r="BH28" i="15"/>
  <c r="BH126" i="15"/>
  <c r="BH70" i="15"/>
  <c r="BH22" i="15"/>
  <c r="BH14" i="15"/>
  <c r="BH143" i="15"/>
  <c r="BH31" i="15"/>
  <c r="BH112" i="15"/>
  <c r="BH96" i="15"/>
  <c r="BH72" i="15"/>
  <c r="BH69" i="15"/>
  <c r="BH30" i="15"/>
  <c r="BH120" i="15"/>
  <c r="BH129" i="15"/>
  <c r="BH81" i="15"/>
  <c r="BH65" i="15"/>
  <c r="BH57" i="15"/>
  <c r="BH17" i="15"/>
  <c r="BH123" i="15"/>
  <c r="BH148" i="15"/>
  <c r="BH84" i="15"/>
  <c r="BH141" i="15"/>
  <c r="BH45" i="15"/>
  <c r="BH151" i="15"/>
  <c r="BH95" i="15"/>
  <c r="BH15" i="15"/>
  <c r="BH80" i="15"/>
  <c r="BH56" i="15"/>
  <c r="BH127" i="15"/>
  <c r="BH55" i="15"/>
  <c r="BH39" i="15"/>
  <c r="BH97" i="15"/>
  <c r="BH146" i="15"/>
  <c r="BH90" i="15"/>
  <c r="BH83" i="15"/>
  <c r="BH59" i="15"/>
  <c r="BH43" i="15"/>
  <c r="BH11" i="15"/>
  <c r="BH124" i="15"/>
  <c r="BH44" i="15"/>
  <c r="BH117" i="15"/>
  <c r="BH85" i="15"/>
  <c r="BH142" i="15"/>
  <c r="BH118" i="15"/>
  <c r="BH86" i="15"/>
  <c r="BH46" i="15"/>
  <c r="BH71" i="15"/>
  <c r="BH136" i="15"/>
  <c r="BH64" i="15"/>
  <c r="BH32" i="15"/>
  <c r="BH145" i="15"/>
  <c r="BH26" i="15"/>
  <c r="BH140" i="15"/>
  <c r="BH68" i="15"/>
  <c r="BH29" i="15"/>
  <c r="BH133" i="15"/>
  <c r="BH101" i="15"/>
  <c r="BH37" i="15"/>
  <c r="BH134" i="15"/>
  <c r="BH102" i="15"/>
  <c r="BH16" i="15"/>
  <c r="BH87" i="15"/>
  <c r="BH152" i="15"/>
  <c r="BH20" i="15"/>
  <c r="BH115" i="15"/>
  <c r="BH76" i="15"/>
  <c r="BH12" i="15"/>
  <c r="BH33" i="15"/>
  <c r="BH138" i="15"/>
  <c r="BH106" i="15"/>
  <c r="BH82" i="15"/>
  <c r="BH66" i="15"/>
  <c r="BH21" i="15"/>
  <c r="BH75" i="15"/>
  <c r="BH35" i="15"/>
  <c r="BH116" i="15"/>
  <c r="BH36" i="15"/>
  <c r="BH77" i="15"/>
  <c r="BH78" i="15"/>
  <c r="BH38" i="15"/>
  <c r="BH135" i="15"/>
  <c r="BH119" i="15"/>
  <c r="BH47" i="15"/>
  <c r="BH128" i="15"/>
  <c r="BH88" i="15"/>
  <c r="BH48" i="15"/>
  <c r="BH24" i="15"/>
  <c r="BH122" i="15"/>
  <c r="BH19" i="15"/>
  <c r="BH100" i="15"/>
  <c r="BH61" i="15"/>
  <c r="BH10" i="15"/>
  <c r="BH99" i="15"/>
  <c r="BH67" i="15"/>
  <c r="BH137" i="15"/>
  <c r="BH105" i="15"/>
  <c r="BH114" i="15"/>
  <c r="BH58" i="15"/>
  <c r="BH42" i="15"/>
  <c r="BH18" i="15"/>
  <c r="BH131" i="15"/>
  <c r="BH108" i="15"/>
  <c r="BH92" i="15"/>
  <c r="BH149" i="15"/>
  <c r="BH109" i="15"/>
  <c r="BH53" i="15"/>
  <c r="BH150" i="15"/>
  <c r="BH110" i="15"/>
  <c r="BH62" i="15"/>
  <c r="BH54" i="15"/>
  <c r="BH103" i="15"/>
  <c r="BH23" i="15"/>
  <c r="BH73" i="15"/>
  <c r="BH139" i="15"/>
  <c r="BH121" i="15"/>
  <c r="BH49" i="15"/>
  <c r="BH50" i="15"/>
  <c r="BH113" i="15"/>
  <c r="BH89" i="15"/>
  <c r="BH41" i="15"/>
  <c r="BH25" i="15"/>
  <c r="BH98" i="15"/>
  <c r="BH107" i="15"/>
  <c r="BH91" i="15"/>
  <c r="BH51" i="15"/>
  <c r="BH132" i="15"/>
  <c r="BH52" i="15"/>
  <c r="BH13" i="15"/>
  <c r="BH125" i="15"/>
  <c r="BH93" i="15"/>
  <c r="BH94" i="15"/>
  <c r="BH111" i="15"/>
  <c r="BH79" i="15"/>
  <c r="BH63" i="15"/>
  <c r="BH144" i="15"/>
  <c r="BH104" i="15"/>
  <c r="BH40" i="15"/>
  <c r="K59" i="16"/>
  <c r="K61" i="16"/>
  <c r="K60" i="16"/>
  <c r="K63" i="16"/>
  <c r="K22" i="16"/>
  <c r="K49" i="16"/>
  <c r="K47" i="16"/>
  <c r="K58" i="16"/>
  <c r="K16" i="16"/>
  <c r="K27" i="16"/>
  <c r="K36" i="16"/>
  <c r="K48" i="16"/>
  <c r="K57" i="16"/>
  <c r="K23" i="16"/>
  <c r="K21" i="16"/>
  <c r="K41" i="16"/>
  <c r="K38" i="16"/>
  <c r="K43" i="16"/>
  <c r="K45" i="16"/>
  <c r="K14" i="16"/>
  <c r="K54" i="16"/>
  <c r="K31" i="16"/>
  <c r="K13" i="16"/>
  <c r="K12" i="16"/>
  <c r="K11" i="16"/>
  <c r="K10" i="16"/>
  <c r="K19" i="16"/>
  <c r="K52" i="16"/>
  <c r="K15" i="16"/>
  <c r="K39" i="16"/>
  <c r="K30" i="16"/>
  <c r="K28" i="16"/>
  <c r="K20" i="16"/>
  <c r="K18" i="16"/>
  <c r="K17" i="16"/>
  <c r="K25" i="16"/>
  <c r="K29" i="16"/>
  <c r="K35" i="16"/>
  <c r="K26" i="16"/>
  <c r="K24" i="16"/>
  <c r="K32" i="16"/>
  <c r="K37" i="16"/>
  <c r="K33" i="16"/>
  <c r="K42" i="16"/>
  <c r="K55" i="16"/>
  <c r="K34" i="16"/>
  <c r="K46" i="16"/>
  <c r="K51" i="16"/>
  <c r="K53" i="16"/>
  <c r="K56" i="16"/>
  <c r="K44" i="16"/>
  <c r="K50" i="16"/>
  <c r="K40" i="16"/>
  <c r="F139" i="15"/>
  <c r="F138" i="15"/>
  <c r="F137" i="15"/>
  <c r="F136" i="15"/>
  <c r="F135" i="15"/>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140" i="15"/>
  <c r="CQ119" i="15"/>
  <c r="CP119" i="15"/>
  <c r="CS119" i="15" s="1"/>
  <c r="CO119" i="15"/>
  <c r="CR119" i="15" s="1"/>
  <c r="C119" i="15"/>
  <c r="OP63" i="16"/>
  <c r="OO63" i="16"/>
  <c r="ON63" i="16"/>
  <c r="OP61" i="16"/>
  <c r="OO61" i="16"/>
  <c r="ON61" i="16"/>
  <c r="OP60" i="16"/>
  <c r="OO60" i="16"/>
  <c r="ON60" i="16"/>
  <c r="Q46" i="16" l="1"/>
  <c r="P46" i="16"/>
  <c r="O46" i="16"/>
  <c r="N46" i="16"/>
  <c r="P26" i="16"/>
  <c r="Q26" i="16"/>
  <c r="N26" i="16"/>
  <c r="O26" i="16"/>
  <c r="O30" i="16"/>
  <c r="P30" i="16"/>
  <c r="Q30" i="16"/>
  <c r="N30" i="16"/>
  <c r="Q13" i="16"/>
  <c r="O13" i="16"/>
  <c r="N13" i="16"/>
  <c r="P13" i="16"/>
  <c r="Q21" i="16"/>
  <c r="O21" i="16"/>
  <c r="N21" i="16"/>
  <c r="P21" i="16"/>
  <c r="Q47" i="16"/>
  <c r="O47" i="16"/>
  <c r="P47" i="16"/>
  <c r="N47" i="16"/>
  <c r="Q51" i="16"/>
  <c r="O51" i="16"/>
  <c r="N51" i="16"/>
  <c r="P51" i="16"/>
  <c r="Q24" i="16"/>
  <c r="O24" i="16"/>
  <c r="N24" i="16"/>
  <c r="P24" i="16"/>
  <c r="P28" i="16"/>
  <c r="N28" i="16"/>
  <c r="O28" i="16"/>
  <c r="Q28" i="16"/>
  <c r="N12" i="16"/>
  <c r="O12" i="16"/>
  <c r="P12" i="16"/>
  <c r="Q41" i="16"/>
  <c r="N41" i="16"/>
  <c r="P41" i="16"/>
  <c r="O41" i="16"/>
  <c r="Q58" i="16"/>
  <c r="P58" i="16"/>
  <c r="O58" i="16"/>
  <c r="N58" i="16"/>
  <c r="Q34" i="16"/>
  <c r="P34" i="16"/>
  <c r="O34" i="16"/>
  <c r="N34" i="16"/>
  <c r="Q35" i="16"/>
  <c r="O35" i="16"/>
  <c r="P35" i="16"/>
  <c r="N35" i="16"/>
  <c r="N39" i="16"/>
  <c r="P39" i="16"/>
  <c r="O39" i="16"/>
  <c r="Q31" i="16"/>
  <c r="O31" i="16"/>
  <c r="N31" i="16"/>
  <c r="P31" i="16"/>
  <c r="P23" i="16"/>
  <c r="N23" i="16"/>
  <c r="O23" i="16"/>
  <c r="Q23" i="16"/>
  <c r="Q49" i="16"/>
  <c r="N49" i="16"/>
  <c r="P49" i="16"/>
  <c r="O49" i="16"/>
  <c r="Q40" i="16"/>
  <c r="P40" i="16"/>
  <c r="O40" i="16"/>
  <c r="N40" i="16"/>
  <c r="P55" i="16"/>
  <c r="N55" i="16"/>
  <c r="O55" i="16"/>
  <c r="P29" i="16"/>
  <c r="O29" i="16"/>
  <c r="N29" i="16"/>
  <c r="Q15" i="16"/>
  <c r="P15" i="16"/>
  <c r="O15" i="16"/>
  <c r="N15" i="16"/>
  <c r="Q54" i="16"/>
  <c r="O54" i="16"/>
  <c r="N54" i="16"/>
  <c r="P54" i="16"/>
  <c r="Q57" i="16"/>
  <c r="P57" i="16"/>
  <c r="O57" i="16"/>
  <c r="N57" i="16"/>
  <c r="P22" i="16"/>
  <c r="O22" i="16"/>
  <c r="N22" i="16"/>
  <c r="Q22" i="16"/>
  <c r="Q50" i="16"/>
  <c r="N50" i="16"/>
  <c r="P50" i="16"/>
  <c r="O50" i="16"/>
  <c r="Q42" i="16"/>
  <c r="P42" i="16"/>
  <c r="O42" i="16"/>
  <c r="N42" i="16"/>
  <c r="Q25" i="16"/>
  <c r="P25" i="16"/>
  <c r="O25" i="16"/>
  <c r="N25" i="16"/>
  <c r="Q52" i="16"/>
  <c r="O52" i="16"/>
  <c r="N52" i="16"/>
  <c r="P52" i="16"/>
  <c r="Q14" i="16"/>
  <c r="P14" i="16"/>
  <c r="N14" i="16"/>
  <c r="O14" i="16"/>
  <c r="Q48" i="16"/>
  <c r="P48" i="16"/>
  <c r="N48" i="16"/>
  <c r="O48" i="16"/>
  <c r="O63" i="16"/>
  <c r="P63" i="16"/>
  <c r="N63" i="16"/>
  <c r="Q44" i="16"/>
  <c r="N44" i="16"/>
  <c r="P44" i="16"/>
  <c r="O44" i="16"/>
  <c r="O33" i="16"/>
  <c r="Q33" i="16"/>
  <c r="P33" i="16"/>
  <c r="N33" i="16"/>
  <c r="Q17" i="16"/>
  <c r="P17" i="16"/>
  <c r="O17" i="16"/>
  <c r="N17" i="16"/>
  <c r="Q19" i="16"/>
  <c r="N19" i="16"/>
  <c r="P19" i="16"/>
  <c r="O19" i="16"/>
  <c r="Q45" i="16"/>
  <c r="N45" i="16"/>
  <c r="O45" i="16"/>
  <c r="P45" i="16"/>
  <c r="Q36" i="16"/>
  <c r="N36" i="16"/>
  <c r="P36" i="16"/>
  <c r="O36" i="16"/>
  <c r="O60" i="16"/>
  <c r="N60" i="16"/>
  <c r="P60" i="16"/>
  <c r="Q56" i="16"/>
  <c r="O56" i="16"/>
  <c r="N56" i="16"/>
  <c r="P56" i="16"/>
  <c r="O37" i="16"/>
  <c r="P37" i="16"/>
  <c r="N37" i="16"/>
  <c r="P18" i="16"/>
  <c r="N18" i="16"/>
  <c r="Q18" i="16"/>
  <c r="O18" i="16"/>
  <c r="Q10" i="16"/>
  <c r="O10" i="16"/>
  <c r="P10" i="16"/>
  <c r="N10" i="16"/>
  <c r="Q43" i="16"/>
  <c r="N43" i="16"/>
  <c r="P43" i="16"/>
  <c r="O43" i="16"/>
  <c r="Q27" i="16"/>
  <c r="O27" i="16"/>
  <c r="N27" i="16"/>
  <c r="P27" i="16"/>
  <c r="N61" i="16"/>
  <c r="O61" i="16"/>
  <c r="P61" i="16"/>
  <c r="P53" i="16"/>
  <c r="O53" i="16"/>
  <c r="N53" i="16"/>
  <c r="O32" i="16"/>
  <c r="Q32" i="16"/>
  <c r="P32" i="16"/>
  <c r="N32" i="16"/>
  <c r="Q20" i="16"/>
  <c r="N20" i="16"/>
  <c r="O20" i="16"/>
  <c r="P20" i="16"/>
  <c r="P11" i="16"/>
  <c r="O11" i="16"/>
  <c r="N11" i="16"/>
  <c r="Q38" i="16"/>
  <c r="P38" i="16"/>
  <c r="O38" i="16"/>
  <c r="N38" i="16"/>
  <c r="P16" i="16"/>
  <c r="O16" i="16"/>
  <c r="N16" i="16"/>
  <c r="Q16" i="16"/>
  <c r="P59" i="16"/>
  <c r="O59" i="16"/>
  <c r="N59" i="16"/>
  <c r="C2" i="16"/>
  <c r="A2"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20" i="15"/>
  <c r="C121" i="15"/>
  <c r="C122" i="15"/>
  <c r="C123" i="15"/>
  <c r="C124" i="15"/>
  <c r="C125" i="15"/>
  <c r="C126" i="15"/>
  <c r="C127" i="15"/>
  <c r="C128" i="15"/>
  <c r="C129" i="15"/>
  <c r="C130" i="15"/>
  <c r="C131" i="15"/>
  <c r="C132" i="15"/>
  <c r="C133" i="15"/>
  <c r="C134" i="15"/>
  <c r="C135" i="15"/>
  <c r="C136" i="15"/>
  <c r="C137" i="15"/>
  <c r="C138" i="15"/>
  <c r="C139" i="15"/>
  <c r="C140" i="15"/>
  <c r="C9" i="15"/>
  <c r="A4" i="16" l="1"/>
  <c r="B207" i="35"/>
  <c r="F207" i="35"/>
  <c r="G207" i="35"/>
  <c r="H207" i="35"/>
  <c r="I207" i="35"/>
  <c r="J207" i="35"/>
  <c r="K207" i="35"/>
  <c r="L207" i="35"/>
  <c r="M207" i="35"/>
  <c r="O207" i="35"/>
  <c r="S207" i="35"/>
  <c r="T207" i="35"/>
  <c r="U207" i="35"/>
  <c r="V207" i="35"/>
  <c r="W207" i="35"/>
  <c r="X207" i="35"/>
  <c r="N207" i="35" l="1"/>
  <c r="I6" i="15" l="1"/>
  <c r="OP58" i="16"/>
  <c r="OO58" i="16"/>
  <c r="B871" i="19"/>
  <c r="B870" i="19"/>
  <c r="B869" i="19"/>
  <c r="B868" i="19"/>
  <c r="B867" i="19"/>
  <c r="B866" i="19"/>
  <c r="B865" i="19"/>
  <c r="B864" i="19"/>
  <c r="B863" i="19"/>
  <c r="B862" i="19"/>
  <c r="B861" i="19"/>
  <c r="B860" i="19"/>
  <c r="B859" i="19"/>
  <c r="B858" i="19"/>
  <c r="B857" i="19"/>
  <c r="B856" i="19"/>
  <c r="B855" i="19"/>
  <c r="B854" i="19"/>
  <c r="B853" i="19"/>
  <c r="B852" i="19"/>
  <c r="B851" i="19"/>
  <c r="B850" i="19"/>
  <c r="B849" i="19"/>
  <c r="B848" i="19"/>
  <c r="B847" i="19"/>
  <c r="B846" i="19"/>
  <c r="R6" i="16"/>
  <c r="IJ3" i="16"/>
  <c r="I9" i="16"/>
  <c r="J9" i="16" s="1"/>
  <c r="F23" i="27"/>
  <c r="L8" i="27"/>
  <c r="J8" i="27"/>
  <c r="N8" i="27"/>
  <c r="L7" i="27"/>
  <c r="J7" i="27"/>
  <c r="F22" i="27"/>
  <c r="F21" i="27"/>
  <c r="F20" i="27"/>
  <c r="F19" i="27"/>
  <c r="F18" i="27"/>
  <c r="F17" i="27"/>
  <c r="F16" i="27"/>
  <c r="F15" i="27"/>
  <c r="F14" i="27"/>
  <c r="F13" i="27"/>
  <c r="F12" i="27"/>
  <c r="F11" i="27"/>
  <c r="F10" i="27"/>
  <c r="F9" i="27"/>
  <c r="F8" i="27"/>
  <c r="F7" i="27"/>
  <c r="F6" i="27"/>
  <c r="F5" i="27"/>
  <c r="F4" i="27"/>
  <c r="F3" i="27"/>
  <c r="F2" i="27"/>
  <c r="CQ139" i="15"/>
  <c r="CP139" i="15"/>
  <c r="CS139" i="15" s="1"/>
  <c r="CQ135" i="15"/>
  <c r="CP135" i="15"/>
  <c r="CS135" i="15" s="1"/>
  <c r="CQ133" i="15"/>
  <c r="CP133" i="15"/>
  <c r="CS133" i="15" s="1"/>
  <c r="CQ138" i="15"/>
  <c r="CP138" i="15"/>
  <c r="CS138" i="15" s="1"/>
  <c r="CQ137" i="15"/>
  <c r="CP137" i="15"/>
  <c r="CS137" i="15" s="1"/>
  <c r="CQ136" i="15"/>
  <c r="CP136" i="15"/>
  <c r="CS136" i="15" s="1"/>
  <c r="CQ132" i="15"/>
  <c r="CP132" i="15"/>
  <c r="CS132" i="15" s="1"/>
  <c r="CQ83" i="15"/>
  <c r="CP83" i="15"/>
  <c r="CS83" i="15" s="1"/>
  <c r="CQ134" i="15"/>
  <c r="CP134" i="15"/>
  <c r="CS134" i="15" s="1"/>
  <c r="OP59" i="16"/>
  <c r="OO59" i="16"/>
  <c r="OP57" i="16"/>
  <c r="OO57" i="16"/>
  <c r="OP56" i="16"/>
  <c r="OO56" i="16"/>
  <c r="AA844" i="19"/>
  <c r="AA840" i="19"/>
  <c r="AA838" i="19"/>
  <c r="AA834" i="19"/>
  <c r="AA833" i="19"/>
  <c r="AA832" i="19"/>
  <c r="AA830" i="19"/>
  <c r="AA829" i="19"/>
  <c r="AA828" i="19"/>
  <c r="AA827" i="19"/>
  <c r="AA826" i="19"/>
  <c r="AA825" i="19"/>
  <c r="AA820" i="19"/>
  <c r="AA819" i="19"/>
  <c r="AA818" i="19"/>
  <c r="AA816" i="19"/>
  <c r="AA813" i="19"/>
  <c r="AA810" i="19"/>
  <c r="AA809" i="19"/>
  <c r="AA808" i="19"/>
  <c r="AA805" i="19"/>
  <c r="AA803" i="19"/>
  <c r="AA802" i="19"/>
  <c r="AA801" i="19"/>
  <c r="AA800" i="19"/>
  <c r="AA799" i="19"/>
  <c r="AA795" i="19"/>
  <c r="AA794" i="19"/>
  <c r="AA793" i="19"/>
  <c r="AA792" i="19"/>
  <c r="AA791" i="19"/>
  <c r="AA790" i="19"/>
  <c r="AA788" i="19"/>
  <c r="AA786" i="19"/>
  <c r="AA784" i="19"/>
  <c r="AA778" i="19"/>
  <c r="AA777" i="19"/>
  <c r="AA774" i="19"/>
  <c r="AA773" i="19"/>
  <c r="AA770" i="19"/>
  <c r="AA769" i="19"/>
  <c r="AA768" i="19"/>
  <c r="AA766" i="19"/>
  <c r="AA765" i="19"/>
  <c r="AA762" i="19"/>
  <c r="AA758" i="19"/>
  <c r="AA754" i="19"/>
  <c r="AA753" i="19"/>
  <c r="AA750" i="19"/>
  <c r="AA748" i="19"/>
  <c r="AA746" i="19"/>
  <c r="AA745" i="19"/>
  <c r="AA743" i="19"/>
  <c r="AA742" i="19"/>
  <c r="AA740" i="19"/>
  <c r="AA737" i="19"/>
  <c r="AA735" i="19"/>
  <c r="AA734" i="19"/>
  <c r="AA733" i="19"/>
  <c r="AA732" i="19"/>
  <c r="AA730" i="19"/>
  <c r="AA729" i="19"/>
  <c r="AA728" i="19"/>
  <c r="AA727" i="19"/>
  <c r="AA725" i="19"/>
  <c r="AA724" i="19"/>
  <c r="AA716" i="19"/>
  <c r="AA715" i="19"/>
  <c r="AA712" i="19"/>
  <c r="AA711" i="19"/>
  <c r="AA710" i="19"/>
  <c r="AA709" i="19"/>
  <c r="AA708" i="19"/>
  <c r="AA706" i="19"/>
  <c r="AA705" i="19"/>
  <c r="AA702" i="19"/>
  <c r="AA701" i="19"/>
  <c r="AA694" i="19"/>
  <c r="AA693" i="19"/>
  <c r="AA690" i="19"/>
  <c r="AA688" i="19"/>
  <c r="AA685" i="19"/>
  <c r="AA684" i="19"/>
  <c r="AA683" i="19"/>
  <c r="AA676" i="19"/>
  <c r="AA675" i="19"/>
  <c r="AA672" i="19"/>
  <c r="AA670" i="19"/>
  <c r="AA668" i="19"/>
  <c r="AA667" i="19"/>
  <c r="AA665" i="19"/>
  <c r="AA664" i="19"/>
  <c r="AA658" i="19"/>
  <c r="AA657" i="19"/>
  <c r="AA656" i="19"/>
  <c r="AA655" i="19"/>
  <c r="AA653" i="19"/>
  <c r="AA649" i="19"/>
  <c r="AA648" i="19"/>
  <c r="AA646" i="19"/>
  <c r="AA645" i="19"/>
  <c r="AA642" i="19"/>
  <c r="AA639" i="19"/>
  <c r="AA638" i="19"/>
  <c r="AA637" i="19"/>
  <c r="AA634" i="19"/>
  <c r="AA633" i="19"/>
  <c r="AA631" i="19"/>
  <c r="AA630" i="19"/>
  <c r="AA629" i="19"/>
  <c r="AA628" i="19"/>
  <c r="AA627" i="19"/>
  <c r="AA626" i="19"/>
  <c r="AA616" i="19"/>
  <c r="AA615" i="19"/>
  <c r="AA614" i="19"/>
  <c r="AA612" i="19"/>
  <c r="AA611" i="19"/>
  <c r="AA610" i="19"/>
  <c r="AA608" i="19"/>
  <c r="AA605" i="19"/>
  <c r="AA604" i="19"/>
  <c r="AA599" i="19"/>
  <c r="AA598" i="19"/>
  <c r="AA597" i="19"/>
  <c r="AA596" i="19"/>
  <c r="AA594" i="19"/>
  <c r="AA592" i="19"/>
  <c r="AA590" i="19"/>
  <c r="AA587" i="19"/>
  <c r="AA586" i="19"/>
  <c r="AA585" i="19"/>
  <c r="AA582" i="19"/>
  <c r="AA579" i="19"/>
  <c r="AA578" i="19"/>
  <c r="AA575" i="19"/>
  <c r="AA574" i="19"/>
  <c r="AA573" i="19"/>
  <c r="AA572" i="19"/>
  <c r="AA570" i="19"/>
  <c r="AA566" i="19"/>
  <c r="AA565" i="19"/>
  <c r="AA560" i="19"/>
  <c r="AA558" i="19"/>
  <c r="AA556" i="19"/>
  <c r="AA550" i="19"/>
  <c r="AA549" i="19"/>
  <c r="AA547" i="19"/>
  <c r="AA543" i="19"/>
  <c r="AA541" i="19"/>
  <c r="AA540" i="19"/>
  <c r="AA537" i="19"/>
  <c r="AA532" i="19"/>
  <c r="AA531" i="19"/>
  <c r="AA528" i="19"/>
  <c r="AA527" i="19"/>
  <c r="AA526" i="19"/>
  <c r="AA525" i="19"/>
  <c r="AA524" i="19"/>
  <c r="AA522" i="19"/>
  <c r="AA519" i="19"/>
  <c r="AA518" i="19"/>
  <c r="AA517" i="19"/>
  <c r="AA516" i="19"/>
  <c r="AA515" i="19"/>
  <c r="AA513" i="19"/>
  <c r="AA512" i="19"/>
  <c r="AA510" i="19"/>
  <c r="AA508" i="19"/>
  <c r="AA506" i="19"/>
  <c r="AA505" i="19"/>
  <c r="AA504" i="19"/>
  <c r="AA502" i="19"/>
  <c r="AA501" i="19"/>
  <c r="AA500" i="19"/>
  <c r="AA498" i="19"/>
  <c r="AA495" i="19"/>
  <c r="AA493" i="19"/>
  <c r="AA491" i="19"/>
  <c r="AA490" i="19"/>
  <c r="AA488" i="19"/>
  <c r="AA487" i="19"/>
  <c r="AA486" i="19"/>
  <c r="AA484" i="19"/>
  <c r="AA481" i="19"/>
  <c r="AA480" i="19"/>
  <c r="AA479" i="19"/>
  <c r="AA478" i="19"/>
  <c r="AA476" i="19"/>
  <c r="AA475" i="19"/>
  <c r="AA474" i="19"/>
  <c r="AA473" i="19"/>
  <c r="AA472" i="19"/>
  <c r="AA471" i="19"/>
  <c r="AA470" i="19"/>
  <c r="AA469" i="19"/>
  <c r="AA467" i="19"/>
  <c r="AA466" i="19"/>
  <c r="AA465" i="19"/>
  <c r="AA464" i="19"/>
  <c r="AA462" i="19"/>
  <c r="AA460" i="19"/>
  <c r="AA459" i="19"/>
  <c r="AA458" i="19"/>
  <c r="AA457" i="19"/>
  <c r="AA456" i="19"/>
  <c r="AA455" i="19"/>
  <c r="AA449" i="19"/>
  <c r="AA447" i="19"/>
  <c r="AA446" i="19"/>
  <c r="AA444" i="19"/>
  <c r="AA443" i="19"/>
  <c r="AA442" i="19"/>
  <c r="AA436" i="19"/>
  <c r="AA435" i="19"/>
  <c r="AA434" i="19"/>
  <c r="AA432" i="19"/>
  <c r="AA430" i="19"/>
  <c r="AA426" i="19"/>
  <c r="AA423" i="19"/>
  <c r="AA422" i="19"/>
  <c r="AA420" i="19"/>
  <c r="AA418" i="19"/>
  <c r="AA416" i="19"/>
  <c r="AA414" i="19"/>
  <c r="AA413" i="19"/>
  <c r="AA411" i="19"/>
  <c r="AA410" i="19"/>
  <c r="AA408" i="19"/>
  <c r="AA407" i="19"/>
  <c r="AA405" i="19"/>
  <c r="AA404" i="19"/>
  <c r="AA403" i="19"/>
  <c r="AA402" i="19"/>
  <c r="AA401" i="19"/>
  <c r="AA398" i="19"/>
  <c r="AA397" i="19"/>
  <c r="AA396" i="19"/>
  <c r="AA394" i="19"/>
  <c r="AA393" i="19"/>
  <c r="AA392" i="19"/>
  <c r="AA391" i="19"/>
  <c r="AA390" i="19"/>
  <c r="AA389" i="19"/>
  <c r="AA388" i="19"/>
  <c r="AA387" i="19"/>
  <c r="AA385" i="19"/>
  <c r="AA384" i="19"/>
  <c r="AA383" i="19"/>
  <c r="AA382" i="19"/>
  <c r="AA380" i="19"/>
  <c r="AA379" i="19"/>
  <c r="AA378" i="19"/>
  <c r="AA376" i="19"/>
  <c r="AA375" i="19"/>
  <c r="AA374" i="19"/>
  <c r="AA373" i="19"/>
  <c r="AA372" i="19"/>
  <c r="AA371" i="19"/>
  <c r="AA370" i="19"/>
  <c r="AA368" i="19"/>
  <c r="AA367" i="19"/>
  <c r="AA366" i="19"/>
  <c r="AA365" i="19"/>
  <c r="AA364" i="19"/>
  <c r="AA363" i="19"/>
  <c r="AA362" i="19"/>
  <c r="AA361" i="19"/>
  <c r="AA359" i="19"/>
  <c r="AA358" i="19"/>
  <c r="AA357" i="19"/>
  <c r="AA356" i="19"/>
  <c r="AA355" i="19"/>
  <c r="AA354" i="19"/>
  <c r="AA352" i="19"/>
  <c r="AA350" i="19"/>
  <c r="AA349" i="19"/>
  <c r="AA348" i="19"/>
  <c r="AA347" i="19"/>
  <c r="AA345" i="19"/>
  <c r="AA343" i="19"/>
  <c r="AA341" i="19"/>
  <c r="AA340" i="19"/>
  <c r="AA339" i="19"/>
  <c r="AA337" i="19"/>
  <c r="AA335" i="19"/>
  <c r="AA333" i="19"/>
  <c r="AA331" i="19"/>
  <c r="AA330" i="19"/>
  <c r="AA329" i="19"/>
  <c r="AA327" i="19"/>
  <c r="AA325" i="19"/>
  <c r="AA323" i="19"/>
  <c r="AA320" i="19"/>
  <c r="AA319" i="19"/>
  <c r="AA318" i="19"/>
  <c r="AA316" i="19"/>
  <c r="AA313" i="19"/>
  <c r="AA312" i="19"/>
  <c r="AA311" i="19"/>
  <c r="AA309" i="19"/>
  <c r="AA308" i="19"/>
  <c r="AA307" i="19"/>
  <c r="AA305" i="19"/>
  <c r="AA304" i="19"/>
  <c r="AA302" i="19"/>
  <c r="AA301" i="19"/>
  <c r="AA298" i="19"/>
  <c r="AA295" i="19"/>
  <c r="AA292" i="19"/>
  <c r="AA291" i="19"/>
  <c r="AA286" i="19"/>
  <c r="AA284" i="19"/>
  <c r="AA283" i="19"/>
  <c r="AA282" i="19"/>
  <c r="AA280" i="19"/>
  <c r="AA279" i="19"/>
  <c r="AA277" i="19"/>
  <c r="AA276" i="19"/>
  <c r="AA275" i="19"/>
  <c r="AA273" i="19"/>
  <c r="AA272" i="19"/>
  <c r="AA270" i="19"/>
  <c r="AA266" i="19"/>
  <c r="AA265" i="19"/>
  <c r="AA263" i="19"/>
  <c r="AA255" i="19"/>
  <c r="AA250" i="19"/>
  <c r="AA248" i="19"/>
  <c r="AA247" i="19"/>
  <c r="AA245" i="19"/>
  <c r="AA243" i="19"/>
  <c r="AA242" i="19"/>
  <c r="AA234" i="19"/>
  <c r="AA231" i="19"/>
  <c r="AA230" i="19"/>
  <c r="AA228" i="19"/>
  <c r="AA227" i="19"/>
  <c r="AA226" i="19"/>
  <c r="AA225" i="19"/>
  <c r="AA224" i="19"/>
  <c r="AA222" i="19"/>
  <c r="AA221" i="19"/>
  <c r="AA220" i="19"/>
  <c r="AA218" i="19"/>
  <c r="AA216" i="19"/>
  <c r="AA215" i="19"/>
  <c r="AA214" i="19"/>
  <c r="AA212" i="19"/>
  <c r="AA211" i="19"/>
  <c r="AA210" i="19"/>
  <c r="AA209" i="19"/>
  <c r="AA208" i="19"/>
  <c r="AA207" i="19"/>
  <c r="AA206" i="19"/>
  <c r="AA205" i="19"/>
  <c r="AA204" i="19"/>
  <c r="AA203" i="19"/>
  <c r="AA202" i="19"/>
  <c r="AA200" i="19"/>
  <c r="AA199" i="19"/>
  <c r="AA197" i="19"/>
  <c r="AA196" i="19"/>
  <c r="AA195" i="19"/>
  <c r="AA194" i="19"/>
  <c r="AA193" i="19"/>
  <c r="AA192" i="19"/>
  <c r="AA191" i="19"/>
  <c r="AA190" i="19"/>
  <c r="AA188" i="19"/>
  <c r="AA187" i="19"/>
  <c r="AA185" i="19"/>
  <c r="AA184" i="19"/>
  <c r="AA183" i="19"/>
  <c r="AA182" i="19"/>
  <c r="AA181" i="19"/>
  <c r="AA180" i="19"/>
  <c r="AA179" i="19"/>
  <c r="AA178" i="19"/>
  <c r="AA176" i="19"/>
  <c r="AA175" i="19"/>
  <c r="AA173" i="19"/>
  <c r="AA172" i="19"/>
  <c r="AA171" i="19"/>
  <c r="AA170" i="19"/>
  <c r="AA169" i="19"/>
  <c r="AA168" i="19"/>
  <c r="AA167" i="19"/>
  <c r="AA166" i="19"/>
  <c r="AA165" i="19"/>
  <c r="AA164" i="19"/>
  <c r="AA162" i="19"/>
  <c r="AA160" i="19"/>
  <c r="AA159" i="19"/>
  <c r="AA158" i="19"/>
  <c r="AA157" i="19"/>
  <c r="AA156" i="19"/>
  <c r="AA150" i="19"/>
  <c r="AA145" i="19"/>
  <c r="AA140" i="19"/>
  <c r="AA139" i="19"/>
  <c r="AA138" i="19"/>
  <c r="AA137" i="19"/>
  <c r="AA136" i="19"/>
  <c r="AA135" i="19"/>
  <c r="AA132" i="19"/>
  <c r="AA129" i="19"/>
  <c r="AA125" i="19"/>
  <c r="AA124" i="19"/>
  <c r="AA123" i="19"/>
  <c r="AA122" i="19"/>
  <c r="AA121" i="19"/>
  <c r="AA120" i="19"/>
  <c r="AA119" i="19"/>
  <c r="AA118" i="19"/>
  <c r="AA117" i="19"/>
  <c r="AA116" i="19"/>
  <c r="AA115" i="19"/>
  <c r="AA114" i="19"/>
  <c r="AA109" i="19"/>
  <c r="AA108" i="19"/>
  <c r="AA107" i="19"/>
  <c r="AA106" i="19"/>
  <c r="AA105" i="19"/>
  <c r="AA104" i="19"/>
  <c r="AA103" i="19"/>
  <c r="AA102" i="19"/>
  <c r="AA101" i="19"/>
  <c r="AA98" i="19"/>
  <c r="AA97" i="19"/>
  <c r="AA94" i="19"/>
  <c r="AA93" i="19"/>
  <c r="AA92" i="19"/>
  <c r="AA89" i="19"/>
  <c r="AA88" i="19"/>
  <c r="AA87" i="19"/>
  <c r="AA85" i="19"/>
  <c r="AA84" i="19"/>
  <c r="AA83" i="19"/>
  <c r="AA82" i="19"/>
  <c r="AA81" i="19"/>
  <c r="AA80" i="19"/>
  <c r="AA79" i="19"/>
  <c r="AA78" i="19"/>
  <c r="AA77" i="19"/>
  <c r="AA76" i="19"/>
  <c r="AA69" i="19"/>
  <c r="AA68" i="19"/>
  <c r="AA67" i="19"/>
  <c r="AA66" i="19"/>
  <c r="AA65" i="19"/>
  <c r="AA64" i="19"/>
  <c r="AA61" i="19"/>
  <c r="AA60" i="19"/>
  <c r="AA59" i="19"/>
  <c r="AA58" i="19"/>
  <c r="AA57" i="19"/>
  <c r="AA56" i="19"/>
  <c r="AA55" i="19"/>
  <c r="AA54" i="19"/>
  <c r="AA53" i="19"/>
  <c r="AA52" i="19"/>
  <c r="AA51" i="19"/>
  <c r="AA50" i="19"/>
  <c r="AA49" i="19"/>
  <c r="AA42" i="19"/>
  <c r="AA41" i="19"/>
  <c r="AA40" i="19"/>
  <c r="AA39" i="19"/>
  <c r="AA38" i="19"/>
  <c r="AA37" i="19"/>
  <c r="AA36" i="19"/>
  <c r="AA35" i="19"/>
  <c r="AA32" i="19"/>
  <c r="AA31" i="19"/>
  <c r="AA30" i="19"/>
  <c r="AA29" i="19"/>
  <c r="AA28" i="19"/>
  <c r="AA27" i="19"/>
  <c r="AA25" i="19"/>
  <c r="AA24" i="19"/>
  <c r="AA22" i="19"/>
  <c r="AA21" i="19"/>
  <c r="AA19" i="19"/>
  <c r="AA18" i="19"/>
  <c r="AA17" i="19"/>
  <c r="AA16" i="19"/>
  <c r="AA14" i="19"/>
  <c r="AA13" i="19"/>
  <c r="AA12" i="19"/>
  <c r="AA11" i="19"/>
  <c r="AA10" i="19"/>
  <c r="AA8" i="19"/>
  <c r="AA7" i="19"/>
  <c r="AA6" i="19"/>
  <c r="AA5" i="19"/>
  <c r="AA4" i="19"/>
  <c r="AA2" i="19"/>
  <c r="OP55" i="16"/>
  <c r="OO55" i="16"/>
  <c r="OP54" i="16"/>
  <c r="OO54" i="16"/>
  <c r="OP53" i="16"/>
  <c r="OO53" i="16"/>
  <c r="OP52" i="16"/>
  <c r="OO52" i="16"/>
  <c r="OP51" i="16"/>
  <c r="OO51" i="16"/>
  <c r="OP50" i="16"/>
  <c r="OO50" i="16"/>
  <c r="OP49" i="16"/>
  <c r="OO49" i="16"/>
  <c r="OP48" i="16"/>
  <c r="OO48" i="16"/>
  <c r="OP47" i="16"/>
  <c r="OO47" i="16"/>
  <c r="OP46" i="16"/>
  <c r="OO46" i="16"/>
  <c r="OP45" i="16"/>
  <c r="OO45" i="16"/>
  <c r="OP44" i="16"/>
  <c r="OO44" i="16"/>
  <c r="OP43" i="16"/>
  <c r="OO43" i="16"/>
  <c r="OP42" i="16"/>
  <c r="OO42" i="16"/>
  <c r="OP41" i="16"/>
  <c r="OO41" i="16"/>
  <c r="OP40" i="16"/>
  <c r="OO40" i="16"/>
  <c r="OP39" i="16"/>
  <c r="OO39" i="16"/>
  <c r="OP38" i="16"/>
  <c r="OO38" i="16"/>
  <c r="OP37" i="16"/>
  <c r="OO37" i="16"/>
  <c r="OP36" i="16"/>
  <c r="OO36" i="16"/>
  <c r="OP35" i="16"/>
  <c r="OO35" i="16"/>
  <c r="OP34" i="16"/>
  <c r="OO34" i="16"/>
  <c r="OP33" i="16"/>
  <c r="OO33" i="16"/>
  <c r="OP32" i="16"/>
  <c r="OO32" i="16"/>
  <c r="OP31" i="16"/>
  <c r="OO31" i="16"/>
  <c r="OP30" i="16"/>
  <c r="OO30" i="16"/>
  <c r="OP29" i="16"/>
  <c r="OO29" i="16"/>
  <c r="OP28" i="16"/>
  <c r="OO28" i="16"/>
  <c r="OP27" i="16"/>
  <c r="OO27" i="16"/>
  <c r="OP26" i="16"/>
  <c r="OO26" i="16"/>
  <c r="OP25" i="16"/>
  <c r="OO25" i="16"/>
  <c r="OP24" i="16"/>
  <c r="OO24" i="16"/>
  <c r="OP23" i="16"/>
  <c r="OO23" i="16"/>
  <c r="OP22" i="16"/>
  <c r="OO22" i="16"/>
  <c r="OP21" i="16"/>
  <c r="OO21" i="16"/>
  <c r="OP20" i="16"/>
  <c r="OO20" i="16"/>
  <c r="OP19" i="16"/>
  <c r="OO19" i="16"/>
  <c r="OP18" i="16"/>
  <c r="OO18" i="16"/>
  <c r="OP17" i="16"/>
  <c r="OO17" i="16"/>
  <c r="OP16" i="16"/>
  <c r="OO16" i="16"/>
  <c r="OP15" i="16"/>
  <c r="OO15" i="16"/>
  <c r="OP14" i="16"/>
  <c r="OO14" i="16"/>
  <c r="OP13" i="16"/>
  <c r="OO13" i="16"/>
  <c r="OP12" i="16"/>
  <c r="OO12" i="16"/>
  <c r="OP11" i="16"/>
  <c r="OO11" i="16"/>
  <c r="OP10" i="16"/>
  <c r="OO10" i="16"/>
  <c r="OP9" i="16"/>
  <c r="OO9" i="16"/>
  <c r="CQ86" i="15"/>
  <c r="CQ124" i="15"/>
  <c r="CQ116" i="15"/>
  <c r="CQ35" i="15"/>
  <c r="CQ29" i="15"/>
  <c r="CQ91" i="15"/>
  <c r="CQ49" i="15"/>
  <c r="CQ130" i="15"/>
  <c r="CQ72" i="15"/>
  <c r="CQ63" i="15"/>
  <c r="CQ99" i="15"/>
  <c r="CQ108" i="15"/>
  <c r="CQ93" i="15"/>
  <c r="CQ22" i="15"/>
  <c r="CQ120" i="15"/>
  <c r="CQ20" i="15"/>
  <c r="CQ115" i="15"/>
  <c r="CQ57" i="15"/>
  <c r="CQ112" i="15"/>
  <c r="CQ70" i="15"/>
  <c r="CQ54" i="15"/>
  <c r="CQ56" i="15"/>
  <c r="CQ128" i="15"/>
  <c r="CQ81" i="15"/>
  <c r="CQ19" i="15"/>
  <c r="CQ121" i="15"/>
  <c r="CQ123" i="15"/>
  <c r="CQ84" i="15"/>
  <c r="CQ89" i="15"/>
  <c r="CQ88" i="15"/>
  <c r="CQ92" i="15"/>
  <c r="CQ40" i="15"/>
  <c r="CQ71" i="15"/>
  <c r="CQ131" i="15"/>
  <c r="CQ30" i="15"/>
  <c r="CQ76" i="15"/>
  <c r="CQ69" i="15"/>
  <c r="CQ34" i="15"/>
  <c r="CQ43" i="15"/>
  <c r="CQ37" i="15"/>
  <c r="CQ98" i="15"/>
  <c r="CQ64" i="15"/>
  <c r="CQ85" i="15"/>
  <c r="CQ78" i="15"/>
  <c r="CQ80" i="15"/>
  <c r="CQ42" i="15"/>
  <c r="CQ46" i="15"/>
  <c r="CQ11" i="15"/>
  <c r="CQ44" i="15"/>
  <c r="CQ106" i="15"/>
  <c r="CQ55" i="15"/>
  <c r="CQ26" i="15"/>
  <c r="CQ122" i="15"/>
  <c r="CQ129" i="15"/>
  <c r="CQ114" i="15"/>
  <c r="CQ33" i="15"/>
  <c r="CQ74" i="15"/>
  <c r="CQ103" i="15"/>
  <c r="CQ111" i="15"/>
  <c r="CQ62" i="15"/>
  <c r="CQ68" i="15"/>
  <c r="CQ117" i="15"/>
  <c r="CQ9" i="15"/>
  <c r="CQ87" i="15"/>
  <c r="CQ102" i="15"/>
  <c r="CQ25" i="15"/>
  <c r="CQ28" i="15"/>
  <c r="CQ12" i="15"/>
  <c r="CQ67" i="15"/>
  <c r="CQ110" i="15"/>
  <c r="CQ65" i="15"/>
  <c r="CQ109" i="15"/>
  <c r="CQ97" i="15"/>
  <c r="CQ14" i="15"/>
  <c r="CQ61" i="15"/>
  <c r="CQ18" i="15"/>
  <c r="CQ53" i="15"/>
  <c r="CQ13" i="15"/>
  <c r="CQ73" i="15"/>
  <c r="CQ100" i="15"/>
  <c r="CQ60" i="15"/>
  <c r="CQ79" i="15"/>
  <c r="CQ126" i="15"/>
  <c r="CQ24" i="15"/>
  <c r="CQ17" i="15"/>
  <c r="CQ59" i="15"/>
  <c r="CQ47" i="15"/>
  <c r="CQ32" i="15"/>
  <c r="CQ41" i="15"/>
  <c r="CQ96" i="15"/>
  <c r="CQ36" i="15"/>
  <c r="CQ75" i="15"/>
  <c r="CQ113" i="15"/>
  <c r="CQ125" i="15"/>
  <c r="CQ16" i="15"/>
  <c r="CQ52" i="15"/>
  <c r="CQ51" i="15"/>
  <c r="CQ58" i="15"/>
  <c r="CQ15" i="15"/>
  <c r="CQ101" i="15"/>
  <c r="CQ27" i="15"/>
  <c r="CQ107" i="15"/>
  <c r="CQ66" i="15"/>
  <c r="CQ48" i="15"/>
  <c r="CQ94" i="15"/>
  <c r="CQ95" i="15"/>
  <c r="CQ50" i="15"/>
  <c r="CQ127" i="15"/>
  <c r="CQ23" i="15"/>
  <c r="CQ90" i="15"/>
  <c r="CQ105" i="15"/>
  <c r="CQ39" i="15"/>
  <c r="CQ118" i="15"/>
  <c r="CQ10" i="15"/>
  <c r="CQ45" i="15"/>
  <c r="CQ31" i="15"/>
  <c r="CQ21" i="15"/>
  <c r="CQ77" i="15"/>
  <c r="CQ82" i="15"/>
  <c r="CQ104" i="15"/>
  <c r="CQ38" i="15"/>
  <c r="CP86" i="15"/>
  <c r="CS86" i="15" s="1"/>
  <c r="CP124" i="15"/>
  <c r="CS124" i="15" s="1"/>
  <c r="CP116" i="15"/>
  <c r="CS116" i="15" s="1"/>
  <c r="CP35" i="15"/>
  <c r="CS35" i="15" s="1"/>
  <c r="CP29" i="15"/>
  <c r="CS29" i="15" s="1"/>
  <c r="CP91" i="15"/>
  <c r="CS91" i="15" s="1"/>
  <c r="CP49" i="15"/>
  <c r="CS49" i="15" s="1"/>
  <c r="CP130" i="15"/>
  <c r="CS130" i="15" s="1"/>
  <c r="CP72" i="15"/>
  <c r="CS72" i="15" s="1"/>
  <c r="CP63" i="15"/>
  <c r="CS63" i="15" s="1"/>
  <c r="CP99" i="15"/>
  <c r="CS99" i="15" s="1"/>
  <c r="CP108" i="15"/>
  <c r="CS108" i="15" s="1"/>
  <c r="CP93" i="15"/>
  <c r="CS93" i="15" s="1"/>
  <c r="CP22" i="15"/>
  <c r="CS22" i="15" s="1"/>
  <c r="CP120" i="15"/>
  <c r="CS120" i="15" s="1"/>
  <c r="CP20" i="15"/>
  <c r="CS20" i="15" s="1"/>
  <c r="CP115" i="15"/>
  <c r="CS115" i="15" s="1"/>
  <c r="CP57" i="15"/>
  <c r="CS57" i="15" s="1"/>
  <c r="CP112" i="15"/>
  <c r="CS112" i="15" s="1"/>
  <c r="CP70" i="15"/>
  <c r="CS70" i="15" s="1"/>
  <c r="CP54" i="15"/>
  <c r="CS54" i="15" s="1"/>
  <c r="CP56" i="15"/>
  <c r="CS56" i="15" s="1"/>
  <c r="CP128" i="15"/>
  <c r="CS128" i="15" s="1"/>
  <c r="CP81" i="15"/>
  <c r="CS81" i="15" s="1"/>
  <c r="CP19" i="15"/>
  <c r="CS19" i="15" s="1"/>
  <c r="CP121" i="15"/>
  <c r="CS121" i="15" s="1"/>
  <c r="CP123" i="15"/>
  <c r="CS123" i="15" s="1"/>
  <c r="CP84" i="15"/>
  <c r="CS84" i="15" s="1"/>
  <c r="CP89" i="15"/>
  <c r="CS89" i="15" s="1"/>
  <c r="CP88" i="15"/>
  <c r="CS88" i="15" s="1"/>
  <c r="CP92" i="15"/>
  <c r="CS92" i="15" s="1"/>
  <c r="CP40" i="15"/>
  <c r="CS40" i="15" s="1"/>
  <c r="CP71" i="15"/>
  <c r="CS71" i="15" s="1"/>
  <c r="CP131" i="15"/>
  <c r="CS131" i="15" s="1"/>
  <c r="CP30" i="15"/>
  <c r="CS30" i="15" s="1"/>
  <c r="CP76" i="15"/>
  <c r="CS76" i="15" s="1"/>
  <c r="CP69" i="15"/>
  <c r="CS69" i="15" s="1"/>
  <c r="CP34" i="15"/>
  <c r="CS34" i="15" s="1"/>
  <c r="CP43" i="15"/>
  <c r="CS43" i="15" s="1"/>
  <c r="CP37" i="15"/>
  <c r="CS37" i="15" s="1"/>
  <c r="CP98" i="15"/>
  <c r="CS98" i="15" s="1"/>
  <c r="CP64" i="15"/>
  <c r="CS64" i="15" s="1"/>
  <c r="CP85" i="15"/>
  <c r="CS85" i="15" s="1"/>
  <c r="CP78" i="15"/>
  <c r="CS78" i="15" s="1"/>
  <c r="CP80" i="15"/>
  <c r="CS80" i="15" s="1"/>
  <c r="CP42" i="15"/>
  <c r="CS42" i="15" s="1"/>
  <c r="CP46" i="15"/>
  <c r="CS46" i="15" s="1"/>
  <c r="CP11" i="15"/>
  <c r="CS11" i="15" s="1"/>
  <c r="CP44" i="15"/>
  <c r="CS44" i="15" s="1"/>
  <c r="CP106" i="15"/>
  <c r="CS106" i="15" s="1"/>
  <c r="CP55" i="15"/>
  <c r="CS55" i="15" s="1"/>
  <c r="CP26" i="15"/>
  <c r="CS26" i="15" s="1"/>
  <c r="CP122" i="15"/>
  <c r="CS122" i="15" s="1"/>
  <c r="CP129" i="15"/>
  <c r="CS129" i="15" s="1"/>
  <c r="CP114" i="15"/>
  <c r="CS114" i="15" s="1"/>
  <c r="CP33" i="15"/>
  <c r="CS33" i="15" s="1"/>
  <c r="CP74" i="15"/>
  <c r="CS74" i="15" s="1"/>
  <c r="CP103" i="15"/>
  <c r="CS103" i="15" s="1"/>
  <c r="CP111" i="15"/>
  <c r="CS111" i="15" s="1"/>
  <c r="CP62" i="15"/>
  <c r="CS62" i="15" s="1"/>
  <c r="CP68" i="15"/>
  <c r="CS68" i="15" s="1"/>
  <c r="CP117" i="15"/>
  <c r="CS117" i="15" s="1"/>
  <c r="CP9" i="15"/>
  <c r="CS9" i="15" s="1"/>
  <c r="CP87" i="15"/>
  <c r="CS87" i="15" s="1"/>
  <c r="CP102" i="15"/>
  <c r="CS102" i="15" s="1"/>
  <c r="CP25" i="15"/>
  <c r="CS25" i="15" s="1"/>
  <c r="CP28" i="15"/>
  <c r="CS28" i="15" s="1"/>
  <c r="CP12" i="15"/>
  <c r="CS12" i="15" s="1"/>
  <c r="CP67" i="15"/>
  <c r="CS67" i="15" s="1"/>
  <c r="CP110" i="15"/>
  <c r="CS110" i="15" s="1"/>
  <c r="CP65" i="15"/>
  <c r="CS65" i="15" s="1"/>
  <c r="CP109" i="15"/>
  <c r="CS109" i="15" s="1"/>
  <c r="CP97" i="15"/>
  <c r="CS97" i="15" s="1"/>
  <c r="CP14" i="15"/>
  <c r="CS14" i="15" s="1"/>
  <c r="CP61" i="15"/>
  <c r="CS61" i="15" s="1"/>
  <c r="CP18" i="15"/>
  <c r="CS18" i="15" s="1"/>
  <c r="CP53" i="15"/>
  <c r="CS53" i="15" s="1"/>
  <c r="CP13" i="15"/>
  <c r="CS13" i="15" s="1"/>
  <c r="CP73" i="15"/>
  <c r="CS73" i="15" s="1"/>
  <c r="CP100" i="15"/>
  <c r="CS100" i="15" s="1"/>
  <c r="CP60" i="15"/>
  <c r="CS60" i="15" s="1"/>
  <c r="CP79" i="15"/>
  <c r="CS79" i="15" s="1"/>
  <c r="CP126" i="15"/>
  <c r="CS126" i="15" s="1"/>
  <c r="CP24" i="15"/>
  <c r="CS24" i="15" s="1"/>
  <c r="CP17" i="15"/>
  <c r="CS17" i="15" s="1"/>
  <c r="CP59" i="15"/>
  <c r="CS59" i="15" s="1"/>
  <c r="CP47" i="15"/>
  <c r="CS47" i="15" s="1"/>
  <c r="CP32" i="15"/>
  <c r="CS32" i="15" s="1"/>
  <c r="CP41" i="15"/>
  <c r="CS41" i="15" s="1"/>
  <c r="CP96" i="15"/>
  <c r="CS96" i="15" s="1"/>
  <c r="CP36" i="15"/>
  <c r="CS36" i="15" s="1"/>
  <c r="CP75" i="15"/>
  <c r="CS75" i="15" s="1"/>
  <c r="CP113" i="15"/>
  <c r="CS113" i="15" s="1"/>
  <c r="CP125" i="15"/>
  <c r="CS125" i="15" s="1"/>
  <c r="CP16" i="15"/>
  <c r="CS16" i="15" s="1"/>
  <c r="CP52" i="15"/>
  <c r="CS52" i="15" s="1"/>
  <c r="CP51" i="15"/>
  <c r="CS51" i="15" s="1"/>
  <c r="CP58" i="15"/>
  <c r="CS58" i="15" s="1"/>
  <c r="CP15" i="15"/>
  <c r="CS15" i="15" s="1"/>
  <c r="CP101" i="15"/>
  <c r="CS101" i="15" s="1"/>
  <c r="CP27" i="15"/>
  <c r="CS27" i="15" s="1"/>
  <c r="CP107" i="15"/>
  <c r="CS107" i="15" s="1"/>
  <c r="CP66" i="15"/>
  <c r="CS66" i="15" s="1"/>
  <c r="CP48" i="15"/>
  <c r="CS48" i="15" s="1"/>
  <c r="CP94" i="15"/>
  <c r="CS94" i="15" s="1"/>
  <c r="CP95" i="15"/>
  <c r="CS95" i="15" s="1"/>
  <c r="CP50" i="15"/>
  <c r="CS50" i="15" s="1"/>
  <c r="CP127" i="15"/>
  <c r="CS127" i="15" s="1"/>
  <c r="CP23" i="15"/>
  <c r="CS23" i="15" s="1"/>
  <c r="CP90" i="15"/>
  <c r="CS90" i="15" s="1"/>
  <c r="CP105" i="15"/>
  <c r="CS105" i="15" s="1"/>
  <c r="CP39" i="15"/>
  <c r="CS39" i="15" s="1"/>
  <c r="CP118" i="15"/>
  <c r="CS118" i="15" s="1"/>
  <c r="CP10" i="15"/>
  <c r="CS10" i="15" s="1"/>
  <c r="CP45" i="15"/>
  <c r="CS45" i="15" s="1"/>
  <c r="CP31" i="15"/>
  <c r="CS31" i="15" s="1"/>
  <c r="CP21" i="15"/>
  <c r="CS21" i="15" s="1"/>
  <c r="CP77" i="15"/>
  <c r="CS77" i="15" s="1"/>
  <c r="CP82" i="15"/>
  <c r="CS82" i="15" s="1"/>
  <c r="CP104" i="15"/>
  <c r="CS104" i="15" s="1"/>
  <c r="CP38" i="15"/>
  <c r="CS38" i="15" s="1"/>
  <c r="B845" i="19"/>
  <c r="AA845" i="19" s="1"/>
  <c r="B844" i="19"/>
  <c r="B843" i="19"/>
  <c r="AA843" i="19" s="1"/>
  <c r="B842" i="19"/>
  <c r="AA842" i="19" s="1"/>
  <c r="B841" i="19"/>
  <c r="AA841" i="19" s="1"/>
  <c r="B840" i="19"/>
  <c r="B839" i="19"/>
  <c r="AA839" i="19" s="1"/>
  <c r="B838" i="19"/>
  <c r="B837" i="19"/>
  <c r="AA837" i="19" s="1"/>
  <c r="B836" i="19"/>
  <c r="AA836" i="19" s="1"/>
  <c r="B835" i="19"/>
  <c r="AA835" i="19" s="1"/>
  <c r="B834" i="19"/>
  <c r="B833" i="19"/>
  <c r="B832" i="19"/>
  <c r="B831" i="19"/>
  <c r="AA831" i="19" s="1"/>
  <c r="B830" i="19"/>
  <c r="B829" i="19"/>
  <c r="B828" i="19"/>
  <c r="B827" i="19"/>
  <c r="B826" i="19"/>
  <c r="B825" i="19"/>
  <c r="B824" i="19"/>
  <c r="AA824" i="19" s="1"/>
  <c r="B823" i="19"/>
  <c r="AA823" i="19" s="1"/>
  <c r="B822" i="19"/>
  <c r="AA822" i="19" s="1"/>
  <c r="B821" i="19"/>
  <c r="AA821" i="19" s="1"/>
  <c r="B820" i="19"/>
  <c r="B819" i="19"/>
  <c r="B818" i="19"/>
  <c r="B817" i="19"/>
  <c r="AA817" i="19" s="1"/>
  <c r="B816" i="19"/>
  <c r="B815" i="19"/>
  <c r="AA815" i="19" s="1"/>
  <c r="B814" i="19"/>
  <c r="AA814" i="19" s="1"/>
  <c r="B813" i="19"/>
  <c r="B812" i="19"/>
  <c r="AA812" i="19" s="1"/>
  <c r="B811" i="19"/>
  <c r="AA811" i="19" s="1"/>
  <c r="B810" i="19"/>
  <c r="B809" i="19"/>
  <c r="B808" i="19"/>
  <c r="B807" i="19"/>
  <c r="AA807" i="19" s="1"/>
  <c r="B806" i="19"/>
  <c r="AA806" i="19" s="1"/>
  <c r="B805" i="19"/>
  <c r="B804" i="19"/>
  <c r="AA804" i="19" s="1"/>
  <c r="B803" i="19"/>
  <c r="B802" i="19"/>
  <c r="B801" i="19"/>
  <c r="B800" i="19"/>
  <c r="B799" i="19"/>
  <c r="B798" i="19"/>
  <c r="AA798" i="19" s="1"/>
  <c r="B797" i="19"/>
  <c r="AA797" i="19" s="1"/>
  <c r="B796" i="19"/>
  <c r="AA796" i="19" s="1"/>
  <c r="B795" i="19"/>
  <c r="B794" i="19"/>
  <c r="B793" i="19"/>
  <c r="B792" i="19"/>
  <c r="B791" i="19"/>
  <c r="B790" i="19"/>
  <c r="B789" i="19"/>
  <c r="AA789" i="19" s="1"/>
  <c r="B788" i="19"/>
  <c r="B787" i="19"/>
  <c r="AA787" i="19" s="1"/>
  <c r="B786" i="19"/>
  <c r="B785" i="19"/>
  <c r="AA785" i="19" s="1"/>
  <c r="B784" i="19"/>
  <c r="B783" i="19"/>
  <c r="AA783" i="19" s="1"/>
  <c r="B782" i="19"/>
  <c r="AA782" i="19" s="1"/>
  <c r="B781" i="19"/>
  <c r="AA781" i="19" s="1"/>
  <c r="B780" i="19"/>
  <c r="AA780" i="19" s="1"/>
  <c r="B779" i="19"/>
  <c r="AA779" i="19" s="1"/>
  <c r="B778" i="19"/>
  <c r="B777" i="19"/>
  <c r="B776" i="19"/>
  <c r="AA776" i="19" s="1"/>
  <c r="B775" i="19"/>
  <c r="AA775" i="19" s="1"/>
  <c r="B774" i="19"/>
  <c r="B773" i="19"/>
  <c r="B772" i="19"/>
  <c r="AA772" i="19" s="1"/>
  <c r="B771" i="19"/>
  <c r="AA771" i="19" s="1"/>
  <c r="B770" i="19"/>
  <c r="B769" i="19"/>
  <c r="B768" i="19"/>
  <c r="B767" i="19"/>
  <c r="AA767" i="19" s="1"/>
  <c r="B766" i="19"/>
  <c r="B765" i="19"/>
  <c r="B764" i="19"/>
  <c r="AA764" i="19" s="1"/>
  <c r="B763" i="19"/>
  <c r="AA763" i="19" s="1"/>
  <c r="B762" i="19"/>
  <c r="B761" i="19"/>
  <c r="AA761" i="19" s="1"/>
  <c r="B760" i="19"/>
  <c r="AA760" i="19" s="1"/>
  <c r="B759" i="19"/>
  <c r="AA759" i="19" s="1"/>
  <c r="B758" i="19"/>
  <c r="B757" i="19"/>
  <c r="AA757" i="19" s="1"/>
  <c r="B756" i="19"/>
  <c r="AA756" i="19" s="1"/>
  <c r="B755" i="19"/>
  <c r="AA755" i="19" s="1"/>
  <c r="B754" i="19"/>
  <c r="B753" i="19"/>
  <c r="B752" i="19"/>
  <c r="AA752" i="19" s="1"/>
  <c r="B751" i="19"/>
  <c r="AA751" i="19" s="1"/>
  <c r="B750" i="19"/>
  <c r="B749" i="19"/>
  <c r="AA749" i="19" s="1"/>
  <c r="B748" i="19"/>
  <c r="B747" i="19"/>
  <c r="AA747" i="19" s="1"/>
  <c r="B746" i="19"/>
  <c r="B745" i="19"/>
  <c r="B744" i="19"/>
  <c r="AA744" i="19" s="1"/>
  <c r="B743" i="19"/>
  <c r="B742" i="19"/>
  <c r="B741" i="19"/>
  <c r="AA741" i="19" s="1"/>
  <c r="B740" i="19"/>
  <c r="B739" i="19"/>
  <c r="AA739" i="19" s="1"/>
  <c r="B738" i="19"/>
  <c r="AA738" i="19" s="1"/>
  <c r="B737" i="19"/>
  <c r="B736" i="19"/>
  <c r="AA736" i="19" s="1"/>
  <c r="B735" i="19"/>
  <c r="B734" i="19"/>
  <c r="B733" i="19"/>
  <c r="B732" i="19"/>
  <c r="B731" i="19"/>
  <c r="AA731" i="19" s="1"/>
  <c r="B730" i="19"/>
  <c r="B729" i="19"/>
  <c r="B728" i="19"/>
  <c r="B727" i="19"/>
  <c r="B726" i="19"/>
  <c r="AA726" i="19" s="1"/>
  <c r="B725" i="19"/>
  <c r="B724" i="19"/>
  <c r="B723" i="19"/>
  <c r="AA723" i="19" s="1"/>
  <c r="B722" i="19"/>
  <c r="AA722" i="19" s="1"/>
  <c r="B721" i="19"/>
  <c r="AA721" i="19" s="1"/>
  <c r="B720" i="19"/>
  <c r="AA720" i="19" s="1"/>
  <c r="B719" i="19"/>
  <c r="AA719" i="19" s="1"/>
  <c r="B718" i="19"/>
  <c r="AA718" i="19" s="1"/>
  <c r="B717" i="19"/>
  <c r="AA717" i="19" s="1"/>
  <c r="B716" i="19"/>
  <c r="B715" i="19"/>
  <c r="B714" i="19"/>
  <c r="AA714" i="19" s="1"/>
  <c r="B713" i="19"/>
  <c r="AA713" i="19" s="1"/>
  <c r="B712" i="19"/>
  <c r="B711" i="19"/>
  <c r="B710" i="19"/>
  <c r="B709" i="19"/>
  <c r="B708" i="19"/>
  <c r="B707" i="19"/>
  <c r="AA707" i="19" s="1"/>
  <c r="B706" i="19"/>
  <c r="B705" i="19"/>
  <c r="B704" i="19"/>
  <c r="AA704" i="19" s="1"/>
  <c r="B703" i="19"/>
  <c r="AA703" i="19" s="1"/>
  <c r="B702" i="19"/>
  <c r="B701" i="19"/>
  <c r="B700" i="19"/>
  <c r="AA700" i="19" s="1"/>
  <c r="B699" i="19"/>
  <c r="AA699" i="19" s="1"/>
  <c r="B698" i="19"/>
  <c r="AA698" i="19" s="1"/>
  <c r="B697" i="19"/>
  <c r="AA697" i="19" s="1"/>
  <c r="B696" i="19"/>
  <c r="AA696" i="19" s="1"/>
  <c r="B695" i="19"/>
  <c r="AA695" i="19" s="1"/>
  <c r="B694" i="19"/>
  <c r="B693" i="19"/>
  <c r="B692" i="19"/>
  <c r="AA692" i="19" s="1"/>
  <c r="B691" i="19"/>
  <c r="AA691" i="19" s="1"/>
  <c r="B690" i="19"/>
  <c r="B689" i="19"/>
  <c r="AA689" i="19" s="1"/>
  <c r="B688" i="19"/>
  <c r="B687" i="19"/>
  <c r="AA687" i="19" s="1"/>
  <c r="B686" i="19"/>
  <c r="AA686" i="19" s="1"/>
  <c r="B685" i="19"/>
  <c r="B684" i="19"/>
  <c r="B683" i="19"/>
  <c r="B682" i="19"/>
  <c r="AA682" i="19" s="1"/>
  <c r="B681" i="19"/>
  <c r="AA681" i="19" s="1"/>
  <c r="B680" i="19"/>
  <c r="AA680" i="19" s="1"/>
  <c r="B679" i="19"/>
  <c r="AA679" i="19" s="1"/>
  <c r="B678" i="19"/>
  <c r="AA678" i="19" s="1"/>
  <c r="B677" i="19"/>
  <c r="AA677" i="19" s="1"/>
  <c r="B676" i="19"/>
  <c r="B675" i="19"/>
  <c r="B674" i="19"/>
  <c r="AA674" i="19" s="1"/>
  <c r="B673" i="19"/>
  <c r="AA673" i="19" s="1"/>
  <c r="B672" i="19"/>
  <c r="B671" i="19"/>
  <c r="AA671" i="19" s="1"/>
  <c r="B670" i="19"/>
  <c r="B669" i="19"/>
  <c r="AA669" i="19" s="1"/>
  <c r="B668" i="19"/>
  <c r="B667" i="19"/>
  <c r="B666" i="19"/>
  <c r="AA666" i="19" s="1"/>
  <c r="B665" i="19"/>
  <c r="B664" i="19"/>
  <c r="B663" i="19"/>
  <c r="AA663" i="19" s="1"/>
  <c r="B662" i="19"/>
  <c r="AA662" i="19" s="1"/>
  <c r="B661" i="19"/>
  <c r="AA661" i="19" s="1"/>
  <c r="B660" i="19"/>
  <c r="AA660" i="19" s="1"/>
  <c r="B659" i="19"/>
  <c r="AA659" i="19" s="1"/>
  <c r="B658" i="19"/>
  <c r="B657" i="19"/>
  <c r="B656" i="19"/>
  <c r="B655" i="19"/>
  <c r="B654" i="19"/>
  <c r="AA654" i="19" s="1"/>
  <c r="B653" i="19"/>
  <c r="B652" i="19"/>
  <c r="AA652" i="19" s="1"/>
  <c r="B651" i="19"/>
  <c r="AA651" i="19" s="1"/>
  <c r="B650" i="19"/>
  <c r="AA650" i="19" s="1"/>
  <c r="B649" i="19"/>
  <c r="B648" i="19"/>
  <c r="B647" i="19"/>
  <c r="AA647" i="19" s="1"/>
  <c r="B646" i="19"/>
  <c r="B645" i="19"/>
  <c r="B644" i="19"/>
  <c r="AA644" i="19" s="1"/>
  <c r="B643" i="19"/>
  <c r="AA643" i="19" s="1"/>
  <c r="B642" i="19"/>
  <c r="B641" i="19"/>
  <c r="AA641" i="19" s="1"/>
  <c r="B640" i="19"/>
  <c r="AA640" i="19" s="1"/>
  <c r="B639" i="19"/>
  <c r="B638" i="19"/>
  <c r="B637" i="19"/>
  <c r="B636" i="19"/>
  <c r="AA636" i="19" s="1"/>
  <c r="B635" i="19"/>
  <c r="AA635" i="19" s="1"/>
  <c r="B634" i="19"/>
  <c r="B633" i="19"/>
  <c r="B632" i="19"/>
  <c r="AA632" i="19" s="1"/>
  <c r="B631" i="19"/>
  <c r="B630" i="19"/>
  <c r="B629" i="19"/>
  <c r="B628" i="19"/>
  <c r="B627" i="19"/>
  <c r="B626" i="19"/>
  <c r="B625" i="19"/>
  <c r="AA625" i="19" s="1"/>
  <c r="B624" i="19"/>
  <c r="AA624" i="19" s="1"/>
  <c r="B623" i="19"/>
  <c r="AA623" i="19" s="1"/>
  <c r="B622" i="19"/>
  <c r="AA622" i="19" s="1"/>
  <c r="B621" i="19"/>
  <c r="AA621" i="19" s="1"/>
  <c r="B620" i="19"/>
  <c r="AA620" i="19" s="1"/>
  <c r="B619" i="19"/>
  <c r="AA619" i="19" s="1"/>
  <c r="B618" i="19"/>
  <c r="AA618" i="19" s="1"/>
  <c r="B617" i="19"/>
  <c r="AA617" i="19" s="1"/>
  <c r="B616" i="19"/>
  <c r="B615" i="19"/>
  <c r="B614" i="19"/>
  <c r="B613" i="19"/>
  <c r="AA613" i="19" s="1"/>
  <c r="B612" i="19"/>
  <c r="B611" i="19"/>
  <c r="B610" i="19"/>
  <c r="B609" i="19"/>
  <c r="AA609" i="19" s="1"/>
  <c r="B608" i="19"/>
  <c r="B607" i="19"/>
  <c r="AA607" i="19" s="1"/>
  <c r="B606" i="19"/>
  <c r="AA606" i="19" s="1"/>
  <c r="B605" i="19"/>
  <c r="B604" i="19"/>
  <c r="B603" i="19"/>
  <c r="AA603" i="19" s="1"/>
  <c r="B602" i="19"/>
  <c r="AA602" i="19" s="1"/>
  <c r="B601" i="19"/>
  <c r="AA601" i="19" s="1"/>
  <c r="B600" i="19"/>
  <c r="AA600" i="19" s="1"/>
  <c r="B599" i="19"/>
  <c r="B598" i="19"/>
  <c r="B597" i="19"/>
  <c r="B596" i="19"/>
  <c r="B595" i="19"/>
  <c r="AA595" i="19" s="1"/>
  <c r="B594" i="19"/>
  <c r="B593" i="19"/>
  <c r="AA593" i="19" s="1"/>
  <c r="B592" i="19"/>
  <c r="B591" i="19"/>
  <c r="AA591" i="19" s="1"/>
  <c r="B590" i="19"/>
  <c r="B589" i="19"/>
  <c r="AA589" i="19" s="1"/>
  <c r="B588" i="19"/>
  <c r="AA588" i="19" s="1"/>
  <c r="B587" i="19"/>
  <c r="B586" i="19"/>
  <c r="B585" i="19"/>
  <c r="B584" i="19"/>
  <c r="AA584" i="19" s="1"/>
  <c r="B583" i="19"/>
  <c r="AA583" i="19" s="1"/>
  <c r="B582" i="19"/>
  <c r="B581" i="19"/>
  <c r="AA581" i="19" s="1"/>
  <c r="B580" i="19"/>
  <c r="AA580" i="19" s="1"/>
  <c r="B579" i="19"/>
  <c r="B578" i="19"/>
  <c r="B577" i="19"/>
  <c r="AA577" i="19" s="1"/>
  <c r="B576" i="19"/>
  <c r="AA576" i="19" s="1"/>
  <c r="B575" i="19"/>
  <c r="B574" i="19"/>
  <c r="B573" i="19"/>
  <c r="B572" i="19"/>
  <c r="B571" i="19"/>
  <c r="AA571" i="19" s="1"/>
  <c r="B570" i="19"/>
  <c r="B569" i="19"/>
  <c r="AA569" i="19" s="1"/>
  <c r="B568" i="19"/>
  <c r="AA568" i="19" s="1"/>
  <c r="B567" i="19"/>
  <c r="AA567" i="19" s="1"/>
  <c r="B566" i="19"/>
  <c r="B565" i="19"/>
  <c r="B564" i="19"/>
  <c r="AA564" i="19" s="1"/>
  <c r="B563" i="19"/>
  <c r="AA563" i="19" s="1"/>
  <c r="B562" i="19"/>
  <c r="AA562" i="19" s="1"/>
  <c r="B561" i="19"/>
  <c r="AA561" i="19" s="1"/>
  <c r="B560" i="19"/>
  <c r="B559" i="19"/>
  <c r="AA559" i="19" s="1"/>
  <c r="B558" i="19"/>
  <c r="B557" i="19"/>
  <c r="AA557" i="19" s="1"/>
  <c r="B556" i="19"/>
  <c r="B555" i="19"/>
  <c r="AA555" i="19" s="1"/>
  <c r="B554" i="19"/>
  <c r="AA554" i="19" s="1"/>
  <c r="B553" i="19"/>
  <c r="AA553" i="19" s="1"/>
  <c r="B552" i="19"/>
  <c r="AA552" i="19" s="1"/>
  <c r="B551" i="19"/>
  <c r="AA551" i="19" s="1"/>
  <c r="B550" i="19"/>
  <c r="B549" i="19"/>
  <c r="B548" i="19"/>
  <c r="AA548" i="19" s="1"/>
  <c r="B547" i="19"/>
  <c r="B546" i="19"/>
  <c r="AA546" i="19" s="1"/>
  <c r="B545" i="19"/>
  <c r="AA545" i="19" s="1"/>
  <c r="B544" i="19"/>
  <c r="AA544" i="19" s="1"/>
  <c r="B543" i="19"/>
  <c r="B542" i="19"/>
  <c r="AA542" i="19" s="1"/>
  <c r="B541" i="19"/>
  <c r="B540" i="19"/>
  <c r="B539" i="19"/>
  <c r="AA539" i="19" s="1"/>
  <c r="B538" i="19"/>
  <c r="AA538" i="19" s="1"/>
  <c r="B537" i="19"/>
  <c r="B536" i="19"/>
  <c r="AA536" i="19" s="1"/>
  <c r="B535" i="19"/>
  <c r="AA535" i="19" s="1"/>
  <c r="B534" i="19"/>
  <c r="AA534" i="19" s="1"/>
  <c r="B533" i="19"/>
  <c r="AA533" i="19" s="1"/>
  <c r="B532" i="19"/>
  <c r="B531" i="19"/>
  <c r="B530" i="19"/>
  <c r="AA530" i="19" s="1"/>
  <c r="B529" i="19"/>
  <c r="AA529" i="19" s="1"/>
  <c r="B528" i="19"/>
  <c r="B527" i="19"/>
  <c r="B526" i="19"/>
  <c r="B525" i="19"/>
  <c r="B524" i="19"/>
  <c r="B523" i="19"/>
  <c r="AA523" i="19" s="1"/>
  <c r="B522" i="19"/>
  <c r="B521" i="19"/>
  <c r="AA521" i="19" s="1"/>
  <c r="B520" i="19"/>
  <c r="AA520" i="19" s="1"/>
  <c r="B519" i="19"/>
  <c r="B518" i="19"/>
  <c r="B517" i="19"/>
  <c r="B516" i="19"/>
  <c r="B515" i="19"/>
  <c r="B514" i="19"/>
  <c r="AA514" i="19" s="1"/>
  <c r="B513" i="19"/>
  <c r="B512" i="19"/>
  <c r="B511" i="19"/>
  <c r="AA511" i="19" s="1"/>
  <c r="B510" i="19"/>
  <c r="B509" i="19"/>
  <c r="AA509" i="19" s="1"/>
  <c r="B508" i="19"/>
  <c r="B507" i="19"/>
  <c r="AA507" i="19" s="1"/>
  <c r="B506" i="19"/>
  <c r="B505" i="19"/>
  <c r="B504" i="19"/>
  <c r="B503" i="19"/>
  <c r="AA503" i="19" s="1"/>
  <c r="B502" i="19"/>
  <c r="B501" i="19"/>
  <c r="B500" i="19"/>
  <c r="B499" i="19"/>
  <c r="AA499" i="19" s="1"/>
  <c r="B498" i="19"/>
  <c r="B497" i="19"/>
  <c r="AA497" i="19" s="1"/>
  <c r="B496" i="19"/>
  <c r="AA496" i="19" s="1"/>
  <c r="B495" i="19"/>
  <c r="B494" i="19"/>
  <c r="AA494" i="19" s="1"/>
  <c r="B493" i="19"/>
  <c r="B492" i="19"/>
  <c r="AA492" i="19" s="1"/>
  <c r="B491" i="19"/>
  <c r="B490" i="19"/>
  <c r="B489" i="19"/>
  <c r="AA489" i="19" s="1"/>
  <c r="B488" i="19"/>
  <c r="B487" i="19"/>
  <c r="B486" i="19"/>
  <c r="B485" i="19"/>
  <c r="AA485" i="19" s="1"/>
  <c r="B484" i="19"/>
  <c r="B483" i="19"/>
  <c r="AA483" i="19" s="1"/>
  <c r="B482" i="19"/>
  <c r="AA482" i="19" s="1"/>
  <c r="B481" i="19"/>
  <c r="B480" i="19"/>
  <c r="B479" i="19"/>
  <c r="B478" i="19"/>
  <c r="B477" i="19"/>
  <c r="AA477" i="19" s="1"/>
  <c r="B476" i="19"/>
  <c r="B475" i="19"/>
  <c r="B474" i="19"/>
  <c r="B473" i="19"/>
  <c r="B472" i="19"/>
  <c r="B471" i="19"/>
  <c r="B470" i="19"/>
  <c r="B469" i="19"/>
  <c r="B468" i="19"/>
  <c r="AA468" i="19" s="1"/>
  <c r="B467" i="19"/>
  <c r="B466" i="19"/>
  <c r="B465" i="19"/>
  <c r="B464" i="19"/>
  <c r="B463" i="19"/>
  <c r="AA463" i="19" s="1"/>
  <c r="B462" i="19"/>
  <c r="B461" i="19"/>
  <c r="AA461" i="19" s="1"/>
  <c r="B460" i="19"/>
  <c r="B459" i="19"/>
  <c r="B458" i="19"/>
  <c r="B457" i="19"/>
  <c r="B456" i="19"/>
  <c r="B455" i="19"/>
  <c r="B454" i="19"/>
  <c r="AA454" i="19" s="1"/>
  <c r="B453" i="19"/>
  <c r="AA453" i="19" s="1"/>
  <c r="B452" i="19"/>
  <c r="AA452" i="19" s="1"/>
  <c r="B451" i="19"/>
  <c r="AA451" i="19" s="1"/>
  <c r="B450" i="19"/>
  <c r="AA450" i="19" s="1"/>
  <c r="B449" i="19"/>
  <c r="B448" i="19"/>
  <c r="AA448" i="19" s="1"/>
  <c r="B447" i="19"/>
  <c r="B446" i="19"/>
  <c r="B445" i="19"/>
  <c r="AA445" i="19" s="1"/>
  <c r="B444" i="19"/>
  <c r="B443" i="19"/>
  <c r="B442" i="19"/>
  <c r="B441" i="19"/>
  <c r="AA441" i="19" s="1"/>
  <c r="B440" i="19"/>
  <c r="AA440" i="19" s="1"/>
  <c r="B439" i="19"/>
  <c r="AA439" i="19" s="1"/>
  <c r="B438" i="19"/>
  <c r="AA438" i="19" s="1"/>
  <c r="B437" i="19"/>
  <c r="AA437" i="19" s="1"/>
  <c r="B436" i="19"/>
  <c r="B435" i="19"/>
  <c r="B434" i="19"/>
  <c r="B433" i="19"/>
  <c r="AA433" i="19" s="1"/>
  <c r="B432" i="19"/>
  <c r="B431" i="19"/>
  <c r="AA431" i="19" s="1"/>
  <c r="B430" i="19"/>
  <c r="B429" i="19"/>
  <c r="AA429" i="19" s="1"/>
  <c r="B428" i="19"/>
  <c r="AA428" i="19" s="1"/>
  <c r="B427" i="19"/>
  <c r="AA427" i="19" s="1"/>
  <c r="B426" i="19"/>
  <c r="B425" i="19"/>
  <c r="AA425" i="19" s="1"/>
  <c r="B424" i="19"/>
  <c r="AA424" i="19" s="1"/>
  <c r="B423" i="19"/>
  <c r="B422" i="19"/>
  <c r="B421" i="19"/>
  <c r="AA421" i="19" s="1"/>
  <c r="B420" i="19"/>
  <c r="B419" i="19"/>
  <c r="AA419" i="19" s="1"/>
  <c r="B418" i="19"/>
  <c r="B417" i="19"/>
  <c r="AA417" i="19" s="1"/>
  <c r="B416" i="19"/>
  <c r="B415" i="19"/>
  <c r="AA415" i="19" s="1"/>
  <c r="B414" i="19"/>
  <c r="B413" i="19"/>
  <c r="B412" i="19"/>
  <c r="AA412" i="19" s="1"/>
  <c r="B411" i="19"/>
  <c r="B410" i="19"/>
  <c r="B409" i="19"/>
  <c r="AA409" i="19" s="1"/>
  <c r="B408" i="19"/>
  <c r="B407" i="19"/>
  <c r="B406" i="19"/>
  <c r="AA406" i="19" s="1"/>
  <c r="B405" i="19"/>
  <c r="B404" i="19"/>
  <c r="B403" i="19"/>
  <c r="B402" i="19"/>
  <c r="B401" i="19"/>
  <c r="B400" i="19"/>
  <c r="AA400" i="19" s="1"/>
  <c r="B399" i="19"/>
  <c r="AA399" i="19" s="1"/>
  <c r="B398" i="19"/>
  <c r="B397" i="19"/>
  <c r="B396" i="19"/>
  <c r="B395" i="19"/>
  <c r="AA395" i="19" s="1"/>
  <c r="B394" i="19"/>
  <c r="B393" i="19"/>
  <c r="B392" i="19"/>
  <c r="B391" i="19"/>
  <c r="B390" i="19"/>
  <c r="B389" i="19"/>
  <c r="B388" i="19"/>
  <c r="B387" i="19"/>
  <c r="B386" i="19"/>
  <c r="AA386" i="19" s="1"/>
  <c r="B385" i="19"/>
  <c r="B384" i="19"/>
  <c r="B383" i="19"/>
  <c r="B382" i="19"/>
  <c r="B381" i="19"/>
  <c r="AA381" i="19" s="1"/>
  <c r="B380" i="19"/>
  <c r="B379" i="19"/>
  <c r="B378" i="19"/>
  <c r="B377" i="19"/>
  <c r="AA377" i="19" s="1"/>
  <c r="B376" i="19"/>
  <c r="B375" i="19"/>
  <c r="B374" i="19"/>
  <c r="B373" i="19"/>
  <c r="B372" i="19"/>
  <c r="B371" i="19"/>
  <c r="B370" i="19"/>
  <c r="B369" i="19"/>
  <c r="AA369" i="19" s="1"/>
  <c r="B368" i="19"/>
  <c r="B367" i="19"/>
  <c r="B366" i="19"/>
  <c r="B365" i="19"/>
  <c r="B364" i="19"/>
  <c r="B363" i="19"/>
  <c r="B362" i="19"/>
  <c r="B361" i="19"/>
  <c r="B360" i="19"/>
  <c r="AA360" i="19" s="1"/>
  <c r="B359" i="19"/>
  <c r="B358" i="19"/>
  <c r="B357" i="19"/>
  <c r="B356" i="19"/>
  <c r="B355" i="19"/>
  <c r="B354" i="19"/>
  <c r="B353" i="19"/>
  <c r="AA353" i="19" s="1"/>
  <c r="B352" i="19"/>
  <c r="B351" i="19"/>
  <c r="AA351" i="19" s="1"/>
  <c r="B350" i="19"/>
  <c r="B349" i="19"/>
  <c r="B348" i="19"/>
  <c r="B347" i="19"/>
  <c r="B346" i="19"/>
  <c r="AA346" i="19" s="1"/>
  <c r="B345" i="19"/>
  <c r="B344" i="19"/>
  <c r="AA344" i="19" s="1"/>
  <c r="B343" i="19"/>
  <c r="B342" i="19"/>
  <c r="AA342" i="19" s="1"/>
  <c r="B341" i="19"/>
  <c r="B340" i="19"/>
  <c r="B339" i="19"/>
  <c r="B338" i="19"/>
  <c r="AA338" i="19" s="1"/>
  <c r="B337" i="19"/>
  <c r="B336" i="19"/>
  <c r="AA336" i="19" s="1"/>
  <c r="B335" i="19"/>
  <c r="B334" i="19"/>
  <c r="AA334" i="19" s="1"/>
  <c r="B333" i="19"/>
  <c r="B332" i="19"/>
  <c r="AA332" i="19" s="1"/>
  <c r="B331" i="19"/>
  <c r="B330" i="19"/>
  <c r="B329" i="19"/>
  <c r="B328" i="19"/>
  <c r="AA328" i="19" s="1"/>
  <c r="B327" i="19"/>
  <c r="B326" i="19"/>
  <c r="AA326" i="19" s="1"/>
  <c r="B325" i="19"/>
  <c r="B324" i="19"/>
  <c r="AA324" i="19" s="1"/>
  <c r="B323" i="19"/>
  <c r="B322" i="19"/>
  <c r="AA322" i="19" s="1"/>
  <c r="B321" i="19"/>
  <c r="AA321" i="19" s="1"/>
  <c r="B320" i="19"/>
  <c r="B319" i="19"/>
  <c r="B318" i="19"/>
  <c r="B317" i="19"/>
  <c r="AA317" i="19" s="1"/>
  <c r="B316" i="19"/>
  <c r="B315" i="19"/>
  <c r="AA315" i="19" s="1"/>
  <c r="B314" i="19"/>
  <c r="AA314" i="19" s="1"/>
  <c r="B313" i="19"/>
  <c r="B312" i="19"/>
  <c r="B311" i="19"/>
  <c r="B310" i="19"/>
  <c r="AA310" i="19" s="1"/>
  <c r="B309" i="19"/>
  <c r="B308" i="19"/>
  <c r="B307" i="19"/>
  <c r="B306" i="19"/>
  <c r="AA306" i="19" s="1"/>
  <c r="B305" i="19"/>
  <c r="B304" i="19"/>
  <c r="B303" i="19"/>
  <c r="AA303" i="19" s="1"/>
  <c r="B302" i="19"/>
  <c r="B301" i="19"/>
  <c r="B300" i="19"/>
  <c r="AA300" i="19" s="1"/>
  <c r="B299" i="19"/>
  <c r="AA299" i="19" s="1"/>
  <c r="B298" i="19"/>
  <c r="B297" i="19"/>
  <c r="AA297" i="19" s="1"/>
  <c r="B296" i="19"/>
  <c r="AA296" i="19" s="1"/>
  <c r="B295" i="19"/>
  <c r="B294" i="19"/>
  <c r="AA294" i="19" s="1"/>
  <c r="B293" i="19"/>
  <c r="AA293" i="19" s="1"/>
  <c r="B292" i="19"/>
  <c r="B291" i="19"/>
  <c r="B290" i="19"/>
  <c r="AA290" i="19" s="1"/>
  <c r="B289" i="19"/>
  <c r="AA289" i="19" s="1"/>
  <c r="B288" i="19"/>
  <c r="AA288" i="19" s="1"/>
  <c r="B287" i="19"/>
  <c r="AA287" i="19" s="1"/>
  <c r="B286" i="19"/>
  <c r="B285" i="19"/>
  <c r="AA285" i="19" s="1"/>
  <c r="B284" i="19"/>
  <c r="B283" i="19"/>
  <c r="B282" i="19"/>
  <c r="B281" i="19"/>
  <c r="AA281" i="19" s="1"/>
  <c r="B280" i="19"/>
  <c r="B279" i="19"/>
  <c r="B278" i="19"/>
  <c r="AA278" i="19" s="1"/>
  <c r="B277" i="19"/>
  <c r="B276" i="19"/>
  <c r="B275" i="19"/>
  <c r="B274" i="19"/>
  <c r="AA274" i="19" s="1"/>
  <c r="B273" i="19"/>
  <c r="B272" i="19"/>
  <c r="B271" i="19"/>
  <c r="AA271" i="19" s="1"/>
  <c r="B270" i="19"/>
  <c r="B269" i="19"/>
  <c r="AA269" i="19" s="1"/>
  <c r="B268" i="19"/>
  <c r="AA268" i="19" s="1"/>
  <c r="B267" i="19"/>
  <c r="AA267" i="19" s="1"/>
  <c r="B266" i="19"/>
  <c r="B265" i="19"/>
  <c r="B264" i="19"/>
  <c r="AA264" i="19" s="1"/>
  <c r="B263" i="19"/>
  <c r="B262" i="19"/>
  <c r="AA262" i="19" s="1"/>
  <c r="B261" i="19"/>
  <c r="AA261" i="19" s="1"/>
  <c r="B260" i="19"/>
  <c r="AA260" i="19" s="1"/>
  <c r="B259" i="19"/>
  <c r="AA259" i="19" s="1"/>
  <c r="B258" i="19"/>
  <c r="AA258" i="19" s="1"/>
  <c r="B257" i="19"/>
  <c r="AA257" i="19" s="1"/>
  <c r="B256" i="19"/>
  <c r="AA256" i="19" s="1"/>
  <c r="B255" i="19"/>
  <c r="B254" i="19"/>
  <c r="AA254" i="19" s="1"/>
  <c r="B253" i="19"/>
  <c r="AA253" i="19" s="1"/>
  <c r="B252" i="19"/>
  <c r="AA252" i="19" s="1"/>
  <c r="B251" i="19"/>
  <c r="AA251" i="19" s="1"/>
  <c r="B250" i="19"/>
  <c r="B249" i="19"/>
  <c r="AA249" i="19" s="1"/>
  <c r="B248" i="19"/>
  <c r="B247" i="19"/>
  <c r="B246" i="19"/>
  <c r="AA246" i="19" s="1"/>
  <c r="B245" i="19"/>
  <c r="B244" i="19"/>
  <c r="AA244" i="19" s="1"/>
  <c r="B243" i="19"/>
  <c r="B242" i="19"/>
  <c r="B241" i="19"/>
  <c r="AA241" i="19" s="1"/>
  <c r="B240" i="19"/>
  <c r="AA240" i="19" s="1"/>
  <c r="B239" i="19"/>
  <c r="AA239" i="19" s="1"/>
  <c r="B238" i="19"/>
  <c r="AA238" i="19" s="1"/>
  <c r="B237" i="19"/>
  <c r="AA237" i="19" s="1"/>
  <c r="B236" i="19"/>
  <c r="AA236" i="19" s="1"/>
  <c r="B235" i="19"/>
  <c r="AA235" i="19" s="1"/>
  <c r="B234" i="19"/>
  <c r="B233" i="19"/>
  <c r="AA233" i="19" s="1"/>
  <c r="B232" i="19"/>
  <c r="AA232" i="19" s="1"/>
  <c r="B231" i="19"/>
  <c r="B230" i="19"/>
  <c r="B229" i="19"/>
  <c r="AA229" i="19" s="1"/>
  <c r="B228" i="19"/>
  <c r="B227" i="19"/>
  <c r="B226" i="19"/>
  <c r="B225" i="19"/>
  <c r="B224" i="19"/>
  <c r="B223" i="19"/>
  <c r="AA223" i="19" s="1"/>
  <c r="B222" i="19"/>
  <c r="B221" i="19"/>
  <c r="B220" i="19"/>
  <c r="B219" i="19"/>
  <c r="AA219" i="19" s="1"/>
  <c r="B218" i="19"/>
  <c r="B217" i="19"/>
  <c r="AA217" i="19" s="1"/>
  <c r="B216" i="19"/>
  <c r="B215" i="19"/>
  <c r="B214" i="19"/>
  <c r="B213" i="19"/>
  <c r="AA213" i="19" s="1"/>
  <c r="B212" i="19"/>
  <c r="B211" i="19"/>
  <c r="B210" i="19"/>
  <c r="B209" i="19"/>
  <c r="B208" i="19"/>
  <c r="B207" i="19"/>
  <c r="B206" i="19"/>
  <c r="B205" i="19"/>
  <c r="B204" i="19"/>
  <c r="B203" i="19"/>
  <c r="B202" i="19"/>
  <c r="B201" i="19"/>
  <c r="AA201" i="19" s="1"/>
  <c r="B200" i="19"/>
  <c r="B199" i="19"/>
  <c r="B198" i="19"/>
  <c r="AA198" i="19" s="1"/>
  <c r="B197" i="19"/>
  <c r="B196" i="19"/>
  <c r="B195" i="19"/>
  <c r="B194" i="19"/>
  <c r="B193" i="19"/>
  <c r="B192" i="19"/>
  <c r="B191" i="19"/>
  <c r="B190" i="19"/>
  <c r="B189" i="19"/>
  <c r="AA189" i="19" s="1"/>
  <c r="B188" i="19"/>
  <c r="B187" i="19"/>
  <c r="B186" i="19"/>
  <c r="AA186" i="19" s="1"/>
  <c r="B185" i="19"/>
  <c r="B184" i="19"/>
  <c r="B183" i="19"/>
  <c r="B182" i="19"/>
  <c r="B181" i="19"/>
  <c r="B180" i="19"/>
  <c r="B179" i="19"/>
  <c r="B178" i="19"/>
  <c r="B177" i="19"/>
  <c r="AA177" i="19" s="1"/>
  <c r="B176" i="19"/>
  <c r="B175" i="19"/>
  <c r="B174" i="19"/>
  <c r="AA174" i="19" s="1"/>
  <c r="B173" i="19"/>
  <c r="B172" i="19"/>
  <c r="B171" i="19"/>
  <c r="B170" i="19"/>
  <c r="B169" i="19"/>
  <c r="B168" i="19"/>
  <c r="B167" i="19"/>
  <c r="B166" i="19"/>
  <c r="B165" i="19"/>
  <c r="B164" i="19"/>
  <c r="B163" i="19"/>
  <c r="AA163" i="19" s="1"/>
  <c r="B162" i="19"/>
  <c r="B161" i="19"/>
  <c r="AA161" i="19" s="1"/>
  <c r="B160" i="19"/>
  <c r="B159" i="19"/>
  <c r="B158" i="19"/>
  <c r="B157" i="19"/>
  <c r="B156" i="19"/>
  <c r="B155" i="19"/>
  <c r="AA155" i="19" s="1"/>
  <c r="B154" i="19"/>
  <c r="AA154" i="19" s="1"/>
  <c r="B153" i="19"/>
  <c r="AA153" i="19" s="1"/>
  <c r="B152" i="19"/>
  <c r="AA152" i="19" s="1"/>
  <c r="B151" i="19"/>
  <c r="AA151" i="19" s="1"/>
  <c r="B150" i="19"/>
  <c r="B149" i="19"/>
  <c r="AA149" i="19" s="1"/>
  <c r="B148" i="19"/>
  <c r="AA148" i="19" s="1"/>
  <c r="B147" i="19"/>
  <c r="AA147" i="19" s="1"/>
  <c r="B146" i="19"/>
  <c r="AA146" i="19" s="1"/>
  <c r="B145" i="19"/>
  <c r="B144" i="19"/>
  <c r="AA144" i="19" s="1"/>
  <c r="B143" i="19"/>
  <c r="AA143" i="19" s="1"/>
  <c r="B142" i="19"/>
  <c r="AA142" i="19" s="1"/>
  <c r="B141" i="19"/>
  <c r="AA141" i="19" s="1"/>
  <c r="B140" i="19"/>
  <c r="B139" i="19"/>
  <c r="B138" i="19"/>
  <c r="B137" i="19"/>
  <c r="B136" i="19"/>
  <c r="B135" i="19"/>
  <c r="B134" i="19"/>
  <c r="AA134" i="19" s="1"/>
  <c r="B133" i="19"/>
  <c r="AA133" i="19" s="1"/>
  <c r="B132" i="19"/>
  <c r="B131" i="19"/>
  <c r="AA131" i="19" s="1"/>
  <c r="B130" i="19"/>
  <c r="AA130" i="19" s="1"/>
  <c r="B129" i="19"/>
  <c r="B128" i="19"/>
  <c r="AA128" i="19" s="1"/>
  <c r="B127" i="19"/>
  <c r="AA127" i="19" s="1"/>
  <c r="B126" i="19"/>
  <c r="AA126" i="19" s="1"/>
  <c r="B125" i="19"/>
  <c r="B124" i="19"/>
  <c r="B123" i="19"/>
  <c r="B122" i="19"/>
  <c r="B121" i="19"/>
  <c r="B120" i="19"/>
  <c r="B119" i="19"/>
  <c r="B118" i="19"/>
  <c r="B117" i="19"/>
  <c r="B116" i="19"/>
  <c r="B115" i="19"/>
  <c r="B114" i="19"/>
  <c r="B113" i="19"/>
  <c r="AA113" i="19" s="1"/>
  <c r="B112" i="19"/>
  <c r="AA112" i="19" s="1"/>
  <c r="B111" i="19"/>
  <c r="AA111" i="19" s="1"/>
  <c r="B110" i="19"/>
  <c r="AA110" i="19" s="1"/>
  <c r="B109" i="19"/>
  <c r="B108" i="19"/>
  <c r="B107" i="19"/>
  <c r="B106" i="19"/>
  <c r="B105" i="19"/>
  <c r="B104" i="19"/>
  <c r="B103" i="19"/>
  <c r="B102" i="19"/>
  <c r="B101" i="19"/>
  <c r="B100" i="19"/>
  <c r="AA100" i="19" s="1"/>
  <c r="B99" i="19"/>
  <c r="AA99" i="19" s="1"/>
  <c r="B98" i="19"/>
  <c r="B97" i="19"/>
  <c r="B96" i="19"/>
  <c r="AA96" i="19" s="1"/>
  <c r="B95" i="19"/>
  <c r="AA95" i="19" s="1"/>
  <c r="B94" i="19"/>
  <c r="B93" i="19"/>
  <c r="B92" i="19"/>
  <c r="B91" i="19"/>
  <c r="AA91" i="19" s="1"/>
  <c r="B90" i="19"/>
  <c r="AA90" i="19" s="1"/>
  <c r="B89" i="19"/>
  <c r="B88" i="19"/>
  <c r="B87" i="19"/>
  <c r="B86" i="19"/>
  <c r="AA86" i="19" s="1"/>
  <c r="B85" i="19"/>
  <c r="B84" i="19"/>
  <c r="B83" i="19"/>
  <c r="B82" i="19"/>
  <c r="B81" i="19"/>
  <c r="B80" i="19"/>
  <c r="B79" i="19"/>
  <c r="B78" i="19"/>
  <c r="B77" i="19"/>
  <c r="B76" i="19"/>
  <c r="B75" i="19"/>
  <c r="AA75" i="19" s="1"/>
  <c r="B74" i="19"/>
  <c r="AA74" i="19" s="1"/>
  <c r="B73" i="19"/>
  <c r="AA73" i="19" s="1"/>
  <c r="B72" i="19"/>
  <c r="AA72" i="19" s="1"/>
  <c r="B71" i="19"/>
  <c r="AA71" i="19" s="1"/>
  <c r="B70" i="19"/>
  <c r="AA70" i="19" s="1"/>
  <c r="B69" i="19"/>
  <c r="B68" i="19"/>
  <c r="B67" i="19"/>
  <c r="B66" i="19"/>
  <c r="B65" i="19"/>
  <c r="B64" i="19"/>
  <c r="B63" i="19"/>
  <c r="AA63" i="19" s="1"/>
  <c r="B62" i="19"/>
  <c r="AA62" i="19" s="1"/>
  <c r="B61" i="19"/>
  <c r="B60" i="19"/>
  <c r="B59" i="19"/>
  <c r="B58" i="19"/>
  <c r="B57" i="19"/>
  <c r="B56" i="19"/>
  <c r="B55" i="19"/>
  <c r="B54" i="19"/>
  <c r="B53" i="19"/>
  <c r="B52" i="19"/>
  <c r="B51" i="19"/>
  <c r="B50" i="19"/>
  <c r="B49" i="19"/>
  <c r="B48" i="19"/>
  <c r="AA48" i="19" s="1"/>
  <c r="B47" i="19"/>
  <c r="AA47" i="19" s="1"/>
  <c r="B46" i="19"/>
  <c r="AA46" i="19" s="1"/>
  <c r="B45" i="19"/>
  <c r="AA45" i="19" s="1"/>
  <c r="B44" i="19"/>
  <c r="AA44" i="19" s="1"/>
  <c r="B43" i="19"/>
  <c r="AA43" i="19" s="1"/>
  <c r="B42" i="19"/>
  <c r="B41" i="19"/>
  <c r="B40" i="19"/>
  <c r="B39" i="19"/>
  <c r="B38" i="19"/>
  <c r="B37" i="19"/>
  <c r="B36" i="19"/>
  <c r="B35" i="19"/>
  <c r="B34" i="19"/>
  <c r="AA34" i="19" s="1"/>
  <c r="B33" i="19"/>
  <c r="AA33" i="19" s="1"/>
  <c r="B32" i="19"/>
  <c r="B31" i="19"/>
  <c r="B30" i="19"/>
  <c r="B29" i="19"/>
  <c r="B28" i="19"/>
  <c r="B27" i="19"/>
  <c r="B26" i="19"/>
  <c r="AA26" i="19" s="1"/>
  <c r="B25" i="19"/>
  <c r="B24" i="19"/>
  <c r="B23" i="19"/>
  <c r="AA23" i="19" s="1"/>
  <c r="B22" i="19"/>
  <c r="B21" i="19"/>
  <c r="B20" i="19"/>
  <c r="AA20" i="19" s="1"/>
  <c r="B19" i="19"/>
  <c r="B18" i="19"/>
  <c r="B17" i="19"/>
  <c r="B16" i="19"/>
  <c r="B15" i="19"/>
  <c r="AA15" i="19" s="1"/>
  <c r="B14" i="19"/>
  <c r="B13" i="19"/>
  <c r="B12" i="19"/>
  <c r="B11" i="19"/>
  <c r="B10" i="19"/>
  <c r="B9" i="19"/>
  <c r="AA9" i="19" s="1"/>
  <c r="B8" i="19"/>
  <c r="B7" i="19"/>
  <c r="B6" i="19"/>
  <c r="B5" i="19"/>
  <c r="B4" i="19"/>
  <c r="B3" i="19"/>
  <c r="AA3" i="19" s="1"/>
  <c r="B2" i="19"/>
  <c r="R9" i="16" l="1"/>
  <c r="T9" i="16"/>
  <c r="Z9" i="16" s="1"/>
  <c r="AA6" i="16"/>
  <c r="Q3" i="35"/>
  <c r="P6" i="35"/>
  <c r="R8" i="35"/>
  <c r="Q11" i="35"/>
  <c r="P14" i="35"/>
  <c r="R16" i="35"/>
  <c r="Q19" i="35"/>
  <c r="P22" i="35"/>
  <c r="R24" i="35"/>
  <c r="Q27" i="35"/>
  <c r="P30" i="35"/>
  <c r="R32" i="35"/>
  <c r="Q35" i="35"/>
  <c r="P38" i="35"/>
  <c r="R40" i="35"/>
  <c r="Q43" i="35"/>
  <c r="P46" i="35"/>
  <c r="R48" i="35"/>
  <c r="Q51" i="35"/>
  <c r="P54" i="35"/>
  <c r="R56" i="35"/>
  <c r="Q59" i="35"/>
  <c r="P62" i="35"/>
  <c r="R64" i="35"/>
  <c r="Q67" i="35"/>
  <c r="P70" i="35"/>
  <c r="R72" i="35"/>
  <c r="Q75" i="35"/>
  <c r="P78" i="35"/>
  <c r="R80" i="35"/>
  <c r="Q83" i="35"/>
  <c r="P86" i="35"/>
  <c r="R88" i="35"/>
  <c r="Q91" i="35"/>
  <c r="P94" i="35"/>
  <c r="R96" i="35"/>
  <c r="Q99" i="35"/>
  <c r="P102" i="35"/>
  <c r="R104" i="35"/>
  <c r="Q107" i="35"/>
  <c r="P110" i="35"/>
  <c r="R112" i="35"/>
  <c r="Q115" i="35"/>
  <c r="P118" i="35"/>
  <c r="R120" i="35"/>
  <c r="Q123" i="35"/>
  <c r="P126" i="35"/>
  <c r="R128" i="35"/>
  <c r="Q131" i="35"/>
  <c r="P134" i="35"/>
  <c r="R136" i="35"/>
  <c r="Q139" i="35"/>
  <c r="P142" i="35"/>
  <c r="R144" i="35"/>
  <c r="Q147" i="35"/>
  <c r="P150" i="35"/>
  <c r="R152" i="35"/>
  <c r="Q155" i="35"/>
  <c r="P158" i="35"/>
  <c r="R160" i="35"/>
  <c r="Q163" i="35"/>
  <c r="P166" i="35"/>
  <c r="R168" i="35"/>
  <c r="Q171" i="35"/>
  <c r="R3" i="35"/>
  <c r="Q6" i="35"/>
  <c r="P9" i="35"/>
  <c r="R11" i="35"/>
  <c r="Q14" i="35"/>
  <c r="P17" i="35"/>
  <c r="R19" i="35"/>
  <c r="Q22" i="35"/>
  <c r="P25" i="35"/>
  <c r="R27" i="35"/>
  <c r="Q30" i="35"/>
  <c r="P33" i="35"/>
  <c r="R35" i="35"/>
  <c r="Q38" i="35"/>
  <c r="P41" i="35"/>
  <c r="R43" i="35"/>
  <c r="Q46" i="35"/>
  <c r="P49" i="35"/>
  <c r="R51" i="35"/>
  <c r="Q54" i="35"/>
  <c r="P57" i="35"/>
  <c r="R59" i="35"/>
  <c r="Q62" i="35"/>
  <c r="P65" i="35"/>
  <c r="R67" i="35"/>
  <c r="Q70" i="35"/>
  <c r="P73" i="35"/>
  <c r="R75" i="35"/>
  <c r="Q78" i="35"/>
  <c r="P81" i="35"/>
  <c r="P4" i="35"/>
  <c r="R6" i="35"/>
  <c r="Q9" i="35"/>
  <c r="P12" i="35"/>
  <c r="R14" i="35"/>
  <c r="Q17" i="35"/>
  <c r="P20" i="35"/>
  <c r="R22" i="35"/>
  <c r="Q25" i="35"/>
  <c r="P28" i="35"/>
  <c r="R30" i="35"/>
  <c r="Q33" i="35"/>
  <c r="P36" i="35"/>
  <c r="R38" i="35"/>
  <c r="Q41" i="35"/>
  <c r="P44" i="35"/>
  <c r="R46" i="35"/>
  <c r="Q49" i="35"/>
  <c r="P52" i="35"/>
  <c r="R54" i="35"/>
  <c r="Q57" i="35"/>
  <c r="P60" i="35"/>
  <c r="R62" i="35"/>
  <c r="Q65" i="35"/>
  <c r="P68" i="35"/>
  <c r="R70" i="35"/>
  <c r="Q73" i="35"/>
  <c r="P76" i="35"/>
  <c r="R78" i="35"/>
  <c r="Q81" i="35"/>
  <c r="P84" i="35"/>
  <c r="R86" i="35"/>
  <c r="Q89" i="35"/>
  <c r="P92" i="35"/>
  <c r="R94" i="35"/>
  <c r="Q97" i="35"/>
  <c r="P100" i="35"/>
  <c r="R102" i="35"/>
  <c r="Q105" i="35"/>
  <c r="P108" i="35"/>
  <c r="R110" i="35"/>
  <c r="Q113" i="35"/>
  <c r="P116" i="35"/>
  <c r="R118" i="35"/>
  <c r="Q121" i="35"/>
  <c r="P124" i="35"/>
  <c r="R126" i="35"/>
  <c r="Q129" i="35"/>
  <c r="P132" i="35"/>
  <c r="R134" i="35"/>
  <c r="Q137" i="35"/>
  <c r="P140" i="35"/>
  <c r="R142" i="35"/>
  <c r="Q145" i="35"/>
  <c r="P148" i="35"/>
  <c r="R150" i="35"/>
  <c r="Q153" i="35"/>
  <c r="P156" i="35"/>
  <c r="R158" i="35"/>
  <c r="Q161" i="35"/>
  <c r="P164" i="35"/>
  <c r="R166" i="35"/>
  <c r="Q169" i="35"/>
  <c r="P172" i="35"/>
  <c r="R174" i="35"/>
  <c r="Q177" i="35"/>
  <c r="P180" i="35"/>
  <c r="R182" i="35"/>
  <c r="Q185" i="35"/>
  <c r="P188" i="35"/>
  <c r="R190" i="35"/>
  <c r="Q193" i="35"/>
  <c r="P196" i="35"/>
  <c r="R198" i="35"/>
  <c r="Q201" i="35"/>
  <c r="P204" i="35"/>
  <c r="R206" i="35"/>
  <c r="Q4" i="35"/>
  <c r="P7" i="35"/>
  <c r="R9" i="35"/>
  <c r="Q12" i="35"/>
  <c r="P15" i="35"/>
  <c r="R17" i="35"/>
  <c r="Q20" i="35"/>
  <c r="P23" i="35"/>
  <c r="R25" i="35"/>
  <c r="Q28" i="35"/>
  <c r="P31" i="35"/>
  <c r="R33" i="35"/>
  <c r="Q36" i="35"/>
  <c r="P39" i="35"/>
  <c r="R41" i="35"/>
  <c r="Q44" i="35"/>
  <c r="P47" i="35"/>
  <c r="R49" i="35"/>
  <c r="Q52" i="35"/>
  <c r="P55" i="35"/>
  <c r="R57" i="35"/>
  <c r="Q60" i="35"/>
  <c r="P63" i="35"/>
  <c r="R65" i="35"/>
  <c r="Q68" i="35"/>
  <c r="P71" i="35"/>
  <c r="R73" i="35"/>
  <c r="Q76" i="35"/>
  <c r="P79" i="35"/>
  <c r="R81" i="35"/>
  <c r="Q84" i="35"/>
  <c r="P87" i="35"/>
  <c r="R89" i="35"/>
  <c r="Q92" i="35"/>
  <c r="P95" i="35"/>
  <c r="R97" i="35"/>
  <c r="Q100" i="35"/>
  <c r="P103" i="35"/>
  <c r="R105" i="35"/>
  <c r="Q108" i="35"/>
  <c r="P111" i="35"/>
  <c r="R113" i="35"/>
  <c r="Q116" i="35"/>
  <c r="P119" i="35"/>
  <c r="R121" i="35"/>
  <c r="Q124" i="35"/>
  <c r="P127" i="35"/>
  <c r="R129" i="35"/>
  <c r="Q132" i="35"/>
  <c r="P135" i="35"/>
  <c r="R137" i="35"/>
  <c r="Q140" i="35"/>
  <c r="P143" i="35"/>
  <c r="R145" i="35"/>
  <c r="Q148" i="35"/>
  <c r="P151" i="35"/>
  <c r="R153" i="35"/>
  <c r="Q156" i="35"/>
  <c r="P159" i="35"/>
  <c r="R161" i="35"/>
  <c r="Q164" i="35"/>
  <c r="P167" i="35"/>
  <c r="R169" i="35"/>
  <c r="Q172" i="35"/>
  <c r="P175" i="35"/>
  <c r="R177" i="35"/>
  <c r="Q180" i="35"/>
  <c r="P183" i="35"/>
  <c r="R185" i="35"/>
  <c r="Q188" i="35"/>
  <c r="P191" i="35"/>
  <c r="R193" i="35"/>
  <c r="Q196" i="35"/>
  <c r="P199" i="35"/>
  <c r="R201" i="35"/>
  <c r="Q204" i="35"/>
  <c r="R2" i="35"/>
  <c r="R4" i="35"/>
  <c r="Q7" i="35"/>
  <c r="P10" i="35"/>
  <c r="R12" i="35"/>
  <c r="Q15" i="35"/>
  <c r="P18" i="35"/>
  <c r="R20" i="35"/>
  <c r="Q23" i="35"/>
  <c r="P26" i="35"/>
  <c r="R28" i="35"/>
  <c r="Q31" i="35"/>
  <c r="P34" i="35"/>
  <c r="R36" i="35"/>
  <c r="Q39" i="35"/>
  <c r="P42" i="35"/>
  <c r="R44" i="35"/>
  <c r="Q47" i="35"/>
  <c r="P50" i="35"/>
  <c r="R52" i="35"/>
  <c r="Q55" i="35"/>
  <c r="P58" i="35"/>
  <c r="R60" i="35"/>
  <c r="Q63" i="35"/>
  <c r="P66" i="35"/>
  <c r="R68" i="35"/>
  <c r="Q71" i="35"/>
  <c r="P74" i="35"/>
  <c r="R76" i="35"/>
  <c r="Q79" i="35"/>
  <c r="P82" i="35"/>
  <c r="R84" i="35"/>
  <c r="Q87" i="35"/>
  <c r="P90" i="35"/>
  <c r="R92" i="35"/>
  <c r="Q95" i="35"/>
  <c r="P98" i="35"/>
  <c r="R100" i="35"/>
  <c r="Q103" i="35"/>
  <c r="P106" i="35"/>
  <c r="R108" i="35"/>
  <c r="Q111" i="35"/>
  <c r="P114" i="35"/>
  <c r="R116" i="35"/>
  <c r="Q119" i="35"/>
  <c r="P122" i="35"/>
  <c r="R124" i="35"/>
  <c r="Q127" i="35"/>
  <c r="P130" i="35"/>
  <c r="R132" i="35"/>
  <c r="Q135" i="35"/>
  <c r="P138" i="35"/>
  <c r="R140" i="35"/>
  <c r="Q143" i="35"/>
  <c r="P146" i="35"/>
  <c r="R148" i="35"/>
  <c r="Q151" i="35"/>
  <c r="P154" i="35"/>
  <c r="R156" i="35"/>
  <c r="Q159" i="35"/>
  <c r="P162" i="35"/>
  <c r="R164" i="35"/>
  <c r="Q167" i="35"/>
  <c r="P170" i="35"/>
  <c r="R172" i="35"/>
  <c r="Q175" i="35"/>
  <c r="P178" i="35"/>
  <c r="R180" i="35"/>
  <c r="Q183" i="35"/>
  <c r="P186" i="35"/>
  <c r="R188" i="35"/>
  <c r="Q191" i="35"/>
  <c r="P194" i="35"/>
  <c r="R196" i="35"/>
  <c r="Q199" i="35"/>
  <c r="P202" i="35"/>
  <c r="R204" i="35"/>
  <c r="Q2" i="35"/>
  <c r="P5" i="35"/>
  <c r="P3" i="35"/>
  <c r="P11" i="35"/>
  <c r="R18" i="35"/>
  <c r="Q26" i="35"/>
  <c r="Q32" i="35"/>
  <c r="P40" i="35"/>
  <c r="R47" i="35"/>
  <c r="R53" i="35"/>
  <c r="Q61" i="35"/>
  <c r="P69" i="35"/>
  <c r="P75" i="35"/>
  <c r="R82" i="35"/>
  <c r="P88" i="35"/>
  <c r="Q93" i="35"/>
  <c r="R98" i="35"/>
  <c r="P104" i="35"/>
  <c r="Q109" i="35"/>
  <c r="R114" i="35"/>
  <c r="P120" i="35"/>
  <c r="Q125" i="35"/>
  <c r="R130" i="35"/>
  <c r="P136" i="35"/>
  <c r="Q141" i="35"/>
  <c r="R146" i="35"/>
  <c r="P152" i="35"/>
  <c r="Q157" i="35"/>
  <c r="R162" i="35"/>
  <c r="P168" i="35"/>
  <c r="Q173" i="35"/>
  <c r="P177" i="35"/>
  <c r="R181" i="35"/>
  <c r="Q186" i="35"/>
  <c r="P190" i="35"/>
  <c r="R194" i="35"/>
  <c r="Q198" i="35"/>
  <c r="P203" i="35"/>
  <c r="Q5" i="35"/>
  <c r="P13" i="35"/>
  <c r="P19" i="35"/>
  <c r="R26" i="35"/>
  <c r="Q34" i="35"/>
  <c r="Q40" i="35"/>
  <c r="P48" i="35"/>
  <c r="R55" i="35"/>
  <c r="R61" i="35"/>
  <c r="Q69" i="35"/>
  <c r="P77" i="35"/>
  <c r="P83" i="35"/>
  <c r="Q88" i="35"/>
  <c r="R93" i="35"/>
  <c r="P99" i="35"/>
  <c r="Q104" i="35"/>
  <c r="R109" i="35"/>
  <c r="P115" i="35"/>
  <c r="Q120" i="35"/>
  <c r="R125" i="35"/>
  <c r="P131" i="35"/>
  <c r="Q136" i="35"/>
  <c r="R141" i="35"/>
  <c r="P147" i="35"/>
  <c r="Q152" i="35"/>
  <c r="R157" i="35"/>
  <c r="P163" i="35"/>
  <c r="Q168" i="35"/>
  <c r="R173" i="35"/>
  <c r="Q178" i="35"/>
  <c r="P182" i="35"/>
  <c r="R186" i="35"/>
  <c r="Q190" i="35"/>
  <c r="P195" i="35"/>
  <c r="R199" i="35"/>
  <c r="Q203" i="35"/>
  <c r="E144" i="35"/>
  <c r="E140" i="35"/>
  <c r="E136" i="35"/>
  <c r="E132" i="35"/>
  <c r="E128" i="35"/>
  <c r="E124" i="35"/>
  <c r="E120" i="35"/>
  <c r="E116" i="35"/>
  <c r="E112" i="35"/>
  <c r="E108" i="35"/>
  <c r="E104" i="35"/>
  <c r="E100" i="35"/>
  <c r="E96" i="35"/>
  <c r="E92" i="35"/>
  <c r="E88" i="35"/>
  <c r="E84" i="35"/>
  <c r="E80" i="35"/>
  <c r="E76" i="35"/>
  <c r="E72" i="35"/>
  <c r="E68" i="35"/>
  <c r="E64" i="35"/>
  <c r="E60" i="35"/>
  <c r="E56" i="35"/>
  <c r="E52" i="35"/>
  <c r="E48" i="35"/>
  <c r="E44" i="35"/>
  <c r="E40" i="35"/>
  <c r="E36" i="35"/>
  <c r="E32" i="35"/>
  <c r="E28" i="35"/>
  <c r="E24" i="35"/>
  <c r="E20" i="35"/>
  <c r="E16" i="35"/>
  <c r="E12" i="35"/>
  <c r="E8" i="35"/>
  <c r="E4" i="35"/>
  <c r="R5" i="35"/>
  <c r="Q13" i="35"/>
  <c r="P21" i="35"/>
  <c r="P27" i="35"/>
  <c r="R34" i="35"/>
  <c r="Q42" i="35"/>
  <c r="Q48" i="35"/>
  <c r="P56" i="35"/>
  <c r="R63" i="35"/>
  <c r="R69" i="35"/>
  <c r="Q77" i="35"/>
  <c r="R83" i="35"/>
  <c r="P89" i="35"/>
  <c r="Q94" i="35"/>
  <c r="R99" i="35"/>
  <c r="P105" i="35"/>
  <c r="Q110" i="35"/>
  <c r="R115" i="35"/>
  <c r="P121" i="35"/>
  <c r="Q126" i="35"/>
  <c r="R131" i="35"/>
  <c r="P137" i="35"/>
  <c r="Q142" i="35"/>
  <c r="R147" i="35"/>
  <c r="P153" i="35"/>
  <c r="Q158" i="35"/>
  <c r="R163" i="35"/>
  <c r="P169" i="35"/>
  <c r="P174" i="35"/>
  <c r="R178" i="35"/>
  <c r="Q182" i="35"/>
  <c r="P187" i="35"/>
  <c r="R191" i="35"/>
  <c r="Q195" i="35"/>
  <c r="P200" i="35"/>
  <c r="R203" i="35"/>
  <c r="D144" i="35"/>
  <c r="D140" i="35"/>
  <c r="D136" i="35"/>
  <c r="D132" i="35"/>
  <c r="D128" i="35"/>
  <c r="D124" i="35"/>
  <c r="D120" i="35"/>
  <c r="D116" i="35"/>
  <c r="D112" i="35"/>
  <c r="D108" i="35"/>
  <c r="D104" i="35"/>
  <c r="D100" i="35"/>
  <c r="D96" i="35"/>
  <c r="D92" i="35"/>
  <c r="D88" i="35"/>
  <c r="D84" i="35"/>
  <c r="D80" i="35"/>
  <c r="D76" i="35"/>
  <c r="D72" i="35"/>
  <c r="D68" i="35"/>
  <c r="D64" i="35"/>
  <c r="D60" i="35"/>
  <c r="D56" i="35"/>
  <c r="D52" i="35"/>
  <c r="D48" i="35"/>
  <c r="D44" i="35"/>
  <c r="R7" i="35"/>
  <c r="R13" i="35"/>
  <c r="Q21" i="35"/>
  <c r="P29" i="35"/>
  <c r="P35" i="35"/>
  <c r="R42" i="35"/>
  <c r="Q50" i="35"/>
  <c r="Q56" i="35"/>
  <c r="P64" i="35"/>
  <c r="R71" i="35"/>
  <c r="R77" i="35"/>
  <c r="P85" i="35"/>
  <c r="Q90" i="35"/>
  <c r="R95" i="35"/>
  <c r="P101" i="35"/>
  <c r="Q106" i="35"/>
  <c r="R111" i="35"/>
  <c r="P117" i="35"/>
  <c r="Q122" i="35"/>
  <c r="R127" i="35"/>
  <c r="P133" i="35"/>
  <c r="Q138" i="35"/>
  <c r="R143" i="35"/>
  <c r="P149" i="35"/>
  <c r="Q154" i="35"/>
  <c r="R159" i="35"/>
  <c r="P165" i="35"/>
  <c r="Q170" i="35"/>
  <c r="Q174" i="35"/>
  <c r="P179" i="35"/>
  <c r="R183" i="35"/>
  <c r="Q187" i="35"/>
  <c r="P192" i="35"/>
  <c r="R195" i="35"/>
  <c r="Q200" i="35"/>
  <c r="P205" i="35"/>
  <c r="P8" i="35"/>
  <c r="R15" i="35"/>
  <c r="R21" i="35"/>
  <c r="Q29" i="35"/>
  <c r="P37" i="35"/>
  <c r="P43" i="35"/>
  <c r="R50" i="35"/>
  <c r="Q58" i="35"/>
  <c r="Q64" i="35"/>
  <c r="P72" i="35"/>
  <c r="R79" i="35"/>
  <c r="Q85" i="35"/>
  <c r="R90" i="35"/>
  <c r="P96" i="35"/>
  <c r="Q101" i="35"/>
  <c r="R106" i="35"/>
  <c r="P112" i="35"/>
  <c r="Q117" i="35"/>
  <c r="R122" i="35"/>
  <c r="P128" i="35"/>
  <c r="Q133" i="35"/>
  <c r="R138" i="35"/>
  <c r="P144" i="35"/>
  <c r="Q149" i="35"/>
  <c r="R154" i="35"/>
  <c r="P160" i="35"/>
  <c r="Q165" i="35"/>
  <c r="R170" i="35"/>
  <c r="R175" i="35"/>
  <c r="Q179" i="35"/>
  <c r="P184" i="35"/>
  <c r="R187" i="35"/>
  <c r="Q192" i="35"/>
  <c r="P197" i="35"/>
  <c r="R200" i="35"/>
  <c r="Q205" i="35"/>
  <c r="Q8" i="35"/>
  <c r="Q24" i="35"/>
  <c r="Q45" i="35"/>
  <c r="Q66" i="35"/>
  <c r="Q82" i="35"/>
  <c r="P97" i="35"/>
  <c r="Q112" i="35"/>
  <c r="P125" i="35"/>
  <c r="R139" i="35"/>
  <c r="P155" i="35"/>
  <c r="R167" i="35"/>
  <c r="P181" i="35"/>
  <c r="R192" i="35"/>
  <c r="R202" i="35"/>
  <c r="D143" i="35"/>
  <c r="D138" i="35"/>
  <c r="D133" i="35"/>
  <c r="D127" i="35"/>
  <c r="D122" i="35"/>
  <c r="D117" i="35"/>
  <c r="D111" i="35"/>
  <c r="D106" i="35"/>
  <c r="D101" i="35"/>
  <c r="D95" i="35"/>
  <c r="D90" i="35"/>
  <c r="D85" i="35"/>
  <c r="D79" i="35"/>
  <c r="D74" i="35"/>
  <c r="D69" i="35"/>
  <c r="D63" i="35"/>
  <c r="D58" i="35"/>
  <c r="D53" i="35"/>
  <c r="D47" i="35"/>
  <c r="D42" i="35"/>
  <c r="E37" i="35"/>
  <c r="D33" i="35"/>
  <c r="D28" i="35"/>
  <c r="E23" i="35"/>
  <c r="D19" i="35"/>
  <c r="E14" i="35"/>
  <c r="D10" i="35"/>
  <c r="E5" i="35"/>
  <c r="C141" i="35"/>
  <c r="C133" i="35"/>
  <c r="C125" i="35"/>
  <c r="C117" i="35"/>
  <c r="C109" i="35"/>
  <c r="C101" i="35"/>
  <c r="C93" i="35"/>
  <c r="C85" i="35"/>
  <c r="C77" i="35"/>
  <c r="Q10" i="35"/>
  <c r="R29" i="35"/>
  <c r="R45" i="35"/>
  <c r="R66" i="35"/>
  <c r="R85" i="35"/>
  <c r="Q98" i="35"/>
  <c r="P113" i="35"/>
  <c r="Q128" i="35"/>
  <c r="P141" i="35"/>
  <c r="R155" i="35"/>
  <c r="P171" i="35"/>
  <c r="Q181" i="35"/>
  <c r="P193" i="35"/>
  <c r="R205" i="35"/>
  <c r="E142" i="35"/>
  <c r="E137" i="35"/>
  <c r="E131" i="35"/>
  <c r="E126" i="35"/>
  <c r="E121" i="35"/>
  <c r="E115" i="35"/>
  <c r="E110" i="35"/>
  <c r="E105" i="35"/>
  <c r="E99" i="35"/>
  <c r="E94" i="35"/>
  <c r="E89" i="35"/>
  <c r="E83" i="35"/>
  <c r="E78" i="35"/>
  <c r="E73" i="35"/>
  <c r="E67" i="35"/>
  <c r="E62" i="35"/>
  <c r="E57" i="35"/>
  <c r="E51" i="35"/>
  <c r="E46" i="35"/>
  <c r="E41" i="35"/>
  <c r="D37" i="35"/>
  <c r="D32" i="35"/>
  <c r="E27" i="35"/>
  <c r="D23" i="35"/>
  <c r="E18" i="35"/>
  <c r="D14" i="35"/>
  <c r="E9" i="35"/>
  <c r="D5" i="35"/>
  <c r="C140" i="35"/>
  <c r="C132" i="35"/>
  <c r="C124" i="35"/>
  <c r="C116" i="35"/>
  <c r="C108" i="35"/>
  <c r="C100" i="35"/>
  <c r="C92" i="35"/>
  <c r="C84" i="35"/>
  <c r="C76" i="35"/>
  <c r="C68" i="35"/>
  <c r="C60" i="35"/>
  <c r="C52" i="35"/>
  <c r="C44" i="35"/>
  <c r="C36" i="35"/>
  <c r="C28" i="35"/>
  <c r="C20" i="35"/>
  <c r="C12" i="35"/>
  <c r="R10" i="35"/>
  <c r="R31" i="35"/>
  <c r="P51" i="35"/>
  <c r="P67" i="35"/>
  <c r="Q86" i="35"/>
  <c r="R101" i="35"/>
  <c r="Q114" i="35"/>
  <c r="P129" i="35"/>
  <c r="Q144" i="35"/>
  <c r="P157" i="35"/>
  <c r="R171" i="35"/>
  <c r="Q184" i="35"/>
  <c r="Q194" i="35"/>
  <c r="P206" i="35"/>
  <c r="D142" i="35"/>
  <c r="D137" i="35"/>
  <c r="D131" i="35"/>
  <c r="D126" i="35"/>
  <c r="D121" i="35"/>
  <c r="D115" i="35"/>
  <c r="D110" i="35"/>
  <c r="D105" i="35"/>
  <c r="D99" i="35"/>
  <c r="D94" i="35"/>
  <c r="D89" i="35"/>
  <c r="D83" i="35"/>
  <c r="D78" i="35"/>
  <c r="D73" i="35"/>
  <c r="D67" i="35"/>
  <c r="D62" i="35"/>
  <c r="D57" i="35"/>
  <c r="D51" i="35"/>
  <c r="D46" i="35"/>
  <c r="D41" i="35"/>
  <c r="D36" i="35"/>
  <c r="E31" i="35"/>
  <c r="D27" i="35"/>
  <c r="E22" i="35"/>
  <c r="D18" i="35"/>
  <c r="E13" i="35"/>
  <c r="D9" i="35"/>
  <c r="D4" i="35"/>
  <c r="C139" i="35"/>
  <c r="C131" i="35"/>
  <c r="C123" i="35"/>
  <c r="C115" i="35"/>
  <c r="C107" i="35"/>
  <c r="C99" i="35"/>
  <c r="C91" i="35"/>
  <c r="C83" i="35"/>
  <c r="C75" i="35"/>
  <c r="C67" i="35"/>
  <c r="C59" i="35"/>
  <c r="C51" i="35"/>
  <c r="C43" i="35"/>
  <c r="C35" i="35"/>
  <c r="C27" i="35"/>
  <c r="C19" i="35"/>
  <c r="C11" i="35"/>
  <c r="C3" i="35"/>
  <c r="P16" i="35"/>
  <c r="P32" i="35"/>
  <c r="P53" i="35"/>
  <c r="Q72" i="35"/>
  <c r="R87" i="35"/>
  <c r="Q102" i="35"/>
  <c r="R117" i="35"/>
  <c r="Q130" i="35"/>
  <c r="P145" i="35"/>
  <c r="Q160" i="35"/>
  <c r="Q16" i="35"/>
  <c r="Q37" i="35"/>
  <c r="Q53" i="35"/>
  <c r="Q74" i="35"/>
  <c r="P91" i="35"/>
  <c r="R103" i="35"/>
  <c r="Q118" i="35"/>
  <c r="R133" i="35"/>
  <c r="Q146" i="35"/>
  <c r="P161" i="35"/>
  <c r="P176" i="35"/>
  <c r="P185" i="35"/>
  <c r="R197" i="35"/>
  <c r="P2" i="35"/>
  <c r="D141" i="35"/>
  <c r="D135" i="35"/>
  <c r="D130" i="35"/>
  <c r="D125" i="35"/>
  <c r="D119" i="35"/>
  <c r="D114" i="35"/>
  <c r="D109" i="35"/>
  <c r="D103" i="35"/>
  <c r="D98" i="35"/>
  <c r="D93" i="35"/>
  <c r="D87" i="35"/>
  <c r="D82" i="35"/>
  <c r="D77" i="35"/>
  <c r="D71" i="35"/>
  <c r="D66" i="35"/>
  <c r="D61" i="35"/>
  <c r="D55" i="35"/>
  <c r="D50" i="35"/>
  <c r="D45" i="35"/>
  <c r="E39" i="35"/>
  <c r="D35" i="35"/>
  <c r="E30" i="35"/>
  <c r="D26" i="35"/>
  <c r="E21" i="35"/>
  <c r="D17" i="35"/>
  <c r="D12" i="35"/>
  <c r="E7" i="35"/>
  <c r="D3" i="35"/>
  <c r="C145" i="35"/>
  <c r="C137" i="35"/>
  <c r="C129" i="35"/>
  <c r="C121" i="35"/>
  <c r="C113" i="35"/>
  <c r="C105" i="35"/>
  <c r="C97" i="35"/>
  <c r="C89" i="35"/>
  <c r="C81" i="35"/>
  <c r="C73" i="35"/>
  <c r="C65" i="35"/>
  <c r="C57" i="35"/>
  <c r="C49" i="35"/>
  <c r="C41" i="35"/>
  <c r="C33" i="35"/>
  <c r="C25" i="35"/>
  <c r="C17" i="35"/>
  <c r="C9" i="35"/>
  <c r="Q18" i="35"/>
  <c r="R37" i="35"/>
  <c r="R58" i="35"/>
  <c r="R74" i="35"/>
  <c r="R91" i="35"/>
  <c r="P107" i="35"/>
  <c r="R119" i="35"/>
  <c r="Q134" i="35"/>
  <c r="R149" i="35"/>
  <c r="Q162" i="35"/>
  <c r="R23" i="35"/>
  <c r="P93" i="35"/>
  <c r="Q150" i="35"/>
  <c r="R184" i="35"/>
  <c r="Q206" i="35"/>
  <c r="E141" i="35"/>
  <c r="E130" i="35"/>
  <c r="E119" i="35"/>
  <c r="E109" i="35"/>
  <c r="E98" i="35"/>
  <c r="E87" i="35"/>
  <c r="E77" i="35"/>
  <c r="E66" i="35"/>
  <c r="E55" i="35"/>
  <c r="E45" i="35"/>
  <c r="E35" i="35"/>
  <c r="E26" i="35"/>
  <c r="E17" i="35"/>
  <c r="D8" i="35"/>
  <c r="C138" i="35"/>
  <c r="C122" i="35"/>
  <c r="C106" i="35"/>
  <c r="C90" i="35"/>
  <c r="C74" i="35"/>
  <c r="C62" i="35"/>
  <c r="C48" i="35"/>
  <c r="C37" i="35"/>
  <c r="C23" i="35"/>
  <c r="C10" i="35"/>
  <c r="D91" i="35"/>
  <c r="E29" i="35"/>
  <c r="D2" i="35"/>
  <c r="C79" i="35"/>
  <c r="C39" i="35"/>
  <c r="P139" i="35"/>
  <c r="E133" i="35"/>
  <c r="E79" i="35"/>
  <c r="E47" i="35"/>
  <c r="E10" i="35"/>
  <c r="C110" i="35"/>
  <c r="C63" i="35"/>
  <c r="P24" i="35"/>
  <c r="Q96" i="35"/>
  <c r="R151" i="35"/>
  <c r="P189" i="35"/>
  <c r="E139" i="35"/>
  <c r="E129" i="35"/>
  <c r="E118" i="35"/>
  <c r="E107" i="35"/>
  <c r="E97" i="35"/>
  <c r="E86" i="35"/>
  <c r="E75" i="35"/>
  <c r="E65" i="35"/>
  <c r="E54" i="35"/>
  <c r="E43" i="35"/>
  <c r="E34" i="35"/>
  <c r="E25" i="35"/>
  <c r="D16" i="35"/>
  <c r="D7" i="35"/>
  <c r="C136" i="35"/>
  <c r="C120" i="35"/>
  <c r="C104" i="35"/>
  <c r="C88" i="35"/>
  <c r="C72" i="35"/>
  <c r="C61" i="35"/>
  <c r="C47" i="35"/>
  <c r="C34" i="35"/>
  <c r="C22" i="35"/>
  <c r="C8" i="35"/>
  <c r="E138" i="35"/>
  <c r="E127" i="35"/>
  <c r="E106" i="35"/>
  <c r="E85" i="35"/>
  <c r="E53" i="35"/>
  <c r="D15" i="35"/>
  <c r="C118" i="35"/>
  <c r="C86" i="35"/>
  <c r="C56" i="35"/>
  <c r="C31" i="35"/>
  <c r="C6" i="35"/>
  <c r="C130" i="35"/>
  <c r="C82" i="35"/>
  <c r="C42" i="35"/>
  <c r="C16" i="35"/>
  <c r="R123" i="35"/>
  <c r="E145" i="35"/>
  <c r="E113" i="35"/>
  <c r="E91" i="35"/>
  <c r="E59" i="35"/>
  <c r="D21" i="35"/>
  <c r="C112" i="35"/>
  <c r="C4" i="35"/>
  <c r="R176" i="35"/>
  <c r="D134" i="35"/>
  <c r="D70" i="35"/>
  <c r="D20" i="35"/>
  <c r="C111" i="35"/>
  <c r="C53" i="35"/>
  <c r="C2" i="35"/>
  <c r="Q202" i="35"/>
  <c r="E90" i="35"/>
  <c r="E58" i="35"/>
  <c r="E19" i="35"/>
  <c r="C142" i="35"/>
  <c r="C94" i="35"/>
  <c r="C50" i="35"/>
  <c r="C13" i="35"/>
  <c r="R39" i="35"/>
  <c r="R107" i="35"/>
  <c r="R165" i="35"/>
  <c r="Q189" i="35"/>
  <c r="D139" i="35"/>
  <c r="D129" i="35"/>
  <c r="D118" i="35"/>
  <c r="D107" i="35"/>
  <c r="D97" i="35"/>
  <c r="D86" i="35"/>
  <c r="D75" i="35"/>
  <c r="D65" i="35"/>
  <c r="D54" i="35"/>
  <c r="D43" i="35"/>
  <c r="D34" i="35"/>
  <c r="D25" i="35"/>
  <c r="E15" i="35"/>
  <c r="E6" i="35"/>
  <c r="C135" i="35"/>
  <c r="C119" i="35"/>
  <c r="C103" i="35"/>
  <c r="C87" i="35"/>
  <c r="C71" i="35"/>
  <c r="C58" i="35"/>
  <c r="C46" i="35"/>
  <c r="C32" i="35"/>
  <c r="C21" i="35"/>
  <c r="C7" i="35"/>
  <c r="P45" i="35"/>
  <c r="P109" i="35"/>
  <c r="Q166" i="35"/>
  <c r="R189" i="35"/>
  <c r="E117" i="35"/>
  <c r="E95" i="35"/>
  <c r="E74" i="35"/>
  <c r="E63" i="35"/>
  <c r="E42" i="35"/>
  <c r="E33" i="35"/>
  <c r="D24" i="35"/>
  <c r="D6" i="35"/>
  <c r="C134" i="35"/>
  <c r="C102" i="35"/>
  <c r="C70" i="35"/>
  <c r="C45" i="35"/>
  <c r="C18" i="35"/>
  <c r="C114" i="35"/>
  <c r="C69" i="35"/>
  <c r="C5" i="35"/>
  <c r="Q176" i="35"/>
  <c r="E134" i="35"/>
  <c r="E123" i="35"/>
  <c r="E102" i="35"/>
  <c r="E70" i="35"/>
  <c r="D39" i="35"/>
  <c r="E11" i="35"/>
  <c r="C144" i="35"/>
  <c r="C96" i="35"/>
  <c r="C66" i="35"/>
  <c r="C40" i="35"/>
  <c r="C15" i="35"/>
  <c r="R135" i="35"/>
  <c r="D145" i="35"/>
  <c r="D113" i="35"/>
  <c r="D81" i="35"/>
  <c r="E38" i="35"/>
  <c r="C127" i="35"/>
  <c r="C64" i="35"/>
  <c r="C14" i="35"/>
  <c r="R179" i="35"/>
  <c r="E143" i="35"/>
  <c r="E111" i="35"/>
  <c r="E69" i="35"/>
  <c r="D29" i="35"/>
  <c r="C126" i="35"/>
  <c r="C78" i="35"/>
  <c r="C24" i="35"/>
  <c r="P59" i="35"/>
  <c r="P123" i="35"/>
  <c r="P173" i="35"/>
  <c r="Q197" i="35"/>
  <c r="E135" i="35"/>
  <c r="E125" i="35"/>
  <c r="E114" i="35"/>
  <c r="E103" i="35"/>
  <c r="E93" i="35"/>
  <c r="E82" i="35"/>
  <c r="E71" i="35"/>
  <c r="E61" i="35"/>
  <c r="E50" i="35"/>
  <c r="D40" i="35"/>
  <c r="D31" i="35"/>
  <c r="D22" i="35"/>
  <c r="D13" i="35"/>
  <c r="E3" i="35"/>
  <c r="C98" i="35"/>
  <c r="C55" i="35"/>
  <c r="C30" i="35"/>
  <c r="P61" i="35"/>
  <c r="P198" i="35"/>
  <c r="E81" i="35"/>
  <c r="E49" i="35"/>
  <c r="D30" i="35"/>
  <c r="E2" i="35"/>
  <c r="C128" i="35"/>
  <c r="C80" i="35"/>
  <c r="C54" i="35"/>
  <c r="C29" i="35"/>
  <c r="P80" i="35"/>
  <c r="P201" i="35"/>
  <c r="D123" i="35"/>
  <c r="D102" i="35"/>
  <c r="D59" i="35"/>
  <c r="D49" i="35"/>
  <c r="D11" i="35"/>
  <c r="C143" i="35"/>
  <c r="C95" i="35"/>
  <c r="C26" i="35"/>
  <c r="Q80" i="35"/>
  <c r="E122" i="35"/>
  <c r="E101" i="35"/>
  <c r="D38" i="35"/>
  <c r="C38" i="35"/>
  <c r="AE195" i="34"/>
  <c r="AE187" i="34"/>
  <c r="AE179" i="34"/>
  <c r="AE171" i="34"/>
  <c r="AE163" i="34"/>
  <c r="AE155" i="34"/>
  <c r="AE147" i="34"/>
  <c r="AE139" i="34"/>
  <c r="AE131" i="34"/>
  <c r="AE123" i="34"/>
  <c r="AE115" i="34"/>
  <c r="AE107" i="34"/>
  <c r="AE99" i="34"/>
  <c r="AE91" i="34"/>
  <c r="AE83" i="34"/>
  <c r="AE75" i="34"/>
  <c r="AE67" i="34"/>
  <c r="AE59" i="34"/>
  <c r="AE51" i="34"/>
  <c r="AE43" i="34"/>
  <c r="AE35" i="34"/>
  <c r="AE27" i="34"/>
  <c r="AE19" i="34"/>
  <c r="AE11" i="34"/>
  <c r="AE3" i="34"/>
  <c r="AE10" i="34"/>
  <c r="AE97" i="34"/>
  <c r="AE81" i="34"/>
  <c r="AE73" i="34"/>
  <c r="AE57" i="34"/>
  <c r="AE49" i="34"/>
  <c r="AE33" i="34"/>
  <c r="AE9" i="34"/>
  <c r="AE184" i="34"/>
  <c r="AE168" i="34"/>
  <c r="AE136" i="34"/>
  <c r="AE112" i="34"/>
  <c r="AE96" i="34"/>
  <c r="AE72" i="34"/>
  <c r="AE24" i="34"/>
  <c r="AE199" i="34"/>
  <c r="AE167" i="34"/>
  <c r="AE159" i="34"/>
  <c r="AE135" i="34"/>
  <c r="AE119" i="34"/>
  <c r="AE87" i="34"/>
  <c r="AE63" i="34"/>
  <c r="AE47" i="34"/>
  <c r="AE31" i="34"/>
  <c r="AE190" i="34"/>
  <c r="AE166" i="34"/>
  <c r="AE134" i="34"/>
  <c r="AE118" i="34"/>
  <c r="AE110" i="34"/>
  <c r="AE86" i="34"/>
  <c r="AE62" i="34"/>
  <c r="AE54" i="34"/>
  <c r="AE22" i="34"/>
  <c r="AE197" i="34"/>
  <c r="AE173" i="34"/>
  <c r="AE165" i="34"/>
  <c r="AE157" i="34"/>
  <c r="AE141" i="34"/>
  <c r="AE109" i="34"/>
  <c r="AE69" i="34"/>
  <c r="AE37" i="34"/>
  <c r="AE5" i="34"/>
  <c r="AE172" i="34"/>
  <c r="AE140" i="34"/>
  <c r="AE108" i="34"/>
  <c r="AE84" i="34"/>
  <c r="AE52" i="34"/>
  <c r="AE20" i="34"/>
  <c r="AE194" i="34"/>
  <c r="AE186" i="34"/>
  <c r="AE178" i="34"/>
  <c r="AE170" i="34"/>
  <c r="AE162" i="34"/>
  <c r="AE154" i="34"/>
  <c r="AE146" i="34"/>
  <c r="AE138" i="34"/>
  <c r="AE130" i="34"/>
  <c r="AE122" i="34"/>
  <c r="AE114" i="34"/>
  <c r="AE106" i="34"/>
  <c r="AE98" i="34"/>
  <c r="AE90" i="34"/>
  <c r="AE82" i="34"/>
  <c r="AE74" i="34"/>
  <c r="AE66" i="34"/>
  <c r="AE58" i="34"/>
  <c r="AE50" i="34"/>
  <c r="AE42" i="34"/>
  <c r="AE34" i="34"/>
  <c r="AE26" i="34"/>
  <c r="AE18" i="34"/>
  <c r="AE2" i="34"/>
  <c r="AE105" i="34"/>
  <c r="AE89" i="34"/>
  <c r="AE65" i="34"/>
  <c r="AE41" i="34"/>
  <c r="AE25" i="34"/>
  <c r="AE200" i="34"/>
  <c r="AE176" i="34"/>
  <c r="AE152" i="34"/>
  <c r="AE128" i="34"/>
  <c r="AE104" i="34"/>
  <c r="AE88" i="34"/>
  <c r="AE56" i="34"/>
  <c r="AE40" i="34"/>
  <c r="AE16" i="34"/>
  <c r="AE183" i="34"/>
  <c r="AE143" i="34"/>
  <c r="AE111" i="34"/>
  <c r="AE79" i="34"/>
  <c r="AE39" i="34"/>
  <c r="AE23" i="34"/>
  <c r="AE15" i="34"/>
  <c r="AE7" i="34"/>
  <c r="AE198" i="34"/>
  <c r="AE182" i="34"/>
  <c r="AE158" i="34"/>
  <c r="AE150" i="34"/>
  <c r="AE142" i="34"/>
  <c r="AE126" i="34"/>
  <c r="AE94" i="34"/>
  <c r="AE78" i="34"/>
  <c r="AE46" i="34"/>
  <c r="AE30" i="34"/>
  <c r="AE6" i="34"/>
  <c r="AE181" i="34"/>
  <c r="AE133" i="34"/>
  <c r="AE93" i="34"/>
  <c r="AE53" i="34"/>
  <c r="AE21" i="34"/>
  <c r="AE180" i="34"/>
  <c r="AE148" i="34"/>
  <c r="AE100" i="34"/>
  <c r="AE68" i="34"/>
  <c r="AE28" i="34"/>
  <c r="AE4" i="34"/>
  <c r="AE201" i="34"/>
  <c r="AE193" i="34"/>
  <c r="AE185" i="34"/>
  <c r="AE177" i="34"/>
  <c r="AE169" i="34"/>
  <c r="AE161" i="34"/>
  <c r="AE153" i="34"/>
  <c r="AE145" i="34"/>
  <c r="AE137" i="34"/>
  <c r="AE129" i="34"/>
  <c r="AE121" i="34"/>
  <c r="AE113" i="34"/>
  <c r="AE17" i="34"/>
  <c r="AE192" i="34"/>
  <c r="AE160" i="34"/>
  <c r="AE144" i="34"/>
  <c r="AE120" i="34"/>
  <c r="AE80" i="34"/>
  <c r="AE64" i="34"/>
  <c r="AE48" i="34"/>
  <c r="AE32" i="34"/>
  <c r="AE8" i="34"/>
  <c r="AE191" i="34"/>
  <c r="AE175" i="34"/>
  <c r="AE151" i="34"/>
  <c r="AE127" i="34"/>
  <c r="AE103" i="34"/>
  <c r="AE95" i="34"/>
  <c r="AE71" i="34"/>
  <c r="AE55" i="34"/>
  <c r="AE117" i="34"/>
  <c r="AE101" i="34"/>
  <c r="AE85" i="34"/>
  <c r="AE61" i="34"/>
  <c r="AE45" i="34"/>
  <c r="AE13" i="34"/>
  <c r="AE188" i="34"/>
  <c r="AE164" i="34"/>
  <c r="AE132" i="34"/>
  <c r="AE116" i="34"/>
  <c r="AE92" i="34"/>
  <c r="AE60" i="34"/>
  <c r="AE44" i="34"/>
  <c r="AE12" i="34"/>
  <c r="AE174" i="34"/>
  <c r="AE102" i="34"/>
  <c r="AE70" i="34"/>
  <c r="AE38" i="34"/>
  <c r="AE14" i="34"/>
  <c r="AE189" i="34"/>
  <c r="AE149" i="34"/>
  <c r="AE125" i="34"/>
  <c r="AE77" i="34"/>
  <c r="AE29" i="34"/>
  <c r="AE196" i="34"/>
  <c r="AE156" i="34"/>
  <c r="AE124" i="34"/>
  <c r="AE76" i="34"/>
  <c r="AE36" i="34"/>
  <c r="ON58" i="16"/>
  <c r="A3" i="16"/>
  <c r="AJ6" i="16"/>
  <c r="L9" i="16"/>
  <c r="ON53" i="16"/>
  <c r="CO134" i="15"/>
  <c r="CR134" i="15" s="1"/>
  <c r="CO137" i="15"/>
  <c r="CR137" i="15" s="1"/>
  <c r="CO139" i="15"/>
  <c r="CR139" i="15" s="1"/>
  <c r="ON56" i="16"/>
  <c r="CO83" i="15"/>
  <c r="CR83" i="15" s="1"/>
  <c r="CO138" i="15"/>
  <c r="CR138" i="15" s="1"/>
  <c r="ON57" i="16"/>
  <c r="CO132" i="15"/>
  <c r="CR132" i="15" s="1"/>
  <c r="CO133" i="15"/>
  <c r="CR133" i="15" s="1"/>
  <c r="ON54" i="16"/>
  <c r="ON59" i="16"/>
  <c r="CO136" i="15"/>
  <c r="CR136" i="15" s="1"/>
  <c r="CO135" i="15"/>
  <c r="CR135" i="15" s="1"/>
  <c r="ON13" i="16"/>
  <c r="ON16" i="16"/>
  <c r="ON19" i="16"/>
  <c r="ON23" i="16"/>
  <c r="ON26" i="16"/>
  <c r="ON28" i="16"/>
  <c r="ON31" i="16"/>
  <c r="ON38" i="16"/>
  <c r="ON41" i="16"/>
  <c r="ON44" i="16"/>
  <c r="ON47" i="16"/>
  <c r="ON51" i="16"/>
  <c r="ON55" i="16"/>
  <c r="ON9" i="16"/>
  <c r="ON11" i="16"/>
  <c r="ON17" i="16"/>
  <c r="ON20" i="16"/>
  <c r="ON24" i="16"/>
  <c r="ON29" i="16"/>
  <c r="ON32" i="16"/>
  <c r="ON35" i="16"/>
  <c r="ON39" i="16"/>
  <c r="ON45" i="16"/>
  <c r="ON48" i="16"/>
  <c r="ON52" i="16"/>
  <c r="ON10" i="16"/>
  <c r="ON15" i="16"/>
  <c r="ON22" i="16"/>
  <c r="ON25" i="16"/>
  <c r="ON27" i="16"/>
  <c r="ON30" i="16"/>
  <c r="ON34" i="16"/>
  <c r="ON37" i="16"/>
  <c r="ON43" i="16"/>
  <c r="ON50" i="16"/>
  <c r="ON12" i="16"/>
  <c r="ON14" i="16"/>
  <c r="ON18" i="16"/>
  <c r="ON21" i="16"/>
  <c r="ON33" i="16"/>
  <c r="ON36" i="16"/>
  <c r="ON40" i="16"/>
  <c r="ON42" i="16"/>
  <c r="ON46" i="16"/>
  <c r="ON49" i="16"/>
  <c r="CO124" i="15"/>
  <c r="CR124" i="15" s="1"/>
  <c r="CO35" i="15"/>
  <c r="CR35" i="15" s="1"/>
  <c r="CO45" i="15"/>
  <c r="CR45" i="15" s="1"/>
  <c r="CO66" i="15"/>
  <c r="CR66" i="15" s="1"/>
  <c r="CO79" i="15"/>
  <c r="CR79" i="15" s="1"/>
  <c r="CO110" i="15"/>
  <c r="CR110" i="15" s="1"/>
  <c r="CO103" i="15"/>
  <c r="CR103" i="15" s="1"/>
  <c r="CO69" i="15"/>
  <c r="CR69" i="15" s="1"/>
  <c r="CO84" i="15"/>
  <c r="CR84" i="15" s="1"/>
  <c r="CO115" i="15"/>
  <c r="CR115" i="15" s="1"/>
  <c r="CO105" i="15"/>
  <c r="CR105" i="15" s="1"/>
  <c r="CO15" i="15"/>
  <c r="CR15" i="15" s="1"/>
  <c r="CO96" i="15"/>
  <c r="CR96" i="15" s="1"/>
  <c r="CO13" i="15"/>
  <c r="CR13" i="15" s="1"/>
  <c r="CO25" i="15"/>
  <c r="CR25" i="15" s="1"/>
  <c r="CO129" i="15"/>
  <c r="CR129" i="15" s="1"/>
  <c r="CO78" i="15"/>
  <c r="CR78" i="15" s="1"/>
  <c r="CO131" i="15"/>
  <c r="CR131" i="15" s="1"/>
  <c r="CO81" i="15"/>
  <c r="CR81" i="15" s="1"/>
  <c r="CO93" i="15"/>
  <c r="CR93" i="15" s="1"/>
  <c r="CO90" i="15"/>
  <c r="CR90" i="15" s="1"/>
  <c r="CO58" i="15"/>
  <c r="CR58" i="15" s="1"/>
  <c r="CO41" i="15"/>
  <c r="CR41" i="15" s="1"/>
  <c r="CO53" i="15"/>
  <c r="CR53" i="15" s="1"/>
  <c r="CO102" i="15"/>
  <c r="CR102" i="15" s="1"/>
  <c r="CO128" i="15"/>
  <c r="CR128" i="15" s="1"/>
  <c r="CO108" i="15"/>
  <c r="CR108" i="15" s="1"/>
  <c r="CO116" i="15"/>
  <c r="CR116" i="15" s="1"/>
  <c r="CO125" i="15"/>
  <c r="CR125" i="15" s="1"/>
  <c r="CO65" i="15"/>
  <c r="CR65" i="15" s="1"/>
  <c r="CO111" i="15"/>
  <c r="CR111" i="15" s="1"/>
  <c r="CO11" i="15"/>
  <c r="CR11" i="15" s="1"/>
  <c r="CO34" i="15"/>
  <c r="CR34" i="15" s="1"/>
  <c r="CO57" i="15"/>
  <c r="CR57" i="15" s="1"/>
  <c r="CO49" i="15"/>
  <c r="CR49" i="15" s="1"/>
  <c r="CO38" i="15"/>
  <c r="CR38" i="15" s="1"/>
  <c r="CO23" i="15"/>
  <c r="CR23" i="15" s="1"/>
  <c r="CO51" i="15"/>
  <c r="CR51" i="15" s="1"/>
  <c r="CO32" i="15"/>
  <c r="CR32" i="15" s="1"/>
  <c r="CO18" i="15"/>
  <c r="CR18" i="15" s="1"/>
  <c r="CO87" i="15"/>
  <c r="CR87" i="15" s="1"/>
  <c r="CO122" i="15"/>
  <c r="CR122" i="15" s="1"/>
  <c r="CO85" i="15"/>
  <c r="CR85" i="15" s="1"/>
  <c r="CO71" i="15"/>
  <c r="CR71" i="15" s="1"/>
  <c r="CO99" i="15"/>
  <c r="CR99" i="15" s="1"/>
  <c r="CO82" i="15"/>
  <c r="CR82" i="15" s="1"/>
  <c r="CO50" i="15"/>
  <c r="CR50" i="15" s="1"/>
  <c r="CO59" i="15"/>
  <c r="CR59" i="15" s="1"/>
  <c r="CO14" i="15"/>
  <c r="CR14" i="15" s="1"/>
  <c r="CO117" i="15"/>
  <c r="CR117" i="15" s="1"/>
  <c r="CO55" i="15"/>
  <c r="CR55" i="15" s="1"/>
  <c r="CO98" i="15"/>
  <c r="CR98" i="15" s="1"/>
  <c r="CO92" i="15"/>
  <c r="CR92" i="15" s="1"/>
  <c r="CO54" i="15"/>
  <c r="CR54" i="15" s="1"/>
  <c r="CO63" i="15"/>
  <c r="CR63" i="15" s="1"/>
  <c r="CO77" i="15"/>
  <c r="CR77" i="15" s="1"/>
  <c r="CO95" i="15"/>
  <c r="CR95" i="15" s="1"/>
  <c r="CO16" i="15"/>
  <c r="CR16" i="15" s="1"/>
  <c r="CO17" i="15"/>
  <c r="CR17" i="15" s="1"/>
  <c r="CO97" i="15"/>
  <c r="CR97" i="15" s="1"/>
  <c r="CO68" i="15"/>
  <c r="CR68" i="15" s="1"/>
  <c r="CO106" i="15"/>
  <c r="CR106" i="15" s="1"/>
  <c r="CO37" i="15"/>
  <c r="CR37" i="15" s="1"/>
  <c r="CO88" i="15"/>
  <c r="CR88" i="15" s="1"/>
  <c r="CO70" i="15"/>
  <c r="CR70" i="15" s="1"/>
  <c r="CO72" i="15"/>
  <c r="CR72" i="15" s="1"/>
  <c r="CO21" i="15"/>
  <c r="CR21" i="15" s="1"/>
  <c r="CO94" i="15"/>
  <c r="CR94" i="15" s="1"/>
  <c r="CO24" i="15"/>
  <c r="CR24" i="15" s="1"/>
  <c r="CO109" i="15"/>
  <c r="CR109" i="15" s="1"/>
  <c r="CO62" i="15"/>
  <c r="CR62" i="15" s="1"/>
  <c r="CO44" i="15"/>
  <c r="CR44" i="15" s="1"/>
  <c r="CO43" i="15"/>
  <c r="CR43" i="15" s="1"/>
  <c r="CO89" i="15"/>
  <c r="CR89" i="15" s="1"/>
  <c r="CO112" i="15"/>
  <c r="CR112" i="15" s="1"/>
  <c r="CO130" i="15"/>
  <c r="CR130" i="15" s="1"/>
  <c r="CO10" i="15"/>
  <c r="CR10" i="15" s="1"/>
  <c r="CO107" i="15"/>
  <c r="CR107" i="15" s="1"/>
  <c r="CO113" i="15"/>
  <c r="CR113" i="15" s="1"/>
  <c r="CO60" i="15"/>
  <c r="CR60" i="15" s="1"/>
  <c r="CO67" i="15"/>
  <c r="CR67" i="15" s="1"/>
  <c r="CO74" i="15"/>
  <c r="CR74" i="15" s="1"/>
  <c r="CO46" i="15"/>
  <c r="CR46" i="15" s="1"/>
  <c r="CO76" i="15"/>
  <c r="CR76" i="15" s="1"/>
  <c r="CO123" i="15"/>
  <c r="CR123" i="15" s="1"/>
  <c r="CO20" i="15"/>
  <c r="CR20" i="15" s="1"/>
  <c r="CO91" i="15"/>
  <c r="CR91" i="15" s="1"/>
  <c r="CO118" i="15"/>
  <c r="CR118" i="15" s="1"/>
  <c r="CO27" i="15"/>
  <c r="CR27" i="15" s="1"/>
  <c r="CO75" i="15"/>
  <c r="CR75" i="15" s="1"/>
  <c r="CO100" i="15"/>
  <c r="CR100" i="15" s="1"/>
  <c r="CO12" i="15"/>
  <c r="CR12" i="15" s="1"/>
  <c r="CO33" i="15"/>
  <c r="CR33" i="15" s="1"/>
  <c r="CO42" i="15"/>
  <c r="CR42" i="15" s="1"/>
  <c r="CO30" i="15"/>
  <c r="CR30" i="15" s="1"/>
  <c r="CO121" i="15"/>
  <c r="CR121" i="15" s="1"/>
  <c r="CO120" i="15"/>
  <c r="CR120" i="15" s="1"/>
  <c r="CO29" i="15"/>
  <c r="CR29" i="15" s="1"/>
  <c r="CO104" i="15"/>
  <c r="CR104" i="15" s="1"/>
  <c r="CO127" i="15"/>
  <c r="CR127" i="15" s="1"/>
  <c r="CO52" i="15"/>
  <c r="CR52" i="15" s="1"/>
  <c r="CO47" i="15"/>
  <c r="CR47" i="15" s="1"/>
  <c r="CO61" i="15"/>
  <c r="CR61" i="15" s="1"/>
  <c r="CO9" i="15"/>
  <c r="CR9" i="15" s="1"/>
  <c r="CO26" i="15"/>
  <c r="CR26" i="15" s="1"/>
  <c r="CO64" i="15"/>
  <c r="CR64" i="15" s="1"/>
  <c r="CO40" i="15"/>
  <c r="CR40" i="15" s="1"/>
  <c r="CO56" i="15"/>
  <c r="CR56" i="15" s="1"/>
  <c r="CO86" i="15"/>
  <c r="CR86" i="15" s="1"/>
  <c r="CO31" i="15"/>
  <c r="CR31" i="15" s="1"/>
  <c r="CO48" i="15"/>
  <c r="CR48" i="15" s="1"/>
  <c r="CO126" i="15"/>
  <c r="CR126" i="15" s="1"/>
  <c r="CO39" i="15"/>
  <c r="CR39" i="15" s="1"/>
  <c r="CO101" i="15"/>
  <c r="CR101" i="15" s="1"/>
  <c r="CO36" i="15"/>
  <c r="CR36" i="15" s="1"/>
  <c r="CO73" i="15"/>
  <c r="CR73" i="15" s="1"/>
  <c r="CO28" i="15"/>
  <c r="CR28" i="15" s="1"/>
  <c r="CO114" i="15"/>
  <c r="CR114" i="15" s="1"/>
  <c r="CO80" i="15"/>
  <c r="CR80" i="15" s="1"/>
  <c r="CO19" i="15"/>
  <c r="CR19" i="15" s="1"/>
  <c r="CO22" i="15"/>
  <c r="CR22" i="15" s="1"/>
  <c r="AJ9" i="16" l="1"/>
  <c r="AK9" i="16" s="1"/>
  <c r="AM9" i="16" s="1"/>
  <c r="AL9" i="16"/>
  <c r="AR9" i="16" s="1"/>
  <c r="AA9" i="16"/>
  <c r="AB9" i="16" s="1"/>
  <c r="AD9" i="16" s="1"/>
  <c r="AC9" i="16"/>
  <c r="AI9" i="16" s="1"/>
  <c r="S9" i="16"/>
  <c r="U9" i="16" s="1"/>
  <c r="R207" i="35"/>
  <c r="Q207" i="35"/>
  <c r="P207" i="35"/>
  <c r="AS6" i="16"/>
  <c r="Y9" i="16" l="1"/>
  <c r="X9" i="16"/>
  <c r="W9" i="16"/>
  <c r="AU9" i="16"/>
  <c r="BA9" i="16" s="1"/>
  <c r="AS9" i="16"/>
  <c r="AT9" i="16" s="1"/>
  <c r="AV9" i="16" s="1"/>
  <c r="AG9" i="16"/>
  <c r="AH9" i="16"/>
  <c r="AF9" i="16"/>
  <c r="AO9" i="16"/>
  <c r="AP9" i="16"/>
  <c r="AQ9" i="16"/>
  <c r="BB6" i="16"/>
  <c r="AZ9" i="16" l="1"/>
  <c r="AY9" i="16"/>
  <c r="AX9" i="16"/>
  <c r="BB9" i="16"/>
  <c r="BD9" i="16"/>
  <c r="BJ9" i="16" s="1"/>
  <c r="BK6" i="16"/>
  <c r="BC9" i="16" l="1"/>
  <c r="BE9" i="16" s="1"/>
  <c r="BK9" i="16"/>
  <c r="BL9" i="16" s="1"/>
  <c r="BN9" i="16" s="1"/>
  <c r="BM9" i="16"/>
  <c r="BS9" i="16" s="1"/>
  <c r="BT6" i="16"/>
  <c r="BT9" i="16" l="1"/>
  <c r="BU9" i="16" s="1"/>
  <c r="BW9" i="16" s="1"/>
  <c r="BV9" i="16"/>
  <c r="CB9" i="16" s="1"/>
  <c r="BQ9" i="16"/>
  <c r="BP9" i="16"/>
  <c r="BR9" i="16"/>
  <c r="BH9" i="16"/>
  <c r="BG9" i="16"/>
  <c r="BI9" i="16"/>
  <c r="CC6" i="16"/>
  <c r="CC9" i="16" l="1"/>
  <c r="CD9" i="16" s="1"/>
  <c r="CF9" i="16" s="1"/>
  <c r="CE9" i="16"/>
  <c r="CK9" i="16" s="1"/>
  <c r="BZ9" i="16"/>
  <c r="BY9" i="16"/>
  <c r="CA9" i="16"/>
  <c r="CL6" i="16"/>
  <c r="CL9" i="16" l="1"/>
  <c r="CN9" i="16"/>
  <c r="CT9" i="16" s="1"/>
  <c r="CJ9" i="16"/>
  <c r="CI9" i="16"/>
  <c r="CH9" i="16"/>
  <c r="CU6" i="16"/>
  <c r="CU9" i="16" l="1"/>
  <c r="CV9" i="16" s="1"/>
  <c r="CX9" i="16" s="1"/>
  <c r="CW9" i="16"/>
  <c r="DC9" i="16" s="1"/>
  <c r="CM9" i="16"/>
  <c r="CO9" i="16" s="1"/>
  <c r="DD6" i="16"/>
  <c r="J7" i="15"/>
  <c r="DA9" i="16" l="1"/>
  <c r="CZ9" i="16"/>
  <c r="DB9" i="16"/>
  <c r="DD9" i="16"/>
  <c r="DE9" i="16" s="1"/>
  <c r="DG9" i="16" s="1"/>
  <c r="DF9" i="16"/>
  <c r="CQ9" i="16"/>
  <c r="CR9" i="16"/>
  <c r="CS9" i="16"/>
  <c r="J6" i="15"/>
  <c r="K7" i="15"/>
  <c r="DM6" i="16"/>
  <c r="I8" i="15"/>
  <c r="J8" i="15"/>
  <c r="DK9" i="16" l="1"/>
  <c r="DJ9" i="16"/>
  <c r="DI9" i="16"/>
  <c r="DM9" i="16"/>
  <c r="DN9" i="16" s="1"/>
  <c r="DP9" i="16" s="1"/>
  <c r="DO9" i="16"/>
  <c r="DU9" i="16" s="1"/>
  <c r="K8" i="15"/>
  <c r="K6" i="15"/>
  <c r="L7" i="15"/>
  <c r="DV6" i="16"/>
  <c r="DV9" i="16" l="1"/>
  <c r="DX9" i="16"/>
  <c r="ED9" i="16" s="1"/>
  <c r="DT9" i="16"/>
  <c r="DS9" i="16"/>
  <c r="DR9" i="16"/>
  <c r="L6" i="15"/>
  <c r="M7" i="15"/>
  <c r="L8" i="15"/>
  <c r="EE6" i="16"/>
  <c r="K8" i="2"/>
  <c r="L8" i="2" s="1"/>
  <c r="M8" i="2" s="1"/>
  <c r="N8" i="2" s="1"/>
  <c r="O8" i="2" s="1"/>
  <c r="P8" i="2" s="1"/>
  <c r="Q8" i="2" s="1"/>
  <c r="R8" i="2" s="1"/>
  <c r="S8" i="2" s="1"/>
  <c r="T8" i="2" s="1"/>
  <c r="U8" i="2" s="1"/>
  <c r="V8" i="2" s="1"/>
  <c r="W8" i="2" s="1"/>
  <c r="X8" i="2" s="1"/>
  <c r="Y8" i="2" s="1"/>
  <c r="Z8" i="2" s="1"/>
  <c r="AA8" i="2" s="1"/>
  <c r="AB8" i="2" s="1"/>
  <c r="AC8" i="2" s="1"/>
  <c r="AD8" i="2" s="1"/>
  <c r="AE8" i="2" s="1"/>
  <c r="AF8" i="2" s="1"/>
  <c r="AG8" i="2" s="1"/>
  <c r="AH8" i="2" s="1"/>
  <c r="AI8" i="2" s="1"/>
  <c r="AJ8" i="2" s="1"/>
  <c r="AK8" i="2" s="1"/>
  <c r="AL8" i="2" s="1"/>
  <c r="AM8" i="2" s="1"/>
  <c r="AN8" i="2" s="1"/>
  <c r="AO8" i="2" s="1"/>
  <c r="AP8" i="2" s="1"/>
  <c r="AQ8" i="2" s="1"/>
  <c r="AR8" i="2" s="1"/>
  <c r="AS8" i="2" s="1"/>
  <c r="AT8" i="2" s="1"/>
  <c r="AU8" i="2" s="1"/>
  <c r="AV8" i="2" s="1"/>
  <c r="AW8" i="2" s="1"/>
  <c r="AX8" i="2" s="1"/>
  <c r="AY8" i="2" s="1"/>
  <c r="AZ8" i="2" s="1"/>
  <c r="BA8" i="2" s="1"/>
  <c r="BB8" i="2" s="1"/>
  <c r="BC8" i="2" s="1"/>
  <c r="BD8" i="2" s="1"/>
  <c r="BE8" i="2" s="1"/>
  <c r="EE9" i="16" l="1"/>
  <c r="EF9" i="16" s="1"/>
  <c r="EH9" i="16" s="1"/>
  <c r="EG9" i="16"/>
  <c r="EM9" i="16" s="1"/>
  <c r="DW9" i="16"/>
  <c r="DY9" i="16" s="1"/>
  <c r="M6" i="15"/>
  <c r="N7" i="15"/>
  <c r="M8" i="15"/>
  <c r="EN6" i="16"/>
  <c r="BT11" i="2"/>
  <c r="BI154" i="2"/>
  <c r="BH154" i="2"/>
  <c r="BG154" i="2"/>
  <c r="CE278" i="2"/>
  <c r="CE124" i="2"/>
  <c r="CE245" i="2"/>
  <c r="CE112" i="2"/>
  <c r="CE267" i="2"/>
  <c r="CE198" i="2"/>
  <c r="CE286" i="2"/>
  <c r="CE39" i="2"/>
  <c r="CE133" i="2"/>
  <c r="CE65" i="2"/>
  <c r="CE58" i="2"/>
  <c r="CE82" i="2"/>
  <c r="CE32" i="2"/>
  <c r="CE25" i="2"/>
  <c r="CE145" i="2"/>
  <c r="CE164" i="2"/>
  <c r="CE270" i="2"/>
  <c r="CE101" i="2"/>
  <c r="CE274" i="2"/>
  <c r="CE23" i="2"/>
  <c r="CE314" i="2"/>
  <c r="CE247" i="2"/>
  <c r="CE86" i="2"/>
  <c r="CE324" i="2"/>
  <c r="CE323" i="2"/>
  <c r="CE322" i="2"/>
  <c r="CE321" i="2"/>
  <c r="CE320" i="2"/>
  <c r="CE319" i="2"/>
  <c r="CE318" i="2"/>
  <c r="CE317" i="2"/>
  <c r="CE316" i="2"/>
  <c r="CE315" i="2"/>
  <c r="CE313" i="2"/>
  <c r="CE312" i="2"/>
  <c r="CE311" i="2"/>
  <c r="CE310" i="2"/>
  <c r="CE265" i="2"/>
  <c r="CE308" i="2"/>
  <c r="CE307" i="2"/>
  <c r="CE306" i="2"/>
  <c r="CE305" i="2"/>
  <c r="CE304" i="2"/>
  <c r="CE303" i="2"/>
  <c r="CE302" i="2"/>
  <c r="CE301" i="2"/>
  <c r="CE300" i="2"/>
  <c r="CE299" i="2"/>
  <c r="CE298" i="2"/>
  <c r="CE297" i="2"/>
  <c r="CE296" i="2"/>
  <c r="CE295" i="2"/>
  <c r="CE294" i="2"/>
  <c r="CE293" i="2"/>
  <c r="CE292" i="2"/>
  <c r="CE291" i="2"/>
  <c r="CE290" i="2"/>
  <c r="CE289" i="2"/>
  <c r="CE288" i="2"/>
  <c r="CE287" i="2"/>
  <c r="CE285" i="2"/>
  <c r="CE284" i="2"/>
  <c r="CE283" i="2"/>
  <c r="CE282" i="2"/>
  <c r="CE281" i="2"/>
  <c r="CE280" i="2"/>
  <c r="CE279" i="2"/>
  <c r="CE234" i="2"/>
  <c r="CE276" i="2"/>
  <c r="CE275" i="2"/>
  <c r="CE273" i="2"/>
  <c r="CE272" i="2"/>
  <c r="CE271" i="2"/>
  <c r="CE269" i="2"/>
  <c r="CE268" i="2"/>
  <c r="CE266" i="2"/>
  <c r="CE66" i="2"/>
  <c r="CE264" i="2"/>
  <c r="CE263" i="2"/>
  <c r="CE262" i="2"/>
  <c r="CE261" i="2"/>
  <c r="CE260" i="2"/>
  <c r="CE259" i="2"/>
  <c r="CE258" i="2"/>
  <c r="CE257" i="2"/>
  <c r="CE256" i="2"/>
  <c r="CE255" i="2"/>
  <c r="CE254" i="2"/>
  <c r="CE253" i="2"/>
  <c r="CE252" i="2"/>
  <c r="CE251" i="2"/>
  <c r="CE250" i="2"/>
  <c r="CE249" i="2"/>
  <c r="CE248" i="2"/>
  <c r="CE246" i="2"/>
  <c r="CE244" i="2"/>
  <c r="CE243" i="2"/>
  <c r="CE242" i="2"/>
  <c r="CE241" i="2"/>
  <c r="CE240" i="2"/>
  <c r="CE239" i="2"/>
  <c r="CE238" i="2"/>
  <c r="CE237" i="2"/>
  <c r="CE236" i="2"/>
  <c r="CE235" i="2"/>
  <c r="CE16" i="2"/>
  <c r="CE233" i="2"/>
  <c r="CE232" i="2"/>
  <c r="CE231" i="2"/>
  <c r="CE230" i="2"/>
  <c r="CE229" i="2"/>
  <c r="CE228" i="2"/>
  <c r="CE227" i="2"/>
  <c r="CE226" i="2"/>
  <c r="CE225" i="2"/>
  <c r="CE224" i="2"/>
  <c r="CE223" i="2"/>
  <c r="CE222" i="2"/>
  <c r="CE221" i="2"/>
  <c r="CE220" i="2"/>
  <c r="CE219" i="2"/>
  <c r="CE218" i="2"/>
  <c r="CE217" i="2"/>
  <c r="CE216" i="2"/>
  <c r="CE215" i="2"/>
  <c r="CE214" i="2"/>
  <c r="CE213" i="2"/>
  <c r="CE212" i="2"/>
  <c r="CE211" i="2"/>
  <c r="CE210" i="2"/>
  <c r="CE209" i="2"/>
  <c r="CE208" i="2"/>
  <c r="CE207" i="2"/>
  <c r="CE206" i="2"/>
  <c r="CE205" i="2"/>
  <c r="CE204" i="2"/>
  <c r="CE203" i="2"/>
  <c r="CE202" i="2"/>
  <c r="CE201" i="2"/>
  <c r="CE200" i="2"/>
  <c r="CE199" i="2"/>
  <c r="CE197" i="2"/>
  <c r="CE196" i="2"/>
  <c r="CE195" i="2"/>
  <c r="CE194" i="2"/>
  <c r="CE193" i="2"/>
  <c r="CE192" i="2"/>
  <c r="CE191" i="2"/>
  <c r="CE190" i="2"/>
  <c r="CE189" i="2"/>
  <c r="CE188" i="2"/>
  <c r="CE187" i="2"/>
  <c r="CE186" i="2"/>
  <c r="CE185" i="2"/>
  <c r="CE184" i="2"/>
  <c r="CE183" i="2"/>
  <c r="CE182" i="2"/>
  <c r="CE181" i="2"/>
  <c r="CE180" i="2"/>
  <c r="CE179" i="2"/>
  <c r="CE178" i="2"/>
  <c r="CE177" i="2"/>
  <c r="CE176" i="2"/>
  <c r="CE175" i="2"/>
  <c r="CE174" i="2"/>
  <c r="CE173" i="2"/>
  <c r="CE172" i="2"/>
  <c r="CE171" i="2"/>
  <c r="CE170" i="2"/>
  <c r="CE169" i="2"/>
  <c r="CE168" i="2"/>
  <c r="CE167" i="2"/>
  <c r="CE166" i="2"/>
  <c r="CE165" i="2"/>
  <c r="CE163" i="2"/>
  <c r="CE162" i="2"/>
  <c r="CE161" i="2"/>
  <c r="CE160" i="2"/>
  <c r="CE159" i="2"/>
  <c r="CE158" i="2"/>
  <c r="CE157" i="2"/>
  <c r="CE156" i="2"/>
  <c r="CE155" i="2"/>
  <c r="CE154" i="2"/>
  <c r="CE153" i="2"/>
  <c r="CE152" i="2"/>
  <c r="CE151" i="2"/>
  <c r="CE150" i="2"/>
  <c r="CE149" i="2"/>
  <c r="CE148" i="2"/>
  <c r="CE147" i="2"/>
  <c r="CE146" i="2"/>
  <c r="CE144" i="2"/>
  <c r="CE143" i="2"/>
  <c r="CE142" i="2"/>
  <c r="CE141" i="2"/>
  <c r="CE140" i="2"/>
  <c r="CE139" i="2"/>
  <c r="CE138" i="2"/>
  <c r="CE137" i="2"/>
  <c r="CE136" i="2"/>
  <c r="CE135" i="2"/>
  <c r="CE134" i="2"/>
  <c r="CE132" i="2"/>
  <c r="CE131" i="2"/>
  <c r="CE130" i="2"/>
  <c r="CE129" i="2"/>
  <c r="CE128" i="2"/>
  <c r="CE127" i="2"/>
  <c r="CE126" i="2"/>
  <c r="CE125" i="2"/>
  <c r="CE123" i="2"/>
  <c r="CE122" i="2"/>
  <c r="CE121" i="2"/>
  <c r="CE120" i="2"/>
  <c r="CE119" i="2"/>
  <c r="CE118" i="2"/>
  <c r="CE117" i="2"/>
  <c r="CE116" i="2"/>
  <c r="CE115" i="2"/>
  <c r="CE114" i="2"/>
  <c r="CE113" i="2"/>
  <c r="CE111" i="2"/>
  <c r="CE110" i="2"/>
  <c r="CE109" i="2"/>
  <c r="CE108" i="2"/>
  <c r="CE107" i="2"/>
  <c r="CE106" i="2"/>
  <c r="CE105" i="2"/>
  <c r="CE104" i="2"/>
  <c r="CE103" i="2"/>
  <c r="CE102" i="2"/>
  <c r="CE100" i="2"/>
  <c r="CE99" i="2"/>
  <c r="CE98" i="2"/>
  <c r="CE97" i="2"/>
  <c r="CE96" i="2"/>
  <c r="CE95" i="2"/>
  <c r="CE94" i="2"/>
  <c r="CE93" i="2"/>
  <c r="CE92" i="2"/>
  <c r="CE91" i="2"/>
  <c r="CE309" i="2"/>
  <c r="CE89" i="2"/>
  <c r="CE88" i="2"/>
  <c r="CE87" i="2"/>
  <c r="CE85" i="2"/>
  <c r="CE84" i="2"/>
  <c r="CE83" i="2"/>
  <c r="CE81" i="2"/>
  <c r="CE80" i="2"/>
  <c r="CE79" i="2"/>
  <c r="CE78" i="2"/>
  <c r="CE77" i="2"/>
  <c r="CE76" i="2"/>
  <c r="CE75" i="2"/>
  <c r="CE74" i="2"/>
  <c r="CE73" i="2"/>
  <c r="CE72" i="2"/>
  <c r="CE71" i="2"/>
  <c r="CE70" i="2"/>
  <c r="CE69" i="2"/>
  <c r="CE68" i="2"/>
  <c r="CE67" i="2"/>
  <c r="CE277" i="2"/>
  <c r="CE64" i="2"/>
  <c r="CE63" i="2"/>
  <c r="CE62" i="2"/>
  <c r="CE61" i="2"/>
  <c r="CE60" i="2"/>
  <c r="CE59" i="2"/>
  <c r="CE57" i="2"/>
  <c r="CE56" i="2"/>
  <c r="CE55" i="2"/>
  <c r="CE54" i="2"/>
  <c r="CE53" i="2"/>
  <c r="CE52" i="2"/>
  <c r="CE51" i="2"/>
  <c r="CE50" i="2"/>
  <c r="CE49" i="2"/>
  <c r="CE48" i="2"/>
  <c r="CE47" i="2"/>
  <c r="CE46" i="2"/>
  <c r="CE45" i="2"/>
  <c r="CE44" i="2"/>
  <c r="CE43" i="2"/>
  <c r="CE42" i="2"/>
  <c r="CE41" i="2"/>
  <c r="CE40" i="2"/>
  <c r="CE38" i="2"/>
  <c r="CE37" i="2"/>
  <c r="CE36" i="2"/>
  <c r="CE35" i="2"/>
  <c r="CE34" i="2"/>
  <c r="CE33" i="2"/>
  <c r="CE31" i="2"/>
  <c r="CE30" i="2"/>
  <c r="CE29" i="2"/>
  <c r="CE28" i="2"/>
  <c r="CE27" i="2"/>
  <c r="CE26" i="2"/>
  <c r="CE24" i="2"/>
  <c r="CE22" i="2"/>
  <c r="CE21" i="2"/>
  <c r="CE20" i="2"/>
  <c r="CE19" i="2"/>
  <c r="CE18" i="2"/>
  <c r="CE17" i="2"/>
  <c r="CE90" i="2"/>
  <c r="CE15" i="2"/>
  <c r="CE14" i="2"/>
  <c r="CE13" i="2"/>
  <c r="CE12" i="2"/>
  <c r="CE11" i="2"/>
  <c r="CA278" i="2"/>
  <c r="CA124" i="2"/>
  <c r="CA245" i="2"/>
  <c r="CA112" i="2"/>
  <c r="CA267" i="2"/>
  <c r="CA198" i="2"/>
  <c r="CA286" i="2"/>
  <c r="CA39" i="2"/>
  <c r="CA133" i="2"/>
  <c r="CA65" i="2"/>
  <c r="CA58" i="2"/>
  <c r="CA82" i="2"/>
  <c r="CA32" i="2"/>
  <c r="CA25" i="2"/>
  <c r="CA145" i="2"/>
  <c r="CA164" i="2"/>
  <c r="CA270" i="2"/>
  <c r="CA101" i="2"/>
  <c r="CA274" i="2"/>
  <c r="CA23" i="2"/>
  <c r="CA314" i="2"/>
  <c r="CA247" i="2"/>
  <c r="CA86" i="2"/>
  <c r="CA324" i="2"/>
  <c r="CA323" i="2"/>
  <c r="CA322" i="2"/>
  <c r="CA321" i="2"/>
  <c r="CA320" i="2"/>
  <c r="CA319" i="2"/>
  <c r="CA318" i="2"/>
  <c r="CA317" i="2"/>
  <c r="CA316" i="2"/>
  <c r="CA315" i="2"/>
  <c r="CA313" i="2"/>
  <c r="CA312" i="2"/>
  <c r="CA311" i="2"/>
  <c r="CA310" i="2"/>
  <c r="CA265" i="2"/>
  <c r="CA308" i="2"/>
  <c r="CA307" i="2"/>
  <c r="CA306" i="2"/>
  <c r="CA305" i="2"/>
  <c r="CA304" i="2"/>
  <c r="CA303" i="2"/>
  <c r="CA302" i="2"/>
  <c r="CA301" i="2"/>
  <c r="CA300" i="2"/>
  <c r="CA299" i="2"/>
  <c r="CA298" i="2"/>
  <c r="CA297" i="2"/>
  <c r="CA296" i="2"/>
  <c r="CA295" i="2"/>
  <c r="CA294" i="2"/>
  <c r="CA293" i="2"/>
  <c r="CA292" i="2"/>
  <c r="CA291" i="2"/>
  <c r="CA290" i="2"/>
  <c r="CA289" i="2"/>
  <c r="CA288" i="2"/>
  <c r="CA287" i="2"/>
  <c r="CA285" i="2"/>
  <c r="CA284" i="2"/>
  <c r="CA283" i="2"/>
  <c r="CA282" i="2"/>
  <c r="CA281" i="2"/>
  <c r="CA280" i="2"/>
  <c r="CA279" i="2"/>
  <c r="CA234" i="2"/>
  <c r="CA276" i="2"/>
  <c r="CA275" i="2"/>
  <c r="CA273" i="2"/>
  <c r="CA272" i="2"/>
  <c r="CA271" i="2"/>
  <c r="CA269" i="2"/>
  <c r="CA268" i="2"/>
  <c r="CA266" i="2"/>
  <c r="CA66" i="2"/>
  <c r="CA264" i="2"/>
  <c r="CA263" i="2"/>
  <c r="CA262" i="2"/>
  <c r="CA261" i="2"/>
  <c r="CA260" i="2"/>
  <c r="CA259" i="2"/>
  <c r="CA258" i="2"/>
  <c r="CA257" i="2"/>
  <c r="CA256" i="2"/>
  <c r="CA255" i="2"/>
  <c r="CA254" i="2"/>
  <c r="CA253" i="2"/>
  <c r="CA252" i="2"/>
  <c r="CA251" i="2"/>
  <c r="CA250" i="2"/>
  <c r="CA249" i="2"/>
  <c r="CA248" i="2"/>
  <c r="CA246" i="2"/>
  <c r="CA244" i="2"/>
  <c r="CA243" i="2"/>
  <c r="CA242" i="2"/>
  <c r="CA241" i="2"/>
  <c r="CA240" i="2"/>
  <c r="CA239" i="2"/>
  <c r="CA238" i="2"/>
  <c r="CA237" i="2"/>
  <c r="CA236" i="2"/>
  <c r="CA235" i="2"/>
  <c r="CA16" i="2"/>
  <c r="CA233" i="2"/>
  <c r="CA232" i="2"/>
  <c r="CA231" i="2"/>
  <c r="CA230" i="2"/>
  <c r="CA229" i="2"/>
  <c r="CA228" i="2"/>
  <c r="CA227" i="2"/>
  <c r="CA226" i="2"/>
  <c r="CA225" i="2"/>
  <c r="CA224" i="2"/>
  <c r="CA223" i="2"/>
  <c r="CA222" i="2"/>
  <c r="CA221" i="2"/>
  <c r="CA220" i="2"/>
  <c r="CA219" i="2"/>
  <c r="CA218" i="2"/>
  <c r="CA217" i="2"/>
  <c r="CA216" i="2"/>
  <c r="CA215" i="2"/>
  <c r="CA214" i="2"/>
  <c r="CA213" i="2"/>
  <c r="CA212" i="2"/>
  <c r="CA211" i="2"/>
  <c r="CA210" i="2"/>
  <c r="CA209" i="2"/>
  <c r="CA208" i="2"/>
  <c r="CA207" i="2"/>
  <c r="CA206" i="2"/>
  <c r="CA205" i="2"/>
  <c r="CA204" i="2"/>
  <c r="CA203" i="2"/>
  <c r="CA202" i="2"/>
  <c r="CA201" i="2"/>
  <c r="CA200" i="2"/>
  <c r="CA199" i="2"/>
  <c r="CA197" i="2"/>
  <c r="CA196" i="2"/>
  <c r="CA195" i="2"/>
  <c r="CA194" i="2"/>
  <c r="CA193" i="2"/>
  <c r="CA192" i="2"/>
  <c r="CA191" i="2"/>
  <c r="CA190" i="2"/>
  <c r="CA189" i="2"/>
  <c r="CA188" i="2"/>
  <c r="CA187" i="2"/>
  <c r="CA186" i="2"/>
  <c r="CA185" i="2"/>
  <c r="CA184" i="2"/>
  <c r="CA183" i="2"/>
  <c r="CA182" i="2"/>
  <c r="CA181" i="2"/>
  <c r="CA180" i="2"/>
  <c r="CA179" i="2"/>
  <c r="CA178" i="2"/>
  <c r="CA177" i="2"/>
  <c r="CA176" i="2"/>
  <c r="CA175" i="2"/>
  <c r="CA174" i="2"/>
  <c r="CA173" i="2"/>
  <c r="CA172" i="2"/>
  <c r="CA171" i="2"/>
  <c r="CA170" i="2"/>
  <c r="CA169" i="2"/>
  <c r="CA168" i="2"/>
  <c r="CA167" i="2"/>
  <c r="CA166" i="2"/>
  <c r="CA165" i="2"/>
  <c r="CA163" i="2"/>
  <c r="CA162" i="2"/>
  <c r="CA161" i="2"/>
  <c r="CA160" i="2"/>
  <c r="CA159" i="2"/>
  <c r="CA158" i="2"/>
  <c r="CA157" i="2"/>
  <c r="CA156" i="2"/>
  <c r="CA155" i="2"/>
  <c r="CA154" i="2"/>
  <c r="CA153" i="2"/>
  <c r="CA152" i="2"/>
  <c r="CA151" i="2"/>
  <c r="CA150" i="2"/>
  <c r="CA149" i="2"/>
  <c r="CA148" i="2"/>
  <c r="CA147" i="2"/>
  <c r="CA146" i="2"/>
  <c r="CA144" i="2"/>
  <c r="CA143" i="2"/>
  <c r="CA142" i="2"/>
  <c r="CA141" i="2"/>
  <c r="CA140" i="2"/>
  <c r="CA139" i="2"/>
  <c r="CA138" i="2"/>
  <c r="CA137" i="2"/>
  <c r="CA136" i="2"/>
  <c r="CA135" i="2"/>
  <c r="CA134" i="2"/>
  <c r="CA132" i="2"/>
  <c r="CA131" i="2"/>
  <c r="CA130" i="2"/>
  <c r="CA129" i="2"/>
  <c r="CA128" i="2"/>
  <c r="CA127" i="2"/>
  <c r="CA126" i="2"/>
  <c r="CA125" i="2"/>
  <c r="CA123" i="2"/>
  <c r="CA122" i="2"/>
  <c r="CA121" i="2"/>
  <c r="CA120" i="2"/>
  <c r="CA119" i="2"/>
  <c r="CA118" i="2"/>
  <c r="CA117" i="2"/>
  <c r="CA116" i="2"/>
  <c r="CA115" i="2"/>
  <c r="CA114" i="2"/>
  <c r="CA113" i="2"/>
  <c r="CA111" i="2"/>
  <c r="CA110" i="2"/>
  <c r="CA109" i="2"/>
  <c r="CA108" i="2"/>
  <c r="CA107" i="2"/>
  <c r="CA106" i="2"/>
  <c r="CA105" i="2"/>
  <c r="CA104" i="2"/>
  <c r="CA103" i="2"/>
  <c r="CA102" i="2"/>
  <c r="CA100" i="2"/>
  <c r="CA99" i="2"/>
  <c r="CA98" i="2"/>
  <c r="CA97" i="2"/>
  <c r="CA96" i="2"/>
  <c r="CA95" i="2"/>
  <c r="CA94" i="2"/>
  <c r="CA93" i="2"/>
  <c r="CA92" i="2"/>
  <c r="CA91" i="2"/>
  <c r="CA309" i="2"/>
  <c r="CA89" i="2"/>
  <c r="CA88" i="2"/>
  <c r="CA87" i="2"/>
  <c r="CA85" i="2"/>
  <c r="CA84" i="2"/>
  <c r="CA83" i="2"/>
  <c r="CA81" i="2"/>
  <c r="CA80" i="2"/>
  <c r="CA79" i="2"/>
  <c r="CA78" i="2"/>
  <c r="CA77" i="2"/>
  <c r="CA76" i="2"/>
  <c r="CA75" i="2"/>
  <c r="CA74" i="2"/>
  <c r="CA73" i="2"/>
  <c r="CA72" i="2"/>
  <c r="CA71" i="2"/>
  <c r="CA70" i="2"/>
  <c r="CA69" i="2"/>
  <c r="CA68" i="2"/>
  <c r="CA67" i="2"/>
  <c r="CA277" i="2"/>
  <c r="CA64" i="2"/>
  <c r="CA63" i="2"/>
  <c r="CA62" i="2"/>
  <c r="CA61" i="2"/>
  <c r="CA60" i="2"/>
  <c r="CA59" i="2"/>
  <c r="CA57" i="2"/>
  <c r="CA56" i="2"/>
  <c r="CA55" i="2"/>
  <c r="CA54" i="2"/>
  <c r="CA53" i="2"/>
  <c r="CA52" i="2"/>
  <c r="CA51" i="2"/>
  <c r="CA50" i="2"/>
  <c r="CA49" i="2"/>
  <c r="CA48" i="2"/>
  <c r="CA47" i="2"/>
  <c r="CA46" i="2"/>
  <c r="CA45" i="2"/>
  <c r="CA44" i="2"/>
  <c r="CA43" i="2"/>
  <c r="CA42" i="2"/>
  <c r="CA41" i="2"/>
  <c r="CA40" i="2"/>
  <c r="CA38" i="2"/>
  <c r="CA37" i="2"/>
  <c r="CA36" i="2"/>
  <c r="CA35" i="2"/>
  <c r="CA34" i="2"/>
  <c r="CA33" i="2"/>
  <c r="CA31" i="2"/>
  <c r="CA30" i="2"/>
  <c r="CA29" i="2"/>
  <c r="CA28" i="2"/>
  <c r="CA27" i="2"/>
  <c r="CA26" i="2"/>
  <c r="CA24" i="2"/>
  <c r="CA22" i="2"/>
  <c r="CA21" i="2"/>
  <c r="CA20" i="2"/>
  <c r="CA19" i="2"/>
  <c r="CA18" i="2"/>
  <c r="CA17" i="2"/>
  <c r="CA90" i="2"/>
  <c r="CA15" i="2"/>
  <c r="CA14" i="2"/>
  <c r="CA13" i="2"/>
  <c r="CA12" i="2"/>
  <c r="CA11" i="2"/>
  <c r="EC9" i="16" l="1"/>
  <c r="EB9" i="16"/>
  <c r="EA9" i="16"/>
  <c r="EN9" i="16"/>
  <c r="EO9" i="16" s="1"/>
  <c r="EQ9" i="16" s="1"/>
  <c r="EP9" i="16"/>
  <c r="EV9" i="16" s="1"/>
  <c r="EK9" i="16"/>
  <c r="EJ9" i="16"/>
  <c r="EL9" i="16"/>
  <c r="N6" i="15"/>
  <c r="N8" i="15"/>
  <c r="EW6" i="16"/>
  <c r="CF278" i="2"/>
  <c r="CF124" i="2"/>
  <c r="CF245" i="2"/>
  <c r="CF112" i="2"/>
  <c r="CF267" i="2"/>
  <c r="CF198" i="2"/>
  <c r="CF286" i="2"/>
  <c r="CF39" i="2"/>
  <c r="CF133" i="2"/>
  <c r="CF65" i="2"/>
  <c r="CF58" i="2"/>
  <c r="CF82" i="2"/>
  <c r="CF32" i="2"/>
  <c r="CF25" i="2"/>
  <c r="CF145" i="2"/>
  <c r="CF164" i="2"/>
  <c r="CF270" i="2"/>
  <c r="CF101" i="2"/>
  <c r="CF274" i="2"/>
  <c r="CF23" i="2"/>
  <c r="CF314" i="2"/>
  <c r="CF247" i="2"/>
  <c r="CF86" i="2"/>
  <c r="CF324" i="2"/>
  <c r="CF323" i="2"/>
  <c r="CF322" i="2"/>
  <c r="CF321" i="2"/>
  <c r="CF320" i="2"/>
  <c r="CF319" i="2"/>
  <c r="CF318" i="2"/>
  <c r="CF317" i="2"/>
  <c r="CF316" i="2"/>
  <c r="CF315" i="2"/>
  <c r="CF313" i="2"/>
  <c r="CF312" i="2"/>
  <c r="CF311" i="2"/>
  <c r="CF310" i="2"/>
  <c r="CF265" i="2"/>
  <c r="CF308" i="2"/>
  <c r="CF307" i="2"/>
  <c r="CF306" i="2"/>
  <c r="CF305" i="2"/>
  <c r="CF304" i="2"/>
  <c r="CF303" i="2"/>
  <c r="CF302" i="2"/>
  <c r="CF301" i="2"/>
  <c r="CF300" i="2"/>
  <c r="CF299" i="2"/>
  <c r="CF298" i="2"/>
  <c r="CF297" i="2"/>
  <c r="CF296" i="2"/>
  <c r="CF295" i="2"/>
  <c r="CF294" i="2"/>
  <c r="CF293" i="2"/>
  <c r="CF292" i="2"/>
  <c r="CF291" i="2"/>
  <c r="CF290" i="2"/>
  <c r="CF289" i="2"/>
  <c r="CF288" i="2"/>
  <c r="CF287" i="2"/>
  <c r="CF285" i="2"/>
  <c r="CF284" i="2"/>
  <c r="CF283" i="2"/>
  <c r="CF282" i="2"/>
  <c r="CF281" i="2"/>
  <c r="CF280" i="2"/>
  <c r="CF279" i="2"/>
  <c r="CF234" i="2"/>
  <c r="CF276" i="2"/>
  <c r="CF275" i="2"/>
  <c r="CF273" i="2"/>
  <c r="CF272" i="2"/>
  <c r="CF271" i="2"/>
  <c r="CF269" i="2"/>
  <c r="CF268" i="2"/>
  <c r="CF266" i="2"/>
  <c r="CF66" i="2"/>
  <c r="CF264" i="2"/>
  <c r="CF263" i="2"/>
  <c r="CF262" i="2"/>
  <c r="CF261" i="2"/>
  <c r="CF260" i="2"/>
  <c r="CF259" i="2"/>
  <c r="CF258" i="2"/>
  <c r="CF257" i="2"/>
  <c r="CF256" i="2"/>
  <c r="CF255" i="2"/>
  <c r="CF254" i="2"/>
  <c r="CF253" i="2"/>
  <c r="CF252" i="2"/>
  <c r="CF251" i="2"/>
  <c r="CF250" i="2"/>
  <c r="CF249" i="2"/>
  <c r="CF248" i="2"/>
  <c r="CF246" i="2"/>
  <c r="CF244" i="2"/>
  <c r="CF243" i="2"/>
  <c r="CF242" i="2"/>
  <c r="CF241" i="2"/>
  <c r="CF240" i="2"/>
  <c r="CF239" i="2"/>
  <c r="CF238" i="2"/>
  <c r="CF237" i="2"/>
  <c r="CF236" i="2"/>
  <c r="CF235" i="2"/>
  <c r="CF16" i="2"/>
  <c r="CF233" i="2"/>
  <c r="CF232" i="2"/>
  <c r="CF231" i="2"/>
  <c r="CF230" i="2"/>
  <c r="CF229" i="2"/>
  <c r="CF228" i="2"/>
  <c r="CF227" i="2"/>
  <c r="CF226" i="2"/>
  <c r="CF225" i="2"/>
  <c r="CF224" i="2"/>
  <c r="CF223" i="2"/>
  <c r="CF222" i="2"/>
  <c r="CF221" i="2"/>
  <c r="CF220" i="2"/>
  <c r="CF219" i="2"/>
  <c r="CF218" i="2"/>
  <c r="CF217" i="2"/>
  <c r="CF216" i="2"/>
  <c r="CF215" i="2"/>
  <c r="CF214" i="2"/>
  <c r="CF213" i="2"/>
  <c r="CF212" i="2"/>
  <c r="CF211" i="2"/>
  <c r="CF210" i="2"/>
  <c r="CF209" i="2"/>
  <c r="CF208" i="2"/>
  <c r="CF207" i="2"/>
  <c r="CF206" i="2"/>
  <c r="CF205" i="2"/>
  <c r="CF204" i="2"/>
  <c r="CF203" i="2"/>
  <c r="CF202" i="2"/>
  <c r="CF201" i="2"/>
  <c r="CF200" i="2"/>
  <c r="CF199" i="2"/>
  <c r="CF197" i="2"/>
  <c r="CF196" i="2"/>
  <c r="CF195" i="2"/>
  <c r="CF194" i="2"/>
  <c r="CF193" i="2"/>
  <c r="CF192" i="2"/>
  <c r="CF191" i="2"/>
  <c r="CF190" i="2"/>
  <c r="CF189" i="2"/>
  <c r="CF188" i="2"/>
  <c r="CF187" i="2"/>
  <c r="CF186" i="2"/>
  <c r="CF185" i="2"/>
  <c r="CF184" i="2"/>
  <c r="CF183" i="2"/>
  <c r="CF182" i="2"/>
  <c r="CF181" i="2"/>
  <c r="CF180" i="2"/>
  <c r="CF179" i="2"/>
  <c r="CF178" i="2"/>
  <c r="CF177" i="2"/>
  <c r="CF176" i="2"/>
  <c r="CF175" i="2"/>
  <c r="CF174" i="2"/>
  <c r="CF173" i="2"/>
  <c r="CF172" i="2"/>
  <c r="CF171" i="2"/>
  <c r="CF170" i="2"/>
  <c r="CF169" i="2"/>
  <c r="CF168" i="2"/>
  <c r="CF167" i="2"/>
  <c r="CF166" i="2"/>
  <c r="CF165" i="2"/>
  <c r="CF163" i="2"/>
  <c r="CF162" i="2"/>
  <c r="CF161" i="2"/>
  <c r="CF160" i="2"/>
  <c r="CF159" i="2"/>
  <c r="CF158" i="2"/>
  <c r="CF157" i="2"/>
  <c r="CF156" i="2"/>
  <c r="CF155" i="2"/>
  <c r="CF154" i="2"/>
  <c r="CF153" i="2"/>
  <c r="CF152" i="2"/>
  <c r="CF151" i="2"/>
  <c r="CF150" i="2"/>
  <c r="CF149" i="2"/>
  <c r="CF148" i="2"/>
  <c r="CF147" i="2"/>
  <c r="CF146" i="2"/>
  <c r="CF144" i="2"/>
  <c r="CF143" i="2"/>
  <c r="CF142" i="2"/>
  <c r="CF141" i="2"/>
  <c r="CF140" i="2"/>
  <c r="CF139" i="2"/>
  <c r="CF138" i="2"/>
  <c r="CF137" i="2"/>
  <c r="CF136" i="2"/>
  <c r="CF135" i="2"/>
  <c r="CF134" i="2"/>
  <c r="CF132" i="2"/>
  <c r="CF131" i="2"/>
  <c r="CF130" i="2"/>
  <c r="CF129" i="2"/>
  <c r="CF128" i="2"/>
  <c r="CF127" i="2"/>
  <c r="CF126" i="2"/>
  <c r="CF125" i="2"/>
  <c r="CF123" i="2"/>
  <c r="CF122" i="2"/>
  <c r="CF121" i="2"/>
  <c r="CF120" i="2"/>
  <c r="CF119" i="2"/>
  <c r="CF118" i="2"/>
  <c r="CF117" i="2"/>
  <c r="CF116" i="2"/>
  <c r="CF115" i="2"/>
  <c r="CF114" i="2"/>
  <c r="CF113" i="2"/>
  <c r="CF111" i="2"/>
  <c r="CF110" i="2"/>
  <c r="CF109" i="2"/>
  <c r="CF108" i="2"/>
  <c r="CF107" i="2"/>
  <c r="CF106" i="2"/>
  <c r="CF105" i="2"/>
  <c r="CF104" i="2"/>
  <c r="CF103" i="2"/>
  <c r="CF102" i="2"/>
  <c r="CF100" i="2"/>
  <c r="CF99" i="2"/>
  <c r="CF98" i="2"/>
  <c r="CF97" i="2"/>
  <c r="CF96" i="2"/>
  <c r="CF95" i="2"/>
  <c r="CF94" i="2"/>
  <c r="CF93" i="2"/>
  <c r="CF92" i="2"/>
  <c r="CF91" i="2"/>
  <c r="CF309" i="2"/>
  <c r="CF89" i="2"/>
  <c r="CF88" i="2"/>
  <c r="CF87" i="2"/>
  <c r="CF85" i="2"/>
  <c r="CF84" i="2"/>
  <c r="CF83" i="2"/>
  <c r="CF81" i="2"/>
  <c r="CF80" i="2"/>
  <c r="CF79" i="2"/>
  <c r="CF78" i="2"/>
  <c r="CF77" i="2"/>
  <c r="CF76" i="2"/>
  <c r="CF75" i="2"/>
  <c r="CF74" i="2"/>
  <c r="CF73" i="2"/>
  <c r="CF72" i="2"/>
  <c r="CF71" i="2"/>
  <c r="CF70" i="2"/>
  <c r="CF69" i="2"/>
  <c r="CF68" i="2"/>
  <c r="CF67" i="2"/>
  <c r="CF277" i="2"/>
  <c r="CF64" i="2"/>
  <c r="CF63" i="2"/>
  <c r="CF62" i="2"/>
  <c r="CF61" i="2"/>
  <c r="CF60" i="2"/>
  <c r="CF59" i="2"/>
  <c r="CF57" i="2"/>
  <c r="CF56" i="2"/>
  <c r="CF55" i="2"/>
  <c r="CF54" i="2"/>
  <c r="CF53" i="2"/>
  <c r="CF52" i="2"/>
  <c r="CF51" i="2"/>
  <c r="CF50" i="2"/>
  <c r="CF49" i="2"/>
  <c r="CF48" i="2"/>
  <c r="CF47" i="2"/>
  <c r="CF46" i="2"/>
  <c r="CF45" i="2"/>
  <c r="CF44" i="2"/>
  <c r="CF43" i="2"/>
  <c r="CF42" i="2"/>
  <c r="CF41" i="2"/>
  <c r="CF40" i="2"/>
  <c r="CF38" i="2"/>
  <c r="CF37" i="2"/>
  <c r="CF36" i="2"/>
  <c r="CF35" i="2"/>
  <c r="CF34" i="2"/>
  <c r="CF33" i="2"/>
  <c r="CF31" i="2"/>
  <c r="CF30" i="2"/>
  <c r="CF29" i="2"/>
  <c r="CF28" i="2"/>
  <c r="CF27" i="2"/>
  <c r="CF26" i="2"/>
  <c r="CF24" i="2"/>
  <c r="CF22" i="2"/>
  <c r="CF21" i="2"/>
  <c r="CF20" i="2"/>
  <c r="CF19" i="2"/>
  <c r="CF18" i="2"/>
  <c r="CF17" i="2"/>
  <c r="CF90" i="2"/>
  <c r="CF15" i="2"/>
  <c r="CF14" i="2"/>
  <c r="CF13" i="2"/>
  <c r="CF12" i="2"/>
  <c r="CF11" i="2"/>
  <c r="CD278" i="2"/>
  <c r="CD124" i="2"/>
  <c r="CD245" i="2"/>
  <c r="CD112" i="2"/>
  <c r="CD267" i="2"/>
  <c r="CD198" i="2"/>
  <c r="CD286" i="2"/>
  <c r="CD39" i="2"/>
  <c r="CD133" i="2"/>
  <c r="CD65" i="2"/>
  <c r="CD58" i="2"/>
  <c r="CD82" i="2"/>
  <c r="CD32" i="2"/>
  <c r="CD25" i="2"/>
  <c r="CD145" i="2"/>
  <c r="CD164" i="2"/>
  <c r="CD270" i="2"/>
  <c r="CD101" i="2"/>
  <c r="CD274" i="2"/>
  <c r="CD23" i="2"/>
  <c r="CD314" i="2"/>
  <c r="CD247" i="2"/>
  <c r="CD86" i="2"/>
  <c r="CD324" i="2"/>
  <c r="CD323" i="2"/>
  <c r="CD322" i="2"/>
  <c r="CD321" i="2"/>
  <c r="CD320" i="2"/>
  <c r="CD319" i="2"/>
  <c r="CD318" i="2"/>
  <c r="CD317" i="2"/>
  <c r="CD316" i="2"/>
  <c r="CD315" i="2"/>
  <c r="CD313" i="2"/>
  <c r="CD312" i="2"/>
  <c r="CD311" i="2"/>
  <c r="CD310" i="2"/>
  <c r="CD265" i="2"/>
  <c r="CD308" i="2"/>
  <c r="CD307" i="2"/>
  <c r="CD306" i="2"/>
  <c r="CD305" i="2"/>
  <c r="CD304" i="2"/>
  <c r="CD303" i="2"/>
  <c r="CD302" i="2"/>
  <c r="CD301" i="2"/>
  <c r="CD300" i="2"/>
  <c r="CD299" i="2"/>
  <c r="CD298" i="2"/>
  <c r="CD297" i="2"/>
  <c r="CD296" i="2"/>
  <c r="CD295" i="2"/>
  <c r="CD294" i="2"/>
  <c r="CD293" i="2"/>
  <c r="CD292" i="2"/>
  <c r="CD291" i="2"/>
  <c r="CD290" i="2"/>
  <c r="CD289" i="2"/>
  <c r="CD288" i="2"/>
  <c r="CD287" i="2"/>
  <c r="CD285" i="2"/>
  <c r="CD284" i="2"/>
  <c r="CD283" i="2"/>
  <c r="CD282" i="2"/>
  <c r="CD281" i="2"/>
  <c r="CD280" i="2"/>
  <c r="CD279" i="2"/>
  <c r="CD234" i="2"/>
  <c r="CD276" i="2"/>
  <c r="CD275" i="2"/>
  <c r="CD273" i="2"/>
  <c r="CD272" i="2"/>
  <c r="CD271" i="2"/>
  <c r="CD269" i="2"/>
  <c r="CD268" i="2"/>
  <c r="CD266" i="2"/>
  <c r="CD66" i="2"/>
  <c r="CD264" i="2"/>
  <c r="CD263" i="2"/>
  <c r="CD262" i="2"/>
  <c r="CD261" i="2"/>
  <c r="CD260" i="2"/>
  <c r="CD259" i="2"/>
  <c r="CD258" i="2"/>
  <c r="CD257" i="2"/>
  <c r="CD256" i="2"/>
  <c r="CD255" i="2"/>
  <c r="CD254" i="2"/>
  <c r="CD253" i="2"/>
  <c r="CD252" i="2"/>
  <c r="CD251" i="2"/>
  <c r="CD250" i="2"/>
  <c r="CD249" i="2"/>
  <c r="CD248" i="2"/>
  <c r="CD246" i="2"/>
  <c r="CD244" i="2"/>
  <c r="CD243" i="2"/>
  <c r="CD242" i="2"/>
  <c r="CD241" i="2"/>
  <c r="CD240" i="2"/>
  <c r="CD239" i="2"/>
  <c r="CD238" i="2"/>
  <c r="CD237" i="2"/>
  <c r="CD236" i="2"/>
  <c r="CD235" i="2"/>
  <c r="CD16" i="2"/>
  <c r="CD233" i="2"/>
  <c r="CD232" i="2"/>
  <c r="CD231" i="2"/>
  <c r="CD230" i="2"/>
  <c r="CD229" i="2"/>
  <c r="CD228" i="2"/>
  <c r="CD227" i="2"/>
  <c r="CD226" i="2"/>
  <c r="CD225" i="2"/>
  <c r="CD224" i="2"/>
  <c r="CD223" i="2"/>
  <c r="CD222" i="2"/>
  <c r="CD221" i="2"/>
  <c r="CD220" i="2"/>
  <c r="CD219" i="2"/>
  <c r="CD218" i="2"/>
  <c r="CD217" i="2"/>
  <c r="CD216" i="2"/>
  <c r="CD215" i="2"/>
  <c r="CD214" i="2"/>
  <c r="CD213" i="2"/>
  <c r="CD212" i="2"/>
  <c r="CD211" i="2"/>
  <c r="CD210" i="2"/>
  <c r="CD209" i="2"/>
  <c r="CD208" i="2"/>
  <c r="CD207" i="2"/>
  <c r="CD206" i="2"/>
  <c r="CD205" i="2"/>
  <c r="CD204" i="2"/>
  <c r="CD203" i="2"/>
  <c r="CD202" i="2"/>
  <c r="CD201" i="2"/>
  <c r="CD200" i="2"/>
  <c r="CD199" i="2"/>
  <c r="CD197" i="2"/>
  <c r="CD196" i="2"/>
  <c r="CD195" i="2"/>
  <c r="CD194" i="2"/>
  <c r="CD193" i="2"/>
  <c r="CD192" i="2"/>
  <c r="CD191" i="2"/>
  <c r="CD190" i="2"/>
  <c r="CD189" i="2"/>
  <c r="CD188" i="2"/>
  <c r="CD187" i="2"/>
  <c r="CD186" i="2"/>
  <c r="CD185" i="2"/>
  <c r="CD184" i="2"/>
  <c r="CD183" i="2"/>
  <c r="CD182" i="2"/>
  <c r="CD181" i="2"/>
  <c r="CD180" i="2"/>
  <c r="CD179" i="2"/>
  <c r="CD178" i="2"/>
  <c r="CD177" i="2"/>
  <c r="CD176" i="2"/>
  <c r="CD175" i="2"/>
  <c r="CD174" i="2"/>
  <c r="CD173" i="2"/>
  <c r="CD172" i="2"/>
  <c r="CD171" i="2"/>
  <c r="CD170" i="2"/>
  <c r="CD169" i="2"/>
  <c r="CD168" i="2"/>
  <c r="CD167" i="2"/>
  <c r="CD166" i="2"/>
  <c r="CD165" i="2"/>
  <c r="CD163" i="2"/>
  <c r="CD162" i="2"/>
  <c r="CD161" i="2"/>
  <c r="CD160" i="2"/>
  <c r="CD159" i="2"/>
  <c r="CD158" i="2"/>
  <c r="CD157" i="2"/>
  <c r="CD156" i="2"/>
  <c r="CD155" i="2"/>
  <c r="CD154" i="2"/>
  <c r="CD153" i="2"/>
  <c r="CD152" i="2"/>
  <c r="CD151" i="2"/>
  <c r="CD150" i="2"/>
  <c r="CD149" i="2"/>
  <c r="CD148" i="2"/>
  <c r="CD147" i="2"/>
  <c r="CD146" i="2"/>
  <c r="CD144" i="2"/>
  <c r="CD143" i="2"/>
  <c r="CD142" i="2"/>
  <c r="CD141" i="2"/>
  <c r="CD140" i="2"/>
  <c r="CD139" i="2"/>
  <c r="CD138" i="2"/>
  <c r="CD137" i="2"/>
  <c r="CD136" i="2"/>
  <c r="CD135" i="2"/>
  <c r="CD134" i="2"/>
  <c r="CD132" i="2"/>
  <c r="CD131" i="2"/>
  <c r="CD130" i="2"/>
  <c r="CD129" i="2"/>
  <c r="CD128" i="2"/>
  <c r="CD127" i="2"/>
  <c r="CD126" i="2"/>
  <c r="CD125" i="2"/>
  <c r="CD123" i="2"/>
  <c r="CD122" i="2"/>
  <c r="CD121" i="2"/>
  <c r="CD120" i="2"/>
  <c r="CD119" i="2"/>
  <c r="CD118" i="2"/>
  <c r="CD117" i="2"/>
  <c r="CD116" i="2"/>
  <c r="CD115" i="2"/>
  <c r="CD114" i="2"/>
  <c r="CD113" i="2"/>
  <c r="CD111" i="2"/>
  <c r="CD110" i="2"/>
  <c r="CD109" i="2"/>
  <c r="CD108" i="2"/>
  <c r="CD107" i="2"/>
  <c r="CD106" i="2"/>
  <c r="CD105" i="2"/>
  <c r="CD104" i="2"/>
  <c r="CD103" i="2"/>
  <c r="CD102" i="2"/>
  <c r="CD100" i="2"/>
  <c r="CD99" i="2"/>
  <c r="CD98" i="2"/>
  <c r="CD97" i="2"/>
  <c r="CD96" i="2"/>
  <c r="CD95" i="2"/>
  <c r="CD94" i="2"/>
  <c r="CD93" i="2"/>
  <c r="CD92" i="2"/>
  <c r="CD91" i="2"/>
  <c r="CD309" i="2"/>
  <c r="CD89" i="2"/>
  <c r="CD88" i="2"/>
  <c r="CD87" i="2"/>
  <c r="CD85" i="2"/>
  <c r="CD84" i="2"/>
  <c r="CD83" i="2"/>
  <c r="CD81" i="2"/>
  <c r="CD80" i="2"/>
  <c r="CD79" i="2"/>
  <c r="CD78" i="2"/>
  <c r="CD77" i="2"/>
  <c r="CD76" i="2"/>
  <c r="CD75" i="2"/>
  <c r="CD74" i="2"/>
  <c r="CD73" i="2"/>
  <c r="CD72" i="2"/>
  <c r="CD71" i="2"/>
  <c r="CD70" i="2"/>
  <c r="CD69" i="2"/>
  <c r="CD68" i="2"/>
  <c r="CD67" i="2"/>
  <c r="CD277" i="2"/>
  <c r="CD64" i="2"/>
  <c r="CD63" i="2"/>
  <c r="CD62" i="2"/>
  <c r="CD61" i="2"/>
  <c r="CD60" i="2"/>
  <c r="CD59" i="2"/>
  <c r="CD57" i="2"/>
  <c r="CD56" i="2"/>
  <c r="CD55" i="2"/>
  <c r="CD54" i="2"/>
  <c r="CD53" i="2"/>
  <c r="CD52" i="2"/>
  <c r="CD51" i="2"/>
  <c r="CD50" i="2"/>
  <c r="CD49" i="2"/>
  <c r="CD48" i="2"/>
  <c r="CD47" i="2"/>
  <c r="CD46" i="2"/>
  <c r="CD45" i="2"/>
  <c r="CD44" i="2"/>
  <c r="CD43" i="2"/>
  <c r="CD42" i="2"/>
  <c r="CD41" i="2"/>
  <c r="CD40" i="2"/>
  <c r="CD38" i="2"/>
  <c r="CD37" i="2"/>
  <c r="CD36" i="2"/>
  <c r="CD35" i="2"/>
  <c r="CD34" i="2"/>
  <c r="CD33" i="2"/>
  <c r="CD31" i="2"/>
  <c r="CD30" i="2"/>
  <c r="CD29" i="2"/>
  <c r="CD28" i="2"/>
  <c r="CD27" i="2"/>
  <c r="CD26" i="2"/>
  <c r="CD24" i="2"/>
  <c r="CD22" i="2"/>
  <c r="CD21" i="2"/>
  <c r="CD20" i="2"/>
  <c r="CD19" i="2"/>
  <c r="CD18" i="2"/>
  <c r="CD17" i="2"/>
  <c r="CD90" i="2"/>
  <c r="CD15" i="2"/>
  <c r="CD14" i="2"/>
  <c r="CD13" i="2"/>
  <c r="CD12" i="2"/>
  <c r="CD11" i="2"/>
  <c r="BT278" i="2"/>
  <c r="BT124" i="2"/>
  <c r="BT245" i="2"/>
  <c r="BT112" i="2"/>
  <c r="BT267" i="2"/>
  <c r="BT198" i="2"/>
  <c r="BT286" i="2"/>
  <c r="BT39" i="2"/>
  <c r="BT133" i="2"/>
  <c r="BT65" i="2"/>
  <c r="BT58" i="2"/>
  <c r="BT82" i="2"/>
  <c r="BT32" i="2"/>
  <c r="BT25" i="2"/>
  <c r="BT145" i="2"/>
  <c r="BT164" i="2"/>
  <c r="BT270" i="2"/>
  <c r="BT101" i="2"/>
  <c r="BT274" i="2"/>
  <c r="BT23" i="2"/>
  <c r="BT314" i="2"/>
  <c r="BT247" i="2"/>
  <c r="BT86" i="2"/>
  <c r="BT324" i="2"/>
  <c r="BT323" i="2"/>
  <c r="BT322" i="2"/>
  <c r="BT321" i="2"/>
  <c r="BT320" i="2"/>
  <c r="BT319" i="2"/>
  <c r="BT318" i="2"/>
  <c r="BT317" i="2"/>
  <c r="BT316" i="2"/>
  <c r="BT315" i="2"/>
  <c r="BT313" i="2"/>
  <c r="BT312" i="2"/>
  <c r="BT311" i="2"/>
  <c r="BT310" i="2"/>
  <c r="BT265" i="2"/>
  <c r="BT308" i="2"/>
  <c r="BT307" i="2"/>
  <c r="BT306" i="2"/>
  <c r="BT305" i="2"/>
  <c r="BT304" i="2"/>
  <c r="BT303" i="2"/>
  <c r="BT302" i="2"/>
  <c r="BT301" i="2"/>
  <c r="BT300" i="2"/>
  <c r="BT299" i="2"/>
  <c r="BT298" i="2"/>
  <c r="BT297" i="2"/>
  <c r="BT296" i="2"/>
  <c r="BT295" i="2"/>
  <c r="BT294" i="2"/>
  <c r="BT293" i="2"/>
  <c r="BT292" i="2"/>
  <c r="BT291" i="2"/>
  <c r="BT290" i="2"/>
  <c r="BT289" i="2"/>
  <c r="BT288" i="2"/>
  <c r="BT287" i="2"/>
  <c r="BT285" i="2"/>
  <c r="BT284" i="2"/>
  <c r="BT283" i="2"/>
  <c r="BT282" i="2"/>
  <c r="BT281" i="2"/>
  <c r="BT280" i="2"/>
  <c r="BT279" i="2"/>
  <c r="BT234" i="2"/>
  <c r="BT276" i="2"/>
  <c r="BT275" i="2"/>
  <c r="BT273" i="2"/>
  <c r="BT272" i="2"/>
  <c r="BT271" i="2"/>
  <c r="BT269" i="2"/>
  <c r="BT268" i="2"/>
  <c r="BT266" i="2"/>
  <c r="BT66" i="2"/>
  <c r="BT264" i="2"/>
  <c r="BT263" i="2"/>
  <c r="BT262" i="2"/>
  <c r="BT261" i="2"/>
  <c r="BT260" i="2"/>
  <c r="BT259" i="2"/>
  <c r="BT258" i="2"/>
  <c r="BT257" i="2"/>
  <c r="BT256" i="2"/>
  <c r="BT255" i="2"/>
  <c r="BT254" i="2"/>
  <c r="BT253" i="2"/>
  <c r="BT252" i="2"/>
  <c r="BT251" i="2"/>
  <c r="BT250" i="2"/>
  <c r="BT249" i="2"/>
  <c r="BT248" i="2"/>
  <c r="BT246" i="2"/>
  <c r="BT244" i="2"/>
  <c r="BT243" i="2"/>
  <c r="BT242" i="2"/>
  <c r="BT241" i="2"/>
  <c r="BT240" i="2"/>
  <c r="BT239" i="2"/>
  <c r="BT238" i="2"/>
  <c r="BT237" i="2"/>
  <c r="BT236" i="2"/>
  <c r="BT235" i="2"/>
  <c r="BT16" i="2"/>
  <c r="BT233" i="2"/>
  <c r="BT232" i="2"/>
  <c r="BT231" i="2"/>
  <c r="BT230" i="2"/>
  <c r="BT229" i="2"/>
  <c r="BT228" i="2"/>
  <c r="BT227" i="2"/>
  <c r="BT226" i="2"/>
  <c r="BT225" i="2"/>
  <c r="BT224" i="2"/>
  <c r="BT223" i="2"/>
  <c r="BT222" i="2"/>
  <c r="BT221" i="2"/>
  <c r="BT220" i="2"/>
  <c r="BT219" i="2"/>
  <c r="BT218" i="2"/>
  <c r="BT217" i="2"/>
  <c r="BT216" i="2"/>
  <c r="BT215" i="2"/>
  <c r="BT214" i="2"/>
  <c r="BT213" i="2"/>
  <c r="BT212" i="2"/>
  <c r="BT211" i="2"/>
  <c r="BT210" i="2"/>
  <c r="BT209" i="2"/>
  <c r="BT208" i="2"/>
  <c r="BT207" i="2"/>
  <c r="BT206" i="2"/>
  <c r="BT205" i="2"/>
  <c r="BT204" i="2"/>
  <c r="BT203" i="2"/>
  <c r="BT202" i="2"/>
  <c r="BT201" i="2"/>
  <c r="BT200" i="2"/>
  <c r="BT199" i="2"/>
  <c r="BT197" i="2"/>
  <c r="BT196" i="2"/>
  <c r="BT195" i="2"/>
  <c r="BT194" i="2"/>
  <c r="BT193" i="2"/>
  <c r="BT192" i="2"/>
  <c r="BT191" i="2"/>
  <c r="BT190" i="2"/>
  <c r="BT189" i="2"/>
  <c r="BT188" i="2"/>
  <c r="BT187" i="2"/>
  <c r="BT186" i="2"/>
  <c r="BT185" i="2"/>
  <c r="BT184" i="2"/>
  <c r="BT183" i="2"/>
  <c r="BT182" i="2"/>
  <c r="BT181" i="2"/>
  <c r="BT180" i="2"/>
  <c r="BT179" i="2"/>
  <c r="BT178" i="2"/>
  <c r="BT177" i="2"/>
  <c r="BT176" i="2"/>
  <c r="BT175" i="2"/>
  <c r="BT174" i="2"/>
  <c r="BT173" i="2"/>
  <c r="BT172" i="2"/>
  <c r="BT171" i="2"/>
  <c r="BT170" i="2"/>
  <c r="BT169" i="2"/>
  <c r="BT168" i="2"/>
  <c r="BT167" i="2"/>
  <c r="BT166" i="2"/>
  <c r="BT165" i="2"/>
  <c r="BT163" i="2"/>
  <c r="BT162" i="2"/>
  <c r="BT161" i="2"/>
  <c r="BT160" i="2"/>
  <c r="BT159" i="2"/>
  <c r="BT158" i="2"/>
  <c r="BT157" i="2"/>
  <c r="BT156" i="2"/>
  <c r="BT155" i="2"/>
  <c r="BT154" i="2"/>
  <c r="BT153" i="2"/>
  <c r="BT152" i="2"/>
  <c r="BT151" i="2"/>
  <c r="BT150" i="2"/>
  <c r="BT149" i="2"/>
  <c r="BT148" i="2"/>
  <c r="BT147" i="2"/>
  <c r="BT146" i="2"/>
  <c r="BT144" i="2"/>
  <c r="BT143" i="2"/>
  <c r="BT142" i="2"/>
  <c r="BT141" i="2"/>
  <c r="BT140" i="2"/>
  <c r="BT139" i="2"/>
  <c r="BT138" i="2"/>
  <c r="BT137" i="2"/>
  <c r="BT136" i="2"/>
  <c r="BT135" i="2"/>
  <c r="BT134" i="2"/>
  <c r="BT132" i="2"/>
  <c r="BT131" i="2"/>
  <c r="BT130" i="2"/>
  <c r="BT129" i="2"/>
  <c r="BT128" i="2"/>
  <c r="BT127" i="2"/>
  <c r="BT126" i="2"/>
  <c r="BT125" i="2"/>
  <c r="BT123" i="2"/>
  <c r="BT122" i="2"/>
  <c r="BT121" i="2"/>
  <c r="BT120" i="2"/>
  <c r="BT119" i="2"/>
  <c r="BT118" i="2"/>
  <c r="BT117" i="2"/>
  <c r="BT116" i="2"/>
  <c r="BT115" i="2"/>
  <c r="BT114" i="2"/>
  <c r="BT113" i="2"/>
  <c r="BT111" i="2"/>
  <c r="BT110" i="2"/>
  <c r="BT109" i="2"/>
  <c r="BT108" i="2"/>
  <c r="BT107" i="2"/>
  <c r="BT106" i="2"/>
  <c r="BT105" i="2"/>
  <c r="BT104" i="2"/>
  <c r="BT103" i="2"/>
  <c r="BT102" i="2"/>
  <c r="BT100" i="2"/>
  <c r="BT99" i="2"/>
  <c r="BT98" i="2"/>
  <c r="BT97" i="2"/>
  <c r="BT96" i="2"/>
  <c r="BT95" i="2"/>
  <c r="BT94" i="2"/>
  <c r="BT93" i="2"/>
  <c r="BT92" i="2"/>
  <c r="BT91" i="2"/>
  <c r="BT309" i="2"/>
  <c r="BT89" i="2"/>
  <c r="BT88" i="2"/>
  <c r="BT87" i="2"/>
  <c r="BT85" i="2"/>
  <c r="BT84" i="2"/>
  <c r="BT83" i="2"/>
  <c r="BT81" i="2"/>
  <c r="BT80" i="2"/>
  <c r="BT79" i="2"/>
  <c r="BT78" i="2"/>
  <c r="BT77" i="2"/>
  <c r="BT76" i="2"/>
  <c r="BT75" i="2"/>
  <c r="BT74" i="2"/>
  <c r="BT73" i="2"/>
  <c r="BT72" i="2"/>
  <c r="BT71" i="2"/>
  <c r="BT70" i="2"/>
  <c r="BT69" i="2"/>
  <c r="BT68" i="2"/>
  <c r="BT67" i="2"/>
  <c r="BT277" i="2"/>
  <c r="BT64" i="2"/>
  <c r="BT63" i="2"/>
  <c r="BT62" i="2"/>
  <c r="BT61" i="2"/>
  <c r="BT60" i="2"/>
  <c r="BT59" i="2"/>
  <c r="BT57" i="2"/>
  <c r="BT56" i="2"/>
  <c r="BT55" i="2"/>
  <c r="BT54" i="2"/>
  <c r="BT53" i="2"/>
  <c r="BT52" i="2"/>
  <c r="BT51" i="2"/>
  <c r="BT50" i="2"/>
  <c r="BT49" i="2"/>
  <c r="BT48" i="2"/>
  <c r="BT47" i="2"/>
  <c r="BT46" i="2"/>
  <c r="BT45" i="2"/>
  <c r="BT44" i="2"/>
  <c r="BT43" i="2"/>
  <c r="BT42" i="2"/>
  <c r="BT41" i="2"/>
  <c r="BT40" i="2"/>
  <c r="BT38" i="2"/>
  <c r="BT37" i="2"/>
  <c r="BT36" i="2"/>
  <c r="BT35" i="2"/>
  <c r="BT34" i="2"/>
  <c r="BT33" i="2"/>
  <c r="BT31" i="2"/>
  <c r="BT30" i="2"/>
  <c r="BT29" i="2"/>
  <c r="BT28" i="2"/>
  <c r="BT27" i="2"/>
  <c r="BT26" i="2"/>
  <c r="BT24" i="2"/>
  <c r="BT22" i="2"/>
  <c r="BT21" i="2"/>
  <c r="BT20" i="2"/>
  <c r="BT19" i="2"/>
  <c r="BT18" i="2"/>
  <c r="BT17" i="2"/>
  <c r="BT90" i="2"/>
  <c r="BT15" i="2"/>
  <c r="BT14" i="2"/>
  <c r="BT13" i="2"/>
  <c r="BT12" i="2"/>
  <c r="BQ278" i="2"/>
  <c r="BQ124" i="2"/>
  <c r="BQ245" i="2"/>
  <c r="BQ112" i="2"/>
  <c r="BQ267" i="2"/>
  <c r="BQ198" i="2"/>
  <c r="BQ286" i="2"/>
  <c r="BQ39" i="2"/>
  <c r="BQ133" i="2"/>
  <c r="BQ65" i="2"/>
  <c r="BQ58" i="2"/>
  <c r="BQ82" i="2"/>
  <c r="BQ32" i="2"/>
  <c r="BQ25" i="2"/>
  <c r="BQ145" i="2"/>
  <c r="BQ164" i="2"/>
  <c r="BQ270" i="2"/>
  <c r="BQ101" i="2"/>
  <c r="BQ274" i="2"/>
  <c r="BQ23" i="2"/>
  <c r="BQ314" i="2"/>
  <c r="BQ247" i="2"/>
  <c r="BQ86" i="2"/>
  <c r="BQ324" i="2"/>
  <c r="BQ323" i="2"/>
  <c r="BQ322" i="2"/>
  <c r="BQ321" i="2"/>
  <c r="BQ320" i="2"/>
  <c r="BQ319" i="2"/>
  <c r="BQ318" i="2"/>
  <c r="BQ317" i="2"/>
  <c r="BQ316" i="2"/>
  <c r="BQ315" i="2"/>
  <c r="BQ313" i="2"/>
  <c r="BQ312" i="2"/>
  <c r="BQ311" i="2"/>
  <c r="BQ310" i="2"/>
  <c r="BQ265" i="2"/>
  <c r="BQ308" i="2"/>
  <c r="BQ307" i="2"/>
  <c r="BQ306" i="2"/>
  <c r="BQ305" i="2"/>
  <c r="BQ304" i="2"/>
  <c r="BQ303" i="2"/>
  <c r="BQ302" i="2"/>
  <c r="BQ301" i="2"/>
  <c r="BQ300" i="2"/>
  <c r="BQ299" i="2"/>
  <c r="BQ298" i="2"/>
  <c r="BQ297" i="2"/>
  <c r="BQ296" i="2"/>
  <c r="BQ295" i="2"/>
  <c r="BQ294" i="2"/>
  <c r="BQ293" i="2"/>
  <c r="BQ292" i="2"/>
  <c r="BQ291" i="2"/>
  <c r="BQ290" i="2"/>
  <c r="BQ289" i="2"/>
  <c r="BQ288" i="2"/>
  <c r="BQ287" i="2"/>
  <c r="BQ285" i="2"/>
  <c r="BQ284" i="2"/>
  <c r="BQ283" i="2"/>
  <c r="BQ282" i="2"/>
  <c r="BQ281" i="2"/>
  <c r="BQ280" i="2"/>
  <c r="BQ279" i="2"/>
  <c r="BQ234" i="2"/>
  <c r="BQ276" i="2"/>
  <c r="BQ275" i="2"/>
  <c r="BQ273" i="2"/>
  <c r="BQ272" i="2"/>
  <c r="BQ271" i="2"/>
  <c r="BQ269" i="2"/>
  <c r="BQ268" i="2"/>
  <c r="BQ266" i="2"/>
  <c r="BQ66" i="2"/>
  <c r="BQ264" i="2"/>
  <c r="BQ263" i="2"/>
  <c r="BQ262" i="2"/>
  <c r="BQ261" i="2"/>
  <c r="BQ260" i="2"/>
  <c r="BQ259" i="2"/>
  <c r="BQ258" i="2"/>
  <c r="BQ257" i="2"/>
  <c r="BQ256" i="2"/>
  <c r="BQ255" i="2"/>
  <c r="BQ254" i="2"/>
  <c r="BQ253" i="2"/>
  <c r="BQ252" i="2"/>
  <c r="BQ251" i="2"/>
  <c r="BQ250" i="2"/>
  <c r="BQ249" i="2"/>
  <c r="BQ248" i="2"/>
  <c r="BQ246" i="2"/>
  <c r="BQ244" i="2"/>
  <c r="BQ243" i="2"/>
  <c r="BQ242" i="2"/>
  <c r="BQ241" i="2"/>
  <c r="BQ240" i="2"/>
  <c r="BQ239" i="2"/>
  <c r="BQ238" i="2"/>
  <c r="BQ237" i="2"/>
  <c r="BQ236" i="2"/>
  <c r="BQ235" i="2"/>
  <c r="BQ16" i="2"/>
  <c r="BQ233" i="2"/>
  <c r="BQ232" i="2"/>
  <c r="BQ231" i="2"/>
  <c r="BQ230" i="2"/>
  <c r="BQ229" i="2"/>
  <c r="BQ228" i="2"/>
  <c r="BQ227" i="2"/>
  <c r="BQ226" i="2"/>
  <c r="BQ225" i="2"/>
  <c r="BQ224" i="2"/>
  <c r="BQ223" i="2"/>
  <c r="BQ222" i="2"/>
  <c r="BQ221" i="2"/>
  <c r="BQ220" i="2"/>
  <c r="BQ219" i="2"/>
  <c r="BQ218" i="2"/>
  <c r="BQ217" i="2"/>
  <c r="BQ216" i="2"/>
  <c r="BQ215" i="2"/>
  <c r="BQ214" i="2"/>
  <c r="BQ213" i="2"/>
  <c r="BQ212" i="2"/>
  <c r="BQ211" i="2"/>
  <c r="BQ210" i="2"/>
  <c r="BQ209" i="2"/>
  <c r="BQ208" i="2"/>
  <c r="BQ207" i="2"/>
  <c r="BQ206" i="2"/>
  <c r="BQ205" i="2"/>
  <c r="BQ204" i="2"/>
  <c r="BQ203" i="2"/>
  <c r="BQ202" i="2"/>
  <c r="BQ201" i="2"/>
  <c r="BQ200" i="2"/>
  <c r="BQ199" i="2"/>
  <c r="BQ197" i="2"/>
  <c r="BQ196" i="2"/>
  <c r="BQ195" i="2"/>
  <c r="BQ194" i="2"/>
  <c r="BQ193" i="2"/>
  <c r="BQ192" i="2"/>
  <c r="BQ191" i="2"/>
  <c r="BQ190" i="2"/>
  <c r="BQ189" i="2"/>
  <c r="BQ188" i="2"/>
  <c r="BQ187" i="2"/>
  <c r="BQ186" i="2"/>
  <c r="BQ185" i="2"/>
  <c r="BQ184" i="2"/>
  <c r="BQ183" i="2"/>
  <c r="BQ182" i="2"/>
  <c r="BQ181" i="2"/>
  <c r="BQ180" i="2"/>
  <c r="BQ179" i="2"/>
  <c r="BQ178" i="2"/>
  <c r="BQ177" i="2"/>
  <c r="BQ176" i="2"/>
  <c r="BQ175" i="2"/>
  <c r="BQ174" i="2"/>
  <c r="BQ173" i="2"/>
  <c r="BQ172" i="2"/>
  <c r="BQ171" i="2"/>
  <c r="BQ170" i="2"/>
  <c r="BQ169" i="2"/>
  <c r="BQ168" i="2"/>
  <c r="BQ167" i="2"/>
  <c r="BQ166" i="2"/>
  <c r="BQ165" i="2"/>
  <c r="BQ163" i="2"/>
  <c r="BQ162" i="2"/>
  <c r="BQ161" i="2"/>
  <c r="BQ160" i="2"/>
  <c r="BQ159" i="2"/>
  <c r="BQ158" i="2"/>
  <c r="BQ157" i="2"/>
  <c r="BQ156" i="2"/>
  <c r="BQ155" i="2"/>
  <c r="BQ154" i="2"/>
  <c r="BQ153" i="2"/>
  <c r="BQ152" i="2"/>
  <c r="BQ151" i="2"/>
  <c r="BQ150" i="2"/>
  <c r="BQ149" i="2"/>
  <c r="BQ148" i="2"/>
  <c r="BQ147" i="2"/>
  <c r="BQ146" i="2"/>
  <c r="BQ144" i="2"/>
  <c r="BQ143" i="2"/>
  <c r="BQ142" i="2"/>
  <c r="BQ141" i="2"/>
  <c r="BQ140" i="2"/>
  <c r="BQ139" i="2"/>
  <c r="BQ138" i="2"/>
  <c r="BQ137" i="2"/>
  <c r="BQ136" i="2"/>
  <c r="BQ135" i="2"/>
  <c r="BQ134" i="2"/>
  <c r="BQ132" i="2"/>
  <c r="BQ131" i="2"/>
  <c r="BQ130" i="2"/>
  <c r="BQ129" i="2"/>
  <c r="BQ128" i="2"/>
  <c r="BQ127" i="2"/>
  <c r="BQ126" i="2"/>
  <c r="BQ125" i="2"/>
  <c r="BQ123" i="2"/>
  <c r="BQ122" i="2"/>
  <c r="BQ121" i="2"/>
  <c r="BQ120" i="2"/>
  <c r="BQ119" i="2"/>
  <c r="BQ118" i="2"/>
  <c r="BQ117" i="2"/>
  <c r="BQ116" i="2"/>
  <c r="BQ115" i="2"/>
  <c r="BQ114" i="2"/>
  <c r="BQ113" i="2"/>
  <c r="BQ111" i="2"/>
  <c r="BQ110" i="2"/>
  <c r="BQ109" i="2"/>
  <c r="BQ108" i="2"/>
  <c r="BQ107" i="2"/>
  <c r="BQ106" i="2"/>
  <c r="BQ105" i="2"/>
  <c r="BQ104" i="2"/>
  <c r="BQ103" i="2"/>
  <c r="BQ102" i="2"/>
  <c r="BQ100" i="2"/>
  <c r="BQ99" i="2"/>
  <c r="BQ98" i="2"/>
  <c r="BQ97" i="2"/>
  <c r="BQ96" i="2"/>
  <c r="BQ95" i="2"/>
  <c r="BQ94" i="2"/>
  <c r="BQ93" i="2"/>
  <c r="BQ92" i="2"/>
  <c r="BQ91" i="2"/>
  <c r="BQ309" i="2"/>
  <c r="BQ89" i="2"/>
  <c r="BQ88" i="2"/>
  <c r="BQ87" i="2"/>
  <c r="BQ85" i="2"/>
  <c r="BQ84" i="2"/>
  <c r="BQ83" i="2"/>
  <c r="BQ81" i="2"/>
  <c r="BQ80" i="2"/>
  <c r="BQ79" i="2"/>
  <c r="BQ78" i="2"/>
  <c r="BQ77" i="2"/>
  <c r="BQ76" i="2"/>
  <c r="BQ75" i="2"/>
  <c r="BQ74" i="2"/>
  <c r="BQ73" i="2"/>
  <c r="BQ72" i="2"/>
  <c r="BQ71" i="2"/>
  <c r="BQ70" i="2"/>
  <c r="BQ69" i="2"/>
  <c r="BQ68" i="2"/>
  <c r="BQ67" i="2"/>
  <c r="BQ277" i="2"/>
  <c r="BQ64" i="2"/>
  <c r="BQ63" i="2"/>
  <c r="BQ62" i="2"/>
  <c r="BQ61" i="2"/>
  <c r="BQ60" i="2"/>
  <c r="BQ59" i="2"/>
  <c r="BQ57" i="2"/>
  <c r="BQ56" i="2"/>
  <c r="BQ55" i="2"/>
  <c r="BQ54" i="2"/>
  <c r="BQ53" i="2"/>
  <c r="BQ52" i="2"/>
  <c r="BQ51" i="2"/>
  <c r="BQ50" i="2"/>
  <c r="BQ49" i="2"/>
  <c r="BQ48" i="2"/>
  <c r="BQ47" i="2"/>
  <c r="BQ46" i="2"/>
  <c r="BQ45" i="2"/>
  <c r="BQ44" i="2"/>
  <c r="BQ43" i="2"/>
  <c r="BQ42" i="2"/>
  <c r="BQ41" i="2"/>
  <c r="BQ40" i="2"/>
  <c r="BQ38" i="2"/>
  <c r="BQ37" i="2"/>
  <c r="BQ36" i="2"/>
  <c r="BQ35" i="2"/>
  <c r="BQ34" i="2"/>
  <c r="BQ33" i="2"/>
  <c r="BQ31" i="2"/>
  <c r="BQ30" i="2"/>
  <c r="BQ29" i="2"/>
  <c r="BQ28" i="2"/>
  <c r="BQ27" i="2"/>
  <c r="BQ26" i="2"/>
  <c r="BQ24" i="2"/>
  <c r="BQ22" i="2"/>
  <c r="BQ21" i="2"/>
  <c r="BQ20" i="2"/>
  <c r="BQ19" i="2"/>
  <c r="BQ18" i="2"/>
  <c r="BQ17" i="2"/>
  <c r="BQ90" i="2"/>
  <c r="BQ15" i="2"/>
  <c r="BQ14" i="2"/>
  <c r="BQ13" i="2"/>
  <c r="BQ12" i="2"/>
  <c r="BQ11" i="2"/>
  <c r="BN11" i="2"/>
  <c r="BN278" i="2"/>
  <c r="BN124" i="2"/>
  <c r="BN245" i="2"/>
  <c r="BN112" i="2"/>
  <c r="BN267" i="2"/>
  <c r="BN198" i="2"/>
  <c r="BN286" i="2"/>
  <c r="BN39" i="2"/>
  <c r="BN133" i="2"/>
  <c r="BN65" i="2"/>
  <c r="BN58" i="2"/>
  <c r="BN82" i="2"/>
  <c r="BN32" i="2"/>
  <c r="BN25" i="2"/>
  <c r="BN145" i="2"/>
  <c r="BN164" i="2"/>
  <c r="BN270" i="2"/>
  <c r="BN101" i="2"/>
  <c r="BN274" i="2"/>
  <c r="BN23" i="2"/>
  <c r="BN314" i="2"/>
  <c r="BN247" i="2"/>
  <c r="BN86" i="2"/>
  <c r="BN324" i="2"/>
  <c r="BN323" i="2"/>
  <c r="BN322" i="2"/>
  <c r="BN321" i="2"/>
  <c r="BN320" i="2"/>
  <c r="BN319" i="2"/>
  <c r="BN318" i="2"/>
  <c r="BN317" i="2"/>
  <c r="BN316" i="2"/>
  <c r="BN315" i="2"/>
  <c r="BN313" i="2"/>
  <c r="BN312" i="2"/>
  <c r="BN311" i="2"/>
  <c r="BN310" i="2"/>
  <c r="BN265" i="2"/>
  <c r="BN308" i="2"/>
  <c r="BN307" i="2"/>
  <c r="BN306" i="2"/>
  <c r="BN305" i="2"/>
  <c r="BN304" i="2"/>
  <c r="BN303" i="2"/>
  <c r="BN302" i="2"/>
  <c r="BN301" i="2"/>
  <c r="BN300" i="2"/>
  <c r="BN299" i="2"/>
  <c r="BN298" i="2"/>
  <c r="BN297" i="2"/>
  <c r="BN296" i="2"/>
  <c r="BN295" i="2"/>
  <c r="BN294" i="2"/>
  <c r="BN293" i="2"/>
  <c r="BN292" i="2"/>
  <c r="BN291" i="2"/>
  <c r="BN290" i="2"/>
  <c r="BN289" i="2"/>
  <c r="BN288" i="2"/>
  <c r="BN287" i="2"/>
  <c r="BN285" i="2"/>
  <c r="BN284" i="2"/>
  <c r="BN283" i="2"/>
  <c r="BN282" i="2"/>
  <c r="BN281" i="2"/>
  <c r="BN280" i="2"/>
  <c r="BN279" i="2"/>
  <c r="BN234" i="2"/>
  <c r="BN276" i="2"/>
  <c r="BN275" i="2"/>
  <c r="BN273" i="2"/>
  <c r="BN272" i="2"/>
  <c r="BN271" i="2"/>
  <c r="BN269" i="2"/>
  <c r="BN268" i="2"/>
  <c r="BN266" i="2"/>
  <c r="BN66" i="2"/>
  <c r="BN264" i="2"/>
  <c r="BN263" i="2"/>
  <c r="BN262" i="2"/>
  <c r="BN261" i="2"/>
  <c r="BN260" i="2"/>
  <c r="BN259" i="2"/>
  <c r="BN258" i="2"/>
  <c r="BN257" i="2"/>
  <c r="BN256" i="2"/>
  <c r="BN255" i="2"/>
  <c r="BN254" i="2"/>
  <c r="BN253" i="2"/>
  <c r="BN252" i="2"/>
  <c r="BN251" i="2"/>
  <c r="BN250" i="2"/>
  <c r="BN249" i="2"/>
  <c r="BN248" i="2"/>
  <c r="BN246" i="2"/>
  <c r="BN244" i="2"/>
  <c r="BN243" i="2"/>
  <c r="BN242" i="2"/>
  <c r="BN241" i="2"/>
  <c r="BN240" i="2"/>
  <c r="BN239" i="2"/>
  <c r="BN238" i="2"/>
  <c r="BN237" i="2"/>
  <c r="BN236" i="2"/>
  <c r="BN235" i="2"/>
  <c r="BN16" i="2"/>
  <c r="BN233" i="2"/>
  <c r="BN232" i="2"/>
  <c r="BN231" i="2"/>
  <c r="BN230" i="2"/>
  <c r="BN229" i="2"/>
  <c r="BN228" i="2"/>
  <c r="BN227" i="2"/>
  <c r="BN226" i="2"/>
  <c r="BN225" i="2"/>
  <c r="BN224" i="2"/>
  <c r="BN223" i="2"/>
  <c r="BN222" i="2"/>
  <c r="BN221" i="2"/>
  <c r="BN220" i="2"/>
  <c r="BN219" i="2"/>
  <c r="BN218" i="2"/>
  <c r="BN217" i="2"/>
  <c r="BN216" i="2"/>
  <c r="BN215" i="2"/>
  <c r="BN214" i="2"/>
  <c r="BN213" i="2"/>
  <c r="BN212" i="2"/>
  <c r="BN211" i="2"/>
  <c r="BN210" i="2"/>
  <c r="BN209" i="2"/>
  <c r="BN208" i="2"/>
  <c r="BN207" i="2"/>
  <c r="BN206" i="2"/>
  <c r="BN205" i="2"/>
  <c r="BN204" i="2"/>
  <c r="BN203" i="2"/>
  <c r="BN202" i="2"/>
  <c r="BN201" i="2"/>
  <c r="BN200" i="2"/>
  <c r="BN199" i="2"/>
  <c r="BN197" i="2"/>
  <c r="BN196" i="2"/>
  <c r="BN195" i="2"/>
  <c r="BN194" i="2"/>
  <c r="BN193" i="2"/>
  <c r="BN192" i="2"/>
  <c r="BN191" i="2"/>
  <c r="BN190" i="2"/>
  <c r="BN189" i="2"/>
  <c r="BN188" i="2"/>
  <c r="BN187" i="2"/>
  <c r="BN186" i="2"/>
  <c r="BN185" i="2"/>
  <c r="BN184" i="2"/>
  <c r="BN183" i="2"/>
  <c r="BN182" i="2"/>
  <c r="BN181" i="2"/>
  <c r="BN180" i="2"/>
  <c r="BN179" i="2"/>
  <c r="BN178" i="2"/>
  <c r="BN177" i="2"/>
  <c r="BN176" i="2"/>
  <c r="BN175" i="2"/>
  <c r="BN174" i="2"/>
  <c r="BN173" i="2"/>
  <c r="BN172" i="2"/>
  <c r="BN171" i="2"/>
  <c r="BN170" i="2"/>
  <c r="BN169" i="2"/>
  <c r="BN168" i="2"/>
  <c r="BN167" i="2"/>
  <c r="BN166" i="2"/>
  <c r="BN165" i="2"/>
  <c r="BN163" i="2"/>
  <c r="BN162" i="2"/>
  <c r="BN161" i="2"/>
  <c r="BN160" i="2"/>
  <c r="BN159" i="2"/>
  <c r="BN158" i="2"/>
  <c r="BN157" i="2"/>
  <c r="BN156" i="2"/>
  <c r="BN155" i="2"/>
  <c r="BN154" i="2"/>
  <c r="BN153" i="2"/>
  <c r="BN152" i="2"/>
  <c r="BN151" i="2"/>
  <c r="BN150" i="2"/>
  <c r="BN149" i="2"/>
  <c r="BN148" i="2"/>
  <c r="BN147" i="2"/>
  <c r="BN146" i="2"/>
  <c r="BN144" i="2"/>
  <c r="BN143" i="2"/>
  <c r="BN142" i="2"/>
  <c r="BN141" i="2"/>
  <c r="BN140" i="2"/>
  <c r="BN139" i="2"/>
  <c r="BN138" i="2"/>
  <c r="BN137" i="2"/>
  <c r="BN136" i="2"/>
  <c r="BN135" i="2"/>
  <c r="BN134" i="2"/>
  <c r="BN132" i="2"/>
  <c r="BN131" i="2"/>
  <c r="BN130" i="2"/>
  <c r="BN129" i="2"/>
  <c r="BN128" i="2"/>
  <c r="BN127" i="2"/>
  <c r="BN126" i="2"/>
  <c r="BN125" i="2"/>
  <c r="BN123" i="2"/>
  <c r="BN122" i="2"/>
  <c r="BN121" i="2"/>
  <c r="BN120" i="2"/>
  <c r="BN119" i="2"/>
  <c r="BN118" i="2"/>
  <c r="BN117" i="2"/>
  <c r="BN116" i="2"/>
  <c r="BN115" i="2"/>
  <c r="BN114" i="2"/>
  <c r="BN113" i="2"/>
  <c r="BN111" i="2"/>
  <c r="BN110" i="2"/>
  <c r="BN109" i="2"/>
  <c r="BN108" i="2"/>
  <c r="BN107" i="2"/>
  <c r="BN106" i="2"/>
  <c r="BN105" i="2"/>
  <c r="BN104" i="2"/>
  <c r="BN103" i="2"/>
  <c r="BN102" i="2"/>
  <c r="BN100" i="2"/>
  <c r="BN99" i="2"/>
  <c r="BN98" i="2"/>
  <c r="BN97" i="2"/>
  <c r="BN96" i="2"/>
  <c r="BN95" i="2"/>
  <c r="BN94" i="2"/>
  <c r="BN93" i="2"/>
  <c r="BN92" i="2"/>
  <c r="BN91" i="2"/>
  <c r="BN309" i="2"/>
  <c r="BN89" i="2"/>
  <c r="BN88" i="2"/>
  <c r="BN87" i="2"/>
  <c r="BN85" i="2"/>
  <c r="BN84" i="2"/>
  <c r="BN83" i="2"/>
  <c r="BN81" i="2"/>
  <c r="BN80" i="2"/>
  <c r="BN79" i="2"/>
  <c r="BN78" i="2"/>
  <c r="BN77" i="2"/>
  <c r="BN76" i="2"/>
  <c r="BN75" i="2"/>
  <c r="BN74" i="2"/>
  <c r="BN73" i="2"/>
  <c r="BN72" i="2"/>
  <c r="BN71" i="2"/>
  <c r="BN70" i="2"/>
  <c r="BN69" i="2"/>
  <c r="BN68" i="2"/>
  <c r="BN67" i="2"/>
  <c r="BN277" i="2"/>
  <c r="BN64" i="2"/>
  <c r="BN63" i="2"/>
  <c r="BN62" i="2"/>
  <c r="BN61" i="2"/>
  <c r="BN60" i="2"/>
  <c r="BN59" i="2"/>
  <c r="BN57" i="2"/>
  <c r="BN56" i="2"/>
  <c r="BN55" i="2"/>
  <c r="BN54" i="2"/>
  <c r="BN53" i="2"/>
  <c r="BN52" i="2"/>
  <c r="BN51" i="2"/>
  <c r="BN50" i="2"/>
  <c r="BN49" i="2"/>
  <c r="BN48" i="2"/>
  <c r="BN47" i="2"/>
  <c r="BN46" i="2"/>
  <c r="BN45" i="2"/>
  <c r="BN44" i="2"/>
  <c r="BN43" i="2"/>
  <c r="BN42" i="2"/>
  <c r="BN41" i="2"/>
  <c r="BN40" i="2"/>
  <c r="BN38" i="2"/>
  <c r="BN37" i="2"/>
  <c r="BN36" i="2"/>
  <c r="BN35" i="2"/>
  <c r="BN34" i="2"/>
  <c r="BN33" i="2"/>
  <c r="BN31" i="2"/>
  <c r="BN30" i="2"/>
  <c r="BN29" i="2"/>
  <c r="BN28" i="2"/>
  <c r="BN27" i="2"/>
  <c r="BN26" i="2"/>
  <c r="BN24" i="2"/>
  <c r="BN22" i="2"/>
  <c r="BN21" i="2"/>
  <c r="BN20" i="2"/>
  <c r="BN19" i="2"/>
  <c r="BN18" i="2"/>
  <c r="BN17" i="2"/>
  <c r="BN90" i="2"/>
  <c r="BN15" i="2"/>
  <c r="BN14" i="2"/>
  <c r="BN13" i="2"/>
  <c r="BN12" i="2"/>
  <c r="BL278" i="2"/>
  <c r="BL124" i="2"/>
  <c r="BL245" i="2"/>
  <c r="BL112" i="2"/>
  <c r="BL267" i="2"/>
  <c r="BL198" i="2"/>
  <c r="BL286" i="2"/>
  <c r="BL39" i="2"/>
  <c r="BL133" i="2"/>
  <c r="BL65" i="2"/>
  <c r="BL58" i="2"/>
  <c r="BL82" i="2"/>
  <c r="BL32" i="2"/>
  <c r="BL25" i="2"/>
  <c r="BL145" i="2"/>
  <c r="BL164" i="2"/>
  <c r="BL270" i="2"/>
  <c r="BL101" i="2"/>
  <c r="BL274" i="2"/>
  <c r="BL23" i="2"/>
  <c r="BL314" i="2"/>
  <c r="BL247" i="2"/>
  <c r="BL86" i="2"/>
  <c r="BL324" i="2"/>
  <c r="BL323" i="2"/>
  <c r="BL322" i="2"/>
  <c r="BL321" i="2"/>
  <c r="BL320" i="2"/>
  <c r="BL319" i="2"/>
  <c r="BL318" i="2"/>
  <c r="BL317" i="2"/>
  <c r="BL316" i="2"/>
  <c r="BL315" i="2"/>
  <c r="BL313" i="2"/>
  <c r="BL312" i="2"/>
  <c r="BL311" i="2"/>
  <c r="BL310" i="2"/>
  <c r="BL265" i="2"/>
  <c r="BL308" i="2"/>
  <c r="BL307" i="2"/>
  <c r="BL306" i="2"/>
  <c r="BL305" i="2"/>
  <c r="BL304" i="2"/>
  <c r="BL303" i="2"/>
  <c r="BL302" i="2"/>
  <c r="BL301" i="2"/>
  <c r="BL300" i="2"/>
  <c r="BL299" i="2"/>
  <c r="BL298" i="2"/>
  <c r="BL297" i="2"/>
  <c r="BL296" i="2"/>
  <c r="BL295" i="2"/>
  <c r="BL294" i="2"/>
  <c r="BL293" i="2"/>
  <c r="BL292" i="2"/>
  <c r="BL291" i="2"/>
  <c r="BL290" i="2"/>
  <c r="BL289" i="2"/>
  <c r="BL288" i="2"/>
  <c r="BL287" i="2"/>
  <c r="BL285" i="2"/>
  <c r="BL284" i="2"/>
  <c r="BL283" i="2"/>
  <c r="BL282" i="2"/>
  <c r="BL281" i="2"/>
  <c r="BL280" i="2"/>
  <c r="BL279" i="2"/>
  <c r="BL234" i="2"/>
  <c r="BL276" i="2"/>
  <c r="BL275" i="2"/>
  <c r="BL273" i="2"/>
  <c r="BL272" i="2"/>
  <c r="BL271" i="2"/>
  <c r="BL269" i="2"/>
  <c r="BL268" i="2"/>
  <c r="BL266" i="2"/>
  <c r="BL66" i="2"/>
  <c r="BL264" i="2"/>
  <c r="BL263" i="2"/>
  <c r="BL262" i="2"/>
  <c r="BL261" i="2"/>
  <c r="BL260" i="2"/>
  <c r="BL259" i="2"/>
  <c r="BL258" i="2"/>
  <c r="BL257" i="2"/>
  <c r="BL256" i="2"/>
  <c r="BL255" i="2"/>
  <c r="BL254" i="2"/>
  <c r="BL253" i="2"/>
  <c r="BL252" i="2"/>
  <c r="BL251" i="2"/>
  <c r="BL250" i="2"/>
  <c r="BL249" i="2"/>
  <c r="BL248" i="2"/>
  <c r="BL246" i="2"/>
  <c r="BL244" i="2"/>
  <c r="BL243" i="2"/>
  <c r="BL242" i="2"/>
  <c r="BL241" i="2"/>
  <c r="BL240" i="2"/>
  <c r="BL239" i="2"/>
  <c r="BL238" i="2"/>
  <c r="BL237" i="2"/>
  <c r="BL236" i="2"/>
  <c r="BL235" i="2"/>
  <c r="BL16" i="2"/>
  <c r="BL233" i="2"/>
  <c r="BL232" i="2"/>
  <c r="BL231" i="2"/>
  <c r="BL230" i="2"/>
  <c r="BL229" i="2"/>
  <c r="BL228" i="2"/>
  <c r="BL227" i="2"/>
  <c r="BL226" i="2"/>
  <c r="BL225" i="2"/>
  <c r="BL224" i="2"/>
  <c r="BL223" i="2"/>
  <c r="BL222" i="2"/>
  <c r="BL221" i="2"/>
  <c r="BL220" i="2"/>
  <c r="BL219" i="2"/>
  <c r="BL218" i="2"/>
  <c r="BL217" i="2"/>
  <c r="BL216" i="2"/>
  <c r="BL215" i="2"/>
  <c r="BL214" i="2"/>
  <c r="BL213" i="2"/>
  <c r="BL212" i="2"/>
  <c r="BL211" i="2"/>
  <c r="BL210" i="2"/>
  <c r="BL209" i="2"/>
  <c r="BL208" i="2"/>
  <c r="BL207" i="2"/>
  <c r="BL206" i="2"/>
  <c r="BL205" i="2"/>
  <c r="BL204" i="2"/>
  <c r="BL203" i="2"/>
  <c r="BL202" i="2"/>
  <c r="BL201" i="2"/>
  <c r="BL200" i="2"/>
  <c r="BL199" i="2"/>
  <c r="BL197" i="2"/>
  <c r="BL196" i="2"/>
  <c r="BL195" i="2"/>
  <c r="BL194" i="2"/>
  <c r="BL193" i="2"/>
  <c r="BL192" i="2"/>
  <c r="BL191" i="2"/>
  <c r="BL190" i="2"/>
  <c r="BL189" i="2"/>
  <c r="BL188" i="2"/>
  <c r="BL187" i="2"/>
  <c r="BL186" i="2"/>
  <c r="BL185" i="2"/>
  <c r="BL184" i="2"/>
  <c r="BL183" i="2"/>
  <c r="BL182" i="2"/>
  <c r="BL181" i="2"/>
  <c r="BL180" i="2"/>
  <c r="BL179" i="2"/>
  <c r="BL178" i="2"/>
  <c r="BL177" i="2"/>
  <c r="BL176" i="2"/>
  <c r="BL175" i="2"/>
  <c r="BL174" i="2"/>
  <c r="BL173" i="2"/>
  <c r="BL172" i="2"/>
  <c r="BL171" i="2"/>
  <c r="BL170" i="2"/>
  <c r="BL169" i="2"/>
  <c r="BL168" i="2"/>
  <c r="BL167" i="2"/>
  <c r="BL166" i="2"/>
  <c r="BL165" i="2"/>
  <c r="BL163" i="2"/>
  <c r="BL162" i="2"/>
  <c r="BL161" i="2"/>
  <c r="BL160" i="2"/>
  <c r="BL159" i="2"/>
  <c r="BL158" i="2"/>
  <c r="BL157" i="2"/>
  <c r="BL156" i="2"/>
  <c r="BL155" i="2"/>
  <c r="BL154" i="2"/>
  <c r="BL153" i="2"/>
  <c r="BL152" i="2"/>
  <c r="BL151" i="2"/>
  <c r="BL150" i="2"/>
  <c r="BL149" i="2"/>
  <c r="BL148" i="2"/>
  <c r="BL147" i="2"/>
  <c r="BL146" i="2"/>
  <c r="BL144" i="2"/>
  <c r="BL143" i="2"/>
  <c r="BL142" i="2"/>
  <c r="BL141" i="2"/>
  <c r="BL140" i="2"/>
  <c r="BL139" i="2"/>
  <c r="BL138" i="2"/>
  <c r="BL137" i="2"/>
  <c r="BL136" i="2"/>
  <c r="BL135" i="2"/>
  <c r="BL134" i="2"/>
  <c r="BL132" i="2"/>
  <c r="BL131" i="2"/>
  <c r="BL130" i="2"/>
  <c r="BL129" i="2"/>
  <c r="BL128" i="2"/>
  <c r="BL127" i="2"/>
  <c r="BL126" i="2"/>
  <c r="BL125" i="2"/>
  <c r="BL123" i="2"/>
  <c r="BL122" i="2"/>
  <c r="BL121" i="2"/>
  <c r="BL120" i="2"/>
  <c r="BL119" i="2"/>
  <c r="BL118" i="2"/>
  <c r="BL117" i="2"/>
  <c r="BL116" i="2"/>
  <c r="BL115" i="2"/>
  <c r="BL114" i="2"/>
  <c r="BL113" i="2"/>
  <c r="BL111" i="2"/>
  <c r="BL110" i="2"/>
  <c r="BL109" i="2"/>
  <c r="BL108" i="2"/>
  <c r="BL107" i="2"/>
  <c r="BL106" i="2"/>
  <c r="BL105" i="2"/>
  <c r="BL104" i="2"/>
  <c r="BL103" i="2"/>
  <c r="BL102" i="2"/>
  <c r="BL100" i="2"/>
  <c r="BL99" i="2"/>
  <c r="BL98" i="2"/>
  <c r="BL97" i="2"/>
  <c r="BL96" i="2"/>
  <c r="BL95" i="2"/>
  <c r="BL94" i="2"/>
  <c r="BL93" i="2"/>
  <c r="BL92" i="2"/>
  <c r="BL91" i="2"/>
  <c r="BL309" i="2"/>
  <c r="BL89" i="2"/>
  <c r="BL88" i="2"/>
  <c r="BL87" i="2"/>
  <c r="BL85" i="2"/>
  <c r="BL84" i="2"/>
  <c r="BL83" i="2"/>
  <c r="BL81" i="2"/>
  <c r="BL80" i="2"/>
  <c r="BL79" i="2"/>
  <c r="BL78" i="2"/>
  <c r="BL77" i="2"/>
  <c r="BL76" i="2"/>
  <c r="BL75" i="2"/>
  <c r="BL74" i="2"/>
  <c r="BL73" i="2"/>
  <c r="BL72" i="2"/>
  <c r="BL71" i="2"/>
  <c r="BL70" i="2"/>
  <c r="BL69" i="2"/>
  <c r="BL68" i="2"/>
  <c r="BL67" i="2"/>
  <c r="BL277" i="2"/>
  <c r="BL64" i="2"/>
  <c r="BL63" i="2"/>
  <c r="BL62" i="2"/>
  <c r="BL61" i="2"/>
  <c r="BL60" i="2"/>
  <c r="BL59" i="2"/>
  <c r="BL57" i="2"/>
  <c r="BL56" i="2"/>
  <c r="BL55" i="2"/>
  <c r="BL54" i="2"/>
  <c r="BL53" i="2"/>
  <c r="BL52" i="2"/>
  <c r="BL51" i="2"/>
  <c r="BL50" i="2"/>
  <c r="BL49" i="2"/>
  <c r="BL48" i="2"/>
  <c r="BL47" i="2"/>
  <c r="BL46" i="2"/>
  <c r="BL45" i="2"/>
  <c r="BL44" i="2"/>
  <c r="BL43" i="2"/>
  <c r="BL42" i="2"/>
  <c r="BL41" i="2"/>
  <c r="BL40" i="2"/>
  <c r="BL38" i="2"/>
  <c r="BL37" i="2"/>
  <c r="BL36" i="2"/>
  <c r="BL35" i="2"/>
  <c r="BL34" i="2"/>
  <c r="BL33" i="2"/>
  <c r="BL31" i="2"/>
  <c r="BL30" i="2"/>
  <c r="BL29" i="2"/>
  <c r="BL28" i="2"/>
  <c r="BL27" i="2"/>
  <c r="BL26" i="2"/>
  <c r="BL24" i="2"/>
  <c r="BL22" i="2"/>
  <c r="BL21" i="2"/>
  <c r="BL20" i="2"/>
  <c r="BL19" i="2"/>
  <c r="BL18" i="2"/>
  <c r="BL17" i="2"/>
  <c r="BL90" i="2"/>
  <c r="BL15" i="2"/>
  <c r="BL14" i="2"/>
  <c r="BL13" i="2"/>
  <c r="BL12" i="2"/>
  <c r="BL11" i="2"/>
  <c r="BK278" i="2"/>
  <c r="BK124" i="2"/>
  <c r="BK245" i="2"/>
  <c r="BK112" i="2"/>
  <c r="BK267" i="2"/>
  <c r="BK198" i="2"/>
  <c r="BK286" i="2"/>
  <c r="BK39" i="2"/>
  <c r="BK133" i="2"/>
  <c r="BK65" i="2"/>
  <c r="BK58" i="2"/>
  <c r="BK82" i="2"/>
  <c r="BK32" i="2"/>
  <c r="BK25" i="2"/>
  <c r="BK145" i="2"/>
  <c r="BK164" i="2"/>
  <c r="BK270" i="2"/>
  <c r="BK101" i="2"/>
  <c r="BK274" i="2"/>
  <c r="BK23" i="2"/>
  <c r="BK314" i="2"/>
  <c r="BK247" i="2"/>
  <c r="BK86" i="2"/>
  <c r="BK324" i="2"/>
  <c r="BK323" i="2"/>
  <c r="BK322" i="2"/>
  <c r="BK321" i="2"/>
  <c r="BK320" i="2"/>
  <c r="BK319" i="2"/>
  <c r="BK318" i="2"/>
  <c r="BK317" i="2"/>
  <c r="BK316" i="2"/>
  <c r="BK315" i="2"/>
  <c r="BK313" i="2"/>
  <c r="BK312" i="2"/>
  <c r="BK311" i="2"/>
  <c r="BK310" i="2"/>
  <c r="BK265" i="2"/>
  <c r="BK308" i="2"/>
  <c r="BK307" i="2"/>
  <c r="BK306" i="2"/>
  <c r="BK305" i="2"/>
  <c r="BK304" i="2"/>
  <c r="BK303" i="2"/>
  <c r="BK302" i="2"/>
  <c r="BK301" i="2"/>
  <c r="BK300" i="2"/>
  <c r="BK299" i="2"/>
  <c r="BK298" i="2"/>
  <c r="BK297" i="2"/>
  <c r="BK296" i="2"/>
  <c r="BK295" i="2"/>
  <c r="BK294" i="2"/>
  <c r="BK293" i="2"/>
  <c r="BK292" i="2"/>
  <c r="BK291" i="2"/>
  <c r="BK290" i="2"/>
  <c r="BK289" i="2"/>
  <c r="BK288" i="2"/>
  <c r="BK287" i="2"/>
  <c r="BK285" i="2"/>
  <c r="BK284" i="2"/>
  <c r="BK283" i="2"/>
  <c r="BK282" i="2"/>
  <c r="BK281" i="2"/>
  <c r="BK280" i="2"/>
  <c r="BK279" i="2"/>
  <c r="BK234" i="2"/>
  <c r="BK276" i="2"/>
  <c r="BK275" i="2"/>
  <c r="BK273" i="2"/>
  <c r="BK272" i="2"/>
  <c r="BK271" i="2"/>
  <c r="BK269" i="2"/>
  <c r="BK268" i="2"/>
  <c r="BK266" i="2"/>
  <c r="BK66" i="2"/>
  <c r="BK264" i="2"/>
  <c r="BK263" i="2"/>
  <c r="BK262" i="2"/>
  <c r="BK261" i="2"/>
  <c r="BK260" i="2"/>
  <c r="BK259" i="2"/>
  <c r="BK258" i="2"/>
  <c r="BK257" i="2"/>
  <c r="BK256" i="2"/>
  <c r="BK255" i="2"/>
  <c r="BK254" i="2"/>
  <c r="BK253" i="2"/>
  <c r="BK252" i="2"/>
  <c r="BK251" i="2"/>
  <c r="BK250" i="2"/>
  <c r="BK249" i="2"/>
  <c r="BK248" i="2"/>
  <c r="BK246" i="2"/>
  <c r="BK244" i="2"/>
  <c r="BK243" i="2"/>
  <c r="BK242" i="2"/>
  <c r="BK241" i="2"/>
  <c r="BK240" i="2"/>
  <c r="BK239" i="2"/>
  <c r="BK238" i="2"/>
  <c r="BK237" i="2"/>
  <c r="BK236" i="2"/>
  <c r="BK235" i="2"/>
  <c r="BK16" i="2"/>
  <c r="BK233" i="2"/>
  <c r="BK232" i="2"/>
  <c r="BK231" i="2"/>
  <c r="BK230" i="2"/>
  <c r="BK229" i="2"/>
  <c r="BK228" i="2"/>
  <c r="BK227" i="2"/>
  <c r="BK226" i="2"/>
  <c r="BK225" i="2"/>
  <c r="BK224" i="2"/>
  <c r="BK223" i="2"/>
  <c r="BK222" i="2"/>
  <c r="BK221" i="2"/>
  <c r="BK220" i="2"/>
  <c r="BK219" i="2"/>
  <c r="BK218" i="2"/>
  <c r="BK217" i="2"/>
  <c r="BK216" i="2"/>
  <c r="BK215" i="2"/>
  <c r="BK214" i="2"/>
  <c r="BK213" i="2"/>
  <c r="BK212" i="2"/>
  <c r="BK211" i="2"/>
  <c r="BK210" i="2"/>
  <c r="BK209" i="2"/>
  <c r="BK208" i="2"/>
  <c r="BK207" i="2"/>
  <c r="BK206" i="2"/>
  <c r="BK205" i="2"/>
  <c r="BK204" i="2"/>
  <c r="BK203" i="2"/>
  <c r="BK202" i="2"/>
  <c r="BK201" i="2"/>
  <c r="BK200" i="2"/>
  <c r="BK199" i="2"/>
  <c r="BK197" i="2"/>
  <c r="BK196" i="2"/>
  <c r="BK195" i="2"/>
  <c r="BK194" i="2"/>
  <c r="BK193" i="2"/>
  <c r="BK192" i="2"/>
  <c r="BK191" i="2"/>
  <c r="BK190" i="2"/>
  <c r="BK189" i="2"/>
  <c r="BK188" i="2"/>
  <c r="BK187" i="2"/>
  <c r="BK186" i="2"/>
  <c r="BK185" i="2"/>
  <c r="BK184" i="2"/>
  <c r="BK183" i="2"/>
  <c r="BK182" i="2"/>
  <c r="BK181" i="2"/>
  <c r="BK180" i="2"/>
  <c r="BK179" i="2"/>
  <c r="BK178" i="2"/>
  <c r="BK177" i="2"/>
  <c r="BK176" i="2"/>
  <c r="BK175" i="2"/>
  <c r="BK174" i="2"/>
  <c r="BK173" i="2"/>
  <c r="BK172" i="2"/>
  <c r="BK171" i="2"/>
  <c r="BK170" i="2"/>
  <c r="BK169" i="2"/>
  <c r="BK168" i="2"/>
  <c r="BK167" i="2"/>
  <c r="BK166" i="2"/>
  <c r="BK165" i="2"/>
  <c r="BK163" i="2"/>
  <c r="BK162" i="2"/>
  <c r="BK161" i="2"/>
  <c r="BK160" i="2"/>
  <c r="BK159" i="2"/>
  <c r="BK158" i="2"/>
  <c r="BK157" i="2"/>
  <c r="BK156" i="2"/>
  <c r="BK155" i="2"/>
  <c r="BK154" i="2"/>
  <c r="BK153" i="2"/>
  <c r="BK152" i="2"/>
  <c r="BK151" i="2"/>
  <c r="BK150" i="2"/>
  <c r="BK149" i="2"/>
  <c r="BK148" i="2"/>
  <c r="BK147" i="2"/>
  <c r="BK146" i="2"/>
  <c r="BK144" i="2"/>
  <c r="BK143" i="2"/>
  <c r="BK142" i="2"/>
  <c r="BK141" i="2"/>
  <c r="BK140" i="2"/>
  <c r="BK139" i="2"/>
  <c r="BK138" i="2"/>
  <c r="BK137" i="2"/>
  <c r="BK136" i="2"/>
  <c r="BK135" i="2"/>
  <c r="BK134" i="2"/>
  <c r="BK132" i="2"/>
  <c r="BK131" i="2"/>
  <c r="BK130" i="2"/>
  <c r="BK129" i="2"/>
  <c r="BK128" i="2"/>
  <c r="BK127" i="2"/>
  <c r="BK126" i="2"/>
  <c r="BK125" i="2"/>
  <c r="BK123" i="2"/>
  <c r="BK122" i="2"/>
  <c r="BK121" i="2"/>
  <c r="BK120" i="2"/>
  <c r="BK119" i="2"/>
  <c r="BK118" i="2"/>
  <c r="BK117" i="2"/>
  <c r="BK116" i="2"/>
  <c r="BK115" i="2"/>
  <c r="BK114" i="2"/>
  <c r="BK113" i="2"/>
  <c r="BK111" i="2"/>
  <c r="BK110" i="2"/>
  <c r="BK109" i="2"/>
  <c r="BK108" i="2"/>
  <c r="BK107" i="2"/>
  <c r="BK106" i="2"/>
  <c r="BK105" i="2"/>
  <c r="BK104" i="2"/>
  <c r="BK103" i="2"/>
  <c r="BK102" i="2"/>
  <c r="BK100" i="2"/>
  <c r="BK99" i="2"/>
  <c r="BK98" i="2"/>
  <c r="BK97" i="2"/>
  <c r="BK96" i="2"/>
  <c r="BK95" i="2"/>
  <c r="BK94" i="2"/>
  <c r="BK93" i="2"/>
  <c r="BK92" i="2"/>
  <c r="BK91" i="2"/>
  <c r="BK309" i="2"/>
  <c r="BK89" i="2"/>
  <c r="BK88" i="2"/>
  <c r="BK87" i="2"/>
  <c r="BK85" i="2"/>
  <c r="BK84" i="2"/>
  <c r="BK83" i="2"/>
  <c r="BK81" i="2"/>
  <c r="BK80" i="2"/>
  <c r="BK79" i="2"/>
  <c r="BK78" i="2"/>
  <c r="BK77" i="2"/>
  <c r="BK76" i="2"/>
  <c r="BK75" i="2"/>
  <c r="BK74" i="2"/>
  <c r="BK73" i="2"/>
  <c r="BK72" i="2"/>
  <c r="BK71" i="2"/>
  <c r="BK70" i="2"/>
  <c r="BK69" i="2"/>
  <c r="BK68" i="2"/>
  <c r="BK67" i="2"/>
  <c r="BK277" i="2"/>
  <c r="BK64" i="2"/>
  <c r="BK63" i="2"/>
  <c r="BK62" i="2"/>
  <c r="BK61" i="2"/>
  <c r="BK60" i="2"/>
  <c r="BK59" i="2"/>
  <c r="BK57" i="2"/>
  <c r="BK56" i="2"/>
  <c r="BK55" i="2"/>
  <c r="BK54" i="2"/>
  <c r="BK53" i="2"/>
  <c r="BK52" i="2"/>
  <c r="BK51" i="2"/>
  <c r="BK50" i="2"/>
  <c r="BK49" i="2"/>
  <c r="BK48" i="2"/>
  <c r="BK47" i="2"/>
  <c r="BK46" i="2"/>
  <c r="BK45" i="2"/>
  <c r="BK44" i="2"/>
  <c r="BK43" i="2"/>
  <c r="BK42" i="2"/>
  <c r="BK41" i="2"/>
  <c r="BK40" i="2"/>
  <c r="BK38" i="2"/>
  <c r="BK37" i="2"/>
  <c r="BK36" i="2"/>
  <c r="BK35" i="2"/>
  <c r="BK34" i="2"/>
  <c r="BK33" i="2"/>
  <c r="BK31" i="2"/>
  <c r="BK30" i="2"/>
  <c r="BK29" i="2"/>
  <c r="BK28" i="2"/>
  <c r="BK27" i="2"/>
  <c r="BK26" i="2"/>
  <c r="BK24" i="2"/>
  <c r="BK22" i="2"/>
  <c r="BK21" i="2"/>
  <c r="BK20" i="2"/>
  <c r="BK19" i="2"/>
  <c r="BK18" i="2"/>
  <c r="BK17" i="2"/>
  <c r="BK90" i="2"/>
  <c r="BK15" i="2"/>
  <c r="BK14" i="2"/>
  <c r="BK13" i="2"/>
  <c r="BK12" i="2"/>
  <c r="BK11" i="2"/>
  <c r="BJ278" i="2"/>
  <c r="BJ124" i="2"/>
  <c r="BJ245" i="2"/>
  <c r="BJ112" i="2"/>
  <c r="BJ267" i="2"/>
  <c r="BJ198" i="2"/>
  <c r="BJ286" i="2"/>
  <c r="BJ39" i="2"/>
  <c r="BJ133" i="2"/>
  <c r="BJ65" i="2"/>
  <c r="BJ58" i="2"/>
  <c r="BJ82" i="2"/>
  <c r="BJ32" i="2"/>
  <c r="BJ25" i="2"/>
  <c r="BJ145" i="2"/>
  <c r="BJ164" i="2"/>
  <c r="BJ270" i="2"/>
  <c r="BJ101" i="2"/>
  <c r="BJ274" i="2"/>
  <c r="BJ23" i="2"/>
  <c r="BJ314" i="2"/>
  <c r="BJ247" i="2"/>
  <c r="BJ86" i="2"/>
  <c r="BJ324" i="2"/>
  <c r="BJ323" i="2"/>
  <c r="BJ322" i="2"/>
  <c r="BJ321" i="2"/>
  <c r="BJ320" i="2"/>
  <c r="BJ319" i="2"/>
  <c r="BJ318" i="2"/>
  <c r="BJ317" i="2"/>
  <c r="BJ316" i="2"/>
  <c r="BJ315" i="2"/>
  <c r="BJ313" i="2"/>
  <c r="BJ312" i="2"/>
  <c r="BJ311" i="2"/>
  <c r="BJ310" i="2"/>
  <c r="BJ265" i="2"/>
  <c r="BJ308" i="2"/>
  <c r="BJ307" i="2"/>
  <c r="BJ306" i="2"/>
  <c r="BJ305" i="2"/>
  <c r="BJ304" i="2"/>
  <c r="BJ303" i="2"/>
  <c r="BJ302" i="2"/>
  <c r="BJ301" i="2"/>
  <c r="BJ300" i="2"/>
  <c r="BJ299" i="2"/>
  <c r="BJ298" i="2"/>
  <c r="BJ297" i="2"/>
  <c r="BJ296" i="2"/>
  <c r="BJ295" i="2"/>
  <c r="BJ294" i="2"/>
  <c r="BJ293" i="2"/>
  <c r="BJ292" i="2"/>
  <c r="BJ291" i="2"/>
  <c r="BJ290" i="2"/>
  <c r="BJ289" i="2"/>
  <c r="BJ288" i="2"/>
  <c r="BJ287" i="2"/>
  <c r="BJ285" i="2"/>
  <c r="BJ284" i="2"/>
  <c r="BJ283" i="2"/>
  <c r="BJ282" i="2"/>
  <c r="BJ281" i="2"/>
  <c r="BJ280" i="2"/>
  <c r="BJ279" i="2"/>
  <c r="BJ234" i="2"/>
  <c r="BJ276" i="2"/>
  <c r="BJ275" i="2"/>
  <c r="BJ273" i="2"/>
  <c r="BJ272" i="2"/>
  <c r="BJ271" i="2"/>
  <c r="BJ269" i="2"/>
  <c r="BJ268" i="2"/>
  <c r="BJ266" i="2"/>
  <c r="BJ66" i="2"/>
  <c r="BJ264" i="2"/>
  <c r="BJ263" i="2"/>
  <c r="BJ262" i="2"/>
  <c r="BJ261" i="2"/>
  <c r="BJ260" i="2"/>
  <c r="BJ259" i="2"/>
  <c r="BJ258" i="2"/>
  <c r="BJ257" i="2"/>
  <c r="BJ256" i="2"/>
  <c r="BJ255" i="2"/>
  <c r="BJ254" i="2"/>
  <c r="BJ253" i="2"/>
  <c r="BJ252" i="2"/>
  <c r="BJ251" i="2"/>
  <c r="BJ250" i="2"/>
  <c r="BJ249" i="2"/>
  <c r="BJ248" i="2"/>
  <c r="BJ246" i="2"/>
  <c r="BJ244" i="2"/>
  <c r="BJ243" i="2"/>
  <c r="BJ242" i="2"/>
  <c r="BJ241" i="2"/>
  <c r="BJ240" i="2"/>
  <c r="BJ239" i="2"/>
  <c r="BJ238" i="2"/>
  <c r="BJ237" i="2"/>
  <c r="BJ236" i="2"/>
  <c r="BJ235" i="2"/>
  <c r="BJ16" i="2"/>
  <c r="BJ233" i="2"/>
  <c r="BJ232" i="2"/>
  <c r="BJ231" i="2"/>
  <c r="BJ230" i="2"/>
  <c r="BJ229" i="2"/>
  <c r="BJ228" i="2"/>
  <c r="BJ227" i="2"/>
  <c r="BJ226" i="2"/>
  <c r="BJ225" i="2"/>
  <c r="BJ224" i="2"/>
  <c r="BJ223" i="2"/>
  <c r="BJ222" i="2"/>
  <c r="BJ221" i="2"/>
  <c r="BJ220" i="2"/>
  <c r="BJ219" i="2"/>
  <c r="BJ218" i="2"/>
  <c r="BJ217" i="2"/>
  <c r="BJ216" i="2"/>
  <c r="BJ215" i="2"/>
  <c r="BJ214" i="2"/>
  <c r="BJ213" i="2"/>
  <c r="BJ212" i="2"/>
  <c r="BJ211" i="2"/>
  <c r="BJ210" i="2"/>
  <c r="BJ209" i="2"/>
  <c r="BJ208" i="2"/>
  <c r="BJ207" i="2"/>
  <c r="BJ206" i="2"/>
  <c r="BJ205" i="2"/>
  <c r="BJ204" i="2"/>
  <c r="BJ203" i="2"/>
  <c r="BJ202" i="2"/>
  <c r="BJ201" i="2"/>
  <c r="BJ200" i="2"/>
  <c r="BJ199" i="2"/>
  <c r="BJ197" i="2"/>
  <c r="BJ196" i="2"/>
  <c r="BJ195" i="2"/>
  <c r="BJ194" i="2"/>
  <c r="BJ193" i="2"/>
  <c r="BJ192" i="2"/>
  <c r="BJ191" i="2"/>
  <c r="BJ190" i="2"/>
  <c r="BJ189" i="2"/>
  <c r="BJ188" i="2"/>
  <c r="BJ187" i="2"/>
  <c r="BJ186" i="2"/>
  <c r="BJ185" i="2"/>
  <c r="BJ184" i="2"/>
  <c r="BJ183" i="2"/>
  <c r="BJ182" i="2"/>
  <c r="BJ181" i="2"/>
  <c r="BJ180" i="2"/>
  <c r="BJ179" i="2"/>
  <c r="BJ178" i="2"/>
  <c r="BJ177" i="2"/>
  <c r="BJ176" i="2"/>
  <c r="BJ175" i="2"/>
  <c r="BJ174" i="2"/>
  <c r="BJ173" i="2"/>
  <c r="BJ172" i="2"/>
  <c r="BJ171" i="2"/>
  <c r="BJ170" i="2"/>
  <c r="BJ169" i="2"/>
  <c r="BJ168" i="2"/>
  <c r="BJ167" i="2"/>
  <c r="BJ166" i="2"/>
  <c r="BJ165" i="2"/>
  <c r="BJ163" i="2"/>
  <c r="BJ162" i="2"/>
  <c r="BJ161" i="2"/>
  <c r="BJ160" i="2"/>
  <c r="BJ159" i="2"/>
  <c r="BJ158" i="2"/>
  <c r="BJ157" i="2"/>
  <c r="BJ156" i="2"/>
  <c r="BJ155" i="2"/>
  <c r="BJ154" i="2"/>
  <c r="BJ153" i="2"/>
  <c r="BJ152" i="2"/>
  <c r="BJ151" i="2"/>
  <c r="BJ150" i="2"/>
  <c r="BJ149" i="2"/>
  <c r="BJ148" i="2"/>
  <c r="BJ147" i="2"/>
  <c r="BJ146" i="2"/>
  <c r="BJ144" i="2"/>
  <c r="BJ143" i="2"/>
  <c r="BJ142" i="2"/>
  <c r="BJ141" i="2"/>
  <c r="BJ140" i="2"/>
  <c r="BJ139" i="2"/>
  <c r="BJ138" i="2"/>
  <c r="BJ137" i="2"/>
  <c r="BJ136" i="2"/>
  <c r="BJ135" i="2"/>
  <c r="BJ134" i="2"/>
  <c r="BJ132" i="2"/>
  <c r="BJ131" i="2"/>
  <c r="BJ130" i="2"/>
  <c r="BJ129" i="2"/>
  <c r="BJ128" i="2"/>
  <c r="BJ127" i="2"/>
  <c r="BJ126" i="2"/>
  <c r="BJ125" i="2"/>
  <c r="BJ123" i="2"/>
  <c r="BJ122" i="2"/>
  <c r="BJ121" i="2"/>
  <c r="BJ120" i="2"/>
  <c r="BJ119" i="2"/>
  <c r="BJ118" i="2"/>
  <c r="BJ117" i="2"/>
  <c r="BJ116" i="2"/>
  <c r="BJ115" i="2"/>
  <c r="BJ114" i="2"/>
  <c r="BJ113" i="2"/>
  <c r="BJ111" i="2"/>
  <c r="BJ110" i="2"/>
  <c r="BJ109" i="2"/>
  <c r="BJ108" i="2"/>
  <c r="BJ107" i="2"/>
  <c r="BJ106" i="2"/>
  <c r="BJ105" i="2"/>
  <c r="BJ104" i="2"/>
  <c r="BJ103" i="2"/>
  <c r="BJ102" i="2"/>
  <c r="BJ100" i="2"/>
  <c r="BJ99" i="2"/>
  <c r="BJ98" i="2"/>
  <c r="BJ97" i="2"/>
  <c r="BJ96" i="2"/>
  <c r="BJ95" i="2"/>
  <c r="BJ94" i="2"/>
  <c r="BJ93" i="2"/>
  <c r="BJ92" i="2"/>
  <c r="BJ91" i="2"/>
  <c r="BJ309" i="2"/>
  <c r="BJ89" i="2"/>
  <c r="BJ88" i="2"/>
  <c r="BJ87" i="2"/>
  <c r="BJ85" i="2"/>
  <c r="BJ84" i="2"/>
  <c r="BJ83" i="2"/>
  <c r="BJ81" i="2"/>
  <c r="BJ80" i="2"/>
  <c r="BJ79" i="2"/>
  <c r="BJ78" i="2"/>
  <c r="BJ77" i="2"/>
  <c r="BJ76" i="2"/>
  <c r="BJ75" i="2"/>
  <c r="BJ74" i="2"/>
  <c r="BJ73" i="2"/>
  <c r="BJ72" i="2"/>
  <c r="BJ71" i="2"/>
  <c r="BJ70" i="2"/>
  <c r="BJ69" i="2"/>
  <c r="BJ68" i="2"/>
  <c r="BJ67" i="2"/>
  <c r="BJ277" i="2"/>
  <c r="BJ64" i="2"/>
  <c r="BJ63" i="2"/>
  <c r="BJ62" i="2"/>
  <c r="BJ61" i="2"/>
  <c r="BJ60" i="2"/>
  <c r="BJ59" i="2"/>
  <c r="BJ57" i="2"/>
  <c r="BJ56" i="2"/>
  <c r="BJ55" i="2"/>
  <c r="BJ54" i="2"/>
  <c r="BJ53" i="2"/>
  <c r="BJ52" i="2"/>
  <c r="BJ51" i="2"/>
  <c r="BJ50" i="2"/>
  <c r="BJ49" i="2"/>
  <c r="BJ48" i="2"/>
  <c r="BJ47" i="2"/>
  <c r="BJ46" i="2"/>
  <c r="BJ45" i="2"/>
  <c r="BJ44" i="2"/>
  <c r="BJ43" i="2"/>
  <c r="BJ42" i="2"/>
  <c r="BJ41" i="2"/>
  <c r="BJ40" i="2"/>
  <c r="BJ38" i="2"/>
  <c r="BJ37" i="2"/>
  <c r="BJ36" i="2"/>
  <c r="BJ35" i="2"/>
  <c r="BJ34" i="2"/>
  <c r="BJ33" i="2"/>
  <c r="BJ31" i="2"/>
  <c r="BJ30" i="2"/>
  <c r="BJ29" i="2"/>
  <c r="BJ28" i="2"/>
  <c r="BJ27" i="2"/>
  <c r="BJ26" i="2"/>
  <c r="BJ24" i="2"/>
  <c r="BJ22" i="2"/>
  <c r="BJ21" i="2"/>
  <c r="BJ20" i="2"/>
  <c r="BJ19" i="2"/>
  <c r="BJ18" i="2"/>
  <c r="BJ17" i="2"/>
  <c r="BJ90" i="2"/>
  <c r="BJ15" i="2"/>
  <c r="BJ14" i="2"/>
  <c r="BJ13" i="2"/>
  <c r="BJ12" i="2"/>
  <c r="BJ11" i="2"/>
  <c r="BI12" i="2"/>
  <c r="BI13" i="2"/>
  <c r="BI14" i="2"/>
  <c r="BI15" i="2"/>
  <c r="BI90" i="2"/>
  <c r="BI17" i="2"/>
  <c r="BI18" i="2"/>
  <c r="BI19" i="2"/>
  <c r="BI20" i="2"/>
  <c r="BI21" i="2"/>
  <c r="BI22" i="2"/>
  <c r="BI24" i="2"/>
  <c r="BI26" i="2"/>
  <c r="BI27" i="2"/>
  <c r="BI28" i="2"/>
  <c r="BI29" i="2"/>
  <c r="BI30" i="2"/>
  <c r="BI31" i="2"/>
  <c r="BI33" i="2"/>
  <c r="BI34" i="2"/>
  <c r="BI35" i="2"/>
  <c r="BI36" i="2"/>
  <c r="BI37" i="2"/>
  <c r="BI38" i="2"/>
  <c r="BI40" i="2"/>
  <c r="BI41" i="2"/>
  <c r="BI42" i="2"/>
  <c r="BI43" i="2"/>
  <c r="BI44" i="2"/>
  <c r="BI45" i="2"/>
  <c r="BI46" i="2"/>
  <c r="BI47" i="2"/>
  <c r="BI48" i="2"/>
  <c r="BI49" i="2"/>
  <c r="BI50" i="2"/>
  <c r="BI51" i="2"/>
  <c r="BI52" i="2"/>
  <c r="BI53" i="2"/>
  <c r="BI54" i="2"/>
  <c r="BI55" i="2"/>
  <c r="BI56" i="2"/>
  <c r="BI57" i="2"/>
  <c r="BI59" i="2"/>
  <c r="BI60" i="2"/>
  <c r="BI61" i="2"/>
  <c r="BI62" i="2"/>
  <c r="BI63" i="2"/>
  <c r="BI64" i="2"/>
  <c r="BI277" i="2"/>
  <c r="BI67" i="2"/>
  <c r="BI68" i="2"/>
  <c r="BI69" i="2"/>
  <c r="BI70" i="2"/>
  <c r="BI71" i="2"/>
  <c r="BI72" i="2"/>
  <c r="BI73" i="2"/>
  <c r="BI74" i="2"/>
  <c r="BI75" i="2"/>
  <c r="BI76" i="2"/>
  <c r="BI77" i="2"/>
  <c r="BI78" i="2"/>
  <c r="BI79" i="2"/>
  <c r="BI80" i="2"/>
  <c r="BI81" i="2"/>
  <c r="BI83" i="2"/>
  <c r="BI84" i="2"/>
  <c r="BI85" i="2"/>
  <c r="BI87" i="2"/>
  <c r="BI88" i="2"/>
  <c r="BI89" i="2"/>
  <c r="BI309" i="2"/>
  <c r="BI91" i="2"/>
  <c r="BI92" i="2"/>
  <c r="BI93" i="2"/>
  <c r="BI94" i="2"/>
  <c r="BI95" i="2"/>
  <c r="BI96" i="2"/>
  <c r="BI97" i="2"/>
  <c r="BI98" i="2"/>
  <c r="BI99" i="2"/>
  <c r="BI100" i="2"/>
  <c r="BI102" i="2"/>
  <c r="BI103" i="2"/>
  <c r="BI104" i="2"/>
  <c r="BI105" i="2"/>
  <c r="BI106" i="2"/>
  <c r="BI107" i="2"/>
  <c r="BI108" i="2"/>
  <c r="BI109" i="2"/>
  <c r="BI110" i="2"/>
  <c r="BI111" i="2"/>
  <c r="BI113" i="2"/>
  <c r="BI114" i="2"/>
  <c r="BI115" i="2"/>
  <c r="BI116" i="2"/>
  <c r="BI117" i="2"/>
  <c r="BI118" i="2"/>
  <c r="BI119" i="2"/>
  <c r="BI120" i="2"/>
  <c r="BI121" i="2"/>
  <c r="BI122" i="2"/>
  <c r="BI123" i="2"/>
  <c r="BI125" i="2"/>
  <c r="BI126" i="2"/>
  <c r="BI127" i="2"/>
  <c r="BI128" i="2"/>
  <c r="BI129" i="2"/>
  <c r="BI130" i="2"/>
  <c r="BI131" i="2"/>
  <c r="BI132" i="2"/>
  <c r="BI134" i="2"/>
  <c r="BI135" i="2"/>
  <c r="BI136" i="2"/>
  <c r="BI137" i="2"/>
  <c r="BI138" i="2"/>
  <c r="BI139" i="2"/>
  <c r="BI140" i="2"/>
  <c r="BI141" i="2"/>
  <c r="BI142" i="2"/>
  <c r="BI143" i="2"/>
  <c r="BI144" i="2"/>
  <c r="BI146" i="2"/>
  <c r="BI147" i="2"/>
  <c r="BI148" i="2"/>
  <c r="BI149" i="2"/>
  <c r="BI150" i="2"/>
  <c r="BI151" i="2"/>
  <c r="BI152" i="2"/>
  <c r="BI153" i="2"/>
  <c r="BI155" i="2"/>
  <c r="BI156" i="2"/>
  <c r="BI157" i="2"/>
  <c r="BI158" i="2"/>
  <c r="BI159" i="2"/>
  <c r="BI160" i="2"/>
  <c r="BI161" i="2"/>
  <c r="BI162" i="2"/>
  <c r="BI163" i="2"/>
  <c r="BI165" i="2"/>
  <c r="BI166" i="2"/>
  <c r="BI167" i="2"/>
  <c r="BI168" i="2"/>
  <c r="BI169" i="2"/>
  <c r="BI170" i="2"/>
  <c r="BI171" i="2"/>
  <c r="BI172" i="2"/>
  <c r="BI173" i="2"/>
  <c r="BI174" i="2"/>
  <c r="BI175" i="2"/>
  <c r="BI176" i="2"/>
  <c r="BI177" i="2"/>
  <c r="BI178" i="2"/>
  <c r="BI179" i="2"/>
  <c r="BI180" i="2"/>
  <c r="BI181" i="2"/>
  <c r="BI182" i="2"/>
  <c r="BI183" i="2"/>
  <c r="BI184" i="2"/>
  <c r="BI185" i="2"/>
  <c r="BI186" i="2"/>
  <c r="BI187" i="2"/>
  <c r="BI188" i="2"/>
  <c r="BI189" i="2"/>
  <c r="BI190" i="2"/>
  <c r="BI191" i="2"/>
  <c r="BI192" i="2"/>
  <c r="BI193" i="2"/>
  <c r="BI194" i="2"/>
  <c r="BI195" i="2"/>
  <c r="BI196" i="2"/>
  <c r="BI197" i="2"/>
  <c r="BI199" i="2"/>
  <c r="BI200" i="2"/>
  <c r="BI201" i="2"/>
  <c r="BI202" i="2"/>
  <c r="BI203" i="2"/>
  <c r="BI204" i="2"/>
  <c r="BI205" i="2"/>
  <c r="BI206" i="2"/>
  <c r="BI207" i="2"/>
  <c r="BI208" i="2"/>
  <c r="BI209" i="2"/>
  <c r="BI210" i="2"/>
  <c r="BI211" i="2"/>
  <c r="BI212" i="2"/>
  <c r="BI213" i="2"/>
  <c r="BI214" i="2"/>
  <c r="BI215" i="2"/>
  <c r="BI216" i="2"/>
  <c r="BI217" i="2"/>
  <c r="BI218" i="2"/>
  <c r="BI219" i="2"/>
  <c r="BI220" i="2"/>
  <c r="BI221" i="2"/>
  <c r="BI222" i="2"/>
  <c r="BI223" i="2"/>
  <c r="BI224" i="2"/>
  <c r="BI225" i="2"/>
  <c r="BI226" i="2"/>
  <c r="BI227" i="2"/>
  <c r="BI228" i="2"/>
  <c r="BI229" i="2"/>
  <c r="BI230" i="2"/>
  <c r="BI231" i="2"/>
  <c r="BI232" i="2"/>
  <c r="BI233" i="2"/>
  <c r="BI16" i="2"/>
  <c r="BI235" i="2"/>
  <c r="BI236" i="2"/>
  <c r="BI237" i="2"/>
  <c r="BI238" i="2"/>
  <c r="BI239" i="2"/>
  <c r="BI240" i="2"/>
  <c r="BI241" i="2"/>
  <c r="BI242" i="2"/>
  <c r="BI243" i="2"/>
  <c r="BI244" i="2"/>
  <c r="BI246" i="2"/>
  <c r="BI248" i="2"/>
  <c r="BI249" i="2"/>
  <c r="BI250" i="2"/>
  <c r="BI251" i="2"/>
  <c r="BI252" i="2"/>
  <c r="BI253" i="2"/>
  <c r="BI254" i="2"/>
  <c r="BI255" i="2"/>
  <c r="BI256" i="2"/>
  <c r="BI257" i="2"/>
  <c r="BI258" i="2"/>
  <c r="BI259" i="2"/>
  <c r="BI260" i="2"/>
  <c r="BI261" i="2"/>
  <c r="BI262" i="2"/>
  <c r="BI263" i="2"/>
  <c r="BI264" i="2"/>
  <c r="BI66" i="2"/>
  <c r="BI266" i="2"/>
  <c r="BI268" i="2"/>
  <c r="BI269" i="2"/>
  <c r="BI271" i="2"/>
  <c r="BI272" i="2"/>
  <c r="BI273" i="2"/>
  <c r="BI275" i="2"/>
  <c r="BI276" i="2"/>
  <c r="BI234" i="2"/>
  <c r="BI279" i="2"/>
  <c r="BI280" i="2"/>
  <c r="BI281" i="2"/>
  <c r="BI282" i="2"/>
  <c r="BI283" i="2"/>
  <c r="BI284" i="2"/>
  <c r="BI285" i="2"/>
  <c r="BI287" i="2"/>
  <c r="BI288" i="2"/>
  <c r="BI289" i="2"/>
  <c r="BI290" i="2"/>
  <c r="BI291" i="2"/>
  <c r="BI292" i="2"/>
  <c r="BI293" i="2"/>
  <c r="BI294" i="2"/>
  <c r="BI295" i="2"/>
  <c r="BI296" i="2"/>
  <c r="BI297" i="2"/>
  <c r="BI298" i="2"/>
  <c r="BI299" i="2"/>
  <c r="BI300" i="2"/>
  <c r="BI301" i="2"/>
  <c r="BI302" i="2"/>
  <c r="BI303" i="2"/>
  <c r="BI304" i="2"/>
  <c r="BI305" i="2"/>
  <c r="BI306" i="2"/>
  <c r="BI307" i="2"/>
  <c r="BI308" i="2"/>
  <c r="BI265" i="2"/>
  <c r="BI310" i="2"/>
  <c r="BI311" i="2"/>
  <c r="BI312" i="2"/>
  <c r="BI313" i="2"/>
  <c r="BI315" i="2"/>
  <c r="BI316" i="2"/>
  <c r="BI317" i="2"/>
  <c r="BI318" i="2"/>
  <c r="BI319" i="2"/>
  <c r="BI320" i="2"/>
  <c r="BI321" i="2"/>
  <c r="BI322" i="2"/>
  <c r="BI323" i="2"/>
  <c r="BI324" i="2"/>
  <c r="BI86" i="2"/>
  <c r="BI247" i="2"/>
  <c r="BI314" i="2"/>
  <c r="BI23" i="2"/>
  <c r="BI274" i="2"/>
  <c r="BI101" i="2"/>
  <c r="BI270" i="2"/>
  <c r="BI164" i="2"/>
  <c r="BI145" i="2"/>
  <c r="BI25" i="2"/>
  <c r="BI32" i="2"/>
  <c r="BI82" i="2"/>
  <c r="BI58" i="2"/>
  <c r="BI65" i="2"/>
  <c r="BI133" i="2"/>
  <c r="BI39" i="2"/>
  <c r="BI286" i="2"/>
  <c r="BI198" i="2"/>
  <c r="BI267" i="2"/>
  <c r="BI112" i="2"/>
  <c r="BI245" i="2"/>
  <c r="BI124" i="2"/>
  <c r="BI278" i="2"/>
  <c r="BI11" i="2"/>
  <c r="BH12" i="2"/>
  <c r="BH13" i="2"/>
  <c r="BH14" i="2"/>
  <c r="BH15" i="2"/>
  <c r="BH90" i="2"/>
  <c r="BH17" i="2"/>
  <c r="BH18" i="2"/>
  <c r="BH19" i="2"/>
  <c r="BH20" i="2"/>
  <c r="BH21" i="2"/>
  <c r="BH22" i="2"/>
  <c r="BH24" i="2"/>
  <c r="BH26" i="2"/>
  <c r="BH27" i="2"/>
  <c r="BH28" i="2"/>
  <c r="BH29" i="2"/>
  <c r="BH30" i="2"/>
  <c r="BH31" i="2"/>
  <c r="BH33" i="2"/>
  <c r="BH34" i="2"/>
  <c r="BH35" i="2"/>
  <c r="BH36" i="2"/>
  <c r="BH37" i="2"/>
  <c r="BH38" i="2"/>
  <c r="BH40" i="2"/>
  <c r="BH41" i="2"/>
  <c r="BH42" i="2"/>
  <c r="BH43" i="2"/>
  <c r="BH44" i="2"/>
  <c r="BH45" i="2"/>
  <c r="BH46" i="2"/>
  <c r="BH47" i="2"/>
  <c r="BH48" i="2"/>
  <c r="BH49" i="2"/>
  <c r="BH50" i="2"/>
  <c r="BH51" i="2"/>
  <c r="BH52" i="2"/>
  <c r="BH53" i="2"/>
  <c r="BH54" i="2"/>
  <c r="BH55" i="2"/>
  <c r="BH56" i="2"/>
  <c r="BH57" i="2"/>
  <c r="BH59" i="2"/>
  <c r="BH60" i="2"/>
  <c r="BH61" i="2"/>
  <c r="BH62" i="2"/>
  <c r="BH63" i="2"/>
  <c r="BH64" i="2"/>
  <c r="BH277" i="2"/>
  <c r="BH67" i="2"/>
  <c r="BH68" i="2"/>
  <c r="BH69" i="2"/>
  <c r="BH70" i="2"/>
  <c r="BH71" i="2"/>
  <c r="BH72" i="2"/>
  <c r="BH73" i="2"/>
  <c r="BH74" i="2"/>
  <c r="BH75" i="2"/>
  <c r="BH76" i="2"/>
  <c r="BH77" i="2"/>
  <c r="BH78" i="2"/>
  <c r="BH79" i="2"/>
  <c r="BH80" i="2"/>
  <c r="BH81" i="2"/>
  <c r="BH83" i="2"/>
  <c r="BH84" i="2"/>
  <c r="BH85" i="2"/>
  <c r="BH87" i="2"/>
  <c r="BH88" i="2"/>
  <c r="BH89" i="2"/>
  <c r="BH309" i="2"/>
  <c r="BH91" i="2"/>
  <c r="BH92" i="2"/>
  <c r="BH93" i="2"/>
  <c r="BH94" i="2"/>
  <c r="BH95" i="2"/>
  <c r="BH96" i="2"/>
  <c r="BH97" i="2"/>
  <c r="BH98" i="2"/>
  <c r="BH99" i="2"/>
  <c r="BH100" i="2"/>
  <c r="BH102" i="2"/>
  <c r="BH103" i="2"/>
  <c r="BH104" i="2"/>
  <c r="BH105" i="2"/>
  <c r="BH106" i="2"/>
  <c r="BH107" i="2"/>
  <c r="BH108" i="2"/>
  <c r="BH109" i="2"/>
  <c r="BH110" i="2"/>
  <c r="BH111" i="2"/>
  <c r="BH113" i="2"/>
  <c r="BH114" i="2"/>
  <c r="BH115" i="2"/>
  <c r="BH116" i="2"/>
  <c r="BH117" i="2"/>
  <c r="BH118" i="2"/>
  <c r="BH119" i="2"/>
  <c r="BH120" i="2"/>
  <c r="BH121" i="2"/>
  <c r="BH122" i="2"/>
  <c r="BH123" i="2"/>
  <c r="BH125" i="2"/>
  <c r="BH126" i="2"/>
  <c r="BH127" i="2"/>
  <c r="BH128" i="2"/>
  <c r="BH129" i="2"/>
  <c r="BH130" i="2"/>
  <c r="BH131" i="2"/>
  <c r="BH132" i="2"/>
  <c r="BH134" i="2"/>
  <c r="BH135" i="2"/>
  <c r="BH136" i="2"/>
  <c r="BH137" i="2"/>
  <c r="BH138" i="2"/>
  <c r="BH139" i="2"/>
  <c r="BH140" i="2"/>
  <c r="BH141" i="2"/>
  <c r="BH142" i="2"/>
  <c r="BH143" i="2"/>
  <c r="BH144" i="2"/>
  <c r="BH146" i="2"/>
  <c r="BH147" i="2"/>
  <c r="BH148" i="2"/>
  <c r="BH149" i="2"/>
  <c r="BH150" i="2"/>
  <c r="BH151" i="2"/>
  <c r="BH152" i="2"/>
  <c r="BH153" i="2"/>
  <c r="BH155" i="2"/>
  <c r="BH156" i="2"/>
  <c r="BH157" i="2"/>
  <c r="BH158" i="2"/>
  <c r="BH159" i="2"/>
  <c r="BH160" i="2"/>
  <c r="BH161" i="2"/>
  <c r="BH162" i="2"/>
  <c r="BH163" i="2"/>
  <c r="BH165" i="2"/>
  <c r="BH166" i="2"/>
  <c r="BH167" i="2"/>
  <c r="BH168" i="2"/>
  <c r="BH169" i="2"/>
  <c r="BH170" i="2"/>
  <c r="BH171" i="2"/>
  <c r="BH172" i="2"/>
  <c r="BH173" i="2"/>
  <c r="BH174" i="2"/>
  <c r="BH175" i="2"/>
  <c r="BH176" i="2"/>
  <c r="BH177" i="2"/>
  <c r="BH178" i="2"/>
  <c r="BH179" i="2"/>
  <c r="BH180" i="2"/>
  <c r="BH181" i="2"/>
  <c r="BH182" i="2"/>
  <c r="BH183" i="2"/>
  <c r="BH184" i="2"/>
  <c r="BH185" i="2"/>
  <c r="BH186" i="2"/>
  <c r="BH187" i="2"/>
  <c r="BH188" i="2"/>
  <c r="BH189" i="2"/>
  <c r="BH190" i="2"/>
  <c r="BH191" i="2"/>
  <c r="BH192" i="2"/>
  <c r="BH193" i="2"/>
  <c r="BH194" i="2"/>
  <c r="BH195" i="2"/>
  <c r="BH196" i="2"/>
  <c r="BH197" i="2"/>
  <c r="BH199" i="2"/>
  <c r="BH200" i="2"/>
  <c r="BH201" i="2"/>
  <c r="BH202" i="2"/>
  <c r="BH203" i="2"/>
  <c r="BH204" i="2"/>
  <c r="BH205" i="2"/>
  <c r="BH206" i="2"/>
  <c r="BH207" i="2"/>
  <c r="BH208" i="2"/>
  <c r="BH209" i="2"/>
  <c r="BH210" i="2"/>
  <c r="BH211" i="2"/>
  <c r="BH212" i="2"/>
  <c r="BH213" i="2"/>
  <c r="BH214" i="2"/>
  <c r="BH215" i="2"/>
  <c r="BH216" i="2"/>
  <c r="BH217" i="2"/>
  <c r="BH218" i="2"/>
  <c r="BH219" i="2"/>
  <c r="BH220" i="2"/>
  <c r="BH221" i="2"/>
  <c r="BH222" i="2"/>
  <c r="BH223" i="2"/>
  <c r="BH224" i="2"/>
  <c r="BH225" i="2"/>
  <c r="BH226" i="2"/>
  <c r="BH227" i="2"/>
  <c r="BH228" i="2"/>
  <c r="BH229" i="2"/>
  <c r="BH230" i="2"/>
  <c r="BH231" i="2"/>
  <c r="BH232" i="2"/>
  <c r="BH233" i="2"/>
  <c r="BH16" i="2"/>
  <c r="BH235" i="2"/>
  <c r="BH236" i="2"/>
  <c r="BH237" i="2"/>
  <c r="BH238" i="2"/>
  <c r="BH239" i="2"/>
  <c r="BH240" i="2"/>
  <c r="BH241" i="2"/>
  <c r="BH242" i="2"/>
  <c r="BH243" i="2"/>
  <c r="BH244" i="2"/>
  <c r="BH246" i="2"/>
  <c r="BH248" i="2"/>
  <c r="BH249" i="2"/>
  <c r="BH250" i="2"/>
  <c r="BH251" i="2"/>
  <c r="BH252" i="2"/>
  <c r="BH253" i="2"/>
  <c r="BH254" i="2"/>
  <c r="BH255" i="2"/>
  <c r="BH256" i="2"/>
  <c r="BH257" i="2"/>
  <c r="BH258" i="2"/>
  <c r="BH259" i="2"/>
  <c r="BH260" i="2"/>
  <c r="BH261" i="2"/>
  <c r="BH262" i="2"/>
  <c r="BH263" i="2"/>
  <c r="BH264" i="2"/>
  <c r="BH66" i="2"/>
  <c r="BH266" i="2"/>
  <c r="BH268" i="2"/>
  <c r="BH269" i="2"/>
  <c r="BH271" i="2"/>
  <c r="BH272" i="2"/>
  <c r="BH273" i="2"/>
  <c r="BH275" i="2"/>
  <c r="BH276" i="2"/>
  <c r="BH234" i="2"/>
  <c r="BH279" i="2"/>
  <c r="BH280" i="2"/>
  <c r="BH281" i="2"/>
  <c r="BH282" i="2"/>
  <c r="BH283" i="2"/>
  <c r="BH284" i="2"/>
  <c r="BH285" i="2"/>
  <c r="BH287" i="2"/>
  <c r="BH288" i="2"/>
  <c r="BH289" i="2"/>
  <c r="BH290" i="2"/>
  <c r="BH291" i="2"/>
  <c r="BH292" i="2"/>
  <c r="BH293" i="2"/>
  <c r="BH294" i="2"/>
  <c r="BH295" i="2"/>
  <c r="BH296" i="2"/>
  <c r="BH297" i="2"/>
  <c r="BH298" i="2"/>
  <c r="BH299" i="2"/>
  <c r="BH300" i="2"/>
  <c r="BH301" i="2"/>
  <c r="BH302" i="2"/>
  <c r="BH303" i="2"/>
  <c r="BH304" i="2"/>
  <c r="BH305" i="2"/>
  <c r="BH306" i="2"/>
  <c r="BH307" i="2"/>
  <c r="BH308" i="2"/>
  <c r="BH265" i="2"/>
  <c r="BH310" i="2"/>
  <c r="BH311" i="2"/>
  <c r="BH312" i="2"/>
  <c r="BH313" i="2"/>
  <c r="BH315" i="2"/>
  <c r="BH316" i="2"/>
  <c r="BH317" i="2"/>
  <c r="BH318" i="2"/>
  <c r="BH319" i="2"/>
  <c r="BH320" i="2"/>
  <c r="BH321" i="2"/>
  <c r="BH322" i="2"/>
  <c r="BH323" i="2"/>
  <c r="BH324" i="2"/>
  <c r="BH86" i="2"/>
  <c r="BH247" i="2"/>
  <c r="BH314" i="2"/>
  <c r="BH23" i="2"/>
  <c r="BH274" i="2"/>
  <c r="BH101" i="2"/>
  <c r="BH270" i="2"/>
  <c r="BH164" i="2"/>
  <c r="BH145" i="2"/>
  <c r="BH25" i="2"/>
  <c r="BH32" i="2"/>
  <c r="BH82" i="2"/>
  <c r="BH58" i="2"/>
  <c r="BH65" i="2"/>
  <c r="BH133" i="2"/>
  <c r="BH39" i="2"/>
  <c r="BH286" i="2"/>
  <c r="BH198" i="2"/>
  <c r="BH267" i="2"/>
  <c r="BH112" i="2"/>
  <c r="BH245" i="2"/>
  <c r="BH124" i="2"/>
  <c r="BH278" i="2"/>
  <c r="BH11" i="2"/>
  <c r="BG278" i="2"/>
  <c r="BG124" i="2"/>
  <c r="BG245" i="2"/>
  <c r="BG112" i="2"/>
  <c r="BG267" i="2"/>
  <c r="BG198" i="2"/>
  <c r="BG286" i="2"/>
  <c r="BG39" i="2"/>
  <c r="BG133" i="2"/>
  <c r="BG65" i="2"/>
  <c r="BG58" i="2"/>
  <c r="BG82" i="2"/>
  <c r="BG32" i="2"/>
  <c r="BG25" i="2"/>
  <c r="BG145" i="2"/>
  <c r="BG164" i="2"/>
  <c r="BG270" i="2"/>
  <c r="BG101" i="2"/>
  <c r="BG274" i="2"/>
  <c r="BG23" i="2"/>
  <c r="BG314" i="2"/>
  <c r="BG247" i="2"/>
  <c r="BG86" i="2"/>
  <c r="BG324" i="2"/>
  <c r="BG323" i="2"/>
  <c r="BG322" i="2"/>
  <c r="BG321" i="2"/>
  <c r="BG320" i="2"/>
  <c r="BG319" i="2"/>
  <c r="BG318" i="2"/>
  <c r="BG317" i="2"/>
  <c r="BG316" i="2"/>
  <c r="BG315" i="2"/>
  <c r="BG313" i="2"/>
  <c r="BG312" i="2"/>
  <c r="BG311" i="2"/>
  <c r="BG310" i="2"/>
  <c r="BG265" i="2"/>
  <c r="BG308" i="2"/>
  <c r="BG307" i="2"/>
  <c r="BG306" i="2"/>
  <c r="BG305" i="2"/>
  <c r="BG304" i="2"/>
  <c r="BG303" i="2"/>
  <c r="BG302" i="2"/>
  <c r="BG301" i="2"/>
  <c r="BG300" i="2"/>
  <c r="BG299" i="2"/>
  <c r="BG298" i="2"/>
  <c r="BG297" i="2"/>
  <c r="BG296" i="2"/>
  <c r="BG295" i="2"/>
  <c r="BG294" i="2"/>
  <c r="BG293" i="2"/>
  <c r="BG292" i="2"/>
  <c r="BG291" i="2"/>
  <c r="BG290" i="2"/>
  <c r="BG289" i="2"/>
  <c r="BG288" i="2"/>
  <c r="BG287" i="2"/>
  <c r="BG285" i="2"/>
  <c r="BG284" i="2"/>
  <c r="BG283" i="2"/>
  <c r="BG282" i="2"/>
  <c r="BG281" i="2"/>
  <c r="BG280" i="2"/>
  <c r="BG279" i="2"/>
  <c r="BG234" i="2"/>
  <c r="BG276" i="2"/>
  <c r="BG275" i="2"/>
  <c r="BG273" i="2"/>
  <c r="BG272" i="2"/>
  <c r="BG271" i="2"/>
  <c r="BG269" i="2"/>
  <c r="BG268" i="2"/>
  <c r="BG266" i="2"/>
  <c r="BG66" i="2"/>
  <c r="BG264" i="2"/>
  <c r="BG263" i="2"/>
  <c r="BG262" i="2"/>
  <c r="BG261" i="2"/>
  <c r="BG260" i="2"/>
  <c r="BG259" i="2"/>
  <c r="BG258" i="2"/>
  <c r="BG257" i="2"/>
  <c r="BG256" i="2"/>
  <c r="BG255" i="2"/>
  <c r="BG254" i="2"/>
  <c r="BG253" i="2"/>
  <c r="BG252" i="2"/>
  <c r="BG251" i="2"/>
  <c r="BG250" i="2"/>
  <c r="BG249" i="2"/>
  <c r="BG248" i="2"/>
  <c r="BG246" i="2"/>
  <c r="BG244" i="2"/>
  <c r="BG243" i="2"/>
  <c r="BG242" i="2"/>
  <c r="BG241" i="2"/>
  <c r="BG240" i="2"/>
  <c r="BG239" i="2"/>
  <c r="BG238" i="2"/>
  <c r="BG237" i="2"/>
  <c r="BG236" i="2"/>
  <c r="BG235" i="2"/>
  <c r="BG16" i="2"/>
  <c r="BG233" i="2"/>
  <c r="BG232" i="2"/>
  <c r="BG231" i="2"/>
  <c r="BG230" i="2"/>
  <c r="BG229" i="2"/>
  <c r="BG228" i="2"/>
  <c r="BG227" i="2"/>
  <c r="BG226" i="2"/>
  <c r="BG225" i="2"/>
  <c r="BG224" i="2"/>
  <c r="BG223" i="2"/>
  <c r="BG222" i="2"/>
  <c r="BG221" i="2"/>
  <c r="BG220" i="2"/>
  <c r="BG219" i="2"/>
  <c r="BG218" i="2"/>
  <c r="BG217" i="2"/>
  <c r="BG216" i="2"/>
  <c r="BG215" i="2"/>
  <c r="BG214" i="2"/>
  <c r="BG213" i="2"/>
  <c r="BG212" i="2"/>
  <c r="BG211" i="2"/>
  <c r="BG210" i="2"/>
  <c r="BG209" i="2"/>
  <c r="BG208" i="2"/>
  <c r="BG207" i="2"/>
  <c r="BG206" i="2"/>
  <c r="BG205" i="2"/>
  <c r="BG204" i="2"/>
  <c r="BG203" i="2"/>
  <c r="BG202" i="2"/>
  <c r="BG201" i="2"/>
  <c r="BG200" i="2"/>
  <c r="BG199" i="2"/>
  <c r="BG197" i="2"/>
  <c r="BG196" i="2"/>
  <c r="BG195" i="2"/>
  <c r="BG194" i="2"/>
  <c r="BG193" i="2"/>
  <c r="BG192" i="2"/>
  <c r="BG191" i="2"/>
  <c r="BG190" i="2"/>
  <c r="BG189" i="2"/>
  <c r="BG188" i="2"/>
  <c r="BG187" i="2"/>
  <c r="BG186" i="2"/>
  <c r="BG185" i="2"/>
  <c r="BG184" i="2"/>
  <c r="BG183" i="2"/>
  <c r="BG182" i="2"/>
  <c r="BG181" i="2"/>
  <c r="BG180" i="2"/>
  <c r="BG179" i="2"/>
  <c r="BG178" i="2"/>
  <c r="BG177" i="2"/>
  <c r="BG176" i="2"/>
  <c r="BG175" i="2"/>
  <c r="BG174" i="2"/>
  <c r="BG173" i="2"/>
  <c r="BG172" i="2"/>
  <c r="BG171" i="2"/>
  <c r="BG170" i="2"/>
  <c r="BG169" i="2"/>
  <c r="BG168" i="2"/>
  <c r="BG167" i="2"/>
  <c r="BG166" i="2"/>
  <c r="BG165" i="2"/>
  <c r="BG163" i="2"/>
  <c r="BG162" i="2"/>
  <c r="BG161" i="2"/>
  <c r="BG160" i="2"/>
  <c r="BG159" i="2"/>
  <c r="BG158" i="2"/>
  <c r="BG157" i="2"/>
  <c r="BG156" i="2"/>
  <c r="BG155" i="2"/>
  <c r="BG153" i="2"/>
  <c r="BG152" i="2"/>
  <c r="BG151" i="2"/>
  <c r="BG150" i="2"/>
  <c r="BG149" i="2"/>
  <c r="BG148" i="2"/>
  <c r="BG147" i="2"/>
  <c r="BG146" i="2"/>
  <c r="BG144" i="2"/>
  <c r="BG143" i="2"/>
  <c r="BG142" i="2"/>
  <c r="BG141" i="2"/>
  <c r="BG140" i="2"/>
  <c r="BG139" i="2"/>
  <c r="BG138" i="2"/>
  <c r="BG137" i="2"/>
  <c r="BG136" i="2"/>
  <c r="BG135" i="2"/>
  <c r="BG134" i="2"/>
  <c r="BG132" i="2"/>
  <c r="BG131" i="2"/>
  <c r="BG130" i="2"/>
  <c r="BG129" i="2"/>
  <c r="BG128" i="2"/>
  <c r="BG127" i="2"/>
  <c r="BG126" i="2"/>
  <c r="BG125" i="2"/>
  <c r="BG123" i="2"/>
  <c r="BG122" i="2"/>
  <c r="BG121" i="2"/>
  <c r="BG120" i="2"/>
  <c r="BG119" i="2"/>
  <c r="BG118" i="2"/>
  <c r="BG117" i="2"/>
  <c r="BG116" i="2"/>
  <c r="BG115" i="2"/>
  <c r="BG114" i="2"/>
  <c r="BG113" i="2"/>
  <c r="BG111" i="2"/>
  <c r="BG110" i="2"/>
  <c r="BG109" i="2"/>
  <c r="BG108" i="2"/>
  <c r="BG107" i="2"/>
  <c r="BG106" i="2"/>
  <c r="BG105" i="2"/>
  <c r="BG104" i="2"/>
  <c r="BG103" i="2"/>
  <c r="BG102" i="2"/>
  <c r="BG100" i="2"/>
  <c r="BG99" i="2"/>
  <c r="BG98" i="2"/>
  <c r="BG97" i="2"/>
  <c r="BG96" i="2"/>
  <c r="BG95" i="2"/>
  <c r="BG94" i="2"/>
  <c r="BG93" i="2"/>
  <c r="BG92" i="2"/>
  <c r="BG91" i="2"/>
  <c r="BG309" i="2"/>
  <c r="BG89" i="2"/>
  <c r="BG88" i="2"/>
  <c r="BG87" i="2"/>
  <c r="BG85" i="2"/>
  <c r="BG84" i="2"/>
  <c r="BG83" i="2"/>
  <c r="BG81" i="2"/>
  <c r="BG80" i="2"/>
  <c r="BG79" i="2"/>
  <c r="BG78" i="2"/>
  <c r="BG77" i="2"/>
  <c r="BG76" i="2"/>
  <c r="BG75" i="2"/>
  <c r="BG74" i="2"/>
  <c r="BG73" i="2"/>
  <c r="BG72" i="2"/>
  <c r="BG71" i="2"/>
  <c r="BG70" i="2"/>
  <c r="BG69" i="2"/>
  <c r="BG68" i="2"/>
  <c r="BG67" i="2"/>
  <c r="BG277" i="2"/>
  <c r="BG64" i="2"/>
  <c r="BG63" i="2"/>
  <c r="BG62" i="2"/>
  <c r="BG61" i="2"/>
  <c r="BG60" i="2"/>
  <c r="BG59" i="2"/>
  <c r="BG57" i="2"/>
  <c r="BG56" i="2"/>
  <c r="BG55" i="2"/>
  <c r="BG54" i="2"/>
  <c r="BG53" i="2"/>
  <c r="BG52" i="2"/>
  <c r="BG51" i="2"/>
  <c r="BG50" i="2"/>
  <c r="BG49" i="2"/>
  <c r="BG48" i="2"/>
  <c r="BG47" i="2"/>
  <c r="BG46" i="2"/>
  <c r="BG45" i="2"/>
  <c r="BG44" i="2"/>
  <c r="BG43" i="2"/>
  <c r="BG42" i="2"/>
  <c r="BG41" i="2"/>
  <c r="BG40" i="2"/>
  <c r="BG38" i="2"/>
  <c r="BG37" i="2"/>
  <c r="BG36" i="2"/>
  <c r="BG35" i="2"/>
  <c r="BG34" i="2"/>
  <c r="BG33" i="2"/>
  <c r="BG31" i="2"/>
  <c r="BG30" i="2"/>
  <c r="BG29" i="2"/>
  <c r="BG28" i="2"/>
  <c r="BG27" i="2"/>
  <c r="BG26" i="2"/>
  <c r="BG24" i="2"/>
  <c r="BG22" i="2"/>
  <c r="BG21" i="2"/>
  <c r="BG20" i="2"/>
  <c r="BG19" i="2"/>
  <c r="BG18" i="2"/>
  <c r="BG17" i="2"/>
  <c r="BG90" i="2"/>
  <c r="BG15" i="2"/>
  <c r="BG14" i="2"/>
  <c r="BG13" i="2"/>
  <c r="BG12" i="2"/>
  <c r="BG11" i="2"/>
  <c r="ES9" i="16" l="1"/>
  <c r="ET9" i="16"/>
  <c r="EU9" i="16"/>
  <c r="EW9" i="16"/>
  <c r="EX9" i="16" s="1"/>
  <c r="EZ9" i="16" s="1"/>
  <c r="EY9" i="16"/>
  <c r="FE9" i="16" s="1"/>
  <c r="O6" i="15"/>
  <c r="P7" i="15"/>
  <c r="O8" i="15"/>
  <c r="FF6" i="16"/>
  <c r="BM154" i="2"/>
  <c r="BM299" i="2"/>
  <c r="BM162" i="2"/>
  <c r="BM170" i="2"/>
  <c r="BM178" i="2"/>
  <c r="BM186" i="2"/>
  <c r="BM194" i="2"/>
  <c r="BM202" i="2"/>
  <c r="BM217" i="2"/>
  <c r="BM225" i="2"/>
  <c r="BM233" i="2"/>
  <c r="BM241" i="2"/>
  <c r="BM259" i="2"/>
  <c r="BM268" i="2"/>
  <c r="BM279" i="2"/>
  <c r="BM288" i="2"/>
  <c r="BM295" i="2"/>
  <c r="BM303" i="2"/>
  <c r="BM311" i="2"/>
  <c r="BM320" i="2"/>
  <c r="BM23" i="2"/>
  <c r="BM82" i="2"/>
  <c r="CG82" i="2" s="1"/>
  <c r="BM59" i="2"/>
  <c r="BM94" i="2"/>
  <c r="BM111" i="2"/>
  <c r="BM129" i="2"/>
  <c r="BM147" i="2"/>
  <c r="BM15" i="2"/>
  <c r="BM33" i="2"/>
  <c r="BM50" i="2"/>
  <c r="BM68" i="2"/>
  <c r="BM85" i="2"/>
  <c r="BM103" i="2"/>
  <c r="BM120" i="2"/>
  <c r="BM316" i="2"/>
  <c r="BM28" i="2"/>
  <c r="BM63" i="2"/>
  <c r="BM98" i="2"/>
  <c r="BM134" i="2"/>
  <c r="BM166" i="2"/>
  <c r="BM197" i="2"/>
  <c r="BM229" i="2"/>
  <c r="BM307" i="2"/>
  <c r="BM19" i="2"/>
  <c r="BM54" i="2"/>
  <c r="BM309" i="2"/>
  <c r="BM125" i="2"/>
  <c r="BM158" i="2"/>
  <c r="BM190" i="2"/>
  <c r="BM246" i="2"/>
  <c r="BM283" i="2"/>
  <c r="BM11" i="2"/>
  <c r="BM46" i="2"/>
  <c r="BM80" i="2"/>
  <c r="BM116" i="2"/>
  <c r="BM151" i="2"/>
  <c r="BM174" i="2"/>
  <c r="BM206" i="2"/>
  <c r="BM237" i="2"/>
  <c r="BM273" i="2"/>
  <c r="BM164" i="2"/>
  <c r="BM37" i="2"/>
  <c r="BM72" i="2"/>
  <c r="BM142" i="2"/>
  <c r="BM182" i="2"/>
  <c r="BM221" i="2"/>
  <c r="BM255" i="2"/>
  <c r="BM112" i="2"/>
  <c r="CG112" i="2" s="1"/>
  <c r="BM324" i="2"/>
  <c r="BM263" i="2"/>
  <c r="BM213" i="2"/>
  <c r="BM210" i="2"/>
  <c r="BM76" i="2"/>
  <c r="BM251" i="2"/>
  <c r="BM138" i="2"/>
  <c r="BM13" i="2"/>
  <c r="BM21" i="2"/>
  <c r="BM30" i="2"/>
  <c r="BM40" i="2"/>
  <c r="BM48" i="2"/>
  <c r="BM56" i="2"/>
  <c r="BM277" i="2"/>
  <c r="BM74" i="2"/>
  <c r="BM83" i="2"/>
  <c r="BM92" i="2"/>
  <c r="BM100" i="2"/>
  <c r="BM118" i="2"/>
  <c r="BM127" i="2"/>
  <c r="BM136" i="2"/>
  <c r="BM144" i="2"/>
  <c r="BM153" i="2"/>
  <c r="BM160" i="2"/>
  <c r="BM168" i="2"/>
  <c r="BM184" i="2"/>
  <c r="BM18" i="2"/>
  <c r="BM36" i="2"/>
  <c r="BM45" i="2"/>
  <c r="BM62" i="2"/>
  <c r="BM79" i="2"/>
  <c r="BM97" i="2"/>
  <c r="BM115" i="2"/>
  <c r="BM132" i="2"/>
  <c r="BM150" i="2"/>
  <c r="BM165" i="2"/>
  <c r="BM173" i="2"/>
  <c r="BM181" i="2"/>
  <c r="BM189" i="2"/>
  <c r="BM196" i="2"/>
  <c r="BM205" i="2"/>
  <c r="BM212" i="2"/>
  <c r="BM220" i="2"/>
  <c r="BM27" i="2"/>
  <c r="BM53" i="2"/>
  <c r="BM71" i="2"/>
  <c r="BM89" i="2"/>
  <c r="BM106" i="2"/>
  <c r="BM123" i="2"/>
  <c r="BM141" i="2"/>
  <c r="BM157" i="2"/>
  <c r="BM228" i="2"/>
  <c r="BM236" i="2"/>
  <c r="BM244" i="2"/>
  <c r="BM254" i="2"/>
  <c r="BM262" i="2"/>
  <c r="BM272" i="2"/>
  <c r="BM282" i="2"/>
  <c r="BM291" i="2"/>
  <c r="BM298" i="2"/>
  <c r="BM306" i="2"/>
  <c r="BM315" i="2"/>
  <c r="BM323" i="2"/>
  <c r="BM270" i="2"/>
  <c r="BM133" i="2"/>
  <c r="CG133" i="2" s="1"/>
  <c r="BM109" i="2"/>
  <c r="BM176" i="2"/>
  <c r="BM24" i="2"/>
  <c r="BM34" i="2"/>
  <c r="BM51" i="2"/>
  <c r="BM60" i="2"/>
  <c r="BM69" i="2"/>
  <c r="BM77" i="2"/>
  <c r="BM90" i="2"/>
  <c r="BM43" i="2"/>
  <c r="BM14" i="2"/>
  <c r="BM22" i="2"/>
  <c r="BM31" i="2"/>
  <c r="BM41" i="2"/>
  <c r="BM49" i="2"/>
  <c r="BM192" i="2"/>
  <c r="BM200" i="2"/>
  <c r="BM208" i="2"/>
  <c r="BM215" i="2"/>
  <c r="BM223" i="2"/>
  <c r="BM42" i="2"/>
  <c r="BM57" i="2"/>
  <c r="BM67" i="2"/>
  <c r="BM75" i="2"/>
  <c r="BM84" i="2"/>
  <c r="BM93" i="2"/>
  <c r="BM102" i="2"/>
  <c r="BM110" i="2"/>
  <c r="BM119" i="2"/>
  <c r="BM128" i="2"/>
  <c r="BM137" i="2"/>
  <c r="BM146" i="2"/>
  <c r="BM161" i="2"/>
  <c r="BM169" i="2"/>
  <c r="BM177" i="2"/>
  <c r="BM185" i="2"/>
  <c r="BM193" i="2"/>
  <c r="BM201" i="2"/>
  <c r="BM209" i="2"/>
  <c r="BM216" i="2"/>
  <c r="BM224" i="2"/>
  <c r="BM232" i="2"/>
  <c r="BM240" i="2"/>
  <c r="BM250" i="2"/>
  <c r="BM258" i="2"/>
  <c r="BM266" i="2"/>
  <c r="BM234" i="2"/>
  <c r="BM287" i="2"/>
  <c r="BM294" i="2"/>
  <c r="BM302" i="2"/>
  <c r="BM107" i="2"/>
  <c r="BM310" i="2"/>
  <c r="BM319" i="2"/>
  <c r="BM314" i="2"/>
  <c r="BM32" i="2"/>
  <c r="CG32" i="2" s="1"/>
  <c r="BM267" i="2"/>
  <c r="CG267" i="2" s="1"/>
  <c r="BM20" i="2"/>
  <c r="BM64" i="2"/>
  <c r="BM12" i="2"/>
  <c r="BM55" i="2"/>
  <c r="BM91" i="2"/>
  <c r="BM108" i="2"/>
  <c r="BM29" i="2"/>
  <c r="BM73" i="2"/>
  <c r="BM117" i="2"/>
  <c r="BM38" i="2"/>
  <c r="BM81" i="2"/>
  <c r="BM126" i="2"/>
  <c r="BM47" i="2"/>
  <c r="BM99" i="2"/>
  <c r="BM143" i="2"/>
  <c r="BM183" i="2"/>
  <c r="BM222" i="2"/>
  <c r="BM264" i="2"/>
  <c r="BM317" i="2"/>
  <c r="BM159" i="2"/>
  <c r="BM199" i="2"/>
  <c r="BM238" i="2"/>
  <c r="BM284" i="2"/>
  <c r="BM86" i="2"/>
  <c r="BM152" i="2"/>
  <c r="BM191" i="2"/>
  <c r="BM230" i="2"/>
  <c r="BM275" i="2"/>
  <c r="BM308" i="2"/>
  <c r="BM167" i="2"/>
  <c r="BM207" i="2"/>
  <c r="BM248" i="2"/>
  <c r="BM292" i="2"/>
  <c r="BM145" i="2"/>
  <c r="BM135" i="2"/>
  <c r="BM175" i="2"/>
  <c r="BM214" i="2"/>
  <c r="BM256" i="2"/>
  <c r="BM300" i="2"/>
  <c r="BM17" i="2"/>
  <c r="BM26" i="2"/>
  <c r="BM35" i="2"/>
  <c r="BM44" i="2"/>
  <c r="BM52" i="2"/>
  <c r="BM61" i="2"/>
  <c r="BM70" i="2"/>
  <c r="BM78" i="2"/>
  <c r="BM88" i="2"/>
  <c r="BM96" i="2"/>
  <c r="BM105" i="2"/>
  <c r="BM114" i="2"/>
  <c r="BM122" i="2"/>
  <c r="BM131" i="2"/>
  <c r="BM140" i="2"/>
  <c r="BM149" i="2"/>
  <c r="BM156" i="2"/>
  <c r="BM163" i="2"/>
  <c r="BM172" i="2"/>
  <c r="BM180" i="2"/>
  <c r="BM188" i="2"/>
  <c r="BM195" i="2"/>
  <c r="BM204" i="2"/>
  <c r="BM219" i="2"/>
  <c r="BM227" i="2"/>
  <c r="BM235" i="2"/>
  <c r="BM243" i="2"/>
  <c r="BM253" i="2"/>
  <c r="BM261" i="2"/>
  <c r="BM271" i="2"/>
  <c r="BM281" i="2"/>
  <c r="BM290" i="2"/>
  <c r="BM297" i="2"/>
  <c r="BM305" i="2"/>
  <c r="BM313" i="2"/>
  <c r="BM322" i="2"/>
  <c r="BM101" i="2"/>
  <c r="BM65" i="2"/>
  <c r="CG65" i="2" s="1"/>
  <c r="BM124" i="2"/>
  <c r="CG124" i="2" s="1"/>
  <c r="BM231" i="2"/>
  <c r="BM239" i="2"/>
  <c r="BM249" i="2"/>
  <c r="BM257" i="2"/>
  <c r="BM66" i="2"/>
  <c r="BM276" i="2"/>
  <c r="BM285" i="2"/>
  <c r="BM293" i="2"/>
  <c r="BM301" i="2"/>
  <c r="BM265" i="2"/>
  <c r="BM318" i="2"/>
  <c r="BM247" i="2"/>
  <c r="BM25" i="2"/>
  <c r="BM87" i="2"/>
  <c r="BM95" i="2"/>
  <c r="BM104" i="2"/>
  <c r="BM113" i="2"/>
  <c r="BM121" i="2"/>
  <c r="BM130" i="2"/>
  <c r="BM139" i="2"/>
  <c r="BM148" i="2"/>
  <c r="BM155" i="2"/>
  <c r="BM171" i="2"/>
  <c r="BM179" i="2"/>
  <c r="BM187" i="2"/>
  <c r="BM203" i="2"/>
  <c r="BM211" i="2"/>
  <c r="BM218" i="2"/>
  <c r="BM226" i="2"/>
  <c r="BM16" i="2"/>
  <c r="BM242" i="2"/>
  <c r="BM252" i="2"/>
  <c r="BM260" i="2"/>
  <c r="BM269" i="2"/>
  <c r="BM280" i="2"/>
  <c r="BM289" i="2"/>
  <c r="BM296" i="2"/>
  <c r="BM304" i="2"/>
  <c r="BM312" i="2"/>
  <c r="BM321" i="2"/>
  <c r="BM274" i="2"/>
  <c r="BM39" i="2"/>
  <c r="CG39" i="2" s="1"/>
  <c r="BM278" i="2"/>
  <c r="CG278" i="2" s="1"/>
  <c r="BM58" i="2"/>
  <c r="CG58" i="2" s="1"/>
  <c r="BM245" i="2"/>
  <c r="CG245" i="2" s="1"/>
  <c r="BM286" i="2"/>
  <c r="CG286" i="2" s="1"/>
  <c r="BM198" i="2"/>
  <c r="CG198" i="2" s="1"/>
  <c r="FF9" i="16" l="1"/>
  <c r="FH9" i="16"/>
  <c r="FN9" i="16" s="1"/>
  <c r="FD9" i="16"/>
  <c r="FC9" i="16"/>
  <c r="FB9" i="16"/>
  <c r="P6" i="15"/>
  <c r="Q7" i="15"/>
  <c r="P8" i="15"/>
  <c r="FO6" i="16"/>
  <c r="BW25" i="2"/>
  <c r="CG25" i="2" s="1"/>
  <c r="BW145" i="2"/>
  <c r="CG145" i="2" s="1"/>
  <c r="BW164" i="2"/>
  <c r="CG164" i="2" s="1"/>
  <c r="BW270" i="2"/>
  <c r="CG270" i="2" s="1"/>
  <c r="BW101" i="2"/>
  <c r="CG101" i="2" s="1"/>
  <c r="BW274" i="2"/>
  <c r="CG274" i="2" s="1"/>
  <c r="BW23" i="2"/>
  <c r="CG23" i="2" s="1"/>
  <c r="BW314" i="2"/>
  <c r="CG314" i="2" s="1"/>
  <c r="BW247" i="2"/>
  <c r="CG247" i="2" s="1"/>
  <c r="BW86" i="2"/>
  <c r="CG86" i="2" s="1"/>
  <c r="BW324" i="2"/>
  <c r="CG324" i="2" s="1"/>
  <c r="BW323" i="2"/>
  <c r="CG323" i="2" s="1"/>
  <c r="BW322" i="2"/>
  <c r="CG322" i="2" s="1"/>
  <c r="BW321" i="2"/>
  <c r="CG321" i="2" s="1"/>
  <c r="BW320" i="2"/>
  <c r="CG320" i="2" s="1"/>
  <c r="BW319" i="2"/>
  <c r="CG319" i="2" s="1"/>
  <c r="BW318" i="2"/>
  <c r="CG318" i="2" s="1"/>
  <c r="BW317" i="2"/>
  <c r="CG317" i="2" s="1"/>
  <c r="BW316" i="2"/>
  <c r="CG316" i="2" s="1"/>
  <c r="BW315" i="2"/>
  <c r="CG315" i="2" s="1"/>
  <c r="BW313" i="2"/>
  <c r="CG313" i="2" s="1"/>
  <c r="BW312" i="2"/>
  <c r="CG312" i="2" s="1"/>
  <c r="BW311" i="2"/>
  <c r="CG311" i="2" s="1"/>
  <c r="BW310" i="2"/>
  <c r="CG310" i="2" s="1"/>
  <c r="BW265" i="2"/>
  <c r="CG265" i="2" s="1"/>
  <c r="BW308" i="2"/>
  <c r="CG308" i="2" s="1"/>
  <c r="BW307" i="2"/>
  <c r="CG307" i="2" s="1"/>
  <c r="BW306" i="2"/>
  <c r="CG306" i="2" s="1"/>
  <c r="BW305" i="2"/>
  <c r="CG305" i="2" s="1"/>
  <c r="BW304" i="2"/>
  <c r="CG304" i="2" s="1"/>
  <c r="BW303" i="2"/>
  <c r="CG303" i="2" s="1"/>
  <c r="BW302" i="2"/>
  <c r="CG302" i="2" s="1"/>
  <c r="BW301" i="2"/>
  <c r="CG301" i="2" s="1"/>
  <c r="BW300" i="2"/>
  <c r="CG300" i="2" s="1"/>
  <c r="BW299" i="2"/>
  <c r="CG299" i="2" s="1"/>
  <c r="BW298" i="2"/>
  <c r="CG298" i="2" s="1"/>
  <c r="BW297" i="2"/>
  <c r="CG297" i="2" s="1"/>
  <c r="BW296" i="2"/>
  <c r="CG296" i="2" s="1"/>
  <c r="BW295" i="2"/>
  <c r="CG295" i="2" s="1"/>
  <c r="BW294" i="2"/>
  <c r="CG294" i="2" s="1"/>
  <c r="BW293" i="2"/>
  <c r="CG293" i="2" s="1"/>
  <c r="BW292" i="2"/>
  <c r="CG292" i="2" s="1"/>
  <c r="BW291" i="2"/>
  <c r="CG291" i="2" s="1"/>
  <c r="BW290" i="2"/>
  <c r="CG290" i="2" s="1"/>
  <c r="BW289" i="2"/>
  <c r="CG289" i="2" s="1"/>
  <c r="BW288" i="2"/>
  <c r="CG288" i="2" s="1"/>
  <c r="BW287" i="2"/>
  <c r="CG287" i="2" s="1"/>
  <c r="BW285" i="2"/>
  <c r="CG285" i="2" s="1"/>
  <c r="BW284" i="2"/>
  <c r="CG284" i="2" s="1"/>
  <c r="BW283" i="2"/>
  <c r="CG283" i="2" s="1"/>
  <c r="BW282" i="2"/>
  <c r="CG282" i="2" s="1"/>
  <c r="BW281" i="2"/>
  <c r="CG281" i="2" s="1"/>
  <c r="BW280" i="2"/>
  <c r="CG280" i="2" s="1"/>
  <c r="BW279" i="2"/>
  <c r="CG279" i="2" s="1"/>
  <c r="BW234" i="2"/>
  <c r="CG234" i="2" s="1"/>
  <c r="BW276" i="2"/>
  <c r="CG276" i="2" s="1"/>
  <c r="BW275" i="2"/>
  <c r="CG275" i="2" s="1"/>
  <c r="BW273" i="2"/>
  <c r="CG273" i="2" s="1"/>
  <c r="BW272" i="2"/>
  <c r="CG272" i="2" s="1"/>
  <c r="BW271" i="2"/>
  <c r="CG271" i="2" s="1"/>
  <c r="BW269" i="2"/>
  <c r="CG269" i="2" s="1"/>
  <c r="BW268" i="2"/>
  <c r="CG268" i="2" s="1"/>
  <c r="BW266" i="2"/>
  <c r="CG266" i="2" s="1"/>
  <c r="BW66" i="2"/>
  <c r="CG66" i="2" s="1"/>
  <c r="BW264" i="2"/>
  <c r="CG264" i="2" s="1"/>
  <c r="BW263" i="2"/>
  <c r="CG263" i="2" s="1"/>
  <c r="BW262" i="2"/>
  <c r="CG262" i="2" s="1"/>
  <c r="BW261" i="2"/>
  <c r="CG261" i="2" s="1"/>
  <c r="BW260" i="2"/>
  <c r="CG260" i="2" s="1"/>
  <c r="BW259" i="2"/>
  <c r="CG259" i="2" s="1"/>
  <c r="BW258" i="2"/>
  <c r="CG258" i="2" s="1"/>
  <c r="BW257" i="2"/>
  <c r="CG257" i="2" s="1"/>
  <c r="BW256" i="2"/>
  <c r="CG256" i="2" s="1"/>
  <c r="BW255" i="2"/>
  <c r="CG255" i="2" s="1"/>
  <c r="BW254" i="2"/>
  <c r="CG254" i="2" s="1"/>
  <c r="BW253" i="2"/>
  <c r="CG253" i="2" s="1"/>
  <c r="BW252" i="2"/>
  <c r="CG252" i="2" s="1"/>
  <c r="BW251" i="2"/>
  <c r="CG251" i="2" s="1"/>
  <c r="BW250" i="2"/>
  <c r="CG250" i="2" s="1"/>
  <c r="BW249" i="2"/>
  <c r="CG249" i="2" s="1"/>
  <c r="BW248" i="2"/>
  <c r="CG248" i="2" s="1"/>
  <c r="BW246" i="2"/>
  <c r="CG246" i="2" s="1"/>
  <c r="BW244" i="2"/>
  <c r="CG244" i="2" s="1"/>
  <c r="BW243" i="2"/>
  <c r="CG243" i="2" s="1"/>
  <c r="BW242" i="2"/>
  <c r="CG242" i="2" s="1"/>
  <c r="BW241" i="2"/>
  <c r="CG241" i="2" s="1"/>
  <c r="BW240" i="2"/>
  <c r="CG240" i="2" s="1"/>
  <c r="BW239" i="2"/>
  <c r="CG239" i="2" s="1"/>
  <c r="BW238" i="2"/>
  <c r="CG238" i="2" s="1"/>
  <c r="BW237" i="2"/>
  <c r="CG237" i="2" s="1"/>
  <c r="BW236" i="2"/>
  <c r="CG236" i="2" s="1"/>
  <c r="BW235" i="2"/>
  <c r="CG235" i="2" s="1"/>
  <c r="BW16" i="2"/>
  <c r="CG16" i="2" s="1"/>
  <c r="BW233" i="2"/>
  <c r="CG233" i="2" s="1"/>
  <c r="BW232" i="2"/>
  <c r="CG232" i="2" s="1"/>
  <c r="BW231" i="2"/>
  <c r="CG231" i="2" s="1"/>
  <c r="BW230" i="2"/>
  <c r="CG230" i="2" s="1"/>
  <c r="BW229" i="2"/>
  <c r="CG229" i="2" s="1"/>
  <c r="BW228" i="2"/>
  <c r="CG228" i="2" s="1"/>
  <c r="BW227" i="2"/>
  <c r="CG227" i="2" s="1"/>
  <c r="BW226" i="2"/>
  <c r="CG226" i="2" s="1"/>
  <c r="BW225" i="2"/>
  <c r="CG225" i="2" s="1"/>
  <c r="BW224" i="2"/>
  <c r="CG224" i="2" s="1"/>
  <c r="BW223" i="2"/>
  <c r="CG223" i="2" s="1"/>
  <c r="BW222" i="2"/>
  <c r="CG222" i="2" s="1"/>
  <c r="BW221" i="2"/>
  <c r="CG221" i="2" s="1"/>
  <c r="BW220" i="2"/>
  <c r="CG220" i="2" s="1"/>
  <c r="BW219" i="2"/>
  <c r="CG219" i="2" s="1"/>
  <c r="BW218" i="2"/>
  <c r="CG218" i="2" s="1"/>
  <c r="BW217" i="2"/>
  <c r="CG217" i="2" s="1"/>
  <c r="BW216" i="2"/>
  <c r="CG216" i="2" s="1"/>
  <c r="BW215" i="2"/>
  <c r="CG215" i="2" s="1"/>
  <c r="BW214" i="2"/>
  <c r="CG214" i="2" s="1"/>
  <c r="BW213" i="2"/>
  <c r="CG213" i="2" s="1"/>
  <c r="BW212" i="2"/>
  <c r="CG212" i="2" s="1"/>
  <c r="BW211" i="2"/>
  <c r="CG211" i="2" s="1"/>
  <c r="BW210" i="2"/>
  <c r="CG210" i="2" s="1"/>
  <c r="BW209" i="2"/>
  <c r="CG209" i="2" s="1"/>
  <c r="BW208" i="2"/>
  <c r="CG208" i="2" s="1"/>
  <c r="BW207" i="2"/>
  <c r="CG207" i="2" s="1"/>
  <c r="BW206" i="2"/>
  <c r="CG206" i="2" s="1"/>
  <c r="BW205" i="2"/>
  <c r="CG205" i="2" s="1"/>
  <c r="BW204" i="2"/>
  <c r="CG204" i="2" s="1"/>
  <c r="BW203" i="2"/>
  <c r="CG203" i="2" s="1"/>
  <c r="BW202" i="2"/>
  <c r="CG202" i="2" s="1"/>
  <c r="BW201" i="2"/>
  <c r="CG201" i="2" s="1"/>
  <c r="BW200" i="2"/>
  <c r="CG200" i="2" s="1"/>
  <c r="BW199" i="2"/>
  <c r="CG199" i="2" s="1"/>
  <c r="BW197" i="2"/>
  <c r="CG197" i="2" s="1"/>
  <c r="BW196" i="2"/>
  <c r="CG196" i="2" s="1"/>
  <c r="BW195" i="2"/>
  <c r="CG195" i="2" s="1"/>
  <c r="BW194" i="2"/>
  <c r="CG194" i="2" s="1"/>
  <c r="BW193" i="2"/>
  <c r="CG193" i="2" s="1"/>
  <c r="BW192" i="2"/>
  <c r="CG192" i="2" s="1"/>
  <c r="BW191" i="2"/>
  <c r="CG191" i="2" s="1"/>
  <c r="BW190" i="2"/>
  <c r="CG190" i="2" s="1"/>
  <c r="BW189" i="2"/>
  <c r="CG189" i="2" s="1"/>
  <c r="BW188" i="2"/>
  <c r="CG188" i="2" s="1"/>
  <c r="BW187" i="2"/>
  <c r="CG187" i="2" s="1"/>
  <c r="BW186" i="2"/>
  <c r="CG186" i="2" s="1"/>
  <c r="BW185" i="2"/>
  <c r="CG185" i="2" s="1"/>
  <c r="BW184" i="2"/>
  <c r="CG184" i="2" s="1"/>
  <c r="BW183" i="2"/>
  <c r="CG183" i="2" s="1"/>
  <c r="BW182" i="2"/>
  <c r="CG182" i="2" s="1"/>
  <c r="BW181" i="2"/>
  <c r="CG181" i="2" s="1"/>
  <c r="BW180" i="2"/>
  <c r="CG180" i="2" s="1"/>
  <c r="BW179" i="2"/>
  <c r="CG179" i="2" s="1"/>
  <c r="BW178" i="2"/>
  <c r="CG178" i="2" s="1"/>
  <c r="BW177" i="2"/>
  <c r="CG177" i="2" s="1"/>
  <c r="BW176" i="2"/>
  <c r="CG176" i="2" s="1"/>
  <c r="BW175" i="2"/>
  <c r="CG175" i="2" s="1"/>
  <c r="BW174" i="2"/>
  <c r="CG174" i="2" s="1"/>
  <c r="BW173" i="2"/>
  <c r="CG173" i="2" s="1"/>
  <c r="BW172" i="2"/>
  <c r="CG172" i="2" s="1"/>
  <c r="BW171" i="2"/>
  <c r="CG171" i="2" s="1"/>
  <c r="BW170" i="2"/>
  <c r="CG170" i="2" s="1"/>
  <c r="BW169" i="2"/>
  <c r="CG169" i="2" s="1"/>
  <c r="BW168" i="2"/>
  <c r="CG168" i="2" s="1"/>
  <c r="BW167" i="2"/>
  <c r="CG167" i="2" s="1"/>
  <c r="BW166" i="2"/>
  <c r="CG166" i="2" s="1"/>
  <c r="BW165" i="2"/>
  <c r="CG165" i="2" s="1"/>
  <c r="BW163" i="2"/>
  <c r="CG163" i="2" s="1"/>
  <c r="BW162" i="2"/>
  <c r="CG162" i="2" s="1"/>
  <c r="BW161" i="2"/>
  <c r="CG161" i="2" s="1"/>
  <c r="BW160" i="2"/>
  <c r="CG160" i="2" s="1"/>
  <c r="BW159" i="2"/>
  <c r="CG159" i="2" s="1"/>
  <c r="BW158" i="2"/>
  <c r="CG158" i="2" s="1"/>
  <c r="BW157" i="2"/>
  <c r="CG157" i="2" s="1"/>
  <c r="BW156" i="2"/>
  <c r="CG156" i="2" s="1"/>
  <c r="BW155" i="2"/>
  <c r="CG155" i="2" s="1"/>
  <c r="BW154" i="2"/>
  <c r="CG154" i="2" s="1"/>
  <c r="BW153" i="2"/>
  <c r="CG153" i="2" s="1"/>
  <c r="BW152" i="2"/>
  <c r="CG152" i="2" s="1"/>
  <c r="BW151" i="2"/>
  <c r="CG151" i="2" s="1"/>
  <c r="BW150" i="2"/>
  <c r="CG150" i="2" s="1"/>
  <c r="BW149" i="2"/>
  <c r="CG149" i="2" s="1"/>
  <c r="BW148" i="2"/>
  <c r="CG148" i="2" s="1"/>
  <c r="BW147" i="2"/>
  <c r="CG147" i="2" s="1"/>
  <c r="BW146" i="2"/>
  <c r="CG146" i="2" s="1"/>
  <c r="BW144" i="2"/>
  <c r="CG144" i="2" s="1"/>
  <c r="BW143" i="2"/>
  <c r="CG143" i="2" s="1"/>
  <c r="BW142" i="2"/>
  <c r="CG142" i="2" s="1"/>
  <c r="BW141" i="2"/>
  <c r="CG141" i="2" s="1"/>
  <c r="BW140" i="2"/>
  <c r="CG140" i="2" s="1"/>
  <c r="BW139" i="2"/>
  <c r="CG139" i="2" s="1"/>
  <c r="BW138" i="2"/>
  <c r="CG138" i="2" s="1"/>
  <c r="BW137" i="2"/>
  <c r="CG137" i="2" s="1"/>
  <c r="BW136" i="2"/>
  <c r="CG136" i="2" s="1"/>
  <c r="BW135" i="2"/>
  <c r="CG135" i="2" s="1"/>
  <c r="BW134" i="2"/>
  <c r="CG134" i="2" s="1"/>
  <c r="BW132" i="2"/>
  <c r="CG132" i="2" s="1"/>
  <c r="BW131" i="2"/>
  <c r="CG131" i="2" s="1"/>
  <c r="BW130" i="2"/>
  <c r="CG130" i="2" s="1"/>
  <c r="BW129" i="2"/>
  <c r="CG129" i="2" s="1"/>
  <c r="BW128" i="2"/>
  <c r="CG128" i="2" s="1"/>
  <c r="BW127" i="2"/>
  <c r="CG127" i="2" s="1"/>
  <c r="BW126" i="2"/>
  <c r="CG126" i="2" s="1"/>
  <c r="BW125" i="2"/>
  <c r="CG125" i="2" s="1"/>
  <c r="BW123" i="2"/>
  <c r="CG123" i="2" s="1"/>
  <c r="BW122" i="2"/>
  <c r="CG122" i="2" s="1"/>
  <c r="BW121" i="2"/>
  <c r="CG121" i="2" s="1"/>
  <c r="BW120" i="2"/>
  <c r="CG120" i="2" s="1"/>
  <c r="BW119" i="2"/>
  <c r="CG119" i="2" s="1"/>
  <c r="BW118" i="2"/>
  <c r="CG118" i="2" s="1"/>
  <c r="BW117" i="2"/>
  <c r="CG117" i="2" s="1"/>
  <c r="BW116" i="2"/>
  <c r="CG116" i="2" s="1"/>
  <c r="BW115" i="2"/>
  <c r="CG115" i="2" s="1"/>
  <c r="BW114" i="2"/>
  <c r="CG114" i="2" s="1"/>
  <c r="BW113" i="2"/>
  <c r="CG113" i="2" s="1"/>
  <c r="BW111" i="2"/>
  <c r="CG111" i="2" s="1"/>
  <c r="BW110" i="2"/>
  <c r="CG110" i="2" s="1"/>
  <c r="BW109" i="2"/>
  <c r="CG109" i="2" s="1"/>
  <c r="BW108" i="2"/>
  <c r="CG108" i="2" s="1"/>
  <c r="BW107" i="2"/>
  <c r="CG107" i="2" s="1"/>
  <c r="BW106" i="2"/>
  <c r="CG106" i="2" s="1"/>
  <c r="BW105" i="2"/>
  <c r="CG105" i="2" s="1"/>
  <c r="BW104" i="2"/>
  <c r="CG104" i="2" s="1"/>
  <c r="BW103" i="2"/>
  <c r="CG103" i="2" s="1"/>
  <c r="BW102" i="2"/>
  <c r="CG102" i="2" s="1"/>
  <c r="BW100" i="2"/>
  <c r="CG100" i="2" s="1"/>
  <c r="BW99" i="2"/>
  <c r="CG99" i="2" s="1"/>
  <c r="BW98" i="2"/>
  <c r="CG98" i="2" s="1"/>
  <c r="BW97" i="2"/>
  <c r="CG97" i="2" s="1"/>
  <c r="BW96" i="2"/>
  <c r="CG96" i="2" s="1"/>
  <c r="BW95" i="2"/>
  <c r="CG95" i="2" s="1"/>
  <c r="BW94" i="2"/>
  <c r="CG94" i="2" s="1"/>
  <c r="BW93" i="2"/>
  <c r="CG93" i="2" s="1"/>
  <c r="BW92" i="2"/>
  <c r="CG92" i="2" s="1"/>
  <c r="BW91" i="2"/>
  <c r="CG91" i="2" s="1"/>
  <c r="BW309" i="2"/>
  <c r="CG309" i="2" s="1"/>
  <c r="BW89" i="2"/>
  <c r="CG89" i="2" s="1"/>
  <c r="BW88" i="2"/>
  <c r="CG88" i="2" s="1"/>
  <c r="BW87" i="2"/>
  <c r="CG87" i="2" s="1"/>
  <c r="BW85" i="2"/>
  <c r="CG85" i="2" s="1"/>
  <c r="BW84" i="2"/>
  <c r="CG84" i="2" s="1"/>
  <c r="BW83" i="2"/>
  <c r="CG83" i="2" s="1"/>
  <c r="BW81" i="2"/>
  <c r="CG81" i="2" s="1"/>
  <c r="BW80" i="2"/>
  <c r="CG80" i="2" s="1"/>
  <c r="BW79" i="2"/>
  <c r="CG79" i="2" s="1"/>
  <c r="BW78" i="2"/>
  <c r="CG78" i="2" s="1"/>
  <c r="BW77" i="2"/>
  <c r="CG77" i="2" s="1"/>
  <c r="BW76" i="2"/>
  <c r="CG76" i="2" s="1"/>
  <c r="BW75" i="2"/>
  <c r="CG75" i="2" s="1"/>
  <c r="BW74" i="2"/>
  <c r="CG74" i="2" s="1"/>
  <c r="BW73" i="2"/>
  <c r="CG73" i="2" s="1"/>
  <c r="BW72" i="2"/>
  <c r="CG72" i="2" s="1"/>
  <c r="BW71" i="2"/>
  <c r="CG71" i="2" s="1"/>
  <c r="BW70" i="2"/>
  <c r="CG70" i="2" s="1"/>
  <c r="BW69" i="2"/>
  <c r="CG69" i="2" s="1"/>
  <c r="BW68" i="2"/>
  <c r="CG68" i="2" s="1"/>
  <c r="BW67" i="2"/>
  <c r="CG67" i="2" s="1"/>
  <c r="BW277" i="2"/>
  <c r="CG277" i="2" s="1"/>
  <c r="BW64" i="2"/>
  <c r="CG64" i="2" s="1"/>
  <c r="BW63" i="2"/>
  <c r="CG63" i="2" s="1"/>
  <c r="BW62" i="2"/>
  <c r="CG62" i="2" s="1"/>
  <c r="BW61" i="2"/>
  <c r="CG61" i="2" s="1"/>
  <c r="BW60" i="2"/>
  <c r="CG60" i="2" s="1"/>
  <c r="BW59" i="2"/>
  <c r="CG59" i="2" s="1"/>
  <c r="BW57" i="2"/>
  <c r="CG57" i="2" s="1"/>
  <c r="BW56" i="2"/>
  <c r="CG56" i="2" s="1"/>
  <c r="BW55" i="2"/>
  <c r="CG55" i="2" s="1"/>
  <c r="BW54" i="2"/>
  <c r="CG54" i="2" s="1"/>
  <c r="BW53" i="2"/>
  <c r="CG53" i="2" s="1"/>
  <c r="BW52" i="2"/>
  <c r="CG52" i="2" s="1"/>
  <c r="BW51" i="2"/>
  <c r="CG51" i="2" s="1"/>
  <c r="BW50" i="2"/>
  <c r="CG50" i="2" s="1"/>
  <c r="BW49" i="2"/>
  <c r="CG49" i="2" s="1"/>
  <c r="BW48" i="2"/>
  <c r="CG48" i="2" s="1"/>
  <c r="BW47" i="2"/>
  <c r="CG47" i="2" s="1"/>
  <c r="BW46" i="2"/>
  <c r="CG46" i="2" s="1"/>
  <c r="BW45" i="2"/>
  <c r="CG45" i="2" s="1"/>
  <c r="BW44" i="2"/>
  <c r="CG44" i="2" s="1"/>
  <c r="BW43" i="2"/>
  <c r="CG43" i="2" s="1"/>
  <c r="BW42" i="2"/>
  <c r="CG42" i="2" s="1"/>
  <c r="BW41" i="2"/>
  <c r="CG41" i="2" s="1"/>
  <c r="BW40" i="2"/>
  <c r="CG40" i="2" s="1"/>
  <c r="BW38" i="2"/>
  <c r="CG38" i="2" s="1"/>
  <c r="BW37" i="2"/>
  <c r="CG37" i="2" s="1"/>
  <c r="BW36" i="2"/>
  <c r="CG36" i="2" s="1"/>
  <c r="BW35" i="2"/>
  <c r="CG35" i="2" s="1"/>
  <c r="BW34" i="2"/>
  <c r="CG34" i="2" s="1"/>
  <c r="BW33" i="2"/>
  <c r="CG33" i="2" s="1"/>
  <c r="BW31" i="2"/>
  <c r="CG31" i="2" s="1"/>
  <c r="BW30" i="2"/>
  <c r="CG30" i="2" s="1"/>
  <c r="BW29" i="2"/>
  <c r="CG29" i="2" s="1"/>
  <c r="BW28" i="2"/>
  <c r="CG28" i="2" s="1"/>
  <c r="BW27" i="2"/>
  <c r="CG27" i="2" s="1"/>
  <c r="BW26" i="2"/>
  <c r="CG26" i="2" s="1"/>
  <c r="BW24" i="2"/>
  <c r="CG24" i="2" s="1"/>
  <c r="BW22" i="2"/>
  <c r="CG22" i="2" s="1"/>
  <c r="BW21" i="2"/>
  <c r="CG21" i="2" s="1"/>
  <c r="BW20" i="2"/>
  <c r="CG20" i="2" s="1"/>
  <c r="BW19" i="2"/>
  <c r="CG19" i="2" s="1"/>
  <c r="BW18" i="2"/>
  <c r="CG18" i="2" s="1"/>
  <c r="BW17" i="2"/>
  <c r="CG17" i="2" s="1"/>
  <c r="BW90" i="2"/>
  <c r="CG90" i="2" s="1"/>
  <c r="BW15" i="2"/>
  <c r="CG15" i="2" s="1"/>
  <c r="BW14" i="2"/>
  <c r="CG14" i="2" s="1"/>
  <c r="BW13" i="2"/>
  <c r="CG13" i="2" s="1"/>
  <c r="BW12" i="2"/>
  <c r="CG12" i="2" s="1"/>
  <c r="BW11" i="2"/>
  <c r="FQ9" i="16" l="1"/>
  <c r="FW9" i="16" s="1"/>
  <c r="FO9" i="16"/>
  <c r="FP9" i="16" s="1"/>
  <c r="FR9" i="16" s="1"/>
  <c r="FG9" i="16"/>
  <c r="FI9" i="16" s="1"/>
  <c r="Q6" i="15"/>
  <c r="R7" i="15"/>
  <c r="Q8" i="15"/>
  <c r="FX6" i="16"/>
  <c r="CJ25" i="2"/>
  <c r="CI25" i="2" s="1"/>
  <c r="CJ145" i="2"/>
  <c r="CI145" i="2" s="1"/>
  <c r="CJ164" i="2"/>
  <c r="CI164" i="2" s="1"/>
  <c r="CJ270" i="2"/>
  <c r="CI270" i="2" s="1"/>
  <c r="CJ101" i="2"/>
  <c r="CI101" i="2" s="1"/>
  <c r="CJ274" i="2"/>
  <c r="CI274" i="2" s="1"/>
  <c r="CJ23" i="2"/>
  <c r="CI23" i="2" s="1"/>
  <c r="CJ314" i="2"/>
  <c r="CI314" i="2" s="1"/>
  <c r="CJ247" i="2"/>
  <c r="CI247" i="2" s="1"/>
  <c r="CJ324" i="2"/>
  <c r="CI324" i="2" s="1"/>
  <c r="FM9" i="16" l="1"/>
  <c r="FL9" i="16"/>
  <c r="FK9" i="16"/>
  <c r="FX9" i="16"/>
  <c r="FY9" i="16" s="1"/>
  <c r="GA9" i="16" s="1"/>
  <c r="FZ9" i="16"/>
  <c r="GF9" i="16" s="1"/>
  <c r="FU9" i="16"/>
  <c r="FT9" i="16"/>
  <c r="FV9" i="16"/>
  <c r="BT147" i="15"/>
  <c r="BU148" i="15"/>
  <c r="BU152" i="15"/>
  <c r="R6" i="15"/>
  <c r="R8" i="15"/>
  <c r="S7" i="15"/>
  <c r="GG6" i="16"/>
  <c r="BZ108" i="2"/>
  <c r="BZ176" i="2"/>
  <c r="BZ78" i="2"/>
  <c r="BZ191" i="2"/>
  <c r="BZ115" i="2"/>
  <c r="BZ202" i="2"/>
  <c r="BZ197" i="2"/>
  <c r="BZ222" i="2"/>
  <c r="BZ42" i="2"/>
  <c r="BZ182" i="2"/>
  <c r="BZ193" i="2"/>
  <c r="BZ14" i="2"/>
  <c r="BZ106" i="2"/>
  <c r="BZ289" i="2"/>
  <c r="BZ92" i="2"/>
  <c r="BZ33" i="2"/>
  <c r="BZ251" i="2"/>
  <c r="BZ179" i="2"/>
  <c r="BZ44" i="2"/>
  <c r="BZ71" i="2"/>
  <c r="BZ225" i="2"/>
  <c r="BZ37" i="2"/>
  <c r="BZ258" i="2"/>
  <c r="BZ273" i="2"/>
  <c r="BZ249" i="2"/>
  <c r="BZ298" i="2"/>
  <c r="BZ31" i="2"/>
  <c r="BZ98" i="2"/>
  <c r="BZ70" i="2"/>
  <c r="BZ231" i="2"/>
  <c r="BZ264" i="2"/>
  <c r="BZ129" i="2"/>
  <c r="BZ259" i="2"/>
  <c r="BZ203" i="2"/>
  <c r="BZ306" i="2"/>
  <c r="BZ154" i="2"/>
  <c r="BZ233" i="2"/>
  <c r="BZ219" i="2"/>
  <c r="BZ136" i="2"/>
  <c r="BZ85" i="2"/>
  <c r="BZ130" i="2"/>
  <c r="BZ238" i="2"/>
  <c r="BZ168" i="2"/>
  <c r="BZ147" i="2"/>
  <c r="BZ254" i="2"/>
  <c r="BZ212" i="2"/>
  <c r="BZ15" i="2"/>
  <c r="BZ104" i="2"/>
  <c r="BZ310" i="2"/>
  <c r="BZ235" i="2"/>
  <c r="BZ11" i="2"/>
  <c r="BZ227" i="2"/>
  <c r="BZ173" i="2"/>
  <c r="BZ87" i="2"/>
  <c r="BZ123" i="2"/>
  <c r="BZ89" i="2"/>
  <c r="BZ211" i="2"/>
  <c r="BZ18" i="2"/>
  <c r="BZ169" i="2"/>
  <c r="BZ94" i="2"/>
  <c r="BZ126" i="2"/>
  <c r="BZ317" i="2"/>
  <c r="BZ201" i="2"/>
  <c r="BZ152" i="2"/>
  <c r="BZ138" i="2"/>
  <c r="BZ125" i="2"/>
  <c r="BZ299" i="2"/>
  <c r="BZ149" i="2"/>
  <c r="BZ40" i="2"/>
  <c r="BZ59" i="2"/>
  <c r="BZ323" i="2"/>
  <c r="BZ287" i="2"/>
  <c r="BZ109" i="2"/>
  <c r="BZ288" i="2"/>
  <c r="BZ319" i="2"/>
  <c r="BZ206" i="2"/>
  <c r="BZ236" i="2"/>
  <c r="BZ321" i="2"/>
  <c r="BZ171" i="2"/>
  <c r="BZ312" i="2"/>
  <c r="BZ69" i="2"/>
  <c r="BZ220" i="2"/>
  <c r="BZ119" i="2"/>
  <c r="BZ165" i="2"/>
  <c r="BZ303" i="2"/>
  <c r="BZ132" i="2"/>
  <c r="BZ232" i="2"/>
  <c r="BZ50" i="2"/>
  <c r="BZ43" i="2"/>
  <c r="BZ291" i="2"/>
  <c r="BZ75" i="2"/>
  <c r="BZ137" i="2"/>
  <c r="BZ302" i="2"/>
  <c r="BZ46" i="2"/>
  <c r="BZ122" i="2"/>
  <c r="BZ24" i="2"/>
  <c r="BZ253" i="2"/>
  <c r="BZ155" i="2"/>
  <c r="BZ170" i="2"/>
  <c r="BZ257" i="2"/>
  <c r="BZ255" i="2"/>
  <c r="BZ45" i="2"/>
  <c r="BZ74" i="2"/>
  <c r="BZ35" i="2"/>
  <c r="BZ60" i="2"/>
  <c r="BZ183" i="2"/>
  <c r="BZ110" i="2"/>
  <c r="BZ34" i="2"/>
  <c r="BZ205" i="2"/>
  <c r="BZ175" i="2"/>
  <c r="BZ53" i="2"/>
  <c r="BZ97" i="2"/>
  <c r="BZ280" i="2"/>
  <c r="BZ210" i="2"/>
  <c r="BZ279" i="2"/>
  <c r="BZ241" i="2"/>
  <c r="BZ22" i="2"/>
  <c r="BZ160" i="2"/>
  <c r="BZ28" i="2"/>
  <c r="BZ246" i="2"/>
  <c r="BZ41" i="2"/>
  <c r="BZ159" i="2"/>
  <c r="BZ256" i="2"/>
  <c r="BZ156" i="2"/>
  <c r="BZ230" i="2"/>
  <c r="BZ283" i="2"/>
  <c r="BZ13" i="2"/>
  <c r="BZ281" i="2"/>
  <c r="BZ190" i="2"/>
  <c r="BZ150" i="2"/>
  <c r="BZ311" i="2"/>
  <c r="BZ63" i="2"/>
  <c r="BZ47" i="2"/>
  <c r="BZ153" i="2"/>
  <c r="BZ142" i="2"/>
  <c r="BZ184" i="2"/>
  <c r="BZ26" i="2"/>
  <c r="BZ276" i="2"/>
  <c r="BZ161" i="2"/>
  <c r="BZ296" i="2"/>
  <c r="BZ313" i="2"/>
  <c r="BZ127" i="2"/>
  <c r="BZ324" i="2"/>
  <c r="BZ151" i="2"/>
  <c r="BZ64" i="2"/>
  <c r="BZ213" i="2"/>
  <c r="BZ320" i="2"/>
  <c r="BZ102" i="2"/>
  <c r="BZ271" i="2"/>
  <c r="BZ200" i="2"/>
  <c r="BZ135" i="2"/>
  <c r="BZ262" i="2"/>
  <c r="BZ294" i="2"/>
  <c r="BZ88" i="2"/>
  <c r="BZ146" i="2"/>
  <c r="BZ207" i="2"/>
  <c r="BZ282" i="2"/>
  <c r="BZ114" i="2"/>
  <c r="BZ292" i="2"/>
  <c r="BZ61" i="2"/>
  <c r="BZ250" i="2"/>
  <c r="BZ116" i="2"/>
  <c r="BZ51" i="2"/>
  <c r="BZ72" i="2"/>
  <c r="BZ189" i="2"/>
  <c r="BZ195" i="2"/>
  <c r="BZ180" i="2"/>
  <c r="BZ188" i="2"/>
  <c r="BZ260" i="2"/>
  <c r="BZ181" i="2"/>
  <c r="BZ111" i="2"/>
  <c r="BZ143" i="2"/>
  <c r="BZ91" i="2"/>
  <c r="BZ315" i="2"/>
  <c r="BZ221" i="2"/>
  <c r="BZ167" i="2"/>
  <c r="BZ49" i="2"/>
  <c r="BZ174" i="2"/>
  <c r="BZ163" i="2"/>
  <c r="BZ248" i="2"/>
  <c r="BZ12" i="2"/>
  <c r="BZ308" i="2"/>
  <c r="BZ242" i="2"/>
  <c r="BZ95" i="2"/>
  <c r="BZ29" i="2"/>
  <c r="BZ196" i="2"/>
  <c r="BZ80" i="2"/>
  <c r="BZ77" i="2"/>
  <c r="BZ214" i="2"/>
  <c r="BZ186" i="2"/>
  <c r="BZ192" i="2"/>
  <c r="BZ295" i="2"/>
  <c r="BZ226" i="2"/>
  <c r="BZ297" i="2"/>
  <c r="BZ158" i="2"/>
  <c r="BZ240" i="2"/>
  <c r="BZ266" i="2"/>
  <c r="BZ322" i="2"/>
  <c r="BZ76" i="2"/>
  <c r="BZ105" i="2"/>
  <c r="BZ113" i="2"/>
  <c r="BZ67" i="2"/>
  <c r="BZ141" i="2"/>
  <c r="BZ140" i="2"/>
  <c r="BZ81" i="2"/>
  <c r="BZ224" i="2"/>
  <c r="BZ217" i="2"/>
  <c r="BZ68" i="2"/>
  <c r="BZ117" i="2"/>
  <c r="BZ263" i="2"/>
  <c r="BZ144" i="2"/>
  <c r="BZ19" i="2"/>
  <c r="BZ178" i="2"/>
  <c r="BZ21" i="2"/>
  <c r="BZ157" i="2"/>
  <c r="BZ244" i="2"/>
  <c r="BZ187" i="2"/>
  <c r="BZ56" i="2"/>
  <c r="BZ131" i="2"/>
  <c r="BZ148" i="2"/>
  <c r="BZ304" i="2"/>
  <c r="BZ209" i="2"/>
  <c r="BZ73" i="2"/>
  <c r="BZ96" i="2"/>
  <c r="BZ134" i="2"/>
  <c r="BZ194" i="2"/>
  <c r="BZ284" i="2"/>
  <c r="BZ218" i="2"/>
  <c r="BZ301" i="2"/>
  <c r="BZ185" i="2"/>
  <c r="BZ118" i="2"/>
  <c r="BZ275" i="2"/>
  <c r="BZ84" i="2"/>
  <c r="BZ36" i="2"/>
  <c r="BZ93" i="2"/>
  <c r="BZ293" i="2"/>
  <c r="BZ17" i="2"/>
  <c r="BZ177" i="2"/>
  <c r="BZ27" i="2"/>
  <c r="BZ239" i="2"/>
  <c r="BZ120" i="2"/>
  <c r="BZ269" i="2"/>
  <c r="BZ38" i="2"/>
  <c r="BZ237" i="2"/>
  <c r="BZ162" i="2"/>
  <c r="BZ20" i="2"/>
  <c r="BZ54" i="2"/>
  <c r="BZ208" i="2"/>
  <c r="BZ272" i="2"/>
  <c r="BZ285" i="2"/>
  <c r="BZ316" i="2"/>
  <c r="BZ261" i="2"/>
  <c r="BZ55" i="2"/>
  <c r="BZ79" i="2"/>
  <c r="BZ48" i="2"/>
  <c r="BZ229" i="2"/>
  <c r="BZ57" i="2"/>
  <c r="BZ107" i="2"/>
  <c r="BZ100" i="2"/>
  <c r="BZ223" i="2"/>
  <c r="BZ215" i="2"/>
  <c r="BZ307" i="2"/>
  <c r="BZ166" i="2"/>
  <c r="BZ300" i="2"/>
  <c r="BZ62" i="2"/>
  <c r="BZ172" i="2"/>
  <c r="BZ83" i="2"/>
  <c r="BZ99" i="2"/>
  <c r="BZ128" i="2"/>
  <c r="BZ243" i="2"/>
  <c r="BZ52" i="2"/>
  <c r="BZ305" i="2"/>
  <c r="BZ216" i="2"/>
  <c r="BZ228" i="2"/>
  <c r="BZ204" i="2"/>
  <c r="BZ30" i="2"/>
  <c r="BZ139" i="2"/>
  <c r="BZ199" i="2"/>
  <c r="BZ290" i="2"/>
  <c r="BZ121" i="2"/>
  <c r="BZ252" i="2"/>
  <c r="BZ318" i="2"/>
  <c r="BZ103" i="2"/>
  <c r="BZ234" i="2"/>
  <c r="BZ309" i="2"/>
  <c r="BZ265" i="2"/>
  <c r="BZ277" i="2"/>
  <c r="BZ16" i="2"/>
  <c r="BZ90" i="2"/>
  <c r="BZ66" i="2"/>
  <c r="GE9" i="16" l="1"/>
  <c r="GD9" i="16"/>
  <c r="GC9" i="16"/>
  <c r="GG9" i="16"/>
  <c r="GH9" i="16" s="1"/>
  <c r="GJ9" i="16" s="1"/>
  <c r="GI9" i="16"/>
  <c r="GO9" i="16" s="1"/>
  <c r="BV152" i="15"/>
  <c r="BT137" i="15"/>
  <c r="BU145" i="15"/>
  <c r="BV145" i="15"/>
  <c r="BT145" i="15"/>
  <c r="BT146" i="15"/>
  <c r="BV146" i="15"/>
  <c r="BU146" i="15"/>
  <c r="BU134" i="15"/>
  <c r="BV144" i="15"/>
  <c r="BT144" i="15"/>
  <c r="BU144" i="15"/>
  <c r="BT139" i="15"/>
  <c r="BT148" i="15"/>
  <c r="BV135" i="15"/>
  <c r="BU150" i="15"/>
  <c r="BT150" i="15"/>
  <c r="BV150" i="15"/>
  <c r="BV142" i="15"/>
  <c r="BU142" i="15"/>
  <c r="BT142" i="15"/>
  <c r="BV148" i="15"/>
  <c r="BU128" i="15"/>
  <c r="BU151" i="15"/>
  <c r="BT151" i="15"/>
  <c r="BV151" i="15"/>
  <c r="BU141" i="15"/>
  <c r="BT141" i="15"/>
  <c r="BV136" i="15"/>
  <c r="BT133" i="15"/>
  <c r="BT138" i="15"/>
  <c r="BT149" i="15"/>
  <c r="BU149" i="15"/>
  <c r="BV149" i="15"/>
  <c r="BV141" i="15"/>
  <c r="BV140" i="15"/>
  <c r="BU143" i="15"/>
  <c r="BV143" i="15"/>
  <c r="BT143" i="15"/>
  <c r="BV147" i="15"/>
  <c r="BU147" i="15"/>
  <c r="BT152" i="15"/>
  <c r="BV9" i="15"/>
  <c r="BT134" i="15"/>
  <c r="BU139" i="15"/>
  <c r="BU133" i="15"/>
  <c r="S6" i="15"/>
  <c r="T7" i="15"/>
  <c r="S8" i="15"/>
  <c r="GP6" i="16"/>
  <c r="CG11" i="2"/>
  <c r="GN9" i="16" l="1"/>
  <c r="GM9" i="16"/>
  <c r="GL9" i="16"/>
  <c r="GP9" i="16"/>
  <c r="GR9" i="16"/>
  <c r="GX9" i="16" s="1"/>
  <c r="BV138" i="15"/>
  <c r="BV137" i="15"/>
  <c r="BU137" i="15"/>
  <c r="BT136" i="15"/>
  <c r="BT135" i="15"/>
  <c r="BU135" i="15"/>
  <c r="BV139" i="15"/>
  <c r="BU136" i="15"/>
  <c r="BV134" i="15"/>
  <c r="BV119" i="15"/>
  <c r="BT119" i="15"/>
  <c r="BU119" i="15"/>
  <c r="BT140" i="15"/>
  <c r="BU138" i="15"/>
  <c r="BV133" i="15"/>
  <c r="BU140" i="15"/>
  <c r="BV128" i="15"/>
  <c r="BT128" i="15"/>
  <c r="BV31" i="15"/>
  <c r="BT31" i="15"/>
  <c r="BU31" i="15"/>
  <c r="BV19" i="15"/>
  <c r="BU19" i="15"/>
  <c r="BT19" i="15"/>
  <c r="BT114" i="15"/>
  <c r="BV114" i="15"/>
  <c r="BU114" i="15"/>
  <c r="BV60" i="15"/>
  <c r="BT60" i="15"/>
  <c r="BU60" i="15"/>
  <c r="BT76" i="15"/>
  <c r="BU76" i="15"/>
  <c r="BV76" i="15"/>
  <c r="BV105" i="15"/>
  <c r="BT105" i="15"/>
  <c r="BU105" i="15"/>
  <c r="BT29" i="15"/>
  <c r="BU29" i="15"/>
  <c r="BV29" i="15"/>
  <c r="BU93" i="15"/>
  <c r="BV93" i="15"/>
  <c r="BT93" i="15"/>
  <c r="BU38" i="15"/>
  <c r="BT38" i="15"/>
  <c r="BV38" i="15"/>
  <c r="BU53" i="15"/>
  <c r="BV53" i="15"/>
  <c r="BT53" i="15"/>
  <c r="BT101" i="15"/>
  <c r="BV101" i="15"/>
  <c r="BU101" i="15"/>
  <c r="BU30" i="15"/>
  <c r="BV30" i="15"/>
  <c r="BT30" i="15"/>
  <c r="BT41" i="15"/>
  <c r="BV41" i="15"/>
  <c r="BU41" i="15"/>
  <c r="BT111" i="15"/>
  <c r="BV111" i="15"/>
  <c r="BU111" i="15"/>
  <c r="BU28" i="15"/>
  <c r="BV28" i="15"/>
  <c r="BT28" i="15"/>
  <c r="BV71" i="15"/>
  <c r="BU71" i="15"/>
  <c r="BT71" i="15"/>
  <c r="BT32" i="15"/>
  <c r="BV32" i="15"/>
  <c r="BU32" i="15"/>
  <c r="BU97" i="15"/>
  <c r="BT97" i="15"/>
  <c r="BV97" i="15"/>
  <c r="BV20" i="15"/>
  <c r="BU20" i="15"/>
  <c r="BT20" i="15"/>
  <c r="BT102" i="15"/>
  <c r="BU102" i="15"/>
  <c r="BV102" i="15"/>
  <c r="BU88" i="15"/>
  <c r="BV88" i="15"/>
  <c r="BT88" i="15"/>
  <c r="BU18" i="15"/>
  <c r="BV18" i="15"/>
  <c r="BT18" i="15"/>
  <c r="BV35" i="15"/>
  <c r="BT35" i="15"/>
  <c r="BU35" i="15"/>
  <c r="BV73" i="15"/>
  <c r="BT73" i="15"/>
  <c r="BU73" i="15"/>
  <c r="BU131" i="15"/>
  <c r="BV131" i="15"/>
  <c r="BT131" i="15"/>
  <c r="BU66" i="15"/>
  <c r="BV66" i="15"/>
  <c r="BT66" i="15"/>
  <c r="BU123" i="15"/>
  <c r="BT123" i="15"/>
  <c r="BV123" i="15"/>
  <c r="BU14" i="15"/>
  <c r="BV14" i="15"/>
  <c r="BT14" i="15"/>
  <c r="BV121" i="15"/>
  <c r="BU121" i="15"/>
  <c r="BT121" i="15"/>
  <c r="BT82" i="15"/>
  <c r="BU82" i="15"/>
  <c r="BV82" i="15"/>
  <c r="BU80" i="15"/>
  <c r="BV80" i="15"/>
  <c r="BT80" i="15"/>
  <c r="BT39" i="15"/>
  <c r="BU39" i="15"/>
  <c r="BV39" i="15"/>
  <c r="BU46" i="15"/>
  <c r="BV46" i="15"/>
  <c r="BT46" i="15"/>
  <c r="BT33" i="15"/>
  <c r="BV33" i="15"/>
  <c r="BU33" i="15"/>
  <c r="BT43" i="15"/>
  <c r="BU43" i="15"/>
  <c r="BV43" i="15"/>
  <c r="BT127" i="15"/>
  <c r="BU127" i="15"/>
  <c r="BV127" i="15"/>
  <c r="BT129" i="15"/>
  <c r="BU129" i="15"/>
  <c r="BV129" i="15"/>
  <c r="BV89" i="15"/>
  <c r="BU89" i="15"/>
  <c r="BT89" i="15"/>
  <c r="BV72" i="15"/>
  <c r="BT72" i="15"/>
  <c r="BU72" i="15"/>
  <c r="BT99" i="15"/>
  <c r="BU99" i="15"/>
  <c r="BV99" i="15"/>
  <c r="BV117" i="15"/>
  <c r="BT117" i="15"/>
  <c r="BU117" i="15"/>
  <c r="BT17" i="15"/>
  <c r="BU17" i="15"/>
  <c r="BV17" i="15"/>
  <c r="BU109" i="15"/>
  <c r="BV109" i="15"/>
  <c r="BT109" i="15"/>
  <c r="BU24" i="15"/>
  <c r="BV24" i="15"/>
  <c r="BT24" i="15"/>
  <c r="BV120" i="15"/>
  <c r="BU120" i="15"/>
  <c r="BT120" i="15"/>
  <c r="BT61" i="15"/>
  <c r="BV61" i="15"/>
  <c r="BU61" i="15"/>
  <c r="BV50" i="15"/>
  <c r="BU50" i="15"/>
  <c r="BT50" i="15"/>
  <c r="BV115" i="15"/>
  <c r="BT115" i="15"/>
  <c r="BU115" i="15"/>
  <c r="BT26" i="15"/>
  <c r="BU26" i="15"/>
  <c r="BV26" i="15"/>
  <c r="BT125" i="15"/>
  <c r="BV125" i="15"/>
  <c r="BU125" i="15"/>
  <c r="BU95" i="15"/>
  <c r="BT95" i="15"/>
  <c r="BV95" i="15"/>
  <c r="BU67" i="15"/>
  <c r="BT67" i="15"/>
  <c r="BV67" i="15"/>
  <c r="BT51" i="15"/>
  <c r="BV51" i="15"/>
  <c r="BU51" i="15"/>
  <c r="BU113" i="15"/>
  <c r="BV113" i="15"/>
  <c r="BT113" i="15"/>
  <c r="BV112" i="15"/>
  <c r="BU112" i="15"/>
  <c r="BT112" i="15"/>
  <c r="BV11" i="15"/>
  <c r="BT11" i="15"/>
  <c r="BU11" i="15"/>
  <c r="BT78" i="15"/>
  <c r="BV78" i="15"/>
  <c r="BU78" i="15"/>
  <c r="BT64" i="15"/>
  <c r="BV64" i="15"/>
  <c r="BU64" i="15"/>
  <c r="BV75" i="15"/>
  <c r="BT75" i="15"/>
  <c r="BU75" i="15"/>
  <c r="BU42" i="15"/>
  <c r="BT42" i="15"/>
  <c r="BV42" i="15"/>
  <c r="BV100" i="15"/>
  <c r="BT100" i="15"/>
  <c r="BU100" i="15"/>
  <c r="BT108" i="15"/>
  <c r="BU108" i="15"/>
  <c r="BV108" i="15"/>
  <c r="BU83" i="15"/>
  <c r="BT83" i="15"/>
  <c r="BV83" i="15"/>
  <c r="BV52" i="15"/>
  <c r="BU52" i="15"/>
  <c r="BT52" i="15"/>
  <c r="BT49" i="15"/>
  <c r="BU49" i="15"/>
  <c r="BV49" i="15"/>
  <c r="BV54" i="15"/>
  <c r="BT54" i="15"/>
  <c r="BU54" i="15"/>
  <c r="BU91" i="15"/>
  <c r="BV91" i="15"/>
  <c r="BT91" i="15"/>
  <c r="BT132" i="15"/>
  <c r="BV132" i="15"/>
  <c r="BU132" i="15"/>
  <c r="BU58" i="15"/>
  <c r="BV58" i="15"/>
  <c r="BT58" i="15"/>
  <c r="BT79" i="15"/>
  <c r="BV79" i="15"/>
  <c r="BU79" i="15"/>
  <c r="BU45" i="15"/>
  <c r="BV45" i="15"/>
  <c r="BT45" i="15"/>
  <c r="BT16" i="15"/>
  <c r="BU16" i="15"/>
  <c r="BV16" i="15"/>
  <c r="BV86" i="15"/>
  <c r="BU86" i="15"/>
  <c r="BT86" i="15"/>
  <c r="BT56" i="15"/>
  <c r="BV56" i="15"/>
  <c r="BU56" i="15"/>
  <c r="BU65" i="15"/>
  <c r="BT65" i="15"/>
  <c r="BV65" i="15"/>
  <c r="BT74" i="15"/>
  <c r="BU74" i="15"/>
  <c r="BV74" i="15"/>
  <c r="BV124" i="15"/>
  <c r="BT124" i="15"/>
  <c r="BU124" i="15"/>
  <c r="BV40" i="15"/>
  <c r="BT40" i="15"/>
  <c r="BU40" i="15"/>
  <c r="BV85" i="15"/>
  <c r="BU85" i="15"/>
  <c r="BT85" i="15"/>
  <c r="BU118" i="15"/>
  <c r="BT118" i="15"/>
  <c r="BV118" i="15"/>
  <c r="BV55" i="15"/>
  <c r="BU55" i="15"/>
  <c r="BT55" i="15"/>
  <c r="BT69" i="15"/>
  <c r="BU69" i="15"/>
  <c r="BV69" i="15"/>
  <c r="BT70" i="15"/>
  <c r="BV70" i="15"/>
  <c r="BU70" i="15"/>
  <c r="BU62" i="15"/>
  <c r="BV62" i="15"/>
  <c r="BT62" i="15"/>
  <c r="BU36" i="15"/>
  <c r="BT36" i="15"/>
  <c r="BV36" i="15"/>
  <c r="BU27" i="15"/>
  <c r="BV27" i="15"/>
  <c r="BT27" i="15"/>
  <c r="BV77" i="15"/>
  <c r="BT77" i="15"/>
  <c r="BU77" i="15"/>
  <c r="BV48" i="15"/>
  <c r="BT48" i="15"/>
  <c r="BU48" i="15"/>
  <c r="BV103" i="15"/>
  <c r="BT103" i="15"/>
  <c r="BU103" i="15"/>
  <c r="BU12" i="15"/>
  <c r="BV12" i="15"/>
  <c r="BT12" i="15"/>
  <c r="BU98" i="15"/>
  <c r="BV98" i="15"/>
  <c r="BT98" i="15"/>
  <c r="BV59" i="15"/>
  <c r="BT59" i="15"/>
  <c r="BU59" i="15"/>
  <c r="BU106" i="15"/>
  <c r="BT106" i="15"/>
  <c r="BV106" i="15"/>
  <c r="BT34" i="15"/>
  <c r="BV34" i="15"/>
  <c r="BU34" i="15"/>
  <c r="BV37" i="15"/>
  <c r="BU37" i="15"/>
  <c r="BT37" i="15"/>
  <c r="BV13" i="15"/>
  <c r="BT13" i="15"/>
  <c r="BU13" i="15"/>
  <c r="BT21" i="15"/>
  <c r="BV21" i="15"/>
  <c r="BU21" i="15"/>
  <c r="BU87" i="15"/>
  <c r="BT87" i="15"/>
  <c r="BV87" i="15"/>
  <c r="BT15" i="15"/>
  <c r="BU15" i="15"/>
  <c r="BV15" i="15"/>
  <c r="BT23" i="15"/>
  <c r="BU23" i="15"/>
  <c r="BV23" i="15"/>
  <c r="BT90" i="15"/>
  <c r="BU90" i="15"/>
  <c r="BV90" i="15"/>
  <c r="BT57" i="15"/>
  <c r="BU57" i="15"/>
  <c r="BV57" i="15"/>
  <c r="BV47" i="15"/>
  <c r="BU47" i="15"/>
  <c r="BT47" i="15"/>
  <c r="BV10" i="15"/>
  <c r="BU10" i="15"/>
  <c r="BT10" i="15"/>
  <c r="BV94" i="15"/>
  <c r="BT94" i="15"/>
  <c r="BU94" i="15"/>
  <c r="BT22" i="15"/>
  <c r="BU22" i="15"/>
  <c r="BV22" i="15"/>
  <c r="BU68" i="15"/>
  <c r="BV68" i="15"/>
  <c r="BT68" i="15"/>
  <c r="BT126" i="15"/>
  <c r="BV126" i="15"/>
  <c r="BU126" i="15"/>
  <c r="BU84" i="15"/>
  <c r="BV84" i="15"/>
  <c r="BT84" i="15"/>
  <c r="BV104" i="15"/>
  <c r="BT104" i="15"/>
  <c r="BU104" i="15"/>
  <c r="BT44" i="15"/>
  <c r="BU44" i="15"/>
  <c r="BV44" i="15"/>
  <c r="BT92" i="15"/>
  <c r="BV92" i="15"/>
  <c r="BU92" i="15"/>
  <c r="BU63" i="15"/>
  <c r="BT63" i="15"/>
  <c r="BV63" i="15"/>
  <c r="BT25" i="15"/>
  <c r="BV25" i="15"/>
  <c r="BU25" i="15"/>
  <c r="BV122" i="15"/>
  <c r="BT122" i="15"/>
  <c r="BU122" i="15"/>
  <c r="BV81" i="15"/>
  <c r="BU81" i="15"/>
  <c r="BT81" i="15"/>
  <c r="BT110" i="15"/>
  <c r="BU110" i="15"/>
  <c r="BV110" i="15"/>
  <c r="BU116" i="15"/>
  <c r="BV116" i="15"/>
  <c r="BT116" i="15"/>
  <c r="BT130" i="15"/>
  <c r="BV130" i="15"/>
  <c r="BU130" i="15"/>
  <c r="BV107" i="15"/>
  <c r="BU107" i="15"/>
  <c r="BT107" i="15"/>
  <c r="BV96" i="15"/>
  <c r="BU96" i="15"/>
  <c r="BT96" i="15"/>
  <c r="BT9" i="15"/>
  <c r="BU9" i="15"/>
  <c r="T6" i="15"/>
  <c r="T8" i="15"/>
  <c r="U7" i="15"/>
  <c r="GY6" i="16"/>
  <c r="BZ268" i="2"/>
  <c r="GQ9" i="16" l="1"/>
  <c r="GS9" i="16" s="1"/>
  <c r="GY9" i="16"/>
  <c r="GZ9" i="16" s="1"/>
  <c r="HB9" i="16" s="1"/>
  <c r="HA9" i="16"/>
  <c r="HG9" i="16" s="1"/>
  <c r="U6" i="15"/>
  <c r="U8" i="15"/>
  <c r="V7" i="15"/>
  <c r="HH6" i="16"/>
  <c r="CJ43" i="2"/>
  <c r="CI43" i="2" s="1"/>
  <c r="GW9" i="16" l="1"/>
  <c r="GV9" i="16"/>
  <c r="GU9" i="16"/>
  <c r="HH9" i="16"/>
  <c r="HI9" i="16" s="1"/>
  <c r="HK9" i="16" s="1"/>
  <c r="HJ9" i="16"/>
  <c r="HP9" i="16" s="1"/>
  <c r="HD9" i="16"/>
  <c r="HE9" i="16"/>
  <c r="HF9" i="16"/>
  <c r="V6" i="15"/>
  <c r="W7" i="15"/>
  <c r="V8" i="15"/>
  <c r="HQ6" i="16"/>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1" i="10"/>
  <c r="HQ9" i="16" l="1"/>
  <c r="HR9" i="16" s="1"/>
  <c r="HT9" i="16" s="1"/>
  <c r="HS9" i="16"/>
  <c r="HM9" i="16"/>
  <c r="HO9" i="16"/>
  <c r="HN9" i="16"/>
  <c r="W6" i="15"/>
  <c r="W8" i="15"/>
  <c r="X7" i="15"/>
  <c r="HZ6" i="16"/>
  <c r="CJ69" i="2"/>
  <c r="CI69" i="2" s="1"/>
  <c r="CJ64" i="2"/>
  <c r="CI64" i="2" s="1"/>
  <c r="CJ18" i="2"/>
  <c r="CI18" i="2" s="1"/>
  <c r="CJ61" i="2"/>
  <c r="CI61" i="2" s="1"/>
  <c r="CJ181" i="2"/>
  <c r="CI181" i="2" s="1"/>
  <c r="CJ246" i="2"/>
  <c r="CI246" i="2" s="1"/>
  <c r="CJ180" i="2"/>
  <c r="CI180" i="2" s="1"/>
  <c r="CJ192" i="2"/>
  <c r="CI192" i="2" s="1"/>
  <c r="CJ249" i="2"/>
  <c r="CI249" i="2" s="1"/>
  <c r="CJ135" i="2"/>
  <c r="CI135" i="2" s="1"/>
  <c r="CJ116" i="2"/>
  <c r="CI116" i="2" s="1"/>
  <c r="CJ78" i="2"/>
  <c r="CI78" i="2" s="1"/>
  <c r="CJ171" i="2"/>
  <c r="CI171" i="2" s="1"/>
  <c r="CJ54" i="2"/>
  <c r="CI54" i="2" s="1"/>
  <c r="CJ149" i="2"/>
  <c r="CI149" i="2" s="1"/>
  <c r="CJ251" i="2"/>
  <c r="CI251" i="2" s="1"/>
  <c r="CJ187" i="2"/>
  <c r="CI187" i="2" s="1"/>
  <c r="CJ102" i="2"/>
  <c r="CI102" i="2" s="1"/>
  <c r="CJ31" i="2"/>
  <c r="CI31" i="2" s="1"/>
  <c r="CJ11" i="2"/>
  <c r="CI11" i="2" s="1"/>
  <c r="CJ297" i="2"/>
  <c r="CI297" i="2" s="1"/>
  <c r="CJ225" i="2"/>
  <c r="CI225" i="2" s="1"/>
  <c r="CJ96" i="2"/>
  <c r="CI96" i="2" s="1"/>
  <c r="CJ293" i="2"/>
  <c r="CI293" i="2" s="1"/>
  <c r="CJ157" i="2"/>
  <c r="CI157" i="2" s="1"/>
  <c r="CJ229" i="2"/>
  <c r="CI229" i="2" s="1"/>
  <c r="CJ33" i="2"/>
  <c r="CI33" i="2" s="1"/>
  <c r="CJ235" i="2"/>
  <c r="CI235" i="2" s="1"/>
  <c r="CJ113" i="2"/>
  <c r="CI113" i="2" s="1"/>
  <c r="CJ185" i="2"/>
  <c r="CI185" i="2" s="1"/>
  <c r="CJ170" i="2"/>
  <c r="CI170" i="2" s="1"/>
  <c r="CJ134" i="2"/>
  <c r="CI134" i="2" s="1"/>
  <c r="CJ111" i="2"/>
  <c r="CI111" i="2" s="1"/>
  <c r="CJ300" i="2"/>
  <c r="CI300" i="2" s="1"/>
  <c r="CJ41" i="2"/>
  <c r="CI41" i="2" s="1"/>
  <c r="CJ67" i="2"/>
  <c r="CI67" i="2" s="1"/>
  <c r="CJ77" i="2"/>
  <c r="CI77" i="2" s="1"/>
  <c r="CJ60" i="2"/>
  <c r="CI60" i="2" s="1"/>
  <c r="CJ201" i="2"/>
  <c r="CI201" i="2" s="1"/>
  <c r="CJ257" i="2"/>
  <c r="CI257" i="2" s="1"/>
  <c r="CJ224" i="2"/>
  <c r="CI224" i="2" s="1"/>
  <c r="CJ26" i="2"/>
  <c r="CI26" i="2" s="1"/>
  <c r="CJ210" i="2"/>
  <c r="CI210" i="2" s="1"/>
  <c r="CJ131" i="2"/>
  <c r="CI131" i="2" s="1"/>
  <c r="CJ12" i="2"/>
  <c r="CI12" i="2" s="1"/>
  <c r="CJ236" i="2"/>
  <c r="CI236" i="2" s="1"/>
  <c r="CJ191" i="2"/>
  <c r="CI191" i="2" s="1"/>
  <c r="CJ83" i="2"/>
  <c r="CI83" i="2" s="1"/>
  <c r="CJ141" i="2"/>
  <c r="CI141" i="2" s="1"/>
  <c r="CJ268" i="2"/>
  <c r="CI268" i="2" s="1"/>
  <c r="CJ240" i="2"/>
  <c r="CI240" i="2" s="1"/>
  <c r="CJ127" i="2"/>
  <c r="CI127" i="2" s="1"/>
  <c r="CJ152" i="2"/>
  <c r="CI152" i="2" s="1"/>
  <c r="CJ46" i="2"/>
  <c r="CI46" i="2" s="1"/>
  <c r="CJ125" i="2"/>
  <c r="CI125" i="2" s="1"/>
  <c r="CJ174" i="2"/>
  <c r="CI174" i="2" s="1"/>
  <c r="CJ202" i="2"/>
  <c r="CI202" i="2" s="1"/>
  <c r="CJ276" i="2"/>
  <c r="CI276" i="2" s="1"/>
  <c r="CJ59" i="2"/>
  <c r="CI59" i="2" s="1"/>
  <c r="CJ24" i="2"/>
  <c r="CI24" i="2" s="1"/>
  <c r="CJ216" i="2"/>
  <c r="CI216" i="2" s="1"/>
  <c r="CJ63" i="2"/>
  <c r="CI63" i="2" s="1"/>
  <c r="CJ260" i="2"/>
  <c r="CI260" i="2" s="1"/>
  <c r="CJ110" i="2"/>
  <c r="CI110" i="2" s="1"/>
  <c r="CJ122" i="2"/>
  <c r="CI122" i="2" s="1"/>
  <c r="CJ258" i="2"/>
  <c r="CI258" i="2" s="1"/>
  <c r="CJ57" i="2"/>
  <c r="CI57" i="2" s="1"/>
  <c r="CJ241" i="2"/>
  <c r="CI241" i="2" s="1"/>
  <c r="CJ130" i="2"/>
  <c r="CI130" i="2" s="1"/>
  <c r="CJ199" i="2"/>
  <c r="CI199" i="2" s="1"/>
  <c r="CJ162" i="2"/>
  <c r="CI162" i="2" s="1"/>
  <c r="CJ220" i="2"/>
  <c r="CI220" i="2" s="1"/>
  <c r="CJ20" i="2"/>
  <c r="CI20" i="2" s="1"/>
  <c r="CJ228" i="2"/>
  <c r="CI228" i="2" s="1"/>
  <c r="CJ91" i="2"/>
  <c r="CI91" i="2" s="1"/>
  <c r="CJ140" i="2"/>
  <c r="CI140" i="2" s="1"/>
  <c r="CJ30" i="2"/>
  <c r="CI30" i="2" s="1"/>
  <c r="CJ296" i="2"/>
  <c r="CI296" i="2" s="1"/>
  <c r="CJ128" i="2"/>
  <c r="CI128" i="2" s="1"/>
  <c r="CJ310" i="2"/>
  <c r="CI310" i="2" s="1"/>
  <c r="CJ214" i="2"/>
  <c r="CI214" i="2" s="1"/>
  <c r="CJ75" i="2"/>
  <c r="CI75" i="2" s="1"/>
  <c r="CJ153" i="2"/>
  <c r="CI153" i="2" s="1"/>
  <c r="CJ215" i="2"/>
  <c r="CI215" i="2" s="1"/>
  <c r="CJ163" i="2"/>
  <c r="CI163" i="2" s="1"/>
  <c r="CJ45" i="2"/>
  <c r="CI45" i="2" s="1"/>
  <c r="CJ248" i="2"/>
  <c r="CI248" i="2" s="1"/>
  <c r="CJ259" i="2"/>
  <c r="CI259" i="2" s="1"/>
  <c r="CJ298" i="2"/>
  <c r="CI298" i="2" s="1"/>
  <c r="CJ208" i="2"/>
  <c r="CI208" i="2" s="1"/>
  <c r="CJ123" i="2"/>
  <c r="CI123" i="2" s="1"/>
  <c r="CJ183" i="2"/>
  <c r="CI183" i="2" s="1"/>
  <c r="CJ223" i="2"/>
  <c r="CI223" i="2" s="1"/>
  <c r="CJ70" i="2"/>
  <c r="CI70" i="2" s="1"/>
  <c r="CJ302" i="2"/>
  <c r="CI302" i="2" s="1"/>
  <c r="CJ159" i="2"/>
  <c r="CI159" i="2" s="1"/>
  <c r="CJ193" i="2"/>
  <c r="CI193" i="2" s="1"/>
  <c r="CJ56" i="2"/>
  <c r="CI56" i="2" s="1"/>
  <c r="CJ161" i="2"/>
  <c r="CI161" i="2" s="1"/>
  <c r="CJ73" i="2"/>
  <c r="CI73" i="2" s="1"/>
  <c r="CJ304" i="2"/>
  <c r="CI304" i="2" s="1"/>
  <c r="CJ98" i="2"/>
  <c r="CI98" i="2" s="1"/>
  <c r="CJ87" i="2"/>
  <c r="CI87" i="2" s="1"/>
  <c r="CJ44" i="2"/>
  <c r="CI44" i="2" s="1"/>
  <c r="CJ238" i="2"/>
  <c r="CI238" i="2" s="1"/>
  <c r="CJ262" i="2"/>
  <c r="CI262" i="2" s="1"/>
  <c r="CJ119" i="2"/>
  <c r="CI119" i="2" s="1"/>
  <c r="CJ179" i="2"/>
  <c r="CI179" i="2" s="1"/>
  <c r="CJ143" i="2"/>
  <c r="CI143" i="2" s="1"/>
  <c r="CJ151" i="2"/>
  <c r="CI151" i="2" s="1"/>
  <c r="CJ154" i="2"/>
  <c r="CI154" i="2" s="1"/>
  <c r="CJ109" i="2"/>
  <c r="CI109" i="2" s="1"/>
  <c r="CJ239" i="2"/>
  <c r="CI239" i="2" s="1"/>
  <c r="CJ49" i="2"/>
  <c r="CI49" i="2" s="1"/>
  <c r="CJ27" i="2"/>
  <c r="CI27" i="2" s="1"/>
  <c r="CJ117" i="2"/>
  <c r="CI117" i="2" s="1"/>
  <c r="CJ42" i="2"/>
  <c r="CI42" i="2" s="1"/>
  <c r="CJ281" i="2"/>
  <c r="CI281" i="2" s="1"/>
  <c r="CJ190" i="2"/>
  <c r="CI190" i="2" s="1"/>
  <c r="CJ289" i="2"/>
  <c r="CI289" i="2" s="1"/>
  <c r="CJ178" i="2"/>
  <c r="CI178" i="2" s="1"/>
  <c r="CJ273" i="2"/>
  <c r="CI273" i="2" s="1"/>
  <c r="CJ13" i="2"/>
  <c r="CI13" i="2" s="1"/>
  <c r="CJ209" i="2"/>
  <c r="CI209" i="2" s="1"/>
  <c r="CJ156" i="2"/>
  <c r="CI156" i="2" s="1"/>
  <c r="CJ105" i="2"/>
  <c r="CI105" i="2" s="1"/>
  <c r="CJ269" i="2"/>
  <c r="CI269" i="2" s="1"/>
  <c r="CJ176" i="2"/>
  <c r="CI176" i="2" s="1"/>
  <c r="CJ22" i="2"/>
  <c r="CI22" i="2" s="1"/>
  <c r="CJ99" i="2"/>
  <c r="CI99" i="2" s="1"/>
  <c r="CJ254" i="2"/>
  <c r="CI254" i="2" s="1"/>
  <c r="CJ256" i="2"/>
  <c r="CI256" i="2" s="1"/>
  <c r="CJ231" i="2"/>
  <c r="CI231" i="2" s="1"/>
  <c r="CJ28" i="2"/>
  <c r="CI28" i="2" s="1"/>
  <c r="CJ175" i="2"/>
  <c r="CI175" i="2" s="1"/>
  <c r="CJ294" i="2"/>
  <c r="CI294" i="2" s="1"/>
  <c r="CJ14" i="2"/>
  <c r="CI14" i="2" s="1"/>
  <c r="CJ177" i="2"/>
  <c r="CI177" i="2" s="1"/>
  <c r="CJ150" i="2"/>
  <c r="CI150" i="2" s="1"/>
  <c r="CJ79" i="2"/>
  <c r="CI79" i="2" s="1"/>
  <c r="CJ243" i="2"/>
  <c r="CI243" i="2" s="1"/>
  <c r="CJ72" i="2"/>
  <c r="CI72" i="2" s="1"/>
  <c r="CJ253" i="2"/>
  <c r="CI253" i="2" s="1"/>
  <c r="CJ160" i="2"/>
  <c r="CI160" i="2" s="1"/>
  <c r="CJ212" i="2"/>
  <c r="CI212" i="2" s="1"/>
  <c r="CJ308" i="2"/>
  <c r="CI308" i="2" s="1"/>
  <c r="CJ204" i="2"/>
  <c r="CI204" i="2" s="1"/>
  <c r="CJ206" i="2"/>
  <c r="CI206" i="2" s="1"/>
  <c r="CJ36" i="2"/>
  <c r="CI36" i="2" s="1"/>
  <c r="CJ188" i="2"/>
  <c r="CI188" i="2" s="1"/>
  <c r="CJ35" i="2"/>
  <c r="CI35" i="2" s="1"/>
  <c r="CJ218" i="2"/>
  <c r="CI218" i="2" s="1"/>
  <c r="CJ261" i="2"/>
  <c r="CI261" i="2" s="1"/>
  <c r="CJ138" i="2"/>
  <c r="CI138" i="2" s="1"/>
  <c r="CJ266" i="2"/>
  <c r="CI266" i="2" s="1"/>
  <c r="CJ280" i="2"/>
  <c r="CI280" i="2" s="1"/>
  <c r="CJ315" i="2"/>
  <c r="CI315" i="2" s="1"/>
  <c r="CJ120" i="2"/>
  <c r="CI120" i="2" s="1"/>
  <c r="CJ132" i="2"/>
  <c r="CI132" i="2" s="1"/>
  <c r="CJ285" i="2"/>
  <c r="CI285" i="2" s="1"/>
  <c r="CJ232" i="2"/>
  <c r="CI232" i="2" s="1"/>
  <c r="CJ168" i="2"/>
  <c r="CI168" i="2" s="1"/>
  <c r="CJ244" i="2"/>
  <c r="CI244" i="2" s="1"/>
  <c r="CJ50" i="2"/>
  <c r="CI50" i="2" s="1"/>
  <c r="CJ203" i="2"/>
  <c r="CI203" i="2" s="1"/>
  <c r="CJ227" i="2"/>
  <c r="CI227" i="2" s="1"/>
  <c r="CJ114" i="2"/>
  <c r="CI114" i="2" s="1"/>
  <c r="CJ189" i="2"/>
  <c r="CI189" i="2" s="1"/>
  <c r="CJ271" i="2"/>
  <c r="CI271" i="2" s="1"/>
  <c r="CJ282" i="2"/>
  <c r="CI282" i="2" s="1"/>
  <c r="CJ194" i="2"/>
  <c r="CI194" i="2" s="1"/>
  <c r="CJ200" i="2"/>
  <c r="CI200" i="2" s="1"/>
  <c r="CJ165" i="2"/>
  <c r="CI165" i="2" s="1"/>
  <c r="CJ53" i="2"/>
  <c r="CI53" i="2" s="1"/>
  <c r="CJ299" i="2"/>
  <c r="CI299" i="2" s="1"/>
  <c r="CJ52" i="2"/>
  <c r="CI52" i="2" s="1"/>
  <c r="CJ186" i="2"/>
  <c r="CI186" i="2" s="1"/>
  <c r="CJ184" i="2"/>
  <c r="CI184" i="2" s="1"/>
  <c r="CJ129" i="2"/>
  <c r="CI129" i="2" s="1"/>
  <c r="CJ47" i="2"/>
  <c r="CI47" i="2" s="1"/>
  <c r="CJ21" i="2"/>
  <c r="CI21" i="2" s="1"/>
  <c r="CJ108" i="2"/>
  <c r="CI108" i="2" s="1"/>
  <c r="CJ172" i="2"/>
  <c r="CI172" i="2" s="1"/>
  <c r="CJ263" i="2"/>
  <c r="CI263" i="2" s="1"/>
  <c r="CJ323" i="2"/>
  <c r="CI323" i="2" s="1"/>
  <c r="CJ92" i="2"/>
  <c r="CI92" i="2" s="1"/>
  <c r="CJ195" i="2"/>
  <c r="CI195" i="2" s="1"/>
  <c r="CJ94" i="2"/>
  <c r="CI94" i="2" s="1"/>
  <c r="CJ211" i="2"/>
  <c r="CI211" i="2" s="1"/>
  <c r="CJ242" i="2"/>
  <c r="CI242" i="2" s="1"/>
  <c r="CJ146" i="2"/>
  <c r="CI146" i="2" s="1"/>
  <c r="CJ250" i="2"/>
  <c r="CI250" i="2" s="1"/>
  <c r="CJ55" i="2"/>
  <c r="CI55" i="2" s="1"/>
  <c r="CJ158" i="2"/>
  <c r="CI158" i="2" s="1"/>
  <c r="CJ48" i="2"/>
  <c r="CI48" i="2" s="1"/>
  <c r="CJ283" i="2"/>
  <c r="CI283" i="2" s="1"/>
  <c r="CJ68" i="2"/>
  <c r="CI68" i="2" s="1"/>
  <c r="CJ292" i="2"/>
  <c r="CI292" i="2" s="1"/>
  <c r="CJ148" i="2"/>
  <c r="CI148" i="2" s="1"/>
  <c r="CJ118" i="2"/>
  <c r="CI118" i="2" s="1"/>
  <c r="CJ139" i="2"/>
  <c r="CI139" i="2" s="1"/>
  <c r="CJ321" i="2"/>
  <c r="CI321" i="2" s="1"/>
  <c r="CJ89" i="2"/>
  <c r="CI89" i="2" s="1"/>
  <c r="CJ303" i="2"/>
  <c r="CI303" i="2" s="1"/>
  <c r="CJ182" i="2"/>
  <c r="CI182" i="2" s="1"/>
  <c r="CJ15" i="2"/>
  <c r="CI15" i="2" s="1"/>
  <c r="CJ205" i="2"/>
  <c r="CI205" i="2" s="1"/>
  <c r="CJ126" i="2"/>
  <c r="CI126" i="2" s="1"/>
  <c r="CJ34" i="2"/>
  <c r="CI34" i="2" s="1"/>
  <c r="CJ196" i="2"/>
  <c r="CI196" i="2" s="1"/>
  <c r="CJ226" i="2"/>
  <c r="CI226" i="2" s="1"/>
  <c r="CJ104" i="2"/>
  <c r="CI104" i="2" s="1"/>
  <c r="CJ275" i="2"/>
  <c r="CI275" i="2" s="1"/>
  <c r="G12" i="7"/>
  <c r="F10" i="7"/>
  <c r="F8" i="7"/>
  <c r="E8" i="6"/>
  <c r="F5" i="6"/>
  <c r="D5" i="6"/>
  <c r="QW45" i="1"/>
  <c r="QV45" i="1"/>
  <c r="QU45" i="1"/>
  <c r="QP45" i="1"/>
  <c r="QO45" i="1"/>
  <c r="QM45" i="1"/>
  <c r="QL45" i="1"/>
  <c r="QJ45" i="1"/>
  <c r="QI45" i="1"/>
  <c r="PX45" i="1"/>
  <c r="PJ45" i="1"/>
  <c r="PI45" i="1"/>
  <c r="PH45" i="1"/>
  <c r="PA45" i="1"/>
  <c r="OZ45" i="1"/>
  <c r="OY45" i="1"/>
  <c r="OR45" i="1"/>
  <c r="OQ45" i="1"/>
  <c r="OP45" i="1"/>
  <c r="OI45" i="1"/>
  <c r="OH45" i="1"/>
  <c r="OG45" i="1"/>
  <c r="NZ45" i="1"/>
  <c r="NY45" i="1"/>
  <c r="NX45" i="1"/>
  <c r="NQ45" i="1"/>
  <c r="NP45" i="1"/>
  <c r="NO45" i="1"/>
  <c r="NH45" i="1"/>
  <c r="NG45" i="1"/>
  <c r="NF45" i="1"/>
  <c r="MY45" i="1"/>
  <c r="MX45" i="1"/>
  <c r="MW45" i="1"/>
  <c r="MP45" i="1"/>
  <c r="MO45" i="1"/>
  <c r="MN45" i="1"/>
  <c r="MG45" i="1"/>
  <c r="MF45" i="1"/>
  <c r="ME45" i="1"/>
  <c r="LX45" i="1"/>
  <c r="LW45" i="1"/>
  <c r="LV45" i="1"/>
  <c r="LO45" i="1"/>
  <c r="LN45" i="1"/>
  <c r="LM45" i="1"/>
  <c r="LF45" i="1"/>
  <c r="LE45" i="1"/>
  <c r="LD45" i="1"/>
  <c r="KW45" i="1"/>
  <c r="KV45" i="1"/>
  <c r="KU45" i="1"/>
  <c r="KN45" i="1"/>
  <c r="KM45" i="1"/>
  <c r="KL45" i="1"/>
  <c r="KE45" i="1"/>
  <c r="KD45" i="1"/>
  <c r="KC45" i="1"/>
  <c r="JV45" i="1"/>
  <c r="JU45" i="1"/>
  <c r="JT45" i="1"/>
  <c r="JM45" i="1"/>
  <c r="JL45" i="1"/>
  <c r="JK45" i="1"/>
  <c r="JD45" i="1"/>
  <c r="JC45" i="1"/>
  <c r="JB45" i="1"/>
  <c r="IU45" i="1"/>
  <c r="IT45" i="1"/>
  <c r="IS45" i="1"/>
  <c r="IL45" i="1"/>
  <c r="IK45" i="1"/>
  <c r="IJ45" i="1"/>
  <c r="IC45" i="1"/>
  <c r="IB45" i="1"/>
  <c r="IA45" i="1"/>
  <c r="HT45" i="1"/>
  <c r="HS45" i="1"/>
  <c r="HR45" i="1"/>
  <c r="HK45" i="1"/>
  <c r="HJ45" i="1"/>
  <c r="HI45" i="1"/>
  <c r="HB45" i="1"/>
  <c r="HA45" i="1"/>
  <c r="GZ45" i="1"/>
  <c r="GS45" i="1"/>
  <c r="GR45" i="1"/>
  <c r="GQ45" i="1"/>
  <c r="GJ45" i="1"/>
  <c r="GI45" i="1"/>
  <c r="GH45" i="1"/>
  <c r="GA45" i="1"/>
  <c r="FZ45" i="1"/>
  <c r="FY45" i="1"/>
  <c r="FR45" i="1"/>
  <c r="FQ45" i="1"/>
  <c r="FP45" i="1"/>
  <c r="FI45" i="1"/>
  <c r="FH45" i="1"/>
  <c r="FG45" i="1"/>
  <c r="EZ45" i="1"/>
  <c r="EY45" i="1"/>
  <c r="EX45" i="1"/>
  <c r="EQ45" i="1"/>
  <c r="EP45" i="1"/>
  <c r="EO45" i="1"/>
  <c r="EH45" i="1"/>
  <c r="EG45" i="1"/>
  <c r="EF45" i="1"/>
  <c r="DY45" i="1"/>
  <c r="DX45" i="1"/>
  <c r="DW45" i="1"/>
  <c r="DP45" i="1"/>
  <c r="DO45" i="1"/>
  <c r="DN45" i="1"/>
  <c r="DG45" i="1"/>
  <c r="DF45" i="1"/>
  <c r="DE45" i="1"/>
  <c r="CX45" i="1"/>
  <c r="CW45" i="1"/>
  <c r="CV45" i="1"/>
  <c r="CO45" i="1"/>
  <c r="CN45" i="1"/>
  <c r="CM45" i="1"/>
  <c r="CF45" i="1"/>
  <c r="CE45" i="1"/>
  <c r="CD45" i="1"/>
  <c r="BW45" i="1"/>
  <c r="BV45" i="1"/>
  <c r="BU45" i="1"/>
  <c r="BN45" i="1"/>
  <c r="BM45" i="1"/>
  <c r="BL45" i="1"/>
  <c r="BE45" i="1"/>
  <c r="BD45" i="1"/>
  <c r="BC45" i="1"/>
  <c r="AV45" i="1"/>
  <c r="AU45" i="1"/>
  <c r="AT45" i="1"/>
  <c r="AM45" i="1"/>
  <c r="AL45" i="1"/>
  <c r="AK45" i="1"/>
  <c r="AD45" i="1"/>
  <c r="AC45" i="1"/>
  <c r="AB45" i="1"/>
  <c r="U45" i="1"/>
  <c r="T45" i="1"/>
  <c r="S45" i="1"/>
  <c r="L45" i="1"/>
  <c r="K45" i="1"/>
  <c r="J45" i="1"/>
  <c r="QN44" i="1"/>
  <c r="PP43" i="1"/>
  <c r="PO43" i="1"/>
  <c r="PN43" i="1"/>
  <c r="PK43" i="1"/>
  <c r="PG43" i="1"/>
  <c r="PF43" i="1"/>
  <c r="PE43" i="1"/>
  <c r="PB43" i="1"/>
  <c r="OX43" i="1"/>
  <c r="OW43" i="1"/>
  <c r="OV43" i="1"/>
  <c r="OS43" i="1"/>
  <c r="OU43" i="1" s="1"/>
  <c r="OO43" i="1"/>
  <c r="ON43" i="1"/>
  <c r="OM43" i="1"/>
  <c r="OL43" i="1"/>
  <c r="OJ43" i="1"/>
  <c r="OK43" i="1" s="1"/>
  <c r="OF43" i="1"/>
  <c r="OE43" i="1"/>
  <c r="OD43" i="1"/>
  <c r="OA43" i="1"/>
  <c r="OB43" i="1" s="1"/>
  <c r="NW43" i="1"/>
  <c r="NV43" i="1"/>
  <c r="NU43" i="1"/>
  <c r="NR43" i="1"/>
  <c r="NT43" i="1" s="1"/>
  <c r="NN43" i="1"/>
  <c r="NM43" i="1"/>
  <c r="NL43" i="1"/>
  <c r="NK43" i="1"/>
  <c r="NI43" i="1"/>
  <c r="NJ43" i="1" s="1"/>
  <c r="NE43" i="1"/>
  <c r="ND43" i="1"/>
  <c r="NC43" i="1"/>
  <c r="MZ43" i="1"/>
  <c r="NB43" i="1" s="1"/>
  <c r="MV43" i="1"/>
  <c r="MU43" i="1"/>
  <c r="MT43" i="1"/>
  <c r="MQ43" i="1"/>
  <c r="MS43" i="1" s="1"/>
  <c r="MM43" i="1"/>
  <c r="ML43" i="1"/>
  <c r="MK43" i="1"/>
  <c r="MH43" i="1"/>
  <c r="MD43" i="1"/>
  <c r="MC43" i="1"/>
  <c r="MB43" i="1"/>
  <c r="MA43" i="1"/>
  <c r="LY43" i="1"/>
  <c r="LZ43" i="1" s="1"/>
  <c r="LU43" i="1"/>
  <c r="LT43" i="1"/>
  <c r="LS43" i="1"/>
  <c r="LP43" i="1"/>
  <c r="LQ43" i="1" s="1"/>
  <c r="LL43" i="1"/>
  <c r="LK43" i="1"/>
  <c r="LJ43" i="1"/>
  <c r="LG43" i="1"/>
  <c r="LI43" i="1" s="1"/>
  <c r="LC43" i="1"/>
  <c r="LB43" i="1"/>
  <c r="LA43" i="1"/>
  <c r="KX43" i="1"/>
  <c r="KZ43" i="1" s="1"/>
  <c r="KT43" i="1"/>
  <c r="KS43" i="1"/>
  <c r="KR43" i="1"/>
  <c r="KP43" i="1"/>
  <c r="KO43" i="1"/>
  <c r="KQ43" i="1" s="1"/>
  <c r="KK43" i="1"/>
  <c r="KJ43" i="1"/>
  <c r="KI43" i="1"/>
  <c r="KG43" i="1"/>
  <c r="KF43" i="1"/>
  <c r="KH43" i="1" s="1"/>
  <c r="KB43" i="1"/>
  <c r="KA43" i="1"/>
  <c r="JZ43" i="1"/>
  <c r="JW43" i="1"/>
  <c r="JY43" i="1" s="1"/>
  <c r="JS43" i="1"/>
  <c r="JR43" i="1"/>
  <c r="JQ43" i="1"/>
  <c r="JN43" i="1"/>
  <c r="JP43" i="1" s="1"/>
  <c r="JJ43" i="1"/>
  <c r="JI43" i="1"/>
  <c r="JH43" i="1"/>
  <c r="JF43" i="1"/>
  <c r="JE43" i="1"/>
  <c r="JG43" i="1" s="1"/>
  <c r="JA43" i="1"/>
  <c r="IZ43" i="1"/>
  <c r="IY43" i="1"/>
  <c r="IV43" i="1"/>
  <c r="IR43" i="1"/>
  <c r="IQ43" i="1"/>
  <c r="IP43" i="1"/>
  <c r="IM43" i="1"/>
  <c r="II43" i="1"/>
  <c r="IH43" i="1"/>
  <c r="IG43" i="1"/>
  <c r="ID43" i="1"/>
  <c r="IF43" i="1" s="1"/>
  <c r="HZ43" i="1"/>
  <c r="HY43" i="1"/>
  <c r="HX43" i="1"/>
  <c r="HV43" i="1"/>
  <c r="HU43" i="1"/>
  <c r="HW43" i="1" s="1"/>
  <c r="HQ43" i="1"/>
  <c r="HP43" i="1"/>
  <c r="HO43" i="1"/>
  <c r="HL43" i="1"/>
  <c r="HH43" i="1"/>
  <c r="HG43" i="1"/>
  <c r="HF43" i="1"/>
  <c r="HC43" i="1"/>
  <c r="HE43" i="1" s="1"/>
  <c r="GY43" i="1"/>
  <c r="GX43" i="1"/>
  <c r="GW43" i="1"/>
  <c r="GT43" i="1"/>
  <c r="GP43" i="1"/>
  <c r="GO43" i="1"/>
  <c r="GN43" i="1"/>
  <c r="GK43" i="1"/>
  <c r="GM43" i="1" s="1"/>
  <c r="GG43" i="1"/>
  <c r="GF43" i="1"/>
  <c r="GE43" i="1"/>
  <c r="GB43" i="1"/>
  <c r="GC43" i="1" s="1"/>
  <c r="FX43" i="1"/>
  <c r="FW43" i="1"/>
  <c r="FV43" i="1"/>
  <c r="FS43" i="1"/>
  <c r="FT43" i="1" s="1"/>
  <c r="FO43" i="1"/>
  <c r="FN43" i="1"/>
  <c r="FM43" i="1"/>
  <c r="FJ43" i="1"/>
  <c r="FK43" i="1" s="1"/>
  <c r="FF43" i="1"/>
  <c r="FE43" i="1"/>
  <c r="FD43" i="1"/>
  <c r="FA43" i="1"/>
  <c r="FC43" i="1" s="1"/>
  <c r="EW43" i="1"/>
  <c r="EV43" i="1"/>
  <c r="EU43" i="1"/>
  <c r="ET43" i="1"/>
  <c r="ER43" i="1"/>
  <c r="ES43" i="1" s="1"/>
  <c r="EN43" i="1"/>
  <c r="EM43" i="1"/>
  <c r="EL43" i="1"/>
  <c r="EI43" i="1"/>
  <c r="EK43" i="1" s="1"/>
  <c r="EE43" i="1"/>
  <c r="ED43" i="1"/>
  <c r="EC43" i="1"/>
  <c r="DZ43" i="1"/>
  <c r="EB43" i="1" s="1"/>
  <c r="DV43" i="1"/>
  <c r="DU43" i="1"/>
  <c r="DT43" i="1"/>
  <c r="DQ43" i="1"/>
  <c r="DS43" i="1" s="1"/>
  <c r="DM43" i="1"/>
  <c r="DL43" i="1"/>
  <c r="DK43" i="1"/>
  <c r="DH43" i="1"/>
  <c r="DI43" i="1" s="1"/>
  <c r="DD43" i="1"/>
  <c r="DC43" i="1"/>
  <c r="DB43" i="1"/>
  <c r="CY43" i="1"/>
  <c r="CZ43" i="1" s="1"/>
  <c r="DJ43" i="1" s="1"/>
  <c r="CU43" i="1"/>
  <c r="CT43" i="1"/>
  <c r="CS43" i="1"/>
  <c r="CP43" i="1"/>
  <c r="CR43" i="1" s="1"/>
  <c r="CL43" i="1"/>
  <c r="CK43" i="1"/>
  <c r="CJ43" i="1"/>
  <c r="CG43" i="1"/>
  <c r="CI43" i="1" s="1"/>
  <c r="CC43" i="1"/>
  <c r="CB43" i="1"/>
  <c r="CA43" i="1"/>
  <c r="BX43" i="1"/>
  <c r="BZ43" i="1" s="1"/>
  <c r="BT43" i="1"/>
  <c r="BS43" i="1"/>
  <c r="BR43" i="1"/>
  <c r="BO43" i="1"/>
  <c r="BQ43" i="1" s="1"/>
  <c r="BK43" i="1"/>
  <c r="BJ43" i="1"/>
  <c r="BI43" i="1"/>
  <c r="BF43" i="1"/>
  <c r="BB43" i="1"/>
  <c r="BA43" i="1"/>
  <c r="AZ43" i="1"/>
  <c r="AW43" i="1"/>
  <c r="AX43" i="1" s="1"/>
  <c r="AS43" i="1"/>
  <c r="AR43" i="1"/>
  <c r="AQ43" i="1"/>
  <c r="AP43" i="1"/>
  <c r="AN43" i="1"/>
  <c r="AO43" i="1" s="1"/>
  <c r="AY43" i="1" s="1"/>
  <c r="AJ43" i="1"/>
  <c r="AI43" i="1"/>
  <c r="AH43" i="1"/>
  <c r="AE43" i="1"/>
  <c r="AF43" i="1" s="1"/>
  <c r="AA43" i="1"/>
  <c r="Z43" i="1"/>
  <c r="Y43" i="1"/>
  <c r="V43" i="1"/>
  <c r="W43" i="1" s="1"/>
  <c r="R43" i="1"/>
  <c r="Q43" i="1"/>
  <c r="P43" i="1"/>
  <c r="O43" i="1"/>
  <c r="N43" i="1"/>
  <c r="M43" i="1"/>
  <c r="X43" i="1" s="1"/>
  <c r="PP42" i="1"/>
  <c r="PO42" i="1"/>
  <c r="PN42" i="1"/>
  <c r="PK42" i="1"/>
  <c r="PL42" i="1" s="1"/>
  <c r="PG42" i="1"/>
  <c r="PF42" i="1"/>
  <c r="PE42" i="1"/>
  <c r="PB42" i="1"/>
  <c r="PD42" i="1" s="1"/>
  <c r="OX42" i="1"/>
  <c r="OW42" i="1"/>
  <c r="OV42" i="1"/>
  <c r="OS42" i="1"/>
  <c r="OO42" i="1"/>
  <c r="ON42" i="1"/>
  <c r="OM42" i="1"/>
  <c r="OJ42" i="1"/>
  <c r="OK42" i="1" s="1"/>
  <c r="OF42" i="1"/>
  <c r="OE42" i="1"/>
  <c r="OD42" i="1"/>
  <c r="OA42" i="1"/>
  <c r="OB42" i="1" s="1"/>
  <c r="NW42" i="1"/>
  <c r="NV42" i="1"/>
  <c r="NU42" i="1"/>
  <c r="NR42" i="1"/>
  <c r="NN42" i="1"/>
  <c r="NM42" i="1"/>
  <c r="NL42" i="1"/>
  <c r="NI42" i="1"/>
  <c r="NJ42" i="1" s="1"/>
  <c r="NE42" i="1"/>
  <c r="ND42" i="1"/>
  <c r="NC42" i="1"/>
  <c r="NA42" i="1"/>
  <c r="MZ42" i="1"/>
  <c r="NB42" i="1" s="1"/>
  <c r="MV42" i="1"/>
  <c r="MU42" i="1"/>
  <c r="MT42" i="1"/>
  <c r="MR42" i="1"/>
  <c r="MQ42" i="1"/>
  <c r="MS42" i="1" s="1"/>
  <c r="MM42" i="1"/>
  <c r="ML42" i="1"/>
  <c r="MK42" i="1"/>
  <c r="MH42" i="1"/>
  <c r="MJ42" i="1" s="1"/>
  <c r="MD42" i="1"/>
  <c r="MC42" i="1"/>
  <c r="MB42" i="1"/>
  <c r="LY42" i="1"/>
  <c r="LZ42" i="1" s="1"/>
  <c r="LU42" i="1"/>
  <c r="LT42" i="1"/>
  <c r="LS42" i="1"/>
  <c r="LP42" i="1"/>
  <c r="LQ42" i="1" s="1"/>
  <c r="LL42" i="1"/>
  <c r="LK42" i="1"/>
  <c r="LJ42" i="1"/>
  <c r="LG42" i="1"/>
  <c r="LI42" i="1" s="1"/>
  <c r="LC42" i="1"/>
  <c r="LB42" i="1"/>
  <c r="LA42" i="1"/>
  <c r="KX42" i="1"/>
  <c r="KY42" i="1" s="1"/>
  <c r="KT42" i="1"/>
  <c r="KS42" i="1"/>
  <c r="KR42" i="1"/>
  <c r="KO42" i="1"/>
  <c r="KP42" i="1" s="1"/>
  <c r="KK42" i="1"/>
  <c r="KJ42" i="1"/>
  <c r="KI42" i="1"/>
  <c r="KH42" i="1"/>
  <c r="KF42" i="1"/>
  <c r="KG42" i="1" s="1"/>
  <c r="KB42" i="1"/>
  <c r="KA42" i="1"/>
  <c r="JZ42" i="1"/>
  <c r="JX42" i="1"/>
  <c r="JW42" i="1"/>
  <c r="JY42" i="1" s="1"/>
  <c r="JS42" i="1"/>
  <c r="JR42" i="1"/>
  <c r="JQ42" i="1"/>
  <c r="JN42" i="1"/>
  <c r="JP42" i="1" s="1"/>
  <c r="JJ42" i="1"/>
  <c r="JI42" i="1"/>
  <c r="JH42" i="1"/>
  <c r="JE42" i="1"/>
  <c r="JA42" i="1"/>
  <c r="IZ42" i="1"/>
  <c r="IY42" i="1"/>
  <c r="IX42" i="1"/>
  <c r="IV42" i="1"/>
  <c r="IW42" i="1" s="1"/>
  <c r="IR42" i="1"/>
  <c r="IQ42" i="1"/>
  <c r="IP42" i="1"/>
  <c r="IM42" i="1"/>
  <c r="IN42" i="1" s="1"/>
  <c r="II42" i="1"/>
  <c r="IH42" i="1"/>
  <c r="IG42" i="1"/>
  <c r="ID42" i="1"/>
  <c r="IF42" i="1" s="1"/>
  <c r="HZ42" i="1"/>
  <c r="HY42" i="1"/>
  <c r="HX42" i="1"/>
  <c r="HU42" i="1"/>
  <c r="HV42" i="1" s="1"/>
  <c r="HQ42" i="1"/>
  <c r="HP42" i="1"/>
  <c r="HO42" i="1"/>
  <c r="HL42" i="1"/>
  <c r="HN42" i="1" s="1"/>
  <c r="HH42" i="1"/>
  <c r="HG42" i="1"/>
  <c r="HF42" i="1"/>
  <c r="HC42" i="1"/>
  <c r="HE42" i="1" s="1"/>
  <c r="GY42" i="1"/>
  <c r="GX42" i="1"/>
  <c r="GW42" i="1"/>
  <c r="GU42" i="1"/>
  <c r="GT42" i="1"/>
  <c r="GV42" i="1" s="1"/>
  <c r="GP42" i="1"/>
  <c r="GO42" i="1"/>
  <c r="GN42" i="1"/>
  <c r="GK42" i="1"/>
  <c r="GL42" i="1" s="1"/>
  <c r="GG42" i="1"/>
  <c r="GF42" i="1"/>
  <c r="GE42" i="1"/>
  <c r="GB42" i="1"/>
  <c r="FX42" i="1"/>
  <c r="FW42" i="1"/>
  <c r="FV42" i="1"/>
  <c r="FS42" i="1"/>
  <c r="FT42" i="1" s="1"/>
  <c r="FO42" i="1"/>
  <c r="FN42" i="1"/>
  <c r="FM42" i="1"/>
  <c r="FJ42" i="1"/>
  <c r="FF42" i="1"/>
  <c r="FE42" i="1"/>
  <c r="FD42" i="1"/>
  <c r="FA42" i="1"/>
  <c r="EW42" i="1"/>
  <c r="EV42" i="1"/>
  <c r="EU42" i="1"/>
  <c r="ER42" i="1"/>
  <c r="ET42" i="1" s="1"/>
  <c r="EN42" i="1"/>
  <c r="EM42" i="1"/>
  <c r="EL42" i="1"/>
  <c r="EI42" i="1"/>
  <c r="EK42" i="1" s="1"/>
  <c r="EE42" i="1"/>
  <c r="ED42" i="1"/>
  <c r="EC42" i="1"/>
  <c r="DZ42" i="1"/>
  <c r="EB42" i="1" s="1"/>
  <c r="DV42" i="1"/>
  <c r="DU42" i="1"/>
  <c r="DT42" i="1"/>
  <c r="DQ42" i="1"/>
  <c r="DM42" i="1"/>
  <c r="DL42" i="1"/>
  <c r="DK42" i="1"/>
  <c r="DH42" i="1"/>
  <c r="DI42" i="1" s="1"/>
  <c r="DD42" i="1"/>
  <c r="DC42" i="1"/>
  <c r="DB42" i="1"/>
  <c r="CY42" i="1"/>
  <c r="CZ42" i="1" s="1"/>
  <c r="DJ42" i="1" s="1"/>
  <c r="CU42" i="1"/>
  <c r="CT42" i="1"/>
  <c r="CS42" i="1"/>
  <c r="CP42" i="1"/>
  <c r="CR42" i="1" s="1"/>
  <c r="CL42" i="1"/>
  <c r="CK42" i="1"/>
  <c r="CJ42" i="1"/>
  <c r="CI42" i="1"/>
  <c r="CG42" i="1"/>
  <c r="CH42" i="1" s="1"/>
  <c r="CC42" i="1"/>
  <c r="CB42" i="1"/>
  <c r="CA42" i="1"/>
  <c r="BX42" i="1"/>
  <c r="BT42" i="1"/>
  <c r="BS42" i="1"/>
  <c r="BR42" i="1"/>
  <c r="BO42" i="1"/>
  <c r="BQ42" i="1" s="1"/>
  <c r="BK42" i="1"/>
  <c r="BJ42" i="1"/>
  <c r="BI42" i="1"/>
  <c r="BF42" i="1"/>
  <c r="BB42" i="1"/>
  <c r="BA42" i="1"/>
  <c r="AZ42" i="1"/>
  <c r="AW42" i="1"/>
  <c r="AX42" i="1" s="1"/>
  <c r="AS42" i="1"/>
  <c r="AR42" i="1"/>
  <c r="AQ42" i="1"/>
  <c r="AP42" i="1"/>
  <c r="AN42" i="1"/>
  <c r="AO42" i="1" s="1"/>
  <c r="AY42" i="1" s="1"/>
  <c r="AJ42" i="1"/>
  <c r="AI42" i="1"/>
  <c r="AH42" i="1"/>
  <c r="AE42" i="1"/>
  <c r="AA42" i="1"/>
  <c r="Z42" i="1"/>
  <c r="Y42" i="1"/>
  <c r="X42" i="1"/>
  <c r="V42" i="1"/>
  <c r="W42" i="1" s="1"/>
  <c r="R42" i="1"/>
  <c r="Q42" i="1"/>
  <c r="P42" i="1"/>
  <c r="O42" i="1"/>
  <c r="N42" i="1"/>
  <c r="M42" i="1"/>
  <c r="PM42" i="1" s="1"/>
  <c r="PP41" i="1"/>
  <c r="PO41" i="1"/>
  <c r="PN41" i="1"/>
  <c r="PK41" i="1"/>
  <c r="PL41" i="1" s="1"/>
  <c r="PG41" i="1"/>
  <c r="PF41" i="1"/>
  <c r="PE41" i="1"/>
  <c r="PB41" i="1"/>
  <c r="PC41" i="1" s="1"/>
  <c r="OX41" i="1"/>
  <c r="OW41" i="1"/>
  <c r="OV41" i="1"/>
  <c r="OS41" i="1"/>
  <c r="OT41" i="1" s="1"/>
  <c r="OO41" i="1"/>
  <c r="ON41" i="1"/>
  <c r="OM41" i="1"/>
  <c r="OJ41" i="1"/>
  <c r="OL41" i="1" s="1"/>
  <c r="OF41" i="1"/>
  <c r="OE41" i="1"/>
  <c r="OD41" i="1"/>
  <c r="OA41" i="1"/>
  <c r="NW41" i="1"/>
  <c r="NV41" i="1"/>
  <c r="NU41" i="1"/>
  <c r="NT41" i="1"/>
  <c r="NR41" i="1"/>
  <c r="NS41" i="1" s="1"/>
  <c r="NN41" i="1"/>
  <c r="NM41" i="1"/>
  <c r="NL41" i="1"/>
  <c r="NI41" i="1"/>
  <c r="NK41" i="1" s="1"/>
  <c r="NE41" i="1"/>
  <c r="ND41" i="1"/>
  <c r="NC41" i="1"/>
  <c r="MZ41" i="1"/>
  <c r="MV41" i="1"/>
  <c r="MU41" i="1"/>
  <c r="MT41" i="1"/>
  <c r="MQ41" i="1"/>
  <c r="MR41" i="1" s="1"/>
  <c r="MM41" i="1"/>
  <c r="ML41" i="1"/>
  <c r="MK41" i="1"/>
  <c r="MH41" i="1"/>
  <c r="MI41" i="1" s="1"/>
  <c r="MD41" i="1"/>
  <c r="MC41" i="1"/>
  <c r="MB41" i="1"/>
  <c r="LY41" i="1"/>
  <c r="LU41" i="1"/>
  <c r="LT41" i="1"/>
  <c r="LS41" i="1"/>
  <c r="LP41" i="1"/>
  <c r="LL41" i="1"/>
  <c r="LK41" i="1"/>
  <c r="LJ41" i="1"/>
  <c r="LI41" i="1"/>
  <c r="LG41" i="1"/>
  <c r="LH41" i="1" s="1"/>
  <c r="LC41" i="1"/>
  <c r="LB41" i="1"/>
  <c r="LA41" i="1"/>
  <c r="KX41" i="1"/>
  <c r="KZ41" i="1" s="1"/>
  <c r="KT41" i="1"/>
  <c r="KS41" i="1"/>
  <c r="KR41" i="1"/>
  <c r="KQ41" i="1"/>
  <c r="KO41" i="1"/>
  <c r="KP41" i="1" s="1"/>
  <c r="KK41" i="1"/>
  <c r="KJ41" i="1"/>
  <c r="KI41" i="1"/>
  <c r="KF41" i="1"/>
  <c r="KH41" i="1" s="1"/>
  <c r="KB41" i="1"/>
  <c r="KA41" i="1"/>
  <c r="JZ41" i="1"/>
  <c r="JW41" i="1"/>
  <c r="JY41" i="1" s="1"/>
  <c r="JS41" i="1"/>
  <c r="JR41" i="1"/>
  <c r="JQ41" i="1"/>
  <c r="JN41" i="1"/>
  <c r="JJ41" i="1"/>
  <c r="JI41" i="1"/>
  <c r="JH41" i="1"/>
  <c r="JE41" i="1"/>
  <c r="JF41" i="1" s="1"/>
  <c r="JA41" i="1"/>
  <c r="IZ41" i="1"/>
  <c r="IY41" i="1"/>
  <c r="IV41" i="1"/>
  <c r="IX41" i="1" s="1"/>
  <c r="IR41" i="1"/>
  <c r="IQ41" i="1"/>
  <c r="IP41" i="1"/>
  <c r="IO41" i="1"/>
  <c r="IM41" i="1"/>
  <c r="IN41" i="1" s="1"/>
  <c r="II41" i="1"/>
  <c r="IH41" i="1"/>
  <c r="IG41" i="1"/>
  <c r="ID41" i="1"/>
  <c r="IE41" i="1" s="1"/>
  <c r="HZ41" i="1"/>
  <c r="HY41" i="1"/>
  <c r="HX41" i="1"/>
  <c r="HU41" i="1"/>
  <c r="HQ41" i="1"/>
  <c r="HP41" i="1"/>
  <c r="HO41" i="1"/>
  <c r="HM41" i="1"/>
  <c r="HL41" i="1"/>
  <c r="HN41" i="1" s="1"/>
  <c r="HH41" i="1"/>
  <c r="HG41" i="1"/>
  <c r="HF41" i="1"/>
  <c r="HC41" i="1"/>
  <c r="HE41" i="1" s="1"/>
  <c r="GY41" i="1"/>
  <c r="GX41" i="1"/>
  <c r="GW41" i="1"/>
  <c r="GT41" i="1"/>
  <c r="GV41" i="1" s="1"/>
  <c r="GP41" i="1"/>
  <c r="GO41" i="1"/>
  <c r="GN41" i="1"/>
  <c r="GK41" i="1"/>
  <c r="GG41" i="1"/>
  <c r="GF41" i="1"/>
  <c r="GE41" i="1"/>
  <c r="GB41" i="1"/>
  <c r="GD41" i="1" s="1"/>
  <c r="FX41" i="1"/>
  <c r="FW41" i="1"/>
  <c r="FV41" i="1"/>
  <c r="FT41" i="1"/>
  <c r="FS41" i="1"/>
  <c r="FO41" i="1"/>
  <c r="FN41" i="1"/>
  <c r="FM41" i="1"/>
  <c r="FJ41" i="1"/>
  <c r="FF41" i="1"/>
  <c r="FE41" i="1"/>
  <c r="FD41" i="1"/>
  <c r="FA41" i="1"/>
  <c r="FC41" i="1" s="1"/>
  <c r="EW41" i="1"/>
  <c r="EV41" i="1"/>
  <c r="EU41" i="1"/>
  <c r="ER41" i="1"/>
  <c r="EN41" i="1"/>
  <c r="EM41" i="1"/>
  <c r="EL41" i="1"/>
  <c r="EI41" i="1"/>
  <c r="EK41" i="1" s="1"/>
  <c r="EE41" i="1"/>
  <c r="ED41" i="1"/>
  <c r="EC41" i="1"/>
  <c r="EB41" i="1"/>
  <c r="DZ41" i="1"/>
  <c r="EA41" i="1" s="1"/>
  <c r="DV41" i="1"/>
  <c r="DU41" i="1"/>
  <c r="DT41" i="1"/>
  <c r="DQ41" i="1"/>
  <c r="DR41" i="1" s="1"/>
  <c r="DM41" i="1"/>
  <c r="DL41" i="1"/>
  <c r="DK41" i="1"/>
  <c r="DH41" i="1"/>
  <c r="DI41" i="1" s="1"/>
  <c r="DD41" i="1"/>
  <c r="DC41" i="1"/>
  <c r="DB41" i="1"/>
  <c r="CY41" i="1"/>
  <c r="CZ41" i="1" s="1"/>
  <c r="DJ41" i="1" s="1"/>
  <c r="CU41" i="1"/>
  <c r="CT41" i="1"/>
  <c r="CS41" i="1"/>
  <c r="CR41" i="1"/>
  <c r="CP41" i="1"/>
  <c r="CQ41" i="1" s="1"/>
  <c r="DA41" i="1" s="1"/>
  <c r="CL41" i="1"/>
  <c r="CK41" i="1"/>
  <c r="CJ41" i="1"/>
  <c r="CG41" i="1"/>
  <c r="CI41" i="1" s="1"/>
  <c r="CC41" i="1"/>
  <c r="CB41" i="1"/>
  <c r="CA41" i="1"/>
  <c r="BX41" i="1"/>
  <c r="BT41" i="1"/>
  <c r="BS41" i="1"/>
  <c r="BR41" i="1"/>
  <c r="BO41" i="1"/>
  <c r="BP41" i="1" s="1"/>
  <c r="BK41" i="1"/>
  <c r="BJ41" i="1"/>
  <c r="BI41" i="1"/>
  <c r="BF41" i="1"/>
  <c r="BH41" i="1" s="1"/>
  <c r="BB41" i="1"/>
  <c r="BA41" i="1"/>
  <c r="AZ41" i="1"/>
  <c r="AW41" i="1"/>
  <c r="AX41" i="1" s="1"/>
  <c r="AS41" i="1"/>
  <c r="AR41" i="1"/>
  <c r="AQ41" i="1"/>
  <c r="AP41" i="1"/>
  <c r="AN41" i="1"/>
  <c r="AO41" i="1" s="1"/>
  <c r="AY41" i="1" s="1"/>
  <c r="AJ41" i="1"/>
  <c r="AI41" i="1"/>
  <c r="AH41" i="1"/>
  <c r="AE41" i="1"/>
  <c r="AG41" i="1" s="1"/>
  <c r="AA41" i="1"/>
  <c r="Z41" i="1"/>
  <c r="Y41" i="1"/>
  <c r="V41" i="1"/>
  <c r="W41" i="1" s="1"/>
  <c r="R41" i="1"/>
  <c r="Q41" i="1"/>
  <c r="P41" i="1"/>
  <c r="O41" i="1"/>
  <c r="M41" i="1"/>
  <c r="X41" i="1" s="1"/>
  <c r="PP40" i="1"/>
  <c r="PO40" i="1"/>
  <c r="PN40" i="1"/>
  <c r="PK40" i="1"/>
  <c r="PL40" i="1" s="1"/>
  <c r="PG40" i="1"/>
  <c r="PF40" i="1"/>
  <c r="PE40" i="1"/>
  <c r="PB40" i="1"/>
  <c r="OX40" i="1"/>
  <c r="OW40" i="1"/>
  <c r="OV40" i="1"/>
  <c r="OS40" i="1"/>
  <c r="OU40" i="1" s="1"/>
  <c r="OO40" i="1"/>
  <c r="ON40" i="1"/>
  <c r="OM40" i="1"/>
  <c r="OL40" i="1"/>
  <c r="OJ40" i="1"/>
  <c r="OK40" i="1" s="1"/>
  <c r="OF40" i="1"/>
  <c r="OE40" i="1"/>
  <c r="OD40" i="1"/>
  <c r="OA40" i="1"/>
  <c r="OB40" i="1" s="1"/>
  <c r="NW40" i="1"/>
  <c r="NV40" i="1"/>
  <c r="NU40" i="1"/>
  <c r="NR40" i="1"/>
  <c r="NT40" i="1" s="1"/>
  <c r="NN40" i="1"/>
  <c r="NM40" i="1"/>
  <c r="NL40" i="1"/>
  <c r="NI40" i="1"/>
  <c r="NE40" i="1"/>
  <c r="ND40" i="1"/>
  <c r="NC40" i="1"/>
  <c r="MZ40" i="1"/>
  <c r="NB40" i="1" s="1"/>
  <c r="MV40" i="1"/>
  <c r="MU40" i="1"/>
  <c r="MT40" i="1"/>
  <c r="MQ40" i="1"/>
  <c r="MM40" i="1"/>
  <c r="ML40" i="1"/>
  <c r="MK40" i="1"/>
  <c r="MH40" i="1"/>
  <c r="MJ40" i="1" s="1"/>
  <c r="MD40" i="1"/>
  <c r="MC40" i="1"/>
  <c r="MB40" i="1"/>
  <c r="LY40" i="1"/>
  <c r="LZ40" i="1" s="1"/>
  <c r="LU40" i="1"/>
  <c r="LT40" i="1"/>
  <c r="LS40" i="1"/>
  <c r="LR40" i="1"/>
  <c r="LP40" i="1"/>
  <c r="LQ40" i="1" s="1"/>
  <c r="LL40" i="1"/>
  <c r="LK40" i="1"/>
  <c r="LJ40" i="1"/>
  <c r="LI40" i="1"/>
  <c r="LG40" i="1"/>
  <c r="LH40" i="1" s="1"/>
  <c r="LC40" i="1"/>
  <c r="LB40" i="1"/>
  <c r="LA40" i="1"/>
  <c r="KX40" i="1"/>
  <c r="KT40" i="1"/>
  <c r="KS40" i="1"/>
  <c r="KR40" i="1"/>
  <c r="KP40" i="1"/>
  <c r="KO40" i="1"/>
  <c r="KQ40" i="1" s="1"/>
  <c r="KK40" i="1"/>
  <c r="KJ40" i="1"/>
  <c r="KI40" i="1"/>
  <c r="KF40" i="1"/>
  <c r="KH40" i="1" s="1"/>
  <c r="KB40" i="1"/>
  <c r="KA40" i="1"/>
  <c r="JZ40" i="1"/>
  <c r="JW40" i="1"/>
  <c r="JX40" i="1" s="1"/>
  <c r="JS40" i="1"/>
  <c r="JR40" i="1"/>
  <c r="JQ40" i="1"/>
  <c r="JN40" i="1"/>
  <c r="JJ40" i="1"/>
  <c r="JI40" i="1"/>
  <c r="JH40" i="1"/>
  <c r="JE40" i="1"/>
  <c r="JG40" i="1" s="1"/>
  <c r="JA40" i="1"/>
  <c r="IZ40" i="1"/>
  <c r="IY40" i="1"/>
  <c r="IV40" i="1"/>
  <c r="IR40" i="1"/>
  <c r="IQ40" i="1"/>
  <c r="IP40" i="1"/>
  <c r="IM40" i="1"/>
  <c r="IO40" i="1" s="1"/>
  <c r="II40" i="1"/>
  <c r="IH40" i="1"/>
  <c r="IG40" i="1"/>
  <c r="ID40" i="1"/>
  <c r="IE40" i="1" s="1"/>
  <c r="HZ40" i="1"/>
  <c r="HY40" i="1"/>
  <c r="HX40" i="1"/>
  <c r="HU40" i="1"/>
  <c r="HW40" i="1" s="1"/>
  <c r="HQ40" i="1"/>
  <c r="HP40" i="1"/>
  <c r="HO40" i="1"/>
  <c r="HL40" i="1"/>
  <c r="HH40" i="1"/>
  <c r="HG40" i="1"/>
  <c r="HF40" i="1"/>
  <c r="HE40" i="1"/>
  <c r="HC40" i="1"/>
  <c r="HD40" i="1" s="1"/>
  <c r="GY40" i="1"/>
  <c r="GX40" i="1"/>
  <c r="GW40" i="1"/>
  <c r="GV40" i="1"/>
  <c r="GT40" i="1"/>
  <c r="GU40" i="1" s="1"/>
  <c r="GP40" i="1"/>
  <c r="GO40" i="1"/>
  <c r="GN40" i="1"/>
  <c r="GK40" i="1"/>
  <c r="GM40" i="1" s="1"/>
  <c r="GG40" i="1"/>
  <c r="GF40" i="1"/>
  <c r="GE40" i="1"/>
  <c r="GB40" i="1"/>
  <c r="FX40" i="1"/>
  <c r="FW40" i="1"/>
  <c r="FV40" i="1"/>
  <c r="FS40" i="1"/>
  <c r="FT40" i="1" s="1"/>
  <c r="FO40" i="1"/>
  <c r="FN40" i="1"/>
  <c r="FM40" i="1"/>
  <c r="FJ40" i="1"/>
  <c r="FL40" i="1" s="1"/>
  <c r="FF40" i="1"/>
  <c r="FE40" i="1"/>
  <c r="FD40" i="1"/>
  <c r="FC40" i="1"/>
  <c r="FA40" i="1"/>
  <c r="FB40" i="1" s="1"/>
  <c r="EW40" i="1"/>
  <c r="EV40" i="1"/>
  <c r="EU40" i="1"/>
  <c r="ER40" i="1"/>
  <c r="EN40" i="1"/>
  <c r="EM40" i="1"/>
  <c r="EL40" i="1"/>
  <c r="EI40" i="1"/>
  <c r="EK40" i="1" s="1"/>
  <c r="EE40" i="1"/>
  <c r="ED40" i="1"/>
  <c r="EC40" i="1"/>
  <c r="DZ40" i="1"/>
  <c r="EA40" i="1" s="1"/>
  <c r="DV40" i="1"/>
  <c r="DU40" i="1"/>
  <c r="DT40" i="1"/>
  <c r="DR40" i="1"/>
  <c r="DQ40" i="1"/>
  <c r="DS40" i="1" s="1"/>
  <c r="DM40" i="1"/>
  <c r="DL40" i="1"/>
  <c r="DK40" i="1"/>
  <c r="DH40" i="1"/>
  <c r="DI40" i="1" s="1"/>
  <c r="DD40" i="1"/>
  <c r="DC40" i="1"/>
  <c r="DB40" i="1"/>
  <c r="CY40" i="1"/>
  <c r="CZ40" i="1" s="1"/>
  <c r="DJ40" i="1" s="1"/>
  <c r="CU40" i="1"/>
  <c r="CT40" i="1"/>
  <c r="CS40" i="1"/>
  <c r="CP40" i="1"/>
  <c r="CQ40" i="1" s="1"/>
  <c r="DA40" i="1" s="1"/>
  <c r="CL40" i="1"/>
  <c r="CK40" i="1"/>
  <c r="CJ40" i="1"/>
  <c r="CG40" i="1"/>
  <c r="CI40" i="1" s="1"/>
  <c r="CC40" i="1"/>
  <c r="CB40" i="1"/>
  <c r="CA40" i="1"/>
  <c r="BX40" i="1"/>
  <c r="BT40" i="1"/>
  <c r="BS40" i="1"/>
  <c r="BR40" i="1"/>
  <c r="BO40" i="1"/>
  <c r="BP40" i="1" s="1"/>
  <c r="BK40" i="1"/>
  <c r="BJ40" i="1"/>
  <c r="BI40" i="1"/>
  <c r="BF40" i="1"/>
  <c r="BG40" i="1" s="1"/>
  <c r="BB40" i="1"/>
  <c r="BA40" i="1"/>
  <c r="AZ40" i="1"/>
  <c r="AW40" i="1"/>
  <c r="AX40" i="1" s="1"/>
  <c r="AS40" i="1"/>
  <c r="AR40" i="1"/>
  <c r="AQ40" i="1"/>
  <c r="AP40" i="1"/>
  <c r="AN40" i="1"/>
  <c r="AO40" i="1" s="1"/>
  <c r="AY40" i="1" s="1"/>
  <c r="AJ40" i="1"/>
  <c r="AI40" i="1"/>
  <c r="AH40" i="1"/>
  <c r="AF40" i="1"/>
  <c r="AE40" i="1"/>
  <c r="AG40" i="1" s="1"/>
  <c r="AA40" i="1"/>
  <c r="Z40" i="1"/>
  <c r="Y40" i="1"/>
  <c r="V40" i="1"/>
  <c r="W40" i="1" s="1"/>
  <c r="R40" i="1"/>
  <c r="Q40" i="1"/>
  <c r="P40" i="1"/>
  <c r="O40" i="1"/>
  <c r="M40" i="1"/>
  <c r="X40" i="1" s="1"/>
  <c r="PP39" i="1"/>
  <c r="PO39" i="1"/>
  <c r="PN39" i="1"/>
  <c r="PK39" i="1"/>
  <c r="PL39" i="1" s="1"/>
  <c r="PG39" i="1"/>
  <c r="PF39" i="1"/>
  <c r="PE39" i="1"/>
  <c r="PB39" i="1"/>
  <c r="PD39" i="1" s="1"/>
  <c r="OX39" i="1"/>
  <c r="OW39" i="1"/>
  <c r="OV39" i="1"/>
  <c r="OS39" i="1"/>
  <c r="OU39" i="1" s="1"/>
  <c r="OO39" i="1"/>
  <c r="ON39" i="1"/>
  <c r="OM39" i="1"/>
  <c r="OJ39" i="1"/>
  <c r="OL39" i="1" s="1"/>
  <c r="OF39" i="1"/>
  <c r="OE39" i="1"/>
  <c r="OD39" i="1"/>
  <c r="OA39" i="1"/>
  <c r="OC39" i="1" s="1"/>
  <c r="NW39" i="1"/>
  <c r="NV39" i="1"/>
  <c r="NU39" i="1"/>
  <c r="NR39" i="1"/>
  <c r="NT39" i="1" s="1"/>
  <c r="NN39" i="1"/>
  <c r="NM39" i="1"/>
  <c r="NL39" i="1"/>
  <c r="NK39" i="1"/>
  <c r="NI39" i="1"/>
  <c r="NJ39" i="1" s="1"/>
  <c r="NE39" i="1"/>
  <c r="ND39" i="1"/>
  <c r="NC39" i="1"/>
  <c r="MZ39" i="1"/>
  <c r="NB39" i="1" s="1"/>
  <c r="MV39" i="1"/>
  <c r="MU39" i="1"/>
  <c r="MT39" i="1"/>
  <c r="MR39" i="1"/>
  <c r="MQ39" i="1"/>
  <c r="MS39" i="1" s="1"/>
  <c r="MM39" i="1"/>
  <c r="ML39" i="1"/>
  <c r="MK39" i="1"/>
  <c r="MH39" i="1"/>
  <c r="MJ39" i="1" s="1"/>
  <c r="MD39" i="1"/>
  <c r="MC39" i="1"/>
  <c r="MB39" i="1"/>
  <c r="LY39" i="1"/>
  <c r="MA39" i="1" s="1"/>
  <c r="LU39" i="1"/>
  <c r="LT39" i="1"/>
  <c r="LS39" i="1"/>
  <c r="LP39" i="1"/>
  <c r="LR39" i="1" s="1"/>
  <c r="LL39" i="1"/>
  <c r="LK39" i="1"/>
  <c r="LJ39" i="1"/>
  <c r="LG39" i="1"/>
  <c r="LH39" i="1" s="1"/>
  <c r="LC39" i="1"/>
  <c r="LB39" i="1"/>
  <c r="LA39" i="1"/>
  <c r="KX39" i="1"/>
  <c r="KZ39" i="1" s="1"/>
  <c r="KT39" i="1"/>
  <c r="KS39" i="1"/>
  <c r="KR39" i="1"/>
  <c r="KQ39" i="1"/>
  <c r="KO39" i="1"/>
  <c r="KP39" i="1" s="1"/>
  <c r="KK39" i="1"/>
  <c r="KJ39" i="1"/>
  <c r="KI39" i="1"/>
  <c r="KF39" i="1"/>
  <c r="KH39" i="1" s="1"/>
  <c r="KB39" i="1"/>
  <c r="KA39" i="1"/>
  <c r="JZ39" i="1"/>
  <c r="JW39" i="1"/>
  <c r="JX39" i="1" s="1"/>
  <c r="JS39" i="1"/>
  <c r="JR39" i="1"/>
  <c r="JQ39" i="1"/>
  <c r="JN39" i="1"/>
  <c r="JP39" i="1" s="1"/>
  <c r="JJ39" i="1"/>
  <c r="JI39" i="1"/>
  <c r="JH39" i="1"/>
  <c r="JF39" i="1"/>
  <c r="JE39" i="1"/>
  <c r="JG39" i="1" s="1"/>
  <c r="JA39" i="1"/>
  <c r="IZ39" i="1"/>
  <c r="IY39" i="1"/>
  <c r="IV39" i="1"/>
  <c r="IX39" i="1" s="1"/>
  <c r="IR39" i="1"/>
  <c r="IQ39" i="1"/>
  <c r="IP39" i="1"/>
  <c r="IO39" i="1"/>
  <c r="IM39" i="1"/>
  <c r="IN39" i="1" s="1"/>
  <c r="II39" i="1"/>
  <c r="IH39" i="1"/>
  <c r="IG39" i="1"/>
  <c r="ID39" i="1"/>
  <c r="IF39" i="1" s="1"/>
  <c r="HZ39" i="1"/>
  <c r="HY39" i="1"/>
  <c r="HX39" i="1"/>
  <c r="HU39" i="1"/>
  <c r="HQ39" i="1"/>
  <c r="HP39" i="1"/>
  <c r="HO39" i="1"/>
  <c r="HL39" i="1"/>
  <c r="HN39" i="1" s="1"/>
  <c r="HH39" i="1"/>
  <c r="HG39" i="1"/>
  <c r="HF39" i="1"/>
  <c r="HC39" i="1"/>
  <c r="HD39" i="1" s="1"/>
  <c r="GY39" i="1"/>
  <c r="GX39" i="1"/>
  <c r="GW39" i="1"/>
  <c r="GT39" i="1"/>
  <c r="GV39" i="1" s="1"/>
  <c r="GP39" i="1"/>
  <c r="GO39" i="1"/>
  <c r="GN39" i="1"/>
  <c r="GK39" i="1"/>
  <c r="GM39" i="1" s="1"/>
  <c r="GG39" i="1"/>
  <c r="GF39" i="1"/>
  <c r="GE39" i="1"/>
  <c r="GC39" i="1"/>
  <c r="GB39" i="1"/>
  <c r="GD39" i="1" s="1"/>
  <c r="FX39" i="1"/>
  <c r="FW39" i="1"/>
  <c r="FV39" i="1"/>
  <c r="FS39" i="1"/>
  <c r="FT39" i="1" s="1"/>
  <c r="FO39" i="1"/>
  <c r="FN39" i="1"/>
  <c r="FM39" i="1"/>
  <c r="FJ39" i="1"/>
  <c r="FL39" i="1" s="1"/>
  <c r="FF39" i="1"/>
  <c r="FE39" i="1"/>
  <c r="FD39" i="1"/>
  <c r="FC39" i="1"/>
  <c r="FB39" i="1"/>
  <c r="FA39" i="1"/>
  <c r="EW39" i="1"/>
  <c r="EV39" i="1"/>
  <c r="EU39" i="1"/>
  <c r="ER39" i="1"/>
  <c r="ET39" i="1" s="1"/>
  <c r="EN39" i="1"/>
  <c r="EM39" i="1"/>
  <c r="EL39" i="1"/>
  <c r="EI39" i="1"/>
  <c r="EJ39" i="1" s="1"/>
  <c r="EE39" i="1"/>
  <c r="ED39" i="1"/>
  <c r="EC39" i="1"/>
  <c r="EA39" i="1"/>
  <c r="DZ39" i="1"/>
  <c r="EB39" i="1" s="1"/>
  <c r="DV39" i="1"/>
  <c r="DU39" i="1"/>
  <c r="DT39" i="1"/>
  <c r="DQ39" i="1"/>
  <c r="DS39" i="1" s="1"/>
  <c r="DM39" i="1"/>
  <c r="DL39" i="1"/>
  <c r="DK39" i="1"/>
  <c r="DH39" i="1"/>
  <c r="DI39" i="1" s="1"/>
  <c r="DD39" i="1"/>
  <c r="DC39" i="1"/>
  <c r="DB39" i="1"/>
  <c r="CY39" i="1"/>
  <c r="CZ39" i="1" s="1"/>
  <c r="DJ39" i="1" s="1"/>
  <c r="CU39" i="1"/>
  <c r="CT39" i="1"/>
  <c r="CS39" i="1"/>
  <c r="CP39" i="1"/>
  <c r="CR39" i="1" s="1"/>
  <c r="CL39" i="1"/>
  <c r="CK39" i="1"/>
  <c r="CJ39" i="1"/>
  <c r="CG39" i="1"/>
  <c r="CI39" i="1" s="1"/>
  <c r="CC39" i="1"/>
  <c r="CB39" i="1"/>
  <c r="CA39" i="1"/>
  <c r="BX39" i="1"/>
  <c r="BZ39" i="1" s="1"/>
  <c r="BT39" i="1"/>
  <c r="BS39" i="1"/>
  <c r="BR39" i="1"/>
  <c r="BO39" i="1"/>
  <c r="BP39" i="1" s="1"/>
  <c r="BK39" i="1"/>
  <c r="BJ39" i="1"/>
  <c r="BI39" i="1"/>
  <c r="BF39" i="1"/>
  <c r="BB39" i="1"/>
  <c r="BA39" i="1"/>
  <c r="AZ39" i="1"/>
  <c r="AX39" i="1"/>
  <c r="AW39" i="1"/>
  <c r="AS39" i="1"/>
  <c r="AR39" i="1"/>
  <c r="AQ39" i="1"/>
  <c r="AP39" i="1"/>
  <c r="AO39" i="1"/>
  <c r="AY39" i="1" s="1"/>
  <c r="AN39" i="1"/>
  <c r="AJ39" i="1"/>
  <c r="AI39" i="1"/>
  <c r="AH39" i="1"/>
  <c r="AE39" i="1"/>
  <c r="AA39" i="1"/>
  <c r="Z39" i="1"/>
  <c r="Y39" i="1"/>
  <c r="V39" i="1"/>
  <c r="W39" i="1" s="1"/>
  <c r="R39" i="1"/>
  <c r="Q39" i="1"/>
  <c r="P39" i="1"/>
  <c r="O39" i="1"/>
  <c r="M39" i="1"/>
  <c r="PP38" i="1"/>
  <c r="PO38" i="1"/>
  <c r="PN38" i="1"/>
  <c r="PK38" i="1"/>
  <c r="PL38" i="1" s="1"/>
  <c r="PG38" i="1"/>
  <c r="PF38" i="1"/>
  <c r="PE38" i="1"/>
  <c r="PD38" i="1"/>
  <c r="PB38" i="1"/>
  <c r="PC38" i="1" s="1"/>
  <c r="OX38" i="1"/>
  <c r="OW38" i="1"/>
  <c r="OV38" i="1"/>
  <c r="OS38" i="1"/>
  <c r="OO38" i="1"/>
  <c r="ON38" i="1"/>
  <c r="OM38" i="1"/>
  <c r="OJ38" i="1"/>
  <c r="OL38" i="1" s="1"/>
  <c r="OF38" i="1"/>
  <c r="OE38" i="1"/>
  <c r="OD38" i="1"/>
  <c r="OC38" i="1"/>
  <c r="OA38" i="1"/>
  <c r="OB38" i="1" s="1"/>
  <c r="NW38" i="1"/>
  <c r="NV38" i="1"/>
  <c r="NU38" i="1"/>
  <c r="NR38" i="1"/>
  <c r="NT38" i="1" s="1"/>
  <c r="NN38" i="1"/>
  <c r="NM38" i="1"/>
  <c r="NL38" i="1"/>
  <c r="NK38" i="1"/>
  <c r="NI38" i="1"/>
  <c r="NJ38" i="1" s="1"/>
  <c r="NE38" i="1"/>
  <c r="ND38" i="1"/>
  <c r="NC38" i="1"/>
  <c r="MZ38" i="1"/>
  <c r="NB38" i="1" s="1"/>
  <c r="MV38" i="1"/>
  <c r="MU38" i="1"/>
  <c r="MT38" i="1"/>
  <c r="MQ38" i="1"/>
  <c r="MS38" i="1" s="1"/>
  <c r="MM38" i="1"/>
  <c r="ML38" i="1"/>
  <c r="MK38" i="1"/>
  <c r="MJ38" i="1"/>
  <c r="MI38" i="1"/>
  <c r="MH38" i="1"/>
  <c r="MD38" i="1"/>
  <c r="MC38" i="1"/>
  <c r="MB38" i="1"/>
  <c r="LY38" i="1"/>
  <c r="LZ38" i="1" s="1"/>
  <c r="LU38" i="1"/>
  <c r="LT38" i="1"/>
  <c r="LS38" i="1"/>
  <c r="LP38" i="1"/>
  <c r="LR38" i="1" s="1"/>
  <c r="LL38" i="1"/>
  <c r="LK38" i="1"/>
  <c r="LJ38" i="1"/>
  <c r="LG38" i="1"/>
  <c r="LI38" i="1" s="1"/>
  <c r="LC38" i="1"/>
  <c r="LB38" i="1"/>
  <c r="LA38" i="1"/>
  <c r="KY38" i="1"/>
  <c r="KX38" i="1"/>
  <c r="KZ38" i="1" s="1"/>
  <c r="KT38" i="1"/>
  <c r="KS38" i="1"/>
  <c r="KR38" i="1"/>
  <c r="KO38" i="1"/>
  <c r="KP38" i="1" s="1"/>
  <c r="KK38" i="1"/>
  <c r="KJ38" i="1"/>
  <c r="KI38" i="1"/>
  <c r="KF38" i="1"/>
  <c r="KH38" i="1" s="1"/>
  <c r="KB38" i="1"/>
  <c r="KA38" i="1"/>
  <c r="JZ38" i="1"/>
  <c r="JW38" i="1"/>
  <c r="JY38" i="1" s="1"/>
  <c r="JS38" i="1"/>
  <c r="JR38" i="1"/>
  <c r="JQ38" i="1"/>
  <c r="JP38" i="1"/>
  <c r="JN38" i="1"/>
  <c r="JO38" i="1" s="1"/>
  <c r="JJ38" i="1"/>
  <c r="JI38" i="1"/>
  <c r="JH38" i="1"/>
  <c r="JE38" i="1"/>
  <c r="JF38" i="1" s="1"/>
  <c r="JA38" i="1"/>
  <c r="IZ38" i="1"/>
  <c r="IY38" i="1"/>
  <c r="IV38" i="1"/>
  <c r="IX38" i="1" s="1"/>
  <c r="IR38" i="1"/>
  <c r="IQ38" i="1"/>
  <c r="IP38" i="1"/>
  <c r="IN38" i="1"/>
  <c r="IM38" i="1"/>
  <c r="IO38" i="1" s="1"/>
  <c r="II38" i="1"/>
  <c r="IH38" i="1"/>
  <c r="IG38" i="1"/>
  <c r="ID38" i="1"/>
  <c r="IF38" i="1" s="1"/>
  <c r="HZ38" i="1"/>
  <c r="HY38" i="1"/>
  <c r="HX38" i="1"/>
  <c r="HW38" i="1"/>
  <c r="HU38" i="1"/>
  <c r="HV38" i="1" s="1"/>
  <c r="HQ38" i="1"/>
  <c r="HP38" i="1"/>
  <c r="HO38" i="1"/>
  <c r="HL38" i="1"/>
  <c r="HN38" i="1" s="1"/>
  <c r="HH38" i="1"/>
  <c r="HG38" i="1"/>
  <c r="HF38" i="1"/>
  <c r="HC38" i="1"/>
  <c r="HE38" i="1" s="1"/>
  <c r="GY38" i="1"/>
  <c r="GX38" i="1"/>
  <c r="GW38" i="1"/>
  <c r="GU38" i="1"/>
  <c r="GT38" i="1"/>
  <c r="GV38" i="1" s="1"/>
  <c r="GP38" i="1"/>
  <c r="GO38" i="1"/>
  <c r="GN38" i="1"/>
  <c r="GK38" i="1"/>
  <c r="GL38" i="1" s="1"/>
  <c r="GG38" i="1"/>
  <c r="GF38" i="1"/>
  <c r="GE38" i="1"/>
  <c r="GB38" i="1"/>
  <c r="GD38" i="1" s="1"/>
  <c r="FX38" i="1"/>
  <c r="FW38" i="1"/>
  <c r="FV38" i="1"/>
  <c r="FS38" i="1"/>
  <c r="FT38" i="1" s="1"/>
  <c r="FO38" i="1"/>
  <c r="FN38" i="1"/>
  <c r="FM38" i="1"/>
  <c r="FK38" i="1"/>
  <c r="FJ38" i="1"/>
  <c r="FL38" i="1" s="1"/>
  <c r="FF38" i="1"/>
  <c r="FE38" i="1"/>
  <c r="FD38" i="1"/>
  <c r="FA38" i="1"/>
  <c r="FB38" i="1" s="1"/>
  <c r="EW38" i="1"/>
  <c r="EV38" i="1"/>
  <c r="EU38" i="1"/>
  <c r="ER38" i="1"/>
  <c r="ET38" i="1" s="1"/>
  <c r="EN38" i="1"/>
  <c r="EM38" i="1"/>
  <c r="EL38" i="1"/>
  <c r="EI38" i="1"/>
  <c r="EK38" i="1" s="1"/>
  <c r="EE38" i="1"/>
  <c r="ED38" i="1"/>
  <c r="EC38" i="1"/>
  <c r="DZ38" i="1"/>
  <c r="EB38" i="1" s="1"/>
  <c r="DV38" i="1"/>
  <c r="DU38" i="1"/>
  <c r="DT38" i="1"/>
  <c r="DQ38" i="1"/>
  <c r="DR38" i="1" s="1"/>
  <c r="DM38" i="1"/>
  <c r="DL38" i="1"/>
  <c r="DK38" i="1"/>
  <c r="DH38" i="1"/>
  <c r="DI38" i="1" s="1"/>
  <c r="DD38" i="1"/>
  <c r="DC38" i="1"/>
  <c r="DB38" i="1"/>
  <c r="CZ38" i="1"/>
  <c r="DJ38" i="1" s="1"/>
  <c r="CY38" i="1"/>
  <c r="CU38" i="1"/>
  <c r="CT38" i="1"/>
  <c r="CS38" i="1"/>
  <c r="CP38" i="1"/>
  <c r="CR38" i="1" s="1"/>
  <c r="CL38" i="1"/>
  <c r="CK38" i="1"/>
  <c r="CJ38" i="1"/>
  <c r="CI38" i="1"/>
  <c r="CG38" i="1"/>
  <c r="CH38" i="1" s="1"/>
  <c r="CC38" i="1"/>
  <c r="CB38" i="1"/>
  <c r="CA38" i="1"/>
  <c r="BX38" i="1"/>
  <c r="BZ38" i="1" s="1"/>
  <c r="BT38" i="1"/>
  <c r="BS38" i="1"/>
  <c r="BR38" i="1"/>
  <c r="BO38" i="1"/>
  <c r="BQ38" i="1" s="1"/>
  <c r="BK38" i="1"/>
  <c r="BJ38" i="1"/>
  <c r="BI38" i="1"/>
  <c r="BH38" i="1"/>
  <c r="BG38" i="1"/>
  <c r="BF38" i="1"/>
  <c r="BB38" i="1"/>
  <c r="BA38" i="1"/>
  <c r="AZ38" i="1"/>
  <c r="AW38" i="1"/>
  <c r="AX38" i="1" s="1"/>
  <c r="AS38" i="1"/>
  <c r="AR38" i="1"/>
  <c r="AQ38" i="1"/>
  <c r="AP38" i="1"/>
  <c r="AN38" i="1"/>
  <c r="AO38" i="1" s="1"/>
  <c r="AY38" i="1" s="1"/>
  <c r="AJ38" i="1"/>
  <c r="AI38" i="1"/>
  <c r="AH38" i="1"/>
  <c r="AF38" i="1"/>
  <c r="AE38" i="1"/>
  <c r="AG38" i="1" s="1"/>
  <c r="AA38" i="1"/>
  <c r="Z38" i="1"/>
  <c r="Y38" i="1"/>
  <c r="V38" i="1"/>
  <c r="W38" i="1" s="1"/>
  <c r="R38" i="1"/>
  <c r="Q38" i="1"/>
  <c r="P38" i="1"/>
  <c r="O38" i="1"/>
  <c r="M38" i="1"/>
  <c r="PM38" i="1" s="1"/>
  <c r="PP37" i="1"/>
  <c r="PO37" i="1"/>
  <c r="PN37" i="1"/>
  <c r="PL37" i="1"/>
  <c r="PK37" i="1"/>
  <c r="PG37" i="1"/>
  <c r="PF37" i="1"/>
  <c r="PE37" i="1"/>
  <c r="PB37" i="1"/>
  <c r="PD37" i="1" s="1"/>
  <c r="OX37" i="1"/>
  <c r="OW37" i="1"/>
  <c r="OV37" i="1"/>
  <c r="OS37" i="1"/>
  <c r="OO37" i="1"/>
  <c r="ON37" i="1"/>
  <c r="OM37" i="1"/>
  <c r="OJ37" i="1"/>
  <c r="OK37" i="1" s="1"/>
  <c r="OF37" i="1"/>
  <c r="OE37" i="1"/>
  <c r="OD37" i="1"/>
  <c r="OA37" i="1"/>
  <c r="NW37" i="1"/>
  <c r="NV37" i="1"/>
  <c r="NU37" i="1"/>
  <c r="NR37" i="1"/>
  <c r="NT37" i="1" s="1"/>
  <c r="NN37" i="1"/>
  <c r="NM37" i="1"/>
  <c r="NL37" i="1"/>
  <c r="NJ37" i="1"/>
  <c r="NI37" i="1"/>
  <c r="NK37" i="1" s="1"/>
  <c r="NE37" i="1"/>
  <c r="ND37" i="1"/>
  <c r="NC37" i="1"/>
  <c r="MZ37" i="1"/>
  <c r="NB37" i="1" s="1"/>
  <c r="MV37" i="1"/>
  <c r="MU37" i="1"/>
  <c r="MT37" i="1"/>
  <c r="MS37" i="1"/>
  <c r="MR37" i="1"/>
  <c r="MQ37" i="1"/>
  <c r="MM37" i="1"/>
  <c r="ML37" i="1"/>
  <c r="MK37" i="1"/>
  <c r="MH37" i="1"/>
  <c r="MJ37" i="1" s="1"/>
  <c r="MD37" i="1"/>
  <c r="MC37" i="1"/>
  <c r="MB37" i="1"/>
  <c r="LY37" i="1"/>
  <c r="MA37" i="1" s="1"/>
  <c r="LU37" i="1"/>
  <c r="LT37" i="1"/>
  <c r="LS37" i="1"/>
  <c r="LP37" i="1"/>
  <c r="LL37" i="1"/>
  <c r="LK37" i="1"/>
  <c r="LJ37" i="1"/>
  <c r="LI37" i="1"/>
  <c r="LG37" i="1"/>
  <c r="LH37" i="1" s="1"/>
  <c r="LC37" i="1"/>
  <c r="LB37" i="1"/>
  <c r="LA37" i="1"/>
  <c r="KX37" i="1"/>
  <c r="KZ37" i="1" s="1"/>
  <c r="KT37" i="1"/>
  <c r="KS37" i="1"/>
  <c r="KR37" i="1"/>
  <c r="KO37" i="1"/>
  <c r="KQ37" i="1" s="1"/>
  <c r="KK37" i="1"/>
  <c r="KJ37" i="1"/>
  <c r="KI37" i="1"/>
  <c r="KG37" i="1"/>
  <c r="KF37" i="1"/>
  <c r="KH37" i="1" s="1"/>
  <c r="KB37" i="1"/>
  <c r="KA37" i="1"/>
  <c r="JZ37" i="1"/>
  <c r="JW37" i="1"/>
  <c r="JY37" i="1" s="1"/>
  <c r="JS37" i="1"/>
  <c r="JR37" i="1"/>
  <c r="JQ37" i="1"/>
  <c r="JN37" i="1"/>
  <c r="JP37" i="1" s="1"/>
  <c r="JJ37" i="1"/>
  <c r="JI37" i="1"/>
  <c r="JH37" i="1"/>
  <c r="JE37" i="1"/>
  <c r="JA37" i="1"/>
  <c r="IZ37" i="1"/>
  <c r="IY37" i="1"/>
  <c r="IV37" i="1"/>
  <c r="IW37" i="1" s="1"/>
  <c r="IR37" i="1"/>
  <c r="IQ37" i="1"/>
  <c r="IP37" i="1"/>
  <c r="IM37" i="1"/>
  <c r="II37" i="1"/>
  <c r="IH37" i="1"/>
  <c r="IG37" i="1"/>
  <c r="ID37" i="1"/>
  <c r="IF37" i="1" s="1"/>
  <c r="HZ37" i="1"/>
  <c r="HY37" i="1"/>
  <c r="HX37" i="1"/>
  <c r="HV37" i="1"/>
  <c r="HU37" i="1"/>
  <c r="HW37" i="1" s="1"/>
  <c r="HQ37" i="1"/>
  <c r="HP37" i="1"/>
  <c r="HO37" i="1"/>
  <c r="HL37" i="1"/>
  <c r="HN37" i="1" s="1"/>
  <c r="HH37" i="1"/>
  <c r="HG37" i="1"/>
  <c r="HF37" i="1"/>
  <c r="HD37" i="1"/>
  <c r="HC37" i="1"/>
  <c r="HE37" i="1" s="1"/>
  <c r="GY37" i="1"/>
  <c r="GT37" i="1"/>
  <c r="GU37" i="1" s="1"/>
  <c r="GP37" i="1"/>
  <c r="GK37" i="1"/>
  <c r="GL37" i="1" s="1"/>
  <c r="GO37" i="1" s="1"/>
  <c r="GG37" i="1"/>
  <c r="GF37" i="1"/>
  <c r="GE37" i="1"/>
  <c r="GB37" i="1"/>
  <c r="FX37" i="1"/>
  <c r="FW37" i="1"/>
  <c r="FV37" i="1"/>
  <c r="FS37" i="1"/>
  <c r="FT37" i="1" s="1"/>
  <c r="FO37" i="1"/>
  <c r="FN37" i="1"/>
  <c r="FM37" i="1"/>
  <c r="FJ37" i="1"/>
  <c r="FF37" i="1"/>
  <c r="FE37" i="1"/>
  <c r="FD37" i="1"/>
  <c r="FA37" i="1"/>
  <c r="FC37" i="1" s="1"/>
  <c r="EW37" i="1"/>
  <c r="EV37" i="1"/>
  <c r="EU37" i="1"/>
  <c r="ER37" i="1"/>
  <c r="EN37" i="1"/>
  <c r="EM37" i="1"/>
  <c r="EL37" i="1"/>
  <c r="EK37" i="1"/>
  <c r="EI37" i="1"/>
  <c r="EJ37" i="1" s="1"/>
  <c r="EE37" i="1"/>
  <c r="ED37" i="1"/>
  <c r="EC37" i="1"/>
  <c r="DZ37" i="1"/>
  <c r="EB37" i="1" s="1"/>
  <c r="DV37" i="1"/>
  <c r="DU37" i="1"/>
  <c r="DT37" i="1"/>
  <c r="DQ37" i="1"/>
  <c r="DS37" i="1" s="1"/>
  <c r="DM37" i="1"/>
  <c r="DL37" i="1"/>
  <c r="DK37" i="1"/>
  <c r="DH37" i="1"/>
  <c r="DI37" i="1" s="1"/>
  <c r="DD37" i="1"/>
  <c r="DC37" i="1"/>
  <c r="DB37" i="1"/>
  <c r="CY37" i="1"/>
  <c r="CZ37" i="1" s="1"/>
  <c r="DJ37" i="1" s="1"/>
  <c r="CU37" i="1"/>
  <c r="CT37" i="1"/>
  <c r="CS37" i="1"/>
  <c r="CP37" i="1"/>
  <c r="CR37" i="1" s="1"/>
  <c r="CL37" i="1"/>
  <c r="CK37" i="1"/>
  <c r="CJ37" i="1"/>
  <c r="CG37" i="1"/>
  <c r="CI37" i="1" s="1"/>
  <c r="CC37" i="1"/>
  <c r="BY37" i="1"/>
  <c r="BX37" i="1"/>
  <c r="BT37" i="1"/>
  <c r="BO37" i="1"/>
  <c r="BP37" i="1" s="1"/>
  <c r="BK37" i="1"/>
  <c r="BF37" i="1"/>
  <c r="BG37" i="1" s="1"/>
  <c r="BB37" i="1"/>
  <c r="BA37" i="1"/>
  <c r="AZ37" i="1"/>
  <c r="AW37" i="1"/>
  <c r="AX37" i="1" s="1"/>
  <c r="AS37" i="1"/>
  <c r="AR37" i="1"/>
  <c r="AQ37" i="1"/>
  <c r="AP37" i="1"/>
  <c r="AN37" i="1"/>
  <c r="AO37" i="1" s="1"/>
  <c r="AY37" i="1" s="1"/>
  <c r="AJ37" i="1"/>
  <c r="AE37" i="1"/>
  <c r="AF37" i="1" s="1"/>
  <c r="AI37" i="1" s="1"/>
  <c r="AA37" i="1"/>
  <c r="Z37" i="1"/>
  <c r="Y37" i="1"/>
  <c r="V37" i="1"/>
  <c r="W37" i="1" s="1"/>
  <c r="R37" i="1"/>
  <c r="M37" i="1"/>
  <c r="PM37" i="1" s="1"/>
  <c r="PP36" i="1"/>
  <c r="PK36" i="1"/>
  <c r="PL36" i="1" s="1"/>
  <c r="PG36" i="1"/>
  <c r="PF36" i="1"/>
  <c r="PE36" i="1"/>
  <c r="PB36" i="1"/>
  <c r="OX36" i="1"/>
  <c r="OT36" i="1"/>
  <c r="OS36" i="1"/>
  <c r="OO36" i="1"/>
  <c r="ON36" i="1"/>
  <c r="OM36" i="1"/>
  <c r="OJ36" i="1"/>
  <c r="OK36" i="1" s="1"/>
  <c r="OF36" i="1"/>
  <c r="OA36" i="1"/>
  <c r="OB36" i="1" s="1"/>
  <c r="NW36" i="1"/>
  <c r="NR36" i="1"/>
  <c r="NS36" i="1" s="1"/>
  <c r="NV36" i="1" s="1"/>
  <c r="NN36" i="1"/>
  <c r="NI36" i="1"/>
  <c r="NJ36" i="1" s="1"/>
  <c r="NE36" i="1"/>
  <c r="MZ36" i="1"/>
  <c r="NA36" i="1" s="1"/>
  <c r="MV36" i="1"/>
  <c r="MQ36" i="1"/>
  <c r="MR36" i="1" s="1"/>
  <c r="MM36" i="1"/>
  <c r="MH36" i="1"/>
  <c r="MI36" i="1" s="1"/>
  <c r="ML36" i="1" s="1"/>
  <c r="MD36" i="1"/>
  <c r="LY36" i="1"/>
  <c r="LZ36" i="1" s="1"/>
  <c r="LU36" i="1"/>
  <c r="LP36" i="1"/>
  <c r="LQ36" i="1" s="1"/>
  <c r="LL36" i="1"/>
  <c r="LG36" i="1"/>
  <c r="LH36" i="1" s="1"/>
  <c r="LC36" i="1"/>
  <c r="KX36" i="1"/>
  <c r="KY36" i="1" s="1"/>
  <c r="LB36" i="1" s="1"/>
  <c r="KT36" i="1"/>
  <c r="KO36" i="1"/>
  <c r="KP36" i="1" s="1"/>
  <c r="KK36" i="1"/>
  <c r="KF36" i="1"/>
  <c r="KG36" i="1" s="1"/>
  <c r="KB36" i="1"/>
  <c r="JW36" i="1"/>
  <c r="JX36" i="1" s="1"/>
  <c r="JS36" i="1"/>
  <c r="JR36" i="1"/>
  <c r="JQ36" i="1"/>
  <c r="JO36" i="1"/>
  <c r="JN36" i="1"/>
  <c r="JP36" i="1" s="1"/>
  <c r="JJ36" i="1"/>
  <c r="JE36" i="1"/>
  <c r="JF36" i="1" s="1"/>
  <c r="JA36" i="1"/>
  <c r="IV36" i="1"/>
  <c r="IW36" i="1" s="1"/>
  <c r="IR36" i="1"/>
  <c r="IM36" i="1"/>
  <c r="IN36" i="1" s="1"/>
  <c r="II36" i="1"/>
  <c r="ID36" i="1"/>
  <c r="IE36" i="1" s="1"/>
  <c r="HZ36" i="1"/>
  <c r="HU36" i="1"/>
  <c r="HV36" i="1" s="1"/>
  <c r="HQ36" i="1"/>
  <c r="HP36" i="1"/>
  <c r="HO36" i="1"/>
  <c r="HN36" i="1"/>
  <c r="HL36" i="1"/>
  <c r="HM36" i="1" s="1"/>
  <c r="HH36" i="1"/>
  <c r="HG36" i="1"/>
  <c r="HF36" i="1"/>
  <c r="HC36" i="1"/>
  <c r="HE36" i="1" s="1"/>
  <c r="GY36" i="1"/>
  <c r="GT36" i="1"/>
  <c r="GU36" i="1" s="1"/>
  <c r="GX36" i="1" s="1"/>
  <c r="GP36" i="1"/>
  <c r="GK36" i="1"/>
  <c r="GL36" i="1" s="1"/>
  <c r="GG36" i="1"/>
  <c r="GB36" i="1"/>
  <c r="GC36" i="1" s="1"/>
  <c r="FX36" i="1"/>
  <c r="FS36" i="1"/>
  <c r="FT36" i="1" s="1"/>
  <c r="FO36" i="1"/>
  <c r="FJ36" i="1"/>
  <c r="FK36" i="1" s="1"/>
  <c r="FF36" i="1"/>
  <c r="FE36" i="1"/>
  <c r="FD36" i="1"/>
  <c r="FB36" i="1"/>
  <c r="FA36" i="1"/>
  <c r="FC36" i="1" s="1"/>
  <c r="EW36" i="1"/>
  <c r="EV36" i="1"/>
  <c r="EU36" i="1"/>
  <c r="ER36" i="1"/>
  <c r="ES36" i="1" s="1"/>
  <c r="EN36" i="1"/>
  <c r="EI36" i="1"/>
  <c r="EJ36" i="1" s="1"/>
  <c r="EE36" i="1"/>
  <c r="EA36" i="1"/>
  <c r="ED36" i="1" s="1"/>
  <c r="DZ36" i="1"/>
  <c r="DV36" i="1"/>
  <c r="DQ36" i="1"/>
  <c r="DR36" i="1" s="1"/>
  <c r="DM36" i="1"/>
  <c r="DL36" i="1"/>
  <c r="DK36" i="1"/>
  <c r="DH36" i="1"/>
  <c r="DI36" i="1" s="1"/>
  <c r="DD36" i="1"/>
  <c r="DC36" i="1"/>
  <c r="DB36" i="1"/>
  <c r="CY36" i="1"/>
  <c r="CZ36" i="1" s="1"/>
  <c r="DJ36" i="1" s="1"/>
  <c r="CU36" i="1"/>
  <c r="CT36" i="1"/>
  <c r="CS36" i="1"/>
  <c r="CP36" i="1"/>
  <c r="CR36" i="1" s="1"/>
  <c r="CL36" i="1"/>
  <c r="CK36" i="1"/>
  <c r="CJ36" i="1"/>
  <c r="CH36" i="1"/>
  <c r="CG36" i="1"/>
  <c r="CI36" i="1" s="1"/>
  <c r="CC36" i="1"/>
  <c r="BX36" i="1"/>
  <c r="BY36" i="1" s="1"/>
  <c r="BT36" i="1"/>
  <c r="BO36" i="1"/>
  <c r="BP36" i="1" s="1"/>
  <c r="BK36" i="1"/>
  <c r="BF36" i="1"/>
  <c r="BG36" i="1" s="1"/>
  <c r="BJ36" i="1" s="1"/>
  <c r="BB36" i="1"/>
  <c r="AX36" i="1"/>
  <c r="AZ36" i="1" s="1"/>
  <c r="AW36" i="1"/>
  <c r="AS36" i="1"/>
  <c r="AR36" i="1"/>
  <c r="AQ36" i="1"/>
  <c r="AP36" i="1"/>
  <c r="AN36" i="1"/>
  <c r="AO36" i="1" s="1"/>
  <c r="AY36" i="1" s="1"/>
  <c r="AJ36" i="1"/>
  <c r="AE36" i="1"/>
  <c r="AF36" i="1" s="1"/>
  <c r="AA36" i="1"/>
  <c r="Z36" i="1"/>
  <c r="Y36" i="1"/>
  <c r="V36" i="1"/>
  <c r="W36" i="1" s="1"/>
  <c r="R36" i="1"/>
  <c r="M36" i="1"/>
  <c r="PM36" i="1" s="1"/>
  <c r="PP35" i="1"/>
  <c r="PO35" i="1"/>
  <c r="PN35" i="1"/>
  <c r="PK35" i="1"/>
  <c r="PL35" i="1" s="1"/>
  <c r="PG35" i="1"/>
  <c r="PF35" i="1"/>
  <c r="PE35" i="1"/>
  <c r="PD35" i="1"/>
  <c r="PB35" i="1"/>
  <c r="PC35" i="1" s="1"/>
  <c r="OX35" i="1"/>
  <c r="OW35" i="1"/>
  <c r="OV35" i="1"/>
  <c r="OS35" i="1"/>
  <c r="OU35" i="1" s="1"/>
  <c r="OO35" i="1"/>
  <c r="ON35" i="1"/>
  <c r="OM35" i="1"/>
  <c r="OJ35" i="1"/>
  <c r="OL35" i="1" s="1"/>
  <c r="OF35" i="1"/>
  <c r="OE35" i="1"/>
  <c r="OD35" i="1"/>
  <c r="OA35" i="1"/>
  <c r="OC35" i="1" s="1"/>
  <c r="NW35" i="1"/>
  <c r="NV35" i="1"/>
  <c r="NU35" i="1"/>
  <c r="NT35" i="1"/>
  <c r="NR35" i="1"/>
  <c r="NS35" i="1" s="1"/>
  <c r="NN35" i="1"/>
  <c r="NM35" i="1"/>
  <c r="NL35" i="1"/>
  <c r="NI35" i="1"/>
  <c r="NK35" i="1" s="1"/>
  <c r="NE35" i="1"/>
  <c r="ND35" i="1"/>
  <c r="NC35" i="1"/>
  <c r="MZ35" i="1"/>
  <c r="MV35" i="1"/>
  <c r="MU35" i="1"/>
  <c r="MT35" i="1"/>
  <c r="MR35" i="1"/>
  <c r="MQ35" i="1"/>
  <c r="MS35" i="1" s="1"/>
  <c r="MM35" i="1"/>
  <c r="ML35" i="1"/>
  <c r="MK35" i="1"/>
  <c r="MH35" i="1"/>
  <c r="MD35" i="1"/>
  <c r="MC35" i="1"/>
  <c r="MB35" i="1"/>
  <c r="LY35" i="1"/>
  <c r="MA35" i="1" s="1"/>
  <c r="LU35" i="1"/>
  <c r="LT35" i="1"/>
  <c r="LS35" i="1"/>
  <c r="LP35" i="1"/>
  <c r="LR35" i="1" s="1"/>
  <c r="LL35" i="1"/>
  <c r="LK35" i="1"/>
  <c r="LJ35" i="1"/>
  <c r="LH35" i="1"/>
  <c r="LG35" i="1"/>
  <c r="LI35" i="1" s="1"/>
  <c r="LC35" i="1"/>
  <c r="LB35" i="1"/>
  <c r="LA35" i="1"/>
  <c r="KY35" i="1"/>
  <c r="KX35" i="1"/>
  <c r="KZ35" i="1" s="1"/>
  <c r="KT35" i="1"/>
  <c r="KS35" i="1"/>
  <c r="KR35" i="1"/>
  <c r="KO35" i="1"/>
  <c r="KQ35" i="1" s="1"/>
  <c r="KK35" i="1"/>
  <c r="KJ35" i="1"/>
  <c r="KI35" i="1"/>
  <c r="KF35" i="1"/>
  <c r="KH35" i="1" s="1"/>
  <c r="KB35" i="1"/>
  <c r="KA35" i="1"/>
  <c r="JZ35" i="1"/>
  <c r="JW35" i="1"/>
  <c r="JS35" i="1"/>
  <c r="JR35" i="1"/>
  <c r="JQ35" i="1"/>
  <c r="JP35" i="1"/>
  <c r="JO35" i="1"/>
  <c r="JN35" i="1"/>
  <c r="JJ35" i="1"/>
  <c r="JI35" i="1"/>
  <c r="JH35" i="1"/>
  <c r="JE35" i="1"/>
  <c r="JG35" i="1" s="1"/>
  <c r="JA35" i="1"/>
  <c r="IZ35" i="1"/>
  <c r="IY35" i="1"/>
  <c r="IV35" i="1"/>
  <c r="IX35" i="1" s="1"/>
  <c r="IR35" i="1"/>
  <c r="IQ35" i="1"/>
  <c r="IP35" i="1"/>
  <c r="IN35" i="1"/>
  <c r="IM35" i="1"/>
  <c r="IO35" i="1" s="1"/>
  <c r="II35" i="1"/>
  <c r="IH35" i="1"/>
  <c r="IG35" i="1"/>
  <c r="ID35" i="1"/>
  <c r="IF35" i="1" s="1"/>
  <c r="HZ35" i="1"/>
  <c r="HY35" i="1"/>
  <c r="HX35" i="1"/>
  <c r="HU35" i="1"/>
  <c r="HW35" i="1" s="1"/>
  <c r="HQ35" i="1"/>
  <c r="HP35" i="1"/>
  <c r="HO35" i="1"/>
  <c r="HL35" i="1"/>
  <c r="HH35" i="1"/>
  <c r="HG35" i="1"/>
  <c r="HF35" i="1"/>
  <c r="HE35" i="1"/>
  <c r="HC35" i="1"/>
  <c r="HD35" i="1" s="1"/>
  <c r="GY35" i="1"/>
  <c r="GX35" i="1"/>
  <c r="GW35" i="1"/>
  <c r="GT35" i="1"/>
  <c r="GP35" i="1"/>
  <c r="GO35" i="1"/>
  <c r="GN35" i="1"/>
  <c r="GK35" i="1"/>
  <c r="GM35" i="1" s="1"/>
  <c r="GG35" i="1"/>
  <c r="GF35" i="1"/>
  <c r="GE35" i="1"/>
  <c r="GB35" i="1"/>
  <c r="GD35" i="1" s="1"/>
  <c r="FX35" i="1"/>
  <c r="FW35" i="1"/>
  <c r="FV35" i="1"/>
  <c r="FS35" i="1"/>
  <c r="FT35" i="1" s="1"/>
  <c r="FO35" i="1"/>
  <c r="FN35" i="1"/>
  <c r="FM35" i="1"/>
  <c r="FJ35" i="1"/>
  <c r="FF35" i="1"/>
  <c r="FE35" i="1"/>
  <c r="FD35" i="1"/>
  <c r="FA35" i="1"/>
  <c r="FC35" i="1" s="1"/>
  <c r="EW35" i="1"/>
  <c r="EV35" i="1"/>
  <c r="EU35" i="1"/>
  <c r="ER35" i="1"/>
  <c r="ET35" i="1" s="1"/>
  <c r="EN35" i="1"/>
  <c r="EM35" i="1"/>
  <c r="EL35" i="1"/>
  <c r="EJ35" i="1"/>
  <c r="EI35" i="1"/>
  <c r="EK35" i="1" s="1"/>
  <c r="EE35" i="1"/>
  <c r="ED35" i="1"/>
  <c r="EC35" i="1"/>
  <c r="DZ35" i="1"/>
  <c r="EB35" i="1" s="1"/>
  <c r="DV35" i="1"/>
  <c r="DU35" i="1"/>
  <c r="DT35" i="1"/>
  <c r="DQ35" i="1"/>
  <c r="DS35" i="1" s="1"/>
  <c r="DM35" i="1"/>
  <c r="DL35" i="1"/>
  <c r="DK35" i="1"/>
  <c r="DH35" i="1"/>
  <c r="DI35" i="1" s="1"/>
  <c r="DD35" i="1"/>
  <c r="DC35" i="1"/>
  <c r="DB35" i="1"/>
  <c r="CY35" i="1"/>
  <c r="CZ35" i="1" s="1"/>
  <c r="DJ35" i="1" s="1"/>
  <c r="CU35" i="1"/>
  <c r="CT35" i="1"/>
  <c r="CS35" i="1"/>
  <c r="CR35" i="1"/>
  <c r="CQ35" i="1"/>
  <c r="DA35" i="1" s="1"/>
  <c r="CP35" i="1"/>
  <c r="CL35" i="1"/>
  <c r="CK35" i="1"/>
  <c r="CJ35" i="1"/>
  <c r="CG35" i="1"/>
  <c r="CI35" i="1" s="1"/>
  <c r="CC35" i="1"/>
  <c r="CB35" i="1"/>
  <c r="CA35" i="1"/>
  <c r="BX35" i="1"/>
  <c r="BZ35" i="1" s="1"/>
  <c r="BT35" i="1"/>
  <c r="BP35" i="1"/>
  <c r="BO35" i="1"/>
  <c r="BK35" i="1"/>
  <c r="BF35" i="1"/>
  <c r="BG35" i="1" s="1"/>
  <c r="BH35" i="1" s="1"/>
  <c r="BB35" i="1"/>
  <c r="AW35" i="1"/>
  <c r="AX35" i="1" s="1"/>
  <c r="AS35" i="1"/>
  <c r="AO35" i="1"/>
  <c r="AQ35" i="1" s="1"/>
  <c r="AN35" i="1"/>
  <c r="AJ35" i="1"/>
  <c r="AE35" i="1"/>
  <c r="AF35" i="1" s="1"/>
  <c r="AA35" i="1"/>
  <c r="Z35" i="1"/>
  <c r="Y35" i="1"/>
  <c r="W35" i="1"/>
  <c r="V35" i="1"/>
  <c r="R35" i="1"/>
  <c r="Q35" i="1"/>
  <c r="P35" i="1"/>
  <c r="O35" i="1"/>
  <c r="M35" i="1"/>
  <c r="PP34" i="1"/>
  <c r="PO34" i="1"/>
  <c r="PN34" i="1"/>
  <c r="PK34" i="1"/>
  <c r="PL34" i="1" s="1"/>
  <c r="PG34" i="1"/>
  <c r="PF34" i="1"/>
  <c r="PE34" i="1"/>
  <c r="PB34" i="1"/>
  <c r="OX34" i="1"/>
  <c r="OW34" i="1"/>
  <c r="OV34" i="1"/>
  <c r="OS34" i="1"/>
  <c r="OU34" i="1" s="1"/>
  <c r="OO34" i="1"/>
  <c r="ON34" i="1"/>
  <c r="OM34" i="1"/>
  <c r="OJ34" i="1"/>
  <c r="OF34" i="1"/>
  <c r="OE34" i="1"/>
  <c r="OD34" i="1"/>
  <c r="OC34" i="1"/>
  <c r="OA34" i="1"/>
  <c r="OB34" i="1" s="1"/>
  <c r="NW34" i="1"/>
  <c r="NV34" i="1"/>
  <c r="NU34" i="1"/>
  <c r="NR34" i="1"/>
  <c r="NN34" i="1"/>
  <c r="NM34" i="1"/>
  <c r="NL34" i="1"/>
  <c r="NI34" i="1"/>
  <c r="NK34" i="1" s="1"/>
  <c r="NE34" i="1"/>
  <c r="ND34" i="1"/>
  <c r="NC34" i="1"/>
  <c r="MZ34" i="1"/>
  <c r="MV34" i="1"/>
  <c r="MU34" i="1"/>
  <c r="MT34" i="1"/>
  <c r="MQ34" i="1"/>
  <c r="MR34" i="1" s="1"/>
  <c r="MM34" i="1"/>
  <c r="ML34" i="1"/>
  <c r="MK34" i="1"/>
  <c r="MH34" i="1"/>
  <c r="MD34" i="1"/>
  <c r="MC34" i="1"/>
  <c r="MB34" i="1"/>
  <c r="LZ34" i="1"/>
  <c r="LY34" i="1"/>
  <c r="MA34" i="1" s="1"/>
  <c r="LU34" i="1"/>
  <c r="LT34" i="1"/>
  <c r="LS34" i="1"/>
  <c r="LP34" i="1"/>
  <c r="LL34" i="1"/>
  <c r="LK34" i="1"/>
  <c r="LJ34" i="1"/>
  <c r="LG34" i="1"/>
  <c r="LH34" i="1" s="1"/>
  <c r="LC34" i="1"/>
  <c r="LB34" i="1"/>
  <c r="LA34" i="1"/>
  <c r="KX34" i="1"/>
  <c r="KT34" i="1"/>
  <c r="KS34" i="1"/>
  <c r="KR34" i="1"/>
  <c r="KO34" i="1"/>
  <c r="KQ34" i="1" s="1"/>
  <c r="KK34" i="1"/>
  <c r="KJ34" i="1"/>
  <c r="KI34" i="1"/>
  <c r="KF34" i="1"/>
  <c r="KB34" i="1"/>
  <c r="KA34" i="1"/>
  <c r="JZ34" i="1"/>
  <c r="JY34" i="1"/>
  <c r="JW34" i="1"/>
  <c r="JX34" i="1" s="1"/>
  <c r="JS34" i="1"/>
  <c r="JR34" i="1"/>
  <c r="JQ34" i="1"/>
  <c r="JN34" i="1"/>
  <c r="JJ34" i="1"/>
  <c r="JI34" i="1"/>
  <c r="JH34" i="1"/>
  <c r="JE34" i="1"/>
  <c r="JG34" i="1" s="1"/>
  <c r="JA34" i="1"/>
  <c r="IZ34" i="1"/>
  <c r="IY34" i="1"/>
  <c r="IV34" i="1"/>
  <c r="IR34" i="1"/>
  <c r="IQ34" i="1"/>
  <c r="IP34" i="1"/>
  <c r="IM34" i="1"/>
  <c r="IN34" i="1" s="1"/>
  <c r="II34" i="1"/>
  <c r="IH34" i="1"/>
  <c r="IG34" i="1"/>
  <c r="ID34" i="1"/>
  <c r="HZ34" i="1"/>
  <c r="HY34" i="1"/>
  <c r="HX34" i="1"/>
  <c r="HU34" i="1"/>
  <c r="HW34" i="1" s="1"/>
  <c r="HQ34" i="1"/>
  <c r="HP34" i="1"/>
  <c r="HO34" i="1"/>
  <c r="HL34" i="1"/>
  <c r="HH34" i="1"/>
  <c r="HG34" i="1"/>
  <c r="HF34" i="1"/>
  <c r="HC34" i="1"/>
  <c r="HD34" i="1" s="1"/>
  <c r="GY34" i="1"/>
  <c r="GX34" i="1"/>
  <c r="GW34" i="1"/>
  <c r="GT34" i="1"/>
  <c r="GP34" i="1"/>
  <c r="GO34" i="1"/>
  <c r="GN34" i="1"/>
  <c r="GL34" i="1"/>
  <c r="GK34" i="1"/>
  <c r="GM34" i="1" s="1"/>
  <c r="GG34" i="1"/>
  <c r="GF34" i="1"/>
  <c r="GE34" i="1"/>
  <c r="GB34" i="1"/>
  <c r="FX34" i="1"/>
  <c r="FW34" i="1"/>
  <c r="FV34" i="1"/>
  <c r="FS34" i="1"/>
  <c r="FT34" i="1" s="1"/>
  <c r="FO34" i="1"/>
  <c r="FN34" i="1"/>
  <c r="FM34" i="1"/>
  <c r="FJ34" i="1"/>
  <c r="FF34" i="1"/>
  <c r="FE34" i="1"/>
  <c r="FD34" i="1"/>
  <c r="FA34" i="1"/>
  <c r="FC34" i="1" s="1"/>
  <c r="EW34" i="1"/>
  <c r="EV34" i="1"/>
  <c r="EU34" i="1"/>
  <c r="ER34" i="1"/>
  <c r="ES34" i="1" s="1"/>
  <c r="EN34" i="1"/>
  <c r="EM34" i="1"/>
  <c r="EL34" i="1"/>
  <c r="EI34" i="1"/>
  <c r="EE34" i="1"/>
  <c r="DZ34" i="1"/>
  <c r="EA34" i="1" s="1"/>
  <c r="DV34" i="1"/>
  <c r="DQ34" i="1"/>
  <c r="DR34" i="1" s="1"/>
  <c r="DM34" i="1"/>
  <c r="DH34" i="1"/>
  <c r="DI34" i="1" s="1"/>
  <c r="DK34" i="1" s="1"/>
  <c r="DD34" i="1"/>
  <c r="CY34" i="1"/>
  <c r="CZ34" i="1" s="1"/>
  <c r="CU34" i="1"/>
  <c r="CP34" i="1"/>
  <c r="CQ34" i="1" s="1"/>
  <c r="CL34" i="1"/>
  <c r="CK34" i="1"/>
  <c r="CJ34" i="1"/>
  <c r="CG34" i="1"/>
  <c r="CI34" i="1" s="1"/>
  <c r="CC34" i="1"/>
  <c r="BX34" i="1"/>
  <c r="BY34" i="1" s="1"/>
  <c r="BT34" i="1"/>
  <c r="BO34" i="1"/>
  <c r="BP34" i="1" s="1"/>
  <c r="BQ34" i="1" s="1"/>
  <c r="BK34" i="1"/>
  <c r="BF34" i="1"/>
  <c r="BG34" i="1" s="1"/>
  <c r="BI34" i="1" s="1"/>
  <c r="BB34" i="1"/>
  <c r="AX34" i="1"/>
  <c r="AW34" i="1"/>
  <c r="AS34" i="1"/>
  <c r="AN34" i="1"/>
  <c r="AO34" i="1" s="1"/>
  <c r="AJ34" i="1"/>
  <c r="AI34" i="1"/>
  <c r="AH34" i="1"/>
  <c r="AG34" i="1"/>
  <c r="AE34" i="1"/>
  <c r="AF34" i="1" s="1"/>
  <c r="AA34" i="1"/>
  <c r="Z34" i="1"/>
  <c r="Y34" i="1"/>
  <c r="V34" i="1"/>
  <c r="W34" i="1" s="1"/>
  <c r="R34" i="1"/>
  <c r="M34" i="1"/>
  <c r="X34" i="1" s="1"/>
  <c r="PP33" i="1"/>
  <c r="PL33" i="1"/>
  <c r="PK33" i="1"/>
  <c r="PG33" i="1"/>
  <c r="PF33" i="1"/>
  <c r="PE33" i="1"/>
  <c r="PB33" i="1"/>
  <c r="PC33" i="1" s="1"/>
  <c r="OX33" i="1"/>
  <c r="OT33" i="1"/>
  <c r="OW33" i="1" s="1"/>
  <c r="OS33" i="1"/>
  <c r="OO33" i="1"/>
  <c r="ON33" i="1"/>
  <c r="OM33" i="1"/>
  <c r="OJ33" i="1"/>
  <c r="OF33" i="1"/>
  <c r="OA33" i="1"/>
  <c r="OB33" i="1" s="1"/>
  <c r="OE33" i="1" s="1"/>
  <c r="NW33" i="1"/>
  <c r="NR33" i="1"/>
  <c r="NS33" i="1" s="1"/>
  <c r="NV33" i="1" s="1"/>
  <c r="NN33" i="1"/>
  <c r="NJ33" i="1"/>
  <c r="NM33" i="1" s="1"/>
  <c r="NI33" i="1"/>
  <c r="NE33" i="1"/>
  <c r="MZ33" i="1"/>
  <c r="NA33" i="1" s="1"/>
  <c r="MV33" i="1"/>
  <c r="MQ33" i="1"/>
  <c r="MR33" i="1" s="1"/>
  <c r="MM33" i="1"/>
  <c r="MH33" i="1"/>
  <c r="MI33" i="1" s="1"/>
  <c r="ML33" i="1" s="1"/>
  <c r="MD33" i="1"/>
  <c r="LY33" i="1"/>
  <c r="LZ33" i="1" s="1"/>
  <c r="LU33" i="1"/>
  <c r="LP33" i="1"/>
  <c r="LQ33" i="1" s="1"/>
  <c r="LL33" i="1"/>
  <c r="LG33" i="1"/>
  <c r="LH33" i="1" s="1"/>
  <c r="LC33" i="1"/>
  <c r="KX33" i="1"/>
  <c r="KY33" i="1" s="1"/>
  <c r="LB33" i="1" s="1"/>
  <c r="KT33" i="1"/>
  <c r="KO33" i="1"/>
  <c r="KP33" i="1" s="1"/>
  <c r="KK33" i="1"/>
  <c r="KF33" i="1"/>
  <c r="KG33" i="1" s="1"/>
  <c r="KB33" i="1"/>
  <c r="JW33" i="1"/>
  <c r="JX33" i="1" s="1"/>
  <c r="KA33" i="1" s="1"/>
  <c r="JS33" i="1"/>
  <c r="JR33" i="1"/>
  <c r="JQ33" i="1"/>
  <c r="JP33" i="1"/>
  <c r="JN33" i="1"/>
  <c r="JO33" i="1" s="1"/>
  <c r="JJ33" i="1"/>
  <c r="JE33" i="1"/>
  <c r="JF33" i="1" s="1"/>
  <c r="JA33" i="1"/>
  <c r="IV33" i="1"/>
  <c r="IW33" i="1" s="1"/>
  <c r="IR33" i="1"/>
  <c r="IM33" i="1"/>
  <c r="IN33" i="1" s="1"/>
  <c r="IP33" i="1" s="1"/>
  <c r="II33" i="1"/>
  <c r="ID33" i="1"/>
  <c r="IE33" i="1" s="1"/>
  <c r="HZ33" i="1"/>
  <c r="HU33" i="1"/>
  <c r="HV33" i="1" s="1"/>
  <c r="HQ33" i="1"/>
  <c r="HL33" i="1"/>
  <c r="HM33" i="1" s="1"/>
  <c r="HH33" i="1"/>
  <c r="HG33" i="1"/>
  <c r="HF33" i="1"/>
  <c r="HD33" i="1"/>
  <c r="HC33" i="1"/>
  <c r="HE33" i="1" s="1"/>
  <c r="GY33" i="1"/>
  <c r="GT33" i="1"/>
  <c r="GU33" i="1" s="1"/>
  <c r="GX33" i="1" s="1"/>
  <c r="GP33" i="1"/>
  <c r="GK33" i="1"/>
  <c r="GL33" i="1" s="1"/>
  <c r="GN33" i="1" s="1"/>
  <c r="GG33" i="1"/>
  <c r="GB33" i="1"/>
  <c r="GC33" i="1" s="1"/>
  <c r="FX33" i="1"/>
  <c r="FT33" i="1"/>
  <c r="FV33" i="1" s="1"/>
  <c r="FS33" i="1"/>
  <c r="FO33" i="1"/>
  <c r="FJ33" i="1"/>
  <c r="FK33" i="1" s="1"/>
  <c r="FF33" i="1"/>
  <c r="FE33" i="1"/>
  <c r="FD33" i="1"/>
  <c r="FA33" i="1"/>
  <c r="FB33" i="1" s="1"/>
  <c r="EW33" i="1"/>
  <c r="EV33" i="1"/>
  <c r="EU33" i="1"/>
  <c r="ER33" i="1"/>
  <c r="EN33" i="1"/>
  <c r="EM33" i="1"/>
  <c r="EL33" i="1"/>
  <c r="EJ33" i="1"/>
  <c r="EI33" i="1"/>
  <c r="EK33" i="1" s="1"/>
  <c r="EE33" i="1"/>
  <c r="ED33" i="1"/>
  <c r="EC33" i="1"/>
  <c r="EA33" i="1"/>
  <c r="DZ33" i="1"/>
  <c r="EB33" i="1" s="1"/>
  <c r="DV33" i="1"/>
  <c r="DU33" i="1"/>
  <c r="DT33" i="1"/>
  <c r="DQ33" i="1"/>
  <c r="DR33" i="1" s="1"/>
  <c r="DM33" i="1"/>
  <c r="DL33" i="1"/>
  <c r="DK33" i="1"/>
  <c r="DH33" i="1"/>
  <c r="DI33" i="1" s="1"/>
  <c r="DD33" i="1"/>
  <c r="DC33" i="1"/>
  <c r="DB33" i="1"/>
  <c r="CY33" i="1"/>
  <c r="CZ33" i="1" s="1"/>
  <c r="DJ33" i="1" s="1"/>
  <c r="CU33" i="1"/>
  <c r="CT33" i="1"/>
  <c r="CS33" i="1"/>
  <c r="CR33" i="1"/>
  <c r="CP33" i="1"/>
  <c r="CQ33" i="1" s="1"/>
  <c r="DA33" i="1" s="1"/>
  <c r="CL33" i="1"/>
  <c r="CK33" i="1"/>
  <c r="CJ33" i="1"/>
  <c r="CG33" i="1"/>
  <c r="CC33" i="1"/>
  <c r="CB33" i="1"/>
  <c r="CA33" i="1"/>
  <c r="BX33" i="1"/>
  <c r="BT33" i="1"/>
  <c r="BS33" i="1"/>
  <c r="BR33" i="1"/>
  <c r="BP33" i="1"/>
  <c r="BO33" i="1"/>
  <c r="BQ33" i="1" s="1"/>
  <c r="BK33" i="1"/>
  <c r="BJ33" i="1"/>
  <c r="BI33" i="1"/>
  <c r="BF33" i="1"/>
  <c r="BH33" i="1" s="1"/>
  <c r="BB33" i="1"/>
  <c r="BA33" i="1"/>
  <c r="AZ33" i="1"/>
  <c r="AW33" i="1"/>
  <c r="AX33" i="1" s="1"/>
  <c r="AS33" i="1"/>
  <c r="AR33" i="1"/>
  <c r="AQ33" i="1"/>
  <c r="AP33" i="1"/>
  <c r="AN33" i="1"/>
  <c r="AO33" i="1" s="1"/>
  <c r="AY33" i="1" s="1"/>
  <c r="AJ33" i="1"/>
  <c r="AI33" i="1"/>
  <c r="AH33" i="1"/>
  <c r="AE33" i="1"/>
  <c r="AA33" i="1"/>
  <c r="Z33" i="1"/>
  <c r="Y33" i="1"/>
  <c r="V33" i="1"/>
  <c r="W33" i="1" s="1"/>
  <c r="R33" i="1"/>
  <c r="Q33" i="1"/>
  <c r="P33" i="1"/>
  <c r="O33" i="1"/>
  <c r="N33" i="1"/>
  <c r="M33" i="1"/>
  <c r="X33" i="1" s="1"/>
  <c r="PP32" i="1"/>
  <c r="PK32" i="1"/>
  <c r="PL32" i="1" s="1"/>
  <c r="PN32" i="1" s="1"/>
  <c r="PG32" i="1"/>
  <c r="PF32" i="1"/>
  <c r="PE32" i="1"/>
  <c r="PB32" i="1"/>
  <c r="PC32" i="1" s="1"/>
  <c r="OX32" i="1"/>
  <c r="OS32" i="1"/>
  <c r="OT32" i="1" s="1"/>
  <c r="OV32" i="1" s="1"/>
  <c r="OO32" i="1"/>
  <c r="ON32" i="1"/>
  <c r="OM32" i="1"/>
  <c r="OK32" i="1"/>
  <c r="OJ32" i="1"/>
  <c r="OL32" i="1" s="1"/>
  <c r="OF32" i="1"/>
  <c r="OA32" i="1"/>
  <c r="OB32" i="1" s="1"/>
  <c r="NW32" i="1"/>
  <c r="NT32" i="1"/>
  <c r="NR32" i="1"/>
  <c r="NS32" i="1" s="1"/>
  <c r="NU32" i="1" s="1"/>
  <c r="NN32" i="1"/>
  <c r="NI32" i="1"/>
  <c r="NJ32" i="1" s="1"/>
  <c r="NE32" i="1"/>
  <c r="MZ32" i="1"/>
  <c r="NA32" i="1" s="1"/>
  <c r="MV32" i="1"/>
  <c r="MQ32" i="1"/>
  <c r="MR32" i="1" s="1"/>
  <c r="MT32" i="1" s="1"/>
  <c r="MM32" i="1"/>
  <c r="MH32" i="1"/>
  <c r="MI32" i="1" s="1"/>
  <c r="MD32" i="1"/>
  <c r="LY32" i="1"/>
  <c r="LZ32" i="1" s="1"/>
  <c r="MC32" i="1" s="1"/>
  <c r="LU32" i="1"/>
  <c r="LQ32" i="1"/>
  <c r="LP32" i="1"/>
  <c r="LL32" i="1"/>
  <c r="LH32" i="1"/>
  <c r="LJ32" i="1" s="1"/>
  <c r="LG32" i="1"/>
  <c r="LC32" i="1"/>
  <c r="KX32" i="1"/>
  <c r="KY32" i="1" s="1"/>
  <c r="LB32" i="1" s="1"/>
  <c r="KT32" i="1"/>
  <c r="KO32" i="1"/>
  <c r="KP32" i="1" s="1"/>
  <c r="KS32" i="1" s="1"/>
  <c r="KK32" i="1"/>
  <c r="KF32" i="1"/>
  <c r="KG32" i="1" s="1"/>
  <c r="KB32" i="1"/>
  <c r="JX32" i="1"/>
  <c r="JZ32" i="1" s="1"/>
  <c r="JW32" i="1"/>
  <c r="JS32" i="1"/>
  <c r="JR32" i="1"/>
  <c r="JQ32" i="1"/>
  <c r="JN32" i="1"/>
  <c r="JJ32" i="1"/>
  <c r="JE32" i="1"/>
  <c r="JF32" i="1" s="1"/>
  <c r="JG32" i="1" s="1"/>
  <c r="JA32" i="1"/>
  <c r="IV32" i="1"/>
  <c r="IW32" i="1" s="1"/>
  <c r="IR32" i="1"/>
  <c r="IM32" i="1"/>
  <c r="IN32" i="1" s="1"/>
  <c r="II32" i="1"/>
  <c r="ID32" i="1"/>
  <c r="IE32" i="1" s="1"/>
  <c r="IG32" i="1" s="1"/>
  <c r="HZ32" i="1"/>
  <c r="HU32" i="1"/>
  <c r="HV32" i="1" s="1"/>
  <c r="HQ32" i="1"/>
  <c r="HL32" i="1"/>
  <c r="HM32" i="1" s="1"/>
  <c r="HN32" i="1" s="1"/>
  <c r="HH32" i="1"/>
  <c r="HG32" i="1"/>
  <c r="HF32" i="1"/>
  <c r="HD32" i="1"/>
  <c r="HC32" i="1"/>
  <c r="HE32" i="1" s="1"/>
  <c r="GY32" i="1"/>
  <c r="GT32" i="1"/>
  <c r="GU32" i="1" s="1"/>
  <c r="GW32" i="1" s="1"/>
  <c r="GP32" i="1"/>
  <c r="GM32" i="1"/>
  <c r="GK32" i="1"/>
  <c r="GL32" i="1" s="1"/>
  <c r="GO32" i="1" s="1"/>
  <c r="GG32" i="1"/>
  <c r="GB32" i="1"/>
  <c r="GC32" i="1" s="1"/>
  <c r="FX32" i="1"/>
  <c r="FS32" i="1"/>
  <c r="FT32" i="1" s="1"/>
  <c r="FW32" i="1" s="1"/>
  <c r="FO32" i="1"/>
  <c r="FJ32" i="1"/>
  <c r="FF32" i="1"/>
  <c r="FA32" i="1"/>
  <c r="FB32" i="1" s="1"/>
  <c r="FE32" i="1" s="1"/>
  <c r="EW32" i="1"/>
  <c r="EV32" i="1"/>
  <c r="EU32" i="1"/>
  <c r="ER32" i="1"/>
  <c r="EN32" i="1"/>
  <c r="EI32" i="1"/>
  <c r="EJ32" i="1" s="1"/>
  <c r="EL32" i="1" s="1"/>
  <c r="EE32" i="1"/>
  <c r="DZ32" i="1"/>
  <c r="EA32" i="1" s="1"/>
  <c r="ED32" i="1" s="1"/>
  <c r="DV32" i="1"/>
  <c r="DQ32" i="1"/>
  <c r="DR32" i="1" s="1"/>
  <c r="DU32" i="1" s="1"/>
  <c r="DM32" i="1"/>
  <c r="DH32" i="1"/>
  <c r="DI32" i="1" s="1"/>
  <c r="DD32" i="1"/>
  <c r="CY32" i="1"/>
  <c r="CZ32" i="1" s="1"/>
  <c r="CU32" i="1"/>
  <c r="CP32" i="1"/>
  <c r="CQ32" i="1" s="1"/>
  <c r="CL32" i="1"/>
  <c r="CK32" i="1"/>
  <c r="CJ32" i="1"/>
  <c r="CG32" i="1"/>
  <c r="CC32" i="1"/>
  <c r="BX32" i="1"/>
  <c r="BY32" i="1" s="1"/>
  <c r="BT32" i="1"/>
  <c r="BS32" i="1"/>
  <c r="BR32" i="1"/>
  <c r="BO32" i="1"/>
  <c r="BP32" i="1" s="1"/>
  <c r="BK32" i="1"/>
  <c r="BF32" i="1"/>
  <c r="BG32" i="1" s="1"/>
  <c r="BB32" i="1"/>
  <c r="BA32" i="1"/>
  <c r="AW32" i="1"/>
  <c r="AX32" i="1" s="1"/>
  <c r="AS32" i="1"/>
  <c r="AN32" i="1"/>
  <c r="AO32" i="1" s="1"/>
  <c r="AY32" i="1" s="1"/>
  <c r="AZ32" i="1" s="1"/>
  <c r="AJ32" i="1"/>
  <c r="AG32" i="1"/>
  <c r="AE32" i="1"/>
  <c r="AF32" i="1" s="1"/>
  <c r="AA32" i="1"/>
  <c r="Z32" i="1"/>
  <c r="Y32" i="1"/>
  <c r="V32" i="1"/>
  <c r="W32" i="1" s="1"/>
  <c r="R32" i="1"/>
  <c r="M32" i="1"/>
  <c r="X32" i="1" s="1"/>
  <c r="PP31" i="1"/>
  <c r="PK31" i="1"/>
  <c r="PL31" i="1" s="1"/>
  <c r="PO31" i="1" s="1"/>
  <c r="PG31" i="1"/>
  <c r="PF31" i="1"/>
  <c r="PE31" i="1"/>
  <c r="PB31" i="1"/>
  <c r="OX31" i="1"/>
  <c r="OT31" i="1"/>
  <c r="OV31" i="1" s="1"/>
  <c r="OS31" i="1"/>
  <c r="OO31" i="1"/>
  <c r="ON31" i="1"/>
  <c r="OM31" i="1"/>
  <c r="OJ31" i="1"/>
  <c r="OL31" i="1" s="1"/>
  <c r="OF31" i="1"/>
  <c r="OA31" i="1"/>
  <c r="OB31" i="1" s="1"/>
  <c r="NW31" i="1"/>
  <c r="NR31" i="1"/>
  <c r="NS31" i="1" s="1"/>
  <c r="NN31" i="1"/>
  <c r="NI31" i="1"/>
  <c r="NJ31" i="1" s="1"/>
  <c r="NM31" i="1" s="1"/>
  <c r="NE31" i="1"/>
  <c r="MZ31" i="1"/>
  <c r="NA31" i="1" s="1"/>
  <c r="MV31" i="1"/>
  <c r="MQ31" i="1"/>
  <c r="MR31" i="1" s="1"/>
  <c r="MU31" i="1" s="1"/>
  <c r="MM31" i="1"/>
  <c r="MH31" i="1"/>
  <c r="MI31" i="1" s="1"/>
  <c r="MD31" i="1"/>
  <c r="LY31" i="1"/>
  <c r="LZ31" i="1" s="1"/>
  <c r="LU31" i="1"/>
  <c r="LP31" i="1"/>
  <c r="LQ31" i="1" s="1"/>
  <c r="LT31" i="1" s="1"/>
  <c r="LL31" i="1"/>
  <c r="LG31" i="1"/>
  <c r="LH31" i="1" s="1"/>
  <c r="LK31" i="1" s="1"/>
  <c r="LC31" i="1"/>
  <c r="KX31" i="1"/>
  <c r="KY31" i="1" s="1"/>
  <c r="KT31" i="1"/>
  <c r="KP31" i="1"/>
  <c r="KS31" i="1" s="1"/>
  <c r="KO31" i="1"/>
  <c r="KK31" i="1"/>
  <c r="KF31" i="1"/>
  <c r="KG31" i="1" s="1"/>
  <c r="KB31" i="1"/>
  <c r="JW31" i="1"/>
  <c r="JX31" i="1" s="1"/>
  <c r="JZ31" i="1" s="1"/>
  <c r="JS31" i="1"/>
  <c r="JR31" i="1"/>
  <c r="JQ31" i="1"/>
  <c r="JN31" i="1"/>
  <c r="JJ31" i="1"/>
  <c r="JE31" i="1"/>
  <c r="JF31" i="1" s="1"/>
  <c r="JA31" i="1"/>
  <c r="IW31" i="1"/>
  <c r="IX31" i="1" s="1"/>
  <c r="IV31" i="1"/>
  <c r="IR31" i="1"/>
  <c r="IM31" i="1"/>
  <c r="IN31" i="1" s="1"/>
  <c r="II31" i="1"/>
  <c r="ID31" i="1"/>
  <c r="IE31" i="1" s="1"/>
  <c r="HZ31" i="1"/>
  <c r="HV31" i="1"/>
  <c r="HW31" i="1" s="1"/>
  <c r="HU31" i="1"/>
  <c r="HQ31" i="1"/>
  <c r="HL31" i="1"/>
  <c r="HM31" i="1" s="1"/>
  <c r="HH31" i="1"/>
  <c r="HG31" i="1"/>
  <c r="HF31" i="1"/>
  <c r="HE31" i="1"/>
  <c r="HD31" i="1"/>
  <c r="HC31" i="1"/>
  <c r="GY31" i="1"/>
  <c r="GT31" i="1"/>
  <c r="GU31" i="1" s="1"/>
  <c r="GP31" i="1"/>
  <c r="GK31" i="1"/>
  <c r="GL31" i="1" s="1"/>
  <c r="GG31" i="1"/>
  <c r="GC31" i="1"/>
  <c r="GB31" i="1"/>
  <c r="FX31" i="1"/>
  <c r="FS31" i="1"/>
  <c r="FT31" i="1" s="1"/>
  <c r="FO31" i="1"/>
  <c r="FJ31" i="1"/>
  <c r="FK31" i="1" s="1"/>
  <c r="FL31" i="1" s="1"/>
  <c r="FF31" i="1"/>
  <c r="FB31" i="1"/>
  <c r="FA31" i="1"/>
  <c r="EW31" i="1"/>
  <c r="EV31" i="1"/>
  <c r="EU31" i="1"/>
  <c r="ER31" i="1"/>
  <c r="ET31" i="1" s="1"/>
  <c r="EN31" i="1"/>
  <c r="EI31" i="1"/>
  <c r="EJ31" i="1" s="1"/>
  <c r="EE31" i="1"/>
  <c r="DZ31" i="1"/>
  <c r="EA31" i="1" s="1"/>
  <c r="EC31" i="1" s="1"/>
  <c r="DV31" i="1"/>
  <c r="DR31" i="1"/>
  <c r="DQ31" i="1"/>
  <c r="DM31" i="1"/>
  <c r="DH31" i="1"/>
  <c r="DI31" i="1" s="1"/>
  <c r="DK31" i="1" s="1"/>
  <c r="DD31" i="1"/>
  <c r="CY31" i="1"/>
  <c r="CZ31" i="1" s="1"/>
  <c r="CU31" i="1"/>
  <c r="CQ31" i="1"/>
  <c r="CR31" i="1" s="1"/>
  <c r="CP31" i="1"/>
  <c r="CL31" i="1"/>
  <c r="CK31" i="1"/>
  <c r="CJ31" i="1"/>
  <c r="CG31" i="1"/>
  <c r="CI31" i="1" s="1"/>
  <c r="CC31" i="1"/>
  <c r="BX31" i="1"/>
  <c r="BY31" i="1" s="1"/>
  <c r="CB31" i="1" s="1"/>
  <c r="BT31" i="1"/>
  <c r="BO31" i="1"/>
  <c r="BP31" i="1" s="1"/>
  <c r="BQ31" i="1" s="1"/>
  <c r="BK31" i="1"/>
  <c r="BF31" i="1"/>
  <c r="BG31" i="1" s="1"/>
  <c r="BB31" i="1"/>
  <c r="AW31" i="1"/>
  <c r="AX31" i="1" s="1"/>
  <c r="AS31" i="1"/>
  <c r="AN31" i="1"/>
  <c r="AO31" i="1" s="1"/>
  <c r="AJ31" i="1"/>
  <c r="AE31" i="1"/>
  <c r="AF31" i="1" s="1"/>
  <c r="AA31" i="1"/>
  <c r="Z31" i="1"/>
  <c r="Y31" i="1"/>
  <c r="V31" i="1"/>
  <c r="W31" i="1" s="1"/>
  <c r="R31" i="1"/>
  <c r="M31" i="1"/>
  <c r="X31" i="1" s="1"/>
  <c r="PP30" i="1"/>
  <c r="PK30" i="1"/>
  <c r="PL30" i="1" s="1"/>
  <c r="PG30" i="1"/>
  <c r="PF30" i="1"/>
  <c r="PE30" i="1"/>
  <c r="PB30" i="1"/>
  <c r="PD30" i="1" s="1"/>
  <c r="OX30" i="1"/>
  <c r="OV30" i="1"/>
  <c r="OS30" i="1"/>
  <c r="OT30" i="1" s="1"/>
  <c r="OW30" i="1" s="1"/>
  <c r="OO30" i="1"/>
  <c r="ON30" i="1"/>
  <c r="OM30" i="1"/>
  <c r="OJ30" i="1"/>
  <c r="OL30" i="1" s="1"/>
  <c r="OF30" i="1"/>
  <c r="OB30" i="1"/>
  <c r="OE30" i="1" s="1"/>
  <c r="OA30" i="1"/>
  <c r="NW30" i="1"/>
  <c r="NR30" i="1"/>
  <c r="NS30" i="1" s="1"/>
  <c r="NN30" i="1"/>
  <c r="NI30" i="1"/>
  <c r="NJ30" i="1" s="1"/>
  <c r="NE30" i="1"/>
  <c r="MZ30" i="1"/>
  <c r="NA30" i="1" s="1"/>
  <c r="MV30" i="1"/>
  <c r="MQ30" i="1"/>
  <c r="MR30" i="1" s="1"/>
  <c r="MU30" i="1" s="1"/>
  <c r="MM30" i="1"/>
  <c r="MH30" i="1"/>
  <c r="MI30" i="1" s="1"/>
  <c r="MD30" i="1"/>
  <c r="LY30" i="1"/>
  <c r="LZ30" i="1" s="1"/>
  <c r="LU30" i="1"/>
  <c r="LP30" i="1"/>
  <c r="LQ30" i="1" s="1"/>
  <c r="LL30" i="1"/>
  <c r="LG30" i="1"/>
  <c r="LH30" i="1" s="1"/>
  <c r="LK30" i="1" s="1"/>
  <c r="LC30" i="1"/>
  <c r="KX30" i="1"/>
  <c r="KY30" i="1" s="1"/>
  <c r="KT30" i="1"/>
  <c r="KO30" i="1"/>
  <c r="KP30" i="1" s="1"/>
  <c r="KK30" i="1"/>
  <c r="KF30" i="1"/>
  <c r="KG30" i="1" s="1"/>
  <c r="KB30" i="1"/>
  <c r="JW30" i="1"/>
  <c r="JX30" i="1" s="1"/>
  <c r="KA30" i="1" s="1"/>
  <c r="JS30" i="1"/>
  <c r="JR30" i="1"/>
  <c r="JQ30" i="1"/>
  <c r="JN30" i="1"/>
  <c r="JP30" i="1" s="1"/>
  <c r="JJ30" i="1"/>
  <c r="JE30" i="1"/>
  <c r="JF30" i="1" s="1"/>
  <c r="JI30" i="1" s="1"/>
  <c r="JA30" i="1"/>
  <c r="IV30" i="1"/>
  <c r="IW30" i="1" s="1"/>
  <c r="IR30" i="1"/>
  <c r="IM30" i="1"/>
  <c r="IN30" i="1" s="1"/>
  <c r="IO30" i="1" s="1"/>
  <c r="II30" i="1"/>
  <c r="ID30" i="1"/>
  <c r="IE30" i="1" s="1"/>
  <c r="HZ30" i="1"/>
  <c r="HU30" i="1"/>
  <c r="HV30" i="1" s="1"/>
  <c r="HW30" i="1" s="1"/>
  <c r="HQ30" i="1"/>
  <c r="HL30" i="1"/>
  <c r="HM30" i="1" s="1"/>
  <c r="HH30" i="1"/>
  <c r="HG30" i="1"/>
  <c r="HF30" i="1"/>
  <c r="HC30" i="1"/>
  <c r="HE30" i="1" s="1"/>
  <c r="GY30" i="1"/>
  <c r="GT30" i="1"/>
  <c r="GU30" i="1" s="1"/>
  <c r="GP30" i="1"/>
  <c r="GK30" i="1"/>
  <c r="GL30" i="1" s="1"/>
  <c r="GM30" i="1" s="1"/>
  <c r="GG30" i="1"/>
  <c r="GB30" i="1"/>
  <c r="GC30" i="1" s="1"/>
  <c r="FX30" i="1"/>
  <c r="FS30" i="1"/>
  <c r="FT30" i="1" s="1"/>
  <c r="FO30" i="1"/>
  <c r="FJ30" i="1"/>
  <c r="FF30" i="1"/>
  <c r="FA30" i="1"/>
  <c r="FB30" i="1" s="1"/>
  <c r="FC30" i="1" s="1"/>
  <c r="EW30" i="1"/>
  <c r="EV30" i="1"/>
  <c r="EU30" i="1"/>
  <c r="ER30" i="1"/>
  <c r="ET30" i="1" s="1"/>
  <c r="EN30" i="1"/>
  <c r="EI30" i="1"/>
  <c r="EJ30" i="1" s="1"/>
  <c r="EE30" i="1"/>
  <c r="DZ30" i="1"/>
  <c r="EA30" i="1" s="1"/>
  <c r="DV30" i="1"/>
  <c r="DQ30" i="1"/>
  <c r="DR30" i="1" s="1"/>
  <c r="DM30" i="1"/>
  <c r="DH30" i="1"/>
  <c r="DI30" i="1" s="1"/>
  <c r="DD30" i="1"/>
  <c r="CZ30" i="1"/>
  <c r="CY30" i="1"/>
  <c r="CU30" i="1"/>
  <c r="CP30" i="1"/>
  <c r="CQ30" i="1" s="1"/>
  <c r="CL30" i="1"/>
  <c r="CK30" i="1"/>
  <c r="CJ30" i="1"/>
  <c r="CG30" i="1"/>
  <c r="CI30" i="1" s="1"/>
  <c r="CC30" i="1"/>
  <c r="BX30" i="1"/>
  <c r="BY30" i="1" s="1"/>
  <c r="BT30" i="1"/>
  <c r="BO30" i="1"/>
  <c r="BP30" i="1" s="1"/>
  <c r="BK30" i="1"/>
  <c r="BF30" i="1"/>
  <c r="BG30" i="1" s="1"/>
  <c r="BB30" i="1"/>
  <c r="AW30" i="1"/>
  <c r="AX30" i="1" s="1"/>
  <c r="BA30" i="1" s="1"/>
  <c r="AS30" i="1"/>
  <c r="AN30" i="1"/>
  <c r="AO30" i="1" s="1"/>
  <c r="AJ30" i="1"/>
  <c r="AE30" i="1"/>
  <c r="AF30" i="1" s="1"/>
  <c r="AA30" i="1"/>
  <c r="Z30" i="1"/>
  <c r="Y30" i="1"/>
  <c r="V30" i="1"/>
  <c r="W30" i="1" s="1"/>
  <c r="R30" i="1"/>
  <c r="M30" i="1"/>
  <c r="N30" i="1" s="1"/>
  <c r="PP29" i="1"/>
  <c r="PK29" i="1"/>
  <c r="PL29" i="1" s="1"/>
  <c r="PG29" i="1"/>
  <c r="PF29" i="1"/>
  <c r="PE29" i="1"/>
  <c r="PB29" i="1"/>
  <c r="PD29" i="1" s="1"/>
  <c r="OX29" i="1"/>
  <c r="OS29" i="1"/>
  <c r="OT29" i="1" s="1"/>
  <c r="OO29" i="1"/>
  <c r="ON29" i="1"/>
  <c r="OM29" i="1"/>
  <c r="OK29" i="1"/>
  <c r="OJ29" i="1"/>
  <c r="OL29" i="1" s="1"/>
  <c r="OF29" i="1"/>
  <c r="OB29" i="1"/>
  <c r="OE29" i="1" s="1"/>
  <c r="OA29" i="1"/>
  <c r="NW29" i="1"/>
  <c r="NR29" i="1"/>
  <c r="NS29" i="1" s="1"/>
  <c r="NV29" i="1" s="1"/>
  <c r="NN29" i="1"/>
  <c r="NI29" i="1"/>
  <c r="NJ29" i="1" s="1"/>
  <c r="NE29" i="1"/>
  <c r="NA29" i="1"/>
  <c r="ND29" i="1" s="1"/>
  <c r="MZ29" i="1"/>
  <c r="MV29" i="1"/>
  <c r="MR29" i="1"/>
  <c r="MU29" i="1" s="1"/>
  <c r="MQ29" i="1"/>
  <c r="MM29" i="1"/>
  <c r="MH29" i="1"/>
  <c r="MI29" i="1" s="1"/>
  <c r="ML29" i="1" s="1"/>
  <c r="MD29" i="1"/>
  <c r="LY29" i="1"/>
  <c r="LZ29" i="1" s="1"/>
  <c r="LU29" i="1"/>
  <c r="LQ29" i="1"/>
  <c r="LT29" i="1" s="1"/>
  <c r="LP29" i="1"/>
  <c r="LL29" i="1"/>
  <c r="LH29" i="1"/>
  <c r="LK29" i="1" s="1"/>
  <c r="LG29" i="1"/>
  <c r="LC29" i="1"/>
  <c r="KX29" i="1"/>
  <c r="KY29" i="1" s="1"/>
  <c r="LB29" i="1" s="1"/>
  <c r="KT29" i="1"/>
  <c r="KO29" i="1"/>
  <c r="KP29" i="1" s="1"/>
  <c r="KK29" i="1"/>
  <c r="KG29" i="1"/>
  <c r="KJ29" i="1" s="1"/>
  <c r="KF29" i="1"/>
  <c r="KB29" i="1"/>
  <c r="JX29" i="1"/>
  <c r="KA29" i="1" s="1"/>
  <c r="JW29" i="1"/>
  <c r="JS29" i="1"/>
  <c r="JR29" i="1"/>
  <c r="JQ29" i="1"/>
  <c r="JN29" i="1"/>
  <c r="JP29" i="1" s="1"/>
  <c r="JJ29" i="1"/>
  <c r="JE29" i="1"/>
  <c r="JF29" i="1" s="1"/>
  <c r="JA29" i="1"/>
  <c r="IV29" i="1"/>
  <c r="IW29" i="1" s="1"/>
  <c r="IR29" i="1"/>
  <c r="IM29" i="1"/>
  <c r="IN29" i="1" s="1"/>
  <c r="II29" i="1"/>
  <c r="ID29" i="1"/>
  <c r="IE29" i="1" s="1"/>
  <c r="HZ29" i="1"/>
  <c r="HU29" i="1"/>
  <c r="HV29" i="1" s="1"/>
  <c r="HQ29" i="1"/>
  <c r="HL29" i="1"/>
  <c r="HM29" i="1" s="1"/>
  <c r="HH29" i="1"/>
  <c r="HG29" i="1"/>
  <c r="HF29" i="1"/>
  <c r="HD29" i="1"/>
  <c r="HC29" i="1"/>
  <c r="HE29" i="1" s="1"/>
  <c r="GY29" i="1"/>
  <c r="GT29" i="1"/>
  <c r="GU29" i="1" s="1"/>
  <c r="GX29" i="1" s="1"/>
  <c r="GP29" i="1"/>
  <c r="GK29" i="1"/>
  <c r="GL29" i="1" s="1"/>
  <c r="GG29" i="1"/>
  <c r="GB29" i="1"/>
  <c r="GC29" i="1" s="1"/>
  <c r="FX29" i="1"/>
  <c r="FS29" i="1"/>
  <c r="FT29" i="1" s="1"/>
  <c r="FO29" i="1"/>
  <c r="FJ29" i="1"/>
  <c r="FK29" i="1" s="1"/>
  <c r="FF29" i="1"/>
  <c r="FA29" i="1"/>
  <c r="FB29" i="1" s="1"/>
  <c r="EW29" i="1"/>
  <c r="EV29" i="1"/>
  <c r="EU29" i="1"/>
  <c r="ES29" i="1"/>
  <c r="ER29" i="1"/>
  <c r="ET29" i="1" s="1"/>
  <c r="EN29" i="1"/>
  <c r="EJ29" i="1"/>
  <c r="EM29" i="1" s="1"/>
  <c r="EI29" i="1"/>
  <c r="EE29" i="1"/>
  <c r="DZ29" i="1"/>
  <c r="EA29" i="1" s="1"/>
  <c r="DV29" i="1"/>
  <c r="DQ29" i="1"/>
  <c r="DR29" i="1" s="1"/>
  <c r="DM29" i="1"/>
  <c r="DI29" i="1"/>
  <c r="DH29" i="1"/>
  <c r="DD29" i="1"/>
  <c r="CY29" i="1"/>
  <c r="CZ29" i="1" s="1"/>
  <c r="CU29" i="1"/>
  <c r="CP29" i="1"/>
  <c r="CQ29" i="1" s="1"/>
  <c r="CL29" i="1"/>
  <c r="CK29" i="1"/>
  <c r="CJ29" i="1"/>
  <c r="CI29" i="1"/>
  <c r="CG29" i="1"/>
  <c r="CH29" i="1" s="1"/>
  <c r="CC29" i="1"/>
  <c r="BY29" i="1"/>
  <c r="BX29" i="1"/>
  <c r="BT29" i="1"/>
  <c r="BO29" i="1"/>
  <c r="BP29" i="1" s="1"/>
  <c r="BK29" i="1"/>
  <c r="BG29" i="1"/>
  <c r="BF29" i="1"/>
  <c r="BB29" i="1"/>
  <c r="AW29" i="1"/>
  <c r="AX29" i="1" s="1"/>
  <c r="AZ29" i="1" s="1"/>
  <c r="AS29" i="1"/>
  <c r="AN29" i="1"/>
  <c r="AO29" i="1" s="1"/>
  <c r="AJ29" i="1"/>
  <c r="AF29" i="1"/>
  <c r="AI29" i="1" s="1"/>
  <c r="AE29" i="1"/>
  <c r="AA29" i="1"/>
  <c r="Z29" i="1"/>
  <c r="Y29" i="1"/>
  <c r="V29" i="1"/>
  <c r="W29" i="1" s="1"/>
  <c r="R29" i="1"/>
  <c r="M29" i="1"/>
  <c r="PP28" i="1"/>
  <c r="PK28" i="1"/>
  <c r="PL28" i="1" s="1"/>
  <c r="PN28" i="1" s="1"/>
  <c r="PG28" i="1"/>
  <c r="PF28" i="1"/>
  <c r="PE28" i="1"/>
  <c r="PD28" i="1"/>
  <c r="PB28" i="1"/>
  <c r="PC28" i="1" s="1"/>
  <c r="OX28" i="1"/>
  <c r="OS28" i="1"/>
  <c r="OT28" i="1" s="1"/>
  <c r="OU28" i="1" s="1"/>
  <c r="OO28" i="1"/>
  <c r="ON28" i="1"/>
  <c r="OM28" i="1"/>
  <c r="OJ28" i="1"/>
  <c r="OK28" i="1" s="1"/>
  <c r="OF28" i="1"/>
  <c r="OE28" i="1"/>
  <c r="OA28" i="1"/>
  <c r="OB28" i="1" s="1"/>
  <c r="NW28" i="1"/>
  <c r="NS28" i="1"/>
  <c r="NV28" i="1" s="1"/>
  <c r="NR28" i="1"/>
  <c r="NN28" i="1"/>
  <c r="NI28" i="1"/>
  <c r="NJ28" i="1" s="1"/>
  <c r="NK28" i="1" s="1"/>
  <c r="NE28" i="1"/>
  <c r="MZ28" i="1"/>
  <c r="NA28" i="1" s="1"/>
  <c r="MV28" i="1"/>
  <c r="MQ28" i="1"/>
  <c r="MR28" i="1" s="1"/>
  <c r="MU28" i="1" s="1"/>
  <c r="MM28" i="1"/>
  <c r="MH28" i="1"/>
  <c r="MI28" i="1" s="1"/>
  <c r="MD28" i="1"/>
  <c r="LY28" i="1"/>
  <c r="LZ28" i="1" s="1"/>
  <c r="MA28" i="1" s="1"/>
  <c r="LU28" i="1"/>
  <c r="LP28" i="1"/>
  <c r="LQ28" i="1" s="1"/>
  <c r="LL28" i="1"/>
  <c r="LG28" i="1"/>
  <c r="LH28" i="1" s="1"/>
  <c r="LI28" i="1" s="1"/>
  <c r="LC28" i="1"/>
  <c r="KX28" i="1"/>
  <c r="KY28" i="1" s="1"/>
  <c r="KT28" i="1"/>
  <c r="KO28" i="1"/>
  <c r="KP28" i="1" s="1"/>
  <c r="KQ28" i="1" s="1"/>
  <c r="KK28" i="1"/>
  <c r="KG28" i="1"/>
  <c r="KF28" i="1"/>
  <c r="KB28" i="1"/>
  <c r="JW28" i="1"/>
  <c r="JX28" i="1" s="1"/>
  <c r="JY28" i="1" s="1"/>
  <c r="JS28" i="1"/>
  <c r="JR28" i="1"/>
  <c r="JQ28" i="1"/>
  <c r="JN28" i="1"/>
  <c r="JP28" i="1" s="1"/>
  <c r="JJ28" i="1"/>
  <c r="JH28" i="1"/>
  <c r="JE28" i="1"/>
  <c r="JF28" i="1" s="1"/>
  <c r="JG28" i="1" s="1"/>
  <c r="JA28" i="1"/>
  <c r="IV28" i="1"/>
  <c r="IW28" i="1" s="1"/>
  <c r="IX28" i="1" s="1"/>
  <c r="IR28" i="1"/>
  <c r="IP28" i="1"/>
  <c r="IM28" i="1"/>
  <c r="IN28" i="1" s="1"/>
  <c r="IO28" i="1" s="1"/>
  <c r="II28" i="1"/>
  <c r="ID28" i="1"/>
  <c r="IE28" i="1" s="1"/>
  <c r="IF28" i="1" s="1"/>
  <c r="HZ28" i="1"/>
  <c r="HU28" i="1"/>
  <c r="HV28" i="1" s="1"/>
  <c r="HW28" i="1" s="1"/>
  <c r="HQ28" i="1"/>
  <c r="HL28" i="1"/>
  <c r="HM28" i="1" s="1"/>
  <c r="HN28" i="1" s="1"/>
  <c r="HH28" i="1"/>
  <c r="HG28" i="1"/>
  <c r="HF28" i="1"/>
  <c r="HC28" i="1"/>
  <c r="GY28" i="1"/>
  <c r="GT28" i="1"/>
  <c r="GU28" i="1" s="1"/>
  <c r="GV28" i="1" s="1"/>
  <c r="GP28" i="1"/>
  <c r="GK28" i="1"/>
  <c r="GL28" i="1" s="1"/>
  <c r="GM28" i="1" s="1"/>
  <c r="GG28" i="1"/>
  <c r="GB28" i="1"/>
  <c r="GC28" i="1" s="1"/>
  <c r="GD28" i="1" s="1"/>
  <c r="FX28" i="1"/>
  <c r="FW28" i="1"/>
  <c r="FS28" i="1"/>
  <c r="FT28" i="1" s="1"/>
  <c r="FO28" i="1"/>
  <c r="FK28" i="1"/>
  <c r="FL28" i="1" s="1"/>
  <c r="FJ28" i="1"/>
  <c r="FF28" i="1"/>
  <c r="FA28" i="1"/>
  <c r="FB28" i="1" s="1"/>
  <c r="FC28" i="1" s="1"/>
  <c r="EW28" i="1"/>
  <c r="EV28" i="1"/>
  <c r="EU28" i="1"/>
  <c r="ET28" i="1"/>
  <c r="ER28" i="1"/>
  <c r="ES28" i="1" s="1"/>
  <c r="EN28" i="1"/>
  <c r="EI28" i="1"/>
  <c r="EJ28" i="1" s="1"/>
  <c r="EK28" i="1" s="1"/>
  <c r="EE28" i="1"/>
  <c r="DZ28" i="1"/>
  <c r="EA28" i="1" s="1"/>
  <c r="EB28" i="1" s="1"/>
  <c r="DV28" i="1"/>
  <c r="DQ28" i="1"/>
  <c r="DR28" i="1" s="1"/>
  <c r="DS28" i="1" s="1"/>
  <c r="DM28" i="1"/>
  <c r="DI28" i="1"/>
  <c r="DH28" i="1"/>
  <c r="DD28" i="1"/>
  <c r="CY28" i="1"/>
  <c r="CZ28" i="1" s="1"/>
  <c r="DC28" i="1" s="1"/>
  <c r="CU28" i="1"/>
  <c r="CP28" i="1"/>
  <c r="CQ28" i="1" s="1"/>
  <c r="CR28" i="1" s="1"/>
  <c r="CL28" i="1"/>
  <c r="CK28" i="1"/>
  <c r="CJ28" i="1"/>
  <c r="CG28" i="1"/>
  <c r="CC28" i="1"/>
  <c r="BX28" i="1"/>
  <c r="BY28" i="1" s="1"/>
  <c r="BZ28" i="1" s="1"/>
  <c r="BT28" i="1"/>
  <c r="BO28" i="1"/>
  <c r="BP28" i="1" s="1"/>
  <c r="BQ28" i="1" s="1"/>
  <c r="BK28" i="1"/>
  <c r="BG28" i="1"/>
  <c r="BH28" i="1" s="1"/>
  <c r="BF28" i="1"/>
  <c r="BB28" i="1"/>
  <c r="AW28" i="1"/>
  <c r="AX28" i="1" s="1"/>
  <c r="BA28" i="1" s="1"/>
  <c r="AS28" i="1"/>
  <c r="AN28" i="1"/>
  <c r="AO28" i="1" s="1"/>
  <c r="AP28" i="1" s="1"/>
  <c r="AJ28" i="1"/>
  <c r="AE28" i="1"/>
  <c r="AF28" i="1" s="1"/>
  <c r="AI28" i="1" s="1"/>
  <c r="AA28" i="1"/>
  <c r="Z28" i="1"/>
  <c r="Y28" i="1"/>
  <c r="V28" i="1"/>
  <c r="W28" i="1" s="1"/>
  <c r="R28" i="1"/>
  <c r="M28" i="1"/>
  <c r="PP27" i="1"/>
  <c r="PK27" i="1"/>
  <c r="PL27" i="1" s="1"/>
  <c r="PG27" i="1"/>
  <c r="PF27" i="1"/>
  <c r="PE27" i="1"/>
  <c r="PD27" i="1"/>
  <c r="PB27" i="1"/>
  <c r="PC27" i="1" s="1"/>
  <c r="OX27" i="1"/>
  <c r="OS27" i="1"/>
  <c r="OT27" i="1" s="1"/>
  <c r="OO27" i="1"/>
  <c r="ON27" i="1"/>
  <c r="OM27" i="1"/>
  <c r="OJ27" i="1"/>
  <c r="OK27" i="1" s="1"/>
  <c r="OF27" i="1"/>
  <c r="OA27" i="1"/>
  <c r="OB27" i="1" s="1"/>
  <c r="NW27" i="1"/>
  <c r="NR27" i="1"/>
  <c r="NS27" i="1" s="1"/>
  <c r="NN27" i="1"/>
  <c r="NI27" i="1"/>
  <c r="NJ27" i="1" s="1"/>
  <c r="NE27" i="1"/>
  <c r="MZ27" i="1"/>
  <c r="NA27" i="1" s="1"/>
  <c r="MV27" i="1"/>
  <c r="MQ27" i="1"/>
  <c r="MR27" i="1" s="1"/>
  <c r="MM27" i="1"/>
  <c r="MH27" i="1"/>
  <c r="MI27" i="1" s="1"/>
  <c r="MD27" i="1"/>
  <c r="LY27" i="1"/>
  <c r="LZ27" i="1" s="1"/>
  <c r="LU27" i="1"/>
  <c r="LP27" i="1"/>
  <c r="LQ27" i="1" s="1"/>
  <c r="LL27" i="1"/>
  <c r="LG27" i="1"/>
  <c r="LH27" i="1" s="1"/>
  <c r="LC27" i="1"/>
  <c r="KX27" i="1"/>
  <c r="KY27" i="1" s="1"/>
  <c r="KT27" i="1"/>
  <c r="KO27" i="1"/>
  <c r="KP27" i="1" s="1"/>
  <c r="KK27" i="1"/>
  <c r="KF27" i="1"/>
  <c r="KG27" i="1" s="1"/>
  <c r="KB27" i="1"/>
  <c r="JW27" i="1"/>
  <c r="JX27" i="1" s="1"/>
  <c r="JS27" i="1"/>
  <c r="JR27" i="1"/>
  <c r="JQ27" i="1"/>
  <c r="JP27" i="1"/>
  <c r="JN27" i="1"/>
  <c r="JO27" i="1" s="1"/>
  <c r="JJ27" i="1"/>
  <c r="JE27" i="1"/>
  <c r="JF27" i="1" s="1"/>
  <c r="JA27" i="1"/>
  <c r="IV27" i="1"/>
  <c r="IW27" i="1" s="1"/>
  <c r="IR27" i="1"/>
  <c r="IM27" i="1"/>
  <c r="IN27" i="1" s="1"/>
  <c r="II27" i="1"/>
  <c r="ID27" i="1"/>
  <c r="IE27" i="1" s="1"/>
  <c r="HZ27" i="1"/>
  <c r="HU27" i="1"/>
  <c r="HV27" i="1" s="1"/>
  <c r="HQ27" i="1"/>
  <c r="HL27" i="1"/>
  <c r="HM27" i="1" s="1"/>
  <c r="HH27" i="1"/>
  <c r="HG27" i="1"/>
  <c r="HF27" i="1"/>
  <c r="HC27" i="1"/>
  <c r="HE27" i="1" s="1"/>
  <c r="GY27" i="1"/>
  <c r="GT27" i="1"/>
  <c r="GU27" i="1" s="1"/>
  <c r="GP27" i="1"/>
  <c r="GK27" i="1"/>
  <c r="GL27" i="1" s="1"/>
  <c r="GG27" i="1"/>
  <c r="GB27" i="1"/>
  <c r="GC27" i="1" s="1"/>
  <c r="FX27" i="1"/>
  <c r="FS27" i="1"/>
  <c r="FT27" i="1" s="1"/>
  <c r="FO27" i="1"/>
  <c r="FN27" i="1"/>
  <c r="FM27" i="1"/>
  <c r="FJ27" i="1"/>
  <c r="FL27" i="1" s="1"/>
  <c r="FF27" i="1"/>
  <c r="FE27" i="1"/>
  <c r="FD27" i="1"/>
  <c r="FA27" i="1"/>
  <c r="FC27" i="1" s="1"/>
  <c r="EW27" i="1"/>
  <c r="EV27" i="1"/>
  <c r="EU27" i="1"/>
  <c r="ER27" i="1"/>
  <c r="ES27" i="1" s="1"/>
  <c r="EN27" i="1"/>
  <c r="EM27" i="1"/>
  <c r="EL27" i="1"/>
  <c r="EI27" i="1"/>
  <c r="EK27" i="1" s="1"/>
  <c r="EE27" i="1"/>
  <c r="ED27" i="1"/>
  <c r="EC27" i="1"/>
  <c r="DZ27" i="1"/>
  <c r="EA27" i="1" s="1"/>
  <c r="DV27" i="1"/>
  <c r="DU27" i="1"/>
  <c r="DT27" i="1"/>
  <c r="DQ27" i="1"/>
  <c r="DS27" i="1" s="1"/>
  <c r="DM27" i="1"/>
  <c r="DL27" i="1"/>
  <c r="DK27" i="1"/>
  <c r="DH27" i="1"/>
  <c r="DI27" i="1" s="1"/>
  <c r="DD27" i="1"/>
  <c r="DC27" i="1"/>
  <c r="DB27" i="1"/>
  <c r="CY27" i="1"/>
  <c r="CZ27" i="1" s="1"/>
  <c r="DJ27" i="1" s="1"/>
  <c r="CU27" i="1"/>
  <c r="CT27" i="1"/>
  <c r="CS27" i="1"/>
  <c r="CR27" i="1"/>
  <c r="CP27" i="1"/>
  <c r="CQ27" i="1" s="1"/>
  <c r="DA27" i="1" s="1"/>
  <c r="CL27" i="1"/>
  <c r="CK27" i="1"/>
  <c r="CJ27" i="1"/>
  <c r="CG27" i="1"/>
  <c r="CI27" i="1" s="1"/>
  <c r="CC27" i="1"/>
  <c r="CB27" i="1"/>
  <c r="CA27" i="1"/>
  <c r="BX27" i="1"/>
  <c r="BY27" i="1" s="1"/>
  <c r="BT27" i="1"/>
  <c r="BS27" i="1"/>
  <c r="BR27" i="1"/>
  <c r="BO27" i="1"/>
  <c r="BQ27" i="1" s="1"/>
  <c r="BK27" i="1"/>
  <c r="BJ27" i="1"/>
  <c r="BI27" i="1"/>
  <c r="BF27" i="1"/>
  <c r="BG27" i="1" s="1"/>
  <c r="BB27" i="1"/>
  <c r="BA27" i="1"/>
  <c r="AZ27" i="1"/>
  <c r="AW27" i="1"/>
  <c r="AX27" i="1" s="1"/>
  <c r="AS27" i="1"/>
  <c r="AR27" i="1"/>
  <c r="AQ27" i="1"/>
  <c r="AP27" i="1"/>
  <c r="AN27" i="1"/>
  <c r="AO27" i="1" s="1"/>
  <c r="AY27" i="1" s="1"/>
  <c r="AJ27" i="1"/>
  <c r="AI27" i="1"/>
  <c r="AH27" i="1"/>
  <c r="AE27" i="1"/>
  <c r="AG27" i="1" s="1"/>
  <c r="AA27" i="1"/>
  <c r="Z27" i="1"/>
  <c r="Y27" i="1"/>
  <c r="V27" i="1"/>
  <c r="W27" i="1" s="1"/>
  <c r="R27" i="1"/>
  <c r="Q27" i="1"/>
  <c r="P27" i="1"/>
  <c r="O27" i="1"/>
  <c r="M27" i="1"/>
  <c r="PP26" i="1"/>
  <c r="PK26" i="1"/>
  <c r="PL26" i="1" s="1"/>
  <c r="PO26" i="1" s="1"/>
  <c r="PG26" i="1"/>
  <c r="PF26" i="1"/>
  <c r="PE26" i="1"/>
  <c r="PD26" i="1"/>
  <c r="PB26" i="1"/>
  <c r="PC26" i="1" s="1"/>
  <c r="OX26" i="1"/>
  <c r="OT26" i="1"/>
  <c r="OW26" i="1" s="1"/>
  <c r="OS26" i="1"/>
  <c r="OO26" i="1"/>
  <c r="ON26" i="1"/>
  <c r="OM26" i="1"/>
  <c r="OJ26" i="1"/>
  <c r="OL26" i="1" s="1"/>
  <c r="OF26" i="1"/>
  <c r="OB26" i="1"/>
  <c r="OE26" i="1" s="1"/>
  <c r="OA26" i="1"/>
  <c r="NW26" i="1"/>
  <c r="NR26" i="1"/>
  <c r="NS26" i="1" s="1"/>
  <c r="NV26" i="1" s="1"/>
  <c r="NN26" i="1"/>
  <c r="NI26" i="1"/>
  <c r="NJ26" i="1" s="1"/>
  <c r="NM26" i="1" s="1"/>
  <c r="NE26" i="1"/>
  <c r="MZ26" i="1"/>
  <c r="NA26" i="1" s="1"/>
  <c r="MV26" i="1"/>
  <c r="MQ26" i="1"/>
  <c r="MR26" i="1" s="1"/>
  <c r="MU26" i="1" s="1"/>
  <c r="MM26" i="1"/>
  <c r="MH26" i="1"/>
  <c r="MI26" i="1" s="1"/>
  <c r="MD26" i="1"/>
  <c r="LZ26" i="1"/>
  <c r="MC26" i="1" s="1"/>
  <c r="LY26" i="1"/>
  <c r="LU26" i="1"/>
  <c r="LQ26" i="1"/>
  <c r="LR26" i="1" s="1"/>
  <c r="LP26" i="1"/>
  <c r="LL26" i="1"/>
  <c r="LG26" i="1"/>
  <c r="LH26" i="1" s="1"/>
  <c r="LK26" i="1" s="1"/>
  <c r="LC26" i="1"/>
  <c r="KY26" i="1"/>
  <c r="LB26" i="1" s="1"/>
  <c r="KX26" i="1"/>
  <c r="KT26" i="1"/>
  <c r="KO26" i="1"/>
  <c r="KP26" i="1" s="1"/>
  <c r="KS26" i="1" s="1"/>
  <c r="KK26" i="1"/>
  <c r="KF26" i="1"/>
  <c r="KG26" i="1" s="1"/>
  <c r="KB26" i="1"/>
  <c r="JW26" i="1"/>
  <c r="JX26" i="1" s="1"/>
  <c r="JS26" i="1"/>
  <c r="JR26" i="1"/>
  <c r="JQ26" i="1"/>
  <c r="JN26" i="1"/>
  <c r="JP26" i="1" s="1"/>
  <c r="JJ26" i="1"/>
  <c r="JE26" i="1"/>
  <c r="JF26" i="1" s="1"/>
  <c r="JI26" i="1" s="1"/>
  <c r="JA26" i="1"/>
  <c r="IV26" i="1"/>
  <c r="IW26" i="1" s="1"/>
  <c r="IX26" i="1" s="1"/>
  <c r="IY26" i="1" s="1"/>
  <c r="IR26" i="1"/>
  <c r="IN26" i="1"/>
  <c r="IQ26" i="1" s="1"/>
  <c r="IM26" i="1"/>
  <c r="II26" i="1"/>
  <c r="ID26" i="1"/>
  <c r="IE26" i="1" s="1"/>
  <c r="IH26" i="1" s="1"/>
  <c r="HZ26" i="1"/>
  <c r="HU26" i="1"/>
  <c r="HV26" i="1" s="1"/>
  <c r="HY26" i="1" s="1"/>
  <c r="HQ26" i="1"/>
  <c r="HL26" i="1"/>
  <c r="HM26" i="1" s="1"/>
  <c r="HN26" i="1" s="1"/>
  <c r="HO26" i="1" s="1"/>
  <c r="HH26" i="1"/>
  <c r="HG26" i="1"/>
  <c r="HF26" i="1"/>
  <c r="HC26" i="1"/>
  <c r="HE26" i="1" s="1"/>
  <c r="GY26" i="1"/>
  <c r="GT26" i="1"/>
  <c r="GU26" i="1" s="1"/>
  <c r="GX26" i="1" s="1"/>
  <c r="GP26" i="1"/>
  <c r="GL26" i="1"/>
  <c r="GO26" i="1" s="1"/>
  <c r="GK26" i="1"/>
  <c r="GG26" i="1"/>
  <c r="GB26" i="1"/>
  <c r="GC26" i="1" s="1"/>
  <c r="GD26" i="1" s="1"/>
  <c r="GE26" i="1" s="1"/>
  <c r="FX26" i="1"/>
  <c r="FS26" i="1"/>
  <c r="FT26" i="1" s="1"/>
  <c r="FO26" i="1"/>
  <c r="FN26" i="1"/>
  <c r="FM26" i="1"/>
  <c r="FK26" i="1"/>
  <c r="FJ26" i="1"/>
  <c r="FF26" i="1"/>
  <c r="FE26" i="1"/>
  <c r="FD26" i="1"/>
  <c r="FA26" i="1"/>
  <c r="FB26" i="1" s="1"/>
  <c r="EW26" i="1"/>
  <c r="EV26" i="1"/>
  <c r="EU26" i="1"/>
  <c r="ER26" i="1"/>
  <c r="ET26" i="1" s="1"/>
  <c r="EN26" i="1"/>
  <c r="EM26" i="1"/>
  <c r="EL26" i="1"/>
  <c r="EI26" i="1"/>
  <c r="EK26" i="1" s="1"/>
  <c r="EE26" i="1"/>
  <c r="ED26" i="1"/>
  <c r="EC26" i="1"/>
  <c r="DZ26" i="1"/>
  <c r="EB26" i="1" s="1"/>
  <c r="DV26" i="1"/>
  <c r="DU26" i="1"/>
  <c r="DT26" i="1"/>
  <c r="DR26" i="1"/>
  <c r="DQ26" i="1"/>
  <c r="DS26" i="1" s="1"/>
  <c r="DM26" i="1"/>
  <c r="DL26" i="1"/>
  <c r="DK26" i="1"/>
  <c r="DH26" i="1"/>
  <c r="DI26" i="1" s="1"/>
  <c r="DD26" i="1"/>
  <c r="DC26" i="1"/>
  <c r="DB26" i="1"/>
  <c r="CY26" i="1"/>
  <c r="CZ26" i="1" s="1"/>
  <c r="DJ26" i="1" s="1"/>
  <c r="CU26" i="1"/>
  <c r="CT26" i="1"/>
  <c r="CS26" i="1"/>
  <c r="CP26" i="1"/>
  <c r="CR26" i="1" s="1"/>
  <c r="CL26" i="1"/>
  <c r="CK26" i="1"/>
  <c r="CJ26" i="1"/>
  <c r="CG26" i="1"/>
  <c r="CI26" i="1" s="1"/>
  <c r="CC26" i="1"/>
  <c r="CB26" i="1"/>
  <c r="CA26" i="1"/>
  <c r="BX26" i="1"/>
  <c r="BZ26" i="1" s="1"/>
  <c r="BT26" i="1"/>
  <c r="BS26" i="1"/>
  <c r="BR26" i="1"/>
  <c r="BP26" i="1"/>
  <c r="BO26" i="1"/>
  <c r="BQ26" i="1" s="1"/>
  <c r="BK26" i="1"/>
  <c r="BJ26" i="1"/>
  <c r="BI26" i="1"/>
  <c r="BF26" i="1"/>
  <c r="BH26" i="1" s="1"/>
  <c r="BB26" i="1"/>
  <c r="BA26" i="1"/>
  <c r="AZ26" i="1"/>
  <c r="AW26" i="1"/>
  <c r="AX26" i="1" s="1"/>
  <c r="AS26" i="1"/>
  <c r="AR26" i="1"/>
  <c r="AQ26" i="1"/>
  <c r="AP26" i="1"/>
  <c r="AN26" i="1"/>
  <c r="AO26" i="1" s="1"/>
  <c r="AY26" i="1" s="1"/>
  <c r="AJ26" i="1"/>
  <c r="AI26" i="1"/>
  <c r="AH26" i="1"/>
  <c r="AG26" i="1"/>
  <c r="AE26" i="1"/>
  <c r="AF26" i="1" s="1"/>
  <c r="AA26" i="1"/>
  <c r="Z26" i="1"/>
  <c r="Y26" i="1"/>
  <c r="V26" i="1"/>
  <c r="W26" i="1" s="1"/>
  <c r="R26" i="1"/>
  <c r="Q26" i="1"/>
  <c r="P26" i="1"/>
  <c r="O26" i="1"/>
  <c r="N26" i="1"/>
  <c r="M26" i="1"/>
  <c r="PP25" i="1"/>
  <c r="PK25" i="1"/>
  <c r="PL25" i="1" s="1"/>
  <c r="PG25" i="1"/>
  <c r="PF25" i="1"/>
  <c r="PE25" i="1"/>
  <c r="PB25" i="1"/>
  <c r="PD25" i="1" s="1"/>
  <c r="OX25" i="1"/>
  <c r="OS25" i="1"/>
  <c r="OT25" i="1" s="1"/>
  <c r="OO25" i="1"/>
  <c r="ON25" i="1"/>
  <c r="OM25" i="1"/>
  <c r="OJ25" i="1"/>
  <c r="OL25" i="1" s="1"/>
  <c r="OF25" i="1"/>
  <c r="OA25" i="1"/>
  <c r="OB25" i="1" s="1"/>
  <c r="NW25" i="1"/>
  <c r="NR25" i="1"/>
  <c r="NS25" i="1" s="1"/>
  <c r="NN25" i="1"/>
  <c r="NI25" i="1"/>
  <c r="NJ25" i="1" s="1"/>
  <c r="NE25" i="1"/>
  <c r="MZ25" i="1"/>
  <c r="NA25" i="1" s="1"/>
  <c r="MV25" i="1"/>
  <c r="MQ25" i="1"/>
  <c r="MR25" i="1" s="1"/>
  <c r="MM25" i="1"/>
  <c r="MH25" i="1"/>
  <c r="MI25" i="1" s="1"/>
  <c r="MD25" i="1"/>
  <c r="LY25" i="1"/>
  <c r="LZ25" i="1" s="1"/>
  <c r="LU25" i="1"/>
  <c r="LP25" i="1"/>
  <c r="LQ25" i="1" s="1"/>
  <c r="LL25" i="1"/>
  <c r="LG25" i="1"/>
  <c r="LH25" i="1" s="1"/>
  <c r="LC25" i="1"/>
  <c r="KX25" i="1"/>
  <c r="KY25" i="1" s="1"/>
  <c r="KT25" i="1"/>
  <c r="KO25" i="1"/>
  <c r="KP25" i="1" s="1"/>
  <c r="KK25" i="1"/>
  <c r="KF25" i="1"/>
  <c r="KG25" i="1" s="1"/>
  <c r="KB25" i="1"/>
  <c r="JW25" i="1"/>
  <c r="JX25" i="1" s="1"/>
  <c r="JS25" i="1"/>
  <c r="JR25" i="1"/>
  <c r="JQ25" i="1"/>
  <c r="JN25" i="1"/>
  <c r="JP25" i="1" s="1"/>
  <c r="JJ25" i="1"/>
  <c r="JE25" i="1"/>
  <c r="JF25" i="1" s="1"/>
  <c r="JA25" i="1"/>
  <c r="IZ25" i="1"/>
  <c r="IY25" i="1"/>
  <c r="IV25" i="1"/>
  <c r="IX25" i="1" s="1"/>
  <c r="IR25" i="1"/>
  <c r="IQ25" i="1"/>
  <c r="IP25" i="1"/>
  <c r="IM25" i="1"/>
  <c r="IN25" i="1" s="1"/>
  <c r="II25" i="1"/>
  <c r="IH25" i="1"/>
  <c r="IG25" i="1"/>
  <c r="ID25" i="1"/>
  <c r="IF25" i="1" s="1"/>
  <c r="HZ25" i="1"/>
  <c r="HY25" i="1"/>
  <c r="HX25" i="1"/>
  <c r="HU25" i="1"/>
  <c r="HV25" i="1" s="1"/>
  <c r="HQ25" i="1"/>
  <c r="HP25" i="1"/>
  <c r="HO25" i="1"/>
  <c r="HL25" i="1"/>
  <c r="HN25" i="1" s="1"/>
  <c r="HH25" i="1"/>
  <c r="HG25" i="1"/>
  <c r="HF25" i="1"/>
  <c r="HC25" i="1"/>
  <c r="HD25" i="1" s="1"/>
  <c r="GY25" i="1"/>
  <c r="GX25" i="1"/>
  <c r="GW25" i="1"/>
  <c r="GT25" i="1"/>
  <c r="GV25" i="1" s="1"/>
  <c r="GP25" i="1"/>
  <c r="GO25" i="1"/>
  <c r="GN25" i="1"/>
  <c r="GM25" i="1"/>
  <c r="GK25" i="1"/>
  <c r="GL25" i="1" s="1"/>
  <c r="GG25" i="1"/>
  <c r="GF25" i="1"/>
  <c r="GE25" i="1"/>
  <c r="GB25" i="1"/>
  <c r="GD25" i="1" s="1"/>
  <c r="FX25" i="1"/>
  <c r="FW25" i="1"/>
  <c r="FV25" i="1"/>
  <c r="FS25" i="1"/>
  <c r="FT25" i="1" s="1"/>
  <c r="FO25" i="1"/>
  <c r="FN25" i="1"/>
  <c r="FM25" i="1"/>
  <c r="FJ25" i="1"/>
  <c r="FF25" i="1"/>
  <c r="FE25" i="1"/>
  <c r="FD25" i="1"/>
  <c r="FA25" i="1"/>
  <c r="FB25" i="1" s="1"/>
  <c r="EW25" i="1"/>
  <c r="EV25" i="1"/>
  <c r="EU25" i="1"/>
  <c r="ER25" i="1"/>
  <c r="ET25" i="1" s="1"/>
  <c r="EN25" i="1"/>
  <c r="EM25" i="1"/>
  <c r="EL25" i="1"/>
  <c r="EI25" i="1"/>
  <c r="EJ25" i="1" s="1"/>
  <c r="EE25" i="1"/>
  <c r="DZ25" i="1"/>
  <c r="EA25" i="1" s="1"/>
  <c r="DV25" i="1"/>
  <c r="DQ25" i="1"/>
  <c r="DR25" i="1" s="1"/>
  <c r="DM25" i="1"/>
  <c r="DH25" i="1"/>
  <c r="DI25" i="1" s="1"/>
  <c r="DD25" i="1"/>
  <c r="CY25" i="1"/>
  <c r="CZ25" i="1" s="1"/>
  <c r="CU25" i="1"/>
  <c r="CT25" i="1"/>
  <c r="CS25" i="1"/>
  <c r="CP25" i="1"/>
  <c r="CR25" i="1" s="1"/>
  <c r="CL25" i="1"/>
  <c r="CK25" i="1"/>
  <c r="CJ25" i="1"/>
  <c r="CG25" i="1"/>
  <c r="CH25" i="1" s="1"/>
  <c r="CC25" i="1"/>
  <c r="BX25" i="1"/>
  <c r="BY25" i="1" s="1"/>
  <c r="BT25" i="1"/>
  <c r="BO25" i="1"/>
  <c r="BP25" i="1" s="1"/>
  <c r="BK25" i="1"/>
  <c r="BF25" i="1"/>
  <c r="BG25" i="1" s="1"/>
  <c r="BB25" i="1"/>
  <c r="BA25" i="1"/>
  <c r="AZ25" i="1"/>
  <c r="AW25" i="1"/>
  <c r="AX25" i="1" s="1"/>
  <c r="AS25" i="1"/>
  <c r="AR25" i="1"/>
  <c r="AQ25" i="1"/>
  <c r="AP25" i="1"/>
  <c r="AN25" i="1"/>
  <c r="AO25" i="1" s="1"/>
  <c r="AY25" i="1" s="1"/>
  <c r="AJ25" i="1"/>
  <c r="AI25" i="1"/>
  <c r="AH25" i="1"/>
  <c r="AE25" i="1"/>
  <c r="AF25" i="1" s="1"/>
  <c r="AA25" i="1"/>
  <c r="Z25" i="1"/>
  <c r="Y25" i="1"/>
  <c r="V25" i="1"/>
  <c r="W25" i="1" s="1"/>
  <c r="R25" i="1"/>
  <c r="M25" i="1"/>
  <c r="PP24" i="1"/>
  <c r="PK24" i="1"/>
  <c r="PL24" i="1" s="1"/>
  <c r="PG24" i="1"/>
  <c r="PF24" i="1"/>
  <c r="PE24" i="1"/>
  <c r="PC24" i="1"/>
  <c r="PB24" i="1"/>
  <c r="PD24" i="1" s="1"/>
  <c r="OX24" i="1"/>
  <c r="OS24" i="1"/>
  <c r="OT24" i="1" s="1"/>
  <c r="OW24" i="1" s="1"/>
  <c r="OO24" i="1"/>
  <c r="ON24" i="1"/>
  <c r="OM24" i="1"/>
  <c r="OL24" i="1"/>
  <c r="OJ24" i="1"/>
  <c r="OK24" i="1" s="1"/>
  <c r="OF24" i="1"/>
  <c r="OA24" i="1"/>
  <c r="OB24" i="1" s="1"/>
  <c r="NW24" i="1"/>
  <c r="NR24" i="1"/>
  <c r="NS24" i="1" s="1"/>
  <c r="NV24" i="1" s="1"/>
  <c r="NN24" i="1"/>
  <c r="NI24" i="1"/>
  <c r="NJ24" i="1" s="1"/>
  <c r="NE24" i="1"/>
  <c r="NA24" i="1"/>
  <c r="ND24" i="1" s="1"/>
  <c r="MZ24" i="1"/>
  <c r="MV24" i="1"/>
  <c r="MQ24" i="1"/>
  <c r="MR24" i="1" s="1"/>
  <c r="MS24" i="1" s="1"/>
  <c r="MM24" i="1"/>
  <c r="MH24" i="1"/>
  <c r="MI24" i="1" s="1"/>
  <c r="ML24" i="1" s="1"/>
  <c r="MD24" i="1"/>
  <c r="LY24" i="1"/>
  <c r="LZ24" i="1" s="1"/>
  <c r="LU24" i="1"/>
  <c r="LP24" i="1"/>
  <c r="LQ24" i="1" s="1"/>
  <c r="LT24" i="1" s="1"/>
  <c r="LL24" i="1"/>
  <c r="LG24" i="1"/>
  <c r="LH24" i="1" s="1"/>
  <c r="LC24" i="1"/>
  <c r="KY24" i="1"/>
  <c r="LB24" i="1" s="1"/>
  <c r="KX24" i="1"/>
  <c r="KT24" i="1"/>
  <c r="KP24" i="1"/>
  <c r="KS24" i="1" s="1"/>
  <c r="KO24" i="1"/>
  <c r="KK24" i="1"/>
  <c r="KF24" i="1"/>
  <c r="KG24" i="1" s="1"/>
  <c r="KJ24" i="1" s="1"/>
  <c r="KB24" i="1"/>
  <c r="JW24" i="1"/>
  <c r="JX24" i="1" s="1"/>
  <c r="JY24" i="1" s="1"/>
  <c r="JZ24" i="1" s="1"/>
  <c r="JS24" i="1"/>
  <c r="JR24" i="1"/>
  <c r="JQ24" i="1"/>
  <c r="JN24" i="1"/>
  <c r="JP24" i="1" s="1"/>
  <c r="JJ24" i="1"/>
  <c r="JF24" i="1"/>
  <c r="JI24" i="1" s="1"/>
  <c r="JE24" i="1"/>
  <c r="JA24" i="1"/>
  <c r="IV24" i="1"/>
  <c r="IW24" i="1" s="1"/>
  <c r="IZ24" i="1" s="1"/>
  <c r="IR24" i="1"/>
  <c r="IM24" i="1"/>
  <c r="IN24" i="1" s="1"/>
  <c r="IO24" i="1" s="1"/>
  <c r="IP24" i="1" s="1"/>
  <c r="II24" i="1"/>
  <c r="ID24" i="1"/>
  <c r="IE24" i="1" s="1"/>
  <c r="IH24" i="1" s="1"/>
  <c r="HZ24" i="1"/>
  <c r="HV24" i="1"/>
  <c r="HY24" i="1" s="1"/>
  <c r="HU24" i="1"/>
  <c r="HQ24" i="1"/>
  <c r="HL24" i="1"/>
  <c r="HM24" i="1" s="1"/>
  <c r="HP24" i="1" s="1"/>
  <c r="HH24" i="1"/>
  <c r="HG24" i="1"/>
  <c r="HF24" i="1"/>
  <c r="HC24" i="1"/>
  <c r="HE24" i="1" s="1"/>
  <c r="GY24" i="1"/>
  <c r="GT24" i="1"/>
  <c r="GU24" i="1" s="1"/>
  <c r="GX24" i="1" s="1"/>
  <c r="GP24" i="1"/>
  <c r="GK24" i="1"/>
  <c r="GL24" i="1" s="1"/>
  <c r="GO24" i="1" s="1"/>
  <c r="GG24" i="1"/>
  <c r="GC24" i="1"/>
  <c r="GF24" i="1" s="1"/>
  <c r="GB24" i="1"/>
  <c r="FX24" i="1"/>
  <c r="FS24" i="1"/>
  <c r="FT24" i="1" s="1"/>
  <c r="FW24" i="1" s="1"/>
  <c r="FO24" i="1"/>
  <c r="FN24" i="1"/>
  <c r="FM24" i="1"/>
  <c r="FL24" i="1"/>
  <c r="FJ24" i="1"/>
  <c r="FK24" i="1" s="1"/>
  <c r="FF24" i="1"/>
  <c r="FE24" i="1"/>
  <c r="FD24" i="1"/>
  <c r="FA24" i="1"/>
  <c r="FC24" i="1" s="1"/>
  <c r="EW24" i="1"/>
  <c r="EV24" i="1"/>
  <c r="EU24" i="1"/>
  <c r="ET24" i="1"/>
  <c r="ES24" i="1"/>
  <c r="ER24" i="1"/>
  <c r="EN24" i="1"/>
  <c r="EM24" i="1"/>
  <c r="EL24" i="1"/>
  <c r="EI24" i="1"/>
  <c r="EK24" i="1" s="1"/>
  <c r="EE24" i="1"/>
  <c r="ED24" i="1"/>
  <c r="EC24" i="1"/>
  <c r="DZ24" i="1"/>
  <c r="EB24" i="1" s="1"/>
  <c r="DV24" i="1"/>
  <c r="DU24" i="1"/>
  <c r="DT24" i="1"/>
  <c r="DR24" i="1"/>
  <c r="DQ24" i="1"/>
  <c r="DS24" i="1" s="1"/>
  <c r="DM24" i="1"/>
  <c r="DL24" i="1"/>
  <c r="DK24" i="1"/>
  <c r="DH24" i="1"/>
  <c r="DI24" i="1" s="1"/>
  <c r="DD24" i="1"/>
  <c r="DC24" i="1"/>
  <c r="DB24" i="1"/>
  <c r="CY24" i="1"/>
  <c r="CZ24" i="1" s="1"/>
  <c r="DJ24" i="1" s="1"/>
  <c r="CU24" i="1"/>
  <c r="CT24" i="1"/>
  <c r="CS24" i="1"/>
  <c r="CR24" i="1"/>
  <c r="CQ24" i="1"/>
  <c r="DA24" i="1" s="1"/>
  <c r="CP24" i="1"/>
  <c r="CL24" i="1"/>
  <c r="CK24" i="1"/>
  <c r="CJ24" i="1"/>
  <c r="CG24" i="1"/>
  <c r="CI24" i="1" s="1"/>
  <c r="CC24" i="1"/>
  <c r="CB24" i="1"/>
  <c r="CA24" i="1"/>
  <c r="BX24" i="1"/>
  <c r="BZ24" i="1" s="1"/>
  <c r="BT24" i="1"/>
  <c r="BS24" i="1"/>
  <c r="BR24" i="1"/>
  <c r="BP24" i="1"/>
  <c r="BO24" i="1"/>
  <c r="BQ24" i="1" s="1"/>
  <c r="BK24" i="1"/>
  <c r="BJ24" i="1"/>
  <c r="BI24" i="1"/>
  <c r="BF24" i="1"/>
  <c r="BH24" i="1" s="1"/>
  <c r="BB24" i="1"/>
  <c r="BA24" i="1"/>
  <c r="AZ24" i="1"/>
  <c r="AW24" i="1"/>
  <c r="AX24" i="1" s="1"/>
  <c r="AS24" i="1"/>
  <c r="AR24" i="1"/>
  <c r="AQ24" i="1"/>
  <c r="AP24" i="1"/>
  <c r="AO24" i="1"/>
  <c r="AY24" i="1" s="1"/>
  <c r="AN24" i="1"/>
  <c r="AJ24" i="1"/>
  <c r="AI24" i="1"/>
  <c r="AH24" i="1"/>
  <c r="AE24" i="1"/>
  <c r="AG24" i="1" s="1"/>
  <c r="AA24" i="1"/>
  <c r="Z24" i="1"/>
  <c r="Y24" i="1"/>
  <c r="V24" i="1"/>
  <c r="W24" i="1" s="1"/>
  <c r="R24" i="1"/>
  <c r="Q24" i="1"/>
  <c r="P24" i="1"/>
  <c r="O24" i="1"/>
  <c r="M24" i="1"/>
  <c r="PP23" i="1"/>
  <c r="PK23" i="1"/>
  <c r="PL23" i="1" s="1"/>
  <c r="PG23" i="1"/>
  <c r="PF23" i="1"/>
  <c r="PE23" i="1"/>
  <c r="PB23" i="1"/>
  <c r="PC23" i="1" s="1"/>
  <c r="OX23" i="1"/>
  <c r="OS23" i="1"/>
  <c r="OT23" i="1" s="1"/>
  <c r="OO23" i="1"/>
  <c r="ON23" i="1"/>
  <c r="OM23" i="1"/>
  <c r="OL23" i="1"/>
  <c r="OJ23" i="1"/>
  <c r="OK23" i="1" s="1"/>
  <c r="OF23" i="1"/>
  <c r="OA23" i="1"/>
  <c r="OB23" i="1" s="1"/>
  <c r="NW23" i="1"/>
  <c r="NR23" i="1"/>
  <c r="NS23" i="1" s="1"/>
  <c r="NN23" i="1"/>
  <c r="NI23" i="1"/>
  <c r="NJ23" i="1" s="1"/>
  <c r="NE23" i="1"/>
  <c r="MZ23" i="1"/>
  <c r="NA23" i="1" s="1"/>
  <c r="MV23" i="1"/>
  <c r="MQ23" i="1"/>
  <c r="MR23" i="1" s="1"/>
  <c r="MM23" i="1"/>
  <c r="MH23" i="1"/>
  <c r="MI23" i="1" s="1"/>
  <c r="MD23" i="1"/>
  <c r="LY23" i="1"/>
  <c r="LZ23" i="1" s="1"/>
  <c r="LU23" i="1"/>
  <c r="LP23" i="1"/>
  <c r="LQ23" i="1" s="1"/>
  <c r="LL23" i="1"/>
  <c r="LG23" i="1"/>
  <c r="LH23" i="1" s="1"/>
  <c r="LC23" i="1"/>
  <c r="KX23" i="1"/>
  <c r="KY23" i="1" s="1"/>
  <c r="KT23" i="1"/>
  <c r="KO23" i="1"/>
  <c r="KP23" i="1" s="1"/>
  <c r="KK23" i="1"/>
  <c r="KF23" i="1"/>
  <c r="KG23" i="1" s="1"/>
  <c r="KB23" i="1"/>
  <c r="JW23" i="1"/>
  <c r="JX23" i="1" s="1"/>
  <c r="JS23" i="1"/>
  <c r="JR23" i="1"/>
  <c r="JQ23" i="1"/>
  <c r="JN23" i="1"/>
  <c r="JO23" i="1" s="1"/>
  <c r="JJ23" i="1"/>
  <c r="JE23" i="1"/>
  <c r="JF23" i="1" s="1"/>
  <c r="JA23" i="1"/>
  <c r="IV23" i="1"/>
  <c r="IW23" i="1" s="1"/>
  <c r="IR23" i="1"/>
  <c r="IM23" i="1"/>
  <c r="IN23" i="1" s="1"/>
  <c r="II23" i="1"/>
  <c r="ID23" i="1"/>
  <c r="IE23" i="1" s="1"/>
  <c r="HZ23" i="1"/>
  <c r="HY23" i="1"/>
  <c r="HX23" i="1"/>
  <c r="HU23" i="1"/>
  <c r="HW23" i="1" s="1"/>
  <c r="HQ23" i="1"/>
  <c r="HP23" i="1"/>
  <c r="HO23" i="1"/>
  <c r="HN23" i="1"/>
  <c r="HL23" i="1"/>
  <c r="HM23" i="1" s="1"/>
  <c r="HH23" i="1"/>
  <c r="HG23" i="1"/>
  <c r="HF23" i="1"/>
  <c r="HC23" i="1"/>
  <c r="HE23" i="1" s="1"/>
  <c r="GY23" i="1"/>
  <c r="GT23" i="1"/>
  <c r="GU23" i="1" s="1"/>
  <c r="GP23" i="1"/>
  <c r="GK23" i="1"/>
  <c r="GL23" i="1" s="1"/>
  <c r="GG23" i="1"/>
  <c r="GB23" i="1"/>
  <c r="GC23" i="1" s="1"/>
  <c r="FX23" i="1"/>
  <c r="FS23" i="1"/>
  <c r="FT23" i="1" s="1"/>
  <c r="FO23" i="1"/>
  <c r="FJ23" i="1"/>
  <c r="FF23" i="1"/>
  <c r="FE23" i="1"/>
  <c r="FD23" i="1"/>
  <c r="FA23" i="1"/>
  <c r="FC23" i="1" s="1"/>
  <c r="EW23" i="1"/>
  <c r="EV23" i="1"/>
  <c r="EU23" i="1"/>
  <c r="ER23" i="1"/>
  <c r="ES23" i="1" s="1"/>
  <c r="EN23" i="1"/>
  <c r="EI23" i="1"/>
  <c r="EJ23" i="1" s="1"/>
  <c r="EE23" i="1"/>
  <c r="DZ23" i="1"/>
  <c r="EA23" i="1" s="1"/>
  <c r="DV23" i="1"/>
  <c r="DQ23" i="1"/>
  <c r="DR23" i="1" s="1"/>
  <c r="DM23" i="1"/>
  <c r="DH23" i="1"/>
  <c r="DI23" i="1" s="1"/>
  <c r="DD23" i="1"/>
  <c r="CY23" i="1"/>
  <c r="CZ23" i="1" s="1"/>
  <c r="CU23" i="1"/>
  <c r="CP23" i="1"/>
  <c r="CQ23" i="1" s="1"/>
  <c r="CL23" i="1"/>
  <c r="CK23" i="1"/>
  <c r="CJ23" i="1"/>
  <c r="CG23" i="1"/>
  <c r="CI23" i="1" s="1"/>
  <c r="CC23" i="1"/>
  <c r="BX23" i="1"/>
  <c r="BY23" i="1" s="1"/>
  <c r="BT23" i="1"/>
  <c r="BO23" i="1"/>
  <c r="BP23" i="1" s="1"/>
  <c r="BK23" i="1"/>
  <c r="BF23" i="1"/>
  <c r="BG23" i="1" s="1"/>
  <c r="BB23" i="1"/>
  <c r="AW23" i="1"/>
  <c r="AX23" i="1" s="1"/>
  <c r="AS23" i="1"/>
  <c r="AN23" i="1"/>
  <c r="AO23" i="1" s="1"/>
  <c r="AJ23" i="1"/>
  <c r="AE23" i="1"/>
  <c r="AF23" i="1" s="1"/>
  <c r="AA23" i="1"/>
  <c r="Z23" i="1"/>
  <c r="Y23" i="1"/>
  <c r="V23" i="1"/>
  <c r="W23" i="1" s="1"/>
  <c r="R23" i="1"/>
  <c r="M23" i="1"/>
  <c r="X23" i="1" s="1"/>
  <c r="PP22" i="1"/>
  <c r="PL22" i="1"/>
  <c r="PO22" i="1" s="1"/>
  <c r="PK22" i="1"/>
  <c r="PG22" i="1"/>
  <c r="PF22" i="1"/>
  <c r="PE22" i="1"/>
  <c r="PB22" i="1"/>
  <c r="PD22" i="1" s="1"/>
  <c r="OX22" i="1"/>
  <c r="OS22" i="1"/>
  <c r="OT22" i="1" s="1"/>
  <c r="OW22" i="1" s="1"/>
  <c r="OO22" i="1"/>
  <c r="ON22" i="1"/>
  <c r="OM22" i="1"/>
  <c r="OK22" i="1"/>
  <c r="OJ22" i="1"/>
  <c r="OL22" i="1" s="1"/>
  <c r="OF22" i="1"/>
  <c r="OA22" i="1"/>
  <c r="OB22" i="1" s="1"/>
  <c r="OE22" i="1" s="1"/>
  <c r="NW22" i="1"/>
  <c r="NR22" i="1"/>
  <c r="NS22" i="1" s="1"/>
  <c r="NN22" i="1"/>
  <c r="NI22" i="1"/>
  <c r="NJ22" i="1" s="1"/>
  <c r="NM22" i="1" s="1"/>
  <c r="NE22" i="1"/>
  <c r="MZ22" i="1"/>
  <c r="NA22" i="1" s="1"/>
  <c r="MV22" i="1"/>
  <c r="MR22" i="1"/>
  <c r="MU22" i="1" s="1"/>
  <c r="MQ22" i="1"/>
  <c r="MM22" i="1"/>
  <c r="MI22" i="1"/>
  <c r="MJ22" i="1" s="1"/>
  <c r="MH22" i="1"/>
  <c r="MD22" i="1"/>
  <c r="LY22" i="1"/>
  <c r="LZ22" i="1" s="1"/>
  <c r="MC22" i="1" s="1"/>
  <c r="LU22" i="1"/>
  <c r="LQ22" i="1"/>
  <c r="LT22" i="1" s="1"/>
  <c r="LP22" i="1"/>
  <c r="LL22" i="1"/>
  <c r="LG22" i="1"/>
  <c r="LH22" i="1" s="1"/>
  <c r="LK22" i="1" s="1"/>
  <c r="LC22" i="1"/>
  <c r="KX22" i="1"/>
  <c r="KY22" i="1" s="1"/>
  <c r="KT22" i="1"/>
  <c r="KO22" i="1"/>
  <c r="KP22" i="1" s="1"/>
  <c r="KS22" i="1" s="1"/>
  <c r="KK22" i="1"/>
  <c r="KG22" i="1"/>
  <c r="KJ22" i="1" s="1"/>
  <c r="KF22" i="1"/>
  <c r="KB22" i="1"/>
  <c r="JW22" i="1"/>
  <c r="JX22" i="1" s="1"/>
  <c r="JS22" i="1"/>
  <c r="JR22" i="1"/>
  <c r="JQ22" i="1"/>
  <c r="JO22" i="1"/>
  <c r="JN22" i="1"/>
  <c r="JP22" i="1" s="1"/>
  <c r="JJ22" i="1"/>
  <c r="JE22" i="1"/>
  <c r="JF22" i="1" s="1"/>
  <c r="JI22" i="1" s="1"/>
  <c r="JA22" i="1"/>
  <c r="IV22" i="1"/>
  <c r="IW22" i="1" s="1"/>
  <c r="IY22" i="1" s="1"/>
  <c r="IR22" i="1"/>
  <c r="IN22" i="1"/>
  <c r="IM22" i="1"/>
  <c r="II22" i="1"/>
  <c r="ID22" i="1"/>
  <c r="IE22" i="1" s="1"/>
  <c r="HZ22" i="1"/>
  <c r="HU22" i="1"/>
  <c r="HV22" i="1" s="1"/>
  <c r="HQ22" i="1"/>
  <c r="HL22" i="1"/>
  <c r="HM22" i="1" s="1"/>
  <c r="HO22" i="1" s="1"/>
  <c r="HH22" i="1"/>
  <c r="HG22" i="1"/>
  <c r="HF22" i="1"/>
  <c r="HD22" i="1"/>
  <c r="HC22" i="1"/>
  <c r="HE22" i="1" s="1"/>
  <c r="GY22" i="1"/>
  <c r="GT22" i="1"/>
  <c r="GU22" i="1" s="1"/>
  <c r="GP22" i="1"/>
  <c r="GK22" i="1"/>
  <c r="GL22" i="1" s="1"/>
  <c r="GG22" i="1"/>
  <c r="GB22" i="1"/>
  <c r="GC22" i="1" s="1"/>
  <c r="GF22" i="1" s="1"/>
  <c r="FX22" i="1"/>
  <c r="FT22" i="1"/>
  <c r="FS22" i="1"/>
  <c r="FO22" i="1"/>
  <c r="FJ22" i="1"/>
  <c r="FF22" i="1"/>
  <c r="FA22" i="1"/>
  <c r="FB22" i="1" s="1"/>
  <c r="EW22" i="1"/>
  <c r="EV22" i="1"/>
  <c r="EU22" i="1"/>
  <c r="ER22" i="1"/>
  <c r="ES22" i="1" s="1"/>
  <c r="EN22" i="1"/>
  <c r="EJ22" i="1"/>
  <c r="EM22" i="1" s="1"/>
  <c r="EI22" i="1"/>
  <c r="EE22" i="1"/>
  <c r="DZ22" i="1"/>
  <c r="EA22" i="1" s="1"/>
  <c r="DV22" i="1"/>
  <c r="DQ22" i="1"/>
  <c r="DR22" i="1" s="1"/>
  <c r="DU22" i="1" s="1"/>
  <c r="DM22" i="1"/>
  <c r="DH22" i="1"/>
  <c r="DI22" i="1" s="1"/>
  <c r="DD22" i="1"/>
  <c r="CY22" i="1"/>
  <c r="CZ22" i="1" s="1"/>
  <c r="DC22" i="1" s="1"/>
  <c r="CU22" i="1"/>
  <c r="CP22" i="1"/>
  <c r="CQ22" i="1" s="1"/>
  <c r="CL22" i="1"/>
  <c r="CK22" i="1"/>
  <c r="CJ22" i="1"/>
  <c r="CG22" i="1"/>
  <c r="CI22" i="1" s="1"/>
  <c r="CC22" i="1"/>
  <c r="BX22" i="1"/>
  <c r="BY22" i="1" s="1"/>
  <c r="BT22" i="1"/>
  <c r="BP22" i="1"/>
  <c r="BS22" i="1" s="1"/>
  <c r="BO22" i="1"/>
  <c r="BK22" i="1"/>
  <c r="BF22" i="1"/>
  <c r="BG22" i="1" s="1"/>
  <c r="BB22" i="1"/>
  <c r="AW22" i="1"/>
  <c r="AX22" i="1" s="1"/>
  <c r="BA22" i="1" s="1"/>
  <c r="AS22" i="1"/>
  <c r="AN22" i="1"/>
  <c r="AO22" i="1" s="1"/>
  <c r="AJ22" i="1"/>
  <c r="AE22" i="1"/>
  <c r="AF22" i="1" s="1"/>
  <c r="AI22" i="1" s="1"/>
  <c r="AA22" i="1"/>
  <c r="Z22" i="1"/>
  <c r="Y22" i="1"/>
  <c r="V22" i="1"/>
  <c r="W22" i="1" s="1"/>
  <c r="R22" i="1"/>
  <c r="N22" i="1"/>
  <c r="Q22" i="1" s="1"/>
  <c r="M22" i="1"/>
  <c r="X22" i="1" s="1"/>
  <c r="PP21" i="1"/>
  <c r="PK21" i="1"/>
  <c r="PL21" i="1" s="1"/>
  <c r="PG21" i="1"/>
  <c r="PF21" i="1"/>
  <c r="PE21" i="1"/>
  <c r="PB21" i="1"/>
  <c r="PD21" i="1" s="1"/>
  <c r="OX21" i="1"/>
  <c r="OS21" i="1"/>
  <c r="OT21" i="1" s="1"/>
  <c r="OO21" i="1"/>
  <c r="ON21" i="1"/>
  <c r="OM21" i="1"/>
  <c r="OJ21" i="1"/>
  <c r="OF21" i="1"/>
  <c r="OA21" i="1"/>
  <c r="OB21" i="1" s="1"/>
  <c r="NW21" i="1"/>
  <c r="NR21" i="1"/>
  <c r="NS21" i="1" s="1"/>
  <c r="NN21" i="1"/>
  <c r="NI21" i="1"/>
  <c r="NJ21" i="1" s="1"/>
  <c r="NE21" i="1"/>
  <c r="MZ21" i="1"/>
  <c r="NA21" i="1" s="1"/>
  <c r="MV21" i="1"/>
  <c r="MS21" i="1"/>
  <c r="MQ21" i="1"/>
  <c r="MR21" i="1" s="1"/>
  <c r="MM21" i="1"/>
  <c r="MH21" i="1"/>
  <c r="MI21" i="1" s="1"/>
  <c r="MD21" i="1"/>
  <c r="LY21" i="1"/>
  <c r="LZ21" i="1" s="1"/>
  <c r="MA21" i="1" s="1"/>
  <c r="LU21" i="1"/>
  <c r="LP21" i="1"/>
  <c r="LQ21" i="1" s="1"/>
  <c r="LL21" i="1"/>
  <c r="LG21" i="1"/>
  <c r="LH21" i="1" s="1"/>
  <c r="LI21" i="1" s="1"/>
  <c r="LC21" i="1"/>
  <c r="KX21" i="1"/>
  <c r="KY21" i="1" s="1"/>
  <c r="LB21" i="1" s="1"/>
  <c r="KT21" i="1"/>
  <c r="KQ21" i="1"/>
  <c r="KO21" i="1"/>
  <c r="KP21" i="1" s="1"/>
  <c r="KK21" i="1"/>
  <c r="KF21" i="1"/>
  <c r="KG21" i="1" s="1"/>
  <c r="KB21" i="1"/>
  <c r="JW21" i="1"/>
  <c r="JX21" i="1" s="1"/>
  <c r="JY21" i="1" s="1"/>
  <c r="JS21" i="1"/>
  <c r="JR21" i="1"/>
  <c r="JQ21" i="1"/>
  <c r="JN21" i="1"/>
  <c r="JJ21" i="1"/>
  <c r="JE21" i="1"/>
  <c r="JF21" i="1" s="1"/>
  <c r="JG21" i="1" s="1"/>
  <c r="JA21" i="1"/>
  <c r="IV21" i="1"/>
  <c r="IW21" i="1" s="1"/>
  <c r="IR21" i="1"/>
  <c r="IM21" i="1"/>
  <c r="IN21" i="1" s="1"/>
  <c r="II21" i="1"/>
  <c r="ID21" i="1"/>
  <c r="IE21" i="1" s="1"/>
  <c r="HZ21" i="1"/>
  <c r="HY21" i="1"/>
  <c r="HX21" i="1"/>
  <c r="HU21" i="1"/>
  <c r="HQ21" i="1"/>
  <c r="HL21" i="1"/>
  <c r="HM21" i="1" s="1"/>
  <c r="HH21" i="1"/>
  <c r="HG21" i="1"/>
  <c r="HF21" i="1"/>
  <c r="HC21" i="1"/>
  <c r="HD21" i="1" s="1"/>
  <c r="GY21" i="1"/>
  <c r="GT21" i="1"/>
  <c r="GU21" i="1" s="1"/>
  <c r="GX21" i="1" s="1"/>
  <c r="GP21" i="1"/>
  <c r="GK21" i="1"/>
  <c r="GL21" i="1" s="1"/>
  <c r="GG21" i="1"/>
  <c r="GB21" i="1"/>
  <c r="GC21" i="1" s="1"/>
  <c r="GF21" i="1" s="1"/>
  <c r="FX21" i="1"/>
  <c r="FS21" i="1"/>
  <c r="FT21" i="1" s="1"/>
  <c r="FO21" i="1"/>
  <c r="FJ21" i="1"/>
  <c r="FF21" i="1"/>
  <c r="FE21" i="1"/>
  <c r="FD21" i="1"/>
  <c r="FA21" i="1"/>
  <c r="EW21" i="1"/>
  <c r="EV21" i="1"/>
  <c r="EU21" i="1"/>
  <c r="ER21" i="1"/>
  <c r="EN21" i="1"/>
  <c r="EM21" i="1"/>
  <c r="EL21" i="1"/>
  <c r="EK21" i="1"/>
  <c r="EI21" i="1"/>
  <c r="EJ21" i="1" s="1"/>
  <c r="EE21" i="1"/>
  <c r="DZ21" i="1"/>
  <c r="EA21" i="1" s="1"/>
  <c r="DV21" i="1"/>
  <c r="DQ21" i="1"/>
  <c r="DR21" i="1" s="1"/>
  <c r="DS21" i="1" s="1"/>
  <c r="DM21" i="1"/>
  <c r="DH21" i="1"/>
  <c r="DI21" i="1" s="1"/>
  <c r="DK21" i="1" s="1"/>
  <c r="DD21" i="1"/>
  <c r="CY21" i="1"/>
  <c r="CZ21" i="1" s="1"/>
  <c r="CU21" i="1"/>
  <c r="CP21" i="1"/>
  <c r="CQ21" i="1" s="1"/>
  <c r="CL21" i="1"/>
  <c r="CK21" i="1"/>
  <c r="CJ21" i="1"/>
  <c r="CI21" i="1"/>
  <c r="CG21" i="1"/>
  <c r="CH21" i="1" s="1"/>
  <c r="CC21" i="1"/>
  <c r="BX21" i="1"/>
  <c r="BY21" i="1" s="1"/>
  <c r="BT21" i="1"/>
  <c r="BO21" i="1"/>
  <c r="BP21" i="1" s="1"/>
  <c r="BQ21" i="1" s="1"/>
  <c r="BK21" i="1"/>
  <c r="BF21" i="1"/>
  <c r="BG21" i="1" s="1"/>
  <c r="BB21" i="1"/>
  <c r="AW21" i="1"/>
  <c r="AX21" i="1" s="1"/>
  <c r="AS21" i="1"/>
  <c r="AN21" i="1"/>
  <c r="AO21" i="1" s="1"/>
  <c r="AJ21" i="1"/>
  <c r="AE21" i="1"/>
  <c r="AF21" i="1" s="1"/>
  <c r="AG21" i="1" s="1"/>
  <c r="AA21" i="1"/>
  <c r="Z21" i="1"/>
  <c r="Y21" i="1"/>
  <c r="V21" i="1"/>
  <c r="W21" i="1" s="1"/>
  <c r="R21" i="1"/>
  <c r="M21" i="1"/>
  <c r="N21" i="1" s="1"/>
  <c r="O21" i="1" s="1"/>
  <c r="PP20" i="1"/>
  <c r="PK20" i="1"/>
  <c r="PL20" i="1" s="1"/>
  <c r="PO20" i="1" s="1"/>
  <c r="PG20" i="1"/>
  <c r="PF20" i="1"/>
  <c r="PE20" i="1"/>
  <c r="PD20" i="1"/>
  <c r="PB20" i="1"/>
  <c r="PC20" i="1" s="1"/>
  <c r="OX20" i="1"/>
  <c r="OS20" i="1"/>
  <c r="OT20" i="1" s="1"/>
  <c r="OV20" i="1" s="1"/>
  <c r="OO20" i="1"/>
  <c r="ON20" i="1"/>
  <c r="OM20" i="1"/>
  <c r="OJ20" i="1"/>
  <c r="OK20" i="1" s="1"/>
  <c r="OF20" i="1"/>
  <c r="OD20" i="1"/>
  <c r="OA20" i="1"/>
  <c r="OB20" i="1" s="1"/>
  <c r="NW20" i="1"/>
  <c r="NR20" i="1"/>
  <c r="NS20" i="1" s="1"/>
  <c r="NN20" i="1"/>
  <c r="NI20" i="1"/>
  <c r="NJ20" i="1" s="1"/>
  <c r="NL20" i="1" s="1"/>
  <c r="NE20" i="1"/>
  <c r="NA20" i="1"/>
  <c r="MZ20" i="1"/>
  <c r="MV20" i="1"/>
  <c r="MQ20" i="1"/>
  <c r="MR20" i="1" s="1"/>
  <c r="MT20" i="1" s="1"/>
  <c r="MM20" i="1"/>
  <c r="MI20" i="1"/>
  <c r="MH20" i="1"/>
  <c r="MD20" i="1"/>
  <c r="LY20" i="1"/>
  <c r="LZ20" i="1" s="1"/>
  <c r="MB20" i="1" s="1"/>
  <c r="LU20" i="1"/>
  <c r="LP20" i="1"/>
  <c r="LQ20" i="1" s="1"/>
  <c r="LL20" i="1"/>
  <c r="LG20" i="1"/>
  <c r="LH20" i="1" s="1"/>
  <c r="LJ20" i="1" s="1"/>
  <c r="LC20" i="1"/>
  <c r="KY20" i="1"/>
  <c r="KX20" i="1"/>
  <c r="KT20" i="1"/>
  <c r="KO20" i="1"/>
  <c r="KP20" i="1" s="1"/>
  <c r="KR20" i="1" s="1"/>
  <c r="KK20" i="1"/>
  <c r="KF20" i="1"/>
  <c r="KG20" i="1" s="1"/>
  <c r="KB20" i="1"/>
  <c r="JZ20" i="1"/>
  <c r="JW20" i="1"/>
  <c r="JX20" i="1" s="1"/>
  <c r="JS20" i="1"/>
  <c r="JR20" i="1"/>
  <c r="JQ20" i="1"/>
  <c r="JN20" i="1"/>
  <c r="JJ20" i="1"/>
  <c r="JE20" i="1"/>
  <c r="JF20" i="1" s="1"/>
  <c r="JA20" i="1"/>
  <c r="IV20" i="1"/>
  <c r="IW20" i="1" s="1"/>
  <c r="IR20" i="1"/>
  <c r="IM20" i="1"/>
  <c r="IN20" i="1" s="1"/>
  <c r="II20" i="1"/>
  <c r="IE20" i="1"/>
  <c r="ID20" i="1"/>
  <c r="HZ20" i="1"/>
  <c r="HU20" i="1"/>
  <c r="HV20" i="1" s="1"/>
  <c r="HQ20" i="1"/>
  <c r="HL20" i="1"/>
  <c r="HM20" i="1" s="1"/>
  <c r="HH20" i="1"/>
  <c r="HG20" i="1"/>
  <c r="HF20" i="1"/>
  <c r="HC20" i="1"/>
  <c r="HE20" i="1" s="1"/>
  <c r="GY20" i="1"/>
  <c r="GU20" i="1"/>
  <c r="GT20" i="1"/>
  <c r="GP20" i="1"/>
  <c r="GK20" i="1"/>
  <c r="GL20" i="1" s="1"/>
  <c r="GG20" i="1"/>
  <c r="GB20" i="1"/>
  <c r="GC20" i="1" s="1"/>
  <c r="FX20" i="1"/>
  <c r="FS20" i="1"/>
  <c r="FT20" i="1" s="1"/>
  <c r="FW20" i="1" s="1"/>
  <c r="FO20" i="1"/>
  <c r="FJ20" i="1"/>
  <c r="FK20" i="1" s="1"/>
  <c r="FN20" i="1" s="1"/>
  <c r="FF20" i="1"/>
  <c r="FA20" i="1"/>
  <c r="FB20" i="1" s="1"/>
  <c r="FE20" i="1" s="1"/>
  <c r="EW20" i="1"/>
  <c r="EV20" i="1"/>
  <c r="EU20" i="1"/>
  <c r="ER20" i="1"/>
  <c r="EN20" i="1"/>
  <c r="EI20" i="1"/>
  <c r="EJ20" i="1" s="1"/>
  <c r="EE20" i="1"/>
  <c r="DZ20" i="1"/>
  <c r="EA20" i="1" s="1"/>
  <c r="DV20" i="1"/>
  <c r="DQ20" i="1"/>
  <c r="DR20" i="1" s="1"/>
  <c r="DT20" i="1" s="1"/>
  <c r="DM20" i="1"/>
  <c r="DH20" i="1"/>
  <c r="DI20" i="1" s="1"/>
  <c r="DD20" i="1"/>
  <c r="DB20" i="1"/>
  <c r="CY20" i="1"/>
  <c r="CZ20" i="1" s="1"/>
  <c r="CU20" i="1"/>
  <c r="CP20" i="1"/>
  <c r="CQ20" i="1" s="1"/>
  <c r="CL20" i="1"/>
  <c r="CK20" i="1"/>
  <c r="CJ20" i="1"/>
  <c r="CG20" i="1"/>
  <c r="CH20" i="1" s="1"/>
  <c r="CC20" i="1"/>
  <c r="BX20" i="1"/>
  <c r="BY20" i="1" s="1"/>
  <c r="BT20" i="1"/>
  <c r="BQ20" i="1"/>
  <c r="BO20" i="1"/>
  <c r="BP20" i="1" s="1"/>
  <c r="BK20" i="1"/>
  <c r="BF20" i="1"/>
  <c r="BG20" i="1" s="1"/>
  <c r="BB20" i="1"/>
  <c r="BA20" i="1"/>
  <c r="AZ20" i="1"/>
  <c r="AW20" i="1"/>
  <c r="AX20" i="1" s="1"/>
  <c r="AS20" i="1"/>
  <c r="AN20" i="1"/>
  <c r="AO20" i="1" s="1"/>
  <c r="AJ20" i="1"/>
  <c r="AE20" i="1"/>
  <c r="AF20" i="1" s="1"/>
  <c r="AA20" i="1"/>
  <c r="Z20" i="1"/>
  <c r="Y20" i="1"/>
  <c r="V20" i="1"/>
  <c r="W20" i="1" s="1"/>
  <c r="R20" i="1"/>
  <c r="M20" i="1"/>
  <c r="PP19" i="1"/>
  <c r="PK19" i="1"/>
  <c r="PL19" i="1" s="1"/>
  <c r="PG19" i="1"/>
  <c r="PF19" i="1"/>
  <c r="PE19" i="1"/>
  <c r="PC19" i="1"/>
  <c r="PB19" i="1"/>
  <c r="PD19" i="1" s="1"/>
  <c r="OX19" i="1"/>
  <c r="OT19" i="1"/>
  <c r="OW19" i="1" s="1"/>
  <c r="OS19" i="1"/>
  <c r="OO19" i="1"/>
  <c r="ON19" i="1"/>
  <c r="OM19" i="1"/>
  <c r="OJ19" i="1"/>
  <c r="OF19" i="1"/>
  <c r="OA19" i="1"/>
  <c r="OB19" i="1" s="1"/>
  <c r="NW19" i="1"/>
  <c r="NR19" i="1"/>
  <c r="NS19" i="1" s="1"/>
  <c r="NV19" i="1" s="1"/>
  <c r="NN19" i="1"/>
  <c r="NI19" i="1"/>
  <c r="NJ19" i="1" s="1"/>
  <c r="NE19" i="1"/>
  <c r="NA19" i="1"/>
  <c r="ND19" i="1" s="1"/>
  <c r="MZ19" i="1"/>
  <c r="MV19" i="1"/>
  <c r="MR19" i="1"/>
  <c r="MS19" i="1" s="1"/>
  <c r="MQ19" i="1"/>
  <c r="MM19" i="1"/>
  <c r="MH19" i="1"/>
  <c r="MI19" i="1" s="1"/>
  <c r="ML19" i="1" s="1"/>
  <c r="MD19" i="1"/>
  <c r="LY19" i="1"/>
  <c r="LZ19" i="1" s="1"/>
  <c r="LU19" i="1"/>
  <c r="LP19" i="1"/>
  <c r="LQ19" i="1" s="1"/>
  <c r="LT19" i="1" s="1"/>
  <c r="LL19" i="1"/>
  <c r="LG19" i="1"/>
  <c r="LH19" i="1" s="1"/>
  <c r="LC19" i="1"/>
  <c r="KX19" i="1"/>
  <c r="KY19" i="1" s="1"/>
  <c r="LB19" i="1" s="1"/>
  <c r="KT19" i="1"/>
  <c r="KP19" i="1"/>
  <c r="KO19" i="1"/>
  <c r="KK19" i="1"/>
  <c r="KF19" i="1"/>
  <c r="KG19" i="1" s="1"/>
  <c r="KJ19" i="1" s="1"/>
  <c r="KB19" i="1"/>
  <c r="KA19" i="1"/>
  <c r="JZ19" i="1"/>
  <c r="JW19" i="1"/>
  <c r="JX19" i="1" s="1"/>
  <c r="JS19" i="1"/>
  <c r="JR19" i="1"/>
  <c r="JQ19" i="1"/>
  <c r="JO19" i="1"/>
  <c r="JN19" i="1"/>
  <c r="JP19" i="1" s="1"/>
  <c r="JJ19" i="1"/>
  <c r="JE19" i="1"/>
  <c r="JF19" i="1" s="1"/>
  <c r="JI19" i="1" s="1"/>
  <c r="JA19" i="1"/>
  <c r="IV19" i="1"/>
  <c r="IW19" i="1" s="1"/>
  <c r="IZ19" i="1" s="1"/>
  <c r="IR19" i="1"/>
  <c r="IM19" i="1"/>
  <c r="IN19" i="1" s="1"/>
  <c r="II19" i="1"/>
  <c r="IE19" i="1"/>
  <c r="IH19" i="1" s="1"/>
  <c r="ID19" i="1"/>
  <c r="HZ19" i="1"/>
  <c r="HU19" i="1"/>
  <c r="HV19" i="1" s="1"/>
  <c r="HY19" i="1" s="1"/>
  <c r="HQ19" i="1"/>
  <c r="HL19" i="1"/>
  <c r="HM19" i="1" s="1"/>
  <c r="HP19" i="1" s="1"/>
  <c r="HH19" i="1"/>
  <c r="HG19" i="1"/>
  <c r="HF19" i="1"/>
  <c r="HC19" i="1"/>
  <c r="GY19" i="1"/>
  <c r="GT19" i="1"/>
  <c r="GU19" i="1" s="1"/>
  <c r="GX19" i="1" s="1"/>
  <c r="GP19" i="1"/>
  <c r="GK19" i="1"/>
  <c r="GL19" i="1" s="1"/>
  <c r="GO19" i="1" s="1"/>
  <c r="GG19" i="1"/>
  <c r="GB19" i="1"/>
  <c r="GC19" i="1" s="1"/>
  <c r="GF19" i="1" s="1"/>
  <c r="FX19" i="1"/>
  <c r="FS19" i="1"/>
  <c r="FT19" i="1" s="1"/>
  <c r="FO19" i="1"/>
  <c r="FK19" i="1"/>
  <c r="FJ19" i="1"/>
  <c r="FF19" i="1"/>
  <c r="FA19" i="1"/>
  <c r="FB19" i="1" s="1"/>
  <c r="FE19" i="1" s="1"/>
  <c r="EW19" i="1"/>
  <c r="EV19" i="1"/>
  <c r="EU19" i="1"/>
  <c r="ER19" i="1"/>
  <c r="ET19" i="1" s="1"/>
  <c r="EN19" i="1"/>
  <c r="EI19" i="1"/>
  <c r="EJ19" i="1" s="1"/>
  <c r="EE19" i="1"/>
  <c r="DZ19" i="1"/>
  <c r="EA19" i="1" s="1"/>
  <c r="ED19" i="1" s="1"/>
  <c r="DV19" i="1"/>
  <c r="DR19" i="1"/>
  <c r="DU19" i="1" s="1"/>
  <c r="DQ19" i="1"/>
  <c r="DM19" i="1"/>
  <c r="DH19" i="1"/>
  <c r="DI19" i="1" s="1"/>
  <c r="DL19" i="1" s="1"/>
  <c r="DD19" i="1"/>
  <c r="CY19" i="1"/>
  <c r="CZ19" i="1" s="1"/>
  <c r="CU19" i="1"/>
  <c r="CP19" i="1"/>
  <c r="CQ19" i="1" s="1"/>
  <c r="DA19" i="1" s="1"/>
  <c r="CL19" i="1"/>
  <c r="CK19" i="1"/>
  <c r="CJ19" i="1"/>
  <c r="CG19" i="1"/>
  <c r="CC19" i="1"/>
  <c r="BY19" i="1"/>
  <c r="CB19" i="1" s="1"/>
  <c r="BX19" i="1"/>
  <c r="BT19" i="1"/>
  <c r="BO19" i="1"/>
  <c r="BP19" i="1" s="1"/>
  <c r="BK19" i="1"/>
  <c r="BF19" i="1"/>
  <c r="BG19" i="1" s="1"/>
  <c r="BB19" i="1"/>
  <c r="AW19" i="1"/>
  <c r="AX19" i="1" s="1"/>
  <c r="BA19" i="1" s="1"/>
  <c r="AS19" i="1"/>
  <c r="AO19" i="1"/>
  <c r="AR19" i="1" s="1"/>
  <c r="AN19" i="1"/>
  <c r="AJ19" i="1"/>
  <c r="AE19" i="1"/>
  <c r="AF19" i="1" s="1"/>
  <c r="AA19" i="1"/>
  <c r="Z19" i="1"/>
  <c r="Y19" i="1"/>
  <c r="V19" i="1"/>
  <c r="W19" i="1" s="1"/>
  <c r="R19" i="1"/>
  <c r="M19" i="1"/>
  <c r="PP18" i="1"/>
  <c r="PK18" i="1"/>
  <c r="PL18" i="1" s="1"/>
  <c r="PG18" i="1"/>
  <c r="PF18" i="1"/>
  <c r="PE18" i="1"/>
  <c r="PB18" i="1"/>
  <c r="OX18" i="1"/>
  <c r="OS18" i="1"/>
  <c r="OT18" i="1" s="1"/>
  <c r="OO18" i="1"/>
  <c r="ON18" i="1"/>
  <c r="OM18" i="1"/>
  <c r="OJ18" i="1"/>
  <c r="OK18" i="1" s="1"/>
  <c r="OF18" i="1"/>
  <c r="OA18" i="1"/>
  <c r="OB18" i="1" s="1"/>
  <c r="NW18" i="1"/>
  <c r="NR18" i="1"/>
  <c r="NS18" i="1" s="1"/>
  <c r="NN18" i="1"/>
  <c r="NI18" i="1"/>
  <c r="NJ18" i="1" s="1"/>
  <c r="NE18" i="1"/>
  <c r="MZ18" i="1"/>
  <c r="NA18" i="1" s="1"/>
  <c r="MV18" i="1"/>
  <c r="MQ18" i="1"/>
  <c r="MR18" i="1" s="1"/>
  <c r="MM18" i="1"/>
  <c r="MH18" i="1"/>
  <c r="MI18" i="1" s="1"/>
  <c r="MD18" i="1"/>
  <c r="LY18" i="1"/>
  <c r="LZ18" i="1" s="1"/>
  <c r="LU18" i="1"/>
  <c r="LP18" i="1"/>
  <c r="LQ18" i="1" s="1"/>
  <c r="LL18" i="1"/>
  <c r="LG18" i="1"/>
  <c r="LH18" i="1" s="1"/>
  <c r="LC18" i="1"/>
  <c r="KX18" i="1"/>
  <c r="KY18" i="1" s="1"/>
  <c r="KT18" i="1"/>
  <c r="KO18" i="1"/>
  <c r="KP18" i="1" s="1"/>
  <c r="KK18" i="1"/>
  <c r="KF18" i="1"/>
  <c r="KG18" i="1" s="1"/>
  <c r="KB18" i="1"/>
  <c r="JW18" i="1"/>
  <c r="JX18" i="1" s="1"/>
  <c r="JS18" i="1"/>
  <c r="JR18" i="1"/>
  <c r="JQ18" i="1"/>
  <c r="JN18" i="1"/>
  <c r="JP18" i="1" s="1"/>
  <c r="JJ18" i="1"/>
  <c r="JE18" i="1"/>
  <c r="JF18" i="1" s="1"/>
  <c r="JA18" i="1"/>
  <c r="IV18" i="1"/>
  <c r="IW18" i="1" s="1"/>
  <c r="IR18" i="1"/>
  <c r="IM18" i="1"/>
  <c r="IN18" i="1" s="1"/>
  <c r="II18" i="1"/>
  <c r="ID18" i="1"/>
  <c r="IE18" i="1" s="1"/>
  <c r="HZ18" i="1"/>
  <c r="HU18" i="1"/>
  <c r="HV18" i="1" s="1"/>
  <c r="HQ18" i="1"/>
  <c r="HL18" i="1"/>
  <c r="HM18" i="1" s="1"/>
  <c r="HH18" i="1"/>
  <c r="HG18" i="1"/>
  <c r="HF18" i="1"/>
  <c r="HC18" i="1"/>
  <c r="HE18" i="1" s="1"/>
  <c r="GY18" i="1"/>
  <c r="GT18" i="1"/>
  <c r="GU18" i="1" s="1"/>
  <c r="GP18" i="1"/>
  <c r="GK18" i="1"/>
  <c r="GL18" i="1" s="1"/>
  <c r="GG18" i="1"/>
  <c r="GB18" i="1"/>
  <c r="GC18" i="1" s="1"/>
  <c r="FX18" i="1"/>
  <c r="FS18" i="1"/>
  <c r="FT18" i="1" s="1"/>
  <c r="FO18" i="1"/>
  <c r="FJ18" i="1"/>
  <c r="FK18" i="1" s="1"/>
  <c r="FL18" i="1" s="1"/>
  <c r="FF18" i="1"/>
  <c r="FA18" i="1"/>
  <c r="FB18" i="1" s="1"/>
  <c r="EW18" i="1"/>
  <c r="EV18" i="1"/>
  <c r="EU18" i="1"/>
  <c r="ET18" i="1"/>
  <c r="ER18" i="1"/>
  <c r="ES18" i="1" s="1"/>
  <c r="EN18" i="1"/>
  <c r="EI18" i="1"/>
  <c r="EJ18" i="1" s="1"/>
  <c r="EE18" i="1"/>
  <c r="EA18" i="1"/>
  <c r="EB18" i="1" s="1"/>
  <c r="DZ18" i="1"/>
  <c r="DV18" i="1"/>
  <c r="DQ18" i="1"/>
  <c r="DR18" i="1" s="1"/>
  <c r="DM18" i="1"/>
  <c r="DH18" i="1"/>
  <c r="DI18" i="1" s="1"/>
  <c r="DD18" i="1"/>
  <c r="CY18" i="1"/>
  <c r="CZ18" i="1" s="1"/>
  <c r="CU18" i="1"/>
  <c r="CP18" i="1"/>
  <c r="CQ18" i="1" s="1"/>
  <c r="CR18" i="1" s="1"/>
  <c r="CL18" i="1"/>
  <c r="CK18" i="1"/>
  <c r="CJ18" i="1"/>
  <c r="CG18" i="1"/>
  <c r="CI18" i="1" s="1"/>
  <c r="CC18" i="1"/>
  <c r="BY18" i="1"/>
  <c r="CB18" i="1" s="1"/>
  <c r="BX18" i="1"/>
  <c r="BT18" i="1"/>
  <c r="BO18" i="1"/>
  <c r="BP18" i="1" s="1"/>
  <c r="BK18" i="1"/>
  <c r="BF18" i="1"/>
  <c r="BG18" i="1" s="1"/>
  <c r="BH18" i="1" s="1"/>
  <c r="BB18" i="1"/>
  <c r="AW18" i="1"/>
  <c r="AX18" i="1" s="1"/>
  <c r="AS18" i="1"/>
  <c r="AN18" i="1"/>
  <c r="AO18" i="1" s="1"/>
  <c r="AP18" i="1" s="1"/>
  <c r="AJ18" i="1"/>
  <c r="AE18" i="1"/>
  <c r="AF18" i="1" s="1"/>
  <c r="AA18" i="1"/>
  <c r="Z18" i="1"/>
  <c r="Y18" i="1"/>
  <c r="W18" i="1"/>
  <c r="V18" i="1"/>
  <c r="R18" i="1"/>
  <c r="M18" i="1"/>
  <c r="X18" i="1" s="1"/>
  <c r="PP17" i="1"/>
  <c r="PK17" i="1"/>
  <c r="PL17" i="1" s="1"/>
  <c r="PO17" i="1" s="1"/>
  <c r="PG17" i="1"/>
  <c r="PF17" i="1"/>
  <c r="PE17" i="1"/>
  <c r="PB17" i="1"/>
  <c r="PC17" i="1" s="1"/>
  <c r="OX17" i="1"/>
  <c r="OS17" i="1"/>
  <c r="OT17" i="1" s="1"/>
  <c r="OW17" i="1" s="1"/>
  <c r="OO17" i="1"/>
  <c r="ON17" i="1"/>
  <c r="OM17" i="1"/>
  <c r="OJ17" i="1"/>
  <c r="OL17" i="1" s="1"/>
  <c r="OF17" i="1"/>
  <c r="OA17" i="1"/>
  <c r="OB17" i="1" s="1"/>
  <c r="OE17" i="1" s="1"/>
  <c r="NW17" i="1"/>
  <c r="NR17" i="1"/>
  <c r="NS17" i="1" s="1"/>
  <c r="NN17" i="1"/>
  <c r="NJ17" i="1"/>
  <c r="NM17" i="1" s="1"/>
  <c r="NI17" i="1"/>
  <c r="NE17" i="1"/>
  <c r="MZ17" i="1"/>
  <c r="NA17" i="1" s="1"/>
  <c r="MV17" i="1"/>
  <c r="MQ17" i="1"/>
  <c r="MR17" i="1" s="1"/>
  <c r="MU17" i="1" s="1"/>
  <c r="MM17" i="1"/>
  <c r="MH17" i="1"/>
  <c r="MI17" i="1" s="1"/>
  <c r="MD17" i="1"/>
  <c r="LY17" i="1"/>
  <c r="LZ17" i="1" s="1"/>
  <c r="MC17" i="1" s="1"/>
  <c r="LU17" i="1"/>
  <c r="LS17" i="1"/>
  <c r="LP17" i="1"/>
  <c r="LQ17" i="1" s="1"/>
  <c r="LT17" i="1" s="1"/>
  <c r="LL17" i="1"/>
  <c r="LG17" i="1"/>
  <c r="LH17" i="1" s="1"/>
  <c r="LK17" i="1" s="1"/>
  <c r="LC17" i="1"/>
  <c r="KX17" i="1"/>
  <c r="KY17" i="1" s="1"/>
  <c r="KT17" i="1"/>
  <c r="KO17" i="1"/>
  <c r="KP17" i="1" s="1"/>
  <c r="KS17" i="1" s="1"/>
  <c r="KK17" i="1"/>
  <c r="KF17" i="1"/>
  <c r="KG17" i="1" s="1"/>
  <c r="KJ17" i="1" s="1"/>
  <c r="KB17" i="1"/>
  <c r="JW17" i="1"/>
  <c r="JX17" i="1" s="1"/>
  <c r="JS17" i="1"/>
  <c r="JR17" i="1"/>
  <c r="JQ17" i="1"/>
  <c r="JN17" i="1"/>
  <c r="JJ17" i="1"/>
  <c r="JE17" i="1"/>
  <c r="JF17" i="1" s="1"/>
  <c r="JI17" i="1" s="1"/>
  <c r="JA17" i="1"/>
  <c r="IV17" i="1"/>
  <c r="IW17" i="1" s="1"/>
  <c r="IZ17" i="1" s="1"/>
  <c r="IR17" i="1"/>
  <c r="IM17" i="1"/>
  <c r="IN17" i="1" s="1"/>
  <c r="IQ17" i="1" s="1"/>
  <c r="II17" i="1"/>
  <c r="IH17" i="1"/>
  <c r="IG17" i="1"/>
  <c r="ID17" i="1"/>
  <c r="HZ17" i="1"/>
  <c r="HU17" i="1"/>
  <c r="HV17" i="1" s="1"/>
  <c r="HY17" i="1" s="1"/>
  <c r="HQ17" i="1"/>
  <c r="HL17" i="1"/>
  <c r="HM17" i="1" s="1"/>
  <c r="HP17" i="1" s="1"/>
  <c r="HH17" i="1"/>
  <c r="HG17" i="1"/>
  <c r="HF17" i="1"/>
  <c r="HC17" i="1"/>
  <c r="HE17" i="1" s="1"/>
  <c r="GY17" i="1"/>
  <c r="GT17" i="1"/>
  <c r="GU17" i="1" s="1"/>
  <c r="GP17" i="1"/>
  <c r="GL17" i="1"/>
  <c r="GO17" i="1" s="1"/>
  <c r="GK17" i="1"/>
  <c r="GG17" i="1"/>
  <c r="GB17" i="1"/>
  <c r="GC17" i="1" s="1"/>
  <c r="GF17" i="1" s="1"/>
  <c r="FX17" i="1"/>
  <c r="FT17" i="1"/>
  <c r="FW17" i="1" s="1"/>
  <c r="FS17" i="1"/>
  <c r="FO17" i="1"/>
  <c r="FJ17" i="1"/>
  <c r="FF17" i="1"/>
  <c r="FA17" i="1"/>
  <c r="FB17" i="1" s="1"/>
  <c r="FE17" i="1" s="1"/>
  <c r="EW17" i="1"/>
  <c r="EV17" i="1"/>
  <c r="EU17" i="1"/>
  <c r="ET17" i="1"/>
  <c r="ER17" i="1"/>
  <c r="ES17" i="1" s="1"/>
  <c r="EN17" i="1"/>
  <c r="EI17" i="1"/>
  <c r="EJ17" i="1" s="1"/>
  <c r="EM17" i="1" s="1"/>
  <c r="EE17" i="1"/>
  <c r="DZ17" i="1"/>
  <c r="EA17" i="1" s="1"/>
  <c r="DV17" i="1"/>
  <c r="DQ17" i="1"/>
  <c r="DR17" i="1" s="1"/>
  <c r="DM17" i="1"/>
  <c r="DI17" i="1"/>
  <c r="DK17" i="1" s="1"/>
  <c r="DH17" i="1"/>
  <c r="DD17" i="1"/>
  <c r="CY17" i="1"/>
  <c r="CZ17" i="1" s="1"/>
  <c r="CU17" i="1"/>
  <c r="CP17" i="1"/>
  <c r="CQ17" i="1" s="1"/>
  <c r="CL17" i="1"/>
  <c r="CK17" i="1"/>
  <c r="CJ17" i="1"/>
  <c r="CG17" i="1"/>
  <c r="CC17" i="1"/>
  <c r="BZ17" i="1"/>
  <c r="BX17" i="1"/>
  <c r="BY17" i="1" s="1"/>
  <c r="CB17" i="1" s="1"/>
  <c r="BT17" i="1"/>
  <c r="BO17" i="1"/>
  <c r="BP17" i="1" s="1"/>
  <c r="BK17" i="1"/>
  <c r="BF17" i="1"/>
  <c r="BG17" i="1" s="1"/>
  <c r="BB17" i="1"/>
  <c r="AW17" i="1"/>
  <c r="AX17" i="1" s="1"/>
  <c r="AS17" i="1"/>
  <c r="AN17" i="1"/>
  <c r="AO17" i="1" s="1"/>
  <c r="AJ17" i="1"/>
  <c r="AE17" i="1"/>
  <c r="AF17" i="1" s="1"/>
  <c r="AI17" i="1" s="1"/>
  <c r="AA17" i="1"/>
  <c r="Z17" i="1"/>
  <c r="Y17" i="1"/>
  <c r="V17" i="1"/>
  <c r="W17" i="1" s="1"/>
  <c r="R17" i="1"/>
  <c r="M17" i="1"/>
  <c r="X17" i="1" s="1"/>
  <c r="PP16" i="1"/>
  <c r="PK16" i="1"/>
  <c r="PL16" i="1" s="1"/>
  <c r="PO16" i="1" s="1"/>
  <c r="PG16" i="1"/>
  <c r="PF16" i="1"/>
  <c r="PE16" i="1"/>
  <c r="PB16" i="1"/>
  <c r="PD16" i="1" s="1"/>
  <c r="OX16" i="1"/>
  <c r="OS16" i="1"/>
  <c r="OT16" i="1" s="1"/>
  <c r="OW16" i="1" s="1"/>
  <c r="OO16" i="1"/>
  <c r="ON16" i="1"/>
  <c r="OM16" i="1"/>
  <c r="OJ16" i="1"/>
  <c r="OL16" i="1" s="1"/>
  <c r="OF16" i="1"/>
  <c r="OA16" i="1"/>
  <c r="OB16" i="1" s="1"/>
  <c r="OE16" i="1" s="1"/>
  <c r="NW16" i="1"/>
  <c r="NR16" i="1"/>
  <c r="NS16" i="1" s="1"/>
  <c r="NN16" i="1"/>
  <c r="NI16" i="1"/>
  <c r="NJ16" i="1" s="1"/>
  <c r="NE16" i="1"/>
  <c r="MZ16" i="1"/>
  <c r="NA16" i="1" s="1"/>
  <c r="MV16" i="1"/>
  <c r="MQ16" i="1"/>
  <c r="MR16" i="1" s="1"/>
  <c r="MM16" i="1"/>
  <c r="MH16" i="1"/>
  <c r="MI16" i="1" s="1"/>
  <c r="MD16" i="1"/>
  <c r="LY16" i="1"/>
  <c r="LZ16" i="1" s="1"/>
  <c r="MC16" i="1" s="1"/>
  <c r="LU16" i="1"/>
  <c r="LP16" i="1"/>
  <c r="LQ16" i="1" s="1"/>
  <c r="LL16" i="1"/>
  <c r="LG16" i="1"/>
  <c r="LH16" i="1" s="1"/>
  <c r="LC16" i="1"/>
  <c r="KX16" i="1"/>
  <c r="KY16" i="1" s="1"/>
  <c r="KT16" i="1"/>
  <c r="KO16" i="1"/>
  <c r="KP16" i="1" s="1"/>
  <c r="KK16" i="1"/>
  <c r="KF16" i="1"/>
  <c r="KG16" i="1" s="1"/>
  <c r="KB16" i="1"/>
  <c r="JW16" i="1"/>
  <c r="JX16" i="1" s="1"/>
  <c r="JS16" i="1"/>
  <c r="JR16" i="1"/>
  <c r="JQ16" i="1"/>
  <c r="JN16" i="1"/>
  <c r="JP16" i="1" s="1"/>
  <c r="JJ16" i="1"/>
  <c r="JE16" i="1"/>
  <c r="JF16" i="1" s="1"/>
  <c r="JA16" i="1"/>
  <c r="IV16" i="1"/>
  <c r="IW16" i="1" s="1"/>
  <c r="IR16" i="1"/>
  <c r="IN16" i="1"/>
  <c r="IQ16" i="1" s="1"/>
  <c r="IM16" i="1"/>
  <c r="II16" i="1"/>
  <c r="ID16" i="1"/>
  <c r="IE16" i="1" s="1"/>
  <c r="HZ16" i="1"/>
  <c r="HU16" i="1"/>
  <c r="HV16" i="1" s="1"/>
  <c r="HQ16" i="1"/>
  <c r="HL16" i="1"/>
  <c r="HM16" i="1" s="1"/>
  <c r="HH16" i="1"/>
  <c r="HG16" i="1"/>
  <c r="HF16" i="1"/>
  <c r="HC16" i="1"/>
  <c r="HE16" i="1" s="1"/>
  <c r="GY16" i="1"/>
  <c r="GT16" i="1"/>
  <c r="GU16" i="1" s="1"/>
  <c r="GP16" i="1"/>
  <c r="GK16" i="1"/>
  <c r="GL16" i="1" s="1"/>
  <c r="GG16" i="1"/>
  <c r="GB16" i="1"/>
  <c r="GC16" i="1" s="1"/>
  <c r="FX16" i="1"/>
  <c r="FT16" i="1"/>
  <c r="FW16" i="1" s="1"/>
  <c r="FS16" i="1"/>
  <c r="FO16" i="1"/>
  <c r="FJ16" i="1"/>
  <c r="FF16" i="1"/>
  <c r="FA16" i="1"/>
  <c r="FB16" i="1" s="1"/>
  <c r="EW16" i="1"/>
  <c r="EV16" i="1"/>
  <c r="EU16" i="1"/>
  <c r="ER16" i="1"/>
  <c r="ET16" i="1" s="1"/>
  <c r="EN16" i="1"/>
  <c r="EI16" i="1"/>
  <c r="EJ16" i="1" s="1"/>
  <c r="EE16" i="1"/>
  <c r="DZ16" i="1"/>
  <c r="EA16" i="1" s="1"/>
  <c r="DV16" i="1"/>
  <c r="DR16" i="1"/>
  <c r="DQ16" i="1"/>
  <c r="DM16" i="1"/>
  <c r="DH16" i="1"/>
  <c r="DI16" i="1" s="1"/>
  <c r="DD16" i="1"/>
  <c r="CY16" i="1"/>
  <c r="CZ16" i="1" s="1"/>
  <c r="DC16" i="1" s="1"/>
  <c r="CU16" i="1"/>
  <c r="CT16" i="1"/>
  <c r="CP16" i="1"/>
  <c r="CQ16" i="1" s="1"/>
  <c r="CL16" i="1"/>
  <c r="CK16" i="1"/>
  <c r="CJ16" i="1"/>
  <c r="CG16" i="1"/>
  <c r="CH16" i="1" s="1"/>
  <c r="CC16" i="1"/>
  <c r="BX16" i="1"/>
  <c r="BY16" i="1" s="1"/>
  <c r="BT16" i="1"/>
  <c r="BQ16" i="1"/>
  <c r="BO16" i="1"/>
  <c r="BP16" i="1" s="1"/>
  <c r="BK16" i="1"/>
  <c r="BF16" i="1"/>
  <c r="BG16" i="1" s="1"/>
  <c r="BH16" i="1" s="1"/>
  <c r="BB16" i="1"/>
  <c r="AW16" i="1"/>
  <c r="AX16" i="1" s="1"/>
  <c r="AS16" i="1"/>
  <c r="AN16" i="1"/>
  <c r="AO16" i="1" s="1"/>
  <c r="AJ16" i="1"/>
  <c r="AE16" i="1"/>
  <c r="AF16" i="1" s="1"/>
  <c r="AG16" i="1" s="1"/>
  <c r="AA16" i="1"/>
  <c r="Z16" i="1"/>
  <c r="Y16" i="1"/>
  <c r="V16" i="1"/>
  <c r="W16" i="1" s="1"/>
  <c r="R16" i="1"/>
  <c r="M16" i="1"/>
  <c r="X16" i="1" s="1"/>
  <c r="PP15" i="1"/>
  <c r="PK15" i="1"/>
  <c r="PL15" i="1" s="1"/>
  <c r="PG15" i="1"/>
  <c r="PF15" i="1"/>
  <c r="PE15" i="1"/>
  <c r="PB15" i="1"/>
  <c r="PD15" i="1" s="1"/>
  <c r="OX15" i="1"/>
  <c r="OT15" i="1"/>
  <c r="OW15" i="1" s="1"/>
  <c r="OS15" i="1"/>
  <c r="OO15" i="1"/>
  <c r="ON15" i="1"/>
  <c r="OM15" i="1"/>
  <c r="OJ15" i="1"/>
  <c r="OL15" i="1" s="1"/>
  <c r="OF15" i="1"/>
  <c r="OA15" i="1"/>
  <c r="OB15" i="1" s="1"/>
  <c r="NW15" i="1"/>
  <c r="NR15" i="1"/>
  <c r="NS15" i="1" s="1"/>
  <c r="NN15" i="1"/>
  <c r="NI15" i="1"/>
  <c r="NJ15" i="1" s="1"/>
  <c r="NE15" i="1"/>
  <c r="MZ15" i="1"/>
  <c r="NA15" i="1" s="1"/>
  <c r="MV15" i="1"/>
  <c r="MQ15" i="1"/>
  <c r="MR15" i="1" s="1"/>
  <c r="MM15" i="1"/>
  <c r="MH15" i="1"/>
  <c r="MI15" i="1" s="1"/>
  <c r="ML15" i="1" s="1"/>
  <c r="MD15" i="1"/>
  <c r="LY15" i="1"/>
  <c r="LZ15" i="1" s="1"/>
  <c r="LU15" i="1"/>
  <c r="LP15" i="1"/>
  <c r="LQ15" i="1" s="1"/>
  <c r="LL15" i="1"/>
  <c r="LG15" i="1"/>
  <c r="LH15" i="1" s="1"/>
  <c r="LC15" i="1"/>
  <c r="KX15" i="1"/>
  <c r="KY15" i="1" s="1"/>
  <c r="KT15" i="1"/>
  <c r="KO15" i="1"/>
  <c r="KP15" i="1" s="1"/>
  <c r="KK15" i="1"/>
  <c r="KF15" i="1"/>
  <c r="KG15" i="1" s="1"/>
  <c r="KB15" i="1"/>
  <c r="JX15" i="1"/>
  <c r="JW15" i="1"/>
  <c r="JS15" i="1"/>
  <c r="JR15" i="1"/>
  <c r="JQ15" i="1"/>
  <c r="JN15" i="1"/>
  <c r="JP15" i="1" s="1"/>
  <c r="JJ15" i="1"/>
  <c r="JE15" i="1"/>
  <c r="JF15" i="1" s="1"/>
  <c r="JA15" i="1"/>
  <c r="IV15" i="1"/>
  <c r="IW15" i="1" s="1"/>
  <c r="IR15" i="1"/>
  <c r="IN15" i="1"/>
  <c r="IQ15" i="1" s="1"/>
  <c r="IM15" i="1"/>
  <c r="II15" i="1"/>
  <c r="ID15" i="1"/>
  <c r="IE15" i="1" s="1"/>
  <c r="IH15" i="1" s="1"/>
  <c r="HZ15" i="1"/>
  <c r="HU15" i="1"/>
  <c r="HV15" i="1" s="1"/>
  <c r="HQ15" i="1"/>
  <c r="HL15" i="1"/>
  <c r="HM15" i="1" s="1"/>
  <c r="HH15" i="1"/>
  <c r="HG15" i="1"/>
  <c r="HF15" i="1"/>
  <c r="HE15" i="1"/>
  <c r="HC15" i="1"/>
  <c r="HD15" i="1" s="1"/>
  <c r="GY15" i="1"/>
  <c r="GT15" i="1"/>
  <c r="GU15" i="1" s="1"/>
  <c r="GX15" i="1" s="1"/>
  <c r="GP15" i="1"/>
  <c r="GK15" i="1"/>
  <c r="GL15" i="1" s="1"/>
  <c r="GO15" i="1" s="1"/>
  <c r="GG15" i="1"/>
  <c r="GB15" i="1"/>
  <c r="GC15" i="1" s="1"/>
  <c r="FX15" i="1"/>
  <c r="FS15" i="1"/>
  <c r="FT15" i="1" s="1"/>
  <c r="FW15" i="1" s="1"/>
  <c r="FO15" i="1"/>
  <c r="FJ15" i="1"/>
  <c r="FK15" i="1" s="1"/>
  <c r="FF15" i="1"/>
  <c r="FA15" i="1"/>
  <c r="FB15" i="1" s="1"/>
  <c r="FE15" i="1" s="1"/>
  <c r="EW15" i="1"/>
  <c r="EV15" i="1"/>
  <c r="EU15" i="1"/>
  <c r="ER15" i="1"/>
  <c r="ET15" i="1" s="1"/>
  <c r="EN15" i="1"/>
  <c r="EJ15" i="1"/>
  <c r="EM15" i="1" s="1"/>
  <c r="EI15" i="1"/>
  <c r="EE15" i="1"/>
  <c r="DZ15" i="1"/>
  <c r="EA15" i="1" s="1"/>
  <c r="DV15" i="1"/>
  <c r="DQ15" i="1"/>
  <c r="DR15" i="1" s="1"/>
  <c r="DT15" i="1" s="1"/>
  <c r="DM15" i="1"/>
  <c r="DH15" i="1"/>
  <c r="DI15" i="1" s="1"/>
  <c r="DD15" i="1"/>
  <c r="CY15" i="1"/>
  <c r="CZ15" i="1" s="1"/>
  <c r="DB15" i="1" s="1"/>
  <c r="CU15" i="1"/>
  <c r="CQ15" i="1"/>
  <c r="CT15" i="1" s="1"/>
  <c r="CP15" i="1"/>
  <c r="CL15" i="1"/>
  <c r="CK15" i="1"/>
  <c r="CJ15" i="1"/>
  <c r="CG15" i="1"/>
  <c r="CH15" i="1" s="1"/>
  <c r="CC15" i="1"/>
  <c r="BX15" i="1"/>
  <c r="BY15" i="1" s="1"/>
  <c r="BT15" i="1"/>
  <c r="BO15" i="1"/>
  <c r="BP15" i="1" s="1"/>
  <c r="BK15" i="1"/>
  <c r="BF15" i="1"/>
  <c r="BG15" i="1" s="1"/>
  <c r="BB15" i="1"/>
  <c r="AW15" i="1"/>
  <c r="AX15" i="1" s="1"/>
  <c r="AZ15" i="1" s="1"/>
  <c r="AS15" i="1"/>
  <c r="AN15" i="1"/>
  <c r="AO15" i="1" s="1"/>
  <c r="AJ15" i="1"/>
  <c r="AF15" i="1"/>
  <c r="AH15" i="1" s="1"/>
  <c r="AE15" i="1"/>
  <c r="AA15" i="1"/>
  <c r="Z15" i="1"/>
  <c r="Y15" i="1"/>
  <c r="V15" i="1"/>
  <c r="W15" i="1" s="1"/>
  <c r="R15" i="1"/>
  <c r="M15" i="1"/>
  <c r="N15" i="1" s="1"/>
  <c r="Q15" i="1" s="1"/>
  <c r="PP14" i="1"/>
  <c r="PK14" i="1"/>
  <c r="PL14" i="1" s="1"/>
  <c r="PN14" i="1" s="1"/>
  <c r="PG14" i="1"/>
  <c r="PF14" i="1"/>
  <c r="PE14" i="1"/>
  <c r="PD14" i="1"/>
  <c r="PB14" i="1"/>
  <c r="PC14" i="1" s="1"/>
  <c r="OX14" i="1"/>
  <c r="OS14" i="1"/>
  <c r="OT14" i="1" s="1"/>
  <c r="OU14" i="1" s="1"/>
  <c r="OO14" i="1"/>
  <c r="ON14" i="1"/>
  <c r="OM14" i="1"/>
  <c r="OL14" i="1"/>
  <c r="OJ14" i="1"/>
  <c r="OK14" i="1" s="1"/>
  <c r="OF14" i="1"/>
  <c r="OA14" i="1"/>
  <c r="OB14" i="1" s="1"/>
  <c r="NW14" i="1"/>
  <c r="NR14" i="1"/>
  <c r="NS14" i="1" s="1"/>
  <c r="NN14" i="1"/>
  <c r="NI14" i="1"/>
  <c r="NJ14" i="1" s="1"/>
  <c r="NE14" i="1"/>
  <c r="MZ14" i="1"/>
  <c r="NA14" i="1" s="1"/>
  <c r="NB14" i="1" s="1"/>
  <c r="MV14" i="1"/>
  <c r="MQ14" i="1"/>
  <c r="MR14" i="1" s="1"/>
  <c r="MM14" i="1"/>
  <c r="MH14" i="1"/>
  <c r="MI14" i="1" s="1"/>
  <c r="MD14" i="1"/>
  <c r="LY14" i="1"/>
  <c r="LZ14" i="1" s="1"/>
  <c r="MA14" i="1" s="1"/>
  <c r="LU14" i="1"/>
  <c r="LP14" i="1"/>
  <c r="LQ14" i="1" s="1"/>
  <c r="LR14" i="1" s="1"/>
  <c r="LL14" i="1"/>
  <c r="LG14" i="1"/>
  <c r="LH14" i="1" s="1"/>
  <c r="LC14" i="1"/>
  <c r="KY14" i="1"/>
  <c r="LB14" i="1" s="1"/>
  <c r="KX14" i="1"/>
  <c r="KT14" i="1"/>
  <c r="KO14" i="1"/>
  <c r="KP14" i="1" s="1"/>
  <c r="KQ14" i="1" s="1"/>
  <c r="KK14" i="1"/>
  <c r="KF14" i="1"/>
  <c r="KG14" i="1" s="1"/>
  <c r="KH14" i="1" s="1"/>
  <c r="KB14" i="1"/>
  <c r="JW14" i="1"/>
  <c r="JX14" i="1" s="1"/>
  <c r="KA14" i="1" s="1"/>
  <c r="JS14" i="1"/>
  <c r="JR14" i="1"/>
  <c r="JQ14" i="1"/>
  <c r="JN14" i="1"/>
  <c r="JP14" i="1" s="1"/>
  <c r="JJ14" i="1"/>
  <c r="JE14" i="1"/>
  <c r="JF14" i="1" s="1"/>
  <c r="JG14" i="1" s="1"/>
  <c r="JA14" i="1"/>
  <c r="IV14" i="1"/>
  <c r="IW14" i="1" s="1"/>
  <c r="IX14" i="1" s="1"/>
  <c r="IR14" i="1"/>
  <c r="IM14" i="1"/>
  <c r="IN14" i="1" s="1"/>
  <c r="II14" i="1"/>
  <c r="IE14" i="1"/>
  <c r="IH14" i="1" s="1"/>
  <c r="ID14" i="1"/>
  <c r="HZ14" i="1"/>
  <c r="HU14" i="1"/>
  <c r="HV14" i="1" s="1"/>
  <c r="HW14" i="1" s="1"/>
  <c r="HQ14" i="1"/>
  <c r="HL14" i="1"/>
  <c r="HM14" i="1" s="1"/>
  <c r="HN14" i="1" s="1"/>
  <c r="HH14" i="1"/>
  <c r="HG14" i="1"/>
  <c r="HF14" i="1"/>
  <c r="HC14" i="1"/>
  <c r="GY14" i="1"/>
  <c r="GT14" i="1"/>
  <c r="GU14" i="1" s="1"/>
  <c r="GP14" i="1"/>
  <c r="GK14" i="1"/>
  <c r="GL14" i="1" s="1"/>
  <c r="GM14" i="1" s="1"/>
  <c r="GG14" i="1"/>
  <c r="GB14" i="1"/>
  <c r="GC14" i="1" s="1"/>
  <c r="GD14" i="1" s="1"/>
  <c r="FX14" i="1"/>
  <c r="FS14" i="1"/>
  <c r="FT14" i="1" s="1"/>
  <c r="FW14" i="1" s="1"/>
  <c r="FO14" i="1"/>
  <c r="FK14" i="1"/>
  <c r="FN14" i="1" s="1"/>
  <c r="FJ14" i="1"/>
  <c r="FF14" i="1"/>
  <c r="FA14" i="1"/>
  <c r="FB14" i="1" s="1"/>
  <c r="FC14" i="1" s="1"/>
  <c r="EW14" i="1"/>
  <c r="EV14" i="1"/>
  <c r="EU14" i="1"/>
  <c r="ER14" i="1"/>
  <c r="ET14" i="1" s="1"/>
  <c r="EN14" i="1"/>
  <c r="EI14" i="1"/>
  <c r="EJ14" i="1" s="1"/>
  <c r="EE14" i="1"/>
  <c r="EA14" i="1"/>
  <c r="ED14" i="1" s="1"/>
  <c r="DZ14" i="1"/>
  <c r="DV14" i="1"/>
  <c r="DQ14" i="1"/>
  <c r="DR14" i="1" s="1"/>
  <c r="DS14" i="1" s="1"/>
  <c r="DM14" i="1"/>
  <c r="DH14" i="1"/>
  <c r="DI14" i="1" s="1"/>
  <c r="DD14" i="1"/>
  <c r="CY14" i="1"/>
  <c r="CZ14" i="1" s="1"/>
  <c r="DC14" i="1" s="1"/>
  <c r="CU14" i="1"/>
  <c r="CQ14" i="1"/>
  <c r="CT14" i="1" s="1"/>
  <c r="CP14" i="1"/>
  <c r="CL14" i="1"/>
  <c r="CK14" i="1"/>
  <c r="CJ14" i="1"/>
  <c r="CG14" i="1"/>
  <c r="CC14" i="1"/>
  <c r="BX14" i="1"/>
  <c r="BY14" i="1" s="1"/>
  <c r="BT14" i="1"/>
  <c r="BO14" i="1"/>
  <c r="BP14" i="1" s="1"/>
  <c r="BK14" i="1"/>
  <c r="BF14" i="1"/>
  <c r="BG14" i="1" s="1"/>
  <c r="BJ14" i="1" s="1"/>
  <c r="BB14" i="1"/>
  <c r="AW14" i="1"/>
  <c r="AX14" i="1" s="1"/>
  <c r="BA14" i="1" s="1"/>
  <c r="AS14" i="1"/>
  <c r="AO14" i="1"/>
  <c r="AN14" i="1"/>
  <c r="AJ14" i="1"/>
  <c r="AE14" i="1"/>
  <c r="AF14" i="1" s="1"/>
  <c r="AI14" i="1" s="1"/>
  <c r="AA14" i="1"/>
  <c r="Z14" i="1"/>
  <c r="Y14" i="1"/>
  <c r="V14" i="1"/>
  <c r="W14" i="1" s="1"/>
  <c r="R14" i="1"/>
  <c r="Q14" i="1"/>
  <c r="P14" i="1"/>
  <c r="O14" i="1"/>
  <c r="M14" i="1"/>
  <c r="X14" i="1" s="1"/>
  <c r="PP13" i="1"/>
  <c r="PK13" i="1"/>
  <c r="PL13" i="1" s="1"/>
  <c r="PG13" i="1"/>
  <c r="PF13" i="1"/>
  <c r="PE13" i="1"/>
  <c r="PB13" i="1"/>
  <c r="PC13" i="1" s="1"/>
  <c r="OX13" i="1"/>
  <c r="OS13" i="1"/>
  <c r="OT13" i="1" s="1"/>
  <c r="OO13" i="1"/>
  <c r="ON13" i="1"/>
  <c r="OM13" i="1"/>
  <c r="OL13" i="1"/>
  <c r="OJ13" i="1"/>
  <c r="OK13" i="1" s="1"/>
  <c r="OF13" i="1"/>
  <c r="OA13" i="1"/>
  <c r="OB13" i="1" s="1"/>
  <c r="NW13" i="1"/>
  <c r="NR13" i="1"/>
  <c r="NS13" i="1" s="1"/>
  <c r="NV13" i="1" s="1"/>
  <c r="NN13" i="1"/>
  <c r="NI13" i="1"/>
  <c r="NJ13" i="1" s="1"/>
  <c r="NE13" i="1"/>
  <c r="MZ13" i="1"/>
  <c r="NA13" i="1" s="1"/>
  <c r="ND13" i="1" s="1"/>
  <c r="MV13" i="1"/>
  <c r="MQ13" i="1"/>
  <c r="MR13" i="1" s="1"/>
  <c r="MM13" i="1"/>
  <c r="MH13" i="1"/>
  <c r="MI13" i="1" s="1"/>
  <c r="MD13" i="1"/>
  <c r="LY13" i="1"/>
  <c r="LZ13" i="1" s="1"/>
  <c r="LU13" i="1"/>
  <c r="LS13" i="1"/>
  <c r="LP13" i="1"/>
  <c r="LQ13" i="1" s="1"/>
  <c r="LT13" i="1" s="1"/>
  <c r="LL13" i="1"/>
  <c r="LG13" i="1"/>
  <c r="LH13" i="1" s="1"/>
  <c r="LC13" i="1"/>
  <c r="KX13" i="1"/>
  <c r="KY13" i="1" s="1"/>
  <c r="KT13" i="1"/>
  <c r="KO13" i="1"/>
  <c r="KP13" i="1" s="1"/>
  <c r="KK13" i="1"/>
  <c r="KI13" i="1"/>
  <c r="KF13" i="1"/>
  <c r="KG13" i="1" s="1"/>
  <c r="KJ13" i="1" s="1"/>
  <c r="KB13" i="1"/>
  <c r="JW13" i="1"/>
  <c r="JX13" i="1" s="1"/>
  <c r="JS13" i="1"/>
  <c r="JR13" i="1"/>
  <c r="JQ13" i="1"/>
  <c r="JN13" i="1"/>
  <c r="JP13" i="1" s="1"/>
  <c r="JJ13" i="1"/>
  <c r="JE13" i="1"/>
  <c r="JF13" i="1" s="1"/>
  <c r="JI13" i="1" s="1"/>
  <c r="JA13" i="1"/>
  <c r="IV13" i="1"/>
  <c r="IW13" i="1" s="1"/>
  <c r="IZ13" i="1" s="1"/>
  <c r="IR13" i="1"/>
  <c r="IM13" i="1"/>
  <c r="IN13" i="1" s="1"/>
  <c r="II13" i="1"/>
  <c r="ID13" i="1"/>
  <c r="IE13" i="1" s="1"/>
  <c r="HZ13" i="1"/>
  <c r="HU13" i="1"/>
  <c r="HV13" i="1" s="1"/>
  <c r="HQ13" i="1"/>
  <c r="HL13" i="1"/>
  <c r="HM13" i="1" s="1"/>
  <c r="HP13" i="1" s="1"/>
  <c r="HH13" i="1"/>
  <c r="HG13" i="1"/>
  <c r="HF13" i="1"/>
  <c r="HC13" i="1"/>
  <c r="HE13" i="1" s="1"/>
  <c r="GY13" i="1"/>
  <c r="GT13" i="1"/>
  <c r="GU13" i="1" s="1"/>
  <c r="GX13" i="1" s="1"/>
  <c r="GP13" i="1"/>
  <c r="GK13" i="1"/>
  <c r="GL13" i="1" s="1"/>
  <c r="GG13" i="1"/>
  <c r="GB13" i="1"/>
  <c r="GC13" i="1" s="1"/>
  <c r="GF13" i="1" s="1"/>
  <c r="FX13" i="1"/>
  <c r="FS13" i="1"/>
  <c r="FT13" i="1" s="1"/>
  <c r="FO13" i="1"/>
  <c r="FN13" i="1"/>
  <c r="FM13" i="1"/>
  <c r="FJ13" i="1"/>
  <c r="FL13" i="1" s="1"/>
  <c r="FF13" i="1"/>
  <c r="FA13" i="1"/>
  <c r="FB13" i="1" s="1"/>
  <c r="FE13" i="1" s="1"/>
  <c r="EW13" i="1"/>
  <c r="EV13" i="1"/>
  <c r="EU13" i="1"/>
  <c r="ER13" i="1"/>
  <c r="ES13" i="1" s="1"/>
  <c r="EN13" i="1"/>
  <c r="EI13" i="1"/>
  <c r="EJ13" i="1" s="1"/>
  <c r="EE13" i="1"/>
  <c r="DZ13" i="1"/>
  <c r="EA13" i="1" s="1"/>
  <c r="EB13" i="1" s="1"/>
  <c r="DV13" i="1"/>
  <c r="DR13" i="1"/>
  <c r="DU13" i="1" s="1"/>
  <c r="DQ13" i="1"/>
  <c r="DM13" i="1"/>
  <c r="DH13" i="1"/>
  <c r="DI13" i="1" s="1"/>
  <c r="DD13" i="1"/>
  <c r="CY13" i="1"/>
  <c r="CZ13" i="1" s="1"/>
  <c r="CU13" i="1"/>
  <c r="CP13" i="1"/>
  <c r="CQ13" i="1" s="1"/>
  <c r="CL13" i="1"/>
  <c r="CK13" i="1"/>
  <c r="CJ13" i="1"/>
  <c r="CG13" i="1"/>
  <c r="CH13" i="1" s="1"/>
  <c r="CC13" i="1"/>
  <c r="BX13" i="1"/>
  <c r="BY13" i="1" s="1"/>
  <c r="CB13" i="1" s="1"/>
  <c r="BT13" i="1"/>
  <c r="BO13" i="1"/>
  <c r="BP13" i="1" s="1"/>
  <c r="BQ13" i="1" s="1"/>
  <c r="BK13" i="1"/>
  <c r="BF13" i="1"/>
  <c r="BG13" i="1" s="1"/>
  <c r="BB13" i="1"/>
  <c r="AW13" i="1"/>
  <c r="AX13" i="1" s="1"/>
  <c r="AS13" i="1"/>
  <c r="AN13" i="1"/>
  <c r="AO13" i="1" s="1"/>
  <c r="AR13" i="1" s="1"/>
  <c r="AJ13" i="1"/>
  <c r="AE13" i="1"/>
  <c r="AF13" i="1" s="1"/>
  <c r="AG13" i="1" s="1"/>
  <c r="AA13" i="1"/>
  <c r="Z13" i="1"/>
  <c r="Y13" i="1"/>
  <c r="V13" i="1"/>
  <c r="W13" i="1" s="1"/>
  <c r="R13" i="1"/>
  <c r="M13" i="1"/>
  <c r="PP12" i="1"/>
  <c r="PK12" i="1"/>
  <c r="PL12" i="1" s="1"/>
  <c r="PG12" i="1"/>
  <c r="PF12" i="1"/>
  <c r="PE12" i="1"/>
  <c r="PD12" i="1"/>
  <c r="PC12" i="1"/>
  <c r="PB12" i="1"/>
  <c r="OX12" i="1"/>
  <c r="OS12" i="1"/>
  <c r="OT12" i="1" s="1"/>
  <c r="OO12" i="1"/>
  <c r="ON12" i="1"/>
  <c r="OM12" i="1"/>
  <c r="OJ12" i="1"/>
  <c r="OL12" i="1" s="1"/>
  <c r="OF12" i="1"/>
  <c r="OA12" i="1"/>
  <c r="OB12" i="1" s="1"/>
  <c r="NW12" i="1"/>
  <c r="NR12" i="1"/>
  <c r="NS12" i="1" s="1"/>
  <c r="NN12" i="1"/>
  <c r="NI12" i="1"/>
  <c r="NJ12" i="1" s="1"/>
  <c r="NM12" i="1" s="1"/>
  <c r="NE12" i="1"/>
  <c r="MZ12" i="1"/>
  <c r="NA12" i="1" s="1"/>
  <c r="NC12" i="1" s="1"/>
  <c r="MV12" i="1"/>
  <c r="MR12" i="1"/>
  <c r="MS12" i="1" s="1"/>
  <c r="MQ12" i="1"/>
  <c r="MM12" i="1"/>
  <c r="MH12" i="1"/>
  <c r="MI12" i="1" s="1"/>
  <c r="MD12" i="1"/>
  <c r="LY12" i="1"/>
  <c r="LZ12" i="1" s="1"/>
  <c r="LU12" i="1"/>
  <c r="LP12" i="1"/>
  <c r="LQ12" i="1" s="1"/>
  <c r="LS12" i="1" s="1"/>
  <c r="LL12" i="1"/>
  <c r="LG12" i="1"/>
  <c r="LH12" i="1" s="1"/>
  <c r="LC12" i="1"/>
  <c r="KY12" i="1"/>
  <c r="KX12" i="1"/>
  <c r="KT12" i="1"/>
  <c r="KO12" i="1"/>
  <c r="KP12" i="1" s="1"/>
  <c r="KK12" i="1"/>
  <c r="KF12" i="1"/>
  <c r="KG12" i="1" s="1"/>
  <c r="KI12" i="1" s="1"/>
  <c r="KB12" i="1"/>
  <c r="JW12" i="1"/>
  <c r="JX12" i="1" s="1"/>
  <c r="JY12" i="1" s="1"/>
  <c r="JZ12" i="1" s="1"/>
  <c r="JS12" i="1"/>
  <c r="JR12" i="1"/>
  <c r="JQ12" i="1"/>
  <c r="JP12" i="1"/>
  <c r="JN12" i="1"/>
  <c r="JO12" i="1" s="1"/>
  <c r="JJ12" i="1"/>
  <c r="JE12" i="1"/>
  <c r="JF12" i="1" s="1"/>
  <c r="JA12" i="1"/>
  <c r="IV12" i="1"/>
  <c r="IW12" i="1" s="1"/>
  <c r="IR12" i="1"/>
  <c r="IM12" i="1"/>
  <c r="IN12" i="1" s="1"/>
  <c r="II12" i="1"/>
  <c r="ID12" i="1"/>
  <c r="IE12" i="1" s="1"/>
  <c r="HZ12" i="1"/>
  <c r="HU12" i="1"/>
  <c r="HV12" i="1" s="1"/>
  <c r="HY12" i="1" s="1"/>
  <c r="HQ12" i="1"/>
  <c r="HL12" i="1"/>
  <c r="HM12" i="1" s="1"/>
  <c r="HH12" i="1"/>
  <c r="HG12" i="1"/>
  <c r="HF12" i="1"/>
  <c r="HC12" i="1"/>
  <c r="HE12" i="1" s="1"/>
  <c r="GY12" i="1"/>
  <c r="GT12" i="1"/>
  <c r="GU12" i="1" s="1"/>
  <c r="GP12" i="1"/>
  <c r="GL12" i="1"/>
  <c r="GO12" i="1" s="1"/>
  <c r="GK12" i="1"/>
  <c r="GG12" i="1"/>
  <c r="GB12" i="1"/>
  <c r="GC12" i="1" s="1"/>
  <c r="FX12" i="1"/>
  <c r="FS12" i="1"/>
  <c r="FT12" i="1" s="1"/>
  <c r="FW12" i="1" s="1"/>
  <c r="FO12" i="1"/>
  <c r="FJ12" i="1"/>
  <c r="FK12" i="1" s="1"/>
  <c r="FF12" i="1"/>
  <c r="FA12" i="1"/>
  <c r="FB12" i="1" s="1"/>
  <c r="FE12" i="1" s="1"/>
  <c r="EW12" i="1"/>
  <c r="EV12" i="1"/>
  <c r="EU12" i="1"/>
  <c r="ER12" i="1"/>
  <c r="ES12" i="1" s="1"/>
  <c r="EN12" i="1"/>
  <c r="EI12" i="1"/>
  <c r="EJ12" i="1" s="1"/>
  <c r="EE12" i="1"/>
  <c r="EA12" i="1"/>
  <c r="DZ12" i="1"/>
  <c r="DV12" i="1"/>
  <c r="DQ12" i="1"/>
  <c r="DR12" i="1" s="1"/>
  <c r="DU12" i="1" s="1"/>
  <c r="DM12" i="1"/>
  <c r="DH12" i="1"/>
  <c r="DI12" i="1" s="1"/>
  <c r="DD12" i="1"/>
  <c r="CY12" i="1"/>
  <c r="CZ12" i="1" s="1"/>
  <c r="CU12" i="1"/>
  <c r="CQ12" i="1"/>
  <c r="CP12" i="1"/>
  <c r="CL12" i="1"/>
  <c r="CK12" i="1"/>
  <c r="CJ12" i="1"/>
  <c r="CG12" i="1"/>
  <c r="CI12" i="1" s="1"/>
  <c r="CC12" i="1"/>
  <c r="BX12" i="1"/>
  <c r="BY12" i="1" s="1"/>
  <c r="CA12" i="1" s="1"/>
  <c r="BT12" i="1"/>
  <c r="BO12" i="1"/>
  <c r="BP12" i="1" s="1"/>
  <c r="BK12" i="1"/>
  <c r="BF12" i="1"/>
  <c r="BG12" i="1" s="1"/>
  <c r="BB12" i="1"/>
  <c r="AW12" i="1"/>
  <c r="AX12" i="1" s="1"/>
  <c r="BA12" i="1" s="1"/>
  <c r="AS12" i="1"/>
  <c r="AN12" i="1"/>
  <c r="AO12" i="1" s="1"/>
  <c r="AQ12" i="1" s="1"/>
  <c r="AJ12" i="1"/>
  <c r="AE12" i="1"/>
  <c r="AF12" i="1" s="1"/>
  <c r="AA12" i="1"/>
  <c r="Z12" i="1"/>
  <c r="Y12" i="1"/>
  <c r="W12" i="1"/>
  <c r="V12" i="1"/>
  <c r="R12" i="1"/>
  <c r="M12" i="1"/>
  <c r="N12" i="1" s="1"/>
  <c r="Q12" i="1" s="1"/>
  <c r="PP11" i="1"/>
  <c r="PK11" i="1"/>
  <c r="PL11" i="1" s="1"/>
  <c r="PN11" i="1" s="1"/>
  <c r="PG11" i="1"/>
  <c r="PF11" i="1"/>
  <c r="PE11" i="1"/>
  <c r="PB11" i="1"/>
  <c r="PC11" i="1" s="1"/>
  <c r="OX11" i="1"/>
  <c r="OS11" i="1"/>
  <c r="OT11" i="1" s="1"/>
  <c r="OO11" i="1"/>
  <c r="ON11" i="1"/>
  <c r="OM11" i="1"/>
  <c r="OJ11" i="1"/>
  <c r="OL11" i="1" s="1"/>
  <c r="OF11" i="1"/>
  <c r="OA11" i="1"/>
  <c r="OB11" i="1" s="1"/>
  <c r="OE11" i="1" s="1"/>
  <c r="NW11" i="1"/>
  <c r="NR11" i="1"/>
  <c r="NS11" i="1" s="1"/>
  <c r="NT11" i="1" s="1"/>
  <c r="NN11" i="1"/>
  <c r="NI11" i="1"/>
  <c r="NJ11" i="1" s="1"/>
  <c r="NE11" i="1"/>
  <c r="MZ11" i="1"/>
  <c r="NA11" i="1" s="1"/>
  <c r="MV11" i="1"/>
  <c r="MQ11" i="1"/>
  <c r="MR11" i="1" s="1"/>
  <c r="MM11" i="1"/>
  <c r="MH11" i="1"/>
  <c r="MI11" i="1" s="1"/>
  <c r="MD11" i="1"/>
  <c r="LY11" i="1"/>
  <c r="LZ11" i="1" s="1"/>
  <c r="LU11" i="1"/>
  <c r="LP11" i="1"/>
  <c r="LQ11" i="1" s="1"/>
  <c r="LL11" i="1"/>
  <c r="LG11" i="1"/>
  <c r="LH11" i="1" s="1"/>
  <c r="LC11" i="1"/>
  <c r="KX11" i="1"/>
  <c r="KY11" i="1" s="1"/>
  <c r="KZ11" i="1" s="1"/>
  <c r="KT11" i="1"/>
  <c r="KO11" i="1"/>
  <c r="KP11" i="1" s="1"/>
  <c r="KK11" i="1"/>
  <c r="KF11" i="1"/>
  <c r="KG11" i="1" s="1"/>
  <c r="KB11" i="1"/>
  <c r="JW11" i="1"/>
  <c r="JX11" i="1" s="1"/>
  <c r="JS11" i="1"/>
  <c r="JR11" i="1"/>
  <c r="JQ11" i="1"/>
  <c r="JN11" i="1"/>
  <c r="JO11" i="1" s="1"/>
  <c r="JJ11" i="1"/>
  <c r="JE11" i="1"/>
  <c r="JF11" i="1" s="1"/>
  <c r="JA11" i="1"/>
  <c r="IV11" i="1"/>
  <c r="IW11" i="1" s="1"/>
  <c r="IR11" i="1"/>
  <c r="IM11" i="1"/>
  <c r="IN11" i="1" s="1"/>
  <c r="II11" i="1"/>
  <c r="ID11" i="1"/>
  <c r="IE11" i="1" s="1"/>
  <c r="HZ11" i="1"/>
  <c r="HU11" i="1"/>
  <c r="HV11" i="1" s="1"/>
  <c r="HQ11" i="1"/>
  <c r="HL11" i="1"/>
  <c r="HM11" i="1" s="1"/>
  <c r="HH11" i="1"/>
  <c r="HG11" i="1"/>
  <c r="HF11" i="1"/>
  <c r="HC11" i="1"/>
  <c r="HE11" i="1" s="1"/>
  <c r="GY11" i="1"/>
  <c r="GV11" i="1"/>
  <c r="GT11" i="1"/>
  <c r="GU11" i="1" s="1"/>
  <c r="GP11" i="1"/>
  <c r="GK11" i="1"/>
  <c r="GL11" i="1" s="1"/>
  <c r="GG11" i="1"/>
  <c r="GB11" i="1"/>
  <c r="GC11" i="1" s="1"/>
  <c r="FX11" i="1"/>
  <c r="FS11" i="1"/>
  <c r="FT11" i="1" s="1"/>
  <c r="FO11" i="1"/>
  <c r="FJ11" i="1"/>
  <c r="FF11" i="1"/>
  <c r="FA11" i="1"/>
  <c r="FB11" i="1" s="1"/>
  <c r="EW11" i="1"/>
  <c r="EV11" i="1"/>
  <c r="EU11" i="1"/>
  <c r="ER11" i="1"/>
  <c r="ES11" i="1" s="1"/>
  <c r="EN11" i="1"/>
  <c r="EI11" i="1"/>
  <c r="EJ11" i="1" s="1"/>
  <c r="EM11" i="1" s="1"/>
  <c r="EE11" i="1"/>
  <c r="DZ11" i="1"/>
  <c r="EA11" i="1" s="1"/>
  <c r="EB11" i="1" s="1"/>
  <c r="DV11" i="1"/>
  <c r="DQ11" i="1"/>
  <c r="DR11" i="1" s="1"/>
  <c r="DM11" i="1"/>
  <c r="DH11" i="1"/>
  <c r="DI11" i="1" s="1"/>
  <c r="DD11" i="1"/>
  <c r="CY11" i="1"/>
  <c r="CZ11" i="1" s="1"/>
  <c r="CU11" i="1"/>
  <c r="CP11" i="1"/>
  <c r="CQ11" i="1" s="1"/>
  <c r="CR11" i="1" s="1"/>
  <c r="CL11" i="1"/>
  <c r="CK11" i="1"/>
  <c r="CJ11" i="1"/>
  <c r="CG11" i="1"/>
  <c r="CC11" i="1"/>
  <c r="BX11" i="1"/>
  <c r="BY11" i="1" s="1"/>
  <c r="BT11" i="1"/>
  <c r="BO11" i="1"/>
  <c r="BP11" i="1" s="1"/>
  <c r="BS11" i="1" s="1"/>
  <c r="BK11" i="1"/>
  <c r="BF11" i="1"/>
  <c r="BG11" i="1" s="1"/>
  <c r="BB11" i="1"/>
  <c r="AW11" i="1"/>
  <c r="AX11" i="1" s="1"/>
  <c r="AS11" i="1"/>
  <c r="AN11" i="1"/>
  <c r="AO11" i="1" s="1"/>
  <c r="AJ11" i="1"/>
  <c r="AE11" i="1"/>
  <c r="AF11" i="1" s="1"/>
  <c r="AI11" i="1" s="1"/>
  <c r="AA11" i="1"/>
  <c r="Z11" i="1"/>
  <c r="Y11" i="1"/>
  <c r="V11" i="1"/>
  <c r="W11" i="1" s="1"/>
  <c r="R11" i="1"/>
  <c r="M11" i="1"/>
  <c r="X11" i="1" s="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PP10" i="1"/>
  <c r="PK10" i="1"/>
  <c r="PL10" i="1" s="1"/>
  <c r="PO10" i="1" s="1"/>
  <c r="PG10" i="1"/>
  <c r="PF10" i="1"/>
  <c r="PE10" i="1"/>
  <c r="PB10" i="1"/>
  <c r="OX10" i="1"/>
  <c r="OS10" i="1"/>
  <c r="OT10" i="1" s="1"/>
  <c r="OO10" i="1"/>
  <c r="ON10" i="1"/>
  <c r="OM10" i="1"/>
  <c r="OJ10" i="1"/>
  <c r="OK10" i="1" s="1"/>
  <c r="OF10" i="1"/>
  <c r="OA10" i="1"/>
  <c r="OB10" i="1" s="1"/>
  <c r="NW10" i="1"/>
  <c r="NR10" i="1"/>
  <c r="NN10" i="1"/>
  <c r="NI10" i="1"/>
  <c r="NJ10" i="1" s="1"/>
  <c r="NE10" i="1"/>
  <c r="MZ10" i="1"/>
  <c r="NA10" i="1" s="1"/>
  <c r="MV10" i="1"/>
  <c r="MR10" i="1"/>
  <c r="MQ10" i="1"/>
  <c r="MM10" i="1"/>
  <c r="MH10" i="1"/>
  <c r="MI10" i="1" s="1"/>
  <c r="ML10" i="1" s="1"/>
  <c r="MD10" i="1"/>
  <c r="LZ10" i="1"/>
  <c r="LY10" i="1"/>
  <c r="LU10" i="1"/>
  <c r="LP10" i="1"/>
  <c r="LQ10" i="1" s="1"/>
  <c r="LR10" i="1" s="1"/>
  <c r="LL10" i="1"/>
  <c r="LG10" i="1"/>
  <c r="LH10" i="1" s="1"/>
  <c r="LK10" i="1" s="1"/>
  <c r="LC10" i="1"/>
  <c r="KY10" i="1"/>
  <c r="KZ10" i="1" s="1"/>
  <c r="KX10" i="1"/>
  <c r="KT10" i="1"/>
  <c r="KT45" i="1" s="1"/>
  <c r="KO10" i="1"/>
  <c r="KP10" i="1" s="1"/>
  <c r="KK10" i="1"/>
  <c r="KF10" i="1"/>
  <c r="KG10" i="1" s="1"/>
  <c r="KJ10" i="1" s="1"/>
  <c r="KB10" i="1"/>
  <c r="JW10" i="1"/>
  <c r="JX10" i="1" s="1"/>
  <c r="KA10" i="1" s="1"/>
  <c r="JS10" i="1"/>
  <c r="JR10" i="1"/>
  <c r="JQ10" i="1"/>
  <c r="JQ45" i="1" s="1"/>
  <c r="JN10" i="1"/>
  <c r="JJ10" i="1"/>
  <c r="JE10" i="1"/>
  <c r="JF10" i="1" s="1"/>
  <c r="JA10" i="1"/>
  <c r="IV10" i="1"/>
  <c r="IW10" i="1" s="1"/>
  <c r="IX10" i="1" s="1"/>
  <c r="IR10" i="1"/>
  <c r="IM10" i="1"/>
  <c r="IN10" i="1" s="1"/>
  <c r="IQ10" i="1" s="1"/>
  <c r="II10" i="1"/>
  <c r="ID10" i="1"/>
  <c r="HZ10" i="1"/>
  <c r="HZ45" i="1" s="1"/>
  <c r="HU10" i="1"/>
  <c r="HV10" i="1" s="1"/>
  <c r="HQ10" i="1"/>
  <c r="HL10" i="1"/>
  <c r="HM10" i="1" s="1"/>
  <c r="HN10" i="1" s="1"/>
  <c r="HH10" i="1"/>
  <c r="HG10" i="1"/>
  <c r="HF10" i="1"/>
  <c r="HC10" i="1"/>
  <c r="HE10" i="1" s="1"/>
  <c r="GY10" i="1"/>
  <c r="GT10" i="1"/>
  <c r="GP10" i="1"/>
  <c r="GK10" i="1"/>
  <c r="GL10" i="1" s="1"/>
  <c r="GG10" i="1"/>
  <c r="GB10" i="1"/>
  <c r="FX10" i="1"/>
  <c r="FS10" i="1"/>
  <c r="FT10" i="1" s="1"/>
  <c r="FW10" i="1" s="1"/>
  <c r="FO10" i="1"/>
  <c r="FJ10" i="1"/>
  <c r="FF10" i="1"/>
  <c r="FE10" i="1"/>
  <c r="FD10" i="1"/>
  <c r="FC10" i="1"/>
  <c r="FA10" i="1"/>
  <c r="FB10" i="1" s="1"/>
  <c r="EW10" i="1"/>
  <c r="EV10" i="1"/>
  <c r="EU10" i="1"/>
  <c r="EU45" i="1" s="1"/>
  <c r="ER10" i="1"/>
  <c r="EN10" i="1"/>
  <c r="EM10" i="1"/>
  <c r="EL10" i="1"/>
  <c r="EI10" i="1"/>
  <c r="EK10" i="1" s="1"/>
  <c r="EE10" i="1"/>
  <c r="ED10" i="1"/>
  <c r="EC10" i="1"/>
  <c r="DZ10" i="1"/>
  <c r="DZ45" i="1" s="1"/>
  <c r="DV10" i="1"/>
  <c r="DU10" i="1"/>
  <c r="DT10" i="1"/>
  <c r="DQ10" i="1"/>
  <c r="DS10" i="1" s="1"/>
  <c r="DM10" i="1"/>
  <c r="DL10" i="1"/>
  <c r="DK10" i="1"/>
  <c r="DH10" i="1"/>
  <c r="DH45" i="1" s="1"/>
  <c r="DD10" i="1"/>
  <c r="DC10" i="1"/>
  <c r="DB10" i="1"/>
  <c r="CY10" i="1"/>
  <c r="CZ10" i="1" s="1"/>
  <c r="DJ10" i="1" s="1"/>
  <c r="CU10" i="1"/>
  <c r="CT10" i="1"/>
  <c r="CS10" i="1"/>
  <c r="CP10" i="1"/>
  <c r="CL10" i="1"/>
  <c r="CK10" i="1"/>
  <c r="CJ10" i="1"/>
  <c r="CI10" i="1"/>
  <c r="CG10" i="1"/>
  <c r="CH10" i="1" s="1"/>
  <c r="CC10" i="1"/>
  <c r="CB10" i="1"/>
  <c r="CA10" i="1"/>
  <c r="BX10" i="1"/>
  <c r="BT10" i="1"/>
  <c r="BS10" i="1"/>
  <c r="BR10" i="1"/>
  <c r="BO10" i="1"/>
  <c r="BQ10" i="1" s="1"/>
  <c r="BK10" i="1"/>
  <c r="BJ10" i="1"/>
  <c r="BI10" i="1"/>
  <c r="BF10" i="1"/>
  <c r="BH10" i="1" s="1"/>
  <c r="BB10" i="1"/>
  <c r="BA10" i="1"/>
  <c r="AZ10" i="1"/>
  <c r="AX10" i="1"/>
  <c r="AW10" i="1"/>
  <c r="AS10" i="1"/>
  <c r="AR10" i="1"/>
  <c r="AQ10" i="1"/>
  <c r="AP10" i="1"/>
  <c r="AN10" i="1"/>
  <c r="AJ10" i="1"/>
  <c r="AI10" i="1"/>
  <c r="AH10" i="1"/>
  <c r="AG10" i="1"/>
  <c r="AE10" i="1"/>
  <c r="AF10" i="1" s="1"/>
  <c r="AA10" i="1"/>
  <c r="AA45" i="1" s="1"/>
  <c r="Z10" i="1"/>
  <c r="Y10" i="1"/>
  <c r="V10" i="1"/>
  <c r="W10" i="1" s="1"/>
  <c r="R10" i="1"/>
  <c r="Q10" i="1"/>
  <c r="P10" i="1"/>
  <c r="O10" i="1"/>
  <c r="N10" i="1"/>
  <c r="M10" i="1"/>
  <c r="KB9" i="1"/>
  <c r="KA9" i="1"/>
  <c r="JZ9" i="1"/>
  <c r="S7" i="1"/>
  <c r="AB7" i="1" s="1"/>
  <c r="AK7" i="1" s="1"/>
  <c r="AT7" i="1" s="1"/>
  <c r="BC7" i="1" s="1"/>
  <c r="BL7" i="1" s="1"/>
  <c r="BU7" i="1" s="1"/>
  <c r="CD7" i="1" s="1"/>
  <c r="CM7" i="1" s="1"/>
  <c r="CV7" i="1" s="1"/>
  <c r="DE7" i="1" s="1"/>
  <c r="DN7" i="1" s="1"/>
  <c r="DW7" i="1" s="1"/>
  <c r="EF7" i="1" s="1"/>
  <c r="EO7" i="1" s="1"/>
  <c r="EX7" i="1" s="1"/>
  <c r="FG7" i="1" s="1"/>
  <c r="FP7" i="1" s="1"/>
  <c r="FY7" i="1" s="1"/>
  <c r="GH7" i="1" s="1"/>
  <c r="GQ7" i="1" s="1"/>
  <c r="GZ7" i="1" s="1"/>
  <c r="HI7" i="1" s="1"/>
  <c r="HR7" i="1" s="1"/>
  <c r="IA7" i="1" s="1"/>
  <c r="IJ7" i="1" s="1"/>
  <c r="IS7" i="1" s="1"/>
  <c r="JB7" i="1" s="1"/>
  <c r="JK7" i="1" s="1"/>
  <c r="JT7" i="1" s="1"/>
  <c r="KC7" i="1" s="1"/>
  <c r="KL7" i="1" s="1"/>
  <c r="KU7" i="1" s="1"/>
  <c r="LD7" i="1" s="1"/>
  <c r="LM7" i="1" s="1"/>
  <c r="LV7" i="1" s="1"/>
  <c r="ME7" i="1" s="1"/>
  <c r="MN7" i="1" s="1"/>
  <c r="MW7" i="1" s="1"/>
  <c r="NF7" i="1" s="1"/>
  <c r="NO7" i="1" s="1"/>
  <c r="NX7" i="1" s="1"/>
  <c r="OG7" i="1" s="1"/>
  <c r="OP7" i="1" s="1"/>
  <c r="OY7" i="1" s="1"/>
  <c r="PH7" i="1" s="1"/>
  <c r="IB9" i="16" l="1"/>
  <c r="HZ9" i="16"/>
  <c r="HX9" i="16"/>
  <c r="HW9" i="16"/>
  <c r="HV9" i="16"/>
  <c r="X6" i="15"/>
  <c r="X8" i="15"/>
  <c r="Y7" i="15"/>
  <c r="II6" i="16"/>
  <c r="EK12" i="1"/>
  <c r="EM12" i="1"/>
  <c r="NM24" i="1"/>
  <c r="NL24" i="1"/>
  <c r="NM21" i="1"/>
  <c r="NK21" i="1"/>
  <c r="BR29" i="1"/>
  <c r="BQ29" i="1"/>
  <c r="NM29" i="1"/>
  <c r="NK29" i="1"/>
  <c r="DU29" i="1"/>
  <c r="DS29" i="1"/>
  <c r="DT29" i="1" s="1"/>
  <c r="PO29" i="1"/>
  <c r="PN29" i="1"/>
  <c r="AI30" i="1"/>
  <c r="AG30" i="1"/>
  <c r="MC15" i="1"/>
  <c r="MB15" i="1"/>
  <c r="CT22" i="1"/>
  <c r="CS22" i="1"/>
  <c r="CR22" i="1"/>
  <c r="LB18" i="1"/>
  <c r="KZ18" i="1"/>
  <c r="JI31" i="1"/>
  <c r="JG31" i="1"/>
  <c r="JH31" i="1" s="1"/>
  <c r="KS29" i="1"/>
  <c r="KQ29" i="1"/>
  <c r="Q30" i="1"/>
  <c r="O30" i="1"/>
  <c r="LK33" i="1"/>
  <c r="LJ33" i="1"/>
  <c r="ML28" i="1"/>
  <c r="MJ28" i="1"/>
  <c r="EM30" i="1"/>
  <c r="EK30" i="1"/>
  <c r="EM31" i="1"/>
  <c r="EK31" i="1"/>
  <c r="HW15" i="1"/>
  <c r="HX15" i="1" s="1"/>
  <c r="HY15" i="1"/>
  <c r="MC29" i="1"/>
  <c r="MA29" i="1"/>
  <c r="IP31" i="1"/>
  <c r="IO31" i="1"/>
  <c r="MB31" i="1"/>
  <c r="MC31" i="1"/>
  <c r="ET12" i="1"/>
  <c r="PD13" i="1"/>
  <c r="AJ45" i="1"/>
  <c r="CU45" i="1"/>
  <c r="FF45" i="1"/>
  <c r="LC45" i="1"/>
  <c r="KS14" i="1"/>
  <c r="IX17" i="1"/>
  <c r="KI22" i="1"/>
  <c r="MK22" i="1"/>
  <c r="ET23" i="1"/>
  <c r="JP23" i="1"/>
  <c r="EA24" i="1"/>
  <c r="CI25" i="1"/>
  <c r="BG26" i="1"/>
  <c r="OK26" i="1"/>
  <c r="OL28" i="1"/>
  <c r="LI29" i="1"/>
  <c r="PC30" i="1"/>
  <c r="ES31" i="1"/>
  <c r="MA32" i="1"/>
  <c r="PD32" i="1"/>
  <c r="PD33" i="1"/>
  <c r="N34" i="1"/>
  <c r="FB34" i="1"/>
  <c r="MS34" i="1"/>
  <c r="BY35" i="1"/>
  <c r="GC35" i="1"/>
  <c r="OK35" i="1"/>
  <c r="BA36" i="1"/>
  <c r="N37" i="1"/>
  <c r="Q37" i="1" s="1"/>
  <c r="IX37" i="1"/>
  <c r="LZ37" i="1"/>
  <c r="OL37" i="1"/>
  <c r="LH38" i="1"/>
  <c r="NS38" i="1"/>
  <c r="HE39" i="1"/>
  <c r="JF40" i="1"/>
  <c r="QT41" i="1"/>
  <c r="BQ41" i="1"/>
  <c r="BB45" i="1"/>
  <c r="DR10" i="1"/>
  <c r="EE45" i="1"/>
  <c r="ON45" i="1"/>
  <c r="JP11" i="1"/>
  <c r="DU14" i="1"/>
  <c r="HY14" i="1"/>
  <c r="CI16" i="1"/>
  <c r="DS20" i="1"/>
  <c r="PN20" i="1"/>
  <c r="HD24" i="1"/>
  <c r="KR24" i="1"/>
  <c r="HE25" i="1"/>
  <c r="EJ26" i="1"/>
  <c r="JO28" i="1"/>
  <c r="NT28" i="1"/>
  <c r="JY29" i="1"/>
  <c r="HD30" i="1"/>
  <c r="GX32" i="1"/>
  <c r="KQ32" i="1"/>
  <c r="LI32" i="1"/>
  <c r="FC33" i="1"/>
  <c r="HE34" i="1"/>
  <c r="OT34" i="1"/>
  <c r="IE35" i="1"/>
  <c r="LQ35" i="1"/>
  <c r="OB35" i="1"/>
  <c r="ET36" i="1"/>
  <c r="OK38" i="1"/>
  <c r="BQ39" i="1"/>
  <c r="LQ39" i="1"/>
  <c r="OT39" i="1"/>
  <c r="MI40" i="1"/>
  <c r="DS41" i="1"/>
  <c r="JG41" i="1"/>
  <c r="IE42" i="1"/>
  <c r="CH43" i="1"/>
  <c r="KY43" i="1"/>
  <c r="OC43" i="1"/>
  <c r="PM16" i="1"/>
  <c r="DA21" i="1"/>
  <c r="DJ30" i="1"/>
  <c r="NK31" i="1"/>
  <c r="OK31" i="1"/>
  <c r="KR32" i="1"/>
  <c r="DA34" i="1"/>
  <c r="ET34" i="1"/>
  <c r="IO34" i="1"/>
  <c r="PM34" i="1"/>
  <c r="EA35" i="1"/>
  <c r="ID45" i="1"/>
  <c r="PP45" i="1"/>
  <c r="CL45" i="1"/>
  <c r="EJ10" i="1"/>
  <c r="FX45" i="1"/>
  <c r="NR45" i="1"/>
  <c r="PM13" i="1"/>
  <c r="LR13" i="1"/>
  <c r="CI15" i="1"/>
  <c r="ES19" i="1"/>
  <c r="MT19" i="1"/>
  <c r="BY24" i="1"/>
  <c r="AG25" i="1"/>
  <c r="FC26" i="1"/>
  <c r="LS26" i="1"/>
  <c r="OL27" i="1"/>
  <c r="OC29" i="1"/>
  <c r="CH30" i="1"/>
  <c r="OU30" i="1"/>
  <c r="NV32" i="1"/>
  <c r="JF34" i="1"/>
  <c r="CQ38" i="1"/>
  <c r="DA38" i="1" s="1"/>
  <c r="FC38" i="1"/>
  <c r="BQ40" i="1"/>
  <c r="NA40" i="1"/>
  <c r="EJ41" i="1"/>
  <c r="PD41" i="1"/>
  <c r="DR43" i="1"/>
  <c r="PM29" i="1"/>
  <c r="HH45" i="1"/>
  <c r="IR45" i="1"/>
  <c r="PB45" i="1"/>
  <c r="FK13" i="1"/>
  <c r="GD13" i="1"/>
  <c r="FE14" i="1"/>
  <c r="JO14" i="1"/>
  <c r="JO15" i="1"/>
  <c r="N16" i="1"/>
  <c r="O16" i="1" s="1"/>
  <c r="N17" i="1"/>
  <c r="Q17" i="1" s="1"/>
  <c r="JO18" i="1"/>
  <c r="JY19" i="1"/>
  <c r="OV19" i="1"/>
  <c r="CI20" i="1"/>
  <c r="OL20" i="1"/>
  <c r="JO24" i="1"/>
  <c r="CH26" i="1"/>
  <c r="BZ27" i="1"/>
  <c r="FE28" i="1"/>
  <c r="NL28" i="1"/>
  <c r="EK29" i="1"/>
  <c r="EL29" i="1" s="1"/>
  <c r="MS29" i="1"/>
  <c r="EB32" i="1"/>
  <c r="JH32" i="1"/>
  <c r="BG33" i="1"/>
  <c r="DS33" i="1"/>
  <c r="LI34" i="1"/>
  <c r="ES35" i="1"/>
  <c r="CQ36" i="1"/>
  <c r="DA36" i="1" s="1"/>
  <c r="HM37" i="1"/>
  <c r="KP37" i="1"/>
  <c r="EA38" i="1"/>
  <c r="IE38" i="1"/>
  <c r="KQ38" i="1"/>
  <c r="IW39" i="1"/>
  <c r="EJ40" i="1"/>
  <c r="IN40" i="1"/>
  <c r="HD41" i="1"/>
  <c r="MS41" i="1"/>
  <c r="EA42" i="1"/>
  <c r="JO42" i="1"/>
  <c r="MA42" i="1"/>
  <c r="OL42" i="1"/>
  <c r="GL43" i="1"/>
  <c r="R45" i="1"/>
  <c r="FU29" i="1"/>
  <c r="PM35" i="1"/>
  <c r="BR15" i="1"/>
  <c r="BQ15" i="1"/>
  <c r="KS15" i="1"/>
  <c r="KR15" i="1"/>
  <c r="KQ15" i="1"/>
  <c r="JI12" i="1"/>
  <c r="JH12" i="1"/>
  <c r="DJ12" i="1"/>
  <c r="DK12" i="1" s="1"/>
  <c r="DC12" i="1"/>
  <c r="JI16" i="1"/>
  <c r="JG16" i="1"/>
  <c r="LI12" i="1"/>
  <c r="LK12" i="1"/>
  <c r="LJ12" i="1"/>
  <c r="ML13" i="1"/>
  <c r="MK13" i="1"/>
  <c r="MJ13" i="1"/>
  <c r="GX14" i="1"/>
  <c r="GV14" i="1"/>
  <c r="KS16" i="1"/>
  <c r="KQ16" i="1"/>
  <c r="OW12" i="1"/>
  <c r="OV12" i="1"/>
  <c r="PO12" i="1"/>
  <c r="PN12" i="1"/>
  <c r="NM15" i="1"/>
  <c r="NL15" i="1"/>
  <c r="NK15" i="1"/>
  <c r="NM16" i="1"/>
  <c r="NK16" i="1"/>
  <c r="AG12" i="1"/>
  <c r="AH12" i="1"/>
  <c r="BQ12" i="1"/>
  <c r="BR12" i="1" s="1"/>
  <c r="BS12" i="1"/>
  <c r="IO12" i="1"/>
  <c r="IP12" i="1" s="1"/>
  <c r="IQ12" i="1"/>
  <c r="ML14" i="1"/>
  <c r="MJ14" i="1"/>
  <c r="NV14" i="1"/>
  <c r="NT14" i="1"/>
  <c r="JG15" i="1"/>
  <c r="JH15" i="1" s="1"/>
  <c r="JI15" i="1"/>
  <c r="LK15" i="1"/>
  <c r="LJ15" i="1"/>
  <c r="LI15" i="1"/>
  <c r="PO15" i="1"/>
  <c r="PN15" i="1"/>
  <c r="ND17" i="1"/>
  <c r="NC17" i="1"/>
  <c r="NB17" i="1"/>
  <c r="KA16" i="1"/>
  <c r="JY16" i="1"/>
  <c r="LK16" i="1"/>
  <c r="LI16" i="1"/>
  <c r="MC19" i="1"/>
  <c r="MB19" i="1"/>
  <c r="KS12" i="1"/>
  <c r="KR12" i="1"/>
  <c r="OC12" i="1"/>
  <c r="OE12" i="1"/>
  <c r="OD12" i="1"/>
  <c r="MC12" i="1"/>
  <c r="MB12" i="1"/>
  <c r="MU15" i="1"/>
  <c r="MT15" i="1"/>
  <c r="MS15" i="1"/>
  <c r="OE15" i="1"/>
  <c r="OD15" i="1"/>
  <c r="OC15" i="1"/>
  <c r="HY16" i="1"/>
  <c r="HW16" i="1"/>
  <c r="HX16" i="1" s="1"/>
  <c r="MU16" i="1"/>
  <c r="MS16" i="1"/>
  <c r="AQ17" i="1"/>
  <c r="AP17" i="1"/>
  <c r="LB13" i="1"/>
  <c r="LA13" i="1"/>
  <c r="KZ13" i="1"/>
  <c r="BX45" i="1"/>
  <c r="BK45" i="1"/>
  <c r="EV45" i="1"/>
  <c r="FJ45" i="1"/>
  <c r="KX45" i="1"/>
  <c r="MK10" i="1"/>
  <c r="NW45" i="1"/>
  <c r="PG45" i="1"/>
  <c r="EL12" i="1"/>
  <c r="EB14" i="1"/>
  <c r="FL14" i="1"/>
  <c r="KZ14" i="1"/>
  <c r="IO15" i="1"/>
  <c r="IP15" i="1" s="1"/>
  <c r="MA15" i="1"/>
  <c r="GD17" i="1"/>
  <c r="GE17" i="1" s="1"/>
  <c r="PD17" i="1"/>
  <c r="PD18" i="1"/>
  <c r="PC18" i="1"/>
  <c r="OL19" i="1"/>
  <c r="OK19" i="1"/>
  <c r="OW21" i="1"/>
  <c r="OV21" i="1"/>
  <c r="OU21" i="1"/>
  <c r="KH26" i="1"/>
  <c r="KI26" i="1"/>
  <c r="NM30" i="1"/>
  <c r="NK30" i="1"/>
  <c r="FO45" i="1"/>
  <c r="DJ14" i="1"/>
  <c r="HD17" i="1"/>
  <c r="LR17" i="1"/>
  <c r="OK17" i="1"/>
  <c r="NM19" i="1"/>
  <c r="NL19" i="1"/>
  <c r="ES20" i="1"/>
  <c r="ET20" i="1"/>
  <c r="ML26" i="1"/>
  <c r="MK26" i="1"/>
  <c r="FV29" i="1"/>
  <c r="FW29" i="1" s="1"/>
  <c r="KB45" i="1"/>
  <c r="BP10" i="1"/>
  <c r="GT45" i="1"/>
  <c r="LA10" i="1"/>
  <c r="CH12" i="1"/>
  <c r="MT12" i="1"/>
  <c r="NL12" i="1"/>
  <c r="ET13" i="1"/>
  <c r="NB13" i="1"/>
  <c r="NT13" i="1"/>
  <c r="CR14" i="1"/>
  <c r="GO14" i="1"/>
  <c r="PO14" i="1"/>
  <c r="JY15" i="1"/>
  <c r="OU15" i="1"/>
  <c r="NT22" i="1"/>
  <c r="NU22" i="1"/>
  <c r="HX29" i="1"/>
  <c r="HW29" i="1"/>
  <c r="JI29" i="1"/>
  <c r="JG29" i="1"/>
  <c r="JH29" i="1" s="1"/>
  <c r="BH31" i="1"/>
  <c r="BI31" i="1"/>
  <c r="AX45" i="1"/>
  <c r="DD45" i="1"/>
  <c r="GP45" i="1"/>
  <c r="Y45" i="1"/>
  <c r="Z45" i="1"/>
  <c r="DV45" i="1"/>
  <c r="GY45" i="1"/>
  <c r="JN45" i="1"/>
  <c r="LB10" i="1"/>
  <c r="NN45" i="1"/>
  <c r="OF45" i="1"/>
  <c r="OX45" i="1"/>
  <c r="MU12" i="1"/>
  <c r="NC13" i="1"/>
  <c r="NU13" i="1"/>
  <c r="FD14" i="1"/>
  <c r="JZ15" i="1"/>
  <c r="KA15" i="1" s="1"/>
  <c r="OV15" i="1"/>
  <c r="CA17" i="1"/>
  <c r="IE17" i="1"/>
  <c r="IF17" i="1"/>
  <c r="IY17" i="1"/>
  <c r="KS19" i="1"/>
  <c r="KR19" i="1"/>
  <c r="MC24" i="1"/>
  <c r="MB24" i="1"/>
  <c r="PO24" i="1"/>
  <c r="PN24" i="1"/>
  <c r="OW29" i="1"/>
  <c r="OV29" i="1"/>
  <c r="OU29" i="1"/>
  <c r="GX18" i="1"/>
  <c r="GV18" i="1"/>
  <c r="GW18" i="1" s="1"/>
  <c r="ML18" i="1"/>
  <c r="MJ18" i="1"/>
  <c r="CI19" i="1"/>
  <c r="CH19" i="1"/>
  <c r="HD19" i="1"/>
  <c r="HE19" i="1"/>
  <c r="HV21" i="1"/>
  <c r="HW21" i="1"/>
  <c r="KZ22" i="1"/>
  <c r="LA22" i="1"/>
  <c r="OC24" i="1"/>
  <c r="OD24" i="1"/>
  <c r="PO30" i="1"/>
  <c r="PN30" i="1"/>
  <c r="HD10" i="1"/>
  <c r="MD45" i="1"/>
  <c r="NS10" i="1"/>
  <c r="NT10" i="1" s="1"/>
  <c r="PC10" i="1"/>
  <c r="HD12" i="1"/>
  <c r="KA12" i="1"/>
  <c r="OK12" i="1"/>
  <c r="HN13" i="1"/>
  <c r="HO13" i="1" s="1"/>
  <c r="JO13" i="1"/>
  <c r="BH14" i="1"/>
  <c r="BI14" i="1" s="1"/>
  <c r="ES14" i="1"/>
  <c r="IF14" i="1"/>
  <c r="IG14" i="1" s="1"/>
  <c r="AG15" i="1"/>
  <c r="EK15" i="1"/>
  <c r="FC15" i="1"/>
  <c r="FD15" i="1" s="1"/>
  <c r="IO16" i="1"/>
  <c r="MA16" i="1"/>
  <c r="OU16" i="1"/>
  <c r="CI17" i="1"/>
  <c r="CH17" i="1"/>
  <c r="BZ18" i="1"/>
  <c r="NU18" i="1"/>
  <c r="NV18" i="1"/>
  <c r="ND22" i="1"/>
  <c r="NC22" i="1"/>
  <c r="NB26" i="1"/>
  <c r="NC26" i="1"/>
  <c r="FE29" i="1"/>
  <c r="FC29" i="1"/>
  <c r="FD29" i="1" s="1"/>
  <c r="EN45" i="1"/>
  <c r="GB45" i="1"/>
  <c r="MV45" i="1"/>
  <c r="BT45" i="1"/>
  <c r="CJ45" i="1"/>
  <c r="ER45" i="1"/>
  <c r="JS45" i="1"/>
  <c r="MH45" i="1"/>
  <c r="OM45" i="1"/>
  <c r="PE45" i="1"/>
  <c r="PD11" i="1"/>
  <c r="CI13" i="1"/>
  <c r="KH13" i="1"/>
  <c r="DS15" i="1"/>
  <c r="DU15" i="1" s="1"/>
  <c r="EL15" i="1"/>
  <c r="PC15" i="1"/>
  <c r="BI16" i="1"/>
  <c r="BJ16" i="1" s="1"/>
  <c r="HD16" i="1"/>
  <c r="OC16" i="1"/>
  <c r="HN17" i="1"/>
  <c r="HO17" i="1" s="1"/>
  <c r="KH17" i="1"/>
  <c r="IH18" i="1"/>
  <c r="IF18" i="1"/>
  <c r="NT18" i="1"/>
  <c r="PM19" i="1"/>
  <c r="N19" i="1"/>
  <c r="Q19" i="1" s="1"/>
  <c r="OC19" i="1"/>
  <c r="OD19" i="1"/>
  <c r="PO19" i="1"/>
  <c r="PN19" i="1"/>
  <c r="JP20" i="1"/>
  <c r="JO20" i="1"/>
  <c r="IP29" i="1"/>
  <c r="IO29" i="1"/>
  <c r="IQ29" i="1" s="1"/>
  <c r="KS30" i="1"/>
  <c r="KQ30" i="1"/>
  <c r="AR31" i="1"/>
  <c r="AQ31" i="1"/>
  <c r="AP31" i="1"/>
  <c r="LL45" i="1"/>
  <c r="JO17" i="1"/>
  <c r="JP17" i="1"/>
  <c r="KI17" i="1"/>
  <c r="EM20" i="1"/>
  <c r="EK20" i="1"/>
  <c r="EL20" i="1" s="1"/>
  <c r="FB21" i="1"/>
  <c r="FC21" i="1"/>
  <c r="LI24" i="1"/>
  <c r="LJ24" i="1"/>
  <c r="BS30" i="1"/>
  <c r="BQ30" i="1"/>
  <c r="BR30" i="1" s="1"/>
  <c r="DU30" i="1"/>
  <c r="DS30" i="1"/>
  <c r="MC30" i="1"/>
  <c r="MA30" i="1"/>
  <c r="FU26" i="1"/>
  <c r="FC31" i="1"/>
  <c r="GV31" i="1"/>
  <c r="GW31" i="1" s="1"/>
  <c r="GX31" i="1"/>
  <c r="OE31" i="1"/>
  <c r="OD31" i="1"/>
  <c r="OC31" i="1"/>
  <c r="ET32" i="1"/>
  <c r="ES32" i="1"/>
  <c r="IP32" i="1"/>
  <c r="OD32" i="1"/>
  <c r="OE32" i="1"/>
  <c r="LR34" i="1"/>
  <c r="LQ34" i="1"/>
  <c r="JY35" i="1"/>
  <c r="JX35" i="1"/>
  <c r="MJ35" i="1"/>
  <c r="MI35" i="1"/>
  <c r="PD36" i="1"/>
  <c r="PC36" i="1"/>
  <c r="GD37" i="1"/>
  <c r="GC37" i="1"/>
  <c r="HW39" i="1"/>
  <c r="HV39" i="1"/>
  <c r="NL21" i="1"/>
  <c r="LS22" i="1"/>
  <c r="FB24" i="1"/>
  <c r="MT24" i="1"/>
  <c r="OV24" i="1"/>
  <c r="EK25" i="1"/>
  <c r="HD26" i="1"/>
  <c r="JO26" i="1"/>
  <c r="LA26" i="1"/>
  <c r="AG28" i="1"/>
  <c r="AH28" i="1" s="1"/>
  <c r="JZ29" i="1"/>
  <c r="KR29" i="1"/>
  <c r="LJ29" i="1"/>
  <c r="MB29" i="1"/>
  <c r="MT29" i="1"/>
  <c r="NL29" i="1"/>
  <c r="OD29" i="1"/>
  <c r="JG30" i="1"/>
  <c r="JY30" i="1"/>
  <c r="JZ30" i="1" s="1"/>
  <c r="MS30" i="1"/>
  <c r="N31" i="1"/>
  <c r="CH31" i="1"/>
  <c r="FD31" i="1"/>
  <c r="GE31" i="1"/>
  <c r="KQ31" i="1"/>
  <c r="IO32" i="1"/>
  <c r="IQ32" i="1" s="1"/>
  <c r="JO32" i="1"/>
  <c r="JP32" i="1"/>
  <c r="NM32" i="1"/>
  <c r="NK32" i="1"/>
  <c r="OC32" i="1"/>
  <c r="KR33" i="1"/>
  <c r="KQ33" i="1"/>
  <c r="DU36" i="1"/>
  <c r="DS36" i="1"/>
  <c r="DT36" i="1" s="1"/>
  <c r="GN36" i="1"/>
  <c r="GO36" i="1" s="1"/>
  <c r="GM36" i="1"/>
  <c r="DA22" i="1"/>
  <c r="FC25" i="1"/>
  <c r="BY26" i="1"/>
  <c r="EA26" i="1"/>
  <c r="BH27" i="1"/>
  <c r="N29" i="1"/>
  <c r="JO29" i="1"/>
  <c r="GD31" i="1"/>
  <c r="GF31" i="1" s="1"/>
  <c r="LR31" i="1"/>
  <c r="OU31" i="1"/>
  <c r="NL32" i="1"/>
  <c r="KS33" i="1"/>
  <c r="MU33" i="1"/>
  <c r="MT33" i="1"/>
  <c r="AQ34" i="1"/>
  <c r="AR34" i="1" s="1"/>
  <c r="AP34" i="1"/>
  <c r="GD34" i="1"/>
  <c r="GC34" i="1"/>
  <c r="NB34" i="1"/>
  <c r="NA34" i="1"/>
  <c r="NB35" i="1"/>
  <c r="NA35" i="1"/>
  <c r="KR36" i="1"/>
  <c r="KQ36" i="1"/>
  <c r="KS36" i="1"/>
  <c r="MB36" i="1"/>
  <c r="MC36" i="1"/>
  <c r="MA36" i="1"/>
  <c r="NB41" i="1"/>
  <c r="NA41" i="1"/>
  <c r="EB31" i="1"/>
  <c r="ED31" i="1" s="1"/>
  <c r="MJ31" i="1"/>
  <c r="MK31" i="1"/>
  <c r="OW31" i="1"/>
  <c r="BJ32" i="1"/>
  <c r="BH32" i="1"/>
  <c r="MK32" i="1"/>
  <c r="MJ32" i="1"/>
  <c r="AG33" i="1"/>
  <c r="AF33" i="1"/>
  <c r="PO33" i="1"/>
  <c r="PN33" i="1"/>
  <c r="BZ34" i="1"/>
  <c r="CA34" i="1" s="1"/>
  <c r="CB34" i="1"/>
  <c r="OL34" i="1"/>
  <c r="OK34" i="1"/>
  <c r="NL36" i="1"/>
  <c r="NK36" i="1"/>
  <c r="NM36" i="1"/>
  <c r="IO37" i="1"/>
  <c r="IN37" i="1"/>
  <c r="LR37" i="1"/>
  <c r="LQ37" i="1"/>
  <c r="OC37" i="1"/>
  <c r="OB37" i="1"/>
  <c r="PM24" i="1"/>
  <c r="DJ29" i="1"/>
  <c r="CH32" i="1"/>
  <c r="CI32" i="1"/>
  <c r="IX32" i="1"/>
  <c r="IY32" i="1"/>
  <c r="HX33" i="1"/>
  <c r="HW33" i="1"/>
  <c r="EJ34" i="1"/>
  <c r="EK34" i="1"/>
  <c r="HN34" i="1"/>
  <c r="HM34" i="1"/>
  <c r="FL35" i="1"/>
  <c r="FK35" i="1"/>
  <c r="FU35" i="1" s="1"/>
  <c r="BS37" i="1"/>
  <c r="BQ37" i="1"/>
  <c r="BR37" i="1" s="1"/>
  <c r="JG37" i="1"/>
  <c r="JF37" i="1"/>
  <c r="OU37" i="1"/>
  <c r="OT37" i="1"/>
  <c r="JO40" i="1"/>
  <c r="JP40" i="1"/>
  <c r="BZ41" i="1"/>
  <c r="BY41" i="1"/>
  <c r="BR20" i="1"/>
  <c r="BS20" i="1" s="1"/>
  <c r="CH22" i="1"/>
  <c r="ET22" i="1"/>
  <c r="PC22" i="1"/>
  <c r="BG24" i="1"/>
  <c r="HW25" i="1"/>
  <c r="CQ26" i="1"/>
  <c r="DA26" i="1" s="1"/>
  <c r="ES26" i="1"/>
  <c r="NU26" i="1"/>
  <c r="EB27" i="1"/>
  <c r="HY28" i="1"/>
  <c r="IQ28" i="1"/>
  <c r="JI28" i="1"/>
  <c r="AG29" i="1"/>
  <c r="AH29" i="1" s="1"/>
  <c r="DB29" i="1"/>
  <c r="DC29" i="1" s="1"/>
  <c r="GM29" i="1"/>
  <c r="LI30" i="1"/>
  <c r="OC30" i="1"/>
  <c r="PD31" i="1"/>
  <c r="PC31" i="1"/>
  <c r="EK32" i="1"/>
  <c r="FC32" i="1"/>
  <c r="FD32" i="1" s="1"/>
  <c r="JG33" i="1"/>
  <c r="JH33" i="1" s="1"/>
  <c r="MC33" i="1"/>
  <c r="MA33" i="1"/>
  <c r="IX34" i="1"/>
  <c r="IW34" i="1"/>
  <c r="BH39" i="1"/>
  <c r="BG39" i="1"/>
  <c r="GL41" i="1"/>
  <c r="GM41" i="1"/>
  <c r="OL18" i="1"/>
  <c r="HE21" i="1"/>
  <c r="PD23" i="1"/>
  <c r="CH24" i="1"/>
  <c r="EJ24" i="1"/>
  <c r="IO25" i="1"/>
  <c r="ET27" i="1"/>
  <c r="GO28" i="1"/>
  <c r="GN29" i="1"/>
  <c r="PC29" i="1"/>
  <c r="PM30" i="1"/>
  <c r="LI31" i="1"/>
  <c r="MA31" i="1"/>
  <c r="BQ32" i="1"/>
  <c r="EM32" i="1"/>
  <c r="LA32" i="1"/>
  <c r="KZ32" i="1"/>
  <c r="LR32" i="1"/>
  <c r="LS32" i="1"/>
  <c r="CI33" i="1"/>
  <c r="CH33" i="1"/>
  <c r="JI33" i="1"/>
  <c r="GV35" i="1"/>
  <c r="GU35" i="1"/>
  <c r="HX36" i="1"/>
  <c r="HW36" i="1"/>
  <c r="OV36" i="1"/>
  <c r="OW36" i="1"/>
  <c r="OU36" i="1"/>
  <c r="AG37" i="1"/>
  <c r="AF39" i="1"/>
  <c r="AG39" i="1"/>
  <c r="DU20" i="1"/>
  <c r="JP31" i="1"/>
  <c r="JO31" i="1"/>
  <c r="LJ31" i="1"/>
  <c r="KH34" i="1"/>
  <c r="KG34" i="1"/>
  <c r="HN35" i="1"/>
  <c r="HM35" i="1"/>
  <c r="JH36" i="1"/>
  <c r="JG36" i="1"/>
  <c r="ET37" i="1"/>
  <c r="ES37" i="1"/>
  <c r="OU38" i="1"/>
  <c r="OT38" i="1"/>
  <c r="OC41" i="1"/>
  <c r="OB41" i="1"/>
  <c r="GN32" i="1"/>
  <c r="GM33" i="1"/>
  <c r="GO33" i="1" s="1"/>
  <c r="NK33" i="1"/>
  <c r="OD33" i="1"/>
  <c r="OU33" i="1"/>
  <c r="CS34" i="1"/>
  <c r="HV34" i="1"/>
  <c r="KP34" i="1"/>
  <c r="NJ34" i="1"/>
  <c r="KG35" i="1"/>
  <c r="OL36" i="1"/>
  <c r="CH37" i="1"/>
  <c r="FB37" i="1"/>
  <c r="DS38" i="1"/>
  <c r="GM38" i="1"/>
  <c r="JG38" i="1"/>
  <c r="MA38" i="1"/>
  <c r="PM39" i="1"/>
  <c r="CH39" i="1"/>
  <c r="ES39" i="1"/>
  <c r="GU39" i="1"/>
  <c r="KG39" i="1"/>
  <c r="LI39" i="1"/>
  <c r="MI39" i="1"/>
  <c r="KG40" i="1"/>
  <c r="IF41" i="1"/>
  <c r="OU41" i="1"/>
  <c r="HW42" i="1"/>
  <c r="AG43" i="1"/>
  <c r="NA43" i="1"/>
  <c r="DA32" i="1"/>
  <c r="DB32" i="1" s="1"/>
  <c r="GL39" i="1"/>
  <c r="LZ39" i="1"/>
  <c r="OB39" i="1"/>
  <c r="QT40" i="1"/>
  <c r="CH40" i="1"/>
  <c r="IF40" i="1"/>
  <c r="MA40" i="1"/>
  <c r="OT40" i="1"/>
  <c r="QS41" i="1"/>
  <c r="AF41" i="1"/>
  <c r="BG41" i="1"/>
  <c r="JX41" i="1"/>
  <c r="CQ42" i="1"/>
  <c r="DA42" i="1" s="1"/>
  <c r="MI42" i="1"/>
  <c r="NK42" i="1"/>
  <c r="PC42" i="1"/>
  <c r="MR43" i="1"/>
  <c r="OT43" i="1"/>
  <c r="CR32" i="1"/>
  <c r="DS32" i="1"/>
  <c r="DT32" i="1" s="1"/>
  <c r="GV32" i="1"/>
  <c r="CH34" i="1"/>
  <c r="IW35" i="1"/>
  <c r="N36" i="1"/>
  <c r="DR37" i="1"/>
  <c r="JX37" i="1"/>
  <c r="NA37" i="1"/>
  <c r="BP38" i="1"/>
  <c r="EJ38" i="1"/>
  <c r="HD38" i="1"/>
  <c r="JX38" i="1"/>
  <c r="MR38" i="1"/>
  <c r="QS39" i="1"/>
  <c r="EK39" i="1"/>
  <c r="FK39" i="1"/>
  <c r="JY39" i="1"/>
  <c r="KY39" i="1"/>
  <c r="NA39" i="1"/>
  <c r="N40" i="1"/>
  <c r="JY40" i="1"/>
  <c r="NS40" i="1"/>
  <c r="CH41" i="1"/>
  <c r="FB41" i="1"/>
  <c r="GU41" i="1"/>
  <c r="IW41" i="1"/>
  <c r="MJ41" i="1"/>
  <c r="NJ41" i="1"/>
  <c r="BP42" i="1"/>
  <c r="LH42" i="1"/>
  <c r="LH45" i="1" s="1"/>
  <c r="OC42" i="1"/>
  <c r="BP43" i="1"/>
  <c r="CQ43" i="1"/>
  <c r="DA43" i="1" s="1"/>
  <c r="EJ43" i="1"/>
  <c r="HD43" i="1"/>
  <c r="PM40" i="1"/>
  <c r="LK32" i="1"/>
  <c r="ES42" i="1"/>
  <c r="HD42" i="1"/>
  <c r="KZ42" i="1"/>
  <c r="FB43" i="1"/>
  <c r="LH43" i="1"/>
  <c r="FU36" i="1"/>
  <c r="QT38" i="1"/>
  <c r="QT39" i="1"/>
  <c r="QS42" i="1"/>
  <c r="QS43" i="1"/>
  <c r="ML12" i="1"/>
  <c r="MK12" i="1"/>
  <c r="MJ12" i="1"/>
  <c r="HP15" i="1"/>
  <c r="HN15" i="1"/>
  <c r="HO15" i="1" s="1"/>
  <c r="GO11" i="1"/>
  <c r="GM11" i="1"/>
  <c r="GN11" i="1" s="1"/>
  <c r="IO11" i="1"/>
  <c r="IP11" i="1"/>
  <c r="MS11" i="1"/>
  <c r="MT11" i="1"/>
  <c r="BJ12" i="1"/>
  <c r="BH12" i="1"/>
  <c r="BI12" i="1" s="1"/>
  <c r="BQ11" i="1"/>
  <c r="BR11" i="1" s="1"/>
  <c r="HP11" i="1"/>
  <c r="HN11" i="1"/>
  <c r="HO11" i="1" s="1"/>
  <c r="IQ11" i="1"/>
  <c r="KS11" i="1"/>
  <c r="KR11" i="1"/>
  <c r="KQ11" i="1"/>
  <c r="LT11" i="1"/>
  <c r="LS11" i="1"/>
  <c r="LR11" i="1"/>
  <c r="MU11" i="1"/>
  <c r="OW11" i="1"/>
  <c r="OV11" i="1"/>
  <c r="OU11" i="1"/>
  <c r="PO11" i="1"/>
  <c r="AP13" i="1"/>
  <c r="AQ13" i="1" s="1"/>
  <c r="AY13" i="1"/>
  <c r="AZ13" i="1" s="1"/>
  <c r="EK13" i="1"/>
  <c r="EL13" i="1" s="1"/>
  <c r="EM13" i="1"/>
  <c r="FW13" i="1"/>
  <c r="IO13" i="1"/>
  <c r="IP13" i="1" s="1"/>
  <c r="IQ13" i="1"/>
  <c r="OE13" i="1"/>
  <c r="OD13" i="1"/>
  <c r="OC13" i="1"/>
  <c r="DK15" i="1"/>
  <c r="JI10" i="1"/>
  <c r="JG10" i="1"/>
  <c r="JH10" i="1" s="1"/>
  <c r="MC11" i="1"/>
  <c r="MB11" i="1"/>
  <c r="MA11" i="1"/>
  <c r="IH12" i="1"/>
  <c r="IF12" i="1"/>
  <c r="IG12" i="1" s="1"/>
  <c r="LT15" i="1"/>
  <c r="LS15" i="1"/>
  <c r="LR15" i="1"/>
  <c r="AN45" i="1"/>
  <c r="AO10" i="1"/>
  <c r="AR11" i="1"/>
  <c r="AP11" i="1"/>
  <c r="AQ11" i="1" s="1"/>
  <c r="AY11" i="1"/>
  <c r="AZ11" i="1" s="1"/>
  <c r="DA11" i="1"/>
  <c r="DB11" i="1" s="1"/>
  <c r="CT11" i="1"/>
  <c r="CS11" i="1"/>
  <c r="DU11" i="1"/>
  <c r="DS11" i="1"/>
  <c r="DT11" i="1" s="1"/>
  <c r="GX11" i="1"/>
  <c r="GW11" i="1"/>
  <c r="OC11" i="1"/>
  <c r="OD11" i="1"/>
  <c r="NV12" i="1"/>
  <c r="NU12" i="1"/>
  <c r="NT12" i="1"/>
  <c r="NL13" i="1"/>
  <c r="NK13" i="1"/>
  <c r="NM13" i="1"/>
  <c r="CB15" i="1"/>
  <c r="BZ15" i="1"/>
  <c r="CA15" i="1" s="1"/>
  <c r="IZ15" i="1"/>
  <c r="IX15" i="1"/>
  <c r="IY15" i="1" s="1"/>
  <c r="CS17" i="1"/>
  <c r="CR17" i="1"/>
  <c r="DA17" i="1"/>
  <c r="NU17" i="1"/>
  <c r="NT17" i="1"/>
  <c r="NV17" i="1"/>
  <c r="DB18" i="1"/>
  <c r="DJ18" i="1"/>
  <c r="FV18" i="1"/>
  <c r="HX18" i="1"/>
  <c r="HW18" i="1"/>
  <c r="HY18" i="1" s="1"/>
  <c r="IY18" i="1"/>
  <c r="IX18" i="1"/>
  <c r="IZ18" i="1" s="1"/>
  <c r="MC18" i="1"/>
  <c r="MB18" i="1"/>
  <c r="MA18" i="1"/>
  <c r="ND18" i="1"/>
  <c r="NC18" i="1"/>
  <c r="NB18" i="1"/>
  <c r="OW18" i="1"/>
  <c r="OV18" i="1"/>
  <c r="OU18" i="1"/>
  <c r="PO18" i="1"/>
  <c r="PN18" i="1"/>
  <c r="LJ19" i="1"/>
  <c r="LI19" i="1"/>
  <c r="LK19" i="1"/>
  <c r="EC20" i="1"/>
  <c r="ED20" i="1"/>
  <c r="EB20" i="1"/>
  <c r="HY11" i="1"/>
  <c r="HW11" i="1"/>
  <c r="HX11" i="1" s="1"/>
  <c r="ND11" i="1"/>
  <c r="NC11" i="1"/>
  <c r="NB11" i="1"/>
  <c r="CT13" i="1"/>
  <c r="CR13" i="1"/>
  <c r="CS13" i="1" s="1"/>
  <c r="NL10" i="1"/>
  <c r="NM10" i="1"/>
  <c r="NK10" i="1"/>
  <c r="OV10" i="1"/>
  <c r="OW10" i="1"/>
  <c r="OU10" i="1"/>
  <c r="BA11" i="1"/>
  <c r="CB11" i="1"/>
  <c r="BZ11" i="1"/>
  <c r="CA11" i="1" s="1"/>
  <c r="ED11" i="1"/>
  <c r="EC11" i="1"/>
  <c r="FW11" i="1"/>
  <c r="JY11" i="1"/>
  <c r="JZ11" i="1"/>
  <c r="LB12" i="1"/>
  <c r="LA12" i="1"/>
  <c r="KZ12" i="1"/>
  <c r="BA13" i="1"/>
  <c r="MB13" i="1"/>
  <c r="MA13" i="1"/>
  <c r="MC13" i="1"/>
  <c r="KJ15" i="1"/>
  <c r="KI15" i="1"/>
  <c r="KH15" i="1"/>
  <c r="DS16" i="1"/>
  <c r="DT16" i="1" s="1"/>
  <c r="DU16" i="1"/>
  <c r="LB11" i="1"/>
  <c r="LA11" i="1"/>
  <c r="BZ13" i="1"/>
  <c r="CA13" i="1" s="1"/>
  <c r="DJ11" i="1"/>
  <c r="IH11" i="1"/>
  <c r="IG11" i="1"/>
  <c r="DJ13" i="1"/>
  <c r="DC13" i="1"/>
  <c r="LK13" i="1"/>
  <c r="LJ13" i="1"/>
  <c r="LI13" i="1"/>
  <c r="IZ11" i="1"/>
  <c r="IX11" i="1"/>
  <c r="JI11" i="1"/>
  <c r="JG11" i="1"/>
  <c r="JH11" i="1" s="1"/>
  <c r="ML11" i="1"/>
  <c r="MK11" i="1"/>
  <c r="NM11" i="1"/>
  <c r="NL11" i="1"/>
  <c r="NK11" i="1"/>
  <c r="BJ11" i="1"/>
  <c r="DC11" i="1"/>
  <c r="FC11" i="1"/>
  <c r="FD11" i="1" s="1"/>
  <c r="FE11" i="1"/>
  <c r="GF11" i="1"/>
  <c r="GD11" i="1"/>
  <c r="GE11" i="1" s="1"/>
  <c r="IF11" i="1"/>
  <c r="LI11" i="1"/>
  <c r="LJ11" i="1"/>
  <c r="MJ11" i="1"/>
  <c r="ED12" i="1"/>
  <c r="EB12" i="1"/>
  <c r="EC12" i="1" s="1"/>
  <c r="AI13" i="1"/>
  <c r="AH13" i="1"/>
  <c r="BJ13" i="1"/>
  <c r="BH13" i="1"/>
  <c r="BI13" i="1" s="1"/>
  <c r="DA13" i="1"/>
  <c r="DB13" i="1" s="1"/>
  <c r="ED13" i="1"/>
  <c r="EC13" i="1"/>
  <c r="GM13" i="1"/>
  <c r="GN13" i="1" s="1"/>
  <c r="GO13" i="1"/>
  <c r="KR13" i="1"/>
  <c r="KQ13" i="1"/>
  <c r="KS13" i="1"/>
  <c r="OD14" i="1"/>
  <c r="OC14" i="1"/>
  <c r="OE14" i="1"/>
  <c r="AQ15" i="1"/>
  <c r="AP15" i="1"/>
  <c r="AY15" i="1"/>
  <c r="BA15" i="1" s="1"/>
  <c r="GX12" i="1"/>
  <c r="GW12" i="1"/>
  <c r="GV12" i="1"/>
  <c r="MB10" i="1"/>
  <c r="MC10" i="1"/>
  <c r="MA10" i="1"/>
  <c r="CI11" i="1"/>
  <c r="CH11" i="1"/>
  <c r="HX10" i="1"/>
  <c r="HY10" i="1"/>
  <c r="HW10" i="1"/>
  <c r="AG11" i="1"/>
  <c r="AH11" i="1" s="1"/>
  <c r="BH11" i="1"/>
  <c r="BI11" i="1" s="1"/>
  <c r="EK11" i="1"/>
  <c r="EL11" i="1"/>
  <c r="KJ11" i="1"/>
  <c r="KI11" i="1"/>
  <c r="KH11" i="1"/>
  <c r="LK11" i="1"/>
  <c r="NV11" i="1"/>
  <c r="NU11" i="1"/>
  <c r="FN12" i="1"/>
  <c r="FL12" i="1"/>
  <c r="FU12" i="1"/>
  <c r="FV12" i="1" s="1"/>
  <c r="IH13" i="1"/>
  <c r="IF13" i="1"/>
  <c r="IG13" i="1" s="1"/>
  <c r="JY13" i="1"/>
  <c r="JZ13" i="1" s="1"/>
  <c r="KA13" i="1"/>
  <c r="CB14" i="1"/>
  <c r="BZ14" i="1"/>
  <c r="CA14" i="1" s="1"/>
  <c r="MU13" i="1"/>
  <c r="MT13" i="1"/>
  <c r="MS13" i="1"/>
  <c r="W45" i="1"/>
  <c r="GO10" i="1"/>
  <c r="GM10" i="1"/>
  <c r="GN10" i="1" s="1"/>
  <c r="KR10" i="1"/>
  <c r="KS10" i="1"/>
  <c r="KQ10" i="1"/>
  <c r="PM11" i="1"/>
  <c r="N11" i="1"/>
  <c r="DL11" i="1"/>
  <c r="CT12" i="1"/>
  <c r="CR12" i="1"/>
  <c r="CS12" i="1" s="1"/>
  <c r="DA12" i="1"/>
  <c r="DB12" i="1" s="1"/>
  <c r="BS13" i="1"/>
  <c r="BR13" i="1"/>
  <c r="DK13" i="1"/>
  <c r="FC13" i="1"/>
  <c r="FD13" i="1" s="1"/>
  <c r="NK14" i="1"/>
  <c r="NM14" i="1"/>
  <c r="NL14" i="1"/>
  <c r="AP16" i="1"/>
  <c r="AQ16" i="1" s="1"/>
  <c r="AY16" i="1"/>
  <c r="AZ16" i="1" s="1"/>
  <c r="AR16" i="1"/>
  <c r="DI10" i="1"/>
  <c r="DI45" i="1" s="1"/>
  <c r="NC10" i="1"/>
  <c r="ET11" i="1"/>
  <c r="CP45" i="1"/>
  <c r="AS45" i="1"/>
  <c r="CQ10" i="1"/>
  <c r="DM45" i="1"/>
  <c r="FK10" i="1"/>
  <c r="HF45" i="1"/>
  <c r="JA45" i="1"/>
  <c r="LJ10" i="1"/>
  <c r="M45" i="1"/>
  <c r="X10" i="1"/>
  <c r="AW45" i="1"/>
  <c r="CG45" i="1"/>
  <c r="CR10" i="1"/>
  <c r="DQ45" i="1"/>
  <c r="EB10" i="1"/>
  <c r="FA45" i="1"/>
  <c r="GK45" i="1"/>
  <c r="HG45" i="1"/>
  <c r="HU45" i="1"/>
  <c r="JE45" i="1"/>
  <c r="JP10" i="1"/>
  <c r="KO45" i="1"/>
  <c r="LY45" i="1"/>
  <c r="MJ10" i="1"/>
  <c r="MU10" i="1"/>
  <c r="NI45" i="1"/>
  <c r="OE10" i="1"/>
  <c r="OS45" i="1"/>
  <c r="PD10" i="1"/>
  <c r="FK11" i="1"/>
  <c r="CB12" i="1"/>
  <c r="DL12" i="1"/>
  <c r="GF12" i="1"/>
  <c r="HP12" i="1"/>
  <c r="IZ12" i="1"/>
  <c r="KJ12" i="1"/>
  <c r="LT12" i="1"/>
  <c r="ND12" i="1"/>
  <c r="PM12" i="1"/>
  <c r="DL13" i="1"/>
  <c r="GE13" i="1"/>
  <c r="GV13" i="1"/>
  <c r="GW13" i="1" s="1"/>
  <c r="DK14" i="1"/>
  <c r="DL14" i="1" s="1"/>
  <c r="GF14" i="1"/>
  <c r="GE14" i="1"/>
  <c r="HP14" i="1"/>
  <c r="HO14" i="1"/>
  <c r="KJ14" i="1"/>
  <c r="KI14" i="1"/>
  <c r="GM15" i="1"/>
  <c r="GN15" i="1" s="1"/>
  <c r="GM16" i="1"/>
  <c r="GN16" i="1" s="1"/>
  <c r="GO16" i="1"/>
  <c r="IH16" i="1"/>
  <c r="IG16" i="1"/>
  <c r="IF16" i="1"/>
  <c r="LT16" i="1"/>
  <c r="LS16" i="1"/>
  <c r="LR16" i="1"/>
  <c r="GV17" i="1"/>
  <c r="GW17" i="1" s="1"/>
  <c r="GX17" i="1"/>
  <c r="AG20" i="1"/>
  <c r="AI20" i="1" s="1"/>
  <c r="AH20" i="1"/>
  <c r="BI20" i="1"/>
  <c r="BH20" i="1"/>
  <c r="BJ20" i="1" s="1"/>
  <c r="HL45" i="1"/>
  <c r="IV45" i="1"/>
  <c r="JR45" i="1"/>
  <c r="KF45" i="1"/>
  <c r="LP45" i="1"/>
  <c r="MZ45" i="1"/>
  <c r="OJ45" i="1"/>
  <c r="PF45" i="1"/>
  <c r="X12" i="1"/>
  <c r="AY14" i="1"/>
  <c r="AZ14" i="1" s="1"/>
  <c r="AR14" i="1"/>
  <c r="QT14" i="1" s="1"/>
  <c r="MT14" i="1"/>
  <c r="MS14" i="1"/>
  <c r="GX16" i="1"/>
  <c r="GV16" i="1"/>
  <c r="GW16" i="1" s="1"/>
  <c r="HP16" i="1"/>
  <c r="HN16" i="1"/>
  <c r="HO16" i="1" s="1"/>
  <c r="LB16" i="1"/>
  <c r="LA16" i="1"/>
  <c r="KZ16" i="1"/>
  <c r="NV16" i="1"/>
  <c r="NU16" i="1"/>
  <c r="NT16" i="1"/>
  <c r="BI17" i="1"/>
  <c r="BH17" i="1"/>
  <c r="BJ17" i="1" s="1"/>
  <c r="OE18" i="1"/>
  <c r="OD18" i="1"/>
  <c r="OC18" i="1"/>
  <c r="AQ20" i="1"/>
  <c r="AR20" i="1" s="1"/>
  <c r="AP20" i="1"/>
  <c r="AY20" i="1"/>
  <c r="IX13" i="1"/>
  <c r="IY13" i="1" s="1"/>
  <c r="OV13" i="1"/>
  <c r="OU13" i="1"/>
  <c r="AP14" i="1"/>
  <c r="AQ14" i="1" s="1"/>
  <c r="EK14" i="1"/>
  <c r="EL14" i="1" s="1"/>
  <c r="HE14" i="1"/>
  <c r="HD14" i="1"/>
  <c r="IO14" i="1"/>
  <c r="IP14" i="1" s="1"/>
  <c r="JH14" i="1"/>
  <c r="LJ14" i="1"/>
  <c r="LI14" i="1"/>
  <c r="MB14" i="1"/>
  <c r="MU14" i="1"/>
  <c r="OV14" i="1"/>
  <c r="BI15" i="1"/>
  <c r="BH15" i="1"/>
  <c r="EC15" i="1"/>
  <c r="EB15" i="1"/>
  <c r="LA15" i="1"/>
  <c r="KZ15" i="1"/>
  <c r="ED16" i="1"/>
  <c r="EB16" i="1"/>
  <c r="BR18" i="1"/>
  <c r="BQ18" i="1"/>
  <c r="FE18" i="1"/>
  <c r="FC18" i="1"/>
  <c r="FD18" i="1" s="1"/>
  <c r="GE18" i="1"/>
  <c r="GD18" i="1"/>
  <c r="GF18" i="1" s="1"/>
  <c r="JI18" i="1"/>
  <c r="JG18" i="1"/>
  <c r="JH18" i="1" s="1"/>
  <c r="JZ18" i="1"/>
  <c r="JY18" i="1"/>
  <c r="KA18" i="1" s="1"/>
  <c r="NM18" i="1"/>
  <c r="NL18" i="1"/>
  <c r="NK18" i="1"/>
  <c r="AG19" i="1"/>
  <c r="AH19" i="1" s="1"/>
  <c r="AI19" i="1"/>
  <c r="DK20" i="1"/>
  <c r="DJ20" i="1"/>
  <c r="DL20" i="1" s="1"/>
  <c r="BY10" i="1"/>
  <c r="ES10" i="1"/>
  <c r="GC10" i="1"/>
  <c r="MM45" i="1"/>
  <c r="X13" i="1"/>
  <c r="AE45" i="1"/>
  <c r="BO45" i="1"/>
  <c r="BZ10" i="1"/>
  <c r="CK45" i="1"/>
  <c r="CY45" i="1"/>
  <c r="EI45" i="1"/>
  <c r="ET10" i="1"/>
  <c r="FS45" i="1"/>
  <c r="HC45" i="1"/>
  <c r="IM45" i="1"/>
  <c r="JW45" i="1"/>
  <c r="KH10" i="1"/>
  <c r="LG45" i="1"/>
  <c r="MQ45" i="1"/>
  <c r="NB10" i="1"/>
  <c r="OA45" i="1"/>
  <c r="OL10" i="1"/>
  <c r="PK45" i="1"/>
  <c r="OK11" i="1"/>
  <c r="O12" i="1"/>
  <c r="AY12" i="1"/>
  <c r="AZ12" i="1" s="1"/>
  <c r="DS12" i="1"/>
  <c r="DT12" i="1" s="1"/>
  <c r="FC12" i="1"/>
  <c r="FD12" i="1" s="1"/>
  <c r="GM12" i="1"/>
  <c r="GN12" i="1" s="1"/>
  <c r="HW12" i="1"/>
  <c r="HX12" i="1" s="1"/>
  <c r="JG12" i="1"/>
  <c r="KQ12" i="1"/>
  <c r="MA12" i="1"/>
  <c r="NK12" i="1"/>
  <c r="OU12" i="1"/>
  <c r="N13" i="1"/>
  <c r="DS13" i="1"/>
  <c r="DT13" i="1" s="1"/>
  <c r="FU13" i="1"/>
  <c r="HD13" i="1"/>
  <c r="OW13" i="1"/>
  <c r="N14" i="1"/>
  <c r="PM14" i="1"/>
  <c r="CI14" i="1"/>
  <c r="CH14" i="1"/>
  <c r="DT14" i="1"/>
  <c r="EM14" i="1"/>
  <c r="GN14" i="1"/>
  <c r="HX14" i="1"/>
  <c r="IQ14" i="1"/>
  <c r="JI14" i="1"/>
  <c r="JY14" i="1"/>
  <c r="JZ14" i="1" s="1"/>
  <c r="KR14" i="1"/>
  <c r="LK14" i="1"/>
  <c r="MC14" i="1"/>
  <c r="OW14" i="1"/>
  <c r="BJ15" i="1"/>
  <c r="CR15" i="1"/>
  <c r="CS15" i="1" s="1"/>
  <c r="DA15" i="1"/>
  <c r="DC15" i="1" s="1"/>
  <c r="ES15" i="1"/>
  <c r="GV15" i="1"/>
  <c r="GW15" i="1" s="1"/>
  <c r="LB15" i="1"/>
  <c r="MK15" i="1"/>
  <c r="MJ15" i="1"/>
  <c r="BS16" i="1"/>
  <c r="BR16" i="1"/>
  <c r="EC16" i="1"/>
  <c r="KJ16" i="1"/>
  <c r="KI16" i="1"/>
  <c r="KH16" i="1"/>
  <c r="ND16" i="1"/>
  <c r="NC16" i="1"/>
  <c r="NB16" i="1"/>
  <c r="MK17" i="1"/>
  <c r="MJ17" i="1"/>
  <c r="ML17" i="1"/>
  <c r="EM18" i="1"/>
  <c r="EL18" i="1"/>
  <c r="EK18" i="1"/>
  <c r="DB19" i="1"/>
  <c r="DJ19" i="1"/>
  <c r="DC19" i="1"/>
  <c r="FW19" i="1"/>
  <c r="HW13" i="1"/>
  <c r="HX13" i="1" s="1"/>
  <c r="PO13" i="1"/>
  <c r="PN13" i="1"/>
  <c r="BQ14" i="1"/>
  <c r="BR14" i="1" s="1"/>
  <c r="FL15" i="1"/>
  <c r="FM15" i="1" s="1"/>
  <c r="FU15" i="1"/>
  <c r="FV15" i="1" s="1"/>
  <c r="GF15" i="1"/>
  <c r="GD15" i="1"/>
  <c r="GE15" i="1" s="1"/>
  <c r="ND15" i="1"/>
  <c r="NC15" i="1"/>
  <c r="NB15" i="1"/>
  <c r="NU15" i="1"/>
  <c r="NT15" i="1"/>
  <c r="BA16" i="1"/>
  <c r="FC16" i="1"/>
  <c r="FD16" i="1" s="1"/>
  <c r="FE16" i="1"/>
  <c r="GF16" i="1"/>
  <c r="GD16" i="1"/>
  <c r="GE16" i="1" s="1"/>
  <c r="EC17" i="1"/>
  <c r="EB17" i="1"/>
  <c r="AZ18" i="1"/>
  <c r="GN18" i="1"/>
  <c r="GM18" i="1"/>
  <c r="GO18" i="1" s="1"/>
  <c r="KJ18" i="1"/>
  <c r="KI18" i="1"/>
  <c r="KH18" i="1"/>
  <c r="LK18" i="1"/>
  <c r="LJ18" i="1"/>
  <c r="LI18" i="1"/>
  <c r="IO19" i="1"/>
  <c r="IP19" i="1" s="1"/>
  <c r="IQ19" i="1"/>
  <c r="JJ45" i="1"/>
  <c r="KI10" i="1"/>
  <c r="LS10" i="1"/>
  <c r="P12" i="1"/>
  <c r="BF45" i="1"/>
  <c r="HP10" i="1"/>
  <c r="IO10" i="1"/>
  <c r="IZ10" i="1"/>
  <c r="JY10" i="1"/>
  <c r="LI10" i="1"/>
  <c r="LT10" i="1"/>
  <c r="MS10" i="1"/>
  <c r="ND10" i="1"/>
  <c r="OC10" i="1"/>
  <c r="PM10" i="1"/>
  <c r="HD11" i="1"/>
  <c r="AP12" i="1"/>
  <c r="AR12" i="1" s="1"/>
  <c r="BZ12" i="1"/>
  <c r="GD12" i="1"/>
  <c r="GE12" i="1" s="1"/>
  <c r="HN12" i="1"/>
  <c r="HO12" i="1" s="1"/>
  <c r="IX12" i="1"/>
  <c r="IY12" i="1" s="1"/>
  <c r="KH12" i="1"/>
  <c r="LR12" i="1"/>
  <c r="NB12" i="1"/>
  <c r="HY13" i="1"/>
  <c r="AG14" i="1"/>
  <c r="AH14" i="1" s="1"/>
  <c r="BS14" i="1"/>
  <c r="ND14" i="1"/>
  <c r="NC14" i="1"/>
  <c r="O15" i="1"/>
  <c r="FN15" i="1"/>
  <c r="NV15" i="1"/>
  <c r="OK15" i="1"/>
  <c r="AI16" i="1"/>
  <c r="AH16" i="1"/>
  <c r="DL16" i="1"/>
  <c r="EM16" i="1"/>
  <c r="EK16" i="1"/>
  <c r="IZ16" i="1"/>
  <c r="IX16" i="1"/>
  <c r="IY16" i="1" s="1"/>
  <c r="ML16" i="1"/>
  <c r="MK16" i="1"/>
  <c r="MJ16" i="1"/>
  <c r="DA18" i="1"/>
  <c r="DC18" i="1" s="1"/>
  <c r="DU18" i="1"/>
  <c r="DS18" i="1"/>
  <c r="DT18" i="1" s="1"/>
  <c r="FU18" i="1"/>
  <c r="FW18" i="1" s="1"/>
  <c r="BQ19" i="1"/>
  <c r="BR19" i="1" s="1"/>
  <c r="BS19" i="1"/>
  <c r="CS20" i="1"/>
  <c r="CT20" i="1"/>
  <c r="CR20" i="1"/>
  <c r="DA20" i="1"/>
  <c r="DC20" i="1" s="1"/>
  <c r="II45" i="1"/>
  <c r="CZ45" i="1"/>
  <c r="FT45" i="1"/>
  <c r="HO10" i="1"/>
  <c r="IY10" i="1"/>
  <c r="V45" i="1"/>
  <c r="BG10" i="1"/>
  <c r="CC45" i="1"/>
  <c r="EA10" i="1"/>
  <c r="EW45" i="1"/>
  <c r="GG45" i="1"/>
  <c r="GU10" i="1"/>
  <c r="HQ45" i="1"/>
  <c r="IE10" i="1"/>
  <c r="IP10" i="1"/>
  <c r="JO10" i="1"/>
  <c r="KK45" i="1"/>
  <c r="LU45" i="1"/>
  <c r="MT10" i="1"/>
  <c r="NE45" i="1"/>
  <c r="OD10" i="1"/>
  <c r="OO45" i="1"/>
  <c r="PN10" i="1"/>
  <c r="JG13" i="1"/>
  <c r="JH13" i="1" s="1"/>
  <c r="IZ14" i="1"/>
  <c r="IY14" i="1"/>
  <c r="LT14" i="1"/>
  <c r="LS14" i="1"/>
  <c r="P15" i="1"/>
  <c r="AI15" i="1"/>
  <c r="BS15" i="1"/>
  <c r="IG15" i="1"/>
  <c r="IF15" i="1"/>
  <c r="Q16" i="1"/>
  <c r="P16" i="1"/>
  <c r="CB16" i="1"/>
  <c r="CA16" i="1"/>
  <c r="BZ16" i="1"/>
  <c r="CR16" i="1"/>
  <c r="CS16" i="1" s="1"/>
  <c r="DA16" i="1"/>
  <c r="DB16" i="1" s="1"/>
  <c r="LA17" i="1"/>
  <c r="KZ17" i="1"/>
  <c r="LB17" i="1"/>
  <c r="AI18" i="1"/>
  <c r="AG18" i="1"/>
  <c r="AH18" i="1" s="1"/>
  <c r="HO18" i="1"/>
  <c r="HN18" i="1"/>
  <c r="HP18" i="1" s="1"/>
  <c r="IP18" i="1"/>
  <c r="IO18" i="1"/>
  <c r="IQ18" i="1" s="1"/>
  <c r="KS18" i="1"/>
  <c r="KR18" i="1"/>
  <c r="KQ18" i="1"/>
  <c r="LT18" i="1"/>
  <c r="LS18" i="1"/>
  <c r="LR18" i="1"/>
  <c r="MU18" i="1"/>
  <c r="MT18" i="1"/>
  <c r="MS18" i="1"/>
  <c r="EK19" i="1"/>
  <c r="EL19" i="1" s="1"/>
  <c r="EM19" i="1"/>
  <c r="CB20" i="1"/>
  <c r="BZ20" i="1"/>
  <c r="CA20" i="1" s="1"/>
  <c r="DJ15" i="1"/>
  <c r="DL15" i="1" s="1"/>
  <c r="ES16" i="1"/>
  <c r="JH16" i="1"/>
  <c r="KR16" i="1"/>
  <c r="MB16" i="1"/>
  <c r="NL16" i="1"/>
  <c r="OK16" i="1"/>
  <c r="OV16" i="1"/>
  <c r="O17" i="1"/>
  <c r="AY17" i="1"/>
  <c r="DS17" i="1"/>
  <c r="FC17" i="1"/>
  <c r="FD17" i="1" s="1"/>
  <c r="GM17" i="1"/>
  <c r="GN17" i="1" s="1"/>
  <c r="HW17" i="1"/>
  <c r="HX17" i="1" s="1"/>
  <c r="JG17" i="1"/>
  <c r="JH17" i="1" s="1"/>
  <c r="KQ17" i="1"/>
  <c r="MA17" i="1"/>
  <c r="NK17" i="1"/>
  <c r="OU17" i="1"/>
  <c r="N18" i="1"/>
  <c r="BI18" i="1"/>
  <c r="BJ18" i="1" s="1"/>
  <c r="CH18" i="1"/>
  <c r="CS18" i="1"/>
  <c r="EC18" i="1"/>
  <c r="ED18" i="1" s="1"/>
  <c r="FM18" i="1"/>
  <c r="IG18" i="1"/>
  <c r="LA18" i="1"/>
  <c r="MK18" i="1"/>
  <c r="X19" i="1"/>
  <c r="BH19" i="1"/>
  <c r="BJ19" i="1" s="1"/>
  <c r="CR19" i="1"/>
  <c r="CS19" i="1" s="1"/>
  <c r="EB19" i="1"/>
  <c r="EC19" i="1" s="1"/>
  <c r="FL19" i="1"/>
  <c r="GV19" i="1"/>
  <c r="GW19" i="1" s="1"/>
  <c r="IF19" i="1"/>
  <c r="IG19" i="1" s="1"/>
  <c r="KZ19" i="1"/>
  <c r="MJ19" i="1"/>
  <c r="MU19" i="1"/>
  <c r="NT19" i="1"/>
  <c r="OE19" i="1"/>
  <c r="FC20" i="1"/>
  <c r="FD20" i="1" s="1"/>
  <c r="GM20" i="1"/>
  <c r="GN20" i="1" s="1"/>
  <c r="GO20" i="1"/>
  <c r="KQ20" i="1"/>
  <c r="KS20" i="1"/>
  <c r="ML20" i="1"/>
  <c r="MK20" i="1"/>
  <c r="MJ20" i="1"/>
  <c r="NK20" i="1"/>
  <c r="NM20" i="1"/>
  <c r="DB21" i="1"/>
  <c r="DC21" i="1" s="1"/>
  <c r="DJ21" i="1"/>
  <c r="DL21" i="1" s="1"/>
  <c r="GD21" i="1"/>
  <c r="GE21" i="1" s="1"/>
  <c r="MC21" i="1"/>
  <c r="MB21" i="1"/>
  <c r="BH23" i="1"/>
  <c r="BI23" i="1" s="1"/>
  <c r="BJ23" i="1"/>
  <c r="DU23" i="1"/>
  <c r="DS23" i="1"/>
  <c r="DT23" i="1" s="1"/>
  <c r="IQ23" i="1"/>
  <c r="IO23" i="1"/>
  <c r="IP23" i="1" s="1"/>
  <c r="BI25" i="1"/>
  <c r="BJ25" i="1" s="1"/>
  <c r="BH25" i="1"/>
  <c r="GX27" i="1"/>
  <c r="GV27" i="1"/>
  <c r="GW27" i="1" s="1"/>
  <c r="HY27" i="1"/>
  <c r="HW27" i="1"/>
  <c r="HX27" i="1" s="1"/>
  <c r="JI27" i="1"/>
  <c r="JG27" i="1"/>
  <c r="JH27" i="1" s="1"/>
  <c r="DA14" i="1"/>
  <c r="DB14" i="1" s="1"/>
  <c r="FU14" i="1"/>
  <c r="FV14" i="1" s="1"/>
  <c r="DJ16" i="1"/>
  <c r="DK16" i="1" s="1"/>
  <c r="P17" i="1"/>
  <c r="AZ17" i="1"/>
  <c r="DT17" i="1"/>
  <c r="KR17" i="1"/>
  <c r="MB17" i="1"/>
  <c r="NL17" i="1"/>
  <c r="OV17" i="1"/>
  <c r="AY18" i="1"/>
  <c r="BA18" i="1" s="1"/>
  <c r="CT18" i="1"/>
  <c r="FN18" i="1"/>
  <c r="BI19" i="1"/>
  <c r="LA19" i="1"/>
  <c r="MK19" i="1"/>
  <c r="NU19" i="1"/>
  <c r="PM20" i="1"/>
  <c r="X20" i="1"/>
  <c r="IH20" i="1"/>
  <c r="IF20" i="1"/>
  <c r="IG20" i="1" s="1"/>
  <c r="JG20" i="1"/>
  <c r="JI20" i="1"/>
  <c r="AQ21" i="1"/>
  <c r="AP21" i="1"/>
  <c r="EC21" i="1"/>
  <c r="EB21" i="1"/>
  <c r="ET21" i="1"/>
  <c r="ES21" i="1"/>
  <c r="IP21" i="1"/>
  <c r="KI21" i="1"/>
  <c r="KH21" i="1"/>
  <c r="NC21" i="1"/>
  <c r="NB21" i="1"/>
  <c r="NU21" i="1"/>
  <c r="NT21" i="1"/>
  <c r="CB22" i="1"/>
  <c r="BZ22" i="1"/>
  <c r="CA22" i="1" s="1"/>
  <c r="DL22" i="1"/>
  <c r="FW23" i="1"/>
  <c r="KZ23" i="1"/>
  <c r="LB23" i="1"/>
  <c r="LA23" i="1"/>
  <c r="MJ23" i="1"/>
  <c r="ML23" i="1"/>
  <c r="MK23" i="1"/>
  <c r="NT23" i="1"/>
  <c r="NV23" i="1"/>
  <c r="NU23" i="1"/>
  <c r="PO23" i="1"/>
  <c r="PN23" i="1"/>
  <c r="DK25" i="1"/>
  <c r="LB25" i="1"/>
  <c r="LA25" i="1"/>
  <c r="KZ25" i="1"/>
  <c r="ML25" i="1"/>
  <c r="MK25" i="1"/>
  <c r="MJ25" i="1"/>
  <c r="NV25" i="1"/>
  <c r="NU25" i="1"/>
  <c r="NT25" i="1"/>
  <c r="OW25" i="1"/>
  <c r="OV25" i="1"/>
  <c r="OU25" i="1"/>
  <c r="KH27" i="1"/>
  <c r="KJ27" i="1"/>
  <c r="KI27" i="1"/>
  <c r="LR27" i="1"/>
  <c r="LT27" i="1"/>
  <c r="LS27" i="1"/>
  <c r="NB27" i="1"/>
  <c r="ND27" i="1"/>
  <c r="NC27" i="1"/>
  <c r="PM15" i="1"/>
  <c r="DJ17" i="1"/>
  <c r="DL17" i="1" s="1"/>
  <c r="O19" i="1"/>
  <c r="P19" i="1" s="1"/>
  <c r="AY19" i="1"/>
  <c r="AZ19" i="1" s="1"/>
  <c r="CT19" i="1"/>
  <c r="DS19" i="1"/>
  <c r="DT19" i="1" s="1"/>
  <c r="FC19" i="1"/>
  <c r="FD19" i="1" s="1"/>
  <c r="FN19" i="1"/>
  <c r="GM19" i="1"/>
  <c r="GN19" i="1" s="1"/>
  <c r="HW19" i="1"/>
  <c r="HX19" i="1" s="1"/>
  <c r="JG19" i="1"/>
  <c r="JH19" i="1" s="1"/>
  <c r="KQ19" i="1"/>
  <c r="MA19" i="1"/>
  <c r="NK19" i="1"/>
  <c r="OU19" i="1"/>
  <c r="N20" i="1"/>
  <c r="JH20" i="1"/>
  <c r="JY20" i="1"/>
  <c r="KA20" i="1" s="1"/>
  <c r="LT20" i="1"/>
  <c r="LS20" i="1"/>
  <c r="LR20" i="1"/>
  <c r="MU20" i="1"/>
  <c r="MS20" i="1"/>
  <c r="BR21" i="1"/>
  <c r="BS21" i="1" s="1"/>
  <c r="FK21" i="1"/>
  <c r="IO21" i="1"/>
  <c r="JP21" i="1"/>
  <c r="JO21" i="1"/>
  <c r="KJ21" i="1"/>
  <c r="LK21" i="1"/>
  <c r="LJ21" i="1"/>
  <c r="ND21" i="1"/>
  <c r="NV21" i="1"/>
  <c r="AI23" i="1"/>
  <c r="AH23" i="1"/>
  <c r="AG23" i="1"/>
  <c r="BS23" i="1"/>
  <c r="BQ23" i="1"/>
  <c r="BR23" i="1" s="1"/>
  <c r="CR23" i="1"/>
  <c r="CS23" i="1" s="1"/>
  <c r="DA23" i="1"/>
  <c r="DB23" i="1" s="1"/>
  <c r="CT23" i="1"/>
  <c r="EB23" i="1"/>
  <c r="EC23" i="1" s="1"/>
  <c r="ED23" i="1"/>
  <c r="IZ23" i="1"/>
  <c r="IX23" i="1"/>
  <c r="IY23" i="1" s="1"/>
  <c r="OW23" i="1"/>
  <c r="OV23" i="1"/>
  <c r="OU23" i="1"/>
  <c r="BQ25" i="1"/>
  <c r="BR25" i="1"/>
  <c r="FV27" i="1"/>
  <c r="IH27" i="1"/>
  <c r="IF27" i="1"/>
  <c r="IG27" i="1" s="1"/>
  <c r="HP20" i="1"/>
  <c r="HN20" i="1"/>
  <c r="HO20" i="1" s="1"/>
  <c r="IQ20" i="1"/>
  <c r="IO20" i="1"/>
  <c r="GN21" i="1"/>
  <c r="MK21" i="1"/>
  <c r="MJ21" i="1"/>
  <c r="PO21" i="1"/>
  <c r="PN21" i="1"/>
  <c r="PM21" i="1"/>
  <c r="GF23" i="1"/>
  <c r="GD23" i="1"/>
  <c r="GE23" i="1" s="1"/>
  <c r="KA23" i="1"/>
  <c r="JY23" i="1"/>
  <c r="JZ23" i="1" s="1"/>
  <c r="LK23" i="1"/>
  <c r="LJ23" i="1"/>
  <c r="LI23" i="1"/>
  <c r="MU23" i="1"/>
  <c r="MT23" i="1"/>
  <c r="MS23" i="1"/>
  <c r="OE23" i="1"/>
  <c r="OD23" i="1"/>
  <c r="OC23" i="1"/>
  <c r="DT25" i="1"/>
  <c r="DS25" i="1"/>
  <c r="DU25" i="1" s="1"/>
  <c r="JY25" i="1"/>
  <c r="JZ25" i="1"/>
  <c r="LI25" i="1"/>
  <c r="LK25" i="1"/>
  <c r="LJ25" i="1"/>
  <c r="MS25" i="1"/>
  <c r="MU25" i="1"/>
  <c r="MT25" i="1"/>
  <c r="OC25" i="1"/>
  <c r="OE25" i="1"/>
  <c r="OD25" i="1"/>
  <c r="KS27" i="1"/>
  <c r="KR27" i="1"/>
  <c r="KQ27" i="1"/>
  <c r="MC27" i="1"/>
  <c r="MB27" i="1"/>
  <c r="MA27" i="1"/>
  <c r="NM27" i="1"/>
  <c r="NL27" i="1"/>
  <c r="NK27" i="1"/>
  <c r="CS14" i="1"/>
  <c r="EC14" i="1"/>
  <c r="FM14" i="1"/>
  <c r="GW14" i="1"/>
  <c r="LA14" i="1"/>
  <c r="MK14" i="1"/>
  <c r="NU14" i="1"/>
  <c r="X15" i="1"/>
  <c r="FK16" i="1"/>
  <c r="IP16" i="1"/>
  <c r="JO16" i="1"/>
  <c r="JZ16" i="1"/>
  <c r="LJ16" i="1"/>
  <c r="MT16" i="1"/>
  <c r="OD16" i="1"/>
  <c r="PC16" i="1"/>
  <c r="PN16" i="1"/>
  <c r="AG17" i="1"/>
  <c r="BQ17" i="1"/>
  <c r="EK17" i="1"/>
  <c r="EL17" i="1" s="1"/>
  <c r="IO17" i="1"/>
  <c r="IP17" i="1" s="1"/>
  <c r="JY17" i="1"/>
  <c r="LI17" i="1"/>
  <c r="MS17" i="1"/>
  <c r="OC17" i="1"/>
  <c r="PM17" i="1"/>
  <c r="AQ18" i="1"/>
  <c r="AR18" i="1" s="1"/>
  <c r="CA18" i="1"/>
  <c r="DK18" i="1"/>
  <c r="DL18" i="1" s="1"/>
  <c r="HD18" i="1"/>
  <c r="AP19" i="1"/>
  <c r="BZ19" i="1"/>
  <c r="CA19" i="1" s="1"/>
  <c r="GD19" i="1"/>
  <c r="GE19" i="1" s="1"/>
  <c r="HN19" i="1"/>
  <c r="HO19" i="1" s="1"/>
  <c r="IX19" i="1"/>
  <c r="IY19" i="1" s="1"/>
  <c r="KH19" i="1"/>
  <c r="LR19" i="1"/>
  <c r="NB19" i="1"/>
  <c r="GX20" i="1"/>
  <c r="GV20" i="1"/>
  <c r="GW20" i="1" s="1"/>
  <c r="IP20" i="1"/>
  <c r="LB20" i="1"/>
  <c r="LA20" i="1"/>
  <c r="KZ20" i="1"/>
  <c r="MA20" i="1"/>
  <c r="MC20" i="1"/>
  <c r="NV20" i="1"/>
  <c r="NU20" i="1"/>
  <c r="NT20" i="1"/>
  <c r="AZ21" i="1"/>
  <c r="GM21" i="1"/>
  <c r="IY21" i="1"/>
  <c r="IX21" i="1"/>
  <c r="KS21" i="1"/>
  <c r="KR21" i="1"/>
  <c r="ML21" i="1"/>
  <c r="OE21" i="1"/>
  <c r="OD21" i="1"/>
  <c r="OC21" i="1"/>
  <c r="BH22" i="1"/>
  <c r="BI22" i="1" s="1"/>
  <c r="BJ22" i="1"/>
  <c r="IG22" i="1"/>
  <c r="IF22" i="1"/>
  <c r="AR23" i="1"/>
  <c r="AP23" i="1"/>
  <c r="AQ23" i="1" s="1"/>
  <c r="AY23" i="1"/>
  <c r="AZ23" i="1" s="1"/>
  <c r="CB23" i="1"/>
  <c r="BZ23" i="1"/>
  <c r="CA23" i="1" s="1"/>
  <c r="DC23" i="1"/>
  <c r="DJ23" i="1"/>
  <c r="EM23" i="1"/>
  <c r="EK23" i="1"/>
  <c r="EL23" i="1" s="1"/>
  <c r="JI23" i="1"/>
  <c r="JG23" i="1"/>
  <c r="JH23" i="1" s="1"/>
  <c r="CB25" i="1"/>
  <c r="BZ25" i="1"/>
  <c r="CA25" i="1" s="1"/>
  <c r="GD27" i="1"/>
  <c r="GE27" i="1"/>
  <c r="IQ27" i="1"/>
  <c r="IO27" i="1"/>
  <c r="IP27" i="1" s="1"/>
  <c r="AH17" i="1"/>
  <c r="BR17" i="1"/>
  <c r="DB17" i="1"/>
  <c r="FK17" i="1"/>
  <c r="JZ17" i="1"/>
  <c r="LJ17" i="1"/>
  <c r="MT17" i="1"/>
  <c r="OD17" i="1"/>
  <c r="PN17" i="1"/>
  <c r="PM18" i="1"/>
  <c r="AQ19" i="1"/>
  <c r="DK19" i="1"/>
  <c r="KI19" i="1"/>
  <c r="LS19" i="1"/>
  <c r="NC19" i="1"/>
  <c r="FU20" i="1"/>
  <c r="FV20" i="1" s="1"/>
  <c r="GF20" i="1"/>
  <c r="HW20" i="1"/>
  <c r="HY20" i="1"/>
  <c r="AY21" i="1"/>
  <c r="BZ21" i="1"/>
  <c r="CA21" i="1" s="1"/>
  <c r="CS21" i="1"/>
  <c r="CT21" i="1" s="1"/>
  <c r="CR21" i="1"/>
  <c r="FV21" i="1"/>
  <c r="LS21" i="1"/>
  <c r="LR21" i="1"/>
  <c r="GN23" i="1"/>
  <c r="GM23" i="1"/>
  <c r="GO23" i="1" s="1"/>
  <c r="KJ23" i="1"/>
  <c r="KI23" i="1"/>
  <c r="KH23" i="1"/>
  <c r="LT23" i="1"/>
  <c r="LS23" i="1"/>
  <c r="LR23" i="1"/>
  <c r="ND23" i="1"/>
  <c r="NC23" i="1"/>
  <c r="NB23" i="1"/>
  <c r="EC25" i="1"/>
  <c r="ED25" i="1" s="1"/>
  <c r="EB25" i="1"/>
  <c r="JH25" i="1"/>
  <c r="JG25" i="1"/>
  <c r="KJ25" i="1"/>
  <c r="KI25" i="1"/>
  <c r="KH25" i="1"/>
  <c r="LT25" i="1"/>
  <c r="LS25" i="1"/>
  <c r="LR25" i="1"/>
  <c r="ND25" i="1"/>
  <c r="NC25" i="1"/>
  <c r="NB25" i="1"/>
  <c r="LB27" i="1"/>
  <c r="LA27" i="1"/>
  <c r="KZ27" i="1"/>
  <c r="ML27" i="1"/>
  <c r="MK27" i="1"/>
  <c r="MJ27" i="1"/>
  <c r="NV27" i="1"/>
  <c r="NU27" i="1"/>
  <c r="NT27" i="1"/>
  <c r="FU19" i="1"/>
  <c r="FV19" i="1" s="1"/>
  <c r="FL20" i="1"/>
  <c r="GD20" i="1"/>
  <c r="GE20" i="1" s="1"/>
  <c r="HX20" i="1"/>
  <c r="KJ20" i="1"/>
  <c r="KI20" i="1"/>
  <c r="KH20" i="1"/>
  <c r="LK20" i="1"/>
  <c r="LI20" i="1"/>
  <c r="ND20" i="1"/>
  <c r="NC20" i="1"/>
  <c r="NB20" i="1"/>
  <c r="OE20" i="1"/>
  <c r="OC20" i="1"/>
  <c r="AH21" i="1"/>
  <c r="AI21" i="1" s="1"/>
  <c r="CB21" i="1"/>
  <c r="DT21" i="1"/>
  <c r="DU21" i="1" s="1"/>
  <c r="GV21" i="1"/>
  <c r="GW21" i="1" s="1"/>
  <c r="HO21" i="1"/>
  <c r="HN21" i="1"/>
  <c r="IG21" i="1"/>
  <c r="IF21" i="1"/>
  <c r="IH21" i="1" s="1"/>
  <c r="KA21" i="1"/>
  <c r="JZ21" i="1"/>
  <c r="LT21" i="1"/>
  <c r="MU21" i="1"/>
  <c r="MT21" i="1"/>
  <c r="OL21" i="1"/>
  <c r="OK21" i="1"/>
  <c r="EB22" i="1"/>
  <c r="EC22" i="1" s="1"/>
  <c r="ED22" i="1"/>
  <c r="GV22" i="1"/>
  <c r="GW22" i="1" s="1"/>
  <c r="GX22" i="1"/>
  <c r="BA23" i="1"/>
  <c r="DL23" i="1"/>
  <c r="DK23" i="1"/>
  <c r="IF23" i="1"/>
  <c r="IG23" i="1" s="1"/>
  <c r="IH23" i="1"/>
  <c r="GN27" i="1"/>
  <c r="GM27" i="1"/>
  <c r="HN27" i="1"/>
  <c r="HO27" i="1" s="1"/>
  <c r="HP27" i="1"/>
  <c r="IX27" i="1"/>
  <c r="IY27" i="1" s="1"/>
  <c r="IZ27" i="1"/>
  <c r="OW27" i="1"/>
  <c r="OV27" i="1"/>
  <c r="OU27" i="1"/>
  <c r="PO27" i="1"/>
  <c r="PN27" i="1"/>
  <c r="IZ20" i="1"/>
  <c r="IX20" i="1"/>
  <c r="IY20" i="1" s="1"/>
  <c r="OU20" i="1"/>
  <c r="OW20" i="1"/>
  <c r="Q21" i="1"/>
  <c r="P21" i="1"/>
  <c r="BI21" i="1"/>
  <c r="BH21" i="1"/>
  <c r="JI21" i="1"/>
  <c r="JH21" i="1"/>
  <c r="LA21" i="1"/>
  <c r="KZ21" i="1"/>
  <c r="AR22" i="1"/>
  <c r="AP22" i="1"/>
  <c r="AQ22" i="1" s="1"/>
  <c r="AY22" i="1"/>
  <c r="GV23" i="1"/>
  <c r="GW23" i="1" s="1"/>
  <c r="GX23" i="1"/>
  <c r="KS23" i="1"/>
  <c r="KR23" i="1"/>
  <c r="KQ23" i="1"/>
  <c r="MC23" i="1"/>
  <c r="MB23" i="1"/>
  <c r="MA23" i="1"/>
  <c r="NM23" i="1"/>
  <c r="NL23" i="1"/>
  <c r="NK23" i="1"/>
  <c r="DJ25" i="1"/>
  <c r="DL25" i="1" s="1"/>
  <c r="DB25" i="1"/>
  <c r="KS25" i="1"/>
  <c r="KR25" i="1"/>
  <c r="KQ25" i="1"/>
  <c r="MC25" i="1"/>
  <c r="MB25" i="1"/>
  <c r="MA25" i="1"/>
  <c r="NM25" i="1"/>
  <c r="NL25" i="1"/>
  <c r="NK25" i="1"/>
  <c r="PM25" i="1"/>
  <c r="PO25" i="1"/>
  <c r="PN25" i="1"/>
  <c r="JZ27" i="1"/>
  <c r="JY27" i="1"/>
  <c r="LK27" i="1"/>
  <c r="LJ27" i="1"/>
  <c r="LI27" i="1"/>
  <c r="MU27" i="1"/>
  <c r="MT27" i="1"/>
  <c r="MS27" i="1"/>
  <c r="OE27" i="1"/>
  <c r="OD27" i="1"/>
  <c r="OC27" i="1"/>
  <c r="O22" i="1"/>
  <c r="DS22" i="1"/>
  <c r="FC22" i="1"/>
  <c r="FE22" i="1" s="1"/>
  <c r="GM22" i="1"/>
  <c r="HW22" i="1"/>
  <c r="JG22" i="1"/>
  <c r="JH22" i="1" s="1"/>
  <c r="KQ22" i="1"/>
  <c r="LB22" i="1"/>
  <c r="MA22" i="1"/>
  <c r="ML22" i="1"/>
  <c r="NK22" i="1"/>
  <c r="NV22" i="1"/>
  <c r="OU22" i="1"/>
  <c r="N23" i="1"/>
  <c r="CH23" i="1"/>
  <c r="FB23" i="1"/>
  <c r="HV23" i="1"/>
  <c r="X24" i="1"/>
  <c r="GV24" i="1"/>
  <c r="GW24" i="1" s="1"/>
  <c r="PT24" i="1" s="1"/>
  <c r="IF24" i="1"/>
  <c r="IG24" i="1" s="1"/>
  <c r="IQ24" i="1"/>
  <c r="KA24" i="1"/>
  <c r="KZ24" i="1"/>
  <c r="LK24" i="1"/>
  <c r="MJ24" i="1"/>
  <c r="MU24" i="1"/>
  <c r="NT24" i="1"/>
  <c r="OE24" i="1"/>
  <c r="CQ25" i="1"/>
  <c r="DA25" i="1" s="1"/>
  <c r="DC25" i="1" s="1"/>
  <c r="FK25" i="1"/>
  <c r="FU25" i="1" s="1"/>
  <c r="GU25" i="1"/>
  <c r="IE25" i="1"/>
  <c r="JO25" i="1"/>
  <c r="PC25" i="1"/>
  <c r="GF26" i="1"/>
  <c r="HP26" i="1"/>
  <c r="IO26" i="1"/>
  <c r="IP26" i="1" s="1"/>
  <c r="IZ26" i="1"/>
  <c r="JY26" i="1"/>
  <c r="KJ26" i="1"/>
  <c r="LI26" i="1"/>
  <c r="LT26" i="1"/>
  <c r="MS26" i="1"/>
  <c r="ND26" i="1"/>
  <c r="OC26" i="1"/>
  <c r="PM26" i="1"/>
  <c r="AF27" i="1"/>
  <c r="BP27" i="1"/>
  <c r="EJ27" i="1"/>
  <c r="HD27" i="1"/>
  <c r="AR28" i="1"/>
  <c r="AQ28" i="1"/>
  <c r="AY28" i="1"/>
  <c r="AZ28" i="1" s="1"/>
  <c r="BJ28" i="1"/>
  <c r="BI28" i="1"/>
  <c r="CB28" i="1"/>
  <c r="CA28" i="1"/>
  <c r="DA28" i="1"/>
  <c r="DB28" i="1" s="1"/>
  <c r="CT28" i="1"/>
  <c r="CS28" i="1"/>
  <c r="DL28" i="1"/>
  <c r="ED28" i="1"/>
  <c r="EC28" i="1"/>
  <c r="JZ28" i="1"/>
  <c r="KR28" i="1"/>
  <c r="LJ28" i="1"/>
  <c r="MB28" i="1"/>
  <c r="NM28" i="1"/>
  <c r="OV28" i="1"/>
  <c r="AQ29" i="1"/>
  <c r="AR29" i="1" s="1"/>
  <c r="AP29" i="1"/>
  <c r="AY29" i="1"/>
  <c r="BA29" i="1" s="1"/>
  <c r="DA29" i="1"/>
  <c r="CT29" i="1"/>
  <c r="CR29" i="1"/>
  <c r="CS29" i="1" s="1"/>
  <c r="GX30" i="1"/>
  <c r="GV30" i="1"/>
  <c r="GW30" i="1" s="1"/>
  <c r="HO30" i="1"/>
  <c r="HN30" i="1"/>
  <c r="LB30" i="1"/>
  <c r="LA30" i="1"/>
  <c r="KZ30" i="1"/>
  <c r="NV30" i="1"/>
  <c r="NU30" i="1"/>
  <c r="NT30" i="1"/>
  <c r="DJ31" i="1"/>
  <c r="DL31" i="1" s="1"/>
  <c r="DB31" i="1"/>
  <c r="HD20" i="1"/>
  <c r="P22" i="1"/>
  <c r="AZ22" i="1"/>
  <c r="DT22" i="1"/>
  <c r="FD22" i="1"/>
  <c r="GN22" i="1"/>
  <c r="HX22" i="1"/>
  <c r="KR22" i="1"/>
  <c r="MB22" i="1"/>
  <c r="NL22" i="1"/>
  <c r="OV22" i="1"/>
  <c r="N24" i="1"/>
  <c r="LA24" i="1"/>
  <c r="MK24" i="1"/>
  <c r="NU24" i="1"/>
  <c r="X25" i="1"/>
  <c r="FL25" i="1"/>
  <c r="FV26" i="1"/>
  <c r="FW26" i="1" s="1"/>
  <c r="JZ26" i="1"/>
  <c r="LJ26" i="1"/>
  <c r="MT26" i="1"/>
  <c r="OD26" i="1"/>
  <c r="PN26" i="1"/>
  <c r="DJ28" i="1"/>
  <c r="DK28" i="1" s="1"/>
  <c r="KA28" i="1"/>
  <c r="KS28" i="1"/>
  <c r="LK28" i="1"/>
  <c r="MC28" i="1"/>
  <c r="OW28" i="1"/>
  <c r="AR30" i="1"/>
  <c r="AP30" i="1"/>
  <c r="AQ30" i="1" s="1"/>
  <c r="AY30" i="1"/>
  <c r="AZ30" i="1" s="1"/>
  <c r="DL30" i="1"/>
  <c r="DK30" i="1"/>
  <c r="AH31" i="1"/>
  <c r="AG31" i="1"/>
  <c r="KZ31" i="1"/>
  <c r="LB31" i="1"/>
  <c r="LA31" i="1"/>
  <c r="ND31" i="1"/>
  <c r="NC31" i="1"/>
  <c r="NB31" i="1"/>
  <c r="DL32" i="1"/>
  <c r="DJ22" i="1"/>
  <c r="DK22" i="1" s="1"/>
  <c r="GD22" i="1"/>
  <c r="GE22" i="1" s="1"/>
  <c r="HN22" i="1"/>
  <c r="HP22" i="1" s="1"/>
  <c r="IX22" i="1"/>
  <c r="IZ22" i="1" s="1"/>
  <c r="KH22" i="1"/>
  <c r="LR22" i="1"/>
  <c r="NB22" i="1"/>
  <c r="GM24" i="1"/>
  <c r="GN24" i="1" s="1"/>
  <c r="HW24" i="1"/>
  <c r="HX24" i="1" s="1"/>
  <c r="JG24" i="1"/>
  <c r="JH24" i="1" s="1"/>
  <c r="KQ24" i="1"/>
  <c r="MA24" i="1"/>
  <c r="NK24" i="1"/>
  <c r="OU24" i="1"/>
  <c r="N25" i="1"/>
  <c r="X26" i="1"/>
  <c r="FL26" i="1"/>
  <c r="GV26" i="1"/>
  <c r="GW26" i="1" s="1"/>
  <c r="IF26" i="1"/>
  <c r="IG26" i="1" s="1"/>
  <c r="KZ26" i="1"/>
  <c r="MJ26" i="1"/>
  <c r="NT26" i="1"/>
  <c r="FK27" i="1"/>
  <c r="FU28" i="1"/>
  <c r="FV28" i="1" s="1"/>
  <c r="FN28" i="1"/>
  <c r="FM28" i="1"/>
  <c r="GF28" i="1"/>
  <c r="GE28" i="1"/>
  <c r="GX28" i="1"/>
  <c r="GW28" i="1"/>
  <c r="HP28" i="1"/>
  <c r="HO28" i="1"/>
  <c r="IH28" i="1"/>
  <c r="IG28" i="1"/>
  <c r="IZ28" i="1"/>
  <c r="IY28" i="1"/>
  <c r="PO28" i="1"/>
  <c r="BS29" i="1"/>
  <c r="GE30" i="1"/>
  <c r="GD30" i="1"/>
  <c r="GF30" i="1" s="1"/>
  <c r="KJ30" i="1"/>
  <c r="KI30" i="1"/>
  <c r="KH30" i="1"/>
  <c r="ND30" i="1"/>
  <c r="NC30" i="1"/>
  <c r="NB30" i="1"/>
  <c r="IF31" i="1"/>
  <c r="IG31" i="1"/>
  <c r="IH31" i="1" s="1"/>
  <c r="KH32" i="1"/>
  <c r="KJ32" i="1"/>
  <c r="KI32" i="1"/>
  <c r="PM27" i="1"/>
  <c r="X27" i="1"/>
  <c r="CI28" i="1"/>
  <c r="CH28" i="1"/>
  <c r="ND28" i="1"/>
  <c r="NC28" i="1"/>
  <c r="KJ31" i="1"/>
  <c r="KI31" i="1"/>
  <c r="KH31" i="1"/>
  <c r="PC21" i="1"/>
  <c r="AG22" i="1"/>
  <c r="AH22" i="1" s="1"/>
  <c r="BQ22" i="1"/>
  <c r="BR22" i="1" s="1"/>
  <c r="EK22" i="1"/>
  <c r="EL22" i="1" s="1"/>
  <c r="IO22" i="1"/>
  <c r="JY22" i="1"/>
  <c r="LI22" i="1"/>
  <c r="MS22" i="1"/>
  <c r="OC22" i="1"/>
  <c r="PM22" i="1"/>
  <c r="HD23" i="1"/>
  <c r="GD24" i="1"/>
  <c r="HN24" i="1"/>
  <c r="IX24" i="1"/>
  <c r="KH24" i="1"/>
  <c r="LR24" i="1"/>
  <c r="NB24" i="1"/>
  <c r="ES25" i="1"/>
  <c r="GC25" i="1"/>
  <c r="HM25" i="1"/>
  <c r="IW25" i="1"/>
  <c r="OK25" i="1"/>
  <c r="GM26" i="1"/>
  <c r="GN26" i="1" s="1"/>
  <c r="HW26" i="1"/>
  <c r="HX26" i="1" s="1"/>
  <c r="JG26" i="1"/>
  <c r="JH26" i="1" s="1"/>
  <c r="KQ26" i="1"/>
  <c r="MA26" i="1"/>
  <c r="NK26" i="1"/>
  <c r="OU26" i="1"/>
  <c r="N27" i="1"/>
  <c r="CH27" i="1"/>
  <c r="DR27" i="1"/>
  <c r="FB27" i="1"/>
  <c r="BR28" i="1"/>
  <c r="DT28" i="1"/>
  <c r="EL28" i="1"/>
  <c r="KJ28" i="1"/>
  <c r="KI28" i="1"/>
  <c r="LB28" i="1"/>
  <c r="LA28" i="1"/>
  <c r="LT28" i="1"/>
  <c r="LS28" i="1"/>
  <c r="NB28" i="1"/>
  <c r="CB30" i="1"/>
  <c r="BZ30" i="1"/>
  <c r="CA30" i="1" s="1"/>
  <c r="DA30" i="1"/>
  <c r="DB30" i="1" s="1"/>
  <c r="CT30" i="1"/>
  <c r="CR30" i="1"/>
  <c r="CS30" i="1" s="1"/>
  <c r="IY30" i="1"/>
  <c r="IX30" i="1"/>
  <c r="IZ30" i="1" s="1"/>
  <c r="ML30" i="1"/>
  <c r="MK30" i="1"/>
  <c r="MJ30" i="1"/>
  <c r="HO31" i="1"/>
  <c r="HN31" i="1"/>
  <c r="HP31" i="1" s="1"/>
  <c r="CA32" i="1"/>
  <c r="BZ32" i="1"/>
  <c r="X21" i="1"/>
  <c r="DB22" i="1"/>
  <c r="FK22" i="1"/>
  <c r="FV22" i="1"/>
  <c r="IP22" i="1"/>
  <c r="JZ22" i="1"/>
  <c r="LJ22" i="1"/>
  <c r="MT22" i="1"/>
  <c r="OD22" i="1"/>
  <c r="PN22" i="1"/>
  <c r="PM23" i="1"/>
  <c r="AF24" i="1"/>
  <c r="GE24" i="1"/>
  <c r="HO24" i="1"/>
  <c r="IY24" i="1"/>
  <c r="KI24" i="1"/>
  <c r="LS24" i="1"/>
  <c r="NC24" i="1"/>
  <c r="KR26" i="1"/>
  <c r="MB26" i="1"/>
  <c r="NL26" i="1"/>
  <c r="OV26" i="1"/>
  <c r="BS28" i="1"/>
  <c r="DU28" i="1"/>
  <c r="EM28" i="1"/>
  <c r="HE28" i="1"/>
  <c r="HD28" i="1"/>
  <c r="KH28" i="1"/>
  <c r="KZ28" i="1"/>
  <c r="LR28" i="1"/>
  <c r="GD32" i="1"/>
  <c r="GE32" i="1" s="1"/>
  <c r="GF32" i="1"/>
  <c r="FK23" i="1"/>
  <c r="FU24" i="1"/>
  <c r="FV24" i="1" s="1"/>
  <c r="X28" i="1"/>
  <c r="FD28" i="1"/>
  <c r="GN28" i="1"/>
  <c r="HX28" i="1"/>
  <c r="OD28" i="1"/>
  <c r="OC28" i="1"/>
  <c r="BJ30" i="1"/>
  <c r="BH30" i="1"/>
  <c r="BI30" i="1" s="1"/>
  <c r="IG30" i="1"/>
  <c r="IF30" i="1"/>
  <c r="IH30" i="1" s="1"/>
  <c r="LT30" i="1"/>
  <c r="LS30" i="1"/>
  <c r="LR30" i="1"/>
  <c r="NB32" i="1"/>
  <c r="ND32" i="1"/>
  <c r="NC32" i="1"/>
  <c r="PM28" i="1"/>
  <c r="N28" i="1"/>
  <c r="MT28" i="1"/>
  <c r="MS28" i="1"/>
  <c r="BI29" i="1"/>
  <c r="BH29" i="1"/>
  <c r="CB29" i="1"/>
  <c r="BZ29" i="1"/>
  <c r="CA29" i="1" s="1"/>
  <c r="ED30" i="1"/>
  <c r="EB30" i="1"/>
  <c r="EC30" i="1" s="1"/>
  <c r="FV31" i="1"/>
  <c r="NT31" i="1"/>
  <c r="NV31" i="1"/>
  <c r="NU31" i="1"/>
  <c r="MK28" i="1"/>
  <c r="NU28" i="1"/>
  <c r="X29" i="1"/>
  <c r="EB29" i="1"/>
  <c r="FL29" i="1"/>
  <c r="FM29" i="1" s="1"/>
  <c r="GV29" i="1"/>
  <c r="GW29" i="1" s="1"/>
  <c r="IF29" i="1"/>
  <c r="KZ29" i="1"/>
  <c r="MJ29" i="1"/>
  <c r="NT29" i="1"/>
  <c r="AH30" i="1"/>
  <c r="EL30" i="1"/>
  <c r="FK30" i="1"/>
  <c r="FV30" i="1"/>
  <c r="IP30" i="1"/>
  <c r="IQ30" i="1" s="1"/>
  <c r="JO30" i="1"/>
  <c r="LJ30" i="1"/>
  <c r="MT30" i="1"/>
  <c r="OD30" i="1"/>
  <c r="AY31" i="1"/>
  <c r="BZ31" i="1"/>
  <c r="CA31" i="1" s="1"/>
  <c r="EL31" i="1"/>
  <c r="FM31" i="1"/>
  <c r="FN31" i="1" s="1"/>
  <c r="GM31" i="1"/>
  <c r="HX31" i="1"/>
  <c r="HY31" i="1" s="1"/>
  <c r="IY31" i="1"/>
  <c r="IZ31" i="1" s="1"/>
  <c r="JY31" i="1"/>
  <c r="ML31" i="1"/>
  <c r="NL31" i="1"/>
  <c r="PM31" i="1"/>
  <c r="AP32" i="1"/>
  <c r="AQ32" i="1" s="1"/>
  <c r="CT32" i="1"/>
  <c r="EC32" i="1"/>
  <c r="HO32" i="1"/>
  <c r="IF32" i="1"/>
  <c r="JY32" i="1"/>
  <c r="KA32" i="1" s="1"/>
  <c r="LT32" i="1"/>
  <c r="ML32" i="1"/>
  <c r="PM32" i="1"/>
  <c r="IZ33" i="1"/>
  <c r="IY33" i="1"/>
  <c r="IX33" i="1"/>
  <c r="LT33" i="1"/>
  <c r="LS33" i="1"/>
  <c r="LR33" i="1"/>
  <c r="AH35" i="1"/>
  <c r="AG35" i="1"/>
  <c r="BQ36" i="1"/>
  <c r="BS36" i="1"/>
  <c r="BR36" i="1"/>
  <c r="LT36" i="1"/>
  <c r="LS36" i="1"/>
  <c r="LR36" i="1"/>
  <c r="EC29" i="1"/>
  <c r="IG29" i="1"/>
  <c r="LA29" i="1"/>
  <c r="MK29" i="1"/>
  <c r="NU29" i="1"/>
  <c r="X30" i="1"/>
  <c r="DC30" i="1"/>
  <c r="AZ31" i="1"/>
  <c r="DA31" i="1"/>
  <c r="DC31" i="1" s="1"/>
  <c r="GN31" i="1"/>
  <c r="GO31" i="1" s="1"/>
  <c r="IQ31" i="1"/>
  <c r="PN31" i="1"/>
  <c r="BI32" i="1"/>
  <c r="HP32" i="1"/>
  <c r="IH32" i="1"/>
  <c r="PO32" i="1"/>
  <c r="ET33" i="1"/>
  <c r="ES33" i="1"/>
  <c r="IG33" i="1"/>
  <c r="IF33" i="1"/>
  <c r="KJ33" i="1"/>
  <c r="KI33" i="1"/>
  <c r="KH33" i="1"/>
  <c r="LA33" i="1"/>
  <c r="KZ33" i="1"/>
  <c r="BR34" i="1"/>
  <c r="BS34" i="1" s="1"/>
  <c r="DB34" i="1"/>
  <c r="DC34" i="1" s="1"/>
  <c r="DJ34" i="1"/>
  <c r="DL34" i="1" s="1"/>
  <c r="DT34" i="1"/>
  <c r="DS34" i="1"/>
  <c r="DU34" i="1" s="1"/>
  <c r="EK36" i="1"/>
  <c r="EL36" i="1" s="1"/>
  <c r="EM36" i="1"/>
  <c r="FW36" i="1"/>
  <c r="FV36" i="1"/>
  <c r="FN29" i="1"/>
  <c r="AH32" i="1"/>
  <c r="AR32" i="1"/>
  <c r="FK32" i="1"/>
  <c r="GV33" i="1"/>
  <c r="GW33" i="1" s="1"/>
  <c r="HO33" i="1"/>
  <c r="HN33" i="1"/>
  <c r="GV34" i="1"/>
  <c r="GU34" i="1"/>
  <c r="JP34" i="1"/>
  <c r="JO34" i="1"/>
  <c r="MJ34" i="1"/>
  <c r="MI34" i="1"/>
  <c r="PD34" i="1"/>
  <c r="PC34" i="1"/>
  <c r="AG36" i="1"/>
  <c r="AI36" i="1"/>
  <c r="AH36" i="1"/>
  <c r="CB36" i="1"/>
  <c r="JY36" i="1"/>
  <c r="JZ36" i="1" s="1"/>
  <c r="KA36" i="1"/>
  <c r="MS36" i="1"/>
  <c r="MU36" i="1"/>
  <c r="MT36" i="1"/>
  <c r="DJ32" i="1"/>
  <c r="DK32" i="1" s="1"/>
  <c r="GE33" i="1"/>
  <c r="GD33" i="1"/>
  <c r="GF33" i="1" s="1"/>
  <c r="Q34" i="1"/>
  <c r="P34" i="1"/>
  <c r="O34" i="1"/>
  <c r="EB34" i="1"/>
  <c r="BZ36" i="1"/>
  <c r="CA36" i="1" s="1"/>
  <c r="GF36" i="1"/>
  <c r="GD29" i="1"/>
  <c r="HN29" i="1"/>
  <c r="HP29" i="1" s="1"/>
  <c r="IX29" i="1"/>
  <c r="IZ29" i="1" s="1"/>
  <c r="KH29" i="1"/>
  <c r="LR29" i="1"/>
  <c r="NB29" i="1"/>
  <c r="P30" i="1"/>
  <c r="DT30" i="1"/>
  <c r="ES30" i="1"/>
  <c r="FD30" i="1"/>
  <c r="FE30" i="1" s="1"/>
  <c r="GN30" i="1"/>
  <c r="GO30" i="1" s="1"/>
  <c r="HX30" i="1"/>
  <c r="HY30" i="1" s="1"/>
  <c r="JH30" i="1"/>
  <c r="KR30" i="1"/>
  <c r="MB30" i="1"/>
  <c r="NL30" i="1"/>
  <c r="OK30" i="1"/>
  <c r="BR31" i="1"/>
  <c r="BS31" i="1" s="1"/>
  <c r="CS31" i="1"/>
  <c r="DS31" i="1"/>
  <c r="KR31" i="1"/>
  <c r="LS31" i="1"/>
  <c r="MS31" i="1"/>
  <c r="AI32" i="1"/>
  <c r="HW32" i="1"/>
  <c r="MB32" i="1"/>
  <c r="MS32" i="1"/>
  <c r="FM33" i="1"/>
  <c r="FL33" i="1"/>
  <c r="FU33" i="1"/>
  <c r="FW33" i="1" s="1"/>
  <c r="OL33" i="1"/>
  <c r="OK33" i="1"/>
  <c r="AZ34" i="1"/>
  <c r="EC34" i="1"/>
  <c r="GD36" i="1"/>
  <c r="GE36" i="1" s="1"/>
  <c r="KJ36" i="1"/>
  <c r="KI36" i="1"/>
  <c r="KH36" i="1"/>
  <c r="ND36" i="1"/>
  <c r="NC36" i="1"/>
  <c r="NB36" i="1"/>
  <c r="DK29" i="1"/>
  <c r="GE29" i="1"/>
  <c r="HO29" i="1"/>
  <c r="IY29" i="1"/>
  <c r="KI29" i="1"/>
  <c r="LS29" i="1"/>
  <c r="NC29" i="1"/>
  <c r="CT31" i="1"/>
  <c r="DT31" i="1"/>
  <c r="FU31" i="1"/>
  <c r="FW31" i="1" s="1"/>
  <c r="MT31" i="1"/>
  <c r="DC32" i="1"/>
  <c r="HX32" i="1"/>
  <c r="JI32" i="1"/>
  <c r="MU32" i="1"/>
  <c r="NU33" i="1"/>
  <c r="NT33" i="1"/>
  <c r="BR35" i="1"/>
  <c r="BQ35" i="1"/>
  <c r="IO36" i="1"/>
  <c r="IP36" i="1"/>
  <c r="IQ36" i="1" s="1"/>
  <c r="CS32" i="1"/>
  <c r="OU32" i="1"/>
  <c r="OW32" i="1"/>
  <c r="ND33" i="1"/>
  <c r="NC33" i="1"/>
  <c r="NB33" i="1"/>
  <c r="BH34" i="1"/>
  <c r="BJ34" i="1" s="1"/>
  <c r="CR34" i="1"/>
  <c r="CT34" i="1" s="1"/>
  <c r="FL34" i="1"/>
  <c r="FK34" i="1"/>
  <c r="IF34" i="1"/>
  <c r="IE34" i="1"/>
  <c r="KZ34" i="1"/>
  <c r="KY34" i="1"/>
  <c r="NT34" i="1"/>
  <c r="NS34" i="1"/>
  <c r="AZ35" i="1"/>
  <c r="LI36" i="1"/>
  <c r="LK36" i="1"/>
  <c r="LJ36" i="1"/>
  <c r="OC36" i="1"/>
  <c r="OE36" i="1"/>
  <c r="OD36" i="1"/>
  <c r="KA31" i="1"/>
  <c r="N32" i="1"/>
  <c r="BZ33" i="1"/>
  <c r="BY33" i="1"/>
  <c r="QN33" i="1" s="1"/>
  <c r="MK33" i="1"/>
  <c r="MJ33" i="1"/>
  <c r="IZ36" i="1"/>
  <c r="IY36" i="1"/>
  <c r="IX36" i="1"/>
  <c r="PO36" i="1"/>
  <c r="PN36" i="1"/>
  <c r="BJ37" i="1"/>
  <c r="QT37" i="1" s="1"/>
  <c r="BH37" i="1"/>
  <c r="BI37" i="1" s="1"/>
  <c r="GX37" i="1"/>
  <c r="GV37" i="1"/>
  <c r="GW37" i="1" s="1"/>
  <c r="X35" i="1"/>
  <c r="CB37" i="1"/>
  <c r="ET40" i="1"/>
  <c r="ES40" i="1"/>
  <c r="DR42" i="1"/>
  <c r="DS42" i="1"/>
  <c r="NS42" i="1"/>
  <c r="NT42" i="1"/>
  <c r="IX43" i="1"/>
  <c r="IW43" i="1"/>
  <c r="MB33" i="1"/>
  <c r="NL33" i="1"/>
  <c r="OV33" i="1"/>
  <c r="AY34" i="1"/>
  <c r="N35" i="1"/>
  <c r="BI35" i="1"/>
  <c r="CH35" i="1"/>
  <c r="DR35" i="1"/>
  <c r="FB35" i="1"/>
  <c r="GL35" i="1"/>
  <c r="HV35" i="1"/>
  <c r="JF35" i="1"/>
  <c r="KP35" i="1"/>
  <c r="LZ35" i="1"/>
  <c r="NJ35" i="1"/>
  <c r="OT35" i="1"/>
  <c r="X36" i="1"/>
  <c r="BH36" i="1"/>
  <c r="BI36" i="1" s="1"/>
  <c r="EB36" i="1"/>
  <c r="EC36" i="1" s="1"/>
  <c r="FL36" i="1"/>
  <c r="FN36" i="1" s="1"/>
  <c r="GV36" i="1"/>
  <c r="IF36" i="1"/>
  <c r="KZ36" i="1"/>
  <c r="MJ36" i="1"/>
  <c r="NT36" i="1"/>
  <c r="AH37" i="1"/>
  <c r="CQ37" i="1"/>
  <c r="DA37" i="1" s="1"/>
  <c r="EA37" i="1"/>
  <c r="FK37" i="1"/>
  <c r="IE37" i="1"/>
  <c r="JO37" i="1"/>
  <c r="KY37" i="1"/>
  <c r="MI37" i="1"/>
  <c r="NS37" i="1"/>
  <c r="PC37" i="1"/>
  <c r="FU38" i="1"/>
  <c r="CQ39" i="1"/>
  <c r="DA39" i="1" s="1"/>
  <c r="DR39" i="1"/>
  <c r="IE39" i="1"/>
  <c r="OK39" i="1"/>
  <c r="CR40" i="1"/>
  <c r="GL40" i="1"/>
  <c r="HN40" i="1"/>
  <c r="HM40" i="1"/>
  <c r="NK40" i="1"/>
  <c r="NJ40" i="1"/>
  <c r="GC41" i="1"/>
  <c r="KY41" i="1"/>
  <c r="BZ42" i="1"/>
  <c r="BY42" i="1"/>
  <c r="PM43" i="1"/>
  <c r="PL43" i="1"/>
  <c r="PL45" i="1" s="1"/>
  <c r="AY35" i="1"/>
  <c r="FM36" i="1"/>
  <c r="GW36" i="1"/>
  <c r="IG36" i="1"/>
  <c r="LA36" i="1"/>
  <c r="MK36" i="1"/>
  <c r="NU36" i="1"/>
  <c r="X37" i="1"/>
  <c r="FL37" i="1"/>
  <c r="QS40" i="1"/>
  <c r="AG42" i="1"/>
  <c r="AF42" i="1"/>
  <c r="GC42" i="1"/>
  <c r="GD42" i="1"/>
  <c r="X38" i="1"/>
  <c r="FU39" i="1"/>
  <c r="PD40" i="1"/>
  <c r="PC40" i="1"/>
  <c r="PM41" i="1"/>
  <c r="N41" i="1"/>
  <c r="HW41" i="1"/>
  <c r="HV41" i="1"/>
  <c r="LR41" i="1"/>
  <c r="LQ41" i="1"/>
  <c r="MJ43" i="1"/>
  <c r="MI43" i="1"/>
  <c r="IO33" i="1"/>
  <c r="IQ33" i="1" s="1"/>
  <c r="JY33" i="1"/>
  <c r="JZ33" i="1" s="1"/>
  <c r="LI33" i="1"/>
  <c r="MS33" i="1"/>
  <c r="OC33" i="1"/>
  <c r="PM33" i="1"/>
  <c r="AP35" i="1"/>
  <c r="AR35" i="1" s="1"/>
  <c r="O37" i="1"/>
  <c r="P37" i="1" s="1"/>
  <c r="GM37" i="1"/>
  <c r="GN37" i="1" s="1"/>
  <c r="N38" i="1"/>
  <c r="PC39" i="1"/>
  <c r="BH40" i="1"/>
  <c r="GD40" i="1"/>
  <c r="GC40" i="1"/>
  <c r="OC40" i="1"/>
  <c r="ET41" i="1"/>
  <c r="ES41" i="1"/>
  <c r="FB42" i="1"/>
  <c r="FC42" i="1"/>
  <c r="IN43" i="1"/>
  <c r="IN45" i="1" s="1"/>
  <c r="IO43" i="1"/>
  <c r="X39" i="1"/>
  <c r="KZ40" i="1"/>
  <c r="KY40" i="1"/>
  <c r="JP41" i="1"/>
  <c r="JO41" i="1"/>
  <c r="PD43" i="1"/>
  <c r="PC43" i="1"/>
  <c r="HD36" i="1"/>
  <c r="BZ37" i="1"/>
  <c r="CA37" i="1" s="1"/>
  <c r="QS38" i="1"/>
  <c r="BY38" i="1"/>
  <c r="ES38" i="1"/>
  <c r="GC38" i="1"/>
  <c r="HM38" i="1"/>
  <c r="IW38" i="1"/>
  <c r="KG38" i="1"/>
  <c r="LQ38" i="1"/>
  <c r="NA38" i="1"/>
  <c r="N39" i="1"/>
  <c r="BY39" i="1"/>
  <c r="HM39" i="1"/>
  <c r="JO39" i="1"/>
  <c r="NS39" i="1"/>
  <c r="BZ40" i="1"/>
  <c r="BY40" i="1"/>
  <c r="EB40" i="1"/>
  <c r="HV40" i="1"/>
  <c r="IX40" i="1"/>
  <c r="IW40" i="1"/>
  <c r="FL41" i="1"/>
  <c r="FK41" i="1"/>
  <c r="JF42" i="1"/>
  <c r="JG42" i="1"/>
  <c r="HN43" i="1"/>
  <c r="HM43" i="1"/>
  <c r="MR40" i="1"/>
  <c r="MS40" i="1"/>
  <c r="MA41" i="1"/>
  <c r="LZ41" i="1"/>
  <c r="BH42" i="1"/>
  <c r="BG42" i="1"/>
  <c r="QT42" i="1"/>
  <c r="EJ42" i="1"/>
  <c r="FL42" i="1"/>
  <c r="GM42" i="1"/>
  <c r="HM42" i="1"/>
  <c r="IO42" i="1"/>
  <c r="KQ42" i="1"/>
  <c r="LR42" i="1"/>
  <c r="EA43" i="1"/>
  <c r="LR43" i="1"/>
  <c r="NS43" i="1"/>
  <c r="OK41" i="1"/>
  <c r="GD43" i="1"/>
  <c r="IE43" i="1"/>
  <c r="GV43" i="1"/>
  <c r="GU43" i="1"/>
  <c r="FK40" i="1"/>
  <c r="KG41" i="1"/>
  <c r="QT43" i="1"/>
  <c r="BH43" i="1"/>
  <c r="BG43" i="1"/>
  <c r="FU43" i="1"/>
  <c r="JX43" i="1"/>
  <c r="JX45" i="1" s="1"/>
  <c r="FK42" i="1"/>
  <c r="OT42" i="1"/>
  <c r="OU42" i="1"/>
  <c r="BY43" i="1"/>
  <c r="JO43" i="1"/>
  <c r="FL43" i="1"/>
  <c r="IA9" i="16" l="1"/>
  <c r="IC9" i="16" s="1"/>
  <c r="II9" i="16"/>
  <c r="IJ9" i="16" s="1"/>
  <c r="IL9" i="16" s="1"/>
  <c r="IK9" i="16"/>
  <c r="Y6" i="15"/>
  <c r="Z7" i="15"/>
  <c r="Y8" i="15"/>
  <c r="IR6" i="16"/>
  <c r="BA35" i="1"/>
  <c r="KP45" i="1"/>
  <c r="HP33" i="1"/>
  <c r="ED29" i="1"/>
  <c r="AI31" i="1"/>
  <c r="JI25" i="1"/>
  <c r="GL45" i="1"/>
  <c r="BA34" i="1"/>
  <c r="DC17" i="1"/>
  <c r="OB45" i="1"/>
  <c r="QN38" i="1"/>
  <c r="PY43" i="1"/>
  <c r="QN43" i="1"/>
  <c r="GO22" i="1"/>
  <c r="GO27" i="1"/>
  <c r="GO29" i="1"/>
  <c r="HY33" i="1"/>
  <c r="HY29" i="1"/>
  <c r="AR21" i="1"/>
  <c r="AF45" i="1"/>
  <c r="BA21" i="1"/>
  <c r="QE15" i="1"/>
  <c r="CT17" i="1"/>
  <c r="IZ32" i="1"/>
  <c r="NS45" i="1"/>
  <c r="KA22" i="1"/>
  <c r="DU17" i="1"/>
  <c r="ED17" i="1"/>
  <c r="FE31" i="1"/>
  <c r="BJ31" i="1"/>
  <c r="NA45" i="1"/>
  <c r="LQ45" i="1"/>
  <c r="IH36" i="1"/>
  <c r="LZ45" i="1"/>
  <c r="QS35" i="1"/>
  <c r="HP30" i="1"/>
  <c r="KA26" i="1"/>
  <c r="GF27" i="1"/>
  <c r="BA17" i="1"/>
  <c r="AR17" i="1"/>
  <c r="KJ45" i="1"/>
  <c r="PT39" i="1"/>
  <c r="QS26" i="1"/>
  <c r="PT26" i="1"/>
  <c r="PC45" i="1"/>
  <c r="CH45" i="1"/>
  <c r="NU10" i="1"/>
  <c r="NV10" i="1"/>
  <c r="AI12" i="1"/>
  <c r="MR45" i="1"/>
  <c r="QB39" i="1"/>
  <c r="PY38" i="1"/>
  <c r="KY45" i="1"/>
  <c r="ED34" i="1"/>
  <c r="DR45" i="1"/>
  <c r="QN26" i="1"/>
  <c r="QN24" i="1"/>
  <c r="IQ21" i="1"/>
  <c r="QE18" i="1"/>
  <c r="LB45" i="1"/>
  <c r="CI45" i="1"/>
  <c r="AR15" i="1"/>
  <c r="KZ45" i="1"/>
  <c r="QN39" i="1"/>
  <c r="QN41" i="1"/>
  <c r="JF45" i="1"/>
  <c r="BS35" i="1"/>
  <c r="DU31" i="1"/>
  <c r="DU45" i="1" s="1"/>
  <c r="EJ45" i="1"/>
  <c r="HV45" i="1"/>
  <c r="GO21" i="1"/>
  <c r="KA17" i="1"/>
  <c r="ML45" i="1"/>
  <c r="NU45" i="1"/>
  <c r="BH45" i="1"/>
  <c r="IX45" i="1"/>
  <c r="O36" i="1"/>
  <c r="P36" i="1" s="1"/>
  <c r="Q36" i="1"/>
  <c r="QN40" i="1"/>
  <c r="QB24" i="1"/>
  <c r="QN27" i="1"/>
  <c r="BP45" i="1"/>
  <c r="FB45" i="1"/>
  <c r="ED15" i="1"/>
  <c r="NV45" i="1"/>
  <c r="DJ45" i="1"/>
  <c r="LR45" i="1"/>
  <c r="LA45" i="1"/>
  <c r="EM45" i="1"/>
  <c r="LK45" i="1"/>
  <c r="Q29" i="1"/>
  <c r="O29" i="1"/>
  <c r="P29" i="1" s="1"/>
  <c r="NJ45" i="1"/>
  <c r="HD45" i="1"/>
  <c r="QN42" i="1"/>
  <c r="KG45" i="1"/>
  <c r="HY32" i="1"/>
  <c r="MI45" i="1"/>
  <c r="BA31" i="1"/>
  <c r="IH29" i="1"/>
  <c r="HM45" i="1"/>
  <c r="IQ22" i="1"/>
  <c r="KA27" i="1"/>
  <c r="BS17" i="1"/>
  <c r="ED21" i="1"/>
  <c r="ED45" i="1" s="1"/>
  <c r="EK45" i="1"/>
  <c r="BS18" i="1"/>
  <c r="JI36" i="1"/>
  <c r="HY36" i="1"/>
  <c r="Q31" i="1"/>
  <c r="O31" i="1"/>
  <c r="P31" i="1" s="1"/>
  <c r="DL29" i="1"/>
  <c r="DL45" i="1" s="1"/>
  <c r="QE38" i="1"/>
  <c r="PV35" i="1"/>
  <c r="QE39" i="1"/>
  <c r="OT45" i="1"/>
  <c r="GF29" i="1"/>
  <c r="QS33" i="1"/>
  <c r="QS24" i="1"/>
  <c r="HE45" i="1"/>
  <c r="CB32" i="1"/>
  <c r="QT24" i="1"/>
  <c r="HY22" i="1"/>
  <c r="BJ21" i="1"/>
  <c r="OK45" i="1"/>
  <c r="IH22" i="1"/>
  <c r="AG45" i="1"/>
  <c r="KA25" i="1"/>
  <c r="QK25" i="1" s="1"/>
  <c r="BS25" i="1"/>
  <c r="QT19" i="1"/>
  <c r="MK45" i="1"/>
  <c r="PO45" i="1"/>
  <c r="QT26" i="1"/>
  <c r="PR26" i="1"/>
  <c r="QK26" i="1"/>
  <c r="PV14" i="1"/>
  <c r="PR14" i="1"/>
  <c r="PY14" i="1"/>
  <c r="QE14" i="1"/>
  <c r="QS14" i="1"/>
  <c r="AH45" i="1"/>
  <c r="BR45" i="1"/>
  <c r="PV29" i="1"/>
  <c r="PR29" i="1"/>
  <c r="QH31" i="1"/>
  <c r="QT15" i="1"/>
  <c r="QT12" i="1"/>
  <c r="AR45" i="1"/>
  <c r="DB45" i="1"/>
  <c r="PY31" i="1"/>
  <c r="PT28" i="1"/>
  <c r="QN30" i="1"/>
  <c r="QN15" i="1"/>
  <c r="BA45" i="1"/>
  <c r="PY15" i="1"/>
  <c r="FD45" i="1"/>
  <c r="QN19" i="1"/>
  <c r="EC45" i="1"/>
  <c r="FE45" i="1"/>
  <c r="CB45" i="1"/>
  <c r="DC45" i="1"/>
  <c r="PV15" i="1"/>
  <c r="QB15" i="1"/>
  <c r="QT36" i="1"/>
  <c r="PV28" i="1"/>
  <c r="QK28" i="1"/>
  <c r="PR28" i="1"/>
  <c r="PS28" i="1"/>
  <c r="QH28" i="1"/>
  <c r="QB28" i="1"/>
  <c r="QE28" i="1"/>
  <c r="QS27" i="1"/>
  <c r="QN14" i="1"/>
  <c r="CA45" i="1"/>
  <c r="IQ45" i="1"/>
  <c r="QE29" i="1"/>
  <c r="PR31" i="1"/>
  <c r="BI45" i="1"/>
  <c r="QN12" i="1"/>
  <c r="GN45" i="1"/>
  <c r="CT45" i="1"/>
  <c r="DT45" i="1"/>
  <c r="QB36" i="1"/>
  <c r="PR36" i="1"/>
  <c r="QE36" i="1"/>
  <c r="PS36" i="1"/>
  <c r="QK36" i="1"/>
  <c r="PS18" i="1"/>
  <c r="PV18" i="1"/>
  <c r="BS45" i="1"/>
  <c r="AZ45" i="1"/>
  <c r="QN37" i="1"/>
  <c r="QN34" i="1"/>
  <c r="AQ45" i="1"/>
  <c r="CS45" i="1"/>
  <c r="QH43" i="1"/>
  <c r="FU40" i="1"/>
  <c r="PT40" i="1" s="1"/>
  <c r="QE43" i="1"/>
  <c r="QB38" i="1"/>
  <c r="PR38" i="1"/>
  <c r="PV38" i="1"/>
  <c r="QK37" i="1"/>
  <c r="FU37" i="1"/>
  <c r="PS37" i="1" s="1"/>
  <c r="FN32" i="1"/>
  <c r="FL32" i="1"/>
  <c r="FU32" i="1"/>
  <c r="FV32" i="1" s="1"/>
  <c r="BJ35" i="1"/>
  <c r="QE31" i="1"/>
  <c r="QB29" i="1"/>
  <c r="BJ29" i="1"/>
  <c r="QK24" i="1"/>
  <c r="FU27" i="1"/>
  <c r="PV26" i="1"/>
  <c r="PY24" i="1"/>
  <c r="FL17" i="1"/>
  <c r="FU17" i="1"/>
  <c r="FV17" i="1" s="1"/>
  <c r="FN17" i="1"/>
  <c r="QT17" i="1" s="1"/>
  <c r="PT18" i="1"/>
  <c r="QN17" i="1"/>
  <c r="LT45" i="1"/>
  <c r="ET45" i="1"/>
  <c r="AP45" i="1"/>
  <c r="QH15" i="1"/>
  <c r="PR15" i="1"/>
  <c r="OE45" i="1"/>
  <c r="GO45" i="1"/>
  <c r="HX45" i="1"/>
  <c r="IY11" i="1"/>
  <c r="IY45" i="1" s="1"/>
  <c r="OW45" i="1"/>
  <c r="HN45" i="1"/>
  <c r="FU42" i="1"/>
  <c r="QE42" i="1" s="1"/>
  <c r="QK39" i="1"/>
  <c r="QH39" i="1"/>
  <c r="QK35" i="1"/>
  <c r="PY39" i="1"/>
  <c r="PV39" i="1"/>
  <c r="Q32" i="1"/>
  <c r="P32" i="1"/>
  <c r="O32" i="1"/>
  <c r="QN32" i="1" s="1"/>
  <c r="QK29" i="1"/>
  <c r="PY35" i="1"/>
  <c r="PS24" i="1"/>
  <c r="QB26" i="1"/>
  <c r="QE25" i="1"/>
  <c r="HP21" i="1"/>
  <c r="HP45" i="1" s="1"/>
  <c r="PS14" i="1"/>
  <c r="QB14" i="1"/>
  <c r="Q18" i="1"/>
  <c r="QT18" i="1" s="1"/>
  <c r="O18" i="1"/>
  <c r="PN45" i="1"/>
  <c r="EA45" i="1"/>
  <c r="LI45" i="1"/>
  <c r="BY45" i="1"/>
  <c r="NT45" i="1"/>
  <c r="CR45" i="1"/>
  <c r="OV45" i="1"/>
  <c r="PR39" i="1"/>
  <c r="QS37" i="1"/>
  <c r="PS35" i="1"/>
  <c r="QH38" i="1"/>
  <c r="PV31" i="1"/>
  <c r="PS39" i="1"/>
  <c r="PT29" i="1"/>
  <c r="PS29" i="1"/>
  <c r="Q25" i="1"/>
  <c r="QT25" i="1" s="1"/>
  <c r="O25" i="1"/>
  <c r="P25" i="1" s="1"/>
  <c r="QS25" i="1" s="1"/>
  <c r="PY26" i="1"/>
  <c r="QB25" i="1"/>
  <c r="IZ21" i="1"/>
  <c r="QH18" i="1"/>
  <c r="PT15" i="1"/>
  <c r="JO45" i="1"/>
  <c r="JY45" i="1"/>
  <c r="Q13" i="1"/>
  <c r="QT13" i="1" s="1"/>
  <c r="O13" i="1"/>
  <c r="KH45" i="1"/>
  <c r="QH14" i="1"/>
  <c r="LJ45" i="1"/>
  <c r="CQ45" i="1"/>
  <c r="DA10" i="1"/>
  <c r="DA45" i="1" s="1"/>
  <c r="JG45" i="1"/>
  <c r="PV43" i="1"/>
  <c r="PS40" i="1"/>
  <c r="PS38" i="1"/>
  <c r="PT36" i="1"/>
  <c r="QB31" i="1"/>
  <c r="FN33" i="1"/>
  <c r="QS34" i="1"/>
  <c r="QH29" i="1"/>
  <c r="AI35" i="1"/>
  <c r="QT35" i="1" s="1"/>
  <c r="FU30" i="1"/>
  <c r="FW30" i="1" s="1"/>
  <c r="FM30" i="1"/>
  <c r="QS30" i="1" s="1"/>
  <c r="FL30" i="1"/>
  <c r="Q28" i="1"/>
  <c r="QT28" i="1" s="1"/>
  <c r="O28" i="1"/>
  <c r="P28" i="1" s="1"/>
  <c r="FL23" i="1"/>
  <c r="FM23" i="1" s="1"/>
  <c r="FU23" i="1"/>
  <c r="FV23" i="1" s="1"/>
  <c r="FN23" i="1"/>
  <c r="QH26" i="1"/>
  <c r="QH24" i="1"/>
  <c r="FM21" i="1"/>
  <c r="QS21" i="1" s="1"/>
  <c r="FL21" i="1"/>
  <c r="FN21" i="1" s="1"/>
  <c r="FU21" i="1"/>
  <c r="FW21" i="1" s="1"/>
  <c r="PR18" i="1"/>
  <c r="PU18" i="1" s="1"/>
  <c r="QB18" i="1"/>
  <c r="IP45" i="1"/>
  <c r="IZ45" i="1"/>
  <c r="LS45" i="1"/>
  <c r="IW45" i="1"/>
  <c r="DS45" i="1"/>
  <c r="PT14" i="1"/>
  <c r="MU45" i="1"/>
  <c r="JZ10" i="1"/>
  <c r="JZ45" i="1" s="1"/>
  <c r="NC45" i="1"/>
  <c r="KQ45" i="1"/>
  <c r="QK14" i="1"/>
  <c r="NK45" i="1"/>
  <c r="JI45" i="1"/>
  <c r="FU34" i="1"/>
  <c r="QH34" i="1" s="1"/>
  <c r="QT34" i="1"/>
  <c r="PT31" i="1"/>
  <c r="PR24" i="1"/>
  <c r="PU24" i="1" s="1"/>
  <c r="Q23" i="1"/>
  <c r="O23" i="1"/>
  <c r="PV24" i="1"/>
  <c r="OD45" i="1"/>
  <c r="IE45" i="1"/>
  <c r="IH10" i="1"/>
  <c r="IF10" i="1"/>
  <c r="IF45" i="1" s="1"/>
  <c r="BG45" i="1"/>
  <c r="HO45" i="1"/>
  <c r="PM45" i="1"/>
  <c r="IO45" i="1"/>
  <c r="KI45" i="1"/>
  <c r="FU11" i="1"/>
  <c r="FV11" i="1" s="1"/>
  <c r="FN11" i="1"/>
  <c r="FL11" i="1"/>
  <c r="MJ45" i="1"/>
  <c r="KS45" i="1"/>
  <c r="MA45" i="1"/>
  <c r="NM45" i="1"/>
  <c r="AO45" i="1"/>
  <c r="AY10" i="1"/>
  <c r="JH45" i="1"/>
  <c r="QK43" i="1"/>
  <c r="QB43" i="1"/>
  <c r="PT38" i="1"/>
  <c r="QH35" i="1"/>
  <c r="PY36" i="1"/>
  <c r="PV36" i="1"/>
  <c r="PS31" i="1"/>
  <c r="QH33" i="1"/>
  <c r="PS26" i="1"/>
  <c r="PT25" i="1"/>
  <c r="PS25" i="1"/>
  <c r="QE24" i="1"/>
  <c r="PY25" i="1"/>
  <c r="FM20" i="1"/>
  <c r="PY20" i="1" s="1"/>
  <c r="QS19" i="1"/>
  <c r="EL16" i="1"/>
  <c r="QN16" i="1" s="1"/>
  <c r="OC45" i="1"/>
  <c r="PY18" i="1"/>
  <c r="OL45" i="1"/>
  <c r="BZ45" i="1"/>
  <c r="DK11" i="1"/>
  <c r="DK45" i="1" s="1"/>
  <c r="KR45" i="1"/>
  <c r="FM12" i="1"/>
  <c r="QH12" i="1" s="1"/>
  <c r="MC45" i="1"/>
  <c r="KA11" i="1"/>
  <c r="KA45" i="1" s="1"/>
  <c r="NL45" i="1"/>
  <c r="PR43" i="1"/>
  <c r="PT43" i="1"/>
  <c r="PT35" i="1"/>
  <c r="QH36" i="1"/>
  <c r="PR35" i="1"/>
  <c r="QK38" i="1"/>
  <c r="QE33" i="1"/>
  <c r="QB35" i="1"/>
  <c r="IH33" i="1"/>
  <c r="PY28" i="1"/>
  <c r="QN22" i="1"/>
  <c r="Q20" i="1"/>
  <c r="QT20" i="1" s="1"/>
  <c r="O20" i="1"/>
  <c r="P20" i="1" s="1"/>
  <c r="QS20" i="1" s="1"/>
  <c r="QK18" i="1"/>
  <c r="FM19" i="1"/>
  <c r="PY19" i="1" s="1"/>
  <c r="MT45" i="1"/>
  <c r="GU45" i="1"/>
  <c r="GX10" i="1"/>
  <c r="GX45" i="1" s="1"/>
  <c r="GV10" i="1"/>
  <c r="GV45" i="1" s="1"/>
  <c r="ND45" i="1"/>
  <c r="PS15" i="1"/>
  <c r="FC45" i="1"/>
  <c r="GC45" i="1"/>
  <c r="GF10" i="1"/>
  <c r="GF45" i="1" s="1"/>
  <c r="GD10" i="1"/>
  <c r="GD45" i="1" s="1"/>
  <c r="PD45" i="1"/>
  <c r="EB45" i="1"/>
  <c r="X45" i="1"/>
  <c r="BQ45" i="1"/>
  <c r="HW45" i="1"/>
  <c r="MB45" i="1"/>
  <c r="QK15" i="1"/>
  <c r="FU41" i="1"/>
  <c r="PY41" i="1" s="1"/>
  <c r="PV41" i="1"/>
  <c r="PS43" i="1"/>
  <c r="QE35" i="1"/>
  <c r="QK31" i="1"/>
  <c r="FM22" i="1"/>
  <c r="QS22" i="1" s="1"/>
  <c r="FL22" i="1"/>
  <c r="FU22" i="1"/>
  <c r="FW22" i="1" s="1"/>
  <c r="FN22" i="1"/>
  <c r="PS22" i="1" s="1"/>
  <c r="QE26" i="1"/>
  <c r="PS20" i="1"/>
  <c r="FN16" i="1"/>
  <c r="QT16" i="1" s="1"/>
  <c r="FL16" i="1"/>
  <c r="FU16" i="1"/>
  <c r="FV16" i="1" s="1"/>
  <c r="QS15" i="1"/>
  <c r="MS45" i="1"/>
  <c r="NB45" i="1"/>
  <c r="ES45" i="1"/>
  <c r="JP45" i="1"/>
  <c r="FK45" i="1"/>
  <c r="FU10" i="1"/>
  <c r="FN10" i="1"/>
  <c r="FL10" i="1"/>
  <c r="FM10" i="1" s="1"/>
  <c r="Q11" i="1"/>
  <c r="O11" i="1"/>
  <c r="GM45" i="1"/>
  <c r="PT13" i="1"/>
  <c r="OU45" i="1"/>
  <c r="N45" i="1"/>
  <c r="FV13" i="1"/>
  <c r="IG9" i="16" l="1"/>
  <c r="IF9" i="16"/>
  <c r="IE9" i="16"/>
  <c r="IR9" i="16"/>
  <c r="IS9" i="16" s="1"/>
  <c r="IU9" i="16" s="1"/>
  <c r="IT9" i="16"/>
  <c r="IO9" i="16"/>
  <c r="IN9" i="16"/>
  <c r="IP9" i="16"/>
  <c r="Z6" i="15"/>
  <c r="Z8" i="15"/>
  <c r="AA7" i="15"/>
  <c r="JA6" i="16"/>
  <c r="PY33" i="1"/>
  <c r="O45" i="1"/>
  <c r="QK41" i="1"/>
  <c r="PR34" i="1"/>
  <c r="QN20" i="1"/>
  <c r="QT23" i="1"/>
  <c r="QN21" i="1"/>
  <c r="PY29" i="1"/>
  <c r="IG10" i="1"/>
  <c r="IG45" i="1" s="1"/>
  <c r="QH25" i="1"/>
  <c r="HY45" i="1"/>
  <c r="QN31" i="1"/>
  <c r="QS31" i="1"/>
  <c r="QS36" i="1"/>
  <c r="QN36" i="1"/>
  <c r="QS29" i="1"/>
  <c r="QN29" i="1"/>
  <c r="PS41" i="1"/>
  <c r="IH45" i="1"/>
  <c r="PY23" i="1"/>
  <c r="QE40" i="1"/>
  <c r="BJ45" i="1"/>
  <c r="PR40" i="1"/>
  <c r="PU36" i="1"/>
  <c r="PY42" i="1"/>
  <c r="PV42" i="1"/>
  <c r="QB40" i="1"/>
  <c r="QT31" i="1"/>
  <c r="PR25" i="1"/>
  <c r="PU25" i="1" s="1"/>
  <c r="QB23" i="1"/>
  <c r="PR22" i="1"/>
  <c r="QE41" i="1"/>
  <c r="QH40" i="1"/>
  <c r="QN25" i="1"/>
  <c r="PU28" i="1"/>
  <c r="PU35" i="1"/>
  <c r="PR33" i="1"/>
  <c r="QT32" i="1"/>
  <c r="PU43" i="1"/>
  <c r="QQ43" i="1" s="1"/>
  <c r="QE22" i="1"/>
  <c r="GE10" i="1"/>
  <c r="GE45" i="1" s="1"/>
  <c r="PU39" i="1"/>
  <c r="QQ39" i="1" s="1"/>
  <c r="QK40" i="1"/>
  <c r="PV25" i="1"/>
  <c r="PT21" i="1"/>
  <c r="QT21" i="1"/>
  <c r="QE21" i="1"/>
  <c r="QS28" i="1"/>
  <c r="QN28" i="1"/>
  <c r="QS12" i="1"/>
  <c r="QK13" i="1"/>
  <c r="PS13" i="1"/>
  <c r="PR13" i="1"/>
  <c r="QB13" i="1"/>
  <c r="QH13" i="1"/>
  <c r="PV13" i="1"/>
  <c r="PY13" i="1"/>
  <c r="QT10" i="1"/>
  <c r="FM16" i="1"/>
  <c r="QS16" i="1" s="1"/>
  <c r="QB21" i="1"/>
  <c r="PS23" i="1"/>
  <c r="P23" i="1"/>
  <c r="QS23" i="1" s="1"/>
  <c r="PS33" i="1"/>
  <c r="QB33" i="1"/>
  <c r="QT33" i="1"/>
  <c r="QK34" i="1"/>
  <c r="QB42" i="1"/>
  <c r="PT37" i="1"/>
  <c r="QH37" i="1"/>
  <c r="QE37" i="1"/>
  <c r="PV37" i="1"/>
  <c r="PY37" i="1"/>
  <c r="QB37" i="1"/>
  <c r="PR37" i="1"/>
  <c r="QK42" i="1"/>
  <c r="QT22" i="1"/>
  <c r="QH41" i="1"/>
  <c r="FL45" i="1"/>
  <c r="QK12" i="1"/>
  <c r="PS16" i="1"/>
  <c r="FW27" i="1"/>
  <c r="QB27" i="1" s="1"/>
  <c r="PT27" i="1"/>
  <c r="EL45" i="1"/>
  <c r="QQ28" i="1"/>
  <c r="PU29" i="1"/>
  <c r="QT29" i="1"/>
  <c r="PR21" i="1"/>
  <c r="PS21" i="1"/>
  <c r="PY21" i="1"/>
  <c r="QH21" i="1"/>
  <c r="QK21" i="1"/>
  <c r="PT23" i="1"/>
  <c r="PU15" i="1"/>
  <c r="QQ15" i="1" s="1"/>
  <c r="PY27" i="1"/>
  <c r="PU40" i="1"/>
  <c r="PU31" i="1"/>
  <c r="QQ31" i="1" s="1"/>
  <c r="QE12" i="1"/>
  <c r="PV23" i="1"/>
  <c r="QQ24" i="1"/>
  <c r="PY22" i="1"/>
  <c r="QK22" i="1"/>
  <c r="FN30" i="1"/>
  <c r="QT30" i="1" s="1"/>
  <c r="P18" i="1"/>
  <c r="QS18" i="1" s="1"/>
  <c r="PS34" i="1"/>
  <c r="FM17" i="1"/>
  <c r="FM32" i="1"/>
  <c r="PR32" i="1" s="1"/>
  <c r="PV40" i="1"/>
  <c r="QN35" i="1"/>
  <c r="QQ35" i="1" s="1"/>
  <c r="PU26" i="1"/>
  <c r="QQ26" i="1" s="1"/>
  <c r="PY12" i="1"/>
  <c r="QB12" i="1"/>
  <c r="PR12" i="1"/>
  <c r="PV12" i="1"/>
  <c r="PR16" i="1"/>
  <c r="AY45" i="1"/>
  <c r="QN10" i="1"/>
  <c r="QE34" i="1"/>
  <c r="PV20" i="1"/>
  <c r="QB20" i="1"/>
  <c r="QE20" i="1"/>
  <c r="PT20" i="1"/>
  <c r="PR20" i="1"/>
  <c r="PV22" i="1"/>
  <c r="P11" i="1"/>
  <c r="QN11" i="1" s="1"/>
  <c r="QK20" i="1"/>
  <c r="PR41" i="1"/>
  <c r="QH19" i="1"/>
  <c r="PS19" i="1"/>
  <c r="PT19" i="1"/>
  <c r="QK19" i="1"/>
  <c r="QB19" i="1"/>
  <c r="QE19" i="1"/>
  <c r="PR19" i="1"/>
  <c r="QH22" i="1"/>
  <c r="FM11" i="1"/>
  <c r="QH20" i="1"/>
  <c r="PR17" i="1"/>
  <c r="PV17" i="1"/>
  <c r="QH23" i="1"/>
  <c r="QK23" i="1"/>
  <c r="P13" i="1"/>
  <c r="QS13" i="1" s="1"/>
  <c r="PV27" i="1"/>
  <c r="QE17" i="1"/>
  <c r="PV33" i="1"/>
  <c r="PU38" i="1"/>
  <c r="QQ38" i="1" s="1"/>
  <c r="PY40" i="1"/>
  <c r="AI45" i="1"/>
  <c r="PV21" i="1"/>
  <c r="PT16" i="1"/>
  <c r="PT12" i="1"/>
  <c r="QB22" i="1"/>
  <c r="QQ36" i="1"/>
  <c r="PV30" i="1"/>
  <c r="PV16" i="1"/>
  <c r="PR42" i="1"/>
  <c r="QH42" i="1"/>
  <c r="PT42" i="1"/>
  <c r="QK33" i="1"/>
  <c r="PT33" i="1"/>
  <c r="PU33" i="1" s="1"/>
  <c r="PU14" i="1"/>
  <c r="QQ14" i="1" s="1"/>
  <c r="PT34" i="1"/>
  <c r="QT11" i="1"/>
  <c r="Q45" i="1"/>
  <c r="PR23" i="1"/>
  <c r="PU23" i="1" s="1"/>
  <c r="FU45" i="1"/>
  <c r="FV10" i="1"/>
  <c r="FV45" i="1" s="1"/>
  <c r="PT22" i="1"/>
  <c r="PU22" i="1" s="1"/>
  <c r="QB34" i="1"/>
  <c r="GW10" i="1"/>
  <c r="GW45" i="1" s="1"/>
  <c r="PY34" i="1"/>
  <c r="PV34" i="1"/>
  <c r="PT41" i="1"/>
  <c r="QB41" i="1"/>
  <c r="PS42" i="1"/>
  <c r="PS12" i="1"/>
  <c r="QE13" i="1"/>
  <c r="PV19" i="1"/>
  <c r="QE23" i="1"/>
  <c r="JA9" i="16" l="1"/>
  <c r="JB9" i="16" s="1"/>
  <c r="JD9" i="16" s="1"/>
  <c r="JC9" i="16"/>
  <c r="IX9" i="16"/>
  <c r="IY9" i="16"/>
  <c r="IW9" i="16"/>
  <c r="AA6" i="15"/>
  <c r="AB7" i="15"/>
  <c r="AA8" i="15"/>
  <c r="JJ6" i="16"/>
  <c r="PU13" i="1"/>
  <c r="QQ25" i="1"/>
  <c r="FM45" i="1"/>
  <c r="QB16" i="1"/>
  <c r="QQ22" i="1"/>
  <c r="QQ33" i="1"/>
  <c r="PU34" i="1"/>
  <c r="QQ34" i="1" s="1"/>
  <c r="QH32" i="1"/>
  <c r="QB30" i="1"/>
  <c r="PS11" i="1"/>
  <c r="QH16" i="1"/>
  <c r="PR27" i="1"/>
  <c r="QN18" i="1"/>
  <c r="QQ18" i="1" s="1"/>
  <c r="QQ29" i="1"/>
  <c r="QE16" i="1"/>
  <c r="PU37" i="1"/>
  <c r="FW45" i="1"/>
  <c r="QS10" i="1"/>
  <c r="PU16" i="1"/>
  <c r="QN13" i="1"/>
  <c r="QQ13" i="1" s="1"/>
  <c r="QK32" i="1"/>
  <c r="PY30" i="1"/>
  <c r="PU41" i="1"/>
  <c r="QQ41" i="1" s="1"/>
  <c r="PT32" i="1"/>
  <c r="PT30" i="1"/>
  <c r="QH27" i="1"/>
  <c r="PU19" i="1"/>
  <c r="QQ19" i="1" s="1"/>
  <c r="PU12" i="1"/>
  <c r="QQ12" i="1" s="1"/>
  <c r="QK17" i="1"/>
  <c r="QS17" i="1"/>
  <c r="PY17" i="1"/>
  <c r="QH17" i="1"/>
  <c r="PR10" i="1"/>
  <c r="QQ40" i="1"/>
  <c r="PU21" i="1"/>
  <c r="QQ21" i="1" s="1"/>
  <c r="QE30" i="1"/>
  <c r="PY32" i="1"/>
  <c r="QS32" i="1"/>
  <c r="QE32" i="1"/>
  <c r="PT10" i="1"/>
  <c r="PS10" i="1"/>
  <c r="PV32" i="1"/>
  <c r="PS30" i="1"/>
  <c r="PY10" i="1"/>
  <c r="QK16" i="1"/>
  <c r="PY16" i="1"/>
  <c r="QS11" i="1"/>
  <c r="P45" i="1"/>
  <c r="QB17" i="1"/>
  <c r="PS32" i="1"/>
  <c r="PU32" i="1" s="1"/>
  <c r="QT27" i="1"/>
  <c r="PS27" i="1"/>
  <c r="QE27" i="1"/>
  <c r="QH30" i="1"/>
  <c r="PV10" i="1"/>
  <c r="QT45" i="1"/>
  <c r="PU42" i="1"/>
  <c r="QQ42" i="1" s="1"/>
  <c r="QE10" i="1"/>
  <c r="QH11" i="1"/>
  <c r="PR11" i="1"/>
  <c r="PY11" i="1"/>
  <c r="QE11" i="1"/>
  <c r="PT11" i="1"/>
  <c r="QB11" i="1"/>
  <c r="PV11" i="1"/>
  <c r="QH10" i="1"/>
  <c r="PS17" i="1"/>
  <c r="QB10" i="1"/>
  <c r="QB32" i="1"/>
  <c r="QK27" i="1"/>
  <c r="QK30" i="1"/>
  <c r="QK11" i="1"/>
  <c r="FN45" i="1"/>
  <c r="PT17" i="1"/>
  <c r="PU20" i="1"/>
  <c r="QQ20" i="1" s="1"/>
  <c r="PU27" i="1"/>
  <c r="PR30" i="1"/>
  <c r="QQ37" i="1"/>
  <c r="QK10" i="1"/>
  <c r="QN23" i="1"/>
  <c r="QN45" i="1" s="1"/>
  <c r="JJ9" i="16" l="1"/>
  <c r="JL9" i="16"/>
  <c r="JR9" i="16" s="1"/>
  <c r="JH9" i="16"/>
  <c r="JG9" i="16"/>
  <c r="JF9" i="16"/>
  <c r="AB6" i="15"/>
  <c r="AC7" i="15"/>
  <c r="AB8" i="15"/>
  <c r="JS6" i="16"/>
  <c r="QQ27" i="1"/>
  <c r="QQ32" i="1"/>
  <c r="PV45" i="1"/>
  <c r="PU17" i="1"/>
  <c r="QQ17" i="1" s="1"/>
  <c r="QQ23" i="1"/>
  <c r="PU30" i="1"/>
  <c r="QQ30" i="1" s="1"/>
  <c r="QS45" i="1"/>
  <c r="PR45" i="1"/>
  <c r="PU10" i="1"/>
  <c r="QK45" i="1"/>
  <c r="PU11" i="1"/>
  <c r="QQ11" i="1" s="1"/>
  <c r="PS45" i="1"/>
  <c r="QQ16" i="1"/>
  <c r="JK9" i="16" l="1"/>
  <c r="JM9" i="16" s="1"/>
  <c r="JS9" i="16"/>
  <c r="JT9" i="16" s="1"/>
  <c r="JV9" i="16" s="1"/>
  <c r="JU9" i="16"/>
  <c r="KA9" i="16" s="1"/>
  <c r="AC6" i="15"/>
  <c r="AD7" i="15"/>
  <c r="AC8" i="15"/>
  <c r="KB6" i="16"/>
  <c r="PU45" i="1"/>
  <c r="QQ10" i="1"/>
  <c r="QQ45" i="1" s="1"/>
  <c r="JP9" i="16" l="1"/>
  <c r="JO9" i="16"/>
  <c r="JQ9" i="16"/>
  <c r="KB9" i="16"/>
  <c r="KC9" i="16" s="1"/>
  <c r="KE9" i="16" s="1"/>
  <c r="KD9" i="16"/>
  <c r="KJ9" i="16" s="1"/>
  <c r="JZ9" i="16"/>
  <c r="JY9" i="16"/>
  <c r="JX9" i="16"/>
  <c r="AD6" i="15"/>
  <c r="AE7" i="15"/>
  <c r="AD8" i="15"/>
  <c r="KK6" i="16"/>
  <c r="A12" i="2"/>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KM62" i="16" l="1"/>
  <c r="KK62" i="16"/>
  <c r="KL62" i="16" s="1"/>
  <c r="KN62" i="16" s="1"/>
  <c r="OH62" i="16" a="1"/>
  <c r="OH62" i="16" s="1"/>
  <c r="OH38" i="16" a="1"/>
  <c r="OH38" i="16" s="1"/>
  <c r="OH35" i="16" a="1"/>
  <c r="OH35" i="16" s="1"/>
  <c r="OH58" i="16" a="1"/>
  <c r="OH58" i="16" s="1"/>
  <c r="OH15" i="16" a="1"/>
  <c r="OH15" i="16" s="1"/>
  <c r="OH10" i="16" a="1"/>
  <c r="OH10" i="16" s="1"/>
  <c r="OG23" i="16" a="1"/>
  <c r="OG23" i="16" s="1"/>
  <c r="OF23" i="16" a="1"/>
  <c r="OF23" i="16" s="1"/>
  <c r="OG56" i="16" a="1"/>
  <c r="OG56" i="16" s="1"/>
  <c r="OF56" i="16" a="1"/>
  <c r="OF56" i="16" s="1"/>
  <c r="OH11" i="16" a="1"/>
  <c r="OH11" i="16" s="1"/>
  <c r="OH57" i="16" a="1"/>
  <c r="OH57" i="16" s="1"/>
  <c r="OH16" i="16" a="1"/>
  <c r="OH16" i="16" s="1"/>
  <c r="OH23" i="16" a="1"/>
  <c r="OH23" i="16" s="1"/>
  <c r="OH49" i="16" a="1"/>
  <c r="OH49" i="16" s="1"/>
  <c r="OH46" i="16" a="1"/>
  <c r="OH46" i="16" s="1"/>
  <c r="OG24" i="16" a="1"/>
  <c r="OG24" i="16" s="1"/>
  <c r="OF24" i="16" a="1"/>
  <c r="OF24" i="16" s="1"/>
  <c r="OH37" i="16" a="1"/>
  <c r="OH37" i="16" s="1"/>
  <c r="OH31" i="16" a="1"/>
  <c r="OH31" i="16" s="1"/>
  <c r="OH41" i="16" a="1"/>
  <c r="OH41" i="16" s="1"/>
  <c r="OH44" i="16" a="1"/>
  <c r="OH44" i="16" s="1"/>
  <c r="OH61" i="16" a="1"/>
  <c r="OH61" i="16" s="1"/>
  <c r="OH39" i="16" a="1"/>
  <c r="OH39" i="16" s="1"/>
  <c r="OH25" i="16" a="1"/>
  <c r="OH25" i="16" s="1"/>
  <c r="OF25" i="16" a="1"/>
  <c r="OF25" i="16" s="1"/>
  <c r="OG25" i="16" a="1"/>
  <c r="OG25" i="16" s="1"/>
  <c r="OH26" i="16" a="1"/>
  <c r="OH26" i="16" s="1"/>
  <c r="OH51" i="16" a="1"/>
  <c r="OH51" i="16" s="1"/>
  <c r="OH27" i="16" a="1"/>
  <c r="OH27" i="16" s="1"/>
  <c r="OH29" i="16" a="1"/>
  <c r="OH29" i="16" s="1"/>
  <c r="OF15" i="16" a="1"/>
  <c r="OF15" i="16" s="1"/>
  <c r="OG15" i="16" a="1"/>
  <c r="OG15" i="16" s="1"/>
  <c r="OG26" i="16" a="1"/>
  <c r="OG26" i="16" s="1"/>
  <c r="OF26" i="16" a="1"/>
  <c r="OF26" i="16" s="1"/>
  <c r="OG29" i="16" a="1"/>
  <c r="OG29" i="16" s="1"/>
  <c r="OF29" i="16" a="1"/>
  <c r="OF29" i="16" s="1"/>
  <c r="OF51" i="16" a="1"/>
  <c r="OF51" i="16" s="1"/>
  <c r="OG51" i="16" a="1"/>
  <c r="OG51" i="16" s="1"/>
  <c r="OF53" i="16" a="1"/>
  <c r="OF53" i="16" s="1"/>
  <c r="C200" i="35" s="1"/>
  <c r="OG53" i="16" a="1"/>
  <c r="OG53" i="16" s="1"/>
  <c r="D200" i="35" s="1"/>
  <c r="OH52" i="16" a="1"/>
  <c r="OH52" i="16" s="1"/>
  <c r="OH40" i="16" a="1"/>
  <c r="OH40" i="16" s="1"/>
  <c r="OH19" i="16" a="1"/>
  <c r="OH19" i="16" s="1"/>
  <c r="KI9" i="16"/>
  <c r="KH9" i="16"/>
  <c r="OF9" i="16" s="1" a="1"/>
  <c r="OF9" i="16" s="1"/>
  <c r="KG9" i="16"/>
  <c r="OG16" i="16" a="1"/>
  <c r="OG16" i="16" s="1"/>
  <c r="OF16" i="16" a="1"/>
  <c r="OF16" i="16" s="1"/>
  <c r="OF27" i="16" a="1"/>
  <c r="OF27" i="16" s="1"/>
  <c r="OG27" i="16" a="1"/>
  <c r="OG27" i="16" s="1"/>
  <c r="OF35" i="16" a="1"/>
  <c r="OF35" i="16" s="1"/>
  <c r="OG35" i="16" a="1"/>
  <c r="OG35" i="16" s="1"/>
  <c r="OF50" i="16" a="1"/>
  <c r="OF50" i="16" s="1"/>
  <c r="OF58" i="16" a="1"/>
  <c r="OF58" i="16" s="1"/>
  <c r="OG58" i="16" a="1"/>
  <c r="OG58" i="16" s="1"/>
  <c r="OG38" i="16" a="1"/>
  <c r="OG38" i="16" s="1"/>
  <c r="OF38" i="16" a="1"/>
  <c r="OF38" i="16" s="1"/>
  <c r="OH28" i="16" a="1"/>
  <c r="OH28" i="16" s="1"/>
  <c r="OH18" i="16" a="1"/>
  <c r="OH18" i="16" s="1"/>
  <c r="OH30" i="16" a="1"/>
  <c r="OH30" i="16" s="1"/>
  <c r="OH14" i="16" a="1"/>
  <c r="OH14" i="16" s="1"/>
  <c r="OG14" i="16" a="1"/>
  <c r="OG14" i="16" s="1"/>
  <c r="OF14" i="16" a="1"/>
  <c r="OF14" i="16" s="1"/>
  <c r="OH13" i="16" a="1"/>
  <c r="OH13" i="16" s="1"/>
  <c r="OH56" i="16" a="1"/>
  <c r="OH56" i="16" s="1"/>
  <c r="OH60" i="16" a="1"/>
  <c r="OH60" i="16" s="1"/>
  <c r="OG10" i="16" a="1"/>
  <c r="OG10" i="16" s="1"/>
  <c r="OF10" i="16" a="1"/>
  <c r="OF10" i="16" s="1"/>
  <c r="OF52" i="16" a="1"/>
  <c r="OF52" i="16" s="1"/>
  <c r="OH53" i="16" a="1"/>
  <c r="OH53" i="16" s="1"/>
  <c r="E200" i="35" s="1"/>
  <c r="OH47" i="16" a="1"/>
  <c r="OH47" i="16" s="1"/>
  <c r="KM61" i="16"/>
  <c r="KS61" i="16" s="1"/>
  <c r="KM63" i="16"/>
  <c r="KS63" i="16" s="1"/>
  <c r="KK63" i="16"/>
  <c r="KK60" i="16"/>
  <c r="KL60" i="16" s="1"/>
  <c r="KN60" i="16" s="1"/>
  <c r="KM59" i="16"/>
  <c r="KS59" i="16" s="1"/>
  <c r="KK56" i="16"/>
  <c r="KM55" i="16"/>
  <c r="KK59" i="16"/>
  <c r="KL59" i="16" s="1"/>
  <c r="KN59" i="16" s="1"/>
  <c r="KK55" i="16"/>
  <c r="KL55" i="16" s="1"/>
  <c r="KN55" i="16" s="1"/>
  <c r="KM54" i="16"/>
  <c r="KS54" i="16" s="1"/>
  <c r="KK61" i="16"/>
  <c r="KL61" i="16" s="1"/>
  <c r="KN61" i="16" s="1"/>
  <c r="KM58" i="16"/>
  <c r="KS58" i="16" s="1"/>
  <c r="KM60" i="16"/>
  <c r="KK57" i="16"/>
  <c r="KL57" i="16" s="1"/>
  <c r="KN57" i="16" s="1"/>
  <c r="KM56" i="16"/>
  <c r="KS56" i="16" s="1"/>
  <c r="KK45" i="16"/>
  <c r="KL45" i="16" s="1"/>
  <c r="KN45" i="16" s="1"/>
  <c r="KM44" i="16"/>
  <c r="KM53" i="16"/>
  <c r="KK44" i="16"/>
  <c r="KM43" i="16"/>
  <c r="KS43" i="16" s="1"/>
  <c r="KK58" i="16"/>
  <c r="KM57" i="16"/>
  <c r="KK53" i="16"/>
  <c r="KM52" i="16"/>
  <c r="KM50" i="16"/>
  <c r="KK43" i="16"/>
  <c r="KL43" i="16" s="1"/>
  <c r="KN43" i="16" s="1"/>
  <c r="KM42" i="16"/>
  <c r="KS42" i="16" s="1"/>
  <c r="KK52" i="16"/>
  <c r="KL52" i="16" s="1"/>
  <c r="KN52" i="16" s="1"/>
  <c r="KM51" i="16"/>
  <c r="KK50" i="16"/>
  <c r="KM49" i="16"/>
  <c r="KK51" i="16"/>
  <c r="KL51" i="16" s="1"/>
  <c r="KN51" i="16" s="1"/>
  <c r="KK49" i="16"/>
  <c r="KM48" i="16"/>
  <c r="KK48" i="16"/>
  <c r="KM47" i="16"/>
  <c r="KK54" i="16"/>
  <c r="KK46" i="16"/>
  <c r="KM45" i="16"/>
  <c r="KK41" i="16"/>
  <c r="KL41" i="16" s="1"/>
  <c r="KN41" i="16" s="1"/>
  <c r="KK40" i="16"/>
  <c r="KM39" i="16"/>
  <c r="KM33" i="16"/>
  <c r="KK47" i="16"/>
  <c r="KM46" i="16"/>
  <c r="KK39" i="16"/>
  <c r="KL39" i="16" s="1"/>
  <c r="KN39" i="16" s="1"/>
  <c r="KM38" i="16"/>
  <c r="KK33" i="16"/>
  <c r="KL33" i="16" s="1"/>
  <c r="KN33" i="16" s="1"/>
  <c r="KM32" i="16"/>
  <c r="KK38" i="16"/>
  <c r="KM37" i="16"/>
  <c r="KK32" i="16"/>
  <c r="KL32" i="16" s="1"/>
  <c r="KN32" i="16" s="1"/>
  <c r="KK37" i="16"/>
  <c r="KM36" i="16"/>
  <c r="KK31" i="16"/>
  <c r="KL31" i="16" s="1"/>
  <c r="KN31" i="16" s="1"/>
  <c r="KK36" i="16"/>
  <c r="KL36" i="16" s="1"/>
  <c r="KN36" i="16" s="1"/>
  <c r="KM35" i="16"/>
  <c r="KK30" i="16"/>
  <c r="KL30" i="16" s="1"/>
  <c r="KN30" i="16" s="1"/>
  <c r="KK35" i="16"/>
  <c r="KL35" i="16" s="1"/>
  <c r="KN35" i="16" s="1"/>
  <c r="KM34" i="16"/>
  <c r="KK42" i="16"/>
  <c r="KM41" i="16"/>
  <c r="KM40" i="16"/>
  <c r="KK34" i="16"/>
  <c r="KL34" i="16" s="1"/>
  <c r="KN34" i="16" s="1"/>
  <c r="KM30" i="16"/>
  <c r="KS30" i="16" s="1"/>
  <c r="KK27" i="16"/>
  <c r="KL27" i="16" s="1"/>
  <c r="KN27" i="16" s="1"/>
  <c r="KM26" i="16"/>
  <c r="KK19" i="16"/>
  <c r="KL19" i="16" s="1"/>
  <c r="KN19" i="16" s="1"/>
  <c r="KM18" i="16"/>
  <c r="KK26" i="16"/>
  <c r="KM25" i="16"/>
  <c r="KK25" i="16"/>
  <c r="KL25" i="16" s="1"/>
  <c r="KN25" i="16" s="1"/>
  <c r="KM24" i="16"/>
  <c r="KK24" i="16"/>
  <c r="KM23" i="16"/>
  <c r="KK23" i="16"/>
  <c r="KL23" i="16" s="1"/>
  <c r="KN23" i="16" s="1"/>
  <c r="KM29" i="16"/>
  <c r="KM22" i="16"/>
  <c r="KM21" i="16"/>
  <c r="KS21" i="16" s="1"/>
  <c r="KK29" i="16"/>
  <c r="KM28" i="16"/>
  <c r="KK22" i="16"/>
  <c r="KK21" i="16"/>
  <c r="KL21" i="16" s="1"/>
  <c r="KN21" i="16" s="1"/>
  <c r="KM20" i="16"/>
  <c r="KM31" i="16"/>
  <c r="KK28" i="16"/>
  <c r="KL28" i="16" s="1"/>
  <c r="KN28" i="16" s="1"/>
  <c r="KM27" i="16"/>
  <c r="KK20" i="16"/>
  <c r="KL20" i="16" s="1"/>
  <c r="KN20" i="16" s="1"/>
  <c r="KK17" i="16"/>
  <c r="KL17" i="16" s="1"/>
  <c r="KN17" i="16" s="1"/>
  <c r="KM16" i="16"/>
  <c r="KS16" i="16" s="1"/>
  <c r="KK16" i="16"/>
  <c r="KL16" i="16" s="1"/>
  <c r="KN16" i="16" s="1"/>
  <c r="KM15" i="16"/>
  <c r="KK15" i="16"/>
  <c r="KL15" i="16" s="1"/>
  <c r="KN15" i="16" s="1"/>
  <c r="KM14" i="16"/>
  <c r="KM11" i="16"/>
  <c r="KS11" i="16" s="1"/>
  <c r="KK11" i="16"/>
  <c r="KL11" i="16" s="1"/>
  <c r="KN11" i="16" s="1"/>
  <c r="KM19" i="16"/>
  <c r="KK14" i="16"/>
  <c r="KL14" i="16" s="1"/>
  <c r="KN14" i="16" s="1"/>
  <c r="KM13" i="16"/>
  <c r="KM10" i="16"/>
  <c r="KK18" i="16"/>
  <c r="KL18" i="16" s="1"/>
  <c r="KN18" i="16" s="1"/>
  <c r="KK13" i="16"/>
  <c r="KL13" i="16" s="1"/>
  <c r="KN13" i="16" s="1"/>
  <c r="KM12" i="16"/>
  <c r="KK12" i="16"/>
  <c r="KK10" i="16"/>
  <c r="KM17" i="16"/>
  <c r="KS17" i="16" s="1"/>
  <c r="KM9" i="16"/>
  <c r="KK9" i="16"/>
  <c r="KL9" i="16" s="1"/>
  <c r="KN9" i="16" s="1"/>
  <c r="OH24" i="16" a="1"/>
  <c r="OH24" i="16" s="1"/>
  <c r="OH59" i="16" a="1"/>
  <c r="OH59" i="16" s="1"/>
  <c r="OH32" i="16" a="1"/>
  <c r="OH32" i="16" s="1"/>
  <c r="OF32" i="16" a="1"/>
  <c r="OF32" i="16" s="1"/>
  <c r="OG32" i="16" a="1"/>
  <c r="OG32" i="16" s="1"/>
  <c r="OG50" i="16" a="1"/>
  <c r="OG50" i="16" s="1"/>
  <c r="OH50" i="16" a="1"/>
  <c r="OH50" i="16" s="1"/>
  <c r="OG13" i="16" a="1"/>
  <c r="OG13" i="16" s="1"/>
  <c r="OF13" i="16" a="1"/>
  <c r="OF13" i="16" s="1"/>
  <c r="OG31" i="16" a="1"/>
  <c r="OG31" i="16" s="1"/>
  <c r="OF31" i="16" a="1"/>
  <c r="OF31" i="16" s="1"/>
  <c r="OF41" i="16" a="1"/>
  <c r="OF41" i="16" s="1"/>
  <c r="OH33" i="16" a="1"/>
  <c r="OH33" i="16" s="1"/>
  <c r="E177" i="35" s="1"/>
  <c r="OH9" i="16" a="1"/>
  <c r="OH9" i="16" s="1"/>
  <c r="OG9" i="16" a="1"/>
  <c r="OG9" i="16" s="1"/>
  <c r="OH43" i="16" a="1"/>
  <c r="OH43" i="16" s="1"/>
  <c r="OH42" i="16" a="1"/>
  <c r="OH42" i="16" s="1"/>
  <c r="OH36" i="16" a="1"/>
  <c r="OH36" i="16" s="1"/>
  <c r="OH17" i="16" a="1"/>
  <c r="OH17" i="16" s="1"/>
  <c r="OG18" i="16" a="1"/>
  <c r="OG18" i="16" s="1"/>
  <c r="OF18" i="16" a="1"/>
  <c r="OF18" i="16" s="1"/>
  <c r="OF37" i="16" a="1"/>
  <c r="OF37" i="16" s="1"/>
  <c r="OG37" i="16" a="1"/>
  <c r="OG37" i="16" s="1"/>
  <c r="AE6" i="15"/>
  <c r="AF7" i="15"/>
  <c r="AE8" i="15"/>
  <c r="KT6" i="16"/>
  <c r="OG41" i="16" l="1" a="1"/>
  <c r="OG41" i="16" s="1"/>
  <c r="OG52" i="16" a="1"/>
  <c r="OG52" i="16" s="1"/>
  <c r="OF59" i="16" a="1"/>
  <c r="OF59" i="16" s="1"/>
  <c r="OF39" i="16" a="1"/>
  <c r="OF39" i="16" s="1"/>
  <c r="OF62" i="16" a="1"/>
  <c r="OF62" i="16" s="1"/>
  <c r="OG62" i="16" a="1"/>
  <c r="OG62" i="16" s="1"/>
  <c r="KR62" i="16"/>
  <c r="KP62" i="16"/>
  <c r="KQ62" i="16"/>
  <c r="KT62" i="16"/>
  <c r="KV62" i="16"/>
  <c r="OG61" i="16" a="1"/>
  <c r="OG61" i="16" s="1"/>
  <c r="OG59" i="16" a="1"/>
  <c r="OG59" i="16" s="1"/>
  <c r="OG39" i="16" a="1"/>
  <c r="OG39" i="16" s="1"/>
  <c r="OF61" i="16" a="1"/>
  <c r="OF61" i="16" s="1"/>
  <c r="OF30" i="16" a="1"/>
  <c r="OF30" i="16" s="1"/>
  <c r="OG30" i="16" a="1"/>
  <c r="OG30" i="16" s="1"/>
  <c r="OG28" i="16" a="1"/>
  <c r="OG28" i="16" s="1"/>
  <c r="OF28" i="16" a="1"/>
  <c r="OF28" i="16" s="1"/>
  <c r="C171" i="35" s="1"/>
  <c r="OF49" i="16" a="1"/>
  <c r="OF49" i="16" s="1"/>
  <c r="OG49" i="16" a="1"/>
  <c r="OG49" i="16" s="1"/>
  <c r="OG40" i="16" a="1"/>
  <c r="OG40" i="16" s="1"/>
  <c r="OF40" i="16" a="1"/>
  <c r="OF40" i="16" s="1"/>
  <c r="OG44" i="16" a="1"/>
  <c r="OG44" i="16" s="1"/>
  <c r="OF44" i="16" a="1"/>
  <c r="OF44" i="16" s="1"/>
  <c r="OH20" i="16" a="1"/>
  <c r="OH20" i="16" s="1"/>
  <c r="OG20" i="16" a="1"/>
  <c r="OG20" i="16" s="1"/>
  <c r="OF20" i="16" a="1"/>
  <c r="OF20" i="16" s="1"/>
  <c r="KQ16" i="16"/>
  <c r="KP16" i="16"/>
  <c r="KR16" i="16"/>
  <c r="KR21" i="16"/>
  <c r="KP21" i="16"/>
  <c r="KQ21" i="16"/>
  <c r="KP35" i="16"/>
  <c r="KR35" i="16"/>
  <c r="KQ35" i="16"/>
  <c r="KL48" i="16"/>
  <c r="KN48" i="16" s="1"/>
  <c r="KL44" i="16"/>
  <c r="KN44" i="16" s="1"/>
  <c r="KR61" i="16"/>
  <c r="KQ61" i="16"/>
  <c r="KP61" i="16"/>
  <c r="KL63" i="16"/>
  <c r="KN63" i="16" s="1"/>
  <c r="OG17" i="16" a="1"/>
  <c r="OG17" i="16" s="1"/>
  <c r="OF17" i="16" a="1"/>
  <c r="OF17" i="16" s="1"/>
  <c r="OH34" i="16" a="1"/>
  <c r="OH34" i="16" s="1"/>
  <c r="OF34" i="16" a="1"/>
  <c r="OF34" i="16" s="1"/>
  <c r="OG34" i="16" a="1"/>
  <c r="OG34" i="16" s="1"/>
  <c r="OG19" i="16" a="1"/>
  <c r="OG19" i="16" s="1"/>
  <c r="OF19" i="16" a="1"/>
  <c r="OF19" i="16" s="1"/>
  <c r="KR14" i="16"/>
  <c r="KP14" i="16"/>
  <c r="KQ14" i="16"/>
  <c r="KL22" i="16"/>
  <c r="KN22" i="16" s="1"/>
  <c r="KL24" i="16"/>
  <c r="KN24" i="16" s="1"/>
  <c r="KR27" i="16"/>
  <c r="KQ27" i="16"/>
  <c r="KP27" i="16"/>
  <c r="KQ30" i="16"/>
  <c r="KP30" i="16"/>
  <c r="KR30" i="16"/>
  <c r="KL38" i="16"/>
  <c r="KN38" i="16" s="1"/>
  <c r="KQ43" i="16"/>
  <c r="KP43" i="16"/>
  <c r="KR43" i="16"/>
  <c r="OG46" i="16" a="1"/>
  <c r="OG46" i="16" s="1"/>
  <c r="OF46" i="16" a="1"/>
  <c r="OF46" i="16" s="1"/>
  <c r="KL10" i="16"/>
  <c r="KN10" i="16" s="1"/>
  <c r="KR17" i="16"/>
  <c r="KQ17" i="16"/>
  <c r="KP17" i="16"/>
  <c r="KL40" i="16"/>
  <c r="KN40" i="16" s="1"/>
  <c r="KL49" i="16"/>
  <c r="KN49" i="16" s="1"/>
  <c r="KR55" i="16"/>
  <c r="KP55" i="16"/>
  <c r="KQ55" i="16"/>
  <c r="KR20" i="16"/>
  <c r="KQ20" i="16"/>
  <c r="KP20" i="16"/>
  <c r="KP25" i="16"/>
  <c r="KQ25" i="16"/>
  <c r="KR25" i="16"/>
  <c r="KQ36" i="16"/>
  <c r="KP36" i="16"/>
  <c r="KR36" i="16"/>
  <c r="KQ33" i="16"/>
  <c r="KP33" i="16"/>
  <c r="KR33" i="16"/>
  <c r="KP41" i="16"/>
  <c r="KQ41" i="16"/>
  <c r="KR41" i="16"/>
  <c r="KR51" i="16"/>
  <c r="KQ51" i="16"/>
  <c r="KP51" i="16"/>
  <c r="KR45" i="16"/>
  <c r="KQ45" i="16"/>
  <c r="KP45" i="16"/>
  <c r="KQ59" i="16"/>
  <c r="KR59" i="16"/>
  <c r="KP59" i="16"/>
  <c r="OF33" i="16" a="1"/>
  <c r="OF33" i="16" s="1"/>
  <c r="C177" i="35" s="1"/>
  <c r="OG33" i="16" a="1"/>
  <c r="OG33" i="16" s="1"/>
  <c r="D177" i="35" s="1"/>
  <c r="OG42" i="16" a="1"/>
  <c r="OG42" i="16" s="1"/>
  <c r="OF42" i="16" a="1"/>
  <c r="OF42" i="16" s="1"/>
  <c r="OH12" i="16" a="1"/>
  <c r="OH12" i="16" s="1"/>
  <c r="OF12" i="16" a="1"/>
  <c r="OF12" i="16" s="1"/>
  <c r="OG12" i="16" a="1"/>
  <c r="OG12" i="16" s="1"/>
  <c r="KR11" i="16"/>
  <c r="KQ11" i="16"/>
  <c r="KP11" i="16"/>
  <c r="KL29" i="16"/>
  <c r="KN29" i="16" s="1"/>
  <c r="KQ34" i="16"/>
  <c r="KP34" i="16"/>
  <c r="KR34" i="16"/>
  <c r="KP31" i="16"/>
  <c r="KR31" i="16"/>
  <c r="KQ31" i="16"/>
  <c r="KL53" i="16"/>
  <c r="KN53" i="16" s="1"/>
  <c r="OG36" i="16" a="1"/>
  <c r="OG36" i="16" s="1"/>
  <c r="OF36" i="16" a="1"/>
  <c r="OF36" i="16" s="1"/>
  <c r="OF57" i="16" a="1"/>
  <c r="OF57" i="16" s="1"/>
  <c r="OG57" i="16" a="1"/>
  <c r="OG57" i="16" s="1"/>
  <c r="OG21" i="16" a="1"/>
  <c r="OG21" i="16" s="1"/>
  <c r="OF21" i="16" a="1"/>
  <c r="OF21" i="16" s="1"/>
  <c r="OH21" i="16" a="1"/>
  <c r="OH21" i="16" s="1"/>
  <c r="OG48" i="16" a="1"/>
  <c r="OG48" i="16" s="1"/>
  <c r="OF48" i="16" a="1"/>
  <c r="OF48" i="16" s="1"/>
  <c r="OH48" i="16" a="1"/>
  <c r="OH48" i="16" s="1"/>
  <c r="OG43" i="16" a="1"/>
  <c r="OG43" i="16" s="1"/>
  <c r="OF43" i="16" a="1"/>
  <c r="OF43" i="16" s="1"/>
  <c r="OH55" i="16" a="1"/>
  <c r="OH55" i="16" s="1"/>
  <c r="OF55" i="16" a="1"/>
  <c r="OF55" i="16" s="1"/>
  <c r="OG55" i="16" a="1"/>
  <c r="OG55" i="16" s="1"/>
  <c r="OH45" i="16" a="1"/>
  <c r="OH45" i="16" s="1"/>
  <c r="OG45" i="16" a="1"/>
  <c r="OG45" i="16" s="1"/>
  <c r="OF45" i="16" a="1"/>
  <c r="OF45" i="16" s="1"/>
  <c r="KR13" i="16"/>
  <c r="KP13" i="16"/>
  <c r="KQ13" i="16"/>
  <c r="KQ28" i="16"/>
  <c r="KR28" i="16"/>
  <c r="KP28" i="16"/>
  <c r="KL26" i="16"/>
  <c r="KN26" i="16" s="1"/>
  <c r="KR39" i="16"/>
  <c r="KQ39" i="16"/>
  <c r="KP39" i="16"/>
  <c r="KL46" i="16"/>
  <c r="KN46" i="16" s="1"/>
  <c r="KL50" i="16"/>
  <c r="KN50" i="16" s="1"/>
  <c r="KR57" i="16"/>
  <c r="KP57" i="16"/>
  <c r="KQ57" i="16"/>
  <c r="KL56" i="16"/>
  <c r="KN56" i="16" s="1"/>
  <c r="OG63" i="16" a="1"/>
  <c r="OG63" i="16" s="1"/>
  <c r="OF63" i="16" a="1"/>
  <c r="OF63" i="16" s="1"/>
  <c r="OH63" i="16" a="1"/>
  <c r="OH63" i="16" s="1"/>
  <c r="OF11" i="16" a="1"/>
  <c r="OF11" i="16" s="1"/>
  <c r="OG11" i="16" a="1"/>
  <c r="OG11" i="16" s="1"/>
  <c r="KL12" i="16"/>
  <c r="KN12" i="16" s="1"/>
  <c r="KT61" i="16"/>
  <c r="KU61" i="16" s="1"/>
  <c r="KW61" i="16" s="1"/>
  <c r="KT63" i="16"/>
  <c r="KU63" i="16" s="1"/>
  <c r="KW63" i="16" s="1"/>
  <c r="KT60" i="16"/>
  <c r="KT58" i="16"/>
  <c r="KU58" i="16" s="1"/>
  <c r="KW58" i="16" s="1"/>
  <c r="KT57" i="16"/>
  <c r="KT56" i="16"/>
  <c r="KU56" i="16" s="1"/>
  <c r="KW56" i="16" s="1"/>
  <c r="KT54" i="16"/>
  <c r="KU54" i="16" s="1"/>
  <c r="KW54" i="16" s="1"/>
  <c r="KT59" i="16"/>
  <c r="KT52" i="16"/>
  <c r="KT50" i="16"/>
  <c r="KU50" i="16" s="1"/>
  <c r="KW50" i="16" s="1"/>
  <c r="KT42" i="16"/>
  <c r="KU42" i="16" s="1"/>
  <c r="KW42" i="16" s="1"/>
  <c r="KT55" i="16"/>
  <c r="KU55" i="16" s="1"/>
  <c r="KW55" i="16" s="1"/>
  <c r="KT51" i="16"/>
  <c r="KU51" i="16" s="1"/>
  <c r="KW51" i="16" s="1"/>
  <c r="KT49" i="16"/>
  <c r="KT48" i="16"/>
  <c r="KT47" i="16"/>
  <c r="KT46" i="16"/>
  <c r="KU46" i="16" s="1"/>
  <c r="KW46" i="16" s="1"/>
  <c r="KT45" i="16"/>
  <c r="KT53" i="16"/>
  <c r="KU53" i="16" s="1"/>
  <c r="KW53" i="16" s="1"/>
  <c r="KT43" i="16"/>
  <c r="KT44" i="16"/>
  <c r="KU44" i="16" s="1"/>
  <c r="KW44" i="16" s="1"/>
  <c r="KT37" i="16"/>
  <c r="KU37" i="16" s="1"/>
  <c r="KW37" i="16" s="1"/>
  <c r="KT36" i="16"/>
  <c r="KU36" i="16" s="1"/>
  <c r="KW36" i="16" s="1"/>
  <c r="KT35" i="16"/>
  <c r="KV34" i="16"/>
  <c r="KT34" i="16"/>
  <c r="KU34" i="16" s="1"/>
  <c r="KW34" i="16" s="1"/>
  <c r="KT41" i="16"/>
  <c r="KT40" i="16"/>
  <c r="KU40" i="16" s="1"/>
  <c r="KW40" i="16" s="1"/>
  <c r="KT39" i="16"/>
  <c r="KT33" i="16"/>
  <c r="KU33" i="16" s="1"/>
  <c r="KW33" i="16" s="1"/>
  <c r="KT38" i="16"/>
  <c r="KU38" i="16" s="1"/>
  <c r="KW38" i="16" s="1"/>
  <c r="KT32" i="16"/>
  <c r="KT24" i="16"/>
  <c r="KU24" i="16" s="1"/>
  <c r="KW24" i="16" s="1"/>
  <c r="KT23" i="16"/>
  <c r="KU23" i="16" s="1"/>
  <c r="KW23" i="16" s="1"/>
  <c r="KV22" i="16"/>
  <c r="KT29" i="16"/>
  <c r="KT22" i="16"/>
  <c r="KT21" i="16"/>
  <c r="KT28" i="16"/>
  <c r="KU28" i="16" s="1"/>
  <c r="KW28" i="16" s="1"/>
  <c r="KT20" i="16"/>
  <c r="KT31" i="16"/>
  <c r="KU31" i="16" s="1"/>
  <c r="KW31" i="16" s="1"/>
  <c r="KT27" i="16"/>
  <c r="KT19" i="16"/>
  <c r="KU19" i="16" s="1"/>
  <c r="KW19" i="16" s="1"/>
  <c r="KT30" i="16"/>
  <c r="KU30" i="16" s="1"/>
  <c r="KW30" i="16" s="1"/>
  <c r="KT26" i="16"/>
  <c r="KU26" i="16" s="1"/>
  <c r="KW26" i="16" s="1"/>
  <c r="KT25" i="16"/>
  <c r="KU25" i="16" s="1"/>
  <c r="KW25" i="16" s="1"/>
  <c r="KT14" i="16"/>
  <c r="KT11" i="16"/>
  <c r="KU11" i="16" s="1"/>
  <c r="KW11" i="16" s="1"/>
  <c r="KT13" i="16"/>
  <c r="KU13" i="16" s="1"/>
  <c r="KW13" i="16" s="1"/>
  <c r="KT18" i="16"/>
  <c r="KV12" i="16"/>
  <c r="KT9" i="16"/>
  <c r="KU9" i="16" s="1"/>
  <c r="KW9" i="16" s="1"/>
  <c r="KT12" i="16"/>
  <c r="KT17" i="16"/>
  <c r="KU17" i="16" s="1"/>
  <c r="KW17" i="16" s="1"/>
  <c r="KT16" i="16"/>
  <c r="KT15" i="16"/>
  <c r="KU15" i="16" s="1"/>
  <c r="KW15" i="16" s="1"/>
  <c r="KT10" i="16"/>
  <c r="KV10" i="16"/>
  <c r="LB10" i="16" s="1"/>
  <c r="KV30" i="16"/>
  <c r="LB30" i="16" s="1"/>
  <c r="KV41" i="16"/>
  <c r="LB41" i="16" s="1"/>
  <c r="KV16" i="16"/>
  <c r="LB16" i="16" s="1"/>
  <c r="KV26" i="16"/>
  <c r="LB26" i="16" s="1"/>
  <c r="KV20" i="16"/>
  <c r="LB20" i="16" s="1"/>
  <c r="KV47" i="16"/>
  <c r="LB47" i="16" s="1"/>
  <c r="KV59" i="16"/>
  <c r="LB59" i="16" s="1"/>
  <c r="KV18" i="16"/>
  <c r="LB18" i="16" s="1"/>
  <c r="KV21" i="16"/>
  <c r="LB21" i="16" s="1"/>
  <c r="KV23" i="16"/>
  <c r="LB23" i="16" s="1"/>
  <c r="KV35" i="16"/>
  <c r="LB35" i="16" s="1"/>
  <c r="KV57" i="16"/>
  <c r="LB57" i="16" s="1"/>
  <c r="KV56" i="16"/>
  <c r="LB56" i="16" s="1"/>
  <c r="KV58" i="16"/>
  <c r="LB58" i="16" s="1"/>
  <c r="KV14" i="16"/>
  <c r="LB14" i="16" s="1"/>
  <c r="KV24" i="16"/>
  <c r="LB24" i="16" s="1"/>
  <c r="KV52" i="16"/>
  <c r="LB52" i="16" s="1"/>
  <c r="KV33" i="16"/>
  <c r="LB33" i="16" s="1"/>
  <c r="KV45" i="16"/>
  <c r="LB45" i="16" s="1"/>
  <c r="KV13" i="16"/>
  <c r="LB13" i="16" s="1"/>
  <c r="KV19" i="16"/>
  <c r="KV53" i="16"/>
  <c r="LB53" i="16" s="1"/>
  <c r="KV11" i="16"/>
  <c r="LB11" i="16" s="1"/>
  <c r="KV17" i="16"/>
  <c r="KV46" i="16"/>
  <c r="LB46" i="16" s="1"/>
  <c r="KV40" i="16"/>
  <c r="LB40" i="16" s="1"/>
  <c r="KV44" i="16"/>
  <c r="LB44" i="16" s="1"/>
  <c r="KV28" i="16"/>
  <c r="LB28" i="16" s="1"/>
  <c r="KV63" i="16"/>
  <c r="KV15" i="16"/>
  <c r="KV32" i="16"/>
  <c r="LB32" i="16" s="1"/>
  <c r="KV31" i="16"/>
  <c r="LB31" i="16" s="1"/>
  <c r="KV38" i="16"/>
  <c r="KV39" i="16"/>
  <c r="LB39" i="16" s="1"/>
  <c r="KV29" i="16"/>
  <c r="KV27" i="16"/>
  <c r="LB27" i="16" s="1"/>
  <c r="KV48" i="16"/>
  <c r="KV51" i="16"/>
  <c r="LB51" i="16" s="1"/>
  <c r="KV43" i="16"/>
  <c r="LB43" i="16" s="1"/>
  <c r="KV61" i="16"/>
  <c r="LB61" i="16" s="1"/>
  <c r="KV9" i="16"/>
  <c r="LB9" i="16" s="1"/>
  <c r="KV49" i="16"/>
  <c r="LB49" i="16" s="1"/>
  <c r="KV50" i="16"/>
  <c r="KV55" i="16"/>
  <c r="LB55" i="16" s="1"/>
  <c r="KV60" i="16"/>
  <c r="KV36" i="16"/>
  <c r="LB36" i="16" s="1"/>
  <c r="KV42" i="16"/>
  <c r="KV54" i="16"/>
  <c r="LB54" i="16" s="1"/>
  <c r="KV25" i="16"/>
  <c r="KV37" i="16"/>
  <c r="LB37" i="16" s="1"/>
  <c r="KR18" i="16"/>
  <c r="KQ18" i="16"/>
  <c r="KP18" i="16"/>
  <c r="KP15" i="16"/>
  <c r="KQ15" i="16"/>
  <c r="KR15" i="16"/>
  <c r="KL42" i="16"/>
  <c r="KN42" i="16" s="1"/>
  <c r="KL37" i="16"/>
  <c r="KN37" i="16" s="1"/>
  <c r="KL54" i="16"/>
  <c r="KN54" i="16" s="1"/>
  <c r="KL58" i="16"/>
  <c r="KN58" i="16" s="1"/>
  <c r="OH54" i="16" a="1"/>
  <c r="OH54" i="16" s="1"/>
  <c r="OG54" i="16" a="1"/>
  <c r="OG54" i="16" s="1"/>
  <c r="OF54" i="16" a="1"/>
  <c r="OF54" i="16" s="1"/>
  <c r="KR9" i="16"/>
  <c r="KQ9" i="16"/>
  <c r="KP9" i="16"/>
  <c r="KP23" i="16"/>
  <c r="KQ23" i="16"/>
  <c r="KR23" i="16"/>
  <c r="KQ19" i="16"/>
  <c r="KR19" i="16"/>
  <c r="KP19" i="16"/>
  <c r="KQ32" i="16"/>
  <c r="KR32" i="16"/>
  <c r="KP32" i="16"/>
  <c r="KL47" i="16"/>
  <c r="KN47" i="16" s="1"/>
  <c r="KQ52" i="16"/>
  <c r="KP52" i="16"/>
  <c r="KR52" i="16"/>
  <c r="KQ60" i="16"/>
  <c r="KP60" i="16"/>
  <c r="KR60" i="16"/>
  <c r="OF47" i="16" a="1"/>
  <c r="OF47" i="16" s="1"/>
  <c r="OG47" i="16" a="1"/>
  <c r="OG47" i="16" s="1"/>
  <c r="OG60" i="16" a="1"/>
  <c r="OG60" i="16" s="1"/>
  <c r="OF60" i="16" a="1"/>
  <c r="OF60" i="16" s="1"/>
  <c r="AF6" i="15"/>
  <c r="AF8" i="15"/>
  <c r="AG7" i="15"/>
  <c r="LC6" i="16"/>
  <c r="LA63" i="16" l="1"/>
  <c r="LB62" i="16"/>
  <c r="KU62" i="16"/>
  <c r="KW62" i="16" s="1"/>
  <c r="LE62" i="16" a="1"/>
  <c r="LE62" i="16" s="1"/>
  <c r="LC62" i="16"/>
  <c r="LD62" i="16" s="1"/>
  <c r="LF62" i="16" s="1"/>
  <c r="KQ53" i="16"/>
  <c r="KP53" i="16"/>
  <c r="KR53" i="16"/>
  <c r="KQ12" i="16"/>
  <c r="KP12" i="16"/>
  <c r="KR12" i="16"/>
  <c r="KP26" i="16"/>
  <c r="KQ26" i="16"/>
  <c r="KR26" i="16"/>
  <c r="KR42" i="16"/>
  <c r="KQ42" i="16"/>
  <c r="KP42" i="16"/>
  <c r="KQ24" i="16"/>
  <c r="KR24" i="16"/>
  <c r="KP24" i="16"/>
  <c r="KR54" i="16"/>
  <c r="KQ54" i="16"/>
  <c r="KP54" i="16"/>
  <c r="KP63" i="16"/>
  <c r="KR63" i="16"/>
  <c r="KQ63" i="16"/>
  <c r="KQ38" i="16"/>
  <c r="KR38" i="16"/>
  <c r="KP38" i="16"/>
  <c r="KR29" i="16"/>
  <c r="KQ29" i="16"/>
  <c r="KP29" i="16"/>
  <c r="KQ56" i="16"/>
  <c r="KR56" i="16"/>
  <c r="KP56" i="16"/>
  <c r="KP10" i="16"/>
  <c r="KR10" i="16"/>
  <c r="KQ10" i="16"/>
  <c r="LA19" i="16"/>
  <c r="LB19" i="16"/>
  <c r="KZ38" i="16"/>
  <c r="LA38" i="16"/>
  <c r="KU48" i="16"/>
  <c r="KW48" i="16" s="1"/>
  <c r="KZ17" i="16"/>
  <c r="KY17" i="16"/>
  <c r="LA17" i="16"/>
  <c r="KZ25" i="16"/>
  <c r="KY25" i="16"/>
  <c r="LA25" i="16"/>
  <c r="KU21" i="16"/>
  <c r="KW21" i="16" s="1"/>
  <c r="LA33" i="16"/>
  <c r="KZ33" i="16"/>
  <c r="KY33" i="16"/>
  <c r="KZ37" i="16"/>
  <c r="LA37" i="16"/>
  <c r="KY37" i="16"/>
  <c r="KU49" i="16"/>
  <c r="KW49" i="16" s="1"/>
  <c r="LA56" i="16"/>
  <c r="KZ56" i="16"/>
  <c r="KY56" i="16"/>
  <c r="OG22" i="16" a="1"/>
  <c r="OG22" i="16" s="1"/>
  <c r="OH22" i="16" a="1"/>
  <c r="OH22" i="16" s="1"/>
  <c r="OF22" i="16" a="1"/>
  <c r="OF22" i="16" s="1"/>
  <c r="LB60" i="16"/>
  <c r="KU14" i="16"/>
  <c r="KW14" i="16" s="1"/>
  <c r="KQ37" i="16"/>
  <c r="KR37" i="16"/>
  <c r="KP37" i="16"/>
  <c r="KZ50" i="16"/>
  <c r="LB50" i="16"/>
  <c r="KU12" i="16"/>
  <c r="KW12" i="16" s="1"/>
  <c r="KZ26" i="16"/>
  <c r="LA26" i="16"/>
  <c r="KY26" i="16"/>
  <c r="KU22" i="16"/>
  <c r="KW22" i="16" s="1"/>
  <c r="KU39" i="16"/>
  <c r="KW39" i="16" s="1"/>
  <c r="LA44" i="16"/>
  <c r="KZ44" i="16"/>
  <c r="KY44" i="16"/>
  <c r="KY51" i="16"/>
  <c r="LA51" i="16"/>
  <c r="KZ51" i="16"/>
  <c r="KU57" i="16"/>
  <c r="KW57" i="16" s="1"/>
  <c r="KP48" i="16"/>
  <c r="KR48" i="16"/>
  <c r="KQ48" i="16"/>
  <c r="KU16" i="16"/>
  <c r="KW16" i="16" s="1"/>
  <c r="KY36" i="16"/>
  <c r="KZ36" i="16"/>
  <c r="LA36" i="16"/>
  <c r="KY9" i="16"/>
  <c r="LA9" i="16"/>
  <c r="KZ9" i="16"/>
  <c r="KY30" i="16"/>
  <c r="KZ30" i="16"/>
  <c r="LA30" i="16"/>
  <c r="KU29" i="16"/>
  <c r="KW29" i="16" s="1"/>
  <c r="KZ40" i="16"/>
  <c r="LA40" i="16"/>
  <c r="KY40" i="16"/>
  <c r="KU43" i="16"/>
  <c r="KW43" i="16" s="1"/>
  <c r="KY55" i="16"/>
  <c r="LA55" i="16"/>
  <c r="KZ55" i="16"/>
  <c r="KY58" i="16"/>
  <c r="LA58" i="16"/>
  <c r="KZ58" i="16"/>
  <c r="KZ42" i="16"/>
  <c r="LA42" i="16"/>
  <c r="KY42" i="16"/>
  <c r="KU60" i="16"/>
  <c r="KW60" i="16" s="1"/>
  <c r="KQ50" i="16"/>
  <c r="KP50" i="16"/>
  <c r="KR50" i="16"/>
  <c r="KR49" i="16"/>
  <c r="KQ49" i="16"/>
  <c r="KP49" i="16"/>
  <c r="KQ47" i="16"/>
  <c r="KR47" i="16"/>
  <c r="KP47" i="16"/>
  <c r="KZ53" i="16"/>
  <c r="LA53" i="16"/>
  <c r="KY53" i="16"/>
  <c r="KU18" i="16"/>
  <c r="KW18" i="16" s="1"/>
  <c r="KU27" i="16"/>
  <c r="KW27" i="16" s="1"/>
  <c r="LA23" i="16"/>
  <c r="KZ23" i="16"/>
  <c r="KY23" i="16"/>
  <c r="LA34" i="16"/>
  <c r="KZ34" i="16"/>
  <c r="KY34" i="16"/>
  <c r="KU45" i="16"/>
  <c r="KW45" i="16" s="1"/>
  <c r="LA50" i="16"/>
  <c r="KY50" i="16"/>
  <c r="KZ63" i="16"/>
  <c r="KY63" i="16"/>
  <c r="KR22" i="16"/>
  <c r="KQ22" i="16"/>
  <c r="KP22" i="16"/>
  <c r="LE63" i="16" a="1"/>
  <c r="LE63" i="16" s="1"/>
  <c r="LE58" i="16" a="1"/>
  <c r="LE58" i="16" s="1"/>
  <c r="LE54" i="16" a="1"/>
  <c r="LE54" i="16" s="1"/>
  <c r="LE50" i="16" a="1"/>
  <c r="LE50" i="16" s="1"/>
  <c r="LE46" i="16" a="1"/>
  <c r="LE46" i="16" s="1"/>
  <c r="LE42" i="16" a="1"/>
  <c r="LE42" i="16" s="1"/>
  <c r="LE38" i="16" a="1"/>
  <c r="LE38" i="16" s="1"/>
  <c r="LC63" i="16"/>
  <c r="LD63" i="16" s="1"/>
  <c r="LF63" i="16" s="1"/>
  <c r="LC58" i="16"/>
  <c r="LD58" i="16" s="1"/>
  <c r="LF58" i="16" s="1"/>
  <c r="LC54" i="16"/>
  <c r="LD54" i="16" s="1"/>
  <c r="LF54" i="16" s="1"/>
  <c r="LC50" i="16"/>
  <c r="LD50" i="16" s="1"/>
  <c r="LF50" i="16" s="1"/>
  <c r="LC46" i="16"/>
  <c r="LD46" i="16" s="1"/>
  <c r="LF46" i="16" s="1"/>
  <c r="LC42" i="16"/>
  <c r="LD42" i="16" s="1"/>
  <c r="LF42" i="16" s="1"/>
  <c r="LC38" i="16"/>
  <c r="LD38" i="16" s="1"/>
  <c r="LF38" i="16" s="1"/>
  <c r="LC34" i="16"/>
  <c r="LD34" i="16" s="1"/>
  <c r="LF34" i="16" s="1"/>
  <c r="LC30" i="16"/>
  <c r="LD30" i="16" s="1"/>
  <c r="LF30" i="16" s="1"/>
  <c r="LC26" i="16"/>
  <c r="LC22" i="16"/>
  <c r="LD22" i="16" s="1"/>
  <c r="LF22" i="16" s="1"/>
  <c r="LC18" i="16"/>
  <c r="LD18" i="16" s="1"/>
  <c r="LF18" i="16" s="1"/>
  <c r="LC14" i="16"/>
  <c r="LD14" i="16" s="1"/>
  <c r="LF14" i="16" s="1"/>
  <c r="LC10" i="16"/>
  <c r="LD10" i="16" s="1"/>
  <c r="LF10" i="16" s="1"/>
  <c r="LE61" i="16" a="1"/>
  <c r="LE61" i="16" s="1"/>
  <c r="LE57" i="16" a="1"/>
  <c r="LE57" i="16" s="1"/>
  <c r="LE53" i="16" a="1"/>
  <c r="LE53" i="16" s="1"/>
  <c r="LE49" i="16" a="1"/>
  <c r="LE49" i="16" s="1"/>
  <c r="LE45" i="16" a="1"/>
  <c r="LE45" i="16" s="1"/>
  <c r="LE41" i="16" a="1"/>
  <c r="LE41" i="16" s="1"/>
  <c r="LE37" i="16" a="1"/>
  <c r="LE37" i="16" s="1"/>
  <c r="LC61" i="16"/>
  <c r="LD61" i="16" s="1"/>
  <c r="LF61" i="16" s="1"/>
  <c r="LC57" i="16"/>
  <c r="LD57" i="16" s="1"/>
  <c r="LF57" i="16" s="1"/>
  <c r="LC53" i="16"/>
  <c r="LC49" i="16"/>
  <c r="LC45" i="16"/>
  <c r="LD45" i="16" s="1"/>
  <c r="LF45" i="16" s="1"/>
  <c r="LC41" i="16"/>
  <c r="LD41" i="16" s="1"/>
  <c r="LF41" i="16" s="1"/>
  <c r="LC37" i="16"/>
  <c r="LD37" i="16" s="1"/>
  <c r="LF37" i="16" s="1"/>
  <c r="LC33" i="16"/>
  <c r="LC29" i="16"/>
  <c r="LD29" i="16" s="1"/>
  <c r="LF29" i="16" s="1"/>
  <c r="LC25" i="16"/>
  <c r="LD25" i="16" s="1"/>
  <c r="LF25" i="16" s="1"/>
  <c r="LC21" i="16"/>
  <c r="LD21" i="16" s="1"/>
  <c r="LF21" i="16" s="1"/>
  <c r="LC17" i="16"/>
  <c r="LD17" i="16" s="1"/>
  <c r="LF17" i="16" s="1"/>
  <c r="LC13" i="16"/>
  <c r="LE60" i="16" a="1"/>
  <c r="LE60" i="16" s="1"/>
  <c r="LE56" i="16" a="1"/>
  <c r="LE56" i="16" s="1"/>
  <c r="LE52" i="16" a="1"/>
  <c r="LE52" i="16" s="1"/>
  <c r="LE48" i="16" a="1"/>
  <c r="LE48" i="16" s="1"/>
  <c r="LE44" i="16" a="1"/>
  <c r="LE44" i="16" s="1"/>
  <c r="LE40" i="16" a="1"/>
  <c r="LE40" i="16" s="1"/>
  <c r="LE36" i="16" a="1"/>
  <c r="LE36" i="16" s="1"/>
  <c r="LC60" i="16"/>
  <c r="LD60" i="16" s="1"/>
  <c r="LF60" i="16" s="1"/>
  <c r="LC56" i="16"/>
  <c r="LD56" i="16" s="1"/>
  <c r="LF56" i="16" s="1"/>
  <c r="LC52" i="16"/>
  <c r="LD52" i="16" s="1"/>
  <c r="LF52" i="16" s="1"/>
  <c r="LC48" i="16"/>
  <c r="LD48" i="16" s="1"/>
  <c r="LF48" i="16" s="1"/>
  <c r="LC44" i="16"/>
  <c r="LD44" i="16" s="1"/>
  <c r="LF44" i="16" s="1"/>
  <c r="LC40" i="16"/>
  <c r="LC36" i="16"/>
  <c r="LC32" i="16"/>
  <c r="LD32" i="16" s="1"/>
  <c r="LF32" i="16" s="1"/>
  <c r="LC28" i="16"/>
  <c r="LD28" i="16" s="1"/>
  <c r="LF28" i="16" s="1"/>
  <c r="LC24" i="16"/>
  <c r="LD24" i="16" s="1"/>
  <c r="LF24" i="16" s="1"/>
  <c r="LC20" i="16"/>
  <c r="LD20" i="16" s="1"/>
  <c r="LF20" i="16" s="1"/>
  <c r="LC16" i="16"/>
  <c r="LD16" i="16" s="1"/>
  <c r="LF16" i="16" s="1"/>
  <c r="LC12" i="16"/>
  <c r="LD12" i="16" s="1"/>
  <c r="LF12" i="16" s="1"/>
  <c r="LE59" i="16" a="1"/>
  <c r="LE59" i="16" s="1"/>
  <c r="LE55" i="16" a="1"/>
  <c r="LE55" i="16" s="1"/>
  <c r="LE51" i="16" a="1"/>
  <c r="LE51" i="16" s="1"/>
  <c r="LE47" i="16" a="1"/>
  <c r="LE47" i="16" s="1"/>
  <c r="LE43" i="16" a="1"/>
  <c r="LE43" i="16" s="1"/>
  <c r="LC55" i="16"/>
  <c r="LC39" i="16"/>
  <c r="LE33" i="16" a="1"/>
  <c r="LE33" i="16" s="1"/>
  <c r="LE24" i="16" a="1"/>
  <c r="LE24" i="16" s="1"/>
  <c r="LC19" i="16"/>
  <c r="LE15" i="16" a="1"/>
  <c r="LE15" i="16" s="1"/>
  <c r="LE10" i="16" a="1"/>
  <c r="LE10" i="16" s="1"/>
  <c r="LE29" i="16" a="1"/>
  <c r="LE29" i="16" s="1"/>
  <c r="LE20" i="16" a="1"/>
  <c r="LE20" i="16" s="1"/>
  <c r="LC15" i="16"/>
  <c r="LD15" i="16" s="1"/>
  <c r="LF15" i="16" s="1"/>
  <c r="LE11" i="16" a="1"/>
  <c r="LE11" i="16" s="1"/>
  <c r="LC47" i="16"/>
  <c r="LD47" i="16" s="1"/>
  <c r="LF47" i="16" s="1"/>
  <c r="LE34" i="16" a="1"/>
  <c r="LE34" i="16" s="1"/>
  <c r="LE25" i="16" a="1"/>
  <c r="LE25" i="16" s="1"/>
  <c r="LE16" i="16" a="1"/>
  <c r="LE16" i="16" s="1"/>
  <c r="LC11" i="16"/>
  <c r="LD11" i="16" s="1"/>
  <c r="LF11" i="16" s="1"/>
  <c r="LC59" i="16"/>
  <c r="LE35" i="16" a="1"/>
  <c r="LE35" i="16" s="1"/>
  <c r="LE30" i="16" a="1"/>
  <c r="LE30" i="16" s="1"/>
  <c r="LG30" i="16" s="1"/>
  <c r="LE21" i="16" a="1"/>
  <c r="LE21" i="16" s="1"/>
  <c r="LE12" i="16" a="1"/>
  <c r="LE12" i="16" s="1"/>
  <c r="LC35" i="16"/>
  <c r="LD35" i="16" s="1"/>
  <c r="LF35" i="16" s="1"/>
  <c r="LE31" i="16" a="1"/>
  <c r="LE31" i="16" s="1"/>
  <c r="LE26" i="16" a="1"/>
  <c r="LE26" i="16" s="1"/>
  <c r="LE17" i="16" a="1"/>
  <c r="LE17" i="16" s="1"/>
  <c r="LC51" i="16"/>
  <c r="LC31" i="16"/>
  <c r="LE27" i="16" a="1"/>
  <c r="LE27" i="16" s="1"/>
  <c r="LE22" i="16" a="1"/>
  <c r="LE22" i="16" s="1"/>
  <c r="LE13" i="16" a="1"/>
  <c r="LE13" i="16" s="1"/>
  <c r="LC43" i="16"/>
  <c r="LD43" i="16" s="1"/>
  <c r="LF43" i="16" s="1"/>
  <c r="LE39" i="16" a="1"/>
  <c r="LE39" i="16" s="1"/>
  <c r="LE28" i="16" a="1"/>
  <c r="LE28" i="16" s="1"/>
  <c r="LC23" i="16"/>
  <c r="LD23" i="16" s="1"/>
  <c r="LF23" i="16" s="1"/>
  <c r="LE19" i="16" a="1"/>
  <c r="LE19" i="16" s="1"/>
  <c r="LE14" i="16" a="1"/>
  <c r="LE14" i="16" s="1"/>
  <c r="LE18" i="16" a="1"/>
  <c r="LE18" i="16" s="1"/>
  <c r="LC27" i="16"/>
  <c r="LD27" i="16" s="1"/>
  <c r="LF27" i="16" s="1"/>
  <c r="LE23" i="16" a="1"/>
  <c r="LE23" i="16" s="1"/>
  <c r="LE32" i="16" a="1"/>
  <c r="LE32" i="16" s="1"/>
  <c r="LG32" i="16" s="1"/>
  <c r="KY19" i="16"/>
  <c r="KZ19" i="16"/>
  <c r="KQ58" i="16"/>
  <c r="KP58" i="16"/>
  <c r="KR58" i="16"/>
  <c r="KU10" i="16"/>
  <c r="KW10" i="16"/>
  <c r="LA13" i="16"/>
  <c r="KZ13" i="16"/>
  <c r="KY13" i="16"/>
  <c r="KY31" i="16"/>
  <c r="LA31" i="16"/>
  <c r="KZ31" i="16"/>
  <c r="KZ24" i="16"/>
  <c r="KY24" i="16"/>
  <c r="LA24" i="16"/>
  <c r="KZ46" i="16"/>
  <c r="LA46" i="16"/>
  <c r="KY46" i="16"/>
  <c r="KU52" i="16"/>
  <c r="KW52" i="16" s="1"/>
  <c r="LA61" i="16"/>
  <c r="KZ61" i="16"/>
  <c r="KY61" i="16"/>
  <c r="KR46" i="16"/>
  <c r="KQ46" i="16"/>
  <c r="KP46" i="16"/>
  <c r="KR40" i="16"/>
  <c r="KQ40" i="16"/>
  <c r="KP40" i="16"/>
  <c r="KY38" i="16"/>
  <c r="LB38" i="16"/>
  <c r="KU41" i="16"/>
  <c r="KW41" i="16" s="1"/>
  <c r="LB17" i="16"/>
  <c r="LA15" i="16"/>
  <c r="KZ15" i="16"/>
  <c r="KY15" i="16"/>
  <c r="KZ11" i="16"/>
  <c r="LA11" i="16"/>
  <c r="KY11" i="16"/>
  <c r="KU20" i="16"/>
  <c r="KW20" i="16" s="1"/>
  <c r="KU32" i="16"/>
  <c r="KW32" i="16" s="1"/>
  <c r="KU35" i="16"/>
  <c r="KW35" i="16" s="1"/>
  <c r="KU47" i="16"/>
  <c r="KW47" i="16" s="1"/>
  <c r="KU59" i="16"/>
  <c r="KW59" i="16" s="1"/>
  <c r="LA28" i="16"/>
  <c r="KZ28" i="16"/>
  <c r="KY28" i="16"/>
  <c r="KZ54" i="16"/>
  <c r="LA54" i="16"/>
  <c r="KY54" i="16"/>
  <c r="KR44" i="16"/>
  <c r="KQ44" i="16"/>
  <c r="KP44" i="16"/>
  <c r="LE9" i="16" a="1"/>
  <c r="LE9" i="16" s="1"/>
  <c r="LC9" i="16"/>
  <c r="LD9" i="16" s="1"/>
  <c r="LF9" i="16" s="1"/>
  <c r="AG6" i="15"/>
  <c r="AG8" i="15"/>
  <c r="AH7" i="15"/>
  <c r="LL6" i="16"/>
  <c r="LG44" i="16" l="1"/>
  <c r="LH23" i="16"/>
  <c r="LG35" i="16"/>
  <c r="KY62" i="16"/>
  <c r="LA62" i="16"/>
  <c r="KZ62" i="16"/>
  <c r="LH62" i="16"/>
  <c r="LG62" i="16"/>
  <c r="LN62" i="16" a="1"/>
  <c r="LN62" i="16" s="1"/>
  <c r="LL62" i="16"/>
  <c r="LM62" i="16" s="1"/>
  <c r="LO62" i="16" s="1"/>
  <c r="LG60" i="16"/>
  <c r="LG43" i="16"/>
  <c r="LH56" i="16"/>
  <c r="KZ16" i="16"/>
  <c r="KY16" i="16"/>
  <c r="LA16" i="16"/>
  <c r="KZ14" i="16"/>
  <c r="KY14" i="16"/>
  <c r="LA14" i="16"/>
  <c r="KZ12" i="16"/>
  <c r="KY12" i="16"/>
  <c r="LA12" i="16"/>
  <c r="LA32" i="16"/>
  <c r="KZ32" i="16"/>
  <c r="KY32" i="16"/>
  <c r="KZ41" i="16"/>
  <c r="KY41" i="16"/>
  <c r="LA41" i="16"/>
  <c r="LA43" i="16"/>
  <c r="KZ43" i="16"/>
  <c r="KY43" i="16"/>
  <c r="KY22" i="16"/>
  <c r="LA22" i="16"/>
  <c r="KZ22" i="16"/>
  <c r="LH29" i="16"/>
  <c r="LG29" i="16"/>
  <c r="LH43" i="16"/>
  <c r="LG45" i="16"/>
  <c r="LH45" i="16"/>
  <c r="LG58" i="16"/>
  <c r="LH58" i="16"/>
  <c r="LH16" i="16"/>
  <c r="LG16" i="16"/>
  <c r="LH10" i="16"/>
  <c r="LG10" i="16"/>
  <c r="LH47" i="16"/>
  <c r="LG47" i="16"/>
  <c r="LH60" i="16"/>
  <c r="LD13" i="16"/>
  <c r="LF13" i="16" s="1"/>
  <c r="LD26" i="16"/>
  <c r="LF26" i="16" s="1"/>
  <c r="LG63" i="16"/>
  <c r="LH63" i="16"/>
  <c r="LA45" i="16"/>
  <c r="KZ45" i="16"/>
  <c r="KY45" i="16"/>
  <c r="LA27" i="16"/>
  <c r="KZ27" i="16"/>
  <c r="KY27" i="16"/>
  <c r="KY60" i="16"/>
  <c r="KZ60" i="16"/>
  <c r="KY29" i="16"/>
  <c r="LA29" i="16"/>
  <c r="KZ29" i="16"/>
  <c r="LA57" i="16"/>
  <c r="KZ57" i="16"/>
  <c r="KY57" i="16"/>
  <c r="LA39" i="16"/>
  <c r="KZ39" i="16"/>
  <c r="KY39" i="16"/>
  <c r="LA49" i="16"/>
  <c r="KZ49" i="16"/>
  <c r="KY49" i="16"/>
  <c r="KY21" i="16"/>
  <c r="KZ21" i="16"/>
  <c r="LA21" i="16"/>
  <c r="KZ48" i="16"/>
  <c r="LA48" i="16"/>
  <c r="KY48" i="16"/>
  <c r="LA59" i="16"/>
  <c r="KZ59" i="16"/>
  <c r="KY59" i="16"/>
  <c r="LA20" i="16"/>
  <c r="KZ20" i="16"/>
  <c r="KY20" i="16"/>
  <c r="KY10" i="16"/>
  <c r="LA10" i="16"/>
  <c r="KZ10" i="16"/>
  <c r="LN61" i="16" a="1"/>
  <c r="LN61" i="16" s="1"/>
  <c r="LN57" i="16" a="1"/>
  <c r="LN57" i="16" s="1"/>
  <c r="LN53" i="16" a="1"/>
  <c r="LN53" i="16" s="1"/>
  <c r="LN49" i="16" a="1"/>
  <c r="LN49" i="16" s="1"/>
  <c r="LN45" i="16" a="1"/>
  <c r="LN45" i="16" s="1"/>
  <c r="LN41" i="16" a="1"/>
  <c r="LN41" i="16" s="1"/>
  <c r="LN37" i="16" a="1"/>
  <c r="LN37" i="16" s="1"/>
  <c r="LL61" i="16"/>
  <c r="LM61" i="16" s="1"/>
  <c r="LO61" i="16" s="1"/>
  <c r="LL57" i="16"/>
  <c r="LM57" i="16" s="1"/>
  <c r="LO57" i="16" s="1"/>
  <c r="LL53" i="16"/>
  <c r="LM53" i="16" s="1"/>
  <c r="LO53" i="16" s="1"/>
  <c r="LL49" i="16"/>
  <c r="LM49" i="16" s="1"/>
  <c r="LO49" i="16" s="1"/>
  <c r="LL45" i="16"/>
  <c r="LM45" i="16" s="1"/>
  <c r="LO45" i="16" s="1"/>
  <c r="LL41" i="16"/>
  <c r="LM41" i="16" s="1"/>
  <c r="LO41" i="16" s="1"/>
  <c r="LL37" i="16"/>
  <c r="LL33" i="16"/>
  <c r="LM33" i="16" s="1"/>
  <c r="LO33" i="16" s="1"/>
  <c r="LL29" i="16"/>
  <c r="LL25" i="16"/>
  <c r="LL21" i="16"/>
  <c r="LM21" i="16" s="1"/>
  <c r="LO21" i="16" s="1"/>
  <c r="LL17" i="16"/>
  <c r="LM17" i="16" s="1"/>
  <c r="LO17" i="16" s="1"/>
  <c r="LL13" i="16"/>
  <c r="LM13" i="16" s="1"/>
  <c r="LO13" i="16" s="1"/>
  <c r="LL9" i="16"/>
  <c r="LN60" i="16" a="1"/>
  <c r="LN60" i="16" s="1"/>
  <c r="LN56" i="16" a="1"/>
  <c r="LN56" i="16" s="1"/>
  <c r="LN52" i="16" a="1"/>
  <c r="LN52" i="16" s="1"/>
  <c r="LN48" i="16" a="1"/>
  <c r="LN48" i="16" s="1"/>
  <c r="LN44" i="16" a="1"/>
  <c r="LN44" i="16" s="1"/>
  <c r="LN40" i="16" a="1"/>
  <c r="LN40" i="16" s="1"/>
  <c r="LN36" i="16" a="1"/>
  <c r="LN36" i="16" s="1"/>
  <c r="LL60" i="16"/>
  <c r="LM60" i="16" s="1"/>
  <c r="LO60" i="16" s="1"/>
  <c r="LL56" i="16"/>
  <c r="LM56" i="16" s="1"/>
  <c r="LO56" i="16" s="1"/>
  <c r="LL52" i="16"/>
  <c r="LM52" i="16" s="1"/>
  <c r="LO52" i="16" s="1"/>
  <c r="LL48" i="16"/>
  <c r="LL44" i="16"/>
  <c r="LM44" i="16" s="1"/>
  <c r="LO44" i="16" s="1"/>
  <c r="LL40" i="16"/>
  <c r="LM40" i="16" s="1"/>
  <c r="LO40" i="16" s="1"/>
  <c r="LL36" i="16"/>
  <c r="LL32" i="16"/>
  <c r="LM32" i="16" s="1"/>
  <c r="LO32" i="16" s="1"/>
  <c r="LL28" i="16"/>
  <c r="LL24" i="16"/>
  <c r="LM24" i="16" s="1"/>
  <c r="LO24" i="16" s="1"/>
  <c r="LL20" i="16"/>
  <c r="LM20" i="16" s="1"/>
  <c r="LO20" i="16" s="1"/>
  <c r="LL16" i="16"/>
  <c r="LL12" i="16"/>
  <c r="LM12" i="16" s="1"/>
  <c r="LO12" i="16" s="1"/>
  <c r="LN59" i="16" a="1"/>
  <c r="LN59" i="16" s="1"/>
  <c r="LN55" i="16" a="1"/>
  <c r="LN55" i="16" s="1"/>
  <c r="LN51" i="16" a="1"/>
  <c r="LN51" i="16" s="1"/>
  <c r="LN47" i="16" a="1"/>
  <c r="LN47" i="16" s="1"/>
  <c r="LN43" i="16" a="1"/>
  <c r="LN43" i="16" s="1"/>
  <c r="LN39" i="16" a="1"/>
  <c r="LN39" i="16" s="1"/>
  <c r="LN35" i="16" a="1"/>
  <c r="LN35" i="16" s="1"/>
  <c r="LL59" i="16"/>
  <c r="LM59" i="16" s="1"/>
  <c r="LO59" i="16" s="1"/>
  <c r="LL55" i="16"/>
  <c r="LM55" i="16" s="1"/>
  <c r="LO55" i="16" s="1"/>
  <c r="LL51" i="16"/>
  <c r="LM51" i="16" s="1"/>
  <c r="LO51" i="16" s="1"/>
  <c r="LL47" i="16"/>
  <c r="LM47" i="16" s="1"/>
  <c r="LO47" i="16" s="1"/>
  <c r="LL43" i="16"/>
  <c r="LM43" i="16" s="1"/>
  <c r="LO43" i="16" s="1"/>
  <c r="LL39" i="16"/>
  <c r="LM39" i="16" s="1"/>
  <c r="LO39" i="16" s="1"/>
  <c r="LL35" i="16"/>
  <c r="LM35" i="16" s="1"/>
  <c r="LO35" i="16" s="1"/>
  <c r="LL31" i="16"/>
  <c r="LM31" i="16" s="1"/>
  <c r="LO31" i="16" s="1"/>
  <c r="LL27" i="16"/>
  <c r="LM27" i="16" s="1"/>
  <c r="LO27" i="16" s="1"/>
  <c r="LL23" i="16"/>
  <c r="LM23" i="16" s="1"/>
  <c r="LO23" i="16" s="1"/>
  <c r="LL19" i="16"/>
  <c r="LM19" i="16" s="1"/>
  <c r="LO19" i="16" s="1"/>
  <c r="LL15" i="16"/>
  <c r="LM15" i="16" s="1"/>
  <c r="LO15" i="16" s="1"/>
  <c r="LL11" i="16"/>
  <c r="LM11" i="16" s="1"/>
  <c r="LO11" i="16" s="1"/>
  <c r="LN63" i="16" a="1"/>
  <c r="LN63" i="16" s="1"/>
  <c r="LN58" i="16" a="1"/>
  <c r="LN58" i="16" s="1"/>
  <c r="LN54" i="16" a="1"/>
  <c r="LN54" i="16" s="1"/>
  <c r="LN50" i="16" a="1"/>
  <c r="LN50" i="16" s="1"/>
  <c r="LN46" i="16" a="1"/>
  <c r="LN46" i="16" s="1"/>
  <c r="LN42" i="16" a="1"/>
  <c r="LN42" i="16" s="1"/>
  <c r="LL42" i="16"/>
  <c r="LM42" i="16" s="1"/>
  <c r="LO42" i="16" s="1"/>
  <c r="LN34" i="16" a="1"/>
  <c r="LN34" i="16" s="1"/>
  <c r="LN29" i="16" a="1"/>
  <c r="LN29" i="16" s="1"/>
  <c r="LN20" i="16" a="1"/>
  <c r="LN20" i="16" s="1"/>
  <c r="LN11" i="16" a="1"/>
  <c r="LN11" i="16" s="1"/>
  <c r="LL54" i="16"/>
  <c r="LN38" i="16" a="1"/>
  <c r="LN38" i="16" s="1"/>
  <c r="LL34" i="16"/>
  <c r="LN30" i="16" a="1"/>
  <c r="LN30" i="16" s="1"/>
  <c r="LN25" i="16" a="1"/>
  <c r="LN25" i="16" s="1"/>
  <c r="LN16" i="16" a="1"/>
  <c r="LN16" i="16" s="1"/>
  <c r="LL38" i="16"/>
  <c r="LL30" i="16"/>
  <c r="LM30" i="16" s="1"/>
  <c r="LO30" i="16" s="1"/>
  <c r="LN26" i="16" a="1"/>
  <c r="LN26" i="16" s="1"/>
  <c r="LN21" i="16" a="1"/>
  <c r="LN21" i="16" s="1"/>
  <c r="LN12" i="16" a="1"/>
  <c r="LN12" i="16" s="1"/>
  <c r="LL46" i="16"/>
  <c r="LN31" i="16" a="1"/>
  <c r="LN31" i="16" s="1"/>
  <c r="LL26" i="16"/>
  <c r="LM26" i="16" s="1"/>
  <c r="LO26" i="16" s="1"/>
  <c r="LN22" i="16" a="1"/>
  <c r="LN22" i="16" s="1"/>
  <c r="LN17" i="16" a="1"/>
  <c r="LN17" i="16" s="1"/>
  <c r="LL58" i="16"/>
  <c r="LN27" i="16" a="1"/>
  <c r="LN27" i="16" s="1"/>
  <c r="LP27" i="16" s="1"/>
  <c r="LL22" i="16"/>
  <c r="LM22" i="16" s="1"/>
  <c r="LO22" i="16" s="1"/>
  <c r="LN18" i="16" a="1"/>
  <c r="LN18" i="16" s="1"/>
  <c r="LN13" i="16" a="1"/>
  <c r="LN13" i="16" s="1"/>
  <c r="LN32" i="16" a="1"/>
  <c r="LN32" i="16" s="1"/>
  <c r="LN23" i="16" a="1"/>
  <c r="LN23" i="16" s="1"/>
  <c r="LL18" i="16"/>
  <c r="LM18" i="16" s="1"/>
  <c r="LO18" i="16" s="1"/>
  <c r="LN14" i="16" a="1"/>
  <c r="LN14" i="16" s="1"/>
  <c r="LN9" i="16" a="1"/>
  <c r="LN9" i="16" s="1"/>
  <c r="LL63" i="16"/>
  <c r="LN33" i="16" a="1"/>
  <c r="LN33" i="16" s="1"/>
  <c r="LN24" i="16" a="1"/>
  <c r="LN24" i="16" s="1"/>
  <c r="LN15" i="16" a="1"/>
  <c r="LN15" i="16" s="1"/>
  <c r="LL10" i="16"/>
  <c r="LM10" i="16" s="1"/>
  <c r="LO10" i="16" s="1"/>
  <c r="LL50" i="16"/>
  <c r="LN19" i="16" a="1"/>
  <c r="LN19" i="16" s="1"/>
  <c r="LN28" i="16" a="1"/>
  <c r="LN28" i="16" s="1"/>
  <c r="LL14" i="16"/>
  <c r="LM14" i="16" s="1"/>
  <c r="LO14" i="16" s="1"/>
  <c r="LN10" i="16" a="1"/>
  <c r="LN10" i="16" s="1"/>
  <c r="LH25" i="16"/>
  <c r="LG25" i="16"/>
  <c r="LG15" i="16"/>
  <c r="LH15" i="16"/>
  <c r="LH32" i="16"/>
  <c r="LD49" i="16"/>
  <c r="LF49" i="16" s="1"/>
  <c r="LH49" i="16" s="1"/>
  <c r="LH30" i="16"/>
  <c r="LA60" i="16"/>
  <c r="LG22" i="16"/>
  <c r="LH22" i="16"/>
  <c r="LG34" i="16"/>
  <c r="LH34" i="16"/>
  <c r="LD19" i="16"/>
  <c r="LF19" i="16" s="1"/>
  <c r="LG19" i="16" s="1"/>
  <c r="LH55" i="16"/>
  <c r="LG55" i="16"/>
  <c r="LD36" i="16"/>
  <c r="LF36" i="16" s="1"/>
  <c r="LD53" i="16"/>
  <c r="LF53" i="16" s="1"/>
  <c r="LG53" i="16" s="1"/>
  <c r="LH57" i="16"/>
  <c r="LG57" i="16"/>
  <c r="LG38" i="16"/>
  <c r="LH38" i="16"/>
  <c r="LA18" i="16"/>
  <c r="KZ18" i="16"/>
  <c r="KY18" i="16"/>
  <c r="LH18" i="16"/>
  <c r="LG18" i="16"/>
  <c r="LH27" i="16"/>
  <c r="LG27" i="16"/>
  <c r="LG24" i="16"/>
  <c r="LH24" i="16"/>
  <c r="LD40" i="16"/>
  <c r="LF40" i="16" s="1"/>
  <c r="LG40" i="16" s="1"/>
  <c r="LG61" i="16"/>
  <c r="LH61" i="16"/>
  <c r="LG42" i="16"/>
  <c r="LH42" i="16"/>
  <c r="LG12" i="16"/>
  <c r="LH12" i="16"/>
  <c r="LH21" i="16"/>
  <c r="LG21" i="16"/>
  <c r="KY35" i="16"/>
  <c r="KZ35" i="16"/>
  <c r="LA35" i="16"/>
  <c r="LG11" i="16"/>
  <c r="LH11" i="16"/>
  <c r="LH44" i="16"/>
  <c r="LG48" i="16"/>
  <c r="LH48" i="16"/>
  <c r="LH46" i="16"/>
  <c r="LG46" i="16"/>
  <c r="LH14" i="16"/>
  <c r="LG14" i="16"/>
  <c r="LD31" i="16"/>
  <c r="LF31" i="16" s="1"/>
  <c r="LH31" i="16" s="1"/>
  <c r="LG23" i="16"/>
  <c r="LD51" i="16"/>
  <c r="LF51" i="16" s="1"/>
  <c r="LG51" i="16" s="1"/>
  <c r="LH35" i="16"/>
  <c r="LD39" i="16"/>
  <c r="LF39" i="16" s="1"/>
  <c r="LG39" i="16" s="1"/>
  <c r="LH52" i="16"/>
  <c r="LG52" i="16"/>
  <c r="LD33" i="16"/>
  <c r="LF33" i="16" s="1"/>
  <c r="LG37" i="16"/>
  <c r="LH37" i="16"/>
  <c r="LH50" i="16"/>
  <c r="LG50" i="16"/>
  <c r="KY47" i="16"/>
  <c r="LA47" i="16"/>
  <c r="KZ47" i="16"/>
  <c r="LA52" i="16"/>
  <c r="KZ52" i="16"/>
  <c r="KY52" i="16"/>
  <c r="LH28" i="16"/>
  <c r="LG28" i="16"/>
  <c r="LH17" i="16"/>
  <c r="LG17" i="16"/>
  <c r="LD59" i="16"/>
  <c r="LF59" i="16" s="1"/>
  <c r="LG20" i="16"/>
  <c r="LH20" i="16"/>
  <c r="LD55" i="16"/>
  <c r="LF55" i="16" s="1"/>
  <c r="LG56" i="16"/>
  <c r="LH41" i="16"/>
  <c r="LG41" i="16"/>
  <c r="LG54" i="16"/>
  <c r="LH54" i="16"/>
  <c r="LH9" i="16"/>
  <c r="LG9" i="16"/>
  <c r="AH6" i="15"/>
  <c r="AH8" i="15"/>
  <c r="AI7" i="15"/>
  <c r="LU6" i="16"/>
  <c r="LP61" i="16" l="1"/>
  <c r="LQ35" i="16"/>
  <c r="LQ62" i="16"/>
  <c r="LP62" i="16"/>
  <c r="LW62" i="16" a="1"/>
  <c r="LW62" i="16" s="1"/>
  <c r="LU62" i="16"/>
  <c r="LV62" i="16" s="1"/>
  <c r="LX62" i="16" s="1"/>
  <c r="LH13" i="16"/>
  <c r="LG13" i="16"/>
  <c r="LQ47" i="16"/>
  <c r="LP49" i="16"/>
  <c r="LP53" i="16"/>
  <c r="LG26" i="16"/>
  <c r="LH26" i="16"/>
  <c r="LG33" i="16"/>
  <c r="LH33" i="16"/>
  <c r="LG36" i="16"/>
  <c r="LH36" i="16"/>
  <c r="LH59" i="16"/>
  <c r="LG59" i="16"/>
  <c r="LQ23" i="16"/>
  <c r="LP23" i="16"/>
  <c r="LP22" i="16"/>
  <c r="LQ22" i="16"/>
  <c r="LM38" i="16"/>
  <c r="LO38" i="16" s="1"/>
  <c r="LP20" i="16"/>
  <c r="LQ20" i="16"/>
  <c r="LQ39" i="16"/>
  <c r="LP39" i="16"/>
  <c r="LQ56" i="16"/>
  <c r="LP56" i="16"/>
  <c r="LQ15" i="16"/>
  <c r="LP15" i="16"/>
  <c r="LQ32" i="16"/>
  <c r="LP32" i="16"/>
  <c r="LQ43" i="16"/>
  <c r="LP43" i="16"/>
  <c r="LP60" i="16"/>
  <c r="LQ60" i="16"/>
  <c r="LM37" i="16"/>
  <c r="LO37" i="16" s="1"/>
  <c r="LQ41" i="16"/>
  <c r="LP41" i="16"/>
  <c r="LG31" i="16"/>
  <c r="LH39" i="16"/>
  <c r="LP24" i="16"/>
  <c r="LQ24" i="16"/>
  <c r="LQ13" i="16"/>
  <c r="LP13" i="16"/>
  <c r="LQ31" i="16"/>
  <c r="LP31" i="16"/>
  <c r="LP25" i="16"/>
  <c r="LQ25" i="16"/>
  <c r="LP47" i="16"/>
  <c r="LM28" i="16"/>
  <c r="LO28" i="16" s="1"/>
  <c r="LM9" i="16"/>
  <c r="LO9" i="16" s="1"/>
  <c r="LQ45" i="16"/>
  <c r="LP45" i="16"/>
  <c r="LH53" i="16"/>
  <c r="LH19" i="16"/>
  <c r="LH40" i="16"/>
  <c r="LP33" i="16"/>
  <c r="LQ33" i="16"/>
  <c r="LQ30" i="16"/>
  <c r="LP30" i="16"/>
  <c r="LP51" i="16"/>
  <c r="LQ51" i="16"/>
  <c r="LQ10" i="16"/>
  <c r="LP10" i="16"/>
  <c r="LP18" i="16"/>
  <c r="LQ18" i="16"/>
  <c r="LM46" i="16"/>
  <c r="LO46" i="16" s="1"/>
  <c r="LM63" i="16"/>
  <c r="LO63" i="16" s="1"/>
  <c r="LP12" i="16"/>
  <c r="LQ12" i="16"/>
  <c r="LM34" i="16"/>
  <c r="LO34" i="16" s="1"/>
  <c r="LQ42" i="16"/>
  <c r="LP42" i="16"/>
  <c r="LQ55" i="16"/>
  <c r="LP55" i="16"/>
  <c r="LM36" i="16"/>
  <c r="LO36" i="16" s="1"/>
  <c r="LQ40" i="16"/>
  <c r="LP40" i="16"/>
  <c r="LQ49" i="16"/>
  <c r="LQ21" i="16"/>
  <c r="LP21" i="16"/>
  <c r="LP59" i="16"/>
  <c r="LQ59" i="16"/>
  <c r="LQ44" i="16"/>
  <c r="LP44" i="16"/>
  <c r="LQ53" i="16"/>
  <c r="LP57" i="16"/>
  <c r="LQ57" i="16"/>
  <c r="LH51" i="16"/>
  <c r="LQ19" i="16"/>
  <c r="LP19" i="16"/>
  <c r="LQ14" i="16"/>
  <c r="LP14" i="16"/>
  <c r="LM58" i="16"/>
  <c r="LO58" i="16" s="1"/>
  <c r="LQ58" i="16" s="1"/>
  <c r="LQ26" i="16"/>
  <c r="LP26" i="16"/>
  <c r="LM54" i="16"/>
  <c r="LO54" i="16" s="1"/>
  <c r="LQ27" i="16"/>
  <c r="LP48" i="16"/>
  <c r="LQ48" i="16"/>
  <c r="LM25" i="16"/>
  <c r="LO25" i="16" s="1"/>
  <c r="LW60" i="16" a="1"/>
  <c r="LW60" i="16" s="1"/>
  <c r="LW56" i="16" a="1"/>
  <c r="LW56" i="16" s="1"/>
  <c r="LW52" i="16" a="1"/>
  <c r="LW52" i="16" s="1"/>
  <c r="LW48" i="16" a="1"/>
  <c r="LW48" i="16" s="1"/>
  <c r="LW44" i="16" a="1"/>
  <c r="LW44" i="16" s="1"/>
  <c r="LW40" i="16" a="1"/>
  <c r="LW40" i="16" s="1"/>
  <c r="LW36" i="16" a="1"/>
  <c r="LW36" i="16" s="1"/>
  <c r="LU60" i="16"/>
  <c r="LV60" i="16" s="1"/>
  <c r="LX60" i="16" s="1"/>
  <c r="LU56" i="16"/>
  <c r="LV56" i="16" s="1"/>
  <c r="LX56" i="16" s="1"/>
  <c r="LU52" i="16"/>
  <c r="LV52" i="16" s="1"/>
  <c r="LX52" i="16" s="1"/>
  <c r="LU48" i="16"/>
  <c r="LV48" i="16" s="1"/>
  <c r="LX48" i="16" s="1"/>
  <c r="LU44" i="16"/>
  <c r="LV44" i="16" s="1"/>
  <c r="LX44" i="16" s="1"/>
  <c r="LU40" i="16"/>
  <c r="LV40" i="16" s="1"/>
  <c r="LX40" i="16" s="1"/>
  <c r="LU36" i="16"/>
  <c r="LV36" i="16" s="1"/>
  <c r="LX36" i="16" s="1"/>
  <c r="LU32" i="16"/>
  <c r="LV32" i="16" s="1"/>
  <c r="LX32" i="16" s="1"/>
  <c r="LU28" i="16"/>
  <c r="LV28" i="16" s="1"/>
  <c r="LX28" i="16" s="1"/>
  <c r="LU24" i="16"/>
  <c r="LU20" i="16"/>
  <c r="LV20" i="16" s="1"/>
  <c r="LX20" i="16" s="1"/>
  <c r="LU16" i="16"/>
  <c r="LV16" i="16" s="1"/>
  <c r="LX16" i="16" s="1"/>
  <c r="LU12" i="16"/>
  <c r="LV12" i="16" s="1"/>
  <c r="LX12" i="16" s="1"/>
  <c r="LW59" i="16" a="1"/>
  <c r="LW59" i="16" s="1"/>
  <c r="LW55" i="16" a="1"/>
  <c r="LW55" i="16" s="1"/>
  <c r="LW51" i="16" a="1"/>
  <c r="LW51" i="16" s="1"/>
  <c r="LW47" i="16" a="1"/>
  <c r="LW47" i="16" s="1"/>
  <c r="LW43" i="16" a="1"/>
  <c r="LW43" i="16" s="1"/>
  <c r="LW39" i="16" a="1"/>
  <c r="LW39" i="16" s="1"/>
  <c r="LU59" i="16"/>
  <c r="LV59" i="16" s="1"/>
  <c r="LX59" i="16" s="1"/>
  <c r="LU55" i="16"/>
  <c r="LU51" i="16"/>
  <c r="LV51" i="16" s="1"/>
  <c r="LX51" i="16" s="1"/>
  <c r="LU47" i="16"/>
  <c r="LV47" i="16" s="1"/>
  <c r="LX47" i="16" s="1"/>
  <c r="LU43" i="16"/>
  <c r="LV43" i="16" s="1"/>
  <c r="LX43" i="16" s="1"/>
  <c r="LU39" i="16"/>
  <c r="LV39" i="16" s="1"/>
  <c r="LX39" i="16" s="1"/>
  <c r="LU35" i="16"/>
  <c r="LV35" i="16" s="1"/>
  <c r="LX35" i="16" s="1"/>
  <c r="LU31" i="16"/>
  <c r="LU27" i="16"/>
  <c r="LV27" i="16" s="1"/>
  <c r="LX27" i="16" s="1"/>
  <c r="LU23" i="16"/>
  <c r="LV23" i="16" s="1"/>
  <c r="LX23" i="16" s="1"/>
  <c r="LU19" i="16"/>
  <c r="LU15" i="16"/>
  <c r="LV15" i="16" s="1"/>
  <c r="LX15" i="16" s="1"/>
  <c r="LU11" i="16"/>
  <c r="LW63" i="16" a="1"/>
  <c r="LW63" i="16" s="1"/>
  <c r="LW58" i="16" a="1"/>
  <c r="LW58" i="16" s="1"/>
  <c r="LW54" i="16" a="1"/>
  <c r="LW54" i="16" s="1"/>
  <c r="LW50" i="16" a="1"/>
  <c r="LW50" i="16" s="1"/>
  <c r="LW46" i="16" a="1"/>
  <c r="LW46" i="16" s="1"/>
  <c r="LW42" i="16" a="1"/>
  <c r="LW42" i="16" s="1"/>
  <c r="LW38" i="16" a="1"/>
  <c r="LW38" i="16" s="1"/>
  <c r="LU63" i="16"/>
  <c r="LV63" i="16" s="1"/>
  <c r="LX63" i="16" s="1"/>
  <c r="LU58" i="16"/>
  <c r="LV58" i="16" s="1"/>
  <c r="LX58" i="16" s="1"/>
  <c r="LU54" i="16"/>
  <c r="LV54" i="16" s="1"/>
  <c r="LX54" i="16" s="1"/>
  <c r="LU50" i="16"/>
  <c r="LV50" i="16" s="1"/>
  <c r="LX50" i="16" s="1"/>
  <c r="LU46" i="16"/>
  <c r="LU42" i="16"/>
  <c r="LV42" i="16" s="1"/>
  <c r="LX42" i="16" s="1"/>
  <c r="LU38" i="16"/>
  <c r="LV38" i="16" s="1"/>
  <c r="LX38" i="16" s="1"/>
  <c r="LU34" i="16"/>
  <c r="LV34" i="16" s="1"/>
  <c r="LX34" i="16" s="1"/>
  <c r="LU30" i="16"/>
  <c r="LV30" i="16" s="1"/>
  <c r="LX30" i="16" s="1"/>
  <c r="LU26" i="16"/>
  <c r="LV26" i="16" s="1"/>
  <c r="LX26" i="16" s="1"/>
  <c r="LU22" i="16"/>
  <c r="LV22" i="16" s="1"/>
  <c r="LX22" i="16" s="1"/>
  <c r="LU18" i="16"/>
  <c r="LU14" i="16"/>
  <c r="LV14" i="16" s="1"/>
  <c r="LX14" i="16" s="1"/>
  <c r="LU10" i="16"/>
  <c r="LV10" i="16" s="1"/>
  <c r="LX10" i="16" s="1"/>
  <c r="LW61" i="16" a="1"/>
  <c r="LW61" i="16" s="1"/>
  <c r="LW57" i="16" a="1"/>
  <c r="LW57" i="16" s="1"/>
  <c r="LW53" i="16" a="1"/>
  <c r="LW53" i="16" s="1"/>
  <c r="LW49" i="16" a="1"/>
  <c r="LW49" i="16" s="1"/>
  <c r="LW45" i="16" a="1"/>
  <c r="LW45" i="16" s="1"/>
  <c r="LU61" i="16"/>
  <c r="LV61" i="16" s="1"/>
  <c r="LX61" i="16" s="1"/>
  <c r="LW30" i="16" a="1"/>
  <c r="LW30" i="16" s="1"/>
  <c r="LU25" i="16"/>
  <c r="LV25" i="16" s="1"/>
  <c r="LX25" i="16" s="1"/>
  <c r="LW21" i="16" a="1"/>
  <c r="LW21" i="16" s="1"/>
  <c r="LW16" i="16" a="1"/>
  <c r="LW16" i="16" s="1"/>
  <c r="LW41" i="16" a="1"/>
  <c r="LW41" i="16" s="1"/>
  <c r="LW26" i="16" a="1"/>
  <c r="LW26" i="16" s="1"/>
  <c r="LU21" i="16"/>
  <c r="LV21" i="16" s="1"/>
  <c r="LX21" i="16" s="1"/>
  <c r="LW17" i="16" a="1"/>
  <c r="LW17" i="16" s="1"/>
  <c r="LW12" i="16" a="1"/>
  <c r="LW12" i="16" s="1"/>
  <c r="LU53" i="16"/>
  <c r="LV53" i="16" s="1"/>
  <c r="LX53" i="16" s="1"/>
  <c r="LU41" i="16"/>
  <c r="LV41" i="16" s="1"/>
  <c r="LX41" i="16" s="1"/>
  <c r="LW35" i="16" a="1"/>
  <c r="LW35" i="16" s="1"/>
  <c r="LW31" i="16" a="1"/>
  <c r="LW31" i="16" s="1"/>
  <c r="LW22" i="16" a="1"/>
  <c r="LW22" i="16" s="1"/>
  <c r="LU17" i="16"/>
  <c r="LW13" i="16" a="1"/>
  <c r="LW13" i="16" s="1"/>
  <c r="LW37" i="16" a="1"/>
  <c r="LW37" i="16" s="1"/>
  <c r="LW27" i="16" a="1"/>
  <c r="LW27" i="16" s="1"/>
  <c r="LW18" i="16" a="1"/>
  <c r="LW18" i="16" s="1"/>
  <c r="LU13" i="16"/>
  <c r="LV13" i="16" s="1"/>
  <c r="LX13" i="16" s="1"/>
  <c r="LW9" i="16" a="1"/>
  <c r="LW9" i="16" s="1"/>
  <c r="LU45" i="16"/>
  <c r="LV45" i="16" s="1"/>
  <c r="LX45" i="16" s="1"/>
  <c r="LU37" i="16"/>
  <c r="LV37" i="16" s="1"/>
  <c r="LX37" i="16" s="1"/>
  <c r="LW32" i="16" a="1"/>
  <c r="LW32" i="16" s="1"/>
  <c r="LW23" i="16" a="1"/>
  <c r="LW23" i="16" s="1"/>
  <c r="LW14" i="16" a="1"/>
  <c r="LW14" i="16" s="1"/>
  <c r="LU9" i="16"/>
  <c r="LV9" i="16" s="1"/>
  <c r="LX9" i="16" s="1"/>
  <c r="LU57" i="16"/>
  <c r="LW33" i="16" a="1"/>
  <c r="LW33" i="16" s="1"/>
  <c r="LW28" i="16" a="1"/>
  <c r="LW28" i="16" s="1"/>
  <c r="LW19" i="16" a="1"/>
  <c r="LW19" i="16" s="1"/>
  <c r="LW10" i="16" a="1"/>
  <c r="LW10" i="16" s="1"/>
  <c r="LU49" i="16"/>
  <c r="LW34" i="16" a="1"/>
  <c r="LW34" i="16" s="1"/>
  <c r="LU29" i="16"/>
  <c r="LV29" i="16" s="1"/>
  <c r="LX29" i="16" s="1"/>
  <c r="LW25" i="16" a="1"/>
  <c r="LW25" i="16" s="1"/>
  <c r="LW20" i="16" a="1"/>
  <c r="LW20" i="16" s="1"/>
  <c r="LW11" i="16" a="1"/>
  <c r="LW11" i="16" s="1"/>
  <c r="LW29" i="16" a="1"/>
  <c r="LW29" i="16" s="1"/>
  <c r="LW15" i="16" a="1"/>
  <c r="LW15" i="16" s="1"/>
  <c r="LW24" i="16" a="1"/>
  <c r="LW24" i="16" s="1"/>
  <c r="LU33" i="16"/>
  <c r="LV33" i="16" s="1"/>
  <c r="LX33" i="16" s="1"/>
  <c r="LM50" i="16"/>
  <c r="LO50" i="16" s="1"/>
  <c r="LQ50" i="16" s="1"/>
  <c r="LQ17" i="16"/>
  <c r="LP17" i="16"/>
  <c r="LQ11" i="16"/>
  <c r="LP11" i="16"/>
  <c r="LP35" i="16"/>
  <c r="LM16" i="16"/>
  <c r="LO16" i="16" s="1"/>
  <c r="LM48" i="16"/>
  <c r="LO48" i="16" s="1"/>
  <c r="LQ52" i="16"/>
  <c r="LP52" i="16"/>
  <c r="LM29" i="16"/>
  <c r="LO29" i="16" s="1"/>
  <c r="LQ29" i="16" s="1"/>
  <c r="LQ61" i="16"/>
  <c r="LG49" i="16"/>
  <c r="AI6" i="15"/>
  <c r="AJ7" i="15"/>
  <c r="AI8" i="15"/>
  <c r="MD6" i="16"/>
  <c r="LY41" i="16" l="1"/>
  <c r="LY30" i="16"/>
  <c r="MF62" i="16" a="1"/>
  <c r="MF62" i="16" s="1"/>
  <c r="MD62" i="16"/>
  <c r="ME62" i="16" s="1"/>
  <c r="MG62" i="16" s="1"/>
  <c r="LZ62" i="16"/>
  <c r="LY62" i="16"/>
  <c r="LP54" i="16"/>
  <c r="LQ54" i="16"/>
  <c r="LZ42" i="16"/>
  <c r="LY12" i="16"/>
  <c r="LZ29" i="16"/>
  <c r="LP38" i="16"/>
  <c r="LQ38" i="16"/>
  <c r="LZ38" i="16"/>
  <c r="LP34" i="16"/>
  <c r="LQ34" i="16"/>
  <c r="LQ16" i="16"/>
  <c r="LP16" i="16"/>
  <c r="LQ37" i="16"/>
  <c r="LP37" i="16"/>
  <c r="LP9" i="16"/>
  <c r="LQ9" i="16"/>
  <c r="LP36" i="16"/>
  <c r="LQ36" i="16"/>
  <c r="LP46" i="16"/>
  <c r="LQ46" i="16"/>
  <c r="LQ63" i="16"/>
  <c r="LP63" i="16"/>
  <c r="LP28" i="16"/>
  <c r="LQ28" i="16"/>
  <c r="LY23" i="16"/>
  <c r="LZ23" i="16"/>
  <c r="LY37" i="16"/>
  <c r="LZ37" i="16"/>
  <c r="LV46" i="16"/>
  <c r="LX46" i="16" s="1"/>
  <c r="LY50" i="16"/>
  <c r="LZ50" i="16"/>
  <c r="LZ52" i="16"/>
  <c r="LY52" i="16"/>
  <c r="LP50" i="16"/>
  <c r="LZ10" i="16"/>
  <c r="LY10" i="16"/>
  <c r="LZ32" i="16"/>
  <c r="LY32" i="16"/>
  <c r="LY13" i="16"/>
  <c r="LZ13" i="16"/>
  <c r="LV18" i="16"/>
  <c r="LX18" i="16" s="1"/>
  <c r="LY54" i="16"/>
  <c r="LZ54" i="16"/>
  <c r="LV31" i="16"/>
  <c r="LX31" i="16" s="1"/>
  <c r="LY31" i="16" s="1"/>
  <c r="LZ39" i="16"/>
  <c r="LY39" i="16"/>
  <c r="LY56" i="16"/>
  <c r="LZ56" i="16"/>
  <c r="LY15" i="16"/>
  <c r="LZ15" i="16"/>
  <c r="LV17" i="16"/>
  <c r="LX17" i="16" s="1"/>
  <c r="LY45" i="16"/>
  <c r="LZ45" i="16"/>
  <c r="LY58" i="16"/>
  <c r="LZ58" i="16"/>
  <c r="LZ43" i="16"/>
  <c r="LY43" i="16"/>
  <c r="LV24" i="16"/>
  <c r="LX24" i="16" s="1"/>
  <c r="LY60" i="16"/>
  <c r="LZ60" i="16"/>
  <c r="LZ28" i="16"/>
  <c r="LY28" i="16"/>
  <c r="LY22" i="16"/>
  <c r="LZ22" i="16"/>
  <c r="LY26" i="16"/>
  <c r="LZ26" i="16"/>
  <c r="LY63" i="16"/>
  <c r="LZ63" i="16"/>
  <c r="LZ47" i="16"/>
  <c r="LY47" i="16"/>
  <c r="LP29" i="16"/>
  <c r="LV49" i="16"/>
  <c r="LX49" i="16" s="1"/>
  <c r="LY33" i="16"/>
  <c r="LZ33" i="16"/>
  <c r="LY9" i="16"/>
  <c r="LZ9" i="16"/>
  <c r="LZ41" i="16"/>
  <c r="LZ53" i="16"/>
  <c r="LY53" i="16"/>
  <c r="LZ30" i="16"/>
  <c r="LV11" i="16"/>
  <c r="LX11" i="16" s="1"/>
  <c r="LY51" i="16"/>
  <c r="LZ51" i="16"/>
  <c r="LZ36" i="16"/>
  <c r="LY36" i="16"/>
  <c r="LY20" i="16"/>
  <c r="LZ20" i="16"/>
  <c r="LY35" i="16"/>
  <c r="LZ35" i="16"/>
  <c r="LY16" i="16"/>
  <c r="LZ16" i="16"/>
  <c r="LZ55" i="16"/>
  <c r="LY55" i="16"/>
  <c r="LY40" i="16"/>
  <c r="LZ40" i="16"/>
  <c r="LZ25" i="16"/>
  <c r="LY25" i="16"/>
  <c r="LV57" i="16"/>
  <c r="LX57" i="16" s="1"/>
  <c r="LY57" i="16" s="1"/>
  <c r="MF59" i="16" a="1"/>
  <c r="MF59" i="16" s="1"/>
  <c r="MF55" i="16" a="1"/>
  <c r="MF55" i="16" s="1"/>
  <c r="MF51" i="16" a="1"/>
  <c r="MF51" i="16" s="1"/>
  <c r="MF47" i="16" a="1"/>
  <c r="MF47" i="16" s="1"/>
  <c r="MF43" i="16" a="1"/>
  <c r="MF43" i="16" s="1"/>
  <c r="MF39" i="16" a="1"/>
  <c r="MF39" i="16" s="1"/>
  <c r="MD59" i="16"/>
  <c r="ME59" i="16" s="1"/>
  <c r="MG59" i="16" s="1"/>
  <c r="MD55" i="16"/>
  <c r="ME55" i="16" s="1"/>
  <c r="MG55" i="16" s="1"/>
  <c r="MD51" i="16"/>
  <c r="ME51" i="16" s="1"/>
  <c r="MG51" i="16" s="1"/>
  <c r="MD47" i="16"/>
  <c r="ME47" i="16" s="1"/>
  <c r="MG47" i="16" s="1"/>
  <c r="MD43" i="16"/>
  <c r="ME43" i="16" s="1"/>
  <c r="MG43" i="16" s="1"/>
  <c r="MD39" i="16"/>
  <c r="MD35" i="16"/>
  <c r="ME35" i="16" s="1"/>
  <c r="MG35" i="16" s="1"/>
  <c r="MD31" i="16"/>
  <c r="ME31" i="16" s="1"/>
  <c r="MG31" i="16" s="1"/>
  <c r="MD27" i="16"/>
  <c r="ME27" i="16" s="1"/>
  <c r="MG27" i="16" s="1"/>
  <c r="MD23" i="16"/>
  <c r="ME23" i="16" s="1"/>
  <c r="MG23" i="16" s="1"/>
  <c r="MD19" i="16"/>
  <c r="ME19" i="16" s="1"/>
  <c r="MG19" i="16" s="1"/>
  <c r="MD15" i="16"/>
  <c r="ME15" i="16" s="1"/>
  <c r="MG15" i="16" s="1"/>
  <c r="MD11" i="16"/>
  <c r="ME11" i="16" s="1"/>
  <c r="MG11" i="16" s="1"/>
  <c r="MF63" i="16" a="1"/>
  <c r="MF63" i="16" s="1"/>
  <c r="MF58" i="16" a="1"/>
  <c r="MF58" i="16" s="1"/>
  <c r="MF54" i="16" a="1"/>
  <c r="MF54" i="16" s="1"/>
  <c r="MF50" i="16" a="1"/>
  <c r="MF50" i="16" s="1"/>
  <c r="MF46" i="16" a="1"/>
  <c r="MF46" i="16" s="1"/>
  <c r="MF42" i="16" a="1"/>
  <c r="MF42" i="16" s="1"/>
  <c r="MF38" i="16" a="1"/>
  <c r="MF38" i="16" s="1"/>
  <c r="MD63" i="16"/>
  <c r="ME63" i="16" s="1"/>
  <c r="MG63" i="16" s="1"/>
  <c r="MD58" i="16"/>
  <c r="MD54" i="16"/>
  <c r="ME54" i="16" s="1"/>
  <c r="MG54" i="16" s="1"/>
  <c r="MD50" i="16"/>
  <c r="ME50" i="16" s="1"/>
  <c r="MG50" i="16" s="1"/>
  <c r="MD46" i="16"/>
  <c r="MD42" i="16"/>
  <c r="ME42" i="16" s="1"/>
  <c r="MG42" i="16" s="1"/>
  <c r="MD38" i="16"/>
  <c r="ME38" i="16" s="1"/>
  <c r="MG38" i="16" s="1"/>
  <c r="MD34" i="16"/>
  <c r="MD30" i="16"/>
  <c r="ME30" i="16" s="1"/>
  <c r="MG30" i="16" s="1"/>
  <c r="MD26" i="16"/>
  <c r="ME26" i="16" s="1"/>
  <c r="MG26" i="16" s="1"/>
  <c r="MD22" i="16"/>
  <c r="ME22" i="16" s="1"/>
  <c r="MG22" i="16" s="1"/>
  <c r="MD18" i="16"/>
  <c r="ME18" i="16" s="1"/>
  <c r="MG18" i="16" s="1"/>
  <c r="MD14" i="16"/>
  <c r="MD10" i="16"/>
  <c r="ME10" i="16" s="1"/>
  <c r="MG10" i="16" s="1"/>
  <c r="MF61" i="16" a="1"/>
  <c r="MF61" i="16" s="1"/>
  <c r="MF57" i="16" a="1"/>
  <c r="MF57" i="16" s="1"/>
  <c r="MF53" i="16" a="1"/>
  <c r="MF53" i="16" s="1"/>
  <c r="MF49" i="16" a="1"/>
  <c r="MF49" i="16" s="1"/>
  <c r="MF45" i="16" a="1"/>
  <c r="MF45" i="16" s="1"/>
  <c r="MF41" i="16" a="1"/>
  <c r="MF41" i="16" s="1"/>
  <c r="MF37" i="16" a="1"/>
  <c r="MF37" i="16" s="1"/>
  <c r="MD61" i="16"/>
  <c r="ME61" i="16" s="1"/>
  <c r="MG61" i="16" s="1"/>
  <c r="MD57" i="16"/>
  <c r="ME57" i="16" s="1"/>
  <c r="MG57" i="16" s="1"/>
  <c r="MD53" i="16"/>
  <c r="ME53" i="16" s="1"/>
  <c r="MG53" i="16" s="1"/>
  <c r="MD49" i="16"/>
  <c r="ME49" i="16" s="1"/>
  <c r="MG49" i="16" s="1"/>
  <c r="MD45" i="16"/>
  <c r="ME45" i="16" s="1"/>
  <c r="MG45" i="16" s="1"/>
  <c r="MD41" i="16"/>
  <c r="ME41" i="16" s="1"/>
  <c r="MG41" i="16" s="1"/>
  <c r="MD37" i="16"/>
  <c r="ME37" i="16" s="1"/>
  <c r="MG37" i="16" s="1"/>
  <c r="MD33" i="16"/>
  <c r="ME33" i="16" s="1"/>
  <c r="MG33" i="16" s="1"/>
  <c r="MD29" i="16"/>
  <c r="ME29" i="16" s="1"/>
  <c r="MG29" i="16" s="1"/>
  <c r="MD25" i="16"/>
  <c r="ME25" i="16" s="1"/>
  <c r="MG25" i="16" s="1"/>
  <c r="MD21" i="16"/>
  <c r="ME21" i="16" s="1"/>
  <c r="MG21" i="16" s="1"/>
  <c r="MD17" i="16"/>
  <c r="ME17" i="16" s="1"/>
  <c r="MG17" i="16" s="1"/>
  <c r="MD13" i="16"/>
  <c r="ME13" i="16" s="1"/>
  <c r="MG13" i="16" s="1"/>
  <c r="MD9" i="16"/>
  <c r="MF60" i="16" a="1"/>
  <c r="MF60" i="16" s="1"/>
  <c r="MF56" i="16" a="1"/>
  <c r="MF56" i="16" s="1"/>
  <c r="MF52" i="16" a="1"/>
  <c r="MF52" i="16" s="1"/>
  <c r="MF48" i="16" a="1"/>
  <c r="MF48" i="16" s="1"/>
  <c r="MF44" i="16" a="1"/>
  <c r="MF44" i="16" s="1"/>
  <c r="MD48" i="16"/>
  <c r="ME48" i="16" s="1"/>
  <c r="MG48" i="16" s="1"/>
  <c r="MF26" i="16" a="1"/>
  <c r="MF26" i="16" s="1"/>
  <c r="MF17" i="16" a="1"/>
  <c r="MF17" i="16" s="1"/>
  <c r="MD12" i="16"/>
  <c r="ME12" i="16" s="1"/>
  <c r="MG12" i="16" s="1"/>
  <c r="MD60" i="16"/>
  <c r="MF35" i="16" a="1"/>
  <c r="MF35" i="16" s="1"/>
  <c r="MF31" i="16" a="1"/>
  <c r="MF31" i="16" s="1"/>
  <c r="MF22" i="16" a="1"/>
  <c r="MF22" i="16" s="1"/>
  <c r="MF13" i="16" a="1"/>
  <c r="MF13" i="16" s="1"/>
  <c r="MF32" i="16" a="1"/>
  <c r="MF32" i="16" s="1"/>
  <c r="MF27" i="16" a="1"/>
  <c r="MF27" i="16" s="1"/>
  <c r="MF18" i="16" a="1"/>
  <c r="MF18" i="16" s="1"/>
  <c r="MF9" i="16" a="1"/>
  <c r="MF9" i="16" s="1"/>
  <c r="MD52" i="16"/>
  <c r="MF40" i="16" a="1"/>
  <c r="MF40" i="16" s="1"/>
  <c r="MD32" i="16"/>
  <c r="MF28" i="16" a="1"/>
  <c r="MF28" i="16" s="1"/>
  <c r="MF23" i="16" a="1"/>
  <c r="MF23" i="16" s="1"/>
  <c r="MF14" i="16" a="1"/>
  <c r="MF14" i="16" s="1"/>
  <c r="MD40" i="16"/>
  <c r="ME40" i="16" s="1"/>
  <c r="MG40" i="16" s="1"/>
  <c r="MF33" i="16" a="1"/>
  <c r="MF33" i="16" s="1"/>
  <c r="MH33" i="16" s="1"/>
  <c r="MD28" i="16"/>
  <c r="ME28" i="16" s="1"/>
  <c r="MG28" i="16" s="1"/>
  <c r="MF24" i="16" a="1"/>
  <c r="MF24" i="16" s="1"/>
  <c r="MF19" i="16" a="1"/>
  <c r="MF19" i="16" s="1"/>
  <c r="MF10" i="16" a="1"/>
  <c r="MF10" i="16" s="1"/>
  <c r="MD44" i="16"/>
  <c r="MF36" i="16" a="1"/>
  <c r="MF36" i="16" s="1"/>
  <c r="MF29" i="16" a="1"/>
  <c r="MF29" i="16" s="1"/>
  <c r="MD24" i="16"/>
  <c r="MF20" i="16" a="1"/>
  <c r="MF20" i="16" s="1"/>
  <c r="MF15" i="16" a="1"/>
  <c r="MF15" i="16" s="1"/>
  <c r="MF30" i="16" a="1"/>
  <c r="MF30" i="16" s="1"/>
  <c r="MF21" i="16" a="1"/>
  <c r="MF21" i="16" s="1"/>
  <c r="MD16" i="16"/>
  <c r="ME16" i="16" s="1"/>
  <c r="MG16" i="16" s="1"/>
  <c r="MF12" i="16" a="1"/>
  <c r="MF12" i="16" s="1"/>
  <c r="MF16" i="16" a="1"/>
  <c r="MF16" i="16" s="1"/>
  <c r="MD36" i="16"/>
  <c r="MF25" i="16" a="1"/>
  <c r="MF25" i="16" s="1"/>
  <c r="MF34" i="16" a="1"/>
  <c r="MF34" i="16" s="1"/>
  <c r="MF11" i="16" a="1"/>
  <c r="MF11" i="16" s="1"/>
  <c r="MD56" i="16"/>
  <c r="MD20" i="16"/>
  <c r="ME20" i="16" s="1"/>
  <c r="MG20" i="16" s="1"/>
  <c r="LY29" i="16"/>
  <c r="LZ21" i="16"/>
  <c r="LY21" i="16"/>
  <c r="LY61" i="16"/>
  <c r="LZ61" i="16"/>
  <c r="LY38" i="16"/>
  <c r="LV19" i="16"/>
  <c r="LX19" i="16" s="1"/>
  <c r="LZ19" i="16" s="1"/>
  <c r="LY59" i="16"/>
  <c r="LZ59" i="16"/>
  <c r="LZ44" i="16"/>
  <c r="LY44" i="16"/>
  <c r="LP58" i="16"/>
  <c r="LY34" i="16"/>
  <c r="LZ34" i="16"/>
  <c r="LY14" i="16"/>
  <c r="LZ14" i="16"/>
  <c r="LZ27" i="16"/>
  <c r="LY27" i="16"/>
  <c r="LY42" i="16"/>
  <c r="LV55" i="16"/>
  <c r="LX55" i="16" s="1"/>
  <c r="LZ12" i="16"/>
  <c r="LY48" i="16"/>
  <c r="LZ48" i="16"/>
  <c r="AJ6" i="15"/>
  <c r="AK7" i="15"/>
  <c r="AJ8" i="15"/>
  <c r="MM6" i="16"/>
  <c r="MH62" i="16" l="1"/>
  <c r="MI53" i="16"/>
  <c r="MO62" i="16" a="1"/>
  <c r="MO62" i="16" s="1"/>
  <c r="MM62" i="16"/>
  <c r="MN62" i="16" s="1"/>
  <c r="MP62" i="16" s="1"/>
  <c r="MI62" i="16"/>
  <c r="LY11" i="16"/>
  <c r="LZ11" i="16"/>
  <c r="LY18" i="16"/>
  <c r="LZ18" i="16"/>
  <c r="LZ17" i="16"/>
  <c r="LY17" i="16"/>
  <c r="LY24" i="16"/>
  <c r="LZ24" i="16"/>
  <c r="LY46" i="16"/>
  <c r="LZ46" i="16"/>
  <c r="LY49" i="16"/>
  <c r="LZ49" i="16"/>
  <c r="MI25" i="16"/>
  <c r="MH25" i="16"/>
  <c r="ME36" i="16"/>
  <c r="MG36" i="16" s="1"/>
  <c r="MI36" i="16" s="1"/>
  <c r="ME24" i="16"/>
  <c r="MG24" i="16" s="1"/>
  <c r="ME60" i="16"/>
  <c r="MG60" i="16" s="1"/>
  <c r="MI33" i="16"/>
  <c r="MI37" i="16"/>
  <c r="MH37" i="16"/>
  <c r="ME14" i="16"/>
  <c r="MG14" i="16" s="1"/>
  <c r="ME46" i="16"/>
  <c r="MG46" i="16" s="1"/>
  <c r="MI50" i="16"/>
  <c r="MH50" i="16"/>
  <c r="LZ57" i="16"/>
  <c r="LY19" i="16"/>
  <c r="MI16" i="16"/>
  <c r="MH16" i="16"/>
  <c r="MI29" i="16"/>
  <c r="MH29" i="16"/>
  <c r="MI18" i="16"/>
  <c r="MH18" i="16"/>
  <c r="MI41" i="16"/>
  <c r="MH41" i="16"/>
  <c r="MH54" i="16"/>
  <c r="MI54" i="16"/>
  <c r="LZ31" i="16"/>
  <c r="MI27" i="16"/>
  <c r="MH27" i="16"/>
  <c r="MI17" i="16"/>
  <c r="MH17" i="16"/>
  <c r="ME9" i="16"/>
  <c r="MG9" i="16" s="1"/>
  <c r="MH9" i="16" s="1"/>
  <c r="MI45" i="16"/>
  <c r="MH45" i="16"/>
  <c r="MH43" i="16"/>
  <c r="MI43" i="16"/>
  <c r="MI12" i="16"/>
  <c r="MH12" i="16"/>
  <c r="MO63" i="16" a="1"/>
  <c r="MO63" i="16" s="1"/>
  <c r="MO58" i="16" a="1"/>
  <c r="MO58" i="16" s="1"/>
  <c r="NS58" i="16" s="1" a="1"/>
  <c r="NS58" i="16" s="1"/>
  <c r="MO54" i="16" a="1"/>
  <c r="MO54" i="16" s="1"/>
  <c r="NY54" i="16" s="1" a="1"/>
  <c r="NY54" i="16" s="1"/>
  <c r="MO50" i="16" a="1"/>
  <c r="MO50" i="16" s="1"/>
  <c r="OC50" i="16" s="1" a="1"/>
  <c r="OC50" i="16" s="1"/>
  <c r="MO46" i="16" a="1"/>
  <c r="MO46" i="16" s="1"/>
  <c r="MO42" i="16" a="1"/>
  <c r="MO42" i="16" s="1"/>
  <c r="NP42" i="16" s="1" a="1"/>
  <c r="NP42" i="16" s="1"/>
  <c r="MO38" i="16" a="1"/>
  <c r="MO38" i="16" s="1"/>
  <c r="MM63" i="16"/>
  <c r="MN63" i="16" s="1"/>
  <c r="MP63" i="16" s="1"/>
  <c r="MM58" i="16"/>
  <c r="MN58" i="16" s="1"/>
  <c r="MP58" i="16" s="1"/>
  <c r="MM54" i="16"/>
  <c r="MN54" i="16" s="1"/>
  <c r="MP54" i="16" s="1"/>
  <c r="MM50" i="16"/>
  <c r="MN50" i="16" s="1"/>
  <c r="MP50" i="16" s="1"/>
  <c r="MM46" i="16"/>
  <c r="MN46" i="16" s="1"/>
  <c r="MP46" i="16" s="1"/>
  <c r="MM42" i="16"/>
  <c r="MN42" i="16" s="1"/>
  <c r="MP42" i="16" s="1"/>
  <c r="MM38" i="16"/>
  <c r="MN38" i="16" s="1"/>
  <c r="MP38" i="16" s="1"/>
  <c r="MM34" i="16"/>
  <c r="MN34" i="16" s="1"/>
  <c r="MP34" i="16" s="1"/>
  <c r="MM30" i="16"/>
  <c r="MN30" i="16" s="1"/>
  <c r="MP30" i="16" s="1"/>
  <c r="MM26" i="16"/>
  <c r="MM22" i="16"/>
  <c r="MN22" i="16" s="1"/>
  <c r="MP22" i="16" s="1"/>
  <c r="MM18" i="16"/>
  <c r="MN18" i="16" s="1"/>
  <c r="MP18" i="16" s="1"/>
  <c r="MM14" i="16"/>
  <c r="MN14" i="16" s="1"/>
  <c r="MP14" i="16" s="1"/>
  <c r="MM10" i="16"/>
  <c r="MN10" i="16" s="1"/>
  <c r="MP10" i="16" s="1"/>
  <c r="MO61" i="16" a="1"/>
  <c r="MO61" i="16" s="1"/>
  <c r="NS61" i="16" s="1" a="1"/>
  <c r="NS61" i="16" s="1"/>
  <c r="MO57" i="16" a="1"/>
  <c r="MO57" i="16" s="1"/>
  <c r="NQ57" i="16" s="1" a="1"/>
  <c r="NQ57" i="16" s="1"/>
  <c r="MO53" i="16" a="1"/>
  <c r="MO53" i="16" s="1"/>
  <c r="MO49" i="16" a="1"/>
  <c r="MO49" i="16" s="1"/>
  <c r="MO45" i="16" a="1"/>
  <c r="MO45" i="16" s="1"/>
  <c r="NX45" i="16" s="1" a="1"/>
  <c r="NX45" i="16" s="1"/>
  <c r="MO41" i="16" a="1"/>
  <c r="MO41" i="16" s="1"/>
  <c r="OB41" i="16" s="1" a="1"/>
  <c r="OB41" i="16" s="1"/>
  <c r="MO37" i="16" a="1"/>
  <c r="MO37" i="16" s="1"/>
  <c r="OB37" i="16" s="1" a="1"/>
  <c r="OB37" i="16" s="1"/>
  <c r="MM61" i="16"/>
  <c r="MM57" i="16"/>
  <c r="MN57" i="16" s="1"/>
  <c r="MP57" i="16" s="1"/>
  <c r="MM53" i="16"/>
  <c r="MN53" i="16" s="1"/>
  <c r="MP53" i="16" s="1"/>
  <c r="MM49" i="16"/>
  <c r="MN49" i="16" s="1"/>
  <c r="MP49" i="16" s="1"/>
  <c r="MM45" i="16"/>
  <c r="MN45" i="16" s="1"/>
  <c r="MP45" i="16" s="1"/>
  <c r="MM41" i="16"/>
  <c r="MM37" i="16"/>
  <c r="MN37" i="16" s="1"/>
  <c r="MP37" i="16" s="1"/>
  <c r="MM33" i="16"/>
  <c r="MN33" i="16" s="1"/>
  <c r="MP33" i="16" s="1"/>
  <c r="MM29" i="16"/>
  <c r="MM25" i="16"/>
  <c r="MN25" i="16" s="1"/>
  <c r="MP25" i="16" s="1"/>
  <c r="MM21" i="16"/>
  <c r="MN21" i="16" s="1"/>
  <c r="MP21" i="16" s="1"/>
  <c r="MM17" i="16"/>
  <c r="MM13" i="16"/>
  <c r="MN13" i="16" s="1"/>
  <c r="MP13" i="16" s="1"/>
  <c r="MM9" i="16"/>
  <c r="MN9" i="16" s="1"/>
  <c r="MP9" i="16" s="1"/>
  <c r="MO60" i="16" a="1"/>
  <c r="MO60" i="16" s="1"/>
  <c r="NW60" i="16" s="1" a="1"/>
  <c r="NW60" i="16" s="1"/>
  <c r="MO56" i="16" a="1"/>
  <c r="MO56" i="16" s="1"/>
  <c r="MO52" i="16" a="1"/>
  <c r="MO52" i="16" s="1"/>
  <c r="MO48" i="16" a="1"/>
  <c r="MO48" i="16" s="1"/>
  <c r="OB48" i="16" s="1" a="1"/>
  <c r="OB48" i="16" s="1"/>
  <c r="MO44" i="16" a="1"/>
  <c r="MO44" i="16" s="1"/>
  <c r="NY44" i="16" s="1" a="1"/>
  <c r="NY44" i="16" s="1"/>
  <c r="MO40" i="16" a="1"/>
  <c r="MO40" i="16" s="1"/>
  <c r="NP40" i="16" s="1" a="1"/>
  <c r="NP40" i="16" s="1"/>
  <c r="MO36" i="16" a="1"/>
  <c r="MO36" i="16" s="1"/>
  <c r="MM60" i="16"/>
  <c r="MN60" i="16" s="1"/>
  <c r="MP60" i="16" s="1"/>
  <c r="MM56" i="16"/>
  <c r="MN56" i="16" s="1"/>
  <c r="MP56" i="16" s="1"/>
  <c r="MM52" i="16"/>
  <c r="MN52" i="16" s="1"/>
  <c r="MP52" i="16" s="1"/>
  <c r="MM48" i="16"/>
  <c r="MN48" i="16" s="1"/>
  <c r="MP48" i="16" s="1"/>
  <c r="MM44" i="16"/>
  <c r="MN44" i="16" s="1"/>
  <c r="MP44" i="16" s="1"/>
  <c r="MM40" i="16"/>
  <c r="MN40" i="16" s="1"/>
  <c r="MP40" i="16" s="1"/>
  <c r="MM36" i="16"/>
  <c r="MN36" i="16" s="1"/>
  <c r="MP36" i="16" s="1"/>
  <c r="MM32" i="16"/>
  <c r="MN32" i="16" s="1"/>
  <c r="MP32" i="16" s="1"/>
  <c r="MM28" i="16"/>
  <c r="MN28" i="16" s="1"/>
  <c r="MP28" i="16" s="1"/>
  <c r="MM24" i="16"/>
  <c r="MM20" i="16"/>
  <c r="MM16" i="16"/>
  <c r="MN16" i="16" s="1"/>
  <c r="MP16" i="16" s="1"/>
  <c r="MM12" i="16"/>
  <c r="MN12" i="16" s="1"/>
  <c r="MP12" i="16" s="1"/>
  <c r="MO59" i="16" a="1"/>
  <c r="MO59" i="16" s="1"/>
  <c r="NP59" i="16" s="1" a="1"/>
  <c r="NP59" i="16" s="1"/>
  <c r="MO55" i="16" a="1"/>
  <c r="MO55" i="16" s="1"/>
  <c r="MO51" i="16" a="1"/>
  <c r="MO51" i="16" s="1"/>
  <c r="MO47" i="16" a="1"/>
  <c r="MO47" i="16" s="1"/>
  <c r="NZ47" i="16" s="1" a="1"/>
  <c r="NZ47" i="16" s="1"/>
  <c r="MO43" i="16" a="1"/>
  <c r="MO43" i="16" s="1"/>
  <c r="OB43" i="16" s="1" a="1"/>
  <c r="OB43" i="16" s="1"/>
  <c r="MM35" i="16"/>
  <c r="MM31" i="16"/>
  <c r="MO27" i="16" a="1"/>
  <c r="MO27" i="16" s="1"/>
  <c r="NY27" i="16" s="1" a="1"/>
  <c r="NY27" i="16" s="1"/>
  <c r="MO22" i="16" a="1"/>
  <c r="MO22" i="16" s="1"/>
  <c r="MO13" i="16" a="1"/>
  <c r="MO13" i="16" s="1"/>
  <c r="NP13" i="16" s="1" a="1"/>
  <c r="NP13" i="16" s="1"/>
  <c r="MM47" i="16"/>
  <c r="MO32" i="16" a="1"/>
  <c r="MO32" i="16" s="1"/>
  <c r="MQ32" i="16" s="1"/>
  <c r="MM27" i="16"/>
  <c r="MN27" i="16" s="1"/>
  <c r="MP27" i="16" s="1"/>
  <c r="MO23" i="16" a="1"/>
  <c r="MO23" i="16" s="1"/>
  <c r="NU23" i="16" s="1" a="1"/>
  <c r="NU23" i="16" s="1"/>
  <c r="MO18" i="16" a="1"/>
  <c r="MO18" i="16" s="1"/>
  <c r="MO9" i="16" a="1"/>
  <c r="MO9" i="16" s="1"/>
  <c r="MM59" i="16"/>
  <c r="MO28" i="16" a="1"/>
  <c r="MO28" i="16" s="1"/>
  <c r="MM23" i="16"/>
  <c r="MN23" i="16" s="1"/>
  <c r="MP23" i="16" s="1"/>
  <c r="MO19" i="16" a="1"/>
  <c r="MO19" i="16" s="1"/>
  <c r="NV19" i="16" s="1" a="1"/>
  <c r="NV19" i="16" s="1"/>
  <c r="MO14" i="16" a="1"/>
  <c r="MO14" i="16" s="1"/>
  <c r="NS14" i="16" s="1" a="1"/>
  <c r="NS14" i="16" s="1"/>
  <c r="MO33" i="16" a="1"/>
  <c r="MO33" i="16" s="1"/>
  <c r="NP33" i="16" s="1" a="1"/>
  <c r="NP33" i="16" s="1"/>
  <c r="MO24" i="16" a="1"/>
  <c r="MO24" i="16" s="1"/>
  <c r="NQ24" i="16" s="1" a="1"/>
  <c r="NQ24" i="16" s="1"/>
  <c r="MM19" i="16"/>
  <c r="MO15" i="16" a="1"/>
  <c r="MO15" i="16" s="1"/>
  <c r="NS15" i="16" s="1" a="1"/>
  <c r="NS15" i="16" s="1"/>
  <c r="MO10" i="16" a="1"/>
  <c r="MO10" i="16" s="1"/>
  <c r="NW10" i="16" s="1" a="1"/>
  <c r="NW10" i="16" s="1"/>
  <c r="MM51" i="16"/>
  <c r="MO29" i="16" a="1"/>
  <c r="MO29" i="16" s="1"/>
  <c r="NU29" i="16" s="1" a="1"/>
  <c r="NU29" i="16" s="1"/>
  <c r="MO20" i="16" a="1"/>
  <c r="MO20" i="16" s="1"/>
  <c r="MM15" i="16"/>
  <c r="MN15" i="16" s="1"/>
  <c r="MP15" i="16" s="1"/>
  <c r="MO11" i="16" a="1"/>
  <c r="MO11" i="16" s="1"/>
  <c r="MO39" i="16" a="1"/>
  <c r="MO39" i="16" s="1"/>
  <c r="NQ39" i="16" s="1" a="1"/>
  <c r="NQ39" i="16" s="1"/>
  <c r="MO34" i="16" a="1"/>
  <c r="MO34" i="16" s="1"/>
  <c r="NP34" i="16" s="1" a="1"/>
  <c r="NP34" i="16" s="1"/>
  <c r="MO25" i="16" a="1"/>
  <c r="MO25" i="16" s="1"/>
  <c r="NW25" i="16" s="1" a="1"/>
  <c r="NW25" i="16" s="1"/>
  <c r="MO16" i="16" a="1"/>
  <c r="MO16" i="16" s="1"/>
  <c r="NS16" i="16" s="1" a="1"/>
  <c r="NS16" i="16" s="1"/>
  <c r="MM11" i="16"/>
  <c r="MN11" i="16" s="1"/>
  <c r="MP11" i="16" s="1"/>
  <c r="MM55" i="16"/>
  <c r="MO35" i="16" a="1"/>
  <c r="MO35" i="16" s="1"/>
  <c r="NU35" i="16" s="1" a="1"/>
  <c r="NU35" i="16" s="1"/>
  <c r="MO31" i="16" a="1"/>
  <c r="MO31" i="16" s="1"/>
  <c r="NQ31" i="16" s="1" a="1"/>
  <c r="NQ31" i="16" s="1"/>
  <c r="MO26" i="16" a="1"/>
  <c r="MO26" i="16" s="1"/>
  <c r="NZ26" i="16" s="1" a="1"/>
  <c r="NZ26" i="16" s="1"/>
  <c r="MO17" i="16" a="1"/>
  <c r="MO17" i="16" s="1"/>
  <c r="NZ17" i="16" s="1" a="1"/>
  <c r="NZ17" i="16" s="1"/>
  <c r="MM43" i="16"/>
  <c r="MN43" i="16" s="1"/>
  <c r="MP43" i="16" s="1"/>
  <c r="MM39" i="16"/>
  <c r="MO12" i="16" a="1"/>
  <c r="MO12" i="16" s="1"/>
  <c r="NS12" i="16" s="1" a="1"/>
  <c r="NS12" i="16" s="1"/>
  <c r="MO21" i="16" a="1"/>
  <c r="MO21" i="16" s="1"/>
  <c r="NU21" i="16" s="1" a="1"/>
  <c r="NU21" i="16" s="1"/>
  <c r="MO30" i="16" a="1"/>
  <c r="MO30" i="16" s="1"/>
  <c r="NS30" i="16" s="1" a="1"/>
  <c r="NS30" i="16" s="1"/>
  <c r="ME44" i="16"/>
  <c r="MG44" i="16" s="1"/>
  <c r="MH44" i="16" s="1"/>
  <c r="MH26" i="16"/>
  <c r="MI26" i="16"/>
  <c r="MH49" i="16"/>
  <c r="MI49" i="16"/>
  <c r="ME58" i="16"/>
  <c r="MG58" i="16" s="1"/>
  <c r="MH63" i="16"/>
  <c r="MI63" i="16"/>
  <c r="ME39" i="16"/>
  <c r="MG39" i="16" s="1"/>
  <c r="MI47" i="16"/>
  <c r="MH47" i="16"/>
  <c r="MI23" i="16"/>
  <c r="MH23" i="16"/>
  <c r="ME56" i="16"/>
  <c r="MG56" i="16" s="1"/>
  <c r="MH56" i="16" s="1"/>
  <c r="MH21" i="16"/>
  <c r="MI21" i="16"/>
  <c r="MH10" i="16"/>
  <c r="MI10" i="16"/>
  <c r="MH28" i="16"/>
  <c r="MI28" i="16"/>
  <c r="MH13" i="16"/>
  <c r="MI13" i="16"/>
  <c r="MH53" i="16"/>
  <c r="MI51" i="16"/>
  <c r="MH51" i="16"/>
  <c r="MH30" i="16"/>
  <c r="MI30" i="16"/>
  <c r="MH19" i="16"/>
  <c r="MI19" i="16"/>
  <c r="ME32" i="16"/>
  <c r="MG32" i="16" s="1"/>
  <c r="MI22" i="16"/>
  <c r="MH22" i="16"/>
  <c r="MI57" i="16"/>
  <c r="MH57" i="16"/>
  <c r="ME34" i="16"/>
  <c r="MG34" i="16" s="1"/>
  <c r="MI34" i="16" s="1"/>
  <c r="MH38" i="16"/>
  <c r="MI38" i="16"/>
  <c r="MI55" i="16"/>
  <c r="MH55" i="16"/>
  <c r="MI15" i="16"/>
  <c r="MH15" i="16"/>
  <c r="MI40" i="16"/>
  <c r="MH40" i="16"/>
  <c r="MI31" i="16"/>
  <c r="MH31" i="16"/>
  <c r="MI48" i="16"/>
  <c r="MH48" i="16"/>
  <c r="MI61" i="16"/>
  <c r="MH61" i="16"/>
  <c r="MH42" i="16"/>
  <c r="MI42" i="16"/>
  <c r="MH59" i="16"/>
  <c r="MI59" i="16"/>
  <c r="MH11" i="16"/>
  <c r="MI11" i="16"/>
  <c r="MI20" i="16"/>
  <c r="MH20" i="16"/>
  <c r="ME52" i="16"/>
  <c r="MG52" i="16" s="1"/>
  <c r="MH35" i="16"/>
  <c r="MI35" i="16"/>
  <c r="NU40" i="16" a="1"/>
  <c r="NU40" i="16" s="1"/>
  <c r="NS40" i="16" a="1"/>
  <c r="NS40" i="16" s="1"/>
  <c r="NP45" i="16" a="1"/>
  <c r="NP45" i="16" s="1"/>
  <c r="NQ45" i="16" a="1"/>
  <c r="NQ45" i="16" s="1"/>
  <c r="OC45" i="16" a="1"/>
  <c r="OC45" i="16" s="1"/>
  <c r="NY45" i="16" a="1"/>
  <c r="NY45" i="16" s="1"/>
  <c r="NY40" i="16" a="1"/>
  <c r="NY40" i="16" s="1"/>
  <c r="OC51" i="16" a="1"/>
  <c r="OC51" i="16" s="1"/>
  <c r="NW63" i="16" a="1"/>
  <c r="NW63" i="16" s="1"/>
  <c r="NU63" i="16" a="1"/>
  <c r="NU63" i="16" s="1"/>
  <c r="OA36" i="16" a="1"/>
  <c r="OA36" i="16" s="1"/>
  <c r="NU36" i="16" a="1"/>
  <c r="NU36" i="16" s="1"/>
  <c r="NS24" i="16" a="1"/>
  <c r="NS24" i="16" s="1"/>
  <c r="NV24" i="16" a="1"/>
  <c r="NV24" i="16" s="1"/>
  <c r="OA52" i="16" a="1"/>
  <c r="OA52" i="16" s="1"/>
  <c r="NV52" i="16" a="1"/>
  <c r="NV52" i="16" s="1"/>
  <c r="OB52" i="16" a="1"/>
  <c r="OB52" i="16" s="1"/>
  <c r="NU52" i="16" a="1"/>
  <c r="NU52" i="16" s="1"/>
  <c r="NZ59" i="16" a="1"/>
  <c r="NZ59" i="16" s="1"/>
  <c r="NZ40" i="16" a="1"/>
  <c r="NZ40" i="16" s="1"/>
  <c r="NZ57" i="16" a="1"/>
  <c r="NZ57" i="16" s="1"/>
  <c r="NY57" i="16" a="1"/>
  <c r="NY57" i="16" s="1"/>
  <c r="NW51" i="16" a="1"/>
  <c r="NW51" i="16" s="1"/>
  <c r="NP63" i="16" a="1"/>
  <c r="NP63" i="16" s="1"/>
  <c r="NS63" i="16" a="1"/>
  <c r="NS63" i="16" s="1"/>
  <c r="NY36" i="16" a="1"/>
  <c r="NY36" i="16" s="1"/>
  <c r="OB36" i="16" a="1"/>
  <c r="OB36" i="16" s="1"/>
  <c r="OB38" i="16" a="1"/>
  <c r="OB38" i="16" s="1"/>
  <c r="NV59" i="16" a="1"/>
  <c r="NV59" i="16" s="1"/>
  <c r="OB40" i="16" a="1"/>
  <c r="OB40" i="16" s="1"/>
  <c r="NP57" i="16" a="1"/>
  <c r="NP57" i="16" s="1"/>
  <c r="OB57" i="16" a="1"/>
  <c r="OB57" i="16" s="1"/>
  <c r="NZ51" i="16" a="1"/>
  <c r="NZ51" i="16" s="1"/>
  <c r="NQ63" i="16" a="1"/>
  <c r="NQ63" i="16" s="1"/>
  <c r="NW52" i="16" a="1"/>
  <c r="NW52" i="16" s="1"/>
  <c r="NQ36" i="16" a="1"/>
  <c r="NQ36" i="16" s="1"/>
  <c r="NZ36" i="16" a="1"/>
  <c r="NZ36" i="16" s="1"/>
  <c r="NZ16" i="16" a="1"/>
  <c r="NZ16" i="16" s="1"/>
  <c r="OC16" i="16" a="1"/>
  <c r="OC16" i="16" s="1"/>
  <c r="NW16" i="16" a="1"/>
  <c r="NW16" i="16" s="1"/>
  <c r="NW49" i="16" a="1"/>
  <c r="NW49" i="16" s="1"/>
  <c r="NV49" i="16" a="1"/>
  <c r="NV49" i="16" s="1"/>
  <c r="NU49" i="16" a="1"/>
  <c r="NU49" i="16" s="1"/>
  <c r="NQ49" i="16" a="1"/>
  <c r="NQ49" i="16" s="1"/>
  <c r="OA47" i="16" a="1"/>
  <c r="OA47" i="16" s="1"/>
  <c r="NW59" i="16" a="1"/>
  <c r="NW59" i="16" s="1"/>
  <c r="NS59" i="16" a="1"/>
  <c r="NS59" i="16" s="1"/>
  <c r="NQ40" i="16" a="1"/>
  <c r="NQ40" i="16" s="1"/>
  <c r="OC57" i="16" a="1"/>
  <c r="OC57" i="16" s="1"/>
  <c r="NV57" i="16" a="1"/>
  <c r="NV57" i="16" s="1"/>
  <c r="NX42" i="16" a="1"/>
  <c r="NX42" i="16" s="1"/>
  <c r="OA63" i="16" a="1"/>
  <c r="OA63" i="16" s="1"/>
  <c r="NX52" i="16" a="1"/>
  <c r="NX52" i="16" s="1"/>
  <c r="NZ58" i="16" a="1"/>
  <c r="NZ58" i="16" s="1"/>
  <c r="NX36" i="16" a="1"/>
  <c r="NX36" i="16" s="1"/>
  <c r="NU13" i="16" a="1"/>
  <c r="NU13" i="16" s="1"/>
  <c r="NW18" i="16" a="1"/>
  <c r="NW18" i="16" s="1"/>
  <c r="NY18" i="16" a="1"/>
  <c r="NY18" i="16" s="1"/>
  <c r="NS18" i="16" a="1"/>
  <c r="NS18" i="16" s="1"/>
  <c r="NZ18" i="16" a="1"/>
  <c r="NZ18" i="16" s="1"/>
  <c r="OB59" i="16" a="1"/>
  <c r="OB59" i="16" s="1"/>
  <c r="NX40" i="16" a="1"/>
  <c r="NX40" i="16" s="1"/>
  <c r="NW57" i="16" a="1"/>
  <c r="NW57" i="16" s="1"/>
  <c r="OA57" i="16" a="1"/>
  <c r="OA57" i="16" s="1"/>
  <c r="OC58" i="16" a="1"/>
  <c r="OC58" i="16" s="1"/>
  <c r="NV63" i="16" a="1"/>
  <c r="NV63" i="16" s="1"/>
  <c r="NS13" i="16" a="1"/>
  <c r="NS13" i="16" s="1"/>
  <c r="NS52" i="16" a="1"/>
  <c r="NS52" i="16" s="1"/>
  <c r="NZ45" i="16" a="1"/>
  <c r="NZ45" i="16" s="1"/>
  <c r="OC38" i="16" a="1"/>
  <c r="OC38" i="16" s="1"/>
  <c r="NP38" i="16" a="1"/>
  <c r="NP38" i="16" s="1"/>
  <c r="NQ38" i="16" a="1"/>
  <c r="NQ38" i="16" s="1"/>
  <c r="NX38" i="16" a="1"/>
  <c r="NX38" i="16" s="1"/>
  <c r="NW38" i="16" a="1"/>
  <c r="NW38" i="16" s="1"/>
  <c r="NP22" i="16" a="1"/>
  <c r="NP22" i="16" s="1"/>
  <c r="NX47" i="16" a="1"/>
  <c r="NX47" i="16" s="1"/>
  <c r="NQ59" i="16" a="1"/>
  <c r="NQ59" i="16" s="1"/>
  <c r="NW40" i="16" a="1"/>
  <c r="NW40" i="16" s="1"/>
  <c r="NS57" i="16" a="1"/>
  <c r="NS57" i="16" s="1"/>
  <c r="NU42" i="16" a="1"/>
  <c r="NU42" i="16" s="1"/>
  <c r="NX63" i="16" a="1"/>
  <c r="NX63" i="16" s="1"/>
  <c r="OC52" i="16" a="1"/>
  <c r="OC52" i="16" s="1"/>
  <c r="NX58" i="16" a="1"/>
  <c r="NX58" i="16" s="1"/>
  <c r="OC36" i="16" a="1"/>
  <c r="OC36" i="16" s="1"/>
  <c r="NV46" i="16" a="1"/>
  <c r="NV46" i="16" s="1"/>
  <c r="NY46" i="16" a="1"/>
  <c r="NY46" i="16" s="1"/>
  <c r="NP46" i="16" a="1"/>
  <c r="NP46" i="16" s="1"/>
  <c r="NX51" i="16" a="1"/>
  <c r="NX51" i="16" s="1"/>
  <c r="NY51" i="16" a="1"/>
  <c r="NY51" i="16" s="1"/>
  <c r="NS51" i="16" a="1"/>
  <c r="NS51" i="16" s="1"/>
  <c r="NU51" i="16" a="1"/>
  <c r="NU51" i="16" s="1"/>
  <c r="NV51" i="16" a="1"/>
  <c r="NV51" i="16" s="1"/>
  <c r="OA51" i="16" a="1"/>
  <c r="OA51" i="16" s="1"/>
  <c r="NY47" i="16" a="1"/>
  <c r="NY47" i="16" s="1"/>
  <c r="NW47" i="16" a="1"/>
  <c r="NW47" i="16" s="1"/>
  <c r="OC40" i="16" a="1"/>
  <c r="OC40" i="16" s="1"/>
  <c r="NX57" i="16" a="1"/>
  <c r="NX57" i="16" s="1"/>
  <c r="NZ63" i="16" a="1"/>
  <c r="NZ63" i="16" s="1"/>
  <c r="NQ52" i="16" a="1"/>
  <c r="NQ52" i="16" s="1"/>
  <c r="NZ28" i="16" a="1"/>
  <c r="NZ28" i="16" s="1"/>
  <c r="OB44" i="16" a="1"/>
  <c r="OB44" i="16" s="1"/>
  <c r="NU44" i="16" a="1"/>
  <c r="NU44" i="16" s="1"/>
  <c r="NQ44" i="16" a="1"/>
  <c r="NQ44" i="16" s="1"/>
  <c r="NX44" i="16" a="1"/>
  <c r="NX44" i="16" s="1"/>
  <c r="NW44" i="16" a="1"/>
  <c r="NW44" i="16" s="1"/>
  <c r="NZ44" i="16" a="1"/>
  <c r="NZ44" i="16" s="1"/>
  <c r="NV44" i="16" a="1"/>
  <c r="NV44" i="16" s="1"/>
  <c r="OA44" i="16" a="1"/>
  <c r="OA44" i="16" s="1"/>
  <c r="NP44" i="16" a="1"/>
  <c r="NP44" i="16" s="1"/>
  <c r="OB55" i="16" a="1"/>
  <c r="OB55" i="16" s="1"/>
  <c r="OA55" i="16" a="1"/>
  <c r="OA55" i="16" s="1"/>
  <c r="NV55" i="16" a="1"/>
  <c r="NV55" i="16" s="1"/>
  <c r="NQ55" i="16" a="1"/>
  <c r="NQ55" i="16" s="1"/>
  <c r="NS55" i="16" a="1"/>
  <c r="NS55" i="16" s="1"/>
  <c r="OC55" i="16" a="1"/>
  <c r="OC55" i="16" s="1"/>
  <c r="NW55" i="16" a="1"/>
  <c r="NW55" i="16" s="1"/>
  <c r="NZ55" i="16" a="1"/>
  <c r="NZ55" i="16" s="1"/>
  <c r="NP55" i="16" a="1"/>
  <c r="NP55" i="16" s="1"/>
  <c r="NX55" i="16" a="1"/>
  <c r="NX55" i="16" s="1"/>
  <c r="NU55" i="16" a="1"/>
  <c r="NU55" i="16" s="1"/>
  <c r="NY55" i="16" a="1"/>
  <c r="NY55" i="16" s="1"/>
  <c r="NS47" i="16" a="1"/>
  <c r="NS47" i="16" s="1"/>
  <c r="OA58" i="16" a="1"/>
  <c r="OA58" i="16" s="1"/>
  <c r="NU59" i="16" a="1"/>
  <c r="NU59" i="16" s="1"/>
  <c r="NV40" i="16" a="1"/>
  <c r="NV40" i="16" s="1"/>
  <c r="NP31" i="16" a="1"/>
  <c r="NP31" i="16" s="1"/>
  <c r="NU57" i="16" a="1"/>
  <c r="NU57" i="16" s="1"/>
  <c r="OC63" i="16" a="1"/>
  <c r="OC63" i="16" s="1"/>
  <c r="NY63" i="16" a="1"/>
  <c r="NY63" i="16" s="1"/>
  <c r="NY58" i="16" a="1"/>
  <c r="NY58" i="16" s="1"/>
  <c r="NZ52" i="16" a="1"/>
  <c r="NZ52" i="16" s="1"/>
  <c r="NV36" i="16" a="1"/>
  <c r="NV36" i="16" s="1"/>
  <c r="AK6" i="15"/>
  <c r="AK8" i="15"/>
  <c r="AL7" i="15"/>
  <c r="NQ42" i="16" l="1" a="1"/>
  <c r="NQ42" i="16" s="1"/>
  <c r="NV61" i="16" a="1"/>
  <c r="NV61" i="16" s="1"/>
  <c r="NX27" i="16" a="1"/>
  <c r="NX27" i="16" s="1"/>
  <c r="NQ61" i="16" a="1"/>
  <c r="NQ61" i="16" s="1"/>
  <c r="NS27" i="16" a="1"/>
  <c r="NS27" i="16" s="1"/>
  <c r="NW42" i="16" a="1"/>
  <c r="NW42" i="16" s="1"/>
  <c r="OB42" i="16" a="1"/>
  <c r="OB42" i="16" s="1"/>
  <c r="OB27" i="16" a="1"/>
  <c r="OB27" i="16" s="1"/>
  <c r="NS42" i="16" a="1"/>
  <c r="NS42" i="16" s="1"/>
  <c r="OA42" i="16" a="1"/>
  <c r="OA42" i="16" s="1"/>
  <c r="NZ42" i="16" a="1"/>
  <c r="NZ42" i="16" s="1"/>
  <c r="NZ27" i="16" a="1"/>
  <c r="NZ27" i="16" s="1"/>
  <c r="NV31" i="16" a="1"/>
  <c r="NV31" i="16" s="1"/>
  <c r="NS41" i="16" a="1"/>
  <c r="NS41" i="16" s="1"/>
  <c r="NQ54" i="16" a="1"/>
  <c r="NQ54" i="16" s="1"/>
  <c r="NZ41" i="16" a="1"/>
  <c r="NZ41" i="16" s="1"/>
  <c r="NU31" i="16" a="1"/>
  <c r="NU31" i="16" s="1"/>
  <c r="OB45" i="16" a="1"/>
  <c r="OB45" i="16" s="1"/>
  <c r="NZ54" i="16" a="1"/>
  <c r="NZ54" i="16" s="1"/>
  <c r="OC47" i="16" a="1"/>
  <c r="OC47" i="16" s="1"/>
  <c r="NP47" i="16" a="1"/>
  <c r="NP47" i="16" s="1"/>
  <c r="NW45" i="16" a="1"/>
  <c r="NW45" i="16" s="1"/>
  <c r="MQ28" i="16"/>
  <c r="OA54" i="16" a="1"/>
  <c r="OA54" i="16" s="1"/>
  <c r="OB47" i="16" a="1"/>
  <c r="OB47" i="16" s="1"/>
  <c r="NQ47" i="16" a="1"/>
  <c r="NQ47" i="16" s="1"/>
  <c r="NV47" i="16" a="1"/>
  <c r="NV47" i="16" s="1"/>
  <c r="NW19" i="16" a="1"/>
  <c r="NW19" i="16" s="1"/>
  <c r="NS45" i="16" a="1"/>
  <c r="NS45" i="16" s="1"/>
  <c r="MR22" i="16"/>
  <c r="NY19" i="16" a="1"/>
  <c r="NY19" i="16" s="1"/>
  <c r="OA19" i="16" a="1"/>
  <c r="OA19" i="16" s="1"/>
  <c r="OA45" i="16" a="1"/>
  <c r="OA45" i="16" s="1"/>
  <c r="MQ9" i="16"/>
  <c r="MQ48" i="16"/>
  <c r="OB31" i="16" a="1"/>
  <c r="OB31" i="16" s="1"/>
  <c r="NX60" i="16" a="1"/>
  <c r="NX60" i="16" s="1"/>
  <c r="OB54" i="16" a="1"/>
  <c r="OB54" i="16" s="1"/>
  <c r="NQ41" i="16" a="1"/>
  <c r="NQ41" i="16" s="1"/>
  <c r="NY60" i="16" a="1"/>
  <c r="NY60" i="16" s="1"/>
  <c r="NQ43" i="16" a="1"/>
  <c r="NQ43" i="16" s="1"/>
  <c r="NP14" i="16" a="1"/>
  <c r="NP14" i="16" s="1"/>
  <c r="OC41" i="16" a="1"/>
  <c r="OC41" i="16" s="1"/>
  <c r="NU60" i="16" a="1"/>
  <c r="NU60" i="16" s="1"/>
  <c r="NW41" i="16" a="1"/>
  <c r="NW41" i="16" s="1"/>
  <c r="OC60" i="16" a="1"/>
  <c r="OC60" i="16" s="1"/>
  <c r="OA60" i="16" a="1"/>
  <c r="OA60" i="16" s="1"/>
  <c r="NX54" i="16" a="1"/>
  <c r="NX54" i="16" s="1"/>
  <c r="OC54" i="16" a="1"/>
  <c r="OC54" i="16" s="1"/>
  <c r="NU54" i="16" a="1"/>
  <c r="NU54" i="16" s="1"/>
  <c r="NW14" i="16" a="1"/>
  <c r="NW14" i="16" s="1"/>
  <c r="OB60" i="16" a="1"/>
  <c r="OB60" i="16" s="1"/>
  <c r="NX41" i="16" a="1"/>
  <c r="NX41" i="16" s="1"/>
  <c r="OA43" i="16" a="1"/>
  <c r="OA43" i="16" s="1"/>
  <c r="NP60" i="16" a="1"/>
  <c r="NP60" i="16" s="1"/>
  <c r="NP54" i="16" a="1"/>
  <c r="NP54" i="16" s="1"/>
  <c r="NV54" i="16" a="1"/>
  <c r="NV54" i="16" s="1"/>
  <c r="NX14" i="16" a="1"/>
  <c r="NX14" i="16" s="1"/>
  <c r="NU43" i="16" a="1"/>
  <c r="NU43" i="16" s="1"/>
  <c r="OA14" i="16" a="1"/>
  <c r="OA14" i="16" s="1"/>
  <c r="NV41" i="16" a="1"/>
  <c r="NV41" i="16" s="1"/>
  <c r="NS54" i="16" a="1"/>
  <c r="NS54" i="16" s="1"/>
  <c r="NZ43" i="16" a="1"/>
  <c r="NZ43" i="16" s="1"/>
  <c r="NX43" i="16" a="1"/>
  <c r="NX43" i="16" s="1"/>
  <c r="NY14" i="16" a="1"/>
  <c r="NY14" i="16" s="1"/>
  <c r="NV60" i="16" a="1"/>
  <c r="NV60" i="16" s="1"/>
  <c r="NW43" i="16" a="1"/>
  <c r="NW43" i="16" s="1"/>
  <c r="NP43" i="16" a="1"/>
  <c r="NP43" i="16" s="1"/>
  <c r="NQ60" i="16" a="1"/>
  <c r="NQ60" i="16" s="1"/>
  <c r="NY43" i="16" a="1"/>
  <c r="NY43" i="16" s="1"/>
  <c r="NV43" i="16" a="1"/>
  <c r="NV43" i="16" s="1"/>
  <c r="OB50" i="16" a="1"/>
  <c r="OB50" i="16" s="1"/>
  <c r="NV39" i="16" a="1"/>
  <c r="NV39" i="16" s="1"/>
  <c r="NS37" i="16" a="1"/>
  <c r="NS37" i="16" s="1"/>
  <c r="NY37" i="16" a="1"/>
  <c r="NY37" i="16" s="1"/>
  <c r="NV37" i="16" a="1"/>
  <c r="NV37" i="16" s="1"/>
  <c r="OA37" i="16" a="1"/>
  <c r="OA37" i="16" s="1"/>
  <c r="NP50" i="16" a="1"/>
  <c r="NP50" i="16" s="1"/>
  <c r="OC37" i="16" a="1"/>
  <c r="OC37" i="16" s="1"/>
  <c r="NQ37" i="16" a="1"/>
  <c r="NQ37" i="16" s="1"/>
  <c r="OC9" i="16" a="1"/>
  <c r="OC9" i="16" s="1"/>
  <c r="NQ50" i="16" a="1"/>
  <c r="NQ50" i="16" s="1"/>
  <c r="NX37" i="16" a="1"/>
  <c r="NX37" i="16" s="1"/>
  <c r="NY50" i="16" a="1"/>
  <c r="NY50" i="16" s="1"/>
  <c r="NS50" i="16" a="1"/>
  <c r="NS50" i="16" s="1"/>
  <c r="NW37" i="16" a="1"/>
  <c r="NW37" i="16" s="1"/>
  <c r="NV50" i="16" a="1"/>
  <c r="NV50" i="16" s="1"/>
  <c r="OC35" i="16" a="1"/>
  <c r="OC35" i="16" s="1"/>
  <c r="NX35" i="16" a="1"/>
  <c r="NX35" i="16" s="1"/>
  <c r="NY30" i="16" a="1"/>
  <c r="NY30" i="16" s="1"/>
  <c r="OA35" i="16" a="1"/>
  <c r="OA35" i="16" s="1"/>
  <c r="NW23" i="16" a="1"/>
  <c r="NW23" i="16" s="1"/>
  <c r="NV33" i="16" a="1"/>
  <c r="NV33" i="16" s="1"/>
  <c r="NW33" i="16" a="1"/>
  <c r="NW33" i="16" s="1"/>
  <c r="NS33" i="16" a="1"/>
  <c r="NS33" i="16" s="1"/>
  <c r="NP35" i="16" a="1"/>
  <c r="NP35" i="16" s="1"/>
  <c r="NQ23" i="16" a="1"/>
  <c r="NQ23" i="16" s="1"/>
  <c r="OA33" i="16" a="1"/>
  <c r="OA33" i="16" s="1"/>
  <c r="NW35" i="16" a="1"/>
  <c r="NW35" i="16" s="1"/>
  <c r="OC23" i="16" a="1"/>
  <c r="OC23" i="16" s="1"/>
  <c r="NZ33" i="16" a="1"/>
  <c r="NZ33" i="16" s="1"/>
  <c r="NY33" i="16" a="1"/>
  <c r="NY33" i="16" s="1"/>
  <c r="NQ35" i="16" a="1"/>
  <c r="NQ35" i="16" s="1"/>
  <c r="OC33" i="16" a="1"/>
  <c r="OC33" i="16" s="1"/>
  <c r="MR62" i="16"/>
  <c r="MQ62" i="16"/>
  <c r="NW39" i="16" a="1"/>
  <c r="NW39" i="16" s="1"/>
  <c r="NX12" i="16" a="1"/>
  <c r="NX12" i="16" s="1"/>
  <c r="OC59" i="16" a="1"/>
  <c r="OC59" i="16" s="1"/>
  <c r="NY29" i="16" a="1"/>
  <c r="NY29" i="16" s="1"/>
  <c r="OA59" i="16" a="1"/>
  <c r="OA59" i="16" s="1"/>
  <c r="NP32" i="16" a="1"/>
  <c r="NP32" i="16" s="1"/>
  <c r="NS19" i="16" a="1"/>
  <c r="NS19" i="16" s="1"/>
  <c r="NQ19" i="16" a="1"/>
  <c r="NQ19" i="16" s="1"/>
  <c r="OA39" i="16" a="1"/>
  <c r="OA39" i="16" s="1"/>
  <c r="NU12" i="16" a="1"/>
  <c r="NU12" i="16" s="1"/>
  <c r="NZ15" i="16" a="1"/>
  <c r="NZ15" i="16" s="1"/>
  <c r="OA22" i="16" a="1"/>
  <c r="OA22" i="16" s="1"/>
  <c r="NZ22" i="16" a="1"/>
  <c r="NZ22" i="16" s="1"/>
  <c r="NY59" i="16" a="1"/>
  <c r="NY59" i="16" s="1"/>
  <c r="NX22" i="16" a="1"/>
  <c r="NX22" i="16" s="1"/>
  <c r="NZ34" i="16" a="1"/>
  <c r="NZ34" i="16" s="1"/>
  <c r="NU22" i="16" a="1"/>
  <c r="NU22" i="16" s="1"/>
  <c r="OC15" i="16" a="1"/>
  <c r="OC15" i="16" s="1"/>
  <c r="NW34" i="16" a="1"/>
  <c r="NW34" i="16" s="1"/>
  <c r="NS22" i="16" a="1"/>
  <c r="NS22" i="16" s="1"/>
  <c r="NV12" i="16" a="1"/>
  <c r="NV12" i="16" s="1"/>
  <c r="OB22" i="16" a="1"/>
  <c r="OB22" i="16" s="1"/>
  <c r="NS29" i="16" a="1"/>
  <c r="NS29" i="16" s="1"/>
  <c r="OB39" i="16" a="1"/>
  <c r="OB39" i="16" s="1"/>
  <c r="NW29" i="16" a="1"/>
  <c r="NW29" i="16" s="1"/>
  <c r="NZ29" i="16" a="1"/>
  <c r="NZ29" i="16" s="1"/>
  <c r="OC10" i="16" a="1"/>
  <c r="OC10" i="16" s="1"/>
  <c r="NU10" i="16" a="1"/>
  <c r="NU10" i="16" s="1"/>
  <c r="NV25" i="16" a="1"/>
  <c r="NV25" i="16" s="1"/>
  <c r="NZ10" i="16" a="1"/>
  <c r="NZ10" i="16" s="1"/>
  <c r="NX10" i="16" a="1"/>
  <c r="NX10" i="16" s="1"/>
  <c r="OA10" i="16" a="1"/>
  <c r="OA10" i="16" s="1"/>
  <c r="NW13" i="16" a="1"/>
  <c r="NW13" i="16" s="1"/>
  <c r="NP10" i="16" a="1"/>
  <c r="NP10" i="16" s="1"/>
  <c r="OC28" i="16" a="1"/>
  <c r="OC28" i="16" s="1"/>
  <c r="OB25" i="16" a="1"/>
  <c r="OB25" i="16" s="1"/>
  <c r="NQ34" i="16" a="1"/>
  <c r="NQ34" i="16" s="1"/>
  <c r="NX39" i="16" a="1"/>
  <c r="NX39" i="16" s="1"/>
  <c r="OA29" i="16" a="1"/>
  <c r="OA29" i="16" s="1"/>
  <c r="NU39" i="16" a="1"/>
  <c r="NU39" i="16" s="1"/>
  <c r="NX34" i="16" a="1"/>
  <c r="NX34" i="16" s="1"/>
  <c r="MR46" i="16"/>
  <c r="OB29" i="16" a="1"/>
  <c r="OB29" i="16" s="1"/>
  <c r="NQ12" i="16" a="1"/>
  <c r="NQ12" i="16" s="1"/>
  <c r="NP39" i="16" a="1"/>
  <c r="NP39" i="16" s="1"/>
  <c r="NU34" i="16" a="1"/>
  <c r="NU34" i="16" s="1"/>
  <c r="NX30" i="16" a="1"/>
  <c r="NX30" i="16" s="1"/>
  <c r="NY25" i="16" a="1"/>
  <c r="NY25" i="16" s="1"/>
  <c r="NW12" i="16" a="1"/>
  <c r="NW12" i="16" s="1"/>
  <c r="OA34" i="16" a="1"/>
  <c r="OA34" i="16" s="1"/>
  <c r="MQ27" i="16"/>
  <c r="NP25" i="16" a="1"/>
  <c r="NP25" i="16" s="1"/>
  <c r="MI58" i="16"/>
  <c r="MH58" i="16"/>
  <c r="MH52" i="16"/>
  <c r="MI52" i="16"/>
  <c r="MH60" i="16"/>
  <c r="MI60" i="16"/>
  <c r="MI24" i="16"/>
  <c r="MH24" i="16"/>
  <c r="MI39" i="16"/>
  <c r="MH39" i="16"/>
  <c r="MH46" i="16"/>
  <c r="MI46" i="16"/>
  <c r="MI32" i="16"/>
  <c r="MH32" i="16"/>
  <c r="MI14" i="16"/>
  <c r="MH14" i="16"/>
  <c r="NW30" i="16" a="1"/>
  <c r="NW30" i="16" s="1"/>
  <c r="OA25" i="16" a="1"/>
  <c r="OA25" i="16" s="1"/>
  <c r="MI44" i="16"/>
  <c r="MR21" i="16"/>
  <c r="MQ21" i="16"/>
  <c r="MN55" i="16"/>
  <c r="MP55" i="16" s="1"/>
  <c r="MR14" i="16"/>
  <c r="MQ14" i="16"/>
  <c r="MR43" i="16"/>
  <c r="MQ43" i="16"/>
  <c r="MN24" i="16"/>
  <c r="MP24" i="16" s="1"/>
  <c r="MR60" i="16"/>
  <c r="MQ60" i="16"/>
  <c r="MR54" i="16"/>
  <c r="MQ54" i="16"/>
  <c r="OB17" i="16" a="1"/>
  <c r="OB17" i="16" s="1"/>
  <c r="MI9" i="16"/>
  <c r="NU30" i="16" a="1"/>
  <c r="NU30" i="16" s="1"/>
  <c r="MQ12" i="16"/>
  <c r="MR12" i="16"/>
  <c r="MR28" i="16"/>
  <c r="MR9" i="16"/>
  <c r="MN41" i="16"/>
  <c r="MP41" i="16" s="1"/>
  <c r="MR45" i="16"/>
  <c r="MQ45" i="16"/>
  <c r="MQ22" i="16"/>
  <c r="MR58" i="16"/>
  <c r="MQ58" i="16"/>
  <c r="NV17" i="16" a="1"/>
  <c r="NV17" i="16" s="1"/>
  <c r="NZ12" i="16" a="1"/>
  <c r="NZ12" i="16" s="1"/>
  <c r="MN39" i="16"/>
  <c r="MP39" i="16" s="1"/>
  <c r="MQ39" i="16" s="1"/>
  <c r="MQ16" i="16"/>
  <c r="MR16" i="16"/>
  <c r="MN51" i="16"/>
  <c r="MP51" i="16" s="1"/>
  <c r="MR51" i="16" s="1"/>
  <c r="MN47" i="16"/>
  <c r="MP47" i="16" s="1"/>
  <c r="MQ47" i="16" s="1"/>
  <c r="MR32" i="16"/>
  <c r="MR36" i="16"/>
  <c r="MQ36" i="16"/>
  <c r="MR49" i="16"/>
  <c r="MQ49" i="16"/>
  <c r="MN26" i="16"/>
  <c r="MP26" i="16" s="1"/>
  <c r="MR26" i="16" s="1"/>
  <c r="MR63" i="16"/>
  <c r="MQ63" i="16"/>
  <c r="NS17" i="16" a="1"/>
  <c r="NS17" i="16" s="1"/>
  <c r="MQ25" i="16"/>
  <c r="MR25" i="16"/>
  <c r="MR10" i="16"/>
  <c r="MQ10" i="16"/>
  <c r="MQ13" i="16"/>
  <c r="MR13" i="16"/>
  <c r="MR40" i="16"/>
  <c r="MQ40" i="16"/>
  <c r="MN17" i="16"/>
  <c r="MP17" i="16" s="1"/>
  <c r="MR17" i="16" s="1"/>
  <c r="NU17" i="16" s="1" a="1"/>
  <c r="NU17" i="16" s="1"/>
  <c r="MR53" i="16"/>
  <c r="MQ53" i="16"/>
  <c r="MR34" i="16"/>
  <c r="MQ34" i="16"/>
  <c r="MQ15" i="16"/>
  <c r="MR15" i="16"/>
  <c r="MN59" i="16"/>
  <c r="MP59" i="16" s="1"/>
  <c r="MQ44" i="16"/>
  <c r="MR44" i="16"/>
  <c r="MQ57" i="16"/>
  <c r="MR57" i="16"/>
  <c r="MR38" i="16"/>
  <c r="MQ38" i="16"/>
  <c r="OA17" i="16" a="1"/>
  <c r="OA17" i="16" s="1"/>
  <c r="OC17" i="16" a="1"/>
  <c r="OC17" i="16" s="1"/>
  <c r="MH36" i="16"/>
  <c r="NQ30" i="16" a="1"/>
  <c r="NQ30" i="16" s="1"/>
  <c r="NU25" i="16" a="1"/>
  <c r="NU25" i="16" s="1"/>
  <c r="MN19" i="16"/>
  <c r="MP19" i="16" s="1"/>
  <c r="MR27" i="16"/>
  <c r="MQ42" i="16"/>
  <c r="MR42" i="16"/>
  <c r="NQ17" i="16" a="1"/>
  <c r="NQ17" i="16" s="1"/>
  <c r="NP17" i="16" a="1"/>
  <c r="NP17" i="16" s="1"/>
  <c r="MI56" i="16"/>
  <c r="NP26" i="16" a="1"/>
  <c r="NP26" i="16" s="1"/>
  <c r="NZ25" i="16" a="1"/>
  <c r="NZ25" i="16" s="1"/>
  <c r="MR11" i="16"/>
  <c r="MQ11" i="16"/>
  <c r="MQ18" i="16"/>
  <c r="MR18" i="16"/>
  <c r="MN31" i="16"/>
  <c r="MP31" i="16" s="1"/>
  <c r="MR48" i="16"/>
  <c r="MQ52" i="16"/>
  <c r="MR52" i="16"/>
  <c r="MN29" i="16"/>
  <c r="MP29" i="16" s="1"/>
  <c r="MN61" i="16"/>
  <c r="MP61" i="16" s="1"/>
  <c r="MQ61" i="16" s="1"/>
  <c r="MQ46" i="16"/>
  <c r="NX17" i="16" a="1"/>
  <c r="NX17" i="16" s="1"/>
  <c r="NY17" i="16" a="1"/>
  <c r="NY17" i="16" s="1"/>
  <c r="MR30" i="16"/>
  <c r="MQ30" i="16"/>
  <c r="MR33" i="16"/>
  <c r="MQ33" i="16"/>
  <c r="MQ23" i="16"/>
  <c r="MR23" i="16"/>
  <c r="MN35" i="16"/>
  <c r="MP35" i="16" s="1"/>
  <c r="MN20" i="16"/>
  <c r="MP20" i="16" s="1"/>
  <c r="MR56" i="16"/>
  <c r="MQ56" i="16"/>
  <c r="MR37" i="16"/>
  <c r="MQ37" i="16"/>
  <c r="MR50" i="16"/>
  <c r="MQ50" i="16"/>
  <c r="NW17" i="16" a="1"/>
  <c r="NW17" i="16" s="1"/>
  <c r="MH34" i="16"/>
  <c r="OA9" i="16" a="1"/>
  <c r="OA9" i="16" s="1"/>
  <c r="NV9" i="16" a="1"/>
  <c r="NV9" i="16" s="1"/>
  <c r="OA12" i="16" a="1"/>
  <c r="OA12" i="16" s="1"/>
  <c r="OB12" i="16" a="1"/>
  <c r="OB12" i="16" s="1"/>
  <c r="NY22" i="16" a="1"/>
  <c r="NY22" i="16" s="1"/>
  <c r="OC22" i="16" a="1"/>
  <c r="OC22" i="16" s="1"/>
  <c r="NQ22" i="16" a="1"/>
  <c r="NQ22" i="16" s="1"/>
  <c r="NP48" i="16" a="1"/>
  <c r="NP48" i="16" s="1"/>
  <c r="OA48" i="16" a="1"/>
  <c r="OA48" i="16" s="1"/>
  <c r="NX11" i="16" a="1"/>
  <c r="NX11" i="16" s="1"/>
  <c r="NP21" i="16" a="1"/>
  <c r="NP21" i="16" s="1"/>
  <c r="OA49" i="16" a="1"/>
  <c r="OA49" i="16" s="1"/>
  <c r="OB49" i="16" a="1"/>
  <c r="OB49" i="16" s="1"/>
  <c r="NP49" i="16" a="1"/>
  <c r="NP49" i="16" s="1"/>
  <c r="NZ49" i="16" a="1"/>
  <c r="NZ49" i="16" s="1"/>
  <c r="OC49" i="16" a="1"/>
  <c r="OC49" i="16" s="1"/>
  <c r="NS49" i="16" a="1"/>
  <c r="NS49" i="16" s="1"/>
  <c r="NX50" i="16" a="1"/>
  <c r="NX50" i="16" s="1"/>
  <c r="NW50" i="16" a="1"/>
  <c r="NW50" i="16" s="1"/>
  <c r="NU50" i="16" a="1"/>
  <c r="NU50" i="16" s="1"/>
  <c r="OA50" i="16" a="1"/>
  <c r="OA50" i="16" s="1"/>
  <c r="NZ50" i="16" a="1"/>
  <c r="NZ50" i="16" s="1"/>
  <c r="OC61" i="16" a="1"/>
  <c r="OC61" i="16" s="1"/>
  <c r="NU61" i="16" a="1"/>
  <c r="NU61" i="16" s="1"/>
  <c r="NW61" i="16" a="1"/>
  <c r="NW61" i="16" s="1"/>
  <c r="NZ61" i="16" a="1"/>
  <c r="NZ61" i="16" s="1"/>
  <c r="OA61" i="16" a="1"/>
  <c r="OA61" i="16" s="1"/>
  <c r="OB61" i="16" a="1"/>
  <c r="OB61" i="16" s="1"/>
  <c r="NX61" i="16" a="1"/>
  <c r="NX61" i="16" s="1"/>
  <c r="NW27" i="16" a="1"/>
  <c r="NW27" i="16" s="1"/>
  <c r="NY13" i="16" a="1"/>
  <c r="NY13" i="16" s="1"/>
  <c r="NZ13" i="16" a="1"/>
  <c r="NZ13" i="16" s="1"/>
  <c r="NV13" i="16" a="1"/>
  <c r="NV13" i="16" s="1"/>
  <c r="NQ13" i="16" a="1"/>
  <c r="NQ13" i="16" s="1"/>
  <c r="OC29" i="16" a="1"/>
  <c r="OC29" i="16" s="1"/>
  <c r="NP56" i="16" a="1"/>
  <c r="NP56" i="16" s="1"/>
  <c r="NU56" i="16" a="1"/>
  <c r="NU56" i="16" s="1"/>
  <c r="NV56" i="16" a="1"/>
  <c r="NV56" i="16" s="1"/>
  <c r="NZ56" i="16" a="1"/>
  <c r="NZ56" i="16" s="1"/>
  <c r="NY56" i="16" a="1"/>
  <c r="NY56" i="16" s="1"/>
  <c r="OA56" i="16" a="1"/>
  <c r="OA56" i="16" s="1"/>
  <c r="OB56" i="16" a="1"/>
  <c r="OB56" i="16" s="1"/>
  <c r="OC56" i="16" a="1"/>
  <c r="OC56" i="16" s="1"/>
  <c r="NW56" i="16" a="1"/>
  <c r="NW56" i="16" s="1"/>
  <c r="NS56" i="16" a="1"/>
  <c r="NS56" i="16" s="1"/>
  <c r="NQ56" i="16" a="1"/>
  <c r="NQ56" i="16" s="1"/>
  <c r="NX56" i="16" a="1"/>
  <c r="NX56" i="16" s="1"/>
  <c r="NX59" i="16" a="1"/>
  <c r="NX59" i="16" s="1"/>
  <c r="NU47" i="16" a="1"/>
  <c r="NU47" i="16" s="1"/>
  <c r="NY21" i="16" a="1"/>
  <c r="NY21" i="16" s="1"/>
  <c r="NY10" i="16" a="1"/>
  <c r="NY10" i="16" s="1"/>
  <c r="NV21" i="16" a="1"/>
  <c r="NV21" i="16" s="1"/>
  <c r="NQ29" i="16" a="1"/>
  <c r="NQ29" i="16" s="1"/>
  <c r="NY12" i="16" a="1"/>
  <c r="NY12" i="16" s="1"/>
  <c r="NS21" i="16" a="1"/>
  <c r="NS21" i="16" s="1"/>
  <c r="OC26" i="16" a="1"/>
  <c r="OC26" i="16" s="1"/>
  <c r="NU26" i="16" a="1"/>
  <c r="NU26" i="16" s="1"/>
  <c r="NX26" i="16" a="1"/>
  <c r="NX26" i="16" s="1"/>
  <c r="NQ26" i="16" a="1"/>
  <c r="NQ26" i="16" s="1"/>
  <c r="NS26" i="16" a="1"/>
  <c r="NS26" i="16" s="1"/>
  <c r="OB26" i="16" a="1"/>
  <c r="OB26" i="16" s="1"/>
  <c r="NW26" i="16" a="1"/>
  <c r="NW26" i="16" s="1"/>
  <c r="NY26" i="16" a="1"/>
  <c r="NY26" i="16" s="1"/>
  <c r="OB63" i="16" a="1"/>
  <c r="OB63" i="16" s="1"/>
  <c r="NZ21" i="16" a="1"/>
  <c r="NZ21" i="16" s="1"/>
  <c r="NW28" i="16" a="1"/>
  <c r="NW28" i="16" s="1"/>
  <c r="NS34" i="16" a="1"/>
  <c r="NS34" i="16" s="1"/>
  <c r="NX16" i="16" a="1"/>
  <c r="NX16" i="16" s="1"/>
  <c r="OB33" i="16" a="1"/>
  <c r="OB33" i="16" s="1"/>
  <c r="NZ39" i="16" a="1"/>
  <c r="NZ39" i="16" s="1"/>
  <c r="NQ27" i="16" a="1"/>
  <c r="NQ27" i="16" s="1"/>
  <c r="NU27" i="16" a="1"/>
  <c r="NU27" i="16" s="1"/>
  <c r="OB19" i="16" a="1"/>
  <c r="OB19" i="16" s="1"/>
  <c r="NP19" i="16" a="1"/>
  <c r="NP19" i="16" s="1"/>
  <c r="NX29" i="16" a="1"/>
  <c r="NX29" i="16" s="1"/>
  <c r="NP29" i="16" a="1"/>
  <c r="NP29" i="16" s="1"/>
  <c r="OC12" i="16" a="1"/>
  <c r="OC12" i="16" s="1"/>
  <c r="NP27" i="16" a="1"/>
  <c r="NP27" i="16" s="1"/>
  <c r="NQ21" i="16" a="1"/>
  <c r="NQ21" i="16" s="1"/>
  <c r="OA21" i="16" a="1"/>
  <c r="OA21" i="16" s="1"/>
  <c r="NV11" i="16" a="1"/>
  <c r="NV11" i="16" s="1"/>
  <c r="NU11" i="16" a="1"/>
  <c r="NU11" i="16" s="1"/>
  <c r="NQ11" i="16" a="1"/>
  <c r="NQ11" i="16" s="1"/>
  <c r="NP11" i="16" a="1"/>
  <c r="NP11" i="16" s="1"/>
  <c r="OB11" i="16" a="1"/>
  <c r="OB11" i="16" s="1"/>
  <c r="OC11" i="16" a="1"/>
  <c r="OC11" i="16" s="1"/>
  <c r="NS11" i="16" a="1"/>
  <c r="NS11" i="16" s="1"/>
  <c r="NY11" i="16" a="1"/>
  <c r="NY11" i="16" s="1"/>
  <c r="NW11" i="16" a="1"/>
  <c r="NW11" i="16" s="1"/>
  <c r="OA11" i="16" a="1"/>
  <c r="OA11" i="16" s="1"/>
  <c r="NZ11" i="16" a="1"/>
  <c r="NZ11" i="16" s="1"/>
  <c r="OB15" i="16" a="1"/>
  <c r="OB15" i="16" s="1"/>
  <c r="NQ15" i="16" a="1"/>
  <c r="NQ15" i="16" s="1"/>
  <c r="NU15" i="16" a="1"/>
  <c r="NU15" i="16" s="1"/>
  <c r="NY15" i="16" a="1"/>
  <c r="NY15" i="16" s="1"/>
  <c r="OA15" i="16" a="1"/>
  <c r="OA15" i="16" s="1"/>
  <c r="NP15" i="16" a="1"/>
  <c r="NP15" i="16" s="1"/>
  <c r="OA18" i="16" a="1"/>
  <c r="OA18" i="16" s="1"/>
  <c r="OC18" i="16" a="1"/>
  <c r="OC18" i="16" s="1"/>
  <c r="NP18" i="16" a="1"/>
  <c r="NP18" i="16" s="1"/>
  <c r="NU41" i="16" a="1"/>
  <c r="NU41" i="16" s="1"/>
  <c r="OB21" i="16" a="1"/>
  <c r="OB21" i="16" s="1"/>
  <c r="NW21" i="16" a="1"/>
  <c r="NW21" i="16" s="1"/>
  <c r="NQ10" i="16" a="1"/>
  <c r="NQ10" i="16" s="1"/>
  <c r="NU58" i="16" a="1"/>
  <c r="NU58" i="16" s="1"/>
  <c r="NP58" i="16" a="1"/>
  <c r="NP58" i="16" s="1"/>
  <c r="NV58" i="16" a="1"/>
  <c r="NV58" i="16" s="1"/>
  <c r="OC27" i="16" a="1"/>
  <c r="OC27" i="16" s="1"/>
  <c r="NX21" i="16" a="1"/>
  <c r="NX21" i="16" s="1"/>
  <c r="OC21" i="16" a="1"/>
  <c r="OC21" i="16" s="1"/>
  <c r="NY23" i="16" a="1"/>
  <c r="NY23" i="16" s="1"/>
  <c r="NY32" i="16" a="1"/>
  <c r="NY32" i="16" s="1"/>
  <c r="NX32" i="16" a="1"/>
  <c r="NX32" i="16" s="1"/>
  <c r="NS32" i="16" a="1"/>
  <c r="NS32" i="16" s="1"/>
  <c r="NV32" i="16" a="1"/>
  <c r="NV32" i="16" s="1"/>
  <c r="OB32" i="16" a="1"/>
  <c r="OB32" i="16" s="1"/>
  <c r="NU32" i="16" a="1"/>
  <c r="NU32" i="16" s="1"/>
  <c r="NW32" i="16" a="1"/>
  <c r="NW32" i="16" s="1"/>
  <c r="OC32" i="16" a="1"/>
  <c r="OC32" i="16" s="1"/>
  <c r="NZ32" i="16" a="1"/>
  <c r="NZ32" i="16" s="1"/>
  <c r="OA32" i="16" a="1"/>
  <c r="OA32" i="16" s="1"/>
  <c r="NU53" i="16" a="1"/>
  <c r="NU53" i="16" s="1"/>
  <c r="NQ53" i="16" a="1"/>
  <c r="NQ53" i="16" s="1"/>
  <c r="NP53" i="16" a="1"/>
  <c r="NP53" i="16" s="1"/>
  <c r="NZ53" i="16" a="1"/>
  <c r="NZ53" i="16" s="1"/>
  <c r="NW53" i="16" a="1"/>
  <c r="NW53" i="16" s="1"/>
  <c r="OB53" i="16" a="1"/>
  <c r="OB53" i="16" s="1"/>
  <c r="NX53" i="16" a="1"/>
  <c r="NX53" i="16" s="1"/>
  <c r="OC53" i="16" a="1"/>
  <c r="OC53" i="16" s="1"/>
  <c r="NS53" i="16" a="1"/>
  <c r="NS53" i="16" s="1"/>
  <c r="OA53" i="16" a="1"/>
  <c r="OA53" i="16" s="1"/>
  <c r="NV53" i="16" a="1"/>
  <c r="NV53" i="16" s="1"/>
  <c r="NY53" i="16" a="1"/>
  <c r="NY53" i="16" s="1"/>
  <c r="OB46" i="16" a="1"/>
  <c r="OB46" i="16" s="1"/>
  <c r="OA46" i="16" a="1"/>
  <c r="OA46" i="16" s="1"/>
  <c r="NZ46" i="16" a="1"/>
  <c r="NZ46" i="16" s="1"/>
  <c r="NW46" i="16" a="1"/>
  <c r="NW46" i="16" s="1"/>
  <c r="NX46" i="16" a="1"/>
  <c r="NX46" i="16" s="1"/>
  <c r="NS46" i="16" a="1"/>
  <c r="NS46" i="16" s="1"/>
  <c r="OC46" i="16" a="1"/>
  <c r="OC46" i="16" s="1"/>
  <c r="NU46" i="16" a="1"/>
  <c r="NU46" i="16" s="1"/>
  <c r="AL6" i="15"/>
  <c r="AM7" i="15"/>
  <c r="AL8" i="15"/>
  <c r="NT54" i="16" l="1"/>
  <c r="NT11" i="16"/>
  <c r="OA62" i="16" a="1"/>
  <c r="OA62" i="16" s="1"/>
  <c r="OC62" i="16" a="1"/>
  <c r="OC62" i="16" s="1"/>
  <c r="NO62" i="16"/>
  <c r="NP62" i="16" a="1"/>
  <c r="NP62" i="16" s="1"/>
  <c r="NT62" i="16" s="1"/>
  <c r="NQ62" i="16" a="1"/>
  <c r="NQ62" i="16" s="1"/>
  <c r="NU62" i="16" a="1"/>
  <c r="NU62" i="16" s="1"/>
  <c r="NS62" i="16" a="1"/>
  <c r="NS62" i="16" s="1"/>
  <c r="NX62" i="16" a="1"/>
  <c r="NX62" i="16" s="1"/>
  <c r="NY62" i="16" a="1"/>
  <c r="NY62" i="16" s="1"/>
  <c r="OB62" i="16" a="1"/>
  <c r="OB62" i="16" s="1"/>
  <c r="NZ62" i="16" a="1"/>
  <c r="NZ62" i="16" s="1"/>
  <c r="NV62" i="16" a="1"/>
  <c r="NV62" i="16" s="1"/>
  <c r="NW62" i="16" a="1"/>
  <c r="NW62" i="16" s="1"/>
  <c r="MR59" i="16"/>
  <c r="MQ59" i="16"/>
  <c r="MR41" i="16"/>
  <c r="MQ41" i="16"/>
  <c r="MQ29" i="16"/>
  <c r="MR29" i="16"/>
  <c r="MQ55" i="16"/>
  <c r="MR55" i="16"/>
  <c r="MR19" i="16"/>
  <c r="MQ19" i="16"/>
  <c r="MR20" i="16"/>
  <c r="MQ20" i="16"/>
  <c r="MR24" i="16"/>
  <c r="MQ24" i="16"/>
  <c r="MR35" i="16"/>
  <c r="MQ35" i="16"/>
  <c r="MQ31" i="16"/>
  <c r="MR31" i="16"/>
  <c r="MR61" i="16"/>
  <c r="MQ17" i="16"/>
  <c r="MQ51" i="16"/>
  <c r="MR39" i="16"/>
  <c r="NO39" i="16" s="1"/>
  <c r="NR39" i="16" s="1"/>
  <c r="MR47" i="16"/>
  <c r="MQ26" i="16"/>
  <c r="NQ25" i="16" a="1"/>
  <c r="NQ25" i="16" s="1"/>
  <c r="NX25" i="16" a="1"/>
  <c r="NX25" i="16" s="1"/>
  <c r="NS25" i="16" a="1"/>
  <c r="NS25" i="16" s="1"/>
  <c r="OC25" i="16" a="1"/>
  <c r="OC25" i="16" s="1"/>
  <c r="NX13" i="16" a="1"/>
  <c r="NX13" i="16" s="1"/>
  <c r="OA13" i="16" a="1"/>
  <c r="OA13" i="16" s="1"/>
  <c r="OB13" i="16" a="1"/>
  <c r="OB13" i="16" s="1"/>
  <c r="OC13" i="16" a="1"/>
  <c r="OC13" i="16" s="1"/>
  <c r="NP36" i="16" a="1"/>
  <c r="NP36" i="16" s="1"/>
  <c r="NT36" i="16" s="1"/>
  <c r="NO36" i="16"/>
  <c r="NW36" i="16" a="1"/>
  <c r="NW36" i="16" s="1"/>
  <c r="NS36" i="16" a="1"/>
  <c r="NS36" i="16" s="1"/>
  <c r="NW22" i="16" a="1"/>
  <c r="NW22" i="16" s="1"/>
  <c r="NV22" i="16" a="1"/>
  <c r="NV22" i="16" s="1"/>
  <c r="OC31" i="16" a="1"/>
  <c r="OC31" i="16" s="1"/>
  <c r="OA31" i="16" a="1"/>
  <c r="OA31" i="16" s="1"/>
  <c r="NW31" i="16" a="1"/>
  <c r="NW31" i="16" s="1"/>
  <c r="NZ31" i="16" a="1"/>
  <c r="NZ31" i="16" s="1"/>
  <c r="NS31" i="16" a="1"/>
  <c r="NS31" i="16" s="1"/>
  <c r="NY31" i="16" a="1"/>
  <c r="NY31" i="16" s="1"/>
  <c r="NX31" i="16" a="1"/>
  <c r="NX31" i="16" s="1"/>
  <c r="NU9" i="16" a="1"/>
  <c r="NU9" i="16" s="1"/>
  <c r="OB9" i="16" a="1"/>
  <c r="OB9" i="16" s="1"/>
  <c r="NY9" i="16" a="1"/>
  <c r="NY9" i="16" s="1"/>
  <c r="NS9" i="16" a="1"/>
  <c r="NS9" i="16" s="1"/>
  <c r="NZ9" i="16" a="1"/>
  <c r="NZ9" i="16" s="1"/>
  <c r="NP9" i="16" a="1"/>
  <c r="NP9" i="16" s="1"/>
  <c r="NQ9" i="16" a="1"/>
  <c r="NQ9" i="16" s="1"/>
  <c r="NX9" i="16" a="1"/>
  <c r="NX9" i="16" s="1"/>
  <c r="NW9" i="16" a="1"/>
  <c r="NW9" i="16" s="1"/>
  <c r="NU37" i="16" a="1"/>
  <c r="NU37" i="16" s="1"/>
  <c r="NZ37" i="16" a="1"/>
  <c r="NZ37" i="16" s="1"/>
  <c r="NP37" i="16" a="1"/>
  <c r="NP37" i="16" s="1"/>
  <c r="OB34" i="16" a="1"/>
  <c r="OB34" i="16" s="1"/>
  <c r="NY34" i="16" a="1"/>
  <c r="NY34" i="16" s="1"/>
  <c r="NV34" i="16" a="1"/>
  <c r="NV34" i="16" s="1"/>
  <c r="OC34" i="16" a="1"/>
  <c r="OC34" i="16" s="1"/>
  <c r="NT15" i="16"/>
  <c r="NW15" i="16" a="1"/>
  <c r="NW15" i="16" s="1"/>
  <c r="NO15" i="16"/>
  <c r="NR15" i="16" s="1"/>
  <c r="NV15" i="16" a="1"/>
  <c r="NV15" i="16" s="1"/>
  <c r="NX15" i="16" a="1"/>
  <c r="NX15" i="16" s="1"/>
  <c r="NY39" i="16" a="1"/>
  <c r="NY39" i="16" s="1"/>
  <c r="OC39" i="16" a="1"/>
  <c r="OC39" i="16" s="1"/>
  <c r="NS39" i="16" a="1"/>
  <c r="NS39" i="16" s="1"/>
  <c r="NU16" i="16" a="1"/>
  <c r="NU16" i="16" s="1"/>
  <c r="NQ16" i="16" a="1"/>
  <c r="NQ16" i="16" s="1"/>
  <c r="NV16" i="16" a="1"/>
  <c r="NV16" i="16" s="1"/>
  <c r="NY16" i="16" a="1"/>
  <c r="NY16" i="16" s="1"/>
  <c r="NP16" i="16" a="1"/>
  <c r="NP16" i="16" s="1"/>
  <c r="NT16" i="16" s="1"/>
  <c r="OB16" i="16" a="1"/>
  <c r="OB16" i="16" s="1"/>
  <c r="OA16" i="16" a="1"/>
  <c r="OA16" i="16" s="1"/>
  <c r="NO16" i="16"/>
  <c r="NO9" i="16"/>
  <c r="NW54" i="16" a="1"/>
  <c r="NW54" i="16" s="1"/>
  <c r="NO54" i="16"/>
  <c r="NR54" i="16" s="1"/>
  <c r="NX19" i="16" a="1"/>
  <c r="NX19" i="16" s="1"/>
  <c r="OC19" i="16" a="1"/>
  <c r="OC19" i="16" s="1"/>
  <c r="NZ19" i="16" a="1"/>
  <c r="NZ19" i="16" s="1"/>
  <c r="NU19" i="16" a="1"/>
  <c r="NU19" i="16" s="1"/>
  <c r="NO17" i="16"/>
  <c r="NR17" i="16" s="1"/>
  <c r="NT17" i="16"/>
  <c r="NT27" i="16"/>
  <c r="NV27" i="16" a="1"/>
  <c r="NV27" i="16" s="1"/>
  <c r="NO27" i="16"/>
  <c r="NR27" i="16" s="1"/>
  <c r="OA27" i="16" a="1"/>
  <c r="OA27" i="16" s="1"/>
  <c r="OA40" i="16" a="1"/>
  <c r="OA40" i="16" s="1"/>
  <c r="NT40" i="16"/>
  <c r="NO40" i="16"/>
  <c r="NR40" i="16" s="1"/>
  <c r="NO34" i="16"/>
  <c r="NR34" i="16" s="1"/>
  <c r="NS35" i="16" a="1"/>
  <c r="NS35" i="16" s="1"/>
  <c r="NV35" i="16" a="1"/>
  <c r="NV35" i="16" s="1"/>
  <c r="NZ35" i="16" a="1"/>
  <c r="NZ35" i="16" s="1"/>
  <c r="NY35" i="16" a="1"/>
  <c r="NY35" i="16" s="1"/>
  <c r="OB35" i="16" a="1"/>
  <c r="OB35" i="16" s="1"/>
  <c r="NO21" i="16"/>
  <c r="NR21" i="16" s="1"/>
  <c r="NT22" i="16"/>
  <c r="NO52" i="16"/>
  <c r="NY52" i="16" a="1"/>
  <c r="NY52" i="16" s="1"/>
  <c r="NP52" i="16" a="1"/>
  <c r="NP52" i="16" s="1"/>
  <c r="NT52" i="16" s="1"/>
  <c r="OC44" i="16" a="1"/>
  <c r="OC44" i="16" s="1"/>
  <c r="NT44" i="16"/>
  <c r="NO44" i="16"/>
  <c r="NR44" i="16" s="1"/>
  <c r="NS44" i="16" a="1"/>
  <c r="NS44" i="16" s="1"/>
  <c r="OB58" i="16" a="1"/>
  <c r="OB58" i="16" s="1"/>
  <c r="NO58" i="16"/>
  <c r="NT58" i="16"/>
  <c r="NQ58" i="16" a="1"/>
  <c r="NQ58" i="16" s="1"/>
  <c r="NW58" i="16" a="1"/>
  <c r="NW58" i="16" s="1"/>
  <c r="NT50" i="16"/>
  <c r="NO50" i="16"/>
  <c r="NR50" i="16" s="1"/>
  <c r="NT32" i="16"/>
  <c r="NO32" i="16"/>
  <c r="NQ32" i="16" a="1"/>
  <c r="NQ32" i="16" s="1"/>
  <c r="NT25" i="16"/>
  <c r="NO37" i="16"/>
  <c r="NO11" i="16"/>
  <c r="NR11" i="16" s="1"/>
  <c r="OE11" i="16" s="1"/>
  <c r="NU45" i="16" a="1"/>
  <c r="NU45" i="16" s="1"/>
  <c r="NT45" i="16"/>
  <c r="NV45" i="16" a="1"/>
  <c r="NV45" i="16" s="1"/>
  <c r="NO45" i="16"/>
  <c r="NR45" i="16" s="1"/>
  <c r="OB18" i="16" a="1"/>
  <c r="OB18" i="16" s="1"/>
  <c r="NT18" i="16"/>
  <c r="NQ18" i="16" a="1"/>
  <c r="NQ18" i="16" s="1"/>
  <c r="NX18" i="16" a="1"/>
  <c r="NX18" i="16" s="1"/>
  <c r="NV18" i="16" a="1"/>
  <c r="NV18" i="16" s="1"/>
  <c r="NO18" i="16"/>
  <c r="NU18" i="16" a="1"/>
  <c r="NU18" i="16" s="1"/>
  <c r="NT56" i="16"/>
  <c r="NO13" i="16"/>
  <c r="NR13" i="16" s="1"/>
  <c r="NQ46" i="16" a="1"/>
  <c r="NQ46" i="16" s="1"/>
  <c r="NO46" i="16"/>
  <c r="NT46" i="16"/>
  <c r="NO53" i="16"/>
  <c r="NR53" i="16" s="1"/>
  <c r="NT53" i="16"/>
  <c r="NO42" i="16"/>
  <c r="NR42" i="16" s="1"/>
  <c r="NV42" i="16" a="1"/>
  <c r="NV42" i="16" s="1"/>
  <c r="NT42" i="16"/>
  <c r="OC42" i="16" a="1"/>
  <c r="OC42" i="16" s="1"/>
  <c r="NY42" i="16" a="1"/>
  <c r="NY42" i="16" s="1"/>
  <c r="NO61" i="16"/>
  <c r="NY61" i="16" a="1"/>
  <c r="NY61" i="16" s="1"/>
  <c r="NP61" i="16" a="1"/>
  <c r="NP61" i="16" s="1"/>
  <c r="NT61" i="16" s="1"/>
  <c r="NO56" i="16"/>
  <c r="NR56" i="16" s="1"/>
  <c r="E198" i="35"/>
  <c r="CA119" i="15"/>
  <c r="BZ119" i="15" s="1"/>
  <c r="CA17" i="15"/>
  <c r="BZ17" i="15" s="1"/>
  <c r="CA50" i="15"/>
  <c r="BZ50" i="15" s="1"/>
  <c r="CA84" i="15"/>
  <c r="BZ84" i="15" s="1"/>
  <c r="CA104" i="15"/>
  <c r="BZ104" i="15" s="1"/>
  <c r="CA56" i="15"/>
  <c r="BZ56" i="15" s="1"/>
  <c r="CA38" i="15"/>
  <c r="BZ38" i="15" s="1"/>
  <c r="CA61" i="15"/>
  <c r="BZ61" i="15" s="1"/>
  <c r="CA58" i="15"/>
  <c r="BZ58" i="15" s="1"/>
  <c r="CA81" i="15"/>
  <c r="BZ81" i="15" s="1"/>
  <c r="CA79" i="15"/>
  <c r="BZ79" i="15" s="1"/>
  <c r="CA112" i="15"/>
  <c r="BZ112" i="15" s="1"/>
  <c r="CA126" i="15"/>
  <c r="BZ126" i="15" s="1"/>
  <c r="CA23" i="15"/>
  <c r="BZ23" i="15" s="1"/>
  <c r="CA16" i="15"/>
  <c r="BZ16" i="15" s="1"/>
  <c r="CA64" i="15"/>
  <c r="BZ64" i="15" s="1"/>
  <c r="CA100" i="15"/>
  <c r="BZ100" i="15" s="1"/>
  <c r="CA66" i="15"/>
  <c r="BZ66" i="15" s="1"/>
  <c r="CA116" i="15"/>
  <c r="BZ116" i="15" s="1"/>
  <c r="CA10" i="15"/>
  <c r="BZ10" i="15" s="1"/>
  <c r="CA26" i="15"/>
  <c r="BZ26" i="15" s="1"/>
  <c r="CA40" i="15"/>
  <c r="BZ40" i="15" s="1"/>
  <c r="CA33" i="15"/>
  <c r="BZ33" i="15" s="1"/>
  <c r="CA85" i="15"/>
  <c r="BZ85" i="15" s="1"/>
  <c r="CA67" i="15"/>
  <c r="BZ67" i="15" s="1"/>
  <c r="CA74" i="15"/>
  <c r="BZ74" i="15" s="1"/>
  <c r="CA97" i="15"/>
  <c r="BZ97" i="15" s="1"/>
  <c r="CA95" i="15"/>
  <c r="BZ95" i="15" s="1"/>
  <c r="CA120" i="15"/>
  <c r="BZ120" i="15" s="1"/>
  <c r="CA125" i="15"/>
  <c r="BZ125" i="15" s="1"/>
  <c r="CA18" i="15"/>
  <c r="BZ18" i="15" s="1"/>
  <c r="CA39" i="15"/>
  <c r="BZ39" i="15" s="1"/>
  <c r="CA21" i="15"/>
  <c r="BZ21" i="15" s="1"/>
  <c r="CA44" i="15"/>
  <c r="BZ44" i="15" s="1"/>
  <c r="CA59" i="15"/>
  <c r="BZ59" i="15" s="1"/>
  <c r="CA93" i="15"/>
  <c r="BZ93" i="15" s="1"/>
  <c r="CA75" i="15"/>
  <c r="BZ75" i="15" s="1"/>
  <c r="CA82" i="15"/>
  <c r="BZ82" i="15" s="1"/>
  <c r="CA72" i="15"/>
  <c r="BZ72" i="15" s="1"/>
  <c r="CA123" i="15"/>
  <c r="BZ123" i="15" s="1"/>
  <c r="CA115" i="15"/>
  <c r="BZ115" i="15" s="1"/>
  <c r="CA128" i="15"/>
  <c r="BZ128" i="15" s="1"/>
  <c r="CA11" i="15"/>
  <c r="BZ11" i="15" s="1"/>
  <c r="CA29" i="15"/>
  <c r="BZ29" i="15" s="1"/>
  <c r="CA52" i="15"/>
  <c r="BZ52" i="15" s="1"/>
  <c r="CA94" i="15"/>
  <c r="BZ94" i="15" s="1"/>
  <c r="CA49" i="15"/>
  <c r="BZ49" i="15" s="1"/>
  <c r="CA101" i="15"/>
  <c r="BZ101" i="15" s="1"/>
  <c r="CA90" i="15"/>
  <c r="BZ90" i="15" s="1"/>
  <c r="CA80" i="15"/>
  <c r="BZ80" i="15" s="1"/>
  <c r="CA105" i="15"/>
  <c r="BZ105" i="15" s="1"/>
  <c r="CA124" i="15"/>
  <c r="BZ124" i="15" s="1"/>
  <c r="CA48" i="15"/>
  <c r="BZ48" i="15" s="1"/>
  <c r="CA70" i="15"/>
  <c r="BZ70" i="15" s="1"/>
  <c r="CA12" i="15"/>
  <c r="BZ12" i="15" s="1"/>
  <c r="CA19" i="15"/>
  <c r="BZ19" i="15" s="1"/>
  <c r="CA37" i="15"/>
  <c r="BZ37" i="15" s="1"/>
  <c r="CA60" i="15"/>
  <c r="BZ60" i="15" s="1"/>
  <c r="CA34" i="15"/>
  <c r="BZ34" i="15" s="1"/>
  <c r="CA57" i="15"/>
  <c r="BZ57" i="15" s="1"/>
  <c r="CA91" i="15"/>
  <c r="BZ91" i="15" s="1"/>
  <c r="CA98" i="15"/>
  <c r="BZ98" i="15" s="1"/>
  <c r="CA88" i="15"/>
  <c r="BZ88" i="15" s="1"/>
  <c r="CA113" i="15"/>
  <c r="BZ113" i="15" s="1"/>
  <c r="CA109" i="15"/>
  <c r="BZ109" i="15" s="1"/>
  <c r="CA114" i="15"/>
  <c r="BZ114" i="15" s="1"/>
  <c r="CA118" i="15"/>
  <c r="BZ118" i="15" s="1"/>
  <c r="CA9" i="15"/>
  <c r="BZ9" i="15" s="1"/>
  <c r="CA14" i="15"/>
  <c r="BZ14" i="15" s="1"/>
  <c r="CA20" i="15"/>
  <c r="BZ20" i="15" s="1"/>
  <c r="CA55" i="15"/>
  <c r="BZ55" i="15" s="1"/>
  <c r="CA45" i="15"/>
  <c r="BZ45" i="15" s="1"/>
  <c r="CA102" i="15"/>
  <c r="BZ102" i="15" s="1"/>
  <c r="CA42" i="15"/>
  <c r="BZ42" i="15" s="1"/>
  <c r="CA78" i="15"/>
  <c r="BZ78" i="15" s="1"/>
  <c r="CA76" i="15"/>
  <c r="BZ76" i="15" s="1"/>
  <c r="CA99" i="15"/>
  <c r="BZ99" i="15" s="1"/>
  <c r="CA65" i="15"/>
  <c r="BZ65" i="15" s="1"/>
  <c r="CA96" i="15"/>
  <c r="BZ96" i="15" s="1"/>
  <c r="CA121" i="15"/>
  <c r="BZ121" i="15" s="1"/>
  <c r="CA117" i="15"/>
  <c r="BZ117" i="15" s="1"/>
  <c r="CA122" i="15"/>
  <c r="BZ122" i="15" s="1"/>
  <c r="CA127" i="15"/>
  <c r="BZ127" i="15" s="1"/>
  <c r="CA131" i="15"/>
  <c r="BZ131" i="15" s="1"/>
  <c r="CA130" i="15"/>
  <c r="BZ130" i="15" s="1"/>
  <c r="CA106" i="15"/>
  <c r="BZ106" i="15" s="1"/>
  <c r="CA111" i="15"/>
  <c r="BZ111" i="15" s="1"/>
  <c r="CA108" i="15"/>
  <c r="BZ108" i="15" s="1"/>
  <c r="CA73" i="15"/>
  <c r="BZ73" i="15" s="1"/>
  <c r="CA63" i="15"/>
  <c r="BZ63" i="15" s="1"/>
  <c r="CA107" i="15"/>
  <c r="BZ107" i="15" s="1"/>
  <c r="CA62" i="15"/>
  <c r="BZ62" i="15" s="1"/>
  <c r="CA69" i="15"/>
  <c r="BZ69" i="15" s="1"/>
  <c r="CA32" i="15"/>
  <c r="BZ32" i="15" s="1"/>
  <c r="CA87" i="15"/>
  <c r="BZ87" i="15" s="1"/>
  <c r="CA71" i="15"/>
  <c r="BZ71" i="15" s="1"/>
  <c r="CA110" i="15"/>
  <c r="BZ110" i="15" s="1"/>
  <c r="CA129" i="15"/>
  <c r="BZ129" i="15" s="1"/>
  <c r="CA36" i="15"/>
  <c r="BZ36" i="15" s="1"/>
  <c r="CA35" i="15"/>
  <c r="BZ35" i="15" s="1"/>
  <c r="CA47" i="15"/>
  <c r="BZ47" i="15" s="1"/>
  <c r="CA24" i="15"/>
  <c r="BZ24" i="15" s="1"/>
  <c r="CA77" i="15"/>
  <c r="BZ77" i="15" s="1"/>
  <c r="CA53" i="15"/>
  <c r="BZ53" i="15" s="1"/>
  <c r="CA28" i="15"/>
  <c r="BZ28" i="15" s="1"/>
  <c r="CA27" i="15"/>
  <c r="BZ27" i="15" s="1"/>
  <c r="CA22" i="15"/>
  <c r="BZ22" i="15" s="1"/>
  <c r="CA15" i="15"/>
  <c r="BZ15" i="15" s="1"/>
  <c r="CA13" i="15"/>
  <c r="BZ13" i="15" s="1"/>
  <c r="CA86" i="15"/>
  <c r="BZ86" i="15" s="1"/>
  <c r="CA46" i="15"/>
  <c r="BZ46" i="15" s="1"/>
  <c r="CA89" i="15"/>
  <c r="BZ89" i="15" s="1"/>
  <c r="CA68" i="15"/>
  <c r="BZ68" i="15" s="1"/>
  <c r="CA54" i="15"/>
  <c r="BZ54" i="15" s="1"/>
  <c r="CA51" i="15"/>
  <c r="BZ51" i="15" s="1"/>
  <c r="CA31" i="15"/>
  <c r="BZ31" i="15" s="1"/>
  <c r="CA41" i="15"/>
  <c r="BZ41" i="15" s="1"/>
  <c r="CA43" i="15"/>
  <c r="BZ43" i="15" s="1"/>
  <c r="CA30" i="15"/>
  <c r="BZ30" i="15" s="1"/>
  <c r="CA25" i="15"/>
  <c r="BZ25" i="15" s="1"/>
  <c r="CA103" i="15"/>
  <c r="BZ103" i="15" s="1"/>
  <c r="CA92" i="15"/>
  <c r="BZ92" i="15" s="1"/>
  <c r="AM6" i="15"/>
  <c r="AN7" i="15"/>
  <c r="AM8" i="15"/>
  <c r="K9" i="16"/>
  <c r="Q9" i="16" s="1"/>
  <c r="NT31" i="16" l="1"/>
  <c r="NO19" i="16"/>
  <c r="NR19" i="16" s="1"/>
  <c r="NT19" i="16"/>
  <c r="NT59" i="16"/>
  <c r="NR62" i="16"/>
  <c r="OE62" i="16" s="1"/>
  <c r="NO59" i="16"/>
  <c r="NR59" i="16" s="1"/>
  <c r="NO35" i="16"/>
  <c r="NR35" i="16" s="1"/>
  <c r="NT55" i="16"/>
  <c r="NT39" i="16"/>
  <c r="OE39" i="16" s="1"/>
  <c r="NO55" i="16"/>
  <c r="NR55" i="16" s="1"/>
  <c r="NT35" i="16"/>
  <c r="OE17" i="16"/>
  <c r="OE56" i="16"/>
  <c r="NR37" i="16"/>
  <c r="NR32" i="16"/>
  <c r="OE32" i="16" s="1"/>
  <c r="NR58" i="16"/>
  <c r="OE58" i="16" s="1"/>
  <c r="NR61" i="16"/>
  <c r="OE61" i="16" s="1"/>
  <c r="NR16" i="16"/>
  <c r="OE16" i="16" s="1"/>
  <c r="OE50" i="16"/>
  <c r="NR46" i="16"/>
  <c r="OE46" i="16" s="1"/>
  <c r="OE27" i="16"/>
  <c r="NW48" i="16" a="1"/>
  <c r="NW48" i="16" s="1"/>
  <c r="NO48" i="16"/>
  <c r="NQ48" i="16" a="1"/>
  <c r="NQ48" i="16" s="1"/>
  <c r="NX48" i="16" a="1"/>
  <c r="NX48" i="16" s="1"/>
  <c r="NV48" i="16" a="1"/>
  <c r="NV48" i="16" s="1"/>
  <c r="OC48" i="16" a="1"/>
  <c r="OC48" i="16" s="1"/>
  <c r="NY48" i="16" a="1"/>
  <c r="NY48" i="16" s="1"/>
  <c r="NU48" i="16" a="1"/>
  <c r="NU48" i="16" s="1"/>
  <c r="NS48" i="16" a="1"/>
  <c r="NS48" i="16" s="1"/>
  <c r="NT48" i="16"/>
  <c r="NZ48" i="16" a="1"/>
  <c r="NZ48" i="16" s="1"/>
  <c r="NZ60" i="16" a="1"/>
  <c r="NZ60" i="16" s="1"/>
  <c r="NO60" i="16"/>
  <c r="NR60" i="16" s="1"/>
  <c r="NT60" i="16"/>
  <c r="NS60" i="16" a="1"/>
  <c r="NS60" i="16" s="1"/>
  <c r="NT26" i="16"/>
  <c r="NV26" i="16" a="1"/>
  <c r="NV26" i="16" s="1"/>
  <c r="OA26" i="16" a="1"/>
  <c r="OA26" i="16" s="1"/>
  <c r="NO26" i="16"/>
  <c r="NR26" i="16" s="1"/>
  <c r="NT13" i="16"/>
  <c r="OE13" i="16" s="1"/>
  <c r="NO25" i="16"/>
  <c r="NR25" i="16" s="1"/>
  <c r="OE25" i="16" s="1"/>
  <c r="NT21" i="16"/>
  <c r="OE21" i="16" s="1"/>
  <c r="NT47" i="16"/>
  <c r="NO47" i="16"/>
  <c r="NR47" i="16" s="1"/>
  <c r="NO31" i="16"/>
  <c r="NR31" i="16" s="1"/>
  <c r="OE31" i="16" s="1"/>
  <c r="NO22" i="16"/>
  <c r="NR22" i="16" s="1"/>
  <c r="OE22" i="16" s="1"/>
  <c r="NT9" i="16"/>
  <c r="NQ14" i="16" a="1"/>
  <c r="NQ14" i="16" s="1"/>
  <c r="OC14" i="16" a="1"/>
  <c r="OC14" i="16" s="1"/>
  <c r="NO14" i="16"/>
  <c r="OB14" i="16" a="1"/>
  <c r="OB14" i="16" s="1"/>
  <c r="NU14" i="16" a="1"/>
  <c r="NU14" i="16" s="1"/>
  <c r="NZ14" i="16" a="1"/>
  <c r="NZ14" i="16" s="1"/>
  <c r="NT14" i="16"/>
  <c r="NV14" i="16" a="1"/>
  <c r="NV14" i="16" s="1"/>
  <c r="NX24" i="16" a="1"/>
  <c r="NX24" i="16" s="1"/>
  <c r="NU24" i="16" a="1"/>
  <c r="NU24" i="16" s="1"/>
  <c r="OA24" i="16" a="1"/>
  <c r="OA24" i="16" s="1"/>
  <c r="NO24" i="16"/>
  <c r="OB24" i="16" a="1"/>
  <c r="OB24" i="16" s="1"/>
  <c r="OC24" i="16" a="1"/>
  <c r="OC24" i="16" s="1"/>
  <c r="NZ24" i="16" a="1"/>
  <c r="NZ24" i="16" s="1"/>
  <c r="NW24" i="16" a="1"/>
  <c r="NW24" i="16" s="1"/>
  <c r="NP24" i="16" a="1"/>
  <c r="NP24" i="16" s="1"/>
  <c r="NT24" i="16" s="1"/>
  <c r="NY24" i="16" a="1"/>
  <c r="NY24" i="16" s="1"/>
  <c r="NP51" i="16" a="1"/>
  <c r="NP51" i="16" s="1"/>
  <c r="NT51" i="16" s="1"/>
  <c r="OB51" i="16" a="1"/>
  <c r="OB51" i="16" s="1"/>
  <c r="NO51" i="16"/>
  <c r="NQ51" i="16" a="1"/>
  <c r="NQ51" i="16" s="1"/>
  <c r="NT37" i="16"/>
  <c r="OC30" i="16" a="1"/>
  <c r="OC30" i="16" s="1"/>
  <c r="OB30" i="16" a="1"/>
  <c r="OB30" i="16" s="1"/>
  <c r="NP30" i="16" a="1"/>
  <c r="NP30" i="16" s="1"/>
  <c r="NT30" i="16" s="1"/>
  <c r="NO30" i="16"/>
  <c r="OA30" i="16" a="1"/>
  <c r="OA30" i="16" s="1"/>
  <c r="NV30" i="16" a="1"/>
  <c r="NV30" i="16" s="1"/>
  <c r="NZ30" i="16" a="1"/>
  <c r="NZ30" i="16" s="1"/>
  <c r="NS10" i="16" a="1"/>
  <c r="NS10" i="16" s="1"/>
  <c r="OB10" i="16" a="1"/>
  <c r="OB10" i="16" s="1"/>
  <c r="NV10" i="16" a="1"/>
  <c r="NV10" i="16" s="1"/>
  <c r="NT10" i="16"/>
  <c r="NO10" i="16"/>
  <c r="NR10" i="16" s="1"/>
  <c r="OE54" i="16"/>
  <c r="OC43" i="16" a="1"/>
  <c r="OC43" i="16" s="1"/>
  <c r="NO43" i="16"/>
  <c r="NR43" i="16" s="1"/>
  <c r="NS43" i="16" a="1"/>
  <c r="NS43" i="16" s="1"/>
  <c r="NT43" i="16"/>
  <c r="NZ23" i="16" a="1"/>
  <c r="NZ23" i="16" s="1"/>
  <c r="OB23" i="16" a="1"/>
  <c r="OB23" i="16" s="1"/>
  <c r="NV23" i="16" a="1"/>
  <c r="NV23" i="16" s="1"/>
  <c r="NX23" i="16" a="1"/>
  <c r="NX23" i="16" s="1"/>
  <c r="NS23" i="16" a="1"/>
  <c r="NS23" i="16" s="1"/>
  <c r="OA23" i="16" a="1"/>
  <c r="OA23" i="16" s="1"/>
  <c r="NP23" i="16" a="1"/>
  <c r="NP23" i="16" s="1"/>
  <c r="NT23" i="16" s="1"/>
  <c r="NO23" i="16"/>
  <c r="NT49" i="16"/>
  <c r="NY49" i="16" a="1"/>
  <c r="NY49" i="16" s="1"/>
  <c r="NO49" i="16"/>
  <c r="NR49" i="16" s="1"/>
  <c r="NX49" i="16" a="1"/>
  <c r="NX49" i="16" s="1"/>
  <c r="OE42" i="16"/>
  <c r="NR18" i="16"/>
  <c r="OE18" i="16" s="1"/>
  <c r="OE45" i="16"/>
  <c r="NR52" i="16"/>
  <c r="OE52" i="16" s="1"/>
  <c r="NO12" i="16"/>
  <c r="NP12" i="16" a="1"/>
  <c r="NP12" i="16" s="1"/>
  <c r="NT12" i="16" s="1"/>
  <c r="OE19" i="16"/>
  <c r="NO29" i="16"/>
  <c r="NR29" i="16" s="1"/>
  <c r="NT29" i="16"/>
  <c r="NV29" i="16" a="1"/>
  <c r="NV29" i="16" s="1"/>
  <c r="NU33" i="16" a="1"/>
  <c r="NU33" i="16" s="1"/>
  <c r="NX33" i="16" a="1"/>
  <c r="NX33" i="16" s="1"/>
  <c r="NO33" i="16"/>
  <c r="NT33" i="16"/>
  <c r="NQ33" i="16" a="1"/>
  <c r="NQ33" i="16" s="1"/>
  <c r="NU38" i="16" a="1"/>
  <c r="NU38" i="16" s="1"/>
  <c r="NS38" i="16" a="1"/>
  <c r="NS38" i="16" s="1"/>
  <c r="NO38" i="16"/>
  <c r="NR38" i="16" s="1"/>
  <c r="OA38" i="16" a="1"/>
  <c r="OA38" i="16" s="1"/>
  <c r="NT38" i="16"/>
  <c r="NZ38" i="16" a="1"/>
  <c r="NZ38" i="16" s="1"/>
  <c r="NV38" i="16" a="1"/>
  <c r="NV38" i="16" s="1"/>
  <c r="NY38" i="16" a="1"/>
  <c r="NY38" i="16" s="1"/>
  <c r="OA41" i="16" a="1"/>
  <c r="OA41" i="16" s="1"/>
  <c r="NO41" i="16"/>
  <c r="NP41" i="16" a="1"/>
  <c r="NP41" i="16" s="1"/>
  <c r="NT41" i="16" s="1"/>
  <c r="NY41" i="16" a="1"/>
  <c r="NY41" i="16" s="1"/>
  <c r="OB20" i="16" a="1"/>
  <c r="OB20" i="16" s="1"/>
  <c r="NY20" i="16" a="1"/>
  <c r="NY20" i="16" s="1"/>
  <c r="OA20" i="16" a="1"/>
  <c r="OA20" i="16" s="1"/>
  <c r="NX20" i="16" a="1"/>
  <c r="NX20" i="16" s="1"/>
  <c r="OC20" i="16" a="1"/>
  <c r="OC20" i="16" s="1"/>
  <c r="NO20" i="16"/>
  <c r="NW20" i="16" a="1"/>
  <c r="NW20" i="16" s="1"/>
  <c r="NS20" i="16" a="1"/>
  <c r="NS20" i="16" s="1"/>
  <c r="NP20" i="16" a="1"/>
  <c r="NP20" i="16" s="1"/>
  <c r="NT20" i="16" s="1"/>
  <c r="NQ20" i="16" a="1"/>
  <c r="NQ20" i="16" s="1"/>
  <c r="NZ20" i="16" a="1"/>
  <c r="NZ20" i="16" s="1"/>
  <c r="NU20" i="16" a="1"/>
  <c r="NU20" i="16" s="1"/>
  <c r="NV20" i="16" a="1"/>
  <c r="NV20" i="16" s="1"/>
  <c r="OE53" i="16"/>
  <c r="OE15" i="16"/>
  <c r="NT34" i="16"/>
  <c r="OE34" i="16" s="1"/>
  <c r="NP28" i="16" a="1"/>
  <c r="NP28" i="16" s="1"/>
  <c r="NT28" i="16" s="1"/>
  <c r="NY28" i="16" a="1"/>
  <c r="NY28" i="16" s="1"/>
  <c r="NX28" i="16" a="1"/>
  <c r="NX28" i="16" s="1"/>
  <c r="NU28" i="16" a="1"/>
  <c r="NU28" i="16" s="1"/>
  <c r="OB28" i="16" a="1"/>
  <c r="OB28" i="16" s="1"/>
  <c r="OA28" i="16" a="1"/>
  <c r="OA28" i="16" s="1"/>
  <c r="NQ28" i="16" a="1"/>
  <c r="NQ28" i="16" s="1"/>
  <c r="NO28" i="16"/>
  <c r="NV28" i="16" a="1"/>
  <c r="NV28" i="16" s="1"/>
  <c r="NS28" i="16" a="1"/>
  <c r="NS28" i="16" s="1"/>
  <c r="NR36" i="16"/>
  <c r="OE36" i="16" s="1"/>
  <c r="OE44" i="16"/>
  <c r="NO63" i="16"/>
  <c r="NR63" i="16" s="1"/>
  <c r="NT63" i="16"/>
  <c r="OE40" i="16"/>
  <c r="NO57" i="16"/>
  <c r="NR57" i="16" s="1"/>
  <c r="NT57" i="16"/>
  <c r="D198" i="35"/>
  <c r="C198" i="35"/>
  <c r="C190" i="35"/>
  <c r="D163" i="35"/>
  <c r="E181" i="35"/>
  <c r="E156" i="35"/>
  <c r="E183" i="35"/>
  <c r="E196" i="35"/>
  <c r="E171" i="35"/>
  <c r="E205" i="35"/>
  <c r="D205" i="35"/>
  <c r="C205" i="35"/>
  <c r="E191" i="35"/>
  <c r="E194" i="35"/>
  <c r="E203" i="35"/>
  <c r="E147" i="35"/>
  <c r="E182" i="35"/>
  <c r="E202" i="35"/>
  <c r="E201" i="35"/>
  <c r="E162" i="35"/>
  <c r="E185" i="35"/>
  <c r="E175" i="35"/>
  <c r="E197" i="35"/>
  <c r="D172" i="35"/>
  <c r="E199" i="35"/>
  <c r="E176" i="35"/>
  <c r="C192" i="35"/>
  <c r="E206" i="35"/>
  <c r="D206" i="35"/>
  <c r="E166" i="35"/>
  <c r="AN6" i="15"/>
  <c r="AO7" i="15"/>
  <c r="AN8" i="15"/>
  <c r="D169" i="35"/>
  <c r="C149" i="35"/>
  <c r="E161" i="35"/>
  <c r="C193" i="35"/>
  <c r="E168" i="35"/>
  <c r="E189" i="35"/>
  <c r="D179" i="35"/>
  <c r="E160" i="35"/>
  <c r="C160" i="35"/>
  <c r="E204" i="35"/>
  <c r="E157" i="35"/>
  <c r="E186" i="35"/>
  <c r="A9" i="15"/>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OE55" i="16" l="1"/>
  <c r="OE59" i="16"/>
  <c r="OE35" i="16"/>
  <c r="OE37" i="16"/>
  <c r="NR33" i="16"/>
  <c r="OE33" i="16" s="1"/>
  <c r="NR14" i="16"/>
  <c r="OE14" i="16" s="1"/>
  <c r="OE63" i="16"/>
  <c r="OE57" i="16"/>
  <c r="NR41" i="16"/>
  <c r="OE41" i="16" s="1"/>
  <c r="OE29" i="16"/>
  <c r="NR28" i="16"/>
  <c r="OE28" i="16" s="1"/>
  <c r="OE26" i="16"/>
  <c r="NR24" i="16"/>
  <c r="OE24" i="16" s="1"/>
  <c r="NR30" i="16"/>
  <c r="OE30" i="16" s="1"/>
  <c r="OE47" i="16"/>
  <c r="NR48" i="16"/>
  <c r="OE48" i="16" s="1"/>
  <c r="OE60" i="16"/>
  <c r="NR12" i="16"/>
  <c r="OE12" i="16" s="1"/>
  <c r="OE49" i="16"/>
  <c r="NR20" i="16"/>
  <c r="OE20" i="16" s="1"/>
  <c r="OE38" i="16"/>
  <c r="NR23" i="16"/>
  <c r="OE23" i="16" s="1"/>
  <c r="OE43" i="16"/>
  <c r="OE10" i="16"/>
  <c r="NR51" i="16"/>
  <c r="OE51" i="16" s="1"/>
  <c r="E148" i="35"/>
  <c r="A118" i="15"/>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19" i="15"/>
  <c r="E151" i="35"/>
  <c r="E174" i="35"/>
  <c r="E167" i="35"/>
  <c r="E195" i="35"/>
  <c r="E159" i="35"/>
  <c r="E163" i="35"/>
  <c r="E154" i="35"/>
  <c r="C162" i="35"/>
  <c r="D175" i="35"/>
  <c r="C174" i="35"/>
  <c r="D182" i="35"/>
  <c r="D167" i="35"/>
  <c r="C182" i="35"/>
  <c r="E184" i="35"/>
  <c r="D156" i="35"/>
  <c r="C199" i="35"/>
  <c r="E180" i="35"/>
  <c r="D181" i="35"/>
  <c r="E190" i="35"/>
  <c r="C188" i="35"/>
  <c r="D188" i="35"/>
  <c r="C152" i="35"/>
  <c r="C187" i="35"/>
  <c r="C159" i="35"/>
  <c r="D164" i="35"/>
  <c r="D155" i="35"/>
  <c r="C176" i="35"/>
  <c r="E172" i="35"/>
  <c r="C170" i="35"/>
  <c r="C197" i="35"/>
  <c r="C185" i="35"/>
  <c r="C161" i="35"/>
  <c r="C163" i="35"/>
  <c r="D190" i="35"/>
  <c r="E146" i="35"/>
  <c r="AO6" i="15"/>
  <c r="AP7" i="15"/>
  <c r="AO8" i="15"/>
  <c r="D171" i="35"/>
  <c r="C204" i="35"/>
  <c r="D158" i="35"/>
  <c r="D204" i="35"/>
  <c r="D166" i="35"/>
  <c r="C196" i="35"/>
  <c r="D148" i="35"/>
  <c r="C195" i="35"/>
  <c r="D195" i="35"/>
  <c r="C202" i="35"/>
  <c r="C147" i="35"/>
  <c r="D193" i="35"/>
  <c r="D152" i="35"/>
  <c r="E170" i="35"/>
  <c r="E150" i="35"/>
  <c r="C203" i="35"/>
  <c r="C206" i="35"/>
  <c r="D161" i="35"/>
  <c r="D203" i="35"/>
  <c r="E152" i="35"/>
  <c r="C169" i="35"/>
  <c r="E193" i="35"/>
  <c r="D185" i="35"/>
  <c r="C167" i="35"/>
  <c r="D183" i="35"/>
  <c r="D160" i="35"/>
  <c r="D154" i="35"/>
  <c r="C166" i="35"/>
  <c r="D196" i="35"/>
  <c r="C186" i="35"/>
  <c r="C154" i="35"/>
  <c r="C194" i="35"/>
  <c r="D157" i="35"/>
  <c r="D186" i="35"/>
  <c r="C164" i="35"/>
  <c r="N9" i="16"/>
  <c r="P9" i="16"/>
  <c r="D159" i="35"/>
  <c r="C168" i="35"/>
  <c r="E187" i="35"/>
  <c r="E153" i="35"/>
  <c r="E164" i="35"/>
  <c r="O9" i="16"/>
  <c r="D168" i="35"/>
  <c r="E169" i="35"/>
  <c r="C181" i="35"/>
  <c r="D187" i="35"/>
  <c r="D147" i="35"/>
  <c r="E155" i="35"/>
  <c r="D174" i="35"/>
  <c r="D199" i="35"/>
  <c r="E158" i="35"/>
  <c r="D202" i="35"/>
  <c r="D194" i="35"/>
  <c r="E165" i="35"/>
  <c r="C155" i="35"/>
  <c r="D165" i="35"/>
  <c r="C175" i="35"/>
  <c r="C153" i="35"/>
  <c r="D191" i="35"/>
  <c r="C184" i="35"/>
  <c r="C158" i="35"/>
  <c r="C189" i="35"/>
  <c r="D192" i="35"/>
  <c r="D180" i="35"/>
  <c r="E178" i="35"/>
  <c r="D149" i="35"/>
  <c r="C150" i="35"/>
  <c r="C165" i="35"/>
  <c r="D153" i="35"/>
  <c r="C191" i="35"/>
  <c r="D184" i="35"/>
  <c r="C156" i="35"/>
  <c r="C172" i="35"/>
  <c r="D189" i="35"/>
  <c r="E192" i="35"/>
  <c r="C178" i="35"/>
  <c r="D150" i="35"/>
  <c r="D176" i="35"/>
  <c r="C148" i="35"/>
  <c r="D162" i="35"/>
  <c r="E188" i="35"/>
  <c r="D178" i="35"/>
  <c r="E149" i="35"/>
  <c r="D201" i="35"/>
  <c r="E179" i="35"/>
  <c r="E173" i="35"/>
  <c r="C201" i="35"/>
  <c r="C173" i="35"/>
  <c r="C179" i="35"/>
  <c r="D173" i="35"/>
  <c r="C183" i="35"/>
  <c r="C157" i="35"/>
  <c r="D170" i="35"/>
  <c r="C180" i="35"/>
  <c r="D197" i="35"/>
  <c r="OH64" i="16" l="1"/>
  <c r="D151" i="35"/>
  <c r="OG64" i="16"/>
  <c r="C151" i="35"/>
  <c r="OF64" i="16"/>
  <c r="D146" i="35"/>
  <c r="C146" i="35"/>
  <c r="E207" i="35"/>
  <c r="AP6" i="15"/>
  <c r="AP8" i="15"/>
  <c r="AQ7" i="15"/>
  <c r="NR9" i="16"/>
  <c r="OE9" i="16" s="1"/>
  <c r="D207" i="35" l="1"/>
  <c r="C207" i="35"/>
  <c r="AQ6" i="15"/>
  <c r="AR7" i="15"/>
  <c r="AQ8" i="15"/>
  <c r="AR6" i="15" l="1"/>
  <c r="AR8" i="15"/>
  <c r="AS7" i="15"/>
  <c r="AT7" i="15" l="1"/>
  <c r="AS6" i="15"/>
  <c r="AS8" i="15"/>
  <c r="AT8" i="15" l="1"/>
  <c r="AU7" i="15"/>
  <c r="AU6" i="15"/>
  <c r="AU8" i="15" l="1"/>
  <c r="BX119" i="15" l="1"/>
  <c r="BX144" i="15" l="1"/>
  <c r="BX143" i="15"/>
  <c r="BX152" i="15"/>
  <c r="BX151" i="15"/>
  <c r="BX150" i="15"/>
  <c r="BX148" i="15"/>
  <c r="BX142" i="15"/>
  <c r="BX149" i="15"/>
  <c r="BX146" i="15"/>
  <c r="BX145" i="15"/>
  <c r="BX147" i="15"/>
  <c r="BX141" i="15"/>
  <c r="BX12" i="15"/>
  <c r="BH9" i="15"/>
  <c r="BX9" i="15" s="1"/>
  <c r="BX135" i="15"/>
  <c r="BX109" i="15"/>
  <c r="BX62" i="15"/>
  <c r="BX56" i="15"/>
  <c r="BX42" i="15"/>
  <c r="BX21" i="15"/>
  <c r="BX44" i="15"/>
  <c r="BX118" i="15"/>
  <c r="BX86" i="15"/>
  <c r="BX13" i="15"/>
  <c r="BX22" i="15"/>
  <c r="BX100" i="15"/>
  <c r="BX105" i="15"/>
  <c r="BX19" i="15"/>
  <c r="BX32" i="15"/>
  <c r="BX25" i="15"/>
  <c r="BX57" i="15"/>
  <c r="BX97" i="15"/>
  <c r="BX139" i="15"/>
  <c r="BX51" i="15"/>
  <c r="BX106" i="15"/>
  <c r="BX48" i="15"/>
  <c r="BX74" i="15"/>
  <c r="BX134" i="15"/>
  <c r="BX123" i="15"/>
  <c r="BX133" i="15"/>
  <c r="BX67" i="15"/>
  <c r="BX75" i="15"/>
  <c r="BX121" i="15"/>
  <c r="BX131" i="15"/>
  <c r="BX50" i="15"/>
  <c r="BX15" i="15"/>
  <c r="BX68" i="15"/>
  <c r="BX20" i="15"/>
  <c r="BX61" i="15"/>
  <c r="BX112" i="15"/>
  <c r="BX35" i="15"/>
  <c r="BX10" i="15"/>
  <c r="BX38" i="15"/>
  <c r="BX53" i="15"/>
  <c r="BX125" i="15"/>
  <c r="BX138" i="15"/>
  <c r="BX140" i="15"/>
  <c r="BX52" i="15"/>
  <c r="BX45" i="15"/>
  <c r="BX16" i="15"/>
  <c r="BX128" i="15"/>
  <c r="BX90" i="15"/>
  <c r="BX102" i="15"/>
  <c r="BX39" i="15"/>
  <c r="BX89" i="15"/>
  <c r="BX29" i="15"/>
  <c r="BX73" i="15"/>
  <c r="BX76" i="15"/>
  <c r="BX129" i="15"/>
  <c r="BX79" i="15"/>
  <c r="BX122" i="15"/>
  <c r="BX24" i="15"/>
  <c r="BX65" i="15"/>
  <c r="BX113" i="15"/>
  <c r="BX40" i="15"/>
  <c r="BX77" i="15"/>
  <c r="BX115" i="15"/>
  <c r="BX137" i="15"/>
  <c r="BX107" i="15"/>
  <c r="BX101" i="15"/>
  <c r="BX95" i="15"/>
  <c r="BX64" i="15"/>
  <c r="BX92" i="15"/>
  <c r="BX120" i="15"/>
  <c r="BX49" i="15"/>
  <c r="BX94" i="15"/>
  <c r="BX127" i="15"/>
  <c r="BX124" i="15"/>
  <c r="BX71" i="15"/>
  <c r="BX30" i="15"/>
  <c r="BX55" i="15"/>
  <c r="BX54" i="15"/>
  <c r="BX114" i="15"/>
  <c r="BX34" i="15"/>
  <c r="BX66" i="15"/>
  <c r="BX84" i="15"/>
  <c r="BX37" i="15"/>
  <c r="BX93" i="15"/>
  <c r="BX41" i="15"/>
  <c r="BX36" i="15"/>
  <c r="BX46" i="15"/>
  <c r="BX117" i="15"/>
  <c r="BX132" i="15"/>
  <c r="BX126" i="15"/>
  <c r="BX85" i="15"/>
  <c r="BX28" i="15"/>
  <c r="BX60" i="15"/>
  <c r="BX27" i="15"/>
  <c r="BX103" i="15"/>
  <c r="BX59" i="15"/>
  <c r="BX96" i="15"/>
  <c r="BX26" i="15"/>
  <c r="BX33" i="15"/>
  <c r="BX80" i="15"/>
  <c r="BX83" i="15"/>
  <c r="BX98" i="15"/>
  <c r="BX63" i="15"/>
  <c r="BX72" i="15"/>
  <c r="BX91" i="15"/>
  <c r="BX136" i="15"/>
  <c r="BX31" i="15"/>
  <c r="BX111" i="15"/>
  <c r="BX18" i="15"/>
  <c r="BX130" i="15"/>
  <c r="BX88" i="15"/>
  <c r="BX81" i="15"/>
  <c r="BX78" i="15"/>
  <c r="BX87" i="15"/>
  <c r="BX69" i="15"/>
  <c r="BX47" i="15"/>
  <c r="BX11" i="15"/>
  <c r="BX17" i="15"/>
  <c r="BX23" i="15"/>
  <c r="BX82" i="15"/>
  <c r="BX116" i="15"/>
  <c r="BX14" i="15"/>
  <c r="BX108" i="15"/>
  <c r="BX43" i="15"/>
  <c r="BX110" i="15"/>
  <c r="BX58" i="15"/>
  <c r="BX99" i="15"/>
  <c r="BX70" i="15"/>
  <c r="BX104"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<sst xmlns="http://schemas.openxmlformats.org/spreadsheetml/2006/main" count="98237" uniqueCount="9846">
  <si>
    <t>TAREO DE EMPLEADOS - MES DE JUNIO DEL 2021</t>
  </si>
  <si>
    <t>Ciclo de Pago 01 al 30 de Junio - Haber basico</t>
  </si>
  <si>
    <t>Ciclo de HE: 15 de mayo al 14 de junio del 2021</t>
  </si>
  <si>
    <t>N°</t>
  </si>
  <si>
    <t>DNI</t>
  </si>
  <si>
    <t>COD. SAP</t>
  </si>
  <si>
    <t>UBICACIÓN</t>
  </si>
  <si>
    <t>APELLIDOS Y NOMBRES</t>
  </si>
  <si>
    <t>PUESTO</t>
  </si>
  <si>
    <t>FECHA INGRESO</t>
  </si>
  <si>
    <t>Fecha de ingreso Site</t>
  </si>
  <si>
    <t>FECHA DE CESE</t>
  </si>
  <si>
    <t>DIAS TRABAJADOS</t>
  </si>
  <si>
    <t>DESCANSO SEMANAL</t>
  </si>
  <si>
    <t>FERIANO NO LABORADO</t>
  </si>
  <si>
    <t>TOTAL DIAS TRABAJADOS</t>
  </si>
  <si>
    <t>DIAS DESCANSO MEDICO</t>
  </si>
  <si>
    <t>DIAS SUBSIDIO</t>
  </si>
  <si>
    <t>DIAS VACACIONES</t>
  </si>
  <si>
    <t>DIAS LICENCIA SIN GOCE</t>
  </si>
  <si>
    <t>DIAS LICENCIA CON GOCE</t>
  </si>
  <si>
    <t>DIAS FALTA 1</t>
  </si>
  <si>
    <t>DIAS FALTA MES ANTERIOR</t>
  </si>
  <si>
    <t>TOTAL DIAS</t>
  </si>
  <si>
    <t>DIAS REINTEGRO DE ESTRUCTURA SALARIAL</t>
  </si>
  <si>
    <t>HORAS EXTRAS DEL MES</t>
  </si>
  <si>
    <t xml:space="preserve">REINTEGRO DE HORAS EXTRAS </t>
  </si>
  <si>
    <t>DETALLE REINTEGRO HHEE</t>
  </si>
  <si>
    <t>DEL MES</t>
  </si>
  <si>
    <t>REINTEGRO</t>
  </si>
  <si>
    <t>Entrada</t>
  </si>
  <si>
    <t>Salida</t>
  </si>
  <si>
    <t>Día</t>
  </si>
  <si>
    <t>Total Horas</t>
  </si>
  <si>
    <t>Horas Efectivas</t>
  </si>
  <si>
    <t>Normal</t>
  </si>
  <si>
    <t>DESCANSO MEDICO</t>
  </si>
  <si>
    <t>FECHA INICIO</t>
  </si>
  <si>
    <t>FECHA TERMINO</t>
  </si>
  <si>
    <t>SUBSIDIO</t>
  </si>
  <si>
    <t>VACACIONES</t>
  </si>
  <si>
    <t>LSG</t>
  </si>
  <si>
    <t>LCG</t>
  </si>
  <si>
    <t>FALTA1</t>
  </si>
  <si>
    <t>DSO O FERIADO</t>
  </si>
  <si>
    <t>ASIGNACION POR TRANSPORTE</t>
  </si>
  <si>
    <t>OTROS INGRESOS</t>
  </si>
  <si>
    <t>NUEVO HABER BASICO
(INCREMENTO O REDUCCION DE SUELDO)</t>
  </si>
  <si>
    <t>FECHA DE FIN?</t>
  </si>
  <si>
    <t>CONCEPTO 1</t>
  </si>
  <si>
    <t>CONCEPTO 2</t>
  </si>
  <si>
    <t>Bono Nocturno</t>
  </si>
  <si>
    <t>80124762</t>
  </si>
  <si>
    <t>PROYECTO</t>
  </si>
  <si>
    <t>ALLEMAN LLASACA KARIN GUISELA</t>
  </si>
  <si>
    <t>VIGÍA</t>
  </si>
  <si>
    <t>NA</t>
  </si>
  <si>
    <t>NOR</t>
  </si>
  <si>
    <t>DS</t>
  </si>
  <si>
    <t>FE</t>
  </si>
  <si>
    <t>48135459</t>
  </si>
  <si>
    <t>AMADO LA ROSA PAMELA LUCERO</t>
  </si>
  <si>
    <t>09787238</t>
  </si>
  <si>
    <t>CALUMANI JARA JAIME ANTONIO</t>
  </si>
  <si>
    <t>DESPACHADOR</t>
  </si>
  <si>
    <t>76460766</t>
  </si>
  <si>
    <t>CASTILLA GUANILO JESICA CAROLINA</t>
  </si>
  <si>
    <t>FA</t>
  </si>
  <si>
    <t>43998041</t>
  </si>
  <si>
    <t>CUEVA MARTINEZ YAHAIRA ROSENDA</t>
  </si>
  <si>
    <t>42989188</t>
  </si>
  <si>
    <t>FRANCIA PAJUELO BEATRIZ JACQUELIN</t>
  </si>
  <si>
    <t>44592899</t>
  </si>
  <si>
    <t>GAMBOA PALOMINO DIANA MERCID</t>
  </si>
  <si>
    <t>47021678</t>
  </si>
  <si>
    <t>GARCIA CANCHUMANI ARACELY MILAGROS</t>
  </si>
  <si>
    <t>46619062</t>
  </si>
  <si>
    <t>GUTIERREZ HUAMANI CATALINA</t>
  </si>
  <si>
    <t>43078874</t>
  </si>
  <si>
    <t>GUZMAN ROJAS ROXANA YANET</t>
  </si>
  <si>
    <t>41409512</t>
  </si>
  <si>
    <t>HUAMAN HERRERA MARLENI</t>
  </si>
  <si>
    <t>76996391</t>
  </si>
  <si>
    <t>HUAMÁN NAVARRO MIRELLA</t>
  </si>
  <si>
    <t>41511681</t>
  </si>
  <si>
    <t>HUANCA QUEQUE NANCY</t>
  </si>
  <si>
    <t>75074929</t>
  </si>
  <si>
    <t>MALDONADO HUAMANÍ LUCERO ELBA</t>
  </si>
  <si>
    <t>70323361</t>
  </si>
  <si>
    <t>MARTINEZ PARIONA BRIGITTE</t>
  </si>
  <si>
    <t>46468729</t>
  </si>
  <si>
    <t>MELGAREJO HUAMAN EVELYN</t>
  </si>
  <si>
    <t>47978829</t>
  </si>
  <si>
    <t>MOYA RIOS CARLA NATHALY</t>
  </si>
  <si>
    <t>71149674</t>
  </si>
  <si>
    <t>MUÑOZ VERA LUCERO TATIANA</t>
  </si>
  <si>
    <t>42446838</t>
  </si>
  <si>
    <t>ORDINOLA SAAVEDRA HILDA VANESA</t>
  </si>
  <si>
    <t>47950944</t>
  </si>
  <si>
    <t>PINCHE BACA BONY STEFANY</t>
  </si>
  <si>
    <t>25782457</t>
  </si>
  <si>
    <t>RIVAS GAMBOA ANAMELBA</t>
  </si>
  <si>
    <t>41214584</t>
  </si>
  <si>
    <t>ROJAS ALVAREZ AUREA</t>
  </si>
  <si>
    <t>43265539</t>
  </si>
  <si>
    <t>SARES ROMERO PEDRO PASCUAL</t>
  </si>
  <si>
    <t>74200837</t>
  </si>
  <si>
    <t>SARMIENTO NUÑEZ MILAGROS ESTEFANY</t>
  </si>
  <si>
    <t>44738188</t>
  </si>
  <si>
    <t>TAVARA MAC SORLEY DORA ANGELA</t>
  </si>
  <si>
    <t>25744738</t>
  </si>
  <si>
    <t>VILCA RODRIGUEZ OLINDA ROSARIO</t>
  </si>
  <si>
    <t>47101593</t>
  </si>
  <si>
    <t>VIZA SILVA LIDIA KATHIA</t>
  </si>
  <si>
    <t>48059357</t>
  </si>
  <si>
    <t>ZETA ISUIZA CINTHYA MARGARITA</t>
  </si>
  <si>
    <t>:   LSGLTA</t>
  </si>
  <si>
    <t>:   PERMISO</t>
  </si>
  <si>
    <t>:   DESCANSO MEDICO</t>
  </si>
  <si>
    <t xml:space="preserve">:   LICENCIA POR DUELO </t>
  </si>
  <si>
    <t>:   LICENCIA POR PATERNIDAD</t>
  </si>
  <si>
    <t>:   SUSPENDIDO</t>
  </si>
  <si>
    <t>:   DESCANSO SEMANAL</t>
  </si>
  <si>
    <t>:   FERIADO</t>
  </si>
  <si>
    <t>:   TRABAJO EN  OFICINA LIMA</t>
  </si>
  <si>
    <t>*</t>
  </si>
  <si>
    <t>En site</t>
  </si>
  <si>
    <t>CHO</t>
  </si>
  <si>
    <t>DL</t>
  </si>
  <si>
    <t>CT</t>
  </si>
  <si>
    <t>TR</t>
  </si>
  <si>
    <t>DM</t>
  </si>
  <si>
    <t>SUB</t>
  </si>
  <si>
    <t>VAC</t>
  </si>
  <si>
    <t>ATM</t>
  </si>
  <si>
    <t>SAP</t>
  </si>
  <si>
    <t>CONDICION</t>
  </si>
  <si>
    <t>DIA COMPENSADO</t>
  </si>
  <si>
    <t>DESCANSO PROGRAMADO</t>
  </si>
  <si>
    <t>COMISION DE TRABAJO</t>
  </si>
  <si>
    <t>DIAS TRABAJO REMOTO</t>
  </si>
  <si>
    <t>FERIADO</t>
  </si>
  <si>
    <t>ATENCION MEDICA</t>
  </si>
  <si>
    <t>LICENCIA SIN GOCE</t>
  </si>
  <si>
    <t>FALTA</t>
  </si>
  <si>
    <t>NO APLICA</t>
  </si>
  <si>
    <t>LICENCIA POR PATERNIDAD</t>
  </si>
  <si>
    <t>Oficina Principal</t>
  </si>
  <si>
    <t>REINTEGRO DE HABER BASICO</t>
  </si>
  <si>
    <t>BONO POR INTERNET</t>
  </si>
  <si>
    <t>BONO SALUD 25%)</t>
  </si>
  <si>
    <t>IMPORTE</t>
  </si>
  <si>
    <t>ID CENTRO DE COSTO DE SAP</t>
  </si>
  <si>
    <t>OTROS DESCUENTOS</t>
  </si>
  <si>
    <t>BONO ALIMENTACIÓN</t>
  </si>
  <si>
    <t>REINTEGRO BONO ALIMENTACIÓN</t>
  </si>
  <si>
    <t>ASIGNACION TRANSPORTE</t>
  </si>
  <si>
    <t>REINTEGRO TRANSPORTE</t>
  </si>
  <si>
    <t>Vs TR05</t>
  </si>
  <si>
    <t>Vs Reloj</t>
  </si>
  <si>
    <t>Vs S10</t>
  </si>
  <si>
    <t>JUE</t>
  </si>
  <si>
    <t>48000903</t>
  </si>
  <si>
    <t>22015541</t>
  </si>
  <si>
    <t>FORANEO</t>
  </si>
  <si>
    <t>ACUÑA OBREGON, JULIE TERESA</t>
  </si>
  <si>
    <t>Coordinador de Oficina Técnica</t>
  </si>
  <si>
    <t>71405212</t>
  </si>
  <si>
    <t>22020961</t>
  </si>
  <si>
    <t>LOCAL</t>
  </si>
  <si>
    <t>ALBERCA CASTILLO, RUBEN AUGUSTO</t>
  </si>
  <si>
    <t>Modelador BIM</t>
  </si>
  <si>
    <t>75682513</t>
  </si>
  <si>
    <t>22009326</t>
  </si>
  <si>
    <t>ALFARO MARTINEZ, GRECIA XIOMARA</t>
  </si>
  <si>
    <t>Asistente de Procura</t>
  </si>
  <si>
    <t>46275287</t>
  </si>
  <si>
    <t>22019603</t>
  </si>
  <si>
    <t>ANDRADE ROJAS, MELISSA JANE</t>
  </si>
  <si>
    <t>Asistente de Oficina Tecnica</t>
  </si>
  <si>
    <t>70570380</t>
  </si>
  <si>
    <t>22013431</t>
  </si>
  <si>
    <t>APAZA OBLITAS, KAREN LUCIA</t>
  </si>
  <si>
    <t>Asistente de Contabilidad</t>
  </si>
  <si>
    <t>45917823</t>
  </si>
  <si>
    <t>22014702</t>
  </si>
  <si>
    <t>ATAHUAMAN CHAVEZ, LEYDI ODA</t>
  </si>
  <si>
    <t>43935996</t>
  </si>
  <si>
    <t>22017739</t>
  </si>
  <si>
    <t>ATOCHE PECHO, RANDY ARNALDO</t>
  </si>
  <si>
    <t>Ingeniero de Instalaciones Electromecanicas</t>
  </si>
  <si>
    <t>75337871</t>
  </si>
  <si>
    <t>22009337</t>
  </si>
  <si>
    <t>BEDOYA ARANDA, NICKOLL AILYN</t>
  </si>
  <si>
    <t>72553778</t>
  </si>
  <si>
    <t>22021433</t>
  </si>
  <si>
    <t>CABANILLAS VILCHEZ, LUIS ALEJANDRO</t>
  </si>
  <si>
    <t>77296315</t>
  </si>
  <si>
    <t>22015542</t>
  </si>
  <si>
    <t>CABRERA CACERES, MILLENI DARMELLY</t>
  </si>
  <si>
    <t>Ingeniero de Oficina Técnica</t>
  </si>
  <si>
    <t>74657049</t>
  </si>
  <si>
    <t>22012538</t>
  </si>
  <si>
    <t>CANALES RIOS, CESAR AUGUSTO</t>
  </si>
  <si>
    <t>Asistente de Calidad</t>
  </si>
  <si>
    <t>005892606</t>
  </si>
  <si>
    <t>22015350</t>
  </si>
  <si>
    <t>CANIZA VIERCI JOAQUIN JOSE</t>
  </si>
  <si>
    <t>Gerente Tecnico</t>
  </si>
  <si>
    <t>72217746</t>
  </si>
  <si>
    <t>22014125</t>
  </si>
  <si>
    <t>CASANOVA VISE, FRANCO ENRIQUE</t>
  </si>
  <si>
    <t>Jefe de Administracion de Subcontratos</t>
  </si>
  <si>
    <t>70024630</t>
  </si>
  <si>
    <t>CASTAÑEDA LOPEZ, JOHN ALDAIR</t>
  </si>
  <si>
    <t>SUPERVISOR SSOMA</t>
  </si>
  <si>
    <t>005835751</t>
  </si>
  <si>
    <t>22014973</t>
  </si>
  <si>
    <t>CASTILLO AQUINO ANA LAURA</t>
  </si>
  <si>
    <t>48191321</t>
  </si>
  <si>
    <t>22020753</t>
  </si>
  <si>
    <t>CASTILLO LEQUERNAQUE, YOJANI ANTONIA</t>
  </si>
  <si>
    <t>73111816</t>
  </si>
  <si>
    <t>22020594</t>
  </si>
  <si>
    <t>CASTILLO PISCOYA, GUSTAVO EDUARDO</t>
  </si>
  <si>
    <t>Administrador de Subcontratos</t>
  </si>
  <si>
    <t>10105707</t>
  </si>
  <si>
    <t>22018576</t>
  </si>
  <si>
    <t>CASTRO LLANOS, CARLOS RAUL</t>
  </si>
  <si>
    <t>Director de Proyecto</t>
  </si>
  <si>
    <t>70786569</t>
  </si>
  <si>
    <t>22019348</t>
  </si>
  <si>
    <t>CAYAHUALLPA QUISPE, CESAR ANDRES</t>
  </si>
  <si>
    <t>73202371</t>
  </si>
  <si>
    <t>22021038</t>
  </si>
  <si>
    <t>CENTURION LINARES, JAIR ALEXANDER</t>
  </si>
  <si>
    <t>Ingeniero de Valorizacion y Facturacion</t>
  </si>
  <si>
    <t>77127124</t>
  </si>
  <si>
    <t>22014553</t>
  </si>
  <si>
    <t>CHAPARRO CHACMANI, KATHIUSCA ABIGAID</t>
  </si>
  <si>
    <t>Asistente de Recursos Humanos</t>
  </si>
  <si>
    <t>75581956</t>
  </si>
  <si>
    <t>22020965</t>
  </si>
  <si>
    <t>CHILCON QUISPE, LIZBETH</t>
  </si>
  <si>
    <t>40308469</t>
  </si>
  <si>
    <t>22011268</t>
  </si>
  <si>
    <t>CORAHUA CHALCO, KATY</t>
  </si>
  <si>
    <t>Asistente de Tesoreria</t>
  </si>
  <si>
    <t>70689003</t>
  </si>
  <si>
    <t>22019130</t>
  </si>
  <si>
    <t>CRUZ DIAZ, JOSE ANTONIO</t>
  </si>
  <si>
    <t>Coordinador BIM</t>
  </si>
  <si>
    <t>70887797</t>
  </si>
  <si>
    <t>22018803</t>
  </si>
  <si>
    <t>CUELLAR OVALLE, BURGOS ANTERO</t>
  </si>
  <si>
    <t>Asistente de Producción</t>
  </si>
  <si>
    <t>007453650</t>
  </si>
  <si>
    <t>22014987</t>
  </si>
  <si>
    <t>CUELLAR TERAN VANESSA</t>
  </si>
  <si>
    <t>72525769</t>
  </si>
  <si>
    <t>22009847</t>
  </si>
  <si>
    <t>CUSIHUALLPA MAMANI, RICARDO EDUARDO</t>
  </si>
  <si>
    <t>08851995</t>
  </si>
  <si>
    <t>22010330</t>
  </si>
  <si>
    <t>CUYA CHAVEZ, LUIS ENRIQUE</t>
  </si>
  <si>
    <t>PROCURA EQUIPAMIENTO MEDICO</t>
  </si>
  <si>
    <t>48632844</t>
  </si>
  <si>
    <t>DÍAZ ALFARO, ETHEL IVONNE</t>
  </si>
  <si>
    <t>MODELADOR BIM</t>
  </si>
  <si>
    <t>72268347</t>
  </si>
  <si>
    <t>DIAZ QUISPE ELIZABETH DIANA</t>
  </si>
  <si>
    <t>TRABAJADORA SOCIAL</t>
  </si>
  <si>
    <t>47544426</t>
  </si>
  <si>
    <t>22018806</t>
  </si>
  <si>
    <t>DOMENACK ESPINOZA, GREYSI CAROLINA</t>
  </si>
  <si>
    <t>Arquitecto de Calidad</t>
  </si>
  <si>
    <t>47281542</t>
  </si>
  <si>
    <t>22021408</t>
  </si>
  <si>
    <t>DURAND LOPEZ, WILBER HUMBERTO</t>
  </si>
  <si>
    <t>Arquitecto de Oficina Tecnica</t>
  </si>
  <si>
    <t>75810956</t>
  </si>
  <si>
    <t>22019607</t>
  </si>
  <si>
    <t>ECHE ZAVALETA, DANY MIGUEL</t>
  </si>
  <si>
    <t>46686215</t>
  </si>
  <si>
    <t>22015200</t>
  </si>
  <si>
    <t>ENDARA CONDORI, JESUS AFDIEL</t>
  </si>
  <si>
    <t>Gerente de Calidad</t>
  </si>
  <si>
    <t>45676771</t>
  </si>
  <si>
    <t>22020746</t>
  </si>
  <si>
    <t>ESCALANTE CARTAGENA, ALDO ERIC</t>
  </si>
  <si>
    <t>Ingeniero Electricista</t>
  </si>
  <si>
    <t>41598491</t>
  </si>
  <si>
    <t>22015805</t>
  </si>
  <si>
    <t>ESPEJO MONTESTRUQUE, CARLOS OMAR</t>
  </si>
  <si>
    <t>ESPECIALISTA DE COMUNICACIONES</t>
  </si>
  <si>
    <t>74144528</t>
  </si>
  <si>
    <t>22014707</t>
  </si>
  <si>
    <t>ESPEJO VALDEZ, YEYSON ANTONY</t>
  </si>
  <si>
    <t>Jefe de Planeamiento</t>
  </si>
  <si>
    <t>72257483</t>
  </si>
  <si>
    <t>22018154</t>
  </si>
  <si>
    <t>ESPINOZA MACHADO, CARLOS DANIEL</t>
  </si>
  <si>
    <t>76801259</t>
  </si>
  <si>
    <t>22019131</t>
  </si>
  <si>
    <t>ESTRADA MOGOLLON, GERALD PEDRO</t>
  </si>
  <si>
    <t>43495610</t>
  </si>
  <si>
    <t>22011552</t>
  </si>
  <si>
    <t>FERRER ASTOCONDOR, JORGE JESUS</t>
  </si>
  <si>
    <t xml:space="preserve">Coordinador de Subcontratos </t>
  </si>
  <si>
    <t>47964954</t>
  </si>
  <si>
    <t>22014111</t>
  </si>
  <si>
    <t>FLORES HUAMAN, JUAN CARLOS</t>
  </si>
  <si>
    <t>Analista de Costos</t>
  </si>
  <si>
    <t>74634862</t>
  </si>
  <si>
    <t>FUENTES ALVAREZ, AZUCENA</t>
  </si>
  <si>
    <t>ASISTENTE DE SEGURIDAD</t>
  </si>
  <si>
    <t>76306720</t>
  </si>
  <si>
    <t>22009246</t>
  </si>
  <si>
    <t>FUENTES ENRIQUEZ, GIANELLA JEANETTE</t>
  </si>
  <si>
    <t xml:space="preserve">Coordinadora de Comisionamiento en Equipamiento Medico </t>
  </si>
  <si>
    <t>76675994</t>
  </si>
  <si>
    <t>22019133</t>
  </si>
  <si>
    <t>GARCIA MOGOLLON, CLAUDIA CAROLINA</t>
  </si>
  <si>
    <t>73962431</t>
  </si>
  <si>
    <t>22015212</t>
  </si>
  <si>
    <t>GONZALES DE LA CRUZ, AYRTON JUNNIOR</t>
  </si>
  <si>
    <t>70495252</t>
  </si>
  <si>
    <t>22019365</t>
  </si>
  <si>
    <t>GONZALES LIMBER, FAVIO JUNIOR JESUS</t>
  </si>
  <si>
    <t>Ingeniero Asistente de Comisionamiento</t>
  </si>
  <si>
    <t>43382768</t>
  </si>
  <si>
    <t>22009243</t>
  </si>
  <si>
    <t>GUERRERO ALBERCA, JACSER JESUS</t>
  </si>
  <si>
    <t>Jefe de Costos y Presupuestos</t>
  </si>
  <si>
    <t>005419022</t>
  </si>
  <si>
    <t>22018922</t>
  </si>
  <si>
    <t>GUTIERREZ FERRER ERNESTO MARTIN</t>
  </si>
  <si>
    <t>001993770</t>
  </si>
  <si>
    <t>22000045</t>
  </si>
  <si>
    <t>HIDALGO OROZCO, CARLOS ARTURO</t>
  </si>
  <si>
    <t>GERENTE DE EQUIPAMIENTO MEDICO</t>
  </si>
  <si>
    <t>72166636</t>
  </si>
  <si>
    <t>22019135</t>
  </si>
  <si>
    <t>HORNA FLORES, ALFRED JUNNIOR</t>
  </si>
  <si>
    <t>41670147</t>
  </si>
  <si>
    <t>22011206</t>
  </si>
  <si>
    <t>HUAMAN CACERES, YOVANA</t>
  </si>
  <si>
    <t>Responsable Financiero</t>
  </si>
  <si>
    <t>42319767</t>
  </si>
  <si>
    <t>22020755</t>
  </si>
  <si>
    <t>HUAMAN CORDOVA, ARMANDO ALAIN</t>
  </si>
  <si>
    <t>Cadista</t>
  </si>
  <si>
    <t>72020477</t>
  </si>
  <si>
    <t>22017093</t>
  </si>
  <si>
    <t>HUAMANI CHAÑI, ROSA DEL RIO</t>
  </si>
  <si>
    <t>45796382</t>
  </si>
  <si>
    <t>22019345</t>
  </si>
  <si>
    <t>HUAYTAN PATRICIO, ENDERSON FÉLIX</t>
  </si>
  <si>
    <t>INGENIERO DE INSTALACIONES ELECTRICAS</t>
  </si>
  <si>
    <t>76278558</t>
  </si>
  <si>
    <t>22021049</t>
  </si>
  <si>
    <t>HUISA FERNANDEZ, TOLY KUPER</t>
  </si>
  <si>
    <t>72129488</t>
  </si>
  <si>
    <t>22019349</t>
  </si>
  <si>
    <t>JIMENEZ HUANCAS, SEGUNDO ALFONSO</t>
  </si>
  <si>
    <t>70614124</t>
  </si>
  <si>
    <t>22010837</t>
  </si>
  <si>
    <t>LA ROSA SANCHEZ ARRELAN, MARCO GIOVANNI</t>
  </si>
  <si>
    <t>Coordinador General BIM e Ingeniero de Oficina Técnica</t>
  </si>
  <si>
    <t>42390562</t>
  </si>
  <si>
    <t>22010306</t>
  </si>
  <si>
    <t>LARA BRAVO, ROBERTO JORGE</t>
  </si>
  <si>
    <t>COORDINADOR DE ADMINISTRACION CONTRACTUAL Y LEGAL</t>
  </si>
  <si>
    <t>73147728</t>
  </si>
  <si>
    <t>22014253</t>
  </si>
  <si>
    <t>LIZA LIZA, MARIA DEL PILAR</t>
  </si>
  <si>
    <t>70275978</t>
  </si>
  <si>
    <t>22020963</t>
  </si>
  <si>
    <t>LLAPAPASCA CRUZ, IRMA MARIA GRACIA</t>
  </si>
  <si>
    <t>74471124</t>
  </si>
  <si>
    <t>22020243</t>
  </si>
  <si>
    <t>LOAYZA LAYME, MARIVY</t>
  </si>
  <si>
    <t>Asistente Administrativo</t>
  </si>
  <si>
    <t>46137298</t>
  </si>
  <si>
    <t>22009266</t>
  </si>
  <si>
    <t>LOZADA GONZALES, GIANFRANCO</t>
  </si>
  <si>
    <t>Ingeniero de Procura</t>
  </si>
  <si>
    <t>71075941</t>
  </si>
  <si>
    <t>22021418</t>
  </si>
  <si>
    <t>LOZANO FLORES, DERIQ KEVIN</t>
  </si>
  <si>
    <t>74076597</t>
  </si>
  <si>
    <t>22019350</t>
  </si>
  <si>
    <t>LUJAN VILLANQUE, JUA  GUILLERMO</t>
  </si>
  <si>
    <t>Especialista Ambiental</t>
  </si>
  <si>
    <t>73445337</t>
  </si>
  <si>
    <t>22019189</t>
  </si>
  <si>
    <t>MACHADO RIOS, CLAUDIA FABIOLA</t>
  </si>
  <si>
    <t>70393462</t>
  </si>
  <si>
    <t>22021048</t>
  </si>
  <si>
    <t>MANRIQUE FERNANDEZ BACA, ANDREA MARIA</t>
  </si>
  <si>
    <t>70415206</t>
  </si>
  <si>
    <t>22011545</t>
  </si>
  <si>
    <t>MARQUEZ LLAMOCCA, JOSE MANUEL</t>
  </si>
  <si>
    <t>21811280</t>
  </si>
  <si>
    <t>22019610</t>
  </si>
  <si>
    <t>MENDOZA GARCIA, JULIO CESAR</t>
  </si>
  <si>
    <t>Residente de Obra</t>
  </si>
  <si>
    <t>001526140</t>
  </si>
  <si>
    <t>22014556</t>
  </si>
  <si>
    <t>MESTRE SALORT VICENTE</t>
  </si>
  <si>
    <t>Gerente General</t>
  </si>
  <si>
    <t>41496841</t>
  </si>
  <si>
    <t>22021262</t>
  </si>
  <si>
    <t>MEZA MORI, KATTY</t>
  </si>
  <si>
    <t>Jefe de Recursos Humanos</t>
  </si>
  <si>
    <t>73644767</t>
  </si>
  <si>
    <t>MORALES MONRROY, GABRIEL FRANCISCO</t>
  </si>
  <si>
    <t>INGENIERO ESTRUCTURAL</t>
  </si>
  <si>
    <t>74208164</t>
  </si>
  <si>
    <t>22021436</t>
  </si>
  <si>
    <t>MUÑOZ CABRERA, VICTOR NAPOLEON</t>
  </si>
  <si>
    <t>73990329</t>
  </si>
  <si>
    <t>22019604</t>
  </si>
  <si>
    <t>NINA QUISPE, RONNY MICHAEL</t>
  </si>
  <si>
    <t>47330689</t>
  </si>
  <si>
    <t>22009338</t>
  </si>
  <si>
    <t>NOA CAHUANA, PAUL YURI</t>
  </si>
  <si>
    <t>48056430</t>
  </si>
  <si>
    <t>22019136</t>
  </si>
  <si>
    <t>OBREGON SOMOZA, YONER CRISTIAN</t>
  </si>
  <si>
    <t>Ingeniero de Calidad</t>
  </si>
  <si>
    <t>47987309</t>
  </si>
  <si>
    <t>22020962</t>
  </si>
  <si>
    <t>OLIVA RAMOS, JULIA TERESA</t>
  </si>
  <si>
    <t>73194963</t>
  </si>
  <si>
    <t>22002148</t>
  </si>
  <si>
    <t>OLIVERA DE LA CRUZ, FRANK ALEXIS</t>
  </si>
  <si>
    <t xml:space="preserve">Especialista Biomedico en Instalaciones </t>
  </si>
  <si>
    <t>78286420</t>
  </si>
  <si>
    <t>22010708</t>
  </si>
  <si>
    <t>OYARCE FLORES, GLENDA LIZETH</t>
  </si>
  <si>
    <t>76438567</t>
  </si>
  <si>
    <t>22021432</t>
  </si>
  <si>
    <t>PACURI DEZA, DAVID</t>
  </si>
  <si>
    <t>Supervisor Técnico</t>
  </si>
  <si>
    <t>72459185</t>
  </si>
  <si>
    <t>22018140</t>
  </si>
  <si>
    <t>PAICO RIQUELME, CINNDY ARELI</t>
  </si>
  <si>
    <t>Arquitecta de Oficina Tecnica</t>
  </si>
  <si>
    <t>32136077</t>
  </si>
  <si>
    <t>22015810</t>
  </si>
  <si>
    <t>PALMA BARRERA, ROBERT REMY</t>
  </si>
  <si>
    <t>Commisioning Manager</t>
  </si>
  <si>
    <t>76755635</t>
  </si>
  <si>
    <t>22019866</t>
  </si>
  <si>
    <t>PARDO NUÑEZ, PIO EDSON</t>
  </si>
  <si>
    <t>47583164</t>
  </si>
  <si>
    <t>22019657</t>
  </si>
  <si>
    <t>PARRILLA ESPINOZA, MAX JOSEPH</t>
  </si>
  <si>
    <t>75489601</t>
  </si>
  <si>
    <t>22015554</t>
  </si>
  <si>
    <t>PAUCAR SERVAN, CARMEN ROSA</t>
  </si>
  <si>
    <t>74716792</t>
  </si>
  <si>
    <t>22013203</t>
  </si>
  <si>
    <t>PEREZ HERRERA, CRISTIAN ALBERTO</t>
  </si>
  <si>
    <t>73014549</t>
  </si>
  <si>
    <t>22019191</t>
  </si>
  <si>
    <t>PIÑA OCLOCHO, ALBERT</t>
  </si>
  <si>
    <t>Ingeniero de Instalaciones Sanitarias</t>
  </si>
  <si>
    <t>72539322</t>
  </si>
  <si>
    <t>22020747</t>
  </si>
  <si>
    <t>POCOHUANCA QUISPE, ALEX JUNIOR</t>
  </si>
  <si>
    <t>72573615</t>
  </si>
  <si>
    <t>22015213</t>
  </si>
  <si>
    <t>PONCE DE LEON PADILLA, MARIO ABRAHAM</t>
  </si>
  <si>
    <t>77059328</t>
  </si>
  <si>
    <t>22016003</t>
  </si>
  <si>
    <t>PUMA ASENCIO, PAUL TEO</t>
  </si>
  <si>
    <t>73932761</t>
  </si>
  <si>
    <t>22014995</t>
  </si>
  <si>
    <t>PUYEN HUERTAS, SARA ELIZABETH</t>
  </si>
  <si>
    <t>21261940</t>
  </si>
  <si>
    <t>22019351</t>
  </si>
  <si>
    <t>QUISPE ALBINO, EDGAR JORGE</t>
  </si>
  <si>
    <t>Jefe SSOMA</t>
  </si>
  <si>
    <t>72966569</t>
  </si>
  <si>
    <t>22019609</t>
  </si>
  <si>
    <t>QUISPE PEÑA, HEGEL WILSON</t>
  </si>
  <si>
    <t>41248182</t>
  </si>
  <si>
    <t>22000366</t>
  </si>
  <si>
    <t>QUISPE VERA, MARIA ANGELICA</t>
  </si>
  <si>
    <t>Coordinadora de Calidad</t>
  </si>
  <si>
    <t>45674438</t>
  </si>
  <si>
    <t>22015639</t>
  </si>
  <si>
    <t>RAMIREZ MERA, WALTER ENRIQUE</t>
  </si>
  <si>
    <t>70784205</t>
  </si>
  <si>
    <t>RAMIREZ SANTAMARIA, TEODORO ANSEL</t>
  </si>
  <si>
    <t>ANALISTA DE SUBCONTRATOS</t>
  </si>
  <si>
    <t>70202786</t>
  </si>
  <si>
    <t>22015545</t>
  </si>
  <si>
    <t>REYES PADUA, JOSUE PABLO</t>
  </si>
  <si>
    <t>Asistente de Instalaciones</t>
  </si>
  <si>
    <t>46877005</t>
  </si>
  <si>
    <t>22019353</t>
  </si>
  <si>
    <t>RIMACHI SACA, YAMIR MISAEL</t>
  </si>
  <si>
    <t>Asistente de Seguridad</t>
  </si>
  <si>
    <t>71589955</t>
  </si>
  <si>
    <t>22015544</t>
  </si>
  <si>
    <t>RODRIGUEZ RIMACHI, JUAN EDUARDO</t>
  </si>
  <si>
    <t>70830057</t>
  </si>
  <si>
    <t>22020584</t>
  </si>
  <si>
    <t>RODRIGUEZ RODRIGUEZ, MIGUEL ANGEL</t>
  </si>
  <si>
    <t>76807186</t>
  </si>
  <si>
    <t>22020296</t>
  </si>
  <si>
    <t>RODRIGUEZ VIVANCO, FRANK AMADEO</t>
  </si>
  <si>
    <t>76587790</t>
  </si>
  <si>
    <t>22006198</t>
  </si>
  <si>
    <t>ROJAS LARA, JUAN AUGUSTO</t>
  </si>
  <si>
    <t>70003871</t>
  </si>
  <si>
    <t>22018626</t>
  </si>
  <si>
    <t>ROJAS RODRIGUEZ, CHRISTIAN FERNANDO</t>
  </si>
  <si>
    <t>Bim Manager</t>
  </si>
  <si>
    <t>10714475</t>
  </si>
  <si>
    <t>22000764</t>
  </si>
  <si>
    <t>RUIZ HUAPAYA, YVO OSMAN</t>
  </si>
  <si>
    <t>Gerente Técnico</t>
  </si>
  <si>
    <t>72782212</t>
  </si>
  <si>
    <t>22021614</t>
  </si>
  <si>
    <t>SAICO QUISPE, BRYANT KEVIN</t>
  </si>
  <si>
    <t>46750155</t>
  </si>
  <si>
    <t>22021458</t>
  </si>
  <si>
    <t>SALAS SABOYA, GINO ANDRE</t>
  </si>
  <si>
    <t>42791076</t>
  </si>
  <si>
    <t>22001725</t>
  </si>
  <si>
    <t>SAMUDIO DEL CASTILLO, ALVARO RENE</t>
  </si>
  <si>
    <t>73301144</t>
  </si>
  <si>
    <t>22019949</t>
  </si>
  <si>
    <t>SANCHEZ PORTILLA, JHON KENDRIK</t>
  </si>
  <si>
    <t>72440813</t>
  </si>
  <si>
    <t>SÁNCHEZ SHAPIAMA, WILLY ANTHONY</t>
  </si>
  <si>
    <t>74078233</t>
  </si>
  <si>
    <t>22019302</t>
  </si>
  <si>
    <t>SIGUENZA AZABACHE, DENNIS IVAN</t>
  </si>
  <si>
    <t>Analista de Recursos Humanos</t>
  </si>
  <si>
    <t>73481466</t>
  </si>
  <si>
    <t>22019138</t>
  </si>
  <si>
    <t>SILVA CARHUAJULCA, JONATHAN JOSE</t>
  </si>
  <si>
    <t>Ingeniero de Producción</t>
  </si>
  <si>
    <t>71574176</t>
  </si>
  <si>
    <t>22018805</t>
  </si>
  <si>
    <t>SILVA GANOZA, IRMA NOHELIA</t>
  </si>
  <si>
    <t>75940400</t>
  </si>
  <si>
    <t>22019352</t>
  </si>
  <si>
    <t>SILVA PUELLES, YULY</t>
  </si>
  <si>
    <t>73745968</t>
  </si>
  <si>
    <t>22021051</t>
  </si>
  <si>
    <t>SULLA CORTEZ, ELVIS</t>
  </si>
  <si>
    <t>74925154</t>
  </si>
  <si>
    <t>22019140</t>
  </si>
  <si>
    <t>TACUSI MAZA, TAMMY</t>
  </si>
  <si>
    <t>Auxiliar de Tesoreria</t>
  </si>
  <si>
    <t>72942596</t>
  </si>
  <si>
    <t>22021406</t>
  </si>
  <si>
    <t>TALLEDO PEREYRA, MARIANA ELIZABETH</t>
  </si>
  <si>
    <t>Control Documentario</t>
  </si>
  <si>
    <t>72428140</t>
  </si>
  <si>
    <t>22012208</t>
  </si>
  <si>
    <t>TAPIA ENRIQUEZ, ADRIANA</t>
  </si>
  <si>
    <t>71003671</t>
  </si>
  <si>
    <t>22021435</t>
  </si>
  <si>
    <t>TINTAYA ALVARADO, KERVIN</t>
  </si>
  <si>
    <t>43454812</t>
  </si>
  <si>
    <t>22013541</t>
  </si>
  <si>
    <t>TIRADO PINEDO, CARMEN REBECA</t>
  </si>
  <si>
    <t>Arquitecto de Producción</t>
  </si>
  <si>
    <t>73965216</t>
  </si>
  <si>
    <t>22020589</t>
  </si>
  <si>
    <t>TRILLO HUAMAN, DIEGO</t>
  </si>
  <si>
    <t>73197310</t>
  </si>
  <si>
    <t>22021039</t>
  </si>
  <si>
    <t>USCAMAITA CARRASCO, MARIO ANDERSON</t>
  </si>
  <si>
    <t>73352896</t>
  </si>
  <si>
    <t>22020773</t>
  </si>
  <si>
    <t>VARGAS ARQUINIGO, KEILA CAROLINA</t>
  </si>
  <si>
    <t>73198473</t>
  </si>
  <si>
    <t>22011385</t>
  </si>
  <si>
    <t>VARGAS CARPIO, STALINN</t>
  </si>
  <si>
    <t>Ingeniero de Planeamiento</t>
  </si>
  <si>
    <t>70829013</t>
  </si>
  <si>
    <t>22011553</t>
  </si>
  <si>
    <t>VENERO VARGAS, MARCELO</t>
  </si>
  <si>
    <t>47832664</t>
  </si>
  <si>
    <t>22019355</t>
  </si>
  <si>
    <t>VICENTE CASAS, CARMEN KATHERINE</t>
  </si>
  <si>
    <t>41296195</t>
  </si>
  <si>
    <t>VILCHEZ MADRID, FRANK</t>
  </si>
  <si>
    <t>GERENTE DE ADMINISTRACIÓN Y FINANZAS</t>
  </si>
  <si>
    <t>72901854</t>
  </si>
  <si>
    <t>22018581</t>
  </si>
  <si>
    <t>VILLANUEVA GOMEZ, ELIZABETH YESENIA</t>
  </si>
  <si>
    <t>Jefe de Obras Civiles</t>
  </si>
  <si>
    <t>73676845</t>
  </si>
  <si>
    <t>22019141</t>
  </si>
  <si>
    <t>VILLASANTE FAJARDO, JACQUELINE</t>
  </si>
  <si>
    <t>76543124</t>
  </si>
  <si>
    <t>22020446</t>
  </si>
  <si>
    <t>VILLEGAS LARIOS, JOSE MARIA</t>
  </si>
  <si>
    <t>44261132</t>
  </si>
  <si>
    <t>22014615</t>
  </si>
  <si>
    <t>ZARATE ZARATE, ANDERSON</t>
  </si>
  <si>
    <t>45231234</t>
  </si>
  <si>
    <t>22006749</t>
  </si>
  <si>
    <t>ZAVALA OSSIO, JUAN LEONARDO</t>
  </si>
  <si>
    <t>GERENTE PROCURA</t>
  </si>
  <si>
    <t>42066622</t>
  </si>
  <si>
    <t>22011205</t>
  </si>
  <si>
    <t>ZAVALETA PINCHI, FERNANDO</t>
  </si>
  <si>
    <t>Contador</t>
  </si>
  <si>
    <t>70337517</t>
  </si>
  <si>
    <t>22021407</t>
  </si>
  <si>
    <t>ZELADA VELASQUEZ, ANGHELA JHAJAIRA</t>
  </si>
  <si>
    <t>70079643</t>
  </si>
  <si>
    <t>22021613</t>
  </si>
  <si>
    <t>ZUNINI INGA, FRANK ALFONZO THOMAS</t>
  </si>
  <si>
    <t>72750116</t>
  </si>
  <si>
    <t>22006186</t>
  </si>
  <si>
    <t>ZUÑIGA ESCOBEDO, NICOLE LUCIA</t>
  </si>
  <si>
    <t>71414045</t>
  </si>
  <si>
    <t>22022043</t>
  </si>
  <si>
    <t>BERNABLE PALOMINO, ALEXANDRA DEL CARMEN</t>
  </si>
  <si>
    <t>ASISTENTE DE PRODUCCIÓN</t>
  </si>
  <si>
    <t>60117582</t>
  </si>
  <si>
    <t>22019129</t>
  </si>
  <si>
    <t>CAPARO OCHOA, JOSE LUIS</t>
  </si>
  <si>
    <t>ASISTENTE ADMINISTRATIVO</t>
  </si>
  <si>
    <t>45275146</t>
  </si>
  <si>
    <t>22021995</t>
  </si>
  <si>
    <t>GARCIA ALVAREZ, GABRIELA</t>
  </si>
  <si>
    <t>ASISTENTE DE RECURSOS HUMANOS</t>
  </si>
  <si>
    <t>42051852</t>
  </si>
  <si>
    <t>22022117</t>
  </si>
  <si>
    <t>GOMEZ PINEDA, KRISS EILEEN</t>
  </si>
  <si>
    <t>70919188</t>
  </si>
  <si>
    <t>22022141</t>
  </si>
  <si>
    <t>FORÁNEO</t>
  </si>
  <si>
    <t>LOPEZ TORRE, EDWIN FERMIN</t>
  </si>
  <si>
    <t>45507761</t>
  </si>
  <si>
    <t>22022139</t>
  </si>
  <si>
    <t>MENDOZA LORO, LUIS ROLANDO</t>
  </si>
  <si>
    <t>CONTADOR</t>
  </si>
  <si>
    <t>16790781</t>
  </si>
  <si>
    <t>22022041</t>
  </si>
  <si>
    <t>QUIROZ ROMERO, CHESLAVO</t>
  </si>
  <si>
    <t>JEFE DE SEGURIDAD PATRIMONIAL</t>
  </si>
  <si>
    <t>72686304</t>
  </si>
  <si>
    <t>22022064</t>
  </si>
  <si>
    <t>UCAÑAY PISFIL, CARLOS EDUARDO</t>
  </si>
  <si>
    <t>BIM MANAGER</t>
  </si>
  <si>
    <t>73086057</t>
  </si>
  <si>
    <t>22022149</t>
  </si>
  <si>
    <t>VALDIVIEZO ATIAJA, ELVA FIORELLA</t>
  </si>
  <si>
    <t>CONTROL DOCUMENTARIO</t>
  </si>
  <si>
    <t>Frank el 18/01 como Remoto por descanso</t>
  </si>
  <si>
    <t>RELOJ</t>
  </si>
  <si>
    <t>TAREO</t>
  </si>
  <si>
    <t>SUMA</t>
  </si>
  <si>
    <t>DETALLE</t>
  </si>
  <si>
    <t>AS</t>
  </si>
  <si>
    <t>F</t>
  </si>
  <si>
    <t>+</t>
  </si>
  <si>
    <t>AMONESTACIÓ POR SUSPENSIÓN</t>
  </si>
  <si>
    <t>A</t>
  </si>
  <si>
    <t>B</t>
  </si>
  <si>
    <t>BAJADAS</t>
  </si>
  <si>
    <t>BA</t>
  </si>
  <si>
    <t>DLA</t>
  </si>
  <si>
    <t>BAJADAS ACUMULADAS</t>
  </si>
  <si>
    <t>CDT</t>
  </si>
  <si>
    <t>COMPENSACIÓN DE DIAS POR TRABAJOS</t>
  </si>
  <si>
    <t>CHE</t>
  </si>
  <si>
    <t>COMPENSACION POR HORARIO EXTENDIDO</t>
  </si>
  <si>
    <t>CPF</t>
  </si>
  <si>
    <t>COMPENSACIÓN POR FERIADO</t>
  </si>
  <si>
    <t>FR</t>
  </si>
  <si>
    <t>FERIADO NO RECUPERABLE</t>
  </si>
  <si>
    <t>LICENCIA CON GOCE</t>
  </si>
  <si>
    <t>LF</t>
  </si>
  <si>
    <t>LICENCIA POR FALLECIMIENTO</t>
  </si>
  <si>
    <t>LP</t>
  </si>
  <si>
    <t>-</t>
  </si>
  <si>
    <t>SAI</t>
  </si>
  <si>
    <t>SUSPENSIÓN POR ACTO INSEGURO</t>
  </si>
  <si>
    <t>TRABAJO REMOTO</t>
  </si>
  <si>
    <t>V</t>
  </si>
  <si>
    <t>NO ASISTIÓ</t>
  </si>
  <si>
    <t>&gt;0</t>
  </si>
  <si>
    <t>ASISTENCIA</t>
  </si>
  <si>
    <t>En blanco</t>
  </si>
  <si>
    <t>No marcó</t>
  </si>
  <si>
    <t>SS</t>
  </si>
  <si>
    <t>No marcó salida/entrada</t>
  </si>
  <si>
    <t>HORAS EXTRAS DEL MES NOV 25 (22/11/2025 - 21/12/2025)</t>
  </si>
  <si>
    <t>REINTEGROS</t>
  </si>
  <si>
    <t>CODIGO S10</t>
  </si>
  <si>
    <t>CONDICIÓN</t>
  </si>
  <si>
    <t>OCUPACIÓN</t>
  </si>
  <si>
    <t>DOMINGOS TRABAJADOS</t>
  </si>
  <si>
    <t>DIAS LIBRES</t>
  </si>
  <si>
    <t>TOTAL DIAS NO TRABAJADOS</t>
  </si>
  <si>
    <t>TOTAL DIA MES</t>
  </si>
  <si>
    <t>HORAS AL 25%</t>
  </si>
  <si>
    <t>HORAS AL 35%</t>
  </si>
  <si>
    <t>HORAS DOM + FER</t>
  </si>
  <si>
    <t>43600466</t>
  </si>
  <si>
    <t>22017885</t>
  </si>
  <si>
    <t>AGUIRRE CAHUANA, YAN PAUL</t>
  </si>
  <si>
    <t>Asistente de Almacen</t>
  </si>
  <si>
    <t>DOM</t>
  </si>
  <si>
    <t>25610023</t>
  </si>
  <si>
    <t>22020966</t>
  </si>
  <si>
    <t>ALOR ESPADA, FERNANDO ANTONIO</t>
  </si>
  <si>
    <t xml:space="preserve">Capataz Electricista </t>
  </si>
  <si>
    <t>48177998</t>
  </si>
  <si>
    <t>22021424</t>
  </si>
  <si>
    <t>ALVARO CASTRO, JOSE LUIS</t>
  </si>
  <si>
    <t xml:space="preserve">Instalador de PVC y vidrios </t>
  </si>
  <si>
    <t>44233779</t>
  </si>
  <si>
    <t>22021419</t>
  </si>
  <si>
    <t>PALACO PACHECO, LILIAN JUANA</t>
  </si>
  <si>
    <t>73451822</t>
  </si>
  <si>
    <t>22021413</t>
  </si>
  <si>
    <t>AÑANCA QUISPE, JHON WILMER</t>
  </si>
  <si>
    <t>46059797</t>
  </si>
  <si>
    <t>22018579</t>
  </si>
  <si>
    <t>APAZA CANAZA, FERNANDO</t>
  </si>
  <si>
    <t>Topografo</t>
  </si>
  <si>
    <t>40548472</t>
  </si>
  <si>
    <t>22010888</t>
  </si>
  <si>
    <t>APAZA TITO, ANTENOR</t>
  </si>
  <si>
    <t>Conductor de Vehiculo Liviano</t>
  </si>
  <si>
    <t>77420354</t>
  </si>
  <si>
    <t>22021431</t>
  </si>
  <si>
    <t>ARROYO MANRIQUE, ESTANISLAO</t>
  </si>
  <si>
    <t>03689683</t>
  </si>
  <si>
    <t>22019186</t>
  </si>
  <si>
    <t>ATOCHE MEDINA, CARMEN LILIANA</t>
  </si>
  <si>
    <t>Auxiliar de Limpieza</t>
  </si>
  <si>
    <t>46127028</t>
  </si>
  <si>
    <t>22021434</t>
  </si>
  <si>
    <t>AURICH ROJAS, VICTOR</t>
  </si>
  <si>
    <t>71706552</t>
  </si>
  <si>
    <t>22020795</t>
  </si>
  <si>
    <t>BARRETO PUMACHARA, HONORIO DAVID</t>
  </si>
  <si>
    <t>Operador de Retroexcavadora</t>
  </si>
  <si>
    <t>70790341</t>
  </si>
  <si>
    <t>22021405</t>
  </si>
  <si>
    <t>CATALAN CERVANTES, ROMARIO</t>
  </si>
  <si>
    <t>Asistente de Topografía</t>
  </si>
  <si>
    <t>75196505</t>
  </si>
  <si>
    <t>22019958</t>
  </si>
  <si>
    <t>CCAPA ESPINOZA, YOHELMIR</t>
  </si>
  <si>
    <t>Asistente de TI</t>
  </si>
  <si>
    <t>23981390</t>
  </si>
  <si>
    <t>22008906</t>
  </si>
  <si>
    <t>CONDORHUACHO CORNEJO, MARGOT</t>
  </si>
  <si>
    <t>47110375</t>
  </si>
  <si>
    <t>22018583</t>
  </si>
  <si>
    <t>CRUZADO LOLOY, ANCELMO</t>
  </si>
  <si>
    <t>Capataz Albañil</t>
  </si>
  <si>
    <t>43801267</t>
  </si>
  <si>
    <t>22018580</t>
  </si>
  <si>
    <t>CRUZADO LOLOY, HUGO FELIX</t>
  </si>
  <si>
    <t>Capataz de Revoques</t>
  </si>
  <si>
    <t>21797497</t>
  </si>
  <si>
    <t>22020967</t>
  </si>
  <si>
    <t>FLORES TRECE, LUIS ALBERTO</t>
  </si>
  <si>
    <t>71334912</t>
  </si>
  <si>
    <t>22015895</t>
  </si>
  <si>
    <t>GAMARRA ARIAS, EBERT</t>
  </si>
  <si>
    <t>41818325</t>
  </si>
  <si>
    <t>22019228</t>
  </si>
  <si>
    <t>GUTIERREZ NAJARRO, JUAN CARLOS</t>
  </si>
  <si>
    <t>Capataz Sanitario</t>
  </si>
  <si>
    <t>45311345</t>
  </si>
  <si>
    <t>22021421</t>
  </si>
  <si>
    <t>QUISPE CATALAN, WILLIAMS</t>
  </si>
  <si>
    <t>70574711</t>
  </si>
  <si>
    <t>22018582</t>
  </si>
  <si>
    <t>HAMANCCAY BAEZ, ORLANDO</t>
  </si>
  <si>
    <t>AUXILIAR DE TOPOGRAFIA</t>
  </si>
  <si>
    <t>47605746</t>
  </si>
  <si>
    <t>22018365</t>
  </si>
  <si>
    <t>HUACAC OSORIO, HENRRY</t>
  </si>
  <si>
    <t>76845315</t>
  </si>
  <si>
    <t>22021429</t>
  </si>
  <si>
    <t>HUANCA TINTAYA, CESAR</t>
  </si>
  <si>
    <t>80249866</t>
  </si>
  <si>
    <t>22019960</t>
  </si>
  <si>
    <t>JULI ANDIA, MERCEDES</t>
  </si>
  <si>
    <t>Auxiliar de Mantenimiento</t>
  </si>
  <si>
    <t>43156036</t>
  </si>
  <si>
    <t>22018578</t>
  </si>
  <si>
    <t>LUNA MENDIETA, JHON CARLOS</t>
  </si>
  <si>
    <t>Capataz de Drywall</t>
  </si>
  <si>
    <t>10515850</t>
  </si>
  <si>
    <t>22004939</t>
  </si>
  <si>
    <t>MENDEZ GONZALES, AURELIO</t>
  </si>
  <si>
    <t>Capataz de Acabados</t>
  </si>
  <si>
    <t>73010416</t>
  </si>
  <si>
    <t>22021426</t>
  </si>
  <si>
    <t>MEZA ESTEBAN, CHRISTIAN</t>
  </si>
  <si>
    <t>76046952</t>
  </si>
  <si>
    <t>22021427</t>
  </si>
  <si>
    <t>PUMA MOLLO, VIDES</t>
  </si>
  <si>
    <t>48091922</t>
  </si>
  <si>
    <t>22018895</t>
  </si>
  <si>
    <t>MOSCOSO RIOS, ALAIN JOSE LUIS</t>
  </si>
  <si>
    <t>44616975</t>
  </si>
  <si>
    <t>22014613</t>
  </si>
  <si>
    <t>NORIEGA VILLALOBOS, LUIS CARLOS</t>
  </si>
  <si>
    <t>76834291</t>
  </si>
  <si>
    <t>22021430</t>
  </si>
  <si>
    <t>ORTEGA ÑACO, VEN EOLER</t>
  </si>
  <si>
    <t>44666461</t>
  </si>
  <si>
    <t>22019346</t>
  </si>
  <si>
    <t>PASTOR MELENDEZ, JOSE BENJAMIN</t>
  </si>
  <si>
    <t>Capataz de Pintura</t>
  </si>
  <si>
    <t>47462365</t>
  </si>
  <si>
    <t>22021618</t>
  </si>
  <si>
    <t>PEÑA PALOMINO, PERCY</t>
  </si>
  <si>
    <t>41338725</t>
  </si>
  <si>
    <t>22010885</t>
  </si>
  <si>
    <t>AUXILIAR DE LIMPIEZA</t>
  </si>
  <si>
    <t>78006445</t>
  </si>
  <si>
    <t>22021615</t>
  </si>
  <si>
    <t>PUMA PAREDES, JUSTINO</t>
  </si>
  <si>
    <t>46840428</t>
  </si>
  <si>
    <t>22014299</t>
  </si>
  <si>
    <t>QUISPE CATALAN, JULIO</t>
  </si>
  <si>
    <t xml:space="preserve">ASISTENTE DE ALMACEN </t>
  </si>
  <si>
    <t>48028346</t>
  </si>
  <si>
    <t>22017953</t>
  </si>
  <si>
    <t>QUISPE CHOQUE, ALEX MARIO</t>
  </si>
  <si>
    <t>Tecnico de Mantenimiento</t>
  </si>
  <si>
    <t>75314991</t>
  </si>
  <si>
    <t>22020252</t>
  </si>
  <si>
    <t>QUISPE FUENTES, ROGER</t>
  </si>
  <si>
    <t>74539175</t>
  </si>
  <si>
    <t>22016517</t>
  </si>
  <si>
    <t>QUISPE MESA, ELISABETH FIORELA</t>
  </si>
  <si>
    <t>24007726</t>
  </si>
  <si>
    <t>22021410</t>
  </si>
  <si>
    <t>QUISPE QUISPE, CARLOS</t>
  </si>
  <si>
    <t>76374078</t>
  </si>
  <si>
    <t>22021412</t>
  </si>
  <si>
    <t>QUISPE SOTO, WALTER</t>
  </si>
  <si>
    <t>24995251</t>
  </si>
  <si>
    <t>22020445</t>
  </si>
  <si>
    <t>RIVERA LUQUE, FREDY</t>
  </si>
  <si>
    <t>Asistente de Seguridad Patrimonial</t>
  </si>
  <si>
    <t>43738113</t>
  </si>
  <si>
    <t>22018763</t>
  </si>
  <si>
    <t>QUISPE VILLALBA, WILLIAM KENNE</t>
  </si>
  <si>
    <t>Capataz de Andamios</t>
  </si>
  <si>
    <t>45096017</t>
  </si>
  <si>
    <t>22021409</t>
  </si>
  <si>
    <t>RAMIREZ RODRIGUEZ, FREDDY ROLANDO</t>
  </si>
  <si>
    <t>60019040</t>
  </si>
  <si>
    <t>22020794</t>
  </si>
  <si>
    <t>RAMOS PASO, MELQUIADES JOHAN</t>
  </si>
  <si>
    <t>Operador de Minicargador</t>
  </si>
  <si>
    <t>45656788</t>
  </si>
  <si>
    <t>22020002</t>
  </si>
  <si>
    <t>CARBAJAL ZUÑIGA, EDWIN</t>
  </si>
  <si>
    <t>Tecnico Electricista</t>
  </si>
  <si>
    <t>31189140</t>
  </si>
  <si>
    <t>22014128</t>
  </si>
  <si>
    <t>SALAZAR CHITA, SERGIO ARNOLFO</t>
  </si>
  <si>
    <t>72764142</t>
  </si>
  <si>
    <t>22021771</t>
  </si>
  <si>
    <t>74784658</t>
  </si>
  <si>
    <t>22021425</t>
  </si>
  <si>
    <t>LAURENCIO CASTRO, JHOSEP DARIO</t>
  </si>
  <si>
    <t>45857954</t>
  </si>
  <si>
    <t>22018577</t>
  </si>
  <si>
    <t>SOLANO ASTO, SUGAR ROBINSON</t>
  </si>
  <si>
    <t>62140146</t>
  </si>
  <si>
    <t>22021428</t>
  </si>
  <si>
    <t>SOTACURO BENITES, BRYAN PAULO</t>
  </si>
  <si>
    <t>47773807</t>
  </si>
  <si>
    <t>22014129</t>
  </si>
  <si>
    <t>TTITO LAYME, ELVIS JHON</t>
  </si>
  <si>
    <t>46734880</t>
  </si>
  <si>
    <t>22019605</t>
  </si>
  <si>
    <t>VASQUEZ BALCAZAR, NILS ERIKSON</t>
  </si>
  <si>
    <t>47069792</t>
  </si>
  <si>
    <t>22019264</t>
  </si>
  <si>
    <t>VILLA TIRADO, JHIN KERVIN</t>
  </si>
  <si>
    <t>70462078</t>
  </si>
  <si>
    <t>22020964</t>
  </si>
  <si>
    <t>VILLANUEVA ANGULO, JHONATAN</t>
  </si>
  <si>
    <t>76918568</t>
  </si>
  <si>
    <t>22021900</t>
  </si>
  <si>
    <t>TINTAYA HOLGUIN, HARRY JIMMY</t>
  </si>
  <si>
    <t>Auxiliar de Seguridad Patrimonial</t>
  </si>
  <si>
    <t>75926982</t>
  </si>
  <si>
    <t>22021927</t>
  </si>
  <si>
    <t>TINTAYA HOLGUIN, JHERSON EDDIE</t>
  </si>
  <si>
    <t>43290334</t>
  </si>
  <si>
    <t>22022148</t>
  </si>
  <si>
    <t>ABAD SALAS, CARLOS ALBERTO</t>
  </si>
  <si>
    <t>AUX. SEGURIDAD PATRIMONIAL</t>
  </si>
  <si>
    <t>43567961</t>
  </si>
  <si>
    <t>22022057</t>
  </si>
  <si>
    <t>MOTTA COAQUIRA, JHONATAN BENIGNO</t>
  </si>
  <si>
    <t>ASISTENTE DE ALMACEN</t>
  </si>
  <si>
    <t>77904197</t>
  </si>
  <si>
    <t>22022040</t>
  </si>
  <si>
    <t>SOTELO VILLALOBOS, CESAR</t>
  </si>
  <si>
    <t>AUXILIAR DE ALMACEN</t>
  </si>
  <si>
    <t>Nombre Completo</t>
  </si>
  <si>
    <t>Celular</t>
  </si>
  <si>
    <t>Fecha Ingreso</t>
  </si>
  <si>
    <t>Partida</t>
  </si>
  <si>
    <t>Condicion</t>
  </si>
  <si>
    <t>Tipo Trabajador</t>
  </si>
  <si>
    <t>Area</t>
  </si>
  <si>
    <t>Cargo</t>
  </si>
  <si>
    <t>Ene-21</t>
  </si>
  <si>
    <t>Ene-22</t>
  </si>
  <si>
    <t>Ene-23</t>
  </si>
  <si>
    <t>943733268</t>
  </si>
  <si>
    <t>SISTEMA PROVISIONAL DE AGUA, ENERGIA E INSTALACIONES</t>
  </si>
  <si>
    <t>Empleado</t>
  </si>
  <si>
    <t>ADMINISTRACION</t>
  </si>
  <si>
    <t>6.5</t>
  </si>
  <si>
    <t>0</t>
  </si>
  <si>
    <t>7.0</t>
  </si>
  <si>
    <t/>
  </si>
  <si>
    <t>11.0</t>
  </si>
  <si>
    <t>4.5</t>
  </si>
  <si>
    <t>11.5</t>
  </si>
  <si>
    <t>7.5</t>
  </si>
  <si>
    <t>923521914</t>
  </si>
  <si>
    <t>PROCURA</t>
  </si>
  <si>
    <t>INGENIERO DE PROCURA</t>
  </si>
  <si>
    <t>10.0</t>
  </si>
  <si>
    <t>10.5</t>
  </si>
  <si>
    <t>2.0</t>
  </si>
  <si>
    <t>3.5</t>
  </si>
  <si>
    <t>944673298</t>
  </si>
  <si>
    <t>LEGAL</t>
  </si>
  <si>
    <t>ADMINISTRADORA DE CONTRATO</t>
  </si>
  <si>
    <t>8.0</t>
  </si>
  <si>
    <t>1.0</t>
  </si>
  <si>
    <t>9.5</t>
  </si>
  <si>
    <t>8.5</t>
  </si>
  <si>
    <t>OYARCE FLORES, GLENDA  LIZETH</t>
  </si>
  <si>
    <t>966842452</t>
  </si>
  <si>
    <t>BIM</t>
  </si>
  <si>
    <t>COORDINADOR BIM</t>
  </si>
  <si>
    <t>5.0</t>
  </si>
  <si>
    <t>4.0</t>
  </si>
  <si>
    <t>13.5</t>
  </si>
  <si>
    <t>14.5</t>
  </si>
  <si>
    <t>15.0</t>
  </si>
  <si>
    <t>13.0</t>
  </si>
  <si>
    <t>14.0</t>
  </si>
  <si>
    <t>LA ROSA SANCHEZ ARRELAN, MARCO  GIOVANNI</t>
  </si>
  <si>
    <t>920855838</t>
  </si>
  <si>
    <t>6.0</t>
  </si>
  <si>
    <t>18.0</t>
  </si>
  <si>
    <t>991665102</t>
  </si>
  <si>
    <t>COSTOS</t>
  </si>
  <si>
    <t>JEFE DE COSTOS Y PRESUPUESTOS</t>
  </si>
  <si>
    <t>5.5</t>
  </si>
  <si>
    <t>3.0</t>
  </si>
  <si>
    <t>12.5</t>
  </si>
  <si>
    <t>9.0</t>
  </si>
  <si>
    <t>2.5</t>
  </si>
  <si>
    <t>958003800</t>
  </si>
  <si>
    <t>CONDUCTOR</t>
  </si>
  <si>
    <t>12.0</t>
  </si>
  <si>
    <t>966389941</t>
  </si>
  <si>
    <t>GASTOS CONSORCIO</t>
  </si>
  <si>
    <t>FINANZAS</t>
  </si>
  <si>
    <t>RESPONSABLE FINANCIERO</t>
  </si>
  <si>
    <t>15.5</t>
  </si>
  <si>
    <t>17.5</t>
  </si>
  <si>
    <t>949351977</t>
  </si>
  <si>
    <t>CONTABILIDAD</t>
  </si>
  <si>
    <t>982353224</t>
  </si>
  <si>
    <t>ASISTENTE DE TESORERIA</t>
  </si>
  <si>
    <t>946683767</t>
  </si>
  <si>
    <t>PLANEAMIENTO</t>
  </si>
  <si>
    <t>INGENIERO DE PLANEAMIENTO</t>
  </si>
  <si>
    <t>990062121</t>
  </si>
  <si>
    <t>PROCURA EQUIPAMIENTO</t>
  </si>
  <si>
    <t>PIÑARREAL LAIME, CARMEN</t>
  </si>
  <si>
    <t>946664717</t>
  </si>
  <si>
    <t>930218195</t>
  </si>
  <si>
    <t>OFICINA TECNICA</t>
  </si>
  <si>
    <t>ASISTENTE DE OFICINA TECNICA</t>
  </si>
  <si>
    <t>912773528</t>
  </si>
  <si>
    <t>COORDINADOR DE SUBCONTRATOS</t>
  </si>
  <si>
    <t>941510760</t>
  </si>
  <si>
    <t>LIMA</t>
  </si>
  <si>
    <t>JEFE DE PROCURA DE EQUIPAMIENTO</t>
  </si>
  <si>
    <t>930366803</t>
  </si>
  <si>
    <t>47834806</t>
  </si>
  <si>
    <t>NUÑEZ DURAN, JHOAN SEBASTIAN</t>
  </si>
  <si>
    <t>918493745</t>
  </si>
  <si>
    <t>977703586</t>
  </si>
  <si>
    <t>RESPONSABLE DE SERVICIOS GENERALES</t>
  </si>
  <si>
    <t>958272323</t>
  </si>
  <si>
    <t>931077654</t>
  </si>
  <si>
    <t>ASISTENTE DE CONTABILIDAD</t>
  </si>
  <si>
    <t>976275382</t>
  </si>
  <si>
    <t>PRODUCCION</t>
  </si>
  <si>
    <t>ARQUITECTO DE PRODUCCION</t>
  </si>
  <si>
    <t>936548195</t>
  </si>
  <si>
    <t>ST08_CD MANO DE OBRA IISS F01 Y 03</t>
  </si>
  <si>
    <t>ANALISTA DE COSTOS</t>
  </si>
  <si>
    <t>986604740</t>
  </si>
  <si>
    <t>ADMINISTRADOR DE SUB CONTRATOS</t>
  </si>
  <si>
    <t>972130331</t>
  </si>
  <si>
    <t>SSOMA</t>
  </si>
  <si>
    <t>AUXILIAR DE MANTENIMIENTO</t>
  </si>
  <si>
    <t>967738946</t>
  </si>
  <si>
    <t>937423945</t>
  </si>
  <si>
    <t>NOA CAHUANA,  PAUL YURI</t>
  </si>
  <si>
    <t>960931396</t>
  </si>
  <si>
    <t>957763633</t>
  </si>
  <si>
    <t>RRHH</t>
  </si>
  <si>
    <t>961710281</t>
  </si>
  <si>
    <t>984320010</t>
  </si>
  <si>
    <t>TECNICO INFORMATICO</t>
  </si>
  <si>
    <t>915056115</t>
  </si>
  <si>
    <t>993186767</t>
  </si>
  <si>
    <t>CALIDAD</t>
  </si>
  <si>
    <t>COORDINADORA DE CALIDAD</t>
  </si>
  <si>
    <t>ATAHUAMAN CHAVEZ,  LEYDI ODA</t>
  </si>
  <si>
    <t>942929582</t>
  </si>
  <si>
    <t>ARQUITECTURA</t>
  </si>
  <si>
    <t>ARQUITECTA DE OFICINA TECNICA</t>
  </si>
  <si>
    <t>993326858</t>
  </si>
  <si>
    <t>0.5</t>
  </si>
  <si>
    <t>MESTRE SALORT, VICENTE</t>
  </si>
  <si>
    <t>907979950</t>
  </si>
  <si>
    <t>GERENCIA</t>
  </si>
  <si>
    <t>GERENTE GENERAL</t>
  </si>
  <si>
    <t>936050927</t>
  </si>
  <si>
    <t>ASISTENTE DE EQUIPAMIENTO MEDICO</t>
  </si>
  <si>
    <t>920127348</t>
  </si>
  <si>
    <t>947484845</t>
  </si>
  <si>
    <t>GERENTE DE CALIDAD</t>
  </si>
  <si>
    <t>1.5</t>
  </si>
  <si>
    <t>972001607</t>
  </si>
  <si>
    <t>ASISTENTE DE PROCURA</t>
  </si>
  <si>
    <t>41581060</t>
  </si>
  <si>
    <t>TANDAZO RIVERA, ARTHUR CHRISTOPHER</t>
  </si>
  <si>
    <t>983686929</t>
  </si>
  <si>
    <t>GERENTE DE DISEÑO</t>
  </si>
  <si>
    <t>972636081</t>
  </si>
  <si>
    <t>COORDINADORA DE OFICINA TÉCNICA</t>
  </si>
  <si>
    <t>910928322</t>
  </si>
  <si>
    <t>984486295</t>
  </si>
  <si>
    <t>986986998</t>
  </si>
  <si>
    <t>935392594</t>
  </si>
  <si>
    <t>ESPECIALIDADES</t>
  </si>
  <si>
    <t>ASISTENTE MECANICO</t>
  </si>
  <si>
    <t>945142807</t>
  </si>
  <si>
    <t>945763601</t>
  </si>
  <si>
    <t>COMMISSIONING MANAGER</t>
  </si>
  <si>
    <t>955095580</t>
  </si>
  <si>
    <t>ASISTENTE DE INSTALACIONES</t>
  </si>
  <si>
    <t>993937363</t>
  </si>
  <si>
    <t>ASISTENTE DE TOPOGRAFIA</t>
  </si>
  <si>
    <t>929201674</t>
  </si>
  <si>
    <t>INGENIERO DE CALIDAD</t>
  </si>
  <si>
    <t>944920174</t>
  </si>
  <si>
    <t>994718468</t>
  </si>
  <si>
    <t>ESPECIALISTA BIOMEDICO DE INSTALACIONES</t>
  </si>
  <si>
    <t>991567102</t>
  </si>
  <si>
    <t>71918865</t>
  </si>
  <si>
    <t>HEREDIA GONZALES, BRENDA ANEL</t>
  </si>
  <si>
    <t>973554391</t>
  </si>
  <si>
    <t>952378618</t>
  </si>
  <si>
    <t>INGENIERO DE INSTALACIONES ELECTROMECANICAS</t>
  </si>
  <si>
    <t>974780788</t>
  </si>
  <si>
    <t>973138659</t>
  </si>
  <si>
    <t>958488228</t>
  </si>
  <si>
    <t>TECNICO MANTENIMIENTO</t>
  </si>
  <si>
    <t>962526791</t>
  </si>
  <si>
    <t>958610831</t>
  </si>
  <si>
    <t>991470904</t>
  </si>
  <si>
    <t>986991549</t>
  </si>
  <si>
    <t>DIRECTOR DE PROYECTO</t>
  </si>
  <si>
    <t>971211339</t>
  </si>
  <si>
    <t>TOPOGRAFO</t>
  </si>
  <si>
    <t>987167602</t>
  </si>
  <si>
    <t>ST03_CD MANO DE OBRA - TABIQUERIA CSRT</t>
  </si>
  <si>
    <t>PRODUCCION/DRYWALL</t>
  </si>
  <si>
    <t>CAPATAZ</t>
  </si>
  <si>
    <t>930848840</t>
  </si>
  <si>
    <t>ST02_CD MANO DE OBRA - REVOQUES CSRT</t>
  </si>
  <si>
    <t>PRODUCCION/REVOQUES</t>
  </si>
  <si>
    <t>964676456</t>
  </si>
  <si>
    <t>994678978</t>
  </si>
  <si>
    <t>COORDINADORA DE PRODUCCIÓN</t>
  </si>
  <si>
    <t>904061109</t>
  </si>
  <si>
    <t>CRUZADO LOLOY, ANSELMO</t>
  </si>
  <si>
    <t>947041526</t>
  </si>
  <si>
    <t>996050203</t>
  </si>
  <si>
    <t>995787131</t>
  </si>
  <si>
    <t>INGENIERO DE CALIDAD SIG</t>
  </si>
  <si>
    <t>937532121</t>
  </si>
  <si>
    <t>ARQUITECTA DE CALIDAD</t>
  </si>
  <si>
    <t>922247347</t>
  </si>
  <si>
    <t>ASISTENTE INGENIERO DE PRODUCCION</t>
  </si>
  <si>
    <t>MOSCOSO RIOS, ALAIN</t>
  </si>
  <si>
    <t>992755404</t>
  </si>
  <si>
    <t>44975389</t>
  </si>
  <si>
    <t>LAURA ROBLES, ALDO FRANZ</t>
  </si>
  <si>
    <t>974283963</t>
  </si>
  <si>
    <t>ASISTENTE DE TI</t>
  </si>
  <si>
    <t>CASTILLO AQUINO, ANA LAURA</t>
  </si>
  <si>
    <t>940626020</t>
  </si>
  <si>
    <t>INGENIERO DE COSTOS</t>
  </si>
  <si>
    <t>CANIZA VIERCI, JOAQUIN JOSE</t>
  </si>
  <si>
    <t>981252700</t>
  </si>
  <si>
    <t>RESPONSABLE DE PRODUCCION</t>
  </si>
  <si>
    <t>CUELLAR TERAN, VANESSA</t>
  </si>
  <si>
    <t>984201634</t>
  </si>
  <si>
    <t>RESPONSABLE DE VALORIZACIONES DE SUBCONTRATOS</t>
  </si>
  <si>
    <t>GUTIERREZ FERRER, ERNESTO MARTIN</t>
  </si>
  <si>
    <t>932073687</t>
  </si>
  <si>
    <t>927769734</t>
  </si>
  <si>
    <t>ST100_MANO DE OBRA ARMADO DE ANDAMIOS CSRT</t>
  </si>
  <si>
    <t>969345714</t>
  </si>
  <si>
    <t>INGENIERO DE PRODUCCION</t>
  </si>
  <si>
    <t>959196565</t>
  </si>
  <si>
    <t>43317448</t>
  </si>
  <si>
    <t>LEON VEGA, ADRIAN JHANMARCO</t>
  </si>
  <si>
    <t>912704044</t>
  </si>
  <si>
    <t>900641873</t>
  </si>
  <si>
    <t>AUXILIAR DE TESOSERÍA</t>
  </si>
  <si>
    <t>GARCIA MOGOLLON, CLAUDIA</t>
  </si>
  <si>
    <t>998148568</t>
  </si>
  <si>
    <t>954672279</t>
  </si>
  <si>
    <t>954646810</t>
  </si>
  <si>
    <t>994183721</t>
  </si>
  <si>
    <t>956938749</t>
  </si>
  <si>
    <t>931473085</t>
  </si>
  <si>
    <t>MACHADO RIOS, CLAUDIA</t>
  </si>
  <si>
    <t>959940007</t>
  </si>
  <si>
    <t>904983819</t>
  </si>
  <si>
    <t>990966488</t>
  </si>
  <si>
    <t>ASISTENTE SANITARIO</t>
  </si>
  <si>
    <t>917445341</t>
  </si>
  <si>
    <t>VILLA TIRADO, JHIN</t>
  </si>
  <si>
    <t>917499775</t>
  </si>
  <si>
    <t>952521869</t>
  </si>
  <si>
    <t>926405191</t>
  </si>
  <si>
    <t>964612169</t>
  </si>
  <si>
    <t>JEFE DE SSOMA</t>
  </si>
  <si>
    <t>LUJAN VILLANQUE, JUAN GUILLERMO</t>
  </si>
  <si>
    <t>944101488</t>
  </si>
  <si>
    <t>ESPECIALISTA AMBIENTAL</t>
  </si>
  <si>
    <t>SIGUENZA AZABACHE, DENNIS</t>
  </si>
  <si>
    <t>992310816</t>
  </si>
  <si>
    <t>ANALISTA DE RECURSOS HUMANOS</t>
  </si>
  <si>
    <t>22.0</t>
  </si>
  <si>
    <t>19.5</t>
  </si>
  <si>
    <t xml:space="preserve">HUAYTAN PATRICIO, ENDERSON </t>
  </si>
  <si>
    <t>945018729</t>
  </si>
  <si>
    <t>947881651</t>
  </si>
  <si>
    <t xml:space="preserve">JIMENEZ HUANCA, SEGUNDO </t>
  </si>
  <si>
    <t>972881546</t>
  </si>
  <si>
    <t xml:space="preserve">SILVA PUELLES, YULY </t>
  </si>
  <si>
    <t>995953664</t>
  </si>
  <si>
    <t>984666156</t>
  </si>
  <si>
    <t>959215076</t>
  </si>
  <si>
    <t>16.5</t>
  </si>
  <si>
    <t>16.0</t>
  </si>
  <si>
    <t>940164072</t>
  </si>
  <si>
    <t>INGENIERO ASISTENTE DE COMISIONAMIENTO</t>
  </si>
  <si>
    <t>955 986 730</t>
  </si>
  <si>
    <t>RESIDENCIA</t>
  </si>
  <si>
    <t>RESIDENTE DE OBRA</t>
  </si>
  <si>
    <t>982302668</t>
  </si>
  <si>
    <t>PMG_CSRT INTERVENCIÓN A SEAL TELECOM</t>
  </si>
  <si>
    <t>ASISTENTE DE CALIDAD</t>
  </si>
  <si>
    <t>910144920</t>
  </si>
  <si>
    <t>966561917</t>
  </si>
  <si>
    <t xml:space="preserve"> 952940274</t>
  </si>
  <si>
    <t>PMG-CSRT-INTERVENCION EISSA</t>
  </si>
  <si>
    <t>948354506</t>
  </si>
  <si>
    <t>939424266</t>
  </si>
  <si>
    <t>COORDINADORA DE COMISIONAMIENTO Y EQUIPAMIENTO MÉDICO</t>
  </si>
  <si>
    <t>PARRILLA ESPINOZA, MAX</t>
  </si>
  <si>
    <t>992618250</t>
  </si>
  <si>
    <t>PMG-CSRT-INTERVENCION INKA- AA Y CALEFACCIÓN</t>
  </si>
  <si>
    <t>935012481</t>
  </si>
  <si>
    <t>928411684</t>
  </si>
  <si>
    <t>960135788</t>
  </si>
  <si>
    <t>954953179</t>
  </si>
  <si>
    <t>944261750</t>
  </si>
  <si>
    <t>ST09_CD MANO DE OBRA -  ENCHAPE CSRT</t>
  </si>
  <si>
    <t>980815237</t>
  </si>
  <si>
    <t>72176458</t>
  </si>
  <si>
    <t>ALVAREZ ESCOBAR, OMAR EDU</t>
  </si>
  <si>
    <t>938123970</t>
  </si>
  <si>
    <t>73688089</t>
  </si>
  <si>
    <t>NAQUICHE HERRERA, EDWIN JOSUE</t>
  </si>
  <si>
    <t>969494205</t>
  </si>
  <si>
    <t>CARBAJAL ZUÑIGA,  EDWIN</t>
  </si>
  <si>
    <t>929947770</t>
  </si>
  <si>
    <t xml:space="preserve">TECNICO ELECTRICISTA </t>
  </si>
  <si>
    <t>998885606</t>
  </si>
  <si>
    <t>GERENTE TECNICO</t>
  </si>
  <si>
    <t>997260331</t>
  </si>
  <si>
    <t>952306601</t>
  </si>
  <si>
    <t>974260510</t>
  </si>
  <si>
    <t>AUXILIAR ADMINISTRATIVO</t>
  </si>
  <si>
    <t>QUISPE FUENTES,  ROGER</t>
  </si>
  <si>
    <t>950257180</t>
  </si>
  <si>
    <t>AUXILIAR TOPOGRAFIA</t>
  </si>
  <si>
    <t xml:space="preserve">RODRIGUEZ VIVANCO, FRANK AMADEO </t>
  </si>
  <si>
    <t>987976609</t>
  </si>
  <si>
    <t>990035481</t>
  </si>
  <si>
    <t>969629697</t>
  </si>
  <si>
    <t>ASISTENTE DE SEGURIDAD PATRIMONIAL</t>
  </si>
  <si>
    <t>902435474</t>
  </si>
  <si>
    <t>968205195</t>
  </si>
  <si>
    <t>09060687</t>
  </si>
  <si>
    <t>FERNANDEZ BELLIDO, ERMITAÑO ANTONIO</t>
  </si>
  <si>
    <t>969433512</t>
  </si>
  <si>
    <t>PMG-CSRT-INTERVENCIÓN A MYL</t>
  </si>
  <si>
    <t>TRILLO HUAMAN, DIEGO FERNANDO</t>
  </si>
  <si>
    <t>952413085</t>
  </si>
  <si>
    <t>939097565</t>
  </si>
  <si>
    <t>997454593</t>
  </si>
  <si>
    <t>INGENIERO ELECTRICISTA</t>
  </si>
  <si>
    <t>973913452</t>
  </si>
  <si>
    <t>AUXILIAR ELECTRICISTA</t>
  </si>
  <si>
    <t>70938177</t>
  </si>
  <si>
    <t>YAMPARA ARREDONDO, JESSICA</t>
  </si>
  <si>
    <t>942318271</t>
  </si>
  <si>
    <t>998148622</t>
  </si>
  <si>
    <t xml:space="preserve">HUAMAN CORDOVA, ARMANDO ALAIN </t>
  </si>
  <si>
    <t>943577844</t>
  </si>
  <si>
    <t>967555031</t>
  </si>
  <si>
    <t>989809993</t>
  </si>
  <si>
    <t xml:space="preserve">BARRETO PUMACHARI, HONORIO DAVID </t>
  </si>
  <si>
    <t>918077852</t>
  </si>
  <si>
    <t xml:space="preserve">OPERADOR DE MAQUINARIA </t>
  </si>
  <si>
    <t>901518993</t>
  </si>
  <si>
    <t>953947366</t>
  </si>
  <si>
    <t>980556465</t>
  </si>
  <si>
    <t>986613187</t>
  </si>
  <si>
    <t>949887135</t>
  </si>
  <si>
    <t>939874810</t>
  </si>
  <si>
    <t>942415662</t>
  </si>
  <si>
    <t>974599648</t>
  </si>
  <si>
    <t xml:space="preserve">FLORES TRECE, LUIS ALBERTO </t>
  </si>
  <si>
    <t>998111869</t>
  </si>
  <si>
    <t>SEGURIDAD</t>
  </si>
  <si>
    <t>926651092</t>
  </si>
  <si>
    <t>INGENIERO DE VALORIZACIONES Y FACTURACIONES</t>
  </si>
  <si>
    <t>926626478</t>
  </si>
  <si>
    <t>CADISTA</t>
  </si>
  <si>
    <t>981748005</t>
  </si>
  <si>
    <t>931059045</t>
  </si>
  <si>
    <t>920729094</t>
  </si>
  <si>
    <t>JEFA DE RECURSOS HUMANOS</t>
  </si>
  <si>
    <t>916837745</t>
  </si>
  <si>
    <t>938990617</t>
  </si>
  <si>
    <t>PMG-CSRT INTERVENCIÓN A CONSORCIO LORENA (FACONSE)</t>
  </si>
  <si>
    <t xml:space="preserve">INSTALADOR DE PVC Y VIDRIOS </t>
  </si>
  <si>
    <t>957347180</t>
  </si>
  <si>
    <t xml:space="preserve">AUX DE PVC Y VIDRIOS </t>
  </si>
  <si>
    <t>928783712</t>
  </si>
  <si>
    <t>954265426</t>
  </si>
  <si>
    <t>930439094</t>
  </si>
  <si>
    <t>916369587</t>
  </si>
  <si>
    <t xml:space="preserve">PALACO PACHECO, LILIAN JUANA </t>
  </si>
  <si>
    <t>979205339</t>
  </si>
  <si>
    <t xml:space="preserve">APLICADOR DE ACABADOS </t>
  </si>
  <si>
    <t>931341466</t>
  </si>
  <si>
    <t>25062262</t>
  </si>
  <si>
    <t>SARMIENTO ACHAHUI, JOSE ANSELMO</t>
  </si>
  <si>
    <t>957751044</t>
  </si>
  <si>
    <t>981717364</t>
  </si>
  <si>
    <t>939563882</t>
  </si>
  <si>
    <t>43684805</t>
  </si>
  <si>
    <t>HURTADO ACHAHUI, RICHARD</t>
  </si>
  <si>
    <t>927425852</t>
  </si>
  <si>
    <t>959668880</t>
  </si>
  <si>
    <t xml:space="preserve">CADISTA </t>
  </si>
  <si>
    <t>AURICH ROJAS, VICTOR ALBERTO</t>
  </si>
  <si>
    <t>998841876</t>
  </si>
  <si>
    <t>984773314</t>
  </si>
  <si>
    <t>SUPERVISOR DE OFICINA TÉCNICA</t>
  </si>
  <si>
    <t>932838557</t>
  </si>
  <si>
    <t>934891045</t>
  </si>
  <si>
    <t>997156521</t>
  </si>
  <si>
    <t>966020317</t>
  </si>
  <si>
    <t>987844618</t>
  </si>
  <si>
    <t>917930510</t>
  </si>
  <si>
    <t>47447726</t>
  </si>
  <si>
    <t>CHIPANA NOALCCA, HICLER</t>
  </si>
  <si>
    <t>974388621</t>
  </si>
  <si>
    <t>940661142</t>
  </si>
  <si>
    <t>954320094</t>
  </si>
  <si>
    <t xml:space="preserve">RAMIREZ RODRIGUEZ, FREDDY ROLANDO </t>
  </si>
  <si>
    <t>950026740</t>
  </si>
  <si>
    <t>965463600</t>
  </si>
  <si>
    <t>SALAS SABOYA, GINO ANDRÉ</t>
  </si>
  <si>
    <t>915365970</t>
  </si>
  <si>
    <t>71247887</t>
  </si>
  <si>
    <t>OXA TTITO, NAYELI ROSARIO</t>
  </si>
  <si>
    <t>920116497</t>
  </si>
  <si>
    <t>AÑANCA QUISE, JHON WILMER</t>
  </si>
  <si>
    <t>922682255</t>
  </si>
  <si>
    <t>951749439</t>
  </si>
  <si>
    <t>913609511</t>
  </si>
  <si>
    <t>952904916</t>
  </si>
  <si>
    <t>ZUNINI INGA, FRANK ALFONSO THOMAS</t>
  </si>
  <si>
    <t>966646179</t>
  </si>
  <si>
    <t>SALON ULLACHICA, EDWIN STIPH</t>
  </si>
  <si>
    <t>939581716</t>
  </si>
  <si>
    <t>DIAZ QUISPE, ELIZABETH DIANA</t>
  </si>
  <si>
    <t>912164151</t>
  </si>
  <si>
    <t>06260042</t>
  </si>
  <si>
    <t>ROMAN HUAYAPA, CLODOMIRO WASHINGTON</t>
  </si>
  <si>
    <t>984636579</t>
  </si>
  <si>
    <t>SUPERVISOR DE MANTENIMIENTO</t>
  </si>
  <si>
    <t>979795104</t>
  </si>
  <si>
    <t>960080143</t>
  </si>
  <si>
    <t>922931060</t>
  </si>
  <si>
    <t>990023796</t>
  </si>
  <si>
    <t>979954343</t>
  </si>
  <si>
    <t>971840540</t>
  </si>
  <si>
    <t>996603555</t>
  </si>
  <si>
    <t>981348672</t>
  </si>
  <si>
    <t>994307362</t>
  </si>
  <si>
    <t>919057870</t>
  </si>
  <si>
    <t>992808412</t>
  </si>
  <si>
    <t>941205950</t>
  </si>
  <si>
    <t>960605660</t>
  </si>
  <si>
    <t>913731259</t>
  </si>
  <si>
    <t>942617230</t>
  </si>
  <si>
    <t>941533970</t>
  </si>
  <si>
    <t>959399091</t>
  </si>
  <si>
    <t>977538028</t>
  </si>
  <si>
    <t>941111929</t>
  </si>
  <si>
    <t>975952584</t>
  </si>
  <si>
    <t>RCO</t>
  </si>
  <si>
    <t xml:space="preserve">       Tipo       </t>
  </si>
  <si>
    <t xml:space="preserve">    Número    </t>
  </si>
  <si>
    <t xml:space="preserve">  Apellido paterno  </t>
  </si>
  <si>
    <t xml:space="preserve">  Apellido materno  </t>
  </si>
  <si>
    <t xml:space="preserve">         Nombres         </t>
  </si>
  <si>
    <t xml:space="preserve">   Fec. Inicio   </t>
  </si>
  <si>
    <t xml:space="preserve">                     Tipo de Trabajador                     </t>
  </si>
  <si>
    <t xml:space="preserve">       Régimen Laboral        </t>
  </si>
  <si>
    <t xml:space="preserve">   Cat. Ocupacional   </t>
  </si>
  <si>
    <t xml:space="preserve">                    Ocupación                     </t>
  </si>
  <si>
    <t xml:space="preserve">           Nivel Educativo            </t>
  </si>
  <si>
    <t>Discapacidad</t>
  </si>
  <si>
    <t>Sindicalizado</t>
  </si>
  <si>
    <t>Reg. Acumulativo</t>
  </si>
  <si>
    <t>Máxima</t>
  </si>
  <si>
    <t>Horario Nocturno</t>
  </si>
  <si>
    <t xml:space="preserve">          Situación Especial del Trabajador                 </t>
  </si>
  <si>
    <t xml:space="preserve">                                                           Establecimiento en el que labora                                                           </t>
  </si>
  <si>
    <t xml:space="preserve">        Tipo de Contrato         </t>
  </si>
  <si>
    <t xml:space="preserve">     Tipo de pago </t>
  </si>
  <si>
    <t xml:space="preserve"> Periodicidad </t>
  </si>
  <si>
    <t xml:space="preserve">Entidad Financiera              </t>
  </si>
  <si>
    <t xml:space="preserve">Nro de Cuenta       </t>
  </si>
  <si>
    <t xml:space="preserve"> Remun Bas.</t>
  </si>
  <si>
    <t>Situación</t>
  </si>
  <si>
    <t>En Tareo</t>
  </si>
  <si>
    <t xml:space="preserve">L.E / DNI         </t>
  </si>
  <si>
    <t xml:space="preserve">ABAD                </t>
  </si>
  <si>
    <t xml:space="preserve">CUNYARACHE          </t>
  </si>
  <si>
    <t xml:space="preserve">JOSE ARMENGOL            </t>
  </si>
  <si>
    <t xml:space="preserve">CONSTRUCCION CIVIL                                          </t>
  </si>
  <si>
    <t xml:space="preserve">CONSTRUCCION CIVIL            </t>
  </si>
  <si>
    <t xml:space="preserve">OBRERO                </t>
  </si>
  <si>
    <t xml:space="preserve">SANITARIO                                         </t>
  </si>
  <si>
    <t xml:space="preserve">EDUCACIÓN SECUNDARIA COMPLETA         </t>
  </si>
  <si>
    <t xml:space="preserve">NO          </t>
  </si>
  <si>
    <t xml:space="preserve">NO           </t>
  </si>
  <si>
    <t xml:space="preserve">NO              </t>
  </si>
  <si>
    <t xml:space="preserve">SI    </t>
  </si>
  <si>
    <t xml:space="preserve">NINGUNA                                                     </t>
  </si>
  <si>
    <t xml:space="preserve">20608830392 - CONSORCIO STILER - RIPCONCIV - TECNOEDIL - AV. GRAU NRO. S/N CUSCO CUSCO SANTIAGO                                                       </t>
  </si>
  <si>
    <t xml:space="preserve">OTROS NO PREVISTOS               </t>
  </si>
  <si>
    <t>DEPÓSITO EN CUENTA</t>
  </si>
  <si>
    <t xml:space="preserve">QUINCENAL     </t>
  </si>
  <si>
    <t xml:space="preserve">BBVA BANCO CONTINENTAL          </t>
  </si>
  <si>
    <t>ACTIVO</t>
  </si>
  <si>
    <t xml:space="preserve">SALAS               </t>
  </si>
  <si>
    <t xml:space="preserve">CARLOS ALBERTO           </t>
  </si>
  <si>
    <t xml:space="preserve">EMPLEADO                                                    </t>
  </si>
  <si>
    <t xml:space="preserve">D LEG N.° 728                 </t>
  </si>
  <si>
    <t xml:space="preserve">EMPLEADO              </t>
  </si>
  <si>
    <t xml:space="preserve">AUXILIAR DE OFICINA                               </t>
  </si>
  <si>
    <t xml:space="preserve">OBRA DETERM O SERV ESPEC         </t>
  </si>
  <si>
    <t xml:space="preserve">MENSUAL       </t>
  </si>
  <si>
    <t xml:space="preserve">SCOTIABANK PERU                 </t>
  </si>
  <si>
    <t xml:space="preserve">ABANTO              </t>
  </si>
  <si>
    <t xml:space="preserve">TERRONES            </t>
  </si>
  <si>
    <t xml:space="preserve">SANTOS VICTOR            </t>
  </si>
  <si>
    <t xml:space="preserve">PINTOR DE CONSTRUCCION, CONSERVACION              </t>
  </si>
  <si>
    <t xml:space="preserve">BANCO DE CREDITO DEL PERU       </t>
  </si>
  <si>
    <t xml:space="preserve">ABARCA              </t>
  </si>
  <si>
    <t xml:space="preserve">MAMANI              </t>
  </si>
  <si>
    <t xml:space="preserve">ALIPIO                   </t>
  </si>
  <si>
    <t>CARPINTERO EN CONSTRUC EN GRAL,EXC:ARMA,TRAB.DE EN</t>
  </si>
  <si>
    <t xml:space="preserve">ACHATA              </t>
  </si>
  <si>
    <t xml:space="preserve">PINTO               </t>
  </si>
  <si>
    <t xml:space="preserve">JEAN MARCO               </t>
  </si>
  <si>
    <t xml:space="preserve">OFICIAL DE CONSTRUCCION                           </t>
  </si>
  <si>
    <t xml:space="preserve">ACHO                </t>
  </si>
  <si>
    <t xml:space="preserve">CHOQUEHUANCA        </t>
  </si>
  <si>
    <t xml:space="preserve">MACARIO                  </t>
  </si>
  <si>
    <t xml:space="preserve">OCUPACION NO ESPECIFICADA                         </t>
  </si>
  <si>
    <t xml:space="preserve">ACURIO              </t>
  </si>
  <si>
    <t xml:space="preserve">ESTRADA             </t>
  </si>
  <si>
    <t xml:space="preserve">ARTURO                   </t>
  </si>
  <si>
    <t>ELECTRICISTAS GRAL., CONSTRUC. INSTAL. ELEC., CINE</t>
  </si>
  <si>
    <t xml:space="preserve">ACUÑA               </t>
  </si>
  <si>
    <t xml:space="preserve">OBREGON             </t>
  </si>
  <si>
    <t xml:space="preserve">JULIE TERESA             </t>
  </si>
  <si>
    <t xml:space="preserve">INGENIERO CIVIL                                   </t>
  </si>
  <si>
    <t xml:space="preserve">TITULADO                              </t>
  </si>
  <si>
    <t xml:space="preserve">PUQUIO              </t>
  </si>
  <si>
    <t xml:space="preserve">ANGEL RUBEN              </t>
  </si>
  <si>
    <t xml:space="preserve">ALBAÑIL EN GENERAL                                </t>
  </si>
  <si>
    <t xml:space="preserve">INTERBANK                       </t>
  </si>
  <si>
    <t xml:space="preserve">AGUILAR             </t>
  </si>
  <si>
    <t xml:space="preserve">CRUZ                </t>
  </si>
  <si>
    <t xml:space="preserve">JUAN                     </t>
  </si>
  <si>
    <t xml:space="preserve">PEON GENERAL                                      </t>
  </si>
  <si>
    <t xml:space="preserve">MAZA                </t>
  </si>
  <si>
    <t xml:space="preserve">LUIS MIGUEL              </t>
  </si>
  <si>
    <t xml:space="preserve">AGUIRRE             </t>
  </si>
  <si>
    <t xml:space="preserve">AMACHI              </t>
  </si>
  <si>
    <t xml:space="preserve">RONY ALEX                </t>
  </si>
  <si>
    <t xml:space="preserve">CACHIQUE            </t>
  </si>
  <si>
    <t xml:space="preserve">ARMANDO                  </t>
  </si>
  <si>
    <t xml:space="preserve">CAHUANA             </t>
  </si>
  <si>
    <t xml:space="preserve">YAN PAUL                 </t>
  </si>
  <si>
    <t xml:space="preserve">ALMACENERO                                        </t>
  </si>
  <si>
    <t xml:space="preserve">EDUCACIÓN UNIVERSITARIA INCOMPLETA    </t>
  </si>
  <si>
    <t xml:space="preserve">AGURTO              </t>
  </si>
  <si>
    <t xml:space="preserve">CHUNAS              </t>
  </si>
  <si>
    <t xml:space="preserve">JUAN MIGUEL              </t>
  </si>
  <si>
    <t xml:space="preserve">AISLADOR DE INST.DE REFRIG. Y DE CLIMATIZACION    </t>
  </si>
  <si>
    <t xml:space="preserve">AGÜERO              </t>
  </si>
  <si>
    <t xml:space="preserve">MUÑOZ               </t>
  </si>
  <si>
    <t xml:space="preserve">JULIO CESAR              </t>
  </si>
  <si>
    <t xml:space="preserve">AIME                </t>
  </si>
  <si>
    <t xml:space="preserve">HUAYCHAY            </t>
  </si>
  <si>
    <t xml:space="preserve">PORFIRIO                 </t>
  </si>
  <si>
    <t xml:space="preserve">AIQUE               </t>
  </si>
  <si>
    <t xml:space="preserve">ALVARO              </t>
  </si>
  <si>
    <t xml:space="preserve">IVAN                     </t>
  </si>
  <si>
    <t xml:space="preserve">ALBERCA             </t>
  </si>
  <si>
    <t xml:space="preserve">CASTILLO            </t>
  </si>
  <si>
    <t xml:space="preserve">RUBEN AUGUSTO            </t>
  </si>
  <si>
    <t xml:space="preserve">EDUCACIÓN UNIVERSITARIA COMPLETA      </t>
  </si>
  <si>
    <t xml:space="preserve">JOSE LUIS                </t>
  </si>
  <si>
    <t xml:space="preserve">ALEGRIA             </t>
  </si>
  <si>
    <t xml:space="preserve">MENDOZA             </t>
  </si>
  <si>
    <t xml:space="preserve">YONATHAN                 </t>
  </si>
  <si>
    <t xml:space="preserve">ALFARO              </t>
  </si>
  <si>
    <t xml:space="preserve">MARTINEZ            </t>
  </si>
  <si>
    <t xml:space="preserve">GRECIA XIOMARA           </t>
  </si>
  <si>
    <t xml:space="preserve">EMPLEADO DE SERVICIOS ADMINISTRATIVOS, OTROS      </t>
  </si>
  <si>
    <t xml:space="preserve">ALIAGA              </t>
  </si>
  <si>
    <t xml:space="preserve">GAVINO              </t>
  </si>
  <si>
    <t xml:space="preserve">EDWIN RAFAEL             </t>
  </si>
  <si>
    <t xml:space="preserve">ROJAS               </t>
  </si>
  <si>
    <t xml:space="preserve">KEVIN JAVIER             </t>
  </si>
  <si>
    <t xml:space="preserve">ELECTRICISTA-MONTADOR,AIRE ACONDICIONADO          </t>
  </si>
  <si>
    <t xml:space="preserve">ALOR                </t>
  </si>
  <si>
    <t xml:space="preserve">ESPADA              </t>
  </si>
  <si>
    <t xml:space="preserve">FERNANDO ANTONIO         </t>
  </si>
  <si>
    <t xml:space="preserve">CAPATAZ DE CONSTRUCCION                           </t>
  </si>
  <si>
    <t xml:space="preserve">EDUCACIÓN TÉCNICA COMPLETA            </t>
  </si>
  <si>
    <t xml:space="preserve">ALVARADO            </t>
  </si>
  <si>
    <t xml:space="preserve">HUAMAN              </t>
  </si>
  <si>
    <t xml:space="preserve">YULIÑIO                  </t>
  </si>
  <si>
    <t xml:space="preserve">ROÑA                </t>
  </si>
  <si>
    <t xml:space="preserve">WALTER                   </t>
  </si>
  <si>
    <t xml:space="preserve">ALVARES             </t>
  </si>
  <si>
    <t xml:space="preserve">CONDORI             </t>
  </si>
  <si>
    <t xml:space="preserve">GUILLERMO                </t>
  </si>
  <si>
    <t xml:space="preserve">ALVAREZ             </t>
  </si>
  <si>
    <t xml:space="preserve">CASTAÑEDA           </t>
  </si>
  <si>
    <t xml:space="preserve">FRANKLIN AUGUSTO         </t>
  </si>
  <si>
    <t xml:space="preserve">TINCO               </t>
  </si>
  <si>
    <t xml:space="preserve">LUDGARDO                 </t>
  </si>
  <si>
    <t xml:space="preserve">VELARDE             </t>
  </si>
  <si>
    <t xml:space="preserve">CASTRO              </t>
  </si>
  <si>
    <t xml:space="preserve">VIDRIERO, COLOCADOR DE VIDRIOS                    </t>
  </si>
  <si>
    <t xml:space="preserve">AMASIFUEN           </t>
  </si>
  <si>
    <t xml:space="preserve">MACAHUACHI          </t>
  </si>
  <si>
    <t xml:space="preserve">JEISEN                   </t>
  </si>
  <si>
    <t xml:space="preserve">SANDOVAL            </t>
  </si>
  <si>
    <t xml:space="preserve">WERLIN                   </t>
  </si>
  <si>
    <t xml:space="preserve">AMAYA               </t>
  </si>
  <si>
    <t xml:space="preserve">SALDAÑA             </t>
  </si>
  <si>
    <t xml:space="preserve">MAICOL SMITH             </t>
  </si>
  <si>
    <t xml:space="preserve">ANAHUA              </t>
  </si>
  <si>
    <t xml:space="preserve">HUAROK              </t>
  </si>
  <si>
    <t xml:space="preserve">DIEGO MAURICIO           </t>
  </si>
  <si>
    <t xml:space="preserve">ANAHUE              </t>
  </si>
  <si>
    <t xml:space="preserve">REY                      </t>
  </si>
  <si>
    <t xml:space="preserve">ANCAJIMA            </t>
  </si>
  <si>
    <t xml:space="preserve">MIÑAN               </t>
  </si>
  <si>
    <t xml:space="preserve">JESUS DAVID              </t>
  </si>
  <si>
    <t xml:space="preserve">ANCCO               </t>
  </si>
  <si>
    <t xml:space="preserve">CHINO               </t>
  </si>
  <si>
    <t xml:space="preserve">FRANCISCO                </t>
  </si>
  <si>
    <t xml:space="preserve">TERRAZAS            </t>
  </si>
  <si>
    <t xml:space="preserve">FATIMA                   </t>
  </si>
  <si>
    <t xml:space="preserve">ANCO                </t>
  </si>
  <si>
    <t xml:space="preserve">MARITZA                  </t>
  </si>
  <si>
    <t xml:space="preserve">ANDRADE             </t>
  </si>
  <si>
    <t xml:space="preserve">MELISSA JANE             </t>
  </si>
  <si>
    <t xml:space="preserve">GRADO DE BACHILLER                    </t>
  </si>
  <si>
    <t xml:space="preserve">APAZA               </t>
  </si>
  <si>
    <t xml:space="preserve">CANAZA              </t>
  </si>
  <si>
    <t xml:space="preserve">FERNANDO                 </t>
  </si>
  <si>
    <t xml:space="preserve">TOPOGRAFO, (SUELOS)                               </t>
  </si>
  <si>
    <t xml:space="preserve">FLORES              </t>
  </si>
  <si>
    <t xml:space="preserve">OBLITAS             </t>
  </si>
  <si>
    <t xml:space="preserve">KAREN LUCIA              </t>
  </si>
  <si>
    <t xml:space="preserve">AUXILIAR, CONTADOR                                </t>
  </si>
  <si>
    <t xml:space="preserve">TITO                </t>
  </si>
  <si>
    <t xml:space="preserve">ANTENOR                  </t>
  </si>
  <si>
    <t xml:space="preserve">CHOFER PARTICULAR                                 </t>
  </si>
  <si>
    <t xml:space="preserve">ARAUJO              </t>
  </si>
  <si>
    <t xml:space="preserve">PEREZ               </t>
  </si>
  <si>
    <t xml:space="preserve">YOZEN JHONATAN           </t>
  </si>
  <si>
    <t xml:space="preserve">SOLDADOR CON SOPLETE Y POR ARCO ELECTRICO,GRAL    </t>
  </si>
  <si>
    <t xml:space="preserve">ZANABRIA            </t>
  </si>
  <si>
    <t xml:space="preserve">FRANKLIN TONNY           </t>
  </si>
  <si>
    <t xml:space="preserve">ARCE                </t>
  </si>
  <si>
    <t xml:space="preserve">CCOLQQUE            </t>
  </si>
  <si>
    <t xml:space="preserve">ERON                     </t>
  </si>
  <si>
    <t xml:space="preserve">ARCONDO             </t>
  </si>
  <si>
    <t xml:space="preserve">BALLADARES          </t>
  </si>
  <si>
    <t xml:space="preserve">MIZRAIM SEB              </t>
  </si>
  <si>
    <t xml:space="preserve">ARENAS              </t>
  </si>
  <si>
    <t xml:space="preserve">SANTOYO             </t>
  </si>
  <si>
    <t xml:space="preserve">LITTMAN                  </t>
  </si>
  <si>
    <t xml:space="preserve">AREVALO             </t>
  </si>
  <si>
    <t xml:space="preserve">ALARCON             </t>
  </si>
  <si>
    <t xml:space="preserve">PETER                    </t>
  </si>
  <si>
    <t xml:space="preserve">JAIME                    </t>
  </si>
  <si>
    <t xml:space="preserve">CAVERO              </t>
  </si>
  <si>
    <t xml:space="preserve">ALEX OMAR                </t>
  </si>
  <si>
    <t xml:space="preserve">ARI                 </t>
  </si>
  <si>
    <t xml:space="preserve">SOTO                </t>
  </si>
  <si>
    <t xml:space="preserve">ARMAS               </t>
  </si>
  <si>
    <t xml:space="preserve">CONTRERAS           </t>
  </si>
  <si>
    <t xml:space="preserve">JORGE LUIS               </t>
  </si>
  <si>
    <t xml:space="preserve">MOISES                   </t>
  </si>
  <si>
    <t xml:space="preserve">ARMES               </t>
  </si>
  <si>
    <t xml:space="preserve">MUCHA               </t>
  </si>
  <si>
    <t xml:space="preserve">ALEXIS WILLIAMS          </t>
  </si>
  <si>
    <t xml:space="preserve">ARONI               </t>
  </si>
  <si>
    <t xml:space="preserve">MACHACA             </t>
  </si>
  <si>
    <t xml:space="preserve">FRANK ERICK              </t>
  </si>
  <si>
    <t xml:space="preserve">QUISPE              </t>
  </si>
  <si>
    <t xml:space="preserve">YHORGAN DANI             </t>
  </si>
  <si>
    <t xml:space="preserve">ARROYO              </t>
  </si>
  <si>
    <t xml:space="preserve">MANRIQUE            </t>
  </si>
  <si>
    <t xml:space="preserve">ESTANISLAO               </t>
  </si>
  <si>
    <t xml:space="preserve">SULLCA              </t>
  </si>
  <si>
    <t xml:space="preserve">ALEX ALBERTO             </t>
  </si>
  <si>
    <t xml:space="preserve">VASQUEZ             </t>
  </si>
  <si>
    <t xml:space="preserve">LENIN JESUS              </t>
  </si>
  <si>
    <t>EDUCACIÓN SUPERIOR (INSTITUTO SUPERIOR</t>
  </si>
  <si>
    <t xml:space="preserve">ASCENCIO            </t>
  </si>
  <si>
    <t xml:space="preserve">MELGAREJO           </t>
  </si>
  <si>
    <t xml:space="preserve">JOSE ENRIQUE             </t>
  </si>
  <si>
    <t xml:space="preserve">ASENCIO             </t>
  </si>
  <si>
    <t xml:space="preserve">FERNANDEZ           </t>
  </si>
  <si>
    <t xml:space="preserve">DANIEL ANGEL             </t>
  </si>
  <si>
    <t>BANCO INTERAMERICANO DE FINANZAS</t>
  </si>
  <si>
    <t xml:space="preserve">ASPAJO              </t>
  </si>
  <si>
    <t xml:space="preserve">ERNESTO                  </t>
  </si>
  <si>
    <t xml:space="preserve">ASTO                </t>
  </si>
  <si>
    <t xml:space="preserve">CHICLLO             </t>
  </si>
  <si>
    <t xml:space="preserve">ELIAS                    </t>
  </si>
  <si>
    <t xml:space="preserve">GASFITERO                                         </t>
  </si>
  <si>
    <t xml:space="preserve">ATA                 </t>
  </si>
  <si>
    <t xml:space="preserve">SAIRE               </t>
  </si>
  <si>
    <t xml:space="preserve">RAMIRO                   </t>
  </si>
  <si>
    <t xml:space="preserve">ATAHUAMAN           </t>
  </si>
  <si>
    <t xml:space="preserve">CHAVEZ              </t>
  </si>
  <si>
    <t xml:space="preserve">LEYDI ODA                </t>
  </si>
  <si>
    <t xml:space="preserve">ARQUITECTO, EDIFICIOS                             </t>
  </si>
  <si>
    <t xml:space="preserve">ATAUCHI             </t>
  </si>
  <si>
    <t xml:space="preserve">TEOFILA                  </t>
  </si>
  <si>
    <t xml:space="preserve">EDUCACIÓN SECUNDARIA INCOMPLETA       </t>
  </si>
  <si>
    <t xml:space="preserve">ATOCHE              </t>
  </si>
  <si>
    <t xml:space="preserve">MEDINA              </t>
  </si>
  <si>
    <t xml:space="preserve">CARMEN LILIANA           </t>
  </si>
  <si>
    <t xml:space="preserve">EMPLEADO, EDIFICIO/APARTAMENTOS(LIMPIEZA)         </t>
  </si>
  <si>
    <t xml:space="preserve">PECHO               </t>
  </si>
  <si>
    <t xml:space="preserve">RANDY ARNALDO            </t>
  </si>
  <si>
    <t xml:space="preserve">INGENIERO MECANICO Y ELECTRICISTA                 </t>
  </si>
  <si>
    <t xml:space="preserve">AURICH              </t>
  </si>
  <si>
    <t xml:space="preserve">VICTOR ALBERTO           </t>
  </si>
  <si>
    <t xml:space="preserve">AVENDAÑO            </t>
  </si>
  <si>
    <t xml:space="preserve">DAVID                    </t>
  </si>
  <si>
    <t xml:space="preserve">OLIVARES            </t>
  </si>
  <si>
    <t xml:space="preserve">MICHAEL ANSEL            </t>
  </si>
  <si>
    <t xml:space="preserve">AYALA               </t>
  </si>
  <si>
    <t xml:space="preserve">ALAYA               </t>
  </si>
  <si>
    <t xml:space="preserve">EVERLY                   </t>
  </si>
  <si>
    <t xml:space="preserve">LOZADA              </t>
  </si>
  <si>
    <t xml:space="preserve">EDGAR ALONSO             </t>
  </si>
  <si>
    <t xml:space="preserve">SERVAN              </t>
  </si>
  <si>
    <t xml:space="preserve">CHRISSTIAN PIERO         </t>
  </si>
  <si>
    <t>TUBERO EN GENERAL, DISTRIBUCION GAS, AIRE A PRESIO</t>
  </si>
  <si>
    <t xml:space="preserve">AYME                </t>
  </si>
  <si>
    <t xml:space="preserve">BASILIO                  </t>
  </si>
  <si>
    <t xml:space="preserve">SAMUEL                   </t>
  </si>
  <si>
    <t xml:space="preserve">WALDER                   </t>
  </si>
  <si>
    <t xml:space="preserve">LIMACHI             </t>
  </si>
  <si>
    <t xml:space="preserve">DIMIA                    </t>
  </si>
  <si>
    <t xml:space="preserve">AYTE                </t>
  </si>
  <si>
    <t xml:space="preserve">NOELIA                   </t>
  </si>
  <si>
    <t xml:space="preserve">AÑANCA              </t>
  </si>
  <si>
    <t xml:space="preserve">PERCY                    </t>
  </si>
  <si>
    <t xml:space="preserve">JHON WILMER              </t>
  </si>
  <si>
    <t xml:space="preserve">VIGILANTE                                         </t>
  </si>
  <si>
    <t xml:space="preserve">EDUCACIÓN TÉCNICA INCOMPLETA          </t>
  </si>
  <si>
    <t xml:space="preserve">BARCO               </t>
  </si>
  <si>
    <t xml:space="preserve">ELMER                    </t>
  </si>
  <si>
    <t xml:space="preserve">ARMADOR DE ESTRUCTURAS DE ACERO                   </t>
  </si>
  <si>
    <t xml:space="preserve">BARDALES            </t>
  </si>
  <si>
    <t xml:space="preserve">ALVITEZ             </t>
  </si>
  <si>
    <t xml:space="preserve">BARRERA             </t>
  </si>
  <si>
    <t xml:space="preserve">DAZA                </t>
  </si>
  <si>
    <t xml:space="preserve">WILTON                   </t>
  </si>
  <si>
    <t xml:space="preserve">BARRETO             </t>
  </si>
  <si>
    <t xml:space="preserve">PUMACHARA           </t>
  </si>
  <si>
    <t xml:space="preserve">HONORIO DAVID            </t>
  </si>
  <si>
    <t xml:space="preserve">OPERADOR DE MONTACARGAS,CONSTRUCCION              </t>
  </si>
  <si>
    <t xml:space="preserve">BARRIOS             </t>
  </si>
  <si>
    <t xml:space="preserve">JEAN ANTHONY             </t>
  </si>
  <si>
    <t xml:space="preserve">BAUTISTA            </t>
  </si>
  <si>
    <t xml:space="preserve">LOBON               </t>
  </si>
  <si>
    <t xml:space="preserve">ELENA MARIA              </t>
  </si>
  <si>
    <t xml:space="preserve">BAYTON              </t>
  </si>
  <si>
    <t xml:space="preserve">DAVID TOMAS              </t>
  </si>
  <si>
    <t xml:space="preserve">BAZAN               </t>
  </si>
  <si>
    <t xml:space="preserve">CHUQUIRUNA          </t>
  </si>
  <si>
    <t xml:space="preserve">VICTOR                   </t>
  </si>
  <si>
    <t xml:space="preserve">BEDOYA              </t>
  </si>
  <si>
    <t xml:space="preserve">ARANDA              </t>
  </si>
  <si>
    <t xml:space="preserve">NICKOLL AILYN            </t>
  </si>
  <si>
    <t xml:space="preserve">ABOGADO                                           </t>
  </si>
  <si>
    <t xml:space="preserve">BEJAR               </t>
  </si>
  <si>
    <t xml:space="preserve">LEON                </t>
  </si>
  <si>
    <t xml:space="preserve">BEJARANO            </t>
  </si>
  <si>
    <t xml:space="preserve">IGNACIO             </t>
  </si>
  <si>
    <t xml:space="preserve">ABEL JESUS               </t>
  </si>
  <si>
    <t xml:space="preserve">BELTRAN             </t>
  </si>
  <si>
    <t xml:space="preserve">SAMAME              </t>
  </si>
  <si>
    <t xml:space="preserve">JAVIER                   </t>
  </si>
  <si>
    <t xml:space="preserve">BERNABLE            </t>
  </si>
  <si>
    <t xml:space="preserve">PALOMINO            </t>
  </si>
  <si>
    <t xml:space="preserve">ALEXANDRA DEL CARMEN     </t>
  </si>
  <si>
    <t xml:space="preserve">EMPLEADO, PLANIFICACION DE LA PRODUCCION          </t>
  </si>
  <si>
    <t xml:space="preserve">BERNAL              </t>
  </si>
  <si>
    <t xml:space="preserve">BECERRA             </t>
  </si>
  <si>
    <t xml:space="preserve">BERROCAL            </t>
  </si>
  <si>
    <t xml:space="preserve">CCASANI             </t>
  </si>
  <si>
    <t xml:space="preserve">RIVALDO                  </t>
  </si>
  <si>
    <t xml:space="preserve">BLANCO              </t>
  </si>
  <si>
    <t xml:space="preserve">MONTERROSO          </t>
  </si>
  <si>
    <t xml:space="preserve">FRANKLIN                 </t>
  </si>
  <si>
    <t xml:space="preserve">WILFREDO                 </t>
  </si>
  <si>
    <t xml:space="preserve">HERNAN RENE              </t>
  </si>
  <si>
    <t xml:space="preserve">BOBADILLA           </t>
  </si>
  <si>
    <t xml:space="preserve">BOLIVAR             </t>
  </si>
  <si>
    <t xml:space="preserve">JORGE                    </t>
  </si>
  <si>
    <t xml:space="preserve">BONIFACIO           </t>
  </si>
  <si>
    <t xml:space="preserve">ALBERTO                  </t>
  </si>
  <si>
    <t xml:space="preserve">BUITRON             </t>
  </si>
  <si>
    <t xml:space="preserve">ANCA                </t>
  </si>
  <si>
    <t xml:space="preserve">JHOSSYMAR ANDERSON       </t>
  </si>
  <si>
    <t xml:space="preserve">BUSTAMANTE          </t>
  </si>
  <si>
    <t xml:space="preserve">QUINDE              </t>
  </si>
  <si>
    <t xml:space="preserve">JEFERSON ANDRE           </t>
  </si>
  <si>
    <t xml:space="preserve">CABANILLAS          </t>
  </si>
  <si>
    <t xml:space="preserve">LUIS ALBERTO             </t>
  </si>
  <si>
    <t xml:space="preserve">VILCHEZ             </t>
  </si>
  <si>
    <t xml:space="preserve">LUIS ALEJANDRO           </t>
  </si>
  <si>
    <t xml:space="preserve">CABRERA             </t>
  </si>
  <si>
    <t xml:space="preserve">JAIME MILTON             </t>
  </si>
  <si>
    <t xml:space="preserve">CACERES             </t>
  </si>
  <si>
    <t xml:space="preserve">MILLENI DARMELLY         </t>
  </si>
  <si>
    <t xml:space="preserve">DIAZ                </t>
  </si>
  <si>
    <t xml:space="preserve">CADILLO             </t>
  </si>
  <si>
    <t xml:space="preserve">HERRERA             </t>
  </si>
  <si>
    <t xml:space="preserve">ENDER                    </t>
  </si>
  <si>
    <t xml:space="preserve">CALDERON            </t>
  </si>
  <si>
    <t xml:space="preserve">ESPIRITU            </t>
  </si>
  <si>
    <t xml:space="preserve">CALLA               </t>
  </si>
  <si>
    <t xml:space="preserve">AQUINO              </t>
  </si>
  <si>
    <t xml:space="preserve">CALLAPIÑA           </t>
  </si>
  <si>
    <t xml:space="preserve">SANDRO                   </t>
  </si>
  <si>
    <t xml:space="preserve">CALLAÑAUPA          </t>
  </si>
  <si>
    <t xml:space="preserve">LEVITA              </t>
  </si>
  <si>
    <t xml:space="preserve">HIDO FELIX               </t>
  </si>
  <si>
    <t xml:space="preserve">CAMACHO             </t>
  </si>
  <si>
    <t xml:space="preserve">LIBARDO BALDEMAR         </t>
  </si>
  <si>
    <t xml:space="preserve">CAMANI              </t>
  </si>
  <si>
    <t xml:space="preserve">EMETERIO                 </t>
  </si>
  <si>
    <t xml:space="preserve">CAMPOS              </t>
  </si>
  <si>
    <t xml:space="preserve">JHONNY GENGHIS           </t>
  </si>
  <si>
    <t xml:space="preserve">SULCA               </t>
  </si>
  <si>
    <t xml:space="preserve">JIAN PIER                </t>
  </si>
  <si>
    <t xml:space="preserve">CAMPOVERDE          </t>
  </si>
  <si>
    <t xml:space="preserve">SIANCAS             </t>
  </si>
  <si>
    <t xml:space="preserve">FRANCIS MANUEL           </t>
  </si>
  <si>
    <t xml:space="preserve">CANALES             </t>
  </si>
  <si>
    <t xml:space="preserve">RIOS                </t>
  </si>
  <si>
    <t xml:space="preserve">CESAR AUGUSTO            </t>
  </si>
  <si>
    <t xml:space="preserve">CARNÉ  EXT.       </t>
  </si>
  <si>
    <t xml:space="preserve">CANIZA              </t>
  </si>
  <si>
    <t xml:space="preserve">VIERCI              </t>
  </si>
  <si>
    <t xml:space="preserve">JOAQUIN JOSE             </t>
  </si>
  <si>
    <t xml:space="preserve">TRABAJADOR DE DIRECCIÓN - PRESENCIAL                        </t>
  </si>
  <si>
    <t xml:space="preserve">CANO                </t>
  </si>
  <si>
    <t xml:space="preserve">LOPEZ               </t>
  </si>
  <si>
    <t xml:space="preserve">JUAN BAUTISTA            </t>
  </si>
  <si>
    <t xml:space="preserve">CANSAYA             </t>
  </si>
  <si>
    <t xml:space="preserve">INCARNO                  </t>
  </si>
  <si>
    <t xml:space="preserve">CAPARO              </t>
  </si>
  <si>
    <t xml:space="preserve">OCHOA               </t>
  </si>
  <si>
    <t xml:space="preserve">CAPUÑAY             </t>
  </si>
  <si>
    <t xml:space="preserve">PACHECO             </t>
  </si>
  <si>
    <t xml:space="preserve">JUAN ERNESTO             </t>
  </si>
  <si>
    <t xml:space="preserve">20608830392 - CONSORCIO STILER - RIPCONCIV - TECNOEDIL - AV. EMILIO CAVENECIA NRO. 264 INT. 4 URB. SANTA CRUZ LIMA LIMA SAN ISIDRO                    </t>
  </si>
  <si>
    <t xml:space="preserve">           </t>
  </si>
  <si>
    <t xml:space="preserve">CARBAJAL            </t>
  </si>
  <si>
    <t xml:space="preserve">HENRRY FIDEL             </t>
  </si>
  <si>
    <t xml:space="preserve">ZUÑIGA              </t>
  </si>
  <si>
    <t xml:space="preserve">EDWIN                    </t>
  </si>
  <si>
    <t xml:space="preserve">CARDOSO             </t>
  </si>
  <si>
    <t xml:space="preserve">OSCCO               </t>
  </si>
  <si>
    <t xml:space="preserve">PEDRO CELESTINO          </t>
  </si>
  <si>
    <t xml:space="preserve">CARHUAJULCA         </t>
  </si>
  <si>
    <t xml:space="preserve">JUNIOR                   </t>
  </si>
  <si>
    <t xml:space="preserve">CARLOS              </t>
  </si>
  <si>
    <t xml:space="preserve">TOLENTINO           </t>
  </si>
  <si>
    <t xml:space="preserve">CARRASCO            </t>
  </si>
  <si>
    <t xml:space="preserve">ACHAHUI             </t>
  </si>
  <si>
    <t xml:space="preserve">ZACARIAS JONAS           </t>
  </si>
  <si>
    <t xml:space="preserve">MARMANILLO          </t>
  </si>
  <si>
    <t xml:space="preserve">FREDDY                   </t>
  </si>
  <si>
    <t xml:space="preserve">TANTA               </t>
  </si>
  <si>
    <t xml:space="preserve">OSCAR ENRIQUE            </t>
  </si>
  <si>
    <t xml:space="preserve">CARRILLO            </t>
  </si>
  <si>
    <t xml:space="preserve">VEGA                </t>
  </si>
  <si>
    <t xml:space="preserve">URIEL                    </t>
  </si>
  <si>
    <t xml:space="preserve">CASANOVA            </t>
  </si>
  <si>
    <t xml:space="preserve">VISE                </t>
  </si>
  <si>
    <t xml:space="preserve">FRANCO ENRIQUE           </t>
  </si>
  <si>
    <t xml:space="preserve">JOHN ALDAIR              </t>
  </si>
  <si>
    <t xml:space="preserve">INGENIERO INDUSTRIAL                              </t>
  </si>
  <si>
    <t xml:space="preserve">JUAN FERNANDO            </t>
  </si>
  <si>
    <t xml:space="preserve">ANA LAURA                </t>
  </si>
  <si>
    <t xml:space="preserve">EMPLEADO, CALCULO DE COSTOS                       </t>
  </si>
  <si>
    <t xml:space="preserve">TRABAJADOR DE CONFIANZA - PRESENCIAL                        </t>
  </si>
  <si>
    <t xml:space="preserve">CALLE               </t>
  </si>
  <si>
    <t xml:space="preserve">ALVARO GUILLERMO         </t>
  </si>
  <si>
    <t xml:space="preserve">LEQUERNAQUE         </t>
  </si>
  <si>
    <t xml:space="preserve">YOJANI ANTONIA           </t>
  </si>
  <si>
    <t xml:space="preserve">EMPLEADO DE OFICINA EN GENERAL                    </t>
  </si>
  <si>
    <t xml:space="preserve">PISCOYA             </t>
  </si>
  <si>
    <t xml:space="preserve">GUSTAVO EDUARDO          </t>
  </si>
  <si>
    <t xml:space="preserve">RIVERA              </t>
  </si>
  <si>
    <t xml:space="preserve">JOSIAS                   </t>
  </si>
  <si>
    <t xml:space="preserve">LLANOS              </t>
  </si>
  <si>
    <t xml:space="preserve">CARLOS RAUL              </t>
  </si>
  <si>
    <t>DIRECTOR GENERAL, EMPRESA/CONSTRUCCION Y OBRAS PUB</t>
  </si>
  <si>
    <t xml:space="preserve">SALINAS             </t>
  </si>
  <si>
    <t xml:space="preserve">ARTURO ROMAN             </t>
  </si>
  <si>
    <t xml:space="preserve">ZARATE              </t>
  </si>
  <si>
    <t xml:space="preserve">SANTOS                   </t>
  </si>
  <si>
    <t xml:space="preserve">CATALAN             </t>
  </si>
  <si>
    <t xml:space="preserve">CERVANTES           </t>
  </si>
  <si>
    <t xml:space="preserve">ROMARIO                  </t>
  </si>
  <si>
    <t xml:space="preserve">CAYAHUALLPA         </t>
  </si>
  <si>
    <t xml:space="preserve">CESAR ANDRES             </t>
  </si>
  <si>
    <t xml:space="preserve">CAYCHO              </t>
  </si>
  <si>
    <t xml:space="preserve">ALCALA              </t>
  </si>
  <si>
    <t xml:space="preserve">CESAR ALBERTO            </t>
  </si>
  <si>
    <t xml:space="preserve">CCACCA              </t>
  </si>
  <si>
    <t xml:space="preserve">ANASTACIO                </t>
  </si>
  <si>
    <t xml:space="preserve">CCAHUANA            </t>
  </si>
  <si>
    <t xml:space="preserve">TECSE               </t>
  </si>
  <si>
    <t xml:space="preserve">TURPO               </t>
  </si>
  <si>
    <t xml:space="preserve">JUAN DAVID               </t>
  </si>
  <si>
    <t xml:space="preserve">CCAMA               </t>
  </si>
  <si>
    <t xml:space="preserve">CJUNO               </t>
  </si>
  <si>
    <t xml:space="preserve">ELOY SANTOS              </t>
  </si>
  <si>
    <t xml:space="preserve">MARCO ANTONIO            </t>
  </si>
  <si>
    <t xml:space="preserve">CCAPA               </t>
  </si>
  <si>
    <t xml:space="preserve">ESPINOZA            </t>
  </si>
  <si>
    <t xml:space="preserve">YOHELMIR                 </t>
  </si>
  <si>
    <t xml:space="preserve">CCARAPA             </t>
  </si>
  <si>
    <t xml:space="preserve">VICTOR FELIX             </t>
  </si>
  <si>
    <t xml:space="preserve">CCARHUAS            </t>
  </si>
  <si>
    <t xml:space="preserve">ARQQUE              </t>
  </si>
  <si>
    <t xml:space="preserve">PABLO                    </t>
  </si>
  <si>
    <t xml:space="preserve">CCORICHALLHUA       </t>
  </si>
  <si>
    <t xml:space="preserve">GUIDO                    </t>
  </si>
  <si>
    <t xml:space="preserve">CCOA                </t>
  </si>
  <si>
    <t xml:space="preserve">YUPANQUI            </t>
  </si>
  <si>
    <t xml:space="preserve">PAUL GUIDO               </t>
  </si>
  <si>
    <t xml:space="preserve">CCORAHUA            </t>
  </si>
  <si>
    <t xml:space="preserve">RAMOS               </t>
  </si>
  <si>
    <t xml:space="preserve">JOSE ALBERTO             </t>
  </si>
  <si>
    <t xml:space="preserve">JULIO                    </t>
  </si>
  <si>
    <t xml:space="preserve">WILBER                   </t>
  </si>
  <si>
    <t xml:space="preserve">CCOYCCA             </t>
  </si>
  <si>
    <t xml:space="preserve">ASCUE               </t>
  </si>
  <si>
    <t xml:space="preserve">ROBERT ERNEST            </t>
  </si>
  <si>
    <t xml:space="preserve">CARPINTERO EBANISTA, CONSTRUCCION DE EDIFICIOS    </t>
  </si>
  <si>
    <t xml:space="preserve">CCOYCCOSI           </t>
  </si>
  <si>
    <t xml:space="preserve">ANCCALLI            </t>
  </si>
  <si>
    <t xml:space="preserve">SABINO                   </t>
  </si>
  <si>
    <t xml:space="preserve">CCOYO               </t>
  </si>
  <si>
    <t xml:space="preserve">NINA                </t>
  </si>
  <si>
    <t xml:space="preserve">EDGAR RUBEN              </t>
  </si>
  <si>
    <t xml:space="preserve">YHON KENNEDY             </t>
  </si>
  <si>
    <t xml:space="preserve">CENTI               </t>
  </si>
  <si>
    <t xml:space="preserve">JHONATAN FRANKLIN        </t>
  </si>
  <si>
    <t xml:space="preserve">CENTURION           </t>
  </si>
  <si>
    <t xml:space="preserve">LINARES             </t>
  </si>
  <si>
    <t xml:space="preserve">JAIR ALEXANDER           </t>
  </si>
  <si>
    <t xml:space="preserve">CERNA               </t>
  </si>
  <si>
    <t xml:space="preserve">MORALES             </t>
  </si>
  <si>
    <t xml:space="preserve">ERICK NINO               </t>
  </si>
  <si>
    <t xml:space="preserve">CERVERA             </t>
  </si>
  <si>
    <t xml:space="preserve">MINO                </t>
  </si>
  <si>
    <t xml:space="preserve">RICARDO NOLBERTO         </t>
  </si>
  <si>
    <t xml:space="preserve">CESPEDES            </t>
  </si>
  <si>
    <t xml:space="preserve">ZAPATA              </t>
  </si>
  <si>
    <t xml:space="preserve">NILTON CESAR             </t>
  </si>
  <si>
    <t xml:space="preserve">CHACMANA            </t>
  </si>
  <si>
    <t xml:space="preserve">RICARDO                  </t>
  </si>
  <si>
    <t xml:space="preserve">CHACON              </t>
  </si>
  <si>
    <t xml:space="preserve">CAMARGO             </t>
  </si>
  <si>
    <t xml:space="preserve">FREDY                    </t>
  </si>
  <si>
    <t xml:space="preserve">ISAIAS                   </t>
  </si>
  <si>
    <t xml:space="preserve">CHAFALOTE           </t>
  </si>
  <si>
    <t xml:space="preserve">ATAHUA              </t>
  </si>
  <si>
    <t xml:space="preserve">FELIX JOEL               </t>
  </si>
  <si>
    <t xml:space="preserve">CHAFLOQUE           </t>
  </si>
  <si>
    <t xml:space="preserve">EDWARD JESUS             </t>
  </si>
  <si>
    <t xml:space="preserve">CHAMPA              </t>
  </si>
  <si>
    <t xml:space="preserve">MARISOL                  </t>
  </si>
  <si>
    <t xml:space="preserve">CHANCHARI           </t>
  </si>
  <si>
    <t xml:space="preserve">RUIZ                </t>
  </si>
  <si>
    <t xml:space="preserve">GILER VICTORIANO         </t>
  </si>
  <si>
    <t xml:space="preserve">CHANCOS             </t>
  </si>
  <si>
    <t xml:space="preserve">IBARRA              </t>
  </si>
  <si>
    <t xml:space="preserve">CHAPARRO            </t>
  </si>
  <si>
    <t xml:space="preserve">CHACMANI            </t>
  </si>
  <si>
    <t xml:space="preserve">KATHIUSCA ABIGAID        </t>
  </si>
  <si>
    <t xml:space="preserve">CONTADOR                                          </t>
  </si>
  <si>
    <t xml:space="preserve">CHAPOÑAN            </t>
  </si>
  <si>
    <t xml:space="preserve">BANCES              </t>
  </si>
  <si>
    <t xml:space="preserve">ANDRES                   </t>
  </si>
  <si>
    <t xml:space="preserve">DURAND              </t>
  </si>
  <si>
    <t xml:space="preserve">JESUS VICENTE            </t>
  </si>
  <si>
    <t xml:space="preserve">CHARA               </t>
  </si>
  <si>
    <t xml:space="preserve">ALLER               </t>
  </si>
  <si>
    <t xml:space="preserve">ACOSTA              </t>
  </si>
  <si>
    <t xml:space="preserve">ENSO                     </t>
  </si>
  <si>
    <t xml:space="preserve">GERVER                   </t>
  </si>
  <si>
    <t xml:space="preserve">RANDALL SMITH            </t>
  </si>
  <si>
    <t xml:space="preserve">JOSELYN SHIRLEY          </t>
  </si>
  <si>
    <t xml:space="preserve">CHECCORI            </t>
  </si>
  <si>
    <t xml:space="preserve">ALFREDO                  </t>
  </si>
  <si>
    <t xml:space="preserve">PARI                </t>
  </si>
  <si>
    <t xml:space="preserve">ABIMAEL                  </t>
  </si>
  <si>
    <t xml:space="preserve">CHERO               </t>
  </si>
  <si>
    <t xml:space="preserve">JUAREZ              </t>
  </si>
  <si>
    <t xml:space="preserve">HENRY                    </t>
  </si>
  <si>
    <t xml:space="preserve">CHICLLA             </t>
  </si>
  <si>
    <t xml:space="preserve">JIHUALLANCA         </t>
  </si>
  <si>
    <t xml:space="preserve">CARMEN                   </t>
  </si>
  <si>
    <t xml:space="preserve">CHILCON             </t>
  </si>
  <si>
    <t xml:space="preserve">LIZBETH                  </t>
  </si>
  <si>
    <t xml:space="preserve">CHILE               </t>
  </si>
  <si>
    <t xml:space="preserve">CHAIÑA              </t>
  </si>
  <si>
    <t xml:space="preserve">ESTEBAN                  </t>
  </si>
  <si>
    <t xml:space="preserve">NICOLAS                  </t>
  </si>
  <si>
    <t xml:space="preserve">CHILLPA             </t>
  </si>
  <si>
    <t xml:space="preserve">QUILLI              </t>
  </si>
  <si>
    <t xml:space="preserve">JUVENAL                  </t>
  </si>
  <si>
    <t xml:space="preserve">SERGIO DENNIS            </t>
  </si>
  <si>
    <t xml:space="preserve">PAUCCAR             </t>
  </si>
  <si>
    <t xml:space="preserve">SANTIAGO                 </t>
  </si>
  <si>
    <t xml:space="preserve">CHIPANE             </t>
  </si>
  <si>
    <t xml:space="preserve">RABELO              </t>
  </si>
  <si>
    <t xml:space="preserve">CHOQUEPUMA          </t>
  </si>
  <si>
    <t xml:space="preserve">CCASA               </t>
  </si>
  <si>
    <t xml:space="preserve">ABRAHAM                  </t>
  </si>
  <si>
    <t xml:space="preserve">CHUCAS              </t>
  </si>
  <si>
    <t xml:space="preserve">MILTON CESAR             </t>
  </si>
  <si>
    <t xml:space="preserve">CHUGNAS             </t>
  </si>
  <si>
    <t xml:space="preserve">MIGUEL ROLANDO           </t>
  </si>
  <si>
    <t xml:space="preserve">CIENFUEGOS          </t>
  </si>
  <si>
    <t xml:space="preserve">YIMY GASPAR              </t>
  </si>
  <si>
    <t xml:space="preserve">CIEZA               </t>
  </si>
  <si>
    <t xml:space="preserve">INGA                </t>
  </si>
  <si>
    <t xml:space="preserve">ANDY SAUL                </t>
  </si>
  <si>
    <t xml:space="preserve">COELLO              </t>
  </si>
  <si>
    <t xml:space="preserve">HUAMANI             </t>
  </si>
  <si>
    <t xml:space="preserve">COLLANTES           </t>
  </si>
  <si>
    <t xml:space="preserve">CABALLERO           </t>
  </si>
  <si>
    <t xml:space="preserve">GILMER MANUEL            </t>
  </si>
  <si>
    <t xml:space="preserve">COLQUE              </t>
  </si>
  <si>
    <t xml:space="preserve">CHOQUE              </t>
  </si>
  <si>
    <t xml:space="preserve">CONDORHUACHO        </t>
  </si>
  <si>
    <t xml:space="preserve">CORNEJO             </t>
  </si>
  <si>
    <t xml:space="preserve">MARGOT                   </t>
  </si>
  <si>
    <t>LIMPIADOR DE: FABRICAS, HOTELES, OFICINAS Y RESTAU</t>
  </si>
  <si>
    <t xml:space="preserve">BENEDICTO                </t>
  </si>
  <si>
    <t xml:space="preserve">CUSI                </t>
  </si>
  <si>
    <t xml:space="preserve">JOSE ANTONIO             </t>
  </si>
  <si>
    <t xml:space="preserve">HANCCO              </t>
  </si>
  <si>
    <t xml:space="preserve">PLACIDO                  </t>
  </si>
  <si>
    <t xml:space="preserve">EDUCACIÓN PRIMARIA COMPLETA           </t>
  </si>
  <si>
    <t xml:space="preserve">PACCO               </t>
  </si>
  <si>
    <t xml:space="preserve">RUFNER ANTHONY           </t>
  </si>
  <si>
    <t xml:space="preserve">TAIÑA               </t>
  </si>
  <si>
    <t xml:space="preserve">CESAR                    </t>
  </si>
  <si>
    <t xml:space="preserve">CORAHUA             </t>
  </si>
  <si>
    <t xml:space="preserve">CHALCO              </t>
  </si>
  <si>
    <t xml:space="preserve">KATY                     </t>
  </si>
  <si>
    <t xml:space="preserve">TESORERO                                          </t>
  </si>
  <si>
    <t xml:space="preserve">CORDOVA             </t>
  </si>
  <si>
    <t xml:space="preserve">ARTURO GERSON            </t>
  </si>
  <si>
    <t xml:space="preserve">ABEL                     </t>
  </si>
  <si>
    <t xml:space="preserve">CORO                </t>
  </si>
  <si>
    <t xml:space="preserve">JUAN CRISTIAN            </t>
  </si>
  <si>
    <t xml:space="preserve">CRIOLLO             </t>
  </si>
  <si>
    <t xml:space="preserve">MORAN               </t>
  </si>
  <si>
    <t xml:space="preserve">EDINSON RUBEN            </t>
  </si>
  <si>
    <t xml:space="preserve">CRISANTO            </t>
  </si>
  <si>
    <t xml:space="preserve">SEMINARIO           </t>
  </si>
  <si>
    <t xml:space="preserve">NELSON JAVIER            </t>
  </si>
  <si>
    <t xml:space="preserve">CRISOSTOMO          </t>
  </si>
  <si>
    <t xml:space="preserve">PAULINO LEONCIO          </t>
  </si>
  <si>
    <t xml:space="preserve">LINAREZ             </t>
  </si>
  <si>
    <t xml:space="preserve">ISRAEL CRISPIN           </t>
  </si>
  <si>
    <t xml:space="preserve">CRISPIN             </t>
  </si>
  <si>
    <t xml:space="preserve">CAMPOMANES          </t>
  </si>
  <si>
    <t xml:space="preserve">ALBINO              </t>
  </si>
  <si>
    <t xml:space="preserve">HERMILIO                 </t>
  </si>
  <si>
    <t xml:space="preserve">RAUL                     </t>
  </si>
  <si>
    <t xml:space="preserve">MOLLENIDO           </t>
  </si>
  <si>
    <t xml:space="preserve">BRAULIO                  </t>
  </si>
  <si>
    <t xml:space="preserve">CRUZADO             </t>
  </si>
  <si>
    <t xml:space="preserve">LOLOY               </t>
  </si>
  <si>
    <t xml:space="preserve">ANCELMO                  </t>
  </si>
  <si>
    <t xml:space="preserve">HUGO FELIX               </t>
  </si>
  <si>
    <t xml:space="preserve">ROBERTO                  </t>
  </si>
  <si>
    <t xml:space="preserve">CUELLAR             </t>
  </si>
  <si>
    <t xml:space="preserve">OVALLE              </t>
  </si>
  <si>
    <t xml:space="preserve">BURGOS ANTERO            </t>
  </si>
  <si>
    <t xml:space="preserve">TERAN               </t>
  </si>
  <si>
    <t xml:space="preserve">VANESSA                  </t>
  </si>
  <si>
    <t xml:space="preserve">CUEVA               </t>
  </si>
  <si>
    <t xml:space="preserve">FRANZ DANILO             </t>
  </si>
  <si>
    <t xml:space="preserve">RIVALDO RAI              </t>
  </si>
  <si>
    <t xml:space="preserve">            </t>
  </si>
  <si>
    <t xml:space="preserve">                </t>
  </si>
  <si>
    <t xml:space="preserve">CUSIHUALLPA         </t>
  </si>
  <si>
    <t xml:space="preserve">RICARDO EDUARDO          </t>
  </si>
  <si>
    <t xml:space="preserve">CUSIHUAMAN          </t>
  </si>
  <si>
    <t xml:space="preserve">USCAMAYTA           </t>
  </si>
  <si>
    <t xml:space="preserve">LEONOR                   </t>
  </si>
  <si>
    <t xml:space="preserve">CUYA                </t>
  </si>
  <si>
    <t xml:space="preserve">LUIS ENRIQUE             </t>
  </si>
  <si>
    <t xml:space="preserve">EMPLEADO, ABASTECIMIENTO                          </t>
  </si>
  <si>
    <t xml:space="preserve">YLDEFONSO                </t>
  </si>
  <si>
    <t xml:space="preserve">DE LA CRUZ          </t>
  </si>
  <si>
    <t xml:space="preserve">BELLIDO             </t>
  </si>
  <si>
    <t xml:space="preserve">JIMMI ANTONI             </t>
  </si>
  <si>
    <t xml:space="preserve">LORENZO             </t>
  </si>
  <si>
    <t xml:space="preserve">ALBAÑILERO                                        </t>
  </si>
  <si>
    <t xml:space="preserve">SANTAMARIA          </t>
  </si>
  <si>
    <t xml:space="preserve">CARLOS JOEL              </t>
  </si>
  <si>
    <t xml:space="preserve">DEL AGUILA          </t>
  </si>
  <si>
    <t xml:space="preserve">CAVIEDES            </t>
  </si>
  <si>
    <t xml:space="preserve">JIMMY OSCAR              </t>
  </si>
  <si>
    <t xml:space="preserve">YEVER JULGENCIO          </t>
  </si>
  <si>
    <t xml:space="preserve">ELIZABETH DIANA          </t>
  </si>
  <si>
    <t xml:space="preserve">ASISTENTE SOCIAL                                  </t>
  </si>
  <si>
    <t xml:space="preserve">DIOSES              </t>
  </si>
  <si>
    <t xml:space="preserve">LUIS FELIPE              </t>
  </si>
  <si>
    <t xml:space="preserve">DOMENACK            </t>
  </si>
  <si>
    <t xml:space="preserve">GREYSI CAROLINA          </t>
  </si>
  <si>
    <t xml:space="preserve">WILBER HUMBERTO          </t>
  </si>
  <si>
    <t xml:space="preserve">DÍAZ                </t>
  </si>
  <si>
    <t xml:space="preserve">ETHEL IVONNE             </t>
  </si>
  <si>
    <t xml:space="preserve">ECHE                </t>
  </si>
  <si>
    <t xml:space="preserve">ZAVALETA            </t>
  </si>
  <si>
    <t xml:space="preserve">DANY MIGUEL              </t>
  </si>
  <si>
    <t xml:space="preserve">ELGUERA             </t>
  </si>
  <si>
    <t xml:space="preserve">GUTIERREZ           </t>
  </si>
  <si>
    <t xml:space="preserve">KARINA                   </t>
  </si>
  <si>
    <t xml:space="preserve">YONI                     </t>
  </si>
  <si>
    <t xml:space="preserve">ENDARA              </t>
  </si>
  <si>
    <t xml:space="preserve">JESUS AFDIEL             </t>
  </si>
  <si>
    <t xml:space="preserve">ENRIQUEZ            </t>
  </si>
  <si>
    <t xml:space="preserve">CALLATA             </t>
  </si>
  <si>
    <t xml:space="preserve">JAIME WILVER             </t>
  </si>
  <si>
    <t xml:space="preserve">ENRIQUEZ SANCHEZ    </t>
  </si>
  <si>
    <t xml:space="preserve">GUZMAN              </t>
  </si>
  <si>
    <t xml:space="preserve">ESCALANTE           </t>
  </si>
  <si>
    <t xml:space="preserve">CARTAGENA           </t>
  </si>
  <si>
    <t xml:space="preserve">ALDO ERIC                </t>
  </si>
  <si>
    <t xml:space="preserve">INGENIERO ELECTRICISTA                            </t>
  </si>
  <si>
    <t xml:space="preserve">ESPEJO              </t>
  </si>
  <si>
    <t xml:space="preserve">MONTESTRUQUE        </t>
  </si>
  <si>
    <t xml:space="preserve">CARLOS OMAR              </t>
  </si>
  <si>
    <t xml:space="preserve">INGENIERO ELECTRONICO                             </t>
  </si>
  <si>
    <t xml:space="preserve">VALDEZ              </t>
  </si>
  <si>
    <t xml:space="preserve">YEYSON ANTONY            </t>
  </si>
  <si>
    <t xml:space="preserve">JAMES AMADOR             </t>
  </si>
  <si>
    <t xml:space="preserve">MACHADO             </t>
  </si>
  <si>
    <t xml:space="preserve">CARLOS DANIEL            </t>
  </si>
  <si>
    <t xml:space="preserve">ESTEBAN             </t>
  </si>
  <si>
    <t xml:space="preserve">CELIS               </t>
  </si>
  <si>
    <t xml:space="preserve">MILAGROS                 </t>
  </si>
  <si>
    <t xml:space="preserve">MOGOLLON            </t>
  </si>
  <si>
    <t xml:space="preserve">GERALD PEDRO             </t>
  </si>
  <si>
    <t xml:space="preserve">FALCON              </t>
  </si>
  <si>
    <t xml:space="preserve">CHIRRE              </t>
  </si>
  <si>
    <t xml:space="preserve">TULIO MARIN              </t>
  </si>
  <si>
    <t xml:space="preserve">FARFAN              </t>
  </si>
  <si>
    <t xml:space="preserve">MIRANDA             </t>
  </si>
  <si>
    <t xml:space="preserve">GIAN CARLOS              </t>
  </si>
  <si>
    <t xml:space="preserve">FELIX               </t>
  </si>
  <si>
    <t xml:space="preserve">CLEVER                   </t>
  </si>
  <si>
    <t xml:space="preserve">FREDY WILBER             </t>
  </si>
  <si>
    <t xml:space="preserve">HUACACHI            </t>
  </si>
  <si>
    <t xml:space="preserve">INOCENCIO RAUL           </t>
  </si>
  <si>
    <t xml:space="preserve">POMA                </t>
  </si>
  <si>
    <t xml:space="preserve">RAUL LUIS                </t>
  </si>
  <si>
    <t xml:space="preserve">SANTA MARIA         </t>
  </si>
  <si>
    <t xml:space="preserve">CRISTHIAN JESUS          </t>
  </si>
  <si>
    <t xml:space="preserve">TOMAYLLA            </t>
  </si>
  <si>
    <t xml:space="preserve">EDWAR                    </t>
  </si>
  <si>
    <t xml:space="preserve">RAUL PASCUAL             </t>
  </si>
  <si>
    <t xml:space="preserve">FERRER              </t>
  </si>
  <si>
    <t xml:space="preserve">ASTOCONDOR          </t>
  </si>
  <si>
    <t xml:space="preserve">JORGE JESUS              </t>
  </si>
  <si>
    <t xml:space="preserve">ARRIBASPLATA        </t>
  </si>
  <si>
    <t xml:space="preserve">JOB                      </t>
  </si>
  <si>
    <t xml:space="preserve">CORREA              </t>
  </si>
  <si>
    <t xml:space="preserve">LENS GINO PAOLO          </t>
  </si>
  <si>
    <t xml:space="preserve">JUAN CARLOS              </t>
  </si>
  <si>
    <t xml:space="preserve">INGENIERO MECANICO                                </t>
  </si>
  <si>
    <t xml:space="preserve">LLANO               </t>
  </si>
  <si>
    <t xml:space="preserve">ALFREDO ERNESTO          </t>
  </si>
  <si>
    <t xml:space="preserve">PAIVA               </t>
  </si>
  <si>
    <t xml:space="preserve">CRISTHIAN OMAR           </t>
  </si>
  <si>
    <t xml:space="preserve">KATHERINE MILAGROS       </t>
  </si>
  <si>
    <t xml:space="preserve">TOCTO               </t>
  </si>
  <si>
    <t xml:space="preserve">AGUSTIN RICARDO          </t>
  </si>
  <si>
    <t xml:space="preserve">TRECE               </t>
  </si>
  <si>
    <t xml:space="preserve">FLOREZ              </t>
  </si>
  <si>
    <t xml:space="preserve">MARGARET HELEN           </t>
  </si>
  <si>
    <t xml:space="preserve">FUENTES             </t>
  </si>
  <si>
    <t xml:space="preserve">AZUCENA                  </t>
  </si>
  <si>
    <t xml:space="preserve">INGENIERO DE MINAS, OTROS                         </t>
  </si>
  <si>
    <t xml:space="preserve">GIANELLA JEANETTE        </t>
  </si>
  <si>
    <t xml:space="preserve">GALLARDO            </t>
  </si>
  <si>
    <t xml:space="preserve">JULON               </t>
  </si>
  <si>
    <t xml:space="preserve">RONY AMBERLY             </t>
  </si>
  <si>
    <t xml:space="preserve">GALLEGOS            </t>
  </si>
  <si>
    <t xml:space="preserve">NOHEMI                   </t>
  </si>
  <si>
    <t xml:space="preserve">GAMARRA             </t>
  </si>
  <si>
    <t xml:space="preserve">ARIAS               </t>
  </si>
  <si>
    <t xml:space="preserve">EBERT                    </t>
  </si>
  <si>
    <t xml:space="preserve">GARAY               </t>
  </si>
  <si>
    <t xml:space="preserve">PECHE               </t>
  </si>
  <si>
    <t xml:space="preserve">ELDER ANTERO             </t>
  </si>
  <si>
    <t xml:space="preserve">LUZ ELINA                </t>
  </si>
  <si>
    <t xml:space="preserve">GARCIA              </t>
  </si>
  <si>
    <t xml:space="preserve">GABRIELA                 </t>
  </si>
  <si>
    <t xml:space="preserve">CERCADO             </t>
  </si>
  <si>
    <t xml:space="preserve">MEDALY ELIZABETH         </t>
  </si>
  <si>
    <t xml:space="preserve">CUBA                </t>
  </si>
  <si>
    <t xml:space="preserve">EMERSON WALKER           </t>
  </si>
  <si>
    <t xml:space="preserve">CLAUDIA CAROLINA         </t>
  </si>
  <si>
    <t xml:space="preserve">SANTOS ISIDRO            </t>
  </si>
  <si>
    <t xml:space="preserve">GARRIDO             </t>
  </si>
  <si>
    <t xml:space="preserve">GREG AGUSTIN             </t>
  </si>
  <si>
    <t xml:space="preserve">GIL                 </t>
  </si>
  <si>
    <t xml:space="preserve">JOSE JAVIER              </t>
  </si>
  <si>
    <t xml:space="preserve">SANTOS LEANDRO           </t>
  </si>
  <si>
    <t xml:space="preserve">GILACCAMA           </t>
  </si>
  <si>
    <t xml:space="preserve">LLAMOCCA            </t>
  </si>
  <si>
    <t xml:space="preserve">JUBENIEL                 </t>
  </si>
  <si>
    <t xml:space="preserve">GIRALDO             </t>
  </si>
  <si>
    <t xml:space="preserve">ITURRIAGA           </t>
  </si>
  <si>
    <t xml:space="preserve">MARIEL                   </t>
  </si>
  <si>
    <t xml:space="preserve">GOMEZ               </t>
  </si>
  <si>
    <t xml:space="preserve">CAPCHA              </t>
  </si>
  <si>
    <t xml:space="preserve">RUBIN GROVER             </t>
  </si>
  <si>
    <t xml:space="preserve">DAVID ALEXANDER          </t>
  </si>
  <si>
    <t xml:space="preserve">ECHEGARAY           </t>
  </si>
  <si>
    <t xml:space="preserve">JORGE RAUL               </t>
  </si>
  <si>
    <t xml:space="preserve">PINEDA              </t>
  </si>
  <si>
    <t xml:space="preserve">KRISS EILEEN             </t>
  </si>
  <si>
    <t xml:space="preserve">ADMINISTRADORES, OTROS                            </t>
  </si>
  <si>
    <t xml:space="preserve">VILCATOMA           </t>
  </si>
  <si>
    <t xml:space="preserve">WERNER ANGEL             </t>
  </si>
  <si>
    <t xml:space="preserve">GONGORA             </t>
  </si>
  <si>
    <t xml:space="preserve">MELO                </t>
  </si>
  <si>
    <t xml:space="preserve">ELISBAN                  </t>
  </si>
  <si>
    <t xml:space="preserve">GONZALES            </t>
  </si>
  <si>
    <t xml:space="preserve">COAQUIRA            </t>
  </si>
  <si>
    <t xml:space="preserve">CIRO ALEXANDER           </t>
  </si>
  <si>
    <t xml:space="preserve">AYRTON JUNNIOR           </t>
  </si>
  <si>
    <t xml:space="preserve">LIMBER              </t>
  </si>
  <si>
    <t xml:space="preserve">FAVIO JUNIOR JESUS       </t>
  </si>
  <si>
    <t xml:space="preserve">REVOREDO            </t>
  </si>
  <si>
    <t xml:space="preserve">CRISTHOPER JUNIOR        </t>
  </si>
  <si>
    <t xml:space="preserve">TICLLA              </t>
  </si>
  <si>
    <t xml:space="preserve">JHON EISTHEN             </t>
  </si>
  <si>
    <t xml:space="preserve">WILLY ABRAHAM            </t>
  </si>
  <si>
    <t xml:space="preserve">GRANDEZ             </t>
  </si>
  <si>
    <t xml:space="preserve">PAZ                 </t>
  </si>
  <si>
    <t xml:space="preserve">MIGUEL ANGEL             </t>
  </si>
  <si>
    <t xml:space="preserve">GUARNIZO            </t>
  </si>
  <si>
    <t xml:space="preserve">BUSTOS              </t>
  </si>
  <si>
    <t xml:space="preserve">ERIC ANDERSON            </t>
  </si>
  <si>
    <t xml:space="preserve">GUERRERO            </t>
  </si>
  <si>
    <t xml:space="preserve">JACSER JESUS             </t>
  </si>
  <si>
    <t xml:space="preserve">RICKY JAMPIER            </t>
  </si>
  <si>
    <t xml:space="preserve">ERNESTO MARTIN           </t>
  </si>
  <si>
    <t xml:space="preserve">LOAYZA              </t>
  </si>
  <si>
    <t xml:space="preserve">LUIS FERNANDO            </t>
  </si>
  <si>
    <t xml:space="preserve">NAJARRO             </t>
  </si>
  <si>
    <t xml:space="preserve">EGUILUZ             </t>
  </si>
  <si>
    <t xml:space="preserve">HAMANCCAY           </t>
  </si>
  <si>
    <t xml:space="preserve">BAEZ                </t>
  </si>
  <si>
    <t xml:space="preserve">ORLANDO                  </t>
  </si>
  <si>
    <t xml:space="preserve">NOA                 </t>
  </si>
  <si>
    <t xml:space="preserve">GRIMALDO                 </t>
  </si>
  <si>
    <t xml:space="preserve">SALLO               </t>
  </si>
  <si>
    <t xml:space="preserve">JUAN DE DIOS             </t>
  </si>
  <si>
    <t xml:space="preserve">SENOVIO                  </t>
  </si>
  <si>
    <t xml:space="preserve">HEREDIA             </t>
  </si>
  <si>
    <t xml:space="preserve">WILLIAN                  </t>
  </si>
  <si>
    <t xml:space="preserve">HERENCIA            </t>
  </si>
  <si>
    <t xml:space="preserve">FERRO               </t>
  </si>
  <si>
    <t xml:space="preserve">SONIA                    </t>
  </si>
  <si>
    <t xml:space="preserve">CARLOS BRANDON ALFREDO   </t>
  </si>
  <si>
    <t xml:space="preserve">HIDALGO             </t>
  </si>
  <si>
    <t xml:space="preserve">OROZCO              </t>
  </si>
  <si>
    <t xml:space="preserve">CARLOS ARTURO            </t>
  </si>
  <si>
    <t xml:space="preserve">EMPLEADO, ABASTECIMIENTO/MATERIALES               </t>
  </si>
  <si>
    <t xml:space="preserve">HINOSTROZA          </t>
  </si>
  <si>
    <t xml:space="preserve">SALGADO             </t>
  </si>
  <si>
    <t xml:space="preserve">JOEL                     </t>
  </si>
  <si>
    <t xml:space="preserve">HINSBI              </t>
  </si>
  <si>
    <t xml:space="preserve">DARWIN DANIEL            </t>
  </si>
  <si>
    <t xml:space="preserve">JHONATAN JESUS           </t>
  </si>
  <si>
    <t xml:space="preserve">HORNA               </t>
  </si>
  <si>
    <t xml:space="preserve">ALFRED JUNNIOR           </t>
  </si>
  <si>
    <t xml:space="preserve">HOYOS               </t>
  </si>
  <si>
    <t xml:space="preserve">VILLALOBOS          </t>
  </si>
  <si>
    <t xml:space="preserve">LUIS ADELINO             </t>
  </si>
  <si>
    <t xml:space="preserve">HUACAC              </t>
  </si>
  <si>
    <t xml:space="preserve">OSORIO              </t>
  </si>
  <si>
    <t xml:space="preserve">HENRRY                   </t>
  </si>
  <si>
    <t xml:space="preserve">HUACHACA            </t>
  </si>
  <si>
    <t xml:space="preserve">ROYER                    </t>
  </si>
  <si>
    <t xml:space="preserve">HUAYHUA             </t>
  </si>
  <si>
    <t xml:space="preserve">RONAHAL                  </t>
  </si>
  <si>
    <t xml:space="preserve">HUALLPA             </t>
  </si>
  <si>
    <t xml:space="preserve">WUALTER JEFERSSON        </t>
  </si>
  <si>
    <t xml:space="preserve">YAQUELIN                 </t>
  </si>
  <si>
    <t xml:space="preserve">SONCCO              </t>
  </si>
  <si>
    <t xml:space="preserve">VALENTIN                 </t>
  </si>
  <si>
    <t xml:space="preserve">HUALLPARTTUPA       </t>
  </si>
  <si>
    <t xml:space="preserve">MARCIAL                  </t>
  </si>
  <si>
    <t xml:space="preserve">YOVANA                   </t>
  </si>
  <si>
    <t xml:space="preserve">EMPLEADO, CONTABILIDAD                            </t>
  </si>
  <si>
    <t xml:space="preserve">CANDIA              </t>
  </si>
  <si>
    <t xml:space="preserve">CRISTHIAN                </t>
  </si>
  <si>
    <t xml:space="preserve">ALEISER GENARO           </t>
  </si>
  <si>
    <t xml:space="preserve">CCANCHI             </t>
  </si>
  <si>
    <t xml:space="preserve">CHILLIHUANI         </t>
  </si>
  <si>
    <t xml:space="preserve">IRMA                     </t>
  </si>
  <si>
    <t xml:space="preserve">JHULIÑO                  </t>
  </si>
  <si>
    <t xml:space="preserve">LUCAS                    </t>
  </si>
  <si>
    <t xml:space="preserve">MARIBEL                  </t>
  </si>
  <si>
    <t xml:space="preserve">EDWARD                   </t>
  </si>
  <si>
    <t xml:space="preserve">ARMANDO ALAIN            </t>
  </si>
  <si>
    <t xml:space="preserve">YSAIAS                   </t>
  </si>
  <si>
    <t xml:space="preserve">PLACIDA                  </t>
  </si>
  <si>
    <t xml:space="preserve">ALEX                     </t>
  </si>
  <si>
    <t xml:space="preserve">NOAY                     </t>
  </si>
  <si>
    <t xml:space="preserve">MEZA                </t>
  </si>
  <si>
    <t xml:space="preserve">JUAN CANCIO              </t>
  </si>
  <si>
    <t xml:space="preserve">RONALD                   </t>
  </si>
  <si>
    <t xml:space="preserve">PUMA                </t>
  </si>
  <si>
    <t xml:space="preserve">EBERTH LEONCIO           </t>
  </si>
  <si>
    <t xml:space="preserve">ENOC                     </t>
  </si>
  <si>
    <t xml:space="preserve">TORRES              </t>
  </si>
  <si>
    <t xml:space="preserve">TTUPA               </t>
  </si>
  <si>
    <t xml:space="preserve">AQUICE              </t>
  </si>
  <si>
    <t xml:space="preserve">BORDA               </t>
  </si>
  <si>
    <t xml:space="preserve">DOMINGO GUZMAN           </t>
  </si>
  <si>
    <t xml:space="preserve">CHAÑI               </t>
  </si>
  <si>
    <t xml:space="preserve">ROSA DEL RIO             </t>
  </si>
  <si>
    <t xml:space="preserve">YORDY RAUL               </t>
  </si>
  <si>
    <t xml:space="preserve">WILLIAM QUINTIN          </t>
  </si>
  <si>
    <t xml:space="preserve">LUNA                </t>
  </si>
  <si>
    <t xml:space="preserve">RUSBEL KINCINIO          </t>
  </si>
  <si>
    <t xml:space="preserve">SACCATUMA           </t>
  </si>
  <si>
    <t xml:space="preserve">EDMUNDO                  </t>
  </si>
  <si>
    <t xml:space="preserve">MARIO                    </t>
  </si>
  <si>
    <t xml:space="preserve">HUANCA              </t>
  </si>
  <si>
    <t xml:space="preserve">QUIROGA             </t>
  </si>
  <si>
    <t xml:space="preserve">TINTAYA             </t>
  </si>
  <si>
    <t xml:space="preserve">HUARACA             </t>
  </si>
  <si>
    <t xml:space="preserve">MANUEL              </t>
  </si>
  <si>
    <t xml:space="preserve">HUARACCA            </t>
  </si>
  <si>
    <t xml:space="preserve">ILLA                </t>
  </si>
  <si>
    <t xml:space="preserve">NESTOR FRAN              </t>
  </si>
  <si>
    <t xml:space="preserve">HUARI               </t>
  </si>
  <si>
    <t xml:space="preserve">WALDIR                   </t>
  </si>
  <si>
    <t xml:space="preserve">HUAYLLANI           </t>
  </si>
  <si>
    <t xml:space="preserve">TTITO               </t>
  </si>
  <si>
    <t xml:space="preserve">HUAYTA              </t>
  </si>
  <si>
    <t xml:space="preserve">SANTIAGO            </t>
  </si>
  <si>
    <t xml:space="preserve">GINO SMIT                </t>
  </si>
  <si>
    <t xml:space="preserve">SILVA               </t>
  </si>
  <si>
    <t xml:space="preserve">HUAYTÁN             </t>
  </si>
  <si>
    <t xml:space="preserve">PATRICIO            </t>
  </si>
  <si>
    <t xml:space="preserve">ENDERSON FÉLIX           </t>
  </si>
  <si>
    <t xml:space="preserve">HUERTA              </t>
  </si>
  <si>
    <t xml:space="preserve">TONY JAIME               </t>
  </si>
  <si>
    <t xml:space="preserve">HUILLCA             </t>
  </si>
  <si>
    <t xml:space="preserve">CCAPATINTA          </t>
  </si>
  <si>
    <t xml:space="preserve">YOLANDA                  </t>
  </si>
  <si>
    <t xml:space="preserve">ERMITAÑO                 </t>
  </si>
  <si>
    <t xml:space="preserve">VARGAS              </t>
  </si>
  <si>
    <t xml:space="preserve">ALDO ALONSO              </t>
  </si>
  <si>
    <t xml:space="preserve">HUISA               </t>
  </si>
  <si>
    <t xml:space="preserve">TOLY KUPER               </t>
  </si>
  <si>
    <t xml:space="preserve">HURTADO             </t>
  </si>
  <si>
    <t xml:space="preserve">JESUS ALBERTO            </t>
  </si>
  <si>
    <t xml:space="preserve">IMA                 </t>
  </si>
  <si>
    <t xml:space="preserve">AYMA                </t>
  </si>
  <si>
    <t xml:space="preserve">ERNAN SALVADOR           </t>
  </si>
  <si>
    <t xml:space="preserve">ASCATE              </t>
  </si>
  <si>
    <t xml:space="preserve">ALEXANDER                </t>
  </si>
  <si>
    <t xml:space="preserve">JACINTO             </t>
  </si>
  <si>
    <t xml:space="preserve">TIRADO              </t>
  </si>
  <si>
    <t xml:space="preserve">JOSE TEMIS               </t>
  </si>
  <si>
    <t xml:space="preserve">JACO                </t>
  </si>
  <si>
    <t xml:space="preserve">ROQUE               </t>
  </si>
  <si>
    <t xml:space="preserve">SABINO MEYER             </t>
  </si>
  <si>
    <t xml:space="preserve">JANAMPA             </t>
  </si>
  <si>
    <t xml:space="preserve">CCOLLANA            </t>
  </si>
  <si>
    <t xml:space="preserve">GERMAN                   </t>
  </si>
  <si>
    <t xml:space="preserve">JANCCO              </t>
  </si>
  <si>
    <t xml:space="preserve">AUDAS                    </t>
  </si>
  <si>
    <t xml:space="preserve">JARA                </t>
  </si>
  <si>
    <t xml:space="preserve">VELA                </t>
  </si>
  <si>
    <t xml:space="preserve">FAVIO EDGARDO            </t>
  </si>
  <si>
    <t xml:space="preserve">JIMÉNEZ             </t>
  </si>
  <si>
    <t xml:space="preserve">HUANCAS             </t>
  </si>
  <si>
    <t xml:space="preserve">SEGUNDO ALFONSO          </t>
  </si>
  <si>
    <t xml:space="preserve">JULCAHUANCA         </t>
  </si>
  <si>
    <t xml:space="preserve">MORE                </t>
  </si>
  <si>
    <t xml:space="preserve">JULCAMORO           </t>
  </si>
  <si>
    <t xml:space="preserve">HUARIPATA           </t>
  </si>
  <si>
    <t xml:space="preserve">JOSE DOMIDEL             </t>
  </si>
  <si>
    <t xml:space="preserve">JULI                </t>
  </si>
  <si>
    <t xml:space="preserve">ANDIA               </t>
  </si>
  <si>
    <t xml:space="preserve">MERCEDES                 </t>
  </si>
  <si>
    <t xml:space="preserve">JULLUNI             </t>
  </si>
  <si>
    <t xml:space="preserve">MANUEL IGNACIO           </t>
  </si>
  <si>
    <t xml:space="preserve">KANA                </t>
  </si>
  <si>
    <t xml:space="preserve">PABLO MARCELINO          </t>
  </si>
  <si>
    <t xml:space="preserve">LA ROSA SANCHEZ     </t>
  </si>
  <si>
    <t xml:space="preserve">ARELLAN             </t>
  </si>
  <si>
    <t xml:space="preserve">MARCO GIOVANNI           </t>
  </si>
  <si>
    <t xml:space="preserve">LAGOS               </t>
  </si>
  <si>
    <t xml:space="preserve">PORRAS              </t>
  </si>
  <si>
    <t xml:space="preserve">JESUS LUIS               </t>
  </si>
  <si>
    <t xml:space="preserve">LARA                </t>
  </si>
  <si>
    <t xml:space="preserve">BRAVO               </t>
  </si>
  <si>
    <t xml:space="preserve">ROBERTO JORGE            </t>
  </si>
  <si>
    <t xml:space="preserve">LAROTA              </t>
  </si>
  <si>
    <t xml:space="preserve">LUZ MARINA               </t>
  </si>
  <si>
    <t xml:space="preserve">LAURENCIO           </t>
  </si>
  <si>
    <t xml:space="preserve">JHOSEP DARIO             </t>
  </si>
  <si>
    <t xml:space="preserve">JEMUEL                   </t>
  </si>
  <si>
    <t xml:space="preserve">ACSARAYA            </t>
  </si>
  <si>
    <t xml:space="preserve">LIBERATO            </t>
  </si>
  <si>
    <t xml:space="preserve">ALATA               </t>
  </si>
  <si>
    <t xml:space="preserve">ISAI ANTONIO             </t>
  </si>
  <si>
    <t xml:space="preserve">FRIDA                    </t>
  </si>
  <si>
    <t xml:space="preserve">VALLE               </t>
  </si>
  <si>
    <t xml:space="preserve">JOSUE                    </t>
  </si>
  <si>
    <t xml:space="preserve">LIZA                </t>
  </si>
  <si>
    <t xml:space="preserve">MARIA DEL PILAR          </t>
  </si>
  <si>
    <t xml:space="preserve">LIZANA              </t>
  </si>
  <si>
    <t xml:space="preserve">HUMBERTO                 </t>
  </si>
  <si>
    <t xml:space="preserve">SAICO               </t>
  </si>
  <si>
    <t xml:space="preserve">ELMER INOC               </t>
  </si>
  <si>
    <t xml:space="preserve">LLAPAPASCA          </t>
  </si>
  <si>
    <t xml:space="preserve">IRMA MARIA GRACIA        </t>
  </si>
  <si>
    <t xml:space="preserve">LLAVILLA            </t>
  </si>
  <si>
    <t xml:space="preserve">EDGAR                    </t>
  </si>
  <si>
    <t xml:space="preserve">LLONTOP             </t>
  </si>
  <si>
    <t xml:space="preserve">CACHAY              </t>
  </si>
  <si>
    <t xml:space="preserve">LOAIZA              </t>
  </si>
  <si>
    <t xml:space="preserve">PUMACCAHUA          </t>
  </si>
  <si>
    <t xml:space="preserve">HERMITAÑO                </t>
  </si>
  <si>
    <t xml:space="preserve">HUALLPAMAYTA        </t>
  </si>
  <si>
    <t xml:space="preserve">ROSEL                    </t>
  </si>
  <si>
    <t xml:space="preserve">LAYME               </t>
  </si>
  <si>
    <t xml:space="preserve">MARIVY                   </t>
  </si>
  <si>
    <t xml:space="preserve">LOPE                </t>
  </si>
  <si>
    <t xml:space="preserve">SAUL                     </t>
  </si>
  <si>
    <t xml:space="preserve">SALVADOR            </t>
  </si>
  <si>
    <t xml:space="preserve">ARNOLD MICHAEL           </t>
  </si>
  <si>
    <t xml:space="preserve">TORRE               </t>
  </si>
  <si>
    <t xml:space="preserve">EDWIN FERMIN             </t>
  </si>
  <si>
    <t xml:space="preserve">GIANFRANCO               </t>
  </si>
  <si>
    <t xml:space="preserve">LOZANO              </t>
  </si>
  <si>
    <t xml:space="preserve">DERIQ KEVIN              </t>
  </si>
  <si>
    <t xml:space="preserve">EMPLEADO DE OFICINA, OTROS                        </t>
  </si>
  <si>
    <t xml:space="preserve">LUJAN               </t>
  </si>
  <si>
    <t xml:space="preserve">VILLANQUE           </t>
  </si>
  <si>
    <t xml:space="preserve">JUAN GUILLERMO           </t>
  </si>
  <si>
    <t xml:space="preserve">INGENIERO, MEDIO AMBIENTE                         </t>
  </si>
  <si>
    <t xml:space="preserve">MENDIETA            </t>
  </si>
  <si>
    <t xml:space="preserve">JHON CARLOS              </t>
  </si>
  <si>
    <t xml:space="preserve">MACEDO              </t>
  </si>
  <si>
    <t xml:space="preserve">JEAN CARLOS              </t>
  </si>
  <si>
    <t xml:space="preserve">MOREANO             </t>
  </si>
  <si>
    <t xml:space="preserve">NUÑEZ               </t>
  </si>
  <si>
    <t xml:space="preserve">JASSON ANTHONY           </t>
  </si>
  <si>
    <t xml:space="preserve">YOBANA                   </t>
  </si>
  <si>
    <t xml:space="preserve">VILCA               </t>
  </si>
  <si>
    <t xml:space="preserve">NANCY JUANA              </t>
  </si>
  <si>
    <t xml:space="preserve">CLAUDIA FABIOLA          </t>
  </si>
  <si>
    <t xml:space="preserve">MAIHUIRI            </t>
  </si>
  <si>
    <t xml:space="preserve">DEYBI ADERLEY            </t>
  </si>
  <si>
    <t xml:space="preserve">MALAFAYA            </t>
  </si>
  <si>
    <t xml:space="preserve">TAMANI              </t>
  </si>
  <si>
    <t xml:space="preserve">BIGVAI ROGER             </t>
  </si>
  <si>
    <t xml:space="preserve">MALAVER             </t>
  </si>
  <si>
    <t xml:space="preserve">ELADIO                   </t>
  </si>
  <si>
    <t xml:space="preserve">GOICOCHEA           </t>
  </si>
  <si>
    <t xml:space="preserve">PEDRO ALEJANDRO          </t>
  </si>
  <si>
    <t xml:space="preserve">MALDONADO           </t>
  </si>
  <si>
    <t xml:space="preserve">VILLAFUERTE         </t>
  </si>
  <si>
    <t xml:space="preserve">MOSCOSO             </t>
  </si>
  <si>
    <t xml:space="preserve">LIZANDRO ISAIAS          </t>
  </si>
  <si>
    <t xml:space="preserve">SOTA                </t>
  </si>
  <si>
    <t xml:space="preserve">PAOLO ANDRE              </t>
  </si>
  <si>
    <t xml:space="preserve">OPERADOR DE MAQUINA, TRATAMIENTO DE TEXTO         </t>
  </si>
  <si>
    <t xml:space="preserve">MANCHAY             </t>
  </si>
  <si>
    <t xml:space="preserve">YEFRIN                   </t>
  </si>
  <si>
    <t xml:space="preserve">MANDORTUPA          </t>
  </si>
  <si>
    <t xml:space="preserve">OJEDA               </t>
  </si>
  <si>
    <t xml:space="preserve">KEVIN ARNOLD             </t>
  </si>
  <si>
    <t xml:space="preserve">JHOEL                    </t>
  </si>
  <si>
    <t xml:space="preserve">MANDURA             </t>
  </si>
  <si>
    <t xml:space="preserve">VILLAGRA            </t>
  </si>
  <si>
    <t xml:space="preserve">MAXIMO                   </t>
  </si>
  <si>
    <t xml:space="preserve">MANOTTUPA           </t>
  </si>
  <si>
    <t xml:space="preserve">PALOMA                   </t>
  </si>
  <si>
    <t xml:space="preserve">FERNANDEZ BACA      </t>
  </si>
  <si>
    <t xml:space="preserve">ANDREA MARIA             </t>
  </si>
  <si>
    <t xml:space="preserve">MAQUERA             </t>
  </si>
  <si>
    <t xml:space="preserve">ALMENDARIZ          </t>
  </si>
  <si>
    <t xml:space="preserve">LIZANDRO                 </t>
  </si>
  <si>
    <t xml:space="preserve">MARIN               </t>
  </si>
  <si>
    <t xml:space="preserve">CHINCHAY            </t>
  </si>
  <si>
    <t xml:space="preserve">MANUEL ENRIQUE           </t>
  </si>
  <si>
    <t xml:space="preserve">MARQUEZ             </t>
  </si>
  <si>
    <t xml:space="preserve">ANGULO              </t>
  </si>
  <si>
    <t xml:space="preserve">LAWER SAMUEL             </t>
  </si>
  <si>
    <t xml:space="preserve">BERNO               </t>
  </si>
  <si>
    <t xml:space="preserve">CASIANO                  </t>
  </si>
  <si>
    <t xml:space="preserve">JOSE MANUEL              </t>
  </si>
  <si>
    <t xml:space="preserve">SANTA CRUZ          </t>
  </si>
  <si>
    <t xml:space="preserve">NOE ENRIQUE              </t>
  </si>
  <si>
    <t xml:space="preserve">PEDRO ANGEL              </t>
  </si>
  <si>
    <t xml:space="preserve">MASHACURI           </t>
  </si>
  <si>
    <t xml:space="preserve">SIQUIHUA            </t>
  </si>
  <si>
    <t xml:space="preserve">NEMECIO                  </t>
  </si>
  <si>
    <t xml:space="preserve">MAURICIO            </t>
  </si>
  <si>
    <t xml:space="preserve">DEYVIS TEODOSIO          </t>
  </si>
  <si>
    <t xml:space="preserve">MAYORCA             </t>
  </si>
  <si>
    <t xml:space="preserve">MALPARTIDA          </t>
  </si>
  <si>
    <t xml:space="preserve">FREDY KEVIN              </t>
  </si>
  <si>
    <t xml:space="preserve">MAYTA               </t>
  </si>
  <si>
    <t xml:space="preserve">BUENO               </t>
  </si>
  <si>
    <t xml:space="preserve">JUSTINIANO               </t>
  </si>
  <si>
    <t xml:space="preserve">RUTHBEL                  </t>
  </si>
  <si>
    <t xml:space="preserve">ANACLETO                 </t>
  </si>
  <si>
    <t xml:space="preserve">MECA                </t>
  </si>
  <si>
    <t xml:space="preserve">SULLON              </t>
  </si>
  <si>
    <t xml:space="preserve">ERICK SMITH              </t>
  </si>
  <si>
    <t xml:space="preserve">MEGO                </t>
  </si>
  <si>
    <t xml:space="preserve">JOSE ARBEL               </t>
  </si>
  <si>
    <t xml:space="preserve">MEJIA               </t>
  </si>
  <si>
    <t xml:space="preserve">PABLO ABEL               </t>
  </si>
  <si>
    <t xml:space="preserve">DEXTRE              </t>
  </si>
  <si>
    <t xml:space="preserve">JORGE ERICKSSON          </t>
  </si>
  <si>
    <t xml:space="preserve">AUGUSTO                  </t>
  </si>
  <si>
    <t xml:space="preserve">SAUCEDO             </t>
  </si>
  <si>
    <t xml:space="preserve">JOSE PEDRO               </t>
  </si>
  <si>
    <t xml:space="preserve">MENDEZ              </t>
  </si>
  <si>
    <t xml:space="preserve">AURELIO                  </t>
  </si>
  <si>
    <t xml:space="preserve">TOSCANO             </t>
  </si>
  <si>
    <t xml:space="preserve">ELOY                     </t>
  </si>
  <si>
    <t xml:space="preserve">GRADO DE MAESTRÍA                     </t>
  </si>
  <si>
    <t xml:space="preserve">HUARCAYA            </t>
  </si>
  <si>
    <t xml:space="preserve">CARLOS EDILBERTO         </t>
  </si>
  <si>
    <t xml:space="preserve">HUATTA              </t>
  </si>
  <si>
    <t xml:space="preserve">LUIS ANGEL               </t>
  </si>
  <si>
    <t xml:space="preserve">IRRAZABAL           </t>
  </si>
  <si>
    <t xml:space="preserve">CARMEN ROSA              </t>
  </si>
  <si>
    <t xml:space="preserve">LORO                </t>
  </si>
  <si>
    <t xml:space="preserve">LUIS ROLANDO             </t>
  </si>
  <si>
    <t xml:space="preserve">PEÑA                </t>
  </si>
  <si>
    <t xml:space="preserve">MERMA               </t>
  </si>
  <si>
    <t xml:space="preserve">OXSA                </t>
  </si>
  <si>
    <t xml:space="preserve">JONATHAN HELBERT         </t>
  </si>
  <si>
    <t xml:space="preserve">MESTRE              </t>
  </si>
  <si>
    <t xml:space="preserve">SALORT              </t>
  </si>
  <si>
    <t xml:space="preserve">VICENTE                  </t>
  </si>
  <si>
    <t>GERENTE GENERAL, EMPRESA/CONSTRUCCION Y OBRAS PUBL</t>
  </si>
  <si>
    <t xml:space="preserve">CARDENAS            </t>
  </si>
  <si>
    <t xml:space="preserve">ROGER MISAEL             </t>
  </si>
  <si>
    <t xml:space="preserve">CHRISTIAN                </t>
  </si>
  <si>
    <t xml:space="preserve">WALTER JHON              </t>
  </si>
  <si>
    <t xml:space="preserve">MORI                </t>
  </si>
  <si>
    <t xml:space="preserve">KATTY                    </t>
  </si>
  <si>
    <t xml:space="preserve">MIGUEL              </t>
  </si>
  <si>
    <t xml:space="preserve">FERNANDO JOSE            </t>
  </si>
  <si>
    <t xml:space="preserve">CERECEDA            </t>
  </si>
  <si>
    <t xml:space="preserve">ADRIAN EDELFIN           </t>
  </si>
  <si>
    <t xml:space="preserve">BANCO DE LA NACION              </t>
  </si>
  <si>
    <t xml:space="preserve">NAMUCHE             </t>
  </si>
  <si>
    <t xml:space="preserve">DAVID SALOMON            </t>
  </si>
  <si>
    <t xml:space="preserve">MONCADA             </t>
  </si>
  <si>
    <t xml:space="preserve">FRANKLIN REYNALDO        </t>
  </si>
  <si>
    <t xml:space="preserve">MONGE               </t>
  </si>
  <si>
    <t xml:space="preserve">MARIELA                  </t>
  </si>
  <si>
    <t xml:space="preserve">MONTALBAN           </t>
  </si>
  <si>
    <t xml:space="preserve">SAYAGO              </t>
  </si>
  <si>
    <t xml:space="preserve">VICTOR RAUL              </t>
  </si>
  <si>
    <t xml:space="preserve">MONTALVO            </t>
  </si>
  <si>
    <t xml:space="preserve">BLADIMIR                 </t>
  </si>
  <si>
    <t xml:space="preserve">MONTAÑEZ            </t>
  </si>
  <si>
    <t xml:space="preserve">CONDE               </t>
  </si>
  <si>
    <t xml:space="preserve">BRAYAN DANIEL            </t>
  </si>
  <si>
    <t xml:space="preserve">MONTAÑO             </t>
  </si>
  <si>
    <t xml:space="preserve">HERCILL                  </t>
  </si>
  <si>
    <t xml:space="preserve">LUIS JENRRY              </t>
  </si>
  <si>
    <t xml:space="preserve">MONTOYA             </t>
  </si>
  <si>
    <t xml:space="preserve">SEQUEIROS           </t>
  </si>
  <si>
    <t xml:space="preserve">MONZON              </t>
  </si>
  <si>
    <t xml:space="preserve">CARI                </t>
  </si>
  <si>
    <t xml:space="preserve">SILVIA                   </t>
  </si>
  <si>
    <t xml:space="preserve">PAUCAR              </t>
  </si>
  <si>
    <t xml:space="preserve">CMAC CUSCO                      </t>
  </si>
  <si>
    <t xml:space="preserve">HERNAN ROBERTO           </t>
  </si>
  <si>
    <t xml:space="preserve">ANTHONY JOEL             </t>
  </si>
  <si>
    <t xml:space="preserve">ILACHOQUE           </t>
  </si>
  <si>
    <t xml:space="preserve">FELIX                    </t>
  </si>
  <si>
    <t xml:space="preserve">MONRROY             </t>
  </si>
  <si>
    <t xml:space="preserve">GABRIEL FRANCISCO        </t>
  </si>
  <si>
    <t xml:space="preserve">ALEXANDER ANTHONNY       </t>
  </si>
  <si>
    <t xml:space="preserve">SOPLIN              </t>
  </si>
  <si>
    <t xml:space="preserve">RICARDO LEONARDO         </t>
  </si>
  <si>
    <t xml:space="preserve">MORILLO             </t>
  </si>
  <si>
    <t xml:space="preserve">EFRAIN ROSSBEL           </t>
  </si>
  <si>
    <t xml:space="preserve">MOROTE              </t>
  </si>
  <si>
    <t xml:space="preserve">CUCHO               </t>
  </si>
  <si>
    <t xml:space="preserve">WALTER MARTIN            </t>
  </si>
  <si>
    <t xml:space="preserve">ELVIS                    </t>
  </si>
  <si>
    <t xml:space="preserve">ALAIN JOSE LUIS          </t>
  </si>
  <si>
    <t xml:space="preserve">MOTTA               </t>
  </si>
  <si>
    <t xml:space="preserve">JHONATAN BENIGNO         </t>
  </si>
  <si>
    <t xml:space="preserve">MUJE                </t>
  </si>
  <si>
    <t xml:space="preserve">PARIONA             </t>
  </si>
  <si>
    <t xml:space="preserve">ALCIDES                  </t>
  </si>
  <si>
    <t xml:space="preserve">VICTOR NAPOLEON          </t>
  </si>
  <si>
    <t xml:space="preserve">JHON ALONSO              </t>
  </si>
  <si>
    <t xml:space="preserve">NAQUICHE            </t>
  </si>
  <si>
    <t xml:space="preserve">YARLEQUE            </t>
  </si>
  <si>
    <t xml:space="preserve">WALTER MIGUEL            </t>
  </si>
  <si>
    <t xml:space="preserve">NEIRA               </t>
  </si>
  <si>
    <t xml:space="preserve">YANGUA              </t>
  </si>
  <si>
    <t xml:space="preserve">CARLOS EDSON             </t>
  </si>
  <si>
    <t xml:space="preserve">NERI                </t>
  </si>
  <si>
    <t xml:space="preserve">SALIRROSAS          </t>
  </si>
  <si>
    <t xml:space="preserve">ELAR ALI                 </t>
  </si>
  <si>
    <t xml:space="preserve">NIETO               </t>
  </si>
  <si>
    <t xml:space="preserve">VILLARREAL          </t>
  </si>
  <si>
    <t xml:space="preserve">ALEJANDRO MARTIN         </t>
  </si>
  <si>
    <t xml:space="preserve">HUILLCAHUAMAN       </t>
  </si>
  <si>
    <t xml:space="preserve">VALERIO                  </t>
  </si>
  <si>
    <t xml:space="preserve">RONNY MICHAEL            </t>
  </si>
  <si>
    <t xml:space="preserve">NINAHUILLCA         </t>
  </si>
  <si>
    <t xml:space="preserve">LUIS                     </t>
  </si>
  <si>
    <t xml:space="preserve">NINANTAY            </t>
  </si>
  <si>
    <t xml:space="preserve">CISNEROS            </t>
  </si>
  <si>
    <t xml:space="preserve">PAUL YURI                </t>
  </si>
  <si>
    <t xml:space="preserve">LIMACHE             </t>
  </si>
  <si>
    <t xml:space="preserve">CRISTIAN                 </t>
  </si>
  <si>
    <t xml:space="preserve">NOLASCO             </t>
  </si>
  <si>
    <t xml:space="preserve">RICHARD JESUS            </t>
  </si>
  <si>
    <t xml:space="preserve">NORIEGA             </t>
  </si>
  <si>
    <t xml:space="preserve">LUIS CARLOS              </t>
  </si>
  <si>
    <t xml:space="preserve">TECNICO, SERVICIOS INFORMATICOS PARA USUARIOS     </t>
  </si>
  <si>
    <t xml:space="preserve">VELASQUEZ           </t>
  </si>
  <si>
    <t xml:space="preserve">AUGUSTO ELBER            </t>
  </si>
  <si>
    <t xml:space="preserve">NUÑUNCCA            </t>
  </si>
  <si>
    <t xml:space="preserve">BRENDA FRANCINE          </t>
  </si>
  <si>
    <t xml:space="preserve">SOMOZA              </t>
  </si>
  <si>
    <t xml:space="preserve">YONER CRISTIAN           </t>
  </si>
  <si>
    <t xml:space="preserve">VILLAR              </t>
  </si>
  <si>
    <t xml:space="preserve">JHON                     </t>
  </si>
  <si>
    <t xml:space="preserve">OLAVE               </t>
  </si>
  <si>
    <t xml:space="preserve">DAISI SINA               </t>
  </si>
  <si>
    <t xml:space="preserve">OLIVA               </t>
  </si>
  <si>
    <t xml:space="preserve">JULIA TERESA             </t>
  </si>
  <si>
    <t xml:space="preserve">LUERA               </t>
  </si>
  <si>
    <t xml:space="preserve">DANTE JUNIOR             </t>
  </si>
  <si>
    <t xml:space="preserve">OLIVERA             </t>
  </si>
  <si>
    <t xml:space="preserve">FRANK ALEXIS             </t>
  </si>
  <si>
    <t xml:space="preserve">OLORTEGUI           </t>
  </si>
  <si>
    <t xml:space="preserve">JHAN ELVIO               </t>
  </si>
  <si>
    <t xml:space="preserve">ORTEGA              </t>
  </si>
  <si>
    <t xml:space="preserve">ÑACO                </t>
  </si>
  <si>
    <t xml:space="preserve">VEN EOLER                </t>
  </si>
  <si>
    <t xml:space="preserve">OSCCOHUAMAN         </t>
  </si>
  <si>
    <t xml:space="preserve">OYARCE              </t>
  </si>
  <si>
    <t xml:space="preserve">GLENDA LIZETH            </t>
  </si>
  <si>
    <t xml:space="preserve">HEDELMAN                 </t>
  </si>
  <si>
    <t xml:space="preserve">PUCYURA             </t>
  </si>
  <si>
    <t xml:space="preserve">CARLOS VALERIO           </t>
  </si>
  <si>
    <t xml:space="preserve">PACURI              </t>
  </si>
  <si>
    <t xml:space="preserve">DEZA                </t>
  </si>
  <si>
    <t xml:space="preserve">PAICO               </t>
  </si>
  <si>
    <t xml:space="preserve">RIQUELME            </t>
  </si>
  <si>
    <t xml:space="preserve">CINNDY ARELI             </t>
  </si>
  <si>
    <t xml:space="preserve">PALACO              </t>
  </si>
  <si>
    <t xml:space="preserve">LILIAN JUANA             </t>
  </si>
  <si>
    <t xml:space="preserve">PALMA               </t>
  </si>
  <si>
    <t xml:space="preserve">ARHUIRE             </t>
  </si>
  <si>
    <t xml:space="preserve">ROBERT REMY              </t>
  </si>
  <si>
    <t xml:space="preserve">MURA                </t>
  </si>
  <si>
    <t xml:space="preserve">DAVID JORGE              </t>
  </si>
  <si>
    <t xml:space="preserve">VERA                </t>
  </si>
  <si>
    <t xml:space="preserve">LIDIO                    </t>
  </si>
  <si>
    <t xml:space="preserve">VICENTE             </t>
  </si>
  <si>
    <t xml:space="preserve">AMERICO                  </t>
  </si>
  <si>
    <t xml:space="preserve">LILIANA                  </t>
  </si>
  <si>
    <t xml:space="preserve">PAPEL               </t>
  </si>
  <si>
    <t xml:space="preserve">PARDO               </t>
  </si>
  <si>
    <t xml:space="preserve">PIO EDSON                </t>
  </si>
  <si>
    <t xml:space="preserve">PAREDES             </t>
  </si>
  <si>
    <t xml:space="preserve">PAUL ALBERTO             </t>
  </si>
  <si>
    <t xml:space="preserve">PARRILLA            </t>
  </si>
  <si>
    <t xml:space="preserve">MAX JOSEPH               </t>
  </si>
  <si>
    <t xml:space="preserve">PASTOR              </t>
  </si>
  <si>
    <t xml:space="preserve">MELENDEZ            </t>
  </si>
  <si>
    <t xml:space="preserve">JOSE BENJAMIN            </t>
  </si>
  <si>
    <t xml:space="preserve">MANUEL ANTOLIN           </t>
  </si>
  <si>
    <t xml:space="preserve">RELY                     </t>
  </si>
  <si>
    <t xml:space="preserve">URBIZAGASTEGUI      </t>
  </si>
  <si>
    <t xml:space="preserve">JOSE PETER               </t>
  </si>
  <si>
    <t xml:space="preserve">PERALTA             </t>
  </si>
  <si>
    <t xml:space="preserve">YAPURA              </t>
  </si>
  <si>
    <t xml:space="preserve">ROBERTO SEGUNDO          </t>
  </si>
  <si>
    <t xml:space="preserve">PEREYRA             </t>
  </si>
  <si>
    <t xml:space="preserve">GLASTON             </t>
  </si>
  <si>
    <t xml:space="preserve">DICK RYAN                </t>
  </si>
  <si>
    <t xml:space="preserve">RICHAR                   </t>
  </si>
  <si>
    <t xml:space="preserve">BUSTINZA            </t>
  </si>
  <si>
    <t xml:space="preserve">EDISON                   </t>
  </si>
  <si>
    <t xml:space="preserve">MAICOL ALDAIR            </t>
  </si>
  <si>
    <t xml:space="preserve">LORENZO                  </t>
  </si>
  <si>
    <t xml:space="preserve">PINTOR, PINTURA FIGURATIVA                        </t>
  </si>
  <si>
    <t xml:space="preserve">CRISTIAN ALBERTO         </t>
  </si>
  <si>
    <t xml:space="preserve">MAYCOL ROY               </t>
  </si>
  <si>
    <t xml:space="preserve">CELESTINA                </t>
  </si>
  <si>
    <t xml:space="preserve">PETSA               </t>
  </si>
  <si>
    <t xml:space="preserve">WISUM               </t>
  </si>
  <si>
    <t xml:space="preserve">BERNARDO                 </t>
  </si>
  <si>
    <t xml:space="preserve">PEZO                </t>
  </si>
  <si>
    <t xml:space="preserve">CHAUCCA             </t>
  </si>
  <si>
    <t xml:space="preserve">DANIEL                   </t>
  </si>
  <si>
    <t xml:space="preserve">DOSANTOS            </t>
  </si>
  <si>
    <t xml:space="preserve">GHEY JHAIR               </t>
  </si>
  <si>
    <t xml:space="preserve">HUMPIRE             </t>
  </si>
  <si>
    <t xml:space="preserve">JOSE WALDIR              </t>
  </si>
  <si>
    <t xml:space="preserve">PFURA               </t>
  </si>
  <si>
    <t xml:space="preserve">JUAN JULIO               </t>
  </si>
  <si>
    <t xml:space="preserve">PILLCO              </t>
  </si>
  <si>
    <t xml:space="preserve">LIMA                </t>
  </si>
  <si>
    <t xml:space="preserve">MONICA                   </t>
  </si>
  <si>
    <t xml:space="preserve">PINCHI              </t>
  </si>
  <si>
    <t xml:space="preserve">DAVILA              </t>
  </si>
  <si>
    <t xml:space="preserve">VICTOR MAGIN JUNIOR      </t>
  </si>
  <si>
    <t xml:space="preserve">PINEDO              </t>
  </si>
  <si>
    <t xml:space="preserve">SANCHEZ             </t>
  </si>
  <si>
    <t xml:space="preserve">KERWING ANGEL            </t>
  </si>
  <si>
    <t xml:space="preserve">PIÑA                </t>
  </si>
  <si>
    <t xml:space="preserve">OCLOCHO             </t>
  </si>
  <si>
    <t xml:space="preserve">ALBERT                   </t>
  </si>
  <si>
    <t xml:space="preserve">INGENIERO, SANITARIO                              </t>
  </si>
  <si>
    <t xml:space="preserve">PIÑARREAL           </t>
  </si>
  <si>
    <t xml:space="preserve">LAIME               </t>
  </si>
  <si>
    <t xml:space="preserve">PLASENCIA           </t>
  </si>
  <si>
    <t xml:space="preserve">BRINGAS             </t>
  </si>
  <si>
    <t xml:space="preserve">ELGAR JAVIER             </t>
  </si>
  <si>
    <t xml:space="preserve">POCOHUANCA          </t>
  </si>
  <si>
    <t xml:space="preserve">ALEX JUNIOR              </t>
  </si>
  <si>
    <t xml:space="preserve">POLO                </t>
  </si>
  <si>
    <t xml:space="preserve">HERIBERTO                </t>
  </si>
  <si>
    <t xml:space="preserve">GALINDO             </t>
  </si>
  <si>
    <t xml:space="preserve">POMPILLA            </t>
  </si>
  <si>
    <t xml:space="preserve">MARROQUIN           </t>
  </si>
  <si>
    <t xml:space="preserve">PONCE DE LEON       </t>
  </si>
  <si>
    <t xml:space="preserve">PADILLA             </t>
  </si>
  <si>
    <t xml:space="preserve">MARIO ABRAHAM            </t>
  </si>
  <si>
    <t xml:space="preserve">PORTILLA            </t>
  </si>
  <si>
    <t xml:space="preserve">PUMARAYME           </t>
  </si>
  <si>
    <t xml:space="preserve">DENIS JEAN               </t>
  </si>
  <si>
    <t xml:space="preserve">PPATI               </t>
  </si>
  <si>
    <t xml:space="preserve">YLLA                </t>
  </si>
  <si>
    <t xml:space="preserve">RONAL                    </t>
  </si>
  <si>
    <t xml:space="preserve">PRADA               </t>
  </si>
  <si>
    <t xml:space="preserve">CARLOS YOVANI            </t>
  </si>
  <si>
    <t xml:space="preserve">PRESENTACION        </t>
  </si>
  <si>
    <t xml:space="preserve">SUCARI              </t>
  </si>
  <si>
    <t xml:space="preserve">PUELLES             </t>
  </si>
  <si>
    <t xml:space="preserve">HENRY ALEX               </t>
  </si>
  <si>
    <t xml:space="preserve">PAUL TEO                 </t>
  </si>
  <si>
    <t xml:space="preserve">MOLLO               </t>
  </si>
  <si>
    <t xml:space="preserve">VIDES                    </t>
  </si>
  <si>
    <t xml:space="preserve">JUSTINO                  </t>
  </si>
  <si>
    <t xml:space="preserve">QUISPEHUANCA        </t>
  </si>
  <si>
    <t xml:space="preserve">PUMAYALLI           </t>
  </si>
  <si>
    <t xml:space="preserve">JORGE VICTOR             </t>
  </si>
  <si>
    <t xml:space="preserve">PUYEN               </t>
  </si>
  <si>
    <t xml:space="preserve">HUERTAS             </t>
  </si>
  <si>
    <t xml:space="preserve">SARA ELIZABETH           </t>
  </si>
  <si>
    <t xml:space="preserve">QQUECCAÑO           </t>
  </si>
  <si>
    <t xml:space="preserve">QQUERAR             </t>
  </si>
  <si>
    <t xml:space="preserve">LLOQQUE             </t>
  </si>
  <si>
    <t xml:space="preserve">MARIA ELENA              </t>
  </si>
  <si>
    <t xml:space="preserve">QUENAYA             </t>
  </si>
  <si>
    <t xml:space="preserve">HUAYCOCHEA          </t>
  </si>
  <si>
    <t xml:space="preserve">ABAD JAYRO               </t>
  </si>
  <si>
    <t xml:space="preserve">QUICAÑO             </t>
  </si>
  <si>
    <t xml:space="preserve">VALENCIA            </t>
  </si>
  <si>
    <t xml:space="preserve">JOSE CARLOS              </t>
  </si>
  <si>
    <t xml:space="preserve">QUIJADA             </t>
  </si>
  <si>
    <t xml:space="preserve">GABRIEL             </t>
  </si>
  <si>
    <t xml:space="preserve">EMERICKS                 </t>
  </si>
  <si>
    <t xml:space="preserve">QUIJHUA             </t>
  </si>
  <si>
    <t xml:space="preserve">EDGAR MANUEL             </t>
  </si>
  <si>
    <t xml:space="preserve">QUINTANILLA         </t>
  </si>
  <si>
    <t xml:space="preserve">PARRAGA             </t>
  </si>
  <si>
    <t xml:space="preserve">QUINTO              </t>
  </si>
  <si>
    <t xml:space="preserve">HUARANCCA           </t>
  </si>
  <si>
    <t xml:space="preserve">QUIROZ              </t>
  </si>
  <si>
    <t xml:space="preserve">ROMERO              </t>
  </si>
  <si>
    <t xml:space="preserve">CHESLAVO                 </t>
  </si>
  <si>
    <t xml:space="preserve">EDGAR JORGE              </t>
  </si>
  <si>
    <t xml:space="preserve">JEFE DE PERSONAL ADMINISTRATIVO                   </t>
  </si>
  <si>
    <t xml:space="preserve">ALHUAY              </t>
  </si>
  <si>
    <t xml:space="preserve">AMANCIO                  </t>
  </si>
  <si>
    <t xml:space="preserve">ATAUCURI            </t>
  </si>
  <si>
    <t xml:space="preserve">MIRIAN                   </t>
  </si>
  <si>
    <t xml:space="preserve">WILLIAMS                 </t>
  </si>
  <si>
    <t xml:space="preserve">ALEX MARIO               </t>
  </si>
  <si>
    <t xml:space="preserve">BENG GRANIS DE DIOS      </t>
  </si>
  <si>
    <t xml:space="preserve">VALENTINA                </t>
  </si>
  <si>
    <t xml:space="preserve">DURAN               </t>
  </si>
  <si>
    <t xml:space="preserve">CHARLEN                  </t>
  </si>
  <si>
    <t xml:space="preserve">BENJAMIN                 </t>
  </si>
  <si>
    <t xml:space="preserve">ANGELICA                 </t>
  </si>
  <si>
    <t xml:space="preserve">YENY YASMINA             </t>
  </si>
  <si>
    <t xml:space="preserve">ROGER                    </t>
  </si>
  <si>
    <t xml:space="preserve">JOVE                </t>
  </si>
  <si>
    <t xml:space="preserve">LEONIDAS BENEDICTO       </t>
  </si>
  <si>
    <t xml:space="preserve">LEZAMA              </t>
  </si>
  <si>
    <t xml:space="preserve">ADRIAN BAUTISTA          </t>
  </si>
  <si>
    <t xml:space="preserve">IVAN OMAR                </t>
  </si>
  <si>
    <t xml:space="preserve">SOLDADOR-PLOMERO                                  </t>
  </si>
  <si>
    <t xml:space="preserve">ERICK FRANCO             </t>
  </si>
  <si>
    <t xml:space="preserve">NICANOR                  </t>
  </si>
  <si>
    <t xml:space="preserve">MESA                </t>
  </si>
  <si>
    <t xml:space="preserve">ELISABETH FIORELA        </t>
  </si>
  <si>
    <t xml:space="preserve">HEGEL WILSON             </t>
  </si>
  <si>
    <t xml:space="preserve">PRADO               </t>
  </si>
  <si>
    <t xml:space="preserve">SEGUNDO ISAAC            </t>
  </si>
  <si>
    <t xml:space="preserve">HEBER JOHN               </t>
  </si>
  <si>
    <t xml:space="preserve">CARLOS                   </t>
  </si>
  <si>
    <t xml:space="preserve">SALON               </t>
  </si>
  <si>
    <t xml:space="preserve">HEMTU                    </t>
  </si>
  <si>
    <t xml:space="preserve">TUIRO               </t>
  </si>
  <si>
    <t xml:space="preserve">AUDAZ                    </t>
  </si>
  <si>
    <t xml:space="preserve">MARIA ANGELICA           </t>
  </si>
  <si>
    <t xml:space="preserve">VILLACORTA          </t>
  </si>
  <si>
    <t xml:space="preserve">VILLALBA            </t>
  </si>
  <si>
    <t xml:space="preserve">WILLIAM KENNE            </t>
  </si>
  <si>
    <t xml:space="preserve">FREDDY JAVIER            </t>
  </si>
  <si>
    <t xml:space="preserve">ZUVILETA            </t>
  </si>
  <si>
    <t xml:space="preserve">OSCAR                    </t>
  </si>
  <si>
    <t xml:space="preserve">QUIÑONES            </t>
  </si>
  <si>
    <t xml:space="preserve">LIZARRAGA           </t>
  </si>
  <si>
    <t xml:space="preserve">ENRIQUE GEOVANI          </t>
  </si>
  <si>
    <t xml:space="preserve">RAMIREZ             </t>
  </si>
  <si>
    <t xml:space="preserve">MERA                </t>
  </si>
  <si>
    <t xml:space="preserve">WALTER ENRIQUE           </t>
  </si>
  <si>
    <t xml:space="preserve">RODRIGUEZ           </t>
  </si>
  <si>
    <t xml:space="preserve">FREDDY ROLANDO           </t>
  </si>
  <si>
    <t xml:space="preserve">TEODORO ANSEL            </t>
  </si>
  <si>
    <t xml:space="preserve">PASO                </t>
  </si>
  <si>
    <t xml:space="preserve">MELQUIADES JOHAN         </t>
  </si>
  <si>
    <t xml:space="preserve">RAYA                </t>
  </si>
  <si>
    <t xml:space="preserve">MANUEL                   </t>
  </si>
  <si>
    <t xml:space="preserve">REYES               </t>
  </si>
  <si>
    <t xml:space="preserve">GERSON RAUL              </t>
  </si>
  <si>
    <t xml:space="preserve">MIGUEL                   </t>
  </si>
  <si>
    <t xml:space="preserve">FRED HENRY               </t>
  </si>
  <si>
    <t xml:space="preserve">PADUA               </t>
  </si>
  <si>
    <t xml:space="preserve">JOSUE PABLO              </t>
  </si>
  <si>
    <t xml:space="preserve">PRIMO               </t>
  </si>
  <si>
    <t xml:space="preserve">ATLER WILLY              </t>
  </si>
  <si>
    <t xml:space="preserve">RICCI               </t>
  </si>
  <si>
    <t xml:space="preserve">CAUTI               </t>
  </si>
  <si>
    <t xml:space="preserve">FERNANDO MARIANO         </t>
  </si>
  <si>
    <t xml:space="preserve">RIMACHI             </t>
  </si>
  <si>
    <t xml:space="preserve">CALLAHUI            </t>
  </si>
  <si>
    <t xml:space="preserve">SACA                </t>
  </si>
  <si>
    <t xml:space="preserve">YAMIR MISAEL             </t>
  </si>
  <si>
    <t xml:space="preserve">LUQUE               </t>
  </si>
  <si>
    <t xml:space="preserve">LISANDRO ALONZO          </t>
  </si>
  <si>
    <t xml:space="preserve">JOSE ALCIBIADES          </t>
  </si>
  <si>
    <t xml:space="preserve">ORIHUELA            </t>
  </si>
  <si>
    <t xml:space="preserve">EDNIL PEDRO              </t>
  </si>
  <si>
    <t xml:space="preserve">JUAN EDUARDO             </t>
  </si>
  <si>
    <t xml:space="preserve">SUNI                </t>
  </si>
  <si>
    <t xml:space="preserve">PEDRO                    </t>
  </si>
  <si>
    <t xml:space="preserve">VIVANCO             </t>
  </si>
  <si>
    <t xml:space="preserve">FRANK AMADEO             </t>
  </si>
  <si>
    <t xml:space="preserve">EDY JESUS                </t>
  </si>
  <si>
    <t xml:space="preserve">WILSON                   </t>
  </si>
  <si>
    <t xml:space="preserve">BENEDICTA                </t>
  </si>
  <si>
    <t xml:space="preserve">JUAN AUGUSTO             </t>
  </si>
  <si>
    <t xml:space="preserve">MARCA               </t>
  </si>
  <si>
    <t xml:space="preserve">PABLO               </t>
  </si>
  <si>
    <t xml:space="preserve">JUAN INDILICIO           </t>
  </si>
  <si>
    <t xml:space="preserve">CHRISTIAN FERNANDO       </t>
  </si>
  <si>
    <t xml:space="preserve">RONDAN              </t>
  </si>
  <si>
    <t xml:space="preserve">ROSALES             </t>
  </si>
  <si>
    <t xml:space="preserve">ORE                 </t>
  </si>
  <si>
    <t xml:space="preserve">CLIMER MICHEL            </t>
  </si>
  <si>
    <t xml:space="preserve">RUGEL               </t>
  </si>
  <si>
    <t xml:space="preserve">CESAR JANCARLO           </t>
  </si>
  <si>
    <t xml:space="preserve">FABRICIO                 </t>
  </si>
  <si>
    <t xml:space="preserve">ANAYA               </t>
  </si>
  <si>
    <t xml:space="preserve">HUAPAYA             </t>
  </si>
  <si>
    <t xml:space="preserve">YVO OSMAN                </t>
  </si>
  <si>
    <t xml:space="preserve">BRYANT KEVIN             </t>
  </si>
  <si>
    <t xml:space="preserve">MELITON                  </t>
  </si>
  <si>
    <t xml:space="preserve">SABOYA              </t>
  </si>
  <si>
    <t xml:space="preserve">GINO ANDRÉ               </t>
  </si>
  <si>
    <t xml:space="preserve">SALAZAR             </t>
  </si>
  <si>
    <t xml:space="preserve">CHITA               </t>
  </si>
  <si>
    <t xml:space="preserve">SERGIO ARNOLFO           </t>
  </si>
  <si>
    <t xml:space="preserve">EMPLEADO, HERRAMIENTAS/ALMACEN                    </t>
  </si>
  <si>
    <t xml:space="preserve">SEGUNDO YAIR             </t>
  </si>
  <si>
    <t xml:space="preserve">JAINER                   </t>
  </si>
  <si>
    <t xml:space="preserve">ULLACHICA           </t>
  </si>
  <si>
    <t xml:space="preserve">EDWIN STIPH              </t>
  </si>
  <si>
    <t xml:space="preserve">SAMUDIO             </t>
  </si>
  <si>
    <t xml:space="preserve">DEL CASTILLO        </t>
  </si>
  <si>
    <t xml:space="preserve">ALVARO RENE              </t>
  </si>
  <si>
    <t xml:space="preserve">TECNICO, ANALISIS INFORMATICO                     </t>
  </si>
  <si>
    <t xml:space="preserve">DELGADO             </t>
  </si>
  <si>
    <t xml:space="preserve">JOHN WILLIAM             </t>
  </si>
  <si>
    <t xml:space="preserve">JHON KENDRIK             </t>
  </si>
  <si>
    <t xml:space="preserve">SUAREZ              </t>
  </si>
  <si>
    <t xml:space="preserve">SANTOS ALBERTO           </t>
  </si>
  <si>
    <t xml:space="preserve">HUAROC              </t>
  </si>
  <si>
    <t xml:space="preserve">MARK ANTHONY             </t>
  </si>
  <si>
    <t xml:space="preserve">DAMIAN              </t>
  </si>
  <si>
    <t xml:space="preserve">WILSON RONALD            </t>
  </si>
  <si>
    <t xml:space="preserve">MIMBELA             </t>
  </si>
  <si>
    <t xml:space="preserve">JOSE MARIO               </t>
  </si>
  <si>
    <t xml:space="preserve">BENITO                   </t>
  </si>
  <si>
    <t xml:space="preserve">SAQUIRAY            </t>
  </si>
  <si>
    <t xml:space="preserve">JOSE                     </t>
  </si>
  <si>
    <t xml:space="preserve">FELIPE                   </t>
  </si>
  <si>
    <t xml:space="preserve">SEGURA              </t>
  </si>
  <si>
    <t xml:space="preserve">JULCA               </t>
  </si>
  <si>
    <t xml:space="preserve">NOYMER                   </t>
  </si>
  <si>
    <t xml:space="preserve">SENCIA              </t>
  </si>
  <si>
    <t xml:space="preserve">CHAHUAYO            </t>
  </si>
  <si>
    <t xml:space="preserve">QUINTIN                  </t>
  </si>
  <si>
    <t xml:space="preserve">SERRANO             </t>
  </si>
  <si>
    <t xml:space="preserve">ZEGARRA             </t>
  </si>
  <si>
    <t xml:space="preserve">JORGE RONALD             </t>
  </si>
  <si>
    <t xml:space="preserve">JONATHAN JOSE            </t>
  </si>
  <si>
    <t xml:space="preserve">GANOZA              </t>
  </si>
  <si>
    <t xml:space="preserve">IRMA NOHELIA             </t>
  </si>
  <si>
    <t xml:space="preserve">YULY                     </t>
  </si>
  <si>
    <t xml:space="preserve">CARLOS DUBERLI           </t>
  </si>
  <si>
    <t xml:space="preserve">LENIN STIVEN             </t>
  </si>
  <si>
    <t xml:space="preserve">SILVANO             </t>
  </si>
  <si>
    <t xml:space="preserve">GALVEZ              </t>
  </si>
  <si>
    <t xml:space="preserve">LUIS RICHARD             </t>
  </si>
  <si>
    <t xml:space="preserve">SIMON               </t>
  </si>
  <si>
    <t xml:space="preserve">CLAUDIO             </t>
  </si>
  <si>
    <t xml:space="preserve">FRANKLIN LENIQUER        </t>
  </si>
  <si>
    <t xml:space="preserve">KENY                     </t>
  </si>
  <si>
    <t xml:space="preserve">SINCA               </t>
  </si>
  <si>
    <t xml:space="preserve">SARAYA              </t>
  </si>
  <si>
    <t xml:space="preserve">JAVIER EDGAR             </t>
  </si>
  <si>
    <t xml:space="preserve">SINUIRI             </t>
  </si>
  <si>
    <t xml:space="preserve">GERARDO                  </t>
  </si>
  <si>
    <t xml:space="preserve">SOLANO              </t>
  </si>
  <si>
    <t xml:space="preserve">SUGAR ROBINSON           </t>
  </si>
  <si>
    <t xml:space="preserve">ATACO               </t>
  </si>
  <si>
    <t xml:space="preserve">JINCHO              </t>
  </si>
  <si>
    <t xml:space="preserve">LEONARDO                 </t>
  </si>
  <si>
    <t xml:space="preserve">YANA                </t>
  </si>
  <si>
    <t xml:space="preserve">DIEGO EDGAR              </t>
  </si>
  <si>
    <t xml:space="preserve">SORIA               </t>
  </si>
  <si>
    <t xml:space="preserve">MAXI                     </t>
  </si>
  <si>
    <t xml:space="preserve">SOTACURO            </t>
  </si>
  <si>
    <t xml:space="preserve">BENITES             </t>
  </si>
  <si>
    <t xml:space="preserve">BRYAN PAULO              </t>
  </si>
  <si>
    <t xml:space="preserve">SOTELO              </t>
  </si>
  <si>
    <t xml:space="preserve">VELASQUE            </t>
  </si>
  <si>
    <t xml:space="preserve">MIRLON                   </t>
  </si>
  <si>
    <t xml:space="preserve">SOVIA               </t>
  </si>
  <si>
    <t xml:space="preserve">JIMENEZ             </t>
  </si>
  <si>
    <t xml:space="preserve">YAPIAS              </t>
  </si>
  <si>
    <t xml:space="preserve">JOAQUIN JOEL             </t>
  </si>
  <si>
    <t xml:space="preserve">SUCLLI              </t>
  </si>
  <si>
    <t xml:space="preserve">CASILLA             </t>
  </si>
  <si>
    <t xml:space="preserve">JUAQUIN                  </t>
  </si>
  <si>
    <t xml:space="preserve">SULLA               </t>
  </si>
  <si>
    <t xml:space="preserve">CORTEZ              </t>
  </si>
  <si>
    <t xml:space="preserve">SURCO               </t>
  </si>
  <si>
    <t xml:space="preserve">ROBERTH                  </t>
  </si>
  <si>
    <t xml:space="preserve">SUTTA               </t>
  </si>
  <si>
    <t xml:space="preserve">ALDO                     </t>
  </si>
  <si>
    <t xml:space="preserve">SÁNCHEZ             </t>
  </si>
  <si>
    <t xml:space="preserve">SHAPIAMA            </t>
  </si>
  <si>
    <t xml:space="preserve">WILLY ANTHONY            </t>
  </si>
  <si>
    <t>INGENIERO INDUSTRIAL, HIGIENE Y SEGURIDAD INDUSTRI</t>
  </si>
  <si>
    <t xml:space="preserve">TACUCHE             </t>
  </si>
  <si>
    <t xml:space="preserve">JOSE GABRIEL             </t>
  </si>
  <si>
    <t xml:space="preserve">TACURI              </t>
  </si>
  <si>
    <t xml:space="preserve">SOTALERO            </t>
  </si>
  <si>
    <t xml:space="preserve">ALEJO                    </t>
  </si>
  <si>
    <t xml:space="preserve">TACUSI              </t>
  </si>
  <si>
    <t xml:space="preserve">TAMMY                    </t>
  </si>
  <si>
    <t xml:space="preserve">TALLEDO             </t>
  </si>
  <si>
    <t xml:space="preserve">MARIANA ELIZABETH        </t>
  </si>
  <si>
    <t xml:space="preserve">TAMBO               </t>
  </si>
  <si>
    <t xml:space="preserve">CHAMAY              </t>
  </si>
  <si>
    <t xml:space="preserve">OSCAR OSWALDO            </t>
  </si>
  <si>
    <t xml:space="preserve">TANGER              </t>
  </si>
  <si>
    <t xml:space="preserve">TANTACUELLO         </t>
  </si>
  <si>
    <t xml:space="preserve">LAZARTE             </t>
  </si>
  <si>
    <t xml:space="preserve">TAPIA               </t>
  </si>
  <si>
    <t xml:space="preserve">ADRIANA                  </t>
  </si>
  <si>
    <t xml:space="preserve">BERECHE             </t>
  </si>
  <si>
    <t xml:space="preserve">SANTOS ARTEMIO ALDAIR    </t>
  </si>
  <si>
    <t xml:space="preserve">TICONA              </t>
  </si>
  <si>
    <t xml:space="preserve">KERVIN                   </t>
  </si>
  <si>
    <t xml:space="preserve">HOLGUIN             </t>
  </si>
  <si>
    <t xml:space="preserve">HARRY JIMMY              </t>
  </si>
  <si>
    <t xml:space="preserve">JHERSON EDDIE            </t>
  </si>
  <si>
    <t xml:space="preserve">TIQUILLAHUANCA      </t>
  </si>
  <si>
    <t xml:space="preserve">ESDWIN                   </t>
  </si>
  <si>
    <t xml:space="preserve">ADALI YUDITH             </t>
  </si>
  <si>
    <t xml:space="preserve">CARMEN REBECA            </t>
  </si>
  <si>
    <t xml:space="preserve">VITO                     </t>
  </si>
  <si>
    <t xml:space="preserve">MIGRANTE ANDINO                  </t>
  </si>
  <si>
    <t xml:space="preserve">TOCRE               </t>
  </si>
  <si>
    <t xml:space="preserve">VILLANUEVA          </t>
  </si>
  <si>
    <t xml:space="preserve">NATALIA                  </t>
  </si>
  <si>
    <t xml:space="preserve">TOLEDO              </t>
  </si>
  <si>
    <t xml:space="preserve">YOVANNY BORIS            </t>
  </si>
  <si>
    <t xml:space="preserve">BARRANTES           </t>
  </si>
  <si>
    <t xml:space="preserve">JOSELITO                 </t>
  </si>
  <si>
    <t xml:space="preserve">JAIME VILMER             </t>
  </si>
  <si>
    <t xml:space="preserve">NEYDA                    </t>
  </si>
  <si>
    <t xml:space="preserve">MACOTELA            </t>
  </si>
  <si>
    <t xml:space="preserve">DANIEL SANTIAGO          </t>
  </si>
  <si>
    <t xml:space="preserve">MARCO ANTONIO BLADIMIR   </t>
  </si>
  <si>
    <t xml:space="preserve">TRILLO              </t>
  </si>
  <si>
    <t xml:space="preserve">DIEGO FERNANDO           </t>
  </si>
  <si>
    <t xml:space="preserve">ELVIS JHON               </t>
  </si>
  <si>
    <t xml:space="preserve">NILDA                    </t>
  </si>
  <si>
    <t xml:space="preserve">UBILLUS             </t>
  </si>
  <si>
    <t xml:space="preserve">REYNA               </t>
  </si>
  <si>
    <t xml:space="preserve">ALEXIS                   </t>
  </si>
  <si>
    <t xml:space="preserve">UCAÑAY              </t>
  </si>
  <si>
    <t xml:space="preserve">PISFIL              </t>
  </si>
  <si>
    <t xml:space="preserve">CARLOS EDUARDO           </t>
  </si>
  <si>
    <t xml:space="preserve">URAPARI             </t>
  </si>
  <si>
    <t xml:space="preserve">TRIGOSO             </t>
  </si>
  <si>
    <t xml:space="preserve">MERILDA                  </t>
  </si>
  <si>
    <t xml:space="preserve">USCAMAITA           </t>
  </si>
  <si>
    <t xml:space="preserve">MARIO ANDERSON           </t>
  </si>
  <si>
    <t xml:space="preserve">VALDIVIEZO          </t>
  </si>
  <si>
    <t xml:space="preserve">ATIAJA              </t>
  </si>
  <si>
    <t xml:space="preserve">ELVA FIORELLA            </t>
  </si>
  <si>
    <t xml:space="preserve">VALENZUELA          </t>
  </si>
  <si>
    <t xml:space="preserve">VARAS               </t>
  </si>
  <si>
    <t xml:space="preserve">JEYNER ALMIR             </t>
  </si>
  <si>
    <t xml:space="preserve">ARQUINIGO           </t>
  </si>
  <si>
    <t xml:space="preserve">KEILA CAROLINA           </t>
  </si>
  <si>
    <t xml:space="preserve">BRISEÑO             </t>
  </si>
  <si>
    <t xml:space="preserve">GLADIS                   </t>
  </si>
  <si>
    <t xml:space="preserve">CARPIO              </t>
  </si>
  <si>
    <t xml:space="preserve">STALINN                  </t>
  </si>
  <si>
    <t xml:space="preserve">ERICKSSON SANDRO         </t>
  </si>
  <si>
    <t xml:space="preserve">CHUQUIPURA          </t>
  </si>
  <si>
    <t xml:space="preserve">VIDAL                    </t>
  </si>
  <si>
    <t xml:space="preserve">JUAN JOSE                </t>
  </si>
  <si>
    <t xml:space="preserve">JORGE ELI                </t>
  </si>
  <si>
    <t xml:space="preserve">ALEJANDRIA          </t>
  </si>
  <si>
    <t xml:space="preserve">JOSE BENITO              </t>
  </si>
  <si>
    <t xml:space="preserve">BALCAZAR            </t>
  </si>
  <si>
    <t xml:space="preserve">NILS ERIKSON             </t>
  </si>
  <si>
    <t xml:space="preserve">TASAYCO             </t>
  </si>
  <si>
    <t xml:space="preserve">MANUEL ALEXANDER         </t>
  </si>
  <si>
    <t xml:space="preserve">VERASTEGUI          </t>
  </si>
  <si>
    <t xml:space="preserve">RENAN                    </t>
  </si>
  <si>
    <t xml:space="preserve">WILLIAM ROBERTO          </t>
  </si>
  <si>
    <t xml:space="preserve">SANTOS SALOMON           </t>
  </si>
  <si>
    <t xml:space="preserve">AHUANARI            </t>
  </si>
  <si>
    <t xml:space="preserve">ROMULO                   </t>
  </si>
  <si>
    <t xml:space="preserve">COLLAZOS            </t>
  </si>
  <si>
    <t xml:space="preserve">MOISES JUNIOR            </t>
  </si>
  <si>
    <t xml:space="preserve">MESTANZA            </t>
  </si>
  <si>
    <t xml:space="preserve">VENEGAS             </t>
  </si>
  <si>
    <t xml:space="preserve">TENORIO             </t>
  </si>
  <si>
    <t xml:space="preserve">VENERO              </t>
  </si>
  <si>
    <t xml:space="preserve">MARCELO                  </t>
  </si>
  <si>
    <t xml:space="preserve">VENTURA             </t>
  </si>
  <si>
    <t xml:space="preserve">JOSE WILMER              </t>
  </si>
  <si>
    <t xml:space="preserve">ROLY                     </t>
  </si>
  <si>
    <t xml:space="preserve">RAFAEL                   </t>
  </si>
  <si>
    <t xml:space="preserve">CASAS               </t>
  </si>
  <si>
    <t xml:space="preserve">CARMEN KATHERINE         </t>
  </si>
  <si>
    <t xml:space="preserve">VIGO                </t>
  </si>
  <si>
    <t xml:space="preserve">MILTON JHOEL             </t>
  </si>
  <si>
    <t xml:space="preserve">TELLES              </t>
  </si>
  <si>
    <t xml:space="preserve">RONALDO                  </t>
  </si>
  <si>
    <t xml:space="preserve">ESQUIVEL            </t>
  </si>
  <si>
    <t xml:space="preserve">ELOY EBERARDO            </t>
  </si>
  <si>
    <t xml:space="preserve">MADRID              </t>
  </si>
  <si>
    <t xml:space="preserve">FRANK                    </t>
  </si>
  <si>
    <t xml:space="preserve">VILLA               </t>
  </si>
  <si>
    <t xml:space="preserve">JHIN KERVIN              </t>
  </si>
  <si>
    <t xml:space="preserve">PFUYO               </t>
  </si>
  <si>
    <t xml:space="preserve">VILLALTA            </t>
  </si>
  <si>
    <t xml:space="preserve">GIOVANI JOSEPT           </t>
  </si>
  <si>
    <t xml:space="preserve">TAYSON DONAYDE           </t>
  </si>
  <si>
    <t xml:space="preserve">JHONATAN                 </t>
  </si>
  <si>
    <t xml:space="preserve">ELIZABETH YESENIA        </t>
  </si>
  <si>
    <t xml:space="preserve">INGENIERO CIVIL, CONSTRUCCION                     </t>
  </si>
  <si>
    <t xml:space="preserve">VILLASANTE          </t>
  </si>
  <si>
    <t xml:space="preserve">FAJARDO             </t>
  </si>
  <si>
    <t xml:space="preserve">JACQUELINE               </t>
  </si>
  <si>
    <t xml:space="preserve">VILLEGAS            </t>
  </si>
  <si>
    <t xml:space="preserve">LARIOS              </t>
  </si>
  <si>
    <t xml:space="preserve">JOSE MARIA               </t>
  </si>
  <si>
    <t xml:space="preserve">VISCONDE            </t>
  </si>
  <si>
    <t xml:space="preserve">CHIZA               </t>
  </si>
  <si>
    <t xml:space="preserve">RICHARD RAMIRO           </t>
  </si>
  <si>
    <t xml:space="preserve">YALARTE             </t>
  </si>
  <si>
    <t xml:space="preserve">PASHANASI           </t>
  </si>
  <si>
    <t xml:space="preserve">MIZAEL                   </t>
  </si>
  <si>
    <t xml:space="preserve">CITIBANK DEL PERU               </t>
  </si>
  <si>
    <t xml:space="preserve">YAMPASI             </t>
  </si>
  <si>
    <t xml:space="preserve">LUCIA                    </t>
  </si>
  <si>
    <t xml:space="preserve">YANCACHAJLLA        </t>
  </si>
  <si>
    <t xml:space="preserve">YAPU                </t>
  </si>
  <si>
    <t xml:space="preserve">LIZARDO                  </t>
  </si>
  <si>
    <t xml:space="preserve">YUCRA               </t>
  </si>
  <si>
    <t xml:space="preserve">ARMANDO LEO              </t>
  </si>
  <si>
    <t xml:space="preserve">ZAMUDIO             </t>
  </si>
  <si>
    <t xml:space="preserve">BRICEÑO             </t>
  </si>
  <si>
    <t xml:space="preserve">JOEL EDUARDO             </t>
  </si>
  <si>
    <t xml:space="preserve">SEBASTIAN ALONSO         </t>
  </si>
  <si>
    <t xml:space="preserve">ANDERSON                 </t>
  </si>
  <si>
    <t xml:space="preserve">ZAVALA              </t>
  </si>
  <si>
    <t xml:space="preserve">OSSIO               </t>
  </si>
  <si>
    <t xml:space="preserve">JUAN LEONARDO            </t>
  </si>
  <si>
    <t xml:space="preserve">HUÑURUCO            </t>
  </si>
  <si>
    <t xml:space="preserve">SAMAEL TOSHIRO           </t>
  </si>
  <si>
    <t xml:space="preserve">ZELADA              </t>
  </si>
  <si>
    <t xml:space="preserve">ROGGER NECK              </t>
  </si>
  <si>
    <t xml:space="preserve">ANGHELA JHAJAIRA         </t>
  </si>
  <si>
    <t xml:space="preserve">ZUNINI              </t>
  </si>
  <si>
    <t xml:space="preserve">FRANK ALFONZO THOMAS     </t>
  </si>
  <si>
    <t xml:space="preserve">ESCOBEDO            </t>
  </si>
  <si>
    <t xml:space="preserve">NICOLE LUCIA             </t>
  </si>
  <si>
    <t xml:space="preserve">EDWIN JHONATAN           </t>
  </si>
  <si>
    <t>Código</t>
  </si>
  <si>
    <t>Nombre</t>
  </si>
  <si>
    <t>Ocupación</t>
  </si>
  <si>
    <t>HORAS EXTRAS 25% (Hora)</t>
  </si>
  <si>
    <t>HORAS EXTRAS 35% (Hora)</t>
  </si>
  <si>
    <t>HORAS EXTRAS 100% (Hora)</t>
  </si>
  <si>
    <t>N° HRS. REINTEGRO 25% (Número)</t>
  </si>
  <si>
    <t>N° HRS. REINTEGRO 35% (Número)</t>
  </si>
  <si>
    <t>N° HRS. REINTEGRO 100% (Número)</t>
  </si>
  <si>
    <t>22000161</t>
  </si>
  <si>
    <t>Gerente Administrativo y Finanzas</t>
  </si>
  <si>
    <t>Jefe de Servicios Generales y Almacén</t>
  </si>
  <si>
    <t xml:space="preserve"> Analista de Subcontratos</t>
  </si>
  <si>
    <t>Jefe de Administracion Contractual</t>
  </si>
  <si>
    <t>Gerente Contractual y Legal</t>
  </si>
  <si>
    <t>Ingeniero de Costos y Presupuestos</t>
  </si>
  <si>
    <t>Analista TI</t>
  </si>
  <si>
    <t>Arquitecto Especialista Senior</t>
  </si>
  <si>
    <t>Ingeniero de Instalaciones Mecanicas</t>
  </si>
  <si>
    <t>HUAYTAN PATRICIO, ENDERSON FELIX</t>
  </si>
  <si>
    <t>Especialista en Instalaciones Mecanicas</t>
  </si>
  <si>
    <t>Capataz Tubero</t>
  </si>
  <si>
    <t>Aplicador de Acabados</t>
  </si>
  <si>
    <t>22021770</t>
  </si>
  <si>
    <t>Trabajadora social</t>
  </si>
  <si>
    <t>22021832</t>
  </si>
  <si>
    <t>22021898</t>
  </si>
  <si>
    <t>Ingeniero Estructural</t>
  </si>
  <si>
    <t>22021899</t>
  </si>
  <si>
    <t>22021901</t>
  </si>
  <si>
    <t>DIAZ ALFARO, ETHEL IVONNE</t>
  </si>
  <si>
    <t>22021916</t>
  </si>
  <si>
    <t>22021953</t>
  </si>
  <si>
    <t>SANCHEZ SHAPIAMA, WILLY ANTHONY</t>
  </si>
  <si>
    <t>Auxiliar de Almacen</t>
  </si>
  <si>
    <t>Jefe de Seguridad Patrimonial</t>
  </si>
  <si>
    <t>Codigo</t>
  </si>
  <si>
    <t>TipoDoc</t>
  </si>
  <si>
    <t>Personal</t>
  </si>
  <si>
    <t>FechaIngreso</t>
  </si>
  <si>
    <t>Estado</t>
  </si>
  <si>
    <t>FechaNac</t>
  </si>
  <si>
    <t>Genero</t>
  </si>
  <si>
    <t>TipoTrabajador</t>
  </si>
  <si>
    <t>Lugar Trabajo</t>
  </si>
  <si>
    <t>FechaCese</t>
  </si>
  <si>
    <t>MotivoCese</t>
  </si>
  <si>
    <t>5850</t>
  </si>
  <si>
    <t>Femenino</t>
  </si>
  <si>
    <t>OBRA</t>
  </si>
  <si>
    <t>5950</t>
  </si>
  <si>
    <t>Masculino</t>
  </si>
  <si>
    <t>GRAU</t>
  </si>
  <si>
    <t>6150</t>
  </si>
  <si>
    <t>6350</t>
  </si>
  <si>
    <t>6550</t>
  </si>
  <si>
    <t>6650</t>
  </si>
  <si>
    <t>CE</t>
  </si>
  <si>
    <t>RENUNCIA</t>
  </si>
  <si>
    <t>7151</t>
  </si>
  <si>
    <t>7551</t>
  </si>
  <si>
    <t>7651</t>
  </si>
  <si>
    <t>7751</t>
  </si>
  <si>
    <t>7952</t>
  </si>
  <si>
    <t>8152</t>
  </si>
  <si>
    <t>8352</t>
  </si>
  <si>
    <t>8452</t>
  </si>
  <si>
    <t>8552</t>
  </si>
  <si>
    <t>8853</t>
  </si>
  <si>
    <t>JEFE DE PROCURA</t>
  </si>
  <si>
    <t>RENUNCIA VOLUNTARIA</t>
  </si>
  <si>
    <t>0054</t>
  </si>
  <si>
    <t>0254</t>
  </si>
  <si>
    <t>TERMINO PARCIAL</t>
  </si>
  <si>
    <t>0354</t>
  </si>
  <si>
    <t>0654</t>
  </si>
  <si>
    <t>ASISTENTA SOCIAL</t>
  </si>
  <si>
    <t>0855</t>
  </si>
  <si>
    <t>0955</t>
  </si>
  <si>
    <t>1055</t>
  </si>
  <si>
    <t>1155</t>
  </si>
  <si>
    <t>1255</t>
  </si>
  <si>
    <t>1355</t>
  </si>
  <si>
    <t>1455</t>
  </si>
  <si>
    <t>1755</t>
  </si>
  <si>
    <t>1856</t>
  </si>
  <si>
    <t>2056</t>
  </si>
  <si>
    <t>2156</t>
  </si>
  <si>
    <t>2256</t>
  </si>
  <si>
    <t>2356</t>
  </si>
  <si>
    <t>2456</t>
  </si>
  <si>
    <t>2556</t>
  </si>
  <si>
    <t>2656</t>
  </si>
  <si>
    <t>3057</t>
  </si>
  <si>
    <t>3357</t>
  </si>
  <si>
    <t>3557</t>
  </si>
  <si>
    <t>JEFE DE PRODUCCION</t>
  </si>
  <si>
    <t>3858</t>
  </si>
  <si>
    <t>4358</t>
  </si>
  <si>
    <t>4458</t>
  </si>
  <si>
    <t>4558</t>
  </si>
  <si>
    <t>4658</t>
  </si>
  <si>
    <t>4959</t>
  </si>
  <si>
    <t>5359</t>
  </si>
  <si>
    <t>5459</t>
  </si>
  <si>
    <t>5659</t>
  </si>
  <si>
    <t>5759</t>
  </si>
  <si>
    <t>6060</t>
  </si>
  <si>
    <t>6160</t>
  </si>
  <si>
    <t>6560</t>
  </si>
  <si>
    <t>6861</t>
  </si>
  <si>
    <t>6961</t>
  </si>
  <si>
    <t>7261</t>
  </si>
  <si>
    <t>7361</t>
  </si>
  <si>
    <t>7561</t>
  </si>
  <si>
    <t>7761</t>
  </si>
  <si>
    <t>7862</t>
  </si>
  <si>
    <t>8062</t>
  </si>
  <si>
    <t>8562</t>
  </si>
  <si>
    <t>ALMACENERO</t>
  </si>
  <si>
    <t>10628035</t>
  </si>
  <si>
    <t>HURTADO ALENDES, EDWIN ALEXANDER</t>
  </si>
  <si>
    <t>9663</t>
  </si>
  <si>
    <t>9864</t>
  </si>
  <si>
    <t>9964</t>
  </si>
  <si>
    <t>0064</t>
  </si>
  <si>
    <t>0164</t>
  </si>
  <si>
    <t>0264</t>
  </si>
  <si>
    <t>0364</t>
  </si>
  <si>
    <t>0464</t>
  </si>
  <si>
    <t>0564</t>
  </si>
  <si>
    <t>0664</t>
  </si>
  <si>
    <t>0865</t>
  </si>
  <si>
    <t>1065</t>
  </si>
  <si>
    <t>1465</t>
  </si>
  <si>
    <t>1665</t>
  </si>
  <si>
    <t>CONSTRUCCION CIVIL</t>
  </si>
  <si>
    <t>OPERARIO ELECTRICO</t>
  </si>
  <si>
    <t>PEON</t>
  </si>
  <si>
    <t>OPERARIO ALBAÑIL</t>
  </si>
  <si>
    <t>OFICIAL ALBAÑIL</t>
  </si>
  <si>
    <t>OFICIAL ANDAMIERO</t>
  </si>
  <si>
    <t>OFICIAL DRYWALL</t>
  </si>
  <si>
    <t>OPERARIO SOLDADOR</t>
  </si>
  <si>
    <t>25139368</t>
  </si>
  <si>
    <t>AGUILAR CRUZ, JUAN</t>
  </si>
  <si>
    <t>76036297</t>
  </si>
  <si>
    <t>HANCCO SANTAMARIA, EDWIN</t>
  </si>
  <si>
    <t>40155660</t>
  </si>
  <si>
    <t>PALOMINO VICENTE, AMERICO</t>
  </si>
  <si>
    <t>06179244</t>
  </si>
  <si>
    <t>CARDOSO OSCCO, PEDRO CELESTINO</t>
  </si>
  <si>
    <t>40062036</t>
  </si>
  <si>
    <t>ALIAGA GAVINO, EDWIN RAFAEL</t>
  </si>
  <si>
    <t>OPERARIO DRYWALL</t>
  </si>
  <si>
    <t>17529323</t>
  </si>
  <si>
    <t>CERVERA MINO, RICARDO NOLBERTO</t>
  </si>
  <si>
    <t>25136480</t>
  </si>
  <si>
    <t>PERALTA YAPURA, ROBERTO SEGUNDO</t>
  </si>
  <si>
    <t>42965520</t>
  </si>
  <si>
    <t>RICCI CAUTI, FERNANDO MARIANO</t>
  </si>
  <si>
    <t>23867439</t>
  </si>
  <si>
    <t>NINANTAY CISNEROS, WALTER</t>
  </si>
  <si>
    <t>45871811</t>
  </si>
  <si>
    <t>MALAVER ARAUJO, ELADIO</t>
  </si>
  <si>
    <t>43454109</t>
  </si>
  <si>
    <t>VERA CONDORI, RAFAEL</t>
  </si>
  <si>
    <t>27745179</t>
  </si>
  <si>
    <t>SANCHEZ DELGADO, DANIEL</t>
  </si>
  <si>
    <t>06147814</t>
  </si>
  <si>
    <t>VEGA VEGA, SANTOS SALOMON</t>
  </si>
  <si>
    <t>46756495</t>
  </si>
  <si>
    <t>CARRILLO VEGA, URIEL</t>
  </si>
  <si>
    <t>61962341</t>
  </si>
  <si>
    <t>FARFAN MIRANDA, GIAN CARLOS</t>
  </si>
  <si>
    <t>46907409</t>
  </si>
  <si>
    <t>DE LA CRUZ CAMPOS, JUAN</t>
  </si>
  <si>
    <t>60535342</t>
  </si>
  <si>
    <t>HUAMAN CHILLIHUANI, IRMA</t>
  </si>
  <si>
    <t>46681525</t>
  </si>
  <si>
    <t>HUAYCHAY AYME, JULIO CESAR</t>
  </si>
  <si>
    <t>23957312</t>
  </si>
  <si>
    <t>MOSCOSO BRAVO, ELVIS</t>
  </si>
  <si>
    <t>47705815</t>
  </si>
  <si>
    <t>QQUERAR LLOQQUE, MARIA ELENA</t>
  </si>
  <si>
    <t>41694823</t>
  </si>
  <si>
    <t>TORRES MACOTELA, DANIEL SANTIAGO</t>
  </si>
  <si>
    <t>76045772</t>
  </si>
  <si>
    <t>ALVARADO HUAMAN, YULIÑIO</t>
  </si>
  <si>
    <t>4598</t>
  </si>
  <si>
    <t>4698</t>
  </si>
  <si>
    <t>4798</t>
  </si>
  <si>
    <t>4899</t>
  </si>
  <si>
    <t>0410</t>
  </si>
  <si>
    <t>74288426</t>
  </si>
  <si>
    <t>FLORES TOCTO, AGUSTIN RICARDO</t>
  </si>
  <si>
    <t>10634337</t>
  </si>
  <si>
    <t>APAZA FLORES, JOSE LUIS</t>
  </si>
  <si>
    <t>46068640</t>
  </si>
  <si>
    <t>HUAMAN PACHECO, JAVIER</t>
  </si>
  <si>
    <t>10117146</t>
  </si>
  <si>
    <t>JULCAMORO HUARIPATA, JOSE DOMIDEL</t>
  </si>
  <si>
    <t>74482427</t>
  </si>
  <si>
    <t>MENDOZA HUATTA, LUIS ANGEL</t>
  </si>
  <si>
    <t>72250421</t>
  </si>
  <si>
    <t>QUISPE ZUBILETA, EFIFANIO</t>
  </si>
  <si>
    <t>OPERARIO ANDAMIERO</t>
  </si>
  <si>
    <t>45506595</t>
  </si>
  <si>
    <t>CRUZADO LOLOY, ROBERTO</t>
  </si>
  <si>
    <t>73598102</t>
  </si>
  <si>
    <t>GONZALES TICLLA, JHON EISTHEN</t>
  </si>
  <si>
    <t>7211</t>
  </si>
  <si>
    <t>7311</t>
  </si>
  <si>
    <t>7411</t>
  </si>
  <si>
    <t>71535858</t>
  </si>
  <si>
    <t>CHERO JUAREZ, HENRY</t>
  </si>
  <si>
    <t>75796512</t>
  </si>
  <si>
    <t>HUAMAN CASTILLO, ALEISER GENARO</t>
  </si>
  <si>
    <t>72323634</t>
  </si>
  <si>
    <t>CERNA MORALES, ERICK NINO</t>
  </si>
  <si>
    <t>45966082</t>
  </si>
  <si>
    <t>HUERTA HERRERA, TONY JAIME</t>
  </si>
  <si>
    <t>23982157</t>
  </si>
  <si>
    <t>FERNANDEZ TOMAYLLA, RAUL</t>
  </si>
  <si>
    <t>10021103</t>
  </si>
  <si>
    <t>ENRIQUEZ SANCHEZ GUZMAN, RAUL</t>
  </si>
  <si>
    <t>2411</t>
  </si>
  <si>
    <t>44135591</t>
  </si>
  <si>
    <t>PFURA QUISPE, JUAN JULIO</t>
  </si>
  <si>
    <t>17447047</t>
  </si>
  <si>
    <t>PRADA ASCENCIO, CARLOS</t>
  </si>
  <si>
    <t>OPERARIO PINTOR</t>
  </si>
  <si>
    <t>41984466</t>
  </si>
  <si>
    <t>CAYCHO ALCALA, ALBERTO</t>
  </si>
  <si>
    <t>46089186</t>
  </si>
  <si>
    <t>PALOMINO MURA, DAVID</t>
  </si>
  <si>
    <t>7012</t>
  </si>
  <si>
    <t>25127597</t>
  </si>
  <si>
    <t>HUARACA QUISPE, PORFIRIO</t>
  </si>
  <si>
    <t>43761868</t>
  </si>
  <si>
    <t>QUENAYA RAMOS, ROBERTO</t>
  </si>
  <si>
    <t>73080830</t>
  </si>
  <si>
    <t>ARONI MACHACA, FRANK</t>
  </si>
  <si>
    <t>7912</t>
  </si>
  <si>
    <t>8012</t>
  </si>
  <si>
    <t>8112</t>
  </si>
  <si>
    <t>8212</t>
  </si>
  <si>
    <t>71975746</t>
  </si>
  <si>
    <t>RODRIGUEZ MENDOZA, JOSE</t>
  </si>
  <si>
    <t>80076477</t>
  </si>
  <si>
    <t>MENDOZA HUARCAYA, CARLOS EDILBERTO</t>
  </si>
  <si>
    <t>43757322</t>
  </si>
  <si>
    <t>HUAMANI LUNA, RUSBEL KINCINIO</t>
  </si>
  <si>
    <t>9612</t>
  </si>
  <si>
    <t>9712</t>
  </si>
  <si>
    <t>0312</t>
  </si>
  <si>
    <t>0512</t>
  </si>
  <si>
    <t>1212</t>
  </si>
  <si>
    <t>76157321</t>
  </si>
  <si>
    <t>BAYTON CAHUANA, DAVID</t>
  </si>
  <si>
    <t>1612</t>
  </si>
  <si>
    <t>2112</t>
  </si>
  <si>
    <t>2212</t>
  </si>
  <si>
    <t>2312</t>
  </si>
  <si>
    <t>2412</t>
  </si>
  <si>
    <t>2812</t>
  </si>
  <si>
    <t>3312</t>
  </si>
  <si>
    <t>3412</t>
  </si>
  <si>
    <t>3512</t>
  </si>
  <si>
    <t>3712</t>
  </si>
  <si>
    <t>48172213</t>
  </si>
  <si>
    <t>QUISPE PUMA, HEBER JHON</t>
  </si>
  <si>
    <t>4812</t>
  </si>
  <si>
    <t>75494516</t>
  </si>
  <si>
    <t>CCAHUANA TURPO, JUAN DAVID</t>
  </si>
  <si>
    <t>71841770</t>
  </si>
  <si>
    <t>LINARES VALLE, JOSUE</t>
  </si>
  <si>
    <t>23995847</t>
  </si>
  <si>
    <t>CUSIHUAMAN USCAMAYTA, LEONOR</t>
  </si>
  <si>
    <t>44108280</t>
  </si>
  <si>
    <t>CARLOS TOLENTINO, JULIO CESAR</t>
  </si>
  <si>
    <t>40866825</t>
  </si>
  <si>
    <t>QUISPE DIAZ, VALENTINA</t>
  </si>
  <si>
    <t>0813</t>
  </si>
  <si>
    <t>41487373</t>
  </si>
  <si>
    <t>QQUECAÑO ALVAREZ, EDWIN</t>
  </si>
  <si>
    <t>47379145</t>
  </si>
  <si>
    <t>BOBADILLA BOLIVAR, JORGE</t>
  </si>
  <si>
    <t>74035039</t>
  </si>
  <si>
    <t>GARCIA ROJAS, JOSE ANTONIO</t>
  </si>
  <si>
    <t>3613</t>
  </si>
  <si>
    <t>5013</t>
  </si>
  <si>
    <t>5213</t>
  </si>
  <si>
    <t>5313</t>
  </si>
  <si>
    <t>5413</t>
  </si>
  <si>
    <t>46121979</t>
  </si>
  <si>
    <t>QUISPE RIVERA, EDWIN</t>
  </si>
  <si>
    <t>46050118</t>
  </si>
  <si>
    <t>ALVAREZ CASTAÑEDA, FRANKLIN AUGUSTO</t>
  </si>
  <si>
    <t>8414</t>
  </si>
  <si>
    <t>8614</t>
  </si>
  <si>
    <t>43182299</t>
  </si>
  <si>
    <t>DE LA CRUZ LORENZO, CESAR</t>
  </si>
  <si>
    <t>43047232</t>
  </si>
  <si>
    <t>GIL AREVALO, JOSE JAVIER</t>
  </si>
  <si>
    <t>74389538</t>
  </si>
  <si>
    <t>SILVA SILVA, LENIN STIVEN</t>
  </si>
  <si>
    <t>44704697</t>
  </si>
  <si>
    <t>HUAMAN HUAMANI, NOAY</t>
  </si>
  <si>
    <t>71197372</t>
  </si>
  <si>
    <t>CALLAPIÑA MAMANI, DAVID</t>
  </si>
  <si>
    <t>7915</t>
  </si>
  <si>
    <t>8015</t>
  </si>
  <si>
    <t>47516302</t>
  </si>
  <si>
    <t>LAROTA GAMARRA, LUZ MARINA</t>
  </si>
  <si>
    <t>80038606</t>
  </si>
  <si>
    <t>ABANTO TERRONES, SANTOS VICTOR</t>
  </si>
  <si>
    <t>73534716</t>
  </si>
  <si>
    <t>CARHUAJULCA ROJAS, JUNIOR</t>
  </si>
  <si>
    <t>OFICIAL CARPINTERO</t>
  </si>
  <si>
    <t>44752745</t>
  </si>
  <si>
    <t>MEJIA SAUCEDO, JOSE PEDRO</t>
  </si>
  <si>
    <t>72751192</t>
  </si>
  <si>
    <t>CARRASCO ACHAHUI, ZACARIAS JONAS</t>
  </si>
  <si>
    <t>72570571</t>
  </si>
  <si>
    <t>QUISPE HUAMAN, ROGER</t>
  </si>
  <si>
    <t>46877770</t>
  </si>
  <si>
    <t>QUISPE MAMANI, FREDY</t>
  </si>
  <si>
    <t>46166388</t>
  </si>
  <si>
    <t>ANCAJIMA MIÑAN, JESUS DAVID</t>
  </si>
  <si>
    <t>74389539</t>
  </si>
  <si>
    <t>SILVA SILVA, CARLOS DUBERLI</t>
  </si>
  <si>
    <t>43537476</t>
  </si>
  <si>
    <t>QUISPE ALHUAY, AMANCIO</t>
  </si>
  <si>
    <t>74639599</t>
  </si>
  <si>
    <t>CHUGNAS AGUILAR, MIGUEL ROLANDO</t>
  </si>
  <si>
    <t>5115</t>
  </si>
  <si>
    <t>6115</t>
  </si>
  <si>
    <t>6215</t>
  </si>
  <si>
    <t>6516</t>
  </si>
  <si>
    <t>6816</t>
  </si>
  <si>
    <t>7116</t>
  </si>
  <si>
    <t>7216</t>
  </si>
  <si>
    <t>7316</t>
  </si>
  <si>
    <t>7416</t>
  </si>
  <si>
    <t>8216</t>
  </si>
  <si>
    <t>8516</t>
  </si>
  <si>
    <t>8716</t>
  </si>
  <si>
    <t>8816</t>
  </si>
  <si>
    <t>9616</t>
  </si>
  <si>
    <t>2016</t>
  </si>
  <si>
    <t>2116</t>
  </si>
  <si>
    <t>OPERARIO CARPINTERO</t>
  </si>
  <si>
    <t>2816</t>
  </si>
  <si>
    <t xml:space="preserve">OPERARIO ENCHAPADOR </t>
  </si>
  <si>
    <t>44838357</t>
  </si>
  <si>
    <t>ARAUJO ZANABRIA, FRANKLIN TONNY</t>
  </si>
  <si>
    <t>3216</t>
  </si>
  <si>
    <t>42817272</t>
  </si>
  <si>
    <t>CASTILLO RIVERA, JOSIAS</t>
  </si>
  <si>
    <t>6317</t>
  </si>
  <si>
    <t>48884717</t>
  </si>
  <si>
    <t>HUAMAN CANDIA, CRISTHIAN</t>
  </si>
  <si>
    <t>8517</t>
  </si>
  <si>
    <t>9517</t>
  </si>
  <si>
    <t>76293228</t>
  </si>
  <si>
    <t>CHILE CHAIÑA, ESTEBAN</t>
  </si>
  <si>
    <t>45402818</t>
  </si>
  <si>
    <t>GOMEZ CAPCHA, RUBIN GROVER</t>
  </si>
  <si>
    <t>71513855</t>
  </si>
  <si>
    <t>MANDORTUPA OJEDA, KEVIN ARNOLD</t>
  </si>
  <si>
    <t>74541912</t>
  </si>
  <si>
    <t>VARGAS PAUCCAR, JUAN JOSE</t>
  </si>
  <si>
    <t>75279010</t>
  </si>
  <si>
    <t>QUISPE LLAMOCCA, IVAN OMAR</t>
  </si>
  <si>
    <t>1317</t>
  </si>
  <si>
    <t>23980174</t>
  </si>
  <si>
    <t>ESTRADA CACERES, MILAGROS</t>
  </si>
  <si>
    <t>72464287</t>
  </si>
  <si>
    <t>GARAY VASQUEZ, LUZ ELINA</t>
  </si>
  <si>
    <t>3717</t>
  </si>
  <si>
    <t>3817</t>
  </si>
  <si>
    <t>4117</t>
  </si>
  <si>
    <t>4517</t>
  </si>
  <si>
    <t>4717</t>
  </si>
  <si>
    <t>4817</t>
  </si>
  <si>
    <t>4917</t>
  </si>
  <si>
    <t>5217</t>
  </si>
  <si>
    <t>5317</t>
  </si>
  <si>
    <t>6017</t>
  </si>
  <si>
    <t>OPERARIO ELECTRICISTA</t>
  </si>
  <si>
    <t>73372178</t>
  </si>
  <si>
    <t>QUISPE MAMANI, NICANOR</t>
  </si>
  <si>
    <t>71457641</t>
  </si>
  <si>
    <t>AGUIRRE AMACHI, RONY ALEX</t>
  </si>
  <si>
    <t>7318</t>
  </si>
  <si>
    <t>7618</t>
  </si>
  <si>
    <t>OPERARIO TUBERO</t>
  </si>
  <si>
    <t>23998674</t>
  </si>
  <si>
    <t>CARRASCO MARMANILLO, FREDDY</t>
  </si>
  <si>
    <t>42394451</t>
  </si>
  <si>
    <t>LEON ACSARAYA, SABINO</t>
  </si>
  <si>
    <t>43168386</t>
  </si>
  <si>
    <t>PPATI YLLA, RONAL</t>
  </si>
  <si>
    <t>9318</t>
  </si>
  <si>
    <t>OFICIAL ELECTRICISTA</t>
  </si>
  <si>
    <t>48305116</t>
  </si>
  <si>
    <t>CHIPANE RABELO, FRANCISCO</t>
  </si>
  <si>
    <t>73866990</t>
  </si>
  <si>
    <t>QUISPE SALON, HEMTU</t>
  </si>
  <si>
    <t>2618</t>
  </si>
  <si>
    <t>2718</t>
  </si>
  <si>
    <t>2918</t>
  </si>
  <si>
    <t>26697986</t>
  </si>
  <si>
    <t>CABRERA MIRANDA, MILTON CESAR</t>
  </si>
  <si>
    <t>4518</t>
  </si>
  <si>
    <t>48311145</t>
  </si>
  <si>
    <t>RENTERIA AGUIRRE, JHONY FABIAN</t>
  </si>
  <si>
    <t>75787113</t>
  </si>
  <si>
    <t>PACHECO HUILLCA, HEDELMAN</t>
  </si>
  <si>
    <t>77479085</t>
  </si>
  <si>
    <t>AYME LIMACHI, DIMIA</t>
  </si>
  <si>
    <t>47681820</t>
  </si>
  <si>
    <t>HUAMAN PUMA, EBERTH LEONCIO</t>
  </si>
  <si>
    <t>40482533</t>
  </si>
  <si>
    <t>CCOYCCA ASCUE, ROBERT ERNEST</t>
  </si>
  <si>
    <t>76404083</t>
  </si>
  <si>
    <t>MACEDO HUANCA, JEAN CARLOS</t>
  </si>
  <si>
    <t>47971443</t>
  </si>
  <si>
    <t>CRISANTO SEMINARIO, NELSON JAVIER</t>
  </si>
  <si>
    <t>8519</t>
  </si>
  <si>
    <t>47047567</t>
  </si>
  <si>
    <t>TOSCANO CARDENAS, LUIS ALBERTO</t>
  </si>
  <si>
    <t>9119</t>
  </si>
  <si>
    <t>9219</t>
  </si>
  <si>
    <t>9319</t>
  </si>
  <si>
    <t>76974402</t>
  </si>
  <si>
    <t xml:space="preserve">PEREZ BUSTINZA, EDISON </t>
  </si>
  <si>
    <t>32957861</t>
  </si>
  <si>
    <t>AREVALO CAVERO, ALEX OMAR</t>
  </si>
  <si>
    <t>73489779</t>
  </si>
  <si>
    <t>BUSTAMANTE QUINDE, JEFERSON ANDRE</t>
  </si>
  <si>
    <t>42105950</t>
  </si>
  <si>
    <t>GRANDEZ PAZ, MIGUEL ANGEL</t>
  </si>
  <si>
    <t>41779666</t>
  </si>
  <si>
    <t>PRESENTACIÓN SUCARI, CESAR</t>
  </si>
  <si>
    <t>23977851</t>
  </si>
  <si>
    <t>PUMACCAHUA QUISPEHUANCA, JOSE LUIS</t>
  </si>
  <si>
    <t>74304898</t>
  </si>
  <si>
    <t>VILLA HUAMAN, ALEXANDER</t>
  </si>
  <si>
    <t>75319472</t>
  </si>
  <si>
    <t>YAPU QUISPE, LIZARDO</t>
  </si>
  <si>
    <t>73078791</t>
  </si>
  <si>
    <t>CIEZA INGA, ANDY SAUL</t>
  </si>
  <si>
    <t>44683225</t>
  </si>
  <si>
    <t>TORRES BARRANTES, JOSELITO</t>
  </si>
  <si>
    <t>9130</t>
  </si>
  <si>
    <t>74942383</t>
  </si>
  <si>
    <t>ACHATA PINTO, JEAN MARCO</t>
  </si>
  <si>
    <t>9730</t>
  </si>
  <si>
    <t>24386725</t>
  </si>
  <si>
    <t>HUAMAN MEZA, JUAN CANCIO</t>
  </si>
  <si>
    <t>1430</t>
  </si>
  <si>
    <t>1530</t>
  </si>
  <si>
    <t>1630</t>
  </si>
  <si>
    <t>1730</t>
  </si>
  <si>
    <t>1830</t>
  </si>
  <si>
    <t>1930</t>
  </si>
  <si>
    <t>2030</t>
  </si>
  <si>
    <t>2130</t>
  </si>
  <si>
    <t>2230</t>
  </si>
  <si>
    <t>2430</t>
  </si>
  <si>
    <t>2530</t>
  </si>
  <si>
    <t>2630</t>
  </si>
  <si>
    <t>2730</t>
  </si>
  <si>
    <t>2830</t>
  </si>
  <si>
    <t>2930</t>
  </si>
  <si>
    <t>3030</t>
  </si>
  <si>
    <t>3930</t>
  </si>
  <si>
    <t>4030</t>
  </si>
  <si>
    <t>4130</t>
  </si>
  <si>
    <t>4330</t>
  </si>
  <si>
    <t>4430</t>
  </si>
  <si>
    <t>4530</t>
  </si>
  <si>
    <t>4630</t>
  </si>
  <si>
    <t>4730</t>
  </si>
  <si>
    <t>4830</t>
  </si>
  <si>
    <t>4930</t>
  </si>
  <si>
    <t>48843679</t>
  </si>
  <si>
    <t>CHUCAS CARLOS, MILTON CESAR</t>
  </si>
  <si>
    <t>46005071</t>
  </si>
  <si>
    <t>BLANCO MONTERROSO, FRANKLIN</t>
  </si>
  <si>
    <t>7431</t>
  </si>
  <si>
    <t>7531</t>
  </si>
  <si>
    <t>32965589</t>
  </si>
  <si>
    <t>BELTRAN SAMAME, JAVIER</t>
  </si>
  <si>
    <t>8031</t>
  </si>
  <si>
    <t>74855048</t>
  </si>
  <si>
    <t>MANCHAY ALVARADO, YEFRIN</t>
  </si>
  <si>
    <t>42333084</t>
  </si>
  <si>
    <t>KANA QUISPE, PABLO MARCELINO</t>
  </si>
  <si>
    <t>76160774</t>
  </si>
  <si>
    <t>CALLAÑAUPA CONDORI, FERNANDO</t>
  </si>
  <si>
    <t>0431</t>
  </si>
  <si>
    <t>0831</t>
  </si>
  <si>
    <t>1331</t>
  </si>
  <si>
    <t>1431</t>
  </si>
  <si>
    <t>1641</t>
  </si>
  <si>
    <t>1741</t>
  </si>
  <si>
    <t>OFICIAL DUCTERO</t>
  </si>
  <si>
    <t>45517123</t>
  </si>
  <si>
    <t>PEREYRA GLASTON, DICK RYAN</t>
  </si>
  <si>
    <t>46054377</t>
  </si>
  <si>
    <t>INGA ASCATE, ALEXANDER</t>
  </si>
  <si>
    <t>5841</t>
  </si>
  <si>
    <t>24580678</t>
  </si>
  <si>
    <t>VILCA ESQUIVEL, ELOY EBERARDO</t>
  </si>
  <si>
    <t>7742</t>
  </si>
  <si>
    <t>7842</t>
  </si>
  <si>
    <t>8642</t>
  </si>
  <si>
    <t>9642</t>
  </si>
  <si>
    <t>9742</t>
  </si>
  <si>
    <t>9942</t>
  </si>
  <si>
    <t>0042</t>
  </si>
  <si>
    <t>0242</t>
  </si>
  <si>
    <t>0342</t>
  </si>
  <si>
    <t>60572832</t>
  </si>
  <si>
    <t>QUISPE MAMANI, HENRRY</t>
  </si>
  <si>
    <t>1242</t>
  </si>
  <si>
    <t>1542</t>
  </si>
  <si>
    <t>1642</t>
  </si>
  <si>
    <t>1742</t>
  </si>
  <si>
    <t>2342</t>
  </si>
  <si>
    <t>4042</t>
  </si>
  <si>
    <t>06769563</t>
  </si>
  <si>
    <t>CAPUÑAY PACHECO, JUAN ERNESTO</t>
  </si>
  <si>
    <t>5142</t>
  </si>
  <si>
    <t>70842758</t>
  </si>
  <si>
    <t>ANCCO TERRAZAS, FATIMA</t>
  </si>
  <si>
    <t>24994091</t>
  </si>
  <si>
    <t>TORRES FLORES, NEYDA</t>
  </si>
  <si>
    <t>48614198</t>
  </si>
  <si>
    <t>HUALLPA CUEVA, YAQUELIN</t>
  </si>
  <si>
    <t>42392287</t>
  </si>
  <si>
    <t>FLOREZ ALVAREZ, MARGARET HELEN</t>
  </si>
  <si>
    <t>7943</t>
  </si>
  <si>
    <t>8843</t>
  </si>
  <si>
    <t>70614036</t>
  </si>
  <si>
    <t>ZELADA FLORES, ROGGER  NECK</t>
  </si>
  <si>
    <t>60237615</t>
  </si>
  <si>
    <t>QUISPE FLORES, YENY YASMINA</t>
  </si>
  <si>
    <t>08531434</t>
  </si>
  <si>
    <t>VEGA PALACO, WILLIAM ROBERTO</t>
  </si>
  <si>
    <t>1543</t>
  </si>
  <si>
    <t>1743</t>
  </si>
  <si>
    <t>ITEM</t>
  </si>
  <si>
    <t>NOMBRE EMPRESA</t>
  </si>
  <si>
    <t>TIPO DE CONTRATISTA</t>
  </si>
  <si>
    <t>CLASIFICACION</t>
  </si>
  <si>
    <t>N° DOC. IDENTIDAD</t>
  </si>
  <si>
    <t>CARGO</t>
  </si>
  <si>
    <t>ÁREA</t>
  </si>
  <si>
    <t>FECHA DE INGRESO A PLANILLA</t>
  </si>
  <si>
    <t>FECHA INGRESO PROYECTO</t>
  </si>
  <si>
    <t>FECHA NACIMIENTO</t>
  </si>
  <si>
    <t>N. CELULAR</t>
  </si>
  <si>
    <t>CORREO ELECTRONICO</t>
  </si>
  <si>
    <t>Tipo de Contrato</t>
  </si>
  <si>
    <t>GENERO</t>
  </si>
  <si>
    <t>CATEGORÍA (MOC/MONC)</t>
  </si>
  <si>
    <t>MANO DE OBRA</t>
  </si>
  <si>
    <t>DIRECCIÓN</t>
  </si>
  <si>
    <t>REGION RESIDENCA</t>
  </si>
  <si>
    <t>PROVINCIA RESIDENCIA</t>
  </si>
  <si>
    <t>DISTRITO RESIDENCIA</t>
  </si>
  <si>
    <t>EDAD</t>
  </si>
  <si>
    <t>NACIONALIDAD</t>
  </si>
  <si>
    <t>ESTADO CIVIL</t>
  </si>
  <si>
    <t>GRADO DE INSTRUCCIÓN</t>
  </si>
  <si>
    <t>INGENIERO /GERENCIA</t>
  </si>
  <si>
    <t>Reporte 26FEB24</t>
  </si>
  <si>
    <t>CONSORCIO INTI PUNKU</t>
  </si>
  <si>
    <t>SACYR CONSTRUCCION PERU S.A.C.</t>
  </si>
  <si>
    <t>FISCALIZABLE</t>
  </si>
  <si>
    <t>BOLIVAR ONOFRE HUGO</t>
  </si>
  <si>
    <t>40605634</t>
  </si>
  <si>
    <t>CHOFER DE BUS</t>
  </si>
  <si>
    <t>GERENCIA ADMINISTRACION Y FINANZAS</t>
  </si>
  <si>
    <t>958472020</t>
  </si>
  <si>
    <t>hugobolivar@gmail.com</t>
  </si>
  <si>
    <t>MASCULINO</t>
  </si>
  <si>
    <t>MOC</t>
  </si>
  <si>
    <t>MOI</t>
  </si>
  <si>
    <t>MZ J LOTE 12 ASOC. DE VIVIENDA LA ALBORADA</t>
  </si>
  <si>
    <t>CARABAYLLO</t>
  </si>
  <si>
    <t>PERUANA</t>
  </si>
  <si>
    <t>SOLTERO</t>
  </si>
  <si>
    <t>EDUCACIÓN SECUNDARIA COMPLETA</t>
  </si>
  <si>
    <t>TALLEDO CHERRES GUSTAVO ENRIQUE / APOLINARES FERNANDEZ RONALD</t>
  </si>
  <si>
    <t>HUANCA TIPULA REYNALDO RENE</t>
  </si>
  <si>
    <t>25862770</t>
  </si>
  <si>
    <t>CHOFER DE CAMIONETA</t>
  </si>
  <si>
    <t>922290757</t>
  </si>
  <si>
    <t>reynaldo24091978@gmail.com</t>
  </si>
  <si>
    <t>AV ALAMAEDA MZ K2 LT 23 CMIT 13</t>
  </si>
  <si>
    <t>CALLAO</t>
  </si>
  <si>
    <t>MARCANO PEREZ JOSE GREGORIO</t>
  </si>
  <si>
    <t>002834180</t>
  </si>
  <si>
    <t>950162542</t>
  </si>
  <si>
    <t>marperjoseg@gmail.com</t>
  </si>
  <si>
    <t>CA. DEAN VALDIVIA 148 DPTO. 13</t>
  </si>
  <si>
    <t>SAN ISIDRO</t>
  </si>
  <si>
    <t>VENEZUELA</t>
  </si>
  <si>
    <t>EDUCACIÓN TÉCNICA COMPLETA</t>
  </si>
  <si>
    <t>CARDENAS RIVERA CARLOS CESAR</t>
  </si>
  <si>
    <t>20719943</t>
  </si>
  <si>
    <t>72carloscr@gmail.com</t>
  </si>
  <si>
    <t>CA.  MZ A LT 17 GRUPO 7 CRUZ DE MOTUPE</t>
  </si>
  <si>
    <t>SAN JUAN DE LURIGANCHO</t>
  </si>
  <si>
    <t>CASADO</t>
  </si>
  <si>
    <t>HUAMANI SANTI FERNANDO ABEL</t>
  </si>
  <si>
    <t>25802601</t>
  </si>
  <si>
    <t>953791875</t>
  </si>
  <si>
    <t>abelhuamani1576@gmail.com</t>
  </si>
  <si>
    <t>HUERTOS DE MANCHAY LT 06 MZ I4</t>
  </si>
  <si>
    <t>PACHACAMAC</t>
  </si>
  <si>
    <t>DIONICIO PANTALEON MAURO</t>
  </si>
  <si>
    <t>40037575</t>
  </si>
  <si>
    <t>maurodioniciopantaleon@gmail.com</t>
  </si>
  <si>
    <t>ASOC. IND LOS ARTESANOS DEL PARQUE INDUSTRIAL N 2 MZ E LT 34</t>
  </si>
  <si>
    <t>ATE</t>
  </si>
  <si>
    <t>GUTIERREZ ROJAS  MIGUEL ERNESTO</t>
  </si>
  <si>
    <t>15854025</t>
  </si>
  <si>
    <t>960505358</t>
  </si>
  <si>
    <t>megutierrezrojas23@gmail.com</t>
  </si>
  <si>
    <t>ASOC. IND. LOS ARTESANOS DEL PARQUE INDUSTRIAL N2 MZ E LT 34</t>
  </si>
  <si>
    <t xml:space="preserve">MACHACUAY DIAZ  EDWIN JORGE </t>
  </si>
  <si>
    <t>40089703</t>
  </si>
  <si>
    <t>984358276</t>
  </si>
  <si>
    <t>edwinmachacuay@gmail.com</t>
  </si>
  <si>
    <t>MZ.L LT .39-40 URB PRADERAS</t>
  </si>
  <si>
    <t>SANTA ANITA</t>
  </si>
  <si>
    <t>CURIPACO MONTELLANOS  JOY JOHNNY</t>
  </si>
  <si>
    <t>40974361</t>
  </si>
  <si>
    <t>johnnycuripaco@gmail.com</t>
  </si>
  <si>
    <t>PROLONGACION LOS GERANIOS MZ. A, LOTE 21, EL PROGRESO I SECTOR</t>
  </si>
  <si>
    <t>GONZALES ROLDAN JHON ALEJANDRO</t>
  </si>
  <si>
    <t>10887001</t>
  </si>
  <si>
    <t>jhongonzales1578@gmail.com</t>
  </si>
  <si>
    <t>CA. 23 #160</t>
  </si>
  <si>
    <t>INDEPENDENCIA</t>
  </si>
  <si>
    <t>DIVORCIADO</t>
  </si>
  <si>
    <t>CARHUAJULCA ANGELES ROBERTO</t>
  </si>
  <si>
    <t>44304419</t>
  </si>
  <si>
    <t>932815240</t>
  </si>
  <si>
    <t>robertocarjoc@hotmail.com</t>
  </si>
  <si>
    <t>MZ D12 LT 10 SECTOR III BOCANEGRA</t>
  </si>
  <si>
    <t>MORALES JUAREZ LENIN DAVID</t>
  </si>
  <si>
    <t>40343545</t>
  </si>
  <si>
    <t>937408522</t>
  </si>
  <si>
    <t>leninvsg@yahoo.es</t>
  </si>
  <si>
    <t>CA. HUANCAVELICA 745</t>
  </si>
  <si>
    <t>PIURA</t>
  </si>
  <si>
    <t>EDUCACIÓN UNIVERSITARIA COMPLETA</t>
  </si>
  <si>
    <t>CERNA ALVINO DAVID ALEJANDRO</t>
  </si>
  <si>
    <t>41500368</t>
  </si>
  <si>
    <t>962367485</t>
  </si>
  <si>
    <t>davidcerna810@gmail.com</t>
  </si>
  <si>
    <t>ASOC. LA GRAMA MZ L LT 12</t>
  </si>
  <si>
    <t>PUENTE PIEDRA</t>
  </si>
  <si>
    <t>CLAVIJO GUERRA JOSE ISIDRO</t>
  </si>
  <si>
    <t>10282478</t>
  </si>
  <si>
    <t>932571465</t>
  </si>
  <si>
    <t>joseisidroclavijoguerra664@gmail.com</t>
  </si>
  <si>
    <t>AAHH RAMIRO PRIALE MZ F LT 9</t>
  </si>
  <si>
    <t>DE LA CRUZ JAVIER ISAAC ABEL</t>
  </si>
  <si>
    <t>07005669</t>
  </si>
  <si>
    <t>967939849</t>
  </si>
  <si>
    <t>isaacabeldelacruz@gmail.com</t>
  </si>
  <si>
    <t xml:space="preserve">AV JULIO CALERO 524 INT 1 </t>
  </si>
  <si>
    <t>CHORRILLOS</t>
  </si>
  <si>
    <t>TENORIO FERNANDEZ JOSUE ALFONSO</t>
  </si>
  <si>
    <t>41852288</t>
  </si>
  <si>
    <t>josue___18@hotmail.com</t>
  </si>
  <si>
    <t>VILLA SAN LUIS MZ F7 LT 7 PAMPLONA ALTA</t>
  </si>
  <si>
    <t>SAN JUAN DE MIRAFLORES</t>
  </si>
  <si>
    <t>Falta</t>
  </si>
  <si>
    <t>CHAVEZ HUARINGA ALEX PETER</t>
  </si>
  <si>
    <t>71212359</t>
  </si>
  <si>
    <t>935148766</t>
  </si>
  <si>
    <t>alexch774@gmail.com</t>
  </si>
  <si>
    <t>CA. 1 MZ. LL LT. 04 A. H. MARTIRES DE SAN JUAN</t>
  </si>
  <si>
    <t>HIGIDIO MENDIZABAL EMILIO</t>
  </si>
  <si>
    <t>41772836</t>
  </si>
  <si>
    <t>992618299</t>
  </si>
  <si>
    <t>ehigidiomendizabal@gmail.com</t>
  </si>
  <si>
    <t>ASOC.VIV.VILLA GLORIA MZ.B LT.5</t>
  </si>
  <si>
    <t>MORENO ARCE EFRAIN AUGUSTO</t>
  </si>
  <si>
    <t>09551992</t>
  </si>
  <si>
    <t>996536664</t>
  </si>
  <si>
    <t>efrainaugusto04@gmail.com</t>
  </si>
  <si>
    <t>JR. JUAN VELASCO MZ 5W LTE 1 EL PROGRESO KM 22</t>
  </si>
  <si>
    <t>MATOS ARONI ANDERSON SMITH</t>
  </si>
  <si>
    <t>41201351</t>
  </si>
  <si>
    <t>930324494</t>
  </si>
  <si>
    <t>smithmatosaroni@gmail.com</t>
  </si>
  <si>
    <t>AV. JORGE CHAVEZ 860 4TA ZONA COLLIQUE</t>
  </si>
  <si>
    <t>COMAS</t>
  </si>
  <si>
    <t>PIANTO SERNA ALFREDO</t>
  </si>
  <si>
    <t>20029093</t>
  </si>
  <si>
    <t>apiantos@hotmail.com</t>
  </si>
  <si>
    <t>UV UNIDAD VECINAL N° 3 P 4 SC T M2 O LT. O INT. 8 428</t>
  </si>
  <si>
    <t>SALCEDO CONDORI NERIO</t>
  </si>
  <si>
    <t>42199936</t>
  </si>
  <si>
    <t>942144204</t>
  </si>
  <si>
    <t>nefut-emp@hotmail.com</t>
  </si>
  <si>
    <t>MZ. K LT. 38 SAN HILARION SECTOR II</t>
  </si>
  <si>
    <t>CHOTA VIERA LUPE</t>
  </si>
  <si>
    <t>05381859</t>
  </si>
  <si>
    <t>928133751</t>
  </si>
  <si>
    <t>lupechota.43@gmail.com</t>
  </si>
  <si>
    <t>FEMENINO</t>
  </si>
  <si>
    <t>JR HUARAZ 748</t>
  </si>
  <si>
    <t>BREÑA</t>
  </si>
  <si>
    <t>TAPIA RETAMOZO WALTER</t>
  </si>
  <si>
    <t>40422234</t>
  </si>
  <si>
    <t>942822362</t>
  </si>
  <si>
    <t>wtapia2011@hotmail.com</t>
  </si>
  <si>
    <t>CA. AGUAS VERDES 189 VILLA HERMOSA</t>
  </si>
  <si>
    <t>EL AGUSTINO</t>
  </si>
  <si>
    <t>YUCRA OLARTE JHONNY ROBERTO</t>
  </si>
  <si>
    <t>09685138</t>
  </si>
  <si>
    <t>919712526</t>
  </si>
  <si>
    <t>jhonnyisaias55.7@gmail.com</t>
  </si>
  <si>
    <t>AV. 2 DE OCTUBRE MZ H3 LT 25 AAHH LOS OLIVOS DE PRO</t>
  </si>
  <si>
    <t>LOS OLIVOS</t>
  </si>
  <si>
    <t>VARGAS BARRANTES PEDRO CLAVER</t>
  </si>
  <si>
    <t>44077961</t>
  </si>
  <si>
    <t>967760935</t>
  </si>
  <si>
    <t>pedrovargasbarrantes16@gmail.com</t>
  </si>
  <si>
    <t>CA. JOSE CARLOS MARIATEGUI MZ 148 LOTE 6</t>
  </si>
  <si>
    <t>ANCON</t>
  </si>
  <si>
    <t>VARGAS TORRES NORMA</t>
  </si>
  <si>
    <t>42468273</t>
  </si>
  <si>
    <t>normavargastorres78@gmail.com</t>
  </si>
  <si>
    <t xml:space="preserve">JR. DIEGO DE LA TORRE 1591 </t>
  </si>
  <si>
    <t>CERCADO DE LIMA</t>
  </si>
  <si>
    <t>ALAVENA REYES PATRICIA</t>
  </si>
  <si>
    <t>09077909</t>
  </si>
  <si>
    <t>patricialavena123@gmail.com</t>
  </si>
  <si>
    <t>PSJ. PUNTA ZARATE 125 URB ASTETE SAN MIGUEL</t>
  </si>
  <si>
    <t>SAN MIGUEL</t>
  </si>
  <si>
    <t>DIANDERAS LAZO MAGALY ROXANA</t>
  </si>
  <si>
    <t>41138860</t>
  </si>
  <si>
    <t>nemesiamontero817@gmail.com</t>
  </si>
  <si>
    <t>MZ F 14 LT 17 FRATERNIDAD BOCA NEGRA - SECTOR 04</t>
  </si>
  <si>
    <t>ESPINOZA TORREALVA SACRAMENTA</t>
  </si>
  <si>
    <t>45650001</t>
  </si>
  <si>
    <t>criss12espinoza@gmail.com</t>
  </si>
  <si>
    <t>CA. JOSE DE SAN MARTIN MZ N PRIMA LT 42</t>
  </si>
  <si>
    <t>UCHIRI ARRIBASPLATA ANGELO JONATHAN</t>
  </si>
  <si>
    <t>74778590</t>
  </si>
  <si>
    <t>932281463</t>
  </si>
  <si>
    <t>angelouchiri56@gmail.com</t>
  </si>
  <si>
    <t>JR. REAL FELIPE 190 PAYET</t>
  </si>
  <si>
    <t>QUISPE MENESES DANIEL ALEXIS</t>
  </si>
  <si>
    <t>74996712</t>
  </si>
  <si>
    <t>930770156</t>
  </si>
  <si>
    <t>alexisjhonny1309@gmail.com</t>
  </si>
  <si>
    <t>SARITA COLONIA II SECTOR MZ. A LT. 23</t>
  </si>
  <si>
    <t>RONDOY ALBUJAR JORGE ARMANDO</t>
  </si>
  <si>
    <t>42723766</t>
  </si>
  <si>
    <t>936190977</t>
  </si>
  <si>
    <t>jorge.rondoy_12@hotmail.com</t>
  </si>
  <si>
    <t>LAS COLINAS MZA. F LOTE. 16 ASOSIACION DE VIVIENDAS LAS COLINAS</t>
  </si>
  <si>
    <t>MACHACA TAMANI CARLOS RAUL</t>
  </si>
  <si>
    <t>90388791</t>
  </si>
  <si>
    <t>machacatamanicarlosraul@gmail.com</t>
  </si>
  <si>
    <t>MZ D3 LT 34 SECTOR ANGAMOS</t>
  </si>
  <si>
    <t>VENTANILLA</t>
  </si>
  <si>
    <t>BERNAL VERA CHEYLY NERELLA</t>
  </si>
  <si>
    <t>78288019</t>
  </si>
  <si>
    <t>Cheylibernal@gmail.com</t>
  </si>
  <si>
    <t>MONC</t>
  </si>
  <si>
    <t>MZ C LT 2 HARAS DE CHILLÓN</t>
  </si>
  <si>
    <t>MOROTE PEREYRA MARTIN ANTONIO</t>
  </si>
  <si>
    <t>74215317</t>
  </si>
  <si>
    <t>zmar.26.03@gmail.com</t>
  </si>
  <si>
    <t>AV REVOLUCION 2993 5TA ZONA COLLIQUE</t>
  </si>
  <si>
    <t>URIBE ARIAS LUISA MARGARITA</t>
  </si>
  <si>
    <t>40166871</t>
  </si>
  <si>
    <t>liuma7904@gmail.com</t>
  </si>
  <si>
    <t>JR- LIMA MZ F LTE 39 SANTA ROSA</t>
  </si>
  <si>
    <t>CHIPANA TANGA LUIS ENRIQUE</t>
  </si>
  <si>
    <t>07139597</t>
  </si>
  <si>
    <t>luis.chipana1966@gmail.com</t>
  </si>
  <si>
    <t>AV LOS PINOS 540 ERMITAÑO</t>
  </si>
  <si>
    <t>MIGUEL TRIVEÑO FRANK EDISSON</t>
  </si>
  <si>
    <t>42276271</t>
  </si>
  <si>
    <t>frankmiguel151@gmail.com</t>
  </si>
  <si>
    <t>JR.LAS JUNCIAS 927 LAS FLORES</t>
  </si>
  <si>
    <t>CHAVEZ COLLANTES JOSE WILDER</t>
  </si>
  <si>
    <t>09792342</t>
  </si>
  <si>
    <t>jwchavezc2628@hotmail.com</t>
  </si>
  <si>
    <t>PSJ LOS PINOS MZ B LT 13 AAHH SANTA ROSA PAYET</t>
  </si>
  <si>
    <t>UCHIRI LESCANO ALEXANDER ANTENOR</t>
  </si>
  <si>
    <t>40443464</t>
  </si>
  <si>
    <t>alexander_aul2011@hotmail.com</t>
  </si>
  <si>
    <t xml:space="preserve">JR REAL FELIPE 190 PAYET </t>
  </si>
  <si>
    <t>URCIA CHAVEZ MARIO VALENTIN</t>
  </si>
  <si>
    <t>32965622</t>
  </si>
  <si>
    <t>mario.urciachavez@gmail.com</t>
  </si>
  <si>
    <t>MZ 148 LT 04 CA. JOSE CARLOS MARIATEGUI LOMAS DE ANCON</t>
  </si>
  <si>
    <t>QUISPE BAZAN FELIX HERNAN</t>
  </si>
  <si>
    <t>46809051</t>
  </si>
  <si>
    <t>918597921</t>
  </si>
  <si>
    <t>qb.hernan.10@gmail.com</t>
  </si>
  <si>
    <t>RIVA AGUERO MZ.L2 LT.2 AAHH CAHUIDE</t>
  </si>
  <si>
    <t>DE LA CADENA VELASQUEZ CARLOS PAUL</t>
  </si>
  <si>
    <t>41095725</t>
  </si>
  <si>
    <t>940114521</t>
  </si>
  <si>
    <t>carlospaul1906@hotmail.com</t>
  </si>
  <si>
    <t>URB. FILADELFIA MZ E LT 08</t>
  </si>
  <si>
    <t>SAN MARTIN DE PORRES</t>
  </si>
  <si>
    <t>ALBINO QUISPE EDWIN MIGUEL</t>
  </si>
  <si>
    <t>44442216</t>
  </si>
  <si>
    <t>942055637</t>
  </si>
  <si>
    <t>edwinalbinoquispe@gmail.com</t>
  </si>
  <si>
    <t>COOP. UNION 372 - LA CALICHERA</t>
  </si>
  <si>
    <t>DEL AGUILA BARBOZA TOMMY FOSTER</t>
  </si>
  <si>
    <t>00098229</t>
  </si>
  <si>
    <t>956670924</t>
  </si>
  <si>
    <t>tommyfoster1972@hotmail.com</t>
  </si>
  <si>
    <t>CA. CARAZ 192</t>
  </si>
  <si>
    <t>BARRANCO</t>
  </si>
  <si>
    <t>VASQUEZ RAMOS JOHN KENNY</t>
  </si>
  <si>
    <t>40917159</t>
  </si>
  <si>
    <t>987110842</t>
  </si>
  <si>
    <t>john_k0411@hotmail.com</t>
  </si>
  <si>
    <t>AV.MEXICO 280 URB.EL PARRAL</t>
  </si>
  <si>
    <t>ROMERO HUAMAN JAIME</t>
  </si>
  <si>
    <t>48476576</t>
  </si>
  <si>
    <t>jaimeromeroh77@gmail.com</t>
  </si>
  <si>
    <t>AGRUP. FAM NUEVA GENERACION AMPL A Y B MZ. C LT. 09</t>
  </si>
  <si>
    <t>MOSCOL CERDAN MARTIN</t>
  </si>
  <si>
    <t>43480328</t>
  </si>
  <si>
    <t>moscolcerdanmartin@gmail.com</t>
  </si>
  <si>
    <t>PSJ 24 MZ F2 LOTE 13 AAHH 3 DE MAYO</t>
  </si>
  <si>
    <t>CHAVARRIA QUISPE JAVIER</t>
  </si>
  <si>
    <t>40713885</t>
  </si>
  <si>
    <t>chavarriaquispejavier@gmail.com</t>
  </si>
  <si>
    <t>AAHH VILLA 2 DE ENERO MZ X LT04 SANTA MARIA</t>
  </si>
  <si>
    <t>GONZALES CABRERA MARCO ANTONIO</t>
  </si>
  <si>
    <t>42183732</t>
  </si>
  <si>
    <t>msgonzalez@sacyr.com</t>
  </si>
  <si>
    <t>CA. 23 N° 120 URB. TUPAC AMARU</t>
  </si>
  <si>
    <t>ROMERO ESCOBAR JOSE ANTONIO</t>
  </si>
  <si>
    <t>41672514</t>
  </si>
  <si>
    <t>jromero4167@gmail.com</t>
  </si>
  <si>
    <t>ASOC.PRO LA GRAMA MZ.A LT.25</t>
  </si>
  <si>
    <t>LOZANO SILVA WILSON ALFREDO</t>
  </si>
  <si>
    <t>40948934</t>
  </si>
  <si>
    <t>wilson.lozano81.s@gmail.com</t>
  </si>
  <si>
    <t>AVENIDA NARANJAL N° 1421</t>
  </si>
  <si>
    <t>AYALA ACEVEDO JULIO CESAR</t>
  </si>
  <si>
    <t>15358774</t>
  </si>
  <si>
    <t>julito_ayala1974@hotmail.com</t>
  </si>
  <si>
    <t>PSJ SANTA ROSA DPTO 252</t>
  </si>
  <si>
    <t>SAN BORJA</t>
  </si>
  <si>
    <t>JULCA CHAVEZ JUNIOR JOHN</t>
  </si>
  <si>
    <t>44262291</t>
  </si>
  <si>
    <t>jhon.julca.chavez@gmail.com</t>
  </si>
  <si>
    <t>MZ.B LT.18 SECTOR 7 GRUPO 2A</t>
  </si>
  <si>
    <t xml:space="preserve">VILLA EL SALVADOR </t>
  </si>
  <si>
    <t>PALMA BECERRA MIGUEL ANGEL</t>
  </si>
  <si>
    <t>47256032</t>
  </si>
  <si>
    <t>miguel18241@hotmail.com</t>
  </si>
  <si>
    <t>MZ A LT 10 ASOC. SAN JUAN</t>
  </si>
  <si>
    <t>AGUILAR ROBLES MICHAEL ANTONIO</t>
  </si>
  <si>
    <t>40142584</t>
  </si>
  <si>
    <t>yosiemprecreo@gmail.com</t>
  </si>
  <si>
    <t>PSJ. 46 AAHH LUIS ALBERTO SANCHEZ MZ. S LT. 19</t>
  </si>
  <si>
    <t>CARRILLO CARRILLO CARLOS JAVIER</t>
  </si>
  <si>
    <t>75228630</t>
  </si>
  <si>
    <t>936839348</t>
  </si>
  <si>
    <t>carrillocarrillocj17@gmail.com</t>
  </si>
  <si>
    <t xml:space="preserve">MZ. H17 LT.27 </t>
  </si>
  <si>
    <t>MI PERU</t>
  </si>
  <si>
    <t>CHAVEZ DIAZ JOSE DANIEL</t>
  </si>
  <si>
    <t>46765299</t>
  </si>
  <si>
    <t>977738367</t>
  </si>
  <si>
    <t>jdanielchd1991@hotmail.com</t>
  </si>
  <si>
    <t>CA. CAPAC SIHUAS 169 TAHUANTINSUYO</t>
  </si>
  <si>
    <t>FABIAN REYES JUAN MANUEL</t>
  </si>
  <si>
    <t>43475813</t>
  </si>
  <si>
    <t>986027299</t>
  </si>
  <si>
    <t>manuelking20@hotmail.com</t>
  </si>
  <si>
    <t>CA. 11 URB SANTA ANA MZ. D2 LT. 09</t>
  </si>
  <si>
    <t>DOMINGUEZ SILVERA ELIAS MITCHELL</t>
  </si>
  <si>
    <t>09669204</t>
  </si>
  <si>
    <t>950911814</t>
  </si>
  <si>
    <t>mitchell_24_72@hotmail.com</t>
  </si>
  <si>
    <t>JR. LAS BLENDAS 471 ASOC. INCA MANCO CAPAC</t>
  </si>
  <si>
    <t>BECERRA LINARES GALYS MILCIADES</t>
  </si>
  <si>
    <t>75957940</t>
  </si>
  <si>
    <t>galysbecerralinares@gmail.com</t>
  </si>
  <si>
    <t>JR. CAJAMARCA MZ. A LT. 11</t>
  </si>
  <si>
    <t>GARCIA HERRERA DARWIN DANNER</t>
  </si>
  <si>
    <t>45032150</t>
  </si>
  <si>
    <t>933531374</t>
  </si>
  <si>
    <t>dannergarcia748@gmail.com</t>
  </si>
  <si>
    <t xml:space="preserve">CASERIO HUARHUAR S/N CARMEN DE LA FRONTERA </t>
  </si>
  <si>
    <t>HUANCABAMBA</t>
  </si>
  <si>
    <t>GUIMARAY VALVERDE GUILLERMO MITCHEL</t>
  </si>
  <si>
    <t>09551553</t>
  </si>
  <si>
    <t>mt12valverde@gmail.com</t>
  </si>
  <si>
    <t xml:space="preserve">CA. LOS ROSALES N° 333 KL. 19 EL PROGRESO </t>
  </si>
  <si>
    <t>QUINTANA BRICEÑO FRANCISCO MARTIN</t>
  </si>
  <si>
    <t>06750527</t>
  </si>
  <si>
    <t>franciscoquintana110@gmail.com</t>
  </si>
  <si>
    <t>AV. LA PAZ 2357 URB LA MORERAS</t>
  </si>
  <si>
    <t>LA PERLA</t>
  </si>
  <si>
    <t>TORRES SANCHEZ ISAAC JUAN</t>
  </si>
  <si>
    <t>40598786</t>
  </si>
  <si>
    <t>isaac2018torres@outlook.com</t>
  </si>
  <si>
    <t xml:space="preserve"> MZ.A LT.03 AGRUP.FAMILIAR LAS TERRAZAS DE SAN GERONIMO </t>
  </si>
  <si>
    <t>PERUANO</t>
  </si>
  <si>
    <t>ACEVEDO SOTELO RAUL</t>
  </si>
  <si>
    <t>43329213</t>
  </si>
  <si>
    <t>raulacevedosotelo021185@gmail.com</t>
  </si>
  <si>
    <t xml:space="preserve">OTROS ANEXO 9 DE OCTUBRE MZA. J LOTE. 9 </t>
  </si>
  <si>
    <t>CAÑETE</t>
  </si>
  <si>
    <t>QUILMANA</t>
  </si>
  <si>
    <t>MIGUEL BONIFAZ ISMAEL JESUS</t>
  </si>
  <si>
    <t>09902537</t>
  </si>
  <si>
    <t>ismaelmiguelbonifaz2011@gmail.com</t>
  </si>
  <si>
    <t xml:space="preserve">JR. ENRIQUE GUZMAN Y VALLE S/N PISO 1 ASOC. PORTALES DEL NORTE MZ. L LT. 12 </t>
  </si>
  <si>
    <t xml:space="preserve">CADENILLAS ROCCA NELSON ROBERT </t>
  </si>
  <si>
    <t>09643887</t>
  </si>
  <si>
    <t>nelso1422cr@hotmail.com</t>
  </si>
  <si>
    <t>CALLE ABRAHAM VALDELOMAR 137 URB.ARBOLEDA</t>
  </si>
  <si>
    <t xml:space="preserve">SOLTERO </t>
  </si>
  <si>
    <t>MENDOZA VILCA KEVIN ANTHONY</t>
  </si>
  <si>
    <t>74931982</t>
  </si>
  <si>
    <t>kevinmendoza.kmv@gmail.com</t>
  </si>
  <si>
    <t>AV. REPUBLICA DEL PERU 957 PISO 2 URB HUAQUILLAY 1 ETAPA</t>
  </si>
  <si>
    <t>ALIAGA MEZA JESUS</t>
  </si>
  <si>
    <t>40924662</t>
  </si>
  <si>
    <t>SERVICIOS GENERALES</t>
  </si>
  <si>
    <t>07/04/1980</t>
  </si>
  <si>
    <t>jesusito1981.m@gmail.com</t>
  </si>
  <si>
    <t>ASOCIACIÓN EL PARAÍSO MZ G LOTE 7</t>
  </si>
  <si>
    <t>SECUNDARIA COMPLETA</t>
  </si>
  <si>
    <t>MARTIN ANTONIO ESCATE HUAYANCA</t>
  </si>
  <si>
    <t>PALOMINO ALVAREZ EDY ELEXANDER</t>
  </si>
  <si>
    <t>06879597</t>
  </si>
  <si>
    <t>12/04/1965</t>
  </si>
  <si>
    <t>edy.palomino65@gmail.com</t>
  </si>
  <si>
    <t>JR PIURA 675</t>
  </si>
  <si>
    <t>DOMINGUEZ AREVALO JULIA EDITH</t>
  </si>
  <si>
    <t>48518429</t>
  </si>
  <si>
    <t>16/10/1990</t>
  </si>
  <si>
    <t>dominguezjulia422@gmail.com</t>
  </si>
  <si>
    <t>JR. VENUS MZ L 1 - LTE 28 - AA.HH NUEVO PACHACUTEC</t>
  </si>
  <si>
    <t>SOLTERA</t>
  </si>
  <si>
    <t>CALLUPE VALDEZ ALEJO</t>
  </si>
  <si>
    <t>10532990</t>
  </si>
  <si>
    <t>17/02/1973</t>
  </si>
  <si>
    <t>alexiscallupevaldez@gmail.com</t>
  </si>
  <si>
    <t>RC</t>
  </si>
  <si>
    <t>A.A.H.H CARLOS MAUEL COX ROSSE MZ Q LT25</t>
  </si>
  <si>
    <t>CONVIVIENTE</t>
  </si>
  <si>
    <t>PUICON TULLUME JORGE ENRIQUE</t>
  </si>
  <si>
    <t>08875771</t>
  </si>
  <si>
    <t>05/07/1968</t>
  </si>
  <si>
    <t>jpuicontullume@gmail.com</t>
  </si>
  <si>
    <t xml:space="preserve">AA. HH. SEÑOR DE LOS MILAGROS, MZ H; LT 16 </t>
  </si>
  <si>
    <t>VILLA EL SALVADOR</t>
  </si>
  <si>
    <t>TAREO DE PERSONAL DE REGIMEN COMUN OBRERO - MES DE OCTUBRE DEL 2021</t>
  </si>
  <si>
    <t>DESCUENTOS POR PAGO EN EXCESO</t>
  </si>
  <si>
    <t>ADJUNTAR SUSTENTO</t>
  </si>
  <si>
    <t>Ciclo de Pago 01 al 31 de Octubre - Haber basico</t>
  </si>
  <si>
    <t>Ciclo de HE: 15 de Setiembre al 14 de Octubre del 2021</t>
  </si>
  <si>
    <t>MARCAR CON UNA X, por política todo el personal con puesto de salud</t>
  </si>
  <si>
    <t>PERMISO SIN GOCE</t>
  </si>
  <si>
    <t>SUSPENCIÓN</t>
  </si>
  <si>
    <t>LICENCIA Fallecimiento</t>
  </si>
  <si>
    <t>VIE</t>
  </si>
  <si>
    <t>SAB</t>
  </si>
  <si>
    <t>LUN</t>
  </si>
  <si>
    <t>MAR</t>
  </si>
  <si>
    <t>MIE</t>
  </si>
  <si>
    <t>70277080</t>
  </si>
  <si>
    <t>207071</t>
  </si>
  <si>
    <t>ACEVEDO ALFARO LUIS DIEGO</t>
  </si>
  <si>
    <t>42868349</t>
  </si>
  <si>
    <t>200060</t>
  </si>
  <si>
    <t xml:space="preserve">ACUÑA ALVARADO CARLOS JOSEPI </t>
  </si>
  <si>
    <t>TECNICO DE LABORATORIO</t>
  </si>
  <si>
    <t>73869977</t>
  </si>
  <si>
    <t>205253</t>
  </si>
  <si>
    <t>AGUEDO LUCERO MANUEL FREDY</t>
  </si>
  <si>
    <t>INGENIERO ASISTENTE DE PR</t>
  </si>
  <si>
    <t>DP</t>
  </si>
  <si>
    <t>46546948</t>
  </si>
  <si>
    <t>205314</t>
  </si>
  <si>
    <t>NO FISCALIZABLE</t>
  </si>
  <si>
    <t>AGUILAR ASCON ADALBERTO ANTONIO</t>
  </si>
  <si>
    <t>MEDICO OCUPACIONAL DE OBR</t>
  </si>
  <si>
    <t>71091814</t>
  </si>
  <si>
    <t>210057</t>
  </si>
  <si>
    <t>AGUILAR SOTELO CRISTHIAN ALEXIS</t>
  </si>
  <si>
    <t>10056992</t>
  </si>
  <si>
    <t>212277</t>
  </si>
  <si>
    <t>ALAYO SALAZAR VICTOR LORENZO</t>
  </si>
  <si>
    <t>INGENIERO SENIOR ICT</t>
  </si>
  <si>
    <t>74926558</t>
  </si>
  <si>
    <t>212191</t>
  </si>
  <si>
    <t>ALBERCA ALBAN DANIEL ALBERTO</t>
  </si>
  <si>
    <t>44822334</t>
  </si>
  <si>
    <t>210099</t>
  </si>
  <si>
    <t>ALVA ALAYO JAVIER</t>
  </si>
  <si>
    <t>45891556</t>
  </si>
  <si>
    <t>206317</t>
  </si>
  <si>
    <t>ALVARADO ESCOBAR CESAR AUGUSTO</t>
  </si>
  <si>
    <t>72301226</t>
  </si>
  <si>
    <t>212220</t>
  </si>
  <si>
    <t>ALVARADO GALDOS JUANA IRIS</t>
  </si>
  <si>
    <t>71457300</t>
  </si>
  <si>
    <t>212146</t>
  </si>
  <si>
    <t>ALVARADO OYOLA SONYA</t>
  </si>
  <si>
    <t>ASISTENTE DE GESTION DE P</t>
  </si>
  <si>
    <t>001607626</t>
  </si>
  <si>
    <t>206940</t>
  </si>
  <si>
    <t>ALVEAL GONZALEZ  CARLOS ANTONIO</t>
  </si>
  <si>
    <t>ESPECIALISTA TECNICO REGL</t>
  </si>
  <si>
    <t>47836510</t>
  </si>
  <si>
    <t>AMARANTO PAJILLA DAVID JUNIOR</t>
  </si>
  <si>
    <t>ASISTENTE DE EQUIPOS</t>
  </si>
  <si>
    <t>44348466</t>
  </si>
  <si>
    <t>202017</t>
  </si>
  <si>
    <t>ANAYA JORGE MANUEL</t>
  </si>
  <si>
    <t>INGENIERO SENIOR DE PLANE</t>
  </si>
  <si>
    <t>71906796</t>
  </si>
  <si>
    <t>ANCALLE AGUILAR EMERSON</t>
  </si>
  <si>
    <t>41641811</t>
  </si>
  <si>
    <t>209576</t>
  </si>
  <si>
    <t>ANCAS NAVARRO KARLA JULISA</t>
  </si>
  <si>
    <t>72003796</t>
  </si>
  <si>
    <t>212195</t>
  </si>
  <si>
    <t>ANCHAPURI CHAMBILLA YOCELYN AURORA</t>
  </si>
  <si>
    <t>AUXILIAR DE CALIDAD</t>
  </si>
  <si>
    <t>40971841</t>
  </si>
  <si>
    <t>201584</t>
  </si>
  <si>
    <t>ANDRADE CHACALIAZA GERARDO</t>
  </si>
  <si>
    <t>40652172</t>
  </si>
  <si>
    <t>200072</t>
  </si>
  <si>
    <t>APOLINARES FERNANDEZ RONALD</t>
  </si>
  <si>
    <t>JEFE DE ADM Y CONT DE OBR</t>
  </si>
  <si>
    <t>70439288</t>
  </si>
  <si>
    <t>208886</t>
  </si>
  <si>
    <t>ARANA CASTILLO ROSSANA</t>
  </si>
  <si>
    <t>ANALISTA SBC</t>
  </si>
  <si>
    <t>09693043</t>
  </si>
  <si>
    <t>209382</t>
  </si>
  <si>
    <t>ARCE GUILLERMO CESAR JOSE</t>
  </si>
  <si>
    <t>72113920</t>
  </si>
  <si>
    <t>212290</t>
  </si>
  <si>
    <t>ARIS CARBONERO BRYAN ALFONSO</t>
  </si>
  <si>
    <t>76057675</t>
  </si>
  <si>
    <t>205474</t>
  </si>
  <si>
    <t>ASENCIOS PANTOJA ELIZABETH KETTY</t>
  </si>
  <si>
    <t>ANALISTA SIG DE MEDIO AMB</t>
  </si>
  <si>
    <t>40538322</t>
  </si>
  <si>
    <t>200293</t>
  </si>
  <si>
    <t>ASTUDILLO MENDOZA  LUIS</t>
  </si>
  <si>
    <t>SUPERVISOR DE SST</t>
  </si>
  <si>
    <t>43957894</t>
  </si>
  <si>
    <t>206295</t>
  </si>
  <si>
    <t>ATARAMA ACUÑA  MARIA CELESTE ISABEL</t>
  </si>
  <si>
    <t>INGENIERO DE SST</t>
  </si>
  <si>
    <t>71056808</t>
  </si>
  <si>
    <t>212184</t>
  </si>
  <si>
    <t>AVALOS RAMOS JARED RAY</t>
  </si>
  <si>
    <t>48035588</t>
  </si>
  <si>
    <t>209242</t>
  </si>
  <si>
    <t>AVILA ORTEGA SHARON ENIMIA</t>
  </si>
  <si>
    <t>71455901</t>
  </si>
  <si>
    <t>210019</t>
  </si>
  <si>
    <t>AYALA MUÑOZ ALEXANDRO ANTONIO</t>
  </si>
  <si>
    <t>09927120</t>
  </si>
  <si>
    <t>212295</t>
  </si>
  <si>
    <t>BARCENA MUÑANTE VICTOR ALEXANDERS</t>
  </si>
  <si>
    <t>04439606</t>
  </si>
  <si>
    <t>202131</t>
  </si>
  <si>
    <t>BARRENECHEA ORTIZ NOELIA</t>
  </si>
  <si>
    <t>ANALISTA DE SIG</t>
  </si>
  <si>
    <t>43695164</t>
  </si>
  <si>
    <t>207205</t>
  </si>
  <si>
    <t>BECERRA HERMOSILLA EDINSON</t>
  </si>
  <si>
    <t>71095549</t>
  </si>
  <si>
    <t>208623</t>
  </si>
  <si>
    <t>BECERRA JIMENEZ EVELIN JUSEILI</t>
  </si>
  <si>
    <t>ARQUITECTA</t>
  </si>
  <si>
    <t>15283234</t>
  </si>
  <si>
    <t>210017</t>
  </si>
  <si>
    <t>BECERRA YALAN JORGE LUIS</t>
  </si>
  <si>
    <t>71446796</t>
  </si>
  <si>
    <t>209063</t>
  </si>
  <si>
    <t>BEDREGAL FLORES TATIANA MARISOL</t>
  </si>
  <si>
    <t>SUSP</t>
  </si>
  <si>
    <t>005503120</t>
  </si>
  <si>
    <t>207612</t>
  </si>
  <si>
    <t>BERGERA LEKUONA  NEREA</t>
  </si>
  <si>
    <t>INGENIERO AERONAUTICO</t>
  </si>
  <si>
    <t>09983195</t>
  </si>
  <si>
    <t>201610</t>
  </si>
  <si>
    <t>BOBADILLA PAZ CARLOS ENRIQUE</t>
  </si>
  <si>
    <t>46040334</t>
  </si>
  <si>
    <t>205328</t>
  </si>
  <si>
    <t>BORJA GABRIEL FERNANDO JAVIER</t>
  </si>
  <si>
    <t>46227152</t>
  </si>
  <si>
    <t>212232</t>
  </si>
  <si>
    <t>BORJA ZAVALA OSCAR HUGO</t>
  </si>
  <si>
    <t>43729623</t>
  </si>
  <si>
    <t>212027</t>
  </si>
  <si>
    <t>BORJAS CHUNGA ANDREA LIZBETH</t>
  </si>
  <si>
    <t>JEFE DE FRENTE</t>
  </si>
  <si>
    <t>004620570</t>
  </si>
  <si>
    <t>205942</t>
  </si>
  <si>
    <t>BRIHUEGA GONZALEZ DAVID</t>
  </si>
  <si>
    <t>GERENTE DE PROYECTO</t>
  </si>
  <si>
    <t>70222576</t>
  </si>
  <si>
    <t>206851</t>
  </si>
  <si>
    <t>BRIONES PASTOR EDWIN</t>
  </si>
  <si>
    <t>16781888</t>
  </si>
  <si>
    <t>212252</t>
  </si>
  <si>
    <t>BRUNO VASQUEZ WILLIAN MANUEL</t>
  </si>
  <si>
    <t>SUPERVISOR DE PRODUCCION</t>
  </si>
  <si>
    <t>72200615</t>
  </si>
  <si>
    <t>210998</t>
  </si>
  <si>
    <t>BURGOS BUSTAMANTE DANIEL MATEO</t>
  </si>
  <si>
    <t>46653623</t>
  </si>
  <si>
    <t>212221</t>
  </si>
  <si>
    <t>CABALLERO RAMIREZ MILAGROS LISSETH</t>
  </si>
  <si>
    <t>ARQUITECTA DE ACABADOS</t>
  </si>
  <si>
    <t>71788151</t>
  </si>
  <si>
    <t>212226</t>
  </si>
  <si>
    <t>CABANA HUACCAN ALEXANDER</t>
  </si>
  <si>
    <t>25629262</t>
  </si>
  <si>
    <t>205308</t>
  </si>
  <si>
    <t>CABRERA GAMARRA ALDO EDUARDO</t>
  </si>
  <si>
    <t>09715715</t>
  </si>
  <si>
    <t>212233</t>
  </si>
  <si>
    <t>CACERES EUSEBIO WILSON AQUILES</t>
  </si>
  <si>
    <t>SUPERVISOR DE SEGURIDAD OPERACIONAL</t>
  </si>
  <si>
    <t>42021985</t>
  </si>
  <si>
    <t>212291</t>
  </si>
  <si>
    <t>CAMPOS RODRIGUEZ ERICK</t>
  </si>
  <si>
    <t>47104385</t>
  </si>
  <si>
    <t>206623</t>
  </si>
  <si>
    <t>CANALES RIVAS JUAN GABRIEL</t>
  </si>
  <si>
    <t>28315184</t>
  </si>
  <si>
    <t>200033</t>
  </si>
  <si>
    <t>CANCHARI GUTIERREZ  GORQUI</t>
  </si>
  <si>
    <t>JEFE DE LABORATORIO</t>
  </si>
  <si>
    <t>74610702</t>
  </si>
  <si>
    <t>210451</t>
  </si>
  <si>
    <t>CAPRIOLO MALASQUEZ LUCA GIOVANNI</t>
  </si>
  <si>
    <t>40969543</t>
  </si>
  <si>
    <t>212241</t>
  </si>
  <si>
    <t>CAPULLAY LOPEZ EDWIN</t>
  </si>
  <si>
    <t>10370547</t>
  </si>
  <si>
    <t>203539</t>
  </si>
  <si>
    <t>CARBAJAL BARRANTES CHRISTIAN</t>
  </si>
  <si>
    <t>CAPACITADOR DE SST</t>
  </si>
  <si>
    <t>46890687</t>
  </si>
  <si>
    <t>211343</t>
  </si>
  <si>
    <t>CARHUAMACA CHACCARA CYNTHIA ALISON</t>
  </si>
  <si>
    <t>42701897</t>
  </si>
  <si>
    <t>205261</t>
  </si>
  <si>
    <t>CARI ROQUE JOSE GIL</t>
  </si>
  <si>
    <t>ANALISTA DE VALORIZACIONES Y SUBCONTRATO</t>
  </si>
  <si>
    <t>75652924</t>
  </si>
  <si>
    <t>212275</t>
  </si>
  <si>
    <t>CARRASCO CANCHARI ANDRÉ ÍVAN</t>
  </si>
  <si>
    <t>AUXILIAR DE MEDIO AMBIENTE</t>
  </si>
  <si>
    <t>25857067</t>
  </si>
  <si>
    <t>212125</t>
  </si>
  <si>
    <t>CASELLA AZAÑEDO OMAR JAIR</t>
  </si>
  <si>
    <t>ASISTENTE DE CONTROL DOCU</t>
  </si>
  <si>
    <t>40047493</t>
  </si>
  <si>
    <t>200565</t>
  </si>
  <si>
    <t>CASTAÑEDA GUTIERREZ DE CSORDÁS BERTHA ELENA</t>
  </si>
  <si>
    <t>ADMINISTRADOR DE CONTRATO</t>
  </si>
  <si>
    <t>70484928</t>
  </si>
  <si>
    <t>210446</t>
  </si>
  <si>
    <t>CASTILLA TEJADA CLAUDIA</t>
  </si>
  <si>
    <t>ANALISTA DE LOGISTICA</t>
  </si>
  <si>
    <t>70649918</t>
  </si>
  <si>
    <t>206657</t>
  </si>
  <si>
    <t>CASTILLO NAPA VICTOR DAVID</t>
  </si>
  <si>
    <t>ASISTENTE DE SERVICIOS GE</t>
  </si>
  <si>
    <t>72112280</t>
  </si>
  <si>
    <t>209104</t>
  </si>
  <si>
    <t>CASTRO CUBAS EDWARS SLEITERS</t>
  </si>
  <si>
    <t>ASISTENTE CONTABLE</t>
  </si>
  <si>
    <t>09506680</t>
  </si>
  <si>
    <t>211815</t>
  </si>
  <si>
    <t>CCACHURA HUILLCA SIMON ALEX</t>
  </si>
  <si>
    <t>43703429</t>
  </si>
  <si>
    <t>212154</t>
  </si>
  <si>
    <t>CELIS ESTRADA TITO BRUNO</t>
  </si>
  <si>
    <t>SUPERINTENDENTE ORAT</t>
  </si>
  <si>
    <t>73310552</t>
  </si>
  <si>
    <t>200047</t>
  </si>
  <si>
    <t>CESTI GARCIA  RENZO ATILIO</t>
  </si>
  <si>
    <t>70988970</t>
  </si>
  <si>
    <t>210727</t>
  </si>
  <si>
    <t>CHAMPI MEDINA JEAN THIMOTY</t>
  </si>
  <si>
    <t>70193396</t>
  </si>
  <si>
    <t>212119</t>
  </si>
  <si>
    <t>CHAVEZ BRAVO LIZ SARA</t>
  </si>
  <si>
    <t>SUPERVISOR DE CALIDAD</t>
  </si>
  <si>
    <t>71755928</t>
  </si>
  <si>
    <t>212100</t>
  </si>
  <si>
    <t>CHAVEZ HERNANDEZ FIORELLA ALESSANDRA</t>
  </si>
  <si>
    <t>002364340</t>
  </si>
  <si>
    <t>202268</t>
  </si>
  <si>
    <t>CHEHAB ROUAIHEB MIGUEL EDUARDO</t>
  </si>
  <si>
    <t>44344514</t>
  </si>
  <si>
    <t>212227</t>
  </si>
  <si>
    <t>CHIRINOS SOTA JOSE ALFREDO</t>
  </si>
  <si>
    <t>25836453</t>
  </si>
  <si>
    <t>212099</t>
  </si>
  <si>
    <t>CHIROQUE VIGNES SARA MARICELLY</t>
  </si>
  <si>
    <t>ENFERMERO OCUPACIONAL</t>
  </si>
  <si>
    <t>71729287</t>
  </si>
  <si>
    <t>210018</t>
  </si>
  <si>
    <t>CHIU JOYOS FELIX GUILLERMO</t>
  </si>
  <si>
    <t>ANALISTA DE FINANZAS</t>
  </si>
  <si>
    <t>43708398</t>
  </si>
  <si>
    <t>201752</t>
  </si>
  <si>
    <t>CHOQUECAHUANA BUSTINZA KLIBER</t>
  </si>
  <si>
    <t>05376808</t>
  </si>
  <si>
    <t>209227</t>
  </si>
  <si>
    <t>CHOTA MORENO CLEVER PLACIDO</t>
  </si>
  <si>
    <t>25820805</t>
  </si>
  <si>
    <t>212186</t>
  </si>
  <si>
    <t>CHULLE ALTAMIRANO ALEXANDER RAFAEL</t>
  </si>
  <si>
    <t>GESTOR DE APROVISIONAMIEN</t>
  </si>
  <si>
    <t>47096084</t>
  </si>
  <si>
    <t>209798</t>
  </si>
  <si>
    <t>CHUNGA GOICOCHEA CHRIST SAYUMI</t>
  </si>
  <si>
    <t>73796846</t>
  </si>
  <si>
    <t>CIRILO PORTOCARRERO ALLISON GERALDINE</t>
  </si>
  <si>
    <t>07972139</t>
  </si>
  <si>
    <t>204489</t>
  </si>
  <si>
    <t>CLAVIJO GUERRA JAVIER</t>
  </si>
  <si>
    <t>COORDINADOR DE TOPOGRAFIA</t>
  </si>
  <si>
    <t>71629465</t>
  </si>
  <si>
    <t>202190</t>
  </si>
  <si>
    <t>COLAN ROMERO JOSEPH NICK</t>
  </si>
  <si>
    <t>45337497</t>
  </si>
  <si>
    <t>209871</t>
  </si>
  <si>
    <t>CONDORI DURAND LUIS</t>
  </si>
  <si>
    <t>75120398</t>
  </si>
  <si>
    <t>212249</t>
  </si>
  <si>
    <t>CONDORI MAYHUA YENIFER</t>
  </si>
  <si>
    <t>INGENIERA DE CALIDAD</t>
  </si>
  <si>
    <t>43051815</t>
  </si>
  <si>
    <t>210021</t>
  </si>
  <si>
    <t>CONTRERAS CASTRO MILOVAN LUCIO</t>
  </si>
  <si>
    <t>005577084</t>
  </si>
  <si>
    <t>209091</t>
  </si>
  <si>
    <t>CORDON JIMENEZ MARIA</t>
  </si>
  <si>
    <t>03367858</t>
  </si>
  <si>
    <t>212185</t>
  </si>
  <si>
    <t>CORDOVA GOYES WALTER MARTIN</t>
  </si>
  <si>
    <t>03853596</t>
  </si>
  <si>
    <t>210170</t>
  </si>
  <si>
    <t>CORNEJO CASTRO MARCELO OMAR</t>
  </si>
  <si>
    <t>43335591</t>
  </si>
  <si>
    <t>200035</t>
  </si>
  <si>
    <t>CORREA MACHUCA EDGARDO NICANOR</t>
  </si>
  <si>
    <t>INGENIERO SENIOR DE COSTO</t>
  </si>
  <si>
    <t>73984121</t>
  </si>
  <si>
    <t>210849</t>
  </si>
  <si>
    <t>CUELLAR SALAZAR JIMMY</t>
  </si>
  <si>
    <t>ASISTENTE DE OFICINA TÉCN</t>
  </si>
  <si>
    <t>72978127</t>
  </si>
  <si>
    <t>211034</t>
  </si>
  <si>
    <t xml:space="preserve">CUEVA BARRIOS ELMER RODRIGO </t>
  </si>
  <si>
    <t>AUXILIAR DE CONTROL DOCUM</t>
  </si>
  <si>
    <t>42309436</t>
  </si>
  <si>
    <t>203219</t>
  </si>
  <si>
    <t>CUEVA CORREA FRANK OMAR</t>
  </si>
  <si>
    <t>INGENIERO SENIOR DE SST</t>
  </si>
  <si>
    <t>05393973</t>
  </si>
  <si>
    <t>204130</t>
  </si>
  <si>
    <t>CURICHIMBA MEDINA CARLOS</t>
  </si>
  <si>
    <t>43958858</t>
  </si>
  <si>
    <t>201775</t>
  </si>
  <si>
    <t>DAVILA ROJAS VICTOR HUGO</t>
  </si>
  <si>
    <t>ING. SENIOR DE PLANEAMIETO</t>
  </si>
  <si>
    <t>42559087</t>
  </si>
  <si>
    <t>DE LA CRUZ CANCHARI VICTOR HUGO</t>
  </si>
  <si>
    <t>ESPECIALISTA EN OPERACIÓN EXTENDIDO DE ASFALTO</t>
  </si>
  <si>
    <t>45884498</t>
  </si>
  <si>
    <t>211404</t>
  </si>
  <si>
    <t>DEXTRE ZUÑIGA CARMEN HARUMY</t>
  </si>
  <si>
    <t>41308945</t>
  </si>
  <si>
    <t>212272</t>
  </si>
  <si>
    <t>DIAZ GRANDEZ BORIS</t>
  </si>
  <si>
    <t>72008260</t>
  </si>
  <si>
    <t>210000</t>
  </si>
  <si>
    <t>DIAZ QUINTANA ANA GABRIELA</t>
  </si>
  <si>
    <t>42339300</t>
  </si>
  <si>
    <t>212120</t>
  </si>
  <si>
    <t>DIEGO HUAMAN JULIO CESAR</t>
  </si>
  <si>
    <t>002638308</t>
  </si>
  <si>
    <t>208815</t>
  </si>
  <si>
    <t>DOS SANTOS COSTA JOAO ALBERTO</t>
  </si>
  <si>
    <t>GERENTE BIM</t>
  </si>
  <si>
    <t>71903309</t>
  </si>
  <si>
    <t>212234</t>
  </si>
  <si>
    <t>DURAND SEGURA MIRKO</t>
  </si>
  <si>
    <t>25837177</t>
  </si>
  <si>
    <t>201768</t>
  </si>
  <si>
    <t>ECHAJAYA JUNCO GUILLERMO</t>
  </si>
  <si>
    <t>GERENTE DE HSE DE OBRA</t>
  </si>
  <si>
    <t>48081109</t>
  </si>
  <si>
    <t>210303</t>
  </si>
  <si>
    <t>ESCALANTE MATOS MARIA GRACIA</t>
  </si>
  <si>
    <t>45962254</t>
  </si>
  <si>
    <t>210574</t>
  </si>
  <si>
    <t>ESCATE HUAYANCA  MARTIN ANTONIO</t>
  </si>
  <si>
    <t>SUPERVISOR DE SERVICIOS G</t>
  </si>
  <si>
    <t>42574219</t>
  </si>
  <si>
    <t>210778</t>
  </si>
  <si>
    <t>ESCOBAR CORONADO  OLINDA</t>
  </si>
  <si>
    <t>AUXILIAR DE EQUIPOS</t>
  </si>
  <si>
    <t>006386701</t>
  </si>
  <si>
    <t>212253</t>
  </si>
  <si>
    <t>ESCUDERO BRAVO PABLO DOMINGO</t>
  </si>
  <si>
    <t>09656432</t>
  </si>
  <si>
    <t>211820</t>
  </si>
  <si>
    <t>ESTACIO GARCIA PERCY</t>
  </si>
  <si>
    <t>70612936</t>
  </si>
  <si>
    <t>211595</t>
  </si>
  <si>
    <t>ESTREMADOYRO GIRALDO VICTOR RAUL ALEJANDRO</t>
  </si>
  <si>
    <t>005163742</t>
  </si>
  <si>
    <t>206717</t>
  </si>
  <si>
    <t>FERNANDEZ BARBACIL MANUEL</t>
  </si>
  <si>
    <t>44093916</t>
  </si>
  <si>
    <t>211783</t>
  </si>
  <si>
    <t>FIGUEROA SALAS ERIKA</t>
  </si>
  <si>
    <t>ARQUITECTO SENIOR</t>
  </si>
  <si>
    <t>45585505</t>
  </si>
  <si>
    <t>212136</t>
  </si>
  <si>
    <t>FLORES BEINGOLEA JUAN VICTOR</t>
  </si>
  <si>
    <t>ANALISTA SENIOR DE CONTAB</t>
  </si>
  <si>
    <t>71695724</t>
  </si>
  <si>
    <t>212179</t>
  </si>
  <si>
    <t>FLORES BENDEZU ADELA JAMILY</t>
  </si>
  <si>
    <t>42915812</t>
  </si>
  <si>
    <t>210408</t>
  </si>
  <si>
    <t>FLORES BERNAOLA JAIME JOEL</t>
  </si>
  <si>
    <t>COMPRADOR SENIOR</t>
  </si>
  <si>
    <t>43537423</t>
  </si>
  <si>
    <t>212202</t>
  </si>
  <si>
    <t>FLORES GUTIERREZ MARCO ANTONIO</t>
  </si>
  <si>
    <t>46880358</t>
  </si>
  <si>
    <t>212268</t>
  </si>
  <si>
    <t>FLORES MEZZA LEANDRO JAIR</t>
  </si>
  <si>
    <t>46133051</t>
  </si>
  <si>
    <t>210532</t>
  </si>
  <si>
    <t>FLORES RAQUI CESAR TEOBALDO</t>
  </si>
  <si>
    <t>05958051</t>
  </si>
  <si>
    <t>204577</t>
  </si>
  <si>
    <t>FLORES TORRES ESTEBAN</t>
  </si>
  <si>
    <t>29730772</t>
  </si>
  <si>
    <t>212300</t>
  </si>
  <si>
    <t>GALLARDO SCHULTZ CESAR</t>
  </si>
  <si>
    <t>44088831</t>
  </si>
  <si>
    <t>210287</t>
  </si>
  <si>
    <t>GAMARRA RIVAS ANGELA FIORELA</t>
  </si>
  <si>
    <t>47004068</t>
  </si>
  <si>
    <t>210168</t>
  </si>
  <si>
    <t>GARAY CASTILLON JHONNATAN STEVEN</t>
  </si>
  <si>
    <t>001434680</t>
  </si>
  <si>
    <t>203618</t>
  </si>
  <si>
    <t>GARCIA CABRERA JOSE CARLOS</t>
  </si>
  <si>
    <t>44052918</t>
  </si>
  <si>
    <t>209707</t>
  </si>
  <si>
    <t>GARCIA CARDENAS JOSE ANTONIO</t>
  </si>
  <si>
    <t>ADMINISTRADOR DE SUBCONTRATOS</t>
  </si>
  <si>
    <t>47503861</t>
  </si>
  <si>
    <t>200172</t>
  </si>
  <si>
    <t>GARCIA GONZALES ANABELEN</t>
  </si>
  <si>
    <t>43781239</t>
  </si>
  <si>
    <t>209816</t>
  </si>
  <si>
    <t>GARCIA MERCADO VICTOR ALBERTO ANTONIO</t>
  </si>
  <si>
    <t>ANALISTA DE TI</t>
  </si>
  <si>
    <t>47177635</t>
  </si>
  <si>
    <t>211001</t>
  </si>
  <si>
    <t>GARCIA PASTOR CESAR ANTONIO</t>
  </si>
  <si>
    <t>71788073</t>
  </si>
  <si>
    <t>210531</t>
  </si>
  <si>
    <t>GIRALDO LOPEZ ELVIS JERSON</t>
  </si>
  <si>
    <t>09899818</t>
  </si>
  <si>
    <t>212294</t>
  </si>
  <si>
    <t>GODOY DANIEL JHON</t>
  </si>
  <si>
    <t>09700897</t>
  </si>
  <si>
    <t>211440</t>
  </si>
  <si>
    <t>GOMEZ HUAMAN ABELIO DAVID</t>
  </si>
  <si>
    <t>45208378</t>
  </si>
  <si>
    <t>210027</t>
  </si>
  <si>
    <t>GONCALVEZ GUERRERO HARVEY PATRICK</t>
  </si>
  <si>
    <t>25754938</t>
  </si>
  <si>
    <t>200278</t>
  </si>
  <si>
    <t>GONZALES FERRER CARLOS ALBERTO</t>
  </si>
  <si>
    <t>15737506</t>
  </si>
  <si>
    <t>205717</t>
  </si>
  <si>
    <t>GONZALES GARCIA JESUS MANUEL</t>
  </si>
  <si>
    <t>72163283</t>
  </si>
  <si>
    <t>210269</t>
  </si>
  <si>
    <t>GONZALES MONTUFAR CARLOS SAUL</t>
  </si>
  <si>
    <t>SUPERVISOR BIM</t>
  </si>
  <si>
    <t>45894012</t>
  </si>
  <si>
    <t>212264</t>
  </si>
  <si>
    <t>GONZALES SANTOS RAMIRO JAVIER</t>
  </si>
  <si>
    <t>44351261</t>
  </si>
  <si>
    <t>200602</t>
  </si>
  <si>
    <t>GRANDEZ MACEDO HERNAN AUGUSTO</t>
  </si>
  <si>
    <t>76474387</t>
  </si>
  <si>
    <t>212127</t>
  </si>
  <si>
    <t>GUEVARA VASQUEZ GELI BIANELI</t>
  </si>
  <si>
    <t>AUXILIAR DE MEDIO AMBIENT</t>
  </si>
  <si>
    <t>72580235</t>
  </si>
  <si>
    <t>211249</t>
  </si>
  <si>
    <t>GUIMARAY JIMENEZ OMAR ANDRE</t>
  </si>
  <si>
    <t>40194206</t>
  </si>
  <si>
    <t>201769</t>
  </si>
  <si>
    <t>GUIÑO ROJAS DAYSI DELIA</t>
  </si>
  <si>
    <t>41542079</t>
  </si>
  <si>
    <t>209445</t>
  </si>
  <si>
    <t>GUTIERREZ FELIPA DANY GABRIEL</t>
  </si>
  <si>
    <t>JEFE DE CALIDAD</t>
  </si>
  <si>
    <t>40557417</t>
  </si>
  <si>
    <t>GUTIERREZ LLANOS JESUS ALBERTO</t>
  </si>
  <si>
    <t>44749659</t>
  </si>
  <si>
    <t>205789</t>
  </si>
  <si>
    <t>HELGUERO CELIS JUNIOR MANUEL</t>
  </si>
  <si>
    <t>AUXILIAR DE CAMPO</t>
  </si>
  <si>
    <t>73265155</t>
  </si>
  <si>
    <t>207177</t>
  </si>
  <si>
    <t>HENRIQUEZ ALFARO MARIO ALEJANDRO</t>
  </si>
  <si>
    <t>ANALISTA DE GESTION DE PE</t>
  </si>
  <si>
    <t>41225103</t>
  </si>
  <si>
    <t>205358</t>
  </si>
  <si>
    <t>HERRERA ARAPA JORGE NARCISO</t>
  </si>
  <si>
    <t>43757787</t>
  </si>
  <si>
    <t>202128</t>
  </si>
  <si>
    <t>HERRERA GIL MARIO ANTONIO</t>
  </si>
  <si>
    <t>ANALISTA DE CONTROL DOCUM</t>
  </si>
  <si>
    <t>72573797</t>
  </si>
  <si>
    <t>211135</t>
  </si>
  <si>
    <t>HERRERA JIMENEZ DAYAN NICOLE</t>
  </si>
  <si>
    <t>25847856</t>
  </si>
  <si>
    <t>201737</t>
  </si>
  <si>
    <t>HERRERA MOGOLLON JOSE LUIS</t>
  </si>
  <si>
    <t>42944963</t>
  </si>
  <si>
    <t>210232</t>
  </si>
  <si>
    <t>HIDALGO CORTEZ CYNTHIA MILAGROS</t>
  </si>
  <si>
    <t>DOCUMENT CONTROL</t>
  </si>
  <si>
    <t>08246033</t>
  </si>
  <si>
    <t>206493</t>
  </si>
  <si>
    <t>HOLGUIN LEGOAS ROBERTO WINCESLAO</t>
  </si>
  <si>
    <t>43151845</t>
  </si>
  <si>
    <t>209634</t>
  </si>
  <si>
    <t>HUAMAN CORTEZ PAOLO KAROL</t>
  </si>
  <si>
    <t>72155494</t>
  </si>
  <si>
    <t>212183</t>
  </si>
  <si>
    <t>HUAMAN PRIETO JOSE MARTIN</t>
  </si>
  <si>
    <t>44819227</t>
  </si>
  <si>
    <t>209595</t>
  </si>
  <si>
    <t>HUAMANI RIVERA JULIAN</t>
  </si>
  <si>
    <t>46228387</t>
  </si>
  <si>
    <t>212147</t>
  </si>
  <si>
    <t>HUAMANI TAQUIRI ELIZABETH</t>
  </si>
  <si>
    <t>73209900</t>
  </si>
  <si>
    <t>212107</t>
  </si>
  <si>
    <t>HUAPAYA ELIAS RAY ROBERT</t>
  </si>
  <si>
    <t>72386625</t>
  </si>
  <si>
    <t>200100</t>
  </si>
  <si>
    <t>HUATAY CACHAY  RICHARD</t>
  </si>
  <si>
    <t>71973148</t>
  </si>
  <si>
    <t>207108</t>
  </si>
  <si>
    <t>HURTADO PULIDO FRANZ MAHATMA</t>
  </si>
  <si>
    <t>INGENIERO DE EQUIPOS</t>
  </si>
  <si>
    <t>08555110</t>
  </si>
  <si>
    <t>211262</t>
  </si>
  <si>
    <t>JARES QUIROGA GERMAN MARTIN</t>
  </si>
  <si>
    <t>77421558</t>
  </si>
  <si>
    <t>209590</t>
  </si>
  <si>
    <t>JUAREZ VALDEZ JOHANNZ JEREMY</t>
  </si>
  <si>
    <t>PROYECTISTA</t>
  </si>
  <si>
    <t>70618692</t>
  </si>
  <si>
    <t>201750</t>
  </si>
  <si>
    <t>LAYZA CUEVA MARITA DAFNE</t>
  </si>
  <si>
    <t>SUPERVISOR DE MEDIO AMBIE</t>
  </si>
  <si>
    <t>76023695</t>
  </si>
  <si>
    <t>LAZO YACILA NESTOR DOMINGO</t>
  </si>
  <si>
    <t>06087666</t>
  </si>
  <si>
    <t>210521</t>
  </si>
  <si>
    <t>LEIVA PINEDO ROBERTO SANTIAGO</t>
  </si>
  <si>
    <t>45335115</t>
  </si>
  <si>
    <t>212240</t>
  </si>
  <si>
    <t>LEON MATHEUS CRISTHIAN ALBERTO</t>
  </si>
  <si>
    <t>72183567</t>
  </si>
  <si>
    <t>212015</t>
  </si>
  <si>
    <t>LESCANO MENDEZ ADELA DEL ROSARIO</t>
  </si>
  <si>
    <t>PRACTICANTE PROFESIONAL</t>
  </si>
  <si>
    <t>70373556</t>
  </si>
  <si>
    <t>209919</t>
  </si>
  <si>
    <t>LLALLE CHOCCÑA DANIEL</t>
  </si>
  <si>
    <t>47386581</t>
  </si>
  <si>
    <t>204820</t>
  </si>
  <si>
    <t>LLANOS LEVANO LUIS ANGEL</t>
  </si>
  <si>
    <t>40083876</t>
  </si>
  <si>
    <t>210842</t>
  </si>
  <si>
    <t>LLANTO ESTEBAN JAIME ALFREDO</t>
  </si>
  <si>
    <t>42123271</t>
  </si>
  <si>
    <t>210420</t>
  </si>
  <si>
    <t>LOCKUAN ZARATE MARTHA MILAGROS</t>
  </si>
  <si>
    <t>ASISTENTE DE LOGISTICA</t>
  </si>
  <si>
    <t>32961941</t>
  </si>
  <si>
    <t>209994</t>
  </si>
  <si>
    <t>LOPEZ ALAYO TEOFILO WILDER</t>
  </si>
  <si>
    <t>09678285</t>
  </si>
  <si>
    <t>205663</t>
  </si>
  <si>
    <t>LOPEZ DONGO CARLOS ROBERTO</t>
  </si>
  <si>
    <t>CONTADOR DE OBRA</t>
  </si>
  <si>
    <t>006007898</t>
  </si>
  <si>
    <t>212091</t>
  </si>
  <si>
    <t>LORENTE QUESADA MIGUEL</t>
  </si>
  <si>
    <t>RESPONSABLE MEP</t>
  </si>
  <si>
    <t>46532530</t>
  </si>
  <si>
    <t>200010</t>
  </si>
  <si>
    <t>LOYOLA CANCHARI WILLIAMS ROY</t>
  </si>
  <si>
    <t>INGENIERO ASISTENTE DE PL</t>
  </si>
  <si>
    <t>001602822</t>
  </si>
  <si>
    <t>208593</t>
  </si>
  <si>
    <t>LOZANO BARRIGA MIGUEL ANGEL</t>
  </si>
  <si>
    <t>43954010</t>
  </si>
  <si>
    <t>208610</t>
  </si>
  <si>
    <t>MACHADO CHUMPITAZ MILAGROS DENISSE</t>
  </si>
  <si>
    <t>COORDINADOR DE SBC</t>
  </si>
  <si>
    <t>70997072</t>
  </si>
  <si>
    <t>208754</t>
  </si>
  <si>
    <t>MANTA MEDINA CHRISTIAN GABRIEL</t>
  </si>
  <si>
    <t>ANALISTA DE OFICINA TÉCNI</t>
  </si>
  <si>
    <t>20113163</t>
  </si>
  <si>
    <t>209049</t>
  </si>
  <si>
    <t>MARIN SANCHEZ CLAUDIA</t>
  </si>
  <si>
    <t>INGENIERO SIG</t>
  </si>
  <si>
    <t>46668521</t>
  </si>
  <si>
    <t>200199</t>
  </si>
  <si>
    <t>MARRUFO IDROGO JHONATAN</t>
  </si>
  <si>
    <t>SUPERVISOR DE ASFALTO Y C</t>
  </si>
  <si>
    <t>001161021</t>
  </si>
  <si>
    <t>200014</t>
  </si>
  <si>
    <t>MARTIN DE BERNARDO GONZALES ALEJANDRO</t>
  </si>
  <si>
    <t>SUBGERENTE DE CONSTRUCCIÓ</t>
  </si>
  <si>
    <t>005583342</t>
  </si>
  <si>
    <t>208905</t>
  </si>
  <si>
    <t>MARTIN TORRES ANTONIO DAVID</t>
  </si>
  <si>
    <t>GERENTE DE INSTALACIONES</t>
  </si>
  <si>
    <t>17627432</t>
  </si>
  <si>
    <t>207000</t>
  </si>
  <si>
    <t>MARTINEZ OJEDA  MIGUEL</t>
  </si>
  <si>
    <t>46650887</t>
  </si>
  <si>
    <t>205276</t>
  </si>
  <si>
    <t>MATIAS PAREDES ALDO WILLIANS</t>
  </si>
  <si>
    <t>42432618</t>
  </si>
  <si>
    <t>212176</t>
  </si>
  <si>
    <t>MATOS MOGROVEJO MARCIA PATRICIA</t>
  </si>
  <si>
    <t>ESPECIALISTA DE COSTOS</t>
  </si>
  <si>
    <t>70219755</t>
  </si>
  <si>
    <t>212102</t>
  </si>
  <si>
    <t>MAURICIO HERHUAY IAN DANIEL</t>
  </si>
  <si>
    <t>47204831</t>
  </si>
  <si>
    <t>210055</t>
  </si>
  <si>
    <t>MELENDEZ ZAPATA BLADIMIR ANIBAL</t>
  </si>
  <si>
    <t>43294302</t>
  </si>
  <si>
    <t>211960</t>
  </si>
  <si>
    <t>MENA AGUIRRE JUAN JUNIOR</t>
  </si>
  <si>
    <t>10796859</t>
  </si>
  <si>
    <t>204242</t>
  </si>
  <si>
    <t>MENDEZ SENISSE VICTOR AUGUSTO</t>
  </si>
  <si>
    <t>ESPECIALISTA DE MEDIO AMB</t>
  </si>
  <si>
    <t>43207487</t>
  </si>
  <si>
    <t>211161</t>
  </si>
  <si>
    <t>MENDOZA MELGAREJO JHONNY RICARDO</t>
  </si>
  <si>
    <t>ANALISTA SENIOR DE RECLUT</t>
  </si>
  <si>
    <t>44481688</t>
  </si>
  <si>
    <t>200277</t>
  </si>
  <si>
    <t>MENDOZA RUIZ CESAR ALFREDO</t>
  </si>
  <si>
    <t>72081922</t>
  </si>
  <si>
    <t>200175</t>
  </si>
  <si>
    <t>MENDOZA VASQUEZ JOSE LUIS</t>
  </si>
  <si>
    <t>INGENIERO DE OFICINA TÉCN</t>
  </si>
  <si>
    <t>42716045</t>
  </si>
  <si>
    <t>200187</t>
  </si>
  <si>
    <t>MEZA MARIN PIERO LUCIANO</t>
  </si>
  <si>
    <t>JEFE DE SST</t>
  </si>
  <si>
    <t>204667</t>
  </si>
  <si>
    <t>MEZA MORI KATTY</t>
  </si>
  <si>
    <t>JEFE DE RRHH-OBRA</t>
  </si>
  <si>
    <t>72701896</t>
  </si>
  <si>
    <t>209110</t>
  </si>
  <si>
    <t>MIGUEL FRANCIA YOMIRA JASMIN</t>
  </si>
  <si>
    <t>000876278</t>
  </si>
  <si>
    <t>212104</t>
  </si>
  <si>
    <t>MIGUEL GARDE ANGEL</t>
  </si>
  <si>
    <t>GERENTE DE INGENIERÍA</t>
  </si>
  <si>
    <t>47274804</t>
  </si>
  <si>
    <t>201176</t>
  </si>
  <si>
    <t>MINAYA ROJAS BERTHA LINOSKA</t>
  </si>
  <si>
    <t>47042372</t>
  </si>
  <si>
    <t>212297</t>
  </si>
  <si>
    <t>MISAICO MENDOZA LEONARDO SAMIR</t>
  </si>
  <si>
    <t>ESPECIALISTA SANITARIO</t>
  </si>
  <si>
    <t>72719860</t>
  </si>
  <si>
    <t>212265</t>
  </si>
  <si>
    <t>MITMA MORI KAROL MELISSA</t>
  </si>
  <si>
    <t>72979198</t>
  </si>
  <si>
    <t>206418</t>
  </si>
  <si>
    <t xml:space="preserve">MONSALVE JIMENEZ JOSE LUIS </t>
  </si>
  <si>
    <t>72395975</t>
  </si>
  <si>
    <t>210169</t>
  </si>
  <si>
    <t>MORALES MARTINEZ DENNIS ROBERT</t>
  </si>
  <si>
    <t>44135679</t>
  </si>
  <si>
    <t>200063</t>
  </si>
  <si>
    <t>MORALES PECHO RICARDO JAVIER</t>
  </si>
  <si>
    <t>ESPECIALISTA DE INSTALACI</t>
  </si>
  <si>
    <t>44657769</t>
  </si>
  <si>
    <t>202071</t>
  </si>
  <si>
    <t>MORENO CARBONERO JOEL</t>
  </si>
  <si>
    <t>INGENIERO DE OFICINA TECN</t>
  </si>
  <si>
    <t>40868553</t>
  </si>
  <si>
    <t>212261</t>
  </si>
  <si>
    <t>MORILLO ACOSTA CESAR ELVIS</t>
  </si>
  <si>
    <t>07528865</t>
  </si>
  <si>
    <t>209596</t>
  </si>
  <si>
    <t>MUÑOZ CARREÑO  JOSE LUIS</t>
  </si>
  <si>
    <t>46950419</t>
  </si>
  <si>
    <t>210341</t>
  </si>
  <si>
    <t>NAIRA GAVIDIA FRANCIS JOEL</t>
  </si>
  <si>
    <t>19083359</t>
  </si>
  <si>
    <t>211472</t>
  </si>
  <si>
    <t>NAMAY ESPINOZA RULI MISAEL</t>
  </si>
  <si>
    <t>10507988</t>
  </si>
  <si>
    <t>212224</t>
  </si>
  <si>
    <t>NAVARRO CACERES MIGUEL ANGEL</t>
  </si>
  <si>
    <t>LIDER DE INTEGRACION ORAT</t>
  </si>
  <si>
    <t>06756268</t>
  </si>
  <si>
    <t>206996</t>
  </si>
  <si>
    <t>NUÑOVERO REBAZA CARLOS DAVID</t>
  </si>
  <si>
    <t>45110187</t>
  </si>
  <si>
    <t>200965</t>
  </si>
  <si>
    <t>OLORTEGUI MASGO GINA KARINA</t>
  </si>
  <si>
    <t>70812378</t>
  </si>
  <si>
    <t>206303</t>
  </si>
  <si>
    <t>ONOFRE RIVERA KEVIN TEODORO</t>
  </si>
  <si>
    <t>47232228</t>
  </si>
  <si>
    <t>205507</t>
  </si>
  <si>
    <t>ORELLANA ROJAS LESLY ALMENDRA</t>
  </si>
  <si>
    <t>76217260</t>
  </si>
  <si>
    <t>209579</t>
  </si>
  <si>
    <t>OTAYZA SIGÜEÑAS MIRIAN ESTEPHANY</t>
  </si>
  <si>
    <t>47173021</t>
  </si>
  <si>
    <t>212101</t>
  </si>
  <si>
    <t>PACHECO BARRIOS JEIDI YAKELIN</t>
  </si>
  <si>
    <t>72465419</t>
  </si>
  <si>
    <t>212237</t>
  </si>
  <si>
    <t xml:space="preserve">PACHECO GARRIAZO MARIAJULIA </t>
  </si>
  <si>
    <t>ING. ASISTENTE DE COSTOS</t>
  </si>
  <si>
    <t>70489656</t>
  </si>
  <si>
    <t>212255</t>
  </si>
  <si>
    <t>PACHECO SABADUCHE SARA MARIA</t>
  </si>
  <si>
    <t>ING. DE PRODUCCION</t>
  </si>
  <si>
    <t>212132</t>
  </si>
  <si>
    <t>PAICO RIQUELME CINNDY ARELI</t>
  </si>
  <si>
    <t>72226622</t>
  </si>
  <si>
    <t>212172</t>
  </si>
  <si>
    <t>PAJARES ACUÑA MARIA DEL CARMEN</t>
  </si>
  <si>
    <t>09900666</t>
  </si>
  <si>
    <t>201655</t>
  </si>
  <si>
    <t>PARDO RAMIREZ MARCO ANTONIO</t>
  </si>
  <si>
    <t>46188428</t>
  </si>
  <si>
    <t>210445</t>
  </si>
  <si>
    <t>PAREDES TORRES LUCERO DEL PILAR</t>
  </si>
  <si>
    <t>72280852</t>
  </si>
  <si>
    <t>212014</t>
  </si>
  <si>
    <t>PATANA CALLO DIEGO CRISTIAN</t>
  </si>
  <si>
    <t>09340859</t>
  </si>
  <si>
    <t>204599</t>
  </si>
  <si>
    <t>PATIÑO EGOAVIL LUIS MARCELL</t>
  </si>
  <si>
    <t>RESPONSABLE DE LOGISTICA</t>
  </si>
  <si>
    <t>71085662</t>
  </si>
  <si>
    <t>212236</t>
  </si>
  <si>
    <t>PATIÑO HERRERA ALICIA</t>
  </si>
  <si>
    <t>73714742</t>
  </si>
  <si>
    <t>212130</t>
  </si>
  <si>
    <t>PAUCAR QUIÑONEZ LEYDI CARMEN</t>
  </si>
  <si>
    <t>72484059</t>
  </si>
  <si>
    <t>209240</t>
  </si>
  <si>
    <t>PAZOS ALVARADO IVAN JOSE</t>
  </si>
  <si>
    <t>INGENIERO DE COSTOS Y PRE</t>
  </si>
  <si>
    <t>41637555</t>
  </si>
  <si>
    <t>212108</t>
  </si>
  <si>
    <t>PEÑA MARTINEZ ALDO GABRIEL</t>
  </si>
  <si>
    <t>40931177</t>
  </si>
  <si>
    <t>209995</t>
  </si>
  <si>
    <t>PEREZ CABRERA FERNANDO ARTURO</t>
  </si>
  <si>
    <t>40685375</t>
  </si>
  <si>
    <t>212254</t>
  </si>
  <si>
    <t>PEREZ TINOCO JONNY YOEL</t>
  </si>
  <si>
    <t>ING. DE CALIDAD</t>
  </si>
  <si>
    <t>71869742</t>
  </si>
  <si>
    <t>209272</t>
  </si>
  <si>
    <t>PONCE DE LEON MOSCOSO LUCERO</t>
  </si>
  <si>
    <t>ING. DE PLANEAMIENTO</t>
  </si>
  <si>
    <t>44971610</t>
  </si>
  <si>
    <t>209632</t>
  </si>
  <si>
    <t xml:space="preserve">PORTILLO GONZALES  JUAN RENE </t>
  </si>
  <si>
    <t>74955187</t>
  </si>
  <si>
    <t>209600</t>
  </si>
  <si>
    <t>PRETEL VILLA JHAKELLYN SILVIA</t>
  </si>
  <si>
    <t>AUXILIAR DE GESTION DE PE</t>
  </si>
  <si>
    <t>73500581</t>
  </si>
  <si>
    <t>210447</t>
  </si>
  <si>
    <t>PRIMO MELGAREJO CRISTY MARIEL</t>
  </si>
  <si>
    <t>48588953</t>
  </si>
  <si>
    <t>209689</t>
  </si>
  <si>
    <t>PRINCIPE GONZALES JORDY MANUEL</t>
  </si>
  <si>
    <t>42039321</t>
  </si>
  <si>
    <t>212276</t>
  </si>
  <si>
    <t>QUISPE LAVADO FRANK LARRI</t>
  </si>
  <si>
    <t>72749617</t>
  </si>
  <si>
    <t>210052</t>
  </si>
  <si>
    <t>QUISPE MOLINA ONIEL</t>
  </si>
  <si>
    <t>ASISTENTE DE PLANEAMIENTO</t>
  </si>
  <si>
    <t>41081927</t>
  </si>
  <si>
    <t>210407</t>
  </si>
  <si>
    <t>RAMIREZ BARRETO VICTOR MANUEL</t>
  </si>
  <si>
    <t>COORDINADOR DE INGENIERIA</t>
  </si>
  <si>
    <t>46073839</t>
  </si>
  <si>
    <t>206579</t>
  </si>
  <si>
    <t>RAMIREZ CURAY PIERO JESUS</t>
  </si>
  <si>
    <t>40870219</t>
  </si>
  <si>
    <t>207001</t>
  </si>
  <si>
    <t>RAMIREZ ORDOÑEZ NELCIO</t>
  </si>
  <si>
    <t>45397273</t>
  </si>
  <si>
    <t>212196</t>
  </si>
  <si>
    <t>RAMIREZ RAMIREZ GABRIELA DEL PILAR</t>
  </si>
  <si>
    <t>74710466</t>
  </si>
  <si>
    <t>212109</t>
  </si>
  <si>
    <t>RAMON VASQUEZ XIMENA DANAE</t>
  </si>
  <si>
    <t>001451777</t>
  </si>
  <si>
    <t>206941</t>
  </si>
  <si>
    <t>RAMOS ALVAREZ  JOSE GUILLERMO</t>
  </si>
  <si>
    <t>ESPEC. EN OPERACION EXTEN</t>
  </si>
  <si>
    <t>18032714</t>
  </si>
  <si>
    <t>200239</t>
  </si>
  <si>
    <t>RAMOS CHOROCO ANTERO</t>
  </si>
  <si>
    <t>ENCARGADO DE OBRA CIVIL</t>
  </si>
  <si>
    <t>72740957</t>
  </si>
  <si>
    <t>212247</t>
  </si>
  <si>
    <t>RIOS DAMIAN TITO GABRIEL</t>
  </si>
  <si>
    <t>INGENIERO ICT</t>
  </si>
  <si>
    <t>45313873</t>
  </si>
  <si>
    <t>200204</t>
  </si>
  <si>
    <t>RIVAS VALVERDE ERIK MARTIN</t>
  </si>
  <si>
    <t>45784934</t>
  </si>
  <si>
    <t>212299</t>
  </si>
  <si>
    <t>RIVERA MUNARRIZ JOISY</t>
  </si>
  <si>
    <t>44978587</t>
  </si>
  <si>
    <t>211103</t>
  </si>
  <si>
    <t>RODRIGUEZ CASTAÑEDA DIEGO ALONSO</t>
  </si>
  <si>
    <t>15413759</t>
  </si>
  <si>
    <t>RODRIGUEZ MENDOZA JUAN RAMON</t>
  </si>
  <si>
    <t>ESPECIALISTA ELECTRICO MEP</t>
  </si>
  <si>
    <t>70286441</t>
  </si>
  <si>
    <t>212087</t>
  </si>
  <si>
    <t>RODRIGUEZ ROJAS CESAR HERNAN</t>
  </si>
  <si>
    <t>MODELADOR BIM INGENIERÍA</t>
  </si>
  <si>
    <t>40315597</t>
  </si>
  <si>
    <t>209378</t>
  </si>
  <si>
    <t>RODRIGUEZ SALCEDO RUTH MILAGROS</t>
  </si>
  <si>
    <t>43002028</t>
  </si>
  <si>
    <t>211722</t>
  </si>
  <si>
    <t>RODRIGUEZ TIPTE MIGUEL TEODOMIRO</t>
  </si>
  <si>
    <t>28314357</t>
  </si>
  <si>
    <t>208970</t>
  </si>
  <si>
    <t>ROJAS CORDERO DANY DANIEL</t>
  </si>
  <si>
    <t>44827936</t>
  </si>
  <si>
    <t>212269</t>
  </si>
  <si>
    <t>ROJAS RUIZ WOLDY LENNON</t>
  </si>
  <si>
    <t>SUPERVISOR MECANICO</t>
  </si>
  <si>
    <t>71220450</t>
  </si>
  <si>
    <t>209647</t>
  </si>
  <si>
    <t>ROJAS VASQUEZ  GUSTAVO</t>
  </si>
  <si>
    <t>40776890</t>
  </si>
  <si>
    <t>205731</t>
  </si>
  <si>
    <t>ROMAN CRUZ SILVIA INES</t>
  </si>
  <si>
    <t>ARQUEOLOGO RESIDENTE</t>
  </si>
  <si>
    <t>41877707</t>
  </si>
  <si>
    <t>204818</t>
  </si>
  <si>
    <t>ROMERO CHAVEZ ERIK JOSE</t>
  </si>
  <si>
    <t>46220900</t>
  </si>
  <si>
    <t>206989</t>
  </si>
  <si>
    <t>ROSALES MIRANDA WESLEY ELISEO</t>
  </si>
  <si>
    <t>40383695</t>
  </si>
  <si>
    <t>210844</t>
  </si>
  <si>
    <t>RUIZ FLORES BERNARDO</t>
  </si>
  <si>
    <t>005576352</t>
  </si>
  <si>
    <t>209172</t>
  </si>
  <si>
    <t>RUIZ MIRANDA CARLOS</t>
  </si>
  <si>
    <t>JEFE DE TOPOGRAFIA</t>
  </si>
  <si>
    <t>72494933</t>
  </si>
  <si>
    <t>204222</t>
  </si>
  <si>
    <t>SAAVEDRA CARBAJAL GIOVANNI JOEL</t>
  </si>
  <si>
    <t>INGENIERO DE METRADOS COS</t>
  </si>
  <si>
    <t>02864354</t>
  </si>
  <si>
    <t>206550</t>
  </si>
  <si>
    <t>SAAVEDRA PALACIOS JOSE ANTONIO</t>
  </si>
  <si>
    <t>74143357</t>
  </si>
  <si>
    <t>212225</t>
  </si>
  <si>
    <t>SALAS SINCHE CARLOS EDUARDO</t>
  </si>
  <si>
    <t>42734038</t>
  </si>
  <si>
    <t>211407</t>
  </si>
  <si>
    <t>SALAZAR CHAUCAYANQUI BERLING EMILIO</t>
  </si>
  <si>
    <t>40192160</t>
  </si>
  <si>
    <t>212144</t>
  </si>
  <si>
    <t>SALAZAR REVATTA VICKY</t>
  </si>
  <si>
    <t>LIDER DE DISCIPLINA ICT</t>
  </si>
  <si>
    <t>70570399</t>
  </si>
  <si>
    <t>209581</t>
  </si>
  <si>
    <t>SALAZAR TOLEDO PAOLO CESAR RONALDO</t>
  </si>
  <si>
    <t>47769017</t>
  </si>
  <si>
    <t>212278</t>
  </si>
  <si>
    <t>SALCEDO DEL SOLAR SHIRLEY CLARA</t>
  </si>
  <si>
    <t>006088850</t>
  </si>
  <si>
    <t>212121</t>
  </si>
  <si>
    <t>SALVADOR MITJANS ARAGONES</t>
  </si>
  <si>
    <t>RESPONSABLE DE INSTALACIO</t>
  </si>
  <si>
    <t>46970645</t>
  </si>
  <si>
    <t>212298</t>
  </si>
  <si>
    <t>SALVATIERRA PABLO MAXIMO</t>
  </si>
  <si>
    <t>001606663</t>
  </si>
  <si>
    <t>202129</t>
  </si>
  <si>
    <t>SANCHEZ RIOS FELIPE</t>
  </si>
  <si>
    <t>47154743</t>
  </si>
  <si>
    <t>212211</t>
  </si>
  <si>
    <t>SANCHEZ VASQUEZ JENNY PAOLA</t>
  </si>
  <si>
    <t>42126529</t>
  </si>
  <si>
    <t>SANCHEZ VILLARREAL MIGUEL ALESANDER</t>
  </si>
  <si>
    <t>41141492</t>
  </si>
  <si>
    <t>211408</t>
  </si>
  <si>
    <t>SANDOVAL LUJAN GERALD ERIK</t>
  </si>
  <si>
    <t>LÍDER DE DISCIPLINA ESTRU</t>
  </si>
  <si>
    <t>72895400</t>
  </si>
  <si>
    <t>212223</t>
  </si>
  <si>
    <t>SANTOS CORNEJO CRISTHOPER JEFFER</t>
  </si>
  <si>
    <t>004306811</t>
  </si>
  <si>
    <t>204633</t>
  </si>
  <si>
    <t>SANTOS MOZO MANUEL</t>
  </si>
  <si>
    <t>JEFE DE COSTOS</t>
  </si>
  <si>
    <t>71328745</t>
  </si>
  <si>
    <t>SARAVIA SUAREZ AARON NAHUN</t>
  </si>
  <si>
    <t>44488251</t>
  </si>
  <si>
    <t>205344</t>
  </si>
  <si>
    <t>SARMIENTO AGUILAR PEDRO MANUEL</t>
  </si>
  <si>
    <t>72644530</t>
  </si>
  <si>
    <t>211259</t>
  </si>
  <si>
    <t>SCHOOF AGUIRRE JESUS IVAN</t>
  </si>
  <si>
    <t>06799057</t>
  </si>
  <si>
    <t>202085</t>
  </si>
  <si>
    <t>SEGUIL VELASQUEZ SERGIO</t>
  </si>
  <si>
    <t>SUPERINTENDENTE MEP</t>
  </si>
  <si>
    <t>73592505</t>
  </si>
  <si>
    <t>212301</t>
  </si>
  <si>
    <t>SILVA GARCIA GIAN BRAULIO</t>
  </si>
  <si>
    <t>PRACTICANTE PRE PROFESIONAL</t>
  </si>
  <si>
    <t>41783505</t>
  </si>
  <si>
    <t>201830</t>
  </si>
  <si>
    <t>SOLARI MARTINEZ CHRISTIAN ALEXANDER</t>
  </si>
  <si>
    <t>48450545</t>
  </si>
  <si>
    <t>209583</t>
  </si>
  <si>
    <t>SOLLER SICHA WENDY LUCERO</t>
  </si>
  <si>
    <t>44842960</t>
  </si>
  <si>
    <t>209644</t>
  </si>
  <si>
    <t>SOTO ALVARO ALEX WILIAN</t>
  </si>
  <si>
    <t>23719318</t>
  </si>
  <si>
    <t>211529</t>
  </si>
  <si>
    <t>SOTO BUJAICO MARCO ANTONIO</t>
  </si>
  <si>
    <t>44066497</t>
  </si>
  <si>
    <t>211107</t>
  </si>
  <si>
    <t>SOTO COLAN KARLA LISSETT</t>
  </si>
  <si>
    <t>ASISTENTE DE COMERCIO EXT</t>
  </si>
  <si>
    <t>70490874</t>
  </si>
  <si>
    <t>212168</t>
  </si>
  <si>
    <t>SOTO COLLANTES JULIO CESAR</t>
  </si>
  <si>
    <t>47618270</t>
  </si>
  <si>
    <t>212228</t>
  </si>
  <si>
    <t>SOTO QUISPILAYA JUAN CARLOS</t>
  </si>
  <si>
    <t>002808301</t>
  </si>
  <si>
    <t>212296</t>
  </si>
  <si>
    <t>SUAREZ MOSQUERA ROSCELY MAILLIW</t>
  </si>
  <si>
    <t>75494591</t>
  </si>
  <si>
    <t>205235</t>
  </si>
  <si>
    <t>SUCLUPE ALVARADO DENNIS RAUL</t>
  </si>
  <si>
    <t>42441771</t>
  </si>
  <si>
    <t>210308</t>
  </si>
  <si>
    <t>TAPIA CARRION LUIS NORVIL</t>
  </si>
  <si>
    <t>18100581</t>
  </si>
  <si>
    <t>208865</t>
  </si>
  <si>
    <t>TEJADA ORCHESSI SILVIA FLOR</t>
  </si>
  <si>
    <t>SUPERINTENDENTE DE RRHH-O</t>
  </si>
  <si>
    <t>25838679</t>
  </si>
  <si>
    <t>212267</t>
  </si>
  <si>
    <t>TEJEDA ARAUJO FRANCISCO EFRAIN</t>
  </si>
  <si>
    <t>005745835</t>
  </si>
  <si>
    <t>210728</t>
  </si>
  <si>
    <t>TEJEDA GODOY GERALDINE ALEXANDRA</t>
  </si>
  <si>
    <t>RESPONSABLE DE ARQUITECTU</t>
  </si>
  <si>
    <t>70111299</t>
  </si>
  <si>
    <t>211607</t>
  </si>
  <si>
    <t>TERRONES PRINCIPE ANTONY JOUNIOR</t>
  </si>
  <si>
    <t>47223675</t>
  </si>
  <si>
    <t>212190</t>
  </si>
  <si>
    <t>TINCO PARIONA FREDY ROLANDO</t>
  </si>
  <si>
    <t>SUPERVISOR ELÉCTRICO</t>
  </si>
  <si>
    <t>45985379</t>
  </si>
  <si>
    <t>210040</t>
  </si>
  <si>
    <t>TORRES MIÑÁN  RODOLFO EMANUEL</t>
  </si>
  <si>
    <t>40474238</t>
  </si>
  <si>
    <t>204768</t>
  </si>
  <si>
    <t>TOYOSATO RAMOS JAVIER RAUL</t>
  </si>
  <si>
    <t>10138755</t>
  </si>
  <si>
    <t>204582</t>
  </si>
  <si>
    <t>TRUJILLO PANTOJA IRIS IVETTE</t>
  </si>
  <si>
    <t>46878654</t>
  </si>
  <si>
    <t>206302</t>
  </si>
  <si>
    <t>URTEAGA HUAMAN CARLOS AUGUSTO</t>
  </si>
  <si>
    <t>INGENIERO SENIOR DE CONTR</t>
  </si>
  <si>
    <t>05400142</t>
  </si>
  <si>
    <t>205475</t>
  </si>
  <si>
    <t>USHIÑAHUA GARCIA WIGGSER</t>
  </si>
  <si>
    <t>43722349</t>
  </si>
  <si>
    <t>201977</t>
  </si>
  <si>
    <t>UTIA PUJAY CHARLY DILVER</t>
  </si>
  <si>
    <t>71406064</t>
  </si>
  <si>
    <t>212239</t>
  </si>
  <si>
    <t xml:space="preserve">VALENTIN SALDARRIAGA SANTIAGO </t>
  </si>
  <si>
    <t>09949272</t>
  </si>
  <si>
    <t>212177</t>
  </si>
  <si>
    <t>VALLADARES SAMANIEGO JORGE LUIS</t>
  </si>
  <si>
    <t>72815356</t>
  </si>
  <si>
    <t>210755</t>
  </si>
  <si>
    <t>VARA HUAMAN KEVIN EDUARDO</t>
  </si>
  <si>
    <t>INGENIERO ASISTENTE DE OF</t>
  </si>
  <si>
    <t>48000364</t>
  </si>
  <si>
    <t>210552</t>
  </si>
  <si>
    <t>VARGAS RODRIGUEZ TRACY MILAGROS</t>
  </si>
  <si>
    <t>18158209</t>
  </si>
  <si>
    <t>212153</t>
  </si>
  <si>
    <t>VASQUEZ MENDOZA CARLOS ALBERTO</t>
  </si>
  <si>
    <t>75286064</t>
  </si>
  <si>
    <t>212251</t>
  </si>
  <si>
    <t>VEGA CUADRA MARIA FERNANDA</t>
  </si>
  <si>
    <t>AUXILIAR DE CONTROL DOCUMENTARIO</t>
  </si>
  <si>
    <t>40524762</t>
  </si>
  <si>
    <t>202048</t>
  </si>
  <si>
    <t>VEGA GRANDE YASSER JAN</t>
  </si>
  <si>
    <t>72962426</t>
  </si>
  <si>
    <t>212238</t>
  </si>
  <si>
    <t>VELA VILLACORTA DIEGO GERARDO</t>
  </si>
  <si>
    <t>ING. DE OFICINA TECNICA</t>
  </si>
  <si>
    <t>44882848</t>
  </si>
  <si>
    <t>203100</t>
  </si>
  <si>
    <t>VERASTEGUI ANGELES BLADIMIR OSCAR</t>
  </si>
  <si>
    <t>COORDINADOR DE COSTOS</t>
  </si>
  <si>
    <t>47723923</t>
  </si>
  <si>
    <t>212273</t>
  </si>
  <si>
    <t>VILCHEZ CHAVEZ JHONI ALEXIS</t>
  </si>
  <si>
    <t>INGENIERO DE OFICINA TECNICA</t>
  </si>
  <si>
    <t>47449244</t>
  </si>
  <si>
    <t>205934</t>
  </si>
  <si>
    <t>VILCHEZ MACALUPU EDWIN OMAR</t>
  </si>
  <si>
    <t>09879254</t>
  </si>
  <si>
    <t>209585</t>
  </si>
  <si>
    <t>VILLAFUERTE SALAS HUGO ENRIQUE</t>
  </si>
  <si>
    <t>42192314</t>
  </si>
  <si>
    <t>210450</t>
  </si>
  <si>
    <t>VILLANUEVA TORRES JONATHAN</t>
  </si>
  <si>
    <t>42439234</t>
  </si>
  <si>
    <t>205249</t>
  </si>
  <si>
    <t>VITOR HUAYAS OSCAR EDWIN</t>
  </si>
  <si>
    <t>42125692</t>
  </si>
  <si>
    <t>WONG BECERRA ROXANA</t>
  </si>
  <si>
    <t>44341482</t>
  </si>
  <si>
    <t>210056</t>
  </si>
  <si>
    <t>YANCAPALLO QUISPE JULIO CESAR</t>
  </si>
  <si>
    <t>PROYECTISTA CIVIL</t>
  </si>
  <si>
    <t>76460792</t>
  </si>
  <si>
    <t>212229</t>
  </si>
  <si>
    <t>YUCRA ALFARO BRENDA SAMANTHA</t>
  </si>
  <si>
    <t>41252958</t>
  </si>
  <si>
    <t>210166</t>
  </si>
  <si>
    <t>ZAMORA DIAZ JOSE FRANCISCO</t>
  </si>
  <si>
    <t>25838825</t>
  </si>
  <si>
    <t>212270</t>
  </si>
  <si>
    <t>ZAVALA CORTIJO YIGAEL</t>
  </si>
  <si>
    <t>71260385</t>
  </si>
  <si>
    <t>205278</t>
  </si>
  <si>
    <t>ZAVALA LARA JORDY ANGEL MANUEL</t>
  </si>
  <si>
    <t>76535595</t>
  </si>
  <si>
    <t>211299</t>
  </si>
  <si>
    <t>ZAVALETA ARTEAGA LENIN STALIN</t>
  </si>
  <si>
    <t>72907710</t>
  </si>
  <si>
    <t>210406</t>
  </si>
  <si>
    <t>ZELADA ROJAS LUIS ALBERTO</t>
  </si>
  <si>
    <t>INGENIERO SENIOR DE PRODU</t>
  </si>
  <si>
    <t>47573087</t>
  </si>
  <si>
    <t>212118</t>
  </si>
  <si>
    <t>ZEÑA HERNANDEZ JULIO ANDRES</t>
  </si>
  <si>
    <t>09290164</t>
  </si>
  <si>
    <t>200564</t>
  </si>
  <si>
    <t>ZUBIETA PASTOR MARCOS ANTONIO</t>
  </si>
  <si>
    <t>09867227</t>
  </si>
  <si>
    <t>206625</t>
  </si>
  <si>
    <t>ZUÑIGA AZABACHE ARTEMIO EDUARDO</t>
  </si>
  <si>
    <t>47534479</t>
  </si>
  <si>
    <t>BONIFACIO CORDOVA ALMENDRA JACKELINE</t>
  </si>
  <si>
    <t>ANALISTA DE SEGURIDAD OPERACIONAL</t>
  </si>
  <si>
    <t>29664143</t>
  </si>
  <si>
    <t>VERA PORTOCARRERO CARNERO RENZO</t>
  </si>
  <si>
    <t>44212917</t>
  </si>
  <si>
    <t>CABANILLAS FERNANDEZ JULIO CESAR</t>
  </si>
  <si>
    <t>46742109</t>
  </si>
  <si>
    <t>RODRIGUEZ HUERTAS PAULA CRISTINA</t>
  </si>
  <si>
    <t>ARQUITECTA DE PRODUCCION</t>
  </si>
  <si>
    <t>70440781</t>
  </si>
  <si>
    <t>AZAÑEDO MARTINEZ WILLIAMS MARTIN</t>
  </si>
  <si>
    <t>INGENIERO SENIOR DE COSTOS</t>
  </si>
  <si>
    <t>004833082</t>
  </si>
  <si>
    <t>JARA ZAPATA ALEXIS FABIAN</t>
  </si>
  <si>
    <t>MECANICO ESPEC. EN  EQUIP</t>
  </si>
  <si>
    <t>41383001</t>
  </si>
  <si>
    <t>MALDONADO MUÑOZ ANDRES ARTURO</t>
  </si>
  <si>
    <t>ARQUITECTA SENIOR</t>
  </si>
  <si>
    <t>74074673</t>
  </si>
  <si>
    <t>MIYASHIRO TERASHIMA MELISSA</t>
  </si>
  <si>
    <t xml:space="preserve">ARQUITECTA </t>
  </si>
  <si>
    <t>72445461</t>
  </si>
  <si>
    <t>PALOMINO ROMANI JACQUELINE ELSA</t>
  </si>
  <si>
    <t>ASISTENTE DE PRODUCCION</t>
  </si>
  <si>
    <t>80634780</t>
  </si>
  <si>
    <t>ALARCON PERALTA HENRY POOL</t>
  </si>
  <si>
    <t>JEFE DE SUBCONTRATOS</t>
  </si>
  <si>
    <t>JOEL</t>
  </si>
  <si>
    <t>MORENO</t>
  </si>
  <si>
    <t>,</t>
  </si>
  <si>
    <t>51</t>
  </si>
  <si>
    <t>JOSE</t>
  </si>
  <si>
    <t>MENDOZA</t>
  </si>
  <si>
    <t>MANUEL</t>
  </si>
  <si>
    <t>ANAYA</t>
  </si>
  <si>
    <t>BERTHA</t>
  </si>
  <si>
    <t>MINAYA</t>
  </si>
  <si>
    <t>964671590</t>
  </si>
  <si>
    <t>KEVIN</t>
  </si>
  <si>
    <t>ONOFRE</t>
  </si>
  <si>
    <t>984374946</t>
  </si>
  <si>
    <t>LESLY</t>
  </si>
  <si>
    <t>ORELLANA</t>
  </si>
  <si>
    <t>944476004</t>
  </si>
  <si>
    <t>RENZO</t>
  </si>
  <si>
    <t>CESTI</t>
  </si>
  <si>
    <t>CARLOS</t>
  </si>
  <si>
    <t>ALVEAL</t>
  </si>
  <si>
    <t>993392250</t>
  </si>
  <si>
    <t>GINA</t>
  </si>
  <si>
    <t>OLORTEGUI</t>
  </si>
  <si>
    <t>961766864</t>
  </si>
  <si>
    <t>RICARDO</t>
  </si>
  <si>
    <t>MORALES</t>
  </si>
  <si>
    <t>943770217</t>
  </si>
  <si>
    <t>EVELIN</t>
  </si>
  <si>
    <t>BECERRA</t>
  </si>
  <si>
    <t>933857986</t>
  </si>
  <si>
    <t>CHRISTIAN</t>
  </si>
  <si>
    <t>MANTA</t>
  </si>
  <si>
    <t>933932063</t>
  </si>
  <si>
    <t>VICTOR</t>
  </si>
  <si>
    <t>CASTILLO</t>
  </si>
  <si>
    <t>993336727</t>
  </si>
  <si>
    <t>JESUS</t>
  </si>
  <si>
    <t>GONZALES</t>
  </si>
  <si>
    <t>992499529</t>
  </si>
  <si>
    <t>MARIO</t>
  </si>
  <si>
    <t>HERRERA</t>
  </si>
  <si>
    <t>986748385</t>
  </si>
  <si>
    <t>MUÑOZ</t>
  </si>
  <si>
    <t>915248534</t>
  </si>
  <si>
    <t>72903023</t>
  </si>
  <si>
    <t>ANDREA</t>
  </si>
  <si>
    <t>VALDIVIA</t>
  </si>
  <si>
    <t>991660030</t>
  </si>
  <si>
    <t>947194872</t>
  </si>
  <si>
    <t>CHRIST</t>
  </si>
  <si>
    <t>CHUNGA</t>
  </si>
  <si>
    <t>944502130</t>
  </si>
  <si>
    <t>NELCIO</t>
  </si>
  <si>
    <t>RAMIREZ</t>
  </si>
  <si>
    <t>965898716</t>
  </si>
  <si>
    <t>DANIEL</t>
  </si>
  <si>
    <t>LLALLE</t>
  </si>
  <si>
    <t>993253224</t>
  </si>
  <si>
    <t>JORGE</t>
  </si>
  <si>
    <t>964047940</t>
  </si>
  <si>
    <t>ONIEL</t>
  </si>
  <si>
    <t>QUISPE</t>
  </si>
  <si>
    <t>945146063</t>
  </si>
  <si>
    <t>EDWIN</t>
  </si>
  <si>
    <t>VILCHEZ</t>
  </si>
  <si>
    <t>951826949</t>
  </si>
  <si>
    <t>JAVIER</t>
  </si>
  <si>
    <t>ALVA</t>
  </si>
  <si>
    <t>987110579</t>
  </si>
  <si>
    <t>73764652</t>
  </si>
  <si>
    <t>LUIS</t>
  </si>
  <si>
    <t>LAPOUBLE</t>
  </si>
  <si>
    <t>923026102</t>
  </si>
  <si>
    <t>76746164</t>
  </si>
  <si>
    <t>ROMY</t>
  </si>
  <si>
    <t>POLANCO</t>
  </si>
  <si>
    <t>987190522</t>
  </si>
  <si>
    <t>912857830</t>
  </si>
  <si>
    <t>ANGELA</t>
  </si>
  <si>
    <t>GAMARRA</t>
  </si>
  <si>
    <t>927896614</t>
  </si>
  <si>
    <t>CHARLY</t>
  </si>
  <si>
    <t>UTIA</t>
  </si>
  <si>
    <t>994394563</t>
  </si>
  <si>
    <t>TAPIA</t>
  </si>
  <si>
    <t>985959851</t>
  </si>
  <si>
    <t>FRANCIS</t>
  </si>
  <si>
    <t>NAIRA</t>
  </si>
  <si>
    <t>997115694</t>
  </si>
  <si>
    <t>MARTHA</t>
  </si>
  <si>
    <t>LOCKUAN</t>
  </si>
  <si>
    <t>991813067</t>
  </si>
  <si>
    <t>JONATHAN</t>
  </si>
  <si>
    <t>VILLANUEVA</t>
  </si>
  <si>
    <t>978264819</t>
  </si>
  <si>
    <t>CLAUDIA</t>
  </si>
  <si>
    <t>CASTILLA</t>
  </si>
  <si>
    <t>992591925</t>
  </si>
  <si>
    <t>CRISTY</t>
  </si>
  <si>
    <t>PRIMO</t>
  </si>
  <si>
    <t>997857853</t>
  </si>
  <si>
    <t>CESAR</t>
  </si>
  <si>
    <t>FLORES</t>
  </si>
  <si>
    <t>958995409</t>
  </si>
  <si>
    <t>WILLIAMS</t>
  </si>
  <si>
    <t>LOYOLA</t>
  </si>
  <si>
    <t>928756933</t>
  </si>
  <si>
    <t>BURGOS</t>
  </si>
  <si>
    <t>ELMER</t>
  </si>
  <si>
    <t>CUEVA</t>
  </si>
  <si>
    <t>976687917</t>
  </si>
  <si>
    <t>GERARDO</t>
  </si>
  <si>
    <t>ANDRADE</t>
  </si>
  <si>
    <t>980650365</t>
  </si>
  <si>
    <t>JUAN</t>
  </si>
  <si>
    <t>PORTILLO</t>
  </si>
  <si>
    <t>934599710</t>
  </si>
  <si>
    <t>DIEGO</t>
  </si>
  <si>
    <t>RODRIGUEZ</t>
  </si>
  <si>
    <t>SOLARI</t>
  </si>
  <si>
    <t>936160381</t>
  </si>
  <si>
    <t>KARLA</t>
  </si>
  <si>
    <t>SOTO</t>
  </si>
  <si>
    <t>936282500</t>
  </si>
  <si>
    <t>JHONNY</t>
  </si>
  <si>
    <t>997894634</t>
  </si>
  <si>
    <t>DAYAN</t>
  </si>
  <si>
    <t>969286105</t>
  </si>
  <si>
    <t>ROBERTO</t>
  </si>
  <si>
    <t>HOLGUIN</t>
  </si>
  <si>
    <t>988337205</t>
  </si>
  <si>
    <t>42499977</t>
  </si>
  <si>
    <t>LENIN</t>
  </si>
  <si>
    <t>MEZA</t>
  </si>
  <si>
    <t>987385609</t>
  </si>
  <si>
    <t>OSCAR</t>
  </si>
  <si>
    <t>VITOR</t>
  </si>
  <si>
    <t>956249140</t>
  </si>
  <si>
    <t>ZAVALETA</t>
  </si>
  <si>
    <t>GERALD</t>
  </si>
  <si>
    <t>SANDOVAL</t>
  </si>
  <si>
    <t>989444413</t>
  </si>
  <si>
    <t>MONSALVE</t>
  </si>
  <si>
    <t>979368953</t>
  </si>
  <si>
    <t>BERLING</t>
  </si>
  <si>
    <t>SALAZAR</t>
  </si>
  <si>
    <t>938940746</t>
  </si>
  <si>
    <t>JOSEPH</t>
  </si>
  <si>
    <t>COLAN</t>
  </si>
  <si>
    <t>967354993</t>
  </si>
  <si>
    <t>17435543</t>
  </si>
  <si>
    <t>945326027</t>
  </si>
  <si>
    <t>MARCO</t>
  </si>
  <si>
    <t>979329452</t>
  </si>
  <si>
    <t>ANTONY</t>
  </si>
  <si>
    <t>TERRONES</t>
  </si>
  <si>
    <t>943559182</t>
  </si>
  <si>
    <t>LUCA</t>
  </si>
  <si>
    <t>CAPRIOLO</t>
  </si>
  <si>
    <t>997827224</t>
  </si>
  <si>
    <t>72783126</t>
  </si>
  <si>
    <t>ABELARDO</t>
  </si>
  <si>
    <t>FERNANDEZ</t>
  </si>
  <si>
    <t>992 564 807</t>
  </si>
  <si>
    <t>BRIONES</t>
  </si>
  <si>
    <t>970927175</t>
  </si>
  <si>
    <t>SIMON</t>
  </si>
  <si>
    <t>CCACHURA</t>
  </si>
  <si>
    <t>999902642</t>
  </si>
  <si>
    <t>ERIKA</t>
  </si>
  <si>
    <t>FIGUEROA</t>
  </si>
  <si>
    <t>992753500</t>
  </si>
  <si>
    <t>MENA</t>
  </si>
  <si>
    <t>SAAVEDRA</t>
  </si>
  <si>
    <t>JULIO</t>
  </si>
  <si>
    <t>YANCAPALLO</t>
  </si>
  <si>
    <t>ADELA DEL ROSARIO</t>
  </si>
  <si>
    <t>LESCANO</t>
  </si>
  <si>
    <t>JEIDI</t>
  </si>
  <si>
    <t>PACHECO</t>
  </si>
  <si>
    <t>941058893</t>
  </si>
  <si>
    <t>IAN</t>
  </si>
  <si>
    <t>MAURICIO</t>
  </si>
  <si>
    <t>URTEAGA</t>
  </si>
  <si>
    <t>43248768</t>
  </si>
  <si>
    <t>JHON</t>
  </si>
  <si>
    <t>XIMENA</t>
  </si>
  <si>
    <t>RAMON</t>
  </si>
  <si>
    <t>LIZ</t>
  </si>
  <si>
    <t>CHAVEZ</t>
  </si>
  <si>
    <t>73618645</t>
  </si>
  <si>
    <t>LETTICIA</t>
  </si>
  <si>
    <t>OMAR</t>
  </si>
  <si>
    <t>CASELLA</t>
  </si>
  <si>
    <t>HERNAN</t>
  </si>
  <si>
    <t>GRANDEZ</t>
  </si>
  <si>
    <t>GELI</t>
  </si>
  <si>
    <t>GUEVARA</t>
  </si>
  <si>
    <t>FELIX</t>
  </si>
  <si>
    <t>CHIU</t>
  </si>
  <si>
    <t>CINNDY</t>
  </si>
  <si>
    <t>PAICO</t>
  </si>
  <si>
    <t>952020382</t>
  </si>
  <si>
    <t>VICKY</t>
  </si>
  <si>
    <t>997928853</t>
  </si>
  <si>
    <t>ALDO</t>
  </si>
  <si>
    <t>CABRERA</t>
  </si>
  <si>
    <t>ELIZABETH</t>
  </si>
  <si>
    <t>HUAMANI</t>
  </si>
  <si>
    <t>961405578</t>
  </si>
  <si>
    <t>947643300</t>
  </si>
  <si>
    <t>VASQUEZ</t>
  </si>
  <si>
    <t>964199255</t>
  </si>
  <si>
    <t>NUÑOVERO</t>
  </si>
  <si>
    <t>999167594</t>
  </si>
  <si>
    <t>MARIA DEL CARMEN</t>
  </si>
  <si>
    <t>PAJARES</t>
  </si>
  <si>
    <t>968550520</t>
  </si>
  <si>
    <t>JARED</t>
  </si>
  <si>
    <t>AVALOS</t>
  </si>
  <si>
    <t xml:space="preserve">Srta buenas tardes estoy revisando mis boletas quisiera me pudiera informar sobre algunas dudas. </t>
  </si>
  <si>
    <t>En el mes de octubre tengo un dscto por un pago indevido cual seria este y en q momento lo hicieron.</t>
  </si>
  <si>
    <t>En el mes de sentiembre por un error incoluntario no se realizo el deposito de las hhe calculadas al 25%, por eso mismo en octubre realizan el reintegro del mismo, y en la parte de descuentos figura el ingreso fuera de fecha que ud tuvo en su cuenta.</t>
  </si>
  <si>
    <t>En el mes de diciembre solo tengo como pago un subsidio q no corresponde al total de mi sueldo a q se deberia esto.</t>
  </si>
  <si>
    <t>En el mes de diciembre no me an pagado lo q corresponderia a mi asignacion familiar solo el reintegro correspondiente desde el mes de junio hasta noviembre.</t>
  </si>
  <si>
    <t>Tambien el porq en el mes de octubre figura el tenor de accidente comun cuendo mi caso es un accidente de trabajo, como figura en la boleta del mes de noviembre.</t>
  </si>
  <si>
    <t>Efectivamente,  hubo un error involuntario al momento del registro, sin embargo en el mes siguiente se corrige, ello no implica que el calculo sea distinto.</t>
  </si>
  <si>
    <t>MOTIVO DE CESE</t>
  </si>
  <si>
    <t>CAMPO</t>
  </si>
  <si>
    <t>MALDONADO HUAMANI LUCERO ELBA</t>
  </si>
  <si>
    <t>VIGIA</t>
  </si>
  <si>
    <t>LOPEZ MOLERO MARGIORY PAOLA</t>
  </si>
  <si>
    <t>ALVAREZ PAREDES MELANIE ODETTE</t>
  </si>
  <si>
    <t>Horarios</t>
  </si>
  <si>
    <t>Local</t>
  </si>
  <si>
    <t>Foraneo</t>
  </si>
  <si>
    <t>L-V</t>
  </si>
  <si>
    <t>Sabado</t>
  </si>
  <si>
    <t>Domingo</t>
  </si>
  <si>
    <t>Ingreso</t>
  </si>
  <si>
    <t>Feriados</t>
  </si>
  <si>
    <t>Fecha</t>
  </si>
  <si>
    <t>Jueves</t>
  </si>
  <si>
    <t>Año Nuevo</t>
  </si>
  <si>
    <t>Jueves Santo</t>
  </si>
  <si>
    <t>Viernes</t>
  </si>
  <si>
    <t>Viernes Santo</t>
  </si>
  <si>
    <t>Día del Trabajo</t>
  </si>
  <si>
    <t>Batalla de Arica y Día de la Bandera</t>
  </si>
  <si>
    <t>Lunes</t>
  </si>
  <si>
    <t>San Pedro y San Pablo</t>
  </si>
  <si>
    <t>Día de la Fuerza Aérea del Perú</t>
  </si>
  <si>
    <t>Martes</t>
  </si>
  <si>
    <t>Fiestas Patrias</t>
  </si>
  <si>
    <t>Miércoles</t>
  </si>
  <si>
    <t>Batalla de Junín</t>
  </si>
  <si>
    <t>Santa Rosa de Lima</t>
  </si>
  <si>
    <t>Combate de Angamos</t>
  </si>
  <si>
    <t>Día de Todos los Santos</t>
  </si>
  <si>
    <t>Inmaculada Concepción</t>
  </si>
  <si>
    <t>Batalla de Ayacucho</t>
  </si>
  <si>
    <t>Navidad</t>
  </si>
  <si>
    <t>Resumen</t>
  </si>
  <si>
    <t>Feriado</t>
  </si>
  <si>
    <t>Horas</t>
  </si>
  <si>
    <t>Feriado laborado</t>
  </si>
  <si>
    <t>FL</t>
  </si>
  <si>
    <t>Ene-24</t>
  </si>
  <si>
    <t>Ene-25</t>
  </si>
  <si>
    <t>70922215</t>
  </si>
  <si>
    <t>DIAZ MAYO, ANDREY GIOVANNI</t>
  </si>
  <si>
    <t>23925262</t>
  </si>
  <si>
    <t>HUAMAN RAYME, JOSE ALFREDO</t>
  </si>
  <si>
    <t>992729252</t>
  </si>
  <si>
    <t>Domingos y sabado dscto hra de almuerzo cuando trabajan menos de 7 hrs</t>
  </si>
  <si>
    <t>7 y 8 de enero no lee papeletas Sánchez</t>
  </si>
  <si>
    <t>TipoPermiso</t>
  </si>
  <si>
    <t>Area Trabajo</t>
  </si>
  <si>
    <t>Iniciales</t>
  </si>
  <si>
    <t>FechaInicio</t>
  </si>
  <si>
    <t>FechaFin</t>
  </si>
  <si>
    <t>Detalle</t>
  </si>
  <si>
    <t>7 DÍAS - BAJADA FEBRERO</t>
  </si>
  <si>
    <t>7 DÍAS - BAJADA MARZO</t>
  </si>
  <si>
    <t>7 DÍAS BAJADA FEBRERO</t>
  </si>
  <si>
    <t xml:space="preserve">9 DIAS - BAJADA FEBRERO INDICA QUE HARÁ 30 DÍAS DE CORRIDO. </t>
  </si>
  <si>
    <t>2 DÍAS</t>
  </si>
  <si>
    <t>5 DIAS - BAJADA FEBRERO</t>
  </si>
  <si>
    <t>7 DÍAS - MES FEBRERO</t>
  </si>
  <si>
    <t xml:space="preserve">SE TOMARA LA BAJADA DESDE EL 23/02 AL DOMINGO 01/03, SE TOMARA DÍAS LIBRES INTERCALADO 8/2, 15/2, 22,02 </t>
  </si>
  <si>
    <t>BAJADA FEBRERO</t>
  </si>
  <si>
    <t xml:space="preserve">BAJADA FEBRERO - 7 DÍAS </t>
  </si>
  <si>
    <t>CIERRE Y DESMOVILIZACIÓN</t>
  </si>
  <si>
    <t>3 DÍAS - MES FEBRERO</t>
  </si>
  <si>
    <t>7 DIAS - BAJADA FEBRERO</t>
  </si>
  <si>
    <t>5 DIAS - MES FEBRERO</t>
  </si>
  <si>
    <t>9 DÍAS - BAJADA FEBRERO</t>
  </si>
  <si>
    <t>8 DÍAS - BAJADA FEBRERO</t>
  </si>
  <si>
    <t>3 DÍAS</t>
  </si>
  <si>
    <t xml:space="preserve">7 DIAS - MES FEBRERO_x000D_
</t>
  </si>
  <si>
    <t xml:space="preserve">7 DÍAS - BAJADA FEBRERO_x000D_
</t>
  </si>
  <si>
    <t>5 DÍAS - BAJADA FEBRERO</t>
  </si>
  <si>
    <t>1 DÍA</t>
  </si>
  <si>
    <t>6 DÍAS -  BAJADA FEBRERO</t>
  </si>
  <si>
    <t>4 DÍAS - MES FEBRERO</t>
  </si>
  <si>
    <t>7 DIAS</t>
  </si>
  <si>
    <t>BAJADA FEBRERO - 7 DÍAS</t>
  </si>
  <si>
    <t>2 DÍAS - BAJADA FEBRERO</t>
  </si>
  <si>
    <t>7 DIAS - MES FEBRERO</t>
  </si>
  <si>
    <t>17 DÍAS - COMPENSACIÓN DE BAJADAS NO TOMADAS DICIEMBRE 24, AGOSTO 2025</t>
  </si>
  <si>
    <t>9 DÍAS BAJADA</t>
  </si>
  <si>
    <t>2 DÍAS - HORARIO EXTENDIDO 14/12 - 16 HORAS</t>
  </si>
  <si>
    <t xml:space="preserve">8 DÍAS </t>
  </si>
  <si>
    <t xml:space="preserve">COMPENSACIÓN DE BAJADA DE ENERO </t>
  </si>
  <si>
    <t>DIAS - BAJADA FEBRERO</t>
  </si>
  <si>
    <t>0.5 HORARIO EXTENDIDO DICIEMBRE 2025.</t>
  </si>
  <si>
    <t>COMPENSACIÓN POR HORARIO EXTENDIDO 24/01 - 5 HORAS</t>
  </si>
  <si>
    <t xml:space="preserve">COMPENSACIÓN HORARIO EXTENDIDO 22, 23, 24/11 - 17 HORAS. </t>
  </si>
  <si>
    <t>7 DIAS ENERO</t>
  </si>
  <si>
    <t>BAJADA ENERO - 7 DÍAS</t>
  </si>
  <si>
    <t xml:space="preserve">8 DÍAS SE AGREGA DIAS POR EL PERIODO DICIEMBRE TRABAJADO MÁS DÍAS, SALE VUELO 26/01 </t>
  </si>
  <si>
    <t xml:space="preserve">7 DÍAS - POR REGULARIZAR EN FEBRERO LA 2 SEMANA </t>
  </si>
  <si>
    <t>12 DIAS</t>
  </si>
  <si>
    <t>7 DÍAS BAJADA ENERO</t>
  </si>
  <si>
    <t>COMPENSACIÓN POR JORNADA EXTRAORDINARIA 14/12/2025</t>
  </si>
  <si>
    <t>7 DÍAS ENERO</t>
  </si>
  <si>
    <t>7 DÍAS - BAJADA ENERO</t>
  </si>
  <si>
    <t>BAJADA DE ENERO 2026</t>
  </si>
  <si>
    <t>2 DÍAS DE DESCANSO DEL 2025</t>
  </si>
  <si>
    <t>7 DÍAS - POR REGULARIZAR PAPELETA</t>
  </si>
  <si>
    <t>8 DÍAS BAJADA ENERO</t>
  </si>
  <si>
    <t>BAJADA ENERO</t>
  </si>
  <si>
    <t xml:space="preserve">VACACIONES 3 DÍAS </t>
  </si>
  <si>
    <t>2.5 COMPENSACION HORARIO EXTENDIDO NOVIEMBRE</t>
  </si>
  <si>
    <t>EMO ANUAL</t>
  </si>
  <si>
    <t>8 DIAS ENERO</t>
  </si>
  <si>
    <t>2 horas - MALESTAR</t>
  </si>
  <si>
    <t>COMPENSACIÓN DE FERIADOS LABORADOS DEL 08 Y 09 DE DICIEMBRE</t>
  </si>
  <si>
    <t>HORARIO EXTENDIDO CIERRE DICIEMBRE 2025</t>
  </si>
  <si>
    <t>7 DÍAS.</t>
  </si>
  <si>
    <t>COMPENSACIÓN DE HORARIO EXTENDIDO DE LOS DÍAS 03/01 AL 15/01/2026</t>
  </si>
  <si>
    <t xml:space="preserve">7 DIAS - REGRESA EL 26/01 RECUPERANDO HORAS </t>
  </si>
  <si>
    <t>COMPENSACIÓN HORARIO EXTENDIDO 2024. JORNADAS DE CIERRE TECNICO</t>
  </si>
  <si>
    <t xml:space="preserve">COMPENSACIÓN HORARIO EXTENDIDO 21,22 Y 23/11/2025 17 HORAS </t>
  </si>
  <si>
    <t>ATENCION EN EL SEGURO DE 3:30PM</t>
  </si>
  <si>
    <t>7 DÍAS</t>
  </si>
  <si>
    <t>6 DIAS</t>
  </si>
  <si>
    <t xml:space="preserve">7 DIAS ENERO - SALE DESDE EL 18/01 14:00 HORAS </t>
  </si>
  <si>
    <t>6 DIAS ENERO</t>
  </si>
  <si>
    <t>VACACIONES 4 DÍAS</t>
  </si>
  <si>
    <t>COMPENSACIÓN POR 09/12/2025 QUE SE TRABAJO</t>
  </si>
  <si>
    <t>COMPENSACI+ON HORARIO EXTENDIDO 23 Y 24/01/2026 4 HORAS</t>
  </si>
  <si>
    <t xml:space="preserve">LLEGA EL 24 DE ENERO 11:30AM COMPENSARÁ 5 HORAS </t>
  </si>
  <si>
    <t xml:space="preserve">2 DÍAS - BAJADA </t>
  </si>
  <si>
    <t>4 DÍAS</t>
  </si>
  <si>
    <t>1 DÍA VACACIONES</t>
  </si>
  <si>
    <t>COMPENSACIÓN POR HORARIO EXTENDIDO 22/11 Y 23/11/2025</t>
  </si>
  <si>
    <t>COMPENSACIÓN POR HORARIO EXTENDIDO 22/11-23/11/2025</t>
  </si>
  <si>
    <t xml:space="preserve">COMPENSACIÓN DE HORAS DEL MES DE DICIEMBRE </t>
  </si>
  <si>
    <t>ENERO</t>
  </si>
  <si>
    <t>4  DÍAS</t>
  </si>
  <si>
    <t>3 DIAS</t>
  </si>
  <si>
    <t xml:space="preserve">MOTIVOS FAMILIARES </t>
  </si>
  <si>
    <t>8 DÍAS BAJADA MES ENERO</t>
  </si>
  <si>
    <t>BAJADA ENERO 7 DIAS</t>
  </si>
  <si>
    <t>CITA MEDICA</t>
  </si>
  <si>
    <t>EL 10/01 LABORO DE 13:00PM A 20:00PM CONTABILIZA ESTE DÍA COMO MEDIO DÍA DE BAJADA</t>
  </si>
  <si>
    <t>COMPENSACIÓN JORNADA EXTRAORDINARIA DEL DÍA 14/12/2025 15H.</t>
  </si>
  <si>
    <t>5 DÍAS - BAJADA ENERO</t>
  </si>
  <si>
    <t>COMPENSACIÓN POR INGRESOS Y SALIDAS AMPLIADAS DE LOS DÍAS 8, 9, 10 Y 11 DE ENERO 2026</t>
  </si>
  <si>
    <t>COMPENSACIÓN DEL 04, 08, 09 HORARIO EXTENDIDO</t>
  </si>
  <si>
    <t>COMPENSACIÓN HORARIO EXTENDIDO 09/01 4 HORAS.</t>
  </si>
  <si>
    <t>COMPENSACIÓN DE HORARIO EXTENDIDO 9/01 - 4 HORAS.</t>
  </si>
  <si>
    <t>COMPENSACIÓN HORARIO EXTENDIDO 09/01 - 4 HORAS</t>
  </si>
  <si>
    <t>COMPENSACIÓN HORARIO EXTENDIDO 07/11 4 HORAS</t>
  </si>
  <si>
    <t>COMPENSACIÓN 09/01 4 HORAS</t>
  </si>
  <si>
    <t>1 DÍA FALTA</t>
  </si>
  <si>
    <t xml:space="preserve">1 DÍA </t>
  </si>
  <si>
    <t xml:space="preserve">7 DIAS </t>
  </si>
  <si>
    <t>BAJADA ENERO 2026</t>
  </si>
  <si>
    <t>VACACIONES 3 DÍAS</t>
  </si>
  <si>
    <t>COMPENSACIÓN DE HORARIO EXTENDIDO 14/12/2025</t>
  </si>
  <si>
    <t>COMPENSACIÓN POR HORARIO EXTENDIDO 14/12/2025</t>
  </si>
  <si>
    <t>COMPENSACIÓN POR HORARIO EXTENDIDO DEL 14/12</t>
  </si>
  <si>
    <t xml:space="preserve">COMPENSACIÓN DE 1 DÍA LIBRE </t>
  </si>
  <si>
    <t>COMPENSACIÓN HORARIO EXTENDIDO 7/11 - 4 HORAS</t>
  </si>
  <si>
    <t>2 DÍAS VACACIONES</t>
  </si>
  <si>
    <t>RECOMPENSACIÓN DE HORAS DE LOS DÍAS 29, 30 DE DICIEMBRE Y EL 02 DE ENERO 2026</t>
  </si>
  <si>
    <t>COMPENSACIÓN DOMINGO 29/11</t>
  </si>
  <si>
    <t xml:space="preserve">COMPENSACIÓN POR HORARIO EXTENDIDO </t>
  </si>
  <si>
    <t>COMPENSACIÓN POR HORARIO EXTENDIDO 22/11/2025</t>
  </si>
  <si>
    <t>COMPENSACIÓN DE HORARIO EXTENDIDO 22/11/2025</t>
  </si>
  <si>
    <t>1 DÍA - POR FERIADO 09/012/2025</t>
  </si>
  <si>
    <t>COMPENSACIÓN HORARIO EXTENDIDO 14/12/2025 - 15H</t>
  </si>
  <si>
    <t>COMPENSACIÓN DOMINGO 15/11/2025</t>
  </si>
  <si>
    <t>COMPENSACIÓN HORARIO EXTENDIDO 22 Y 23/11/2025</t>
  </si>
  <si>
    <t>COMPENSACIÓN POR HORARIO EXTENDIDO 23/11/2025</t>
  </si>
  <si>
    <t>COMPENSACIÓN DE HORAS EXTRAS</t>
  </si>
  <si>
    <t>COMPENSACIÓN HORARIO EXTENDIDO 23/11 - 8.5 H - 22/11 - 5.5 H</t>
  </si>
  <si>
    <t>FERIADO 8 DICIEMBRE 2025</t>
  </si>
  <si>
    <t>COMPENSACIÓN DE FERIADO 09/12/2025</t>
  </si>
  <si>
    <t>COMPENSACIÓN DE HORARIO EXTENDIDO 22/11-23/11/2025</t>
  </si>
  <si>
    <t>1 DIA VACACIONES</t>
  </si>
  <si>
    <t>FERIADO 9/12/2025</t>
  </si>
  <si>
    <t xml:space="preserve">2 DÍAS </t>
  </si>
  <si>
    <t>FERIADO 8/12/2025</t>
  </si>
  <si>
    <t>8 DÍAS DE BAJADA FEBRERO</t>
  </si>
  <si>
    <t>FC</t>
  </si>
  <si>
    <t xml:space="preserve">RIVADINEYRA         </t>
  </si>
  <si>
    <t xml:space="preserve">PAUL FRANKLIN            </t>
  </si>
  <si>
    <t xml:space="preserve">BURGA               </t>
  </si>
  <si>
    <t xml:space="preserve">LUDWIG LESTER            </t>
  </si>
  <si>
    <t xml:space="preserve">TINEO               </t>
  </si>
  <si>
    <t xml:space="preserve">ANTHONY RONALDO          </t>
  </si>
  <si>
    <t xml:space="preserve">JONHATAN FRANCISCO       </t>
  </si>
  <si>
    <t xml:space="preserve">CCORISONCCO         </t>
  </si>
  <si>
    <t xml:space="preserve">SOPANTA             </t>
  </si>
  <si>
    <t xml:space="preserve">CHIPANA             </t>
  </si>
  <si>
    <t xml:space="preserve">ALAN JOHN                </t>
  </si>
  <si>
    <t xml:space="preserve">EUSQUIZA            </t>
  </si>
  <si>
    <t xml:space="preserve">ABNER KINYO              </t>
  </si>
  <si>
    <t xml:space="preserve">ANGEL BRANDON            </t>
  </si>
  <si>
    <t xml:space="preserve">MAYO                </t>
  </si>
  <si>
    <t xml:space="preserve">ANDREY GIOVANNI          </t>
  </si>
  <si>
    <t xml:space="preserve">GUEVARA             </t>
  </si>
  <si>
    <t xml:space="preserve">ALDEA               </t>
  </si>
  <si>
    <t xml:space="preserve">CRISTHIAN ALEXANDER      </t>
  </si>
  <si>
    <t xml:space="preserve">HINOJOSA            </t>
  </si>
  <si>
    <t xml:space="preserve">RAYME               </t>
  </si>
  <si>
    <t xml:space="preserve">JOSE ALFREDO             </t>
  </si>
  <si>
    <t xml:space="preserve">HUARACHA            </t>
  </si>
  <si>
    <t xml:space="preserve">PIERO ANDRES             </t>
  </si>
  <si>
    <t xml:space="preserve">MECANICO-AJUSTADOR                                </t>
  </si>
  <si>
    <t xml:space="preserve">HUAYABERO           </t>
  </si>
  <si>
    <t xml:space="preserve">VIZCARRA            </t>
  </si>
  <si>
    <t xml:space="preserve">GALIANO             </t>
  </si>
  <si>
    <t xml:space="preserve">DARWIN                   </t>
  </si>
  <si>
    <t xml:space="preserve">JIBAJA              </t>
  </si>
  <si>
    <t xml:space="preserve">YEFER                    </t>
  </si>
  <si>
    <t xml:space="preserve">LOJA                </t>
  </si>
  <si>
    <t xml:space="preserve">HANS EMERSON             </t>
  </si>
  <si>
    <t xml:space="preserve">SILVERA             </t>
  </si>
  <si>
    <t xml:space="preserve">MUNDACA             </t>
  </si>
  <si>
    <t xml:space="preserve">FRANK MEYER              </t>
  </si>
  <si>
    <t xml:space="preserve">OROSCO              </t>
  </si>
  <si>
    <t xml:space="preserve">AMACHE              </t>
  </si>
  <si>
    <t xml:space="preserve">JAIME WALTER             </t>
  </si>
  <si>
    <t xml:space="preserve">CARLOS ENRIQUE           </t>
  </si>
  <si>
    <t xml:space="preserve">ANDRES ADRIAN            </t>
  </si>
  <si>
    <t xml:space="preserve">CCOLQUE             </t>
  </si>
  <si>
    <t xml:space="preserve">RUSOL JAZIRE             </t>
  </si>
  <si>
    <t xml:space="preserve">SALCEDO             </t>
  </si>
  <si>
    <t xml:space="preserve">CASTILLA            </t>
  </si>
  <si>
    <t xml:space="preserve">RIGOBERTO                </t>
  </si>
  <si>
    <t xml:space="preserve">SOSA                </t>
  </si>
  <si>
    <t xml:space="preserve">MIYER ELMER              </t>
  </si>
  <si>
    <t xml:space="preserve">JUAN GRIMALDO            </t>
  </si>
  <si>
    <t xml:space="preserve">DIEGO HECTOR             </t>
  </si>
  <si>
    <t xml:space="preserve">TUME                </t>
  </si>
  <si>
    <t xml:space="preserve">TUMPI               </t>
  </si>
  <si>
    <t xml:space="preserve">RONALD MAXIMO MARCO      </t>
  </si>
  <si>
    <t xml:space="preserve">ENMANUEL EDUARDO         </t>
  </si>
  <si>
    <t xml:space="preserve">REVILLA             </t>
  </si>
  <si>
    <t xml:space="preserve">RAUL MAURICIO            </t>
  </si>
  <si>
    <t xml:space="preserve">YACILA              </t>
  </si>
  <si>
    <t xml:space="preserve">BORJA               </t>
  </si>
  <si>
    <t xml:space="preserve">ITALO JUNIOR             </t>
  </si>
  <si>
    <t xml:space="preserve">YAURI               </t>
  </si>
  <si>
    <t xml:space="preserve">HECTOR                   </t>
  </si>
  <si>
    <t xml:space="preserve">RAYMOND ALEXANDER        </t>
  </si>
  <si>
    <t xml:space="preserve">ELECTRICO,DE GENERADOR                            </t>
  </si>
  <si>
    <t>DNI/CE</t>
  </si>
  <si>
    <t>FERIADOS LABORADOS</t>
  </si>
  <si>
    <t>COMPENSACION DIA TRABAJADO</t>
  </si>
  <si>
    <t xml:space="preserve">COMPENSANCION POR FERIADO </t>
  </si>
  <si>
    <t>COMPENSACION POR HORAS EXTRAS</t>
  </si>
  <si>
    <t>73823718</t>
  </si>
  <si>
    <t>HUARACHA GARCIA, PIERO ANDRES</t>
  </si>
  <si>
    <t xml:space="preserve">REVISAR LOS NUEVOS INGRESOS Y CAMBIAR LA F POR ASISTIO </t>
  </si>
  <si>
    <t>FER</t>
  </si>
  <si>
    <t>LICENCIA PATERNIDAD</t>
  </si>
  <si>
    <t>DIAS POR BAJADAS ACUMULADAS</t>
  </si>
  <si>
    <t>COMPENSACION POR FERIADO</t>
  </si>
  <si>
    <t>LIM</t>
  </si>
  <si>
    <t>Trabajo en lima</t>
  </si>
  <si>
    <t xml:space="preserve">7 DÍAS </t>
  </si>
  <si>
    <t xml:space="preserve">6 DÍAS </t>
  </si>
  <si>
    <t>8 DÍAS</t>
  </si>
  <si>
    <t>Observacion</t>
  </si>
  <si>
    <t>22/12 al 27/01 Falta</t>
  </si>
  <si>
    <t>22/12/25 Falta</t>
  </si>
  <si>
    <t>Fallo el reloj</t>
  </si>
  <si>
    <t>22/12 al 29/01 Falta</t>
  </si>
  <si>
    <t>Registrar manual 29/12/25</t>
  </si>
  <si>
    <t>Registrar manual 05/01/25</t>
  </si>
  <si>
    <t>Registrar manual 06 y 07/01/25</t>
  </si>
  <si>
    <t>Registrar manual 05 y 08/01/25</t>
  </si>
  <si>
    <t xml:space="preserve">3 DÍAS </t>
  </si>
  <si>
    <t>FERIADO 08/12/2025</t>
  </si>
  <si>
    <t>22022220</t>
  </si>
  <si>
    <t>Categoría</t>
  </si>
  <si>
    <t>Recurso equivalente</t>
  </si>
  <si>
    <t>Partida de Control (General)</t>
  </si>
  <si>
    <t>Régimen Pensión</t>
  </si>
  <si>
    <t>Inicio Régimen Pensión</t>
  </si>
  <si>
    <t>Fin Régimen Pensión</t>
  </si>
  <si>
    <t>Régimen SCTR Salud</t>
  </si>
  <si>
    <t>Régimen SCTR Pensión</t>
  </si>
  <si>
    <t>Fecha Cese</t>
  </si>
  <si>
    <t>Conteo</t>
  </si>
  <si>
    <t>Horario</t>
  </si>
  <si>
    <t>Tareador</t>
  </si>
  <si>
    <t>Dirección</t>
  </si>
  <si>
    <t>Dirección: Departamento</t>
  </si>
  <si>
    <t>Dirección: Provincia</t>
  </si>
  <si>
    <t>Dirección: Distrito</t>
  </si>
  <si>
    <t>Código Proyecto Destino (Tareo autom.)</t>
  </si>
  <si>
    <t>Ubicación</t>
  </si>
  <si>
    <t>RIA (Remuneración Integral Anual)</t>
  </si>
  <si>
    <t>Código Transferencia</t>
  </si>
  <si>
    <t>Correo Personal</t>
  </si>
  <si>
    <t>Observaciones Portal</t>
  </si>
  <si>
    <t>ESSALUD Vida</t>
  </si>
  <si>
    <t>AFP PROFUTURO</t>
  </si>
  <si>
    <t>04/03/2025</t>
  </si>
  <si>
    <t>PACIFICO S.A. ENT. PRESTADORA DE SALUD</t>
  </si>
  <si>
    <t>00000004 Horario Empleados de Operaciones Lun_Vie 8.30 y Sab 5.30 Hrs.</t>
  </si>
  <si>
    <t>GONZALEZ VARGAS, ANDREA ALEJANDRA</t>
  </si>
  <si>
    <t xml:space="preserve">AV. DOMINGO ORUE 456 BLOCK 601 </t>
  </si>
  <si>
    <t>SURQUILLO</t>
  </si>
  <si>
    <t>03007</t>
  </si>
  <si>
    <t>No</t>
  </si>
  <si>
    <t xml:space="preserve">jumegarerl@yahoo.es             </t>
  </si>
  <si>
    <t>No Aporta</t>
  </si>
  <si>
    <t>EMPLEADO</t>
  </si>
  <si>
    <t>AFP HABITAT</t>
  </si>
  <si>
    <t>01/06/2024</t>
  </si>
  <si>
    <t>24/03/2023</t>
  </si>
  <si>
    <t>AVENIDA LA ENCALADA 1257 DPTO. 403</t>
  </si>
  <si>
    <t>SANTIAGO DE SURCO</t>
  </si>
  <si>
    <t>carlos_hidalgo71@yahoo.com</t>
  </si>
  <si>
    <t>01/10/2025</t>
  </si>
  <si>
    <t>24/09/2025</t>
  </si>
  <si>
    <t>SAN JERONIMO</t>
  </si>
  <si>
    <t>CUSCO</t>
  </si>
  <si>
    <t>mario.uscamaita.carrasco@gmail.com</t>
  </si>
  <si>
    <t>16/09/2025</t>
  </si>
  <si>
    <t>florestreceluisa@gmail.com</t>
  </si>
  <si>
    <t>AFP PRIMA S.A.</t>
  </si>
  <si>
    <t>30/01/2023</t>
  </si>
  <si>
    <t>Calle Pascual de Andagoya 439 Dpto. 3</t>
  </si>
  <si>
    <t>ferzavaletap@gmail.com</t>
  </si>
  <si>
    <t>ARQUITECTO DE OFICINA TECNICA</t>
  </si>
  <si>
    <t>AFP INTEGRA S.A.</t>
  </si>
  <si>
    <t xml:space="preserve">humbertodurandlopez@gmail.com </t>
  </si>
  <si>
    <t>17/10/2025</t>
  </si>
  <si>
    <t xml:space="preserve">PUNO </t>
  </si>
  <si>
    <t>PUNO</t>
  </si>
  <si>
    <t xml:space="preserve">lilianpalaco@gmail.com </t>
  </si>
  <si>
    <t>01/12/2023</t>
  </si>
  <si>
    <t>ASENT.H. ARAHUAY MZ. E LT. 20</t>
  </si>
  <si>
    <t>SANTIAGO</t>
  </si>
  <si>
    <t xml:space="preserve">lcnoriegav@gmail.com            </t>
  </si>
  <si>
    <t>19/11/2024</t>
  </si>
  <si>
    <t>CALLE BOLIVAR S/N</t>
  </si>
  <si>
    <t>ACOMAYO</t>
  </si>
  <si>
    <t>SANGARARA</t>
  </si>
  <si>
    <t xml:space="preserve">orlandohamanccaybaez01@gmail.com </t>
  </si>
  <si>
    <t>COMMISIONING MANAGER</t>
  </si>
  <si>
    <t>22/05/2024</t>
  </si>
  <si>
    <t>AV. 31 DE MAYO ASENT.H. SANTO DOMINGO MZ. F LT. 3</t>
  </si>
  <si>
    <t>ANCASH</t>
  </si>
  <si>
    <t>HUARMEY</t>
  </si>
  <si>
    <t xml:space="preserve">rrpalma@hotmail.com             </t>
  </si>
  <si>
    <t>06/02/2023</t>
  </si>
  <si>
    <t>Calle Tupac Amaru 682 distrito de San Jeronimo</t>
  </si>
  <si>
    <t>vargas.carpio@hotmail.com</t>
  </si>
  <si>
    <t>20/10/2025</t>
  </si>
  <si>
    <t xml:space="preserve">kervintial@gmail.com </t>
  </si>
  <si>
    <t>20/01/2025</t>
  </si>
  <si>
    <t>jvillasante@consorciosrt.com</t>
  </si>
  <si>
    <t>01/09/2025</t>
  </si>
  <si>
    <t>CAJAMARCA</t>
  </si>
  <si>
    <t>lizbethchilcon@gmail.com</t>
  </si>
  <si>
    <t>23/06/2025</t>
  </si>
  <si>
    <t>MORON CHICO MZ. D LT. 2</t>
  </si>
  <si>
    <t>CHACLACAYO</t>
  </si>
  <si>
    <t xml:space="preserve">frank.rodriguez.v7@gmail.com </t>
  </si>
  <si>
    <t>09/09/2025</t>
  </si>
  <si>
    <t>ralberca@consorciosrt.com</t>
  </si>
  <si>
    <t>14/11/2024</t>
  </si>
  <si>
    <t>URB VIRGEN DEL ROSARIO MZ. R1 LT. 27</t>
  </si>
  <si>
    <t xml:space="preserve">evillanuevag@pucp.pe            </t>
  </si>
  <si>
    <t>ESPECIALISTA BIOMEDICO</t>
  </si>
  <si>
    <t>16/07/2024</t>
  </si>
  <si>
    <t>CALLE PANAMA 301 ALTO SAN MARTIN</t>
  </si>
  <si>
    <t>AREQUIPA</t>
  </si>
  <si>
    <t>MARIANO MELGAR</t>
  </si>
  <si>
    <t>frankoliveradelacruz@gmail.com</t>
  </si>
  <si>
    <t>05/10/2023</t>
  </si>
  <si>
    <t>A.P.V.LOS ANGELES LOT.B-7</t>
  </si>
  <si>
    <t>SAN SEBASTIAN</t>
  </si>
  <si>
    <t xml:space="preserve">maisefr716@gmail.com  </t>
  </si>
  <si>
    <t>INGENIERO DE INSTALACIONES</t>
  </si>
  <si>
    <t>10/09/2024</t>
  </si>
  <si>
    <t>JR.23 DE MAYO 298</t>
  </si>
  <si>
    <t>ICA</t>
  </si>
  <si>
    <t>CHINCHA</t>
  </si>
  <si>
    <t>PUEBLO NUEVO</t>
  </si>
  <si>
    <t xml:space="preserve">randy.atoche@gmail.com          </t>
  </si>
  <si>
    <t>ASISTENTE BIM</t>
  </si>
  <si>
    <t>gestrada@consorciosrt.com</t>
  </si>
  <si>
    <t>ARQUITECTO DE PRODUCCIÓN</t>
  </si>
  <si>
    <t>OFICINA DE NORMALIZACIÓN PREVISIONAL</t>
  </si>
  <si>
    <t>21/08/2023</t>
  </si>
  <si>
    <t>JR.LOS TULIPANES 160-BARR.SAN MARTIN</t>
  </si>
  <si>
    <t xml:space="preserve">cr.tirado730@gmail.com          </t>
  </si>
  <si>
    <t>03/02/2025</t>
  </si>
  <si>
    <t xml:space="preserve">cesar_andres1807@hotmail.com </t>
  </si>
  <si>
    <t>INGENIERO DE COMUNICACIONES TIC</t>
  </si>
  <si>
    <t>11/05/2024</t>
  </si>
  <si>
    <t>LAS DELICIAS 140 URB LAS DELICIAS</t>
  </si>
  <si>
    <t>LAMBAYEQUE</t>
  </si>
  <si>
    <t>CHICLAYO</t>
  </si>
  <si>
    <t xml:space="preserve">carlosomar_espejo@hotmail.com   </t>
  </si>
  <si>
    <t>ANALISTA CONTABLE</t>
  </si>
  <si>
    <t>Urb. Larapa Pasaje E 8 Interior 9 Dpto. 203</t>
  </si>
  <si>
    <t xml:space="preserve">hcyovana@hotmail.com            </t>
  </si>
  <si>
    <t>COM. CCAHUAYA BAJA</t>
  </si>
  <si>
    <t>ESPINAR</t>
  </si>
  <si>
    <t>PICHIGUA</t>
  </si>
  <si>
    <t xml:space="preserve">paul18.klp@gmail.com            </t>
  </si>
  <si>
    <t>alfonsosjh18@gmail.com</t>
  </si>
  <si>
    <t>22/04/2024</t>
  </si>
  <si>
    <t>DPTO. 103 COND. LOS CEDROS EDIFICIO NRO. 2</t>
  </si>
  <si>
    <t>car.ps1605@gmail.com</t>
  </si>
  <si>
    <t>COORDINADOR DE SUB CONTRATOS</t>
  </si>
  <si>
    <t>01/07/2024</t>
  </si>
  <si>
    <t>13/03/2023</t>
  </si>
  <si>
    <t>Mz. E Lote 2, Urb. Villa Universitaria</t>
  </si>
  <si>
    <t>jorgejfa27@gmail.com</t>
  </si>
  <si>
    <t>25/09/2025</t>
  </si>
  <si>
    <t>CALLE SAN PEDRO SN</t>
  </si>
  <si>
    <t>rosse_ch15@hotmail.com</t>
  </si>
  <si>
    <t>ANGOSTURA PEAJE</t>
  </si>
  <si>
    <t>SAYLLA</t>
  </si>
  <si>
    <t xml:space="preserve">titolaymeelvisjhon@gmail.com    </t>
  </si>
  <si>
    <t>INGENIERO SANITARIO</t>
  </si>
  <si>
    <t>01/05/2024</t>
  </si>
  <si>
    <t>CALLE LOS TAMBOS 340</t>
  </si>
  <si>
    <t>LA VICTORIA</t>
  </si>
  <si>
    <t xml:space="preserve">werm1705@gmail.com              </t>
  </si>
  <si>
    <t>01/01/2026</t>
  </si>
  <si>
    <t>07/11/2025</t>
  </si>
  <si>
    <t>brykensai@gmail.com</t>
  </si>
  <si>
    <t>AUXILIAR CONTABLE</t>
  </si>
  <si>
    <t>14/08/2023</t>
  </si>
  <si>
    <t>CALLE BOLIVAR 218</t>
  </si>
  <si>
    <t xml:space="preserve">karenalu20@gmail.com            </t>
  </si>
  <si>
    <t>ASOC. PROVIV. VIRGEN DE LA PUERTA MZ. B LT. 15</t>
  </si>
  <si>
    <t>hugocruzadololoy@gmail.com</t>
  </si>
  <si>
    <t xml:space="preserve">AUXILIAR DE RECURSOS HUMANOS </t>
  </si>
  <si>
    <t>21/11/2023</t>
  </si>
  <si>
    <t>BELENPAMPA G-9</t>
  </si>
  <si>
    <t xml:space="preserve">abigaid.1221@gmail.com          </t>
  </si>
  <si>
    <t>PERSONAL DE LIMPIEZA</t>
  </si>
  <si>
    <t>31/01/2025</t>
  </si>
  <si>
    <t>carmenatocmed@gmail.com</t>
  </si>
  <si>
    <t>13/08/2025</t>
  </si>
  <si>
    <t>keilavrgs18@gmail.com</t>
  </si>
  <si>
    <t>01/08/2023</t>
  </si>
  <si>
    <t>PSJ. CARPIO J-1-387 URB SANTA ROSA</t>
  </si>
  <si>
    <t>WANCHAQ</t>
  </si>
  <si>
    <t>adrite1999@gmail.com</t>
  </si>
  <si>
    <t>01/12/2025</t>
  </si>
  <si>
    <t xml:space="preserve">ASOC. PRO VIV. PICOL ORCCOMPUGIO MZ.L LT.4 </t>
  </si>
  <si>
    <t>azucenafuentes.a@gmail.com</t>
  </si>
  <si>
    <t>FINANCIERO</t>
  </si>
  <si>
    <t>09/12/2025</t>
  </si>
  <si>
    <t>URB LAGUNA DEL CHIPE II ETAPA MZ. R LT. 13 PIURA-PIURA-PIURA</t>
  </si>
  <si>
    <t>fvilchezm25@gmail.com</t>
  </si>
  <si>
    <t>25/08/2025</t>
  </si>
  <si>
    <t xml:space="preserve">johanramos20208@gmail.com </t>
  </si>
  <si>
    <t>SUPERVISORA DE SSOMA</t>
  </si>
  <si>
    <t>05/12/2025</t>
  </si>
  <si>
    <t>AV TUPAC AMARU S/N C.P.M.PAMPA GRANDE</t>
  </si>
  <si>
    <t>CHONGOYAPE</t>
  </si>
  <si>
    <t>ing.castanedalopez@gmail.com</t>
  </si>
  <si>
    <t>18/08/2025</t>
  </si>
  <si>
    <t>JR. PEDRO PAULET 142 URB INGENIERÍA</t>
  </si>
  <si>
    <t>agonzalesd@uni.pe</t>
  </si>
  <si>
    <t>01/01/2025</t>
  </si>
  <si>
    <t>01/12/2024</t>
  </si>
  <si>
    <t xml:space="preserve">144952@unsaac.edu.pe            </t>
  </si>
  <si>
    <t>01/08/2025</t>
  </si>
  <si>
    <t xml:space="preserve">CUSCO </t>
  </si>
  <si>
    <t xml:space="preserve">ajpocohuanca@gmail.com          </t>
  </si>
  <si>
    <t>15/10/2024</t>
  </si>
  <si>
    <t>AV. ROSA DE AMERICA 150-B ASOC. ROSA DE AMERICA</t>
  </si>
  <si>
    <t>carlos.cdem01@gmail.com</t>
  </si>
  <si>
    <t>JR. IRRIBARREN 312 P.J. AÑO NUEVO</t>
  </si>
  <si>
    <t xml:space="preserve">likin0319@gmail.com             </t>
  </si>
  <si>
    <t>10/03/2025</t>
  </si>
  <si>
    <t>JR PROGRESO 241</t>
  </si>
  <si>
    <t>BOLIVAR</t>
  </si>
  <si>
    <t xml:space="preserve">nils240690@gmail.com            </t>
  </si>
  <si>
    <t>04/03/2024</t>
  </si>
  <si>
    <t>LA PAZ 981</t>
  </si>
  <si>
    <t>leonardozavala.o@gmail.com</t>
  </si>
  <si>
    <t xml:space="preserve">LAMBAYEQUE </t>
  </si>
  <si>
    <t xml:space="preserve">napoleonmc98@gmail.com </t>
  </si>
  <si>
    <t>PACAYCASA S/N</t>
  </si>
  <si>
    <t>AYACUCHO</t>
  </si>
  <si>
    <t>HUAMANGA</t>
  </si>
  <si>
    <t>PACAYCASA</t>
  </si>
  <si>
    <t>ander.zarate@outlook.com</t>
  </si>
  <si>
    <t>ju.corporativo21@gmail.com</t>
  </si>
  <si>
    <t>09/02/2023</t>
  </si>
  <si>
    <t xml:space="preserve">lucuya@hotmail.com              </t>
  </si>
  <si>
    <t>10/12/2025</t>
  </si>
  <si>
    <t>RINCONADA S/N</t>
  </si>
  <si>
    <t>ANTONIO RAYMONDI</t>
  </si>
  <si>
    <t>CHINGAS</t>
  </si>
  <si>
    <t>ramirez.94tars@gmail.com</t>
  </si>
  <si>
    <t>Aporte a cargo del Empleador</t>
  </si>
  <si>
    <t>CONSTRUCCIÓN CIVIL</t>
  </si>
  <si>
    <t>JEFE SSOMA</t>
  </si>
  <si>
    <t>ejquispe@yahoo.com</t>
  </si>
  <si>
    <t>07/12/2025</t>
  </si>
  <si>
    <t>MZ.Z4 LT.12 P.JOVEN SAN MARTIN</t>
  </si>
  <si>
    <t>willyanthonys2@gmail.com</t>
  </si>
  <si>
    <t>SUPERVISOR DE CONTROL DE CALIDAD</t>
  </si>
  <si>
    <t>Supervisor de Instalaciones Mecanicas</t>
  </si>
  <si>
    <t>26/01/2026</t>
  </si>
  <si>
    <t>Jr. Maximo gorbitz N°851</t>
  </si>
  <si>
    <t>pieroandres.h@gmail.com</t>
  </si>
  <si>
    <t>16/10/2025</t>
  </si>
  <si>
    <t>lozanoderiq@gmail.com</t>
  </si>
  <si>
    <t>ASISTENTE DE SSOMA</t>
  </si>
  <si>
    <t>14/03/2022</t>
  </si>
  <si>
    <t>11/11/2023</t>
  </si>
  <si>
    <t>AV SAN FELIPE 729</t>
  </si>
  <si>
    <t>CANCHIS</t>
  </si>
  <si>
    <t>SICUANI</t>
  </si>
  <si>
    <t xml:space="preserve">pync.im@gmail.com               </t>
  </si>
  <si>
    <t>18/10/2025</t>
  </si>
  <si>
    <t xml:space="preserve">jlalvarocastro@gmail.com </t>
  </si>
  <si>
    <t>27/05/2024</t>
  </si>
  <si>
    <t>APV. LOS ANDES B-1</t>
  </si>
  <si>
    <t>ebertgamarra20@gmail.com</t>
  </si>
  <si>
    <t>silvapuellesyuly@gmail.com</t>
  </si>
  <si>
    <t>10/01/2025</t>
  </si>
  <si>
    <t xml:space="preserve">tacusimazatammy@gmail.com       </t>
  </si>
  <si>
    <t>05/05/2025</t>
  </si>
  <si>
    <t xml:space="preserve">ASOC. PRO. VIV ALTO CUSCO MZ F LT 2 </t>
  </si>
  <si>
    <t>yohelmirccapaespinoza@gmail.com</t>
  </si>
  <si>
    <t>11/11/2025</t>
  </si>
  <si>
    <t>ZONA B CASIMIRO CUADROS I MZ.B LT.13</t>
  </si>
  <si>
    <t>CAYMA</t>
  </si>
  <si>
    <t>diazquispeelizabethdiana@gmail.com</t>
  </si>
  <si>
    <t>05/11/2025</t>
  </si>
  <si>
    <t>justinopuma01@gmail.com</t>
  </si>
  <si>
    <t xml:space="preserve">CALLE JORGE OCHOA </t>
  </si>
  <si>
    <t>manriquefernandezbacaandrea@gmail.com</t>
  </si>
  <si>
    <t>kattym19@gmail.com</t>
  </si>
  <si>
    <t>16/10/2023</t>
  </si>
  <si>
    <t>CALLE LOS INCAS 115 P.JOVEN SAN FRANCISCO</t>
  </si>
  <si>
    <t>mpliza20@gmail.com</t>
  </si>
  <si>
    <t>INGENIERO ASISTENTE DE INSTALACIONES</t>
  </si>
  <si>
    <t xml:space="preserve">ae.escalante88@gmail.com        </t>
  </si>
  <si>
    <t xml:space="preserve">noheliasilvaganoza@gmail.com    </t>
  </si>
  <si>
    <t>01/10/2024</t>
  </si>
  <si>
    <t>AV. RAFAEL ESCARDO 919 DPTO. 4 URB LAS LEYENDAS</t>
  </si>
  <si>
    <t xml:space="preserve">cinndy.apr@gmail.com            </t>
  </si>
  <si>
    <t>huancatintayac@gmail.com</t>
  </si>
  <si>
    <t>19/01/2026</t>
  </si>
  <si>
    <t>CALLE COMERCIO MZ 12 LT 07</t>
  </si>
  <si>
    <t>BERNAL</t>
  </si>
  <si>
    <t>rollyml20@gmail.com</t>
  </si>
  <si>
    <t>JR. REJULGAR 518</t>
  </si>
  <si>
    <t>eflopezt@gmail.com</t>
  </si>
  <si>
    <t>18/03/2024</t>
  </si>
  <si>
    <t>JR. OTAWA A8-5 URB. MAGISTERIAL AMAUTA</t>
  </si>
  <si>
    <t>SAN ROMAN</t>
  </si>
  <si>
    <t>JULIACA</t>
  </si>
  <si>
    <t xml:space="preserve">jesusemdara90@gmail.com         </t>
  </si>
  <si>
    <t>05/01/2026</t>
  </si>
  <si>
    <t>A.H ARAHUAY E-20</t>
  </si>
  <si>
    <t>cesar.sotelo.villalobos@gmail.com</t>
  </si>
  <si>
    <t>JR. LOS ROSALES A-5 APV LA PRADERA (PUQUIN)</t>
  </si>
  <si>
    <t>kendriksanpor@gmail.com</t>
  </si>
  <si>
    <t>02/10/2023</t>
  </si>
  <si>
    <t>CALLE FITZCARRAL 338 PJ. DIEGO FERRE</t>
  </si>
  <si>
    <t>juancarlosim@outlook.es</t>
  </si>
  <si>
    <t xml:space="preserve">JUNIN </t>
  </si>
  <si>
    <t>JUNIN</t>
  </si>
  <si>
    <t>HUANCAYO</t>
  </si>
  <si>
    <t>brayansotacurobenites@gmail.com</t>
  </si>
  <si>
    <t>wily_35@hotmail .com</t>
  </si>
  <si>
    <t>20/03/2024</t>
  </si>
  <si>
    <t>ASOC. VIV.LAS ALONDRAS MZ. A LT. 13</t>
  </si>
  <si>
    <t xml:space="preserve">poncedeleonmario@hotmail.com    </t>
  </si>
  <si>
    <t xml:space="preserve">yonercristian.obregon@gmail.com </t>
  </si>
  <si>
    <t>04/06/2025</t>
  </si>
  <si>
    <t>MISTI 602 INTERIOR 204 B YANAHUACA AREQUIPA - AREQUIPA - AREQUIPA</t>
  </si>
  <si>
    <t>nicolezunesc@gmail.com</t>
  </si>
  <si>
    <t>09/03/2022</t>
  </si>
  <si>
    <t>30/11/2022</t>
  </si>
  <si>
    <t xml:space="preserve">Jr. Pichincha 293 - Distrito La Esperanza - Trujillo </t>
  </si>
  <si>
    <t>LA LIBERTAD</t>
  </si>
  <si>
    <t>TRUJILLO</t>
  </si>
  <si>
    <t>gflozadag@gmail.com</t>
  </si>
  <si>
    <t>11/11/2024</t>
  </si>
  <si>
    <t>CALLE BALCEROS MZ.28 LT.14 CESAR VALLEJO</t>
  </si>
  <si>
    <t>VILLA MARIA DEL TRIUNFO</t>
  </si>
  <si>
    <t xml:space="preserve">jhonlunamendieta@gmail.com      </t>
  </si>
  <si>
    <t>04/04/2024</t>
  </si>
  <si>
    <t>PJ PRIMAVERA N-152 BARRIO CONO ALUVIONICO OESTE</t>
  </si>
  <si>
    <t>HUARAZ</t>
  </si>
  <si>
    <t>millenicabrera@gmail.com</t>
  </si>
  <si>
    <t xml:space="preserve">yorcharroyomanrique@gmail.com </t>
  </si>
  <si>
    <t>21/05/2025</t>
  </si>
  <si>
    <t>strong.jlco@gmail.com</t>
  </si>
  <si>
    <t>19/12/2023</t>
  </si>
  <si>
    <t>URB SANTA VICTORIA B-13</t>
  </si>
  <si>
    <t>HUANUCO</t>
  </si>
  <si>
    <t xml:space="preserve">arq.leydi.ach@gmail.com         </t>
  </si>
  <si>
    <t>01/06/2025</t>
  </si>
  <si>
    <t xml:space="preserve">JR. AREQUIPA 101 </t>
  </si>
  <si>
    <t>CHILCA</t>
  </si>
  <si>
    <t>hegel.mqp@gmail.com</t>
  </si>
  <si>
    <t>04/07/2024</t>
  </si>
  <si>
    <t>COMUNID.CAMPESINA CALLIPATA</t>
  </si>
  <si>
    <t>PAUCARTAMBO</t>
  </si>
  <si>
    <t xml:space="preserve">fiore23mesa@gmail.com           </t>
  </si>
  <si>
    <t>SIN REGIMEN PENSIONARIO</t>
  </si>
  <si>
    <t>VILLA MILITAR ZARZUELA 605</t>
  </si>
  <si>
    <t>chesquiro12@hotmail.com</t>
  </si>
  <si>
    <t xml:space="preserve">cesar.canrios@gmail.com         </t>
  </si>
  <si>
    <t>30/01/2025</t>
  </si>
  <si>
    <t xml:space="preserve">oclocho12@gmail.com             </t>
  </si>
  <si>
    <t>03/11/2025</t>
  </si>
  <si>
    <t>percypenapalomino193.6@gmail.com</t>
  </si>
  <si>
    <t xml:space="preserve">gar21ccm@gmail.com              </t>
  </si>
  <si>
    <t>27/01/2025</t>
  </si>
  <si>
    <t>marcelovenerov@gmail.com</t>
  </si>
  <si>
    <t>01/03/2023</t>
  </si>
  <si>
    <t>14/11/2025</t>
  </si>
  <si>
    <t>JR ATAHUALPA INT X</t>
  </si>
  <si>
    <t>rreallaime@gmail.com</t>
  </si>
  <si>
    <t>URB AMADEO REPETTO MZ.K LT.24</t>
  </si>
  <si>
    <t>jhersontintayarg4@gmail.com</t>
  </si>
  <si>
    <t>12/07/2025</t>
  </si>
  <si>
    <t>URB PROGRESO MZ E LT 7</t>
  </si>
  <si>
    <t>diegotrillo2704@gmail.com</t>
  </si>
  <si>
    <t>06/10/2025</t>
  </si>
  <si>
    <t xml:space="preserve">walterquispe.bajun23@gmail.com </t>
  </si>
  <si>
    <t>antoniacastillo93@hotmail.com</t>
  </si>
  <si>
    <t xml:space="preserve">greyca78@gmail.com              </t>
  </si>
  <si>
    <t>04/11/2024</t>
  </si>
  <si>
    <t>PROL. ZELA 1313 SECTOR SINGAPUR</t>
  </si>
  <si>
    <t xml:space="preserve">sugar.robinson89@gmail.com      </t>
  </si>
  <si>
    <t>23/09/2025</t>
  </si>
  <si>
    <t xml:space="preserve">centurionjair23@gmail.com       </t>
  </si>
  <si>
    <t xml:space="preserve">pumamollov@gmail.com </t>
  </si>
  <si>
    <t xml:space="preserve">PIURA </t>
  </si>
  <si>
    <t xml:space="preserve">talledomariana7@gmail.com </t>
  </si>
  <si>
    <t>17/01/2026</t>
  </si>
  <si>
    <t>URB OVALO DE PACHACUTEC D-01</t>
  </si>
  <si>
    <t>krissgp5@gmail.com</t>
  </si>
  <si>
    <t>08/04/2024</t>
  </si>
  <si>
    <t>U.VECINAL MARISCAL GAMARRA MZ. A-11 LT. 415</t>
  </si>
  <si>
    <t xml:space="preserve">edu_r_21@hotmail.com            </t>
  </si>
  <si>
    <t>CALLE ALMUDENA 1036</t>
  </si>
  <si>
    <t>edwinstiphsalonullachica@gmail.com</t>
  </si>
  <si>
    <t>jsilva.carhuajulca95@gmail.com</t>
  </si>
  <si>
    <t>24/09/2024</t>
  </si>
  <si>
    <t>RAMON CASTILLA U.S.Z</t>
  </si>
  <si>
    <t>JR. SAN JACINTO 155 URB CENTRO COMERCIAL DE MONTERRICO</t>
  </si>
  <si>
    <t xml:space="preserve">franco.casanovav@gmail.com      </t>
  </si>
  <si>
    <t>28/01/2022</t>
  </si>
  <si>
    <t>14/01/2022</t>
  </si>
  <si>
    <t>Jr. La Delicias Mz. E Lt. 1</t>
  </si>
  <si>
    <t xml:space="preserve">margot.4540@gmail.com           </t>
  </si>
  <si>
    <t xml:space="preserve">catalancervantesr@gmail.com </t>
  </si>
  <si>
    <t>EL PORVENIR</t>
  </si>
  <si>
    <t xml:space="preserve">carlosquispe080325@gmail.com </t>
  </si>
  <si>
    <t xml:space="preserve">LA LIBERTAD </t>
  </si>
  <si>
    <t xml:space="preserve">jhajaira_zv96@hotmail.com </t>
  </si>
  <si>
    <t>CHOFER</t>
  </si>
  <si>
    <t>10/01/2023</t>
  </si>
  <si>
    <t>06/01/2023</t>
  </si>
  <si>
    <t>CHACACHIMPA S/N</t>
  </si>
  <si>
    <t>anti17apaza@gmail.com</t>
  </si>
  <si>
    <t>26/09/2024</t>
  </si>
  <si>
    <t>C.POBLADO OTUZCO</t>
  </si>
  <si>
    <t>LOS BAÑOS DEL INCA</t>
  </si>
  <si>
    <t xml:space="preserve">lexisqch@hotmail.es             </t>
  </si>
  <si>
    <t xml:space="preserve">infinitejhosep.12@gmail.com </t>
  </si>
  <si>
    <t xml:space="preserve"> ASOC.LAS ARENAS MZ. B LT. 1 AREQUIPA-ISLAY-ISLAY</t>
  </si>
  <si>
    <t>ISLAY</t>
  </si>
  <si>
    <t>alvaro_delcastillo@hotmail.com</t>
  </si>
  <si>
    <t>01/07/2025</t>
  </si>
  <si>
    <t>CALLE LOS GORRIONES 198 C. POBLADO 09 DE OCTUBRE</t>
  </si>
  <si>
    <t>josevillegas2411@gmail.com</t>
  </si>
  <si>
    <t>01/02/2025</t>
  </si>
  <si>
    <t>enderson.huaytan0112@gmail.com</t>
  </si>
  <si>
    <t>otacom.99@gmail.com</t>
  </si>
  <si>
    <t>06/05/2025</t>
  </si>
  <si>
    <t>AV. CAMINO REAL MZ T LT 17 ASENT. H VILLA ESPAÑA</t>
  </si>
  <si>
    <t>SANTA</t>
  </si>
  <si>
    <t>CHIMBOTE</t>
  </si>
  <si>
    <t xml:space="preserve">jeylopezxd123@gmail.com         </t>
  </si>
  <si>
    <t>URB. UCCHULLO GRANDE P-15</t>
  </si>
  <si>
    <t xml:space="preserve">julie.acunaobregon@gmail.com    </t>
  </si>
  <si>
    <t>10/05/2025</t>
  </si>
  <si>
    <t>greshia.15@gmail.com</t>
  </si>
  <si>
    <t>10/06/2025</t>
  </si>
  <si>
    <t xml:space="preserve">JR. ANTA URB PROGRESO MZ. B LT 16 </t>
  </si>
  <si>
    <t xml:space="preserve">loayzalaymemarivy@gmail.com     </t>
  </si>
  <si>
    <t>05/02/2025</t>
  </si>
  <si>
    <t xml:space="preserve">misaelrimachi47@gmail.com       </t>
  </si>
  <si>
    <t xml:space="preserve">orteganacoveneoler4@gmail.com </t>
  </si>
  <si>
    <t>05/02/2023</t>
  </si>
  <si>
    <t>AV. SONDOR CALLE VIRGEN DEL CARMEN S/N</t>
  </si>
  <si>
    <t xml:space="preserve">katty_c_ch@hotmail.com          </t>
  </si>
  <si>
    <t>12/02/2024</t>
  </si>
  <si>
    <t>CALLE LA LIBERTAD 109</t>
  </si>
  <si>
    <t>REQUE</t>
  </si>
  <si>
    <t xml:space="preserve">seph.2911@gmail.com             </t>
  </si>
  <si>
    <t>28/10/2024</t>
  </si>
  <si>
    <t>29/10/2024</t>
  </si>
  <si>
    <t>CUSIPATA S/N</t>
  </si>
  <si>
    <t>CALCA</t>
  </si>
  <si>
    <t>henryhuacacosorio@gmail.com</t>
  </si>
  <si>
    <t xml:space="preserve">benjaminpastor2017@gmail.com    </t>
  </si>
  <si>
    <t>23/09/2024</t>
  </si>
  <si>
    <t xml:space="preserve">CA. PUMACAHUA 222 URB TAHUANTINSUYO </t>
  </si>
  <si>
    <t>tunokri@gmail.com</t>
  </si>
  <si>
    <t>cosmo_07_97@outlook.es</t>
  </si>
  <si>
    <t>11/03/2019</t>
  </si>
  <si>
    <t>07/12/2023</t>
  </si>
  <si>
    <t>TACNA</t>
  </si>
  <si>
    <t>POCOLLAY</t>
  </si>
  <si>
    <t>yemenca@hotmail.com</t>
  </si>
  <si>
    <t>VILCABAMBA</t>
  </si>
  <si>
    <t>fredyriveraluque24995251@gmail.com</t>
  </si>
  <si>
    <t>22/10/2025</t>
  </si>
  <si>
    <t xml:space="preserve">AH VILLA AUTONOMA G3 </t>
  </si>
  <si>
    <t>SAN MARTIN</t>
  </si>
  <si>
    <t>TARAPOTO</t>
  </si>
  <si>
    <t>gino20salas@gmail.com</t>
  </si>
  <si>
    <t>23/05/2024</t>
  </si>
  <si>
    <t>PROVIV LOS CEDROS DE CARABAYLLO PISO 2 MZ. J LT. 18-A</t>
  </si>
  <si>
    <t xml:space="preserve">josuereyespadua@gmail.com       </t>
  </si>
  <si>
    <t>03/12/2025</t>
  </si>
  <si>
    <t>AV. JORGE NAVARRETE P-19</t>
  </si>
  <si>
    <t>htintaya22@gmail.com</t>
  </si>
  <si>
    <t xml:space="preserve">krissvic_7@hotmail.com </t>
  </si>
  <si>
    <t>07/07/2025</t>
  </si>
  <si>
    <t>CALLE 8 DE DICIEMBRE 186 PAMPACHICA</t>
  </si>
  <si>
    <t>LORETO</t>
  </si>
  <si>
    <t>MAYNAS</t>
  </si>
  <si>
    <t>IQUITOS</t>
  </si>
  <si>
    <t xml:space="preserve">mangel.rodiqt.iquitos@gmail.com </t>
  </si>
  <si>
    <t>25/11/2024</t>
  </si>
  <si>
    <t>BLOCK V DPTO. 302 COND. RES LOS PINOS DE LA PLATA</t>
  </si>
  <si>
    <t>christian.rojas.r@outlook.com</t>
  </si>
  <si>
    <t>02/09/2025</t>
  </si>
  <si>
    <t xml:space="preserve">villanuevaanguloj@gmail.com     </t>
  </si>
  <si>
    <t>SAN JUAN BAUTISTA</t>
  </si>
  <si>
    <t>thomas.zunini.1994@gmail.com</t>
  </si>
  <si>
    <t xml:space="preserve">ramirezrodriguezfreddy20@gmail.com </t>
  </si>
  <si>
    <t>CALLE MIGUEL ANCO URB LAS MAGNOLIAS MZ.A LT.1</t>
  </si>
  <si>
    <t>etheel.30@gmail.com</t>
  </si>
  <si>
    <t>ADMINISTRADOR DE CONTRATOS</t>
  </si>
  <si>
    <t>AV. CESAR VALLEJO N° 350 DPTO 1502</t>
  </si>
  <si>
    <t>LINCE</t>
  </si>
  <si>
    <t>roberto.lara@outlook.com</t>
  </si>
  <si>
    <t>08/09/2025</t>
  </si>
  <si>
    <t>Av. Los Girasoles 18 Villa Paraiso Mz F Lt F Dpto. 40</t>
  </si>
  <si>
    <t>Jmmarquez296@gmail.com</t>
  </si>
  <si>
    <t>03/12/2024</t>
  </si>
  <si>
    <t xml:space="preserve">CALLE ESPIÑAR 911 </t>
  </si>
  <si>
    <t>alainmoscosorios@gmail.com</t>
  </si>
  <si>
    <t xml:space="preserve">CALLE SUCRE 404 </t>
  </si>
  <si>
    <t>SECHURA</t>
  </si>
  <si>
    <t>Sechura</t>
  </si>
  <si>
    <t>danyechezava@gmail.com</t>
  </si>
  <si>
    <t xml:space="preserve">davidpacuri18@gmail.com </t>
  </si>
  <si>
    <t>22/04/2025</t>
  </si>
  <si>
    <t xml:space="preserve">CALLE GRAU S/N </t>
  </si>
  <si>
    <t>PARURO</t>
  </si>
  <si>
    <t xml:space="preserve">edsonpiop@gmail.com             </t>
  </si>
  <si>
    <t>01/11/2024</t>
  </si>
  <si>
    <t>SEPARADORA INDUSTRIAL 3110 DPTO. 406</t>
  </si>
  <si>
    <t>LA MOLINA</t>
  </si>
  <si>
    <t xml:space="preserve">carlos.castro@crcll.com.pe      </t>
  </si>
  <si>
    <t>08/12/2025</t>
  </si>
  <si>
    <t>CALLE MARIANO PACHECO 922 URB SANTA CATALINA</t>
  </si>
  <si>
    <t>gmoralesm@pucp.edu.pe</t>
  </si>
  <si>
    <t>02/06/2025</t>
  </si>
  <si>
    <t>CALLE SAN FRANCISCO DE CAYRAN MZ F1 LT 22</t>
  </si>
  <si>
    <t>cristianalberto.ph99@gmail.com</t>
  </si>
  <si>
    <t>08/01/2026</t>
  </si>
  <si>
    <t>P.J ALTO DE LA LIBERTAD MZA-16 LOTE-3B-1 JR INDEPENDENCIA</t>
  </si>
  <si>
    <t>CERRO COLORADO</t>
  </si>
  <si>
    <t>jhonatanbmotta@gmail.com</t>
  </si>
  <si>
    <t>19/12/2022</t>
  </si>
  <si>
    <t>AV. TOMAS VALLE 1530 BLOCK 2 DPTO. 503 COND. RESID TOMAS VALLE LIMA</t>
  </si>
  <si>
    <t>glendaoyarce@gmail.com</t>
  </si>
  <si>
    <t xml:space="preserve">JR JOSE CARLOS MARIATEGUI 420 </t>
  </si>
  <si>
    <t xml:space="preserve">elvis220595@gmail.com           </t>
  </si>
  <si>
    <t>MZA. Z-4 LOTE. 1 APV FLOR DE LA CANTUTA CUSCO - CUSCO - SAN_x000D_
CALLE GARCILASO S/N MZ. Z-4 LT. 1</t>
  </si>
  <si>
    <t>QUISPICANCHI</t>
  </si>
  <si>
    <t>QUIQUIJANA</t>
  </si>
  <si>
    <t>cusi5cm@gmail.com</t>
  </si>
  <si>
    <t>15/05/2025</t>
  </si>
  <si>
    <t>P.JOVEN LA ESTRELLA 2 ETAPA M-6</t>
  </si>
  <si>
    <t xml:space="preserve">ednig11@gmail.com               </t>
  </si>
  <si>
    <t>24/10/2025</t>
  </si>
  <si>
    <t>JR. JULI 115</t>
  </si>
  <si>
    <t>ronnymichael1820@gmail.com</t>
  </si>
  <si>
    <t>17/02/2025</t>
  </si>
  <si>
    <t>Katherinevicente01@gmail.com</t>
  </si>
  <si>
    <t>12/01/2026</t>
  </si>
  <si>
    <t>PASAJE KAWARINA 121 A2 DPTO 503 URB. 4 TOMO</t>
  </si>
  <si>
    <t>caas30@hotmail.com</t>
  </si>
  <si>
    <t>26/03/2025</t>
  </si>
  <si>
    <t>CALLE 101 ASENT. H. LOS OLIVOS DE PRO MZ. Ñ-1 41</t>
  </si>
  <si>
    <t>max.paes01@gmail.com</t>
  </si>
  <si>
    <t>25/06/2025</t>
  </si>
  <si>
    <t>Av. Libertad 772</t>
  </si>
  <si>
    <t>juanrojaslara18@gmail.com</t>
  </si>
  <si>
    <t>claudia.machado.rios@gmail.com</t>
  </si>
  <si>
    <t>08/05/2025</t>
  </si>
  <si>
    <t xml:space="preserve"> AV.SAN MARTIN MZ.C LT.3 ASENT.H.MIGUEL GRAU LIMA-LIMA-SAN JUAN DE LURIGANCHO</t>
  </si>
  <si>
    <t>aurelio.mendez@hotmail.com</t>
  </si>
  <si>
    <t>21/01/2026</t>
  </si>
  <si>
    <t>CALLLE CUSCO 234</t>
  </si>
  <si>
    <t>elvavaldiviezo04@gmail.com</t>
  </si>
  <si>
    <t xml:space="preserve">armandoalainhc@gmail.com        </t>
  </si>
  <si>
    <t>01/04/2025</t>
  </si>
  <si>
    <t>gianella.fuentes147@gmail.com</t>
  </si>
  <si>
    <t>AV. TOMAS TUYRO TUPAC</t>
  </si>
  <si>
    <t xml:space="preserve">kuper.huisa.fernandez@gmail.com </t>
  </si>
  <si>
    <t>21/02/2025</t>
  </si>
  <si>
    <t xml:space="preserve">faviogl22@gmail.com             </t>
  </si>
  <si>
    <t xml:space="preserve">INGENIERO DE COSTOS </t>
  </si>
  <si>
    <t>07/03/2022</t>
  </si>
  <si>
    <t>01/01/2023</t>
  </si>
  <si>
    <t>Los ceibos 136 Urbanizacion Santa Isabel - Piura</t>
  </si>
  <si>
    <t>jacserguerrero@gmail.com</t>
  </si>
  <si>
    <t>07/10/2025</t>
  </si>
  <si>
    <t xml:space="preserve">jhonanancaquispe51@gmail.com </t>
  </si>
  <si>
    <t>jcruzd.98@gmail.com</t>
  </si>
  <si>
    <t xml:space="preserve">christianme3@gmail.com </t>
  </si>
  <si>
    <t>18/07/2025</t>
  </si>
  <si>
    <t>CALLE TACNA 231</t>
  </si>
  <si>
    <t xml:space="preserve">gustavo080398@gmail.com         </t>
  </si>
  <si>
    <t>29/12/2022</t>
  </si>
  <si>
    <t xml:space="preserve">marco.lrsa@gmail.com </t>
  </si>
  <si>
    <t>11/03/2025</t>
  </si>
  <si>
    <t xml:space="preserve">JR. TARAPACA 365 INT. 05 1ER </t>
  </si>
  <si>
    <t xml:space="preserve">melar2204@gmail.com             </t>
  </si>
  <si>
    <t>03/09/2025</t>
  </si>
  <si>
    <t xml:space="preserve">falor41@hotmail.com             </t>
  </si>
  <si>
    <t>01/11/2022</t>
  </si>
  <si>
    <t>a</t>
  </si>
  <si>
    <t xml:space="preserve">nickollbedoya.a@gmail.com       </t>
  </si>
  <si>
    <t>11/06/2025</t>
  </si>
  <si>
    <t>ALTO QOSQO</t>
  </si>
  <si>
    <t>rogerquispefuentes57@gmail.com</t>
  </si>
  <si>
    <t>20/12/2023</t>
  </si>
  <si>
    <t>JR. MARIANO MELGAR 107 INT. 201 SECTOR LA MARQUEZA</t>
  </si>
  <si>
    <t xml:space="preserve">yeysonev@gmail.com              </t>
  </si>
  <si>
    <t xml:space="preserve">juanguille171095@gmail.com      </t>
  </si>
  <si>
    <t>JEFE DE OFICINA TÉCNICA</t>
  </si>
  <si>
    <t>26/05/2025</t>
  </si>
  <si>
    <t>AV. LEGUIA Y MELENDEZ 1578 DPTO. 401 URB EL CARMEN LIMA-LIMA-PUEBLO LIBRE</t>
  </si>
  <si>
    <t>yvoruiz1@hotmail.com</t>
  </si>
  <si>
    <t>09/01/2026</t>
  </si>
  <si>
    <t>CALLE DIEGO FERRE 149 URB. EL PORVENIR</t>
  </si>
  <si>
    <t>carlosucapisfil@gmail.com</t>
  </si>
  <si>
    <t>20/11/2024</t>
  </si>
  <si>
    <t>CALLE VICTOR ANDRES BELAUNDE 115 CENTRO MONSEFU</t>
  </si>
  <si>
    <t>MONSEFU</t>
  </si>
  <si>
    <t>cruzadololoya@gmail.com</t>
  </si>
  <si>
    <t>04/09/2025</t>
  </si>
  <si>
    <t>irma.llapapasca@gmail.com</t>
  </si>
  <si>
    <t>AMAZONAS</t>
  </si>
  <si>
    <t>RODRIGUEZ DE MENDO</t>
  </si>
  <si>
    <t>SAN NICOLAS</t>
  </si>
  <si>
    <t>villajhin1@gmail.com</t>
  </si>
  <si>
    <t>06/01/2026</t>
  </si>
  <si>
    <t>URB. BUENA VISTA MZ.A LT.13</t>
  </si>
  <si>
    <t>carmenbernablepalomino@gmail.com</t>
  </si>
  <si>
    <t xml:space="preserve">CALLE BALCONCILLO MZ 4 LT 13 A-1 </t>
  </si>
  <si>
    <t>PISCO</t>
  </si>
  <si>
    <t>SAN CLEMENTE</t>
  </si>
  <si>
    <t>wquispevillalba@gmail.com</t>
  </si>
  <si>
    <t>alfhf31997@gmail.com</t>
  </si>
  <si>
    <t xml:space="preserve">lcabanillasvilchez@gmail.com </t>
  </si>
  <si>
    <t>29/12/2025</t>
  </si>
  <si>
    <t>gabrielagarciaalvarez4@gmail.com</t>
  </si>
  <si>
    <t>MIRAFLORES</t>
  </si>
  <si>
    <t>MAGDALENA DEL MAR</t>
  </si>
  <si>
    <t>31/03/2025</t>
  </si>
  <si>
    <t>22022232</t>
  </si>
  <si>
    <t>Partida de Control (Tareo autom.)</t>
  </si>
  <si>
    <t>01030010102 PERSONAL ADMINISTRATIVO</t>
  </si>
  <si>
    <t>01010010101 DESARROLLO Y ACTUALIZACIÓN DE EXP. TÉCNICOS (EST. - ARQ. - SANT. - ELEC. - MEC. - COM. - EQ. HOSP.)</t>
  </si>
  <si>
    <t>01030010101 PERSONAL TÉCNICO</t>
  </si>
  <si>
    <t>01020030104 SEGURIDAD PATRIMONIAL</t>
  </si>
  <si>
    <t>01020120103 PMG-CSRT-INTERVENCION EISSA</t>
  </si>
  <si>
    <t>01030010901 GASTOS CONSORCIO ADM - CONTABLES - TÉCNICOS</t>
  </si>
  <si>
    <t>01020120121 PMG-CSRT INTERVENCIÓN A CONSORCIO LORENA (FACONSE)</t>
  </si>
  <si>
    <t>01020053105 ST03_GG PLANILLA STAFF - TABIQUERIA CSRT</t>
  </si>
  <si>
    <t>01020061705 ST08_GG-PLANILLA STAFF IISS F01 Y 03</t>
  </si>
  <si>
    <t>01020061803 ST12_CD MANO DE OBRA IISS EXTERIORES</t>
  </si>
  <si>
    <t>01020010103 TRAZO Y REPLANTEO</t>
  </si>
  <si>
    <t>01020061703 ST08_CD MANO DE OBRA IISS F01 Y 03</t>
  </si>
  <si>
    <t>01020054201 ST_18 CD MANO DE OBRA - OEXT ARQ</t>
  </si>
  <si>
    <t>01020020101 SISTEMA PROVISIONAL DE AGUA, ENERGIA E INSTALACIONES</t>
  </si>
  <si>
    <t>01020053005 ST02_GG PLANILLA STAFF - REVOQUES CSRT</t>
  </si>
  <si>
    <t>01020120126 PMG-CSRT RETRABAJOS CONSORCIO  LOS INKAS- FAN COIL</t>
  </si>
  <si>
    <t>PSJE CONSTITUCION . URB TTIO  B-2-13 - wanchaq</t>
  </si>
  <si>
    <t>01020120104 PMG-CSRT-INTERVENCION INKA- AA Y CALEFACCIÓN</t>
  </si>
  <si>
    <t>joshue_rayme888@hotmail.com</t>
  </si>
  <si>
    <t>01020120111 PMG_CSRT INTERVENCIÓN A SEAL TELECOM</t>
  </si>
  <si>
    <t>01020120109 PMG-CSRT-INTERVENCION LAYO - ENCHAPE</t>
  </si>
  <si>
    <t>01020054101 ST100_MANO DE OBRA ARMADO DE ANDAMIOS CSRT</t>
  </si>
  <si>
    <t>EnTareo</t>
  </si>
  <si>
    <t>CONDICION DE TRABAJO  (S/)</t>
  </si>
  <si>
    <t>ALIMENTACION - SUMINISTRO INDIRECTO (S/)</t>
  </si>
  <si>
    <t>Código Socio de Negocio</t>
  </si>
  <si>
    <t>ADELANTO CONDICION DE TRABAJO (Digitado) (S/)</t>
  </si>
  <si>
    <t>ASIGN. FAMILIAR REINTEGRO  (S/)</t>
  </si>
  <si>
    <t>BONIFICACION POR PRODUCTIVIDAD (S/)</t>
  </si>
  <si>
    <t>OTROS INGRESOS AFECTOS (BP) (DATO) (S/)</t>
  </si>
  <si>
    <t>OTROS ING NO AFECTOS (S/)</t>
  </si>
  <si>
    <t>LQ - OTROS INGRESOS NO AFECTOS (S/)</t>
  </si>
  <si>
    <t>SUBSIDIO 35%  (S/)</t>
  </si>
  <si>
    <t>VIATICOS CONDICION DE TRABAJO  (S/)</t>
  </si>
  <si>
    <t>DSCTO. PLAN DE SALUD - EPS (DATO) (S/)</t>
  </si>
  <si>
    <t>DEVOLUCION DE RENTA 5TA (DATO) (BL) (S/)</t>
  </si>
  <si>
    <t>OTROS INGRESOS AFECTOS (S/)</t>
  </si>
  <si>
    <t>MOVILIDAD SUPERITADA A ASISTENCIA (DATO) (S/)</t>
  </si>
  <si>
    <t>BONO DE PRODUCCION (Dato) (S/)</t>
  </si>
  <si>
    <t>Reintegro hrs normales</t>
  </si>
  <si>
    <t>REINT. DE SUELDO (S/)</t>
  </si>
  <si>
    <t>22011395</t>
  </si>
  <si>
    <t>46389633</t>
  </si>
  <si>
    <t>CORDOVA RUIZ, HERBERT FRANCISCO PAUL</t>
  </si>
  <si>
    <t>Jefe de Oficina Técnica</t>
  </si>
  <si>
    <t>16/02/2023</t>
  </si>
  <si>
    <t>07/03/2025</t>
  </si>
  <si>
    <t>Av. La Marina 236 Dpto. 1302, distrito de Pueblo Libre</t>
  </si>
  <si>
    <t>PUEBLO LIBRE</t>
  </si>
  <si>
    <t>22021417</t>
  </si>
  <si>
    <t>48453705</t>
  </si>
  <si>
    <t>CORDOVA APAZA, ANTHONY</t>
  </si>
  <si>
    <t>13/10/2025</t>
  </si>
  <si>
    <t>30/11/2025</t>
  </si>
  <si>
    <t xml:space="preserve">anthonygoud3@gmail.com </t>
  </si>
  <si>
    <t>22014118</t>
  </si>
  <si>
    <t>72766723</t>
  </si>
  <si>
    <t>AGUIRRE ZUÑIGA, CESAR LUIS</t>
  </si>
  <si>
    <t>CALLE CIRO ALEGRIA URB VILLA MIRAFLORES MZ. E LT. 4</t>
  </si>
  <si>
    <t>22012941</t>
  </si>
  <si>
    <t>70792140</t>
  </si>
  <si>
    <t>Arguedas Baldeón, María-José Del Rosario</t>
  </si>
  <si>
    <t>ASISTENTE DE CALIDAD SIG</t>
  </si>
  <si>
    <t>Ingeniero de Calidad SIG</t>
  </si>
  <si>
    <t>10/07/2023</t>
  </si>
  <si>
    <t>AV. COLOMBIA 171 DPTO. 401</t>
  </si>
  <si>
    <t>22021415</t>
  </si>
  <si>
    <t>76161101</t>
  </si>
  <si>
    <t>AVENDAÑO CASTILLO, WALTER BENJAMIN</t>
  </si>
  <si>
    <t>09/10/2025</t>
  </si>
  <si>
    <t xml:space="preserve">benave.ben@gmail.coom </t>
  </si>
  <si>
    <t>22014998</t>
  </si>
  <si>
    <t>46831109</t>
  </si>
  <si>
    <t>PEÑA PAREDES, BRUNO MIGUEL</t>
  </si>
  <si>
    <t>21/02/2024</t>
  </si>
  <si>
    <t>JR BLASCO N.DE VELA 318-A MZ.6 LT.17 P.J EL CARMEN BAJO</t>
  </si>
  <si>
    <t>23/01/2026</t>
  </si>
  <si>
    <t>31/01/2026</t>
  </si>
  <si>
    <t>22011207</t>
  </si>
  <si>
    <t>48184564</t>
  </si>
  <si>
    <t>CRUZ GARAVITO, ANTONY</t>
  </si>
  <si>
    <t>Financiero</t>
  </si>
  <si>
    <t>01/02/2023</t>
  </si>
  <si>
    <t>24/08/2023</t>
  </si>
  <si>
    <t>Urb. El Bosque Mz.U Lt.4 DPTO. 03</t>
  </si>
  <si>
    <t>20/01/2026</t>
  </si>
  <si>
    <t>22015428</t>
  </si>
  <si>
    <t>40849478</t>
  </si>
  <si>
    <t>ALAYO AGUILAR, CRHISTIAN ALDO</t>
  </si>
  <si>
    <t>JEFE DE RECURSOS HUMANOS</t>
  </si>
  <si>
    <t>01/04/2024</t>
  </si>
  <si>
    <t>CALLE RIO RIMAC 259 MZ E1 LT.03 URB LA VIÑA</t>
  </si>
  <si>
    <t>SAN LUIS</t>
  </si>
  <si>
    <t>c_alayo@hotmail.com</t>
  </si>
  <si>
    <t>22021420</t>
  </si>
  <si>
    <t>24006559</t>
  </si>
  <si>
    <t>HUAMANI HUAYCHO, CELSO</t>
  </si>
  <si>
    <t xml:space="preserve">celsohuamani7@gmail.com </t>
  </si>
  <si>
    <t>22021422</t>
  </si>
  <si>
    <t>31/12/2025</t>
  </si>
  <si>
    <t xml:space="preserve">josesarmientoachahui@gmail.com </t>
  </si>
  <si>
    <t>22014859</t>
  </si>
  <si>
    <t>47299730</t>
  </si>
  <si>
    <t>SAAVEDRA BAYONA, OSWALDO DANIEL</t>
  </si>
  <si>
    <t>25/01/2024</t>
  </si>
  <si>
    <t>22012848</t>
  </si>
  <si>
    <t>77149932</t>
  </si>
  <si>
    <t>CASAS ORIHUELA, GUILLERMO IVAN</t>
  </si>
  <si>
    <t>AV. SAN HILARION OESTE 300</t>
  </si>
  <si>
    <t>22020003</t>
  </si>
  <si>
    <t>43541234</t>
  </si>
  <si>
    <t>MAYTAHUARI JARAMILLO, EVELIES FRANS</t>
  </si>
  <si>
    <t>Supervisor de DRYWALL</t>
  </si>
  <si>
    <t>16/05/2025</t>
  </si>
  <si>
    <t>31/07/2025</t>
  </si>
  <si>
    <t>22009102</t>
  </si>
  <si>
    <t>73759376</t>
  </si>
  <si>
    <t>CALLO CCANA, DIEGO ALEXIS</t>
  </si>
  <si>
    <t>02/02/2022</t>
  </si>
  <si>
    <t>CALLE SOTOC PATA COMUNID.CAMPESINA PAMPA PHALLA-BARRIO PATA PATA</t>
  </si>
  <si>
    <t>22012192</t>
  </si>
  <si>
    <t>48383546</t>
  </si>
  <si>
    <t>MENDOZA FLORES, SANDRA CAROLINA</t>
  </si>
  <si>
    <t>22/05/2023</t>
  </si>
  <si>
    <t>CALLE ALBERTO DURERO MZ B LT 27</t>
  </si>
  <si>
    <t>22019658</t>
  </si>
  <si>
    <t>76214921</t>
  </si>
  <si>
    <t>BERRIOS PAUCAR, DARWIN RICARDO</t>
  </si>
  <si>
    <t>25/03/2025</t>
  </si>
  <si>
    <t>24/06/2025</t>
  </si>
  <si>
    <t>CALLE FRANCISCO ROMAÑA 297</t>
  </si>
  <si>
    <t>22009098</t>
  </si>
  <si>
    <t>16731445</t>
  </si>
  <si>
    <t>AMENERO RIVERA, RICARDO</t>
  </si>
  <si>
    <t>01/02/2022</t>
  </si>
  <si>
    <t>31/12/2023</t>
  </si>
  <si>
    <t>Av Manuel Cipriano Dulanto 1266, dpto 1501</t>
  </si>
  <si>
    <t>HUAYLAS</t>
  </si>
  <si>
    <t>22000979</t>
  </si>
  <si>
    <t>09521328</t>
  </si>
  <si>
    <t>AYALA VENTOSILLA, DENEGRI EDGARDO</t>
  </si>
  <si>
    <t>Capataz</t>
  </si>
  <si>
    <t>21/10/2024</t>
  </si>
  <si>
    <t>CALLE LOS CLAVELES N° 15 SAN MARTIN DE PORRAS FINAL DE SAN DIEGO</t>
  </si>
  <si>
    <t>denegri.ayala@hotmail.com</t>
  </si>
  <si>
    <t>22008913</t>
  </si>
  <si>
    <t>70103838</t>
  </si>
  <si>
    <t>VALLE SALAS, KATIANA DANAIT</t>
  </si>
  <si>
    <t>ADMINISTRADOR DE OBRA</t>
  </si>
  <si>
    <t>Administrador de obra</t>
  </si>
  <si>
    <t>25/01/2022</t>
  </si>
  <si>
    <t>02/05/2023</t>
  </si>
  <si>
    <t xml:space="preserve">Urb. Lucrepata Zona E Int. 3 </t>
  </si>
  <si>
    <t>22019606</t>
  </si>
  <si>
    <t>70652071</t>
  </si>
  <si>
    <t>FLORES CABRERA, CARLOS EDUARDO</t>
  </si>
  <si>
    <t>Asistente Ingeniero de Producción</t>
  </si>
  <si>
    <t>03/03/2025</t>
  </si>
  <si>
    <t>31/05/2025</t>
  </si>
  <si>
    <t xml:space="preserve">URB VELASCO ASTETE F-7 </t>
  </si>
  <si>
    <t>22020627</t>
  </si>
  <si>
    <t>09741104</t>
  </si>
  <si>
    <t>CABELLO RIVERA, ALEXANDER LINO</t>
  </si>
  <si>
    <t>21/07/2025</t>
  </si>
  <si>
    <t>21/08/2025</t>
  </si>
  <si>
    <t>22013433</t>
  </si>
  <si>
    <t>09640941</t>
  </si>
  <si>
    <t>PATIÑO SAMUDIO BENDEZU, OSWALDO ALFONSO</t>
  </si>
  <si>
    <t>16/08/2023</t>
  </si>
  <si>
    <t>SN</t>
  </si>
  <si>
    <t>22002263</t>
  </si>
  <si>
    <t>75997957</t>
  </si>
  <si>
    <t>FUENTES VALDIVIA, VALERIA CECILIA</t>
  </si>
  <si>
    <t>Ingeniero de Control de Proyecto</t>
  </si>
  <si>
    <t>05/08/2022</t>
  </si>
  <si>
    <t>01/04/2023</t>
  </si>
  <si>
    <t>30/09/2025</t>
  </si>
  <si>
    <t>AVENIDA 1RO DE MAYO K-9 URBANIZACION MIRAMAR</t>
  </si>
  <si>
    <t>MOLLENDO</t>
  </si>
  <si>
    <t>valeria.fuentes.valdivia@ucsp.edu.pe</t>
  </si>
  <si>
    <t>22020632</t>
  </si>
  <si>
    <t>75619920</t>
  </si>
  <si>
    <t>BARDALES TANCHIVA, JEFRY CHRISTOPHER</t>
  </si>
  <si>
    <t>22/07/2025</t>
  </si>
  <si>
    <t>22/08/2025</t>
  </si>
  <si>
    <t>22011235</t>
  </si>
  <si>
    <t>10001181</t>
  </si>
  <si>
    <t>FLORES DURAN, JAIME ENRIQUE</t>
  </si>
  <si>
    <t>05/05/2023</t>
  </si>
  <si>
    <t>Calle Los Cedros 737 Int. 502</t>
  </si>
  <si>
    <t>jaimefloresduran@gmail.com</t>
  </si>
  <si>
    <t>22018927</t>
  </si>
  <si>
    <t>28/12/2024</t>
  </si>
  <si>
    <t>VILLA MILITAR ESTE 301 BLOCK E</t>
  </si>
  <si>
    <t>leonvegaadrianjhanmarco@gmail.com</t>
  </si>
  <si>
    <t>22020588</t>
  </si>
  <si>
    <t>Capataz de Enchape</t>
  </si>
  <si>
    <t>10/07/2025</t>
  </si>
  <si>
    <t xml:space="preserve">CALLE CLAVELES Y MARGARITAS ASOC VIV RURAL </t>
  </si>
  <si>
    <t>01020120120 PMG-CSRT-INTERVENCIÓN A MYL</t>
  </si>
  <si>
    <t xml:space="preserve">anferbe1960@hotmail.com         </t>
  </si>
  <si>
    <t>22014558</t>
  </si>
  <si>
    <t>44404393</t>
  </si>
  <si>
    <t>GUTIERREZ BOCANGEL, MELISSA</t>
  </si>
  <si>
    <t>Auxiliar de Recursos Humanos</t>
  </si>
  <si>
    <t>27/11/2023</t>
  </si>
  <si>
    <t>URB KANTU MZ. A LT. 24</t>
  </si>
  <si>
    <t>22010884</t>
  </si>
  <si>
    <t>23853643</t>
  </si>
  <si>
    <t>AMANCA HUAMAN, PAULINA</t>
  </si>
  <si>
    <t>Asistenta Social</t>
  </si>
  <si>
    <t xml:space="preserve">AV. ARGENTINA 9 URB. UCCHULLAGDE </t>
  </si>
  <si>
    <t>22015893</t>
  </si>
  <si>
    <t>76340350</t>
  </si>
  <si>
    <t>CHUMBE DUEÑAS, JORGE LUIS</t>
  </si>
  <si>
    <t>06/06/2025</t>
  </si>
  <si>
    <t>GRAU 1010</t>
  </si>
  <si>
    <t>URUBAMBA</t>
  </si>
  <si>
    <t>YUCAY</t>
  </si>
  <si>
    <t>22019486</t>
  </si>
  <si>
    <t>70032037</t>
  </si>
  <si>
    <t>RAMOS AYMA, YURI BRYAN</t>
  </si>
  <si>
    <t>Auxiliar Administrativo</t>
  </si>
  <si>
    <t>CALLE LOS CIBRESES B-24-B - CUSCO</t>
  </si>
  <si>
    <t>22015085</t>
  </si>
  <si>
    <t>71420266</t>
  </si>
  <si>
    <t>AMORIN COLOMA, LUIS ARMANDO</t>
  </si>
  <si>
    <t>JR. CERRO DE PASCO 205</t>
  </si>
  <si>
    <t>UCAYALI</t>
  </si>
  <si>
    <t>CORONEL PORTILLO</t>
  </si>
  <si>
    <t>CALLARIA</t>
  </si>
  <si>
    <t>22015536</t>
  </si>
  <si>
    <t>48031810</t>
  </si>
  <si>
    <t>RODRIGUEZ CORONEL, MIGUEL ANGEL</t>
  </si>
  <si>
    <t>CALLE LOS GLADIOLOS 229 URB LOS PARQUES</t>
  </si>
  <si>
    <t>22011388</t>
  </si>
  <si>
    <t>43247579</t>
  </si>
  <si>
    <t>LLERENA HUARMIYURI, CARLOS MAGNO</t>
  </si>
  <si>
    <t>07/02/2023</t>
  </si>
  <si>
    <t>30/09/2023</t>
  </si>
  <si>
    <t>ASENT.H. BOCANEGRA SECTOR 5 MZ. G59 LT. 04</t>
  </si>
  <si>
    <t>22015535</t>
  </si>
  <si>
    <t>41686216</t>
  </si>
  <si>
    <t>BRAVO FIGUEROA, MAURO JESUS</t>
  </si>
  <si>
    <t>Asistente Sanitario</t>
  </si>
  <si>
    <t>SECTOR 3 GRUPO 10 MZ.I LT.16</t>
  </si>
  <si>
    <t>22011390</t>
  </si>
  <si>
    <t>40706226</t>
  </si>
  <si>
    <t>PALOMINO ARANDO, NANCY</t>
  </si>
  <si>
    <t>Especialista Biomedico</t>
  </si>
  <si>
    <t>Misti 133 Dpto. 205, distrito de La Victoria</t>
  </si>
  <si>
    <t>22014996</t>
  </si>
  <si>
    <t>23865430</t>
  </si>
  <si>
    <t>PORTUGAL MORALES, FIDEL WENCESLAO</t>
  </si>
  <si>
    <t>14/02/2024</t>
  </si>
  <si>
    <t>MCAL GAMARRA A-11 415 2DA ETP</t>
  </si>
  <si>
    <t>22020631</t>
  </si>
  <si>
    <t>71912061</t>
  </si>
  <si>
    <t>VILLALOBOS LUJAN, MISLER</t>
  </si>
  <si>
    <t>22011241</t>
  </si>
  <si>
    <t>10538628</t>
  </si>
  <si>
    <t>CHACON CHAVEZ, ANTONIETA NIEVES</t>
  </si>
  <si>
    <t>MZ. Q2 LT. 21 ASENT. H. LOS ROSALES DE PRO</t>
  </si>
  <si>
    <t>nievesantonieta07@gmail.com</t>
  </si>
  <si>
    <t>22013545</t>
  </si>
  <si>
    <t>43467715</t>
  </si>
  <si>
    <t>SILVA MAMANI, DAVID</t>
  </si>
  <si>
    <t>04/09/2023</t>
  </si>
  <si>
    <t>AV. ROSARIO</t>
  </si>
  <si>
    <t>ANTA</t>
  </si>
  <si>
    <t>PUCYURA</t>
  </si>
  <si>
    <t>22000096</t>
  </si>
  <si>
    <t>46108362</t>
  </si>
  <si>
    <t>GONZALES CERVANTES, MARIA ADRIANA</t>
  </si>
  <si>
    <t>ESPECIALISTA ARQUITECTA</t>
  </si>
  <si>
    <t>Especialista Arquitecta</t>
  </si>
  <si>
    <t>31/08/2023</t>
  </si>
  <si>
    <t>AV. LA MAR 2591 BLOCK A DPTO. 905 LIMA-LIMA-SAN MIGUEL</t>
  </si>
  <si>
    <t>LA MAR</t>
  </si>
  <si>
    <t>gcmarita@gmail.com</t>
  </si>
  <si>
    <t>22013307</t>
  </si>
  <si>
    <t>41930002</t>
  </si>
  <si>
    <t>DEL CASTILLO ZEGARRA, CRISTHIAN ALBERTO</t>
  </si>
  <si>
    <t>30/06/2025</t>
  </si>
  <si>
    <t>URB. QUISPICANCHI E -15</t>
  </si>
  <si>
    <t>22008796</t>
  </si>
  <si>
    <t>06719981</t>
  </si>
  <si>
    <t>MAXIMO SANDOVAL, FRANCISCO AGUSTIN</t>
  </si>
  <si>
    <t>GERENTE DE SITIO</t>
  </si>
  <si>
    <t>Gerente de Sitio</t>
  </si>
  <si>
    <t>01/12/2022</t>
  </si>
  <si>
    <t>Av. Caminos del Inca 3112</t>
  </si>
  <si>
    <t>fmaximo_06@hotmail.com</t>
  </si>
  <si>
    <t>22011812</t>
  </si>
  <si>
    <t>42238886</t>
  </si>
  <si>
    <t>TAPIA QUEZADA, JOEL ANTONIO</t>
  </si>
  <si>
    <t>25/04/2023</t>
  </si>
  <si>
    <t>S/N</t>
  </si>
  <si>
    <t>22015551</t>
  </si>
  <si>
    <t>44975577</t>
  </si>
  <si>
    <t>AYALA ESCALANTE, JUAN CARLOS</t>
  </si>
  <si>
    <t xml:space="preserve">JEFE SIG </t>
  </si>
  <si>
    <t>Jefe Sig</t>
  </si>
  <si>
    <t>17/04/2024</t>
  </si>
  <si>
    <t>10/01/2026</t>
  </si>
  <si>
    <t>22016516</t>
  </si>
  <si>
    <t>71864024</t>
  </si>
  <si>
    <t>MAYTA CUTI, ADELINDA</t>
  </si>
  <si>
    <t>Auxiliar Admninistrativo</t>
  </si>
  <si>
    <t>02/07/2024</t>
  </si>
  <si>
    <t>CC CCACCACCOLLO S/N</t>
  </si>
  <si>
    <t>TARAY</t>
  </si>
  <si>
    <t>22011021</t>
  </si>
  <si>
    <t>42807835</t>
  </si>
  <si>
    <t>LOPEZ SIGÜENZA, DANNY RAUL</t>
  </si>
  <si>
    <t>Comprador Almacenero</t>
  </si>
  <si>
    <t>17/01/2023</t>
  </si>
  <si>
    <t xml:space="preserve">CALLE ATAHUALPA RIO SECO 654 </t>
  </si>
  <si>
    <t>dannysiguenza@hotmail.com</t>
  </si>
  <si>
    <t>22018095</t>
  </si>
  <si>
    <t>74355621</t>
  </si>
  <si>
    <t>OTAZU ONTON, RONALDO</t>
  </si>
  <si>
    <t>30/04/2025</t>
  </si>
  <si>
    <t>APV. PARAISO DE FATIMA L 190</t>
  </si>
  <si>
    <t>22018198</t>
  </si>
  <si>
    <t>46896544</t>
  </si>
  <si>
    <t>MUÑOZ PIÑA, FRESIA VICTORIA</t>
  </si>
  <si>
    <t>Almacenero</t>
  </si>
  <si>
    <t>18/10/2024</t>
  </si>
  <si>
    <t>17/12/2025</t>
  </si>
  <si>
    <t>CALLE MORONA 738</t>
  </si>
  <si>
    <t>victoriamp27@outlook.es</t>
  </si>
  <si>
    <t>22008902</t>
  </si>
  <si>
    <t>40738865</t>
  </si>
  <si>
    <t>LOPEZ ZARATE, ROGER JAVIER</t>
  </si>
  <si>
    <t>Calle Los Diamantes, Santa Ines 365 dpto 301</t>
  </si>
  <si>
    <t>rolopez7919@gmail.com</t>
  </si>
  <si>
    <t>22017251</t>
  </si>
  <si>
    <t>07/08/2024</t>
  </si>
  <si>
    <t>COMUNIDAD CHACAPUENTE</t>
  </si>
  <si>
    <t>APURIMAC</t>
  </si>
  <si>
    <t>AYMARAES</t>
  </si>
  <si>
    <t>CAPAYA</t>
  </si>
  <si>
    <t>herediagonzalesb@gmail.com</t>
  </si>
  <si>
    <t>22011984</t>
  </si>
  <si>
    <t>46800293</t>
  </si>
  <si>
    <t>RAMIREZ SANGUINETTI, SYLVIO</t>
  </si>
  <si>
    <t>03/06/2025</t>
  </si>
  <si>
    <t>31/08/2025</t>
  </si>
  <si>
    <t>AV CIRCUNVALACION V TERRITORIO MZ A LT 5</t>
  </si>
  <si>
    <t>sylviosanguinetti@gmail.com</t>
  </si>
  <si>
    <t>22012621</t>
  </si>
  <si>
    <t>47729001</t>
  </si>
  <si>
    <t>MARTINEZ CLAUDIO, TATIANA MARIA VILMA</t>
  </si>
  <si>
    <t>Arquitecto Especialista</t>
  </si>
  <si>
    <t>13/06/2023</t>
  </si>
  <si>
    <t>31/10/2025</t>
  </si>
  <si>
    <t>PRL. BOLIVAR 151</t>
  </si>
  <si>
    <t>tatiana.mmartinezc@gmail.com</t>
  </si>
  <si>
    <t>22011769</t>
  </si>
  <si>
    <t>72625880</t>
  </si>
  <si>
    <t>SANTA CRUZ BORDA, LUIS CARLOS</t>
  </si>
  <si>
    <t>22013880</t>
  </si>
  <si>
    <t>44417814</t>
  </si>
  <si>
    <t>ANTEZANO CHAVEZ, GERMAN</t>
  </si>
  <si>
    <t>07/09/2023</t>
  </si>
  <si>
    <t>COCALMAYO FRACCION - B - SANTA TERESA</t>
  </si>
  <si>
    <t>LA CONVENCION</t>
  </si>
  <si>
    <t>SANTA TERESA</t>
  </si>
  <si>
    <t>22019134</t>
  </si>
  <si>
    <t>74896779</t>
  </si>
  <si>
    <t>GIRON GARCES, JANNY GERALDINE</t>
  </si>
  <si>
    <t>08/03/2025</t>
  </si>
  <si>
    <t>01020060603 ST01_CD MANO DE OBRA IISS F02</t>
  </si>
  <si>
    <t>22015201</t>
  </si>
  <si>
    <t>47821383</t>
  </si>
  <si>
    <t>SANCHEZ HUAMANI, YASER OMAR</t>
  </si>
  <si>
    <t>19/03/2024</t>
  </si>
  <si>
    <t>JR. LLOQUE YUPANQUI S/N BARRIO SAN CRISTOBAL</t>
  </si>
  <si>
    <t>HUANCAVELICA</t>
  </si>
  <si>
    <t>01020060605 ST01_GG-PLANILLA STAFF IISS F02</t>
  </si>
  <si>
    <t>22012193</t>
  </si>
  <si>
    <t>45877652</t>
  </si>
  <si>
    <t>MUCHARI AGUILAR, MILKOR BRAHMS</t>
  </si>
  <si>
    <t>ESPECIALISTA EN EQUIPAMIENTO MÉDICO</t>
  </si>
  <si>
    <t>ESPECIALISTA EN EQUIPAMIENTO MEDICO</t>
  </si>
  <si>
    <t>JR. 28 DE JULIO Nº 310 DPTO. 202</t>
  </si>
  <si>
    <t>22014616</t>
  </si>
  <si>
    <t>72244007</t>
  </si>
  <si>
    <t>ARRAMBIDE QUISPE, JULIO CESAR</t>
  </si>
  <si>
    <t>04/12/2023</t>
  </si>
  <si>
    <t>APV ALTO SAN MARTIN LT. 30</t>
  </si>
  <si>
    <t>22017439</t>
  </si>
  <si>
    <t>74307480</t>
  </si>
  <si>
    <t>PANIAGUA MAMANI, MARY CARMEN</t>
  </si>
  <si>
    <t>19/08/2024</t>
  </si>
  <si>
    <t>ASOC. P.V. VIRGEN CONCEPCION MZ. N LT. 5</t>
  </si>
  <si>
    <t>22014552</t>
  </si>
  <si>
    <t>25854644</t>
  </si>
  <si>
    <t>PERALTA VELARDE, WALKER MOISES</t>
  </si>
  <si>
    <t>18/11/2023</t>
  </si>
  <si>
    <t>JR. PACHACUTEC S/N</t>
  </si>
  <si>
    <t>SANTA ANA</t>
  </si>
  <si>
    <t>22011571</t>
  </si>
  <si>
    <t>40341301</t>
  </si>
  <si>
    <t>TEJADA PEREZ, ROALD SAADI</t>
  </si>
  <si>
    <t>MEDICO OCUPACIONAL</t>
  </si>
  <si>
    <t>Medico Ocupacional</t>
  </si>
  <si>
    <t>21/03/2023</t>
  </si>
  <si>
    <t>AV. SAN BORJA NORTE 156 DPTO. 202</t>
  </si>
  <si>
    <t>22012361</t>
  </si>
  <si>
    <t>23996169</t>
  </si>
  <si>
    <t>CONDORI CAJIGAS, ROSARIO</t>
  </si>
  <si>
    <t>01/06/2023</t>
  </si>
  <si>
    <t>URB. INCA GARCILASO DE LA VEGA C-4</t>
  </si>
  <si>
    <t>22020447</t>
  </si>
  <si>
    <t>47994866</t>
  </si>
  <si>
    <t>VISA HUISA, IVETH MARY</t>
  </si>
  <si>
    <t>PSJ RAMON CASTILLA 404</t>
  </si>
  <si>
    <t xml:space="preserve">ivethvisa2608@gmail.com         </t>
  </si>
  <si>
    <t>22020001</t>
  </si>
  <si>
    <t>12/05/2025</t>
  </si>
  <si>
    <t>MZ. G-13 PP.JJ TACALA 2 ETAPA</t>
  </si>
  <si>
    <t>jhenherrera26@gmail.com</t>
  </si>
  <si>
    <t>22008908</t>
  </si>
  <si>
    <t>45562055</t>
  </si>
  <si>
    <t>GOMEZ ECHEANDÍA, SANTIAGO ARMANDO</t>
  </si>
  <si>
    <t>RESPONSABLE DE PLANIFICACIÓN</t>
  </si>
  <si>
    <t>Responsable de Planificación</t>
  </si>
  <si>
    <t>Av. Circunvalación 761 Int. 601</t>
  </si>
  <si>
    <t>22018808</t>
  </si>
  <si>
    <t>72897762</t>
  </si>
  <si>
    <t>COLQUE CHURAPA, PATY MARIBEL</t>
  </si>
  <si>
    <t>01020053103 ST03_CD MANO DE OBRA - TABIQUERIA CSRT</t>
  </si>
  <si>
    <t>22018373</t>
  </si>
  <si>
    <t>Director Financiero</t>
  </si>
  <si>
    <t>CALLE TOMAS RAMSEY 834 DPTO. 1203</t>
  </si>
  <si>
    <t xml:space="preserve">alexander.hurtado@pucp.edu.pe   </t>
  </si>
  <si>
    <t>22009929</t>
  </si>
  <si>
    <t>46112567</t>
  </si>
  <si>
    <t>BALLENA CASTILLO, PEDRO ENRIQUE</t>
  </si>
  <si>
    <t>Ingeniero Asistente de Instalaciones</t>
  </si>
  <si>
    <t>01/07/2022</t>
  </si>
  <si>
    <t>22018145</t>
  </si>
  <si>
    <t>76643706</t>
  </si>
  <si>
    <t>VALDIVIA PEDRAZA, JESSICA ALEXANDRA</t>
  </si>
  <si>
    <t>14/10/2024</t>
  </si>
  <si>
    <t>ASENT.H. 15 DE SETIEMBRE MZ. A LT. 27</t>
  </si>
  <si>
    <t>22014811</t>
  </si>
  <si>
    <t>71956049</t>
  </si>
  <si>
    <t>DUARTE DI ROSA, ANGELO JESUS ISMAEL</t>
  </si>
  <si>
    <t>Administrador de Contratos Senior</t>
  </si>
  <si>
    <t>08/01/2024</t>
  </si>
  <si>
    <t>JR. BUEN RETIRO 209 DPTO. 402 URB FUNDO MONTERRICO CHICO</t>
  </si>
  <si>
    <t>22011426</t>
  </si>
  <si>
    <t>10392064</t>
  </si>
  <si>
    <t>VERAMENDI GUERRERO, DOLA EVILI</t>
  </si>
  <si>
    <t>Calle S/N Mz A Lt 17</t>
  </si>
  <si>
    <t>dveramendig@gmail.com</t>
  </si>
  <si>
    <t>22010873</t>
  </si>
  <si>
    <t>003154105</t>
  </si>
  <si>
    <t>CARDOZA CARRIZALEZ, DOENYS JOSE</t>
  </si>
  <si>
    <t>Jefe de Control Documentario</t>
  </si>
  <si>
    <t>05/01/2023</t>
  </si>
  <si>
    <t>05/09/2025</t>
  </si>
  <si>
    <t>22012861</t>
  </si>
  <si>
    <t>41531855</t>
  </si>
  <si>
    <t>SANTANDER ZUAREZ, JOSE DARIO</t>
  </si>
  <si>
    <t>CONDUCTOR DE AMBULANCIA</t>
  </si>
  <si>
    <t>01/07/2023</t>
  </si>
  <si>
    <t>CALLE CUSCO S/N</t>
  </si>
  <si>
    <t>ZURITE</t>
  </si>
  <si>
    <t>22020629</t>
  </si>
  <si>
    <t>72240877</t>
  </si>
  <si>
    <t xml:space="preserve">GALVEZ  MELENDEZ, ROBERTO ENRIQUE </t>
  </si>
  <si>
    <t>22008909</t>
  </si>
  <si>
    <t>23990472</t>
  </si>
  <si>
    <t>VENERO DORADO, JOHN PAVEL</t>
  </si>
  <si>
    <t>19/01/2022</t>
  </si>
  <si>
    <t>uRB. José Carlos Mariategui Dpto. 301</t>
  </si>
  <si>
    <t>22012080</t>
  </si>
  <si>
    <t>10782242</t>
  </si>
  <si>
    <t>CATALAN ESPINOZA, CESAR AUGUSTO</t>
  </si>
  <si>
    <t>TECNICO ESPECIALIZADO DE PROCURA</t>
  </si>
  <si>
    <t>JR. SANTANDER 139 DPTO. B</t>
  </si>
  <si>
    <t>22019142</t>
  </si>
  <si>
    <t>71209403</t>
  </si>
  <si>
    <t>YABAR VIZCARRA, GABRIEL</t>
  </si>
  <si>
    <t>Auxiliar de Producción</t>
  </si>
  <si>
    <t>09/01/2025</t>
  </si>
  <si>
    <t>01/03/2025</t>
  </si>
  <si>
    <t>22011226</t>
  </si>
  <si>
    <t>73512089</t>
  </si>
  <si>
    <t>GARAY CHAMORRO, DERLY KIARA</t>
  </si>
  <si>
    <t>18/12/2023</t>
  </si>
  <si>
    <t>CALLE BRONSINO 571</t>
  </si>
  <si>
    <t>22019670</t>
  </si>
  <si>
    <t>73252745</t>
  </si>
  <si>
    <t>SALAS HUAMBO, MIGUEL JUNIOR</t>
  </si>
  <si>
    <t>09/06/2025</t>
  </si>
  <si>
    <t>22018366</t>
  </si>
  <si>
    <t>72851334</t>
  </si>
  <si>
    <t>PALOMINO QUISPE, PAULO JHENRY</t>
  </si>
  <si>
    <t>30/10/2024</t>
  </si>
  <si>
    <t>JR. ARICA 518 BARRIO TUPAC AMARU</t>
  </si>
  <si>
    <t>CARABAYA</t>
  </si>
  <si>
    <t>MACUSANI</t>
  </si>
  <si>
    <t>22009099</t>
  </si>
  <si>
    <t>63436592</t>
  </si>
  <si>
    <t>APASA CRUZ, ABEL</t>
  </si>
  <si>
    <t>09/01/2023</t>
  </si>
  <si>
    <t>San Sebastian</t>
  </si>
  <si>
    <t>22020603</t>
  </si>
  <si>
    <t>48319539</t>
  </si>
  <si>
    <t>HUAMANGUILLA QUISPE, ARNOLD JAIME</t>
  </si>
  <si>
    <t>RESPONSABLE DE SITIO</t>
  </si>
  <si>
    <t>15/10/2025</t>
  </si>
  <si>
    <t>arnoldjhuamanguilla@gmail.com</t>
  </si>
  <si>
    <t>22018197</t>
  </si>
  <si>
    <t>70348093</t>
  </si>
  <si>
    <t>CALDERON TASSARA, JOSE ANTONIO</t>
  </si>
  <si>
    <t>CALLE ANDROMEDA MZ. B LT. 1 EDIF. F DPTO. 705 URB MATELLINI</t>
  </si>
  <si>
    <t>22015239</t>
  </si>
  <si>
    <t>44148407</t>
  </si>
  <si>
    <t>HONKE GUIVAR, CRISTIAN KAREL</t>
  </si>
  <si>
    <t>Especialista Mecánico y Eléctrico</t>
  </si>
  <si>
    <t>22/03/2024</t>
  </si>
  <si>
    <t>CALLE CAMPO ENSAYO 05</t>
  </si>
  <si>
    <t>PUCALA</t>
  </si>
  <si>
    <t>ckhonke@gmail.com</t>
  </si>
  <si>
    <t>22008914</t>
  </si>
  <si>
    <t>42269166</t>
  </si>
  <si>
    <t>GUZMAN CANDUELAS, MARIO</t>
  </si>
  <si>
    <t>JEFE DE ESPECIALIDADES</t>
  </si>
  <si>
    <t>Jefe de Especialidades</t>
  </si>
  <si>
    <t>01/08/2022</t>
  </si>
  <si>
    <t>Pasaje Castellon Mz U2 Lt. 16</t>
  </si>
  <si>
    <t>22011985</t>
  </si>
  <si>
    <t>76426008</t>
  </si>
  <si>
    <t>ZAVALA OSSIO, YANELA ANTUANE</t>
  </si>
  <si>
    <t>ASOC. JESUS DEL VALLE CAMINO VIEJO MZ. D LT. 13</t>
  </si>
  <si>
    <t>HUARAL</t>
  </si>
  <si>
    <t>yaneossio@gmail.com</t>
  </si>
  <si>
    <t>22019192</t>
  </si>
  <si>
    <t>71775918</t>
  </si>
  <si>
    <t>POMA CCOICCA, YELENA BETSY</t>
  </si>
  <si>
    <t>22018363</t>
  </si>
  <si>
    <t>42239621</t>
  </si>
  <si>
    <t>TERRONES TANTALEAN, JORGE</t>
  </si>
  <si>
    <t>Capataz General de Obra</t>
  </si>
  <si>
    <t>SECTOR AZUNGUE S/N</t>
  </si>
  <si>
    <t>MOYOBAMBA</t>
  </si>
  <si>
    <t>22011119</t>
  </si>
  <si>
    <t>77388255</t>
  </si>
  <si>
    <t>ESCUDERO DULANTO, CAMILA</t>
  </si>
  <si>
    <t>12/01/2023</t>
  </si>
  <si>
    <t>CALLE UGARTE Y MOSCOSO 1149</t>
  </si>
  <si>
    <t>22015199</t>
  </si>
  <si>
    <t>72904518</t>
  </si>
  <si>
    <t>VERA ZAVALA, CRHISTIAN GREGORIO</t>
  </si>
  <si>
    <t>Jefe de Producción</t>
  </si>
  <si>
    <t>08/04/2025</t>
  </si>
  <si>
    <t>P. JOVEN L. PRADO CALLE LA MAR 1055</t>
  </si>
  <si>
    <t>22018926</t>
  </si>
  <si>
    <t>73631753</t>
  </si>
  <si>
    <t>ZAPATA VALENCIA, MARIA ALEJANDRA</t>
  </si>
  <si>
    <t xml:space="preserve">Coordinador de Obra </t>
  </si>
  <si>
    <t>30/12/2024</t>
  </si>
  <si>
    <t>22013206</t>
  </si>
  <si>
    <t>77423380</t>
  </si>
  <si>
    <t>LUNA PIÑA, JUNIOR NICANOR</t>
  </si>
  <si>
    <t>17/07/2023</t>
  </si>
  <si>
    <t>15/02/2025</t>
  </si>
  <si>
    <t>29/09/2025</t>
  </si>
  <si>
    <t>CARMEN DE LA LEGUA REYNOSO</t>
  </si>
  <si>
    <t>jluna4det@gmail.com</t>
  </si>
  <si>
    <t>22020968</t>
  </si>
  <si>
    <t>17/09/2025</t>
  </si>
  <si>
    <t>22/12/2025</t>
  </si>
  <si>
    <t xml:space="preserve">jhony_aguirre_1994@hotmail.com  </t>
  </si>
  <si>
    <t>22011394</t>
  </si>
  <si>
    <t>47816394</t>
  </si>
  <si>
    <t>TABOADA ALVARADO, MAX ALEX</t>
  </si>
  <si>
    <t>Ingeniero de Calidad Electromecanico</t>
  </si>
  <si>
    <t>Av. Cpm. San Julio Mz E Lt 02, distrito de Lambayeque</t>
  </si>
  <si>
    <t>22014691</t>
  </si>
  <si>
    <t>72912472</t>
  </si>
  <si>
    <t>ARROYO TARMEÑO, SUSAN STEFHANIE</t>
  </si>
  <si>
    <t>Ingeniera Sanitaria</t>
  </si>
  <si>
    <t>ASC.17 DE ABRIL MZ. 18 LT. 05</t>
  </si>
  <si>
    <t>TUPAC AMARU INCA</t>
  </si>
  <si>
    <t>22014254</t>
  </si>
  <si>
    <t>45433385</t>
  </si>
  <si>
    <t>BERNAOLA CHUQUILLANQUI, ROBERTO JOSE</t>
  </si>
  <si>
    <t>Ingeniero de Costos</t>
  </si>
  <si>
    <t>17/10/2023</t>
  </si>
  <si>
    <t xml:space="preserve"> AV. PANAMERICANA N.894</t>
  </si>
  <si>
    <t>HUANCAN</t>
  </si>
  <si>
    <t>22010842</t>
  </si>
  <si>
    <t>73330160</t>
  </si>
  <si>
    <t>ROSALES SALINAS, RENATO</t>
  </si>
  <si>
    <t>22/01/2023</t>
  </si>
  <si>
    <t>22021411</t>
  </si>
  <si>
    <t xml:space="preserve">chipananoalccahicler@gmail.com </t>
  </si>
  <si>
    <t>22008651</t>
  </si>
  <si>
    <t>40403833</t>
  </si>
  <si>
    <t>LEON JIMENEZ, MARCO ANTONIO</t>
  </si>
  <si>
    <t>JEFE GENERAL DE ADMINISTRACIÓN</t>
  </si>
  <si>
    <t>Jefe General de Administración</t>
  </si>
  <si>
    <t>20/12/2021</t>
  </si>
  <si>
    <t>Urb. La Cruceta Etapa 2 N° 25 dpto 302</t>
  </si>
  <si>
    <t>markoleon2014@gmail.com</t>
  </si>
  <si>
    <t>22010582</t>
  </si>
  <si>
    <t>44645444</t>
  </si>
  <si>
    <t>PERCCA CARBAJAL, REYNALDO JUNIOR</t>
  </si>
  <si>
    <t>EXPERTO MEDIOAMBIENTAL</t>
  </si>
  <si>
    <t>Experto Medioambiental</t>
  </si>
  <si>
    <t>LOS HALCONES 668</t>
  </si>
  <si>
    <t>22012622</t>
  </si>
  <si>
    <t>43770516</t>
  </si>
  <si>
    <t>JIMENEZ MOREANO, JURGUEN</t>
  </si>
  <si>
    <t>Urb. Zaguan Del Cielo Mz O Lt 22-A</t>
  </si>
  <si>
    <t>22008907</t>
  </si>
  <si>
    <t>42376589</t>
  </si>
  <si>
    <t>LUCANA LETONA, MARIA ESTHER</t>
  </si>
  <si>
    <t>18/01/2022</t>
  </si>
  <si>
    <t>10/08/2022</t>
  </si>
  <si>
    <t>Parque Tristan Lt. E2</t>
  </si>
  <si>
    <t>22013963</t>
  </si>
  <si>
    <t>42198321</t>
  </si>
  <si>
    <t>CARTOLIN PARIONA, JUAN CARLOS</t>
  </si>
  <si>
    <t>Tecnico Especializado de Calidad</t>
  </si>
  <si>
    <t>26/09/2023</t>
  </si>
  <si>
    <t>PROVIV LAS PRADERAS DE OQUENDO MZ D LT 32</t>
  </si>
  <si>
    <t>22015806</t>
  </si>
  <si>
    <t>41148660</t>
  </si>
  <si>
    <t>ROMERO LOPEZ, PETER JOHN</t>
  </si>
  <si>
    <t>14/05/2024</t>
  </si>
  <si>
    <t>PSJ.MACHU PICHU R-1-26 4TO.PARADERO TTIO</t>
  </si>
  <si>
    <t>22014257</t>
  </si>
  <si>
    <t>71835026</t>
  </si>
  <si>
    <t>GONZALES CUEVA, ELIO ANDRE</t>
  </si>
  <si>
    <t>26/04/2024</t>
  </si>
  <si>
    <t>CALLE RIO AMAZONAS MZ D LT 28 URB EL VALLE DE LA MOLINA</t>
  </si>
  <si>
    <t>22005622</t>
  </si>
  <si>
    <t>71776871</t>
  </si>
  <si>
    <t>HERRERA VASQUEZ, JUAN DANILSON</t>
  </si>
  <si>
    <t>Asistente BIM</t>
  </si>
  <si>
    <t>28/12/2022</t>
  </si>
  <si>
    <t xml:space="preserve">CALLE RIO MOCHE  314 </t>
  </si>
  <si>
    <t>danilsonhvj@gmail.com</t>
  </si>
  <si>
    <t>22012938</t>
  </si>
  <si>
    <t>48515190</t>
  </si>
  <si>
    <t>MENDEZ TORRES, ALEXIS HUMBERTO</t>
  </si>
  <si>
    <t>07/07/2023</t>
  </si>
  <si>
    <t>PSJ. STA ANA COOP. VVDA. STA ANA MZ. A LT. 18</t>
  </si>
  <si>
    <t>22012419</t>
  </si>
  <si>
    <t>40114288</t>
  </si>
  <si>
    <t>CHAMORRO BANDA, GUILLERMO ALEJANDRO</t>
  </si>
  <si>
    <t>INGENIERO EN EQUIPAMIENTO MEDICO</t>
  </si>
  <si>
    <t>01/03/2024</t>
  </si>
  <si>
    <t>CAL LOS BANANOS 107 DPTO 301 URB LOS CACTUS</t>
  </si>
  <si>
    <t>22011121</t>
  </si>
  <si>
    <t>40534831</t>
  </si>
  <si>
    <t>QUIROZ HUAMAN, ALFONSO</t>
  </si>
  <si>
    <t>17/04/2023</t>
  </si>
  <si>
    <t>AV. LOS FAISANES 283 URB. LA CAMPIÑA DPTO. 603</t>
  </si>
  <si>
    <t>22008717</t>
  </si>
  <si>
    <t>07863437</t>
  </si>
  <si>
    <t>MARTIJENA GONZAGA, ENZO RODNY</t>
  </si>
  <si>
    <t>Director de proyecto</t>
  </si>
  <si>
    <t>14/12/2021</t>
  </si>
  <si>
    <t>Av Paseo de la Republica 6190 dpto 801</t>
  </si>
  <si>
    <t>emartijenag@hotmail.com</t>
  </si>
  <si>
    <t>22012626</t>
  </si>
  <si>
    <t>46335569</t>
  </si>
  <si>
    <t>SALAZAR TELLO, ALBERTO WILDER</t>
  </si>
  <si>
    <t>ASISTENTE DE COSTOS</t>
  </si>
  <si>
    <t>Asistente de Costos</t>
  </si>
  <si>
    <t>19/06/2023</t>
  </si>
  <si>
    <t>JR TUPAC AMARU 115 ASOC SAN JUANITO</t>
  </si>
  <si>
    <t>22016227</t>
  </si>
  <si>
    <t>73682375</t>
  </si>
  <si>
    <t>PAREJA PONCE DE LEON, NICOLE ANGELA</t>
  </si>
  <si>
    <t>Asistente de Procura y Administración de SubContratos</t>
  </si>
  <si>
    <t>22/06/2024</t>
  </si>
  <si>
    <t>PARQUE INDUSTRIAL AV LAS AMERICAS H-15-A</t>
  </si>
  <si>
    <t>22010584</t>
  </si>
  <si>
    <t>02894816</t>
  </si>
  <si>
    <t>QUINTO NEGLIA, ISAYO</t>
  </si>
  <si>
    <t>Gerente Tecnico de Proyecto</t>
  </si>
  <si>
    <t>28/11/2022</t>
  </si>
  <si>
    <t>22020752</t>
  </si>
  <si>
    <t>77059697</t>
  </si>
  <si>
    <t>ORTIZ SERRANO, EDWIN JEREMY</t>
  </si>
  <si>
    <t>Auxiliar de Electricista</t>
  </si>
  <si>
    <t>22013305</t>
  </si>
  <si>
    <t>72887054</t>
  </si>
  <si>
    <t>YACO LOAIZA, JEAN MARCO</t>
  </si>
  <si>
    <t>31/10/2023</t>
  </si>
  <si>
    <t>URB MINISTERIO AGRICULTURA G-8</t>
  </si>
  <si>
    <t>22020035</t>
  </si>
  <si>
    <t>09/05/2025</t>
  </si>
  <si>
    <t xml:space="preserve">JR. VIRGEN DE LAS MERCEDES S/N CAYHUAYNA </t>
  </si>
  <si>
    <t>PILLCOMARCA</t>
  </si>
  <si>
    <t xml:space="preserve">oa56199@gmail.com               </t>
  </si>
  <si>
    <t>22018139</t>
  </si>
  <si>
    <t>72925645</t>
  </si>
  <si>
    <t>YAPIAS TORRES, YERLY PAMELA</t>
  </si>
  <si>
    <t>02/10/2024</t>
  </si>
  <si>
    <t>JR. SECHURA 250 POETA JOSE GALVEZ</t>
  </si>
  <si>
    <t>22011809</t>
  </si>
  <si>
    <t>74926305</t>
  </si>
  <si>
    <t>UTANI VELASQUE, YANINA</t>
  </si>
  <si>
    <t>24/04/2023</t>
  </si>
  <si>
    <t>1 DE MAYO MZ. C LT. 6</t>
  </si>
  <si>
    <t>22009104</t>
  </si>
  <si>
    <t>40349451</t>
  </si>
  <si>
    <t>CHAVEZ CASTRO, KLAUS</t>
  </si>
  <si>
    <t>INGENIERO ESPECIALISTA DE INSTALACIONES</t>
  </si>
  <si>
    <t>AV Alipio Ponce, Urb La Campaña Mz E1 Lt 6</t>
  </si>
  <si>
    <t>22018306</t>
  </si>
  <si>
    <t>75103880</t>
  </si>
  <si>
    <t>VARELA MUSAYON, LEONARDO DYLAN</t>
  </si>
  <si>
    <t>CALLE JOSE MARTI 400</t>
  </si>
  <si>
    <t>LA ESPERANZA</t>
  </si>
  <si>
    <t>22008903</t>
  </si>
  <si>
    <t>43799720</t>
  </si>
  <si>
    <t>RODRIGUEZ ZAPATA, LUIS FELIPE</t>
  </si>
  <si>
    <t>04/01/2022</t>
  </si>
  <si>
    <t>CALLE ZEUS MZ. A.29 LT. 21 URB. SAGITARIO</t>
  </si>
  <si>
    <t>22010583</t>
  </si>
  <si>
    <t>42231684</t>
  </si>
  <si>
    <t>VIZA SANCHEZ, JORGE MANUEL</t>
  </si>
  <si>
    <t>OTUZCO 229</t>
  </si>
  <si>
    <t>22000755</t>
  </si>
  <si>
    <t>10815173</t>
  </si>
  <si>
    <t>CANO VALDEZ, CESAR EDUARDO</t>
  </si>
  <si>
    <t>Especialista de Instalaciones Sanitarias</t>
  </si>
  <si>
    <t>15/04/2024</t>
  </si>
  <si>
    <t>AV. BRASIL 1433 DPTO. 602</t>
  </si>
  <si>
    <t>JESUS MARIA</t>
  </si>
  <si>
    <t>cesarcano2005@gmail.com</t>
  </si>
  <si>
    <t>22015546</t>
  </si>
  <si>
    <t>73128717</t>
  </si>
  <si>
    <t>ENRIQUEZ ECHE, LUIS ANGEL THOMAS</t>
  </si>
  <si>
    <t>Ingeniero de Oficina Tecnica</t>
  </si>
  <si>
    <t>09/04/2024</t>
  </si>
  <si>
    <t>CIUDAD DEL PESCADOR MZ. Q 2 LT. 37</t>
  </si>
  <si>
    <t>BELLAVISTA</t>
  </si>
  <si>
    <t>22013306</t>
  </si>
  <si>
    <t>46519874</t>
  </si>
  <si>
    <t>PECEROS VENEGAS, DOSTOIEVSKI</t>
  </si>
  <si>
    <t>Ingeniero Especialista de Instalaciones</t>
  </si>
  <si>
    <t>COMUNIDAD HUANTANA</t>
  </si>
  <si>
    <t>ANDAHUAYLAS</t>
  </si>
  <si>
    <t>SAN ANTONIO DE CACHI</t>
  </si>
  <si>
    <t>22011556</t>
  </si>
  <si>
    <t>71053253</t>
  </si>
  <si>
    <t>GONZALES GUERRA, PAUL BRANDO</t>
  </si>
  <si>
    <t>15/03/2023</t>
  </si>
  <si>
    <t>Jirón Revolución 712</t>
  </si>
  <si>
    <t>22009920</t>
  </si>
  <si>
    <t>23967045</t>
  </si>
  <si>
    <t>PACHECO LETONA, JULIO CESAR</t>
  </si>
  <si>
    <t>Responsable de Sitio</t>
  </si>
  <si>
    <t>18/07/2022</t>
  </si>
  <si>
    <t>22019347</t>
  </si>
  <si>
    <t>72150924</t>
  </si>
  <si>
    <t>BERAUN RIVERA, GERARDINO LUIS</t>
  </si>
  <si>
    <t>22021414</t>
  </si>
  <si>
    <t>71890446</t>
  </si>
  <si>
    <t>CAMIZAN MEZA, YANCARLOS</t>
  </si>
  <si>
    <t>CHACHAPOYAS</t>
  </si>
  <si>
    <t>yan802086@gmail.com</t>
  </si>
  <si>
    <t>22012940</t>
  </si>
  <si>
    <t>45857223</t>
  </si>
  <si>
    <t>CESPEDES OJEDA, AMELIDA ISABEL</t>
  </si>
  <si>
    <t>Ingeniera de Calidad</t>
  </si>
  <si>
    <t>MZ. E LOTE 13 1RA ETAPA URB. LOPEZ ALBUJAR</t>
  </si>
  <si>
    <t>SULLANA</t>
  </si>
  <si>
    <t>22020634</t>
  </si>
  <si>
    <t>48579411</t>
  </si>
  <si>
    <t>SARRIA GELDRES, WILLIAM ROBERTO</t>
  </si>
  <si>
    <t>22011089</t>
  </si>
  <si>
    <t>45147181</t>
  </si>
  <si>
    <t>NIETO MARTINEZ, JAVIER ROBERTO</t>
  </si>
  <si>
    <t>Coordinador de Recursos Humanos</t>
  </si>
  <si>
    <t>13/01/2023</t>
  </si>
  <si>
    <t>22019451</t>
  </si>
  <si>
    <t>74911013</t>
  </si>
  <si>
    <t>VARGAS MAR, CRISTHOFER</t>
  </si>
  <si>
    <t>Auxiliar de Servicios Generales</t>
  </si>
  <si>
    <t>24/02/2025</t>
  </si>
  <si>
    <t>06/11/2025</t>
  </si>
  <si>
    <t xml:space="preserve">cv3030912@gmail.com             </t>
  </si>
  <si>
    <t>22009332</t>
  </si>
  <si>
    <t>44628256</t>
  </si>
  <si>
    <t>RODRIGUEZ MONROY, CESAR RAUL</t>
  </si>
  <si>
    <t>Administrador Contractual</t>
  </si>
  <si>
    <t>01/03/2022</t>
  </si>
  <si>
    <t>Jr Arequipa298 dpto 201, urb Santa Patricia</t>
  </si>
  <si>
    <t>22009101</t>
  </si>
  <si>
    <t>40239456</t>
  </si>
  <si>
    <t>ESPINOZA BENITES, FERNANDO JESUS</t>
  </si>
  <si>
    <t>SUPERVISOR TECNICO</t>
  </si>
  <si>
    <t>Especialista de Instalaciones</t>
  </si>
  <si>
    <t>01/09/2022</t>
  </si>
  <si>
    <t>Av. Merino Reyna 199</t>
  </si>
  <si>
    <t>22005464</t>
  </si>
  <si>
    <t>40732802</t>
  </si>
  <si>
    <t>SUBAUSTE LOPEZ, JORGE LUIS</t>
  </si>
  <si>
    <t>--</t>
  </si>
  <si>
    <t>22013437</t>
  </si>
  <si>
    <t>45905512</t>
  </si>
  <si>
    <t>SAENZ RAMIREZ, ARLINGTHON KENNETH</t>
  </si>
  <si>
    <t>17/08/2023</t>
  </si>
  <si>
    <t>MZ.L LT.13 URB. MAYORAZGO CHICO</t>
  </si>
  <si>
    <t>22014461</t>
  </si>
  <si>
    <t>70815854</t>
  </si>
  <si>
    <t>CAMARGO GONZALES, LIZETH MARGARITA</t>
  </si>
  <si>
    <t>Enfermera</t>
  </si>
  <si>
    <t>06/11/2023</t>
  </si>
  <si>
    <t>CALLE CAHUIDE S/N</t>
  </si>
  <si>
    <t>LUCANAS</t>
  </si>
  <si>
    <t>SAN JUAN</t>
  </si>
  <si>
    <t>22011895</t>
  </si>
  <si>
    <t>74746334</t>
  </si>
  <si>
    <t>LETONA QUISPE, CARLOS ANDRES</t>
  </si>
  <si>
    <t>CALLE 70 URB PACHACAMAC BARRIO 1 SECT I MZ. F LT. 21</t>
  </si>
  <si>
    <t>22011386</t>
  </si>
  <si>
    <t>42313190</t>
  </si>
  <si>
    <t>CUBA DUEÑAS, EDITH PAMELA</t>
  </si>
  <si>
    <t>AV. Calle Emilio Barclay Cerveceros Dpto. 501 Lt 10 distrito de Wanchaq</t>
  </si>
  <si>
    <t>22008904</t>
  </si>
  <si>
    <t>73834947</t>
  </si>
  <si>
    <t>ZUÑIGA PURISACA, PEDRO JOSE</t>
  </si>
  <si>
    <t>TÉCNICO ELECTRICO JUNIOR</t>
  </si>
  <si>
    <t>Técnico Electrico Junior</t>
  </si>
  <si>
    <t>26/01/2022</t>
  </si>
  <si>
    <t>Calle Pasaje Cardena Zona II Mz 47 Lt 3</t>
  </si>
  <si>
    <t>03005</t>
  </si>
  <si>
    <t>0102001020 PERSONAL ADMINISTRATIVO</t>
  </si>
  <si>
    <t>22011783</t>
  </si>
  <si>
    <t>73585796</t>
  </si>
  <si>
    <t>PAUCCAR QUISPE, WASHINTON MARCO</t>
  </si>
  <si>
    <t xml:space="preserve">COM KENKO </t>
  </si>
  <si>
    <t>COYA</t>
  </si>
  <si>
    <t>22018807</t>
  </si>
  <si>
    <t>70157765</t>
  </si>
  <si>
    <t>BALDERA VELASQUEZ, VICTOR MANUEL</t>
  </si>
  <si>
    <t>Especialista Sanitario</t>
  </si>
  <si>
    <t xml:space="preserve">baldera.velasquez28@gmail.com   </t>
  </si>
  <si>
    <t>22009103</t>
  </si>
  <si>
    <t>71711394</t>
  </si>
  <si>
    <t>CHALLCO CASTILLO, KAREN YAHAIDA</t>
  </si>
  <si>
    <t>ASOC. P. V. PACHACUTEC MZ A LT 2</t>
  </si>
  <si>
    <t>22020626</t>
  </si>
  <si>
    <t>81222450</t>
  </si>
  <si>
    <t>BARDALES TANCHIVA, JAC JORDAN</t>
  </si>
  <si>
    <t>22015894</t>
  </si>
  <si>
    <t>43760751</t>
  </si>
  <si>
    <t>MORVELI SACSE, HENDER JOSE</t>
  </si>
  <si>
    <t>APV.NUEVO HORIZONTE A-3</t>
  </si>
  <si>
    <t>22008998</t>
  </si>
  <si>
    <t>46448130</t>
  </si>
  <si>
    <t>CHILON VELASQUEZ, ANITA</t>
  </si>
  <si>
    <t>INGENIERO DE GESTION DE PROCURA</t>
  </si>
  <si>
    <t>Ingeniero de Gestión de Procura</t>
  </si>
  <si>
    <t>11/10/2022</t>
  </si>
  <si>
    <t>30/09/2022</t>
  </si>
  <si>
    <t>Almirante Miguel Grau 02</t>
  </si>
  <si>
    <t>22021448</t>
  </si>
  <si>
    <t>rosariona8@gmail.com</t>
  </si>
  <si>
    <t>22014997</t>
  </si>
  <si>
    <t>72737047</t>
  </si>
  <si>
    <t>BOCANEGRA PASHANASTE, PEDRO JAVIER</t>
  </si>
  <si>
    <t>19/02/2024</t>
  </si>
  <si>
    <t>URB LA RIBERA DE CHILLON MZ. G LT. 20</t>
  </si>
  <si>
    <t>15/01/2026</t>
  </si>
  <si>
    <t>22019354</t>
  </si>
  <si>
    <t>70939076</t>
  </si>
  <si>
    <t>ALARCON RODAS, ROBERT</t>
  </si>
  <si>
    <t>Asistente de Administracion Contractual</t>
  </si>
  <si>
    <t>08/02/2025</t>
  </si>
  <si>
    <t>14/06/2025</t>
  </si>
  <si>
    <t>22019137</t>
  </si>
  <si>
    <t>76282961</t>
  </si>
  <si>
    <t>PORRAS ROJAS, CESAR ALONSO</t>
  </si>
  <si>
    <t>05/03/2025</t>
  </si>
  <si>
    <t>22004157</t>
  </si>
  <si>
    <t>44382480</t>
  </si>
  <si>
    <t>MARTINEZ CARBAJAL, TULIO ALEXANDER</t>
  </si>
  <si>
    <t>26/02/2024</t>
  </si>
  <si>
    <t>JR CORPANCHO 180 TORRE B DPTO 202 URB. TEJADITA</t>
  </si>
  <si>
    <t>22018804</t>
  </si>
  <si>
    <t>46697735</t>
  </si>
  <si>
    <t>JALIXTO CHAIÑA, BRAMY</t>
  </si>
  <si>
    <t>22011998</t>
  </si>
  <si>
    <t>46601672</t>
  </si>
  <si>
    <t>VIZCARDO VILELA, JHOEL JAMES</t>
  </si>
  <si>
    <t>15/05/2023</t>
  </si>
  <si>
    <t>CALLE 21 MZ. 67 LT. 5</t>
  </si>
  <si>
    <t>22002264</t>
  </si>
  <si>
    <t>AV AVIACION 2883 DPTO. 501</t>
  </si>
  <si>
    <t>arthurtecto@gmail.com</t>
  </si>
  <si>
    <t>22016754</t>
  </si>
  <si>
    <t>46565486</t>
  </si>
  <si>
    <t>PRIETO RUIZ, DEIVIS JHONATAN</t>
  </si>
  <si>
    <t>01/09/2024</t>
  </si>
  <si>
    <t>09/07/2024</t>
  </si>
  <si>
    <t>CALLE MARIANO MELGAR 232 ASENT. H. SANTA TERESITA</t>
  </si>
  <si>
    <t>22013304</t>
  </si>
  <si>
    <t>42249108</t>
  </si>
  <si>
    <t>CARRION PEREZ, ALAN JOSHEP</t>
  </si>
  <si>
    <t>A.P.V.NACIONES UNIDAS L 16</t>
  </si>
  <si>
    <t>22011391</t>
  </si>
  <si>
    <t>41544282</t>
  </si>
  <si>
    <t>HERNANDEZ VILLALOBOS, NANCY RUBI</t>
  </si>
  <si>
    <t>Av. Manuel Cipriano Dulanto 1415  Dpto. 1602, distrito de Pueblo Libre</t>
  </si>
  <si>
    <t>22018136</t>
  </si>
  <si>
    <t>70759003</t>
  </si>
  <si>
    <t>CANO MAC DOWALL, ANDREA PATRICIA</t>
  </si>
  <si>
    <t xml:space="preserve">Responsable 4D </t>
  </si>
  <si>
    <t>07/10/2024</t>
  </si>
  <si>
    <t>URB. QUINTA EL SOL MZ.B LT.30</t>
  </si>
  <si>
    <t>22019364</t>
  </si>
  <si>
    <t>78019311</t>
  </si>
  <si>
    <t>FLORES QUISPE, MOISES</t>
  </si>
  <si>
    <t>19/02/2025</t>
  </si>
  <si>
    <t>22009330</t>
  </si>
  <si>
    <t>40545496</t>
  </si>
  <si>
    <t>CARO PAZ, CARLOS EMILIO</t>
  </si>
  <si>
    <t>Supervisor de Control de Calidad</t>
  </si>
  <si>
    <t>Calle Cavero Muñoz 520, Chalet 520</t>
  </si>
  <si>
    <t>22011578</t>
  </si>
  <si>
    <t>46112598</t>
  </si>
  <si>
    <t>AYALA MEJIA, ANGELLA DEL MILAGRO</t>
  </si>
  <si>
    <t>CONSULTOR EN EQUIPAMIENTO MEDICO</t>
  </si>
  <si>
    <t>01/09/2023</t>
  </si>
  <si>
    <t>CALLE 2 MZ D LT 20 URB. LOS JAZMINES ETAPA 1</t>
  </si>
  <si>
    <t>22011382</t>
  </si>
  <si>
    <t>40865995</t>
  </si>
  <si>
    <t>IMA HUANCA, WILBER</t>
  </si>
  <si>
    <t>Tecnico Informatico</t>
  </si>
  <si>
    <t xml:space="preserve">AV. COLLASUYO URB 1RO.DE MAYO MZ. A LT. 7 </t>
  </si>
  <si>
    <t>22019001</t>
  </si>
  <si>
    <t>73856376</t>
  </si>
  <si>
    <t>PIMENTEL HUISARAYME, JOSE CARLOS</t>
  </si>
  <si>
    <t>06/01/2025</t>
  </si>
  <si>
    <t>MADRE DE DIOS</t>
  </si>
  <si>
    <t>TAMBOPATA</t>
  </si>
  <si>
    <t>josecarlospimentelml321@gmail.com</t>
  </si>
  <si>
    <t>22020297</t>
  </si>
  <si>
    <t>47878019</t>
  </si>
  <si>
    <t>AURICH ROJAS, KATTIA MILAGROS</t>
  </si>
  <si>
    <t>20/06/2025</t>
  </si>
  <si>
    <t>CALLE ANEXO S/N</t>
  </si>
  <si>
    <t>PATAPO</t>
  </si>
  <si>
    <t xml:space="preserve">aurichkattia@gmail.com          </t>
  </si>
  <si>
    <t>22019959</t>
  </si>
  <si>
    <t>74044567</t>
  </si>
  <si>
    <t>AYALA CRUZ, ANGEL ENOC</t>
  </si>
  <si>
    <t>Ingeniero Asistente de Producción</t>
  </si>
  <si>
    <t>07/05/2025</t>
  </si>
  <si>
    <t xml:space="preserve">ASENT. H. VICTOR H. DE LA TORRE MZ G LT 1 </t>
  </si>
  <si>
    <t>RIMAC</t>
  </si>
  <si>
    <t xml:space="preserve">angel.ayala.15.11.99@gmail.com  </t>
  </si>
  <si>
    <t>22011782</t>
  </si>
  <si>
    <t>08301967</t>
  </si>
  <si>
    <t>CARDENAS BONILLA, JAIME ANTONIO</t>
  </si>
  <si>
    <t>CALLE SAN MARTIN PRO. VIV. SANTA ROSA NORTE MZ E LT 2</t>
  </si>
  <si>
    <t>22015240</t>
  </si>
  <si>
    <t>73803412</t>
  </si>
  <si>
    <t>SALAZAR LUQUE, JHOEL IVAN</t>
  </si>
  <si>
    <t>AV. OSCAR R. BENAVIDES 3008 DPTO. 1201 BLOCK I-OLIVO</t>
  </si>
  <si>
    <t>jsalazarl0396@gmail.com</t>
  </si>
  <si>
    <t>22017206</t>
  </si>
  <si>
    <t>48080673</t>
  </si>
  <si>
    <t>REA ABAD, OLGA</t>
  </si>
  <si>
    <t xml:space="preserve">Enfermera Ocupacional </t>
  </si>
  <si>
    <t>02/08/2024</t>
  </si>
  <si>
    <t>CALLE 31 ASENT.H. JUAN PABLO II DE CANTO GRANDE MZ. Z1 LT. 03</t>
  </si>
  <si>
    <t>22012619</t>
  </si>
  <si>
    <t>10723251</t>
  </si>
  <si>
    <t>FLORES VARGAS, EDWIN CARLOS</t>
  </si>
  <si>
    <t>PARAMEDICO - CONDUCTOR DE AMBULANCIA</t>
  </si>
  <si>
    <t>12/06/2023</t>
  </si>
  <si>
    <t>16/06/2023</t>
  </si>
  <si>
    <t>AV. CUSCO 149</t>
  </si>
  <si>
    <t>22018364</t>
  </si>
  <si>
    <t>40896431</t>
  </si>
  <si>
    <t>CALANCHE CARDENAS, ROBERTO CARLOS</t>
  </si>
  <si>
    <t>JR. JERUSALEN 101 SANTA ANA</t>
  </si>
  <si>
    <t>22012624</t>
  </si>
  <si>
    <t>45564305</t>
  </si>
  <si>
    <t>SEGURA GOMEZ DE LA BARRA, CARLOS GUILLERMO</t>
  </si>
  <si>
    <t>JEFE DE PLANEAMIENTO Y PROGRAMACION</t>
  </si>
  <si>
    <t>Jefe de Planeamiento y Programacion</t>
  </si>
  <si>
    <t>Urb. Alto de la Luna D7 IV etapa José Luis Bustamante y Rivero</t>
  </si>
  <si>
    <t>22013432</t>
  </si>
  <si>
    <t>09412568</t>
  </si>
  <si>
    <t>GUTIERREZ HUARACA, EDWIN JHONY</t>
  </si>
  <si>
    <t>Calle Pedro Villalobos 733</t>
  </si>
  <si>
    <t>22008912</t>
  </si>
  <si>
    <t>70097260</t>
  </si>
  <si>
    <t>GONZALES QUISPE, ERWIN JURGEN</t>
  </si>
  <si>
    <t>CA. OLLANTA 308 CUSCO-CALCA</t>
  </si>
  <si>
    <t>22011548</t>
  </si>
  <si>
    <t>75751026</t>
  </si>
  <si>
    <t>SERRANO VALDEIGLESIAS, FABIAN AUGUSTO</t>
  </si>
  <si>
    <t>URB TT10 V-4</t>
  </si>
  <si>
    <t>22011554</t>
  </si>
  <si>
    <t>73080682</t>
  </si>
  <si>
    <t>MAMANI QUISPE, ALVARO ANGEL</t>
  </si>
  <si>
    <t>984119098_x000D_
JR. ABRAHAM VALDELOMAR 238</t>
  </si>
  <si>
    <t>22014614</t>
  </si>
  <si>
    <t>73464558</t>
  </si>
  <si>
    <t>QUISPE CABRERA, KAROL</t>
  </si>
  <si>
    <t>04/09/2024</t>
  </si>
  <si>
    <t>OYARA-VILCABAMBA</t>
  </si>
  <si>
    <t>22021416</t>
  </si>
  <si>
    <t>ROMAN HUAPAYA, CLODOMIRO WASHINTON</t>
  </si>
  <si>
    <t>Supervisor de Mantenimiento</t>
  </si>
  <si>
    <t>10/10/2025</t>
  </si>
  <si>
    <t xml:space="preserve">roman_jorgec@hotmail.com </t>
  </si>
  <si>
    <t>22011549</t>
  </si>
  <si>
    <t>24000956</t>
  </si>
  <si>
    <t>CARBAJAL LAURA, ROBERTO CARLOS</t>
  </si>
  <si>
    <t>Gerente de Oficina Técnica</t>
  </si>
  <si>
    <t>18/08/2023</t>
  </si>
  <si>
    <t>CALLE ENRIQUE PALACIOS 1047 DPTO. 602</t>
  </si>
  <si>
    <t>22000358</t>
  </si>
  <si>
    <t>71656130</t>
  </si>
  <si>
    <t>ZAMBRANO VARGAS, GERARDO JOSE</t>
  </si>
  <si>
    <t>01/09/2018</t>
  </si>
  <si>
    <t xml:space="preserve">JR. ORBEGOZO 772  BREÑA                                                                                </t>
  </si>
  <si>
    <t>gjv.zambrano@gmail.com</t>
  </si>
  <si>
    <t>22020625</t>
  </si>
  <si>
    <t>42320607</t>
  </si>
  <si>
    <t>AGUILAR CHUQUE, JORGE ISAIAS</t>
  </si>
  <si>
    <t>22019187</t>
  </si>
  <si>
    <t>74663381</t>
  </si>
  <si>
    <t>GONZALES VALENZUELA, KELLY LINDSAY</t>
  </si>
  <si>
    <t>kgonzalez@consorciosrt.com</t>
  </si>
  <si>
    <t>22015550</t>
  </si>
  <si>
    <t>40368756</t>
  </si>
  <si>
    <t>SARDON HUAYHUA, FREDY</t>
  </si>
  <si>
    <t>16/04/2024</t>
  </si>
  <si>
    <t>COOP. COVITUC MZ. C LT. 12</t>
  </si>
  <si>
    <t>22014393</t>
  </si>
  <si>
    <t>41630934</t>
  </si>
  <si>
    <t>PASTOR SALCEDO, RAUL</t>
  </si>
  <si>
    <t>16/09/2024</t>
  </si>
  <si>
    <t>AV.CIRCUNVALACION DEL GOLF 951 URB.CLUB GOLF LOS INCAS</t>
  </si>
  <si>
    <t>22012862</t>
  </si>
  <si>
    <t>45630170</t>
  </si>
  <si>
    <t>AGAPITO CORDOVA, DIEGO IVAN</t>
  </si>
  <si>
    <t>03/07/2023</t>
  </si>
  <si>
    <t>AV. DE LOS PRECURSORES 630 DPTO. 301 URB VALLE HERMOSO DE MONTERRICO</t>
  </si>
  <si>
    <t>22017947</t>
  </si>
  <si>
    <t>44146934</t>
  </si>
  <si>
    <t>PAREDES VERA, AMADEO</t>
  </si>
  <si>
    <t>PSJ. 2 MZ.F LT.12 ASOC. ASENTAMIENTO HUMANO JIREH ZONA 5</t>
  </si>
  <si>
    <t>22018896</t>
  </si>
  <si>
    <t>45589721</t>
  </si>
  <si>
    <t>IQUIAPAZA CCAMA, KATHERINE ISABEL</t>
  </si>
  <si>
    <t xml:space="preserve">Analista SIG </t>
  </si>
  <si>
    <t xml:space="preserve">CALLE JOSE C. MARIATEGUI 305 P. JOVEN MIGUEL GRAU ZONA A </t>
  </si>
  <si>
    <t>PAUCARPATA</t>
  </si>
  <si>
    <t>22010771</t>
  </si>
  <si>
    <t>46003549</t>
  </si>
  <si>
    <t>JUAREZ DIOSES, JUAN JESUS</t>
  </si>
  <si>
    <t>22010835</t>
  </si>
  <si>
    <t>70266986</t>
  </si>
  <si>
    <t>QUIÑONES OBREGON, MARIAN SOFIA</t>
  </si>
  <si>
    <t>23/12/2022</t>
  </si>
  <si>
    <t>22019139</t>
  </si>
  <si>
    <t>76200912</t>
  </si>
  <si>
    <t>SURCO CRUZ, YEFERSON WALDIR</t>
  </si>
  <si>
    <t>22021423</t>
  </si>
  <si>
    <t xml:space="preserve">richardhurtado0401@gmail.com </t>
  </si>
  <si>
    <t>22009331</t>
  </si>
  <si>
    <t>45119589</t>
  </si>
  <si>
    <t>ARISTA MAS, CARLOS MARX</t>
  </si>
  <si>
    <t>JEFE DE PLANEAMIENTO</t>
  </si>
  <si>
    <t>27/10/2022</t>
  </si>
  <si>
    <t>Calle Bartolomé de las Casas 465 int 201</t>
  </si>
  <si>
    <t>22013542</t>
  </si>
  <si>
    <t>07885306</t>
  </si>
  <si>
    <t>ARATA DELGADO, MARIA PIA</t>
  </si>
  <si>
    <t>JEFE DE DISEÑO</t>
  </si>
  <si>
    <t>Jefe de Diseño</t>
  </si>
  <si>
    <t>JR. MANGLARES 103 DPTO. 402 URB LOS MANZANOS</t>
  </si>
  <si>
    <t>22018809</t>
  </si>
  <si>
    <t>48037224</t>
  </si>
  <si>
    <t>MARQUEZ HUIÑOCANA, WILBERT</t>
  </si>
  <si>
    <t>20/04/2025</t>
  </si>
  <si>
    <t>22020751</t>
  </si>
  <si>
    <t>73517588</t>
  </si>
  <si>
    <t>QUISPE SALAZAR, JOSE FERNANDO</t>
  </si>
  <si>
    <t>11/08/2025</t>
  </si>
  <si>
    <t>22010889</t>
  </si>
  <si>
    <t>73083137</t>
  </si>
  <si>
    <t>ROMERO VALER, HAZLITT JOHEL</t>
  </si>
  <si>
    <t>RELACIONISTA LABORAL</t>
  </si>
  <si>
    <t>Relacionista Laboral</t>
  </si>
  <si>
    <t>Urb construccion Civil C-3</t>
  </si>
  <si>
    <t>22020635</t>
  </si>
  <si>
    <t>008361356</t>
  </si>
  <si>
    <t>GONZALEZ FLORES, ALVARO RUBEN</t>
  </si>
  <si>
    <t>22011341</t>
  </si>
  <si>
    <t>70243974</t>
  </si>
  <si>
    <t>LABRA VARGAS, WALDIR BRAYAN</t>
  </si>
  <si>
    <t>Asistente Contable</t>
  </si>
  <si>
    <t>18/02/2023</t>
  </si>
  <si>
    <t>Comunidad Camp. Compone S/N</t>
  </si>
  <si>
    <t>18/01/2026</t>
  </si>
  <si>
    <t>22003163</t>
  </si>
  <si>
    <t>72665283</t>
  </si>
  <si>
    <t>HOLGADO CORNEJO, CLAUDIA LUCIA</t>
  </si>
  <si>
    <t>claudiaholgado@outlook.com</t>
  </si>
  <si>
    <t>22008800</t>
  </si>
  <si>
    <t>42064066</t>
  </si>
  <si>
    <t>MATA REINOZO, WILLIAM FERNANDO</t>
  </si>
  <si>
    <t>15/12/2021</t>
  </si>
  <si>
    <t>30/06/2023</t>
  </si>
  <si>
    <t>Av Ramon Vargas Machuca 598 dpto 701n</t>
  </si>
  <si>
    <t>willy12mata08@gmail.com</t>
  </si>
  <si>
    <t>22011393</t>
  </si>
  <si>
    <t>40023502</t>
  </si>
  <si>
    <t>ESPINOZA RIVERA, ELIZABETH GUMERCINDA</t>
  </si>
  <si>
    <t>10/02/2023</t>
  </si>
  <si>
    <t>Jr. Inca Ripac 195-197 Dpto. 801, distrito de Jesus María</t>
  </si>
  <si>
    <t>27/01/2026</t>
  </si>
  <si>
    <t>22019190</t>
  </si>
  <si>
    <t>70303371</t>
  </si>
  <si>
    <t>MANCO RAMOS, JESUS CHRISTIAN ANTONIO</t>
  </si>
  <si>
    <t>22018153</t>
  </si>
  <si>
    <t>48338774</t>
  </si>
  <si>
    <t>CONDORI CONDORI, WILLIAM DAMASO</t>
  </si>
  <si>
    <t>17/04/2025</t>
  </si>
  <si>
    <t>JR. BAHUA 1039</t>
  </si>
  <si>
    <t>22014666</t>
  </si>
  <si>
    <t>44425934</t>
  </si>
  <si>
    <t>CONDORI VILLAFUERTE, JORGE</t>
  </si>
  <si>
    <t>11/12/2023</t>
  </si>
  <si>
    <t>APV SANTA ROSA G.C.MZ B LT 16</t>
  </si>
  <si>
    <t>22010773</t>
  </si>
  <si>
    <t>00516865</t>
  </si>
  <si>
    <t>CATACORA YUFRA, JOSE CARLOS</t>
  </si>
  <si>
    <t>05/12/2022</t>
  </si>
  <si>
    <t>25/03/2024</t>
  </si>
  <si>
    <t xml:space="preserve">	LOS CLAVELES 123 MZ.E LT.3C SANTA MARIA LIMA</t>
  </si>
  <si>
    <t>22014732</t>
  </si>
  <si>
    <t>002857071</t>
  </si>
  <si>
    <t>GONZALEZ CARRILLO, ROSMAR SAMARITH</t>
  </si>
  <si>
    <t>AVENIDA LOS FAISANES 535</t>
  </si>
  <si>
    <t>22011383</t>
  </si>
  <si>
    <t>76808184</t>
  </si>
  <si>
    <t>GUEVARA ARPAZI, ADRIAN MAURICIO</t>
  </si>
  <si>
    <t>Jefe de Planeamiento Adjunto</t>
  </si>
  <si>
    <t xml:space="preserve">Av. Rafael Escardo 620 Dpto. 1302 </t>
  </si>
  <si>
    <t>22019910</t>
  </si>
  <si>
    <t>11/09/2025</t>
  </si>
  <si>
    <t>milcabmir73@hotmail.com</t>
  </si>
  <si>
    <t>22020633</t>
  </si>
  <si>
    <t>72289751</t>
  </si>
  <si>
    <t>GUILLEN CARRASCO, JORDIN STALIN</t>
  </si>
  <si>
    <t>22008988</t>
  </si>
  <si>
    <t>32966805</t>
  </si>
  <si>
    <t>SILVA VERGARA, JUAN CARLOS</t>
  </si>
  <si>
    <t>ANALISTA DE COSTOS Y PRESUPUESTOS</t>
  </si>
  <si>
    <t>Analista de Presupuestos</t>
  </si>
  <si>
    <t>Av Cárcamo 661, interior F, dpto 1005</t>
  </si>
  <si>
    <t>22009100</t>
  </si>
  <si>
    <t>74568094</t>
  </si>
  <si>
    <t>BECERRA PIEROLA, JESUS DARLENY</t>
  </si>
  <si>
    <t>ASISTENTE JUNIOR DE ARQUITECTURA</t>
  </si>
  <si>
    <t>Asistente de Arquitectura</t>
  </si>
  <si>
    <t xml:space="preserve">Urb. Las Villas de Chiclayo Mz C Lt. 6 </t>
  </si>
  <si>
    <t>PIMENTEL</t>
  </si>
  <si>
    <t>22011523</t>
  </si>
  <si>
    <t>45283241</t>
  </si>
  <si>
    <t>PAREDES TRUJILLO, VILLY RICHARD</t>
  </si>
  <si>
    <t>JR. PALLCAMARCA 296 URB TUPAC AMARU</t>
  </si>
  <si>
    <t>22011780</t>
  </si>
  <si>
    <t>CALLE SAO PAULO 1238 URB 28 DE JULIO</t>
  </si>
  <si>
    <t>sbajhoan@gmail.com</t>
  </si>
  <si>
    <t>22010890</t>
  </si>
  <si>
    <t>42407819</t>
  </si>
  <si>
    <t>BOLAÑOS SARAVIA, LUDWEG</t>
  </si>
  <si>
    <t>TOMASA TTITO CONDEMAYTA DPTO 303</t>
  </si>
  <si>
    <t>22019614</t>
  </si>
  <si>
    <t>41809428</t>
  </si>
  <si>
    <t>YAÑEZ GARCIAS, LARKY SEOSKY</t>
  </si>
  <si>
    <t>Ingeniero Asistente TIC</t>
  </si>
  <si>
    <t xml:space="preserve">URB. EL BOSQUE MZ. F LT 2 </t>
  </si>
  <si>
    <t xml:space="preserve">larkyseosky@gmail.com           </t>
  </si>
  <si>
    <t>22021053</t>
  </si>
  <si>
    <t>46428608</t>
  </si>
  <si>
    <t>ESCALANTE CHAVEZ, FRANTY LEONEL</t>
  </si>
  <si>
    <t>14/10/2025</t>
  </si>
  <si>
    <t>URB LOS SAUCES MZ. F-2 LT.</t>
  </si>
  <si>
    <t>22020750</t>
  </si>
  <si>
    <t>jyampara@consorciosrt.com</t>
  </si>
  <si>
    <t>22000362</t>
  </si>
  <si>
    <t>40024810</t>
  </si>
  <si>
    <t>GONZALES QUISPE, RAUL CESAR</t>
  </si>
  <si>
    <t>25/05/2024</t>
  </si>
  <si>
    <t>MZ I LT 5 UNIDAD INMOBILIARIA 4 GRUPO 7 SECTOR 1 LIMA-LIMA-VILLA EL SALVADOR</t>
  </si>
  <si>
    <t>22008997</t>
  </si>
  <si>
    <t>40801957</t>
  </si>
  <si>
    <t>SAAVEDRA SANCARRANCO, CONCEPCION ANABELI</t>
  </si>
  <si>
    <t>Jefe de Procura</t>
  </si>
  <si>
    <t>Calle Las Torcazas 158</t>
  </si>
  <si>
    <t>22008905</t>
  </si>
  <si>
    <t>23945249</t>
  </si>
  <si>
    <t>CABALLERO COELLO, ALCIRA SIRLEY</t>
  </si>
  <si>
    <t>LICENCIADA DE ENFERMERÍA</t>
  </si>
  <si>
    <t>20/01/2022</t>
  </si>
  <si>
    <t>Urb Kenedy Zona A N° 20 Dpto 301</t>
  </si>
  <si>
    <t>22020748</t>
  </si>
  <si>
    <t>72150219</t>
  </si>
  <si>
    <t>CHAUCCA QUISPE, LUIS FERNANDO</t>
  </si>
  <si>
    <t>22015087</t>
  </si>
  <si>
    <t>41811476</t>
  </si>
  <si>
    <t>ROMANI CABALLERO, DANIEL EMANUEL</t>
  </si>
  <si>
    <t>GERENTE LAST PLANNER SYSTEM</t>
  </si>
  <si>
    <t>06/03/2024</t>
  </si>
  <si>
    <t>CALLE BILBAO 135 DPTO. 401 URB MAYORAZGO 1 ETAPA</t>
  </si>
  <si>
    <t>22018195</t>
  </si>
  <si>
    <t>73304820</t>
  </si>
  <si>
    <t>RENTERIA JUAREZ, RUTH ELOISA</t>
  </si>
  <si>
    <t>CASERIO OCOTO ALTO MZ. X LT. 47</t>
  </si>
  <si>
    <t>TAMBO GRANDE</t>
  </si>
  <si>
    <t>22008963</t>
  </si>
  <si>
    <t>42596183</t>
  </si>
  <si>
    <t>LONCONI CHAVEZ, EDWAR ALEX</t>
  </si>
  <si>
    <t>AV. PUCYURA MZA Q LT 2, PUCYURA, CUSCO</t>
  </si>
  <si>
    <t>22011645</t>
  </si>
  <si>
    <t>40092509</t>
  </si>
  <si>
    <t>YATO BEGAZO, AUGUSTO GUILLERMO</t>
  </si>
  <si>
    <t>01/08/2024</t>
  </si>
  <si>
    <t>04/04/2023</t>
  </si>
  <si>
    <t>CALLE LAS SECOYAS 122 DPTO. 302 URB SIRIUS</t>
  </si>
  <si>
    <t>22008910</t>
  </si>
  <si>
    <t>23996122</t>
  </si>
  <si>
    <t>ROJAS ZAPANA, WILLIAM WASHINGTON</t>
  </si>
  <si>
    <t>Pasaje Primero de Enero I-23</t>
  </si>
  <si>
    <t>22021077</t>
  </si>
  <si>
    <t>73123971</t>
  </si>
  <si>
    <t>QUISPE CUSIRIMAY, ANIBAL</t>
  </si>
  <si>
    <t>04/10/2025</t>
  </si>
  <si>
    <t xml:space="preserve">ANTA </t>
  </si>
  <si>
    <t>01020053003 ST02_CD MANO DE OBRA - REVOQUES CSRT</t>
  </si>
  <si>
    <t>22019132</t>
  </si>
  <si>
    <t>42866876</t>
  </si>
  <si>
    <t>FLORES BRICEÑO, RODOLFO EDMUNDO</t>
  </si>
  <si>
    <t>23/01/2025</t>
  </si>
  <si>
    <t>22019608</t>
  </si>
  <si>
    <t>72661574</t>
  </si>
  <si>
    <t>LAGUNA LEYVA, YAZAN´S  NAVIL</t>
  </si>
  <si>
    <t xml:space="preserve">MZ.D LT 28 PROG. VIV. MONTE AZUL II ETAPA </t>
  </si>
  <si>
    <t>22011900</t>
  </si>
  <si>
    <t>73342752</t>
  </si>
  <si>
    <t>VILLA CALVET, CESAR ALFREDO</t>
  </si>
  <si>
    <t>AV. RICARDO PALMA 103 UMACOLLO</t>
  </si>
  <si>
    <t>22010843</t>
  </si>
  <si>
    <t>71432911</t>
  </si>
  <si>
    <t>ANGELES PUMA, JESSICA MELISSA</t>
  </si>
  <si>
    <t>31/01/2023</t>
  </si>
  <si>
    <t>22019188</t>
  </si>
  <si>
    <t>77041532</t>
  </si>
  <si>
    <t>HUANCA GUZMAN, LEIDY VANEZA</t>
  </si>
  <si>
    <t>Asistente Ssoma</t>
  </si>
  <si>
    <t>28/01/2025</t>
  </si>
  <si>
    <t>22020749</t>
  </si>
  <si>
    <t>71468983</t>
  </si>
  <si>
    <t>HUAYLLANI MONTERROSO, RICARDO LEON</t>
  </si>
  <si>
    <t>22018307</t>
  </si>
  <si>
    <t>21443725</t>
  </si>
  <si>
    <t>MUÑOZ MEJIA, ARMANDO NATIVO</t>
  </si>
  <si>
    <t>Maestro de Obra</t>
  </si>
  <si>
    <t>MZ. 55 LT. 3 ASENT. H. VICTOR RAUL HAYA DE LA TORRE</t>
  </si>
  <si>
    <t>HUANCHACO</t>
  </si>
  <si>
    <t>22015549</t>
  </si>
  <si>
    <t>45022396</t>
  </si>
  <si>
    <t>VARGAS RAMOS, JOSE MILTON</t>
  </si>
  <si>
    <t>Coordinador de Instalaciones</t>
  </si>
  <si>
    <t>PUEBLO JOVEN SAN MARTIN MZ. L4 LT. 13</t>
  </si>
  <si>
    <t>22011811</t>
  </si>
  <si>
    <t>77294108</t>
  </si>
  <si>
    <t>HUAMANI RODRIGUEZ, KEVIN ALONSO</t>
  </si>
  <si>
    <t>08/07/2024</t>
  </si>
  <si>
    <t>PSJ. EL ALAMO 167</t>
  </si>
  <si>
    <t>SAN VICENTE DE CAÑETE</t>
  </si>
  <si>
    <t>22012630</t>
  </si>
  <si>
    <t>41335487</t>
  </si>
  <si>
    <t>BACA SOTOMAYOR, YENI</t>
  </si>
  <si>
    <t>Enfermera Ocupacional</t>
  </si>
  <si>
    <t>NUÑEZ N 1022-C</t>
  </si>
  <si>
    <t>ABANCAY</t>
  </si>
  <si>
    <t>22020253</t>
  </si>
  <si>
    <t>77470723</t>
  </si>
  <si>
    <t>BERMEJO TABOADA, EDWAR</t>
  </si>
  <si>
    <t xml:space="preserve">JR. PIURA 500 </t>
  </si>
  <si>
    <t>BAGUA</t>
  </si>
  <si>
    <t>22010836</t>
  </si>
  <si>
    <t>45639361</t>
  </si>
  <si>
    <t>MARQUEZ QUENTA, DANITZA ISABEL</t>
  </si>
  <si>
    <t>ARQUITECTO ESPECIALISTA</t>
  </si>
  <si>
    <t>ESPECIALISTA EN ARQUITECTURA HOSPITALARIA</t>
  </si>
  <si>
    <t>11/01/2026</t>
  </si>
  <si>
    <t>22020630</t>
  </si>
  <si>
    <t>77334986</t>
  </si>
  <si>
    <t>OCAÑA CUENCA, CLINTON EYDER</t>
  </si>
  <si>
    <t>22008813</t>
  </si>
  <si>
    <t>07643177</t>
  </si>
  <si>
    <t>MIRANDA DE LA VEGA, JUAN CARLOS</t>
  </si>
  <si>
    <t>Av. San Felipe 601 Dpto 1206</t>
  </si>
  <si>
    <t>jmingenierocivil@hotmail.com</t>
  </si>
  <si>
    <t>22011085</t>
  </si>
  <si>
    <t>46477353</t>
  </si>
  <si>
    <t>RODRIGUEZ NEYRA, HIBETH DAYSI</t>
  </si>
  <si>
    <t>19/01/2023</t>
  </si>
  <si>
    <t>ASOC. VIV. HORACIO ZAVALLOS MZ. B LT. 11</t>
  </si>
  <si>
    <t>22020628</t>
  </si>
  <si>
    <t>76844113</t>
  </si>
  <si>
    <t>DAHUA LANZA, TITO JHOAN</t>
  </si>
  <si>
    <t>22018316</t>
  </si>
  <si>
    <t>48449679</t>
  </si>
  <si>
    <t>ARANIBAR GAVIÑO, MONICA PATRICIA INMACULADA</t>
  </si>
  <si>
    <t>24/10/2024</t>
  </si>
  <si>
    <t>902071888</t>
  </si>
  <si>
    <t>22015145</t>
  </si>
  <si>
    <t>70223480</t>
  </si>
  <si>
    <t>LOPEZ CARRASCO, MELVIN</t>
  </si>
  <si>
    <t>Auxiliar de Contabilidad</t>
  </si>
  <si>
    <t>SECTOR HUAYOCCARI S/N</t>
  </si>
  <si>
    <t>HUAYLLABAMBA</t>
  </si>
  <si>
    <t>22010872</t>
  </si>
  <si>
    <t>45376362</t>
  </si>
  <si>
    <t>PINEDO CARRION, WILDER</t>
  </si>
  <si>
    <t>22009334</t>
  </si>
  <si>
    <t>44019008</t>
  </si>
  <si>
    <t>VIDAURRE BANCES, EDGARD ABEL</t>
  </si>
  <si>
    <t>INGENIERO DE CONTRATA</t>
  </si>
  <si>
    <t>ARQUITECTO DE PROCURA</t>
  </si>
  <si>
    <t xml:space="preserve">Calle Los Geranios dpto 501 </t>
  </si>
  <si>
    <t>22015088</t>
  </si>
  <si>
    <t>72170700</t>
  </si>
  <si>
    <t>INQUILTUPA CRUZ, FERNANDO FABRICIO</t>
  </si>
  <si>
    <t>07/03/2024</t>
  </si>
  <si>
    <t>URB. SAN FRANCISCO A-5</t>
  </si>
  <si>
    <t>22015592</t>
  </si>
  <si>
    <t>76123168</t>
  </si>
  <si>
    <t>JAIME EUGENIO, JAHIR JESUS ARMANDO</t>
  </si>
  <si>
    <t>24/04/2024</t>
  </si>
  <si>
    <t>JR. HUANUCO 433 INT. H</t>
  </si>
  <si>
    <t>22011531</t>
  </si>
  <si>
    <t>41416393</t>
  </si>
  <si>
    <t>CARRASCO UBILLUS, DIANA VIRGINIA</t>
  </si>
  <si>
    <t>Administrador de Obra</t>
  </si>
  <si>
    <t>AV. LA MARINA 236 DPTO 1302 PUEBLO LIBRE</t>
  </si>
  <si>
    <t>22016514</t>
  </si>
  <si>
    <t>44340153</t>
  </si>
  <si>
    <t>PALOMINO COLQUE, LEONEL</t>
  </si>
  <si>
    <t>Auxiliar de Produccion</t>
  </si>
  <si>
    <t>AV. GRAU 1025</t>
  </si>
  <si>
    <t>22009921</t>
  </si>
  <si>
    <t>42787098</t>
  </si>
  <si>
    <t>GIRON RONDINEL, ROSALYNN</t>
  </si>
  <si>
    <t>CORONGO</t>
  </si>
  <si>
    <t>CUSCA</t>
  </si>
  <si>
    <t>22014127</t>
  </si>
  <si>
    <t>46554034</t>
  </si>
  <si>
    <t>TOMAYLLA ROLDAN, BETZAYDA</t>
  </si>
  <si>
    <t>30/11/2023</t>
  </si>
  <si>
    <t>CALLE TRES CRUCES DE ORO 257</t>
  </si>
  <si>
    <t>22014812</t>
  </si>
  <si>
    <t>45044315</t>
  </si>
  <si>
    <t>LEZAMA CACERES, ANGELA MARIA</t>
  </si>
  <si>
    <t>Relacionista Comunitaria</t>
  </si>
  <si>
    <t>02/01/2024</t>
  </si>
  <si>
    <t>APV ILLAREQ AV. PERU P-17</t>
  </si>
  <si>
    <t>22001297</t>
  </si>
  <si>
    <t>46168855</t>
  </si>
  <si>
    <t>CCAULLA GOMEZ, CARLOS EDUARDO</t>
  </si>
  <si>
    <t>ASISTENTE DE VALORIZACIONES</t>
  </si>
  <si>
    <t>Asistente de Valorizaciones</t>
  </si>
  <si>
    <t>05/01/2022</t>
  </si>
  <si>
    <t>Jr Wari 174</t>
  </si>
  <si>
    <t>22018897</t>
  </si>
  <si>
    <t>04/12/2024</t>
  </si>
  <si>
    <t>22017090</t>
  </si>
  <si>
    <t>48331244</t>
  </si>
  <si>
    <t>PONCE SERMEÑO, JOEL HERMINIO</t>
  </si>
  <si>
    <t>JR. MALAMBO S/N</t>
  </si>
  <si>
    <t>YAUYOS</t>
  </si>
  <si>
    <t>OMAS</t>
  </si>
  <si>
    <t>Ciclo de Pago 01 al 28 de febrero - Haber basico</t>
  </si>
  <si>
    <t>Ciclo de HE: 21 de enero  20 de febrero del 2026</t>
  </si>
  <si>
    <t>Ene-26</t>
  </si>
  <si>
    <t>Ene-27</t>
  </si>
  <si>
    <t>Ene-28</t>
  </si>
  <si>
    <t>Ene-29</t>
  </si>
  <si>
    <t>Ene-30</t>
  </si>
  <si>
    <t>Ene-31</t>
  </si>
  <si>
    <t>Feb-1</t>
  </si>
  <si>
    <t>Feb-2</t>
  </si>
  <si>
    <t>Feb-3</t>
  </si>
  <si>
    <t>Feb-4</t>
  </si>
  <si>
    <t>Feb-5</t>
  </si>
  <si>
    <t>Feb-6</t>
  </si>
  <si>
    <t>Feb-7</t>
  </si>
  <si>
    <t>Feb-8</t>
  </si>
  <si>
    <t>Feb-9</t>
  </si>
  <si>
    <t>Feb-10</t>
  </si>
  <si>
    <t>Feb-11</t>
  </si>
  <si>
    <t>Feb-12</t>
  </si>
  <si>
    <t>Feb-13</t>
  </si>
  <si>
    <t>Feb-14</t>
  </si>
  <si>
    <t>Feb-15</t>
  </si>
  <si>
    <t>Feb-16</t>
  </si>
  <si>
    <t>Feb-17</t>
  </si>
  <si>
    <t>Feb-18</t>
  </si>
  <si>
    <t>Feb-19</t>
  </si>
  <si>
    <t>Feb-20</t>
  </si>
  <si>
    <t>19.0</t>
  </si>
  <si>
    <t>47375984</t>
  </si>
  <si>
    <t>DE LOS SANTOS BOLAÑOS, EDUARDO MAXIMILIANO</t>
  </si>
  <si>
    <t>48493461</t>
  </si>
  <si>
    <t>VENANCIO CÉLIS, JOSUÉ</t>
  </si>
  <si>
    <t>20.5</t>
  </si>
  <si>
    <t>22.5</t>
  </si>
  <si>
    <t>45544774</t>
  </si>
  <si>
    <t>YUPANQUI VENTURA, RAYMOND ALEXANDER</t>
  </si>
  <si>
    <t>77204659</t>
  </si>
  <si>
    <t>VALDIVIEZO VALDIVIEZO, ENMANUEL EDUARDO</t>
  </si>
  <si>
    <t>951933597</t>
  </si>
  <si>
    <t>SUPERVISOR DE INSTALACIONES MECANICAS</t>
  </si>
  <si>
    <t>46545777</t>
  </si>
  <si>
    <t>GRANDEZ PAZ, ERICK ALEJANDRO</t>
  </si>
  <si>
    <t>44989823</t>
  </si>
  <si>
    <t>SIANCAS SUAREZ, JOSE MIGUEL</t>
  </si>
  <si>
    <t>45976460</t>
  </si>
  <si>
    <t>PONCE DE LEON CAVIEDES, ERVIM DAYVIS</t>
  </si>
  <si>
    <t>70893582</t>
  </si>
  <si>
    <t>PALOMINO RODRIGUEZ, VANESSA MARGARET</t>
  </si>
  <si>
    <t>992753375</t>
  </si>
  <si>
    <t>INGENIERA BIOMEDICA</t>
  </si>
  <si>
    <t>74465253</t>
  </si>
  <si>
    <t>FARFAN CABALLERO, JHOSUE ALDAIR</t>
  </si>
  <si>
    <t>941414135</t>
  </si>
  <si>
    <t>73813950</t>
  </si>
  <si>
    <t>CHINO QUISPE, MICHEL</t>
  </si>
  <si>
    <t>944265141</t>
  </si>
  <si>
    <t>PRODUCCION/ ING. ICT TELECOMUNICACION</t>
  </si>
  <si>
    <t>40139383</t>
  </si>
  <si>
    <t>RIOFRIO BOCANEGRA, LUCIA MARIBEL</t>
  </si>
  <si>
    <t>997626642</t>
  </si>
  <si>
    <t>44874550</t>
  </si>
  <si>
    <t>MOTTA COAQUIRA, SHULLANG ASUNCION</t>
  </si>
  <si>
    <t>968363019</t>
  </si>
  <si>
    <t>10216742</t>
  </si>
  <si>
    <t>CAMACHO PALOMINO, ORLANDO LEONIDAS</t>
  </si>
  <si>
    <t>952950476</t>
  </si>
  <si>
    <t>08158055</t>
  </si>
  <si>
    <t>FONSECA JARA, CARLOS ALBERTO</t>
  </si>
  <si>
    <t>988012055</t>
  </si>
  <si>
    <t>ESPECIALISTA DE INSTALACIONES SANITARIAS</t>
  </si>
  <si>
    <t>77028590</t>
  </si>
  <si>
    <t>MEJIA INQUILTUPA, LEONCIO</t>
  </si>
  <si>
    <t>935503395</t>
  </si>
  <si>
    <t>73012587</t>
  </si>
  <si>
    <t>VILLEGAS SANCHEZ, KATHERINE GIOVANA</t>
  </si>
  <si>
    <t>948242060</t>
  </si>
  <si>
    <t>RESPONSABLE DE CALIDAD</t>
  </si>
  <si>
    <t>73185758</t>
  </si>
  <si>
    <t>SONCO LARICO, JANDIRA LIZBETH</t>
  </si>
  <si>
    <t>980852583</t>
  </si>
  <si>
    <t>ANALISTA DE RECLUTAMIENTO</t>
  </si>
  <si>
    <t>76924783</t>
  </si>
  <si>
    <t xml:space="preserve">BANCAYAN ZAPATA, MALLELY  FAUSTINA DEL PILAR </t>
  </si>
  <si>
    <t>900514423</t>
  </si>
  <si>
    <t>71483927</t>
  </si>
  <si>
    <t>LOPEZ VILLANUEVA, ALEXANDRA YUNEK</t>
  </si>
  <si>
    <t>960895234</t>
  </si>
  <si>
    <t>72261810</t>
  </si>
  <si>
    <t>QUISPIROKA ANCO, IAN  AMARU</t>
  </si>
  <si>
    <t>941321526</t>
  </si>
  <si>
    <t>72269533</t>
  </si>
  <si>
    <t>MAMANI CHAMBI, JHON KEVIN</t>
  </si>
  <si>
    <t>930987077</t>
  </si>
  <si>
    <t>40741044</t>
  </si>
  <si>
    <t>ANDRADE PIEROLA, RAUL</t>
  </si>
  <si>
    <t>984769860</t>
  </si>
  <si>
    <t>COORDINADOR DE RECURSOS HUMANOS</t>
  </si>
  <si>
    <t>72299026</t>
  </si>
  <si>
    <t>OBLITAS CHICLLA, FLOR DE MARIA</t>
  </si>
  <si>
    <t>979946680</t>
  </si>
  <si>
    <t>72582627</t>
  </si>
  <si>
    <t>APAZA GARCIA, AINES ALEJANDRA</t>
  </si>
  <si>
    <t>958117426</t>
  </si>
  <si>
    <t>07 DÍAS - BAJADA DE MARZO</t>
  </si>
  <si>
    <t>COMPENSACION POR HORARIO EXTENDIDO 4.5HRS</t>
  </si>
  <si>
    <t>3 DÍAS - BAJADA MARZO</t>
  </si>
  <si>
    <t>2 DÍAS - BAJADA MARZO</t>
  </si>
  <si>
    <t>BAJADA DE MARZO</t>
  </si>
  <si>
    <t>HORAS ACUMULADAS MES ENERO 2026</t>
  </si>
  <si>
    <t>04 DÍAS</t>
  </si>
  <si>
    <t>POR HORAS EXTRAS - FALTO 1 DÍA</t>
  </si>
  <si>
    <t>TRABAJO 11/01/2026 POR EL SÁBADO 10/01/2026</t>
  </si>
  <si>
    <t>2 DÍAS MES FEBRERO, se recorto DL por necesidad de Obra</t>
  </si>
  <si>
    <t>CIERRE MES DE DICIEMBRE</t>
  </si>
  <si>
    <t>BAJADA DEL MES DE MARZO</t>
  </si>
  <si>
    <t xml:space="preserve">7 DÍAS - BAJADA </t>
  </si>
  <si>
    <t>7 DÍAS - BAJADA DE MARZO</t>
  </si>
  <si>
    <t>3 DÍAS - VACACIONES</t>
  </si>
  <si>
    <t>DEUDA DE 4 DIA PENDIENTE POR GOZAR POR LICENCIA DE PATERNIDAD</t>
  </si>
  <si>
    <t>SALIO DE 4:00PM A 5:00PM - 1 HORA</t>
  </si>
  <si>
    <t>TRABAJO REMOTO EL 12-02 POR LA TARDE</t>
  </si>
  <si>
    <t xml:space="preserve">1 DIA - VACACIONES </t>
  </si>
  <si>
    <t xml:space="preserve">7 DÍAS - BAJADA _x000D_
</t>
  </si>
  <si>
    <t>DESCANSO DE DIA LIBRE</t>
  </si>
  <si>
    <t>7 DÍAS - VACACIONES</t>
  </si>
  <si>
    <t>COMPENSACIÓN POR EL 10/01 POR EL 8/12/2025 FERIADOS</t>
  </si>
  <si>
    <t>COMPENSACIÓN  POR BAJADAS ACUMULADAS DEL AÑO 2025</t>
  </si>
  <si>
    <t>BAJADA FEBRERO - 4 DÍAS</t>
  </si>
  <si>
    <t>8 DÍAS - BAJADA DE FEBRERO</t>
  </si>
  <si>
    <t xml:space="preserve">1 DÍA - VACACIONES </t>
  </si>
  <si>
    <t>TRABAJO HASTA LAS 10:30 COMPENSACIÓN POR HORARIO EXTENDIDO 24/01/2026</t>
  </si>
  <si>
    <t>8 DÍAS - BAJADA DE MARZO</t>
  </si>
  <si>
    <t>2 DÍAS.</t>
  </si>
  <si>
    <t>9 DÍAS - BAJADA DE MARZO</t>
  </si>
  <si>
    <t>6 DÍAS - BAJADA</t>
  </si>
  <si>
    <t>7 DÍAS - BAJADA</t>
  </si>
  <si>
    <t>5 DIAS DE VACACIONES</t>
  </si>
  <si>
    <t xml:space="preserve">3 DÍAS - BAJADA </t>
  </si>
  <si>
    <t>BAJADA DE 6 DIAS</t>
  </si>
  <si>
    <t xml:space="preserve">COMPENSACION POR HORARIO EXTENDIDO DE LA SIGUIENTES FECHAS DEL 02/02 AL 09/02 </t>
  </si>
  <si>
    <t>ENTREGA DE ANDAMIOS - LIMA</t>
  </si>
  <si>
    <t>04 DÍAS - BAJADA</t>
  </si>
  <si>
    <t>HORARIO EXTENDIDO</t>
  </si>
  <si>
    <t>MOTIVOS PERSONALES</t>
  </si>
  <si>
    <t xml:space="preserve">1 DÍA - BAJADA </t>
  </si>
  <si>
    <t>2 DÍAS - BAJADA ACUMULADAS</t>
  </si>
  <si>
    <t>COMPENSACION POR HORARIO EXTENDIDO 4H</t>
  </si>
  <si>
    <t>COMPENSACION DE 4.5H POR HORARIO EXTENDIDO</t>
  </si>
  <si>
    <t>COMPENSACION POR HORARIO EXTENDIDO DE VALORIZACION 2601</t>
  </si>
  <si>
    <t>COMPENSACION POR HORAS DE VALORIZACION DE ENERO</t>
  </si>
  <si>
    <t>DIAS DE BAJADA</t>
  </si>
  <si>
    <t>BAJADA</t>
  </si>
  <si>
    <t>HORAS ACUMULADAS</t>
  </si>
  <si>
    <t>2 DÍAS - COMPENSACION DEL 14-12-2025</t>
  </si>
  <si>
    <t>COMPENSACION POR VALORIZACION</t>
  </si>
  <si>
    <t>COMPENSACION POR HORARIO EXTENDIDO POR VALORIZACION</t>
  </si>
  <si>
    <t>DIAS ACUMULADOS POR HORARIO EXTENDIDO DE VALORIZACION 2601</t>
  </si>
  <si>
    <t>BAJADA DE FEBRERO</t>
  </si>
  <si>
    <t>6 DÍAS</t>
  </si>
  <si>
    <t xml:space="preserve">4 DÍAS - BAJADA DE MARZO_x000D_
</t>
  </si>
  <si>
    <t>3 DÍAS - 1RA BAJADA MARZO</t>
  </si>
  <si>
    <t>2:30PM A 17:00PM - POR HORAS IGUAL ESTUVO ATENDIENDO LLAMADAS</t>
  </si>
  <si>
    <t>7 DÍAS - BAJDA MARZO</t>
  </si>
  <si>
    <t>6 DÍAS - BAJADA MARZO</t>
  </si>
  <si>
    <t xml:space="preserve">COMPENSACIÓN POR HORARIO EXTENDIDO DE DICIEMBRE </t>
  </si>
  <si>
    <t>EXTENDIDO 09/01 Y 17/01/2026</t>
  </si>
  <si>
    <t>3 DÍAS - BAJADA</t>
  </si>
  <si>
    <t>TRABAJO REMOTO AUTORIZADO POR EL DR. ROBERTO LARA</t>
  </si>
  <si>
    <t>DIAS ACUMULADOS DE ACUERDO A ROSTER</t>
  </si>
  <si>
    <t xml:space="preserve">COMPENSACION DEL FERIADO 08-12 </t>
  </si>
  <si>
    <t xml:space="preserve">8 DÍAS - BAJADA _x000D_
</t>
  </si>
  <si>
    <t xml:space="preserve">CORRESPONDIENTE A LOS DIAS ACUMULADOS </t>
  </si>
  <si>
    <t>DIAS ACUMULADOS</t>
  </si>
  <si>
    <t>6 DÍAS PERMISO</t>
  </si>
  <si>
    <t xml:space="preserve">INGRESO A LAS 10:30 POR MALESTAR ESTOMACAL - DEJO PAPELETA PARA DESCUENTO. </t>
  </si>
  <si>
    <t>6 DÍAS - BAJADA FEBRERO</t>
  </si>
  <si>
    <t>7 DIAS - BAJADA MARZO</t>
  </si>
  <si>
    <t>SERVICIOS GENERALES Y ALMACEN</t>
  </si>
  <si>
    <t xml:space="preserve">SEGURIDAD PATRIMONIAL </t>
  </si>
  <si>
    <t>INGENIERO TELECOMUNICACION</t>
  </si>
  <si>
    <t>Feb-21</t>
  </si>
  <si>
    <t>Feb-22</t>
  </si>
  <si>
    <t>946644092</t>
  </si>
  <si>
    <t>76881990</t>
  </si>
  <si>
    <t>FIGUEROA GIBAJA, RAY ANTONY</t>
  </si>
  <si>
    <t>966175150</t>
  </si>
  <si>
    <t>74161026</t>
  </si>
  <si>
    <t>SILVA PAZ, VANIA MAYTE</t>
  </si>
  <si>
    <t>945700094</t>
  </si>
  <si>
    <t>bajada</t>
  </si>
  <si>
    <t>descanso medico por regularizar</t>
  </si>
  <si>
    <t>descanso medico</t>
  </si>
  <si>
    <t>vacaciones</t>
  </si>
  <si>
    <t>COMPENSACION POR HORARIO EXTENDIDO DEL 23/02</t>
  </si>
  <si>
    <t>COMPENSACION POR HORARIO EXTENDIDO DEL 07/02</t>
  </si>
  <si>
    <t>bajadas</t>
  </si>
  <si>
    <t>2 DÍAS - BAJADAS ACUMULADAS</t>
  </si>
  <si>
    <t xml:space="preserve">VACACIONES 06 DIAS, SE CAMBIO DEBIDO A NCESIDAD DE LA OBRA  </t>
  </si>
  <si>
    <t>licencia con Goce por falla de reloj</t>
  </si>
  <si>
    <t>COMPENSACION POR HORARIO EXTENDIDO DEL 07/02/2026</t>
  </si>
  <si>
    <t>se olvido fotocheck</t>
  </si>
  <si>
    <t>licencia con goce por falla de reloj</t>
  </si>
  <si>
    <t>licencia con goce  por falla de reloj</t>
  </si>
  <si>
    <t>COMPENSACION DE HORAS ACUMULADOS DE ENERO Y FEBRERO LABORANDO 1H ADICIONAL DIARIO</t>
  </si>
  <si>
    <t>compensacion por horas extras acumuladas</t>
  </si>
  <si>
    <t>COMPENSACION DE HORAS ACUMULADAS DESDE EL 20/01/2026 HASTA EL 20/02/2026</t>
  </si>
  <si>
    <t>compensacion de horas extras acumuladas</t>
  </si>
  <si>
    <t>SEGUÍA ACTIVO COMO SC POR ESO NO PODIA MARCAR, PERO SI ASISTIÓ TODOS ESTOS DÍAS</t>
  </si>
  <si>
    <t>NO TUVO FOTOCHECK EL MISMO DIA</t>
  </si>
  <si>
    <t>el colaborador informa que  el reloj fallo</t>
  </si>
  <si>
    <t>colaborador informo que vino, y que el reloj falla</t>
  </si>
  <si>
    <t>el colaborador informa que perdio el fotocheck y recien el 26/01 solicito duplicado</t>
  </si>
  <si>
    <t>Se olvido de marcar</t>
  </si>
  <si>
    <t>DIAS LIBRES DE ENERO 26</t>
  </si>
  <si>
    <t>colaborador se olvido de marcar</t>
  </si>
  <si>
    <t>colaborador de olvido de marcar</t>
  </si>
  <si>
    <t>Colaborador se olvido de marcar</t>
  </si>
  <si>
    <t>BAJADA FEBRERO 26</t>
  </si>
  <si>
    <t>Tiene un acuerdo con CTA de Lunes a Viernes Trabajar</t>
  </si>
  <si>
    <t>DIAS LIBRES FEBRERO</t>
  </si>
  <si>
    <t>02 DIAS DE VACACIONES</t>
  </si>
  <si>
    <t>PERMISO POR ATENCION MEDICA</t>
  </si>
  <si>
    <t>NO  REGISTRO MARCA POR FALTA DE FOTOCHECK</t>
  </si>
  <si>
    <t>NO REGISTRO POR NO TENER FOTOCHECK</t>
  </si>
  <si>
    <t>NO REGISTRA MARCACION POR NO TENER FOTOCHECK</t>
  </si>
  <si>
    <t>NO REGISTRO MARCACION POR NO TENER FOTOCHECK</t>
  </si>
  <si>
    <t>bajadas de febrero</t>
  </si>
  <si>
    <t>CARTA DE DESPIDO</t>
  </si>
  <si>
    <t>DIAS LIBRES ACUMULADOS</t>
  </si>
  <si>
    <t>bajada por compensacion de horas extras</t>
  </si>
  <si>
    <t>bajadas compesadas</t>
  </si>
  <si>
    <t>licencia con goce error reloj</t>
  </si>
  <si>
    <t>bajada por dias compensadas</t>
  </si>
  <si>
    <t>Feb-23</t>
  </si>
  <si>
    <t>Feb-24</t>
  </si>
  <si>
    <t>20587194</t>
  </si>
  <si>
    <t>FERNANDEZ HUACACHI, INOCENCIO RAUL</t>
  </si>
  <si>
    <t>928141673</t>
  </si>
  <si>
    <t>Obrero</t>
  </si>
  <si>
    <t>OPERARIO SANITARIO</t>
  </si>
  <si>
    <t>23974653</t>
  </si>
  <si>
    <t>MONZON PAUCAR, WILBER</t>
  </si>
  <si>
    <t>951713100</t>
  </si>
  <si>
    <t>47692713</t>
  </si>
  <si>
    <t>GONGORA MELO, ELISBAN</t>
  </si>
  <si>
    <t>925989527</t>
  </si>
  <si>
    <t>ST07_CD MANO DE OBRA - PINTURA F2 Y F4</t>
  </si>
  <si>
    <t>41916742</t>
  </si>
  <si>
    <t>HUILLCA PUMA, ERMITAÑO</t>
  </si>
  <si>
    <t>946707608</t>
  </si>
  <si>
    <t>ST_18 CD MANO DE OBRA F3</t>
  </si>
  <si>
    <t>75678017</t>
  </si>
  <si>
    <t>QUENAYA HUAYCOCHEA, ABAD JAYRO</t>
  </si>
  <si>
    <t>921715172</t>
  </si>
  <si>
    <t>47956760</t>
  </si>
  <si>
    <t>FERNANDEZ TOMAYLLA, EDWAR</t>
  </si>
  <si>
    <t>925648162</t>
  </si>
  <si>
    <t>05382812</t>
  </si>
  <si>
    <t>MONTOYA SEQUEIROS, MIGUEL ANGEL</t>
  </si>
  <si>
    <t>937364506</t>
  </si>
  <si>
    <t>23857073</t>
  </si>
  <si>
    <t>LOAIZA PUMACCAHUA, HERMITAÑO</t>
  </si>
  <si>
    <t>950753349</t>
  </si>
  <si>
    <t>ST04_CD MANO DE OBRA - SARNDINELES</t>
  </si>
  <si>
    <t>950851532</t>
  </si>
  <si>
    <t>73016401</t>
  </si>
  <si>
    <t>ARAUJO PEREZ, YOZEN JHONATAN</t>
  </si>
  <si>
    <t>928182685</t>
  </si>
  <si>
    <t>951521863</t>
  </si>
  <si>
    <t>72605340</t>
  </si>
  <si>
    <t>HUAMANI AQUICE, JULIO CESAR</t>
  </si>
  <si>
    <t>974649930</t>
  </si>
  <si>
    <t>ST12_CD MANO DE OBRA IISS EXTERIORES</t>
  </si>
  <si>
    <t>984270828</t>
  </si>
  <si>
    <t>19672816</t>
  </si>
  <si>
    <t>SANDOVAL POLO, SANTOS ALBERTO</t>
  </si>
  <si>
    <t>921868909</t>
  </si>
  <si>
    <t>10750292</t>
  </si>
  <si>
    <t>YANCACHAJLLA BAUTISTA, PEDRO</t>
  </si>
  <si>
    <t>982485534</t>
  </si>
  <si>
    <t>999670015</t>
  </si>
  <si>
    <t>984954915</t>
  </si>
  <si>
    <t>ST13_ CD MANO DE OBRA- FALSO CIELO RASO CSRT</t>
  </si>
  <si>
    <t>975234075</t>
  </si>
  <si>
    <t>945474145</t>
  </si>
  <si>
    <t>ST17_CD MANO DE OBRA - CERCO PERIM CSRT</t>
  </si>
  <si>
    <t>985147301</t>
  </si>
  <si>
    <t>974909216</t>
  </si>
  <si>
    <t>917199186</t>
  </si>
  <si>
    <t>22890919</t>
  </si>
  <si>
    <t>ROJAS PABLO, JUAN INDILICIO</t>
  </si>
  <si>
    <t>928028386</t>
  </si>
  <si>
    <t>961801485</t>
  </si>
  <si>
    <t>951678375</t>
  </si>
  <si>
    <t>980195939</t>
  </si>
  <si>
    <t>PMG-CSRT INTERVENCIÓN A NOXCRETE</t>
  </si>
  <si>
    <t>24006882</t>
  </si>
  <si>
    <t>MACEDO MOREANO, MARCO ANTONIO</t>
  </si>
  <si>
    <t>933713981</t>
  </si>
  <si>
    <t>PMG-CUOTA SINDICAL</t>
  </si>
  <si>
    <t>76722012</t>
  </si>
  <si>
    <t>QUISPE ZUVILETA, OSCAR</t>
  </si>
  <si>
    <t>910119625</t>
  </si>
  <si>
    <t>962323016</t>
  </si>
  <si>
    <t>914771035</t>
  </si>
  <si>
    <t>76090653</t>
  </si>
  <si>
    <t>QUIJHUA MERMA, EDGAR MANUEL</t>
  </si>
  <si>
    <t>942777986</t>
  </si>
  <si>
    <t>43586182</t>
  </si>
  <si>
    <t>QUISPE DURAN, CHARLEN</t>
  </si>
  <si>
    <t>984557688</t>
  </si>
  <si>
    <t>46803201</t>
  </si>
  <si>
    <t>AGÜERO MUÑOZ, JULIO CESAR</t>
  </si>
  <si>
    <t>983025533</t>
  </si>
  <si>
    <t>ST06_CD MANO DE OBRA -  FACHADA(INC ANDAMIOS)</t>
  </si>
  <si>
    <t>48819230</t>
  </si>
  <si>
    <t>AIQUE ALVARO, IVAN</t>
  </si>
  <si>
    <t>931163260</t>
  </si>
  <si>
    <t>44427748</t>
  </si>
  <si>
    <t>BLANCO MONTERROSO, WILFREDO</t>
  </si>
  <si>
    <t>986479614</t>
  </si>
  <si>
    <t>23987641</t>
  </si>
  <si>
    <t>BLANCO QUISPE, HERNAN RENE</t>
  </si>
  <si>
    <t>954101670</t>
  </si>
  <si>
    <t>46724803</t>
  </si>
  <si>
    <t>CALLAPIÑA CONDORI, SANDRO</t>
  </si>
  <si>
    <t>935390342</t>
  </si>
  <si>
    <t>48281986</t>
  </si>
  <si>
    <t>CAMANI QUISPE, EMETERIO</t>
  </si>
  <si>
    <t>968346438</t>
  </si>
  <si>
    <t>73330273</t>
  </si>
  <si>
    <t>CCOA YUPANQUI, PAUL GUIDO</t>
  </si>
  <si>
    <t>964090627</t>
  </si>
  <si>
    <t>40228885</t>
  </si>
  <si>
    <t>DAZA ARQQUE, YLDEFONSO</t>
  </si>
  <si>
    <t>991602274</t>
  </si>
  <si>
    <t>972264257</t>
  </si>
  <si>
    <t>45317899</t>
  </si>
  <si>
    <t>HUACHACA HUAYHUA, RONAHAL</t>
  </si>
  <si>
    <t>901277823</t>
  </si>
  <si>
    <t>925337303</t>
  </si>
  <si>
    <t>930575787</t>
  </si>
  <si>
    <t>41912452</t>
  </si>
  <si>
    <t>HUILLCA VARGAS, ALDO ALONSO</t>
  </si>
  <si>
    <t>916442610</t>
  </si>
  <si>
    <t>73986868</t>
  </si>
  <si>
    <t>LOPE CONDORI, SAUL</t>
  </si>
  <si>
    <t>962128303</t>
  </si>
  <si>
    <t>25001286</t>
  </si>
  <si>
    <t>LUNA QUISPE, JUAN</t>
  </si>
  <si>
    <t>901819112</t>
  </si>
  <si>
    <t>993622430</t>
  </si>
  <si>
    <t>40211680</t>
  </si>
  <si>
    <t>NINAHUILLCA CERVANTES, LUIS</t>
  </si>
  <si>
    <t>901915693</t>
  </si>
  <si>
    <t>931810970</t>
  </si>
  <si>
    <t>77335058</t>
  </si>
  <si>
    <t>SANCHEZ SUAREZ, JULIO CESAR</t>
  </si>
  <si>
    <t>967249042</t>
  </si>
  <si>
    <t>949546001</t>
  </si>
  <si>
    <t>45095767</t>
  </si>
  <si>
    <t>VILLALTA SANTA CRUZ, GIOVANI JOSEPT</t>
  </si>
  <si>
    <t>923490084</t>
  </si>
  <si>
    <t>40221185</t>
  </si>
  <si>
    <t>YAMPASI GAMARRA, LUCIA</t>
  </si>
  <si>
    <t>997857253</t>
  </si>
  <si>
    <t>45835393</t>
  </si>
  <si>
    <t>CCOYA GAYOSO, EFRAIN</t>
  </si>
  <si>
    <t>956939151</t>
  </si>
  <si>
    <t>0.0</t>
  </si>
  <si>
    <t>74806019</t>
  </si>
  <si>
    <t>SALAZAR DE LA CRUZ, SEGUNDO YAIR</t>
  </si>
  <si>
    <t>964046536</t>
  </si>
  <si>
    <t>938555568</t>
  </si>
  <si>
    <t>47697815</t>
  </si>
  <si>
    <t>SOTELO VELASQUE, LUIS ALBERTO</t>
  </si>
  <si>
    <t>974565780</t>
  </si>
  <si>
    <t>47833074</t>
  </si>
  <si>
    <t>AGUIRRE CACHIQUE, ARMANDO</t>
  </si>
  <si>
    <t>928059976</t>
  </si>
  <si>
    <t>OFICIAL SANITARIO</t>
  </si>
  <si>
    <t>04433470</t>
  </si>
  <si>
    <t>ASTO CHICLLO, ELIAS</t>
  </si>
  <si>
    <t>953527486</t>
  </si>
  <si>
    <t>901444387</t>
  </si>
  <si>
    <t>975571165</t>
  </si>
  <si>
    <t>41954908</t>
  </si>
  <si>
    <t>CCAMA CJUNO, ELOY SANTOS</t>
  </si>
  <si>
    <t>984445433</t>
  </si>
  <si>
    <t>956412044</t>
  </si>
  <si>
    <t>992517249</t>
  </si>
  <si>
    <t>23987002</t>
  </si>
  <si>
    <t>LLAMACCHIMA CHALLHUA, JOSE</t>
  </si>
  <si>
    <t>950791493</t>
  </si>
  <si>
    <t>961122318</t>
  </si>
  <si>
    <t>951453305</t>
  </si>
  <si>
    <t>928004818</t>
  </si>
  <si>
    <t>ST14_ CD MANO DE OBRA</t>
  </si>
  <si>
    <t>960329798</t>
  </si>
  <si>
    <t>73598101</t>
  </si>
  <si>
    <t>GONZALES TICLLA, WILLY ABRAHAM</t>
  </si>
  <si>
    <t>989667424</t>
  </si>
  <si>
    <t>73803784</t>
  </si>
  <si>
    <t>QUIJADA GABRIEL, EMERICKS</t>
  </si>
  <si>
    <t>986245933</t>
  </si>
  <si>
    <t>986795960</t>
  </si>
  <si>
    <t>952064486</t>
  </si>
  <si>
    <t>71630539</t>
  </si>
  <si>
    <t>TANTACUELLO LAZARTE, JOSE LUIS</t>
  </si>
  <si>
    <t>992773036</t>
  </si>
  <si>
    <t>74458446</t>
  </si>
  <si>
    <t>CANSAYA CONDORI, INCARNO</t>
  </si>
  <si>
    <t>988642281</t>
  </si>
  <si>
    <t>994688474</t>
  </si>
  <si>
    <t>41857828</t>
  </si>
  <si>
    <t xml:space="preserve">MEGO HURTADO, JOSE ARBEL </t>
  </si>
  <si>
    <t>918321130</t>
  </si>
  <si>
    <t>924958804</t>
  </si>
  <si>
    <t>927499056</t>
  </si>
  <si>
    <t>910597758</t>
  </si>
  <si>
    <t>969215150</t>
  </si>
  <si>
    <t>997306601</t>
  </si>
  <si>
    <t>941717898</t>
  </si>
  <si>
    <t>948995918</t>
  </si>
  <si>
    <t>44532070</t>
  </si>
  <si>
    <t>CRISPIN CAMPOMANES, JULIO CESAR</t>
  </si>
  <si>
    <t>987666704</t>
  </si>
  <si>
    <t>23958785</t>
  </si>
  <si>
    <t>LLAVILLA PAUCCAR, EDGAR</t>
  </si>
  <si>
    <t>984724290</t>
  </si>
  <si>
    <t>MANO DE OBRA - MITIGACION DE LLUVIAS</t>
  </si>
  <si>
    <t>48051937</t>
  </si>
  <si>
    <t>ALEGRIA MENDOZA, YONATHAN</t>
  </si>
  <si>
    <t>974731136</t>
  </si>
  <si>
    <t>914194394</t>
  </si>
  <si>
    <t>988098331</t>
  </si>
  <si>
    <t>951268169</t>
  </si>
  <si>
    <t>948532153</t>
  </si>
  <si>
    <t>70274783</t>
  </si>
  <si>
    <t>QUISPE JOVE, BENEDICTO</t>
  </si>
  <si>
    <t>933168812</t>
  </si>
  <si>
    <t>921223426</t>
  </si>
  <si>
    <t>930979404</t>
  </si>
  <si>
    <t>71923084</t>
  </si>
  <si>
    <t>ARMAS CONTRERAS, JORGE LUIS</t>
  </si>
  <si>
    <t>951171917</t>
  </si>
  <si>
    <t>46630143</t>
  </si>
  <si>
    <t>ARMAS CONTRERAS, MOISES</t>
  </si>
  <si>
    <t>902346518</t>
  </si>
  <si>
    <t>42551520</t>
  </si>
  <si>
    <t>CONDORI CUSI, JOSE ANTONIO</t>
  </si>
  <si>
    <t>961274798</t>
  </si>
  <si>
    <t>42222997</t>
  </si>
  <si>
    <t>TACURI SOTALERO, ALEJO</t>
  </si>
  <si>
    <t>944099081</t>
  </si>
  <si>
    <t>42094585</t>
  </si>
  <si>
    <t>GONZALES COAQUIRA, CIRO ALEXANDER</t>
  </si>
  <si>
    <t>931495699</t>
  </si>
  <si>
    <t>974668654</t>
  </si>
  <si>
    <t>46022112</t>
  </si>
  <si>
    <t>MAIHUIRI LAYME, DEYBI</t>
  </si>
  <si>
    <t>994794030</t>
  </si>
  <si>
    <t>43539490</t>
  </si>
  <si>
    <t>MARIN CHINCHAY, MANUEL ENRIQUE</t>
  </si>
  <si>
    <t>993615740</t>
  </si>
  <si>
    <t>76010732</t>
  </si>
  <si>
    <t>GONZALES REVOREDO, CRISTHOPER</t>
  </si>
  <si>
    <t>931470342</t>
  </si>
  <si>
    <t>46048687</t>
  </si>
  <si>
    <t xml:space="preserve">CIENFUEGOS JUAREZ, YIMY </t>
  </si>
  <si>
    <t>918657614</t>
  </si>
  <si>
    <t>09682018</t>
  </si>
  <si>
    <t>ARROYO SULLCA, ALEX ALBERTO</t>
  </si>
  <si>
    <t>993121570</t>
  </si>
  <si>
    <t>956646157</t>
  </si>
  <si>
    <t>44441333</t>
  </si>
  <si>
    <t>CRUZ HUAMAN, RAUL</t>
  </si>
  <si>
    <t>928671090</t>
  </si>
  <si>
    <t>42700678</t>
  </si>
  <si>
    <t>VARGAS CHUQUIPURA, VIDAL</t>
  </si>
  <si>
    <t>958241678</t>
  </si>
  <si>
    <t>23957490</t>
  </si>
  <si>
    <t>RODRIGUEZ SUNI, PEDRO</t>
  </si>
  <si>
    <t>997451880</t>
  </si>
  <si>
    <t>44171708</t>
  </si>
  <si>
    <t>HUALLPARTTUPA NINA, MARCIAL</t>
  </si>
  <si>
    <t>984533071</t>
  </si>
  <si>
    <t>73517844</t>
  </si>
  <si>
    <t>FERNANDEZ SANTA MARIA, CRISTHIAN JESUS</t>
  </si>
  <si>
    <t>929868675</t>
  </si>
  <si>
    <t>984414716</t>
  </si>
  <si>
    <t>77488936</t>
  </si>
  <si>
    <t>HUAMAN CONDORI, EDWARD</t>
  </si>
  <si>
    <t>957853995</t>
  </si>
  <si>
    <t>921207978</t>
  </si>
  <si>
    <t>42403403</t>
  </si>
  <si>
    <t>ZAPATA JIMENEZ, CESAR AUGUSTO</t>
  </si>
  <si>
    <t>952061404</t>
  </si>
  <si>
    <t>46522285</t>
  </si>
  <si>
    <t>PALMA ARHUIRE, JUAN CARLOS</t>
  </si>
  <si>
    <t>913143015</t>
  </si>
  <si>
    <t>71715806</t>
  </si>
  <si>
    <t>SEGURA JULCA, NOYMER</t>
  </si>
  <si>
    <t>931786129</t>
  </si>
  <si>
    <t>965326082</t>
  </si>
  <si>
    <t>985010843</t>
  </si>
  <si>
    <t>954265717</t>
  </si>
  <si>
    <t>913398446</t>
  </si>
  <si>
    <t>922544327</t>
  </si>
  <si>
    <t>47013520</t>
  </si>
  <si>
    <t>AVENDAÑO OLIVARES, MICHAEL ANSEL</t>
  </si>
  <si>
    <t>970703351</t>
  </si>
  <si>
    <t>44580186</t>
  </si>
  <si>
    <t>CAYCHO ALCALA, CESAR ALBERTO</t>
  </si>
  <si>
    <t>989440741</t>
  </si>
  <si>
    <t>41754583</t>
  </si>
  <si>
    <t>LLONTOP CACHAY, CESAR AUGUSTO</t>
  </si>
  <si>
    <t>950119748</t>
  </si>
  <si>
    <t>73620122</t>
  </si>
  <si>
    <t>LLANO SAICO, ELMER INOC</t>
  </si>
  <si>
    <t>914532269</t>
  </si>
  <si>
    <t>901359403</t>
  </si>
  <si>
    <t>80165934</t>
  </si>
  <si>
    <t>ZAPATA RUIZ, JOEL EDUARDO</t>
  </si>
  <si>
    <t>925841847</t>
  </si>
  <si>
    <t>61354725</t>
  </si>
  <si>
    <t>LINO BURROMEO, LUIS ANTHONY</t>
  </si>
  <si>
    <t>967952937</t>
  </si>
  <si>
    <t>02778711</t>
  </si>
  <si>
    <t>ABAD CUNYARACHE, JOSE ARMENGOL</t>
  </si>
  <si>
    <t>929772428</t>
  </si>
  <si>
    <t>71859382</t>
  </si>
  <si>
    <t>MUJE PARIONA, ALCIDES</t>
  </si>
  <si>
    <t>981720479</t>
  </si>
  <si>
    <t>922058715</t>
  </si>
  <si>
    <t>72618232</t>
  </si>
  <si>
    <t>PEREZ RUIZ, MAYCOL ROY</t>
  </si>
  <si>
    <t>927485755</t>
  </si>
  <si>
    <t>42796406</t>
  </si>
  <si>
    <t>HUAMAN HUAMAN, MARCO ANTONIO</t>
  </si>
  <si>
    <t>951268843</t>
  </si>
  <si>
    <t>71080575</t>
  </si>
  <si>
    <t>MACEDO NUÑEZ, JASSON ANTHONY</t>
  </si>
  <si>
    <t>936687742</t>
  </si>
  <si>
    <t>09451444</t>
  </si>
  <si>
    <t>VENEGAS TENORIO, LUIS ALBERTO</t>
  </si>
  <si>
    <t>960553124</t>
  </si>
  <si>
    <t>70147788</t>
  </si>
  <si>
    <t>PAZ URBIZAGASTEGUI, JOSE PETER</t>
  </si>
  <si>
    <t>934431227</t>
  </si>
  <si>
    <t>47881232</t>
  </si>
  <si>
    <t>CHAFALOTE ATAHUA, FELIX JOEL</t>
  </si>
  <si>
    <t xml:space="preserve"> 929720673</t>
  </si>
  <si>
    <t>951168087</t>
  </si>
  <si>
    <t>70844952</t>
  </si>
  <si>
    <t>VENTURA TTITO, JULIO RAUL</t>
  </si>
  <si>
    <t>960218202</t>
  </si>
  <si>
    <t>71943198</t>
  </si>
  <si>
    <t>BARDALES ALVITEZ, JORGE LUIS</t>
  </si>
  <si>
    <t>964112889</t>
  </si>
  <si>
    <t>74496406</t>
  </si>
  <si>
    <t>TORRES CABANILLAS, JAIME VILMER</t>
  </si>
  <si>
    <t>972579979</t>
  </si>
  <si>
    <t>43730784</t>
  </si>
  <si>
    <t>HUAMAN QUISPE, ENOC</t>
  </si>
  <si>
    <t>942379762</t>
  </si>
  <si>
    <t>42435449</t>
  </si>
  <si>
    <t>ANAHUE CRUZ, REY</t>
  </si>
  <si>
    <t>931507510</t>
  </si>
  <si>
    <t>42884870</t>
  </si>
  <si>
    <t>CHILLPA QUILLI, JUVENAL</t>
  </si>
  <si>
    <t>976234958</t>
  </si>
  <si>
    <t>10051714</t>
  </si>
  <si>
    <t>ASENCIO FERNANDEZ, DANIEL ANGEL</t>
  </si>
  <si>
    <t>987378347</t>
  </si>
  <si>
    <t>25859745</t>
  </si>
  <si>
    <t>QUISPE PRADO, SEGUNDO ISAAC</t>
  </si>
  <si>
    <t>941388486</t>
  </si>
  <si>
    <t>45452783</t>
  </si>
  <si>
    <t>HUAMAN TTUPA, MARCO ANTONIO</t>
  </si>
  <si>
    <t>900578841</t>
  </si>
  <si>
    <t>OFICIAL PINTOR</t>
  </si>
  <si>
    <t>947227209</t>
  </si>
  <si>
    <t>41162178</t>
  </si>
  <si>
    <t>MONTALBAN SAYAGO, VICTOR RAUL</t>
  </si>
  <si>
    <t>987129744</t>
  </si>
  <si>
    <t>46929115</t>
  </si>
  <si>
    <t>ESPINOZA LEON, JAMES AMADOR</t>
  </si>
  <si>
    <t>981688000</t>
  </si>
  <si>
    <t>48108962</t>
  </si>
  <si>
    <t>GARRIDO HUAMANI, GREG AGUSTIN</t>
  </si>
  <si>
    <t>924969043</t>
  </si>
  <si>
    <t>48652366</t>
  </si>
  <si>
    <t>SUTTA HUAYLLANI, ALDO</t>
  </si>
  <si>
    <t>936590588</t>
  </si>
  <si>
    <t>10493572</t>
  </si>
  <si>
    <t>GARCIA SALINAS, SANTOS ISIDRO</t>
  </si>
  <si>
    <t>986448758</t>
  </si>
  <si>
    <t>47611164</t>
  </si>
  <si>
    <t>CHARA ALLER, LUIS ALBERTO</t>
  </si>
  <si>
    <t>982377953</t>
  </si>
  <si>
    <t>920745564</t>
  </si>
  <si>
    <t>74458434</t>
  </si>
  <si>
    <t>AYME HUAYCHAY, SAMUEL</t>
  </si>
  <si>
    <t>910453272</t>
  </si>
  <si>
    <t>902440112</t>
  </si>
  <si>
    <t>75835547</t>
  </si>
  <si>
    <t>AYME HUAYCHAY, WALDER</t>
  </si>
  <si>
    <t>918657221</t>
  </si>
  <si>
    <t>10023326</t>
  </si>
  <si>
    <t>CASTAÑEDA PEREZ, JUAN FERNANDO</t>
  </si>
  <si>
    <t>982362208</t>
  </si>
  <si>
    <t>23854492</t>
  </si>
  <si>
    <t>HUANCA QUIROGA, ALBERTO</t>
  </si>
  <si>
    <t>984170357</t>
  </si>
  <si>
    <t>40940117</t>
  </si>
  <si>
    <t>HINOSTROZA SALGADO, JOEL</t>
  </si>
  <si>
    <t>918426048</t>
  </si>
  <si>
    <t>46302665</t>
  </si>
  <si>
    <t>MALAVER GOICOCHEA, PEDRO ALEJANDRO</t>
  </si>
  <si>
    <t>975300786</t>
  </si>
  <si>
    <t>71221805</t>
  </si>
  <si>
    <t>VELA AHUANARI, ROMULO</t>
  </si>
  <si>
    <t>906588972</t>
  </si>
  <si>
    <t>74635359</t>
  </si>
  <si>
    <t>ARCONDO BALLADARES, MIZRAIM SEB</t>
  </si>
  <si>
    <t>966713004</t>
  </si>
  <si>
    <t>MEDIO AMBIENTE</t>
  </si>
  <si>
    <t>10255673</t>
  </si>
  <si>
    <t>ALVARES CONDORI, GUILLERMO</t>
  </si>
  <si>
    <t>975426696</t>
  </si>
  <si>
    <t>971816752</t>
  </si>
  <si>
    <t>47136440</t>
  </si>
  <si>
    <t>SUCLLI CASILLA, EDGAR</t>
  </si>
  <si>
    <t>917896750</t>
  </si>
  <si>
    <t>925617126</t>
  </si>
  <si>
    <t>951164727</t>
  </si>
  <si>
    <t>43445832</t>
  </si>
  <si>
    <t>GALLEGOS PINTO, NOHEMI</t>
  </si>
  <si>
    <t>997277488</t>
  </si>
  <si>
    <t>935708640</t>
  </si>
  <si>
    <t>919157089</t>
  </si>
  <si>
    <t>998297953</t>
  </si>
  <si>
    <t>951124339</t>
  </si>
  <si>
    <t>946626017</t>
  </si>
  <si>
    <t>48085767</t>
  </si>
  <si>
    <t>AGUILAR MAZA, LUIS MIGUEL</t>
  </si>
  <si>
    <t>956634312</t>
  </si>
  <si>
    <t>915944559</t>
  </si>
  <si>
    <t>23942919</t>
  </si>
  <si>
    <t>VALENZUELA FLORES, RONALD</t>
  </si>
  <si>
    <t>972685612</t>
  </si>
  <si>
    <t>23997927</t>
  </si>
  <si>
    <t>HUAMAN HUAMAN, ALEX</t>
  </si>
  <si>
    <t>914607577</t>
  </si>
  <si>
    <t>948787189</t>
  </si>
  <si>
    <t>903039066</t>
  </si>
  <si>
    <t>47561855</t>
  </si>
  <si>
    <t>PAPEL HUARI, EDGAR</t>
  </si>
  <si>
    <t>963293416</t>
  </si>
  <si>
    <t>934819563</t>
  </si>
  <si>
    <t>46977245</t>
  </si>
  <si>
    <t>CORO HUAMANI, JUAN CRISTIAN</t>
  </si>
  <si>
    <t>980759976</t>
  </si>
  <si>
    <t>23997914</t>
  </si>
  <si>
    <t>HUAMAN HUAMAN, JOSE LUIS</t>
  </si>
  <si>
    <t>974738050</t>
  </si>
  <si>
    <t>40059355</t>
  </si>
  <si>
    <t>NERI SALIRROSAS, ELAR ALI</t>
  </si>
  <si>
    <t>962032241</t>
  </si>
  <si>
    <t>46468344</t>
  </si>
  <si>
    <t xml:space="preserve">HANCCO CCASA, CESAR </t>
  </si>
  <si>
    <t>974239731</t>
  </si>
  <si>
    <t>76599558</t>
  </si>
  <si>
    <t>LOAYZA HUALLPAMAYTA, ROSEL</t>
  </si>
  <si>
    <t>974497738</t>
  </si>
  <si>
    <t>44621232</t>
  </si>
  <si>
    <t>SENCIA CHAHUAYO, QUINTIN</t>
  </si>
  <si>
    <t>958306022</t>
  </si>
  <si>
    <t>45454335</t>
  </si>
  <si>
    <t>TORRES PRADO, MARCO ANTONIO BLADIMIR</t>
  </si>
  <si>
    <t>915339313</t>
  </si>
  <si>
    <t>45925157</t>
  </si>
  <si>
    <t>PEREYRA MONTERROSO, RICHAR</t>
  </si>
  <si>
    <t>953904296</t>
  </si>
  <si>
    <t>46041595</t>
  </si>
  <si>
    <t>BEJAR LEON, REMIGTON</t>
  </si>
  <si>
    <t>919010127</t>
  </si>
  <si>
    <t>76049571</t>
  </si>
  <si>
    <t>MALAFAYA TAMANI, BIGVAI ROGER</t>
  </si>
  <si>
    <t>933588372</t>
  </si>
  <si>
    <t>OFICIAL SELLADOR</t>
  </si>
  <si>
    <t>41740864</t>
  </si>
  <si>
    <t>QUINTANILLA PARRAGA, JOSIAS</t>
  </si>
  <si>
    <t>992612546</t>
  </si>
  <si>
    <t>48313964</t>
  </si>
  <si>
    <t xml:space="preserve">TACURI APAZA, VICTOR RAUL </t>
  </si>
  <si>
    <t>910754492</t>
  </si>
  <si>
    <t>45215491</t>
  </si>
  <si>
    <t xml:space="preserve">CONDORHUACHO CRUZ, BENEDICTO </t>
  </si>
  <si>
    <t>901008269</t>
  </si>
  <si>
    <t>947841658</t>
  </si>
  <si>
    <t>45420502</t>
  </si>
  <si>
    <t>BARCO BARCO, ELMER</t>
  </si>
  <si>
    <t>934801543</t>
  </si>
  <si>
    <t>41907710</t>
  </si>
  <si>
    <t>QUISPE ESTRADA, BENJAMIN</t>
  </si>
  <si>
    <t>974777654</t>
  </si>
  <si>
    <t>44773991</t>
  </si>
  <si>
    <t>MARQUEZ SANTA, NOE ENRIQUE</t>
  </si>
  <si>
    <t>935153551</t>
  </si>
  <si>
    <t>73209378</t>
  </si>
  <si>
    <t>HUAMAN PALOMINO, RONALD</t>
  </si>
  <si>
    <t>900739100</t>
  </si>
  <si>
    <t>71035696</t>
  </si>
  <si>
    <t>NOA LIMACHE, CRISTIAN</t>
  </si>
  <si>
    <t>924989471</t>
  </si>
  <si>
    <t>74870131</t>
  </si>
  <si>
    <t>CONDORI DELGADO, JAVIER</t>
  </si>
  <si>
    <t>966312786</t>
  </si>
  <si>
    <t>41925176</t>
  </si>
  <si>
    <t>PALOMINO VICENTE, LILIANA</t>
  </si>
  <si>
    <t>967204650</t>
  </si>
  <si>
    <t>62307899</t>
  </si>
  <si>
    <t>ZUÑIGA QUIÑO, CRISTHIAN JENNER</t>
  </si>
  <si>
    <t>964323974</t>
  </si>
  <si>
    <t>60545796</t>
  </si>
  <si>
    <t>VENTURA CRUZ, ROLY</t>
  </si>
  <si>
    <t>993208554</t>
  </si>
  <si>
    <t>23940601</t>
  </si>
  <si>
    <t>POMPILLA MARROQUIN, GERMAN</t>
  </si>
  <si>
    <t>987454609</t>
  </si>
  <si>
    <t>OPERARIO ENCOFRADOR</t>
  </si>
  <si>
    <t>48052780</t>
  </si>
  <si>
    <t>CHAVEZ LOPEZ, JOSELYN SHIRLEY</t>
  </si>
  <si>
    <t>934815262</t>
  </si>
  <si>
    <t>ST11_CD  MANO DE OBRA -  SELLOS CORTAFUEGO CSRT</t>
  </si>
  <si>
    <t xml:space="preserve">OPERARIO DE SELLO CORTA FUEGO </t>
  </si>
  <si>
    <t>73963662</t>
  </si>
  <si>
    <t>RUGEL GARCIA, CESAR JANCARLO</t>
  </si>
  <si>
    <t>936004090</t>
  </si>
  <si>
    <t>73313870</t>
  </si>
  <si>
    <t>TORRES MARIN, CRISTIAN</t>
  </si>
  <si>
    <t>921097789</t>
  </si>
  <si>
    <t>72377133</t>
  </si>
  <si>
    <t>LOPEZ SALVADOR, ARNOLD MICHAEL</t>
  </si>
  <si>
    <t>994471539</t>
  </si>
  <si>
    <t>71416867</t>
  </si>
  <si>
    <t xml:space="preserve">CUEVA LOPEZ, FRANZ DANILO </t>
  </si>
  <si>
    <t>951932628</t>
  </si>
  <si>
    <t>71193875</t>
  </si>
  <si>
    <t>DIAZ CORDOVA, YEVER JULGENCIO</t>
  </si>
  <si>
    <t>917385768</t>
  </si>
  <si>
    <t>41912271</t>
  </si>
  <si>
    <t>GIL AREVALO, SANTOS LEANDRO</t>
  </si>
  <si>
    <t>957946040</t>
  </si>
  <si>
    <t>PMG-CSRT-INTERVENCIÓN LAYO -PINTURA</t>
  </si>
  <si>
    <t>63265214</t>
  </si>
  <si>
    <t>CALDERON ESPIRITU, JAVIER</t>
  </si>
  <si>
    <t>940948768</t>
  </si>
  <si>
    <t>45623855</t>
  </si>
  <si>
    <t>REYES FERRER, MIGUEL</t>
  </si>
  <si>
    <t>967384472</t>
  </si>
  <si>
    <t>77151298</t>
  </si>
  <si>
    <t>HUAMAN CHILLIHUANI, LUCAS</t>
  </si>
  <si>
    <t>914488564</t>
  </si>
  <si>
    <t>77096975</t>
  </si>
  <si>
    <t>PEREZ FERNANDEZ, JESUS ALBERTO</t>
  </si>
  <si>
    <t>972044379</t>
  </si>
  <si>
    <t>48557718</t>
  </si>
  <si>
    <t>CHAVEZ HERRERA, RANDALL SMITH</t>
  </si>
  <si>
    <t>940119044</t>
  </si>
  <si>
    <t>OPERARIO SELLADOR</t>
  </si>
  <si>
    <t>955956877</t>
  </si>
  <si>
    <t>41507531</t>
  </si>
  <si>
    <t>CONDORI TAIÑA, CESAR</t>
  </si>
  <si>
    <t>931109566</t>
  </si>
  <si>
    <t>18889428</t>
  </si>
  <si>
    <t>POLO ROJAS, HERIBERTO</t>
  </si>
  <si>
    <t>925837312</t>
  </si>
  <si>
    <t>80301770</t>
  </si>
  <si>
    <t>QUIÑONES LIZARRAGA, ENRIQUE GEOVANI</t>
  </si>
  <si>
    <t>957253365</t>
  </si>
  <si>
    <t>40255576</t>
  </si>
  <si>
    <t>VARGAS BRISEÑO, GLADIS</t>
  </si>
  <si>
    <t>974296599</t>
  </si>
  <si>
    <t>944447009</t>
  </si>
  <si>
    <t>46675696</t>
  </si>
  <si>
    <t>OLAVE TTITO, DAISI SINA</t>
  </si>
  <si>
    <t>973192031</t>
  </si>
  <si>
    <t>912648462</t>
  </si>
  <si>
    <t>10563699</t>
  </si>
  <si>
    <t>NALVARTE HUAMANYAURI, CARLOS ALBERTO</t>
  </si>
  <si>
    <t>942437510</t>
  </si>
  <si>
    <t>41068362</t>
  </si>
  <si>
    <t>HUAYLLANI TTITO, ELIAS</t>
  </si>
  <si>
    <t>992179656</t>
  </si>
  <si>
    <t>44132897</t>
  </si>
  <si>
    <t>LLANOS CHAUCCA, WILBER</t>
  </si>
  <si>
    <t>941336287</t>
  </si>
  <si>
    <t>48870267</t>
  </si>
  <si>
    <t>RAMOS DE LA CRUZ, SAUL</t>
  </si>
  <si>
    <t>968649040</t>
  </si>
  <si>
    <t xml:space="preserve">OFICIAL ENCHAPADOR </t>
  </si>
  <si>
    <t>42780506</t>
  </si>
  <si>
    <t>MAYTA BUENO, RUTHBEL</t>
  </si>
  <si>
    <t>974227801</t>
  </si>
  <si>
    <t>77128413</t>
  </si>
  <si>
    <t>CHILE CHAIÑA, NICOLAS</t>
  </si>
  <si>
    <t>919512372</t>
  </si>
  <si>
    <t>73790699</t>
  </si>
  <si>
    <t>NEIRA YANGUA, CARLOS EDSON</t>
  </si>
  <si>
    <t>935622722</t>
  </si>
  <si>
    <t>46312774</t>
  </si>
  <si>
    <t>PETSA WISUM, BERNARDO</t>
  </si>
  <si>
    <t>930771397</t>
  </si>
  <si>
    <t>05626079</t>
  </si>
  <si>
    <t>AMASIFUEN SANDOVAL, WERLIN</t>
  </si>
  <si>
    <t>970248701</t>
  </si>
  <si>
    <t>43221486</t>
  </si>
  <si>
    <t>CORDOVA MAZA, ABEL</t>
  </si>
  <si>
    <t>935772948</t>
  </si>
  <si>
    <t>23948569</t>
  </si>
  <si>
    <t>MENDOZA PEÑA, JAIME</t>
  </si>
  <si>
    <t>974456044</t>
  </si>
  <si>
    <t>OPERARIO FIERRERO</t>
  </si>
  <si>
    <t>978490592</t>
  </si>
  <si>
    <t>75368013</t>
  </si>
  <si>
    <t>PINEDO SANCHEZ, KERWING ANGEL</t>
  </si>
  <si>
    <t>906405491</t>
  </si>
  <si>
    <t>46786707</t>
  </si>
  <si>
    <t>CCACCA CONDORI, ANASTACIO</t>
  </si>
  <si>
    <t>928531318</t>
  </si>
  <si>
    <t>70368515</t>
  </si>
  <si>
    <t>FLORES CORREA, LENS GINO PAOLO</t>
  </si>
  <si>
    <t>977224961</t>
  </si>
  <si>
    <t xml:space="preserve">OPERARIO MASILLADOR </t>
  </si>
  <si>
    <t>42268546</t>
  </si>
  <si>
    <t>ROJAS MARCA, RAUL</t>
  </si>
  <si>
    <t>992974996</t>
  </si>
  <si>
    <t>78633719</t>
  </si>
  <si>
    <t>CABRERA DIAZ, JORGE LUIS</t>
  </si>
  <si>
    <t>986872344</t>
  </si>
  <si>
    <t>43754459</t>
  </si>
  <si>
    <t>CADILLO HERRERA, ENDER</t>
  </si>
  <si>
    <t>926999436</t>
  </si>
  <si>
    <t>40644642</t>
  </si>
  <si>
    <t>FERNANDEZ POMA, RAUL LUIS</t>
  </si>
  <si>
    <t>999016730</t>
  </si>
  <si>
    <t>28459875</t>
  </si>
  <si>
    <t>FERNANDEZ BELLIDO, FREDY WILBER</t>
  </si>
  <si>
    <t>986129826</t>
  </si>
  <si>
    <t>45612149</t>
  </si>
  <si>
    <t>FERNANDEZ POMA, JOSE ALBERTO</t>
  </si>
  <si>
    <t>918647921</t>
  </si>
  <si>
    <t>41756729</t>
  </si>
  <si>
    <t>RAMOS QUISPE, MARIO</t>
  </si>
  <si>
    <t>943615688</t>
  </si>
  <si>
    <t>921294872</t>
  </si>
  <si>
    <t>71907124</t>
  </si>
  <si>
    <t>ARCE CCOLQQUE, ERON</t>
  </si>
  <si>
    <t>929429591</t>
  </si>
  <si>
    <t>958303721</t>
  </si>
  <si>
    <t>932218042</t>
  </si>
  <si>
    <t>43754714</t>
  </si>
  <si>
    <t>RODRIGUEZ ORIHUELA, JOSE LUIS</t>
  </si>
  <si>
    <t>917404529</t>
  </si>
  <si>
    <t>963048670</t>
  </si>
  <si>
    <t>910771211</t>
  </si>
  <si>
    <t>09023925</t>
  </si>
  <si>
    <t>AREVALO AREVALO, JAIME</t>
  </si>
  <si>
    <t>912718044</t>
  </si>
  <si>
    <t>75730466</t>
  </si>
  <si>
    <t>MARQUEZ ANGULO, LAWER SAMUEL</t>
  </si>
  <si>
    <t xml:space="preserve">934713523 </t>
  </si>
  <si>
    <t>OPERARIO DE ZÓCALO</t>
  </si>
  <si>
    <t>969420616</t>
  </si>
  <si>
    <t>76839175</t>
  </si>
  <si>
    <t>MONZON CARI, SILVIA</t>
  </si>
  <si>
    <t>952669585</t>
  </si>
  <si>
    <t>999609088</t>
  </si>
  <si>
    <t>46086134</t>
  </si>
  <si>
    <t>MONGE BAZAN, MARIELA</t>
  </si>
  <si>
    <t>980414233</t>
  </si>
  <si>
    <t>45479175</t>
  </si>
  <si>
    <t>ELGUERA GUTIERREZ, KARINA</t>
  </si>
  <si>
    <t>941221568</t>
  </si>
  <si>
    <t>46462510</t>
  </si>
  <si>
    <t>CABANILLAS VASQUEZ, LUIS ALBERTO</t>
  </si>
  <si>
    <t>978775354</t>
  </si>
  <si>
    <t>46738973</t>
  </si>
  <si>
    <t>MEJIA HUAMAN, AUGUSTO</t>
  </si>
  <si>
    <t>955721300</t>
  </si>
  <si>
    <t>80186102</t>
  </si>
  <si>
    <t>ALVAREZ VELARDE, JOSE LUIS</t>
  </si>
  <si>
    <t>910998166</t>
  </si>
  <si>
    <t>72805662</t>
  </si>
  <si>
    <t>SANTA CRUZ HUAROC, MARK ANTHONY</t>
  </si>
  <si>
    <t>952112132</t>
  </si>
  <si>
    <t>73050424</t>
  </si>
  <si>
    <t>GUTIERREZ LOAYZA, LUIS FERNANDO</t>
  </si>
  <si>
    <t>921985223</t>
  </si>
  <si>
    <t>76030791</t>
  </si>
  <si>
    <t>ANAHUA HUAROK, DIEGO MAURICIO</t>
  </si>
  <si>
    <t>979747254</t>
  </si>
  <si>
    <t>46651015</t>
  </si>
  <si>
    <t>CCARAPA HUAMAN, VICTOR FELIX</t>
  </si>
  <si>
    <t>926090874</t>
  </si>
  <si>
    <t>920234851</t>
  </si>
  <si>
    <t>92790545</t>
  </si>
  <si>
    <t>48426234</t>
  </si>
  <si>
    <t>ZAVALETA HUÑURUCO, SAMAEL TOSHIRO</t>
  </si>
  <si>
    <t>973794642</t>
  </si>
  <si>
    <t>41298599</t>
  </si>
  <si>
    <t>CCASANI CCORICHALLHUA, GUIDO</t>
  </si>
  <si>
    <t>974585190</t>
  </si>
  <si>
    <t>22519725</t>
  </si>
  <si>
    <t>TACUCHE ORTEGA, JOSE GABRIEL</t>
  </si>
  <si>
    <t>980733340</t>
  </si>
  <si>
    <t>73445207</t>
  </si>
  <si>
    <t>BARRIOS QUISPE, JEAN ANTHONY</t>
  </si>
  <si>
    <t>968678799</t>
  </si>
  <si>
    <t>43155467</t>
  </si>
  <si>
    <t>CARBAJAL MENDOZA, HENRRY FIDEL</t>
  </si>
  <si>
    <t>932362550</t>
  </si>
  <si>
    <t>75979702</t>
  </si>
  <si>
    <t>CRIOLLO MORAN, EDINSON RUBEN</t>
  </si>
  <si>
    <t>930907035</t>
  </si>
  <si>
    <t>916342226</t>
  </si>
  <si>
    <t xml:space="preserve">914186520 </t>
  </si>
  <si>
    <t>70461000</t>
  </si>
  <si>
    <t>TANGERR ANGULO, ROYER</t>
  </si>
  <si>
    <t xml:space="preserve">929285370 </t>
  </si>
  <si>
    <t>71600520</t>
  </si>
  <si>
    <t>AYALA ALAYA, EVERLY</t>
  </si>
  <si>
    <t>970771011</t>
  </si>
  <si>
    <t>OPERARIO DUCTERO</t>
  </si>
  <si>
    <t>45921554</t>
  </si>
  <si>
    <t>QUISPE VILLACORTA, ELISBAN</t>
  </si>
  <si>
    <t>929215829</t>
  </si>
  <si>
    <t>80153104</t>
  </si>
  <si>
    <t>AÑANCA HUAMAN, PERCY</t>
  </si>
  <si>
    <t>986029261</t>
  </si>
  <si>
    <t>997819323</t>
  </si>
  <si>
    <t>24378338</t>
  </si>
  <si>
    <t>QUISPE LEZAMA, ADRIAN BAUTISTA</t>
  </si>
  <si>
    <t>923335757</t>
  </si>
  <si>
    <t>960879314</t>
  </si>
  <si>
    <t>42243055</t>
  </si>
  <si>
    <t>MEJIA ARELLAN, PABLO ABEL</t>
  </si>
  <si>
    <t>960933669</t>
  </si>
  <si>
    <t>47985264</t>
  </si>
  <si>
    <t>HUAMANI GIL, EDWIN</t>
  </si>
  <si>
    <t xml:space="preserve">963408818 </t>
  </si>
  <si>
    <t>48449993</t>
  </si>
  <si>
    <t>PINCHI DAVILA, VICTOR MAGIN JUNIOR</t>
  </si>
  <si>
    <t>901403414</t>
  </si>
  <si>
    <t>23957245</t>
  </si>
  <si>
    <t>CASTRO ZARATE, SANTOS</t>
  </si>
  <si>
    <t>900860609</t>
  </si>
  <si>
    <t>47736065</t>
  </si>
  <si>
    <t>HANCCO SANTAMARIA, SENOVIO</t>
  </si>
  <si>
    <t>943486013</t>
  </si>
  <si>
    <t>926131078</t>
  </si>
  <si>
    <t>44800263</t>
  </si>
  <si>
    <t>TAMBO CHAMAY, OSCAR OSWALDO</t>
  </si>
  <si>
    <t>958277480</t>
  </si>
  <si>
    <t>76873885</t>
  </si>
  <si>
    <t>HUACHACA BECERRA, ROYER</t>
  </si>
  <si>
    <t>930518601</t>
  </si>
  <si>
    <t>77015809</t>
  </si>
  <si>
    <t>OJEDA VILLAR, JHON</t>
  </si>
  <si>
    <t>947114468</t>
  </si>
  <si>
    <t>42314985</t>
  </si>
  <si>
    <t>SALAS HUAYCOCHEA, MELITON</t>
  </si>
  <si>
    <t>956258771</t>
  </si>
  <si>
    <t>03682969</t>
  </si>
  <si>
    <t>VALDIVIEZO ZAPATA, CARLOS ALBERTO</t>
  </si>
  <si>
    <t>918705741</t>
  </si>
  <si>
    <t>OFICIAL TUBERO</t>
  </si>
  <si>
    <t>47265289</t>
  </si>
  <si>
    <t>MONTAÑO MENDEZ, LUIS JENRRY</t>
  </si>
  <si>
    <t>900939777</t>
  </si>
  <si>
    <t>45778143</t>
  </si>
  <si>
    <t>SANCHEZ ESPINOZA, JHON WILLIAM</t>
  </si>
  <si>
    <t>973481402</t>
  </si>
  <si>
    <t>44410434</t>
  </si>
  <si>
    <t>CAMPOS ALVARADO, JHONNY GENGHIS</t>
  </si>
  <si>
    <t>980108568</t>
  </si>
  <si>
    <t>961435490</t>
  </si>
  <si>
    <t>47285492</t>
  </si>
  <si>
    <t>MAURICIO AMASIFUEN, DEYVIS TEODOSIO</t>
  </si>
  <si>
    <t>984463809</t>
  </si>
  <si>
    <t>40566234</t>
  </si>
  <si>
    <t>MACHACA VILCA, NANCY JUANA</t>
  </si>
  <si>
    <t>950750762</t>
  </si>
  <si>
    <t>45018259</t>
  </si>
  <si>
    <t>JACINTO TIRADO, JOSE TEMIS</t>
  </si>
  <si>
    <t>989587662</t>
  </si>
  <si>
    <t>77270218</t>
  </si>
  <si>
    <t>VELASQUEZ MESTANZA, MIGUEL</t>
  </si>
  <si>
    <t>938134103</t>
  </si>
  <si>
    <t>73219857</t>
  </si>
  <si>
    <t>UBILLUS REYNA, ALEXIS</t>
  </si>
  <si>
    <t>971716437</t>
  </si>
  <si>
    <t>23982619</t>
  </si>
  <si>
    <t>ACHO CHOQUEHUANCA, MACARIO</t>
  </si>
  <si>
    <t>918659885</t>
  </si>
  <si>
    <t>21558929</t>
  </si>
  <si>
    <t>COELLO HUAMANI, CARLOS ALBERTO</t>
  </si>
  <si>
    <t>926040221</t>
  </si>
  <si>
    <t>41850259</t>
  </si>
  <si>
    <t>AIME HUAYCHAY, PORFIRIO</t>
  </si>
  <si>
    <t>930598309</t>
  </si>
  <si>
    <t>ST_20 CD MANO DE OBRA</t>
  </si>
  <si>
    <t>76208156</t>
  </si>
  <si>
    <t>ZUÑIGA ORIHUELA, EDWIN JHONATAN</t>
  </si>
  <si>
    <t>927869919</t>
  </si>
  <si>
    <t>73805650</t>
  </si>
  <si>
    <t>SONCCO ATACO, JORGE</t>
  </si>
  <si>
    <t>983821113</t>
  </si>
  <si>
    <t>23851009</t>
  </si>
  <si>
    <t>ANCCO CHINO, FRANCISCO</t>
  </si>
  <si>
    <t>918007672</t>
  </si>
  <si>
    <t>80715108</t>
  </si>
  <si>
    <t>CRUZ ALBINO, HERMILIO</t>
  </si>
  <si>
    <t>917393308</t>
  </si>
  <si>
    <t>25220768</t>
  </si>
  <si>
    <t>AYME HUAYCHAY, BASILIO</t>
  </si>
  <si>
    <t>926081699</t>
  </si>
  <si>
    <t>74406226</t>
  </si>
  <si>
    <t>MONTAÑEZ CONDE, BRAYAN DANIEL</t>
  </si>
  <si>
    <t>935573877</t>
  </si>
  <si>
    <t>932270212</t>
  </si>
  <si>
    <t>76080383</t>
  </si>
  <si>
    <t>MAMANI MOSCOSO, LIZANDRO ISAIAS</t>
  </si>
  <si>
    <t>946848830</t>
  </si>
  <si>
    <t>73570775</t>
  </si>
  <si>
    <t>HANCCO NOA, GRIMALDO</t>
  </si>
  <si>
    <t>941232543</t>
  </si>
  <si>
    <t>958055276</t>
  </si>
  <si>
    <t>73576087</t>
  </si>
  <si>
    <t>LIMACHI QUISPE, FRIDA</t>
  </si>
  <si>
    <t>957732613</t>
  </si>
  <si>
    <t>933162157</t>
  </si>
  <si>
    <t>47498114</t>
  </si>
  <si>
    <t>MONTALVO TINTAYA, BLADIMIR</t>
  </si>
  <si>
    <t>947999306</t>
  </si>
  <si>
    <t>45817022</t>
  </si>
  <si>
    <t>CONDORI HANCCO, PLACIDO</t>
  </si>
  <si>
    <t>925949516</t>
  </si>
  <si>
    <t>17.0</t>
  </si>
  <si>
    <t>45949909</t>
  </si>
  <si>
    <t>QUISPE CRUZ, ARMANDO</t>
  </si>
  <si>
    <t>948914554</t>
  </si>
  <si>
    <t>962413260</t>
  </si>
  <si>
    <t>42252972</t>
  </si>
  <si>
    <t>SAUCEDO RAMIREZ, FELIPE</t>
  </si>
  <si>
    <t>979237137</t>
  </si>
  <si>
    <t>991777982</t>
  </si>
  <si>
    <t>46304549</t>
  </si>
  <si>
    <t>CHECCORI CONDORI, ALFREDO</t>
  </si>
  <si>
    <t>950390951</t>
  </si>
  <si>
    <t>25138929</t>
  </si>
  <si>
    <t>QUISPE FLORES, ANGELICA</t>
  </si>
  <si>
    <t>972452909</t>
  </si>
  <si>
    <t>40113923</t>
  </si>
  <si>
    <t>ATAUCHI QUISPE, TEOFILA</t>
  </si>
  <si>
    <t>974318104</t>
  </si>
  <si>
    <t>983632763</t>
  </si>
  <si>
    <t>60926146</t>
  </si>
  <si>
    <t>RUGEL GARCIA, FABRICIO</t>
  </si>
  <si>
    <t>922066377</t>
  </si>
  <si>
    <t>41648696</t>
  </si>
  <si>
    <t>GARCIA CUBA, EMERSON WALKER</t>
  </si>
  <si>
    <t>988410346</t>
  </si>
  <si>
    <t>71846572</t>
  </si>
  <si>
    <t>LAGOS PORRAS, JESUS LUIS</t>
  </si>
  <si>
    <t>963856407</t>
  </si>
  <si>
    <t>45197730</t>
  </si>
  <si>
    <t>REYES HUAMANI, FRED HENRY</t>
  </si>
  <si>
    <t>923978611</t>
  </si>
  <si>
    <t>41997096</t>
  </si>
  <si>
    <t>JANAMPA CCOLLANA, GERMAN</t>
  </si>
  <si>
    <t>935208192</t>
  </si>
  <si>
    <t>76079756</t>
  </si>
  <si>
    <t>CAHUANA TECSE, JULIO CESAR</t>
  </si>
  <si>
    <t>928469963</t>
  </si>
  <si>
    <t>41361109</t>
  </si>
  <si>
    <t>ANCO ALVAREZ, MARITZA</t>
  </si>
  <si>
    <t>987728356</t>
  </si>
  <si>
    <t>45626632</t>
  </si>
  <si>
    <t>LIZANA LIZANA, HUMBERTO</t>
  </si>
  <si>
    <t>936044546</t>
  </si>
  <si>
    <t>41166547</t>
  </si>
  <si>
    <t>MENDEZ TOSCANO, ELOY</t>
  </si>
  <si>
    <t>925392967</t>
  </si>
  <si>
    <t>996012702</t>
  </si>
  <si>
    <t>41546337</t>
  </si>
  <si>
    <t>HANCCO SALLO, JUAN DE DIOS</t>
  </si>
  <si>
    <t>949045016</t>
  </si>
  <si>
    <t>43875830</t>
  </si>
  <si>
    <t>CAMPOVERDE SIANCAS, FRANCIS MANUEL</t>
  </si>
  <si>
    <t>931955767</t>
  </si>
  <si>
    <t>76872846</t>
  </si>
  <si>
    <t>PUMAYALI QUISPE, JORGE VICTOR</t>
  </si>
  <si>
    <t>967088150</t>
  </si>
  <si>
    <t>983872806</t>
  </si>
  <si>
    <t>44342795</t>
  </si>
  <si>
    <t>VISCONDE CHIZA, RICHARD RAMIRO</t>
  </si>
  <si>
    <t>949977263</t>
  </si>
  <si>
    <t>47434784</t>
  </si>
  <si>
    <t>SIMON CLAUDIO, FRANKLIN LENIQUER</t>
  </si>
  <si>
    <t>960334464</t>
  </si>
  <si>
    <t>42881550</t>
  </si>
  <si>
    <t>SILVA GONZALES, JUAN CARLOS</t>
  </si>
  <si>
    <t>990153658</t>
  </si>
  <si>
    <t>949891124</t>
  </si>
  <si>
    <t>47623964</t>
  </si>
  <si>
    <t>ARI SOTO, IVAN</t>
  </si>
  <si>
    <t>913379215</t>
  </si>
  <si>
    <t>76858554</t>
  </si>
  <si>
    <t>BERNAL BECERRA, JAIME</t>
  </si>
  <si>
    <t>962529644</t>
  </si>
  <si>
    <t>933534019</t>
  </si>
  <si>
    <t>76581390</t>
  </si>
  <si>
    <t>CCAHUA QUISPE, JOHN KENNEDY</t>
  </si>
  <si>
    <t>929733879</t>
  </si>
  <si>
    <t>ST22_CD MANO DE OBRA - CANALIZADOS CSRT</t>
  </si>
  <si>
    <t>72785487</t>
  </si>
  <si>
    <t>CHAFLOQUE FLORES, EDWARD JESUS</t>
  </si>
  <si>
    <t>998328464</t>
  </si>
  <si>
    <t>901198438</t>
  </si>
  <si>
    <t>78459804</t>
  </si>
  <si>
    <t>HUARI HUARI, WALDIR</t>
  </si>
  <si>
    <t>928643540</t>
  </si>
  <si>
    <t>40383905</t>
  </si>
  <si>
    <t>LAURENCIO MORALES, JEMUEL</t>
  </si>
  <si>
    <t>912050069</t>
  </si>
  <si>
    <t>74806084</t>
  </si>
  <si>
    <t>MECA SULLON, ERICK SMITH</t>
  </si>
  <si>
    <t>975587022</t>
  </si>
  <si>
    <t>77670632</t>
  </si>
  <si>
    <t>MORILLO CASTILLO, EFRAIN ROSSBEL</t>
  </si>
  <si>
    <t>921125226</t>
  </si>
  <si>
    <t>23957373</t>
  </si>
  <si>
    <t>PASTOR PUMA, MANUEL ANTOLIN</t>
  </si>
  <si>
    <t>984707737</t>
  </si>
  <si>
    <t>985271762</t>
  </si>
  <si>
    <t>987359895</t>
  </si>
  <si>
    <t>46654448</t>
  </si>
  <si>
    <t>QUINTO HUARANCCA, WILFREDO</t>
  </si>
  <si>
    <t>992940917</t>
  </si>
  <si>
    <t>72946149</t>
  </si>
  <si>
    <t>QUISPE CHOQUEHUANCA, BENG GRANIS DE DIOS</t>
  </si>
  <si>
    <t>978737872</t>
  </si>
  <si>
    <t>46461673</t>
  </si>
  <si>
    <t>QUISPE TUIRO, AUDAZ</t>
  </si>
  <si>
    <t>921252372</t>
  </si>
  <si>
    <t>74925794</t>
  </si>
  <si>
    <t>REYES BOLIVAR, GERSON RAUL</t>
  </si>
  <si>
    <t>919748683</t>
  </si>
  <si>
    <t>43479590</t>
  </si>
  <si>
    <t>SAQUIRAY RIOS, JOSE</t>
  </si>
  <si>
    <t>927058299</t>
  </si>
  <si>
    <t>980186817</t>
  </si>
  <si>
    <t>23977103</t>
  </si>
  <si>
    <t>VILLAFUERTE PFUYO, AMERICO</t>
  </si>
  <si>
    <t>983319773</t>
  </si>
  <si>
    <t>71871315</t>
  </si>
  <si>
    <t>YAJAMANCO GARCIA, JHON MELVI</t>
  </si>
  <si>
    <t>929022358</t>
  </si>
  <si>
    <t>961181326</t>
  </si>
  <si>
    <t>73077395</t>
  </si>
  <si>
    <t>VELASQUEZ COLLAZOS, MOISES JUNIOR</t>
  </si>
  <si>
    <t>931726723</t>
  </si>
  <si>
    <t>44520635</t>
  </si>
  <si>
    <t>POMA GALINDO, JULIO CESAR</t>
  </si>
  <si>
    <t>934228066</t>
  </si>
  <si>
    <t>73981365</t>
  </si>
  <si>
    <t>BERROCAL CCASANI, RIVALDO</t>
  </si>
  <si>
    <t>926078606</t>
  </si>
  <si>
    <t>44253320</t>
  </si>
  <si>
    <t>CCORAHUA RAMOS, JULIO</t>
  </si>
  <si>
    <t>933687023</t>
  </si>
  <si>
    <t>46240740</t>
  </si>
  <si>
    <t>CCORAHUA RAMOS, WILBER</t>
  </si>
  <si>
    <t>977204762</t>
  </si>
  <si>
    <t>76982314</t>
  </si>
  <si>
    <t>CHACMANA BEJAR, RICARDO</t>
  </si>
  <si>
    <t>958174967</t>
  </si>
  <si>
    <t>977346903</t>
  </si>
  <si>
    <t>80616445</t>
  </si>
  <si>
    <t>CRISOSTOMO LINARES, PAULINO LEONCIO</t>
  </si>
  <si>
    <t>997134073</t>
  </si>
  <si>
    <t>10389864</t>
  </si>
  <si>
    <t>CRISOSTOMO LINAREZ, ISRAEL CRISPIN</t>
  </si>
  <si>
    <t>943450538</t>
  </si>
  <si>
    <t>70833756</t>
  </si>
  <si>
    <t>GALLARDO JULON, RONY AMBERLY</t>
  </si>
  <si>
    <t>908650316</t>
  </si>
  <si>
    <t>46072277</t>
  </si>
  <si>
    <t>HUAMANI SULLCA, MARIO</t>
  </si>
  <si>
    <t>974268555</t>
  </si>
  <si>
    <t>80013723</t>
  </si>
  <si>
    <t>MAYTA BUENO, JUSTINIANO</t>
  </si>
  <si>
    <t>910655880</t>
  </si>
  <si>
    <t>24481554</t>
  </si>
  <si>
    <t>MAYTA GONZALES, ANACLETO</t>
  </si>
  <si>
    <t>45205565</t>
  </si>
  <si>
    <t>MEZA GUTIERREZ, WALTER JHON</t>
  </si>
  <si>
    <t>949472618</t>
  </si>
  <si>
    <t>76849272</t>
  </si>
  <si>
    <t>PEZO DOSANTOS, GHEY JHAIR</t>
  </si>
  <si>
    <t>929292658</t>
  </si>
  <si>
    <t>73978290</t>
  </si>
  <si>
    <t>QUISPE HUILLCA, JOEL</t>
  </si>
  <si>
    <t>900213939</t>
  </si>
  <si>
    <t>72420488</t>
  </si>
  <si>
    <t>QUISPE LOAIZA, JHOEL</t>
  </si>
  <si>
    <t>944504730</t>
  </si>
  <si>
    <t>71580703</t>
  </si>
  <si>
    <t>ROJAS CRUZ, WILSON</t>
  </si>
  <si>
    <t>928325279</t>
  </si>
  <si>
    <t>44001579</t>
  </si>
  <si>
    <t>SOVIA JIMENEZ, ALBERTO</t>
  </si>
  <si>
    <t>941040784</t>
  </si>
  <si>
    <t>76684553</t>
  </si>
  <si>
    <t>SURCO VILLAGRA, ROBERTH</t>
  </si>
  <si>
    <t>925375850</t>
  </si>
  <si>
    <t>900407573</t>
  </si>
  <si>
    <t>48459301</t>
  </si>
  <si>
    <t>YALARTE PASHANASI, MIZAEL</t>
  </si>
  <si>
    <t>966429690</t>
  </si>
  <si>
    <t>73382991</t>
  </si>
  <si>
    <t>ACURIO ESTRADA, ARTURO</t>
  </si>
  <si>
    <t>931528184</t>
  </si>
  <si>
    <t>44049567</t>
  </si>
  <si>
    <t>ARROYO VASQUEZ, LENIN JESUS</t>
  </si>
  <si>
    <t>963277657</t>
  </si>
  <si>
    <t>76812032</t>
  </si>
  <si>
    <t>CANO LOPEZ, JUAN BAUTISTA</t>
  </si>
  <si>
    <t>930391028</t>
  </si>
  <si>
    <t>72292737</t>
  </si>
  <si>
    <t>CCOYO NINA, EDGAR RUBEN</t>
  </si>
  <si>
    <t>939978013</t>
  </si>
  <si>
    <t>46374190</t>
  </si>
  <si>
    <t>CHAVEZ ACURIO, GERVER</t>
  </si>
  <si>
    <t>984588581</t>
  </si>
  <si>
    <t>45402778</t>
  </si>
  <si>
    <t>FELIX CARRASCO, CLEVER</t>
  </si>
  <si>
    <t>910818827</t>
  </si>
  <si>
    <t>44806623</t>
  </si>
  <si>
    <t>FLORES PAIVA, CRISTHIAN OMAR</t>
  </si>
  <si>
    <t>946309604</t>
  </si>
  <si>
    <t>42464680</t>
  </si>
  <si>
    <t>GUZMAN EGUILUZ, JORGE LUIS</t>
  </si>
  <si>
    <t>930870672</t>
  </si>
  <si>
    <t>74877171</t>
  </si>
  <si>
    <t>LIBERATO ALATA, ISAI ANTONIO</t>
  </si>
  <si>
    <t>934224490</t>
  </si>
  <si>
    <t>70359498</t>
  </si>
  <si>
    <t>MANDORTUPA PUMA, JHOEL</t>
  </si>
  <si>
    <t>928433615</t>
  </si>
  <si>
    <t>24486713</t>
  </si>
  <si>
    <t>MAQUERA ALMENDARIZ, LIZANDRO</t>
  </si>
  <si>
    <t>997429721</t>
  </si>
  <si>
    <t>76461878</t>
  </si>
  <si>
    <t>MIRANDA ALFARO, FERNANDO JOSE</t>
  </si>
  <si>
    <t>933562665</t>
  </si>
  <si>
    <t>44017053</t>
  </si>
  <si>
    <t>PUELLES PALOMINO, HENRY ALEX</t>
  </si>
  <si>
    <t>983578827</t>
  </si>
  <si>
    <t>77050888</t>
  </si>
  <si>
    <t>RAYA CISNEROS, MANUEL</t>
  </si>
  <si>
    <t>913079790</t>
  </si>
  <si>
    <t>74653936</t>
  </si>
  <si>
    <t>VELASQUEZ VELASQUEZ, JIAMMILH KENNEDY</t>
  </si>
  <si>
    <t>916764383</t>
  </si>
  <si>
    <t>70105883</t>
  </si>
  <si>
    <t>COLLANTES CABALLERO, GILMER MANUEL</t>
  </si>
  <si>
    <t>965711951</t>
  </si>
  <si>
    <t xml:space="preserve"> 925501345</t>
  </si>
  <si>
    <t>48452161</t>
  </si>
  <si>
    <t>SIMON CLAUDIO, KENY</t>
  </si>
  <si>
    <t>44151355</t>
  </si>
  <si>
    <t>HUILLCA CCAPATINTA, YOLANDA</t>
  </si>
  <si>
    <t>904763775</t>
  </si>
  <si>
    <t>42804238</t>
  </si>
  <si>
    <t>ACUÑA PUQUIO, ANGEL RUBEN</t>
  </si>
  <si>
    <t>965063501</t>
  </si>
  <si>
    <t>28590695</t>
  </si>
  <si>
    <t>MOROTE CUCHO, WALTER MARTIN</t>
  </si>
  <si>
    <t>932571345</t>
  </si>
  <si>
    <t>48367200</t>
  </si>
  <si>
    <t>BAZAN CHUQUIRUNA, VICTOR</t>
  </si>
  <si>
    <t>972171872</t>
  </si>
  <si>
    <t>73482600</t>
  </si>
  <si>
    <t>VIGO TELLES, RONALDO</t>
  </si>
  <si>
    <t>953562376</t>
  </si>
  <si>
    <t>23955520</t>
  </si>
  <si>
    <t>AVENDAÑO MEDINA, DAVID</t>
  </si>
  <si>
    <t>966449515</t>
  </si>
  <si>
    <t>24006496</t>
  </si>
  <si>
    <t>HUAMAN GUTIERREZ, YSAIAS</t>
  </si>
  <si>
    <t>984413831</t>
  </si>
  <si>
    <t>71735368</t>
  </si>
  <si>
    <t>HUAMAN CCANCHI, ERNESTO</t>
  </si>
  <si>
    <t xml:space="preserve">994415972 </t>
  </si>
  <si>
    <t>43603835</t>
  </si>
  <si>
    <t>PORTILLA PUMARAYME, DENIS JEAN</t>
  </si>
  <si>
    <t>946357108</t>
  </si>
  <si>
    <t>986852041</t>
  </si>
  <si>
    <t>45100263</t>
  </si>
  <si>
    <t>SANTAMARIA DAMIAN, WILSON RONALD</t>
  </si>
  <si>
    <t>936623845</t>
  </si>
  <si>
    <t>41696371</t>
  </si>
  <si>
    <t>PLASENCIA BRINGAS, ELGAR JAVIER</t>
  </si>
  <si>
    <t>926185938</t>
  </si>
  <si>
    <t>18.5</t>
  </si>
  <si>
    <t>47134076</t>
  </si>
  <si>
    <t>CRUZ MOLLENIDO, BRAULIO</t>
  </si>
  <si>
    <t>952296367</t>
  </si>
  <si>
    <t>72102877</t>
  </si>
  <si>
    <t>HOYOS VILLALOBOS, LUIS ADELINO</t>
  </si>
  <si>
    <t>910333674</t>
  </si>
  <si>
    <t>48497789</t>
  </si>
  <si>
    <t>HURTADO TORRES, JESUS ALBERTO</t>
  </si>
  <si>
    <t>905575000</t>
  </si>
  <si>
    <t>42812578</t>
  </si>
  <si>
    <t>ALVAREZ TINCO, LUDGARDO</t>
  </si>
  <si>
    <t>974302616</t>
  </si>
  <si>
    <t>61095401</t>
  </si>
  <si>
    <t>GUARNIZO BUSTOS, ERIC ANDERSON</t>
  </si>
  <si>
    <t>936953004</t>
  </si>
  <si>
    <t>76865348</t>
  </si>
  <si>
    <t>TURPO QUISPE, NILDA</t>
  </si>
  <si>
    <t>986572617</t>
  </si>
  <si>
    <t>73853459</t>
  </si>
  <si>
    <t>MAMANI CONDORI, HUMBERTO</t>
  </si>
  <si>
    <t>927960621</t>
  </si>
  <si>
    <t>10816122</t>
  </si>
  <si>
    <t>MORALES CHAVEZ, HERNAN ROBERTO</t>
  </si>
  <si>
    <t>994685987</t>
  </si>
  <si>
    <t>74620427</t>
  </si>
  <si>
    <t>ARONI QUISPE, YHORGAN DANI</t>
  </si>
  <si>
    <t>901701174</t>
  </si>
  <si>
    <t>72521430</t>
  </si>
  <si>
    <t>CUEVA LOPEZ, RIVALDO RAI</t>
  </si>
  <si>
    <t>948809236</t>
  </si>
  <si>
    <t>43999047</t>
  </si>
  <si>
    <t>CESPEDES ZAPATA, NILTON CESAR</t>
  </si>
  <si>
    <t>930217324</t>
  </si>
  <si>
    <t>75688111</t>
  </si>
  <si>
    <t>MOGOLLON NAMUCHE, DAVID SALOMON</t>
  </si>
  <si>
    <t>921186133</t>
  </si>
  <si>
    <t>10630627</t>
  </si>
  <si>
    <t>HUAMANI PALOMINO, PERCY</t>
  </si>
  <si>
    <t>945107527</t>
  </si>
  <si>
    <t>77437091</t>
  </si>
  <si>
    <t>ZARATE PARRILLA, SEBASTIAN ALONSO</t>
  </si>
  <si>
    <t>985336957</t>
  </si>
  <si>
    <t>972782433</t>
  </si>
  <si>
    <t>71398158</t>
  </si>
  <si>
    <t>ROJAS CERNA, EDY JESUS</t>
  </si>
  <si>
    <t>922904898</t>
  </si>
  <si>
    <t>983385898</t>
  </si>
  <si>
    <t>73802039</t>
  </si>
  <si>
    <t>VILLANUEVA ALVAREZ, TAYSON DONAYDE</t>
  </si>
  <si>
    <t>931469441</t>
  </si>
  <si>
    <t>77043707</t>
  </si>
  <si>
    <t>AMAYA SALDAÑA, MAICOL SMITH</t>
  </si>
  <si>
    <t>907877103</t>
  </si>
  <si>
    <t>70521330</t>
  </si>
  <si>
    <t>SONCCO JINCHO, LEONARDO</t>
  </si>
  <si>
    <t>916883026</t>
  </si>
  <si>
    <t>73806296</t>
  </si>
  <si>
    <t>MAMANI TTITO, ALFREDO</t>
  </si>
  <si>
    <t>979388547</t>
  </si>
  <si>
    <t>OPERADOR DE RETROEXAVADORA</t>
  </si>
  <si>
    <t>964669037</t>
  </si>
  <si>
    <t>71696065</t>
  </si>
  <si>
    <t>CONDORI PACCO, RUFNER ANTHONY</t>
  </si>
  <si>
    <t>998316193</t>
  </si>
  <si>
    <t>72428962</t>
  </si>
  <si>
    <t>MEZA CARDENAS, ROGER MISAEL</t>
  </si>
  <si>
    <t>931668253</t>
  </si>
  <si>
    <t>71414030</t>
  </si>
  <si>
    <t>CORDOVA HUAMANI, ARTURO GERSON</t>
  </si>
  <si>
    <t>931985574</t>
  </si>
  <si>
    <t>45803777</t>
  </si>
  <si>
    <t xml:space="preserve">RIVERA MEDINA, LISANDRO ALONSO </t>
  </si>
  <si>
    <t>920560512</t>
  </si>
  <si>
    <t>42357532</t>
  </si>
  <si>
    <t>DIOSES ROJAS, LUIS FELIPE</t>
  </si>
  <si>
    <t>905621783</t>
  </si>
  <si>
    <t>47556201</t>
  </si>
  <si>
    <t>SORIA SALINAS, MAXI</t>
  </si>
  <si>
    <t>995308428</t>
  </si>
  <si>
    <t>76090648</t>
  </si>
  <si>
    <t>RIMACHI CALLAHUI, JOSE LUIS</t>
  </si>
  <si>
    <t>992961549</t>
  </si>
  <si>
    <t>78462067</t>
  </si>
  <si>
    <t>HUALLPA CUEVA, WUALTER JEFERSSON</t>
  </si>
  <si>
    <t>939971159</t>
  </si>
  <si>
    <t>900398850</t>
  </si>
  <si>
    <t>71808981</t>
  </si>
  <si>
    <t>HANCCO HUAMAN, WILBER</t>
  </si>
  <si>
    <t>931497920</t>
  </si>
  <si>
    <t>73886050</t>
  </si>
  <si>
    <t>TINCO TICONA, LUIS FERNANDO</t>
  </si>
  <si>
    <t>931063404</t>
  </si>
  <si>
    <t>43718411</t>
  </si>
  <si>
    <t>PALOMINO VERA, LIDIO</t>
  </si>
  <si>
    <t>917237207</t>
  </si>
  <si>
    <t>73620100</t>
  </si>
  <si>
    <t>FLORES LLANO, JUAN CARLOS</t>
  </si>
  <si>
    <t>916928547</t>
  </si>
  <si>
    <t>48805868</t>
  </si>
  <si>
    <t>CHECCORI PARI, ABIMAEL</t>
  </si>
  <si>
    <t>992986642</t>
  </si>
  <si>
    <t>80062999</t>
  </si>
  <si>
    <t>CCAMA CONDORI, MARCO ANTONIO</t>
  </si>
  <si>
    <t>973840983</t>
  </si>
  <si>
    <t>962312423</t>
  </si>
  <si>
    <t>963776307</t>
  </si>
  <si>
    <t>60325070</t>
  </si>
  <si>
    <t>PEREZ BUSTINZA, MAICOL ALDAIR</t>
  </si>
  <si>
    <t>945041876</t>
  </si>
  <si>
    <t>45114212</t>
  </si>
  <si>
    <t>NINA HUILLCAHUAMAN, VALERIO</t>
  </si>
  <si>
    <t>948907204</t>
  </si>
  <si>
    <t>60855370</t>
  </si>
  <si>
    <t>VENTURA CHAPOÑAN, JOSE WILMER</t>
  </si>
  <si>
    <t>923820727</t>
  </si>
  <si>
    <t>OFICIAL DE REFRIGERACIÓN</t>
  </si>
  <si>
    <t>47170730</t>
  </si>
  <si>
    <t>DE LA CRUZ SANTAMARIA, CARLOS JOEL</t>
  </si>
  <si>
    <t>954302469</t>
  </si>
  <si>
    <t>75213755</t>
  </si>
  <si>
    <t>HUAMANI HUAMANI, WILLIAM QUINTIN</t>
  </si>
  <si>
    <t>931953807</t>
  </si>
  <si>
    <t>31462605</t>
  </si>
  <si>
    <t>YUPANQUI RAMIREZ, JOEL</t>
  </si>
  <si>
    <t>953671200</t>
  </si>
  <si>
    <t>45413227</t>
  </si>
  <si>
    <t>BUITRON ANCA,  JHOSSYMAR ANDERSON</t>
  </si>
  <si>
    <t>975879289</t>
  </si>
  <si>
    <t>74458494</t>
  </si>
  <si>
    <t>SUCLLI CASILLA, JUAQUIN</t>
  </si>
  <si>
    <t>929056614</t>
  </si>
  <si>
    <t>73978051</t>
  </si>
  <si>
    <t>CALLAÑAUPA LEVITA, HIDO FELIX</t>
  </si>
  <si>
    <t>969811962</t>
  </si>
  <si>
    <t>73703187</t>
  </si>
  <si>
    <t>HUAYTA SILVA, LUIS FERNANDO</t>
  </si>
  <si>
    <t>980863727</t>
  </si>
  <si>
    <t>48177924</t>
  </si>
  <si>
    <t>IMA AYMA, ERNAN SALVADOR</t>
  </si>
  <si>
    <t>987439001</t>
  </si>
  <si>
    <t>43420263</t>
  </si>
  <si>
    <t>URAPARI TRIGOSO, MERILDA</t>
  </si>
  <si>
    <t>902606286</t>
  </si>
  <si>
    <t>74619862</t>
  </si>
  <si>
    <t>AMASIFUEN MACAHUACHI, JEISEN</t>
  </si>
  <si>
    <t>943548103</t>
  </si>
  <si>
    <t>47833257</t>
  </si>
  <si>
    <t>GARAY PECHE, ELDER ANTERO</t>
  </si>
  <si>
    <t>933358673</t>
  </si>
  <si>
    <t>71052878</t>
  </si>
  <si>
    <t>JULCAHUANCA MORE, ABEL</t>
  </si>
  <si>
    <t>917960947</t>
  </si>
  <si>
    <t>80282517</t>
  </si>
  <si>
    <t>TOLEDO MARTINEZ, YOVANNY BORIS</t>
  </si>
  <si>
    <t>947199177</t>
  </si>
  <si>
    <t>80555272</t>
  </si>
  <si>
    <t>DEL AGUILA CAVIEDES, JIMMY OSCAR</t>
  </si>
  <si>
    <t xml:space="preserve">910008103 </t>
  </si>
  <si>
    <t>47273111</t>
  </si>
  <si>
    <t>SALAS LOAIZA, SANTOS</t>
  </si>
  <si>
    <t>914093577</t>
  </si>
  <si>
    <t>42216662</t>
  </si>
  <si>
    <t>RONDAN HUAMAN, JULIO</t>
  </si>
  <si>
    <t>984466210</t>
  </si>
  <si>
    <t>TRABAJOS ILUMINACIÓN DALI</t>
  </si>
  <si>
    <t>45863679</t>
  </si>
  <si>
    <t>HUALLPA SONCCO, VALENTIN</t>
  </si>
  <si>
    <t xml:space="preserve">903453467 </t>
  </si>
  <si>
    <t>48499568</t>
  </si>
  <si>
    <t>YUCRA QUINTO, ARMANDO LEO</t>
  </si>
  <si>
    <t>956369505</t>
  </si>
  <si>
    <t>PMG_CSRT INTERVENCIÓN AL PROVEEDOR AYA EDIFICACIONES</t>
  </si>
  <si>
    <t>74306078</t>
  </si>
  <si>
    <t>MORI SOPLIN, RICARDO LEONARDO</t>
  </si>
  <si>
    <t>921139019</t>
  </si>
  <si>
    <t>925042172</t>
  </si>
  <si>
    <t>72147463</t>
  </si>
  <si>
    <t>MERMA OXSA, JONATHAN HELBERT</t>
  </si>
  <si>
    <t>969774879</t>
  </si>
  <si>
    <t>45331650</t>
  </si>
  <si>
    <t>HUAMANI SACCATUMA, EDMUNDO</t>
  </si>
  <si>
    <t>932613049</t>
  </si>
  <si>
    <t>994749030</t>
  </si>
  <si>
    <t>23928917</t>
  </si>
  <si>
    <t>CCOYCCOSI ANCCALLI, SABINO</t>
  </si>
  <si>
    <t>982050963</t>
  </si>
  <si>
    <t>75066248</t>
  </si>
  <si>
    <t>SONCCO YANA, DIEGO EDGAR</t>
  </si>
  <si>
    <t>970986255</t>
  </si>
  <si>
    <t>23991321</t>
  </si>
  <si>
    <t>MORALES ILACHOQUE, FELIX</t>
  </si>
  <si>
    <t>940081031</t>
  </si>
  <si>
    <t>70120119</t>
  </si>
  <si>
    <t>QUISPE YUPANQUI, FREDDY JAVIER</t>
  </si>
  <si>
    <t>918551363</t>
  </si>
  <si>
    <t>71819038</t>
  </si>
  <si>
    <t>ARMES MUCHA, ALEXIS WILLIAMS</t>
  </si>
  <si>
    <t xml:space="preserve"> 946795394</t>
  </si>
  <si>
    <t>25006348</t>
  </si>
  <si>
    <t>CHACON ZARATE, ISAIAS</t>
  </si>
  <si>
    <t>987570896</t>
  </si>
  <si>
    <t>41622517</t>
  </si>
  <si>
    <t>ABARCA MAMANI, ALIPIO</t>
  </si>
  <si>
    <t>999350651</t>
  </si>
  <si>
    <t>71084165</t>
  </si>
  <si>
    <t>GILACCAMA LLAMOCCA, JUBENIEL</t>
  </si>
  <si>
    <t>931627778</t>
  </si>
  <si>
    <t>75737388</t>
  </si>
  <si>
    <t>PACHECO PUCYURA, CARLOS VALERIO</t>
  </si>
  <si>
    <t>991147427</t>
  </si>
  <si>
    <t>43543917</t>
  </si>
  <si>
    <t>CHAMPA HUAMAN, MARISOL</t>
  </si>
  <si>
    <t>992756144</t>
  </si>
  <si>
    <t>PROTECCIÓN DE ACABADOS</t>
  </si>
  <si>
    <t>73828462</t>
  </si>
  <si>
    <t>REYES PRIMO, ATLER WILLY</t>
  </si>
  <si>
    <t>910517323</t>
  </si>
  <si>
    <t>23980920</t>
  </si>
  <si>
    <t>ARENAS SANTOYO, LITTMAN</t>
  </si>
  <si>
    <t>973201887</t>
  </si>
  <si>
    <t>42513897</t>
  </si>
  <si>
    <t>COLQUE CHOQUE, JULIO CESAR</t>
  </si>
  <si>
    <t>951015391</t>
  </si>
  <si>
    <t>70831174</t>
  </si>
  <si>
    <t>QUICAÑO VALENCIA, JOSE CARLOS</t>
  </si>
  <si>
    <t>934120220</t>
  </si>
  <si>
    <t>24291466</t>
  </si>
  <si>
    <t>MARQUEZ BERNO, CASIANO</t>
  </si>
  <si>
    <t>983759091</t>
  </si>
  <si>
    <t>77393396</t>
  </si>
  <si>
    <t>VARGAS CHAUCCA, ERICKSSON SANDRO</t>
  </si>
  <si>
    <t>918017713</t>
  </si>
  <si>
    <t>60020497</t>
  </si>
  <si>
    <t>PAUCAR CALLAPIÑA, RELY</t>
  </si>
  <si>
    <t>931497628</t>
  </si>
  <si>
    <t>77079996</t>
  </si>
  <si>
    <t>GARCIA CERCADO, MEDALY ELIZABETH</t>
  </si>
  <si>
    <t>938626339</t>
  </si>
  <si>
    <t>74615087</t>
  </si>
  <si>
    <t>VASQUEZ VERASTEGUI, RENAN</t>
  </si>
  <si>
    <t>993314064</t>
  </si>
  <si>
    <t>48134296</t>
  </si>
  <si>
    <t>CHAVEZ ACOSTA, ENSO</t>
  </si>
  <si>
    <t>972550825</t>
  </si>
  <si>
    <t>74300571</t>
  </si>
  <si>
    <t>MIGUEL FLORES, LUIS FERNANDO</t>
  </si>
  <si>
    <t>968613859</t>
  </si>
  <si>
    <t>43017016</t>
  </si>
  <si>
    <t>PUMAYALLI PAUCCAR, JUVENAL</t>
  </si>
  <si>
    <t>940898050</t>
  </si>
  <si>
    <t>25219055</t>
  </si>
  <si>
    <t>MANDURA VILLAGRA, MAXIMO</t>
  </si>
  <si>
    <t>992538713</t>
  </si>
  <si>
    <t>72241344</t>
  </si>
  <si>
    <t>HUARACA MANUEL, RICARDO</t>
  </si>
  <si>
    <t>982008811</t>
  </si>
  <si>
    <t>29675028</t>
  </si>
  <si>
    <t>SINCA SARAYA, JAVIER EDGAR</t>
  </si>
  <si>
    <t>952384026</t>
  </si>
  <si>
    <t>991915595</t>
  </si>
  <si>
    <t>72770736</t>
  </si>
  <si>
    <t>PAPEL PAPEL, AMERICO</t>
  </si>
  <si>
    <t>935075205</t>
  </si>
  <si>
    <t>46660033</t>
  </si>
  <si>
    <t>QUISPE BOLIVAR, MIRIAN</t>
  </si>
  <si>
    <t>963052966</t>
  </si>
  <si>
    <t>48461456</t>
  </si>
  <si>
    <t>HEREDIA ESTRADA, WILLIAN</t>
  </si>
  <si>
    <t>931488334</t>
  </si>
  <si>
    <t>75125768</t>
  </si>
  <si>
    <t>HUAMANI GIL, YORDY RAUL</t>
  </si>
  <si>
    <t>952508522</t>
  </si>
  <si>
    <t>07534256</t>
  </si>
  <si>
    <t>TITO VALENCIA, VITO</t>
  </si>
  <si>
    <t>971916680</t>
  </si>
  <si>
    <t>45499759</t>
  </si>
  <si>
    <t>VARAS CASTAÑEDA, JEYNER ALMIR</t>
  </si>
  <si>
    <t>917966505</t>
  </si>
  <si>
    <t>47782744</t>
  </si>
  <si>
    <t>MANOTTUPA FLORES, PALOMA</t>
  </si>
  <si>
    <t>978542060</t>
  </si>
  <si>
    <t>44877950</t>
  </si>
  <si>
    <t>MONTAÑO CHACON, HERCILL</t>
  </si>
  <si>
    <t>944165795</t>
  </si>
  <si>
    <t>25004016</t>
  </si>
  <si>
    <t>OSCCOHUAMAN CORDOVA, GUILLERMO</t>
  </si>
  <si>
    <t>984253050</t>
  </si>
  <si>
    <t>74822797</t>
  </si>
  <si>
    <t>PEÑA HUMPIRE, JOSE WALDIR</t>
  </si>
  <si>
    <t>976930675</t>
  </si>
  <si>
    <t>74455029</t>
  </si>
  <si>
    <t>QUISPE MAMANI, ERICK FRANCO</t>
  </si>
  <si>
    <t>906661528</t>
  </si>
  <si>
    <t>72285622</t>
  </si>
  <si>
    <t>CCOYO NINA, YHON KENNEDY</t>
  </si>
  <si>
    <t>955046391</t>
  </si>
  <si>
    <t>73900862</t>
  </si>
  <si>
    <t>GOMEZ VILCATOMA, WERNER ANGEL</t>
  </si>
  <si>
    <t>956991834</t>
  </si>
  <si>
    <t>74754616</t>
  </si>
  <si>
    <t>DE LA CRUZ BELLIDO, JIMMI ANTONI</t>
  </si>
  <si>
    <t>927166724</t>
  </si>
  <si>
    <t>77151473</t>
  </si>
  <si>
    <t>HUAMAN CHILLIHUANI, JHULIÑO</t>
  </si>
  <si>
    <t>979367173</t>
  </si>
  <si>
    <t>48384914</t>
  </si>
  <si>
    <t>JARA VELA, FAVIO EDGARDO</t>
  </si>
  <si>
    <t>992984545</t>
  </si>
  <si>
    <t>71228506</t>
  </si>
  <si>
    <t>VIGO SALDAÑA, MILTON JHOEL</t>
  </si>
  <si>
    <t>947064766</t>
  </si>
  <si>
    <t>922089869</t>
  </si>
  <si>
    <t>25755965</t>
  </si>
  <si>
    <t>SOTO CASTILLO, MIRLON</t>
  </si>
  <si>
    <t>926402749</t>
  </si>
  <si>
    <t>44926823</t>
  </si>
  <si>
    <t>CHANCOS IBARRA, JORGE</t>
  </si>
  <si>
    <t>956765566</t>
  </si>
  <si>
    <t>46436670</t>
  </si>
  <si>
    <t>BONIFACIO PEREZ, ALBERTO</t>
  </si>
  <si>
    <t>940190554</t>
  </si>
  <si>
    <t>77795071</t>
  </si>
  <si>
    <t>RUIZ ANAYA, LUIS ENRIQUE</t>
  </si>
  <si>
    <t>961357232</t>
  </si>
  <si>
    <t>43502758</t>
  </si>
  <si>
    <t>CASTRO SALINAS, ARTURO</t>
  </si>
  <si>
    <t>973699304</t>
  </si>
  <si>
    <t>42946378</t>
  </si>
  <si>
    <t>PEREZ FLORES, LORENZO</t>
  </si>
  <si>
    <t>947554076</t>
  </si>
  <si>
    <t>09650690</t>
  </si>
  <si>
    <t>MALDONADO VILLAFUERTE, EDWIN</t>
  </si>
  <si>
    <t>987370450</t>
  </si>
  <si>
    <t>70316950</t>
  </si>
  <si>
    <t>MAYORCA MALPARTIDA, FREDY KEVIN</t>
  </si>
  <si>
    <t>917099307</t>
  </si>
  <si>
    <t>41407647</t>
  </si>
  <si>
    <t>AYALA SERVÁN, CHRISSTIAN PIERO</t>
  </si>
  <si>
    <t>944056655</t>
  </si>
  <si>
    <t>75609468</t>
  </si>
  <si>
    <t>FLORES PALOMINO, KATHERINE MILGROS</t>
  </si>
  <si>
    <t>931433178</t>
  </si>
  <si>
    <t>72222717</t>
  </si>
  <si>
    <t>AGURTO CHUNAS, JUAN MIGUEL</t>
  </si>
  <si>
    <t>969014439</t>
  </si>
  <si>
    <t>10624748</t>
  </si>
  <si>
    <t>MONCADA TORRES, FRANKLIN REYNALDO</t>
  </si>
  <si>
    <t>987859305</t>
  </si>
  <si>
    <t>72535070</t>
  </si>
  <si>
    <t>TIQUILLAHUANCA CRISANTO, ESDWIN</t>
  </si>
  <si>
    <t>951661128</t>
  </si>
  <si>
    <t>48695981</t>
  </si>
  <si>
    <t>SINUIRI GARCIA, GERARDO</t>
  </si>
  <si>
    <t>981712492</t>
  </si>
  <si>
    <t>75530745</t>
  </si>
  <si>
    <t>MENDOZA IRRAZABAL, CARMEN ROSA</t>
  </si>
  <si>
    <t>927100750</t>
  </si>
  <si>
    <t>76842713</t>
  </si>
  <si>
    <t>CHOQUEPUMA CCASA, ABRAHAM</t>
  </si>
  <si>
    <t>914211548</t>
  </si>
  <si>
    <t>48049550</t>
  </si>
  <si>
    <t>GIRALDO ITURRIAGA, MARIEL</t>
  </si>
  <si>
    <t>958275951</t>
  </si>
  <si>
    <t>76398839</t>
  </si>
  <si>
    <t>CASTILLO CALLE, ALVARO GUILLERMO</t>
  </si>
  <si>
    <t>921599184</t>
  </si>
  <si>
    <t>74123345</t>
  </si>
  <si>
    <t>MORALES HIDALGO, ANTHONY JOEL</t>
  </si>
  <si>
    <t>950655137</t>
  </si>
  <si>
    <t>76398841</t>
  </si>
  <si>
    <t>MUÑOZ CALLE, JHON ALONSO</t>
  </si>
  <si>
    <t>971835726</t>
  </si>
  <si>
    <t>73257165</t>
  </si>
  <si>
    <t>ZAMUDIO BRICEÑO, JULIO CESAR</t>
  </si>
  <si>
    <t>912501165</t>
  </si>
  <si>
    <t>80003104</t>
  </si>
  <si>
    <t>MIRANDA CERECEDA, ADRIAN  EDELFIN</t>
  </si>
  <si>
    <t>989909792</t>
  </si>
  <si>
    <t>71944352</t>
  </si>
  <si>
    <t>HUAYTA SANTIAGO, GINO SMIT</t>
  </si>
  <si>
    <t>994614497</t>
  </si>
  <si>
    <t>74562064</t>
  </si>
  <si>
    <t>CAMPOS SULCA, JIAN PIER</t>
  </si>
  <si>
    <t>912528150</t>
  </si>
  <si>
    <t>45553146</t>
  </si>
  <si>
    <t>ROSALES ORE, CLIMER MICHEL</t>
  </si>
  <si>
    <t>927585837</t>
  </si>
  <si>
    <t>46045549</t>
  </si>
  <si>
    <t>CHAPOÑAN BANCES, ANDRES</t>
  </si>
  <si>
    <t>967012116</t>
  </si>
  <si>
    <t>10742887</t>
  </si>
  <si>
    <t>MARTINEZ PEREZ, PEDRO ANGEL</t>
  </si>
  <si>
    <t>946008607</t>
  </si>
  <si>
    <t>70321611</t>
  </si>
  <si>
    <t>ENRIQUEZ CALLATA, JAIME WILVER</t>
  </si>
  <si>
    <t>91000200</t>
  </si>
  <si>
    <t>42091734</t>
  </si>
  <si>
    <t>CALLA AQUINO, JULIO CESAR</t>
  </si>
  <si>
    <t>978313280</t>
  </si>
  <si>
    <t>17444083</t>
  </si>
  <si>
    <t>SANCHEZ BENITO, SANTIAGO</t>
  </si>
  <si>
    <t>961211268</t>
  </si>
  <si>
    <t>927847589</t>
  </si>
  <si>
    <t>47594186</t>
  </si>
  <si>
    <t>GOMEZ CRUZ, DAVID ALEXANDER</t>
  </si>
  <si>
    <t>969713692</t>
  </si>
  <si>
    <t>48448639</t>
  </si>
  <si>
    <t>ALBERCA SALAS, JOSE LUIS</t>
  </si>
  <si>
    <t>901913553</t>
  </si>
  <si>
    <t>918970762</t>
  </si>
  <si>
    <t>47524305</t>
  </si>
  <si>
    <t>PEREZ TORRES, CELESTINA</t>
  </si>
  <si>
    <t>954730177</t>
  </si>
  <si>
    <t>46315738</t>
  </si>
  <si>
    <t>HERENCIA FERRO, SONIA</t>
  </si>
  <si>
    <t>984236080</t>
  </si>
  <si>
    <t>77906831</t>
  </si>
  <si>
    <t>CHICLLA JIHUALLANCA, CARMEN</t>
  </si>
  <si>
    <t>972107664</t>
  </si>
  <si>
    <t>60840730</t>
  </si>
  <si>
    <t>CENTI APAZA, JHONATAN FRANKLIN</t>
  </si>
  <si>
    <t>925025027</t>
  </si>
  <si>
    <t>PMG-CSRT-INTERVENCION CARIZE</t>
  </si>
  <si>
    <t>41362851</t>
  </si>
  <si>
    <t>TOCRE VILLANUEVA, NATALIA</t>
  </si>
  <si>
    <t>929693281</t>
  </si>
  <si>
    <t>46192339</t>
  </si>
  <si>
    <t>FLORES ARRIBASPLATA, JOB</t>
  </si>
  <si>
    <t>900024385</t>
  </si>
  <si>
    <t>74231116</t>
  </si>
  <si>
    <t>CARRASCO TANTA, OSCAR ENRIQUE</t>
  </si>
  <si>
    <t>912491583</t>
  </si>
  <si>
    <t>984755528</t>
  </si>
  <si>
    <t>ST_21 CD MANO DE OBRA - COMPLEMENTARIAS ARQ</t>
  </si>
  <si>
    <t>46879317</t>
  </si>
  <si>
    <t>VARGAS QUISPE, JUAN CARLOS</t>
  </si>
  <si>
    <t>932250080</t>
  </si>
  <si>
    <t>ST16_CD MANO DE OBRA - SISTEMA DE RIEGO</t>
  </si>
  <si>
    <t>970063104</t>
  </si>
  <si>
    <t>73904523</t>
  </si>
  <si>
    <t>CHINO ATAUCHI, SERGIO DENNIS</t>
  </si>
  <si>
    <t>957087369</t>
  </si>
  <si>
    <t>48556055</t>
  </si>
  <si>
    <t>ELGUERA GUTIERREZ, YONI</t>
  </si>
  <si>
    <t>974423476</t>
  </si>
  <si>
    <t>29553779</t>
  </si>
  <si>
    <t>ROJAS HUAMAN, BENEDICTA</t>
  </si>
  <si>
    <t>952486850</t>
  </si>
  <si>
    <t>23989837</t>
  </si>
  <si>
    <t>CHINO PAUCCAR, SANTIAGO</t>
  </si>
  <si>
    <t>951092040</t>
  </si>
  <si>
    <t>75659045</t>
  </si>
  <si>
    <t>RODRIGUEZ RAMOS, EDNIL PEDRO</t>
  </si>
  <si>
    <t>936332222</t>
  </si>
  <si>
    <t>75240755</t>
  </si>
  <si>
    <t>CABRERA ANCO, JAIME MILTON</t>
  </si>
  <si>
    <t>907507611</t>
  </si>
  <si>
    <t>74077906</t>
  </si>
  <si>
    <t>BEJARANO IGNACIO, ABEL JESUS</t>
  </si>
  <si>
    <t>921353940</t>
  </si>
  <si>
    <t>46228428</t>
  </si>
  <si>
    <t>AYALA LOZADA, EDGAR ALONSO</t>
  </si>
  <si>
    <t>908685880</t>
  </si>
  <si>
    <t>09983878</t>
  </si>
  <si>
    <t>NIETO VILLARREAL, ALEJANDRO MARTIN</t>
  </si>
  <si>
    <t>930943305</t>
  </si>
  <si>
    <t>OPERARIO DE AISLAMIENTO TERMICO</t>
  </si>
  <si>
    <t>07466541</t>
  </si>
  <si>
    <t>FLORES MENDOZA, ALFREDO ERNESTO</t>
  </si>
  <si>
    <t>952781987</t>
  </si>
  <si>
    <t>41184833</t>
  </si>
  <si>
    <t>AREVALO ALARCON, PETER</t>
  </si>
  <si>
    <t>974235074</t>
  </si>
  <si>
    <t>47435006</t>
  </si>
  <si>
    <t>SERRANO ZEGARRA, JORGE RONALD</t>
  </si>
  <si>
    <t>977181766</t>
  </si>
  <si>
    <t>43485010</t>
  </si>
  <si>
    <t>CAMACHO PALOMINO, LIBARDO</t>
  </si>
  <si>
    <t>919710128</t>
  </si>
  <si>
    <t>60573506</t>
  </si>
  <si>
    <t>OLORTEGUI CRUZ, JHAN ELVIO</t>
  </si>
  <si>
    <t>933954843</t>
  </si>
  <si>
    <t>930724260</t>
  </si>
  <si>
    <t>43626918</t>
  </si>
  <si>
    <t>VARGAS PEREZ, JORGE ELI</t>
  </si>
  <si>
    <t>932739426</t>
  </si>
  <si>
    <t>77916772</t>
  </si>
  <si>
    <t>TIRADO ABANTO, ADALI  YUDITH</t>
  </si>
  <si>
    <t>985042910</t>
  </si>
  <si>
    <t>77153953</t>
  </si>
  <si>
    <t>HUAMAN CHILLIHUANI, MARIBEL</t>
  </si>
  <si>
    <t>973447133</t>
  </si>
  <si>
    <t>45126056</t>
  </si>
  <si>
    <t>HUAMAN HANCCO, PLACIDA</t>
  </si>
  <si>
    <t>910967679</t>
  </si>
  <si>
    <t>60925387</t>
  </si>
  <si>
    <t>MAMANI SOTA, PAOLO ANDRE</t>
  </si>
  <si>
    <t>993864102</t>
  </si>
  <si>
    <t>61239624</t>
  </si>
  <si>
    <t>GUTIERREZ ALARCON, LUIS ALBERTO</t>
  </si>
  <si>
    <t>991379802</t>
  </si>
  <si>
    <t>43824815</t>
  </si>
  <si>
    <t>MACHACA MAMANI, YOBANA</t>
  </si>
  <si>
    <t>977911528</t>
  </si>
  <si>
    <t>41943842</t>
  </si>
  <si>
    <t>PILLCO LIMA, MONICA</t>
  </si>
  <si>
    <t>948097730</t>
  </si>
  <si>
    <t>47343469</t>
  </si>
  <si>
    <t>FALCON CHIRRE, TULIO MARIN</t>
  </si>
  <si>
    <t>953390890</t>
  </si>
  <si>
    <t>PMG_CSRT INTERVENCIÓN A CRV</t>
  </si>
  <si>
    <t>09567364</t>
  </si>
  <si>
    <t>ESTEBAN CELIS, JAVIER</t>
  </si>
  <si>
    <t>991397386</t>
  </si>
  <si>
    <t>97666649</t>
  </si>
  <si>
    <t>44648540</t>
  </si>
  <si>
    <t>SILVANO GALVEZ, LUIS RICHARD</t>
  </si>
  <si>
    <t>931320054</t>
  </si>
  <si>
    <t>901848240</t>
  </si>
  <si>
    <t>44140950</t>
  </si>
  <si>
    <t>BAUTISTA LOBON, ELENA MARIA</t>
  </si>
  <si>
    <t>901310985</t>
  </si>
  <si>
    <t>76257519</t>
  </si>
  <si>
    <t>NUÑUNCCA QUISPE, BRENDA FRANCINE</t>
  </si>
  <si>
    <t>957305818</t>
  </si>
  <si>
    <t>46907802</t>
  </si>
  <si>
    <t>ATA SAIRE, RAMIRO</t>
  </si>
  <si>
    <t>921230766</t>
  </si>
  <si>
    <t>60844222</t>
  </si>
  <si>
    <t>AYTE QUISPE, NOELIA</t>
  </si>
  <si>
    <t>972273903</t>
  </si>
  <si>
    <t>77924252</t>
  </si>
  <si>
    <t>CCARHUAS ARQQUE, PABLO</t>
  </si>
  <si>
    <t>913419347</t>
  </si>
  <si>
    <t>70267861</t>
  </si>
  <si>
    <t>OLIVARES LUERA, DANTE JUNIOR</t>
  </si>
  <si>
    <t>940864315</t>
  </si>
  <si>
    <t>72096114</t>
  </si>
  <si>
    <t>GUERRERO GARCIA, RICKY JAMPIER</t>
  </si>
  <si>
    <t>907411135</t>
  </si>
  <si>
    <t>45765842</t>
  </si>
  <si>
    <t>MASHACURI SIQUIHUA, NEMECIO</t>
  </si>
  <si>
    <t>982869269</t>
  </si>
  <si>
    <t>949313026</t>
  </si>
  <si>
    <t>71389626</t>
  </si>
  <si>
    <t>SALINAS MORALES, JAINER</t>
  </si>
  <si>
    <t>925767884</t>
  </si>
  <si>
    <t>43617470</t>
  </si>
  <si>
    <t>NOLASCO CONDORI, RICHARD JESUS</t>
  </si>
  <si>
    <t>949648767</t>
  </si>
  <si>
    <t>47707726</t>
  </si>
  <si>
    <t>HINSBI ESCALANTE, DARWIN DANIEL</t>
  </si>
  <si>
    <t>949447552</t>
  </si>
  <si>
    <t>43822506</t>
  </si>
  <si>
    <t>HUAMANI BORDA, DOMINGO GUZMAN</t>
  </si>
  <si>
    <t>927630516</t>
  </si>
  <si>
    <t>80090582</t>
  </si>
  <si>
    <t>LOPEZ GAMARRA, MARCO ANTONIO</t>
  </si>
  <si>
    <t>989608292</t>
  </si>
  <si>
    <t>75007430</t>
  </si>
  <si>
    <t>SANTAMARIA MIMBELA, JOSE MARIO</t>
  </si>
  <si>
    <t>973412652</t>
  </si>
  <si>
    <t>73323257</t>
  </si>
  <si>
    <t>VASQUEZ TASAYCO, MANUEL ALLEXANDER</t>
  </si>
  <si>
    <t>920047491</t>
  </si>
  <si>
    <t>80099819</t>
  </si>
  <si>
    <t>MEJIA DEXTRE, JORGE ERICKSSON</t>
  </si>
  <si>
    <t>947700733</t>
  </si>
  <si>
    <t>71769678</t>
  </si>
  <si>
    <t>ASENCIO MELGAREJO, JOSE ENRIQUE</t>
  </si>
  <si>
    <t>934802476</t>
  </si>
  <si>
    <t>41017037</t>
  </si>
  <si>
    <t>VALDERRAMA CARRANZA, PEDRO MARCIAL</t>
  </si>
  <si>
    <t>933502542</t>
  </si>
  <si>
    <t>74697234</t>
  </si>
  <si>
    <t>ASPAJO OBLITAS, ERNESTO</t>
  </si>
  <si>
    <t>997214595</t>
  </si>
  <si>
    <t>72582302</t>
  </si>
  <si>
    <t>QUISPE ATAUCURI, SAUL</t>
  </si>
  <si>
    <t>983760158</t>
  </si>
  <si>
    <t>61549655</t>
  </si>
  <si>
    <t>CHANCHARI RUIZ, GILER VICTORIANO</t>
  </si>
  <si>
    <t>925571639</t>
  </si>
  <si>
    <t>23949135</t>
  </si>
  <si>
    <t>PEZO CHAUCCA, DANIEL</t>
  </si>
  <si>
    <t>929534319</t>
  </si>
  <si>
    <t>43148506</t>
  </si>
  <si>
    <t>HUAMAN TORRES, MARCO ANTONIO</t>
  </si>
  <si>
    <t>960971939</t>
  </si>
  <si>
    <t>75484165</t>
  </si>
  <si>
    <t>ALVARADO ROÑA, WALTER</t>
  </si>
  <si>
    <t>962114702</t>
  </si>
  <si>
    <t>41819706</t>
  </si>
  <si>
    <t>NAQUICHE YARLEQUE, WALTER MIGUEL</t>
  </si>
  <si>
    <t>974917024</t>
  </si>
  <si>
    <t>80355259</t>
  </si>
  <si>
    <t>NUÑEZ VELASQUEZ, AUGUSTO</t>
  </si>
  <si>
    <t>991605277</t>
  </si>
  <si>
    <t>74691390</t>
  </si>
  <si>
    <t>HERRERA FLORES, CARLOS BRANDON ALFREDO</t>
  </si>
  <si>
    <t>974809710</t>
  </si>
  <si>
    <t>43283276</t>
  </si>
  <si>
    <t>HINSBI ESCALANTE, JHONATAN JESUS</t>
  </si>
  <si>
    <t>937769777</t>
  </si>
  <si>
    <t>40686453</t>
  </si>
  <si>
    <t>BARRERA DAZA, WILTON</t>
  </si>
  <si>
    <t>910431361</t>
  </si>
  <si>
    <t>75974839</t>
  </si>
  <si>
    <t>TERRONES BERECHE, SANTOS ARTEMIO ALDAIR</t>
  </si>
  <si>
    <t>907446362</t>
  </si>
  <si>
    <t>44786408</t>
  </si>
  <si>
    <t>PAREDES AREVALO, PAUL ALBERTO</t>
  </si>
  <si>
    <t>986392617</t>
  </si>
  <si>
    <t>76024739</t>
  </si>
  <si>
    <t>SUAREZ YAPIAS, JOAQUIN JOEL</t>
  </si>
  <si>
    <t>917815575</t>
  </si>
  <si>
    <t>73777549</t>
  </si>
  <si>
    <t>CHAPOÑAN DURAND, JESUS VICENTE</t>
  </si>
  <si>
    <t>939996366</t>
  </si>
  <si>
    <t>72412727</t>
  </si>
  <si>
    <t>HUARACCA ILLA, NESTOR FRAN</t>
  </si>
  <si>
    <t>982620918</t>
  </si>
  <si>
    <t>75007029</t>
  </si>
  <si>
    <t>ALIAGA ROJAS, KEVIN JAVIER</t>
  </si>
  <si>
    <t>927629437</t>
  </si>
  <si>
    <t>45245447</t>
  </si>
  <si>
    <t>MORI OLIVARES, ALEXANDER ANTHONY</t>
  </si>
  <si>
    <t>923788903</t>
  </si>
  <si>
    <t>70569277</t>
  </si>
  <si>
    <t>GOMEZ ECHEGARAY, JORGE  RAUL</t>
  </si>
  <si>
    <t>931876780</t>
  </si>
  <si>
    <t>44906997</t>
  </si>
  <si>
    <t>JANCCO CHACON, AUDAS</t>
  </si>
  <si>
    <t>963111123</t>
  </si>
  <si>
    <t>41711825</t>
  </si>
  <si>
    <t>CHACON CAMARGO, FREDY</t>
  </si>
  <si>
    <t>960364912</t>
  </si>
  <si>
    <t>45125001</t>
  </si>
  <si>
    <t>MAMANI QUISPE, PABLO</t>
  </si>
  <si>
    <t>934494628</t>
  </si>
  <si>
    <t>74942698</t>
  </si>
  <si>
    <t>MENDOZA SILVERA, JOSE MANUEL</t>
  </si>
  <si>
    <t>933309967</t>
  </si>
  <si>
    <t>70919986</t>
  </si>
  <si>
    <t>SURCO VILLAGRA, JUAN GRIMALDO</t>
  </si>
  <si>
    <t>986825857</t>
  </si>
  <si>
    <t>74854052</t>
  </si>
  <si>
    <t>JIBAJA HUAMAN, YEFER</t>
  </si>
  <si>
    <t>931560673</t>
  </si>
  <si>
    <t>934903132</t>
  </si>
  <si>
    <t>73755700</t>
  </si>
  <si>
    <t>YACILA BORJA, ITALO JUNIO</t>
  </si>
  <si>
    <t>910259109</t>
  </si>
  <si>
    <t>60019019</t>
  </si>
  <si>
    <t>QUISPE CCOLQUE, RUSOL JAZIRE</t>
  </si>
  <si>
    <t>926393490</t>
  </si>
  <si>
    <t>76518135</t>
  </si>
  <si>
    <t>HUILLCA GALIANO, DARWIN</t>
  </si>
  <si>
    <t>984230023</t>
  </si>
  <si>
    <t>77907653</t>
  </si>
  <si>
    <t>YAURI YAURI, HECTOR</t>
  </si>
  <si>
    <t>919565029</t>
  </si>
  <si>
    <t>76809695</t>
  </si>
  <si>
    <t>PINEDO FLORES, ANDRES ADRIAN</t>
  </si>
  <si>
    <t>944961508</t>
  </si>
  <si>
    <t>24004236</t>
  </si>
  <si>
    <t>SALCEDO CASTILLA, RIGOBERTO</t>
  </si>
  <si>
    <t>928934239</t>
  </si>
  <si>
    <t>70598250</t>
  </si>
  <si>
    <t>CCORISONCCO SOPANTA, MOISES</t>
  </si>
  <si>
    <t>916342811</t>
  </si>
  <si>
    <t>73739694</t>
  </si>
  <si>
    <t>HINOJOSA QUISPE, ABEL</t>
  </si>
  <si>
    <t>935560201</t>
  </si>
  <si>
    <t>74759873</t>
  </si>
  <si>
    <t>MUNDACA GARAY, FRANK MEYER</t>
  </si>
  <si>
    <t>901310849</t>
  </si>
  <si>
    <t>73820329</t>
  </si>
  <si>
    <t>OROSCO AMACHE, JAIME WALTER</t>
  </si>
  <si>
    <t>921835842</t>
  </si>
  <si>
    <t>973214354</t>
  </si>
  <si>
    <t>70141624</t>
  </si>
  <si>
    <t>HUAYABERO VIZCARRA, GERMAN</t>
  </si>
  <si>
    <t>942777076</t>
  </si>
  <si>
    <t>40172621</t>
  </si>
  <si>
    <t>TAPIA LOZANO, WILFREDO</t>
  </si>
  <si>
    <t>900830798</t>
  </si>
  <si>
    <t>71095018</t>
  </si>
  <si>
    <t>LOJA ESCOBEDO, HANS EMERSON</t>
  </si>
  <si>
    <t>987634923</t>
  </si>
  <si>
    <t>45010263</t>
  </si>
  <si>
    <t>ALVAREZ RIVADINEYRA, PAUL FRANKLIN</t>
  </si>
  <si>
    <t>980066686</t>
  </si>
  <si>
    <t>42170905</t>
  </si>
  <si>
    <t>VASQUEZ REVILLA, RAUL MAURICIO</t>
  </si>
  <si>
    <t>929750151</t>
  </si>
  <si>
    <t>45399468</t>
  </si>
  <si>
    <t>BARDALES BURGA, LUDWING LESTER</t>
  </si>
  <si>
    <t>929055103</t>
  </si>
  <si>
    <t>40736513</t>
  </si>
  <si>
    <t xml:space="preserve">CHIPANA ACUÑA, ALAN JOHN </t>
  </si>
  <si>
    <t>910768417</t>
  </si>
  <si>
    <t>74966858</t>
  </si>
  <si>
    <t>CRUZ EUSQUIZA, ABNER KINYO</t>
  </si>
  <si>
    <t>961828246</t>
  </si>
  <si>
    <t>47581332</t>
  </si>
  <si>
    <t>TTITO TTITO, MIGUEL ANGEL</t>
  </si>
  <si>
    <t>984930514</t>
  </si>
  <si>
    <t>47282757</t>
  </si>
  <si>
    <t>CARDENAS BAZAN, JONHATAN FRANCISCO</t>
  </si>
  <si>
    <t>914388896</t>
  </si>
  <si>
    <t>902745171</t>
  </si>
  <si>
    <t>40835936</t>
  </si>
  <si>
    <t>SOSA PEREZ, MIYER ELMER</t>
  </si>
  <si>
    <t>992506695</t>
  </si>
  <si>
    <t>61294650</t>
  </si>
  <si>
    <t>GUEVARA ALDEA, CRISTHIAN ALEXANDER</t>
  </si>
  <si>
    <t>924329991</t>
  </si>
  <si>
    <t>73666102</t>
  </si>
  <si>
    <t>DIAZ DIAZ, ANGEL BRANDON</t>
  </si>
  <si>
    <t>989183032</t>
  </si>
  <si>
    <t>73210696</t>
  </si>
  <si>
    <t>TUMPI ESPINOZA, RONALD MAXIMO MARCO</t>
  </si>
  <si>
    <t>930221281</t>
  </si>
  <si>
    <t>74301640</t>
  </si>
  <si>
    <t>BENITES TINEO, ANTHONY RONALDO</t>
  </si>
  <si>
    <t>972133673</t>
  </si>
  <si>
    <t>47944073</t>
  </si>
  <si>
    <t>PAREDES GOMEZ, CARLOS ENRIQUE</t>
  </si>
  <si>
    <t>955865473</t>
  </si>
  <si>
    <t>77088515</t>
  </si>
  <si>
    <t>TUME VALDIVIEZO, ALEX JUNIOR</t>
  </si>
  <si>
    <t>977365807</t>
  </si>
  <si>
    <t>61081712</t>
  </si>
  <si>
    <t>TOCTO GARAY, DIEGO HECTOR</t>
  </si>
  <si>
    <t>945735437</t>
  </si>
  <si>
    <t>23948149</t>
  </si>
  <si>
    <t>BORDA CCAHUANA, LEONARDO</t>
  </si>
  <si>
    <t>950335657</t>
  </si>
  <si>
    <t>75360536</t>
  </si>
  <si>
    <t>HURTADO VALDERRAMA, AURELIO</t>
  </si>
  <si>
    <t>931956218</t>
  </si>
  <si>
    <t>907289978</t>
  </si>
  <si>
    <t>45862352</t>
  </si>
  <si>
    <t>GOMEZ LOPEZ, ELIN YVAN</t>
  </si>
  <si>
    <t>947083745</t>
  </si>
  <si>
    <t>47553938</t>
  </si>
  <si>
    <t>PINEDO FLORES, FRANK JIMY</t>
  </si>
  <si>
    <t>908958691</t>
  </si>
  <si>
    <t>76316779</t>
  </si>
  <si>
    <t>OJEDA REYES, KEVIN RODESPIER</t>
  </si>
  <si>
    <t>910564394</t>
  </si>
  <si>
    <t>70793547</t>
  </si>
  <si>
    <t>CONDE GARCIA, WILLIAMS ROBERT</t>
  </si>
  <si>
    <t>941028135</t>
  </si>
  <si>
    <t>75948309</t>
  </si>
  <si>
    <t>SILVA MARIN, ELMER TITO</t>
  </si>
  <si>
    <t>991514806</t>
  </si>
  <si>
    <t>15959118</t>
  </si>
  <si>
    <t>ALVINES PACHECO, MANUEL BENJAMIN</t>
  </si>
  <si>
    <t>920206906</t>
  </si>
  <si>
    <t>20440567</t>
  </si>
  <si>
    <t>PEREZ SOTA, JESUS HELEN</t>
  </si>
  <si>
    <t>945273225</t>
  </si>
  <si>
    <t>44033154</t>
  </si>
  <si>
    <t>CARDENAS DAVILA, GROBER</t>
  </si>
  <si>
    <t>910292437</t>
  </si>
  <si>
    <t>42514657</t>
  </si>
  <si>
    <t>CAPRISTANO ATIRO, EDER  NELSON</t>
  </si>
  <si>
    <t>940434671</t>
  </si>
  <si>
    <t>70601344</t>
  </si>
  <si>
    <t>ESPINOZA ALEJABO, EDSON AARON</t>
  </si>
  <si>
    <t>945629130</t>
  </si>
  <si>
    <t>70300361</t>
  </si>
  <si>
    <t>CARHUAPUMA ANTON, LUIS BRAYAN</t>
  </si>
  <si>
    <t>931244658</t>
  </si>
  <si>
    <t>993852860</t>
  </si>
  <si>
    <t>42531297</t>
  </si>
  <si>
    <t>MADRID SAONA, JOSE CARLOS</t>
  </si>
  <si>
    <t>985328552</t>
  </si>
  <si>
    <t>70337385</t>
  </si>
  <si>
    <t>MENDOZA BICERREL, FAVIO JUNIOR</t>
  </si>
  <si>
    <t>978643766</t>
  </si>
  <si>
    <t>73076267</t>
  </si>
  <si>
    <t>KJUIRO PUMACHARA, ALEXANDER</t>
  </si>
  <si>
    <t>997719891</t>
  </si>
  <si>
    <t>40511194</t>
  </si>
  <si>
    <t>QUIROZ RIVEROS, EDGAR AMADOR</t>
  </si>
  <si>
    <t>939887325</t>
  </si>
  <si>
    <t>947098478</t>
  </si>
  <si>
    <t>41278257</t>
  </si>
  <si>
    <t>TORRES BUSTAMANTE, JIMMY OMAR</t>
  </si>
  <si>
    <t>958212941</t>
  </si>
  <si>
    <t>46744692</t>
  </si>
  <si>
    <t>CHANCAFE JUSTO, EDWIN JHONATAN</t>
  </si>
  <si>
    <t>976617734</t>
  </si>
  <si>
    <t>19252896</t>
  </si>
  <si>
    <t>YSLA GUARNIZ, JOSE MIGUEL</t>
  </si>
  <si>
    <t>949427019</t>
  </si>
  <si>
    <t>42530443</t>
  </si>
  <si>
    <t>DURAND DURAND, LUIS ENRIQUE</t>
  </si>
  <si>
    <t>906329578</t>
  </si>
  <si>
    <t>74370922</t>
  </si>
  <si>
    <t>FERNANDEZ MEGO, JUAN CARLOS</t>
  </si>
  <si>
    <t>908553872</t>
  </si>
  <si>
    <t>28483256</t>
  </si>
  <si>
    <t>DE LA CRUZ ASTIYAURI, ANGEL AMANCIO</t>
  </si>
  <si>
    <t>992772985</t>
  </si>
  <si>
    <t>46768876</t>
  </si>
  <si>
    <t>QUISPE HUACHO, HIRSZ JHOSLY</t>
  </si>
  <si>
    <t>933723771</t>
  </si>
  <si>
    <t>75590305</t>
  </si>
  <si>
    <t>CRUZADO VILLANUEVA, JOSE ANTONIO</t>
  </si>
  <si>
    <t>926272641</t>
  </si>
  <si>
    <t>76949717</t>
  </si>
  <si>
    <t>QUISPE PACHECO, ROMARIO</t>
  </si>
  <si>
    <t>959705010</t>
  </si>
  <si>
    <t>25308274</t>
  </si>
  <si>
    <t>CUSIHUAMAN HUARHUA, BENEDICTO</t>
  </si>
  <si>
    <t>921801329</t>
  </si>
  <si>
    <t>42409708</t>
  </si>
  <si>
    <t>HUANCA RAMOS, SEGUNDINO</t>
  </si>
  <si>
    <t>935780953</t>
  </si>
  <si>
    <t>25122718</t>
  </si>
  <si>
    <t>QUISPE CCAHUANA, VICENTE</t>
  </si>
  <si>
    <t>950753998</t>
  </si>
  <si>
    <t>44287166</t>
  </si>
  <si>
    <t>VILLEGAS CHAVEZ, ALFREDO ERNESTO</t>
  </si>
  <si>
    <t>969347125</t>
  </si>
  <si>
    <t>74458447</t>
  </si>
  <si>
    <t>CANSAYA CONDORI, BENIGNO MOISES</t>
  </si>
  <si>
    <t>916486088</t>
  </si>
  <si>
    <t>24983793</t>
  </si>
  <si>
    <t>VERA DELGADO, HECTOR</t>
  </si>
  <si>
    <t>947071465</t>
  </si>
  <si>
    <t>76374084</t>
  </si>
  <si>
    <t>CARRILLO VEGA, HIDDINK EDSON</t>
  </si>
  <si>
    <t>950110766</t>
  </si>
  <si>
    <t>71127241</t>
  </si>
  <si>
    <t>CARRASCO ACHAHUI, MAURICIO</t>
  </si>
  <si>
    <t>954763786</t>
  </si>
  <si>
    <t>43512242</t>
  </si>
  <si>
    <t>CCORAHUA RAMOS, TIMOTEO</t>
  </si>
  <si>
    <t>940043127</t>
  </si>
  <si>
    <t>42530041</t>
  </si>
  <si>
    <t>PEÑARANDA VARGAS, LUIS ALBERTO</t>
  </si>
  <si>
    <t>948584045</t>
  </si>
  <si>
    <t>47242471</t>
  </si>
  <si>
    <t>MENDEZ REYES, MARQUIN QUELVIN</t>
  </si>
  <si>
    <t>910890432</t>
  </si>
  <si>
    <t>76395006</t>
  </si>
  <si>
    <t>CUCHO RAMIREZ, JUAN JESUS</t>
  </si>
  <si>
    <t>931 609 910</t>
  </si>
  <si>
    <t>OFICIAL</t>
  </si>
  <si>
    <t>80120357</t>
  </si>
  <si>
    <t>CAÑARI BAEZ, LUIS</t>
  </si>
  <si>
    <t>950446136</t>
  </si>
  <si>
    <t>73029223</t>
  </si>
  <si>
    <t>CORREA ALARCON, GERSON DAVID</t>
  </si>
  <si>
    <t>902090815</t>
  </si>
  <si>
    <t>75968556</t>
  </si>
  <si>
    <t>LOPEZ YAMPASI, JEFFERSON FERDINAN</t>
  </si>
  <si>
    <t>926435759</t>
  </si>
  <si>
    <t>80581326</t>
  </si>
  <si>
    <t>VILCA QUISPE, SERAPIO</t>
  </si>
  <si>
    <t>928268815</t>
  </si>
  <si>
    <t>07764396</t>
  </si>
  <si>
    <t>OSCCORIMA ALHUAY, RAUL</t>
  </si>
  <si>
    <t>990333600</t>
  </si>
  <si>
    <t>QUISPE CATALAN,WILLIAMS</t>
  </si>
  <si>
    <t>APLICADOR DE ACABADOS</t>
  </si>
  <si>
    <t>42197065</t>
  </si>
  <si>
    <t>RUIZ VASQUEZ, NELSON</t>
  </si>
  <si>
    <t>921857406</t>
  </si>
  <si>
    <t>CAPATAZ SANITARIO</t>
  </si>
  <si>
    <t>48334684</t>
  </si>
  <si>
    <t>NAVARRO SALAS, JIMMY DANIEL</t>
  </si>
  <si>
    <t>917055473</t>
  </si>
  <si>
    <t>APOYO  ALMACÉN</t>
  </si>
  <si>
    <t>SEGURIDAD PATRIMONIAL</t>
  </si>
  <si>
    <t>PERSONAL TECNICO</t>
  </si>
  <si>
    <t>por regularizar papeleta de vacaciones</t>
  </si>
  <si>
    <t>papeleta de vacaciones por regularizar</t>
  </si>
  <si>
    <t>LUJAN VILLANQUE, JUAN  GUILLERMO</t>
  </si>
  <si>
    <t>Dias no contabilizables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</si>
</sst>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 #,##0.00_ ;_ * \-#,##0.00_ ;_ * \-??_ ;_ @_ "/>
    <numFmt numFmtId="165" formatCode="_(* #,##0.00_);_(* \(#,##0.00\);_(* \-??_);_(@_)"/>
    <numFmt numFmtId="166" formatCode="0\ %"/>
    <numFmt numFmtId="167" formatCode="_-* #,##0.00_-;\-* #,##0.00_-;_-* \-??_-;_-@_-"/>
    <numFmt numFmtId="168" formatCode="[$-F800]dddd&quot;, &quot;mmmm\ dd&quot;, &quot;yyyy"/>
    <numFmt numFmtId="169" formatCode="#,##0_ ;\-#,##0\ "/>
    <numFmt numFmtId="170" formatCode="dd/mm/yy;@"/>
    <numFmt numFmtId="171" formatCode="_-* #,##0_-;\-* #,##0_-;_-* \-??_-;_-@_-"/>
    <numFmt numFmtId="172" formatCode="d/m/yyyy;@"/>
    <numFmt numFmtId="173" formatCode="00000000"/>
    <numFmt numFmtId="174" formatCode="_-* #,##0_-;\-* #,##0_-;_-* \-_-;_-@_-"/>
    <numFmt numFmtId="175" formatCode="_(* #,##0.00_);_(* \(#,##0.00\);_(* &quot;-&quot;??_);_(@_)"/>
    <numFmt numFmtId="176" formatCode="#,##0.00&quot; &quot;;&quot;(&quot;#,##0.00&quot;)&quot;;&quot;-&quot;#&quot; &quot;;&quot; &quot;@&quot; &quot;"/>
    <numFmt numFmtId="177" formatCode="[$-F800]dddd\,\ mmmm\ dd\,\ yyyy"/>
    <numFmt numFmtId="178" formatCode="yyyy\-mm\-dd;@"/>
    <numFmt numFmtId="179" formatCode="[$-F400]h:mm:ss\ AM/PM"/>
    <numFmt numFmtId="180" formatCode="0.000"/>
  </numFmts>
  <fonts count="8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FF00"/>
      <name val="Arial"/>
      <family val="2"/>
      <charset val="1"/>
    </font>
    <font>
      <sz val="10"/>
      <color rgb="FF000000"/>
      <name val="Arial"/>
      <family val="2"/>
      <charset val="1"/>
    </font>
    <font>
      <sz val="11"/>
      <name val="Calibri"/>
      <family val="2"/>
      <charset val="1"/>
    </font>
    <font>
      <sz val="10"/>
      <name val="Arial"/>
      <family val="2"/>
      <charset val="1"/>
    </font>
    <font>
      <sz val="10"/>
      <name val="Comic Sans MS"/>
      <family val="4"/>
      <charset val="1"/>
    </font>
    <font>
      <sz val="8"/>
      <color rgb="FF000000"/>
      <name val="Arial"/>
      <family val="2"/>
      <charset val="1"/>
    </font>
    <font>
      <b/>
      <sz val="8"/>
      <color rgb="FF000000"/>
      <name val="Arial"/>
      <family val="2"/>
      <charset val="1"/>
    </font>
    <font>
      <sz val="8"/>
      <color rgb="FFFF0000"/>
      <name val="Arial"/>
      <family val="2"/>
      <charset val="1"/>
    </font>
    <font>
      <sz val="8"/>
      <color rgb="FFFFFFFF"/>
      <name val="Arial"/>
      <family val="2"/>
      <charset val="1"/>
    </font>
    <font>
      <b/>
      <i/>
      <sz val="8"/>
      <color rgb="FFFFFFFF"/>
      <name val="Arial"/>
      <family val="2"/>
      <charset val="1"/>
    </font>
    <font>
      <b/>
      <sz val="11"/>
      <name val="Arial"/>
      <family val="2"/>
      <charset val="1"/>
    </font>
    <font>
      <sz val="8"/>
      <name val="Arial"/>
      <family val="2"/>
      <charset val="1"/>
    </font>
    <font>
      <b/>
      <i/>
      <sz val="8"/>
      <name val="Arial"/>
      <family val="2"/>
      <charset val="1"/>
    </font>
    <font>
      <sz val="8"/>
      <color rgb="FF0D0D0D"/>
      <name val="Arial"/>
      <family val="2"/>
      <charset val="1"/>
    </font>
    <font>
      <sz val="7.5"/>
      <color rgb="FFFFFFFF"/>
      <name val="Arial"/>
      <family val="2"/>
      <charset val="1"/>
    </font>
    <font>
      <b/>
      <sz val="7.5"/>
      <color rgb="FFFFFFFF"/>
      <name val="Arial"/>
      <family val="2"/>
      <charset val="1"/>
    </font>
    <font>
      <sz val="7.5"/>
      <color rgb="FF000000"/>
      <name val="Arial"/>
      <family val="2"/>
      <charset val="1"/>
    </font>
    <font>
      <sz val="7.5"/>
      <name val="Arial"/>
      <family val="2"/>
      <charset val="1"/>
    </font>
    <font>
      <b/>
      <sz val="7.5"/>
      <color rgb="FF000000"/>
      <name val="Arial"/>
      <family val="2"/>
      <charset val="1"/>
    </font>
    <font>
      <b/>
      <sz val="8"/>
      <name val="Arial"/>
      <family val="2"/>
      <charset val="1"/>
    </font>
    <font>
      <b/>
      <sz val="8"/>
      <color rgb="FFFFFFFF"/>
      <name val="Arial"/>
      <family val="2"/>
      <charset val="1"/>
    </font>
    <font>
      <sz val="10"/>
      <color rgb="FF000000"/>
      <name val="Calibri"/>
      <family val="2"/>
      <charset val="1"/>
    </font>
    <font>
      <b/>
      <sz val="8"/>
      <color rgb="FF0000FF"/>
      <name val="Arial"/>
      <family val="2"/>
      <charset val="1"/>
    </font>
    <font>
      <u/>
      <sz val="11"/>
      <color rgb="FF0000FF"/>
      <name val="Calibri"/>
      <family val="2"/>
      <charset val="1"/>
    </font>
    <font>
      <sz val="10"/>
      <color rgb="FFFF0000"/>
      <name val="Calibri"/>
      <family val="2"/>
      <charset val="1"/>
    </font>
    <font>
      <sz val="10"/>
      <color rgb="FF0D0D0D"/>
      <name val="Calibri"/>
      <family val="2"/>
      <charset val="1"/>
    </font>
    <font>
      <sz val="10"/>
      <name val="Calibri"/>
      <family val="2"/>
      <charset val="1"/>
    </font>
    <font>
      <sz val="9"/>
      <color rgb="FF000000"/>
      <name val="Arial"/>
      <family val="2"/>
      <charset val="1"/>
    </font>
    <font>
      <b/>
      <sz val="11"/>
      <color rgb="FF1F497D"/>
      <name val="Calibri"/>
      <family val="2"/>
      <charset val="1"/>
    </font>
    <font>
      <sz val="11"/>
      <color rgb="FF000000"/>
      <name val="Calibri"/>
      <family val="2"/>
      <charset val="1"/>
    </font>
    <font>
      <sz val="8"/>
      <name val="Calibri"/>
      <family val="2"/>
      <charset val="1"/>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name val="Arial"/>
      <family val="2"/>
    </font>
    <font>
      <sz val="8"/>
      <color rgb="FF000000"/>
      <name val="Arial"/>
      <family val="2"/>
    </font>
    <font>
      <sz val="8"/>
      <name val="Arial"/>
      <family val="2"/>
    </font>
    <font>
      <sz val="9"/>
      <name val="Ariel"/>
    </font>
    <font>
      <sz val="9"/>
      <color rgb="FF000000"/>
      <name val="Ariel"/>
    </font>
    <font>
      <sz val="8"/>
      <color indexed="8"/>
      <name val="Arial"/>
      <family val="2"/>
    </font>
    <font>
      <sz val="11"/>
      <color rgb="FF000000"/>
      <name val="Calibri"/>
      <family val="2"/>
    </font>
    <font>
      <b/>
      <sz val="8"/>
      <name val="Arial"/>
      <family val="2"/>
    </font>
    <font>
      <sz val="10"/>
      <name val="Arial"/>
      <family val="2"/>
    </font>
    <font>
      <sz val="8"/>
      <color theme="1"/>
      <name val="Arial"/>
      <family val="2"/>
    </font>
    <font>
      <b/>
      <sz val="8"/>
      <color rgb="FFFFFFFF"/>
      <name val="Arial"/>
      <family val="2"/>
    </font>
    <font>
      <sz val="8"/>
      <color theme="0"/>
      <name val="Arial"/>
      <family val="2"/>
    </font>
    <font>
      <sz val="8"/>
      <color rgb="FFFF0000"/>
      <name val="Arial"/>
      <family val="2"/>
    </font>
    <font>
      <b/>
      <sz val="8"/>
      <color rgb="FF000000"/>
      <name val="Arial"/>
      <family val="2"/>
    </font>
    <font>
      <sz val="8"/>
      <color rgb="FFFFFFFF"/>
      <name val="Arial"/>
      <family val="2"/>
    </font>
    <font>
      <b/>
      <i/>
      <sz val="8"/>
      <color rgb="FFFFFFFF"/>
      <name val="Arial"/>
      <family val="2"/>
    </font>
    <font>
      <sz val="11"/>
      <color theme="1"/>
      <name val="Calibri"/>
      <family val="2"/>
      <charset val="1"/>
    </font>
    <font>
      <sz val="8"/>
      <color theme="1"/>
      <name val="Arial"/>
      <family val="2"/>
      <charset val="1"/>
    </font>
    <font>
      <b/>
      <sz val="8"/>
      <color theme="1"/>
      <name val="Arial"/>
      <family val="2"/>
      <charset val="1"/>
    </font>
    <font>
      <b/>
      <sz val="8"/>
      <color rgb="FFFF0000"/>
      <name val="Arial"/>
      <family val="2"/>
    </font>
    <font>
      <b/>
      <sz val="8"/>
      <color theme="0"/>
      <name val="Arial"/>
      <family val="2"/>
    </font>
    <font>
      <sz val="8"/>
      <color theme="1"/>
      <name val="Arial"/>
      <family val="2"/>
    </font>
    <font>
      <sz val="8"/>
      <color rgb="FF000000"/>
      <name val="Arial"/>
      <family val="2"/>
    </font>
    <font>
      <b/>
      <sz val="8"/>
      <color theme="1"/>
      <name val="Calibri"/>
      <family val="2"/>
      <scheme val="minor"/>
    </font>
    <font>
      <sz val="8"/>
      <name val="MS Sans Serif"/>
      <charset val="1"/>
    </font>
    <font>
      <sz val="8"/>
      <color rgb="FF000000"/>
      <name val="Arial"/>
    </font>
    <font>
      <sz val="8"/>
      <name val="Arial"/>
    </font>
  </fonts>
  <fills count="72">
    <fill>
      <patternFill patternType="none"/>
    </fill>
    <fill>
      <patternFill patternType="gray125"/>
    </fill>
    <fill>
      <patternFill patternType="solid">
        <fgColor rgb="FFEDEDED"/>
        <bgColor rgb="FFFFFFFF"/>
      </patternFill>
    </fill>
    <fill>
      <patternFill patternType="solid">
        <fgColor rgb="FF000000"/>
        <bgColor rgb="FF0D0D0D"/>
      </patternFill>
    </fill>
    <fill>
      <patternFill patternType="solid">
        <fgColor rgb="FFFFFFFF"/>
        <bgColor rgb="FFEDEDED"/>
      </patternFill>
    </fill>
    <fill>
      <patternFill patternType="solid">
        <fgColor rgb="FF000080"/>
        <bgColor rgb="FF002060"/>
      </patternFill>
    </fill>
    <fill>
      <patternFill patternType="solid">
        <fgColor rgb="FF0070C0"/>
        <bgColor rgb="FF008080"/>
      </patternFill>
    </fill>
    <fill>
      <patternFill patternType="solid">
        <fgColor rgb="FFFF0000"/>
        <bgColor rgb="FF9C0006"/>
      </patternFill>
    </fill>
    <fill>
      <patternFill patternType="solid">
        <fgColor rgb="FF92D050"/>
        <bgColor rgb="FF75F181"/>
      </patternFill>
    </fill>
    <fill>
      <patternFill patternType="solid">
        <fgColor rgb="FFD9D9D9"/>
        <bgColor rgb="FFEDEDED"/>
      </patternFill>
    </fill>
    <fill>
      <patternFill patternType="solid">
        <fgColor rgb="FF99FFCC"/>
        <bgColor rgb="FFCCFFFF"/>
      </patternFill>
    </fill>
    <fill>
      <patternFill patternType="solid">
        <fgColor rgb="FF00FFFF"/>
        <bgColor rgb="FF00FFFF"/>
      </patternFill>
    </fill>
    <fill>
      <patternFill patternType="solid">
        <fgColor rgb="FFFFCCCC"/>
        <bgColor rgb="FFFFC7CE"/>
      </patternFill>
    </fill>
    <fill>
      <patternFill patternType="solid">
        <fgColor rgb="FFCCFFFF"/>
        <bgColor rgb="FFCCFFFF"/>
      </patternFill>
    </fill>
    <fill>
      <patternFill patternType="solid">
        <fgColor rgb="FFFFC000"/>
        <bgColor rgb="FFFF9900"/>
      </patternFill>
    </fill>
    <fill>
      <patternFill patternType="solid">
        <fgColor rgb="FF93CDDD"/>
        <bgColor rgb="FF99FFCC"/>
      </patternFill>
    </fill>
    <fill>
      <patternFill patternType="solid">
        <fgColor rgb="FF75F181"/>
        <bgColor rgb="FF99FFCC"/>
      </patternFill>
    </fill>
    <fill>
      <patternFill patternType="solid">
        <fgColor rgb="FFFFFF99"/>
        <bgColor rgb="FFEDEDED"/>
      </patternFill>
    </fill>
    <fill>
      <patternFill patternType="solid">
        <fgColor rgb="FFFF9999"/>
        <bgColor rgb="FFFF99CC"/>
      </patternFill>
    </fill>
    <fill>
      <patternFill patternType="solid">
        <fgColor rgb="FFFF0000"/>
        <bgColor rgb="FF00808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rgb="FFEDEDED"/>
      </patternFill>
    </fill>
    <fill>
      <patternFill patternType="solid">
        <fgColor theme="8" tint="-0.249977111117893"/>
        <bgColor rgb="FF008080"/>
      </patternFill>
    </fill>
    <fill>
      <patternFill patternType="solid">
        <fgColor theme="0"/>
        <bgColor rgb="FF002060"/>
      </patternFill>
    </fill>
    <fill>
      <patternFill patternType="solid">
        <fgColor theme="0"/>
        <bgColor rgb="FF008080"/>
      </patternFill>
    </fill>
    <fill>
      <patternFill patternType="solid">
        <fgColor theme="0"/>
        <bgColor rgb="FF75F181"/>
      </patternFill>
    </fill>
    <fill>
      <patternFill patternType="solid">
        <fgColor theme="0"/>
        <bgColor rgb="FFCCFFFF"/>
      </patternFill>
    </fill>
    <fill>
      <patternFill patternType="solid">
        <fgColor theme="0"/>
        <bgColor rgb="FF00FFFF"/>
      </patternFill>
    </fill>
    <fill>
      <patternFill patternType="solid">
        <fgColor theme="0"/>
        <bgColor rgb="FFFF9900"/>
      </patternFill>
    </fill>
    <fill>
      <patternFill patternType="solid">
        <fgColor theme="0"/>
        <bgColor rgb="FFFFC7CE"/>
      </patternFill>
    </fill>
    <fill>
      <patternFill patternType="solid">
        <fgColor theme="0"/>
        <bgColor rgb="FF99FFCC"/>
      </patternFill>
    </fill>
    <fill>
      <patternFill patternType="solid">
        <fgColor rgb="FF92D050"/>
        <bgColor rgb="FF008080"/>
      </patternFill>
    </fill>
    <fill>
      <patternFill patternType="solid">
        <fgColor theme="4" tint="0.39997558519241921"/>
        <bgColor rgb="FF008080"/>
      </patternFill>
    </fill>
    <fill>
      <patternFill patternType="solid">
        <fgColor theme="2"/>
        <bgColor indexed="64"/>
      </patternFill>
    </fill>
    <fill>
      <patternFill patternType="solid">
        <fgColor theme="4" tint="-0.249977111117893"/>
        <bgColor rgb="FF008080"/>
      </patternFill>
    </fill>
    <fill>
      <patternFill patternType="solid">
        <fgColor rgb="FFFF0000"/>
        <bgColor indexed="64"/>
      </patternFill>
    </fill>
    <fill>
      <patternFill patternType="solid">
        <fgColor rgb="FFFFFF00"/>
        <bgColor indexed="64"/>
      </patternFill>
    </fill>
    <fill>
      <patternFill patternType="solid">
        <fgColor rgb="FFDCDCDC"/>
        <bgColor indexed="64"/>
      </patternFill>
    </fill>
    <fill>
      <patternFill patternType="solid">
        <fgColor theme="4" tint="0.59999389629810485"/>
        <bgColor rgb="FF99FFCC"/>
      </patternFill>
    </fill>
    <fill>
      <patternFill patternType="solid">
        <fgColor theme="4" tint="0.79998168889431442"/>
        <bgColor indexed="64"/>
      </patternFill>
    </fill>
    <fill>
      <patternFill patternType="solid">
        <fgColor rgb="FF99CCFF"/>
        <bgColor indexed="64"/>
      </patternFill>
    </fill>
  </fills>
  <borders count="65">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top/>
      <bottom/>
      <diagonal/>
    </border>
    <border>
      <left style="thin">
        <color auto="1"/>
      </left>
      <right style="thin">
        <color auto="1"/>
      </right>
      <top style="thin">
        <color auto="1"/>
      </top>
      <bottom/>
      <diagonal/>
    </border>
    <border>
      <left/>
      <right/>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bottom style="hair">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thin">
        <color auto="1"/>
      </top>
      <bottom style="thin">
        <color auto="1"/>
      </bottom>
      <diagonal/>
    </border>
    <border>
      <left style="thin">
        <color auto="1"/>
      </left>
      <right style="thin">
        <color auto="1"/>
      </right>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style="thin">
        <color auto="1"/>
      </right>
      <top/>
      <bottom/>
      <diagonal/>
    </border>
    <border>
      <left style="thin">
        <color auto="1"/>
      </left>
      <right style="thin">
        <color auto="1"/>
      </right>
      <top/>
      <bottom/>
      <diagonal/>
    </border>
    <border>
      <left style="medium">
        <color auto="1"/>
      </left>
      <right style="thin">
        <color auto="1"/>
      </right>
      <top/>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hair">
        <color auto="1"/>
      </top>
      <bottom/>
      <diagonal/>
    </border>
    <border>
      <left style="thin">
        <color auto="1"/>
      </left>
      <right style="medium">
        <color auto="1"/>
      </right>
      <top style="hair">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thin">
        <color auto="1"/>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86">
    <xf numFmtId="0" fontId="0" fillId="0" borderId="0"/>
    <xf numFmtId="165" fontId="35" fillId="0" borderId="0" applyBorder="0" applyProtection="0"/>
    <xf numFmtId="166" fontId="35" fillId="0" borderId="0" applyBorder="0" applyProtection="0"/>
    <xf numFmtId="0" fontId="29" fillId="0" borderId="0" applyBorder="0" applyProtection="0"/>
    <xf numFmtId="0" fontId="6" fillId="2" borderId="0" applyBorder="0" applyProtection="0">
      <alignment horizontal="left" vertical="center"/>
    </xf>
    <xf numFmtId="0" fontId="7" fillId="2" borderId="0" applyBorder="0" applyProtection="0">
      <alignment horizontal="left"/>
    </xf>
    <xf numFmtId="0" fontId="6" fillId="3" borderId="0" applyBorder="0" applyProtection="0">
      <alignment horizontal="left" vertical="center"/>
    </xf>
    <xf numFmtId="0" fontId="7" fillId="4" borderId="0" applyBorder="0" applyProtection="0">
      <alignment horizontal="left"/>
    </xf>
    <xf numFmtId="164" fontId="35" fillId="0" borderId="0" applyBorder="0" applyProtection="0"/>
    <xf numFmtId="165" fontId="35" fillId="0" borderId="0" applyBorder="0" applyProtection="0"/>
    <xf numFmtId="165" fontId="35" fillId="0" borderId="0" applyBorder="0" applyProtection="0"/>
    <xf numFmtId="165" fontId="35" fillId="0" borderId="0" applyBorder="0" applyProtection="0"/>
    <xf numFmtId="0" fontId="35" fillId="0" borderId="0"/>
    <xf numFmtId="0" fontId="8" fillId="0" borderId="0"/>
    <xf numFmtId="0" fontId="8" fillId="0" borderId="0"/>
    <xf numFmtId="0" fontId="35" fillId="0" borderId="0"/>
    <xf numFmtId="0" fontId="35" fillId="0" borderId="0"/>
    <xf numFmtId="0" fontId="35" fillId="0" borderId="0"/>
    <xf numFmtId="0" fontId="9" fillId="0" borderId="0"/>
    <xf numFmtId="0" fontId="35" fillId="0" borderId="0"/>
    <xf numFmtId="0" fontId="9" fillId="0" borderId="0"/>
    <xf numFmtId="0" fontId="9" fillId="0" borderId="0"/>
    <xf numFmtId="0" fontId="9" fillId="0" borderId="0"/>
    <xf numFmtId="0" fontId="9" fillId="0" borderId="0"/>
    <xf numFmtId="0" fontId="10" fillId="0" borderId="0"/>
    <xf numFmtId="0" fontId="9" fillId="0" borderId="0"/>
    <xf numFmtId="0" fontId="35" fillId="0" borderId="0"/>
    <xf numFmtId="0" fontId="35" fillId="0" borderId="0"/>
    <xf numFmtId="0" fontId="9" fillId="0" borderId="0"/>
    <xf numFmtId="0" fontId="9" fillId="0" borderId="0"/>
    <xf numFmtId="0" fontId="9" fillId="0" borderId="0"/>
    <xf numFmtId="0" fontId="10" fillId="0" borderId="0"/>
    <xf numFmtId="166" fontId="35" fillId="0" borderId="0" applyBorder="0" applyProtection="0"/>
    <xf numFmtId="0" fontId="37" fillId="0" borderId="0" applyNumberFormat="0" applyFill="0" applyBorder="0" applyAlignment="0" applyProtection="0"/>
    <xf numFmtId="0" fontId="38" fillId="0" borderId="39" applyNumberFormat="0" applyFill="0" applyAlignment="0" applyProtection="0"/>
    <xf numFmtId="0" fontId="39" fillId="0" borderId="40" applyNumberFormat="0" applyFill="0" applyAlignment="0" applyProtection="0"/>
    <xf numFmtId="0" fontId="40" fillId="0" borderId="41" applyNumberFormat="0" applyFill="0" applyAlignment="0" applyProtection="0"/>
    <xf numFmtId="0" fontId="40" fillId="0" borderId="0" applyNumberFormat="0" applyFill="0" applyBorder="0" applyAlignment="0" applyProtection="0"/>
    <xf numFmtId="0" fontId="41" fillId="20" borderId="0" applyNumberFormat="0" applyBorder="0" applyAlignment="0" applyProtection="0"/>
    <xf numFmtId="0" fontId="42" fillId="21" borderId="0" applyNumberFormat="0" applyBorder="0" applyAlignment="0" applyProtection="0"/>
    <xf numFmtId="0" fontId="44" fillId="23" borderId="42" applyNumberFormat="0" applyAlignment="0" applyProtection="0"/>
    <xf numFmtId="0" fontId="45" fillId="24" borderId="43" applyNumberFormat="0" applyAlignment="0" applyProtection="0"/>
    <xf numFmtId="0" fontId="46" fillId="24" borderId="42" applyNumberFormat="0" applyAlignment="0" applyProtection="0"/>
    <xf numFmtId="0" fontId="47" fillId="0" borderId="44" applyNumberFormat="0" applyFill="0" applyAlignment="0" applyProtection="0"/>
    <xf numFmtId="0" fontId="48" fillId="25" borderId="45" applyNumberFormat="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47" applyNumberFormat="0" applyFill="0" applyAlignment="0" applyProtection="0"/>
    <xf numFmtId="0" fontId="52"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2"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2"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2" fillId="3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2" fillId="43"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2" fillId="47" borderId="0" applyNumberFormat="0" applyBorder="0" applyAlignment="0" applyProtection="0"/>
    <xf numFmtId="0" fontId="5" fillId="48" borderId="0" applyNumberFormat="0" applyBorder="0" applyAlignment="0" applyProtection="0"/>
    <xf numFmtId="0" fontId="5" fillId="49" borderId="0" applyNumberFormat="0" applyBorder="0" applyAlignment="0" applyProtection="0"/>
    <xf numFmtId="0" fontId="5" fillId="0" borderId="0"/>
    <xf numFmtId="0" fontId="53" fillId="0" borderId="0" applyNumberFormat="0" applyFill="0" applyBorder="0" applyAlignment="0" applyProtection="0"/>
    <xf numFmtId="0" fontId="5" fillId="26" borderId="46" applyNumberFormat="0" applyFont="0" applyAlignment="0" applyProtection="0"/>
    <xf numFmtId="0" fontId="54" fillId="0" borderId="0"/>
    <xf numFmtId="0" fontId="43" fillId="22" borderId="0" applyNumberFormat="0" applyBorder="0" applyAlignment="0" applyProtection="0"/>
    <xf numFmtId="0" fontId="5" fillId="30" borderId="0" applyNumberFormat="0" applyBorder="0" applyAlignment="0" applyProtection="0"/>
    <xf numFmtId="0" fontId="5" fillId="34" borderId="0" applyNumberFormat="0" applyBorder="0" applyAlignment="0" applyProtection="0"/>
    <xf numFmtId="0" fontId="5" fillId="38" borderId="0" applyNumberFormat="0" applyBorder="0" applyAlignment="0" applyProtection="0"/>
    <xf numFmtId="0" fontId="5" fillId="42" borderId="0" applyNumberFormat="0" applyBorder="0" applyAlignment="0" applyProtection="0"/>
    <xf numFmtId="0" fontId="5" fillId="46" borderId="0" applyNumberFormat="0" applyBorder="0" applyAlignment="0" applyProtection="0"/>
    <xf numFmtId="0" fontId="5" fillId="50" borderId="0" applyNumberFormat="0" applyBorder="0" applyAlignment="0" applyProtection="0"/>
    <xf numFmtId="43" fontId="5" fillId="0" borderId="0" applyFont="0" applyFill="0" applyBorder="0" applyAlignment="0" applyProtection="0"/>
    <xf numFmtId="0" fontId="53" fillId="0" borderId="0" applyNumberFormat="0" applyFill="0" applyBorder="0" applyAlignment="0" applyProtection="0"/>
    <xf numFmtId="175" fontId="4" fillId="0" borderId="0" applyFont="0" applyFill="0" applyBorder="0" applyAlignment="0" applyProtection="0"/>
    <xf numFmtId="176" fontId="60" fillId="0" borderId="0"/>
    <xf numFmtId="0" fontId="62" fillId="0" borderId="0"/>
    <xf numFmtId="0" fontId="3" fillId="0" borderId="0"/>
    <xf numFmtId="0" fontId="2" fillId="0" borderId="0"/>
    <xf numFmtId="0" fontId="78" fillId="0" borderId="0" applyAlignment="0">
      <alignment vertical="top" wrapText="1"/>
      <protection locked="0"/>
    </xf>
    <xf numFmtId="0" fontId="1" fillId="0" borderId="0"/>
  </cellStyleXfs>
  <cellXfs count="461">
    <xf numFmtId="0" fontId="0" fillId="0" borderId="0" xfId="0"/>
    <xf numFmtId="0" fontId="11" fillId="0" borderId="0" xfId="0" applyFont="1" applyAlignment="1">
      <alignment horizontal="center" vertical="center"/>
    </xf>
    <xf numFmtId="49" fontId="11" fillId="0" borderId="0" xfId="0" applyNumberFormat="1" applyFont="1" applyAlignment="1">
      <alignment horizontal="center" vertical="center"/>
    </xf>
    <xf numFmtId="166" fontId="11" fillId="0" borderId="0" xfId="0" applyNumberFormat="1" applyFont="1" applyAlignment="1">
      <alignment horizontal="center" vertical="center"/>
    </xf>
    <xf numFmtId="0" fontId="11" fillId="0" borderId="0" xfId="0" applyFont="1" applyAlignment="1">
      <alignment vertical="center"/>
    </xf>
    <xf numFmtId="2" fontId="12" fillId="0" borderId="0" xfId="0" applyNumberFormat="1" applyFont="1" applyAlignment="1">
      <alignment horizontal="center" vertical="center"/>
    </xf>
    <xf numFmtId="2" fontId="13" fillId="0" borderId="0" xfId="0" applyNumberFormat="1" applyFont="1" applyAlignment="1">
      <alignment horizontal="center" vertical="center"/>
    </xf>
    <xf numFmtId="167" fontId="12" fillId="0" borderId="0" xfId="0" applyNumberFormat="1" applyFont="1" applyAlignment="1">
      <alignment horizontal="center" vertical="center"/>
    </xf>
    <xf numFmtId="167" fontId="11" fillId="0" borderId="0" xfId="0" applyNumberFormat="1" applyFont="1" applyAlignment="1">
      <alignment horizontal="center" vertical="center"/>
    </xf>
    <xf numFmtId="0" fontId="0" fillId="0" borderId="0" xfId="0" applyAlignment="1">
      <alignment horizontal="center"/>
    </xf>
    <xf numFmtId="0" fontId="14" fillId="4" borderId="0" xfId="0" applyFont="1" applyFill="1" applyAlignment="1">
      <alignment horizontal="center" vertical="center"/>
    </xf>
    <xf numFmtId="49" fontId="15" fillId="4" borderId="0" xfId="31" applyNumberFormat="1" applyFont="1" applyFill="1" applyAlignment="1" applyProtection="1">
      <alignment vertical="center"/>
      <protection hidden="1"/>
    </xf>
    <xf numFmtId="2" fontId="14" fillId="0" borderId="0" xfId="31" applyNumberFormat="1" applyFont="1" applyAlignment="1" applyProtection="1">
      <alignment horizontal="center"/>
      <protection hidden="1"/>
    </xf>
    <xf numFmtId="0" fontId="14" fillId="0" borderId="0" xfId="31" applyFont="1" applyAlignment="1" applyProtection="1">
      <alignment horizontal="center"/>
      <protection hidden="1"/>
    </xf>
    <xf numFmtId="2" fontId="14" fillId="0" borderId="0" xfId="31" applyNumberFormat="1" applyFont="1" applyAlignment="1" applyProtection="1">
      <alignment horizontal="center" vertical="center"/>
      <protection hidden="1"/>
    </xf>
    <xf numFmtId="0" fontId="14" fillId="0" borderId="0" xfId="31" applyFont="1" applyAlignment="1" applyProtection="1">
      <alignment horizontal="center" vertical="center"/>
      <protection hidden="1"/>
    </xf>
    <xf numFmtId="49" fontId="17" fillId="4" borderId="0" xfId="31" applyNumberFormat="1" applyFont="1" applyFill="1" applyAlignment="1" applyProtection="1">
      <alignment vertical="center"/>
      <protection hidden="1"/>
    </xf>
    <xf numFmtId="166" fontId="16" fillId="0" borderId="0" xfId="31" applyNumberFormat="1" applyFont="1" applyAlignment="1" applyProtection="1">
      <alignment horizontal="center" vertical="center"/>
      <protection hidden="1"/>
    </xf>
    <xf numFmtId="166" fontId="16" fillId="0" borderId="0" xfId="31" applyNumberFormat="1" applyFont="1" applyAlignment="1" applyProtection="1">
      <alignment vertical="center"/>
      <protection hidden="1"/>
    </xf>
    <xf numFmtId="0" fontId="18" fillId="0" borderId="0" xfId="31" applyFont="1" applyAlignment="1" applyProtection="1">
      <alignment vertical="center"/>
      <protection hidden="1"/>
    </xf>
    <xf numFmtId="49" fontId="19" fillId="0" borderId="0" xfId="31" applyNumberFormat="1" applyFont="1" applyAlignment="1" applyProtection="1">
      <alignment horizontal="center"/>
      <protection hidden="1"/>
    </xf>
    <xf numFmtId="0" fontId="20" fillId="5" borderId="2" xfId="0" applyFont="1" applyFill="1" applyBorder="1" applyAlignment="1">
      <alignment horizontal="center" vertical="center" wrapText="1"/>
    </xf>
    <xf numFmtId="0" fontId="22" fillId="0" borderId="0" xfId="0" applyFont="1"/>
    <xf numFmtId="0" fontId="23" fillId="8" borderId="2" xfId="0" applyFont="1" applyFill="1" applyBorder="1" applyAlignment="1" applyProtection="1">
      <alignment horizontal="center" vertical="center" wrapText="1"/>
      <protection locked="0"/>
    </xf>
    <xf numFmtId="167" fontId="22" fillId="12" borderId="2" xfId="0" applyNumberFormat="1" applyFont="1" applyFill="1" applyBorder="1" applyAlignment="1">
      <alignment horizontal="center" vertical="center"/>
    </xf>
    <xf numFmtId="0" fontId="24" fillId="0" borderId="0" xfId="0" applyFont="1" applyAlignment="1">
      <alignment horizontal="center" vertical="center"/>
    </xf>
    <xf numFmtId="2" fontId="20" fillId="6" borderId="5" xfId="30" applyNumberFormat="1" applyFont="1" applyFill="1" applyBorder="1" applyAlignment="1" applyProtection="1">
      <alignment horizontal="center" vertical="center" wrapText="1"/>
      <protection locked="0"/>
    </xf>
    <xf numFmtId="2" fontId="20" fillId="6" borderId="6" xfId="30" applyNumberFormat="1" applyFont="1" applyFill="1" applyBorder="1" applyAlignment="1" applyProtection="1">
      <alignment horizontal="center" vertical="center" wrapText="1"/>
      <protection locked="0"/>
    </xf>
    <xf numFmtId="167" fontId="20" fillId="6" borderId="6" xfId="30" applyNumberFormat="1" applyFont="1" applyFill="1" applyBorder="1" applyAlignment="1" applyProtection="1">
      <alignment horizontal="center" vertical="center" wrapText="1"/>
      <protection locked="0"/>
    </xf>
    <xf numFmtId="167" fontId="20" fillId="6" borderId="6" xfId="2" applyNumberFormat="1" applyFont="1" applyFill="1" applyBorder="1" applyAlignment="1" applyProtection="1">
      <alignment horizontal="center" vertical="center" wrapText="1"/>
    </xf>
    <xf numFmtId="166" fontId="20" fillId="6" borderId="6" xfId="2" applyFont="1" applyFill="1" applyBorder="1" applyAlignment="1" applyProtection="1">
      <alignment horizontal="center" vertical="center" wrapText="1"/>
    </xf>
    <xf numFmtId="166" fontId="20" fillId="6" borderId="7" xfId="2" applyFont="1" applyFill="1" applyBorder="1" applyAlignment="1" applyProtection="1">
      <alignment horizontal="center" vertical="center" wrapText="1"/>
    </xf>
    <xf numFmtId="2" fontId="20" fillId="7" borderId="5" xfId="30" applyNumberFormat="1" applyFont="1" applyFill="1" applyBorder="1" applyAlignment="1" applyProtection="1">
      <alignment horizontal="center" vertical="center" wrapText="1"/>
      <protection locked="0"/>
    </xf>
    <xf numFmtId="2" fontId="20" fillId="7" borderId="6" xfId="30" applyNumberFormat="1" applyFont="1" applyFill="1" applyBorder="1" applyAlignment="1" applyProtection="1">
      <alignment horizontal="center" vertical="center" wrapText="1"/>
      <protection locked="0"/>
    </xf>
    <xf numFmtId="167" fontId="20" fillId="7" borderId="6" xfId="30" applyNumberFormat="1" applyFont="1" applyFill="1" applyBorder="1" applyAlignment="1" applyProtection="1">
      <alignment horizontal="center" vertical="center" wrapText="1"/>
      <protection locked="0"/>
    </xf>
    <xf numFmtId="167" fontId="20" fillId="7" borderId="6" xfId="2" applyNumberFormat="1" applyFont="1" applyFill="1" applyBorder="1" applyAlignment="1" applyProtection="1">
      <alignment horizontal="center" vertical="center" wrapText="1"/>
    </xf>
    <xf numFmtId="166" fontId="20" fillId="7" borderId="6" xfId="2" applyFont="1" applyFill="1" applyBorder="1" applyAlignment="1" applyProtection="1">
      <alignment horizontal="center" vertical="center" wrapText="1"/>
    </xf>
    <xf numFmtId="166" fontId="20" fillId="7" borderId="7" xfId="2" applyFont="1" applyFill="1" applyBorder="1" applyAlignment="1" applyProtection="1">
      <alignment horizontal="center" vertical="center" wrapText="1"/>
    </xf>
    <xf numFmtId="166" fontId="22" fillId="13" borderId="2" xfId="2" applyFont="1" applyFill="1" applyBorder="1" applyAlignment="1" applyProtection="1">
      <alignment horizontal="center" vertical="center" wrapText="1"/>
    </xf>
    <xf numFmtId="167" fontId="22" fillId="12" borderId="2" xfId="0" applyNumberFormat="1" applyFont="1" applyFill="1" applyBorder="1" applyAlignment="1">
      <alignment horizontal="center" vertical="center" wrapText="1"/>
    </xf>
    <xf numFmtId="167" fontId="22" fillId="14" borderId="2" xfId="0" applyNumberFormat="1" applyFont="1" applyFill="1" applyBorder="1" applyAlignment="1">
      <alignment horizontal="center" vertical="center" wrapText="1"/>
    </xf>
    <xf numFmtId="167" fontId="22" fillId="15" borderId="2" xfId="0" applyNumberFormat="1" applyFont="1" applyFill="1" applyBorder="1" applyAlignment="1">
      <alignment horizontal="center" vertical="center" wrapText="1"/>
    </xf>
    <xf numFmtId="170" fontId="22" fillId="15" borderId="2" xfId="0" applyNumberFormat="1" applyFont="1" applyFill="1" applyBorder="1" applyAlignment="1">
      <alignment horizontal="center" vertical="center" wrapText="1"/>
    </xf>
    <xf numFmtId="167" fontId="22" fillId="16" borderId="2" xfId="18" applyNumberFormat="1" applyFont="1" applyFill="1" applyBorder="1" applyAlignment="1">
      <alignment horizontal="center" vertical="center" wrapText="1"/>
    </xf>
    <xf numFmtId="0" fontId="20" fillId="6" borderId="2" xfId="0" applyFont="1" applyFill="1" applyBorder="1" applyAlignment="1">
      <alignment horizontal="center" vertical="center" wrapText="1"/>
    </xf>
    <xf numFmtId="0" fontId="22" fillId="0" borderId="0" xfId="0" applyFont="1" applyAlignment="1">
      <alignment horizontal="center"/>
    </xf>
    <xf numFmtId="0" fontId="17" fillId="0" borderId="8" xfId="29" applyFont="1" applyBorder="1" applyAlignment="1" applyProtection="1">
      <alignment horizontal="center" vertical="center"/>
      <protection hidden="1"/>
    </xf>
    <xf numFmtId="49" fontId="11" fillId="0" borderId="9" xfId="0" applyNumberFormat="1" applyFont="1" applyBorder="1" applyAlignment="1">
      <alignment horizontal="center" vertical="center"/>
    </xf>
    <xf numFmtId="166" fontId="11" fillId="0" borderId="9" xfId="0" applyNumberFormat="1" applyFont="1" applyBorder="1" applyAlignment="1">
      <alignment horizontal="center" vertical="center"/>
    </xf>
    <xf numFmtId="165" fontId="11" fillId="0" borderId="9" xfId="1" applyFont="1" applyBorder="1" applyAlignment="1" applyProtection="1">
      <alignment vertical="center"/>
    </xf>
    <xf numFmtId="165" fontId="11" fillId="0" borderId="9" xfId="1" applyFont="1" applyBorder="1" applyAlignment="1" applyProtection="1">
      <alignment horizontal="left" vertical="center"/>
    </xf>
    <xf numFmtId="14" fontId="11" fillId="0" borderId="9" xfId="24" applyNumberFormat="1" applyFont="1" applyBorder="1" applyAlignment="1">
      <alignment horizontal="center" vertical="center"/>
    </xf>
    <xf numFmtId="14" fontId="11" fillId="0" borderId="10" xfId="24" applyNumberFormat="1" applyFont="1" applyBorder="1" applyAlignment="1">
      <alignment horizontal="center" vertical="center"/>
    </xf>
    <xf numFmtId="14" fontId="11" fillId="0" borderId="10" xfId="1" applyNumberFormat="1" applyFont="1" applyBorder="1" applyAlignment="1" applyProtection="1">
      <alignment horizontal="center" vertical="center"/>
    </xf>
    <xf numFmtId="2" fontId="11" fillId="0" borderId="11" xfId="1" applyNumberFormat="1" applyFont="1" applyBorder="1" applyAlignment="1" applyProtection="1">
      <alignment horizontal="center" vertical="center"/>
    </xf>
    <xf numFmtId="2" fontId="17" fillId="0" borderId="12" xfId="1" applyNumberFormat="1" applyFont="1" applyBorder="1" applyAlignment="1" applyProtection="1">
      <alignment horizontal="center" vertical="center"/>
    </xf>
    <xf numFmtId="167" fontId="11" fillId="0" borderId="9" xfId="1" applyNumberFormat="1" applyFont="1" applyBorder="1" applyAlignment="1" applyProtection="1">
      <alignment horizontal="center" vertical="center"/>
    </xf>
    <xf numFmtId="2" fontId="17" fillId="0" borderId="9" xfId="1" applyNumberFormat="1" applyFont="1" applyBorder="1" applyAlignment="1" applyProtection="1">
      <alignment horizontal="center" vertical="center"/>
    </xf>
    <xf numFmtId="167" fontId="17" fillId="0" borderId="9" xfId="0" applyNumberFormat="1" applyFont="1" applyBorder="1" applyAlignment="1">
      <alignment horizontal="center" vertical="center"/>
    </xf>
    <xf numFmtId="167" fontId="17" fillId="0" borderId="13" xfId="0" applyNumberFormat="1" applyFont="1" applyBorder="1" applyAlignment="1">
      <alignment horizontal="center" vertical="center"/>
    </xf>
    <xf numFmtId="2" fontId="11" fillId="0" borderId="8" xfId="1" applyNumberFormat="1" applyFont="1" applyBorder="1" applyAlignment="1" applyProtection="1">
      <alignment horizontal="center" vertical="center"/>
    </xf>
    <xf numFmtId="2" fontId="17" fillId="0" borderId="9" xfId="0" applyNumberFormat="1" applyFont="1" applyBorder="1" applyAlignment="1">
      <alignment horizontal="center" vertical="center"/>
    </xf>
    <xf numFmtId="2" fontId="11" fillId="0" borderId="14" xfId="1" applyNumberFormat="1" applyFont="1" applyBorder="1" applyAlignment="1" applyProtection="1">
      <alignment horizontal="center" vertical="center"/>
    </xf>
    <xf numFmtId="2" fontId="17" fillId="0" borderId="15" xfId="1" applyNumberFormat="1" applyFont="1" applyBorder="1" applyAlignment="1" applyProtection="1">
      <alignment horizontal="center" vertical="center"/>
    </xf>
    <xf numFmtId="167" fontId="11" fillId="0" borderId="15" xfId="1" applyNumberFormat="1" applyFont="1" applyBorder="1" applyAlignment="1" applyProtection="1">
      <alignment horizontal="center" vertical="center"/>
    </xf>
    <xf numFmtId="167" fontId="17" fillId="0" borderId="15" xfId="0" applyNumberFormat="1" applyFont="1" applyBorder="1" applyAlignment="1">
      <alignment horizontal="center" vertical="center"/>
    </xf>
    <xf numFmtId="167" fontId="17" fillId="0" borderId="16" xfId="0" applyNumberFormat="1" applyFont="1" applyBorder="1" applyAlignment="1">
      <alignment horizontal="center" vertical="center"/>
    </xf>
    <xf numFmtId="167" fontId="17" fillId="0" borderId="17" xfId="0" applyNumberFormat="1" applyFont="1" applyBorder="1" applyAlignment="1">
      <alignment horizontal="center" vertical="center"/>
    </xf>
    <xf numFmtId="0" fontId="17" fillId="0" borderId="0" xfId="0" applyFont="1" applyAlignment="1">
      <alignment vertical="center"/>
    </xf>
    <xf numFmtId="171" fontId="25" fillId="0" borderId="2" xfId="1" applyNumberFormat="1" applyFont="1" applyBorder="1" applyAlignment="1" applyProtection="1">
      <alignment horizontal="center" vertical="center"/>
    </xf>
    <xf numFmtId="171" fontId="25" fillId="0" borderId="18" xfId="1" applyNumberFormat="1" applyFont="1" applyBorder="1" applyAlignment="1" applyProtection="1">
      <alignment horizontal="center" vertical="center"/>
    </xf>
    <xf numFmtId="171" fontId="25" fillId="0" borderId="17" xfId="1" applyNumberFormat="1" applyFont="1" applyBorder="1" applyAlignment="1" applyProtection="1">
      <alignment horizontal="center" vertical="center"/>
    </xf>
    <xf numFmtId="171" fontId="26" fillId="4" borderId="0" xfId="1" applyNumberFormat="1" applyFont="1" applyFill="1" applyBorder="1" applyAlignment="1" applyProtection="1">
      <alignment horizontal="center" vertical="center"/>
    </xf>
    <xf numFmtId="167" fontId="17" fillId="0" borderId="18" xfId="1" applyNumberFormat="1" applyFont="1" applyBorder="1" applyAlignment="1" applyProtection="1">
      <alignment horizontal="center" vertical="center"/>
    </xf>
    <xf numFmtId="0" fontId="11" fillId="0" borderId="9" xfId="0" applyFont="1" applyBorder="1" applyAlignment="1">
      <alignment horizontal="center" vertical="center"/>
    </xf>
    <xf numFmtId="167" fontId="17" fillId="4" borderId="9" xfId="0" applyNumberFormat="1" applyFont="1" applyFill="1" applyBorder="1" applyAlignment="1">
      <alignment horizontal="center" vertical="center"/>
    </xf>
    <xf numFmtId="2" fontId="11" fillId="0" borderId="9" xfId="1" applyNumberFormat="1" applyFont="1" applyBorder="1" applyAlignment="1" applyProtection="1">
      <alignment horizontal="center" vertical="center"/>
    </xf>
    <xf numFmtId="167" fontId="17" fillId="0" borderId="19" xfId="0" applyNumberFormat="1" applyFont="1" applyBorder="1" applyAlignment="1">
      <alignment horizontal="center" vertical="center"/>
    </xf>
    <xf numFmtId="171" fontId="17" fillId="0" borderId="20" xfId="1" applyNumberFormat="1" applyFont="1" applyBorder="1" applyAlignment="1" applyProtection="1">
      <alignment horizontal="center" vertical="center"/>
    </xf>
    <xf numFmtId="171" fontId="25" fillId="0" borderId="21" xfId="1" applyNumberFormat="1" applyFont="1" applyBorder="1" applyAlignment="1" applyProtection="1">
      <alignment horizontal="center" vertical="center"/>
    </xf>
    <xf numFmtId="171" fontId="17" fillId="0" borderId="22" xfId="1" applyNumberFormat="1" applyFont="1" applyBorder="1" applyAlignment="1" applyProtection="1">
      <alignment horizontal="center" vertical="center"/>
    </xf>
    <xf numFmtId="3" fontId="27" fillId="17" borderId="23" xfId="0" applyNumberFormat="1" applyFont="1" applyFill="1" applyBorder="1" applyAlignment="1">
      <alignment horizontal="center" vertical="center"/>
    </xf>
    <xf numFmtId="171" fontId="25" fillId="0" borderId="24" xfId="1" applyNumberFormat="1" applyFont="1" applyBorder="1" applyAlignment="1" applyProtection="1">
      <alignment horizontal="center" vertical="center"/>
    </xf>
    <xf numFmtId="3" fontId="27" fillId="17" borderId="24" xfId="0" applyNumberFormat="1" applyFont="1" applyFill="1" applyBorder="1" applyAlignment="1">
      <alignment horizontal="center" vertical="center"/>
    </xf>
    <xf numFmtId="167" fontId="17" fillId="0" borderId="24" xfId="1" applyNumberFormat="1" applyFont="1" applyBorder="1" applyAlignment="1" applyProtection="1">
      <alignment horizontal="center" vertical="center"/>
    </xf>
    <xf numFmtId="0" fontId="17" fillId="0" borderId="24" xfId="0" applyFont="1" applyBorder="1" applyAlignment="1">
      <alignment vertical="center"/>
    </xf>
    <xf numFmtId="0" fontId="17" fillId="0" borderId="25" xfId="0" applyFont="1" applyBorder="1" applyAlignment="1">
      <alignment vertical="center"/>
    </xf>
    <xf numFmtId="171" fontId="17" fillId="0" borderId="8" xfId="1" applyNumberFormat="1" applyFont="1" applyBorder="1" applyAlignment="1" applyProtection="1">
      <alignment horizontal="center" vertical="center"/>
    </xf>
    <xf numFmtId="171" fontId="25" fillId="0" borderId="9" xfId="1" applyNumberFormat="1" applyFont="1" applyBorder="1" applyAlignment="1" applyProtection="1">
      <alignment horizontal="center" vertical="center"/>
    </xf>
    <xf numFmtId="171" fontId="17" fillId="0" borderId="10" xfId="1" applyNumberFormat="1" applyFont="1" applyBorder="1" applyAlignment="1" applyProtection="1">
      <alignment horizontal="center" vertical="center"/>
    </xf>
    <xf numFmtId="171" fontId="25" fillId="0" borderId="26" xfId="1" applyNumberFormat="1" applyFont="1" applyBorder="1" applyAlignment="1" applyProtection="1">
      <alignment horizontal="center" vertical="center"/>
    </xf>
    <xf numFmtId="167" fontId="17" fillId="0" borderId="26" xfId="1" applyNumberFormat="1" applyFont="1" applyBorder="1" applyAlignment="1" applyProtection="1">
      <alignment horizontal="center" vertical="center"/>
    </xf>
    <xf numFmtId="0" fontId="17" fillId="0" borderId="26" xfId="0" applyFont="1" applyBorder="1" applyAlignment="1">
      <alignment vertical="center"/>
    </xf>
    <xf numFmtId="0" fontId="17" fillId="0" borderId="27" xfId="0" applyFont="1" applyBorder="1" applyAlignment="1">
      <alignment vertical="center"/>
    </xf>
    <xf numFmtId="172" fontId="25" fillId="0" borderId="26" xfId="1" applyNumberFormat="1" applyFont="1" applyBorder="1" applyAlignment="1" applyProtection="1">
      <alignment horizontal="center" vertical="center"/>
    </xf>
    <xf numFmtId="165" fontId="11" fillId="4" borderId="9" xfId="1" applyFont="1" applyFill="1" applyBorder="1" applyAlignment="1" applyProtection="1">
      <alignment horizontal="left" vertical="center"/>
    </xf>
    <xf numFmtId="0" fontId="0" fillId="0" borderId="19" xfId="0" applyBorder="1"/>
    <xf numFmtId="171" fontId="25" fillId="0" borderId="28" xfId="1" applyNumberFormat="1" applyFont="1" applyBorder="1" applyAlignment="1" applyProtection="1">
      <alignment horizontal="center" vertical="center"/>
    </xf>
    <xf numFmtId="167" fontId="17" fillId="0" borderId="28" xfId="1" applyNumberFormat="1" applyFont="1" applyBorder="1" applyAlignment="1" applyProtection="1">
      <alignment horizontal="center" vertical="center"/>
    </xf>
    <xf numFmtId="0" fontId="17" fillId="0" borderId="28" xfId="0" applyFont="1" applyBorder="1" applyAlignment="1">
      <alignment vertical="center"/>
    </xf>
    <xf numFmtId="0" fontId="17" fillId="0" borderId="29" xfId="0" applyFont="1" applyBorder="1" applyAlignment="1">
      <alignment vertical="center"/>
    </xf>
    <xf numFmtId="0" fontId="17" fillId="0" borderId="0" xfId="29" applyFont="1" applyAlignment="1" applyProtection="1">
      <alignment horizontal="center" vertical="center"/>
      <protection hidden="1"/>
    </xf>
    <xf numFmtId="165" fontId="11" fillId="0" borderId="0" xfId="1" applyFont="1" applyBorder="1" applyAlignment="1" applyProtection="1">
      <alignment vertical="center"/>
    </xf>
    <xf numFmtId="165" fontId="11" fillId="0" borderId="0" xfId="1" applyFont="1" applyBorder="1" applyAlignment="1" applyProtection="1">
      <alignment horizontal="left" vertical="center"/>
    </xf>
    <xf numFmtId="14" fontId="11" fillId="0" borderId="0" xfId="24" applyNumberFormat="1" applyFont="1" applyAlignment="1">
      <alignment horizontal="center" vertical="center"/>
    </xf>
    <xf numFmtId="2" fontId="11" fillId="0" borderId="0" xfId="1" applyNumberFormat="1" applyFont="1" applyBorder="1" applyAlignment="1" applyProtection="1">
      <alignment horizontal="center" vertical="center"/>
    </xf>
    <xf numFmtId="2" fontId="17" fillId="0" borderId="0" xfId="1" applyNumberFormat="1" applyFont="1" applyBorder="1" applyAlignment="1" applyProtection="1">
      <alignment horizontal="center" vertical="center"/>
    </xf>
    <xf numFmtId="167" fontId="11" fillId="0" borderId="0" xfId="1" applyNumberFormat="1" applyFont="1" applyBorder="1" applyAlignment="1" applyProtection="1">
      <alignment horizontal="center" vertical="center"/>
    </xf>
    <xf numFmtId="167" fontId="17" fillId="0" borderId="0" xfId="0" applyNumberFormat="1" applyFont="1" applyAlignment="1">
      <alignment horizontal="center" vertical="center"/>
    </xf>
    <xf numFmtId="171" fontId="17" fillId="0" borderId="0" xfId="1" applyNumberFormat="1" applyFont="1" applyBorder="1" applyAlignment="1" applyProtection="1">
      <alignment horizontal="center" vertical="center"/>
    </xf>
    <xf numFmtId="171" fontId="25" fillId="0" borderId="0" xfId="1" applyNumberFormat="1" applyFont="1" applyBorder="1" applyAlignment="1" applyProtection="1">
      <alignment horizontal="center" vertical="center"/>
    </xf>
    <xf numFmtId="171" fontId="25" fillId="0" borderId="30" xfId="1" applyNumberFormat="1" applyFont="1" applyBorder="1" applyAlignment="1" applyProtection="1">
      <alignment horizontal="center" vertical="center"/>
    </xf>
    <xf numFmtId="167" fontId="17" fillId="0" borderId="0" xfId="1" applyNumberFormat="1" applyFont="1" applyBorder="1" applyAlignment="1" applyProtection="1">
      <alignment horizontal="center" vertical="center"/>
    </xf>
    <xf numFmtId="0" fontId="17" fillId="0" borderId="31" xfId="29" applyFont="1" applyBorder="1" applyAlignment="1" applyProtection="1">
      <alignment horizontal="center" vertical="center"/>
      <protection hidden="1"/>
    </xf>
    <xf numFmtId="49" fontId="11" fillId="0" borderId="31" xfId="0" applyNumberFormat="1" applyFont="1" applyBorder="1" applyAlignment="1">
      <alignment horizontal="center" vertical="center"/>
    </xf>
    <xf numFmtId="166" fontId="11" fillId="0" borderId="31" xfId="0" applyNumberFormat="1" applyFont="1" applyBorder="1" applyAlignment="1">
      <alignment horizontal="center" vertical="center"/>
    </xf>
    <xf numFmtId="165" fontId="11" fillId="0" borderId="31" xfId="1" applyFont="1" applyBorder="1" applyAlignment="1" applyProtection="1">
      <alignment vertical="center"/>
    </xf>
    <xf numFmtId="165" fontId="11" fillId="0" borderId="31" xfId="1" applyFont="1" applyBorder="1" applyAlignment="1" applyProtection="1">
      <alignment horizontal="left" vertical="center"/>
    </xf>
    <xf numFmtId="14" fontId="11" fillId="0" borderId="31" xfId="24" applyNumberFormat="1" applyFont="1" applyBorder="1" applyAlignment="1">
      <alignment horizontal="center" vertical="center"/>
    </xf>
    <xf numFmtId="14" fontId="11" fillId="0" borderId="31" xfId="1" applyNumberFormat="1" applyFont="1" applyBorder="1" applyAlignment="1" applyProtection="1">
      <alignment horizontal="center" vertical="center"/>
    </xf>
    <xf numFmtId="167" fontId="17" fillId="0" borderId="31" xfId="0" applyNumberFormat="1" applyFont="1" applyBorder="1" applyAlignment="1">
      <alignment horizontal="center" vertical="center"/>
    </xf>
    <xf numFmtId="171" fontId="25" fillId="0" borderId="31" xfId="1" applyNumberFormat="1" applyFont="1" applyBorder="1" applyAlignment="1" applyProtection="1">
      <alignment horizontal="center" vertical="center"/>
    </xf>
    <xf numFmtId="14" fontId="11" fillId="0" borderId="0" xfId="0" applyNumberFormat="1" applyFont="1" applyAlignment="1">
      <alignment horizontal="center" vertical="center"/>
    </xf>
    <xf numFmtId="0" fontId="28" fillId="0" borderId="2" xfId="0" applyFont="1" applyBorder="1" applyAlignment="1">
      <alignment horizontal="center"/>
    </xf>
    <xf numFmtId="0" fontId="29" fillId="0" borderId="0" xfId="3" applyBorder="1" applyAlignment="1" applyProtection="1">
      <alignment horizontal="center" vertical="center"/>
    </xf>
    <xf numFmtId="173" fontId="17" fillId="0" borderId="2" xfId="0" applyNumberFormat="1" applyFont="1" applyBorder="1"/>
    <xf numFmtId="166" fontId="11" fillId="0" borderId="0" xfId="0" applyNumberFormat="1" applyFont="1" applyAlignment="1">
      <alignment horizontal="left" vertical="center"/>
    </xf>
    <xf numFmtId="0" fontId="11" fillId="0" borderId="0" xfId="0" applyFont="1" applyAlignment="1">
      <alignment horizontal="left" vertical="center"/>
    </xf>
    <xf numFmtId="167" fontId="27" fillId="0" borderId="0" xfId="0" applyNumberFormat="1" applyFont="1" applyAlignment="1">
      <alignment vertical="center"/>
    </xf>
    <xf numFmtId="0" fontId="27" fillId="0" borderId="0" xfId="0" applyFont="1" applyAlignment="1">
      <alignment horizontal="center" vertical="center"/>
    </xf>
    <xf numFmtId="174" fontId="27" fillId="0" borderId="0" xfId="0" applyNumberFormat="1" applyFont="1" applyAlignment="1">
      <alignment vertical="center"/>
    </xf>
    <xf numFmtId="167" fontId="27" fillId="0" borderId="0" xfId="0" applyNumberFormat="1" applyFont="1" applyAlignment="1">
      <alignment horizontal="center" vertical="center"/>
    </xf>
    <xf numFmtId="0" fontId="27" fillId="0" borderId="0" xfId="0" applyFont="1" applyAlignment="1">
      <alignment vertical="center"/>
    </xf>
    <xf numFmtId="174" fontId="30" fillId="0" borderId="2" xfId="0" applyNumberFormat="1" applyFont="1" applyBorder="1" applyAlignment="1">
      <alignment horizontal="center" vertical="center" wrapText="1"/>
    </xf>
    <xf numFmtId="174" fontId="30" fillId="0" borderId="0" xfId="0" applyNumberFormat="1" applyFont="1" applyAlignment="1">
      <alignment horizontal="center" vertical="center" wrapText="1"/>
    </xf>
    <xf numFmtId="167" fontId="31" fillId="12" borderId="2" xfId="0" applyNumberFormat="1" applyFont="1" applyFill="1" applyBorder="1" applyAlignment="1">
      <alignment horizontal="center" vertical="center" wrapText="1"/>
    </xf>
    <xf numFmtId="0" fontId="31" fillId="12" borderId="2" xfId="0" applyFont="1" applyFill="1" applyBorder="1" applyAlignment="1">
      <alignment horizontal="center" vertical="center" wrapText="1"/>
    </xf>
    <xf numFmtId="174" fontId="31" fillId="12" borderId="2" xfId="0" applyNumberFormat="1" applyFont="1" applyFill="1" applyBorder="1" applyAlignment="1">
      <alignment horizontal="center" vertical="center" wrapText="1"/>
    </xf>
    <xf numFmtId="167" fontId="27" fillId="16" borderId="2" xfId="20" applyNumberFormat="1" applyFont="1" applyFill="1" applyBorder="1" applyAlignment="1">
      <alignment horizontal="center" vertical="center" wrapText="1"/>
    </xf>
    <xf numFmtId="49" fontId="25" fillId="4" borderId="0" xfId="31" applyNumberFormat="1" applyFont="1" applyFill="1" applyAlignment="1" applyProtection="1">
      <alignment vertical="center"/>
      <protection hidden="1"/>
    </xf>
    <xf numFmtId="167" fontId="32" fillId="4" borderId="2" xfId="1" applyNumberFormat="1" applyFont="1" applyFill="1" applyBorder="1" applyAlignment="1" applyProtection="1">
      <alignment vertical="center"/>
    </xf>
    <xf numFmtId="0" fontId="32" fillId="4" borderId="2" xfId="1" applyNumberFormat="1" applyFont="1" applyFill="1" applyBorder="1" applyAlignment="1" applyProtection="1">
      <alignment horizontal="center" vertical="center"/>
    </xf>
    <xf numFmtId="174" fontId="32" fillId="4" borderId="2" xfId="1" applyNumberFormat="1" applyFont="1" applyFill="1" applyBorder="1" applyAlignment="1" applyProtection="1">
      <alignment vertical="center"/>
    </xf>
    <xf numFmtId="167" fontId="27" fillId="0" borderId="2" xfId="0" applyNumberFormat="1" applyFont="1" applyBorder="1" applyAlignment="1">
      <alignment horizontal="center" vertical="center"/>
    </xf>
    <xf numFmtId="166" fontId="16" fillId="0" borderId="0" xfId="31" applyNumberFormat="1" applyFont="1" applyAlignment="1" applyProtection="1">
      <alignment horizontal="left" vertical="center"/>
      <protection hidden="1"/>
    </xf>
    <xf numFmtId="0" fontId="18" fillId="0" borderId="0" xfId="31" applyFont="1" applyAlignment="1" applyProtection="1">
      <alignment horizontal="left" vertical="center"/>
      <protection hidden="1"/>
    </xf>
    <xf numFmtId="49" fontId="19" fillId="0" borderId="0" xfId="31" applyNumberFormat="1" applyFont="1" applyProtection="1">
      <protection hidden="1"/>
    </xf>
    <xf numFmtId="0" fontId="30" fillId="0" borderId="2" xfId="0" applyFont="1" applyBorder="1" applyAlignment="1">
      <alignment horizontal="center" vertical="center" wrapText="1"/>
    </xf>
    <xf numFmtId="16" fontId="20" fillId="6" borderId="5" xfId="30" applyNumberFormat="1" applyFont="1" applyFill="1" applyBorder="1" applyAlignment="1" applyProtection="1">
      <alignment horizontal="center" vertical="center" wrapText="1"/>
      <protection locked="0"/>
    </xf>
    <xf numFmtId="0" fontId="33" fillId="0" borderId="26" xfId="0" applyFont="1" applyBorder="1" applyAlignment="1">
      <alignment horizontal="center" vertical="center"/>
    </xf>
    <xf numFmtId="0" fontId="33" fillId="0" borderId="26" xfId="0" applyFont="1" applyBorder="1" applyAlignment="1">
      <alignment horizontal="left" vertical="center"/>
    </xf>
    <xf numFmtId="0" fontId="34" fillId="0" borderId="0" xfId="0" applyFont="1"/>
    <xf numFmtId="0" fontId="32" fillId="0" borderId="9" xfId="0" applyFont="1" applyBorder="1" applyAlignment="1">
      <alignment horizontal="center" vertical="center"/>
    </xf>
    <xf numFmtId="0" fontId="30" fillId="0" borderId="9" xfId="0" applyFont="1" applyBorder="1" applyAlignment="1">
      <alignment horizontal="left" vertical="center"/>
    </xf>
    <xf numFmtId="0" fontId="32" fillId="0" borderId="9" xfId="0" applyFont="1" applyBorder="1" applyAlignment="1">
      <alignment vertical="center"/>
    </xf>
    <xf numFmtId="170" fontId="32" fillId="0" borderId="9" xfId="0" applyNumberFormat="1" applyFont="1" applyBorder="1" applyAlignment="1">
      <alignment horizontal="center" vertical="center"/>
    </xf>
    <xf numFmtId="0" fontId="32" fillId="0" borderId="2" xfId="0" applyFont="1" applyBorder="1" applyAlignment="1">
      <alignment horizontal="center" vertical="center"/>
    </xf>
    <xf numFmtId="0" fontId="32" fillId="0" borderId="2" xfId="0" applyFont="1" applyBorder="1" applyAlignment="1">
      <alignment vertical="center"/>
    </xf>
    <xf numFmtId="170" fontId="32" fillId="0" borderId="2" xfId="0" applyNumberFormat="1" applyFont="1" applyBorder="1" applyAlignment="1">
      <alignment horizontal="center" vertical="center"/>
    </xf>
    <xf numFmtId="16" fontId="20" fillId="19" borderId="5" xfId="30" applyNumberFormat="1" applyFont="1" applyFill="1" applyBorder="1" applyAlignment="1" applyProtection="1">
      <alignment horizontal="center" vertical="center" wrapText="1"/>
      <protection locked="0"/>
    </xf>
    <xf numFmtId="2" fontId="20" fillId="19" borderId="5" xfId="30" applyNumberFormat="1" applyFont="1" applyFill="1" applyBorder="1" applyAlignment="1" applyProtection="1">
      <alignment horizontal="center" vertical="center" wrapText="1"/>
      <protection locked="0"/>
    </xf>
    <xf numFmtId="167" fontId="17" fillId="0" borderId="2" xfId="1" applyNumberFormat="1" applyFont="1" applyBorder="1" applyAlignment="1" applyProtection="1">
      <alignment horizontal="center" vertical="center"/>
    </xf>
    <xf numFmtId="0" fontId="17" fillId="4" borderId="0" xfId="0" applyFont="1" applyFill="1" applyAlignment="1">
      <alignment vertical="center"/>
    </xf>
    <xf numFmtId="167" fontId="17" fillId="0" borderId="9" xfId="1" applyNumberFormat="1" applyFont="1" applyBorder="1" applyAlignment="1" applyProtection="1">
      <alignment horizontal="center" vertical="center"/>
    </xf>
    <xf numFmtId="0" fontId="33" fillId="0" borderId="0" xfId="0" applyFont="1" applyAlignment="1">
      <alignment horizontal="left" vertical="center"/>
    </xf>
    <xf numFmtId="49" fontId="33" fillId="0" borderId="0" xfId="0" applyNumberFormat="1" applyFont="1" applyAlignment="1">
      <alignment horizontal="left" vertical="center"/>
    </xf>
    <xf numFmtId="49" fontId="0" fillId="0" borderId="0" xfId="0" applyNumberFormat="1"/>
    <xf numFmtId="2" fontId="13" fillId="0" borderId="0" xfId="31" applyNumberFormat="1" applyFont="1" applyAlignment="1" applyProtection="1">
      <alignment horizontal="center"/>
      <protection hidden="1"/>
    </xf>
    <xf numFmtId="0" fontId="57" fillId="51" borderId="26" xfId="29" applyFont="1" applyFill="1" applyBorder="1" applyAlignment="1" applyProtection="1">
      <alignment horizontal="center" vertical="center"/>
      <protection hidden="1"/>
    </xf>
    <xf numFmtId="49" fontId="58" fillId="51" borderId="26" xfId="0" applyNumberFormat="1" applyFont="1" applyFill="1" applyBorder="1" applyAlignment="1">
      <alignment horizontal="center" vertical="center"/>
    </xf>
    <xf numFmtId="43" fontId="27" fillId="52" borderId="26" xfId="0" applyNumberFormat="1" applyFont="1" applyFill="1" applyBorder="1" applyAlignment="1">
      <alignment horizontal="center" vertical="center"/>
    </xf>
    <xf numFmtId="3" fontId="27" fillId="52" borderId="26" xfId="0" applyNumberFormat="1" applyFont="1" applyFill="1" applyBorder="1" applyAlignment="1">
      <alignment horizontal="center" vertical="center"/>
    </xf>
    <xf numFmtId="0" fontId="57" fillId="51" borderId="26" xfId="0" applyFont="1" applyFill="1" applyBorder="1" applyAlignment="1">
      <alignment horizontal="left" vertical="center"/>
    </xf>
    <xf numFmtId="49" fontId="59" fillId="0" borderId="0" xfId="0" applyNumberFormat="1" applyFont="1" applyAlignment="1">
      <alignment horizontal="left" vertical="center" wrapText="1"/>
    </xf>
    <xf numFmtId="0" fontId="58" fillId="51" borderId="26" xfId="0" applyFont="1" applyFill="1" applyBorder="1" applyAlignment="1">
      <alignment horizontal="center" vertical="center"/>
    </xf>
    <xf numFmtId="0" fontId="58" fillId="51" borderId="26" xfId="0" applyFont="1" applyFill="1" applyBorder="1" applyAlignment="1">
      <alignment horizontal="left" vertical="center"/>
    </xf>
    <xf numFmtId="165" fontId="58" fillId="51" borderId="26" xfId="1" applyFont="1" applyFill="1" applyBorder="1" applyAlignment="1" applyProtection="1">
      <alignment horizontal="left" vertical="center"/>
    </xf>
    <xf numFmtId="14" fontId="58" fillId="51" borderId="26" xfId="24" applyNumberFormat="1" applyFont="1" applyFill="1" applyBorder="1" applyAlignment="1">
      <alignment horizontal="center" vertical="center"/>
    </xf>
    <xf numFmtId="14" fontId="33" fillId="51" borderId="26" xfId="24" applyNumberFormat="1" applyFont="1" applyFill="1" applyBorder="1" applyAlignment="1">
      <alignment horizontal="center" vertical="center"/>
    </xf>
    <xf numFmtId="2" fontId="11" fillId="51" borderId="26" xfId="1" applyNumberFormat="1" applyFont="1" applyFill="1" applyBorder="1" applyAlignment="1" applyProtection="1">
      <alignment horizontal="center" vertical="center"/>
    </xf>
    <xf numFmtId="0" fontId="22" fillId="51" borderId="0" xfId="0" applyFont="1" applyFill="1"/>
    <xf numFmtId="43" fontId="17" fillId="51" borderId="26" xfId="1" applyNumberFormat="1" applyFont="1" applyFill="1" applyBorder="1" applyAlignment="1" applyProtection="1">
      <alignment horizontal="center" vertical="center"/>
    </xf>
    <xf numFmtId="43" fontId="25" fillId="51" borderId="26" xfId="1" applyNumberFormat="1" applyFont="1" applyFill="1" applyBorder="1" applyAlignment="1" applyProtection="1">
      <alignment horizontal="center" vertical="center"/>
    </xf>
    <xf numFmtId="167" fontId="17" fillId="51" borderId="26" xfId="0" applyNumberFormat="1" applyFont="1" applyFill="1" applyBorder="1" applyAlignment="1">
      <alignment vertical="center"/>
    </xf>
    <xf numFmtId="167" fontId="17" fillId="51" borderId="26" xfId="1" applyNumberFormat="1" applyFont="1" applyFill="1" applyBorder="1" applyAlignment="1" applyProtection="1">
      <alignment horizontal="center" vertical="center"/>
    </xf>
    <xf numFmtId="0" fontId="17" fillId="51" borderId="26" xfId="0" applyFont="1" applyFill="1" applyBorder="1" applyAlignment="1">
      <alignment vertical="center"/>
    </xf>
    <xf numFmtId="0" fontId="17" fillId="51" borderId="0" xfId="0" applyFont="1" applyFill="1" applyAlignment="1">
      <alignment vertical="center"/>
    </xf>
    <xf numFmtId="0" fontId="20" fillId="54" borderId="49" xfId="0" applyFont="1" applyFill="1" applyBorder="1" applyAlignment="1">
      <alignment horizontal="center" vertical="center" wrapText="1"/>
    </xf>
    <xf numFmtId="49" fontId="20" fillId="54" borderId="50" xfId="0" applyNumberFormat="1" applyFont="1" applyFill="1" applyBorder="1" applyAlignment="1">
      <alignment horizontal="center" vertical="center" wrapText="1"/>
    </xf>
    <xf numFmtId="0" fontId="20" fillId="54" borderId="50" xfId="0" applyFont="1" applyFill="1" applyBorder="1" applyAlignment="1">
      <alignment horizontal="center" vertical="center" wrapText="1"/>
    </xf>
    <xf numFmtId="0" fontId="20" fillId="54" borderId="50" xfId="0" applyFont="1" applyFill="1" applyBorder="1" applyAlignment="1">
      <alignment horizontal="left" vertical="center" wrapText="1"/>
    </xf>
    <xf numFmtId="0" fontId="20" fillId="54" borderId="17" xfId="0" applyFont="1" applyFill="1" applyBorder="1" applyAlignment="1">
      <alignment horizontal="center" vertical="center" wrapText="1"/>
    </xf>
    <xf numFmtId="0" fontId="20" fillId="54" borderId="0" xfId="0" applyFont="1" applyFill="1" applyAlignment="1">
      <alignment horizontal="center" vertical="center" wrapText="1"/>
    </xf>
    <xf numFmtId="2" fontId="20" fillId="55" borderId="49" xfId="30" applyNumberFormat="1" applyFont="1" applyFill="1" applyBorder="1" applyAlignment="1" applyProtection="1">
      <alignment horizontal="center" vertical="center" wrapText="1"/>
      <protection locked="0"/>
    </xf>
    <xf numFmtId="2" fontId="20" fillId="55" borderId="0" xfId="30" applyNumberFormat="1" applyFont="1" applyFill="1" applyAlignment="1" applyProtection="1">
      <alignment horizontal="center" vertical="center" wrapText="1"/>
      <protection locked="0"/>
    </xf>
    <xf numFmtId="2" fontId="20" fillId="55" borderId="51" xfId="30" applyNumberFormat="1" applyFont="1" applyFill="1" applyBorder="1" applyAlignment="1" applyProtection="1">
      <alignment horizontal="center" vertical="center" wrapText="1"/>
      <protection locked="0"/>
    </xf>
    <xf numFmtId="16" fontId="20" fillId="55" borderId="49" xfId="30" applyNumberFormat="1" applyFont="1" applyFill="1" applyBorder="1" applyAlignment="1" applyProtection="1">
      <alignment horizontal="center" vertical="center" wrapText="1"/>
      <protection locked="0"/>
    </xf>
    <xf numFmtId="3" fontId="22" fillId="56" borderId="18" xfId="0" applyNumberFormat="1" applyFont="1" applyFill="1" applyBorder="1" applyAlignment="1">
      <alignment horizontal="center" vertical="center" wrapText="1"/>
    </xf>
    <xf numFmtId="0" fontId="23" fillId="56" borderId="18" xfId="0" applyFont="1" applyFill="1" applyBorder="1" applyAlignment="1" applyProtection="1">
      <alignment horizontal="center" vertical="center" wrapText="1"/>
      <protection locked="0"/>
    </xf>
    <xf numFmtId="0" fontId="23" fillId="56" borderId="0" xfId="0" applyFont="1" applyFill="1" applyAlignment="1" applyProtection="1">
      <alignment horizontal="center" vertical="center" wrapText="1"/>
      <protection locked="0"/>
    </xf>
    <xf numFmtId="0" fontId="23" fillId="56" borderId="17" xfId="0" applyFont="1" applyFill="1" applyBorder="1" applyAlignment="1" applyProtection="1">
      <alignment horizontal="center" vertical="center" wrapText="1"/>
      <protection locked="0"/>
    </xf>
    <xf numFmtId="3" fontId="24" fillId="52" borderId="17" xfId="0" applyNumberFormat="1" applyFont="1" applyFill="1" applyBorder="1" applyAlignment="1">
      <alignment horizontal="center" vertical="center" wrapText="1"/>
    </xf>
    <xf numFmtId="169" fontId="22" fillId="57" borderId="0" xfId="0" applyNumberFormat="1" applyFont="1" applyFill="1" applyAlignment="1">
      <alignment horizontal="center" vertical="center" wrapText="1"/>
    </xf>
    <xf numFmtId="166" fontId="22" fillId="57" borderId="18" xfId="2" applyFont="1" applyFill="1" applyBorder="1" applyAlignment="1" applyProtection="1">
      <alignment horizontal="center" vertical="center" wrapText="1"/>
    </xf>
    <xf numFmtId="3" fontId="22" fillId="58" borderId="0" xfId="0" applyNumberFormat="1" applyFont="1" applyFill="1" applyAlignment="1">
      <alignment horizontal="center" vertical="center" wrapText="1"/>
    </xf>
    <xf numFmtId="167" fontId="22" fillId="59" borderId="0" xfId="0" applyNumberFormat="1" applyFont="1" applyFill="1" applyAlignment="1">
      <alignment horizontal="center" vertical="center" wrapText="1"/>
    </xf>
    <xf numFmtId="167" fontId="22" fillId="60" borderId="2" xfId="0" applyNumberFormat="1" applyFont="1" applyFill="1" applyBorder="1" applyAlignment="1">
      <alignment horizontal="center" vertical="center" wrapText="1"/>
    </xf>
    <xf numFmtId="167" fontId="22" fillId="61" borderId="2" xfId="18" applyNumberFormat="1" applyFont="1" applyFill="1" applyBorder="1" applyAlignment="1">
      <alignment horizontal="center" vertical="center" wrapText="1"/>
    </xf>
    <xf numFmtId="0" fontId="22" fillId="51" borderId="0" xfId="0" applyFont="1" applyFill="1" applyAlignment="1">
      <alignment horizontal="center"/>
    </xf>
    <xf numFmtId="2" fontId="11" fillId="51" borderId="26" xfId="1" applyNumberFormat="1" applyFont="1" applyFill="1" applyBorder="1" applyAlignment="1" applyProtection="1">
      <alignment horizontal="left" vertical="center"/>
    </xf>
    <xf numFmtId="0" fontId="0" fillId="51" borderId="0" xfId="0" applyFill="1"/>
    <xf numFmtId="167" fontId="17" fillId="52" borderId="0" xfId="0" applyNumberFormat="1" applyFont="1" applyFill="1" applyAlignment="1">
      <alignment horizontal="center" vertical="center"/>
    </xf>
    <xf numFmtId="49" fontId="19" fillId="0" borderId="0" xfId="31" applyNumberFormat="1" applyFont="1" applyAlignment="1" applyProtection="1">
      <alignment horizontal="left"/>
      <protection hidden="1"/>
    </xf>
    <xf numFmtId="2" fontId="65" fillId="55" borderId="0" xfId="30" applyNumberFormat="1" applyFont="1" applyFill="1" applyAlignment="1" applyProtection="1">
      <alignment horizontal="center" vertical="center" wrapText="1"/>
      <protection locked="0"/>
    </xf>
    <xf numFmtId="0" fontId="17" fillId="52" borderId="0" xfId="0" applyFont="1" applyFill="1" applyAlignment="1">
      <alignment vertical="center"/>
    </xf>
    <xf numFmtId="0" fontId="55" fillId="0" borderId="0" xfId="0" applyFont="1" applyAlignment="1">
      <alignment horizontal="center"/>
    </xf>
    <xf numFmtId="0" fontId="56" fillId="56" borderId="0" xfId="0" applyFont="1" applyFill="1" applyAlignment="1" applyProtection="1">
      <alignment vertical="center" wrapText="1"/>
      <protection locked="0"/>
    </xf>
    <xf numFmtId="2" fontId="72" fillId="0" borderId="0" xfId="0" applyNumberFormat="1" applyFont="1" applyAlignment="1">
      <alignment horizontal="center" vertical="center"/>
    </xf>
    <xf numFmtId="2" fontId="71" fillId="0" borderId="0" xfId="0" applyNumberFormat="1" applyFont="1" applyAlignment="1">
      <alignment horizontal="center" vertical="center"/>
    </xf>
    <xf numFmtId="167" fontId="72" fillId="0" borderId="0" xfId="0" applyNumberFormat="1" applyFont="1" applyAlignment="1">
      <alignment horizontal="center" vertical="center"/>
    </xf>
    <xf numFmtId="167" fontId="71" fillId="0" borderId="0" xfId="0" applyNumberFormat="1" applyFont="1" applyAlignment="1">
      <alignment horizontal="center" vertical="center"/>
    </xf>
    <xf numFmtId="0" fontId="70" fillId="0" borderId="0" xfId="0" applyFont="1"/>
    <xf numFmtId="0" fontId="70" fillId="51" borderId="0" xfId="0" applyFont="1" applyFill="1"/>
    <xf numFmtId="2" fontId="65" fillId="63" borderId="53" xfId="30" applyNumberFormat="1" applyFont="1" applyFill="1" applyBorder="1" applyAlignment="1" applyProtection="1">
      <alignment horizontal="center" vertical="center" wrapText="1"/>
      <protection locked="0"/>
    </xf>
    <xf numFmtId="167" fontId="65" fillId="63" borderId="6" xfId="30" applyNumberFormat="1" applyFont="1" applyFill="1" applyBorder="1" applyAlignment="1" applyProtection="1">
      <alignment horizontal="center" vertical="center" wrapText="1"/>
      <protection locked="0"/>
    </xf>
    <xf numFmtId="2" fontId="65" fillId="63" borderId="6" xfId="30" applyNumberFormat="1" applyFont="1" applyFill="1" applyBorder="1" applyAlignment="1" applyProtection="1">
      <alignment horizontal="center" vertical="center" wrapText="1"/>
      <protection locked="0"/>
    </xf>
    <xf numFmtId="166" fontId="65" fillId="63" borderId="6" xfId="2" applyFont="1" applyFill="1" applyBorder="1" applyAlignment="1">
      <alignment horizontal="center" vertical="center" wrapText="1"/>
    </xf>
    <xf numFmtId="166" fontId="65" fillId="63" borderId="7" xfId="2" applyFont="1" applyFill="1" applyBorder="1" applyAlignment="1">
      <alignment horizontal="center" vertical="center" wrapText="1"/>
    </xf>
    <xf numFmtId="2" fontId="65" fillId="63" borderId="5" xfId="30" applyNumberFormat="1" applyFont="1" applyFill="1" applyBorder="1" applyAlignment="1" applyProtection="1">
      <alignment horizontal="center" vertical="center" wrapText="1"/>
      <protection locked="0"/>
    </xf>
    <xf numFmtId="0" fontId="55" fillId="0" borderId="0" xfId="0" applyFont="1" applyAlignment="1">
      <alignment horizontal="center" vertical="center"/>
    </xf>
    <xf numFmtId="49" fontId="55" fillId="0" borderId="0" xfId="0" applyNumberFormat="1" applyFont="1" applyAlignment="1">
      <alignment horizontal="center" vertical="center"/>
    </xf>
    <xf numFmtId="166" fontId="55" fillId="0" borderId="0" xfId="0" applyNumberFormat="1" applyFont="1" applyAlignment="1">
      <alignment horizontal="left" vertical="center"/>
    </xf>
    <xf numFmtId="0" fontId="55" fillId="0" borderId="0" xfId="0" applyFont="1" applyAlignment="1">
      <alignment vertical="center"/>
    </xf>
    <xf numFmtId="2" fontId="66" fillId="0" borderId="0" xfId="0" applyNumberFormat="1" applyFont="1" applyAlignment="1">
      <alignment vertical="center"/>
    </xf>
    <xf numFmtId="167" fontId="55" fillId="0" borderId="0" xfId="0" applyNumberFormat="1" applyFont="1" applyAlignment="1">
      <alignment vertical="center"/>
    </xf>
    <xf numFmtId="0" fontId="55" fillId="0" borderId="0" xfId="0" applyFont="1"/>
    <xf numFmtId="174" fontId="55" fillId="0" borderId="0" xfId="0" applyNumberFormat="1" applyFont="1" applyAlignment="1">
      <alignment vertical="center"/>
    </xf>
    <xf numFmtId="0" fontId="68" fillId="4" borderId="0" xfId="0" applyFont="1" applyFill="1" applyAlignment="1">
      <alignment horizontal="center" vertical="center"/>
    </xf>
    <xf numFmtId="49" fontId="69" fillId="4" borderId="0" xfId="31" applyNumberFormat="1" applyFont="1" applyFill="1" applyAlignment="1" applyProtection="1">
      <alignment vertical="center"/>
      <protection hidden="1"/>
    </xf>
    <xf numFmtId="2" fontId="68" fillId="0" borderId="0" xfId="31" applyNumberFormat="1" applyFont="1" applyAlignment="1" applyProtection="1">
      <alignment horizontal="center"/>
      <protection hidden="1"/>
    </xf>
    <xf numFmtId="166" fontId="61" fillId="0" borderId="0" xfId="31" applyNumberFormat="1" applyFont="1" applyAlignment="1" applyProtection="1">
      <alignment vertical="center"/>
      <protection hidden="1"/>
    </xf>
    <xf numFmtId="166" fontId="61" fillId="0" borderId="0" xfId="31" applyNumberFormat="1" applyFont="1" applyAlignment="1" applyProtection="1">
      <alignment horizontal="center" vertical="center"/>
      <protection hidden="1"/>
    </xf>
    <xf numFmtId="49" fontId="61" fillId="4" borderId="0" xfId="31" applyNumberFormat="1" applyFont="1" applyFill="1" applyAlignment="1" applyProtection="1">
      <alignment vertical="center"/>
      <protection hidden="1"/>
    </xf>
    <xf numFmtId="0" fontId="64" fillId="4" borderId="0" xfId="31" applyFont="1" applyFill="1" applyAlignment="1" applyProtection="1">
      <alignment vertical="center"/>
      <protection hidden="1"/>
    </xf>
    <xf numFmtId="0" fontId="73" fillId="4" borderId="0" xfId="31" applyFont="1" applyFill="1" applyAlignment="1" applyProtection="1">
      <alignment vertical="center"/>
      <protection hidden="1"/>
    </xf>
    <xf numFmtId="0" fontId="68" fillId="0" borderId="0" xfId="31" applyFont="1" applyProtection="1">
      <protection hidden="1"/>
    </xf>
    <xf numFmtId="0" fontId="55" fillId="51" borderId="0" xfId="0" applyFont="1" applyFill="1"/>
    <xf numFmtId="0" fontId="56" fillId="51" borderId="0" xfId="0" applyFont="1" applyFill="1" applyAlignment="1">
      <alignment vertical="center"/>
    </xf>
    <xf numFmtId="0" fontId="55" fillId="0" borderId="0" xfId="0" applyFont="1" applyAlignment="1">
      <alignment horizontal="left" vertical="center"/>
    </xf>
    <xf numFmtId="14" fontId="55" fillId="0" borderId="0" xfId="0" applyNumberFormat="1" applyFont="1" applyAlignment="1">
      <alignment horizontal="center" vertical="center"/>
    </xf>
    <xf numFmtId="167" fontId="56" fillId="4" borderId="0" xfId="1" applyNumberFormat="1" applyFont="1" applyFill="1" applyBorder="1" applyAlignment="1" applyProtection="1">
      <alignment vertical="center"/>
    </xf>
    <xf numFmtId="0" fontId="56" fillId="4" borderId="0" xfId="1" applyNumberFormat="1" applyFont="1" applyFill="1" applyBorder="1" applyAlignment="1" applyProtection="1">
      <alignment horizontal="center" vertical="center"/>
    </xf>
    <xf numFmtId="174" fontId="56" fillId="4" borderId="0" xfId="1" applyNumberFormat="1" applyFont="1" applyFill="1" applyBorder="1" applyAlignment="1" applyProtection="1">
      <alignment vertical="center"/>
    </xf>
    <xf numFmtId="167" fontId="55" fillId="0" borderId="0" xfId="0" applyNumberFormat="1" applyFont="1" applyAlignment="1">
      <alignment horizontal="center" vertical="center"/>
    </xf>
    <xf numFmtId="0" fontId="66" fillId="0" borderId="0" xfId="0" applyFont="1" applyAlignment="1">
      <alignment vertical="center" wrapText="1"/>
    </xf>
    <xf numFmtId="3" fontId="55" fillId="56" borderId="0" xfId="0" applyNumberFormat="1" applyFont="1" applyFill="1" applyAlignment="1">
      <alignment vertical="center" wrapText="1"/>
    </xf>
    <xf numFmtId="43" fontId="61" fillId="51" borderId="0" xfId="1" applyNumberFormat="1" applyFont="1" applyFill="1" applyBorder="1" applyAlignment="1" applyProtection="1">
      <alignment vertical="center"/>
    </xf>
    <xf numFmtId="43" fontId="55" fillId="52" borderId="0" xfId="0" applyNumberFormat="1" applyFont="1" applyFill="1" applyAlignment="1">
      <alignment vertical="center"/>
    </xf>
    <xf numFmtId="3" fontId="55" fillId="52" borderId="0" xfId="0" applyNumberFormat="1" applyFont="1" applyFill="1" applyAlignment="1">
      <alignment vertical="center"/>
    </xf>
    <xf numFmtId="167" fontId="56" fillId="51" borderId="0" xfId="0" applyNumberFormat="1" applyFont="1" applyFill="1" applyAlignment="1">
      <alignment vertical="center"/>
    </xf>
    <xf numFmtId="167" fontId="56" fillId="51" borderId="0" xfId="1" applyNumberFormat="1" applyFont="1" applyFill="1" applyBorder="1" applyAlignment="1" applyProtection="1">
      <alignment vertical="center"/>
    </xf>
    <xf numFmtId="0" fontId="56" fillId="51" borderId="21" xfId="29" applyFont="1" applyFill="1" applyBorder="1" applyAlignment="1" applyProtection="1">
      <alignment horizontal="center" vertical="center"/>
      <protection hidden="1"/>
    </xf>
    <xf numFmtId="0" fontId="56" fillId="51" borderId="21" xfId="0" applyFont="1" applyFill="1" applyBorder="1" applyAlignment="1">
      <alignment horizontal="center" vertical="center"/>
    </xf>
    <xf numFmtId="0" fontId="55" fillId="51" borderId="21" xfId="0" applyFont="1" applyFill="1" applyBorder="1" applyAlignment="1">
      <alignment horizontal="left" vertical="center"/>
    </xf>
    <xf numFmtId="14" fontId="55" fillId="51" borderId="21" xfId="24" applyNumberFormat="1" applyFont="1" applyFill="1" applyBorder="1" applyAlignment="1">
      <alignment horizontal="center" vertical="center"/>
    </xf>
    <xf numFmtId="0" fontId="56" fillId="0" borderId="21" xfId="0" applyFont="1" applyBorder="1" applyAlignment="1">
      <alignment horizontal="left" vertical="center"/>
    </xf>
    <xf numFmtId="0" fontId="55" fillId="18" borderId="0" xfId="0" applyFont="1" applyFill="1" applyAlignment="1">
      <alignment vertical="center" wrapText="1"/>
    </xf>
    <xf numFmtId="0" fontId="17" fillId="0" borderId="11" xfId="29" applyFont="1" applyBorder="1" applyAlignment="1" applyProtection="1">
      <alignment horizontal="center" vertical="center"/>
      <protection hidden="1"/>
    </xf>
    <xf numFmtId="49" fontId="11" fillId="0" borderId="12" xfId="0" applyNumberFormat="1" applyFont="1" applyBorder="1" applyAlignment="1">
      <alignment horizontal="center" vertical="center"/>
    </xf>
    <xf numFmtId="165" fontId="11" fillId="0" borderId="12" xfId="1" applyFont="1" applyBorder="1" applyAlignment="1" applyProtection="1">
      <alignment vertical="center"/>
    </xf>
    <xf numFmtId="165" fontId="11" fillId="0" borderId="12" xfId="1" applyFont="1" applyBorder="1" applyAlignment="1" applyProtection="1">
      <alignment horizontal="left" vertical="center"/>
    </xf>
    <xf numFmtId="14" fontId="11" fillId="0" borderId="12" xfId="24" applyNumberFormat="1" applyFont="1" applyBorder="1" applyAlignment="1">
      <alignment horizontal="center" vertical="center"/>
    </xf>
    <xf numFmtId="14" fontId="11" fillId="0" borderId="55" xfId="1" applyNumberFormat="1" applyFont="1" applyBorder="1" applyAlignment="1" applyProtection="1">
      <alignment horizontal="center" vertical="center"/>
    </xf>
    <xf numFmtId="167" fontId="11" fillId="0" borderId="12" xfId="1" applyNumberFormat="1" applyFont="1" applyBorder="1" applyAlignment="1" applyProtection="1">
      <alignment horizontal="center" vertical="center"/>
    </xf>
    <xf numFmtId="167" fontId="17" fillId="0" borderId="12" xfId="0" applyNumberFormat="1" applyFont="1" applyBorder="1" applyAlignment="1">
      <alignment horizontal="center" vertical="center"/>
    </xf>
    <xf numFmtId="167" fontId="17" fillId="0" borderId="56" xfId="0" applyNumberFormat="1" applyFont="1" applyBorder="1" applyAlignment="1">
      <alignment horizontal="center" vertical="center"/>
    </xf>
    <xf numFmtId="2" fontId="55" fillId="51" borderId="11" xfId="1" applyNumberFormat="1" applyFont="1" applyFill="1" applyBorder="1" applyAlignment="1" applyProtection="1">
      <alignment horizontal="center" vertical="center"/>
    </xf>
    <xf numFmtId="2" fontId="56" fillId="51" borderId="12" xfId="1" applyNumberFormat="1" applyFont="1" applyFill="1" applyBorder="1" applyAlignment="1" applyProtection="1">
      <alignment horizontal="center" vertical="center"/>
    </xf>
    <xf numFmtId="2" fontId="17" fillId="0" borderId="12" xfId="0" applyNumberFormat="1" applyFont="1" applyBorder="1" applyAlignment="1">
      <alignment horizontal="center" vertical="center"/>
    </xf>
    <xf numFmtId="14" fontId="64" fillId="55" borderId="0" xfId="30" applyNumberFormat="1" applyFont="1" applyFill="1" applyAlignment="1" applyProtection="1">
      <alignment vertical="center" wrapText="1"/>
      <protection locked="0"/>
    </xf>
    <xf numFmtId="14" fontId="74" fillId="51" borderId="0" xfId="0" applyNumberFormat="1" applyFont="1" applyFill="1" applyAlignment="1">
      <alignment horizontal="center" vertical="center"/>
    </xf>
    <xf numFmtId="14" fontId="67" fillId="0" borderId="0" xfId="0" applyNumberFormat="1" applyFont="1" applyAlignment="1">
      <alignment horizontal="center" vertical="center"/>
    </xf>
    <xf numFmtId="0" fontId="65" fillId="63" borderId="2" xfId="0" applyFont="1" applyFill="1" applyBorder="1" applyAlignment="1">
      <alignment horizontal="center" vertical="center" wrapText="1"/>
    </xf>
    <xf numFmtId="0" fontId="65" fillId="51" borderId="0" xfId="0" applyFont="1" applyFill="1" applyAlignment="1">
      <alignment horizontal="center"/>
    </xf>
    <xf numFmtId="0" fontId="65" fillId="62" borderId="2" xfId="0" applyFont="1" applyFill="1" applyBorder="1" applyAlignment="1">
      <alignment horizontal="center" vertical="center" wrapText="1"/>
    </xf>
    <xf numFmtId="16" fontId="64" fillId="65" borderId="0" xfId="30" applyNumberFormat="1" applyFont="1" applyFill="1" applyAlignment="1" applyProtection="1">
      <alignment horizontal="center" vertical="center" wrapText="1"/>
      <protection locked="0"/>
    </xf>
    <xf numFmtId="2" fontId="64" fillId="65" borderId="0" xfId="30" applyNumberFormat="1" applyFont="1" applyFill="1" applyAlignment="1" applyProtection="1">
      <alignment horizontal="center" vertical="center" wrapText="1"/>
      <protection locked="0"/>
    </xf>
    <xf numFmtId="2" fontId="65" fillId="19" borderId="57" xfId="30" applyNumberFormat="1" applyFont="1" applyFill="1" applyBorder="1" applyAlignment="1" applyProtection="1">
      <alignment horizontal="center" vertical="center" wrapText="1"/>
      <protection locked="0"/>
    </xf>
    <xf numFmtId="2" fontId="65" fillId="19" borderId="38" xfId="30" applyNumberFormat="1" applyFont="1" applyFill="1" applyBorder="1" applyAlignment="1" applyProtection="1">
      <alignment horizontal="center" vertical="center" wrapText="1"/>
      <protection locked="0"/>
    </xf>
    <xf numFmtId="167" fontId="65" fillId="19" borderId="38" xfId="30" applyNumberFormat="1" applyFont="1" applyFill="1" applyBorder="1" applyAlignment="1" applyProtection="1">
      <alignment horizontal="center" vertical="center" wrapText="1"/>
      <protection locked="0"/>
    </xf>
    <xf numFmtId="166" fontId="65" fillId="19" borderId="38" xfId="2" applyFont="1" applyFill="1" applyBorder="1" applyAlignment="1">
      <alignment horizontal="center" vertical="center" wrapText="1"/>
    </xf>
    <xf numFmtId="166" fontId="65" fillId="19" borderId="58" xfId="2" applyFont="1" applyFill="1" applyBorder="1" applyAlignment="1">
      <alignment horizontal="center" vertical="center" wrapText="1"/>
    </xf>
    <xf numFmtId="167" fontId="65" fillId="19" borderId="38" xfId="2" applyNumberFormat="1" applyFont="1" applyFill="1" applyBorder="1" applyAlignment="1">
      <alignment horizontal="center" vertical="center" wrapText="1"/>
    </xf>
    <xf numFmtId="167" fontId="65" fillId="19" borderId="38" xfId="2" applyNumberFormat="1" applyFont="1" applyFill="1" applyBorder="1" applyAlignment="1" applyProtection="1">
      <alignment horizontal="center" vertical="center" wrapText="1"/>
    </xf>
    <xf numFmtId="166" fontId="65" fillId="19" borderId="38" xfId="2" applyFont="1" applyFill="1" applyBorder="1" applyAlignment="1" applyProtection="1">
      <alignment horizontal="center" vertical="center" wrapText="1"/>
    </xf>
    <xf numFmtId="166" fontId="65" fillId="19" borderId="58" xfId="2" applyFont="1" applyFill="1" applyBorder="1" applyAlignment="1" applyProtection="1">
      <alignment horizontal="center" vertical="center" wrapText="1"/>
    </xf>
    <xf numFmtId="14" fontId="55" fillId="51" borderId="2" xfId="24" applyNumberFormat="1" applyFont="1" applyFill="1" applyBorder="1" applyAlignment="1">
      <alignment horizontal="center" vertical="center"/>
    </xf>
    <xf numFmtId="0" fontId="56" fillId="64" borderId="21" xfId="0" applyFont="1" applyFill="1" applyBorder="1" applyAlignment="1">
      <alignment horizontal="center" vertical="center"/>
    </xf>
    <xf numFmtId="171" fontId="25" fillId="0" borderId="62" xfId="1" applyNumberFormat="1" applyFont="1" applyBorder="1" applyAlignment="1" applyProtection="1">
      <alignment horizontal="center" vertical="center"/>
    </xf>
    <xf numFmtId="14" fontId="0" fillId="0" borderId="0" xfId="0" applyNumberFormat="1"/>
    <xf numFmtId="0" fontId="3" fillId="0" borderId="63" xfId="82" applyBorder="1" applyAlignment="1">
      <alignment vertical="center"/>
    </xf>
    <xf numFmtId="0" fontId="3" fillId="0" borderId="0" xfId="82"/>
    <xf numFmtId="14" fontId="3" fillId="0" borderId="63" xfId="82" applyNumberFormat="1" applyBorder="1" applyAlignment="1">
      <alignment vertical="center"/>
    </xf>
    <xf numFmtId="178" fontId="56" fillId="51" borderId="0" xfId="0" applyNumberFormat="1" applyFont="1" applyFill="1" applyAlignment="1">
      <alignment vertical="center"/>
    </xf>
    <xf numFmtId="0" fontId="56" fillId="51" borderId="21" xfId="0" quotePrefix="1" applyFont="1" applyFill="1" applyBorder="1" applyAlignment="1">
      <alignment horizontal="center" vertical="center"/>
    </xf>
    <xf numFmtId="178" fontId="0" fillId="0" borderId="0" xfId="0" applyNumberFormat="1"/>
    <xf numFmtId="178" fontId="17" fillId="4" borderId="0" xfId="0" applyNumberFormat="1" applyFont="1" applyFill="1" applyAlignment="1">
      <alignment vertical="center"/>
    </xf>
    <xf numFmtId="0" fontId="64" fillId="6" borderId="34" xfId="0" applyFont="1" applyFill="1" applyBorder="1" applyAlignment="1" applyProtection="1">
      <alignment vertical="center" wrapText="1"/>
      <protection locked="0"/>
    </xf>
    <xf numFmtId="49" fontId="64" fillId="6" borderId="35" xfId="0" applyNumberFormat="1" applyFont="1" applyFill="1" applyBorder="1" applyAlignment="1" applyProtection="1">
      <alignment vertical="center" wrapText="1"/>
      <protection locked="0"/>
    </xf>
    <xf numFmtId="166" fontId="64" fillId="6" borderId="33" xfId="0" applyNumberFormat="1" applyFont="1" applyFill="1" applyBorder="1" applyAlignment="1" applyProtection="1">
      <alignment vertical="center" wrapText="1"/>
      <protection locked="0"/>
    </xf>
    <xf numFmtId="0" fontId="64" fillId="6" borderId="35" xfId="0" applyFont="1" applyFill="1" applyBorder="1" applyAlignment="1" applyProtection="1">
      <alignment vertical="center" wrapText="1"/>
      <protection locked="0"/>
    </xf>
    <xf numFmtId="173" fontId="64" fillId="6" borderId="36" xfId="0" applyNumberFormat="1" applyFont="1" applyFill="1" applyBorder="1" applyAlignment="1" applyProtection="1">
      <alignment vertical="center" wrapText="1"/>
      <protection locked="0"/>
    </xf>
    <xf numFmtId="0" fontId="0" fillId="66" borderId="0" xfId="0" applyFill="1"/>
    <xf numFmtId="1" fontId="3" fillId="0" borderId="63" xfId="82" applyNumberFormat="1" applyBorder="1" applyAlignment="1">
      <alignment vertical="center"/>
    </xf>
    <xf numFmtId="0" fontId="55" fillId="0" borderId="0" xfId="0" quotePrefix="1" applyFont="1"/>
    <xf numFmtId="0" fontId="3" fillId="0" borderId="63" xfId="82" applyBorder="1" applyAlignment="1">
      <alignment horizontal="left" vertical="center"/>
    </xf>
    <xf numFmtId="0" fontId="0" fillId="0" borderId="63" xfId="0" applyBorder="1" applyAlignment="1">
      <alignment vertical="center"/>
    </xf>
    <xf numFmtId="14" fontId="0" fillId="0" borderId="63" xfId="0" applyNumberFormat="1" applyBorder="1" applyAlignment="1">
      <alignment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4" xfId="0" applyBorder="1" applyAlignment="1">
      <alignment vertical="center"/>
    </xf>
    <xf numFmtId="0" fontId="13" fillId="0" borderId="0" xfId="31" applyFont="1" applyAlignment="1" applyProtection="1">
      <alignment horizontal="center"/>
      <protection hidden="1"/>
    </xf>
    <xf numFmtId="14" fontId="74" fillId="62" borderId="4" xfId="30" applyNumberFormat="1" applyFont="1" applyFill="1" applyBorder="1" applyAlignment="1" applyProtection="1">
      <alignment horizontal="center" vertical="center" wrapText="1"/>
      <protection locked="0"/>
    </xf>
    <xf numFmtId="19" fontId="0" fillId="0" borderId="0" xfId="0" applyNumberFormat="1"/>
    <xf numFmtId="20" fontId="0" fillId="0" borderId="0" xfId="0" applyNumberFormat="1"/>
    <xf numFmtId="15" fontId="0" fillId="0" borderId="0" xfId="0" applyNumberFormat="1"/>
    <xf numFmtId="14" fontId="74" fillId="62" borderId="52" xfId="30" applyNumberFormat="1" applyFont="1" applyFill="1" applyBorder="1" applyAlignment="1" applyProtection="1">
      <alignment horizontal="center" vertical="center" wrapText="1"/>
      <protection locked="0"/>
    </xf>
    <xf numFmtId="14" fontId="55" fillId="0" borderId="0" xfId="0" applyNumberFormat="1" applyFont="1" applyAlignment="1">
      <alignment vertical="center"/>
    </xf>
    <xf numFmtId="0" fontId="66" fillId="0" borderId="0" xfId="31" applyFont="1" applyProtection="1">
      <protection hidden="1"/>
    </xf>
    <xf numFmtId="178" fontId="11" fillId="0" borderId="0" xfId="0" applyNumberFormat="1" applyFont="1" applyAlignment="1">
      <alignment horizontal="center" vertical="center"/>
    </xf>
    <xf numFmtId="178" fontId="11" fillId="0" borderId="0" xfId="0" applyNumberFormat="1" applyFont="1" applyAlignment="1">
      <alignment horizontal="left" vertical="center"/>
    </xf>
    <xf numFmtId="0" fontId="56" fillId="51" borderId="2" xfId="29" applyFont="1" applyFill="1" applyBorder="1" applyAlignment="1" applyProtection="1">
      <alignment horizontal="center" vertical="center"/>
      <protection hidden="1"/>
    </xf>
    <xf numFmtId="0" fontId="56" fillId="51" borderId="2" xfId="0" applyFont="1" applyFill="1" applyBorder="1" applyAlignment="1">
      <alignment horizontal="center" vertical="center"/>
    </xf>
    <xf numFmtId="0" fontId="55" fillId="51" borderId="2" xfId="0" applyFont="1" applyFill="1" applyBorder="1" applyAlignment="1">
      <alignment horizontal="left" vertical="center"/>
    </xf>
    <xf numFmtId="0" fontId="56" fillId="0" borderId="2" xfId="0" applyFont="1" applyBorder="1" applyAlignment="1">
      <alignment horizontal="left" vertical="center"/>
    </xf>
    <xf numFmtId="0" fontId="63" fillId="0" borderId="2" xfId="69" applyFont="1" applyBorder="1" applyAlignment="1">
      <alignment horizontal="left" vertical="center" wrapText="1"/>
    </xf>
    <xf numFmtId="14" fontId="0" fillId="0" borderId="0" xfId="0" applyNumberFormat="1" applyAlignment="1">
      <alignment horizontal="left"/>
    </xf>
    <xf numFmtId="0" fontId="61" fillId="0" borderId="21" xfId="0" applyFont="1" applyBorder="1" applyAlignment="1">
      <alignment horizontal="left" vertical="center"/>
    </xf>
    <xf numFmtId="49" fontId="56" fillId="51" borderId="21" xfId="0" applyNumberFormat="1" applyFont="1" applyFill="1" applyBorder="1" applyAlignment="1">
      <alignment horizontal="center" vertical="center"/>
    </xf>
    <xf numFmtId="0" fontId="55" fillId="67" borderId="21" xfId="0" applyFont="1" applyFill="1" applyBorder="1" applyAlignment="1">
      <alignment horizontal="left" vertical="center"/>
    </xf>
    <xf numFmtId="1" fontId="0" fillId="0" borderId="63" xfId="0" applyNumberFormat="1" applyBorder="1" applyAlignment="1">
      <alignment vertical="center"/>
    </xf>
    <xf numFmtId="2" fontId="65" fillId="6" borderId="57" xfId="30" applyNumberFormat="1" applyFont="1" applyFill="1" applyBorder="1" applyAlignment="1" applyProtection="1">
      <alignment horizontal="center" vertical="center" wrapText="1"/>
      <protection locked="0"/>
    </xf>
    <xf numFmtId="2" fontId="65" fillId="6" borderId="38" xfId="30" applyNumberFormat="1" applyFont="1" applyFill="1" applyBorder="1" applyAlignment="1" applyProtection="1">
      <alignment horizontal="center" vertical="center" wrapText="1"/>
      <protection locked="0"/>
    </xf>
    <xf numFmtId="167" fontId="65" fillId="6" borderId="38" xfId="30" applyNumberFormat="1" applyFont="1" applyFill="1" applyBorder="1" applyAlignment="1" applyProtection="1">
      <alignment horizontal="center" vertical="center" wrapText="1"/>
      <protection locked="0"/>
    </xf>
    <xf numFmtId="167" fontId="65" fillId="6" borderId="38" xfId="2" applyNumberFormat="1" applyFont="1" applyFill="1" applyBorder="1" applyAlignment="1">
      <alignment horizontal="center" vertical="center" wrapText="1"/>
    </xf>
    <xf numFmtId="166" fontId="65" fillId="6" borderId="38" xfId="2" applyFont="1" applyFill="1" applyBorder="1" applyAlignment="1">
      <alignment horizontal="center" vertical="center" wrapText="1"/>
    </xf>
    <xf numFmtId="166" fontId="65" fillId="6" borderId="58" xfId="2" applyFont="1" applyFill="1" applyBorder="1" applyAlignment="1">
      <alignment horizontal="center" vertical="center" wrapText="1"/>
    </xf>
    <xf numFmtId="166" fontId="65" fillId="6" borderId="60" xfId="2" applyFont="1" applyFill="1" applyBorder="1" applyAlignment="1">
      <alignment horizontal="center" vertical="center" wrapText="1"/>
    </xf>
    <xf numFmtId="166" fontId="65" fillId="6" borderId="48" xfId="2" applyFont="1" applyFill="1" applyBorder="1" applyAlignment="1">
      <alignment horizontal="center" vertical="center" wrapText="1"/>
    </xf>
    <xf numFmtId="2" fontId="65" fillId="6" borderId="61" xfId="30" applyNumberFormat="1" applyFont="1" applyFill="1" applyBorder="1" applyAlignment="1" applyProtection="1">
      <alignment horizontal="center" vertical="center" wrapText="1"/>
      <protection locked="0"/>
    </xf>
    <xf numFmtId="167" fontId="65" fillId="6" borderId="38" xfId="2" applyNumberFormat="1" applyFont="1" applyFill="1" applyBorder="1" applyAlignment="1" applyProtection="1">
      <alignment horizontal="center" vertical="center" wrapText="1"/>
    </xf>
    <xf numFmtId="166" fontId="65" fillId="6" borderId="38" xfId="2" applyFont="1" applyFill="1" applyBorder="1" applyAlignment="1" applyProtection="1">
      <alignment horizontal="center" vertical="center" wrapText="1"/>
    </xf>
    <xf numFmtId="166" fontId="65" fillId="6" borderId="58" xfId="2" applyFont="1" applyFill="1" applyBorder="1" applyAlignment="1" applyProtection="1">
      <alignment horizontal="center" vertical="center" wrapText="1"/>
    </xf>
    <xf numFmtId="14" fontId="68" fillId="6" borderId="59" xfId="30" applyNumberFormat="1" applyFont="1" applyFill="1" applyBorder="1" applyAlignment="1" applyProtection="1">
      <alignment vertical="center" wrapText="1"/>
      <protection locked="0"/>
    </xf>
    <xf numFmtId="166" fontId="65" fillId="6" borderId="60" xfId="2" applyFont="1" applyFill="1" applyBorder="1" applyAlignment="1" applyProtection="1">
      <alignment horizontal="center" vertical="center" wrapText="1"/>
    </xf>
    <xf numFmtId="166" fontId="65" fillId="6" borderId="48" xfId="2" applyFont="1" applyFill="1" applyBorder="1" applyAlignment="1" applyProtection="1">
      <alignment horizontal="center" vertical="center" wrapText="1"/>
    </xf>
    <xf numFmtId="0" fontId="56" fillId="4" borderId="2" xfId="29" applyFont="1" applyFill="1" applyBorder="1" applyAlignment="1" applyProtection="1">
      <alignment horizontal="center" vertical="center"/>
      <protection hidden="1"/>
    </xf>
    <xf numFmtId="0" fontId="76" fillId="51" borderId="2" xfId="0" applyFont="1" applyFill="1" applyBorder="1" applyAlignment="1">
      <alignment horizontal="left" vertical="center"/>
    </xf>
    <xf numFmtId="14" fontId="55" fillId="4" borderId="2" xfId="24" applyNumberFormat="1" applyFont="1" applyFill="1" applyBorder="1" applyAlignment="1">
      <alignment horizontal="center" vertical="center"/>
    </xf>
    <xf numFmtId="179" fontId="55" fillId="0" borderId="2" xfId="1" applyNumberFormat="1" applyFont="1" applyBorder="1" applyAlignment="1" applyProtection="1">
      <alignment horizontal="center" vertical="center"/>
    </xf>
    <xf numFmtId="179" fontId="56" fillId="0" borderId="2" xfId="1" applyNumberFormat="1" applyFont="1" applyBorder="1" applyAlignment="1" applyProtection="1">
      <alignment horizontal="center" vertical="center"/>
    </xf>
    <xf numFmtId="167" fontId="55" fillId="0" borderId="2" xfId="1" applyNumberFormat="1" applyFont="1" applyBorder="1" applyAlignment="1" applyProtection="1">
      <alignment horizontal="center" vertical="center" wrapText="1"/>
    </xf>
    <xf numFmtId="2" fontId="56" fillId="0" borderId="2" xfId="1" applyNumberFormat="1" applyFont="1" applyBorder="1" applyAlignment="1" applyProtection="1">
      <alignment horizontal="center" vertical="center"/>
    </xf>
    <xf numFmtId="167" fontId="56" fillId="0" borderId="2" xfId="0" applyNumberFormat="1" applyFont="1" applyBorder="1" applyAlignment="1">
      <alignment horizontal="center" vertical="center"/>
    </xf>
    <xf numFmtId="179" fontId="0" fillId="0" borderId="2" xfId="0" applyNumberFormat="1" applyBorder="1"/>
    <xf numFmtId="14" fontId="63" fillId="0" borderId="0" xfId="83" applyNumberFormat="1" applyFont="1"/>
    <xf numFmtId="49" fontId="63" fillId="0" borderId="0" xfId="83" applyNumberFormat="1" applyFont="1"/>
    <xf numFmtId="49" fontId="63" fillId="68" borderId="63" xfId="83" applyNumberFormat="1" applyFont="1" applyFill="1" applyBorder="1"/>
    <xf numFmtId="0" fontId="63" fillId="0" borderId="0" xfId="83" applyFont="1"/>
    <xf numFmtId="0" fontId="63" fillId="68" borderId="63" xfId="83" applyFont="1" applyFill="1" applyBorder="1"/>
    <xf numFmtId="49" fontId="63" fillId="68" borderId="64" xfId="83" applyNumberFormat="1" applyFont="1" applyFill="1" applyBorder="1"/>
    <xf numFmtId="0" fontId="77" fillId="68" borderId="63" xfId="0" applyFont="1" applyFill="1" applyBorder="1" applyAlignment="1">
      <alignment horizontal="center" vertical="center" wrapText="1"/>
    </xf>
    <xf numFmtId="180" fontId="0" fillId="0" borderId="0" xfId="0" applyNumberFormat="1"/>
    <xf numFmtId="2" fontId="0" fillId="0" borderId="0" xfId="0" applyNumberFormat="1"/>
    <xf numFmtId="167" fontId="70" fillId="0" borderId="0" xfId="0" applyNumberFormat="1" applyFont="1"/>
    <xf numFmtId="0" fontId="0" fillId="70" borderId="0" xfId="0" applyFill="1"/>
    <xf numFmtId="0" fontId="56" fillId="67" borderId="21" xfId="0" applyFont="1" applyFill="1" applyBorder="1" applyAlignment="1">
      <alignment horizontal="center" vertical="center"/>
    </xf>
    <xf numFmtId="49" fontId="56" fillId="67" borderId="21" xfId="0" applyNumberFormat="1" applyFont="1" applyFill="1" applyBorder="1" applyAlignment="1">
      <alignment horizontal="center" vertical="center"/>
    </xf>
    <xf numFmtId="49" fontId="75" fillId="0" borderId="0" xfId="85" applyNumberFormat="1" applyFont="1"/>
    <xf numFmtId="49" fontId="75" fillId="68" borderId="63" xfId="85" applyNumberFormat="1" applyFont="1" applyFill="1" applyBorder="1"/>
    <xf numFmtId="49" fontId="75" fillId="0" borderId="0" xfId="85" applyNumberFormat="1" applyFont="1" applyAlignment="1">
      <alignment wrapText="1"/>
    </xf>
    <xf numFmtId="0" fontId="75" fillId="0" borderId="0" xfId="85" applyFont="1"/>
    <xf numFmtId="0" fontId="75" fillId="68" borderId="63" xfId="85" applyFont="1" applyFill="1" applyBorder="1"/>
    <xf numFmtId="14" fontId="55" fillId="51" borderId="21" xfId="1" applyNumberFormat="1" applyFont="1" applyFill="1" applyBorder="1" applyAlignment="1" applyProtection="1">
      <alignment horizontal="center" vertical="center" wrapText="1"/>
    </xf>
    <xf numFmtId="0" fontId="63" fillId="0" borderId="2" xfId="69" applyFont="1" applyBorder="1" applyAlignment="1">
      <alignment horizontal="left" vertical="center"/>
    </xf>
    <xf numFmtId="49" fontId="55" fillId="0" borderId="2" xfId="0" applyNumberFormat="1" applyFont="1" applyBorder="1" applyAlignment="1">
      <alignment horizontal="center" vertical="center"/>
    </xf>
    <xf numFmtId="166" fontId="55" fillId="0" borderId="2" xfId="0" applyNumberFormat="1" applyFont="1" applyBorder="1" applyAlignment="1">
      <alignment horizontal="left" vertical="center"/>
    </xf>
    <xf numFmtId="0" fontId="55" fillId="0" borderId="2" xfId="0" applyFont="1" applyBorder="1" applyAlignment="1">
      <alignment horizontal="left" vertical="center"/>
    </xf>
    <xf numFmtId="0" fontId="55" fillId="0" borderId="2" xfId="0" applyFont="1" applyBorder="1" applyAlignment="1">
      <alignment vertical="center"/>
    </xf>
    <xf numFmtId="14" fontId="55" fillId="0" borderId="2" xfId="0" applyNumberFormat="1" applyFont="1" applyBorder="1" applyAlignment="1">
      <alignment horizontal="center" vertical="center"/>
    </xf>
    <xf numFmtId="0" fontId="56" fillId="51" borderId="2" xfId="0" quotePrefix="1" applyFont="1" applyFill="1" applyBorder="1" applyAlignment="1">
      <alignment horizontal="center" vertical="center"/>
    </xf>
    <xf numFmtId="0" fontId="56" fillId="67" borderId="21" xfId="0" applyFont="1" applyFill="1" applyBorder="1" applyAlignment="1">
      <alignment horizontal="left" vertical="center"/>
    </xf>
    <xf numFmtId="0" fontId="56" fillId="71" borderId="21" xfId="0" applyFont="1" applyFill="1" applyBorder="1" applyAlignment="1">
      <alignment horizontal="left" vertical="center"/>
    </xf>
    <xf numFmtId="0" fontId="56" fillId="71" borderId="2" xfId="0" applyFont="1" applyFill="1" applyBorder="1" applyAlignment="1">
      <alignment horizontal="left" vertical="center"/>
    </xf>
    <xf numFmtId="2" fontId="56" fillId="67" borderId="2" xfId="1" applyNumberFormat="1" applyFont="1" applyFill="1" applyBorder="1" applyAlignment="1" applyProtection="1">
      <alignment horizontal="center" vertical="center"/>
    </xf>
    <xf numFmtId="0" fontId="55" fillId="67" borderId="2" xfId="0" applyFont="1" applyFill="1" applyBorder="1" applyAlignment="1">
      <alignment horizontal="left" vertical="center"/>
    </xf>
    <xf numFmtId="49" fontId="56" fillId="51" borderId="2" xfId="0" applyNumberFormat="1" applyFont="1" applyFill="1" applyBorder="1" applyAlignment="1">
      <alignment horizontal="center" vertical="center"/>
    </xf>
    <xf numFmtId="16" fontId="64" fillId="19" borderId="0" xfId="30" applyNumberFormat="1" applyFont="1" applyFill="1" applyAlignment="1" applyProtection="1">
      <alignment horizontal="center" vertical="center" wrapText="1"/>
      <protection locked="0"/>
    </xf>
    <xf numFmtId="2" fontId="64" fillId="19" borderId="0" xfId="30" applyNumberFormat="1" applyFont="1" applyFill="1" applyAlignment="1" applyProtection="1">
      <alignment horizontal="center" vertical="center" wrapText="1"/>
      <protection locked="0"/>
    </xf>
    <xf numFmtId="0" fontId="56" fillId="66" borderId="21" xfId="0" applyFont="1" applyFill="1" applyBorder="1" applyAlignment="1">
      <alignment horizontal="left" vertical="center"/>
    </xf>
    <xf numFmtId="166" fontId="65" fillId="19" borderId="60" xfId="2" applyFont="1" applyFill="1" applyBorder="1" applyAlignment="1">
      <alignment horizontal="center" vertical="center" wrapText="1"/>
    </xf>
    <xf numFmtId="171" fontId="17" fillId="4" borderId="2" xfId="1" applyNumberFormat="1" applyFont="1" applyFill="1" applyBorder="1" applyAlignment="1" applyProtection="1">
      <alignment horizontal="center" vertical="center"/>
    </xf>
    <xf numFmtId="171" fontId="25" fillId="4" borderId="2" xfId="1" applyNumberFormat="1" applyFont="1" applyFill="1" applyBorder="1" applyAlignment="1" applyProtection="1">
      <alignment horizontal="center" vertical="center"/>
    </xf>
    <xf numFmtId="167" fontId="17" fillId="4" borderId="2" xfId="1" applyNumberFormat="1" applyFont="1" applyFill="1" applyBorder="1" applyAlignment="1" applyProtection="1">
      <alignment horizontal="center" vertical="center"/>
    </xf>
    <xf numFmtId="2" fontId="56" fillId="64" borderId="2" xfId="1" applyNumberFormat="1" applyFont="1" applyFill="1" applyBorder="1" applyAlignment="1" applyProtection="1">
      <alignment horizontal="center" vertical="center"/>
    </xf>
    <xf numFmtId="0" fontId="63" fillId="51" borderId="2" xfId="69" applyFont="1" applyFill="1" applyBorder="1" applyAlignment="1">
      <alignment horizontal="left" vertical="center" wrapText="1"/>
    </xf>
    <xf numFmtId="14" fontId="79" fillId="51" borderId="21" xfId="1" applyNumberFormat="1" applyFont="1" applyFill="1" applyBorder="1" applyAlignment="1">
      <alignment horizontal="center" vertical="center" wrapText="1"/>
    </xf>
    <xf numFmtId="2" fontId="79" fillId="51" borderId="2" xfId="1" applyNumberFormat="1" applyFont="1" applyFill="1" applyBorder="1" applyAlignment="1">
      <alignment horizontal="center" vertical="center"/>
    </xf>
    <xf numFmtId="2" fontId="80" fillId="0" borderId="2" xfId="1" applyNumberFormat="1" applyFont="1" applyBorder="1" applyAlignment="1">
      <alignment horizontal="center" vertical="center"/>
    </xf>
    <xf numFmtId="179" fontId="79" fillId="0" borderId="2" xfId="1" applyNumberFormat="1" applyFont="1" applyBorder="1" applyAlignment="1">
      <alignment horizontal="center" vertical="center"/>
    </xf>
    <xf numFmtId="166" fontId="16" fillId="0" borderId="0" xfId="31" applyNumberFormat="1" applyFont="1" applyAlignment="1" applyProtection="1">
      <alignment horizontal="center" vertical="center"/>
      <protection hidden="1"/>
    </xf>
    <xf numFmtId="2" fontId="14" fillId="4" borderId="1" xfId="31" applyNumberFormat="1" applyFont="1" applyFill="1" applyBorder="1" applyAlignment="1" applyProtection="1">
      <alignment horizontal="center"/>
      <protection hidden="1"/>
    </xf>
    <xf numFmtId="0" fontId="20" fillId="5" borderId="2" xfId="0" applyFont="1" applyFill="1" applyBorder="1" applyAlignment="1">
      <alignment horizontal="center" vertical="center" wrapText="1"/>
    </xf>
    <xf numFmtId="0" fontId="20" fillId="5" borderId="3" xfId="0" applyFont="1" applyFill="1" applyBorder="1" applyAlignment="1">
      <alignment horizontal="center" vertical="center" wrapText="1"/>
    </xf>
    <xf numFmtId="168" fontId="21" fillId="6" borderId="4" xfId="30" applyNumberFormat="1" applyFont="1" applyFill="1" applyBorder="1" applyAlignment="1" applyProtection="1">
      <alignment horizontal="center" vertical="center" wrapText="1"/>
      <protection locked="0"/>
    </xf>
    <xf numFmtId="168" fontId="21" fillId="7" borderId="4" xfId="30" applyNumberFormat="1" applyFont="1" applyFill="1" applyBorder="1" applyAlignment="1" applyProtection="1">
      <alignment horizontal="center" vertical="center" wrapText="1"/>
      <protection locked="0"/>
    </xf>
    <xf numFmtId="3" fontId="22" fillId="8" borderId="2" xfId="0" applyNumberFormat="1" applyFont="1" applyFill="1" applyBorder="1" applyAlignment="1">
      <alignment horizontal="center" vertical="center" wrapText="1"/>
    </xf>
    <xf numFmtId="0" fontId="23" fillId="8" borderId="2" xfId="0" applyFont="1" applyFill="1" applyBorder="1" applyAlignment="1" applyProtection="1">
      <alignment horizontal="center" vertical="center" wrapText="1"/>
      <protection locked="0"/>
    </xf>
    <xf numFmtId="3" fontId="22" fillId="11" borderId="2" xfId="0" applyNumberFormat="1" applyFont="1" applyFill="1" applyBorder="1" applyAlignment="1">
      <alignment horizontal="center" vertical="center" wrapText="1"/>
    </xf>
    <xf numFmtId="3" fontId="24" fillId="9" borderId="2" xfId="0" applyNumberFormat="1" applyFont="1" applyFill="1" applyBorder="1" applyAlignment="1">
      <alignment horizontal="center" vertical="center" wrapText="1"/>
    </xf>
    <xf numFmtId="169" fontId="22" fillId="10" borderId="2" xfId="0" applyNumberFormat="1" applyFont="1" applyFill="1" applyBorder="1" applyAlignment="1">
      <alignment horizontal="center" vertical="center" wrapText="1"/>
    </xf>
    <xf numFmtId="0" fontId="56" fillId="8" borderId="0" xfId="0" applyFont="1" applyFill="1" applyAlignment="1" applyProtection="1">
      <alignment vertical="center" wrapText="1"/>
      <protection locked="0"/>
    </xf>
    <xf numFmtId="3" fontId="55" fillId="8" borderId="0" xfId="0" applyNumberFormat="1" applyFont="1" applyFill="1" applyAlignment="1">
      <alignment vertical="center" wrapText="1"/>
    </xf>
    <xf numFmtId="3" fontId="55" fillId="8" borderId="0" xfId="0" applyNumberFormat="1" applyFont="1" applyFill="1" applyAlignment="1">
      <alignment horizontal="left" vertical="center" wrapText="1"/>
    </xf>
    <xf numFmtId="3" fontId="55" fillId="8" borderId="0" xfId="0" applyNumberFormat="1" applyFont="1" applyFill="1" applyAlignment="1">
      <alignment horizontal="center" vertical="center" wrapText="1"/>
    </xf>
    <xf numFmtId="0" fontId="56" fillId="8" borderId="0" xfId="0" applyFont="1" applyFill="1" applyAlignment="1" applyProtection="1">
      <alignment horizontal="center" vertical="center" wrapText="1"/>
      <protection locked="0"/>
    </xf>
    <xf numFmtId="166" fontId="55" fillId="13" borderId="0" xfId="2" applyFont="1" applyFill="1" applyBorder="1" applyAlignment="1" applyProtection="1">
      <alignment vertical="center" wrapText="1"/>
    </xf>
    <xf numFmtId="3" fontId="55" fillId="11" borderId="0" xfId="0" applyNumberFormat="1" applyFont="1" applyFill="1" applyAlignment="1">
      <alignment vertical="center" wrapText="1"/>
    </xf>
    <xf numFmtId="167" fontId="55" fillId="14" borderId="0" xfId="0" applyNumberFormat="1" applyFont="1" applyFill="1" applyAlignment="1">
      <alignment vertical="center" wrapText="1"/>
    </xf>
    <xf numFmtId="167" fontId="55" fillId="69" borderId="0" xfId="18" applyNumberFormat="1" applyFont="1" applyFill="1" applyAlignment="1">
      <alignment vertical="center" wrapText="1"/>
    </xf>
    <xf numFmtId="167" fontId="55" fillId="16" borderId="0" xfId="18" applyNumberFormat="1" applyFont="1" applyFill="1" applyAlignment="1">
      <alignment vertical="center" wrapText="1"/>
    </xf>
    <xf numFmtId="167" fontId="55" fillId="12" borderId="0" xfId="0" applyNumberFormat="1" applyFont="1" applyFill="1" applyAlignment="1">
      <alignment vertical="center" wrapText="1"/>
    </xf>
    <xf numFmtId="0" fontId="68" fillId="5" borderId="0" xfId="0" applyFont="1" applyFill="1" applyAlignment="1">
      <alignment horizontal="center" vertical="center" wrapText="1"/>
    </xf>
    <xf numFmtId="49" fontId="68" fillId="5" borderId="0" xfId="0" applyNumberFormat="1" applyFont="1" applyFill="1" applyAlignment="1">
      <alignment horizontal="center" vertical="center" wrapText="1"/>
    </xf>
    <xf numFmtId="0" fontId="68" fillId="5" borderId="0" xfId="0" applyFont="1" applyFill="1" applyAlignment="1">
      <alignment horizontal="left" vertical="center" wrapText="1"/>
    </xf>
    <xf numFmtId="0" fontId="55" fillId="18" borderId="0" xfId="0" applyFont="1" applyFill="1" applyAlignment="1">
      <alignment vertical="center" wrapText="1"/>
    </xf>
    <xf numFmtId="167" fontId="55" fillId="12" borderId="0" xfId="0" applyNumberFormat="1" applyFont="1" applyFill="1" applyAlignment="1">
      <alignment horizontal="center" vertical="center" wrapText="1"/>
    </xf>
    <xf numFmtId="3" fontId="67" fillId="9" borderId="0" xfId="0" applyNumberFormat="1" applyFont="1" applyFill="1" applyAlignment="1">
      <alignment vertical="center" wrapText="1"/>
    </xf>
    <xf numFmtId="169" fontId="55" fillId="10" borderId="0" xfId="0" applyNumberFormat="1" applyFont="1" applyFill="1" applyAlignment="1">
      <alignment vertical="center" wrapText="1"/>
    </xf>
    <xf numFmtId="177" fontId="64" fillId="53" borderId="32" xfId="30" applyNumberFormat="1" applyFont="1" applyFill="1" applyBorder="1" applyAlignment="1" applyProtection="1">
      <alignment horizontal="center" vertical="center" wrapText="1"/>
      <protection locked="0"/>
    </xf>
    <xf numFmtId="177" fontId="64" fillId="53" borderId="37" xfId="30" applyNumberFormat="1" applyFont="1" applyFill="1" applyBorder="1" applyAlignment="1" applyProtection="1">
      <alignment horizontal="center" vertical="center" wrapText="1"/>
      <protection locked="0"/>
    </xf>
    <xf numFmtId="177" fontId="64" fillId="53" borderId="54" xfId="30" applyNumberFormat="1" applyFont="1" applyFill="1" applyBorder="1" applyAlignment="1" applyProtection="1">
      <alignment horizontal="center" vertical="center" wrapText="1"/>
      <protection locked="0"/>
    </xf>
    <xf numFmtId="177" fontId="64" fillId="19" borderId="32" xfId="30" applyNumberFormat="1" applyFont="1" applyFill="1" applyBorder="1" applyAlignment="1" applyProtection="1">
      <alignment horizontal="center" vertical="center" wrapText="1"/>
      <protection locked="0"/>
    </xf>
    <xf numFmtId="177" fontId="64" fillId="19" borderId="37" xfId="30" applyNumberFormat="1" applyFont="1" applyFill="1" applyBorder="1" applyAlignment="1" applyProtection="1">
      <alignment horizontal="center" vertical="center" wrapText="1"/>
      <protection locked="0"/>
    </xf>
    <xf numFmtId="177" fontId="64" fillId="19" borderId="54" xfId="30" applyNumberFormat="1" applyFont="1" applyFill="1" applyBorder="1" applyAlignment="1" applyProtection="1">
      <alignment horizontal="center" vertical="center" wrapText="1"/>
      <protection locked="0"/>
    </xf>
    <xf numFmtId="2" fontId="14" fillId="4" borderId="0" xfId="31" applyNumberFormat="1" applyFont="1" applyFill="1" applyAlignment="1" applyProtection="1">
      <alignment horizontal="center"/>
      <protection hidden="1"/>
    </xf>
    <xf numFmtId="14" fontId="65" fillId="62" borderId="37" xfId="0" applyNumberFormat="1" applyFont="1" applyFill="1" applyBorder="1" applyAlignment="1">
      <alignment horizontal="center" vertical="center" wrapText="1"/>
    </xf>
    <xf numFmtId="177" fontId="64" fillId="6" borderId="32" xfId="30" applyNumberFormat="1" applyFont="1" applyFill="1" applyBorder="1" applyAlignment="1" applyProtection="1">
      <alignment horizontal="center" vertical="center" wrapText="1"/>
      <protection locked="0"/>
    </xf>
    <xf numFmtId="177" fontId="64" fillId="6" borderId="37" xfId="30" applyNumberFormat="1" applyFont="1" applyFill="1" applyBorder="1" applyAlignment="1" applyProtection="1">
      <alignment horizontal="center" vertical="center" wrapText="1"/>
      <protection locked="0"/>
    </xf>
    <xf numFmtId="177" fontId="64" fillId="6" borderId="54" xfId="30" applyNumberFormat="1" applyFont="1" applyFill="1" applyBorder="1" applyAlignment="1" applyProtection="1">
      <alignment horizontal="center" vertical="center" wrapText="1"/>
      <protection locked="0"/>
    </xf>
    <xf numFmtId="0" fontId="27" fillId="18" borderId="32" xfId="0" applyFont="1" applyFill="1" applyBorder="1" applyAlignment="1">
      <alignment horizontal="center" vertical="center" wrapText="1"/>
    </xf>
    <xf numFmtId="0" fontId="20" fillId="5" borderId="6" xfId="0" applyFont="1" applyFill="1" applyBorder="1" applyAlignment="1">
      <alignment horizontal="center" vertical="center" wrapText="1"/>
    </xf>
    <xf numFmtId="49" fontId="20" fillId="5" borderId="6" xfId="0" applyNumberFormat="1" applyFont="1" applyFill="1" applyBorder="1" applyAlignment="1">
      <alignment horizontal="center" vertical="center" wrapText="1"/>
    </xf>
    <xf numFmtId="0" fontId="20" fillId="5" borderId="6" xfId="0" applyFont="1" applyFill="1" applyBorder="1" applyAlignment="1">
      <alignment horizontal="left" vertical="center" wrapText="1"/>
    </xf>
    <xf numFmtId="0" fontId="23" fillId="8" borderId="18" xfId="0" applyFont="1" applyFill="1" applyBorder="1" applyAlignment="1" applyProtection="1">
      <alignment horizontal="center" vertical="center" wrapText="1"/>
      <protection locked="0"/>
    </xf>
    <xf numFmtId="0" fontId="23" fillId="8" borderId="48" xfId="0" applyFont="1" applyFill="1" applyBorder="1" applyAlignment="1" applyProtection="1">
      <alignment horizontal="center" vertical="center" wrapText="1"/>
      <protection locked="0"/>
    </xf>
    <xf numFmtId="166" fontId="22" fillId="13" borderId="2" xfId="2" applyFont="1" applyFill="1" applyBorder="1" applyAlignment="1" applyProtection="1">
      <alignment horizontal="center" vertical="center" wrapText="1"/>
    </xf>
    <xf numFmtId="167" fontId="22" fillId="14" borderId="2" xfId="0" applyNumberFormat="1" applyFont="1" applyFill="1" applyBorder="1" applyAlignment="1">
      <alignment horizontal="center" vertical="center" wrapText="1"/>
    </xf>
    <xf numFmtId="167" fontId="22" fillId="16" borderId="2" xfId="18" applyNumberFormat="1" applyFont="1" applyFill="1" applyBorder="1" applyAlignment="1">
      <alignment horizontal="center" vertical="center" wrapText="1"/>
    </xf>
    <xf numFmtId="167" fontId="22" fillId="12" borderId="2" xfId="0" applyNumberFormat="1" applyFont="1" applyFill="1" applyBorder="1" applyAlignment="1">
      <alignment horizontal="center" vertical="center" wrapText="1"/>
    </xf>
    <xf numFmtId="0" fontId="20" fillId="5" borderId="2" xfId="0" applyFont="1" applyFill="1" applyBorder="1" applyAlignment="1">
      <alignment vertical="center" wrapText="1"/>
    </xf>
  </cellXfs>
  <cellStyles count="86">
    <cellStyle name="20% - Énfasis1" xfId="49" builtinId="30" customBuiltin="1"/>
    <cellStyle name="20% - Énfasis2" xfId="52" builtinId="34" customBuiltin="1"/>
    <cellStyle name="20% - Énfasis3" xfId="55" builtinId="38" customBuiltin="1"/>
    <cellStyle name="20% - Énfasis4" xfId="58" builtinId="42" customBuiltin="1"/>
    <cellStyle name="20% - Énfasis5" xfId="61" builtinId="46" customBuiltin="1"/>
    <cellStyle name="20% - Énfasis6" xfId="64" builtinId="50" customBuiltin="1"/>
    <cellStyle name="40% - Énfasis1" xfId="50" builtinId="31" customBuiltin="1"/>
    <cellStyle name="40% - Énfasis2" xfId="53" builtinId="35" customBuiltin="1"/>
    <cellStyle name="40% - Énfasis3" xfId="56" builtinId="39" customBuiltin="1"/>
    <cellStyle name="40% - Énfasis4" xfId="59" builtinId="43" customBuiltin="1"/>
    <cellStyle name="40% - Énfasis5" xfId="62" builtinId="47" customBuiltin="1"/>
    <cellStyle name="40% - Énfasis6" xfId="65" builtinId="51" customBuiltin="1"/>
    <cellStyle name="60% - Énfasis1 2" xfId="71" xr:uid="{0F42645C-1EB9-4FC2-B335-4DA89F77A45D}"/>
    <cellStyle name="60% - Énfasis2 2" xfId="72" xr:uid="{A5D6433F-3F90-47FB-963D-55C8AE2BD579}"/>
    <cellStyle name="60% - Énfasis3 2" xfId="73" xr:uid="{63862DCE-A993-43F3-A6FA-C64CAAEE744A}"/>
    <cellStyle name="60% - Énfasis4 2" xfId="74" xr:uid="{B8D8C973-DAFD-4C6B-BBFF-59AE541C9F27}"/>
    <cellStyle name="60% - Énfasis5 2" xfId="75" xr:uid="{50F3ADCF-B03B-48ED-87FD-11E9A8BC34CF}"/>
    <cellStyle name="60% - Énfasis6 2" xfId="76" xr:uid="{D22E24B3-A933-447A-B8DE-8BECDD0BF691}"/>
    <cellStyle name="background-color:#ededed; color:Black; font:font-family:Arial; font-size:10pt; fon" xfId="4" xr:uid="{00000000-0005-0000-0000-000006000000}"/>
    <cellStyle name="background-color:#ededed; color:Black; font:font-family:Arial; font-size:10pt; font-weight:normal; font-style:normal; ; font-family:Arial; font-size:10pt; font-weight:normal; font-style:normal; border-collapse:separate; border-left:black 0px solid; border" xfId="5" xr:uid="{00000000-0005-0000-0000-000007000000}"/>
    <cellStyle name="background-color:White; color:Black; font:font-family:Arial; font-size:10pt; fon" xfId="6" xr:uid="{00000000-0005-0000-0000-000008000000}"/>
    <cellStyle name="background-color:White; color:Black; font:font-family:Arial; font-size:10pt; font-weight:normal; font-style:normal; ; font-family:Arial; font-size:10pt; font-weight:normal; font-style:normal; border-collapse:separate; border-left:black 0px solid; border-r" xfId="7" xr:uid="{00000000-0005-0000-0000-000009000000}"/>
    <cellStyle name="Bueno" xfId="38" builtinId="26" customBuiltin="1"/>
    <cellStyle name="Cálculo" xfId="42" builtinId="22" customBuiltin="1"/>
    <cellStyle name="Celda de comprobación" xfId="44" builtinId="23" customBuiltin="1"/>
    <cellStyle name="Celda vinculada" xfId="43" builtinId="24" customBuiltin="1"/>
    <cellStyle name="Encabezado 1" xfId="34" builtinId="16" customBuiltin="1"/>
    <cellStyle name="Encabezado 4" xfId="37" builtinId="19" customBuiltin="1"/>
    <cellStyle name="Énfasis1" xfId="48" builtinId="29" customBuiltin="1"/>
    <cellStyle name="Énfasis2" xfId="51" builtinId="33" customBuiltin="1"/>
    <cellStyle name="Énfasis3" xfId="54" builtinId="37" customBuiltin="1"/>
    <cellStyle name="Énfasis4" xfId="57" builtinId="41" customBuiltin="1"/>
    <cellStyle name="Énfasis5" xfId="60" builtinId="45" customBuiltin="1"/>
    <cellStyle name="Énfasis6" xfId="63" builtinId="49" customBuiltin="1"/>
    <cellStyle name="Entrada" xfId="40" builtinId="20" customBuiltin="1"/>
    <cellStyle name="Excel Built-in Comma" xfId="80" xr:uid="{B85FC8E0-8C91-468E-9B17-E8232BEEA7C1}"/>
    <cellStyle name="Hipervínculo" xfId="3" builtinId="8"/>
    <cellStyle name="Hipervínculo 2" xfId="67" xr:uid="{0671574A-B8FE-4235-9A85-5B46F4DE895E}"/>
    <cellStyle name="Hyperlink" xfId="78" xr:uid="{C81DBA57-3D4A-4F2E-BACB-9BE279938286}"/>
    <cellStyle name="Incorrecto" xfId="39" builtinId="27" customBuiltin="1"/>
    <cellStyle name="Millares" xfId="1" builtinId="3"/>
    <cellStyle name="Millares 2" xfId="8" xr:uid="{00000000-0005-0000-0000-00000A000000}"/>
    <cellStyle name="Millares 2 2" xfId="9" xr:uid="{00000000-0005-0000-0000-00000B000000}"/>
    <cellStyle name="Millares 2 3" xfId="77" xr:uid="{47FCE6BE-A11D-4F3E-9E08-BDAA16EF0144}"/>
    <cellStyle name="Millares 2 3 2" xfId="79" xr:uid="{15126A03-3AC7-4AB2-B11A-0B94FD6E0DD8}"/>
    <cellStyle name="Millares 73 2" xfId="10" xr:uid="{00000000-0005-0000-0000-00000C000000}"/>
    <cellStyle name="Millares 73 3" xfId="11" xr:uid="{00000000-0005-0000-0000-00000D000000}"/>
    <cellStyle name="Neutral 2" xfId="70" xr:uid="{701DD8EC-FE6E-4C20-AC31-30C997287F53}"/>
    <cellStyle name="Normal" xfId="0" builtinId="0"/>
    <cellStyle name="Normal 10" xfId="12" xr:uid="{00000000-0005-0000-0000-00000E000000}"/>
    <cellStyle name="Normal 107" xfId="13" xr:uid="{00000000-0005-0000-0000-00000F000000}"/>
    <cellStyle name="Normal 11" xfId="82" xr:uid="{12C005ED-BC56-4A86-8ECA-5AF3BF51C2F1}"/>
    <cellStyle name="Normal 111" xfId="14" xr:uid="{00000000-0005-0000-0000-000010000000}"/>
    <cellStyle name="Normal 12" xfId="83" xr:uid="{4FCAF661-5C57-4126-9F4F-C3F4D242B0FA}"/>
    <cellStyle name="Normal 13" xfId="84" xr:uid="{E7D3A6E0-2B25-4AB6-9F18-7D31DEA46CE3}"/>
    <cellStyle name="Normal 131" xfId="15" xr:uid="{00000000-0005-0000-0000-000011000000}"/>
    <cellStyle name="Normal 136 2" xfId="16" xr:uid="{00000000-0005-0000-0000-000012000000}"/>
    <cellStyle name="Normal 136 3" xfId="17" xr:uid="{00000000-0005-0000-0000-000013000000}"/>
    <cellStyle name="Normal 14" xfId="85" xr:uid="{7084EA43-B4CE-4FE6-B241-2ABACB83BFB5}"/>
    <cellStyle name="Normal 2" xfId="18" xr:uid="{00000000-0005-0000-0000-000014000000}"/>
    <cellStyle name="Normal 2 10 2" xfId="19" xr:uid="{00000000-0005-0000-0000-000015000000}"/>
    <cellStyle name="Normal 2 2" xfId="20" xr:uid="{00000000-0005-0000-0000-000016000000}"/>
    <cellStyle name="Normal 2 2 2" xfId="69" xr:uid="{45923940-14AD-446A-944D-0820E0C32624}"/>
    <cellStyle name="Normal 3" xfId="21" xr:uid="{00000000-0005-0000-0000-000017000000}"/>
    <cellStyle name="Normal 4" xfId="22" xr:uid="{00000000-0005-0000-0000-000018000000}"/>
    <cellStyle name="Normal 4 2" xfId="23" xr:uid="{00000000-0005-0000-0000-000019000000}"/>
    <cellStyle name="Normal 43" xfId="24" xr:uid="{00000000-0005-0000-0000-00001A000000}"/>
    <cellStyle name="Normal 47" xfId="25" xr:uid="{00000000-0005-0000-0000-00001B000000}"/>
    <cellStyle name="Normal 5" xfId="26" xr:uid="{00000000-0005-0000-0000-00001C000000}"/>
    <cellStyle name="Normal 6" xfId="27" xr:uid="{00000000-0005-0000-0000-00001D000000}"/>
    <cellStyle name="Normal 7" xfId="28" xr:uid="{00000000-0005-0000-0000-00001E000000}"/>
    <cellStyle name="Normal 8" xfId="66" xr:uid="{732EC4BE-763E-4B76-AF78-7BB119902D40}"/>
    <cellStyle name="Normal 9" xfId="81" xr:uid="{21A1CC0B-2DE6-492F-8792-5EDE416B603E}"/>
    <cellStyle name="Normal_semana 16" xfId="29" xr:uid="{00000000-0005-0000-0000-00001F000000}"/>
    <cellStyle name="Normal_Semana 42" xfId="30" xr:uid="{00000000-0005-0000-0000-000020000000}"/>
    <cellStyle name="Normal_TAREOS MANT. (Semanas) 2" xfId="31" xr:uid="{00000000-0005-0000-0000-000021000000}"/>
    <cellStyle name="Notas 2" xfId="68" xr:uid="{EAB14E16-6A6C-483D-8446-3031011FA966}"/>
    <cellStyle name="Porcentaje" xfId="2" builtinId="5"/>
    <cellStyle name="Porcentaje 6 2" xfId="32" xr:uid="{00000000-0005-0000-0000-000022000000}"/>
    <cellStyle name="Salida" xfId="41" builtinId="21" customBuiltin="1"/>
    <cellStyle name="Texto de advertencia" xfId="45" builtinId="11" customBuiltin="1"/>
    <cellStyle name="Texto explicativo" xfId="46" builtinId="53" customBuiltin="1"/>
    <cellStyle name="Título" xfId="33" builtinId="15" customBuiltin="1"/>
    <cellStyle name="Título 2" xfId="35" builtinId="17" customBuiltin="1"/>
    <cellStyle name="Título 3" xfId="36" builtinId="18" customBuiltin="1"/>
    <cellStyle name="Total" xfId="47" builtinId="25" customBuiltin="1"/>
  </cellStyles>
  <dxfs count="7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border>
        <vertical/>
        <horizontal/>
      </border>
    </dxf>
    <dxf>
      <fill>
        <patternFill>
          <bgColor rgb="FF92D050"/>
        </patternFill>
      </fill>
      <border>
        <vertical/>
        <horizontal/>
      </border>
    </dxf>
    <dxf>
      <fill>
        <patternFill>
          <bgColor theme="4" tint="0.79998168889431442"/>
        </patternFill>
      </fill>
      <border>
        <vertical/>
        <horizontal/>
      </border>
    </dxf>
    <dxf>
      <fill>
        <patternFill>
          <bgColor rgb="FFFF0000"/>
        </patternFill>
      </fill>
      <border>
        <vertical/>
        <horizontal/>
      </border>
    </dxf>
    <dxf>
      <fill>
        <patternFill>
          <bgColor theme="5" tint="0.79998168889431442"/>
        </patternFill>
      </fill>
      <border>
        <vertical/>
        <horizontal/>
      </border>
    </dxf>
    <dxf>
      <fill>
        <patternFill>
          <bgColor rgb="FF92D050"/>
        </patternFill>
      </fill>
      <border>
        <vertical/>
        <horizontal/>
      </border>
    </dxf>
    <dxf>
      <fill>
        <patternFill>
          <bgColor theme="4" tint="0.79998168889431442"/>
        </patternFill>
      </fill>
      <border>
        <vertical/>
        <horizontal/>
      </border>
    </dxf>
    <dxf>
      <fill>
        <patternFill>
          <bgColor rgb="FFFF0000"/>
        </patternFill>
      </fill>
      <border>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7030A0"/>
      </font>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ill>
        <patternFill>
          <bgColor theme="9" tint="0.79998168889431442"/>
        </patternFill>
      </fill>
    </dxf>
    <dxf>
      <fill>
        <patternFill>
          <bgColor theme="3" tint="0.79998168889431442"/>
        </patternFill>
      </fill>
    </dxf>
    <dxf>
      <fill>
        <patternFill>
          <bgColor theme="5" tint="0.39994506668294322"/>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5" tint="0.39994506668294322"/>
        </patternFill>
      </fill>
    </dxf>
    <dxf>
      <fill>
        <patternFill>
          <bgColor theme="3" tint="0.79998168889431442"/>
        </patternFill>
      </fill>
    </dxf>
    <dxf>
      <fill>
        <patternFill>
          <bgColor theme="9" tint="0.79998168889431442"/>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ill>
        <patternFill>
          <bgColor theme="9" tint="0.79998168889431442"/>
        </patternFill>
      </fill>
    </dxf>
    <dxf>
      <fill>
        <patternFill>
          <bgColor theme="3" tint="0.79998168889431442"/>
        </patternFill>
      </fill>
    </dxf>
    <dxf>
      <fill>
        <patternFill>
          <bgColor theme="5" tint="0.39994506668294322"/>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ill>
        <patternFill>
          <bgColor theme="5" tint="0.39994506668294322"/>
        </patternFill>
      </fill>
    </dxf>
    <dxf>
      <fill>
        <patternFill>
          <bgColor theme="3" tint="0.79998168889431442"/>
        </patternFill>
      </fill>
    </dxf>
    <dxf>
      <fill>
        <patternFill>
          <bgColor theme="9" tint="0.79998168889431442"/>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5" tint="0.39994506668294322"/>
        </patternFill>
      </fill>
    </dxf>
    <dxf>
      <fill>
        <patternFill>
          <bgColor theme="3" tint="0.79998168889431442"/>
        </patternFill>
      </fill>
    </dxf>
    <dxf>
      <fill>
        <patternFill>
          <bgColor theme="9" tint="0.79998168889431442"/>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patternType="solid">
          <bgColor rgb="FFFF0000"/>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theme="4" tint="0.59996337778862885"/>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4" tint="0.59996337778862885"/>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patternType="solid">
          <bgColor rgb="FF00B050"/>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patternType="solid">
          <bgColor rgb="FF00B050"/>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theme="7" tint="0.39994506668294322"/>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theme="6"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theme="6" tint="0.39994506668294322"/>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theme="7" tint="0.39994506668294322"/>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6" tint="0.39994506668294322"/>
        </patternFill>
      </fill>
    </dxf>
    <dxf>
      <font>
        <b/>
        <i val="0"/>
      </font>
      <fill>
        <patternFill patternType="solid">
          <bgColor theme="4" tint="0.59996337778862885"/>
        </patternFill>
      </fill>
    </dxf>
    <dxf>
      <font>
        <b/>
        <i val="0"/>
      </font>
      <fill>
        <patternFill patternType="solid">
          <bgColor theme="7" tint="0.39994506668294322"/>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rgb="FFFF0000"/>
        </patternFill>
      </fill>
    </dxf>
    <dxf>
      <font>
        <b/>
        <i val="0"/>
      </font>
      <fill>
        <patternFill>
          <bgColor rgb="FFCCFFCC"/>
        </patternFill>
      </fill>
    </dxf>
    <dxf>
      <font>
        <b/>
        <i val="0"/>
      </font>
      <fill>
        <patternFill patternType="solid">
          <bgColor rgb="FFFF0000"/>
        </patternFill>
      </fill>
    </dxf>
    <dxf>
      <font>
        <b/>
        <i val="0"/>
      </font>
      <fill>
        <patternFill patternType="solid">
          <bgColor theme="4" tint="0.59996337778862885"/>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bgColor theme="4" tint="0.59996337778862885"/>
        </patternFill>
      </fill>
    </dxf>
    <dxf>
      <font>
        <b/>
        <i val="0"/>
      </font>
      <fill>
        <patternFill patternType="solid">
          <bgColor rgb="FF00B05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theme="7" tint="0.39994506668294322"/>
        </patternFill>
      </fill>
    </dxf>
    <dxf>
      <font>
        <b/>
        <i val="0"/>
      </font>
      <fill>
        <patternFill patternType="solid">
          <bgColor theme="6" tint="0.39994506668294322"/>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theme="4" tint="0.59996337778862885"/>
        </patternFill>
      </fill>
    </dxf>
    <dxf>
      <font>
        <color theme="0"/>
      </font>
      <fill>
        <patternFill>
          <bgColor rgb="FFFF0000"/>
        </patternFill>
      </fill>
    </dxf>
    <dxf>
      <font>
        <color rgb="FF9C0006"/>
      </font>
      <fill>
        <patternFill>
          <bgColor rgb="FFFFC7CE"/>
        </patternFill>
      </fill>
    </dxf>
    <dxf>
      <font>
        <b/>
        <i val="0"/>
      </font>
      <fill>
        <patternFill>
          <bgColor theme="4" tint="0.59996337778862885"/>
        </patternFill>
      </fill>
    </dxf>
    <dxf>
      <font>
        <b/>
        <i val="0"/>
      </font>
      <fill>
        <patternFill>
          <bgColor rgb="FFCCFFCC"/>
        </patternFill>
      </fill>
    </dxf>
    <dxf>
      <font>
        <b/>
        <i val="0"/>
      </font>
      <fill>
        <patternFill patternType="solid">
          <bgColor theme="7" tint="0.39994506668294322"/>
        </patternFill>
      </fill>
    </dxf>
    <dxf>
      <font>
        <b/>
        <i val="0"/>
      </font>
      <fill>
        <patternFill patternType="solid">
          <bgColor theme="4" tint="0.59996337778862885"/>
        </patternFill>
      </fill>
    </dxf>
    <dxf>
      <font>
        <b/>
        <i val="0"/>
      </font>
      <fill>
        <patternFill patternType="solid">
          <bgColor rgb="FFFF0000"/>
        </patternFill>
      </fill>
    </dxf>
    <dxf>
      <font>
        <b/>
        <i val="0"/>
      </font>
      <fill>
        <patternFill patternType="solid">
          <bgColor rgb="FF00B050"/>
        </patternFill>
      </fill>
    </dxf>
    <dxf>
      <font>
        <b/>
        <i val="0"/>
      </font>
      <fill>
        <patternFill patternType="solid">
          <bgColor theme="6" tint="0.39994506668294322"/>
        </patternFill>
      </fill>
    </dxf>
    <dxf>
      <font>
        <b/>
        <i val="0"/>
      </font>
      <fill>
        <patternFill patternType="solid">
          <bgColor rgb="FFFF0000"/>
        </patternFill>
      </fill>
    </dxf>
    <dxf>
      <fill>
        <patternFill>
          <bgColor theme="0" tint="-0.24994659260841701"/>
        </patternFill>
      </fill>
    </dxf>
    <dxf>
      <fill>
        <patternFill>
          <bgColor theme="5" tint="0.39994506668294322"/>
        </patternFill>
      </fill>
    </dxf>
    <dxf>
      <fill>
        <patternFill>
          <bgColor theme="9" tint="0.79998168889431442"/>
        </patternFill>
      </fill>
    </dxf>
    <dxf>
      <fill>
        <patternFill>
          <bgColor theme="3" tint="0.79998168889431442"/>
        </patternFill>
      </fill>
    </dxf>
    <dxf>
      <fill>
        <patternFill>
          <bgColor theme="9" tint="0.79998168889431442"/>
        </patternFill>
      </fill>
    </dxf>
    <dxf>
      <fill>
        <patternFill>
          <bgColor theme="3" tint="0.79998168889431442"/>
        </patternFill>
      </fill>
    </dxf>
    <dxf>
      <fill>
        <patternFill>
          <bgColor theme="5" tint="0.39994506668294322"/>
        </patternFill>
      </fill>
    </dxf>
    <dxf>
      <fill>
        <patternFill>
          <bgColor theme="0" tint="-0.24994659260841701"/>
        </patternFill>
      </fill>
    </dxf>
    <dxf>
      <fill>
        <patternFill>
          <bgColor theme="3" tint="0.79998168889431442"/>
        </patternFill>
      </fill>
    </dxf>
    <dxf>
      <fill>
        <patternFill>
          <bgColor theme="9" tint="0.79998168889431442"/>
        </patternFill>
      </fill>
    </dxf>
    <dxf>
      <fill>
        <patternFill>
          <bgColor theme="5" tint="0.39994506668294322"/>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3" tint="0.79998168889431442"/>
        </patternFill>
      </fill>
    </dxf>
    <dxf>
      <fill>
        <patternFill>
          <bgColor theme="5" tint="0.39994506668294322"/>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solid">
          <fgColor rgb="FFFFC7CE"/>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993366"/>
      <rgbColor rgb="FFEDEDED"/>
      <rgbColor rgb="FFCCFFFF"/>
      <rgbColor rgb="FF660066"/>
      <rgbColor rgb="FFFF9999"/>
      <rgbColor rgb="FF0070C0"/>
      <rgbColor rgb="FFD9D9D9"/>
      <rgbColor rgb="FF002060"/>
      <rgbColor rgb="FFFF00FF"/>
      <rgbColor rgb="FFFFFF00"/>
      <rgbColor rgb="FF00FFFF"/>
      <rgbColor rgb="FF800080"/>
      <rgbColor rgb="FF800000"/>
      <rgbColor rgb="FF008080"/>
      <rgbColor rgb="FF0000FF"/>
      <rgbColor rgb="FF00CCFF"/>
      <rgbColor rgb="FFCCFFFF"/>
      <rgbColor rgb="FF99FFCC"/>
      <rgbColor rgb="FFFFFF99"/>
      <rgbColor rgb="FF93CDDD"/>
      <rgbColor rgb="FFFF99CC"/>
      <rgbColor rgb="FFCC99FF"/>
      <rgbColor rgb="FFFFCCCC"/>
      <rgbColor rgb="FF3366FF"/>
      <rgbColor rgb="FF75F181"/>
      <rgbColor rgb="FF92D050"/>
      <rgbColor rgb="FFFFC000"/>
      <rgbColor rgb="FFFF9900"/>
      <rgbColor rgb="FFFF6600"/>
      <rgbColor rgb="FF666699"/>
      <rgbColor rgb="FF969696"/>
      <rgbColor rgb="FF17375E"/>
      <rgbColor rgb="FF339966"/>
      <rgbColor rgb="FF0D0D0D"/>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mruColors>
      <color rgb="FFFF9966"/>
      <color rgb="FFFF9999"/>
      <color rgb="FF99CCFF"/>
      <color rgb="FF66FF99"/>
      <color rgb="FFF987AA"/>
      <color rgb="FF66FFCC"/>
      <color rgb="FF66FF66"/>
      <color rgb="FFFF99CC"/>
      <color rgb="FFFFFF66"/>
      <color rgb="FF63E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249480</xdr:colOff>
      <xdr:row>0</xdr:row>
      <xdr:rowOff>158760</xdr:rowOff>
    </xdr:from>
    <xdr:to>
      <xdr:col>4</xdr:col>
      <xdr:colOff>1052640</xdr:colOff>
      <xdr:row>2</xdr:row>
      <xdr:rowOff>230040</xdr:rowOff>
    </xdr:to>
    <xdr:pic>
      <xdr:nvPicPr>
        <xdr:cNvPr id="2" name="Imagen 1" descr="Logo Consorci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49480" y="158760"/>
          <a:ext cx="2060280" cy="4521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0</xdr:row>
      <xdr:rowOff>30480</xdr:rowOff>
    </xdr:from>
    <xdr:to>
      <xdr:col>4</xdr:col>
      <xdr:colOff>657860</xdr:colOff>
      <xdr:row>1</xdr:row>
      <xdr:rowOff>127452</xdr:rowOff>
    </xdr:to>
    <xdr:pic>
      <xdr:nvPicPr>
        <xdr:cNvPr id="2" name="Imagen 1">
          <a:extLst>
            <a:ext uri="{FF2B5EF4-FFF2-40B4-BE49-F238E27FC236}">
              <a16:creationId xmlns:a16="http://schemas.microsoft.com/office/drawing/2014/main" id="{AD29F019-A93A-82A5-D3C3-FBC94D108DE0}"/>
            </a:ext>
          </a:extLst>
        </xdr:cNvPr>
        <xdr:cNvPicPr>
          <a:picLocks noChangeAspect="1"/>
        </xdr:cNvPicPr>
      </xdr:nvPicPr>
      <xdr:blipFill>
        <a:blip xmlns:r="http://schemas.openxmlformats.org/officeDocument/2006/relationships" r:embed="rId1"/>
        <a:stretch>
          <a:fillRect/>
        </a:stretch>
      </xdr:blipFill>
      <xdr:spPr>
        <a:xfrm>
          <a:off x="342900" y="30480"/>
          <a:ext cx="3303270" cy="3408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98280</xdr:colOff>
      <xdr:row>0</xdr:row>
      <xdr:rowOff>0</xdr:rowOff>
    </xdr:from>
    <xdr:to>
      <xdr:col>4</xdr:col>
      <xdr:colOff>883195</xdr:colOff>
      <xdr:row>6</xdr:row>
      <xdr:rowOff>26280</xdr:rowOff>
    </xdr:to>
    <xdr:pic>
      <xdr:nvPicPr>
        <xdr:cNvPr id="2" name="Imagen 1" descr="Logo Consorcio">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98280" y="0"/>
          <a:ext cx="1555200" cy="243360"/>
        </a:xfrm>
        <a:prstGeom prst="rect">
          <a:avLst/>
        </a:prstGeom>
        <a:ln>
          <a:noFill/>
        </a:ln>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BC1A36-3948-44F5-A8C6-6618214AE9F8}">
  <we:reference id="wa200005271" version="2.6.1.0" store="es-E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rgb="FF17375E"/>
    <pageSetUpPr fitToPage="1"/>
  </sheetPr>
  <dimension ref="A3:RG56"/>
  <sheetViews>
    <sheetView showGridLines="0" topLeftCell="GL7" zoomScale="90" zoomScaleNormal="90" zoomScalePageLayoutView="90" workbookViewId="0">
      <selection activeCell="HK37" sqref="HK37"/>
    </sheetView>
  </sheetViews>
  <sheetFormatPr baseColWidth="10" defaultColWidth="10.54296875" defaultRowHeight="14.5" outlineLevelCol="2"/>
  <cols>
    <col min="1" max="1" width="4.453125" style="1" customWidth="1"/>
    <col min="2" max="2" width="9.6328125" style="2" customWidth="1"/>
    <col min="3" max="3" width="9.08984375" style="2" hidden="1" customWidth="1"/>
    <col min="4" max="4" width="13" style="3" hidden="1" customWidth="1"/>
    <col min="5" max="5" width="43.54296875" style="4" customWidth="1"/>
    <col min="6" max="6" width="14.36328125" style="1" customWidth="1"/>
    <col min="7" max="7" width="10.36328125" style="1" customWidth="1"/>
    <col min="8" max="8" width="10.36328125" style="1" hidden="1" customWidth="1"/>
    <col min="9" max="9" width="10.36328125" style="1" customWidth="1"/>
    <col min="10" max="10" width="7.6328125" style="5" customWidth="1" outlineLevel="1"/>
    <col min="11" max="11" width="9.6328125" style="6" customWidth="1" outlineLevel="1"/>
    <col min="12" max="12" width="6.6328125" style="7" customWidth="1" outlineLevel="1"/>
    <col min="13" max="13" width="7.6328125" style="6" customWidth="1" outlineLevel="1"/>
    <col min="14" max="14" width="7.90625" style="6" customWidth="1" outlineLevel="1"/>
    <col min="15" max="15" width="7.6328125" style="8" hidden="1" customWidth="1" outlineLevel="2"/>
    <col min="16" max="18" width="6.6328125" style="8" hidden="1" customWidth="1" outlineLevel="2"/>
    <col min="19" max="19" width="7.90625" style="5" customWidth="1" outlineLevel="1" collapsed="1"/>
    <col min="20" max="20" width="8.6328125" style="6" customWidth="1" outlineLevel="1"/>
    <col min="21" max="21" width="5.6328125" style="7" customWidth="1" outlineLevel="1"/>
    <col min="22" max="22" width="8.453125" style="6" customWidth="1" outlineLevel="1"/>
    <col min="23" max="23" width="7.6328125" style="6" customWidth="1" outlineLevel="1"/>
    <col min="24" max="24" width="7.6328125" style="8" hidden="1" customWidth="1" outlineLevel="2"/>
    <col min="25" max="27" width="6.90625" style="8" hidden="1" customWidth="1" outlineLevel="2"/>
    <col min="28" max="28" width="7.90625" style="5" customWidth="1" outlineLevel="1" collapsed="1"/>
    <col min="29" max="29" width="8.6328125" style="6" customWidth="1" outlineLevel="1"/>
    <col min="30" max="30" width="6.90625" style="7" customWidth="1" outlineLevel="1"/>
    <col min="31" max="32" width="7.90625" style="6" customWidth="1" outlineLevel="1"/>
    <col min="33" max="33" width="8.08984375" style="8" hidden="1" customWidth="1" outlineLevel="2"/>
    <col min="34" max="36" width="6.90625" style="8" hidden="1" customWidth="1" outlineLevel="2"/>
    <col min="37" max="37" width="7.90625" style="5" customWidth="1" outlineLevel="1" collapsed="1"/>
    <col min="38" max="38" width="9" style="6" customWidth="1" outlineLevel="1"/>
    <col min="39" max="39" width="6.90625" style="7" customWidth="1" outlineLevel="1"/>
    <col min="40" max="41" width="7.90625" style="6" customWidth="1" outlineLevel="1"/>
    <col min="42" max="42" width="7.54296875" style="8" hidden="1" customWidth="1" outlineLevel="2"/>
    <col min="43" max="45" width="6.90625" style="8" hidden="1" customWidth="1" outlineLevel="2"/>
    <col min="46" max="46" width="7.6328125" style="5" customWidth="1" outlineLevel="1" collapsed="1"/>
    <col min="47" max="47" width="7.6328125" style="6" customWidth="1" outlineLevel="1"/>
    <col min="48" max="48" width="7.6328125" style="7" customWidth="1" outlineLevel="1"/>
    <col min="49" max="50" width="7.6328125" style="6" customWidth="1" outlineLevel="1"/>
    <col min="51" max="54" width="6.6328125" style="8" hidden="1" customWidth="1" outlineLevel="2"/>
    <col min="55" max="55" width="7.90625" style="5" customWidth="1" outlineLevel="1" collapsed="1"/>
    <col min="56" max="56" width="8.6328125" style="6" customWidth="1" outlineLevel="1"/>
    <col min="57" max="57" width="6.90625" style="7" customWidth="1" outlineLevel="1"/>
    <col min="58" max="59" width="7.90625" style="6" customWidth="1" outlineLevel="1"/>
    <col min="60" max="60" width="8.36328125" style="8" hidden="1" customWidth="1" outlineLevel="2"/>
    <col min="61" max="63" width="6.90625" style="8" hidden="1" customWidth="1" outlineLevel="2"/>
    <col min="64" max="64" width="9.08984375" style="5" customWidth="1" outlineLevel="1" collapsed="1"/>
    <col min="65" max="65" width="8.6328125" style="6" customWidth="1" outlineLevel="1"/>
    <col min="66" max="66" width="6.90625" style="7" customWidth="1" outlineLevel="1"/>
    <col min="67" max="67" width="10.54296875" style="6" outlineLevel="1"/>
    <col min="68" max="68" width="7.90625" style="6" customWidth="1" outlineLevel="1"/>
    <col min="69" max="69" width="7.54296875" style="8" hidden="1" customWidth="1" outlineLevel="2"/>
    <col min="70" max="72" width="6.90625" style="8" hidden="1" customWidth="1" outlineLevel="2"/>
    <col min="73" max="73" width="7.90625" style="5" customWidth="1" outlineLevel="1" collapsed="1"/>
    <col min="74" max="74" width="8.6328125" style="6" customWidth="1" outlineLevel="1"/>
    <col min="75" max="75" width="6.08984375" style="7" customWidth="1" outlineLevel="1"/>
    <col min="76" max="76" width="7.6328125" style="6" customWidth="1" outlineLevel="1"/>
    <col min="77" max="77" width="7.90625" style="6" customWidth="1" outlineLevel="1"/>
    <col min="78" max="81" width="7.6328125" style="8" hidden="1" customWidth="1" outlineLevel="2"/>
    <col min="82" max="82" width="7.90625" style="5" customWidth="1" outlineLevel="1" collapsed="1"/>
    <col min="83" max="83" width="9.6328125" style="6" customWidth="1" outlineLevel="1"/>
    <col min="84" max="84" width="6.90625" style="7" customWidth="1" outlineLevel="1"/>
    <col min="85" max="85" width="6.90625" style="6" customWidth="1" outlineLevel="1"/>
    <col min="86" max="86" width="7.90625" style="6" customWidth="1" outlineLevel="1"/>
    <col min="87" max="87" width="7.453125" style="8" hidden="1" customWidth="1" outlineLevel="2"/>
    <col min="88" max="90" width="6.90625" style="8" hidden="1" customWidth="1" outlineLevel="2"/>
    <col min="91" max="91" width="6.90625" style="5" customWidth="1" outlineLevel="1" collapsed="1"/>
    <col min="92" max="92" width="8.36328125" style="6" customWidth="1" outlineLevel="1"/>
    <col min="93" max="93" width="6.90625" style="7" customWidth="1" outlineLevel="1"/>
    <col min="94" max="94" width="7.6328125" style="6" customWidth="1" outlineLevel="1"/>
    <col min="95" max="95" width="7.90625" style="6" customWidth="1" outlineLevel="1"/>
    <col min="96" max="96" width="7.6328125" style="8" hidden="1" customWidth="1" outlineLevel="2"/>
    <col min="97" max="99" width="6.90625" style="8" hidden="1" customWidth="1" outlineLevel="2"/>
    <col min="100" max="100" width="6.90625" style="5" customWidth="1" outlineLevel="1" collapsed="1"/>
    <col min="101" max="101" width="6.90625" style="6" customWidth="1" outlineLevel="1"/>
    <col min="102" max="102" width="6.90625" style="7" customWidth="1" outlineLevel="1"/>
    <col min="103" max="103" width="6.90625" style="6" customWidth="1" outlineLevel="1"/>
    <col min="104" max="104" width="7.90625" style="6" customWidth="1" outlineLevel="1"/>
    <col min="105" max="108" width="6.90625" style="8" hidden="1" customWidth="1" outlineLevel="2"/>
    <col min="109" max="109" width="6.90625" style="5" customWidth="1" outlineLevel="1" collapsed="1"/>
    <col min="110" max="110" width="8.453125" style="6" customWidth="1" outlineLevel="1"/>
    <col min="111" max="111" width="5.6328125" style="7" customWidth="1" outlineLevel="1"/>
    <col min="112" max="112" width="6.90625" style="6" customWidth="1" outlineLevel="1"/>
    <col min="113" max="113" width="7.90625" style="6" customWidth="1" outlineLevel="1"/>
    <col min="114" max="117" width="6.90625" style="8" hidden="1" customWidth="1" outlineLevel="2"/>
    <col min="118" max="118" width="7.453125" style="5" customWidth="1" outlineLevel="1" collapsed="1"/>
    <col min="119" max="119" width="8.90625" style="6" customWidth="1" outlineLevel="1"/>
    <col min="120" max="120" width="6.90625" style="7" customWidth="1" outlineLevel="1"/>
    <col min="121" max="121" width="7.453125" style="6" customWidth="1" outlineLevel="1"/>
    <col min="122" max="122" width="7.90625" style="6" customWidth="1" outlineLevel="1"/>
    <col min="123" max="123" width="7.6328125" style="8" hidden="1" customWidth="1" outlineLevel="2"/>
    <col min="124" max="126" width="6.90625" style="8" hidden="1" customWidth="1" outlineLevel="2"/>
    <col min="127" max="127" width="7.453125" style="5" customWidth="1" outlineLevel="1" collapsed="1"/>
    <col min="128" max="128" width="8.90625" style="6" customWidth="1" outlineLevel="1"/>
    <col min="129" max="129" width="6.90625" style="7" customWidth="1" outlineLevel="1"/>
    <col min="130" max="130" width="7.6328125" style="6" customWidth="1" outlineLevel="1"/>
    <col min="131" max="131" width="7.90625" style="6" customWidth="1" outlineLevel="1"/>
    <col min="132" max="132" width="7.6328125" style="8" hidden="1" customWidth="1" outlineLevel="2"/>
    <col min="133" max="135" width="6.90625" style="8" hidden="1" customWidth="1" outlineLevel="2"/>
    <col min="136" max="136" width="7.6328125" style="5" customWidth="1" outlineLevel="1" collapsed="1"/>
    <col min="137" max="137" width="8.54296875" style="6" customWidth="1" outlineLevel="1"/>
    <col min="138" max="138" width="6.90625" style="7" customWidth="1" outlineLevel="1"/>
    <col min="139" max="139" width="7.6328125" style="6" customWidth="1" outlineLevel="1"/>
    <col min="140" max="140" width="8.54296875" style="6" customWidth="1" outlineLevel="1"/>
    <col min="141" max="141" width="7.453125" style="8" hidden="1" customWidth="1" outlineLevel="2"/>
    <col min="142" max="144" width="6.90625" style="8" hidden="1" customWidth="1" outlineLevel="2"/>
    <col min="145" max="145" width="7.6328125" style="5" customWidth="1" outlineLevel="1" collapsed="1"/>
    <col min="146" max="146" width="8.54296875" style="6" customWidth="1" outlineLevel="1"/>
    <col min="147" max="147" width="6.90625" style="7" customWidth="1" outlineLevel="1"/>
    <col min="148" max="148" width="7.6328125" style="6" customWidth="1" outlineLevel="1"/>
    <col min="149" max="149" width="7.90625" style="6" customWidth="1" outlineLevel="1"/>
    <col min="150" max="150" width="7.453125" style="8" hidden="1" customWidth="1" outlineLevel="2"/>
    <col min="151" max="153" width="6.90625" style="8" hidden="1" customWidth="1" outlineLevel="2"/>
    <col min="154" max="154" width="7.6328125" style="5" customWidth="1" outlineLevel="1" collapsed="1"/>
    <col min="155" max="155" width="8.90625" style="6" customWidth="1" outlineLevel="1"/>
    <col min="156" max="156" width="6.90625" style="7" customWidth="1" outlineLevel="1"/>
    <col min="157" max="157" width="7.453125" style="6" customWidth="1" outlineLevel="1"/>
    <col min="158" max="158" width="7.90625" style="6" customWidth="1" outlineLevel="1"/>
    <col min="159" max="159" width="7.6328125" style="8" hidden="1" customWidth="1" outlineLevel="2"/>
    <col min="160" max="162" width="6.90625" style="8" hidden="1" customWidth="1" outlineLevel="2"/>
    <col min="163" max="163" width="7.6328125" style="5" customWidth="1" outlineLevel="1" collapsed="1"/>
    <col min="164" max="164" width="8.54296875" style="6" customWidth="1" outlineLevel="1"/>
    <col min="165" max="165" width="6.90625" style="7" customWidth="1" outlineLevel="1"/>
    <col min="166" max="166" width="7.54296875" style="6" customWidth="1" outlineLevel="1"/>
    <col min="167" max="167" width="7.90625" style="6" customWidth="1" outlineLevel="1"/>
    <col min="168" max="168" width="7.6328125" style="8" hidden="1" customWidth="1" outlineLevel="2"/>
    <col min="169" max="171" width="6.90625" style="8" hidden="1" customWidth="1" outlineLevel="2"/>
    <col min="172" max="172" width="6.90625" style="5" customWidth="1" outlineLevel="1" collapsed="1"/>
    <col min="173" max="173" width="8.08984375" style="6" customWidth="1" outlineLevel="1"/>
    <col min="174" max="174" width="6.90625" style="7" customWidth="1" outlineLevel="1"/>
    <col min="175" max="175" width="6.90625" style="6" customWidth="1" outlineLevel="1"/>
    <col min="176" max="176" width="7.90625" style="6" customWidth="1" outlineLevel="1"/>
    <col min="177" max="180" width="6.90625" style="8" hidden="1" customWidth="1" outlineLevel="2"/>
    <col min="181" max="181" width="7.6328125" style="5" customWidth="1" outlineLevel="1" collapsed="1"/>
    <col min="182" max="182" width="8.54296875" style="6" customWidth="1" outlineLevel="1"/>
    <col min="183" max="183" width="6.90625" style="7" customWidth="1" outlineLevel="1"/>
    <col min="184" max="184" width="7.6328125" style="6" customWidth="1" outlineLevel="1"/>
    <col min="185" max="185" width="7.90625" style="6" customWidth="1" outlineLevel="1"/>
    <col min="186" max="186" width="7.6328125" style="8" hidden="1" customWidth="1" outlineLevel="2"/>
    <col min="187" max="189" width="6.90625" style="8" hidden="1" customWidth="1" outlineLevel="2"/>
    <col min="190" max="190" width="7.6328125" style="5" customWidth="1" outlineLevel="1" collapsed="1"/>
    <col min="191" max="191" width="8.90625" style="6" customWidth="1" outlineLevel="1"/>
    <col min="192" max="192" width="6.90625" style="7" customWidth="1" outlineLevel="1"/>
    <col min="193" max="193" width="7.6328125" style="6" customWidth="1" outlineLevel="1"/>
    <col min="194" max="194" width="7.90625" style="6" customWidth="1" outlineLevel="1"/>
    <col min="195" max="195" width="7.453125" style="8" hidden="1" customWidth="1" outlineLevel="2"/>
    <col min="196" max="198" width="6.90625" style="8" hidden="1" customWidth="1" outlineLevel="2"/>
    <col min="199" max="199" width="7.6328125" style="5" customWidth="1" outlineLevel="1" collapsed="1"/>
    <col min="200" max="200" width="8.54296875" style="6" customWidth="1" outlineLevel="1"/>
    <col min="201" max="201" width="6.90625" style="7" customWidth="1" outlineLevel="1"/>
    <col min="202" max="202" width="7.6328125" style="6" customWidth="1" outlineLevel="1"/>
    <col min="203" max="203" width="9" style="6" customWidth="1" outlineLevel="1"/>
    <col min="204" max="204" width="7.6328125" style="8" hidden="1" customWidth="1" outlineLevel="2"/>
    <col min="205" max="207" width="6.90625" style="8" hidden="1" customWidth="1" outlineLevel="2"/>
    <col min="208" max="208" width="7.6328125" style="5" customWidth="1" outlineLevel="1" collapsed="1"/>
    <col min="209" max="209" width="8.90625" style="6" customWidth="1" outlineLevel="1"/>
    <col min="210" max="210" width="6.90625" style="7" customWidth="1" outlineLevel="1"/>
    <col min="211" max="211" width="7.6328125" style="6" customWidth="1" outlineLevel="1"/>
    <col min="212" max="212" width="7.90625" style="6" customWidth="1" outlineLevel="1"/>
    <col min="213" max="213" width="7.6328125" style="8" hidden="1" customWidth="1" outlineLevel="2"/>
    <col min="214" max="216" width="6.90625" style="8" hidden="1" customWidth="1" outlineLevel="2"/>
    <col min="217" max="217" width="6.90625" style="5" customWidth="1" outlineLevel="1" collapsed="1"/>
    <col min="218" max="218" width="8.08984375" style="6" customWidth="1" outlineLevel="1"/>
    <col min="219" max="219" width="6.6328125" style="7" customWidth="1" outlineLevel="1"/>
    <col min="220" max="220" width="6.90625" style="6" customWidth="1" outlineLevel="1"/>
    <col min="221" max="221" width="7.90625" style="6" customWidth="1" outlineLevel="1"/>
    <col min="222" max="222" width="7.453125" style="8" hidden="1" customWidth="1" outlineLevel="2"/>
    <col min="223" max="225" width="6.90625" style="8" hidden="1" customWidth="1" outlineLevel="2"/>
    <col min="226" max="226" width="7.6328125" style="5" customWidth="1" outlineLevel="1" collapsed="1"/>
    <col min="227" max="227" width="8.90625" style="6" customWidth="1" outlineLevel="1"/>
    <col min="228" max="228" width="6.90625" style="7" customWidth="1" outlineLevel="1"/>
    <col min="229" max="229" width="7.6328125" style="6" customWidth="1" outlineLevel="1"/>
    <col min="230" max="230" width="7.90625" style="6" customWidth="1" outlineLevel="1"/>
    <col min="231" max="231" width="7.453125" style="8" hidden="1" customWidth="1" outlineLevel="2"/>
    <col min="232" max="234" width="6.90625" style="8" hidden="1" customWidth="1" outlineLevel="2"/>
    <col min="235" max="235" width="6.90625" style="5" customWidth="1" outlineLevel="1" collapsed="1"/>
    <col min="236" max="236" width="8.08984375" style="6" customWidth="1" outlineLevel="1"/>
    <col min="237" max="237" width="6.90625" style="7" customWidth="1" outlineLevel="1"/>
    <col min="238" max="238" width="6.90625" style="6" customWidth="1" outlineLevel="1"/>
    <col min="239" max="239" width="7.90625" style="6" customWidth="1" outlineLevel="1"/>
    <col min="240" max="243" width="6.90625" style="8" hidden="1" customWidth="1" outlineLevel="2"/>
    <col min="244" max="244" width="6.90625" style="5" customWidth="1" outlineLevel="1" collapsed="1"/>
    <col min="245" max="245" width="8.08984375" style="6" customWidth="1" outlineLevel="1"/>
    <col min="246" max="246" width="6.90625" style="7" customWidth="1" outlineLevel="1"/>
    <col min="247" max="247" width="6.90625" style="6" customWidth="1" outlineLevel="1"/>
    <col min="248" max="248" width="7.90625" style="6" customWidth="1" outlineLevel="1"/>
    <col min="249" max="249" width="7.6328125" style="8" hidden="1" customWidth="1" outlineLevel="2"/>
    <col min="250" max="252" width="6.90625" style="8" hidden="1" customWidth="1" outlineLevel="2"/>
    <col min="253" max="253" width="7.6328125" style="5" customWidth="1" outlineLevel="1" collapsed="1"/>
    <col min="254" max="254" width="8.90625" style="6" customWidth="1" outlineLevel="1"/>
    <col min="255" max="255" width="6.90625" style="7" customWidth="1" outlineLevel="1"/>
    <col min="256" max="256" width="7.453125" style="6" customWidth="1" outlineLevel="1"/>
    <col min="257" max="257" width="7.90625" style="6" customWidth="1" outlineLevel="1"/>
    <col min="258" max="258" width="7.6328125" style="8" hidden="1" customWidth="1" outlineLevel="2"/>
    <col min="259" max="261" width="6.90625" style="8" hidden="1" customWidth="1" outlineLevel="2"/>
    <col min="262" max="262" width="7.453125" style="5" customWidth="1" outlineLevel="1" collapsed="1"/>
    <col min="263" max="263" width="8.90625" style="6" customWidth="1" outlineLevel="1"/>
    <col min="264" max="264" width="6.90625" style="7" customWidth="1" outlineLevel="1"/>
    <col min="265" max="265" width="6.90625" style="6" customWidth="1" outlineLevel="1"/>
    <col min="266" max="266" width="8.90625" style="6" customWidth="1" outlineLevel="1"/>
    <col min="267" max="267" width="7.6328125" style="8" hidden="1" customWidth="1" outlineLevel="2"/>
    <col min="268" max="270" width="6.90625" style="8" hidden="1" customWidth="1" outlineLevel="2"/>
    <col min="271" max="271" width="7.453125" style="5" customWidth="1" outlineLevel="1" collapsed="1"/>
    <col min="272" max="272" width="8.90625" style="6" customWidth="1" outlineLevel="1"/>
    <col min="273" max="273" width="6.90625" style="7" customWidth="1" outlineLevel="1"/>
    <col min="274" max="274" width="7.6328125" style="6" customWidth="1" outlineLevel="1"/>
    <col min="275" max="275" width="7.90625" style="6" customWidth="1" outlineLevel="1"/>
    <col min="276" max="276" width="7.6328125" style="8" hidden="1" customWidth="1" outlineLevel="2"/>
    <col min="277" max="279" width="6.90625" style="8" hidden="1" customWidth="1" outlineLevel="2"/>
    <col min="280" max="280" width="7.6328125" style="5" customWidth="1" outlineLevel="1" collapsed="1"/>
    <col min="281" max="281" width="8.90625" style="6" customWidth="1" outlineLevel="1"/>
    <col min="282" max="282" width="6.90625" style="7" customWidth="1" outlineLevel="1"/>
    <col min="283" max="283" width="7.6328125" style="6" customWidth="1" outlineLevel="1"/>
    <col min="284" max="284" width="7.90625" style="6" customWidth="1" outlineLevel="1"/>
    <col min="285" max="285" width="7.6328125" style="8" hidden="1" customWidth="1" outlineLevel="2"/>
    <col min="286" max="288" width="7.453125" hidden="1" customWidth="1" outlineLevel="2"/>
    <col min="289" max="289" width="7.6328125" customWidth="1" outlineLevel="1" collapsed="1"/>
    <col min="290" max="290" width="8.90625" customWidth="1" outlineLevel="1"/>
    <col min="291" max="291" width="6" customWidth="1" outlineLevel="1"/>
    <col min="292" max="293" width="7.6328125" customWidth="1" outlineLevel="1"/>
    <col min="294" max="294" width="7.453125" hidden="1" customWidth="1" outlineLevel="2"/>
    <col min="295" max="297" width="6.90625" hidden="1" customWidth="1" outlineLevel="2"/>
    <col min="298" max="298" width="6.90625" customWidth="1" outlineLevel="1" collapsed="1"/>
    <col min="299" max="302" width="6.90625" customWidth="1" outlineLevel="1"/>
    <col min="303" max="306" width="6.90625" hidden="1" customWidth="1" outlineLevel="2"/>
    <col min="307" max="307" width="6.90625" customWidth="1" outlineLevel="1" collapsed="1"/>
    <col min="308" max="308" width="8.08984375" customWidth="1" outlineLevel="1"/>
    <col min="309" max="311" width="6.90625" customWidth="1" outlineLevel="1"/>
    <col min="312" max="315" width="6.90625" hidden="1" customWidth="1" outlineLevel="2"/>
    <col min="316" max="316" width="6.90625" customWidth="1" outlineLevel="1" collapsed="1"/>
    <col min="317" max="317" width="8.08984375" customWidth="1" outlineLevel="1"/>
    <col min="318" max="320" width="6.90625" customWidth="1" outlineLevel="1"/>
    <col min="321" max="324" width="6.90625" hidden="1" customWidth="1" outlineLevel="2"/>
    <col min="325" max="325" width="6.90625" customWidth="1" outlineLevel="1" collapsed="1"/>
    <col min="326" max="326" width="8.08984375" customWidth="1" outlineLevel="1"/>
    <col min="327" max="329" width="6.90625" customWidth="1" outlineLevel="1"/>
    <col min="330" max="333" width="6.90625" hidden="1" customWidth="1" outlineLevel="2"/>
    <col min="334" max="334" width="6.90625" customWidth="1" outlineLevel="1" collapsed="1"/>
    <col min="335" max="335" width="8.08984375" customWidth="1" outlineLevel="1"/>
    <col min="336" max="338" width="6.90625" customWidth="1" outlineLevel="1"/>
    <col min="339" max="342" width="6.90625" hidden="1" customWidth="1" outlineLevel="2"/>
    <col min="343" max="343" width="6.90625" customWidth="1" outlineLevel="1" collapsed="1"/>
    <col min="344" max="344" width="8.08984375" customWidth="1" outlineLevel="1"/>
    <col min="345" max="347" width="6.90625" customWidth="1" outlineLevel="1"/>
    <col min="348" max="351" width="6.90625" hidden="1" customWidth="1" outlineLevel="2"/>
    <col min="352" max="352" width="6.90625" customWidth="1" outlineLevel="1" collapsed="1"/>
    <col min="353" max="353" width="8.08984375" customWidth="1" outlineLevel="1"/>
    <col min="354" max="356" width="6.90625" customWidth="1" outlineLevel="1"/>
    <col min="357" max="360" width="6.90625" hidden="1" customWidth="1" outlineLevel="2"/>
    <col min="361" max="361" width="6.90625" customWidth="1" outlineLevel="1" collapsed="1"/>
    <col min="362" max="362" width="8.08984375" customWidth="1" outlineLevel="1"/>
    <col min="363" max="365" width="6.90625" customWidth="1" outlineLevel="1"/>
    <col min="366" max="369" width="6.90625" hidden="1" customWidth="1" outlineLevel="2"/>
    <col min="370" max="370" width="6.90625" customWidth="1" outlineLevel="1" collapsed="1"/>
    <col min="371" max="371" width="8.08984375" customWidth="1" outlineLevel="1"/>
    <col min="372" max="374" width="6.90625" customWidth="1" outlineLevel="1"/>
    <col min="375" max="378" width="6.90625" hidden="1" customWidth="1" outlineLevel="2"/>
    <col min="379" max="379" width="6.90625" customWidth="1" outlineLevel="1" collapsed="1"/>
    <col min="380" max="380" width="8.08984375" customWidth="1" outlineLevel="1"/>
    <col min="381" max="383" width="6.90625" customWidth="1" outlineLevel="1"/>
    <col min="384" max="387" width="6.90625" hidden="1" customWidth="1" outlineLevel="2"/>
    <col min="388" max="388" width="6.90625" customWidth="1" outlineLevel="1" collapsed="1"/>
    <col min="389" max="389" width="8.08984375" customWidth="1" outlineLevel="1"/>
    <col min="390" max="392" width="6.90625" customWidth="1" outlineLevel="1"/>
    <col min="393" max="396" width="6.90625" hidden="1" customWidth="1" outlineLevel="2"/>
    <col min="397" max="397" width="6.90625" customWidth="1" outlineLevel="1" collapsed="1"/>
    <col min="398" max="398" width="8.08984375" customWidth="1" outlineLevel="1"/>
    <col min="399" max="401" width="6.90625" customWidth="1" outlineLevel="1"/>
    <col min="402" max="405" width="6.90625" hidden="1" customWidth="1" outlineLevel="2"/>
    <col min="406" max="406" width="6.90625" customWidth="1" outlineLevel="1" collapsed="1"/>
    <col min="407" max="407" width="8.08984375" customWidth="1" outlineLevel="1"/>
    <col min="408" max="410" width="6.90625" customWidth="1" outlineLevel="1"/>
    <col min="411" max="414" width="6.90625" hidden="1" customWidth="1" outlineLevel="2"/>
    <col min="415" max="415" width="6.90625" customWidth="1" outlineLevel="1" collapsed="1"/>
    <col min="416" max="416" width="8.08984375" customWidth="1" outlineLevel="1"/>
    <col min="417" max="419" width="6.90625" customWidth="1" outlineLevel="1"/>
    <col min="420" max="423" width="6.90625" hidden="1" customWidth="1" outlineLevel="2"/>
    <col min="424" max="424" width="6.90625" customWidth="1" outlineLevel="1" collapsed="1"/>
    <col min="425" max="425" width="8.08984375" customWidth="1" outlineLevel="1"/>
    <col min="426" max="432" width="6.90625" customWidth="1" outlineLevel="1"/>
    <col min="433" max="433" width="1.54296875" customWidth="1"/>
    <col min="434" max="434" width="12.36328125" customWidth="1"/>
    <col min="435" max="436" width="10.6328125" customWidth="1"/>
    <col min="437" max="437" width="12.08984375" customWidth="1"/>
    <col min="438" max="450" width="10.6328125" customWidth="1"/>
    <col min="451" max="451" width="10.6328125" style="9" customWidth="1"/>
    <col min="452" max="458" width="10.6328125" customWidth="1"/>
    <col min="459" max="459" width="6.90625" customWidth="1"/>
    <col min="460" max="460" width="12.6328125" customWidth="1"/>
    <col min="461" max="463" width="11.453125" customWidth="1"/>
    <col min="464" max="465" width="6.453125" customWidth="1"/>
    <col min="467" max="467" width="10.08984375" customWidth="1"/>
    <col min="471" max="471" width="13.453125" customWidth="1"/>
  </cols>
  <sheetData>
    <row r="3" spans="1:475" ht="21.75" customHeight="1">
      <c r="A3" s="10">
        <v>1</v>
      </c>
      <c r="B3" s="11"/>
      <c r="C3" s="11"/>
      <c r="E3" s="410" t="s">
        <v>0</v>
      </c>
      <c r="F3" s="410"/>
      <c r="G3" s="410"/>
      <c r="H3" s="410"/>
      <c r="I3" s="410"/>
      <c r="J3" s="12">
        <v>12</v>
      </c>
      <c r="K3" s="12">
        <v>13</v>
      </c>
      <c r="L3" s="13">
        <v>14</v>
      </c>
      <c r="M3" s="12">
        <v>15</v>
      </c>
      <c r="N3" s="12"/>
      <c r="O3" s="13">
        <v>16</v>
      </c>
      <c r="P3" s="13">
        <v>17</v>
      </c>
      <c r="Q3" s="13">
        <v>18</v>
      </c>
      <c r="R3" s="13">
        <v>19</v>
      </c>
      <c r="S3" s="12">
        <v>20</v>
      </c>
      <c r="T3" s="12">
        <v>21</v>
      </c>
      <c r="U3" s="13">
        <v>22</v>
      </c>
      <c r="V3" s="12">
        <v>23</v>
      </c>
      <c r="W3" s="12"/>
      <c r="X3" s="13">
        <v>24</v>
      </c>
      <c r="Y3" s="13">
        <v>25</v>
      </c>
      <c r="Z3" s="13">
        <v>26</v>
      </c>
      <c r="AA3" s="13">
        <v>27</v>
      </c>
      <c r="AB3" s="12">
        <v>28</v>
      </c>
      <c r="AC3" s="12">
        <v>29</v>
      </c>
      <c r="AD3" s="13">
        <v>30</v>
      </c>
      <c r="AE3" s="12">
        <v>31</v>
      </c>
      <c r="AF3" s="12"/>
      <c r="AG3" s="13">
        <v>32</v>
      </c>
      <c r="AH3" s="13">
        <v>33</v>
      </c>
      <c r="AI3" s="13">
        <v>34</v>
      </c>
      <c r="AJ3" s="13">
        <v>35</v>
      </c>
      <c r="AK3" s="12">
        <v>36</v>
      </c>
      <c r="AL3" s="12">
        <v>37</v>
      </c>
      <c r="AM3" s="13">
        <v>38</v>
      </c>
      <c r="AN3" s="12">
        <v>39</v>
      </c>
      <c r="AO3" s="12"/>
      <c r="AP3" s="13">
        <v>40</v>
      </c>
      <c r="AQ3" s="13">
        <v>41</v>
      </c>
      <c r="AR3" s="13">
        <v>42</v>
      </c>
      <c r="AS3" s="13">
        <v>43</v>
      </c>
      <c r="AT3" s="12">
        <v>44</v>
      </c>
      <c r="AU3" s="12">
        <v>45</v>
      </c>
      <c r="AV3" s="13">
        <v>46</v>
      </c>
      <c r="AW3" s="12">
        <v>47</v>
      </c>
      <c r="AX3" s="12"/>
      <c r="AY3" s="13">
        <v>48</v>
      </c>
      <c r="AZ3" s="13">
        <v>49</v>
      </c>
      <c r="BA3" s="13">
        <v>50</v>
      </c>
      <c r="BB3" s="13">
        <v>51</v>
      </c>
      <c r="BC3" s="12">
        <v>52</v>
      </c>
      <c r="BD3" s="12">
        <v>53</v>
      </c>
      <c r="BE3" s="13">
        <v>54</v>
      </c>
      <c r="BF3" s="12">
        <v>55</v>
      </c>
      <c r="BG3" s="12"/>
      <c r="BH3" s="13">
        <v>56</v>
      </c>
      <c r="BI3" s="13">
        <v>57</v>
      </c>
      <c r="BJ3" s="13">
        <v>58</v>
      </c>
      <c r="BK3" s="13">
        <v>59</v>
      </c>
      <c r="BL3" s="12">
        <v>60</v>
      </c>
      <c r="BM3" s="12">
        <v>61</v>
      </c>
      <c r="BN3" s="13">
        <v>62</v>
      </c>
      <c r="BO3" s="12">
        <v>63</v>
      </c>
      <c r="BP3" s="12"/>
      <c r="BQ3" s="13">
        <v>64</v>
      </c>
      <c r="BR3" s="13">
        <v>65</v>
      </c>
      <c r="BS3" s="13">
        <v>66</v>
      </c>
      <c r="BT3" s="13">
        <v>67</v>
      </c>
      <c r="BU3" s="12">
        <v>68</v>
      </c>
      <c r="BV3" s="12">
        <v>69</v>
      </c>
      <c r="BW3" s="13">
        <v>70</v>
      </c>
      <c r="BX3" s="12">
        <v>71</v>
      </c>
      <c r="BY3" s="12"/>
      <c r="BZ3" s="13">
        <v>72</v>
      </c>
      <c r="CA3" s="13">
        <v>73</v>
      </c>
      <c r="CB3" s="13">
        <v>74</v>
      </c>
      <c r="CC3" s="13">
        <v>75</v>
      </c>
      <c r="CD3" s="12">
        <v>76</v>
      </c>
      <c r="CE3" s="12">
        <v>77</v>
      </c>
      <c r="CF3" s="13">
        <v>78</v>
      </c>
      <c r="CG3" s="12">
        <v>79</v>
      </c>
      <c r="CH3" s="12"/>
      <c r="CI3" s="13">
        <v>80</v>
      </c>
      <c r="CJ3" s="13">
        <v>81</v>
      </c>
      <c r="CK3" s="13">
        <v>82</v>
      </c>
      <c r="CL3" s="13">
        <v>83</v>
      </c>
      <c r="CM3" s="12">
        <v>84</v>
      </c>
      <c r="CN3" s="12">
        <v>85</v>
      </c>
      <c r="CO3" s="13">
        <v>86</v>
      </c>
      <c r="CP3" s="12">
        <v>87</v>
      </c>
      <c r="CQ3" s="12"/>
      <c r="CR3" s="13">
        <v>88</v>
      </c>
      <c r="CS3" s="13">
        <v>89</v>
      </c>
      <c r="CT3" s="13">
        <v>90</v>
      </c>
      <c r="CU3" s="13">
        <v>91</v>
      </c>
      <c r="CV3" s="12">
        <v>92</v>
      </c>
      <c r="CW3" s="12">
        <v>93</v>
      </c>
      <c r="CX3" s="13">
        <v>94</v>
      </c>
      <c r="CY3" s="12">
        <v>95</v>
      </c>
      <c r="CZ3" s="12"/>
      <c r="DA3" s="13">
        <v>96</v>
      </c>
      <c r="DB3" s="13">
        <v>97</v>
      </c>
      <c r="DC3" s="13">
        <v>98</v>
      </c>
      <c r="DD3" s="13">
        <v>99</v>
      </c>
      <c r="DE3" s="12">
        <v>100</v>
      </c>
      <c r="DF3" s="12">
        <v>101</v>
      </c>
      <c r="DG3" s="13">
        <v>102</v>
      </c>
      <c r="DH3" s="12">
        <v>103</v>
      </c>
      <c r="DI3" s="12"/>
      <c r="DJ3" s="13">
        <v>104</v>
      </c>
      <c r="DK3" s="13">
        <v>105</v>
      </c>
      <c r="DL3" s="13">
        <v>106</v>
      </c>
      <c r="DM3" s="13">
        <v>107</v>
      </c>
      <c r="DN3" s="12">
        <v>108</v>
      </c>
      <c r="DO3" s="12">
        <v>109</v>
      </c>
      <c r="DP3" s="13">
        <v>110</v>
      </c>
      <c r="DQ3" s="12">
        <v>111</v>
      </c>
      <c r="DR3" s="12"/>
      <c r="DS3" s="13">
        <v>112</v>
      </c>
      <c r="DT3" s="13">
        <v>113</v>
      </c>
      <c r="DU3" s="13">
        <v>114</v>
      </c>
      <c r="DV3" s="13">
        <v>115</v>
      </c>
      <c r="DW3" s="12">
        <v>116</v>
      </c>
      <c r="DX3" s="12">
        <v>117</v>
      </c>
      <c r="DY3" s="13">
        <v>118</v>
      </c>
      <c r="DZ3" s="12">
        <v>119</v>
      </c>
      <c r="EA3" s="12"/>
      <c r="EB3" s="13">
        <v>120</v>
      </c>
      <c r="EC3" s="13">
        <v>121</v>
      </c>
      <c r="ED3" s="13">
        <v>122</v>
      </c>
      <c r="EE3" s="13">
        <v>123</v>
      </c>
      <c r="EF3" s="12">
        <v>124</v>
      </c>
      <c r="EG3" s="12">
        <v>125</v>
      </c>
      <c r="EH3" s="13">
        <v>126</v>
      </c>
      <c r="EI3" s="12">
        <v>127</v>
      </c>
      <c r="EJ3" s="12"/>
      <c r="EK3" s="13">
        <v>128</v>
      </c>
      <c r="EL3" s="13">
        <v>129</v>
      </c>
      <c r="EM3" s="13">
        <v>130</v>
      </c>
      <c r="EN3" s="13">
        <v>131</v>
      </c>
      <c r="EO3" s="12">
        <v>132</v>
      </c>
      <c r="EP3" s="12">
        <v>133</v>
      </c>
      <c r="EQ3" s="13">
        <v>134</v>
      </c>
      <c r="ER3" s="12">
        <v>135</v>
      </c>
      <c r="ES3" s="12"/>
      <c r="ET3" s="13">
        <v>136</v>
      </c>
      <c r="EU3" s="13">
        <v>137</v>
      </c>
      <c r="EV3" s="13">
        <v>138</v>
      </c>
      <c r="EW3" s="13">
        <v>139</v>
      </c>
      <c r="EX3" s="14">
        <v>1</v>
      </c>
      <c r="EY3" s="14">
        <v>141</v>
      </c>
      <c r="EZ3" s="15">
        <v>142</v>
      </c>
      <c r="FA3" s="14">
        <v>143</v>
      </c>
      <c r="FB3" s="14"/>
      <c r="FC3" s="15">
        <v>144</v>
      </c>
      <c r="FD3" s="15">
        <v>145</v>
      </c>
      <c r="FE3" s="15">
        <v>146</v>
      </c>
      <c r="FF3" s="15">
        <v>147</v>
      </c>
      <c r="FG3" s="12">
        <v>148</v>
      </c>
      <c r="FH3" s="12">
        <v>149</v>
      </c>
      <c r="FI3" s="13">
        <v>150</v>
      </c>
      <c r="FJ3" s="12">
        <v>151</v>
      </c>
      <c r="FK3" s="12"/>
      <c r="FL3" s="13">
        <v>152</v>
      </c>
      <c r="FM3" s="13">
        <v>153</v>
      </c>
      <c r="FN3" s="13">
        <v>154</v>
      </c>
      <c r="FO3" s="13">
        <v>155</v>
      </c>
      <c r="FP3" s="12">
        <v>156</v>
      </c>
      <c r="FQ3" s="12">
        <v>157</v>
      </c>
      <c r="FR3" s="13">
        <v>158</v>
      </c>
      <c r="FS3" s="12">
        <v>159</v>
      </c>
      <c r="FT3" s="12"/>
      <c r="FU3" s="13">
        <v>160</v>
      </c>
      <c r="FV3" s="13">
        <v>161</v>
      </c>
      <c r="FW3" s="13">
        <v>162</v>
      </c>
      <c r="FX3" s="13">
        <v>163</v>
      </c>
      <c r="FY3" s="12">
        <v>164</v>
      </c>
      <c r="FZ3" s="12">
        <v>165</v>
      </c>
      <c r="GA3" s="13">
        <v>166</v>
      </c>
      <c r="GB3" s="12">
        <v>167</v>
      </c>
      <c r="GC3" s="12"/>
      <c r="GD3" s="13">
        <v>168</v>
      </c>
      <c r="GE3" s="13">
        <v>169</v>
      </c>
      <c r="GF3" s="13">
        <v>170</v>
      </c>
      <c r="GG3" s="13">
        <v>171</v>
      </c>
      <c r="GH3" s="12">
        <v>172</v>
      </c>
      <c r="GI3" s="12">
        <v>173</v>
      </c>
      <c r="GJ3" s="13">
        <v>174</v>
      </c>
      <c r="GK3" s="12">
        <v>175</v>
      </c>
      <c r="GL3" s="12"/>
      <c r="GM3" s="13">
        <v>176</v>
      </c>
      <c r="GN3" s="13">
        <v>177</v>
      </c>
      <c r="GO3" s="13">
        <v>178</v>
      </c>
      <c r="GP3" s="13">
        <v>179</v>
      </c>
      <c r="GQ3" s="12">
        <v>180</v>
      </c>
      <c r="GR3" s="12">
        <v>181</v>
      </c>
      <c r="GS3" s="13">
        <v>182</v>
      </c>
      <c r="GT3" s="12">
        <v>183</v>
      </c>
      <c r="GU3" s="12"/>
      <c r="GV3" s="13">
        <v>184</v>
      </c>
      <c r="GW3" s="13">
        <v>185</v>
      </c>
      <c r="GX3" s="13">
        <v>186</v>
      </c>
      <c r="GY3" s="13">
        <v>187</v>
      </c>
      <c r="GZ3" s="12">
        <v>188</v>
      </c>
      <c r="HA3" s="12">
        <v>189</v>
      </c>
      <c r="HB3" s="13">
        <v>190</v>
      </c>
      <c r="HC3" s="12">
        <v>191</v>
      </c>
      <c r="HD3" s="12"/>
      <c r="HE3" s="13">
        <v>192</v>
      </c>
      <c r="HF3" s="13">
        <v>193</v>
      </c>
      <c r="HG3" s="13">
        <v>194</v>
      </c>
      <c r="HH3" s="13">
        <v>195</v>
      </c>
      <c r="HI3" s="12">
        <v>196</v>
      </c>
      <c r="HJ3" s="12">
        <v>197</v>
      </c>
      <c r="HK3" s="13">
        <v>198</v>
      </c>
      <c r="HL3" s="12">
        <v>199</v>
      </c>
      <c r="HM3" s="12"/>
      <c r="HN3" s="13">
        <v>200</v>
      </c>
      <c r="HO3" s="13">
        <v>201</v>
      </c>
      <c r="HP3" s="13">
        <v>202</v>
      </c>
      <c r="HQ3" s="13">
        <v>203</v>
      </c>
      <c r="HR3" s="12">
        <v>204</v>
      </c>
      <c r="HS3" s="12">
        <v>205</v>
      </c>
      <c r="HT3" s="13">
        <v>206</v>
      </c>
      <c r="HU3" s="12">
        <v>207</v>
      </c>
      <c r="HV3" s="12"/>
      <c r="HW3" s="13">
        <v>208</v>
      </c>
      <c r="HX3" s="13">
        <v>209</v>
      </c>
      <c r="HY3" s="13">
        <v>210</v>
      </c>
      <c r="HZ3" s="13">
        <v>211</v>
      </c>
      <c r="IA3" s="12">
        <v>212</v>
      </c>
      <c r="IB3" s="12">
        <v>213</v>
      </c>
      <c r="IC3" s="13">
        <v>214</v>
      </c>
      <c r="ID3" s="12">
        <v>215</v>
      </c>
      <c r="IE3" s="12"/>
      <c r="IF3" s="13">
        <v>216</v>
      </c>
      <c r="IG3" s="13">
        <v>217</v>
      </c>
      <c r="IH3" s="13">
        <v>218</v>
      </c>
      <c r="II3" s="13">
        <v>219</v>
      </c>
      <c r="IJ3" s="12">
        <v>220</v>
      </c>
      <c r="IK3" s="12">
        <v>221</v>
      </c>
      <c r="IL3" s="13">
        <v>222</v>
      </c>
      <c r="IM3" s="12">
        <v>223</v>
      </c>
      <c r="IN3" s="12"/>
      <c r="IO3" s="13">
        <v>224</v>
      </c>
      <c r="IP3" s="13">
        <v>225</v>
      </c>
      <c r="IQ3" s="13">
        <v>226</v>
      </c>
      <c r="IR3" s="13">
        <v>227</v>
      </c>
      <c r="IS3" s="12">
        <v>228</v>
      </c>
      <c r="IT3" s="12">
        <v>229</v>
      </c>
      <c r="IU3" s="13">
        <v>230</v>
      </c>
      <c r="IV3" s="12">
        <v>231</v>
      </c>
      <c r="IW3" s="12"/>
      <c r="IX3" s="13">
        <v>232</v>
      </c>
      <c r="IY3" s="13">
        <v>233</v>
      </c>
      <c r="IZ3" s="13">
        <v>234</v>
      </c>
      <c r="JA3" s="13">
        <v>235</v>
      </c>
      <c r="JB3" s="12">
        <v>236</v>
      </c>
      <c r="JC3" s="12">
        <v>237</v>
      </c>
      <c r="JD3" s="13">
        <v>238</v>
      </c>
      <c r="JE3" s="12">
        <v>239</v>
      </c>
      <c r="JF3" s="12"/>
      <c r="JG3" s="13">
        <v>240</v>
      </c>
      <c r="JH3" s="13">
        <v>241</v>
      </c>
      <c r="JI3" s="13">
        <v>242</v>
      </c>
      <c r="JJ3" s="13">
        <v>243</v>
      </c>
      <c r="JK3" s="12">
        <v>244</v>
      </c>
      <c r="JL3" s="12">
        <v>245</v>
      </c>
      <c r="JM3" s="13">
        <v>246</v>
      </c>
      <c r="JN3" s="12">
        <v>247</v>
      </c>
      <c r="JO3" s="12"/>
      <c r="JP3" s="13">
        <v>248</v>
      </c>
      <c r="JQ3" s="13">
        <v>249</v>
      </c>
      <c r="JR3" s="13">
        <v>250</v>
      </c>
      <c r="JS3" s="13">
        <v>251</v>
      </c>
      <c r="JT3" s="12">
        <v>252</v>
      </c>
      <c r="JU3" s="12">
        <v>253</v>
      </c>
      <c r="JV3" s="13">
        <v>254</v>
      </c>
      <c r="JW3" s="12">
        <v>255</v>
      </c>
      <c r="JX3" s="12"/>
      <c r="JY3" s="13">
        <v>256</v>
      </c>
    </row>
    <row r="4" spans="1:475" ht="21.75" customHeight="1">
      <c r="A4" s="10"/>
      <c r="B4" s="16" t="s">
        <v>1</v>
      </c>
      <c r="C4" s="11"/>
      <c r="E4" s="17"/>
      <c r="F4" s="17"/>
      <c r="G4" s="17"/>
      <c r="H4" s="17"/>
      <c r="I4" s="17"/>
      <c r="J4" s="12"/>
      <c r="K4" s="12"/>
      <c r="L4" s="13"/>
      <c r="M4" s="12"/>
      <c r="N4" s="12"/>
      <c r="O4" s="13"/>
      <c r="P4" s="13"/>
      <c r="Q4" s="13"/>
      <c r="R4" s="13"/>
      <c r="S4" s="12"/>
      <c r="T4" s="12"/>
      <c r="U4" s="13"/>
      <c r="V4" s="12"/>
      <c r="W4" s="12"/>
      <c r="X4" s="13"/>
      <c r="Y4" s="13"/>
      <c r="Z4" s="13"/>
      <c r="AA4" s="13"/>
      <c r="AB4" s="12"/>
      <c r="AC4" s="12"/>
      <c r="AD4" s="13"/>
      <c r="AE4" s="12"/>
      <c r="AF4" s="12"/>
      <c r="AG4" s="13"/>
      <c r="AH4" s="13"/>
      <c r="AI4" s="13"/>
      <c r="AJ4" s="13"/>
      <c r="AK4" s="12"/>
      <c r="AL4" s="12"/>
      <c r="AM4" s="13"/>
      <c r="AN4" s="12"/>
      <c r="AO4" s="12"/>
      <c r="AP4" s="13"/>
      <c r="AQ4" s="13"/>
      <c r="AR4" s="13"/>
      <c r="AS4" s="13"/>
      <c r="AT4" s="12"/>
      <c r="AU4" s="12"/>
      <c r="AV4" s="13"/>
      <c r="AW4" s="12"/>
      <c r="AX4" s="12"/>
      <c r="AY4" s="13"/>
      <c r="AZ4" s="13"/>
      <c r="BA4" s="13"/>
      <c r="BB4" s="13"/>
      <c r="BC4" s="12"/>
      <c r="BD4" s="12"/>
      <c r="BE4" s="13"/>
      <c r="BF4" s="12"/>
      <c r="BG4" s="12"/>
      <c r="BH4" s="13"/>
      <c r="BI4" s="13"/>
      <c r="BJ4" s="13"/>
      <c r="BK4" s="13"/>
      <c r="BL4" s="12"/>
      <c r="BM4" s="12"/>
      <c r="BN4" s="13"/>
      <c r="BO4" s="12"/>
      <c r="BP4" s="12"/>
      <c r="BQ4" s="13"/>
      <c r="BR4" s="13"/>
      <c r="BS4" s="13"/>
      <c r="BT4" s="13"/>
      <c r="BU4" s="12"/>
      <c r="BV4" s="12"/>
      <c r="BW4" s="13"/>
      <c r="BX4" s="12"/>
      <c r="BY4" s="12"/>
      <c r="BZ4" s="13"/>
      <c r="CA4" s="13"/>
      <c r="CB4" s="13"/>
      <c r="CC4" s="13"/>
      <c r="CD4" s="12"/>
      <c r="CE4" s="12"/>
      <c r="CF4" s="13"/>
      <c r="CG4" s="12"/>
      <c r="CH4" s="12"/>
      <c r="CI4" s="13"/>
      <c r="CJ4" s="13"/>
      <c r="CK4" s="13"/>
      <c r="CL4" s="13"/>
      <c r="CM4" s="12"/>
      <c r="CN4" s="12"/>
      <c r="CO4" s="13"/>
      <c r="CP4" s="12"/>
      <c r="CQ4" s="12"/>
      <c r="CR4" s="13"/>
      <c r="CS4" s="13"/>
      <c r="CT4" s="13"/>
      <c r="CU4" s="13"/>
      <c r="CV4" s="12"/>
      <c r="CW4" s="12"/>
      <c r="CX4" s="13"/>
      <c r="CY4" s="12"/>
      <c r="CZ4" s="12"/>
      <c r="DA4" s="13"/>
      <c r="DB4" s="13"/>
      <c r="DC4" s="13"/>
      <c r="DD4" s="13"/>
      <c r="DE4" s="12"/>
      <c r="DF4" s="12"/>
      <c r="DG4" s="13"/>
      <c r="DH4" s="12"/>
      <c r="DI4" s="12"/>
      <c r="DJ4" s="13"/>
      <c r="DK4" s="13"/>
      <c r="DL4" s="13"/>
      <c r="DM4" s="13"/>
      <c r="DN4" s="12"/>
      <c r="DO4" s="12"/>
      <c r="DP4" s="13"/>
      <c r="DQ4" s="12"/>
      <c r="DR4" s="12"/>
      <c r="DS4" s="13"/>
      <c r="DT4" s="13"/>
      <c r="DU4" s="13"/>
      <c r="DV4" s="13"/>
      <c r="DW4" s="12"/>
      <c r="DX4" s="12"/>
      <c r="DY4" s="13"/>
      <c r="DZ4" s="12"/>
      <c r="EA4" s="12"/>
      <c r="EB4" s="13"/>
      <c r="EC4" s="13"/>
      <c r="ED4" s="13"/>
      <c r="EE4" s="13"/>
      <c r="EF4" s="12"/>
      <c r="EG4" s="12"/>
      <c r="EH4" s="13"/>
      <c r="EI4" s="12"/>
      <c r="EJ4" s="12"/>
      <c r="EK4" s="13"/>
      <c r="EL4" s="13"/>
      <c r="EM4" s="13"/>
      <c r="EN4" s="13"/>
      <c r="EO4" s="12"/>
      <c r="EP4" s="12"/>
      <c r="EQ4" s="13"/>
      <c r="ER4" s="12"/>
      <c r="ES4" s="12"/>
      <c r="ET4" s="13"/>
      <c r="EU4" s="13"/>
      <c r="EV4" s="13"/>
      <c r="EW4" s="13"/>
      <c r="EX4" s="14"/>
      <c r="EY4" s="14"/>
      <c r="EZ4" s="15"/>
      <c r="FA4" s="14"/>
      <c r="FB4" s="14"/>
      <c r="FC4" s="15"/>
      <c r="FD4" s="15"/>
      <c r="FE4" s="15"/>
      <c r="FF4" s="15"/>
      <c r="FG4" s="12"/>
      <c r="FH4" s="12"/>
      <c r="FI4" s="13"/>
      <c r="FJ4" s="12"/>
      <c r="FK4" s="12"/>
      <c r="FL4" s="13"/>
      <c r="FM4" s="13"/>
      <c r="FN4" s="13"/>
      <c r="FO4" s="13"/>
      <c r="FP4" s="12"/>
      <c r="FQ4" s="12"/>
      <c r="FR4" s="13"/>
      <c r="FS4" s="12"/>
      <c r="FT4" s="12"/>
      <c r="FU4" s="13"/>
      <c r="FV4" s="13"/>
      <c r="FW4" s="13"/>
      <c r="FX4" s="13"/>
      <c r="FY4" s="12"/>
      <c r="FZ4" s="12"/>
      <c r="GA4" s="13"/>
      <c r="GB4" s="12"/>
      <c r="GC4" s="12"/>
      <c r="GD4" s="13"/>
      <c r="GE4" s="13"/>
      <c r="GF4" s="13"/>
      <c r="GG4" s="13"/>
      <c r="GH4" s="12"/>
      <c r="GI4" s="12"/>
      <c r="GJ4" s="13"/>
      <c r="GK4" s="12"/>
      <c r="GL4" s="12"/>
      <c r="GM4" s="13"/>
      <c r="GN4" s="13"/>
      <c r="GO4" s="13"/>
      <c r="GP4" s="13"/>
      <c r="GQ4" s="12"/>
      <c r="GR4" s="12"/>
      <c r="GS4" s="13"/>
      <c r="GT4" s="12"/>
      <c r="GU4" s="12"/>
      <c r="GV4" s="13"/>
      <c r="GW4" s="13"/>
      <c r="GX4" s="13"/>
      <c r="GY4" s="13"/>
      <c r="GZ4" s="12"/>
      <c r="HA4" s="12"/>
      <c r="HB4" s="13"/>
      <c r="HC4" s="12"/>
      <c r="HD4" s="12"/>
      <c r="HE4" s="13"/>
      <c r="HF4" s="13"/>
      <c r="HG4" s="13"/>
      <c r="HH4" s="13"/>
      <c r="HI4" s="12"/>
      <c r="HJ4" s="12"/>
      <c r="HK4" s="13"/>
      <c r="HL4" s="12"/>
      <c r="HM4" s="12"/>
      <c r="HN4" s="13"/>
      <c r="HO4" s="13"/>
      <c r="HP4" s="13"/>
      <c r="HQ4" s="13"/>
      <c r="HR4" s="12"/>
      <c r="HS4" s="12"/>
      <c r="HT4" s="13"/>
      <c r="HU4" s="12"/>
      <c r="HV4" s="12"/>
      <c r="HW4" s="13"/>
      <c r="HX4" s="13"/>
      <c r="HY4" s="13"/>
      <c r="HZ4" s="13"/>
      <c r="IA4" s="12"/>
      <c r="IB4" s="12"/>
      <c r="IC4" s="13"/>
      <c r="ID4" s="12"/>
      <c r="IE4" s="12"/>
      <c r="IF4" s="13"/>
      <c r="IG4" s="13"/>
      <c r="IH4" s="13"/>
      <c r="II4" s="13"/>
      <c r="IJ4" s="12"/>
      <c r="IK4" s="12"/>
      <c r="IL4" s="13"/>
      <c r="IM4" s="12"/>
      <c r="IN4" s="12"/>
      <c r="IO4" s="13"/>
      <c r="IP4" s="13"/>
      <c r="IQ4" s="13"/>
      <c r="IR4" s="13"/>
      <c r="IS4" s="12"/>
      <c r="IT4" s="12"/>
      <c r="IU4" s="13"/>
      <c r="IV4" s="12"/>
      <c r="IW4" s="12"/>
      <c r="IX4" s="13"/>
      <c r="IY4" s="13"/>
      <c r="IZ4" s="13"/>
      <c r="JA4" s="13"/>
      <c r="JB4" s="12"/>
      <c r="JC4" s="12"/>
      <c r="JD4" s="13"/>
      <c r="JE4" s="12"/>
      <c r="JF4" s="12"/>
      <c r="JG4" s="13"/>
      <c r="JH4" s="13"/>
      <c r="JI4" s="13"/>
      <c r="JJ4" s="13"/>
      <c r="JK4" s="12"/>
      <c r="JL4" s="12"/>
      <c r="JM4" s="13"/>
      <c r="JN4" s="12"/>
      <c r="JO4" s="12"/>
      <c r="JP4" s="13"/>
      <c r="JQ4" s="13"/>
      <c r="JR4" s="13"/>
      <c r="JS4" s="13"/>
      <c r="JT4" s="12"/>
      <c r="JU4" s="12"/>
      <c r="JV4" s="13"/>
      <c r="JW4" s="12"/>
      <c r="JX4" s="12"/>
      <c r="JY4" s="13"/>
    </row>
    <row r="5" spans="1:475">
      <c r="A5" s="10"/>
      <c r="B5" s="16" t="s">
        <v>2</v>
      </c>
      <c r="C5" s="11"/>
      <c r="E5" s="17"/>
      <c r="F5" s="17"/>
      <c r="G5" s="17"/>
      <c r="H5" s="17"/>
      <c r="I5" s="17"/>
      <c r="J5" s="12"/>
      <c r="K5" s="12"/>
      <c r="L5" s="13"/>
      <c r="M5" s="12"/>
      <c r="N5" s="12"/>
      <c r="O5" s="13"/>
      <c r="P5" s="13"/>
      <c r="Q5" s="13"/>
      <c r="R5" s="13"/>
      <c r="S5" s="12"/>
      <c r="T5" s="12"/>
      <c r="U5" s="13"/>
      <c r="V5" s="12"/>
      <c r="W5" s="12"/>
      <c r="X5" s="13"/>
      <c r="Y5" s="13"/>
      <c r="Z5" s="13"/>
      <c r="AA5" s="13"/>
      <c r="AB5" s="12"/>
      <c r="AC5" s="12"/>
      <c r="AD5" s="13"/>
      <c r="AE5" s="12"/>
      <c r="AF5" s="12"/>
      <c r="AG5" s="13"/>
      <c r="AH5" s="13"/>
      <c r="AI5" s="13"/>
      <c r="AJ5" s="13"/>
      <c r="AK5" s="12"/>
      <c r="AL5" s="12"/>
      <c r="AM5" s="13"/>
      <c r="AN5" s="12"/>
      <c r="AO5" s="12"/>
      <c r="AP5" s="13"/>
      <c r="AQ5" s="13"/>
      <c r="AR5" s="13"/>
      <c r="AS5" s="13"/>
      <c r="AT5" s="12"/>
      <c r="AU5" s="12"/>
      <c r="AV5" s="13"/>
      <c r="AW5" s="12"/>
      <c r="AX5" s="12"/>
      <c r="AY5" s="13"/>
      <c r="AZ5" s="13"/>
      <c r="BA5" s="13"/>
      <c r="BB5" s="13"/>
      <c r="BC5" s="12"/>
      <c r="BD5" s="12"/>
      <c r="BE5" s="13"/>
      <c r="BF5" s="12"/>
      <c r="BG5" s="12"/>
      <c r="BH5" s="13"/>
      <c r="BI5" s="13"/>
      <c r="BJ5" s="13"/>
      <c r="BK5" s="13"/>
      <c r="BL5" s="12"/>
      <c r="BM5" s="12"/>
      <c r="BN5" s="13"/>
      <c r="BO5" s="12"/>
      <c r="BP5" s="12"/>
      <c r="BQ5" s="13"/>
      <c r="BR5" s="13"/>
      <c r="BS5" s="13"/>
      <c r="BT5" s="13"/>
      <c r="BU5" s="12"/>
      <c r="BV5" s="12"/>
      <c r="BW5" s="13"/>
      <c r="BX5" s="12"/>
      <c r="BY5" s="12"/>
      <c r="BZ5" s="13"/>
      <c r="CA5" s="13"/>
      <c r="CB5" s="13"/>
      <c r="CC5" s="13"/>
      <c r="CD5" s="12"/>
      <c r="CE5" s="12"/>
      <c r="CF5" s="13"/>
      <c r="CG5" s="12"/>
      <c r="CH5" s="12"/>
      <c r="CI5" s="13"/>
      <c r="CJ5" s="13"/>
      <c r="CK5" s="13"/>
      <c r="CL5" s="13"/>
      <c r="CM5" s="12"/>
      <c r="CN5" s="12"/>
      <c r="CO5" s="13"/>
      <c r="CP5" s="12"/>
      <c r="CQ5" s="12"/>
      <c r="CR5" s="13"/>
      <c r="CS5" s="13"/>
      <c r="CT5" s="13"/>
      <c r="CU5" s="13"/>
      <c r="CV5" s="12"/>
      <c r="CW5" s="12"/>
      <c r="CX5" s="13"/>
      <c r="CY5" s="12"/>
      <c r="CZ5" s="12"/>
      <c r="DA5" s="13"/>
      <c r="DB5" s="13"/>
      <c r="DC5" s="13"/>
      <c r="DD5" s="13"/>
      <c r="DE5" s="12"/>
      <c r="DF5" s="12"/>
      <c r="DG5" s="13"/>
      <c r="DH5" s="12"/>
      <c r="DI5" s="12"/>
      <c r="DJ5" s="13"/>
      <c r="DK5" s="13"/>
      <c r="DL5" s="13"/>
      <c r="DM5" s="13"/>
      <c r="DN5" s="12"/>
      <c r="DO5" s="12"/>
      <c r="DP5" s="13"/>
      <c r="DQ5" s="12"/>
      <c r="DR5" s="12"/>
      <c r="DS5" s="13"/>
      <c r="DT5" s="13"/>
      <c r="DU5" s="13"/>
      <c r="DV5" s="13"/>
      <c r="DW5" s="12"/>
      <c r="DX5" s="12"/>
      <c r="DY5" s="13"/>
      <c r="DZ5" s="12"/>
      <c r="EA5" s="12"/>
      <c r="EB5" s="13"/>
      <c r="EC5" s="13"/>
      <c r="ED5" s="13"/>
      <c r="EE5" s="13"/>
      <c r="EF5" s="12"/>
      <c r="EG5" s="12"/>
      <c r="EH5" s="13"/>
      <c r="EI5" s="12"/>
      <c r="EJ5" s="12"/>
      <c r="EK5" s="13"/>
      <c r="EL5" s="13"/>
      <c r="EM5" s="13"/>
      <c r="EN5" s="13"/>
      <c r="EO5" s="12"/>
      <c r="EP5" s="12"/>
      <c r="EQ5" s="13"/>
      <c r="ER5" s="12"/>
      <c r="ES5" s="12"/>
      <c r="ET5" s="13"/>
      <c r="EU5" s="13"/>
      <c r="EV5" s="13"/>
      <c r="EW5" s="13"/>
      <c r="EX5" s="14"/>
      <c r="EY5" s="14"/>
      <c r="EZ5" s="15"/>
      <c r="FA5" s="14"/>
      <c r="FB5" s="14"/>
      <c r="FC5" s="15"/>
      <c r="FD5" s="15"/>
      <c r="FE5" s="15"/>
      <c r="FF5" s="15"/>
      <c r="FG5" s="12"/>
      <c r="FH5" s="12"/>
      <c r="FI5" s="13"/>
      <c r="FJ5" s="12"/>
      <c r="FK5" s="12"/>
      <c r="FL5" s="13"/>
      <c r="FM5" s="13"/>
      <c r="FN5" s="13"/>
      <c r="FO5" s="13"/>
      <c r="FP5" s="12"/>
      <c r="FQ5" s="12"/>
      <c r="FR5" s="13"/>
      <c r="FS5" s="12"/>
      <c r="FT5" s="12"/>
      <c r="FU5" s="13"/>
      <c r="FV5" s="13"/>
      <c r="FW5" s="13"/>
      <c r="FX5" s="13"/>
      <c r="FY5" s="12"/>
      <c r="FZ5" s="12"/>
      <c r="GA5" s="13"/>
      <c r="GB5" s="12"/>
      <c r="GC5" s="12"/>
      <c r="GD5" s="13"/>
      <c r="GE5" s="13"/>
      <c r="GF5" s="13"/>
      <c r="GG5" s="13"/>
      <c r="GH5" s="12"/>
      <c r="GI5" s="12"/>
      <c r="GJ5" s="13"/>
      <c r="GK5" s="12"/>
      <c r="GL5" s="12"/>
      <c r="GM5" s="13"/>
      <c r="GN5" s="13"/>
      <c r="GO5" s="13"/>
      <c r="GP5" s="13"/>
      <c r="GQ5" s="12"/>
      <c r="GR5" s="12"/>
      <c r="GS5" s="13"/>
      <c r="GT5" s="12"/>
      <c r="GU5" s="12"/>
      <c r="GV5" s="13"/>
      <c r="GW5" s="13"/>
      <c r="GX5" s="13"/>
      <c r="GY5" s="13"/>
      <c r="GZ5" s="12"/>
      <c r="HA5" s="12"/>
      <c r="HB5" s="13"/>
      <c r="HC5" s="12"/>
      <c r="HD5" s="12"/>
      <c r="HE5" s="13"/>
      <c r="HF5" s="13"/>
      <c r="HG5" s="13"/>
      <c r="HH5" s="13"/>
      <c r="HI5" s="12"/>
      <c r="HJ5" s="12"/>
      <c r="HK5" s="13"/>
      <c r="HL5" s="12"/>
      <c r="HM5" s="12"/>
      <c r="HN5" s="13"/>
      <c r="HO5" s="13"/>
      <c r="HP5" s="13"/>
      <c r="HQ5" s="13"/>
      <c r="HR5" s="12"/>
      <c r="HS5" s="12"/>
      <c r="HT5" s="13"/>
      <c r="HU5" s="12"/>
      <c r="HV5" s="12"/>
      <c r="HW5" s="13"/>
      <c r="HX5" s="13"/>
      <c r="HY5" s="13"/>
      <c r="HZ5" s="13"/>
      <c r="IA5" s="12"/>
      <c r="IB5" s="12"/>
      <c r="IC5" s="13"/>
      <c r="ID5" s="12"/>
      <c r="IE5" s="12"/>
      <c r="IF5" s="13"/>
      <c r="IG5" s="13"/>
      <c r="IH5" s="13"/>
      <c r="II5" s="13"/>
      <c r="IJ5" s="12"/>
      <c r="IK5" s="12"/>
      <c r="IL5" s="13"/>
      <c r="IM5" s="12"/>
      <c r="IN5" s="12"/>
      <c r="IO5" s="13"/>
      <c r="IP5" s="13"/>
      <c r="IQ5" s="13"/>
      <c r="IR5" s="13"/>
      <c r="IS5" s="12"/>
      <c r="IT5" s="12"/>
      <c r="IU5" s="13"/>
      <c r="IV5" s="12"/>
      <c r="IW5" s="12"/>
      <c r="IX5" s="13"/>
      <c r="IY5" s="13"/>
      <c r="IZ5" s="13"/>
      <c r="JA5" s="13"/>
      <c r="JB5" s="12"/>
      <c r="JC5" s="12"/>
      <c r="JD5" s="13"/>
      <c r="JE5" s="12"/>
      <c r="JF5" s="12"/>
      <c r="JG5" s="13"/>
      <c r="JH5" s="13"/>
      <c r="JI5" s="13"/>
      <c r="JJ5" s="13"/>
      <c r="JK5" s="12"/>
      <c r="JL5" s="12"/>
      <c r="JM5" s="13"/>
      <c r="JN5" s="12"/>
      <c r="JO5" s="12"/>
      <c r="JP5" s="13"/>
      <c r="JQ5" s="13"/>
      <c r="JR5" s="13"/>
      <c r="JS5" s="13"/>
      <c r="JT5" s="12"/>
      <c r="JU5" s="12"/>
      <c r="JV5" s="13"/>
      <c r="JW5" s="12"/>
      <c r="JX5" s="12"/>
      <c r="JY5" s="13"/>
    </row>
    <row r="6" spans="1:475" ht="14.25" customHeight="1">
      <c r="A6" s="10"/>
      <c r="B6" s="11"/>
      <c r="C6" s="11"/>
      <c r="D6" s="18"/>
      <c r="E6" s="19"/>
      <c r="F6" s="20"/>
      <c r="G6" s="13"/>
      <c r="H6" s="13"/>
      <c r="I6" s="13"/>
      <c r="J6" s="12"/>
      <c r="K6" s="12"/>
      <c r="L6" s="13"/>
      <c r="M6" s="12"/>
      <c r="N6" s="12"/>
      <c r="O6" s="13"/>
      <c r="P6" s="13"/>
      <c r="Q6" s="13"/>
      <c r="R6" s="13"/>
      <c r="S6" s="12"/>
      <c r="T6" s="12"/>
      <c r="U6" s="13"/>
      <c r="V6" s="12"/>
      <c r="W6" s="12"/>
      <c r="X6" s="13"/>
      <c r="Y6" s="13"/>
      <c r="Z6" s="13"/>
      <c r="AA6" s="13"/>
      <c r="AB6" s="12"/>
      <c r="AC6" s="12"/>
      <c r="AD6" s="13"/>
      <c r="AE6" s="12"/>
      <c r="AF6" s="12"/>
      <c r="AG6" s="13"/>
      <c r="AH6" s="13"/>
      <c r="AI6" s="13"/>
      <c r="AJ6" s="13"/>
      <c r="AK6" s="12"/>
      <c r="AL6" s="12"/>
      <c r="AM6" s="13"/>
      <c r="AN6" s="12"/>
      <c r="AO6" s="12"/>
      <c r="AP6" s="13"/>
      <c r="AQ6" s="13"/>
      <c r="AR6" s="13"/>
      <c r="AS6" s="13"/>
      <c r="AT6" s="12"/>
      <c r="AU6" s="12"/>
      <c r="AV6" s="13"/>
      <c r="AW6" s="12"/>
      <c r="AX6" s="12"/>
      <c r="AY6" s="13"/>
      <c r="AZ6" s="13"/>
      <c r="BA6" s="13"/>
      <c r="BB6" s="13"/>
      <c r="BC6" s="12"/>
      <c r="BD6" s="12"/>
      <c r="BE6" s="13"/>
      <c r="BF6" s="12"/>
      <c r="BG6" s="12"/>
      <c r="BH6" s="13"/>
      <c r="BI6" s="13"/>
      <c r="BJ6" s="13"/>
      <c r="BK6" s="13"/>
      <c r="BL6" s="12"/>
      <c r="BM6" s="12"/>
      <c r="BN6" s="13"/>
      <c r="BO6" s="12"/>
      <c r="BP6" s="12"/>
      <c r="BQ6" s="13"/>
      <c r="BR6" s="13"/>
      <c r="BS6" s="13"/>
      <c r="BT6" s="13"/>
      <c r="BU6" s="12"/>
      <c r="BV6" s="12"/>
      <c r="BW6" s="13"/>
      <c r="BX6" s="12"/>
      <c r="BY6" s="12"/>
      <c r="BZ6" s="13"/>
      <c r="CA6" s="13"/>
      <c r="CB6" s="13"/>
      <c r="CC6" s="13"/>
      <c r="CD6" s="12"/>
      <c r="CE6" s="12"/>
      <c r="CF6" s="13"/>
      <c r="CG6" s="12"/>
      <c r="CH6" s="12"/>
      <c r="CI6" s="13"/>
      <c r="CJ6" s="13"/>
      <c r="CK6" s="13"/>
      <c r="CL6" s="13"/>
      <c r="CM6" s="12"/>
      <c r="CN6" s="12"/>
      <c r="CO6" s="13"/>
      <c r="CP6" s="12"/>
      <c r="CQ6" s="12"/>
      <c r="CR6" s="13"/>
      <c r="CS6" s="13"/>
      <c r="CT6" s="13"/>
      <c r="CU6" s="13"/>
      <c r="CV6" s="12"/>
      <c r="CW6" s="12"/>
      <c r="CX6" s="13"/>
      <c r="CY6" s="12"/>
      <c r="CZ6" s="12"/>
      <c r="DA6" s="13"/>
      <c r="DB6" s="13"/>
      <c r="DC6" s="13"/>
      <c r="DD6" s="13"/>
      <c r="DE6" s="12"/>
      <c r="DF6" s="12"/>
      <c r="DG6" s="13"/>
      <c r="DH6" s="12"/>
      <c r="DI6" s="12"/>
      <c r="DJ6" s="13"/>
      <c r="DK6" s="13"/>
      <c r="DL6" s="13"/>
      <c r="DM6" s="13"/>
      <c r="DN6" s="12"/>
      <c r="DO6" s="12"/>
      <c r="DP6" s="13"/>
      <c r="DQ6" s="12"/>
      <c r="DR6" s="12"/>
      <c r="DS6" s="13"/>
      <c r="DT6" s="13"/>
      <c r="DU6" s="13"/>
      <c r="DV6" s="13"/>
      <c r="DW6" s="12"/>
      <c r="DX6" s="12"/>
      <c r="DY6" s="13"/>
      <c r="DZ6" s="12"/>
      <c r="EA6" s="12"/>
      <c r="EB6" s="13"/>
      <c r="EC6" s="13"/>
      <c r="ED6" s="13"/>
      <c r="EE6" s="13"/>
      <c r="EF6" s="12"/>
      <c r="EG6" s="12"/>
      <c r="EH6" s="13"/>
      <c r="EI6" s="12"/>
      <c r="EJ6" s="12"/>
      <c r="EK6" s="13"/>
      <c r="EL6" s="13"/>
      <c r="EM6" s="13"/>
      <c r="EN6" s="13"/>
      <c r="EO6" s="12"/>
      <c r="EP6" s="12"/>
      <c r="EQ6" s="13"/>
      <c r="ER6" s="12"/>
      <c r="ES6" s="12"/>
      <c r="ET6" s="13"/>
      <c r="EU6" s="13"/>
      <c r="EV6" s="13"/>
      <c r="EW6" s="13"/>
      <c r="EX6" s="14"/>
      <c r="EY6" s="14"/>
      <c r="EZ6" s="15"/>
      <c r="FA6" s="14"/>
      <c r="FB6" s="14"/>
      <c r="FC6" s="15"/>
      <c r="FD6" s="15"/>
      <c r="FE6" s="15"/>
      <c r="FF6" s="15"/>
      <c r="FG6" s="12"/>
      <c r="FH6" s="12"/>
      <c r="FI6" s="13"/>
      <c r="FJ6" s="12"/>
      <c r="FK6" s="12"/>
      <c r="FL6" s="13"/>
      <c r="FM6" s="13"/>
      <c r="FN6" s="13"/>
      <c r="FO6" s="13"/>
      <c r="FP6" s="12"/>
      <c r="FQ6" s="12"/>
      <c r="FR6" s="13"/>
      <c r="FS6" s="12"/>
      <c r="FT6" s="12"/>
      <c r="FU6" s="13"/>
      <c r="FV6" s="13"/>
      <c r="FW6" s="13"/>
      <c r="FX6" s="13"/>
      <c r="FY6" s="12"/>
      <c r="FZ6" s="12"/>
      <c r="GA6" s="13"/>
      <c r="GB6" s="12"/>
      <c r="GC6" s="12"/>
      <c r="GD6" s="13"/>
      <c r="GE6" s="13"/>
      <c r="GF6" s="13"/>
      <c r="GG6" s="13"/>
      <c r="GH6" s="12"/>
      <c r="GI6" s="12"/>
      <c r="GJ6" s="13"/>
      <c r="GK6" s="12"/>
      <c r="GL6" s="12"/>
      <c r="GM6" s="13"/>
      <c r="GN6" s="13"/>
      <c r="GO6" s="13"/>
      <c r="GP6" s="13"/>
      <c r="GQ6" s="12"/>
      <c r="GR6" s="12"/>
      <c r="GS6" s="13"/>
      <c r="GT6" s="12"/>
      <c r="GU6" s="12"/>
      <c r="GV6" s="13"/>
      <c r="GW6" s="13"/>
      <c r="GX6" s="13"/>
      <c r="GY6" s="13"/>
      <c r="GZ6" s="12"/>
      <c r="HA6" s="12"/>
      <c r="HB6" s="13"/>
      <c r="HC6" s="12"/>
      <c r="HD6" s="12"/>
      <c r="HE6" s="13"/>
      <c r="HF6" s="13"/>
      <c r="HG6" s="13"/>
      <c r="HH6" s="13"/>
      <c r="HI6" s="411"/>
      <c r="HJ6" s="411"/>
      <c r="HK6" s="411"/>
      <c r="HL6" s="411"/>
      <c r="HM6" s="411"/>
      <c r="HN6" s="13"/>
      <c r="HO6" s="13"/>
      <c r="HP6" s="13"/>
      <c r="HQ6" s="13"/>
      <c r="HR6" s="12"/>
      <c r="HS6" s="12"/>
      <c r="HT6" s="13"/>
      <c r="HU6" s="12"/>
      <c r="HV6" s="12"/>
      <c r="HW6" s="13"/>
      <c r="HX6" s="13"/>
      <c r="HY6" s="13"/>
      <c r="HZ6" s="13"/>
      <c r="IA6" s="12"/>
      <c r="IB6" s="12"/>
      <c r="IC6" s="13"/>
      <c r="ID6" s="12"/>
      <c r="IE6" s="12"/>
      <c r="IF6" s="13"/>
      <c r="IG6" s="13"/>
      <c r="IH6" s="13"/>
      <c r="II6" s="13"/>
      <c r="IJ6" s="12"/>
      <c r="IK6" s="12"/>
      <c r="IL6" s="13"/>
      <c r="IM6" s="12"/>
      <c r="IN6" s="12"/>
      <c r="IO6" s="13"/>
      <c r="IP6" s="13"/>
      <c r="IQ6" s="13"/>
      <c r="IR6" s="13"/>
      <c r="IS6" s="12"/>
      <c r="IT6" s="12"/>
      <c r="IU6" s="13"/>
      <c r="IV6" s="12"/>
      <c r="IW6" s="12"/>
      <c r="IX6" s="13"/>
      <c r="IY6" s="13"/>
      <c r="IZ6" s="13"/>
      <c r="JA6" s="13"/>
      <c r="JB6" s="12"/>
      <c r="JC6" s="12"/>
      <c r="JD6" s="13"/>
      <c r="JE6" s="12"/>
      <c r="JF6" s="12"/>
      <c r="JG6" s="13"/>
      <c r="JH6" s="13"/>
      <c r="JI6" s="13"/>
      <c r="JJ6" s="13"/>
      <c r="JK6" s="12"/>
      <c r="JL6" s="12"/>
      <c r="JM6" s="13"/>
      <c r="JN6" s="12"/>
      <c r="JO6" s="12"/>
      <c r="JP6" s="13"/>
      <c r="JQ6" s="13"/>
      <c r="JR6" s="13"/>
      <c r="JS6" s="13"/>
      <c r="JT6" s="12"/>
      <c r="JU6" s="12"/>
      <c r="JV6" s="13"/>
      <c r="JW6" s="12"/>
      <c r="JX6" s="12"/>
      <c r="JY6" s="13"/>
    </row>
    <row r="7" spans="1:475" s="25" customFormat="1" ht="24" customHeight="1">
      <c r="A7" s="412" t="s">
        <v>3</v>
      </c>
      <c r="B7" s="412" t="s">
        <v>4</v>
      </c>
      <c r="C7" s="21" t="s">
        <v>5</v>
      </c>
      <c r="D7" s="21" t="s">
        <v>6</v>
      </c>
      <c r="E7" s="412" t="s">
        <v>7</v>
      </c>
      <c r="F7" s="412" t="s">
        <v>8</v>
      </c>
      <c r="G7" s="412" t="s">
        <v>9</v>
      </c>
      <c r="H7" s="412" t="s">
        <v>10</v>
      </c>
      <c r="I7" s="413" t="s">
        <v>11</v>
      </c>
      <c r="J7" s="414">
        <v>44331</v>
      </c>
      <c r="K7" s="414"/>
      <c r="L7" s="414"/>
      <c r="M7" s="414"/>
      <c r="N7" s="414"/>
      <c r="O7" s="414"/>
      <c r="P7" s="414"/>
      <c r="Q7" s="414"/>
      <c r="R7" s="414"/>
      <c r="S7" s="415">
        <f>J7+1</f>
        <v>44332</v>
      </c>
      <c r="T7" s="415"/>
      <c r="U7" s="415"/>
      <c r="V7" s="415"/>
      <c r="W7" s="415"/>
      <c r="X7" s="415"/>
      <c r="Y7" s="415"/>
      <c r="Z7" s="415"/>
      <c r="AA7" s="415"/>
      <c r="AB7" s="414">
        <f>S7+1</f>
        <v>44333</v>
      </c>
      <c r="AC7" s="414"/>
      <c r="AD7" s="414"/>
      <c r="AE7" s="414"/>
      <c r="AF7" s="414"/>
      <c r="AG7" s="414"/>
      <c r="AH7" s="414"/>
      <c r="AI7" s="414"/>
      <c r="AJ7" s="414"/>
      <c r="AK7" s="414">
        <f>AB7+1</f>
        <v>44334</v>
      </c>
      <c r="AL7" s="414"/>
      <c r="AM7" s="414"/>
      <c r="AN7" s="414"/>
      <c r="AO7" s="414"/>
      <c r="AP7" s="414"/>
      <c r="AQ7" s="414"/>
      <c r="AR7" s="414"/>
      <c r="AS7" s="414"/>
      <c r="AT7" s="414">
        <f>AK7+1</f>
        <v>44335</v>
      </c>
      <c r="AU7" s="414"/>
      <c r="AV7" s="414"/>
      <c r="AW7" s="414"/>
      <c r="AX7" s="414"/>
      <c r="AY7" s="414"/>
      <c r="AZ7" s="414"/>
      <c r="BA7" s="414"/>
      <c r="BB7" s="414"/>
      <c r="BC7" s="414">
        <f>AT7+1</f>
        <v>44336</v>
      </c>
      <c r="BD7" s="414"/>
      <c r="BE7" s="414"/>
      <c r="BF7" s="414"/>
      <c r="BG7" s="414"/>
      <c r="BH7" s="414"/>
      <c r="BI7" s="414"/>
      <c r="BJ7" s="414"/>
      <c r="BK7" s="414"/>
      <c r="BL7" s="414">
        <f>BC7+1</f>
        <v>44337</v>
      </c>
      <c r="BM7" s="414"/>
      <c r="BN7" s="414"/>
      <c r="BO7" s="414"/>
      <c r="BP7" s="414"/>
      <c r="BQ7" s="414"/>
      <c r="BR7" s="414"/>
      <c r="BS7" s="414"/>
      <c r="BT7" s="414"/>
      <c r="BU7" s="414">
        <f>BL7+1</f>
        <v>44338</v>
      </c>
      <c r="BV7" s="414"/>
      <c r="BW7" s="414"/>
      <c r="BX7" s="414"/>
      <c r="BY7" s="414"/>
      <c r="BZ7" s="414"/>
      <c r="CA7" s="414"/>
      <c r="CB7" s="414"/>
      <c r="CC7" s="414"/>
      <c r="CD7" s="415">
        <f>BU7+1</f>
        <v>44339</v>
      </c>
      <c r="CE7" s="415"/>
      <c r="CF7" s="415"/>
      <c r="CG7" s="415"/>
      <c r="CH7" s="415"/>
      <c r="CI7" s="415"/>
      <c r="CJ7" s="415"/>
      <c r="CK7" s="415"/>
      <c r="CL7" s="415"/>
      <c r="CM7" s="414">
        <f>CD7+1</f>
        <v>44340</v>
      </c>
      <c r="CN7" s="414"/>
      <c r="CO7" s="414"/>
      <c r="CP7" s="414"/>
      <c r="CQ7" s="414"/>
      <c r="CR7" s="414"/>
      <c r="CS7" s="414"/>
      <c r="CT7" s="414"/>
      <c r="CU7" s="414"/>
      <c r="CV7" s="414">
        <f>CM7+1</f>
        <v>44341</v>
      </c>
      <c r="CW7" s="414"/>
      <c r="CX7" s="414"/>
      <c r="CY7" s="414"/>
      <c r="CZ7" s="414"/>
      <c r="DA7" s="414"/>
      <c r="DB7" s="414"/>
      <c r="DC7" s="414"/>
      <c r="DD7" s="414"/>
      <c r="DE7" s="414">
        <f>CV7+1</f>
        <v>44342</v>
      </c>
      <c r="DF7" s="414"/>
      <c r="DG7" s="414"/>
      <c r="DH7" s="414"/>
      <c r="DI7" s="414"/>
      <c r="DJ7" s="414"/>
      <c r="DK7" s="414"/>
      <c r="DL7" s="414"/>
      <c r="DM7" s="414"/>
      <c r="DN7" s="414">
        <f>DE7+1</f>
        <v>44343</v>
      </c>
      <c r="DO7" s="414"/>
      <c r="DP7" s="414"/>
      <c r="DQ7" s="414"/>
      <c r="DR7" s="414"/>
      <c r="DS7" s="414"/>
      <c r="DT7" s="414"/>
      <c r="DU7" s="414"/>
      <c r="DV7" s="414"/>
      <c r="DW7" s="414">
        <f>DN7+1</f>
        <v>44344</v>
      </c>
      <c r="DX7" s="414"/>
      <c r="DY7" s="414"/>
      <c r="DZ7" s="414"/>
      <c r="EA7" s="414"/>
      <c r="EB7" s="414"/>
      <c r="EC7" s="414"/>
      <c r="ED7" s="414"/>
      <c r="EE7" s="414"/>
      <c r="EF7" s="414">
        <f>DW7+1</f>
        <v>44345</v>
      </c>
      <c r="EG7" s="414"/>
      <c r="EH7" s="414"/>
      <c r="EI7" s="414"/>
      <c r="EJ7" s="414"/>
      <c r="EK7" s="414"/>
      <c r="EL7" s="414"/>
      <c r="EM7" s="414"/>
      <c r="EN7" s="414"/>
      <c r="EO7" s="415">
        <f>EF7+1</f>
        <v>44346</v>
      </c>
      <c r="EP7" s="415"/>
      <c r="EQ7" s="415"/>
      <c r="ER7" s="415"/>
      <c r="ES7" s="415"/>
      <c r="ET7" s="415"/>
      <c r="EU7" s="415"/>
      <c r="EV7" s="415"/>
      <c r="EW7" s="415"/>
      <c r="EX7" s="414">
        <f>EO7+1</f>
        <v>44347</v>
      </c>
      <c r="EY7" s="414"/>
      <c r="EZ7" s="414"/>
      <c r="FA7" s="414"/>
      <c r="FB7" s="414"/>
      <c r="FC7" s="414"/>
      <c r="FD7" s="414"/>
      <c r="FE7" s="414"/>
      <c r="FF7" s="414"/>
      <c r="FG7" s="414">
        <f>EX7+1</f>
        <v>44348</v>
      </c>
      <c r="FH7" s="414"/>
      <c r="FI7" s="414"/>
      <c r="FJ7" s="414"/>
      <c r="FK7" s="414"/>
      <c r="FL7" s="414"/>
      <c r="FM7" s="414"/>
      <c r="FN7" s="414"/>
      <c r="FO7" s="414"/>
      <c r="FP7" s="414">
        <f>FG7+1</f>
        <v>44349</v>
      </c>
      <c r="FQ7" s="414"/>
      <c r="FR7" s="414"/>
      <c r="FS7" s="414"/>
      <c r="FT7" s="414"/>
      <c r="FU7" s="414"/>
      <c r="FV7" s="414"/>
      <c r="FW7" s="414"/>
      <c r="FX7" s="414"/>
      <c r="FY7" s="414">
        <f>FP7+1</f>
        <v>44350</v>
      </c>
      <c r="FZ7" s="414"/>
      <c r="GA7" s="414"/>
      <c r="GB7" s="414"/>
      <c r="GC7" s="414"/>
      <c r="GD7" s="414"/>
      <c r="GE7" s="414"/>
      <c r="GF7" s="414"/>
      <c r="GG7" s="414"/>
      <c r="GH7" s="414">
        <f>FY7+1</f>
        <v>44351</v>
      </c>
      <c r="GI7" s="414"/>
      <c r="GJ7" s="414"/>
      <c r="GK7" s="414"/>
      <c r="GL7" s="414"/>
      <c r="GM7" s="414"/>
      <c r="GN7" s="414"/>
      <c r="GO7" s="414"/>
      <c r="GP7" s="414"/>
      <c r="GQ7" s="414">
        <f>GH7+1</f>
        <v>44352</v>
      </c>
      <c r="GR7" s="414"/>
      <c r="GS7" s="414"/>
      <c r="GT7" s="414"/>
      <c r="GU7" s="414"/>
      <c r="GV7" s="414"/>
      <c r="GW7" s="414"/>
      <c r="GX7" s="414"/>
      <c r="GY7" s="414"/>
      <c r="GZ7" s="415">
        <f>GQ7+1</f>
        <v>44353</v>
      </c>
      <c r="HA7" s="415"/>
      <c r="HB7" s="415"/>
      <c r="HC7" s="415"/>
      <c r="HD7" s="415"/>
      <c r="HE7" s="415"/>
      <c r="HF7" s="415"/>
      <c r="HG7" s="415"/>
      <c r="HH7" s="415"/>
      <c r="HI7" s="414">
        <f>GZ7+1</f>
        <v>44354</v>
      </c>
      <c r="HJ7" s="414"/>
      <c r="HK7" s="414"/>
      <c r="HL7" s="414"/>
      <c r="HM7" s="414"/>
      <c r="HN7" s="414"/>
      <c r="HO7" s="414"/>
      <c r="HP7" s="414"/>
      <c r="HQ7" s="414"/>
      <c r="HR7" s="414">
        <f>HI7+1</f>
        <v>44355</v>
      </c>
      <c r="HS7" s="414"/>
      <c r="HT7" s="414"/>
      <c r="HU7" s="414"/>
      <c r="HV7" s="414"/>
      <c r="HW7" s="414"/>
      <c r="HX7" s="414"/>
      <c r="HY7" s="414"/>
      <c r="HZ7" s="414"/>
      <c r="IA7" s="414">
        <f>HR7+1</f>
        <v>44356</v>
      </c>
      <c r="IB7" s="414"/>
      <c r="IC7" s="414"/>
      <c r="ID7" s="414"/>
      <c r="IE7" s="414"/>
      <c r="IF7" s="414"/>
      <c r="IG7" s="414"/>
      <c r="IH7" s="414"/>
      <c r="II7" s="414"/>
      <c r="IJ7" s="414">
        <f>IA7+1</f>
        <v>44357</v>
      </c>
      <c r="IK7" s="414"/>
      <c r="IL7" s="414"/>
      <c r="IM7" s="414"/>
      <c r="IN7" s="414"/>
      <c r="IO7" s="414"/>
      <c r="IP7" s="414"/>
      <c r="IQ7" s="414"/>
      <c r="IR7" s="414"/>
      <c r="IS7" s="414">
        <f>IJ7+1</f>
        <v>44358</v>
      </c>
      <c r="IT7" s="414"/>
      <c r="IU7" s="414"/>
      <c r="IV7" s="414"/>
      <c r="IW7" s="414"/>
      <c r="IX7" s="414"/>
      <c r="IY7" s="414"/>
      <c r="IZ7" s="414"/>
      <c r="JA7" s="414"/>
      <c r="JB7" s="414">
        <f>IS7+1</f>
        <v>44359</v>
      </c>
      <c r="JC7" s="414"/>
      <c r="JD7" s="414"/>
      <c r="JE7" s="414"/>
      <c r="JF7" s="414"/>
      <c r="JG7" s="414"/>
      <c r="JH7" s="414"/>
      <c r="JI7" s="414"/>
      <c r="JJ7" s="414"/>
      <c r="JK7" s="415">
        <f>JB7+1</f>
        <v>44360</v>
      </c>
      <c r="JL7" s="415"/>
      <c r="JM7" s="415"/>
      <c r="JN7" s="415"/>
      <c r="JO7" s="415"/>
      <c r="JP7" s="415"/>
      <c r="JQ7" s="415"/>
      <c r="JR7" s="415"/>
      <c r="JS7" s="415"/>
      <c r="JT7" s="414">
        <f>JK7+1</f>
        <v>44361</v>
      </c>
      <c r="JU7" s="414"/>
      <c r="JV7" s="414"/>
      <c r="JW7" s="414"/>
      <c r="JX7" s="414"/>
      <c r="JY7" s="414"/>
      <c r="JZ7" s="414"/>
      <c r="KA7" s="414"/>
      <c r="KB7" s="414"/>
      <c r="KC7" s="414">
        <f>JT7+1</f>
        <v>44362</v>
      </c>
      <c r="KD7" s="414"/>
      <c r="KE7" s="414"/>
      <c r="KF7" s="414"/>
      <c r="KG7" s="414"/>
      <c r="KH7" s="414"/>
      <c r="KI7" s="414"/>
      <c r="KJ7" s="414"/>
      <c r="KK7" s="414"/>
      <c r="KL7" s="414">
        <f>KC7+1</f>
        <v>44363</v>
      </c>
      <c r="KM7" s="414"/>
      <c r="KN7" s="414"/>
      <c r="KO7" s="414"/>
      <c r="KP7" s="414"/>
      <c r="KQ7" s="414"/>
      <c r="KR7" s="414"/>
      <c r="KS7" s="414"/>
      <c r="KT7" s="414"/>
      <c r="KU7" s="414">
        <f>KL7+1</f>
        <v>44364</v>
      </c>
      <c r="KV7" s="414"/>
      <c r="KW7" s="414"/>
      <c r="KX7" s="414"/>
      <c r="KY7" s="414"/>
      <c r="KZ7" s="414"/>
      <c r="LA7" s="414"/>
      <c r="LB7" s="414"/>
      <c r="LC7" s="414"/>
      <c r="LD7" s="414">
        <f>KU7+1</f>
        <v>44365</v>
      </c>
      <c r="LE7" s="414"/>
      <c r="LF7" s="414"/>
      <c r="LG7" s="414"/>
      <c r="LH7" s="414"/>
      <c r="LI7" s="414"/>
      <c r="LJ7" s="414"/>
      <c r="LK7" s="414"/>
      <c r="LL7" s="414"/>
      <c r="LM7" s="414">
        <f>LD7+1</f>
        <v>44366</v>
      </c>
      <c r="LN7" s="414"/>
      <c r="LO7" s="414"/>
      <c r="LP7" s="414"/>
      <c r="LQ7" s="414"/>
      <c r="LR7" s="414"/>
      <c r="LS7" s="414"/>
      <c r="LT7" s="414"/>
      <c r="LU7" s="414"/>
      <c r="LV7" s="415">
        <f>LM7+1</f>
        <v>44367</v>
      </c>
      <c r="LW7" s="415"/>
      <c r="LX7" s="415"/>
      <c r="LY7" s="415"/>
      <c r="LZ7" s="415"/>
      <c r="MA7" s="415"/>
      <c r="MB7" s="415"/>
      <c r="MC7" s="415"/>
      <c r="MD7" s="415"/>
      <c r="ME7" s="414">
        <f>LV7+1</f>
        <v>44368</v>
      </c>
      <c r="MF7" s="414"/>
      <c r="MG7" s="414"/>
      <c r="MH7" s="414"/>
      <c r="MI7" s="414"/>
      <c r="MJ7" s="414"/>
      <c r="MK7" s="414"/>
      <c r="ML7" s="414"/>
      <c r="MM7" s="414"/>
      <c r="MN7" s="414">
        <f>ME7+1</f>
        <v>44369</v>
      </c>
      <c r="MO7" s="414"/>
      <c r="MP7" s="414"/>
      <c r="MQ7" s="414"/>
      <c r="MR7" s="414"/>
      <c r="MS7" s="414"/>
      <c r="MT7" s="414"/>
      <c r="MU7" s="414"/>
      <c r="MV7" s="414"/>
      <c r="MW7" s="414">
        <f>MN7+1</f>
        <v>44370</v>
      </c>
      <c r="MX7" s="414"/>
      <c r="MY7" s="414"/>
      <c r="MZ7" s="414"/>
      <c r="NA7" s="414"/>
      <c r="NB7" s="414"/>
      <c r="NC7" s="414"/>
      <c r="ND7" s="414"/>
      <c r="NE7" s="414"/>
      <c r="NF7" s="414">
        <f>MW7+1</f>
        <v>44371</v>
      </c>
      <c r="NG7" s="414"/>
      <c r="NH7" s="414"/>
      <c r="NI7" s="414"/>
      <c r="NJ7" s="414"/>
      <c r="NK7" s="414"/>
      <c r="NL7" s="414"/>
      <c r="NM7" s="414"/>
      <c r="NN7" s="414"/>
      <c r="NO7" s="414">
        <f>NF7+1</f>
        <v>44372</v>
      </c>
      <c r="NP7" s="414"/>
      <c r="NQ7" s="414"/>
      <c r="NR7" s="414"/>
      <c r="NS7" s="414"/>
      <c r="NT7" s="414"/>
      <c r="NU7" s="414"/>
      <c r="NV7" s="414"/>
      <c r="NW7" s="414"/>
      <c r="NX7" s="414">
        <f>NO7+1</f>
        <v>44373</v>
      </c>
      <c r="NY7" s="414"/>
      <c r="NZ7" s="414"/>
      <c r="OA7" s="414"/>
      <c r="OB7" s="414"/>
      <c r="OC7" s="414"/>
      <c r="OD7" s="414"/>
      <c r="OE7" s="414"/>
      <c r="OF7" s="414"/>
      <c r="OG7" s="415">
        <f>NX7+1</f>
        <v>44374</v>
      </c>
      <c r="OH7" s="415"/>
      <c r="OI7" s="415"/>
      <c r="OJ7" s="415"/>
      <c r="OK7" s="415"/>
      <c r="OL7" s="415"/>
      <c r="OM7" s="415"/>
      <c r="ON7" s="415"/>
      <c r="OO7" s="415"/>
      <c r="OP7" s="414">
        <f>OG7+1</f>
        <v>44375</v>
      </c>
      <c r="OQ7" s="414"/>
      <c r="OR7" s="414"/>
      <c r="OS7" s="414"/>
      <c r="OT7" s="414"/>
      <c r="OU7" s="414"/>
      <c r="OV7" s="414"/>
      <c r="OW7" s="414"/>
      <c r="OX7" s="414"/>
      <c r="OY7" s="415">
        <f>OP7+1</f>
        <v>44376</v>
      </c>
      <c r="OZ7" s="415"/>
      <c r="PA7" s="415"/>
      <c r="PB7" s="415"/>
      <c r="PC7" s="415"/>
      <c r="PD7" s="415"/>
      <c r="PE7" s="415"/>
      <c r="PF7" s="415"/>
      <c r="PG7" s="415"/>
      <c r="PH7" s="414">
        <f>OY7+1</f>
        <v>44377</v>
      </c>
      <c r="PI7" s="414"/>
      <c r="PJ7" s="414"/>
      <c r="PK7" s="414"/>
      <c r="PL7" s="414"/>
      <c r="PM7" s="414"/>
      <c r="PN7" s="414"/>
      <c r="PO7" s="414"/>
      <c r="PP7" s="414"/>
      <c r="PQ7" s="22"/>
      <c r="PR7" s="416" t="s">
        <v>12</v>
      </c>
      <c r="PS7" s="416" t="s">
        <v>13</v>
      </c>
      <c r="PT7" s="416" t="s">
        <v>14</v>
      </c>
      <c r="PU7" s="416" t="s">
        <v>15</v>
      </c>
      <c r="PV7" s="417" t="s">
        <v>16</v>
      </c>
      <c r="PW7" s="417"/>
      <c r="PX7" s="417"/>
      <c r="PY7" s="417" t="s">
        <v>17</v>
      </c>
      <c r="PZ7" s="417"/>
      <c r="QA7" s="417"/>
      <c r="QB7" s="417" t="s">
        <v>18</v>
      </c>
      <c r="QC7" s="417"/>
      <c r="QD7" s="417"/>
      <c r="QE7" s="417" t="s">
        <v>19</v>
      </c>
      <c r="QF7" s="417"/>
      <c r="QG7" s="417"/>
      <c r="QH7" s="417" t="s">
        <v>20</v>
      </c>
      <c r="QI7" s="417"/>
      <c r="QJ7" s="417"/>
      <c r="QK7" s="417" t="s">
        <v>21</v>
      </c>
      <c r="QL7" s="417"/>
      <c r="QM7" s="417"/>
      <c r="QN7" s="417" t="s">
        <v>22</v>
      </c>
      <c r="QO7" s="417"/>
      <c r="QP7" s="417"/>
      <c r="QQ7" s="419" t="s">
        <v>23</v>
      </c>
      <c r="QR7" s="420" t="s">
        <v>24</v>
      </c>
      <c r="QS7" s="418" t="s">
        <v>25</v>
      </c>
      <c r="QT7" s="418"/>
      <c r="QU7" s="418"/>
      <c r="QV7" s="418" t="s">
        <v>26</v>
      </c>
      <c r="QW7" s="418"/>
      <c r="QX7" s="418"/>
      <c r="QY7" s="418" t="s">
        <v>27</v>
      </c>
      <c r="QZ7" s="24" t="s">
        <v>28</v>
      </c>
      <c r="RA7" s="24" t="s">
        <v>29</v>
      </c>
    </row>
    <row r="8" spans="1:475" s="45" customFormat="1" ht="89.25" customHeight="1">
      <c r="A8" s="412"/>
      <c r="B8" s="412"/>
      <c r="C8" s="21"/>
      <c r="D8" s="21"/>
      <c r="E8" s="412"/>
      <c r="F8" s="412"/>
      <c r="G8" s="412"/>
      <c r="H8" s="412"/>
      <c r="I8" s="413"/>
      <c r="J8" s="26" t="s">
        <v>30</v>
      </c>
      <c r="K8" s="27" t="s">
        <v>31</v>
      </c>
      <c r="L8" s="28" t="s">
        <v>32</v>
      </c>
      <c r="M8" s="27" t="s">
        <v>33</v>
      </c>
      <c r="N8" s="27" t="s">
        <v>34</v>
      </c>
      <c r="O8" s="29" t="s">
        <v>35</v>
      </c>
      <c r="P8" s="30">
        <v>0.25</v>
      </c>
      <c r="Q8" s="30">
        <v>0.35</v>
      </c>
      <c r="R8" s="31">
        <v>1</v>
      </c>
      <c r="S8" s="32" t="s">
        <v>30</v>
      </c>
      <c r="T8" s="33" t="s">
        <v>31</v>
      </c>
      <c r="U8" s="34" t="s">
        <v>32</v>
      </c>
      <c r="V8" s="33" t="s">
        <v>33</v>
      </c>
      <c r="W8" s="33" t="s">
        <v>34</v>
      </c>
      <c r="X8" s="35" t="s">
        <v>35</v>
      </c>
      <c r="Y8" s="36">
        <v>0.25</v>
      </c>
      <c r="Z8" s="36">
        <v>0.35</v>
      </c>
      <c r="AA8" s="37">
        <v>1</v>
      </c>
      <c r="AB8" s="26" t="s">
        <v>30</v>
      </c>
      <c r="AC8" s="27" t="s">
        <v>31</v>
      </c>
      <c r="AD8" s="28" t="s">
        <v>32</v>
      </c>
      <c r="AE8" s="27" t="s">
        <v>33</v>
      </c>
      <c r="AF8" s="27" t="s">
        <v>34</v>
      </c>
      <c r="AG8" s="29" t="s">
        <v>35</v>
      </c>
      <c r="AH8" s="30">
        <v>0.25</v>
      </c>
      <c r="AI8" s="30">
        <v>0.35</v>
      </c>
      <c r="AJ8" s="31">
        <v>1</v>
      </c>
      <c r="AK8" s="26" t="s">
        <v>30</v>
      </c>
      <c r="AL8" s="27" t="s">
        <v>31</v>
      </c>
      <c r="AM8" s="28" t="s">
        <v>32</v>
      </c>
      <c r="AN8" s="27" t="s">
        <v>33</v>
      </c>
      <c r="AO8" s="27" t="s">
        <v>34</v>
      </c>
      <c r="AP8" s="29" t="s">
        <v>35</v>
      </c>
      <c r="AQ8" s="30">
        <v>0.25</v>
      </c>
      <c r="AR8" s="30">
        <v>0.35</v>
      </c>
      <c r="AS8" s="31">
        <v>1</v>
      </c>
      <c r="AT8" s="26" t="s">
        <v>30</v>
      </c>
      <c r="AU8" s="27" t="s">
        <v>31</v>
      </c>
      <c r="AV8" s="28" t="s">
        <v>32</v>
      </c>
      <c r="AW8" s="27" t="s">
        <v>33</v>
      </c>
      <c r="AX8" s="27" t="s">
        <v>34</v>
      </c>
      <c r="AY8" s="29" t="s">
        <v>35</v>
      </c>
      <c r="AZ8" s="30">
        <v>0.25</v>
      </c>
      <c r="BA8" s="30">
        <v>0.35</v>
      </c>
      <c r="BB8" s="31">
        <v>1</v>
      </c>
      <c r="BC8" s="26" t="s">
        <v>30</v>
      </c>
      <c r="BD8" s="27" t="s">
        <v>31</v>
      </c>
      <c r="BE8" s="28" t="s">
        <v>32</v>
      </c>
      <c r="BF8" s="27" t="s">
        <v>33</v>
      </c>
      <c r="BG8" s="27" t="s">
        <v>34</v>
      </c>
      <c r="BH8" s="29" t="s">
        <v>35</v>
      </c>
      <c r="BI8" s="30">
        <v>0.25</v>
      </c>
      <c r="BJ8" s="30">
        <v>0.35</v>
      </c>
      <c r="BK8" s="31">
        <v>1</v>
      </c>
      <c r="BL8" s="26" t="s">
        <v>30</v>
      </c>
      <c r="BM8" s="27" t="s">
        <v>31</v>
      </c>
      <c r="BN8" s="28" t="s">
        <v>32</v>
      </c>
      <c r="BO8" s="27" t="s">
        <v>33</v>
      </c>
      <c r="BP8" s="27" t="s">
        <v>34</v>
      </c>
      <c r="BQ8" s="29" t="s">
        <v>35</v>
      </c>
      <c r="BR8" s="30">
        <v>0.25</v>
      </c>
      <c r="BS8" s="30">
        <v>0.35</v>
      </c>
      <c r="BT8" s="31">
        <v>1</v>
      </c>
      <c r="BU8" s="26" t="s">
        <v>30</v>
      </c>
      <c r="BV8" s="27" t="s">
        <v>31</v>
      </c>
      <c r="BW8" s="28" t="s">
        <v>32</v>
      </c>
      <c r="BX8" s="27" t="s">
        <v>33</v>
      </c>
      <c r="BY8" s="27" t="s">
        <v>34</v>
      </c>
      <c r="BZ8" s="29" t="s">
        <v>35</v>
      </c>
      <c r="CA8" s="30">
        <v>0.25</v>
      </c>
      <c r="CB8" s="30">
        <v>0.35</v>
      </c>
      <c r="CC8" s="31">
        <v>1</v>
      </c>
      <c r="CD8" s="32" t="s">
        <v>30</v>
      </c>
      <c r="CE8" s="33" t="s">
        <v>31</v>
      </c>
      <c r="CF8" s="34" t="s">
        <v>32</v>
      </c>
      <c r="CG8" s="33" t="s">
        <v>33</v>
      </c>
      <c r="CH8" s="33" t="s">
        <v>34</v>
      </c>
      <c r="CI8" s="35" t="s">
        <v>35</v>
      </c>
      <c r="CJ8" s="36">
        <v>0.25</v>
      </c>
      <c r="CK8" s="36">
        <v>0.35</v>
      </c>
      <c r="CL8" s="37">
        <v>1</v>
      </c>
      <c r="CM8" s="26" t="s">
        <v>30</v>
      </c>
      <c r="CN8" s="27" t="s">
        <v>31</v>
      </c>
      <c r="CO8" s="28" t="s">
        <v>32</v>
      </c>
      <c r="CP8" s="27" t="s">
        <v>33</v>
      </c>
      <c r="CQ8" s="27" t="s">
        <v>34</v>
      </c>
      <c r="CR8" s="29" t="s">
        <v>35</v>
      </c>
      <c r="CS8" s="30">
        <v>0.25</v>
      </c>
      <c r="CT8" s="30">
        <v>0.35</v>
      </c>
      <c r="CU8" s="31">
        <v>1</v>
      </c>
      <c r="CV8" s="26" t="s">
        <v>30</v>
      </c>
      <c r="CW8" s="27" t="s">
        <v>31</v>
      </c>
      <c r="CX8" s="28" t="s">
        <v>32</v>
      </c>
      <c r="CY8" s="27" t="s">
        <v>33</v>
      </c>
      <c r="CZ8" s="27" t="s">
        <v>34</v>
      </c>
      <c r="DA8" s="29" t="s">
        <v>35</v>
      </c>
      <c r="DB8" s="30">
        <v>0.25</v>
      </c>
      <c r="DC8" s="30">
        <v>0.35</v>
      </c>
      <c r="DD8" s="31">
        <v>1</v>
      </c>
      <c r="DE8" s="26" t="s">
        <v>30</v>
      </c>
      <c r="DF8" s="27" t="s">
        <v>31</v>
      </c>
      <c r="DG8" s="28" t="s">
        <v>32</v>
      </c>
      <c r="DH8" s="27" t="s">
        <v>33</v>
      </c>
      <c r="DI8" s="27" t="s">
        <v>34</v>
      </c>
      <c r="DJ8" s="29" t="s">
        <v>35</v>
      </c>
      <c r="DK8" s="30">
        <v>0.25</v>
      </c>
      <c r="DL8" s="30">
        <v>0.35</v>
      </c>
      <c r="DM8" s="31">
        <v>1</v>
      </c>
      <c r="DN8" s="26" t="s">
        <v>30</v>
      </c>
      <c r="DO8" s="27" t="s">
        <v>31</v>
      </c>
      <c r="DP8" s="28" t="s">
        <v>32</v>
      </c>
      <c r="DQ8" s="27" t="s">
        <v>33</v>
      </c>
      <c r="DR8" s="27" t="s">
        <v>34</v>
      </c>
      <c r="DS8" s="29" t="s">
        <v>35</v>
      </c>
      <c r="DT8" s="30">
        <v>0.25</v>
      </c>
      <c r="DU8" s="30">
        <v>0.35</v>
      </c>
      <c r="DV8" s="31">
        <v>1</v>
      </c>
      <c r="DW8" s="26" t="s">
        <v>30</v>
      </c>
      <c r="DX8" s="27" t="s">
        <v>31</v>
      </c>
      <c r="DY8" s="28" t="s">
        <v>32</v>
      </c>
      <c r="DZ8" s="27" t="s">
        <v>33</v>
      </c>
      <c r="EA8" s="27" t="s">
        <v>34</v>
      </c>
      <c r="EB8" s="29" t="s">
        <v>35</v>
      </c>
      <c r="EC8" s="30">
        <v>0.25</v>
      </c>
      <c r="ED8" s="30">
        <v>0.35</v>
      </c>
      <c r="EE8" s="31">
        <v>1</v>
      </c>
      <c r="EF8" s="26" t="s">
        <v>30</v>
      </c>
      <c r="EG8" s="27" t="s">
        <v>31</v>
      </c>
      <c r="EH8" s="28" t="s">
        <v>32</v>
      </c>
      <c r="EI8" s="27" t="s">
        <v>33</v>
      </c>
      <c r="EJ8" s="27" t="s">
        <v>34</v>
      </c>
      <c r="EK8" s="29" t="s">
        <v>35</v>
      </c>
      <c r="EL8" s="30">
        <v>0.25</v>
      </c>
      <c r="EM8" s="30">
        <v>0.35</v>
      </c>
      <c r="EN8" s="31">
        <v>1</v>
      </c>
      <c r="EO8" s="32" t="s">
        <v>30</v>
      </c>
      <c r="EP8" s="33" t="s">
        <v>31</v>
      </c>
      <c r="EQ8" s="34" t="s">
        <v>32</v>
      </c>
      <c r="ER8" s="33" t="s">
        <v>33</v>
      </c>
      <c r="ES8" s="33" t="s">
        <v>34</v>
      </c>
      <c r="ET8" s="35" t="s">
        <v>35</v>
      </c>
      <c r="EU8" s="36">
        <v>0.25</v>
      </c>
      <c r="EV8" s="36">
        <v>0.35</v>
      </c>
      <c r="EW8" s="37">
        <v>1</v>
      </c>
      <c r="EX8" s="26" t="s">
        <v>30</v>
      </c>
      <c r="EY8" s="27" t="s">
        <v>31</v>
      </c>
      <c r="EZ8" s="28" t="s">
        <v>32</v>
      </c>
      <c r="FA8" s="27" t="s">
        <v>33</v>
      </c>
      <c r="FB8" s="27" t="s">
        <v>34</v>
      </c>
      <c r="FC8" s="29" t="s">
        <v>35</v>
      </c>
      <c r="FD8" s="30">
        <v>0.25</v>
      </c>
      <c r="FE8" s="30">
        <v>0.35</v>
      </c>
      <c r="FF8" s="31">
        <v>1</v>
      </c>
      <c r="FG8" s="26" t="s">
        <v>30</v>
      </c>
      <c r="FH8" s="27" t="s">
        <v>31</v>
      </c>
      <c r="FI8" s="28" t="s">
        <v>32</v>
      </c>
      <c r="FJ8" s="27" t="s">
        <v>33</v>
      </c>
      <c r="FK8" s="27" t="s">
        <v>34</v>
      </c>
      <c r="FL8" s="29" t="s">
        <v>35</v>
      </c>
      <c r="FM8" s="30">
        <v>0.25</v>
      </c>
      <c r="FN8" s="30">
        <v>0.35</v>
      </c>
      <c r="FO8" s="31">
        <v>1</v>
      </c>
      <c r="FP8" s="26" t="s">
        <v>30</v>
      </c>
      <c r="FQ8" s="27" t="s">
        <v>31</v>
      </c>
      <c r="FR8" s="28" t="s">
        <v>32</v>
      </c>
      <c r="FS8" s="27" t="s">
        <v>33</v>
      </c>
      <c r="FT8" s="27" t="s">
        <v>34</v>
      </c>
      <c r="FU8" s="29" t="s">
        <v>35</v>
      </c>
      <c r="FV8" s="30">
        <v>0.25</v>
      </c>
      <c r="FW8" s="30">
        <v>0.35</v>
      </c>
      <c r="FX8" s="31">
        <v>1</v>
      </c>
      <c r="FY8" s="26" t="s">
        <v>30</v>
      </c>
      <c r="FZ8" s="27" t="s">
        <v>31</v>
      </c>
      <c r="GA8" s="28" t="s">
        <v>32</v>
      </c>
      <c r="GB8" s="27" t="s">
        <v>33</v>
      </c>
      <c r="GC8" s="27" t="s">
        <v>34</v>
      </c>
      <c r="GD8" s="29" t="s">
        <v>35</v>
      </c>
      <c r="GE8" s="30">
        <v>0.25</v>
      </c>
      <c r="GF8" s="30">
        <v>0.35</v>
      </c>
      <c r="GG8" s="31">
        <v>1</v>
      </c>
      <c r="GH8" s="26" t="s">
        <v>30</v>
      </c>
      <c r="GI8" s="27" t="s">
        <v>31</v>
      </c>
      <c r="GJ8" s="28" t="s">
        <v>32</v>
      </c>
      <c r="GK8" s="27" t="s">
        <v>33</v>
      </c>
      <c r="GL8" s="27" t="s">
        <v>34</v>
      </c>
      <c r="GM8" s="29" t="s">
        <v>35</v>
      </c>
      <c r="GN8" s="30">
        <v>0.25</v>
      </c>
      <c r="GO8" s="30">
        <v>0.35</v>
      </c>
      <c r="GP8" s="31">
        <v>1</v>
      </c>
      <c r="GQ8" s="26" t="s">
        <v>30</v>
      </c>
      <c r="GR8" s="27" t="s">
        <v>31</v>
      </c>
      <c r="GS8" s="28" t="s">
        <v>32</v>
      </c>
      <c r="GT8" s="27" t="s">
        <v>33</v>
      </c>
      <c r="GU8" s="27" t="s">
        <v>34</v>
      </c>
      <c r="GV8" s="29" t="s">
        <v>35</v>
      </c>
      <c r="GW8" s="30">
        <v>0.25</v>
      </c>
      <c r="GX8" s="30">
        <v>0.35</v>
      </c>
      <c r="GY8" s="31">
        <v>1</v>
      </c>
      <c r="GZ8" s="32" t="s">
        <v>30</v>
      </c>
      <c r="HA8" s="33" t="s">
        <v>31</v>
      </c>
      <c r="HB8" s="34" t="s">
        <v>32</v>
      </c>
      <c r="HC8" s="33" t="s">
        <v>33</v>
      </c>
      <c r="HD8" s="33" t="s">
        <v>34</v>
      </c>
      <c r="HE8" s="35" t="s">
        <v>35</v>
      </c>
      <c r="HF8" s="36">
        <v>0.25</v>
      </c>
      <c r="HG8" s="36">
        <v>0.35</v>
      </c>
      <c r="HH8" s="37">
        <v>1</v>
      </c>
      <c r="HI8" s="26" t="s">
        <v>30</v>
      </c>
      <c r="HJ8" s="27" t="s">
        <v>31</v>
      </c>
      <c r="HK8" s="28" t="s">
        <v>32</v>
      </c>
      <c r="HL8" s="27" t="s">
        <v>33</v>
      </c>
      <c r="HM8" s="27" t="s">
        <v>34</v>
      </c>
      <c r="HN8" s="29" t="s">
        <v>35</v>
      </c>
      <c r="HO8" s="30">
        <v>0.25</v>
      </c>
      <c r="HP8" s="30">
        <v>0.35</v>
      </c>
      <c r="HQ8" s="31">
        <v>1</v>
      </c>
      <c r="HR8" s="26" t="s">
        <v>30</v>
      </c>
      <c r="HS8" s="27" t="s">
        <v>31</v>
      </c>
      <c r="HT8" s="28" t="s">
        <v>32</v>
      </c>
      <c r="HU8" s="27" t="s">
        <v>33</v>
      </c>
      <c r="HV8" s="27" t="s">
        <v>34</v>
      </c>
      <c r="HW8" s="29" t="s">
        <v>35</v>
      </c>
      <c r="HX8" s="30">
        <v>0.25</v>
      </c>
      <c r="HY8" s="30">
        <v>0.35</v>
      </c>
      <c r="HZ8" s="31">
        <v>1</v>
      </c>
      <c r="IA8" s="26" t="s">
        <v>30</v>
      </c>
      <c r="IB8" s="27" t="s">
        <v>31</v>
      </c>
      <c r="IC8" s="28" t="s">
        <v>32</v>
      </c>
      <c r="ID8" s="27" t="s">
        <v>33</v>
      </c>
      <c r="IE8" s="27" t="s">
        <v>34</v>
      </c>
      <c r="IF8" s="29" t="s">
        <v>35</v>
      </c>
      <c r="IG8" s="30">
        <v>0.25</v>
      </c>
      <c r="IH8" s="30">
        <v>0.35</v>
      </c>
      <c r="II8" s="31">
        <v>1</v>
      </c>
      <c r="IJ8" s="26" t="s">
        <v>30</v>
      </c>
      <c r="IK8" s="27" t="s">
        <v>31</v>
      </c>
      <c r="IL8" s="28" t="s">
        <v>32</v>
      </c>
      <c r="IM8" s="27" t="s">
        <v>33</v>
      </c>
      <c r="IN8" s="27" t="s">
        <v>34</v>
      </c>
      <c r="IO8" s="29" t="s">
        <v>35</v>
      </c>
      <c r="IP8" s="30">
        <v>0.25</v>
      </c>
      <c r="IQ8" s="30">
        <v>0.35</v>
      </c>
      <c r="IR8" s="31">
        <v>1</v>
      </c>
      <c r="IS8" s="26" t="s">
        <v>30</v>
      </c>
      <c r="IT8" s="27" t="s">
        <v>31</v>
      </c>
      <c r="IU8" s="28" t="s">
        <v>32</v>
      </c>
      <c r="IV8" s="27" t="s">
        <v>33</v>
      </c>
      <c r="IW8" s="27" t="s">
        <v>34</v>
      </c>
      <c r="IX8" s="29" t="s">
        <v>35</v>
      </c>
      <c r="IY8" s="30">
        <v>0.25</v>
      </c>
      <c r="IZ8" s="30">
        <v>0.35</v>
      </c>
      <c r="JA8" s="31">
        <v>1</v>
      </c>
      <c r="JB8" s="26" t="s">
        <v>30</v>
      </c>
      <c r="JC8" s="27" t="s">
        <v>31</v>
      </c>
      <c r="JD8" s="28" t="s">
        <v>32</v>
      </c>
      <c r="JE8" s="27" t="s">
        <v>33</v>
      </c>
      <c r="JF8" s="27" t="s">
        <v>34</v>
      </c>
      <c r="JG8" s="29" t="s">
        <v>35</v>
      </c>
      <c r="JH8" s="30">
        <v>0.25</v>
      </c>
      <c r="JI8" s="30">
        <v>0.35</v>
      </c>
      <c r="JJ8" s="31">
        <v>1</v>
      </c>
      <c r="JK8" s="32" t="s">
        <v>30</v>
      </c>
      <c r="JL8" s="33" t="s">
        <v>31</v>
      </c>
      <c r="JM8" s="34" t="s">
        <v>32</v>
      </c>
      <c r="JN8" s="33" t="s">
        <v>33</v>
      </c>
      <c r="JO8" s="33" t="s">
        <v>34</v>
      </c>
      <c r="JP8" s="35" t="s">
        <v>35</v>
      </c>
      <c r="JQ8" s="36">
        <v>0.25</v>
      </c>
      <c r="JR8" s="36">
        <v>0.35</v>
      </c>
      <c r="JS8" s="37">
        <v>1</v>
      </c>
      <c r="JT8" s="26" t="s">
        <v>30</v>
      </c>
      <c r="JU8" s="27" t="s">
        <v>31</v>
      </c>
      <c r="JV8" s="28" t="s">
        <v>32</v>
      </c>
      <c r="JW8" s="27" t="s">
        <v>33</v>
      </c>
      <c r="JX8" s="27" t="s">
        <v>34</v>
      </c>
      <c r="JY8" s="29" t="s">
        <v>35</v>
      </c>
      <c r="JZ8" s="30">
        <v>0.25</v>
      </c>
      <c r="KA8" s="30">
        <v>0.35</v>
      </c>
      <c r="KB8" s="31">
        <v>1</v>
      </c>
      <c r="KC8" s="26" t="s">
        <v>30</v>
      </c>
      <c r="KD8" s="27" t="s">
        <v>31</v>
      </c>
      <c r="KE8" s="28" t="s">
        <v>32</v>
      </c>
      <c r="KF8" s="27" t="s">
        <v>33</v>
      </c>
      <c r="KG8" s="27" t="s">
        <v>34</v>
      </c>
      <c r="KH8" s="29" t="s">
        <v>35</v>
      </c>
      <c r="KI8" s="30">
        <v>0.25</v>
      </c>
      <c r="KJ8" s="30">
        <v>0.35</v>
      </c>
      <c r="KK8" s="31">
        <v>1</v>
      </c>
      <c r="KL8" s="26" t="s">
        <v>30</v>
      </c>
      <c r="KM8" s="27" t="s">
        <v>31</v>
      </c>
      <c r="KN8" s="28" t="s">
        <v>32</v>
      </c>
      <c r="KO8" s="27" t="s">
        <v>33</v>
      </c>
      <c r="KP8" s="27" t="s">
        <v>34</v>
      </c>
      <c r="KQ8" s="29" t="s">
        <v>35</v>
      </c>
      <c r="KR8" s="30">
        <v>0.25</v>
      </c>
      <c r="KS8" s="30">
        <v>0.35</v>
      </c>
      <c r="KT8" s="31">
        <v>1</v>
      </c>
      <c r="KU8" s="26" t="s">
        <v>30</v>
      </c>
      <c r="KV8" s="27" t="s">
        <v>31</v>
      </c>
      <c r="KW8" s="28" t="s">
        <v>32</v>
      </c>
      <c r="KX8" s="27" t="s">
        <v>33</v>
      </c>
      <c r="KY8" s="27" t="s">
        <v>34</v>
      </c>
      <c r="KZ8" s="29" t="s">
        <v>35</v>
      </c>
      <c r="LA8" s="30">
        <v>0.25</v>
      </c>
      <c r="LB8" s="30">
        <v>0.35</v>
      </c>
      <c r="LC8" s="31">
        <v>1</v>
      </c>
      <c r="LD8" s="26" t="s">
        <v>30</v>
      </c>
      <c r="LE8" s="27" t="s">
        <v>31</v>
      </c>
      <c r="LF8" s="28" t="s">
        <v>32</v>
      </c>
      <c r="LG8" s="27" t="s">
        <v>33</v>
      </c>
      <c r="LH8" s="27" t="s">
        <v>34</v>
      </c>
      <c r="LI8" s="29" t="s">
        <v>35</v>
      </c>
      <c r="LJ8" s="30">
        <v>0.25</v>
      </c>
      <c r="LK8" s="30">
        <v>0.35</v>
      </c>
      <c r="LL8" s="31">
        <v>1</v>
      </c>
      <c r="LM8" s="26" t="s">
        <v>30</v>
      </c>
      <c r="LN8" s="27" t="s">
        <v>31</v>
      </c>
      <c r="LO8" s="28" t="s">
        <v>32</v>
      </c>
      <c r="LP8" s="27" t="s">
        <v>33</v>
      </c>
      <c r="LQ8" s="27" t="s">
        <v>34</v>
      </c>
      <c r="LR8" s="29" t="s">
        <v>35</v>
      </c>
      <c r="LS8" s="30">
        <v>0.25</v>
      </c>
      <c r="LT8" s="30">
        <v>0.35</v>
      </c>
      <c r="LU8" s="31">
        <v>1</v>
      </c>
      <c r="LV8" s="32" t="s">
        <v>30</v>
      </c>
      <c r="LW8" s="33" t="s">
        <v>31</v>
      </c>
      <c r="LX8" s="34" t="s">
        <v>32</v>
      </c>
      <c r="LY8" s="33" t="s">
        <v>33</v>
      </c>
      <c r="LZ8" s="33" t="s">
        <v>34</v>
      </c>
      <c r="MA8" s="35" t="s">
        <v>35</v>
      </c>
      <c r="MB8" s="36">
        <v>0.25</v>
      </c>
      <c r="MC8" s="36">
        <v>0.35</v>
      </c>
      <c r="MD8" s="37">
        <v>1</v>
      </c>
      <c r="ME8" s="26" t="s">
        <v>30</v>
      </c>
      <c r="MF8" s="27" t="s">
        <v>31</v>
      </c>
      <c r="MG8" s="28" t="s">
        <v>32</v>
      </c>
      <c r="MH8" s="27" t="s">
        <v>33</v>
      </c>
      <c r="MI8" s="27" t="s">
        <v>34</v>
      </c>
      <c r="MJ8" s="29" t="s">
        <v>35</v>
      </c>
      <c r="MK8" s="30">
        <v>0.25</v>
      </c>
      <c r="ML8" s="30">
        <v>0.35</v>
      </c>
      <c r="MM8" s="31">
        <v>1</v>
      </c>
      <c r="MN8" s="26" t="s">
        <v>30</v>
      </c>
      <c r="MO8" s="27" t="s">
        <v>31</v>
      </c>
      <c r="MP8" s="28" t="s">
        <v>32</v>
      </c>
      <c r="MQ8" s="27" t="s">
        <v>33</v>
      </c>
      <c r="MR8" s="27" t="s">
        <v>34</v>
      </c>
      <c r="MS8" s="29" t="s">
        <v>35</v>
      </c>
      <c r="MT8" s="30">
        <v>0.25</v>
      </c>
      <c r="MU8" s="30">
        <v>0.35</v>
      </c>
      <c r="MV8" s="31">
        <v>1</v>
      </c>
      <c r="MW8" s="26" t="s">
        <v>30</v>
      </c>
      <c r="MX8" s="27" t="s">
        <v>31</v>
      </c>
      <c r="MY8" s="28" t="s">
        <v>32</v>
      </c>
      <c r="MZ8" s="27" t="s">
        <v>33</v>
      </c>
      <c r="NA8" s="27" t="s">
        <v>34</v>
      </c>
      <c r="NB8" s="29" t="s">
        <v>35</v>
      </c>
      <c r="NC8" s="30">
        <v>0.25</v>
      </c>
      <c r="ND8" s="30">
        <v>0.35</v>
      </c>
      <c r="NE8" s="31">
        <v>1</v>
      </c>
      <c r="NF8" s="26" t="s">
        <v>30</v>
      </c>
      <c r="NG8" s="27" t="s">
        <v>31</v>
      </c>
      <c r="NH8" s="28" t="s">
        <v>32</v>
      </c>
      <c r="NI8" s="27" t="s">
        <v>33</v>
      </c>
      <c r="NJ8" s="27" t="s">
        <v>34</v>
      </c>
      <c r="NK8" s="29" t="s">
        <v>35</v>
      </c>
      <c r="NL8" s="30">
        <v>0.25</v>
      </c>
      <c r="NM8" s="30">
        <v>0.35</v>
      </c>
      <c r="NN8" s="31">
        <v>1</v>
      </c>
      <c r="NO8" s="26" t="s">
        <v>30</v>
      </c>
      <c r="NP8" s="27" t="s">
        <v>31</v>
      </c>
      <c r="NQ8" s="28" t="s">
        <v>32</v>
      </c>
      <c r="NR8" s="27" t="s">
        <v>33</v>
      </c>
      <c r="NS8" s="27" t="s">
        <v>34</v>
      </c>
      <c r="NT8" s="29" t="s">
        <v>35</v>
      </c>
      <c r="NU8" s="30">
        <v>0.25</v>
      </c>
      <c r="NV8" s="30">
        <v>0.35</v>
      </c>
      <c r="NW8" s="31">
        <v>1</v>
      </c>
      <c r="NX8" s="26" t="s">
        <v>30</v>
      </c>
      <c r="NY8" s="27" t="s">
        <v>31</v>
      </c>
      <c r="NZ8" s="28" t="s">
        <v>32</v>
      </c>
      <c r="OA8" s="27" t="s">
        <v>33</v>
      </c>
      <c r="OB8" s="27" t="s">
        <v>34</v>
      </c>
      <c r="OC8" s="29" t="s">
        <v>35</v>
      </c>
      <c r="OD8" s="30">
        <v>0.25</v>
      </c>
      <c r="OE8" s="30">
        <v>0.35</v>
      </c>
      <c r="OF8" s="31">
        <v>1</v>
      </c>
      <c r="OG8" s="32" t="s">
        <v>30</v>
      </c>
      <c r="OH8" s="33" t="s">
        <v>31</v>
      </c>
      <c r="OI8" s="34" t="s">
        <v>32</v>
      </c>
      <c r="OJ8" s="33" t="s">
        <v>33</v>
      </c>
      <c r="OK8" s="33" t="s">
        <v>34</v>
      </c>
      <c r="OL8" s="35" t="s">
        <v>35</v>
      </c>
      <c r="OM8" s="36">
        <v>0.25</v>
      </c>
      <c r="ON8" s="36">
        <v>0.35</v>
      </c>
      <c r="OO8" s="37">
        <v>1</v>
      </c>
      <c r="OP8" s="26" t="s">
        <v>30</v>
      </c>
      <c r="OQ8" s="27" t="s">
        <v>31</v>
      </c>
      <c r="OR8" s="28" t="s">
        <v>32</v>
      </c>
      <c r="OS8" s="27" t="s">
        <v>33</v>
      </c>
      <c r="OT8" s="27" t="s">
        <v>34</v>
      </c>
      <c r="OU8" s="29" t="s">
        <v>35</v>
      </c>
      <c r="OV8" s="30">
        <v>0.25</v>
      </c>
      <c r="OW8" s="30">
        <v>0.35</v>
      </c>
      <c r="OX8" s="31">
        <v>1</v>
      </c>
      <c r="OY8" s="32" t="s">
        <v>30</v>
      </c>
      <c r="OZ8" s="33" t="s">
        <v>31</v>
      </c>
      <c r="PA8" s="34" t="s">
        <v>32</v>
      </c>
      <c r="PB8" s="33" t="s">
        <v>33</v>
      </c>
      <c r="PC8" s="33" t="s">
        <v>34</v>
      </c>
      <c r="PD8" s="35" t="s">
        <v>35</v>
      </c>
      <c r="PE8" s="36">
        <v>0.25</v>
      </c>
      <c r="PF8" s="36">
        <v>0.35</v>
      </c>
      <c r="PG8" s="37">
        <v>1</v>
      </c>
      <c r="PH8" s="26" t="s">
        <v>30</v>
      </c>
      <c r="PI8" s="27" t="s">
        <v>31</v>
      </c>
      <c r="PJ8" s="28" t="s">
        <v>32</v>
      </c>
      <c r="PK8" s="27" t="s">
        <v>33</v>
      </c>
      <c r="PL8" s="27" t="s">
        <v>34</v>
      </c>
      <c r="PM8" s="29" t="s">
        <v>35</v>
      </c>
      <c r="PN8" s="30">
        <v>0.25</v>
      </c>
      <c r="PO8" s="30">
        <v>0.35</v>
      </c>
      <c r="PP8" s="31">
        <v>1</v>
      </c>
      <c r="PQ8" s="22"/>
      <c r="PR8" s="416"/>
      <c r="PS8" s="416"/>
      <c r="PT8" s="416"/>
      <c r="PU8" s="416"/>
      <c r="PV8" s="23" t="s">
        <v>36</v>
      </c>
      <c r="PW8" s="23" t="s">
        <v>37</v>
      </c>
      <c r="PX8" s="23" t="s">
        <v>38</v>
      </c>
      <c r="PY8" s="23" t="s">
        <v>39</v>
      </c>
      <c r="PZ8" s="23" t="s">
        <v>37</v>
      </c>
      <c r="QA8" s="23" t="s">
        <v>38</v>
      </c>
      <c r="QB8" s="23" t="s">
        <v>40</v>
      </c>
      <c r="QC8" s="23" t="s">
        <v>37</v>
      </c>
      <c r="QD8" s="23" t="s">
        <v>38</v>
      </c>
      <c r="QE8" s="23" t="s">
        <v>41</v>
      </c>
      <c r="QF8" s="23" t="s">
        <v>37</v>
      </c>
      <c r="QG8" s="23" t="s">
        <v>38</v>
      </c>
      <c r="QH8" s="23" t="s">
        <v>42</v>
      </c>
      <c r="QI8" s="23" t="s">
        <v>37</v>
      </c>
      <c r="QJ8" s="23" t="s">
        <v>38</v>
      </c>
      <c r="QK8" s="23" t="s">
        <v>43</v>
      </c>
      <c r="QL8" s="23" t="s">
        <v>37</v>
      </c>
      <c r="QM8" s="23" t="s">
        <v>38</v>
      </c>
      <c r="QN8" s="23" t="s">
        <v>43</v>
      </c>
      <c r="QO8" s="23" t="s">
        <v>37</v>
      </c>
      <c r="QP8" s="23" t="s">
        <v>38</v>
      </c>
      <c r="QQ8" s="419"/>
      <c r="QR8" s="420"/>
      <c r="QS8" s="38">
        <v>0.25</v>
      </c>
      <c r="QT8" s="38">
        <v>0.35</v>
      </c>
      <c r="QU8" s="38" t="s">
        <v>44</v>
      </c>
      <c r="QV8" s="38">
        <v>0.25</v>
      </c>
      <c r="QW8" s="38">
        <v>0.35</v>
      </c>
      <c r="QX8" s="38" t="s">
        <v>44</v>
      </c>
      <c r="QY8" s="418"/>
      <c r="QZ8" s="39" t="s">
        <v>45</v>
      </c>
      <c r="RA8" s="39" t="s">
        <v>45</v>
      </c>
      <c r="RB8" s="40" t="s">
        <v>46</v>
      </c>
      <c r="RC8" s="41" t="s">
        <v>47</v>
      </c>
      <c r="RD8" s="42" t="s">
        <v>48</v>
      </c>
      <c r="RE8" s="43" t="s">
        <v>49</v>
      </c>
      <c r="RF8" s="43" t="s">
        <v>50</v>
      </c>
      <c r="RG8" s="44" t="s">
        <v>51</v>
      </c>
    </row>
    <row r="9" spans="1:475" s="68" customFormat="1" ht="7.5" customHeight="1">
      <c r="A9" s="46"/>
      <c r="B9" s="47"/>
      <c r="C9" s="47"/>
      <c r="D9" s="48"/>
      <c r="E9" s="49"/>
      <c r="F9" s="50"/>
      <c r="G9" s="51"/>
      <c r="H9" s="52"/>
      <c r="I9" s="53"/>
      <c r="J9" s="54"/>
      <c r="K9" s="55"/>
      <c r="L9" s="56"/>
      <c r="M9" s="57"/>
      <c r="N9" s="57"/>
      <c r="O9" s="58"/>
      <c r="P9" s="58"/>
      <c r="Q9" s="58"/>
      <c r="R9" s="59"/>
      <c r="S9" s="60"/>
      <c r="T9" s="57"/>
      <c r="U9" s="56"/>
      <c r="V9" s="57"/>
      <c r="W9" s="57"/>
      <c r="X9" s="58"/>
      <c r="Y9" s="58"/>
      <c r="Z9" s="58"/>
      <c r="AA9" s="59"/>
      <c r="AB9" s="60"/>
      <c r="AC9" s="57"/>
      <c r="AD9" s="56"/>
      <c r="AE9" s="57"/>
      <c r="AF9" s="57"/>
      <c r="AG9" s="58"/>
      <c r="AH9" s="58"/>
      <c r="AI9" s="58"/>
      <c r="AJ9" s="59"/>
      <c r="AK9" s="60"/>
      <c r="AL9" s="57"/>
      <c r="AM9" s="56"/>
      <c r="AN9" s="57"/>
      <c r="AO9" s="57"/>
      <c r="AP9" s="58"/>
      <c r="AQ9" s="58"/>
      <c r="AR9" s="58"/>
      <c r="AS9" s="59"/>
      <c r="AT9" s="60"/>
      <c r="AU9" s="57"/>
      <c r="AV9" s="56"/>
      <c r="AW9" s="57"/>
      <c r="AX9" s="57"/>
      <c r="AY9" s="58"/>
      <c r="AZ9" s="58"/>
      <c r="BA9" s="58"/>
      <c r="BB9" s="59"/>
      <c r="BC9" s="60"/>
      <c r="BD9" s="57"/>
      <c r="BE9" s="56"/>
      <c r="BF9" s="57"/>
      <c r="BG9" s="57"/>
      <c r="BH9" s="58"/>
      <c r="BI9" s="58"/>
      <c r="BJ9" s="58"/>
      <c r="BK9" s="59"/>
      <c r="BL9" s="60"/>
      <c r="BM9" s="57"/>
      <c r="BN9" s="56"/>
      <c r="BO9" s="57"/>
      <c r="BP9" s="57"/>
      <c r="BQ9" s="58"/>
      <c r="BR9" s="58"/>
      <c r="BS9" s="58"/>
      <c r="BT9" s="59"/>
      <c r="BU9" s="60"/>
      <c r="BV9" s="57"/>
      <c r="BW9" s="56"/>
      <c r="BX9" s="57"/>
      <c r="BY9" s="57"/>
      <c r="BZ9" s="58"/>
      <c r="CA9" s="58"/>
      <c r="CB9" s="58"/>
      <c r="CC9" s="59"/>
      <c r="CD9" s="60"/>
      <c r="CE9" s="57"/>
      <c r="CF9" s="56"/>
      <c r="CG9" s="57"/>
      <c r="CH9" s="57"/>
      <c r="CI9" s="58"/>
      <c r="CJ9" s="58"/>
      <c r="CK9" s="58"/>
      <c r="CL9" s="59"/>
      <c r="CM9" s="60"/>
      <c r="CN9" s="57"/>
      <c r="CO9" s="56"/>
      <c r="CP9" s="57"/>
      <c r="CQ9" s="57"/>
      <c r="CR9" s="58"/>
      <c r="CS9" s="58"/>
      <c r="CT9" s="58"/>
      <c r="CU9" s="59"/>
      <c r="CV9" s="60"/>
      <c r="CW9" s="57"/>
      <c r="CX9" s="56"/>
      <c r="CY9" s="57"/>
      <c r="CZ9" s="57"/>
      <c r="DA9" s="58"/>
      <c r="DB9" s="58"/>
      <c r="DC9" s="58"/>
      <c r="DD9" s="59"/>
      <c r="DE9" s="60"/>
      <c r="DF9" s="57"/>
      <c r="DG9" s="56"/>
      <c r="DH9" s="61"/>
      <c r="DI9" s="61"/>
      <c r="DJ9" s="58"/>
      <c r="DK9" s="58"/>
      <c r="DL9" s="58"/>
      <c r="DM9" s="59"/>
      <c r="DN9" s="60"/>
      <c r="DO9" s="57"/>
      <c r="DP9" s="56"/>
      <c r="DQ9" s="61"/>
      <c r="DR9" s="61"/>
      <c r="DS9" s="58"/>
      <c r="DT9" s="58"/>
      <c r="DU9" s="58"/>
      <c r="DV9" s="59"/>
      <c r="DW9" s="60"/>
      <c r="DX9" s="57"/>
      <c r="DY9" s="56"/>
      <c r="DZ9" s="57"/>
      <c r="EA9" s="57"/>
      <c r="EB9" s="58"/>
      <c r="EC9" s="58"/>
      <c r="ED9" s="58"/>
      <c r="EE9" s="59"/>
      <c r="EF9" s="60"/>
      <c r="EG9" s="57"/>
      <c r="EH9" s="56"/>
      <c r="EI9" s="57"/>
      <c r="EJ9" s="57"/>
      <c r="EK9" s="58"/>
      <c r="EL9" s="58"/>
      <c r="EM9" s="58"/>
      <c r="EN9" s="59"/>
      <c r="EO9" s="62"/>
      <c r="EP9" s="63"/>
      <c r="EQ9" s="64"/>
      <c r="ER9" s="63"/>
      <c r="ES9" s="63"/>
      <c r="ET9" s="65"/>
      <c r="EU9" s="65"/>
      <c r="EV9" s="65"/>
      <c r="EW9" s="66"/>
      <c r="EX9" s="60"/>
      <c r="EY9" s="57"/>
      <c r="EZ9" s="56"/>
      <c r="FA9" s="57"/>
      <c r="FB9" s="57"/>
      <c r="FC9" s="58"/>
      <c r="FD9" s="58"/>
      <c r="FE9" s="58"/>
      <c r="FF9" s="59"/>
      <c r="FG9" s="60"/>
      <c r="FH9" s="57"/>
      <c r="FI9" s="56"/>
      <c r="FJ9" s="57"/>
      <c r="FK9" s="57"/>
      <c r="FL9" s="58"/>
      <c r="FM9" s="58"/>
      <c r="FN9" s="58"/>
      <c r="FO9" s="59"/>
      <c r="FP9" s="60"/>
      <c r="FQ9" s="57"/>
      <c r="FR9" s="56"/>
      <c r="FS9" s="57"/>
      <c r="FT9" s="57"/>
      <c r="FU9" s="58"/>
      <c r="FV9" s="58"/>
      <c r="FW9" s="58"/>
      <c r="FX9" s="59"/>
      <c r="FY9" s="60"/>
      <c r="FZ9" s="57"/>
      <c r="GA9" s="56"/>
      <c r="GB9" s="57"/>
      <c r="GC9" s="57"/>
      <c r="GD9" s="58"/>
      <c r="GE9" s="58"/>
      <c r="GF9" s="58"/>
      <c r="GG9" s="59"/>
      <c r="GH9" s="60"/>
      <c r="GI9" s="57"/>
      <c r="GJ9" s="56"/>
      <c r="GK9" s="57"/>
      <c r="GL9" s="57"/>
      <c r="GM9" s="58"/>
      <c r="GN9" s="58"/>
      <c r="GO9" s="58"/>
      <c r="GP9" s="59"/>
      <c r="GQ9" s="60"/>
      <c r="GR9" s="57"/>
      <c r="GS9" s="56"/>
      <c r="GT9" s="57"/>
      <c r="GU9" s="57"/>
      <c r="GV9" s="58"/>
      <c r="GW9" s="58"/>
      <c r="GX9" s="58"/>
      <c r="GY9" s="59"/>
      <c r="GZ9" s="60"/>
      <c r="HA9" s="57"/>
      <c r="HB9" s="56"/>
      <c r="HC9" s="57"/>
      <c r="HD9" s="57"/>
      <c r="HE9" s="58"/>
      <c r="HF9" s="58"/>
      <c r="HG9" s="58"/>
      <c r="HH9" s="59"/>
      <c r="HI9" s="60"/>
      <c r="HJ9" s="57"/>
      <c r="HK9" s="56"/>
      <c r="HL9" s="57"/>
      <c r="HM9" s="57"/>
      <c r="HN9" s="58"/>
      <c r="HO9" s="58"/>
      <c r="HP9" s="58"/>
      <c r="HQ9" s="59"/>
      <c r="HR9" s="60"/>
      <c r="HS9" s="57"/>
      <c r="HT9" s="56"/>
      <c r="HU9" s="57"/>
      <c r="HV9" s="57"/>
      <c r="HW9" s="58"/>
      <c r="HX9" s="58"/>
      <c r="HY9" s="58"/>
      <c r="HZ9" s="59"/>
      <c r="IA9" s="60"/>
      <c r="IB9" s="57"/>
      <c r="IC9" s="56"/>
      <c r="ID9" s="61"/>
      <c r="IE9" s="61"/>
      <c r="IF9" s="58"/>
      <c r="IG9" s="58"/>
      <c r="IH9" s="58"/>
      <c r="II9" s="59"/>
      <c r="IJ9" s="60"/>
      <c r="IK9" s="57"/>
      <c r="IL9" s="56"/>
      <c r="IM9" s="61"/>
      <c r="IN9" s="61"/>
      <c r="IO9" s="58"/>
      <c r="IP9" s="58"/>
      <c r="IQ9" s="58"/>
      <c r="IR9" s="59"/>
      <c r="IS9" s="60"/>
      <c r="IT9" s="57"/>
      <c r="IU9" s="56"/>
      <c r="IV9" s="57"/>
      <c r="IW9" s="57"/>
      <c r="IX9" s="58"/>
      <c r="IY9" s="58"/>
      <c r="IZ9" s="58"/>
      <c r="JA9" s="59"/>
      <c r="JB9" s="60"/>
      <c r="JC9" s="57"/>
      <c r="JD9" s="56"/>
      <c r="JE9" s="57"/>
      <c r="JF9" s="57"/>
      <c r="JG9" s="58"/>
      <c r="JH9" s="58"/>
      <c r="JI9" s="58"/>
      <c r="JJ9" s="59"/>
      <c r="JK9" s="60"/>
      <c r="JL9" s="57"/>
      <c r="JM9" s="56"/>
      <c r="JN9" s="57"/>
      <c r="JO9" s="57"/>
      <c r="JP9" s="58"/>
      <c r="JQ9" s="58"/>
      <c r="JR9" s="58"/>
      <c r="JS9" s="59"/>
      <c r="JT9" s="60"/>
      <c r="JU9" s="57"/>
      <c r="JV9" s="56"/>
      <c r="JW9" s="57"/>
      <c r="JX9" s="57"/>
      <c r="JY9" s="58"/>
      <c r="JZ9" s="58">
        <f>IF(JV9="NOR",IF(JW9&gt;10,2,IF(JW9&gt;8,(JW9-JY9),0)),0)</f>
        <v>0</v>
      </c>
      <c r="KA9" s="58">
        <f>IF(JV9="NOR",IF(JW9&lt;10,0,IF(JW9&gt;10,(JW9-(JY9+JZ9)),0)),0)</f>
        <v>0</v>
      </c>
      <c r="KB9" s="59">
        <f>IF(JV9="DOM",JW9,0)</f>
        <v>0</v>
      </c>
      <c r="KC9" s="67"/>
      <c r="KD9" s="67"/>
      <c r="KE9" s="67"/>
      <c r="KF9" s="67"/>
      <c r="KG9" s="67"/>
      <c r="KH9" s="67"/>
      <c r="KI9" s="67"/>
      <c r="KJ9" s="67"/>
      <c r="KK9" s="67"/>
      <c r="KL9" s="67"/>
      <c r="KM9" s="67"/>
      <c r="KN9" s="67"/>
      <c r="KO9" s="67"/>
      <c r="KP9" s="67"/>
      <c r="KQ9" s="67"/>
      <c r="KR9" s="67"/>
      <c r="KS9" s="67"/>
      <c r="KT9" s="67"/>
      <c r="KU9" s="67"/>
      <c r="KV9" s="67"/>
      <c r="KW9" s="67"/>
      <c r="KX9" s="67"/>
      <c r="KY9" s="67"/>
      <c r="KZ9" s="67"/>
      <c r="LA9" s="67"/>
      <c r="LB9" s="67"/>
      <c r="LC9" s="67"/>
      <c r="LD9" s="67"/>
      <c r="LE9" s="67"/>
      <c r="LF9" s="67"/>
      <c r="LG9" s="67"/>
      <c r="LH9" s="67"/>
      <c r="LI9" s="67"/>
      <c r="LJ9" s="67"/>
      <c r="LK9" s="67"/>
      <c r="LL9" s="67"/>
      <c r="LM9" s="67"/>
      <c r="LN9" s="67"/>
      <c r="LO9" s="67"/>
      <c r="LP9" s="67"/>
      <c r="LQ9" s="67"/>
      <c r="LR9" s="67"/>
      <c r="LS9" s="67"/>
      <c r="LT9" s="67"/>
      <c r="LU9" s="67"/>
      <c r="LV9" s="67"/>
      <c r="LW9" s="67"/>
      <c r="LX9" s="67"/>
      <c r="LY9" s="67"/>
      <c r="LZ9" s="67"/>
      <c r="MA9" s="67"/>
      <c r="MB9" s="67"/>
      <c r="MC9" s="67"/>
      <c r="MD9" s="67"/>
      <c r="ME9" s="67"/>
      <c r="MF9" s="67"/>
      <c r="MG9" s="67"/>
      <c r="MH9" s="67"/>
      <c r="MI9" s="67"/>
      <c r="MJ9" s="67"/>
      <c r="MK9" s="67"/>
      <c r="ML9" s="67"/>
      <c r="MM9" s="67"/>
      <c r="MN9" s="67"/>
      <c r="MO9" s="67"/>
      <c r="MP9" s="67"/>
      <c r="MQ9" s="67"/>
      <c r="MR9" s="67"/>
      <c r="MS9" s="67"/>
      <c r="MT9" s="67"/>
      <c r="MU9" s="67"/>
      <c r="MV9" s="67"/>
      <c r="MW9" s="67"/>
      <c r="MX9" s="67"/>
      <c r="MY9" s="67"/>
      <c r="MZ9" s="67"/>
      <c r="NA9" s="67"/>
      <c r="NB9" s="67"/>
      <c r="NC9" s="67"/>
      <c r="ND9" s="67"/>
      <c r="NE9" s="67"/>
      <c r="NF9" s="67"/>
      <c r="NG9" s="67"/>
      <c r="NH9" s="67"/>
      <c r="NI9" s="67"/>
      <c r="NJ9" s="67"/>
      <c r="NK9" s="67"/>
      <c r="NL9" s="67"/>
      <c r="NM9" s="67"/>
      <c r="NN9" s="67"/>
      <c r="NO9" s="67"/>
      <c r="NP9" s="67"/>
      <c r="NQ9" s="67"/>
      <c r="NR9" s="67"/>
      <c r="NS9" s="67"/>
      <c r="NT9" s="67"/>
      <c r="NU9" s="67"/>
      <c r="NV9" s="67"/>
      <c r="NW9" s="67"/>
      <c r="NX9" s="67"/>
      <c r="NY9" s="67"/>
      <c r="NZ9" s="67"/>
      <c r="OA9" s="67"/>
      <c r="OB9" s="67"/>
      <c r="OC9" s="67"/>
      <c r="OD9" s="67"/>
      <c r="OE9" s="67"/>
      <c r="OF9" s="67"/>
      <c r="OG9" s="67"/>
      <c r="OH9" s="67"/>
      <c r="OI9" s="67"/>
      <c r="OJ9" s="67"/>
      <c r="OK9" s="67"/>
      <c r="OL9" s="67"/>
      <c r="OM9" s="67"/>
      <c r="ON9" s="67"/>
      <c r="OO9" s="67"/>
      <c r="OP9" s="67"/>
      <c r="OQ9" s="67"/>
      <c r="OR9" s="67"/>
      <c r="OS9" s="67"/>
      <c r="OT9" s="67"/>
      <c r="OU9" s="67"/>
      <c r="OV9" s="67"/>
      <c r="OW9" s="67"/>
      <c r="OX9" s="67"/>
      <c r="OY9" s="67"/>
      <c r="OZ9" s="67"/>
      <c r="PA9" s="67"/>
      <c r="PB9" s="67"/>
      <c r="PC9" s="67"/>
      <c r="PD9" s="67"/>
      <c r="PE9" s="67"/>
      <c r="PF9" s="67"/>
      <c r="PG9" s="67"/>
      <c r="PH9" s="67"/>
      <c r="PI9" s="67"/>
      <c r="PJ9" s="67"/>
      <c r="PK9" s="67"/>
      <c r="PL9" s="67"/>
      <c r="PM9" s="67"/>
      <c r="PN9" s="67"/>
      <c r="PO9" s="67"/>
      <c r="PP9" s="67"/>
      <c r="PR9" s="69"/>
      <c r="PS9" s="69"/>
      <c r="PT9" s="69"/>
      <c r="PU9" s="69"/>
      <c r="PV9" s="70"/>
      <c r="PW9" s="70"/>
      <c r="PX9" s="70"/>
      <c r="PY9" s="70"/>
      <c r="PZ9" s="70"/>
      <c r="QA9" s="70"/>
      <c r="QB9" s="70"/>
      <c r="QC9" s="70"/>
      <c r="QD9" s="70"/>
      <c r="QE9" s="70"/>
      <c r="QF9" s="70"/>
      <c r="QG9" s="70"/>
      <c r="QH9" s="70"/>
      <c r="QI9" s="70"/>
      <c r="QJ9" s="70"/>
      <c r="QK9" s="70"/>
      <c r="QL9" s="70"/>
      <c r="QM9" s="70"/>
      <c r="QN9" s="70"/>
      <c r="QO9" s="70"/>
      <c r="QP9" s="70"/>
      <c r="QQ9" s="71"/>
      <c r="QR9" s="72"/>
      <c r="QS9" s="73"/>
      <c r="QT9" s="73"/>
      <c r="QU9" s="73"/>
    </row>
    <row r="10" spans="1:475" s="68" customFormat="1" ht="15.9" hidden="1" customHeight="1">
      <c r="A10" s="46">
        <v>1</v>
      </c>
      <c r="B10" s="47" t="s">
        <v>52</v>
      </c>
      <c r="C10" s="74"/>
      <c r="D10" s="50" t="s">
        <v>53</v>
      </c>
      <c r="E10" s="50" t="s">
        <v>54</v>
      </c>
      <c r="F10" s="50" t="s">
        <v>55</v>
      </c>
      <c r="G10" s="51">
        <v>44348</v>
      </c>
      <c r="H10" s="51">
        <v>44348</v>
      </c>
      <c r="I10" s="51"/>
      <c r="J10" s="60">
        <v>0</v>
      </c>
      <c r="K10" s="57">
        <v>0</v>
      </c>
      <c r="L10" s="56" t="s">
        <v>56</v>
      </c>
      <c r="M10" s="57">
        <f t="shared" ref="M10:M43" si="0">SUM(K10-J10)</f>
        <v>0</v>
      </c>
      <c r="N10" s="57">
        <f t="shared" ref="N10:N43" si="1">IF(M10&gt;1,M10-1,0)</f>
        <v>0</v>
      </c>
      <c r="O10" s="75">
        <f t="shared" ref="O10:O43" si="2">IF(D10="STAFF",IF(L10="NOR",IF(N10&gt;8.5,8.5,N10),0),IF(L10="NOR",IF(N10&gt;8,8,N10),IF(D10="CAMPO",IF(L10="NOR",IF(N10&gt;8,8,N10),0),IF(L10="NOR",IF(N10&gt;8,8,N10),0))))</f>
        <v>0</v>
      </c>
      <c r="P10" s="58">
        <f t="shared" ref="P10:P43" si="3">IF(L10="NOR",IF(N10&gt;10,2,IF(N10&gt;8,(N10-O10),0)),0)</f>
        <v>0</v>
      </c>
      <c r="Q10" s="58">
        <f t="shared" ref="Q10:Q43" si="4">IF(L10="NOR",IF(N10&lt;10,0,IF(N10&gt;10,(N10-(O10+P10)),0)),0)</f>
        <v>0</v>
      </c>
      <c r="R10" s="59">
        <f t="shared" ref="R10:R43" si="5">IF(L10="DOM",N10,0)</f>
        <v>0</v>
      </c>
      <c r="S10" s="60">
        <v>0</v>
      </c>
      <c r="T10" s="57">
        <v>0</v>
      </c>
      <c r="U10" s="56" t="s">
        <v>56</v>
      </c>
      <c r="V10" s="57">
        <f t="shared" ref="V10:V43" si="6">SUM(T10-S10)</f>
        <v>0</v>
      </c>
      <c r="W10" s="57">
        <f t="shared" ref="W10:W43" si="7">IF(V10&gt;1,V10-1,0)</f>
        <v>0</v>
      </c>
      <c r="X10" s="75">
        <f t="shared" ref="X10:X43" si="8">IF(D10="STAFF",IF(U10="NOR",IF(W10&gt;8.5,8.5,W10),0),IF(U10="NOR",IF(W10&gt;8,8,W10),IF(M10="CAMPO",IF(U10="NOR",IF(W10&gt;8,8,W10),0),IF(U10="NOR",IF(W10&gt;8,8,W10),0))))</f>
        <v>0</v>
      </c>
      <c r="Y10" s="58">
        <f t="shared" ref="Y10:Y43" si="9">IF(U10="NOR",IF(W10&gt;10,2,IF(W10&gt;8,(W10-X10),0)),0)</f>
        <v>0</v>
      </c>
      <c r="Z10" s="58">
        <f t="shared" ref="Z10:Z43" si="10">IF(U10="NOR",IF(W10&lt;10,0,IF(W10&gt;10,(W10-(X10+Y10)),0)),0)</f>
        <v>0</v>
      </c>
      <c r="AA10" s="59">
        <f t="shared" ref="AA10:AA43" si="11">IF(U10="DOM",W10,0)</f>
        <v>0</v>
      </c>
      <c r="AB10" s="60">
        <v>0</v>
      </c>
      <c r="AC10" s="57">
        <v>0</v>
      </c>
      <c r="AD10" s="56" t="s">
        <v>56</v>
      </c>
      <c r="AE10" s="57">
        <f t="shared" ref="AE10:AE43" si="12">SUM(AC10-AB10)</f>
        <v>0</v>
      </c>
      <c r="AF10" s="57">
        <f t="shared" ref="AF10:AF43" si="13">IF(AE10&gt;1,AE10-1,0)</f>
        <v>0</v>
      </c>
      <c r="AG10" s="75">
        <f t="shared" ref="AG10:AG43" si="14">IF(D10="STAFF",IF(AD10="NOR",IF(AF10&gt;8.5,8.5,AF10),0),IF(AD10="NOR",IF(AF10&gt;8,8,AF10),IF(AE10="CAMPO",IF(AD10="NOR",IF(AF10&gt;8,8,AF10),0),IF(AD10="NOR",IF(AF10&gt;8,8,AF10),0))))</f>
        <v>0</v>
      </c>
      <c r="AH10" s="58">
        <f t="shared" ref="AH10:AH43" si="15">IF(AD10="NOR",IF(AF10&gt;10,2,IF(AF10&gt;8,(AF10-AG10),0)),0)</f>
        <v>0</v>
      </c>
      <c r="AI10" s="58">
        <f t="shared" ref="AI10:AI43" si="16">IF(AD10="NOR",IF(AF10&lt;10,0,IF(AF10&gt;10,(AF10-(AG10+AH10)),0)),0)</f>
        <v>0</v>
      </c>
      <c r="AJ10" s="59">
        <f t="shared" ref="AJ10:AJ43" si="17">IF(AD10="DOM",AF10,0)</f>
        <v>0</v>
      </c>
      <c r="AK10" s="60">
        <v>0</v>
      </c>
      <c r="AL10" s="57">
        <v>0</v>
      </c>
      <c r="AM10" s="56" t="s">
        <v>56</v>
      </c>
      <c r="AN10" s="57">
        <f t="shared" ref="AN10:AN43" si="18">SUM(AL10-AK10)</f>
        <v>0</v>
      </c>
      <c r="AO10" s="57">
        <f t="shared" ref="AO10:AO43" si="19">IF(AN10&gt;1,AN10-1,0)</f>
        <v>0</v>
      </c>
      <c r="AP10" s="58">
        <f t="shared" ref="AP10:AP43" si="20">IF(D10="PROYECTO",IF(AM10="NOR",IF(AO10&gt;8,8,AO10),0),IF(AM10="NOR",IF(AO10&gt;8,8,AO10),0))</f>
        <v>0</v>
      </c>
      <c r="AQ10" s="58">
        <f t="shared" ref="AQ10:AQ43" si="21">IF(AM10="NOR",IF(AO10&gt;10,2,IF(AO10&gt;8,(AO10-AP10),0)),0)</f>
        <v>0</v>
      </c>
      <c r="AR10" s="58">
        <f t="shared" ref="AR10:AR43" si="22">IF(AM10="NOR",IF(AO10&lt;10,0,IF(AO10&gt;10,(AO10-(AP10+AQ10)),0)),0)</f>
        <v>0</v>
      </c>
      <c r="AS10" s="59">
        <f t="shared" ref="AS10:AS43" si="23">IF(AM10="DOM",AO10,0)</f>
        <v>0</v>
      </c>
      <c r="AT10" s="60">
        <v>0</v>
      </c>
      <c r="AU10" s="57">
        <v>0</v>
      </c>
      <c r="AV10" s="56" t="s">
        <v>56</v>
      </c>
      <c r="AW10" s="57">
        <f t="shared" ref="AW10:AW43" si="24">SUM(AU10-AT10)</f>
        <v>0</v>
      </c>
      <c r="AX10" s="57">
        <f t="shared" ref="AX10:AX43" si="25">IF(AW10&gt;1,AW10-1,0)</f>
        <v>0</v>
      </c>
      <c r="AY10" s="58">
        <f t="shared" ref="AY10:AY43" si="26">IF(AO10="PROYECTO",IF(AV10="NOR",IF(AX10&gt;8,8,AX10),0),IF(AV10="NOR",IF(AX10&gt;8,8,AX10),0))</f>
        <v>0</v>
      </c>
      <c r="AZ10" s="58">
        <f t="shared" ref="AZ10:AZ43" si="27">IF(AV10="NOR",IF(AX10&gt;10,2,IF(AX10&gt;8,(AX10-AY10),0)),0)</f>
        <v>0</v>
      </c>
      <c r="BA10" s="58">
        <f t="shared" ref="BA10:BA43" si="28">IF(AV10="NOR",IF(AX10&lt;10,0,IF(AX10&gt;10,(AX10-(AY10+AZ10)),0)),0)</f>
        <v>0</v>
      </c>
      <c r="BB10" s="59">
        <f t="shared" ref="BB10:BB43" si="29">IF(AV10="DOM",AX10,0)</f>
        <v>0</v>
      </c>
      <c r="BC10" s="60">
        <v>0</v>
      </c>
      <c r="BD10" s="57">
        <v>0</v>
      </c>
      <c r="BE10" s="56" t="s">
        <v>56</v>
      </c>
      <c r="BF10" s="57">
        <f t="shared" ref="BF10:BF43" si="30">SUM(BD10-BC10)</f>
        <v>0</v>
      </c>
      <c r="BG10" s="57">
        <f t="shared" ref="BG10:BG43" si="31">IF(BF10&gt;1,BF10-1,0)</f>
        <v>0</v>
      </c>
      <c r="BH10" s="75">
        <f t="shared" ref="BH10:BH43" si="32">IF(D10="STAFF",IF(BE10="NOR",IF(BG10&gt;8.5,8.5,BG10),0),IF(BE10="NOR",IF(BG10&gt;8,8,BG10),IF(BF10="CAMPO",IF(BE10="NOR",IF(BG10&gt;8,8,BG10),0),IF(BE10="NOR",IF(BG10&gt;8,8,BG10),0))))</f>
        <v>0</v>
      </c>
      <c r="BI10" s="58">
        <f t="shared" ref="BI10:BI43" si="33">IF(BE10="NOR",IF(BG10&gt;10,2,IF(BG10&gt;8,(BG10-BH10),0)),0)</f>
        <v>0</v>
      </c>
      <c r="BJ10" s="58">
        <f t="shared" ref="BJ10:BJ43" si="34">IF(BE10="NOR",IF(BG10&lt;10,0,IF(BG10&gt;10,(BG10-(BH10+BI10)),0)),0)</f>
        <v>0</v>
      </c>
      <c r="BK10" s="59">
        <f t="shared" ref="BK10:BK43" si="35">IF(BE10="DOM",BG10,0)</f>
        <v>0</v>
      </c>
      <c r="BL10" s="60">
        <v>0</v>
      </c>
      <c r="BM10" s="57">
        <v>0</v>
      </c>
      <c r="BN10" s="56" t="s">
        <v>56</v>
      </c>
      <c r="BO10" s="57">
        <f t="shared" ref="BO10:BO43" si="36">SUM(BM10-BL10)</f>
        <v>0</v>
      </c>
      <c r="BP10" s="57">
        <f t="shared" ref="BP10:BP43" si="37">IF(BO10&gt;1,BO10-1,0)</f>
        <v>0</v>
      </c>
      <c r="BQ10" s="75">
        <f t="shared" ref="BQ10:BQ43" si="38">IF(D10="STAFF",IF(BN10="NOR",IF(BP10&gt;8.5,8.5,BP10),0),IF(BN10="NOR",IF(BP10&gt;8,8,BP10),IF(BO10="CAMPO",IF(BN10="NOR",IF(BP10&gt;8,8,BP10),0),IF(BN10="NOR",IF(BP10&gt;8,8,BP10),0))))</f>
        <v>0</v>
      </c>
      <c r="BR10" s="58">
        <f t="shared" ref="BR10:BR43" si="39">IF(BN10="NOR",IF(BP10&gt;10,2,IF(BP10&gt;8,(BP10-BQ10),0)),0)</f>
        <v>0</v>
      </c>
      <c r="BS10" s="58">
        <f t="shared" ref="BS10:BS43" si="40">IF(BN10="NOR",IF(BP10&lt;10,0,IF(BP10&gt;10,(BP10-(BQ10+BR10)),0)),0)</f>
        <v>0</v>
      </c>
      <c r="BT10" s="59">
        <f t="shared" ref="BT10:BT43" si="41">IF(BN10="DOM",BP10,0)</f>
        <v>0</v>
      </c>
      <c r="BU10" s="60">
        <v>0</v>
      </c>
      <c r="BV10" s="57">
        <v>0</v>
      </c>
      <c r="BW10" s="56" t="s">
        <v>56</v>
      </c>
      <c r="BX10" s="57">
        <f t="shared" ref="BX10:BX43" si="42">SUM(BV10-BU10)</f>
        <v>0</v>
      </c>
      <c r="BY10" s="57">
        <f t="shared" ref="BY10:BY43" si="43">IF(BX10&gt;1,BX10-1,0)</f>
        <v>0</v>
      </c>
      <c r="BZ10" s="75">
        <f t="shared" ref="BZ10:BZ43" si="44">IF(D10="STAFF",IF(BW10="NOR",IF(BY10&gt;8.5,8.5,BY10),0),IF(BW10="NOR",IF(BY10&gt;8,8,BY10),IF(BX10="CAMPO",IF(BW10="NOR",IF(BY10&gt;8,8,BY10),0),IF(BW10="NOR",IF(BY10&gt;8,8,BY10),0))))</f>
        <v>0</v>
      </c>
      <c r="CA10" s="58">
        <f t="shared" ref="CA10:CA43" si="45">IF(BW10="NOR",IF(BY10&gt;10,2,IF(BY10&gt;8,(BY10-BZ10),0)),0)</f>
        <v>0</v>
      </c>
      <c r="CB10" s="58">
        <f t="shared" ref="CB10:CB43" si="46">IF(BW10="NOR",IF(BY10&lt;10,0,IF(BY10&gt;10,(BY10-(BZ10+CA10)),0)),0)</f>
        <v>0</v>
      </c>
      <c r="CC10" s="59">
        <f t="shared" ref="CC10:CC43" si="47">IF(BW10="DOM",BY10,0)</f>
        <v>0</v>
      </c>
      <c r="CD10" s="60">
        <v>0</v>
      </c>
      <c r="CE10" s="57">
        <v>0</v>
      </c>
      <c r="CF10" s="56" t="s">
        <v>56</v>
      </c>
      <c r="CG10" s="57">
        <f t="shared" ref="CG10:CG43" si="48">SUM(CE10-CD10)</f>
        <v>0</v>
      </c>
      <c r="CH10" s="57">
        <f t="shared" ref="CH10:CH43" si="49">IF(CG10&gt;1,CG10-1,0)</f>
        <v>0</v>
      </c>
      <c r="CI10" s="75">
        <f t="shared" ref="CI10:CI43" si="50">IF(D10="STAFF",IF(CF10="NOR",IF(CH10&gt;8.5,8.5,CH10),0),IF(CF10="NOR",IF(CH10&gt;8,8,CH10),IF(CG10="CAMPO",IF(CF10="NOR",IF(CH10&gt;8,8,CH10),0),IF(CF10="NOR",IF(CH10&gt;8,8,CH10),0))))</f>
        <v>0</v>
      </c>
      <c r="CJ10" s="58">
        <f t="shared" ref="CJ10:CJ43" si="51">IF(CF10="NOR",IF(CH10&gt;10,2,IF(CH10&gt;8,(CH10-CI10),0)),0)</f>
        <v>0</v>
      </c>
      <c r="CK10" s="58">
        <f t="shared" ref="CK10:CK43" si="52">IF(CF10="NOR",IF(CH10&lt;10,0,IF(CH10&gt;10,(CH10-(CI10+CJ10)),0)),0)</f>
        <v>0</v>
      </c>
      <c r="CL10" s="59">
        <f t="shared" ref="CL10:CL43" si="53">IF(CF10="DOM",CH10,0)</f>
        <v>0</v>
      </c>
      <c r="CM10" s="60">
        <v>0</v>
      </c>
      <c r="CN10" s="57">
        <v>0</v>
      </c>
      <c r="CO10" s="56" t="s">
        <v>56</v>
      </c>
      <c r="CP10" s="57">
        <f t="shared" ref="CP10:CP43" si="54">SUM(CN10-CM10)</f>
        <v>0</v>
      </c>
      <c r="CQ10" s="57">
        <f t="shared" ref="CQ10:CQ43" si="55">IF(CP10&gt;1,CP10-1,0)</f>
        <v>0</v>
      </c>
      <c r="CR10" s="75">
        <f t="shared" ref="CR10:CR43" si="56">IF(D10="STAFF",IF(CO10="NOR",IF(CQ10&gt;8.5,8.5,CQ10),0),IF(CO10="NOR",IF(CQ10&gt;8,8,CQ10),IF(CP10="CAMPO",IF(CO10="NOR",IF(CQ10&gt;8,8,CQ10),0),IF(CO10="NOR",IF(CQ10&gt;8,8,CQ10),0))))</f>
        <v>0</v>
      </c>
      <c r="CS10" s="58">
        <f t="shared" ref="CS10:CS43" si="57">IF(CO10="NOR",IF(CQ10&gt;10,2,IF(CQ10&gt;8,(CQ10-CR10),0)),0)</f>
        <v>0</v>
      </c>
      <c r="CT10" s="58">
        <f t="shared" ref="CT10:CT43" si="58">IF(CO10="NOR",IF(CQ10&lt;10,0,IF(CQ10&gt;10,(CQ10-(CR10+CS10)),0)),0)</f>
        <v>0</v>
      </c>
      <c r="CU10" s="59">
        <f t="shared" ref="CU10:CU43" si="59">IF(CO10="DOM",CQ10,0)</f>
        <v>0</v>
      </c>
      <c r="CV10" s="60">
        <v>0</v>
      </c>
      <c r="CW10" s="57">
        <v>0</v>
      </c>
      <c r="CX10" s="56" t="s">
        <v>56</v>
      </c>
      <c r="CY10" s="57">
        <f t="shared" ref="CY10:CY43" si="60">SUM(CW10-CV10)</f>
        <v>0</v>
      </c>
      <c r="CZ10" s="57">
        <f t="shared" ref="CZ10:CZ43" si="61">IF(CY10&gt;1,CY10-1,0)</f>
        <v>0</v>
      </c>
      <c r="DA10" s="58">
        <f t="shared" ref="DA10:DA43" si="62">IF(CQ10="PROYECTO",IF(CX10="NOR",IF(CZ10&gt;8,8,CZ10),0),IF(CX10="NOR",IF(CZ10&gt;8,8,CZ10),0))</f>
        <v>0</v>
      </c>
      <c r="DB10" s="58">
        <f t="shared" ref="DB10:DB43" si="63">IF(CX10="NOR",IF(CZ10&gt;10,2,IF(CZ10&gt;8,(CZ10-DA10),0)),0)</f>
        <v>0</v>
      </c>
      <c r="DC10" s="58">
        <f t="shared" ref="DC10:DC43" si="64">IF(CX10="NOR",IF(CZ10&lt;10,0,IF(CZ10&gt;10,(CZ10-(DA10+DB10)),0)),0)</f>
        <v>0</v>
      </c>
      <c r="DD10" s="59">
        <f t="shared" ref="DD10:DD43" si="65">IF(CX10="DOM",CZ10,0)</f>
        <v>0</v>
      </c>
      <c r="DE10" s="60">
        <v>0</v>
      </c>
      <c r="DF10" s="57">
        <v>0</v>
      </c>
      <c r="DG10" s="56" t="s">
        <v>56</v>
      </c>
      <c r="DH10" s="57">
        <f t="shared" ref="DH10:DH43" si="66">SUM(DF10-DE10)</f>
        <v>0</v>
      </c>
      <c r="DI10" s="57">
        <f t="shared" ref="DI10:DI43" si="67">IF(DH10&gt;1,DH10-1,0)</f>
        <v>0</v>
      </c>
      <c r="DJ10" s="58">
        <f t="shared" ref="DJ10:DJ43" si="68">IF(CZ10="PROYECTO",IF(DG10="NOR",IF(DI10&gt;8,8,DI10),0),IF(DG10="NOR",IF(DI10&gt;8,8,DI10),0))</f>
        <v>0</v>
      </c>
      <c r="DK10" s="58">
        <f t="shared" ref="DK10:DK43" si="69">IF(DG10="NOR",IF(DI10&gt;10,2,IF(DI10&gt;8,(DI10-DJ10),0)),0)</f>
        <v>0</v>
      </c>
      <c r="DL10" s="58">
        <f t="shared" ref="DL10:DL43" si="70">IF(DG10="NOR",IF(DI10&lt;10,0,IF(DI10&gt;10,(DI10-(DJ10+DK10)),0)),0)</f>
        <v>0</v>
      </c>
      <c r="DM10" s="59">
        <f t="shared" ref="DM10:DM43" si="71">IF(DG10="DOM",DI10,0)</f>
        <v>0</v>
      </c>
      <c r="DN10" s="60">
        <v>0</v>
      </c>
      <c r="DO10" s="57">
        <v>0</v>
      </c>
      <c r="DP10" s="56" t="s">
        <v>56</v>
      </c>
      <c r="DQ10" s="57">
        <f t="shared" ref="DQ10:DQ43" si="72">SUM(DO10-DN10)</f>
        <v>0</v>
      </c>
      <c r="DR10" s="57">
        <f t="shared" ref="DR10:DR43" si="73">IF(DQ10&gt;1,DQ10-1,0)</f>
        <v>0</v>
      </c>
      <c r="DS10" s="75">
        <f t="shared" ref="DS10:DS43" si="74">IF(D10="STAFF",IF(DP10="NOR",IF(DR10&gt;8.5,8.5,DR10),0),IF(DP10="NOR",IF(DR10&gt;8,8,DR10),IF(DQ10="CAMPO",IF(DP10="NOR",IF(DR10&gt;8,8,DR10),0),IF(DP10="NOR",IF(DR10&gt;8,8,DR10),0))))</f>
        <v>0</v>
      </c>
      <c r="DT10" s="58">
        <f t="shared" ref="DT10:DT43" si="75">IF(DP10="NOR",IF(DR10&gt;10,2,IF(DR10&gt;8,(DR10-DS10),0)),0)</f>
        <v>0</v>
      </c>
      <c r="DU10" s="58">
        <f t="shared" ref="DU10:DU43" si="76">IF(DP10="NOR",IF(DR10&lt;10,0,IF(DR10&gt;10,(DR10-(DS10+DT10)),0)),0)</f>
        <v>0</v>
      </c>
      <c r="DV10" s="59">
        <f t="shared" ref="DV10:DV43" si="77">IF(DP10="DOM",DR10,0)</f>
        <v>0</v>
      </c>
      <c r="DW10" s="60">
        <v>0</v>
      </c>
      <c r="DX10" s="57">
        <v>0</v>
      </c>
      <c r="DY10" s="56" t="s">
        <v>56</v>
      </c>
      <c r="DZ10" s="57">
        <f t="shared" ref="DZ10:DZ43" si="78">SUM(DX10-DW10)</f>
        <v>0</v>
      </c>
      <c r="EA10" s="57">
        <f t="shared" ref="EA10:EA43" si="79">IF(DZ10&gt;1,DZ10-1,0)</f>
        <v>0</v>
      </c>
      <c r="EB10" s="75">
        <f t="shared" ref="EB10:EB43" si="80">IF(D10="STAFF",IF(DY10="NOR",IF(EA10&gt;8.5,8.5,EA10),0),IF(DY10="NOR",IF(EA10&gt;8,8,EA10),IF(DZ10="CAMPO",IF(DY10="NOR",IF(EA10&gt;8,8,EA10),0),IF(DY10="NOR",IF(EA10&gt;8,8,EA10),0))))</f>
        <v>0</v>
      </c>
      <c r="EC10" s="58">
        <f t="shared" ref="EC10:EC43" si="81">IF(DY10="NOR",IF(EA10&gt;10,2,IF(EA10&gt;8,(EA10-EB10),0)),0)</f>
        <v>0</v>
      </c>
      <c r="ED10" s="58">
        <f t="shared" ref="ED10:ED43" si="82">IF(DY10="NOR",IF(EA10&lt;10,0,IF(EA10&gt;10,(EA10-(EB10+EC10)),0)),0)</f>
        <v>0</v>
      </c>
      <c r="EE10" s="59">
        <f t="shared" ref="EE10:EE43" si="83">IF(DY10="DOM",EA10,0)</f>
        <v>0</v>
      </c>
      <c r="EF10" s="60">
        <v>0</v>
      </c>
      <c r="EG10" s="57">
        <v>0</v>
      </c>
      <c r="EH10" s="56" t="s">
        <v>56</v>
      </c>
      <c r="EI10" s="57">
        <f t="shared" ref="EI10:EI43" si="84">SUM(EG10-EF10)</f>
        <v>0</v>
      </c>
      <c r="EJ10" s="57">
        <f t="shared" ref="EJ10:EJ43" si="85">IF(EI10&gt;1,EI10-1,0)</f>
        <v>0</v>
      </c>
      <c r="EK10" s="75">
        <f t="shared" ref="EK10:EK43" si="86">IF(D10="STAFF",IF(EH10="NOR",IF(EJ10&gt;8.5,8.5,EJ10),0),IF(EH10="NOR",IF(EJ10&gt;8,8,EJ10),IF(EI10="CAMPO",IF(EH10="NOR",IF(EJ10&gt;8,8,EJ10),0),IF(EH10="NOR",IF(EJ10&gt;8,8,EJ10),0))))</f>
        <v>0</v>
      </c>
      <c r="EL10" s="58">
        <f t="shared" ref="EL10:EL43" si="87">IF(EH10="NOR",IF(EJ10&gt;10,2,IF(EJ10&gt;8,(EJ10-EK10),0)),0)</f>
        <v>0</v>
      </c>
      <c r="EM10" s="58">
        <f t="shared" ref="EM10:EM43" si="88">IF(EH10="NOR",IF(EJ10&lt;10,0,IF(EJ10&gt;10,(EJ10-(EK10+EL10)),0)),0)</f>
        <v>0</v>
      </c>
      <c r="EN10" s="59">
        <f t="shared" ref="EN10:EN43" si="89">IF(EH10="DOM",EJ10,0)</f>
        <v>0</v>
      </c>
      <c r="EO10" s="60">
        <v>0</v>
      </c>
      <c r="EP10" s="57">
        <v>0</v>
      </c>
      <c r="EQ10" s="56" t="s">
        <v>56</v>
      </c>
      <c r="ER10" s="57">
        <f t="shared" ref="ER10:ER43" si="90">SUM(EP10-EO10)</f>
        <v>0</v>
      </c>
      <c r="ES10" s="57">
        <f t="shared" ref="ES10:ES43" si="91">IF(ER10&gt;1,ER10-1,0)</f>
        <v>0</v>
      </c>
      <c r="ET10" s="75">
        <f t="shared" ref="ET10:ET43" si="92">IF(D10="STAFF",IF(EQ10="NOR",IF(ES10&gt;8.5,8.5,ES10),0),IF(EQ10="NOR",IF(ES10&gt;8,8,ES10),IF(ER10="CAMPO",IF(EQ10="NOR",IF(ES10&gt;8,8,ES10),0),IF(EQ10="NOR",IF(ES10&gt;8,8,ES10),0))))</f>
        <v>0</v>
      </c>
      <c r="EU10" s="58">
        <f t="shared" ref="EU10:EU43" si="93">IF(EQ10="NOR",IF(ES10&gt;10,2,IF(ES10&gt;8,(ES10-ET10),0)),0)</f>
        <v>0</v>
      </c>
      <c r="EV10" s="58">
        <f t="shared" ref="EV10:EV43" si="94">IF(EQ10="NOR",IF(ES10&lt;10,0,IF(ES10&gt;10,(ES10-(ET10+EU10)),0)),0)</f>
        <v>0</v>
      </c>
      <c r="EW10" s="59">
        <f t="shared" ref="EW10:EW43" si="95">IF(EQ10="DOM",ES10,0)</f>
        <v>0</v>
      </c>
      <c r="EX10" s="60">
        <v>0</v>
      </c>
      <c r="EY10" s="57">
        <v>0</v>
      </c>
      <c r="EZ10" s="56" t="s">
        <v>56</v>
      </c>
      <c r="FA10" s="57">
        <f t="shared" ref="FA10:FA43" si="96">SUM(EY10-EX10)</f>
        <v>0</v>
      </c>
      <c r="FB10" s="57">
        <f t="shared" ref="FB10:FB43" si="97">IF(FA10&gt;1,FA10-1,0)</f>
        <v>0</v>
      </c>
      <c r="FC10" s="75">
        <f t="shared" ref="FC10:FC43" si="98">IF(D10="STAFF",IF(EZ10="NOR",IF(FB10&gt;8.5,8.5,FB10),0),IF(EZ10="NOR",IF(FB10&gt;8,8,FB10),IF(FA10="CAMPO",IF(EZ10="NOR",IF(FB10&gt;8,8,FB10),0),IF(EZ10="NOR",IF(FB10&gt;8,8,FB10),0))))</f>
        <v>0</v>
      </c>
      <c r="FD10" s="58">
        <f t="shared" ref="FD10:FD43" si="99">IF(EZ10="NOR",IF(FB10&gt;10,2,IF(FB10&gt;8,(FB10-FC10),0)),0)</f>
        <v>0</v>
      </c>
      <c r="FE10" s="58">
        <f t="shared" ref="FE10:FE43" si="100">IF(EZ10="NOR",IF(FB10&lt;10,0,IF(FB10&gt;10,(FB10-(FC10+FD10)),0)),0)</f>
        <v>0</v>
      </c>
      <c r="FF10" s="59">
        <f t="shared" ref="FF10:FF43" si="101">IF(EZ10="DOM",FB10,0)</f>
        <v>0</v>
      </c>
      <c r="FG10" s="60">
        <v>7</v>
      </c>
      <c r="FH10" s="57">
        <v>18</v>
      </c>
      <c r="FI10" s="56" t="s">
        <v>57</v>
      </c>
      <c r="FJ10" s="57">
        <f t="shared" ref="FJ10:FJ43" si="102">SUM(FH10-FG10)</f>
        <v>11</v>
      </c>
      <c r="FK10" s="57">
        <f t="shared" ref="FK10:FK43" si="103">IF(FJ10&gt;1,FJ10-1,0)</f>
        <v>10</v>
      </c>
      <c r="FL10" s="75">
        <f t="shared" ref="FL10:FL43" si="104">IF(D10="STAFF",IF(FI10="NOR",IF(FK10&gt;8.5,8.5,FK10),0),IF(FI10="NOR",IF(FK10&gt;8,8,FK10),IF(FJ10="CAMPO",IF(FI10="NOR",IF(FK10&gt;8,8,FK10),0),IF(FI10="NOR",IF(FK10&gt;8,8,FK10),0))))</f>
        <v>8</v>
      </c>
      <c r="FM10" s="58">
        <f t="shared" ref="FM10:FM43" si="105">IF(FI10="NOR",IF(FK10&gt;10,2,IF(FK10&gt;8,(FK10-FL10),0)),0)</f>
        <v>2</v>
      </c>
      <c r="FN10" s="58">
        <f t="shared" ref="FN10:FN43" si="106">IF(FI10="NOR",IF(FK10&lt;10,0,IF(FK10&gt;10,(FK10-(FL10+FM10)),0)),0)</f>
        <v>0</v>
      </c>
      <c r="FO10" s="59">
        <f t="shared" ref="FO10:FO43" si="107">IF(FI10="DOM",FK10,0)</f>
        <v>0</v>
      </c>
      <c r="FP10" s="60">
        <v>7</v>
      </c>
      <c r="FQ10" s="57">
        <v>18</v>
      </c>
      <c r="FR10" s="56" t="s">
        <v>57</v>
      </c>
      <c r="FS10" s="57">
        <f t="shared" ref="FS10:FS43" si="108">SUM(FQ10-FP10)</f>
        <v>11</v>
      </c>
      <c r="FT10" s="57">
        <f t="shared" ref="FT10:FT43" si="109">IF(FS10&gt;1,FS10-1,0)</f>
        <v>10</v>
      </c>
      <c r="FU10" s="58">
        <f t="shared" ref="FU10:FU43" si="110">IF(FK10="PROYECTO",IF(FR10="NOR",IF(FT10&gt;8,8,FT10),0),IF(FR10="NOR",IF(FT10&gt;8,8,FT10),0))</f>
        <v>8</v>
      </c>
      <c r="FV10" s="58">
        <f t="shared" ref="FV10:FV43" si="111">IF(FR10="NOR",IF(FT10&gt;10,2,IF(FT10&gt;8,(FT10-FU10),0)),0)</f>
        <v>2</v>
      </c>
      <c r="FW10" s="58">
        <f t="shared" ref="FW10:FW43" si="112">IF(FR10="NOR",IF(FT10&lt;10,0,IF(FT10&gt;10,(FT10-(FU10+FV10)),0)),0)</f>
        <v>0</v>
      </c>
      <c r="FX10" s="59">
        <f t="shared" ref="FX10:FX43" si="113">IF(FR10="DOM",FT10,0)</f>
        <v>0</v>
      </c>
      <c r="FY10" s="60">
        <v>7</v>
      </c>
      <c r="FZ10" s="57">
        <v>18</v>
      </c>
      <c r="GA10" s="56" t="s">
        <v>57</v>
      </c>
      <c r="GB10" s="57">
        <f t="shared" ref="GB10:GB43" si="114">SUM(FZ10-FY10)</f>
        <v>11</v>
      </c>
      <c r="GC10" s="57">
        <f t="shared" ref="GC10:GC43" si="115">IF(GB10&gt;1,GB10-1,0)</f>
        <v>10</v>
      </c>
      <c r="GD10" s="75">
        <f t="shared" ref="GD10:GD43" si="116">IF(D10="STAFF",IF(GA10="NOR",IF(GC10&gt;8.5,8.5,GC10),0),IF(GA10="NOR",IF(GC10&gt;8,8,GC10),IF(GB10="CAMPO",IF(GA10="NOR",IF(GC10&gt;8,8,GC10),0),IF(GA10="NOR",IF(GC10&gt;8,8,GC10),0))))</f>
        <v>8</v>
      </c>
      <c r="GE10" s="58">
        <f t="shared" ref="GE10:GE43" si="117">IF(GA10="NOR",IF(GC10&gt;10,2,IF(GC10&gt;8,(GC10-GD10),0)),0)</f>
        <v>2</v>
      </c>
      <c r="GF10" s="58">
        <f t="shared" ref="GF10:GF43" si="118">IF(GA10="NOR",IF(GC10&lt;10,0,IF(GC10&gt;10,(GC10-(GD10+GE10)),0)),0)</f>
        <v>0</v>
      </c>
      <c r="GG10" s="59">
        <f t="shared" ref="GG10:GG43" si="119">IF(GA10="DOM",GC10,0)</f>
        <v>0</v>
      </c>
      <c r="GH10" s="60">
        <v>7</v>
      </c>
      <c r="GI10" s="57">
        <v>18</v>
      </c>
      <c r="GJ10" s="56" t="s">
        <v>57</v>
      </c>
      <c r="GK10" s="57">
        <f t="shared" ref="GK10:GK43" si="120">SUM(GI10-GH10)</f>
        <v>11</v>
      </c>
      <c r="GL10" s="57">
        <f t="shared" ref="GL10:GL43" si="121">IF(GK10&gt;1,GK10-1,0)</f>
        <v>10</v>
      </c>
      <c r="GM10" s="75">
        <f t="shared" ref="GM10:GM43" si="122">IF(D10="STAFF",IF(GJ10="NOR",IF(GL10&gt;8.5,8.5,GL10),0),IF(GJ10="NOR",IF(GL10&gt;8,8,GL10),IF(GK10="CAMPO",IF(GJ10="NOR",IF(GL10&gt;8,8,GL10),0),IF(GJ10="NOR",IF(GL10&gt;8,8,GL10),0))))</f>
        <v>8</v>
      </c>
      <c r="GN10" s="58">
        <f t="shared" ref="GN10:GN43" si="123">IF(GJ10="NOR",IF(GL10&gt;10,2,IF(GL10&gt;8,(GL10-GM10),0)),0)</f>
        <v>2</v>
      </c>
      <c r="GO10" s="58">
        <f t="shared" ref="GO10:GO43" si="124">IF(GJ10="NOR",IF(GL10&lt;10,0,IF(GL10&gt;10,(GL10-(GM10+GN10)),0)),0)</f>
        <v>0</v>
      </c>
      <c r="GP10" s="59">
        <f t="shared" ref="GP10:GP43" si="125">IF(GJ10="DOM",GL10,0)</f>
        <v>0</v>
      </c>
      <c r="GQ10" s="60">
        <v>7</v>
      </c>
      <c r="GR10" s="57">
        <v>18</v>
      </c>
      <c r="GS10" s="56" t="s">
        <v>57</v>
      </c>
      <c r="GT10" s="57">
        <f t="shared" ref="GT10:GT43" si="126">SUM(GR10-GQ10)</f>
        <v>11</v>
      </c>
      <c r="GU10" s="57">
        <f t="shared" ref="GU10:GU43" si="127">IF(GT10&gt;1,GT10-1,0)</f>
        <v>10</v>
      </c>
      <c r="GV10" s="75">
        <f t="shared" ref="GV10:GV43" si="128">IF(D10="STAFF",IF(GS10="NOR",IF(GU10&gt;8.5,8.5,GU10),0),IF(GS10="NOR",IF(GU10&gt;8,8,GU10),IF(GT10="CAMPO",IF(GS10="NOR",IF(GU10&gt;8,8,GU10),0),IF(GS10="NOR",IF(GU10&gt;8,8,GU10),0))))</f>
        <v>8</v>
      </c>
      <c r="GW10" s="58">
        <f t="shared" ref="GW10:GW43" si="129">IF(GS10="NOR",IF(GU10&gt;10,2,IF(GU10&gt;8,(GU10-GV10),0)),0)</f>
        <v>2</v>
      </c>
      <c r="GX10" s="58">
        <f t="shared" ref="GX10:GX43" si="130">IF(GS10="NOR",IF(GU10&lt;10,0,IF(GU10&gt;10,(GU10-(GV10+GW10)),0)),0)</f>
        <v>0</v>
      </c>
      <c r="GY10" s="59">
        <f t="shared" ref="GY10:GY43" si="131">IF(GS10="DOM",GU10,0)</f>
        <v>0</v>
      </c>
      <c r="GZ10" s="60">
        <v>0</v>
      </c>
      <c r="HA10" s="57">
        <v>0</v>
      </c>
      <c r="HB10" s="56" t="s">
        <v>58</v>
      </c>
      <c r="HC10" s="57">
        <f t="shared" ref="HC10:HC43" si="132">SUM(HA10-GZ10)</f>
        <v>0</v>
      </c>
      <c r="HD10" s="57">
        <f t="shared" ref="HD10:HD43" si="133">IF(HC10&gt;1,HC10-1,0)</f>
        <v>0</v>
      </c>
      <c r="HE10" s="75">
        <f t="shared" ref="HE10:HE43" si="134">IF(D10="STAFF",IF(HB10="NOR",IF(HD10&gt;8.5,8.5,HD10),0),IF(HB10="NOR",IF(HD10&gt;8,8,HD10),IF(HC10="CAMPO",IF(HB10="NOR",IF(HD10&gt;8,8,HD10),0),IF(HB10="NOR",IF(HD10&gt;8,8,HD10),0))))</f>
        <v>0</v>
      </c>
      <c r="HF10" s="58">
        <f t="shared" ref="HF10:HF43" si="135">IF(HB10="NOR",IF(HD10&gt;10,2,IF(HD10&gt;8,(HD10-HE10),0)),0)</f>
        <v>0</v>
      </c>
      <c r="HG10" s="58">
        <f t="shared" ref="HG10:HG43" si="136">IF(HB10="NOR",IF(HD10&lt;10,0,IF(HD10&gt;10,(HD10-(HE10+HF10)),0)),0)</f>
        <v>0</v>
      </c>
      <c r="HH10" s="59">
        <f t="shared" ref="HH10:HH43" si="137">IF(HB10="DOM",HD10,0)</f>
        <v>0</v>
      </c>
      <c r="HI10" s="60">
        <v>7</v>
      </c>
      <c r="HJ10" s="57">
        <v>18</v>
      </c>
      <c r="HK10" s="56" t="s">
        <v>57</v>
      </c>
      <c r="HL10" s="57">
        <f t="shared" ref="HL10:HL43" si="138">SUM(HJ10-HI10)</f>
        <v>11</v>
      </c>
      <c r="HM10" s="57">
        <f t="shared" ref="HM10:HM43" si="139">IF(HL10&gt;1,HL10-1,0)</f>
        <v>10</v>
      </c>
      <c r="HN10" s="75">
        <f t="shared" ref="HN10:HN43" si="140">IF(D10="STAFF",IF(HK10="NOR",IF(HM10&gt;8.5,8.5,HM10),0),IF(HK10="NOR",IF(HM10&gt;8,8,HM10),IF(HL10="CAMPO",IF(HK10="NOR",IF(HM10&gt;8,8,HM10),0),IF(HK10="NOR",IF(HM10&gt;8,8,HM10),0))))</f>
        <v>8</v>
      </c>
      <c r="HO10" s="58">
        <f t="shared" ref="HO10:HO43" si="141">IF(HK10="NOR",IF(HM10&gt;10,2,IF(HM10&gt;8,(HM10-HN10),0)),0)</f>
        <v>2</v>
      </c>
      <c r="HP10" s="58">
        <f t="shared" ref="HP10:HP43" si="142">IF(HK10="NOR",IF(HM10&lt;10,0,IF(HM10&gt;10,(HM10-(HN10+HO10)),0)),0)</f>
        <v>0</v>
      </c>
      <c r="HQ10" s="59">
        <f t="shared" ref="HQ10:HQ43" si="143">IF(HK10="DOM",HM10,0)</f>
        <v>0</v>
      </c>
      <c r="HR10" s="60">
        <v>7</v>
      </c>
      <c r="HS10" s="76">
        <v>18</v>
      </c>
      <c r="HT10" s="56" t="s">
        <v>57</v>
      </c>
      <c r="HU10" s="57">
        <f t="shared" ref="HU10:HU43" si="144">SUM(HS10-HR10)</f>
        <v>11</v>
      </c>
      <c r="HV10" s="57">
        <f t="shared" ref="HV10:HV43" si="145">IF(HU10&gt;1,HU10-1,0)</f>
        <v>10</v>
      </c>
      <c r="HW10" s="75">
        <f t="shared" ref="HW10:HW43" si="146">IF(D10="STAFF",IF(HT10="NOR",IF(HV10&gt;8.5,8.5,HV10),0),IF(HT10="NOR",IF(HV10&gt;8,8,HV10),IF(HU10="CAMPO",IF(HT10="NOR",IF(HV10&gt;8,8,HV10),0),IF(HT10="NOR",IF(HV10&gt;8,8,HV10),0))))</f>
        <v>8</v>
      </c>
      <c r="HX10" s="58">
        <f t="shared" ref="HX10:HX43" si="147">IF(HT10="NOR",IF(HV10&gt;10,2,IF(HV10&gt;8,(HV10-HW10),0)),0)</f>
        <v>2</v>
      </c>
      <c r="HY10" s="58">
        <f t="shared" ref="HY10:HY43" si="148">IF(HT10="NOR",IF(HV10&lt;10,0,IF(HV10&gt;10,(HV10-(HW10+HX10)),0)),0)</f>
        <v>0</v>
      </c>
      <c r="HZ10" s="59">
        <f t="shared" ref="HZ10:HZ43" si="149">IF(HT10="DOM",HV10,0)</f>
        <v>0</v>
      </c>
      <c r="IA10" s="60">
        <v>7</v>
      </c>
      <c r="IB10" s="76">
        <v>18</v>
      </c>
      <c r="IC10" s="56" t="s">
        <v>57</v>
      </c>
      <c r="ID10" s="57">
        <f t="shared" ref="ID10:ID43" si="150">SUM(IB10-IA10)</f>
        <v>11</v>
      </c>
      <c r="IE10" s="57">
        <f t="shared" ref="IE10:IE43" si="151">IF(ID10&gt;1,ID10-1,0)</f>
        <v>10</v>
      </c>
      <c r="IF10" s="75">
        <f t="shared" ref="IF10:IF43" si="152">IF(D10="STAFF",IF(IC10="NOR",IF(IE10&gt;8.5,8.5,IE10),0),IF(IC10="NOR",IF(IE10&gt;8,8,IE10),IF(ID10="CAMPO",IF(IC10="NOR",IF(IE10&gt;8,8,IE10),0),IF(IC10="NOR",IF(IE10&gt;8,8,IE10),0))))</f>
        <v>8</v>
      </c>
      <c r="IG10" s="58">
        <f t="shared" ref="IG10:IG43" si="153">IF(IC10="NOR",IF(IE10&gt;10,2,IF(IE10&gt;8,(IE10-IF10),0)),0)</f>
        <v>2</v>
      </c>
      <c r="IH10" s="58">
        <f t="shared" ref="IH10:IH43" si="154">IF(IC10="NOR",IF(IE10&lt;10,0,IF(IE10&gt;10,(IE10-(IF10+IG10)),0)),0)</f>
        <v>0</v>
      </c>
      <c r="II10" s="59">
        <f t="shared" ref="II10:II43" si="155">IF(IC10="DOM",IE10,0)</f>
        <v>0</v>
      </c>
      <c r="IJ10" s="60">
        <v>7</v>
      </c>
      <c r="IK10" s="76">
        <v>13</v>
      </c>
      <c r="IL10" s="56" t="s">
        <v>57</v>
      </c>
      <c r="IM10" s="57">
        <f t="shared" ref="IM10:IM43" si="156">SUM(IK10-IJ10)</f>
        <v>6</v>
      </c>
      <c r="IN10" s="57">
        <f t="shared" ref="IN10:IN43" si="157">IF(IM10&gt;1,IM10-1,0)</f>
        <v>5</v>
      </c>
      <c r="IO10" s="75">
        <f t="shared" ref="IO10:IO43" si="158">IF(D10="STAFF",IF(IL10="NOR",IF(IN10&gt;8.5,8.5,IN10),0),IF(IL10="NOR",IF(IN10&gt;8,8,IN10),IF(IM10="CAMPO",IF(IL10="NOR",IF(IN10&gt;8,8,IN10),0),IF(IL10="NOR",IF(IN10&gt;8,8,IN10),0))))</f>
        <v>5</v>
      </c>
      <c r="IP10" s="58">
        <f t="shared" ref="IP10:IP43" si="159">IF(IL10="NOR",IF(IN10&gt;10,2,IF(IN10&gt;8,(IN10-IO10),0)),0)</f>
        <v>0</v>
      </c>
      <c r="IQ10" s="58">
        <f t="shared" ref="IQ10:IQ43" si="160">IF(IL10="NOR",IF(IN10&lt;10,0,IF(IN10&gt;10,(IN10-(IO10+IP10)),0)),0)</f>
        <v>0</v>
      </c>
      <c r="IR10" s="59">
        <f t="shared" ref="IR10:IR43" si="161">IF(IL10="DOM",IN10,0)</f>
        <v>0</v>
      </c>
      <c r="IS10" s="60">
        <v>7</v>
      </c>
      <c r="IT10" s="76">
        <v>18</v>
      </c>
      <c r="IU10" s="56" t="s">
        <v>57</v>
      </c>
      <c r="IV10" s="57">
        <f t="shared" ref="IV10:IV43" si="162">SUM(IT10-IS10)</f>
        <v>11</v>
      </c>
      <c r="IW10" s="57">
        <f t="shared" ref="IW10:IW43" si="163">IF(IV10&gt;1,IV10-1,0)</f>
        <v>10</v>
      </c>
      <c r="IX10" s="75">
        <f t="shared" ref="IX10:IX43" si="164">IF(D10="STAFF",IF(IU10="NOR",IF(IW10&gt;8.5,8.5,IW10),0),IF(IU10="NOR",IF(IW10&gt;8,8,IW10),IF(IV10="CAMPO",IF(IU10="NOR",IF(IW10&gt;8,8,IW10),0),IF(IU10="NOR",IF(IW10&gt;8,8,IW10),0))))</f>
        <v>8</v>
      </c>
      <c r="IY10" s="58">
        <f t="shared" ref="IY10:IY43" si="165">IF(IU10="NOR",IF(IW10&gt;10,2,IF(IW10&gt;8,(IW10-IX10),0)),0)</f>
        <v>2</v>
      </c>
      <c r="IZ10" s="58">
        <f t="shared" ref="IZ10:IZ43" si="166">IF(IU10="NOR",IF(IW10&lt;10,0,IF(IW10&gt;10,(IW10-(IX10+IY10)),0)),0)</f>
        <v>0</v>
      </c>
      <c r="JA10" s="59">
        <f t="shared" ref="JA10:JA43" si="167">IF(IU10="DOM",IW10,0)</f>
        <v>0</v>
      </c>
      <c r="JB10" s="60">
        <v>7</v>
      </c>
      <c r="JC10" s="76">
        <v>18</v>
      </c>
      <c r="JD10" s="56" t="s">
        <v>57</v>
      </c>
      <c r="JE10" s="57">
        <f t="shared" ref="JE10:JE43" si="168">SUM(JC10-JB10)</f>
        <v>11</v>
      </c>
      <c r="JF10" s="57">
        <f t="shared" ref="JF10:JF43" si="169">IF(JE10&gt;1,JE10-1,0)</f>
        <v>10</v>
      </c>
      <c r="JG10" s="75">
        <f t="shared" ref="JG10:JG43" si="170">IF(D10="STAFF",IF(JD10="NOR",IF(JF10&gt;8.5,8.5,JF10),0),IF(JD10="NOR",IF(JF10&gt;8,8,JF10),IF(JE10="CAMPO",IF(JD10="NOR",IF(JF10&gt;8,8,JF10),0),IF(JD10="NOR",IF(JF10&gt;8,8,JF10),0))))</f>
        <v>8</v>
      </c>
      <c r="JH10" s="58">
        <f t="shared" ref="JH10:JH43" si="171">IF(JD10="NOR",IF(JF10&gt;10,2,IF(JF10&gt;8,(JF10-JG10),0)),0)</f>
        <v>2</v>
      </c>
      <c r="JI10" s="58">
        <f t="shared" ref="JI10:JI43" si="172">IF(JD10="NOR",IF(JF10&lt;10,0,IF(JF10&gt;10,(JF10-(JG10+JH10)),0)),0)</f>
        <v>0</v>
      </c>
      <c r="JJ10" s="59">
        <f t="shared" ref="JJ10:JJ43" si="173">IF(JD10="DOM",JF10,0)</f>
        <v>0</v>
      </c>
      <c r="JK10" s="60">
        <v>0</v>
      </c>
      <c r="JL10" s="76">
        <v>0</v>
      </c>
      <c r="JM10" s="56" t="s">
        <v>58</v>
      </c>
      <c r="JN10" s="57">
        <f t="shared" ref="JN10:JN43" si="174">SUM(JL10-JK10)</f>
        <v>0</v>
      </c>
      <c r="JO10" s="57">
        <f t="shared" ref="JO10:JO43" si="175">IF(JN10&gt;1,JN10-1,0)</f>
        <v>0</v>
      </c>
      <c r="JP10" s="75">
        <f t="shared" ref="JP10:JP43" si="176">IF(D10="STAFF",IF(JM10="NOR",IF(JO10&gt;8.5,8.5,JO10),0),IF(JM10="NOR",IF(JO10&gt;8,8,JO10),IF(JN10="CAMPO",IF(JM10="NOR",IF(JO10&gt;8,8,JO10),0),IF(JM10="NOR",IF(JO10&gt;8,8,JO10),0))))</f>
        <v>0</v>
      </c>
      <c r="JQ10" s="58">
        <f t="shared" ref="JQ10:JQ43" si="177">IF(JM10="NOR",IF(JO10&gt;10,2,IF(JO10&gt;8,(JO10-JP10),0)),0)</f>
        <v>0</v>
      </c>
      <c r="JR10" s="58">
        <f t="shared" ref="JR10:JR43" si="178">IF(JM10="NOR",IF(JO10&lt;10,0,IF(JO10&gt;10,(JO10-(JP10+JQ10)),0)),0)</f>
        <v>0</v>
      </c>
      <c r="JS10" s="59">
        <f t="shared" ref="JS10:JS43" si="179">IF(JM10="DOM",JO10,0)</f>
        <v>0</v>
      </c>
      <c r="JT10" s="60">
        <v>7</v>
      </c>
      <c r="JU10" s="76">
        <v>18</v>
      </c>
      <c r="JV10" s="56" t="s">
        <v>57</v>
      </c>
      <c r="JW10" s="57">
        <f t="shared" ref="JW10:JW43" si="180">SUM(JU10-JT10)</f>
        <v>11</v>
      </c>
      <c r="JX10" s="57">
        <f t="shared" ref="JX10:JX43" si="181">IF(JW10&gt;1,JW10-1,0)</f>
        <v>10</v>
      </c>
      <c r="JY10" s="75">
        <f t="shared" ref="JY10:JY43" si="182">IF(D10="STAFF",IF(JV10="NOR",IF(JX10&gt;8.5,8.5,JX10),0),IF(JV10="NOR",IF(JX10&gt;8,8,JX10),IF(JW10="CAMPO",IF(JV10="NOR",IF(JX10&gt;8,8,JX10),0),IF(JV10="NOR",IF(JX10&gt;8,8,JX10),0))))</f>
        <v>8</v>
      </c>
      <c r="JZ10" s="58">
        <f t="shared" ref="JZ10:JZ43" si="183">IF(JV10="NOR",IF(JX10&gt;10,2,IF(JX10&gt;8,(JX10-JY10),0)),0)</f>
        <v>2</v>
      </c>
      <c r="KA10" s="58">
        <f t="shared" ref="KA10:KA43" si="184">IF(JV10="NOR",IF(JX10&lt;10,0,IF(JX10&gt;10,(JX10-(JY10+JZ10)),0)),0)</f>
        <v>0</v>
      </c>
      <c r="KB10" s="59">
        <f t="shared" ref="KB10:KB43" si="185">IF(JV10="DOM",JX10,0)</f>
        <v>0</v>
      </c>
      <c r="KC10" s="60">
        <v>7</v>
      </c>
      <c r="KD10" s="76">
        <v>16</v>
      </c>
      <c r="KE10" s="56" t="s">
        <v>57</v>
      </c>
      <c r="KF10" s="57">
        <f t="shared" ref="KF10:KF43" si="186">SUM(KD10-KC10)</f>
        <v>9</v>
      </c>
      <c r="KG10" s="57">
        <f t="shared" ref="KG10:KG43" si="187">IF(KF10&gt;1,KF10-1,0)</f>
        <v>8</v>
      </c>
      <c r="KH10" s="75">
        <f t="shared" ref="KH10:KH43" si="188">IF(D10="STAFF",IF(KE10="NOR",IF(KG10&gt;8.5,8.5,KG10),0),IF(KE10="NOR",IF(KG10&gt;8,8,KG10),IF(KF10="CAMPO",IF(KE10="NOR",IF(KG10&gt;8,8,KG10),0),IF(KE10="NOR",IF(KG10&gt;8,8,KG10),0))))</f>
        <v>8</v>
      </c>
      <c r="KI10" s="58">
        <f t="shared" ref="KI10:KI43" si="189">IF(KE10="NOR",IF(KG10&gt;10,2,IF(KG10&gt;8,(KG10-KH10),0)),0)</f>
        <v>0</v>
      </c>
      <c r="KJ10" s="58">
        <f t="shared" ref="KJ10:KJ43" si="190">IF(KE10="NOR",IF(KG10&lt;10,0,IF(KG10&gt;10,(KG10-(KH10+KI10)),0)),0)</f>
        <v>0</v>
      </c>
      <c r="KK10" s="59">
        <f t="shared" ref="KK10:KK43" si="191">IF(KE10="DOM",KG10,0)</f>
        <v>0</v>
      </c>
      <c r="KL10" s="60">
        <v>7</v>
      </c>
      <c r="KM10" s="76">
        <v>16</v>
      </c>
      <c r="KN10" s="56" t="s">
        <v>57</v>
      </c>
      <c r="KO10" s="57">
        <f t="shared" ref="KO10:KO43" si="192">SUM(KM10-KL10)</f>
        <v>9</v>
      </c>
      <c r="KP10" s="57">
        <f t="shared" ref="KP10:KP43" si="193">IF(KO10&gt;1,KO10-1,0)</f>
        <v>8</v>
      </c>
      <c r="KQ10" s="75">
        <f t="shared" ref="KQ10:KQ43" si="194">IF(D10="STAFF",IF(KN10="NOR",IF(KP10&gt;8.5,8.5,KP10),0),IF(KN10="NOR",IF(KP10&gt;8,8,KP10),IF(KO10="CAMPO",IF(KN10="NOR",IF(KP10&gt;8,8,KP10),0),IF(KN10="NOR",IF(KP10&gt;8,8,KP10),0))))</f>
        <v>8</v>
      </c>
      <c r="KR10" s="58">
        <f t="shared" ref="KR10:KR43" si="195">IF(KN10="NOR",IF(KP10&gt;10,2,IF(KP10&gt;8,(KP10-KQ10),0)),0)</f>
        <v>0</v>
      </c>
      <c r="KS10" s="58">
        <f t="shared" ref="KS10:KS43" si="196">IF(KN10="NOR",IF(KP10&lt;10,0,IF(KP10&gt;10,(KP10-(KQ10+KR10)),0)),0)</f>
        <v>0</v>
      </c>
      <c r="KT10" s="59">
        <f t="shared" ref="KT10:KT43" si="197">IF(KN10="DOM",KP10,0)</f>
        <v>0</v>
      </c>
      <c r="KU10" s="60">
        <v>7</v>
      </c>
      <c r="KV10" s="76">
        <v>16</v>
      </c>
      <c r="KW10" s="56" t="s">
        <v>57</v>
      </c>
      <c r="KX10" s="57">
        <f t="shared" ref="KX10:KX43" si="198">SUM(KV10-KU10)</f>
        <v>9</v>
      </c>
      <c r="KY10" s="57">
        <f t="shared" ref="KY10:KY43" si="199">IF(KX10&gt;1,KX10-1,0)</f>
        <v>8</v>
      </c>
      <c r="KZ10" s="75">
        <f t="shared" ref="KZ10:KZ43" si="200">IF(D10="STAFF",IF(KW10="NOR",IF(KY10&gt;8.5,8.5,KY10),0),IF(KW10="NOR",IF(KY10&gt;8,8,KY10),IF(KX10="CAMPO",IF(KW10="NOR",IF(KY10&gt;8,8,KY10),0),IF(KW10="NOR",IF(KY10&gt;8,8,KY10),0))))</f>
        <v>8</v>
      </c>
      <c r="LA10" s="58">
        <f t="shared" ref="LA10:LA43" si="201">IF(KW10="NOR",IF(KY10&gt;10,2,IF(KY10&gt;8,(KY10-KZ10),0)),0)</f>
        <v>0</v>
      </c>
      <c r="LB10" s="58">
        <f t="shared" ref="LB10:LB43" si="202">IF(KW10="NOR",IF(KY10&lt;10,0,IF(KY10&gt;10,(KY10-(KZ10+LA10)),0)),0)</f>
        <v>0</v>
      </c>
      <c r="LC10" s="59">
        <f t="shared" ref="LC10:LC43" si="203">IF(KW10="DOM",KY10,0)</f>
        <v>0</v>
      </c>
      <c r="LD10" s="60">
        <v>7</v>
      </c>
      <c r="LE10" s="76">
        <v>16</v>
      </c>
      <c r="LF10" s="56" t="s">
        <v>57</v>
      </c>
      <c r="LG10" s="57">
        <f t="shared" ref="LG10:LG43" si="204">SUM(LE10-LD10)</f>
        <v>9</v>
      </c>
      <c r="LH10" s="57">
        <f t="shared" ref="LH10:LH43" si="205">IF(LG10&gt;1,LG10-1,0)</f>
        <v>8</v>
      </c>
      <c r="LI10" s="75">
        <f t="shared" ref="LI10:LI43" si="206">IF(D10="STAFF",IF(LF10="NOR",IF(LH10&gt;8.5,8.5,LH10),0),IF(LF10="NOR",IF(LH10&gt;8,8,LH10),IF(LG10="CAMPO",IF(LF10="NOR",IF(LH10&gt;8,8,LH10),0),IF(LF10="NOR",IF(LH10&gt;8,8,LH10),0))))</f>
        <v>8</v>
      </c>
      <c r="LJ10" s="58">
        <f t="shared" ref="LJ10:LJ43" si="207">IF(LF10="NOR",IF(LH10&gt;10,2,IF(LH10&gt;8,(LH10-LI10),0)),0)</f>
        <v>0</v>
      </c>
      <c r="LK10" s="58">
        <f t="shared" ref="LK10:LK43" si="208">IF(LF10="NOR",IF(LH10&lt;10,0,IF(LH10&gt;10,(LH10-(LI10+LJ10)),0)),0)</f>
        <v>0</v>
      </c>
      <c r="LL10" s="59">
        <f t="shared" ref="LL10:LL43" si="209">IF(LF10="DOM",LH10,0)</f>
        <v>0</v>
      </c>
      <c r="LM10" s="60">
        <v>7</v>
      </c>
      <c r="LN10" s="76">
        <v>16</v>
      </c>
      <c r="LO10" s="56" t="s">
        <v>57</v>
      </c>
      <c r="LP10" s="57">
        <f t="shared" ref="LP10:LP43" si="210">SUM(LN10-LM10)</f>
        <v>9</v>
      </c>
      <c r="LQ10" s="57">
        <f t="shared" ref="LQ10:LQ43" si="211">IF(LP10&gt;1,LP10-1,0)</f>
        <v>8</v>
      </c>
      <c r="LR10" s="75">
        <f t="shared" ref="LR10:LR43" si="212">IF(D10="STAFF",IF(LO10="NOR",IF(LQ10&gt;8.5,8.5,LQ10),0),IF(LO10="NOR",IF(LQ10&gt;8,8,LQ10),IF(LP10="CAMPO",IF(LO10="NOR",IF(LQ10&gt;8,8,LQ10),0),IF(LO10="NOR",IF(LQ10&gt;8,8,LQ10),0))))</f>
        <v>8</v>
      </c>
      <c r="LS10" s="58">
        <f t="shared" ref="LS10:LS43" si="213">IF(LO10="NOR",IF(LQ10&gt;10,2,IF(LQ10&gt;8,(LQ10-LR10),0)),0)</f>
        <v>0</v>
      </c>
      <c r="LT10" s="58">
        <f t="shared" ref="LT10:LT43" si="214">IF(LO10="NOR",IF(LQ10&lt;10,0,IF(LQ10&gt;10,(LQ10-(LR10+LS10)),0)),0)</f>
        <v>0</v>
      </c>
      <c r="LU10" s="59">
        <f t="shared" ref="LU10:LU43" si="215">IF(LO10="DOM",LQ10,0)</f>
        <v>0</v>
      </c>
      <c r="LV10" s="60">
        <v>7</v>
      </c>
      <c r="LW10" s="76">
        <v>16</v>
      </c>
      <c r="LX10" s="56" t="s">
        <v>57</v>
      </c>
      <c r="LY10" s="57">
        <f t="shared" ref="LY10:LY43" si="216">SUM(LW10-LV10)</f>
        <v>9</v>
      </c>
      <c r="LZ10" s="57">
        <f t="shared" ref="LZ10:LZ43" si="217">IF(LY10&gt;1,LY10-1,0)</f>
        <v>8</v>
      </c>
      <c r="MA10" s="75">
        <f t="shared" ref="MA10:MA43" si="218">IF(D10="STAFF",IF(LX10="NOR",IF(LZ10&gt;8.5,8.5,LZ10),0),IF(LX10="NOR",IF(LZ10&gt;8,8,LZ10),IF(LY10="CAMPO",IF(LX10="NOR",IF(LZ10&gt;8,8,LZ10),0),IF(LX10="NOR",IF(LZ10&gt;8,8,LZ10),0))))</f>
        <v>8</v>
      </c>
      <c r="MB10" s="58">
        <f t="shared" ref="MB10:MB43" si="219">IF(LX10="NOR",IF(LZ10&gt;10,2,IF(LZ10&gt;8,(LZ10-MA10),0)),0)</f>
        <v>0</v>
      </c>
      <c r="MC10" s="58">
        <f t="shared" ref="MC10:MC43" si="220">IF(LX10="NOR",IF(LZ10&lt;10,0,IF(LZ10&gt;10,(LZ10-(MA10+MB10)),0)),0)</f>
        <v>0</v>
      </c>
      <c r="MD10" s="59">
        <f t="shared" ref="MD10:MD43" si="221">IF(LX10="DOM",LZ10,0)</f>
        <v>0</v>
      </c>
      <c r="ME10" s="60">
        <v>7</v>
      </c>
      <c r="MF10" s="76">
        <v>16</v>
      </c>
      <c r="MG10" s="56" t="s">
        <v>57</v>
      </c>
      <c r="MH10" s="57">
        <f t="shared" ref="MH10:MH43" si="222">SUM(MF10-ME10)</f>
        <v>9</v>
      </c>
      <c r="MI10" s="57">
        <f t="shared" ref="MI10:MI43" si="223">IF(MH10&gt;1,MH10-1,0)</f>
        <v>8</v>
      </c>
      <c r="MJ10" s="75">
        <f t="shared" ref="MJ10:MJ43" si="224">IF(D10="STAFF",IF(MG10="NOR",IF(MI10&gt;8.5,8.5,MI10),0),IF(MG10="NOR",IF(MI10&gt;8,8,MI10),IF(MH10="CAMPO",IF(MG10="NOR",IF(MI10&gt;8,8,MI10),0),IF(MG10="NOR",IF(MI10&gt;8,8,MI10),0))))</f>
        <v>8</v>
      </c>
      <c r="MK10" s="58">
        <f t="shared" ref="MK10:MK43" si="225">IF(MG10="NOR",IF(MI10&gt;10,2,IF(MI10&gt;8,(MI10-MJ10),0)),0)</f>
        <v>0</v>
      </c>
      <c r="ML10" s="58">
        <f t="shared" ref="ML10:ML43" si="226">IF(MG10="NOR",IF(MI10&lt;10,0,IF(MI10&gt;10,(MI10-(MJ10+MK10)),0)),0)</f>
        <v>0</v>
      </c>
      <c r="MM10" s="59">
        <f t="shared" ref="MM10:MM43" si="227">IF(MG10="DOM",MI10,0)</f>
        <v>0</v>
      </c>
      <c r="MN10" s="60">
        <v>7</v>
      </c>
      <c r="MO10" s="76">
        <v>16</v>
      </c>
      <c r="MP10" s="56" t="s">
        <v>57</v>
      </c>
      <c r="MQ10" s="57">
        <f t="shared" ref="MQ10:MQ43" si="228">SUM(MO10-MN10)</f>
        <v>9</v>
      </c>
      <c r="MR10" s="57">
        <f t="shared" ref="MR10:MR43" si="229">IF(MQ10&gt;1,MQ10-1,0)</f>
        <v>8</v>
      </c>
      <c r="MS10" s="75">
        <f t="shared" ref="MS10:MS43" si="230">IF(D10="STAFF",IF(MP10="NOR",IF(MR10&gt;8.5,8.5,MR10),0),IF(MP10="NOR",IF(MR10&gt;8,8,MR10),IF(MQ10="CAMPO",IF(MP10="NOR",IF(MR10&gt;8,8,MR10),0),IF(MP10="NOR",IF(MR10&gt;8,8,MR10),0))))</f>
        <v>8</v>
      </c>
      <c r="MT10" s="58">
        <f t="shared" ref="MT10:MT43" si="231">IF(MP10="NOR",IF(MR10&gt;10,2,IF(MR10&gt;8,(MR10-MS10),0)),0)</f>
        <v>0</v>
      </c>
      <c r="MU10" s="58">
        <f t="shared" ref="MU10:MU43" si="232">IF(MP10="NOR",IF(MR10&lt;10,0,IF(MR10&gt;10,(MR10-(MS10+MT10)),0)),0)</f>
        <v>0</v>
      </c>
      <c r="MV10" s="59">
        <f t="shared" ref="MV10:MV43" si="233">IF(MP10="DOM",MR10,0)</f>
        <v>0</v>
      </c>
      <c r="MW10" s="60">
        <v>7</v>
      </c>
      <c r="MX10" s="76">
        <v>16</v>
      </c>
      <c r="MY10" s="56" t="s">
        <v>57</v>
      </c>
      <c r="MZ10" s="57">
        <f t="shared" ref="MZ10:MZ43" si="234">SUM(MX10-MW10)</f>
        <v>9</v>
      </c>
      <c r="NA10" s="57">
        <f t="shared" ref="NA10:NA43" si="235">IF(MZ10&gt;1,MZ10-1,0)</f>
        <v>8</v>
      </c>
      <c r="NB10" s="75">
        <f t="shared" ref="NB10:NB43" si="236">IF(D10="STAFF",IF(MY10="NOR",IF(NA10&gt;8.5,8.5,NA10),0),IF(MY10="NOR",IF(NA10&gt;8,8,NA10),IF(MZ10="CAMPO",IF(MY10="NOR",IF(NA10&gt;8,8,NA10),0),IF(MY10="NOR",IF(NA10&gt;8,8,NA10),0))))</f>
        <v>8</v>
      </c>
      <c r="NC10" s="58">
        <f t="shared" ref="NC10:NC43" si="237">IF(MY10="NOR",IF(NA10&gt;10,2,IF(NA10&gt;8,(NA10-NB10),0)),0)</f>
        <v>0</v>
      </c>
      <c r="ND10" s="58">
        <f t="shared" ref="ND10:ND43" si="238">IF(MY10="NOR",IF(NA10&lt;10,0,IF(NA10&gt;10,(NA10-(NB10+NC10)),0)),0)</f>
        <v>0</v>
      </c>
      <c r="NE10" s="59">
        <f t="shared" ref="NE10:NE43" si="239">IF(MY10="DOM",NA10,0)</f>
        <v>0</v>
      </c>
      <c r="NF10" s="60">
        <v>7</v>
      </c>
      <c r="NG10" s="76">
        <v>16</v>
      </c>
      <c r="NH10" s="56" t="s">
        <v>57</v>
      </c>
      <c r="NI10" s="57">
        <f t="shared" ref="NI10:NI43" si="240">SUM(NG10-NF10)</f>
        <v>9</v>
      </c>
      <c r="NJ10" s="57">
        <f t="shared" ref="NJ10:NJ43" si="241">IF(NI10&gt;1,NI10-1,0)</f>
        <v>8</v>
      </c>
      <c r="NK10" s="75">
        <f t="shared" ref="NK10:NK43" si="242">IF(D10="STAFF",IF(NH10="NOR",IF(NJ10&gt;8.5,8.5,NJ10),0),IF(NH10="NOR",IF(NJ10&gt;8,8,NJ10),IF(NI10="CAMPO",IF(NH10="NOR",IF(NJ10&gt;8,8,NJ10),0),IF(NH10="NOR",IF(NJ10&gt;8,8,NJ10),0))))</f>
        <v>8</v>
      </c>
      <c r="NL10" s="58">
        <f t="shared" ref="NL10:NL43" si="243">IF(NH10="NOR",IF(NJ10&gt;10,2,IF(NJ10&gt;8,(NJ10-NK10),0)),0)</f>
        <v>0</v>
      </c>
      <c r="NM10" s="58">
        <f t="shared" ref="NM10:NM43" si="244">IF(NH10="NOR",IF(NJ10&lt;10,0,IF(NJ10&gt;10,(NJ10-(NK10+NL10)),0)),0)</f>
        <v>0</v>
      </c>
      <c r="NN10" s="59">
        <f t="shared" ref="NN10:NN43" si="245">IF(NH10="DOM",NJ10,0)</f>
        <v>0</v>
      </c>
      <c r="NO10" s="60">
        <v>7</v>
      </c>
      <c r="NP10" s="76">
        <v>16</v>
      </c>
      <c r="NQ10" s="56" t="s">
        <v>57</v>
      </c>
      <c r="NR10" s="57">
        <f t="shared" ref="NR10:NR43" si="246">SUM(NP10-NO10)</f>
        <v>9</v>
      </c>
      <c r="NS10" s="57">
        <f t="shared" ref="NS10:NS43" si="247">IF(NR10&gt;1,NR10-1,0)</f>
        <v>8</v>
      </c>
      <c r="NT10" s="75">
        <f t="shared" ref="NT10:NT43" si="248">IF(D10="STAFF",IF(NQ10="NOR",IF(NS10&gt;8.5,8.5,NS10),0),IF(NQ10="NOR",IF(NS10&gt;8,8,NS10),IF(NR10="CAMPO",IF(NQ10="NOR",IF(NS10&gt;8,8,NS10),0),IF(NQ10="NOR",IF(NS10&gt;8,8,NS10),0))))</f>
        <v>8</v>
      </c>
      <c r="NU10" s="58">
        <f t="shared" ref="NU10:NU43" si="249">IF(NQ10="NOR",IF(NS10&gt;10,2,IF(NS10&gt;8,(NS10-NT10),0)),0)</f>
        <v>0</v>
      </c>
      <c r="NV10" s="58">
        <f t="shared" ref="NV10:NV43" si="250">IF(NQ10="NOR",IF(NS10&lt;10,0,IF(NS10&gt;10,(NS10-(NT10+NU10)),0)),0)</f>
        <v>0</v>
      </c>
      <c r="NW10" s="59">
        <f t="shared" ref="NW10:NW43" si="251">IF(NQ10="DOM",NS10,0)</f>
        <v>0</v>
      </c>
      <c r="NX10" s="60">
        <v>7</v>
      </c>
      <c r="NY10" s="76">
        <v>16</v>
      </c>
      <c r="NZ10" s="56" t="s">
        <v>57</v>
      </c>
      <c r="OA10" s="57">
        <f t="shared" ref="OA10:OA43" si="252">SUM(NY10-NX10)</f>
        <v>9</v>
      </c>
      <c r="OB10" s="57">
        <f t="shared" ref="OB10:OB43" si="253">IF(OA10&gt;1,OA10-1,0)</f>
        <v>8</v>
      </c>
      <c r="OC10" s="75">
        <f t="shared" ref="OC10:OC43" si="254">IF(D10="STAFF",IF(NZ10="NOR",IF(OB10&gt;8.5,8.5,OB10),0),IF(NZ10="NOR",IF(OB10&gt;8,8,OB10),IF(OA10="CAMPO",IF(NZ10="NOR",IF(OB10&gt;8,8,OB10),0),IF(NZ10="NOR",IF(OB10&gt;8,8,OB10),0))))</f>
        <v>8</v>
      </c>
      <c r="OD10" s="58">
        <f t="shared" ref="OD10:OD43" si="255">IF(NZ10="NOR",IF(OB10&gt;10,2,IF(OB10&gt;8,(OB10-OC10),0)),0)</f>
        <v>0</v>
      </c>
      <c r="OE10" s="58">
        <f t="shared" ref="OE10:OE43" si="256">IF(NZ10="NOR",IF(OB10&lt;10,0,IF(OB10&gt;10,(OB10-(OC10+OD10)),0)),0)</f>
        <v>0</v>
      </c>
      <c r="OF10" s="59">
        <f t="shared" ref="OF10:OF43" si="257">IF(NZ10="DOM",OB10,0)</f>
        <v>0</v>
      </c>
      <c r="OG10" s="60">
        <v>0</v>
      </c>
      <c r="OH10" s="76">
        <v>0</v>
      </c>
      <c r="OI10" s="56" t="s">
        <v>58</v>
      </c>
      <c r="OJ10" s="57">
        <f t="shared" ref="OJ10:OJ43" si="258">SUM(OH10-OG10)</f>
        <v>0</v>
      </c>
      <c r="OK10" s="57">
        <f t="shared" ref="OK10:OK43" si="259">IF(OJ10&gt;1,OJ10-1,0)</f>
        <v>0</v>
      </c>
      <c r="OL10" s="75">
        <f t="shared" ref="OL10:OL43" si="260">IF(D10="STAFF",IF(OI10="NOR",IF(OK10&gt;8.5,8.5,OK10),0),IF(OI10="NOR",IF(OK10&gt;8,8,OK10),IF(OJ10="CAMPO",IF(OI10="NOR",IF(OK10&gt;8,8,OK10),0),IF(OI10="NOR",IF(OK10&gt;8,8,OK10),0))))</f>
        <v>0</v>
      </c>
      <c r="OM10" s="58">
        <f t="shared" ref="OM10:OM43" si="261">IF(OI10="NOR",IF(OK10&gt;10,2,IF(OK10&gt;8,(OK10-OL10),0)),0)</f>
        <v>0</v>
      </c>
      <c r="ON10" s="58">
        <f t="shared" ref="ON10:ON43" si="262">IF(OI10="NOR",IF(OK10&lt;10,0,IF(OK10&gt;10,(OK10-(OL10+OM10)),0)),0)</f>
        <v>0</v>
      </c>
      <c r="OO10" s="59">
        <f t="shared" ref="OO10:OO43" si="263">IF(OI10="DOM",OK10,0)</f>
        <v>0</v>
      </c>
      <c r="OP10" s="60">
        <v>7</v>
      </c>
      <c r="OQ10" s="76">
        <v>16</v>
      </c>
      <c r="OR10" s="56" t="s">
        <v>57</v>
      </c>
      <c r="OS10" s="57">
        <f t="shared" ref="OS10:OS43" si="264">SUM(OQ10-OP10)</f>
        <v>9</v>
      </c>
      <c r="OT10" s="57">
        <f t="shared" ref="OT10:OT43" si="265">IF(OS10&gt;1,OS10-1,0)</f>
        <v>8</v>
      </c>
      <c r="OU10" s="75">
        <f t="shared" ref="OU10:OU43" si="266">IF(D10="STAFF",IF(OR10="NOR",IF(OT10&gt;8.5,8.5,OT10),0),IF(OR10="NOR",IF(OT10&gt;8,8,OT10),IF(OS10="CAMPO",IF(OR10="NOR",IF(OT10&gt;8,8,OT10),0),IF(OR10="NOR",IF(OT10&gt;8,8,OT10),0))))</f>
        <v>8</v>
      </c>
      <c r="OV10" s="58">
        <f t="shared" ref="OV10:OV43" si="267">IF(OR10="NOR",IF(OT10&gt;10,2,IF(OT10&gt;8,(OT10-OU10),0)),0)</f>
        <v>0</v>
      </c>
      <c r="OW10" s="58">
        <f t="shared" ref="OW10:OW43" si="268">IF(OR10="NOR",IF(OT10&lt;10,0,IF(OT10&gt;10,(OT10-(OU10+OV10)),0)),0)</f>
        <v>0</v>
      </c>
      <c r="OX10" s="59">
        <f t="shared" ref="OX10:OX43" si="269">IF(OR10="DOM",OT10,0)</f>
        <v>0</v>
      </c>
      <c r="OY10" s="60">
        <v>0</v>
      </c>
      <c r="OZ10" s="76">
        <v>0</v>
      </c>
      <c r="PA10" s="56" t="s">
        <v>59</v>
      </c>
      <c r="PB10" s="57">
        <f t="shared" ref="PB10:PB43" si="270">SUM(OZ10-OY10)</f>
        <v>0</v>
      </c>
      <c r="PC10" s="57">
        <f t="shared" ref="PC10:PC43" si="271">IF(PB10&gt;1,PB10-1,0)</f>
        <v>0</v>
      </c>
      <c r="PD10" s="75">
        <f t="shared" ref="PD10:PD43" si="272">IF(D10="STAFF",IF(PA10="NOR",IF(PC10&gt;8.5,8.5,PC10),0),IF(PA10="NOR",IF(PC10&gt;8,8,PC10),IF(PB10="CAMPO",IF(PA10="NOR",IF(PC10&gt;8,8,PC10),0),IF(PA10="NOR",IF(PC10&gt;8,8,PC10),0))))</f>
        <v>0</v>
      </c>
      <c r="PE10" s="58">
        <f t="shared" ref="PE10:PE43" si="273">IF(PA10="NOR",IF(PC10&gt;10,2,IF(PC10&gt;8,(PC10-PD10),0)),0)</f>
        <v>0</v>
      </c>
      <c r="PF10" s="58">
        <f t="shared" ref="PF10:PF43" si="274">IF(PA10="NOR",IF(PC10&lt;10,0,IF(PC10&gt;10,(PC10-(PD10+PE10)),0)),0)</f>
        <v>0</v>
      </c>
      <c r="PG10" s="59">
        <f t="shared" ref="PG10:PG43" si="275">IF(PA10="DOM",PC10,0)</f>
        <v>0</v>
      </c>
      <c r="PH10" s="60">
        <v>7</v>
      </c>
      <c r="PI10" s="76">
        <v>16</v>
      </c>
      <c r="PJ10" s="56" t="s">
        <v>57</v>
      </c>
      <c r="PK10" s="57">
        <f t="shared" ref="PK10:PK43" si="276">SUM(PI10-PH10)</f>
        <v>9</v>
      </c>
      <c r="PL10" s="57">
        <f t="shared" ref="PL10:PL43" si="277">IF(PK10&gt;1,PK10-1,0)</f>
        <v>8</v>
      </c>
      <c r="PM10" s="75">
        <f t="shared" ref="PM10:PM43" si="278">IF(M10="STAFF",IF(PJ10="NOR",IF(PL10&gt;8.5,8.5,PL10),0),IF(PJ10="NOR",IF(PL10&gt;8,8,PL10),IF(PK10="CAMPO",IF(PJ10="NOR",IF(PL10&gt;8,8,PL10),0),IF(PJ10="NOR",IF(PL10&gt;8,8,PL10),0))))</f>
        <v>8</v>
      </c>
      <c r="PN10" s="58">
        <f t="shared" ref="PN10:PN43" si="279">IF(PJ10="NOR",IF(PL10&gt;10,2,IF(PL10&gt;8,(PL10-PM10),0)),0)</f>
        <v>0</v>
      </c>
      <c r="PO10" s="58">
        <f t="shared" ref="PO10:PO43" si="280">IF(PJ10="NOR",IF(PL10&lt;10,0,IF(PL10&gt;10,(PL10-(PM10+PN10)),0)),0)</f>
        <v>0</v>
      </c>
      <c r="PP10" s="59">
        <f t="shared" ref="PP10:PP43" si="281">IF(PJ10="DOM",PL10,0)</f>
        <v>0</v>
      </c>
      <c r="PQ10" s="77"/>
      <c r="PR10" s="78">
        <f t="shared" ref="PR10:PR43" si="282">COUNTIF(FG10:PP10,"NOR")</f>
        <v>26</v>
      </c>
      <c r="PS10" s="79">
        <f t="shared" ref="PS10:PS43" si="283">COUNTIF(FG10:PP10,"DS")</f>
        <v>3</v>
      </c>
      <c r="PT10" s="79">
        <f t="shared" ref="PT10:PT43" si="284">COUNTIF(FG10:PP10,"FE")</f>
        <v>1</v>
      </c>
      <c r="PU10" s="80">
        <f t="shared" ref="PU10:PU43" si="285">SUM(PR10:PT10)</f>
        <v>30</v>
      </c>
      <c r="PV10" s="81">
        <f t="shared" ref="PV10:PV43" si="286">COUNTIF(FG10:PP10,"DM")</f>
        <v>0</v>
      </c>
      <c r="PW10" s="82"/>
      <c r="PX10" s="82"/>
      <c r="PY10" s="81">
        <f t="shared" ref="PY10:PY43" si="287">COUNTIF(FG10:PP10,"SUB")</f>
        <v>0</v>
      </c>
      <c r="PZ10" s="82"/>
      <c r="QA10" s="82"/>
      <c r="QB10" s="83">
        <f t="shared" ref="QB10:QB43" si="288">COUNTIF(FG10:PP10,"VA")</f>
        <v>0</v>
      </c>
      <c r="QC10" s="82"/>
      <c r="QD10" s="82"/>
      <c r="QE10" s="83">
        <f t="shared" ref="QE10:QE43" si="289">COUNTIF(FG10:PP10,"LSG")</f>
        <v>0</v>
      </c>
      <c r="QF10" s="82"/>
      <c r="QG10" s="82"/>
      <c r="QH10" s="83">
        <f t="shared" ref="QH10:QH43" si="290">COUNTIF(FG10:PP10,"LCG")</f>
        <v>0</v>
      </c>
      <c r="QI10" s="82"/>
      <c r="QJ10" s="82"/>
      <c r="QK10" s="83">
        <f t="shared" ref="QK10:QK43" si="291">COUNTIF(FG10:PP10,"FA")</f>
        <v>0</v>
      </c>
      <c r="QL10" s="82"/>
      <c r="QM10" s="82"/>
      <c r="QN10" s="83">
        <f t="shared" ref="QN10:QN43" si="292">COUNTIF(J10:FF10,"FA")</f>
        <v>0</v>
      </c>
      <c r="QO10" s="82"/>
      <c r="QP10" s="82"/>
      <c r="QQ10" s="82">
        <f t="shared" ref="QQ10:QQ43" si="293">PU10+PV10+PY10+QB10+QE10+QH10+QK10+QN10</f>
        <v>30</v>
      </c>
      <c r="QR10" s="82"/>
      <c r="QS10" s="84">
        <f t="shared" ref="QS10:QS43" si="294">P10+Y10++AH10+AQ10+AZ10+BI10+BR10+CA10+CJ10+CS10+DB10+DK10+DT10+EC10+EL10+EU10+FD10+FM10+FV10+GE10+GN10+GW10+HF10+HO10+HX10+IG10+IP10+IY10+JH10+JQ10+JZ10</f>
        <v>22</v>
      </c>
      <c r="QT10" s="84">
        <f t="shared" ref="QT10:QT43" si="295">Q10+Z10++AI10+AR10+BA10+BJ10+BS10+CB10+CK10+CT10+DC10+DL10+DU10+ED10+EM10+EV10+FE10+FN10+FW10+GF10+GO10+GX10+HG10+HP10+HY10+IH10+IQ10+IZ10+JI10+JR10+KA10</f>
        <v>0</v>
      </c>
      <c r="QU10" s="84"/>
      <c r="QV10" s="85"/>
      <c r="QW10" s="85"/>
      <c r="QX10" s="85"/>
      <c r="QY10" s="85"/>
      <c r="QZ10" s="85"/>
      <c r="RA10" s="85"/>
      <c r="RB10" s="85"/>
      <c r="RC10" s="85"/>
      <c r="RD10" s="85"/>
      <c r="RE10" s="85"/>
      <c r="RF10" s="85"/>
      <c r="RG10" s="86">
        <v>1</v>
      </c>
    </row>
    <row r="11" spans="1:475" s="68" customFormat="1" ht="15.9" hidden="1" customHeight="1">
      <c r="A11" s="46">
        <f t="shared" ref="A11:A43" si="296">A10+1</f>
        <v>2</v>
      </c>
      <c r="B11" s="47" t="s">
        <v>60</v>
      </c>
      <c r="C11" s="74"/>
      <c r="D11" s="50" t="s">
        <v>53</v>
      </c>
      <c r="E11" s="50" t="s">
        <v>61</v>
      </c>
      <c r="F11" s="50" t="s">
        <v>55</v>
      </c>
      <c r="G11" s="51">
        <v>44291</v>
      </c>
      <c r="H11" s="51">
        <v>44295</v>
      </c>
      <c r="I11" s="51"/>
      <c r="J11" s="60">
        <v>7</v>
      </c>
      <c r="K11" s="57">
        <v>18</v>
      </c>
      <c r="L11" s="56" t="s">
        <v>57</v>
      </c>
      <c r="M11" s="57">
        <f t="shared" si="0"/>
        <v>11</v>
      </c>
      <c r="N11" s="57">
        <f t="shared" si="1"/>
        <v>10</v>
      </c>
      <c r="O11" s="75">
        <f t="shared" si="2"/>
        <v>8</v>
      </c>
      <c r="P11" s="58">
        <f t="shared" si="3"/>
        <v>2</v>
      </c>
      <c r="Q11" s="58">
        <f t="shared" si="4"/>
        <v>0</v>
      </c>
      <c r="R11" s="59">
        <f t="shared" si="5"/>
        <v>0</v>
      </c>
      <c r="S11" s="60">
        <v>0</v>
      </c>
      <c r="T11" s="57">
        <v>0</v>
      </c>
      <c r="U11" s="56" t="s">
        <v>58</v>
      </c>
      <c r="V11" s="57">
        <f t="shared" si="6"/>
        <v>0</v>
      </c>
      <c r="W11" s="57">
        <f t="shared" si="7"/>
        <v>0</v>
      </c>
      <c r="X11" s="75">
        <f t="shared" si="8"/>
        <v>0</v>
      </c>
      <c r="Y11" s="58">
        <f t="shared" si="9"/>
        <v>0</v>
      </c>
      <c r="Z11" s="58">
        <f t="shared" si="10"/>
        <v>0</v>
      </c>
      <c r="AA11" s="59">
        <f t="shared" si="11"/>
        <v>0</v>
      </c>
      <c r="AB11" s="60">
        <v>7</v>
      </c>
      <c r="AC11" s="57">
        <v>18</v>
      </c>
      <c r="AD11" s="56" t="s">
        <v>57</v>
      </c>
      <c r="AE11" s="57">
        <f t="shared" si="12"/>
        <v>11</v>
      </c>
      <c r="AF11" s="57">
        <f t="shared" si="13"/>
        <v>10</v>
      </c>
      <c r="AG11" s="75">
        <f t="shared" si="14"/>
        <v>8</v>
      </c>
      <c r="AH11" s="58">
        <f t="shared" si="15"/>
        <v>2</v>
      </c>
      <c r="AI11" s="58">
        <f t="shared" si="16"/>
        <v>0</v>
      </c>
      <c r="AJ11" s="59">
        <f t="shared" si="17"/>
        <v>0</v>
      </c>
      <c r="AK11" s="60">
        <v>7</v>
      </c>
      <c r="AL11" s="57">
        <v>18</v>
      </c>
      <c r="AM11" s="56" t="s">
        <v>57</v>
      </c>
      <c r="AN11" s="57">
        <f t="shared" si="18"/>
        <v>11</v>
      </c>
      <c r="AO11" s="57">
        <f t="shared" si="19"/>
        <v>10</v>
      </c>
      <c r="AP11" s="58">
        <f t="shared" si="20"/>
        <v>8</v>
      </c>
      <c r="AQ11" s="58">
        <f t="shared" si="21"/>
        <v>2</v>
      </c>
      <c r="AR11" s="58">
        <f t="shared" si="22"/>
        <v>0</v>
      </c>
      <c r="AS11" s="59">
        <f t="shared" si="23"/>
        <v>0</v>
      </c>
      <c r="AT11" s="60">
        <v>7</v>
      </c>
      <c r="AU11" s="57">
        <v>18</v>
      </c>
      <c r="AV11" s="56" t="s">
        <v>57</v>
      </c>
      <c r="AW11" s="57">
        <f t="shared" si="24"/>
        <v>11</v>
      </c>
      <c r="AX11" s="57">
        <f t="shared" si="25"/>
        <v>10</v>
      </c>
      <c r="AY11" s="58">
        <f t="shared" si="26"/>
        <v>8</v>
      </c>
      <c r="AZ11" s="58">
        <f t="shared" si="27"/>
        <v>2</v>
      </c>
      <c r="BA11" s="58">
        <f t="shared" si="28"/>
        <v>0</v>
      </c>
      <c r="BB11" s="59">
        <f t="shared" si="29"/>
        <v>0</v>
      </c>
      <c r="BC11" s="60">
        <v>7</v>
      </c>
      <c r="BD11" s="57">
        <v>18</v>
      </c>
      <c r="BE11" s="56" t="s">
        <v>57</v>
      </c>
      <c r="BF11" s="57">
        <f t="shared" si="30"/>
        <v>11</v>
      </c>
      <c r="BG11" s="57">
        <f t="shared" si="31"/>
        <v>10</v>
      </c>
      <c r="BH11" s="75">
        <f t="shared" si="32"/>
        <v>8</v>
      </c>
      <c r="BI11" s="58">
        <f t="shared" si="33"/>
        <v>2</v>
      </c>
      <c r="BJ11" s="58">
        <f t="shared" si="34"/>
        <v>0</v>
      </c>
      <c r="BK11" s="59">
        <f t="shared" si="35"/>
        <v>0</v>
      </c>
      <c r="BL11" s="60">
        <v>7</v>
      </c>
      <c r="BM11" s="57">
        <v>18</v>
      </c>
      <c r="BN11" s="56" t="s">
        <v>57</v>
      </c>
      <c r="BO11" s="57">
        <f t="shared" si="36"/>
        <v>11</v>
      </c>
      <c r="BP11" s="57">
        <f t="shared" si="37"/>
        <v>10</v>
      </c>
      <c r="BQ11" s="75">
        <f t="shared" si="38"/>
        <v>8</v>
      </c>
      <c r="BR11" s="58">
        <f t="shared" si="39"/>
        <v>2</v>
      </c>
      <c r="BS11" s="58">
        <f t="shared" si="40"/>
        <v>0</v>
      </c>
      <c r="BT11" s="59">
        <f t="shared" si="41"/>
        <v>0</v>
      </c>
      <c r="BU11" s="60">
        <v>7</v>
      </c>
      <c r="BV11" s="57">
        <v>18</v>
      </c>
      <c r="BW11" s="56" t="s">
        <v>57</v>
      </c>
      <c r="BX11" s="57">
        <f t="shared" si="42"/>
        <v>11</v>
      </c>
      <c r="BY11" s="57">
        <f t="shared" si="43"/>
        <v>10</v>
      </c>
      <c r="BZ11" s="75">
        <f t="shared" si="44"/>
        <v>8</v>
      </c>
      <c r="CA11" s="58">
        <f t="shared" si="45"/>
        <v>2</v>
      </c>
      <c r="CB11" s="58">
        <f t="shared" si="46"/>
        <v>0</v>
      </c>
      <c r="CC11" s="59">
        <f t="shared" si="47"/>
        <v>0</v>
      </c>
      <c r="CD11" s="60">
        <v>0</v>
      </c>
      <c r="CE11" s="57">
        <v>0</v>
      </c>
      <c r="CF11" s="56" t="s">
        <v>58</v>
      </c>
      <c r="CG11" s="57">
        <f t="shared" si="48"/>
        <v>0</v>
      </c>
      <c r="CH11" s="57">
        <f t="shared" si="49"/>
        <v>0</v>
      </c>
      <c r="CI11" s="75">
        <f t="shared" si="50"/>
        <v>0</v>
      </c>
      <c r="CJ11" s="58">
        <f t="shared" si="51"/>
        <v>0</v>
      </c>
      <c r="CK11" s="58">
        <f t="shared" si="52"/>
        <v>0</v>
      </c>
      <c r="CL11" s="59">
        <f t="shared" si="53"/>
        <v>0</v>
      </c>
      <c r="CM11" s="60">
        <v>7</v>
      </c>
      <c r="CN11" s="57">
        <v>18</v>
      </c>
      <c r="CO11" s="56" t="s">
        <v>57</v>
      </c>
      <c r="CP11" s="57">
        <f t="shared" si="54"/>
        <v>11</v>
      </c>
      <c r="CQ11" s="57">
        <f t="shared" si="55"/>
        <v>10</v>
      </c>
      <c r="CR11" s="75">
        <f t="shared" si="56"/>
        <v>8</v>
      </c>
      <c r="CS11" s="58">
        <f t="shared" si="57"/>
        <v>2</v>
      </c>
      <c r="CT11" s="58">
        <f t="shared" si="58"/>
        <v>0</v>
      </c>
      <c r="CU11" s="59">
        <f t="shared" si="59"/>
        <v>0</v>
      </c>
      <c r="CV11" s="60">
        <v>7</v>
      </c>
      <c r="CW11" s="57">
        <v>18</v>
      </c>
      <c r="CX11" s="56" t="s">
        <v>57</v>
      </c>
      <c r="CY11" s="57">
        <f t="shared" si="60"/>
        <v>11</v>
      </c>
      <c r="CZ11" s="57">
        <f t="shared" si="61"/>
        <v>10</v>
      </c>
      <c r="DA11" s="58">
        <f t="shared" si="62"/>
        <v>8</v>
      </c>
      <c r="DB11" s="58">
        <f t="shared" si="63"/>
        <v>2</v>
      </c>
      <c r="DC11" s="58">
        <f t="shared" si="64"/>
        <v>0</v>
      </c>
      <c r="DD11" s="59">
        <f t="shared" si="65"/>
        <v>0</v>
      </c>
      <c r="DE11" s="60">
        <v>7</v>
      </c>
      <c r="DF11" s="57">
        <v>18</v>
      </c>
      <c r="DG11" s="56" t="s">
        <v>57</v>
      </c>
      <c r="DH11" s="57">
        <f t="shared" si="66"/>
        <v>11</v>
      </c>
      <c r="DI11" s="57">
        <f t="shared" si="67"/>
        <v>10</v>
      </c>
      <c r="DJ11" s="58">
        <f t="shared" si="68"/>
        <v>8</v>
      </c>
      <c r="DK11" s="58">
        <f t="shared" si="69"/>
        <v>2</v>
      </c>
      <c r="DL11" s="58">
        <f t="shared" si="70"/>
        <v>0</v>
      </c>
      <c r="DM11" s="59">
        <f t="shared" si="71"/>
        <v>0</v>
      </c>
      <c r="DN11" s="60">
        <v>7</v>
      </c>
      <c r="DO11" s="57">
        <v>18</v>
      </c>
      <c r="DP11" s="56" t="s">
        <v>57</v>
      </c>
      <c r="DQ11" s="57">
        <f t="shared" si="72"/>
        <v>11</v>
      </c>
      <c r="DR11" s="57">
        <f t="shared" si="73"/>
        <v>10</v>
      </c>
      <c r="DS11" s="75">
        <f t="shared" si="74"/>
        <v>8</v>
      </c>
      <c r="DT11" s="58">
        <f t="shared" si="75"/>
        <v>2</v>
      </c>
      <c r="DU11" s="58">
        <f t="shared" si="76"/>
        <v>0</v>
      </c>
      <c r="DV11" s="59">
        <f t="shared" si="77"/>
        <v>0</v>
      </c>
      <c r="DW11" s="60">
        <v>7</v>
      </c>
      <c r="DX11" s="57">
        <v>18</v>
      </c>
      <c r="DY11" s="56" t="s">
        <v>57</v>
      </c>
      <c r="DZ11" s="57">
        <f t="shared" si="78"/>
        <v>11</v>
      </c>
      <c r="EA11" s="57">
        <f t="shared" si="79"/>
        <v>10</v>
      </c>
      <c r="EB11" s="75">
        <f t="shared" si="80"/>
        <v>8</v>
      </c>
      <c r="EC11" s="58">
        <f t="shared" si="81"/>
        <v>2</v>
      </c>
      <c r="ED11" s="58">
        <f t="shared" si="82"/>
        <v>0</v>
      </c>
      <c r="EE11" s="59">
        <f t="shared" si="83"/>
        <v>0</v>
      </c>
      <c r="EF11" s="60">
        <v>7</v>
      </c>
      <c r="EG11" s="57">
        <v>18</v>
      </c>
      <c r="EH11" s="56" t="s">
        <v>57</v>
      </c>
      <c r="EI11" s="57">
        <f t="shared" si="84"/>
        <v>11</v>
      </c>
      <c r="EJ11" s="57">
        <f t="shared" si="85"/>
        <v>10</v>
      </c>
      <c r="EK11" s="75">
        <f t="shared" si="86"/>
        <v>8</v>
      </c>
      <c r="EL11" s="58">
        <f t="shared" si="87"/>
        <v>2</v>
      </c>
      <c r="EM11" s="58">
        <f t="shared" si="88"/>
        <v>0</v>
      </c>
      <c r="EN11" s="59">
        <f t="shared" si="89"/>
        <v>0</v>
      </c>
      <c r="EO11" s="60">
        <v>0</v>
      </c>
      <c r="EP11" s="57">
        <v>0</v>
      </c>
      <c r="EQ11" s="56" t="s">
        <v>58</v>
      </c>
      <c r="ER11" s="57">
        <f t="shared" si="90"/>
        <v>0</v>
      </c>
      <c r="ES11" s="57">
        <f t="shared" si="91"/>
        <v>0</v>
      </c>
      <c r="ET11" s="75">
        <f t="shared" si="92"/>
        <v>0</v>
      </c>
      <c r="EU11" s="58">
        <f t="shared" si="93"/>
        <v>0</v>
      </c>
      <c r="EV11" s="58">
        <f t="shared" si="94"/>
        <v>0</v>
      </c>
      <c r="EW11" s="59">
        <f t="shared" si="95"/>
        <v>0</v>
      </c>
      <c r="EX11" s="60">
        <v>7</v>
      </c>
      <c r="EY11" s="57">
        <v>18</v>
      </c>
      <c r="EZ11" s="56" t="s">
        <v>57</v>
      </c>
      <c r="FA11" s="57">
        <f t="shared" si="96"/>
        <v>11</v>
      </c>
      <c r="FB11" s="57">
        <f t="shared" si="97"/>
        <v>10</v>
      </c>
      <c r="FC11" s="75">
        <f t="shared" si="98"/>
        <v>8</v>
      </c>
      <c r="FD11" s="58">
        <f t="shared" si="99"/>
        <v>2</v>
      </c>
      <c r="FE11" s="58">
        <f t="shared" si="100"/>
        <v>0</v>
      </c>
      <c r="FF11" s="59">
        <f t="shared" si="101"/>
        <v>0</v>
      </c>
      <c r="FG11" s="60">
        <v>7</v>
      </c>
      <c r="FH11" s="57">
        <v>18</v>
      </c>
      <c r="FI11" s="56" t="s">
        <v>57</v>
      </c>
      <c r="FJ11" s="57">
        <f t="shared" si="102"/>
        <v>11</v>
      </c>
      <c r="FK11" s="57">
        <f t="shared" si="103"/>
        <v>10</v>
      </c>
      <c r="FL11" s="75">
        <f t="shared" si="104"/>
        <v>8</v>
      </c>
      <c r="FM11" s="58">
        <f t="shared" si="105"/>
        <v>2</v>
      </c>
      <c r="FN11" s="58">
        <f t="shared" si="106"/>
        <v>0</v>
      </c>
      <c r="FO11" s="59">
        <f t="shared" si="107"/>
        <v>0</v>
      </c>
      <c r="FP11" s="60">
        <v>7</v>
      </c>
      <c r="FQ11" s="57">
        <v>18</v>
      </c>
      <c r="FR11" s="56" t="s">
        <v>57</v>
      </c>
      <c r="FS11" s="57">
        <f t="shared" si="108"/>
        <v>11</v>
      </c>
      <c r="FT11" s="57">
        <f t="shared" si="109"/>
        <v>10</v>
      </c>
      <c r="FU11" s="58">
        <f t="shared" si="110"/>
        <v>8</v>
      </c>
      <c r="FV11" s="58">
        <f t="shared" si="111"/>
        <v>2</v>
      </c>
      <c r="FW11" s="58">
        <f t="shared" si="112"/>
        <v>0</v>
      </c>
      <c r="FX11" s="59">
        <f t="shared" si="113"/>
        <v>0</v>
      </c>
      <c r="FY11" s="60">
        <v>7</v>
      </c>
      <c r="FZ11" s="57">
        <v>18</v>
      </c>
      <c r="GA11" s="56" t="s">
        <v>57</v>
      </c>
      <c r="GB11" s="57">
        <f t="shared" si="114"/>
        <v>11</v>
      </c>
      <c r="GC11" s="57">
        <f t="shared" si="115"/>
        <v>10</v>
      </c>
      <c r="GD11" s="75">
        <f t="shared" si="116"/>
        <v>8</v>
      </c>
      <c r="GE11" s="58">
        <f t="shared" si="117"/>
        <v>2</v>
      </c>
      <c r="GF11" s="58">
        <f t="shared" si="118"/>
        <v>0</v>
      </c>
      <c r="GG11" s="59">
        <f t="shared" si="119"/>
        <v>0</v>
      </c>
      <c r="GH11" s="60">
        <v>7</v>
      </c>
      <c r="GI11" s="57">
        <v>18</v>
      </c>
      <c r="GJ11" s="56" t="s">
        <v>57</v>
      </c>
      <c r="GK11" s="57">
        <f t="shared" si="120"/>
        <v>11</v>
      </c>
      <c r="GL11" s="57">
        <f t="shared" si="121"/>
        <v>10</v>
      </c>
      <c r="GM11" s="75">
        <f t="shared" si="122"/>
        <v>8</v>
      </c>
      <c r="GN11" s="58">
        <f t="shared" si="123"/>
        <v>2</v>
      </c>
      <c r="GO11" s="58">
        <f t="shared" si="124"/>
        <v>0</v>
      </c>
      <c r="GP11" s="59">
        <f t="shared" si="125"/>
        <v>0</v>
      </c>
      <c r="GQ11" s="60">
        <v>9</v>
      </c>
      <c r="GR11" s="57">
        <v>18</v>
      </c>
      <c r="GS11" s="56" t="s">
        <v>57</v>
      </c>
      <c r="GT11" s="57">
        <f t="shared" si="126"/>
        <v>9</v>
      </c>
      <c r="GU11" s="57">
        <f t="shared" si="127"/>
        <v>8</v>
      </c>
      <c r="GV11" s="75">
        <f t="shared" si="128"/>
        <v>8</v>
      </c>
      <c r="GW11" s="58">
        <f t="shared" si="129"/>
        <v>0</v>
      </c>
      <c r="GX11" s="58">
        <f t="shared" si="130"/>
        <v>0</v>
      </c>
      <c r="GY11" s="59">
        <f t="shared" si="131"/>
        <v>0</v>
      </c>
      <c r="GZ11" s="60">
        <v>0</v>
      </c>
      <c r="HA11" s="57">
        <v>0</v>
      </c>
      <c r="HB11" s="56" t="s">
        <v>58</v>
      </c>
      <c r="HC11" s="57">
        <f t="shared" si="132"/>
        <v>0</v>
      </c>
      <c r="HD11" s="57">
        <f t="shared" si="133"/>
        <v>0</v>
      </c>
      <c r="HE11" s="75">
        <f t="shared" si="134"/>
        <v>0</v>
      </c>
      <c r="HF11" s="58">
        <f t="shared" si="135"/>
        <v>0</v>
      </c>
      <c r="HG11" s="58">
        <f t="shared" si="136"/>
        <v>0</v>
      </c>
      <c r="HH11" s="59">
        <f t="shared" si="137"/>
        <v>0</v>
      </c>
      <c r="HI11" s="60">
        <v>7</v>
      </c>
      <c r="HJ11" s="57">
        <v>18</v>
      </c>
      <c r="HK11" s="56" t="s">
        <v>57</v>
      </c>
      <c r="HL11" s="57">
        <f t="shared" si="138"/>
        <v>11</v>
      </c>
      <c r="HM11" s="57">
        <f t="shared" si="139"/>
        <v>10</v>
      </c>
      <c r="HN11" s="75">
        <f t="shared" si="140"/>
        <v>8</v>
      </c>
      <c r="HO11" s="58">
        <f t="shared" si="141"/>
        <v>2</v>
      </c>
      <c r="HP11" s="58">
        <f t="shared" si="142"/>
        <v>0</v>
      </c>
      <c r="HQ11" s="59">
        <f t="shared" si="143"/>
        <v>0</v>
      </c>
      <c r="HR11" s="60">
        <v>7</v>
      </c>
      <c r="HS11" s="76">
        <v>18</v>
      </c>
      <c r="HT11" s="56" t="s">
        <v>57</v>
      </c>
      <c r="HU11" s="57">
        <f t="shared" si="144"/>
        <v>11</v>
      </c>
      <c r="HV11" s="57">
        <f t="shared" si="145"/>
        <v>10</v>
      </c>
      <c r="HW11" s="75">
        <f t="shared" si="146"/>
        <v>8</v>
      </c>
      <c r="HX11" s="58">
        <f t="shared" si="147"/>
        <v>2</v>
      </c>
      <c r="HY11" s="58">
        <f t="shared" si="148"/>
        <v>0</v>
      </c>
      <c r="HZ11" s="59">
        <f t="shared" si="149"/>
        <v>0</v>
      </c>
      <c r="IA11" s="60">
        <v>7</v>
      </c>
      <c r="IB11" s="76">
        <v>14</v>
      </c>
      <c r="IC11" s="56" t="s">
        <v>57</v>
      </c>
      <c r="ID11" s="57">
        <f t="shared" si="150"/>
        <v>7</v>
      </c>
      <c r="IE11" s="57">
        <f t="shared" si="151"/>
        <v>6</v>
      </c>
      <c r="IF11" s="75">
        <f t="shared" si="152"/>
        <v>6</v>
      </c>
      <c r="IG11" s="58">
        <f t="shared" si="153"/>
        <v>0</v>
      </c>
      <c r="IH11" s="58">
        <f t="shared" si="154"/>
        <v>0</v>
      </c>
      <c r="II11" s="59">
        <f t="shared" si="155"/>
        <v>0</v>
      </c>
      <c r="IJ11" s="60">
        <v>7</v>
      </c>
      <c r="IK11" s="76">
        <v>18</v>
      </c>
      <c r="IL11" s="56" t="s">
        <v>57</v>
      </c>
      <c r="IM11" s="57">
        <f t="shared" si="156"/>
        <v>11</v>
      </c>
      <c r="IN11" s="57">
        <f t="shared" si="157"/>
        <v>10</v>
      </c>
      <c r="IO11" s="75">
        <f t="shared" si="158"/>
        <v>8</v>
      </c>
      <c r="IP11" s="58">
        <f t="shared" si="159"/>
        <v>2</v>
      </c>
      <c r="IQ11" s="58">
        <f t="shared" si="160"/>
        <v>0</v>
      </c>
      <c r="IR11" s="59">
        <f t="shared" si="161"/>
        <v>0</v>
      </c>
      <c r="IS11" s="60">
        <v>7</v>
      </c>
      <c r="IT11" s="76">
        <v>18</v>
      </c>
      <c r="IU11" s="56" t="s">
        <v>57</v>
      </c>
      <c r="IV11" s="57">
        <f t="shared" si="162"/>
        <v>11</v>
      </c>
      <c r="IW11" s="57">
        <f t="shared" si="163"/>
        <v>10</v>
      </c>
      <c r="IX11" s="75">
        <f t="shared" si="164"/>
        <v>8</v>
      </c>
      <c r="IY11" s="58">
        <f t="shared" si="165"/>
        <v>2</v>
      </c>
      <c r="IZ11" s="58">
        <f t="shared" si="166"/>
        <v>0</v>
      </c>
      <c r="JA11" s="59">
        <f t="shared" si="167"/>
        <v>0</v>
      </c>
      <c r="JB11" s="60">
        <v>7</v>
      </c>
      <c r="JC11" s="76">
        <v>18</v>
      </c>
      <c r="JD11" s="56" t="s">
        <v>57</v>
      </c>
      <c r="JE11" s="57">
        <f t="shared" si="168"/>
        <v>11</v>
      </c>
      <c r="JF11" s="57">
        <f t="shared" si="169"/>
        <v>10</v>
      </c>
      <c r="JG11" s="75">
        <f t="shared" si="170"/>
        <v>8</v>
      </c>
      <c r="JH11" s="58">
        <f t="shared" si="171"/>
        <v>2</v>
      </c>
      <c r="JI11" s="58">
        <f t="shared" si="172"/>
        <v>0</v>
      </c>
      <c r="JJ11" s="59">
        <f t="shared" si="173"/>
        <v>0</v>
      </c>
      <c r="JK11" s="60">
        <v>0</v>
      </c>
      <c r="JL11" s="76">
        <v>0</v>
      </c>
      <c r="JM11" s="56" t="s">
        <v>58</v>
      </c>
      <c r="JN11" s="57">
        <f t="shared" si="174"/>
        <v>0</v>
      </c>
      <c r="JO11" s="57">
        <f t="shared" si="175"/>
        <v>0</v>
      </c>
      <c r="JP11" s="75">
        <f t="shared" si="176"/>
        <v>0</v>
      </c>
      <c r="JQ11" s="58">
        <f t="shared" si="177"/>
        <v>0</v>
      </c>
      <c r="JR11" s="58">
        <f t="shared" si="178"/>
        <v>0</v>
      </c>
      <c r="JS11" s="59">
        <f t="shared" si="179"/>
        <v>0</v>
      </c>
      <c r="JT11" s="60">
        <v>7</v>
      </c>
      <c r="JU11" s="76">
        <v>19</v>
      </c>
      <c r="JV11" s="56" t="s">
        <v>57</v>
      </c>
      <c r="JW11" s="57">
        <f t="shared" si="180"/>
        <v>12</v>
      </c>
      <c r="JX11" s="57">
        <f t="shared" si="181"/>
        <v>11</v>
      </c>
      <c r="JY11" s="75">
        <f t="shared" si="182"/>
        <v>8</v>
      </c>
      <c r="JZ11" s="58">
        <f t="shared" si="183"/>
        <v>2</v>
      </c>
      <c r="KA11" s="58">
        <f t="shared" si="184"/>
        <v>1</v>
      </c>
      <c r="KB11" s="59">
        <f t="shared" si="185"/>
        <v>0</v>
      </c>
      <c r="KC11" s="60">
        <v>7</v>
      </c>
      <c r="KD11" s="76">
        <v>16</v>
      </c>
      <c r="KE11" s="56" t="s">
        <v>57</v>
      </c>
      <c r="KF11" s="57">
        <f t="shared" si="186"/>
        <v>9</v>
      </c>
      <c r="KG11" s="57">
        <f t="shared" si="187"/>
        <v>8</v>
      </c>
      <c r="KH11" s="75">
        <f t="shared" si="188"/>
        <v>8</v>
      </c>
      <c r="KI11" s="58">
        <f t="shared" si="189"/>
        <v>0</v>
      </c>
      <c r="KJ11" s="58">
        <f t="shared" si="190"/>
        <v>0</v>
      </c>
      <c r="KK11" s="59">
        <f t="shared" si="191"/>
        <v>0</v>
      </c>
      <c r="KL11" s="60">
        <v>7</v>
      </c>
      <c r="KM11" s="76">
        <v>16</v>
      </c>
      <c r="KN11" s="56" t="s">
        <v>57</v>
      </c>
      <c r="KO11" s="57">
        <f t="shared" si="192"/>
        <v>9</v>
      </c>
      <c r="KP11" s="57">
        <f t="shared" si="193"/>
        <v>8</v>
      </c>
      <c r="KQ11" s="75">
        <f t="shared" si="194"/>
        <v>8</v>
      </c>
      <c r="KR11" s="58">
        <f t="shared" si="195"/>
        <v>0</v>
      </c>
      <c r="KS11" s="58">
        <f t="shared" si="196"/>
        <v>0</v>
      </c>
      <c r="KT11" s="59">
        <f t="shared" si="197"/>
        <v>0</v>
      </c>
      <c r="KU11" s="60">
        <v>7</v>
      </c>
      <c r="KV11" s="76">
        <v>16</v>
      </c>
      <c r="KW11" s="56" t="s">
        <v>57</v>
      </c>
      <c r="KX11" s="57">
        <f t="shared" si="198"/>
        <v>9</v>
      </c>
      <c r="KY11" s="57">
        <f t="shared" si="199"/>
        <v>8</v>
      </c>
      <c r="KZ11" s="75">
        <f t="shared" si="200"/>
        <v>8</v>
      </c>
      <c r="LA11" s="58">
        <f t="shared" si="201"/>
        <v>0</v>
      </c>
      <c r="LB11" s="58">
        <f t="shared" si="202"/>
        <v>0</v>
      </c>
      <c r="LC11" s="59">
        <f t="shared" si="203"/>
        <v>0</v>
      </c>
      <c r="LD11" s="60">
        <v>7</v>
      </c>
      <c r="LE11" s="76">
        <v>16</v>
      </c>
      <c r="LF11" s="56" t="s">
        <v>57</v>
      </c>
      <c r="LG11" s="57">
        <f t="shared" si="204"/>
        <v>9</v>
      </c>
      <c r="LH11" s="57">
        <f t="shared" si="205"/>
        <v>8</v>
      </c>
      <c r="LI11" s="75">
        <f t="shared" si="206"/>
        <v>8</v>
      </c>
      <c r="LJ11" s="58">
        <f t="shared" si="207"/>
        <v>0</v>
      </c>
      <c r="LK11" s="58">
        <f t="shared" si="208"/>
        <v>0</v>
      </c>
      <c r="LL11" s="59">
        <f t="shared" si="209"/>
        <v>0</v>
      </c>
      <c r="LM11" s="60">
        <v>7</v>
      </c>
      <c r="LN11" s="76">
        <v>16</v>
      </c>
      <c r="LO11" s="56" t="s">
        <v>57</v>
      </c>
      <c r="LP11" s="57">
        <f t="shared" si="210"/>
        <v>9</v>
      </c>
      <c r="LQ11" s="57">
        <f t="shared" si="211"/>
        <v>8</v>
      </c>
      <c r="LR11" s="75">
        <f t="shared" si="212"/>
        <v>8</v>
      </c>
      <c r="LS11" s="58">
        <f t="shared" si="213"/>
        <v>0</v>
      </c>
      <c r="LT11" s="58">
        <f t="shared" si="214"/>
        <v>0</v>
      </c>
      <c r="LU11" s="59">
        <f t="shared" si="215"/>
        <v>0</v>
      </c>
      <c r="LV11" s="60">
        <v>7</v>
      </c>
      <c r="LW11" s="76">
        <v>16</v>
      </c>
      <c r="LX11" s="56" t="s">
        <v>57</v>
      </c>
      <c r="LY11" s="57">
        <f t="shared" si="216"/>
        <v>9</v>
      </c>
      <c r="LZ11" s="57">
        <f t="shared" si="217"/>
        <v>8</v>
      </c>
      <c r="MA11" s="75">
        <f t="shared" si="218"/>
        <v>8</v>
      </c>
      <c r="MB11" s="58">
        <f t="shared" si="219"/>
        <v>0</v>
      </c>
      <c r="MC11" s="58">
        <f t="shared" si="220"/>
        <v>0</v>
      </c>
      <c r="MD11" s="59">
        <f t="shared" si="221"/>
        <v>0</v>
      </c>
      <c r="ME11" s="60">
        <v>7</v>
      </c>
      <c r="MF11" s="76">
        <v>16</v>
      </c>
      <c r="MG11" s="56" t="s">
        <v>57</v>
      </c>
      <c r="MH11" s="57">
        <f t="shared" si="222"/>
        <v>9</v>
      </c>
      <c r="MI11" s="57">
        <f t="shared" si="223"/>
        <v>8</v>
      </c>
      <c r="MJ11" s="75">
        <f t="shared" si="224"/>
        <v>8</v>
      </c>
      <c r="MK11" s="58">
        <f t="shared" si="225"/>
        <v>0</v>
      </c>
      <c r="ML11" s="58">
        <f t="shared" si="226"/>
        <v>0</v>
      </c>
      <c r="MM11" s="59">
        <f t="shared" si="227"/>
        <v>0</v>
      </c>
      <c r="MN11" s="60">
        <v>7</v>
      </c>
      <c r="MO11" s="76">
        <v>16</v>
      </c>
      <c r="MP11" s="56" t="s">
        <v>57</v>
      </c>
      <c r="MQ11" s="57">
        <f t="shared" si="228"/>
        <v>9</v>
      </c>
      <c r="MR11" s="57">
        <f t="shared" si="229"/>
        <v>8</v>
      </c>
      <c r="MS11" s="75">
        <f t="shared" si="230"/>
        <v>8</v>
      </c>
      <c r="MT11" s="58">
        <f t="shared" si="231"/>
        <v>0</v>
      </c>
      <c r="MU11" s="58">
        <f t="shared" si="232"/>
        <v>0</v>
      </c>
      <c r="MV11" s="59">
        <f t="shared" si="233"/>
        <v>0</v>
      </c>
      <c r="MW11" s="60">
        <v>7</v>
      </c>
      <c r="MX11" s="76">
        <v>16</v>
      </c>
      <c r="MY11" s="56" t="s">
        <v>57</v>
      </c>
      <c r="MZ11" s="57">
        <f t="shared" si="234"/>
        <v>9</v>
      </c>
      <c r="NA11" s="57">
        <f t="shared" si="235"/>
        <v>8</v>
      </c>
      <c r="NB11" s="75">
        <f t="shared" si="236"/>
        <v>8</v>
      </c>
      <c r="NC11" s="58">
        <f t="shared" si="237"/>
        <v>0</v>
      </c>
      <c r="ND11" s="58">
        <f t="shared" si="238"/>
        <v>0</v>
      </c>
      <c r="NE11" s="59">
        <f t="shared" si="239"/>
        <v>0</v>
      </c>
      <c r="NF11" s="60">
        <v>7</v>
      </c>
      <c r="NG11" s="76">
        <v>16</v>
      </c>
      <c r="NH11" s="56" t="s">
        <v>57</v>
      </c>
      <c r="NI11" s="57">
        <f t="shared" si="240"/>
        <v>9</v>
      </c>
      <c r="NJ11" s="57">
        <f t="shared" si="241"/>
        <v>8</v>
      </c>
      <c r="NK11" s="75">
        <f t="shared" si="242"/>
        <v>8</v>
      </c>
      <c r="NL11" s="58">
        <f t="shared" si="243"/>
        <v>0</v>
      </c>
      <c r="NM11" s="58">
        <f t="shared" si="244"/>
        <v>0</v>
      </c>
      <c r="NN11" s="59">
        <f t="shared" si="245"/>
        <v>0</v>
      </c>
      <c r="NO11" s="60">
        <v>7</v>
      </c>
      <c r="NP11" s="76">
        <v>16</v>
      </c>
      <c r="NQ11" s="56" t="s">
        <v>57</v>
      </c>
      <c r="NR11" s="57">
        <f t="shared" si="246"/>
        <v>9</v>
      </c>
      <c r="NS11" s="57">
        <f t="shared" si="247"/>
        <v>8</v>
      </c>
      <c r="NT11" s="75">
        <f t="shared" si="248"/>
        <v>8</v>
      </c>
      <c r="NU11" s="58">
        <f t="shared" si="249"/>
        <v>0</v>
      </c>
      <c r="NV11" s="58">
        <f t="shared" si="250"/>
        <v>0</v>
      </c>
      <c r="NW11" s="59">
        <f t="shared" si="251"/>
        <v>0</v>
      </c>
      <c r="NX11" s="60">
        <v>7</v>
      </c>
      <c r="NY11" s="76">
        <v>16</v>
      </c>
      <c r="NZ11" s="56" t="s">
        <v>57</v>
      </c>
      <c r="OA11" s="57">
        <f t="shared" si="252"/>
        <v>9</v>
      </c>
      <c r="OB11" s="57">
        <f t="shared" si="253"/>
        <v>8</v>
      </c>
      <c r="OC11" s="75">
        <f t="shared" si="254"/>
        <v>8</v>
      </c>
      <c r="OD11" s="58">
        <f t="shared" si="255"/>
        <v>0</v>
      </c>
      <c r="OE11" s="58">
        <f t="shared" si="256"/>
        <v>0</v>
      </c>
      <c r="OF11" s="59">
        <f t="shared" si="257"/>
        <v>0</v>
      </c>
      <c r="OG11" s="60">
        <v>0</v>
      </c>
      <c r="OH11" s="76">
        <v>0</v>
      </c>
      <c r="OI11" s="56" t="s">
        <v>58</v>
      </c>
      <c r="OJ11" s="57">
        <f t="shared" si="258"/>
        <v>0</v>
      </c>
      <c r="OK11" s="57">
        <f t="shared" si="259"/>
        <v>0</v>
      </c>
      <c r="OL11" s="75">
        <f t="shared" si="260"/>
        <v>0</v>
      </c>
      <c r="OM11" s="58">
        <f t="shared" si="261"/>
        <v>0</v>
      </c>
      <c r="ON11" s="58">
        <f t="shared" si="262"/>
        <v>0</v>
      </c>
      <c r="OO11" s="59">
        <f t="shared" si="263"/>
        <v>0</v>
      </c>
      <c r="OP11" s="60">
        <v>7</v>
      </c>
      <c r="OQ11" s="76">
        <v>16</v>
      </c>
      <c r="OR11" s="56" t="s">
        <v>57</v>
      </c>
      <c r="OS11" s="57">
        <f t="shared" si="264"/>
        <v>9</v>
      </c>
      <c r="OT11" s="57">
        <f t="shared" si="265"/>
        <v>8</v>
      </c>
      <c r="OU11" s="75">
        <f t="shared" si="266"/>
        <v>8</v>
      </c>
      <c r="OV11" s="58">
        <f t="shared" si="267"/>
        <v>0</v>
      </c>
      <c r="OW11" s="58">
        <f t="shared" si="268"/>
        <v>0</v>
      </c>
      <c r="OX11" s="59">
        <f t="shared" si="269"/>
        <v>0</v>
      </c>
      <c r="OY11" s="60">
        <v>0</v>
      </c>
      <c r="OZ11" s="76">
        <v>0</v>
      </c>
      <c r="PA11" s="56" t="s">
        <v>59</v>
      </c>
      <c r="PB11" s="57">
        <f t="shared" si="270"/>
        <v>0</v>
      </c>
      <c r="PC11" s="57">
        <f t="shared" si="271"/>
        <v>0</v>
      </c>
      <c r="PD11" s="75">
        <f t="shared" si="272"/>
        <v>0</v>
      </c>
      <c r="PE11" s="58">
        <f t="shared" si="273"/>
        <v>0</v>
      </c>
      <c r="PF11" s="58">
        <f t="shared" si="274"/>
        <v>0</v>
      </c>
      <c r="PG11" s="59">
        <f t="shared" si="275"/>
        <v>0</v>
      </c>
      <c r="PH11" s="60">
        <v>7</v>
      </c>
      <c r="PI11" s="76">
        <v>16</v>
      </c>
      <c r="PJ11" s="56" t="s">
        <v>57</v>
      </c>
      <c r="PK11" s="57">
        <f t="shared" si="276"/>
        <v>9</v>
      </c>
      <c r="PL11" s="57">
        <f t="shared" si="277"/>
        <v>8</v>
      </c>
      <c r="PM11" s="75">
        <f t="shared" si="278"/>
        <v>8</v>
      </c>
      <c r="PN11" s="58">
        <f t="shared" si="279"/>
        <v>0</v>
      </c>
      <c r="PO11" s="58">
        <f t="shared" si="280"/>
        <v>0</v>
      </c>
      <c r="PP11" s="59">
        <f t="shared" si="281"/>
        <v>0</v>
      </c>
      <c r="PQ11" s="77"/>
      <c r="PR11" s="87">
        <f t="shared" si="282"/>
        <v>26</v>
      </c>
      <c r="PS11" s="88">
        <f t="shared" si="283"/>
        <v>3</v>
      </c>
      <c r="PT11" s="88">
        <f t="shared" si="284"/>
        <v>1</v>
      </c>
      <c r="PU11" s="89">
        <f t="shared" si="285"/>
        <v>30</v>
      </c>
      <c r="PV11" s="81">
        <f t="shared" si="286"/>
        <v>0</v>
      </c>
      <c r="PW11" s="90"/>
      <c r="PX11" s="90"/>
      <c r="PY11" s="81">
        <f t="shared" si="287"/>
        <v>0</v>
      </c>
      <c r="PZ11" s="90"/>
      <c r="QA11" s="90"/>
      <c r="QB11" s="83">
        <f t="shared" si="288"/>
        <v>0</v>
      </c>
      <c r="QC11" s="90"/>
      <c r="QD11" s="90"/>
      <c r="QE11" s="83">
        <f t="shared" si="289"/>
        <v>0</v>
      </c>
      <c r="QF11" s="90"/>
      <c r="QG11" s="90"/>
      <c r="QH11" s="83">
        <f t="shared" si="290"/>
        <v>0</v>
      </c>
      <c r="QI11" s="90"/>
      <c r="QJ11" s="90"/>
      <c r="QK11" s="83">
        <f t="shared" si="291"/>
        <v>0</v>
      </c>
      <c r="QL11" s="90"/>
      <c r="QM11" s="90"/>
      <c r="QN11" s="83">
        <f t="shared" si="292"/>
        <v>0</v>
      </c>
      <c r="QO11" s="90"/>
      <c r="QP11" s="90"/>
      <c r="QQ11" s="90">
        <f t="shared" si="293"/>
        <v>30</v>
      </c>
      <c r="QR11" s="90"/>
      <c r="QS11" s="91">
        <f t="shared" si="294"/>
        <v>48</v>
      </c>
      <c r="QT11" s="91">
        <f t="shared" si="295"/>
        <v>1</v>
      </c>
      <c r="QU11" s="91"/>
      <c r="QV11" s="92"/>
      <c r="QW11" s="92"/>
      <c r="QX11" s="92"/>
      <c r="QY11" s="92"/>
      <c r="QZ11" s="92"/>
      <c r="RA11" s="92"/>
      <c r="RB11" s="92"/>
      <c r="RC11" s="92"/>
      <c r="RD11" s="92"/>
      <c r="RE11" s="92"/>
      <c r="RF11" s="92"/>
      <c r="RG11" s="93">
        <v>0</v>
      </c>
    </row>
    <row r="12" spans="1:475" s="68" customFormat="1" ht="15.9" hidden="1" customHeight="1">
      <c r="A12" s="46">
        <f t="shared" si="296"/>
        <v>3</v>
      </c>
      <c r="B12" s="47" t="s">
        <v>62</v>
      </c>
      <c r="C12" s="74"/>
      <c r="D12" s="50" t="s">
        <v>53</v>
      </c>
      <c r="E12" s="50" t="s">
        <v>63</v>
      </c>
      <c r="F12" s="50" t="s">
        <v>64</v>
      </c>
      <c r="G12" s="51">
        <v>44263</v>
      </c>
      <c r="H12" s="51">
        <v>44264</v>
      </c>
      <c r="I12" s="51"/>
      <c r="J12" s="60">
        <v>7</v>
      </c>
      <c r="K12" s="57">
        <v>18</v>
      </c>
      <c r="L12" s="56" t="s">
        <v>57</v>
      </c>
      <c r="M12" s="57">
        <f t="shared" si="0"/>
        <v>11</v>
      </c>
      <c r="N12" s="57">
        <f t="shared" si="1"/>
        <v>10</v>
      </c>
      <c r="O12" s="75">
        <f t="shared" si="2"/>
        <v>8</v>
      </c>
      <c r="P12" s="58">
        <f t="shared" si="3"/>
        <v>2</v>
      </c>
      <c r="Q12" s="58">
        <f t="shared" si="4"/>
        <v>0</v>
      </c>
      <c r="R12" s="59">
        <f t="shared" si="5"/>
        <v>0</v>
      </c>
      <c r="S12" s="60">
        <v>0</v>
      </c>
      <c r="T12" s="57">
        <v>0</v>
      </c>
      <c r="U12" s="56" t="s">
        <v>58</v>
      </c>
      <c r="V12" s="57">
        <f t="shared" si="6"/>
        <v>0</v>
      </c>
      <c r="W12" s="57">
        <f t="shared" si="7"/>
        <v>0</v>
      </c>
      <c r="X12" s="75">
        <f t="shared" si="8"/>
        <v>0</v>
      </c>
      <c r="Y12" s="58">
        <f t="shared" si="9"/>
        <v>0</v>
      </c>
      <c r="Z12" s="58">
        <f t="shared" si="10"/>
        <v>0</v>
      </c>
      <c r="AA12" s="59">
        <f t="shared" si="11"/>
        <v>0</v>
      </c>
      <c r="AB12" s="60">
        <v>7</v>
      </c>
      <c r="AC12" s="57">
        <v>19</v>
      </c>
      <c r="AD12" s="56" t="s">
        <v>57</v>
      </c>
      <c r="AE12" s="57">
        <f t="shared" si="12"/>
        <v>12</v>
      </c>
      <c r="AF12" s="57">
        <f t="shared" si="13"/>
        <v>11</v>
      </c>
      <c r="AG12" s="75">
        <f t="shared" si="14"/>
        <v>8</v>
      </c>
      <c r="AH12" s="58">
        <f t="shared" si="15"/>
        <v>2</v>
      </c>
      <c r="AI12" s="58">
        <f t="shared" si="16"/>
        <v>1</v>
      </c>
      <c r="AJ12" s="59">
        <f t="shared" si="17"/>
        <v>0</v>
      </c>
      <c r="AK12" s="60">
        <v>7</v>
      </c>
      <c r="AL12" s="57">
        <v>19</v>
      </c>
      <c r="AM12" s="56" t="s">
        <v>57</v>
      </c>
      <c r="AN12" s="57">
        <f t="shared" si="18"/>
        <v>12</v>
      </c>
      <c r="AO12" s="57">
        <f t="shared" si="19"/>
        <v>11</v>
      </c>
      <c r="AP12" s="58">
        <f t="shared" si="20"/>
        <v>8</v>
      </c>
      <c r="AQ12" s="58">
        <f t="shared" si="21"/>
        <v>2</v>
      </c>
      <c r="AR12" s="58">
        <f t="shared" si="22"/>
        <v>1</v>
      </c>
      <c r="AS12" s="59">
        <f t="shared" si="23"/>
        <v>0</v>
      </c>
      <c r="AT12" s="60">
        <v>7</v>
      </c>
      <c r="AU12" s="57">
        <v>18</v>
      </c>
      <c r="AV12" s="56" t="s">
        <v>57</v>
      </c>
      <c r="AW12" s="57">
        <f t="shared" si="24"/>
        <v>11</v>
      </c>
      <c r="AX12" s="57">
        <f t="shared" si="25"/>
        <v>10</v>
      </c>
      <c r="AY12" s="58">
        <f t="shared" si="26"/>
        <v>8</v>
      </c>
      <c r="AZ12" s="58">
        <f t="shared" si="27"/>
        <v>2</v>
      </c>
      <c r="BA12" s="58">
        <f t="shared" si="28"/>
        <v>0</v>
      </c>
      <c r="BB12" s="59">
        <f t="shared" si="29"/>
        <v>0</v>
      </c>
      <c r="BC12" s="60">
        <v>7</v>
      </c>
      <c r="BD12" s="57">
        <v>18</v>
      </c>
      <c r="BE12" s="56" t="s">
        <v>57</v>
      </c>
      <c r="BF12" s="57">
        <f t="shared" si="30"/>
        <v>11</v>
      </c>
      <c r="BG12" s="57">
        <f t="shared" si="31"/>
        <v>10</v>
      </c>
      <c r="BH12" s="75">
        <f t="shared" si="32"/>
        <v>8</v>
      </c>
      <c r="BI12" s="58">
        <f t="shared" si="33"/>
        <v>2</v>
      </c>
      <c r="BJ12" s="58">
        <f t="shared" si="34"/>
        <v>0</v>
      </c>
      <c r="BK12" s="59">
        <f t="shared" si="35"/>
        <v>0</v>
      </c>
      <c r="BL12" s="60">
        <v>7</v>
      </c>
      <c r="BM12" s="57">
        <v>18</v>
      </c>
      <c r="BN12" s="56" t="s">
        <v>57</v>
      </c>
      <c r="BO12" s="57">
        <f t="shared" si="36"/>
        <v>11</v>
      </c>
      <c r="BP12" s="57">
        <f t="shared" si="37"/>
        <v>10</v>
      </c>
      <c r="BQ12" s="75">
        <f t="shared" si="38"/>
        <v>8</v>
      </c>
      <c r="BR12" s="58">
        <f t="shared" si="39"/>
        <v>2</v>
      </c>
      <c r="BS12" s="58">
        <f t="shared" si="40"/>
        <v>0</v>
      </c>
      <c r="BT12" s="59">
        <f t="shared" si="41"/>
        <v>0</v>
      </c>
      <c r="BU12" s="60">
        <v>7</v>
      </c>
      <c r="BV12" s="57">
        <v>16</v>
      </c>
      <c r="BW12" s="56" t="s">
        <v>57</v>
      </c>
      <c r="BX12" s="57">
        <f t="shared" si="42"/>
        <v>9</v>
      </c>
      <c r="BY12" s="57">
        <f t="shared" si="43"/>
        <v>8</v>
      </c>
      <c r="BZ12" s="75">
        <f t="shared" si="44"/>
        <v>8</v>
      </c>
      <c r="CA12" s="58">
        <f t="shared" si="45"/>
        <v>0</v>
      </c>
      <c r="CB12" s="58">
        <f t="shared" si="46"/>
        <v>0</v>
      </c>
      <c r="CC12" s="59">
        <f t="shared" si="47"/>
        <v>0</v>
      </c>
      <c r="CD12" s="60">
        <v>0</v>
      </c>
      <c r="CE12" s="57">
        <v>0</v>
      </c>
      <c r="CF12" s="56" t="s">
        <v>58</v>
      </c>
      <c r="CG12" s="57">
        <f t="shared" si="48"/>
        <v>0</v>
      </c>
      <c r="CH12" s="57">
        <f t="shared" si="49"/>
        <v>0</v>
      </c>
      <c r="CI12" s="75">
        <f t="shared" si="50"/>
        <v>0</v>
      </c>
      <c r="CJ12" s="58">
        <f t="shared" si="51"/>
        <v>0</v>
      </c>
      <c r="CK12" s="58">
        <f t="shared" si="52"/>
        <v>0</v>
      </c>
      <c r="CL12" s="59">
        <f t="shared" si="53"/>
        <v>0</v>
      </c>
      <c r="CM12" s="60">
        <v>7</v>
      </c>
      <c r="CN12" s="57">
        <v>18</v>
      </c>
      <c r="CO12" s="56" t="s">
        <v>57</v>
      </c>
      <c r="CP12" s="57">
        <f t="shared" si="54"/>
        <v>11</v>
      </c>
      <c r="CQ12" s="57">
        <f t="shared" si="55"/>
        <v>10</v>
      </c>
      <c r="CR12" s="75">
        <f t="shared" si="56"/>
        <v>8</v>
      </c>
      <c r="CS12" s="58">
        <f t="shared" si="57"/>
        <v>2</v>
      </c>
      <c r="CT12" s="58">
        <f t="shared" si="58"/>
        <v>0</v>
      </c>
      <c r="CU12" s="59">
        <f t="shared" si="59"/>
        <v>0</v>
      </c>
      <c r="CV12" s="60">
        <v>7</v>
      </c>
      <c r="CW12" s="57">
        <v>18</v>
      </c>
      <c r="CX12" s="56" t="s">
        <v>57</v>
      </c>
      <c r="CY12" s="57">
        <f t="shared" si="60"/>
        <v>11</v>
      </c>
      <c r="CZ12" s="57">
        <f t="shared" si="61"/>
        <v>10</v>
      </c>
      <c r="DA12" s="58">
        <f t="shared" si="62"/>
        <v>8</v>
      </c>
      <c r="DB12" s="58">
        <f t="shared" si="63"/>
        <v>2</v>
      </c>
      <c r="DC12" s="58">
        <f t="shared" si="64"/>
        <v>0</v>
      </c>
      <c r="DD12" s="59">
        <f t="shared" si="65"/>
        <v>0</v>
      </c>
      <c r="DE12" s="60">
        <v>7</v>
      </c>
      <c r="DF12" s="57">
        <v>17</v>
      </c>
      <c r="DG12" s="56" t="s">
        <v>57</v>
      </c>
      <c r="DH12" s="57">
        <f t="shared" si="66"/>
        <v>10</v>
      </c>
      <c r="DI12" s="57">
        <f t="shared" si="67"/>
        <v>9</v>
      </c>
      <c r="DJ12" s="58">
        <f t="shared" si="68"/>
        <v>8</v>
      </c>
      <c r="DK12" s="58">
        <f t="shared" si="69"/>
        <v>1</v>
      </c>
      <c r="DL12" s="58">
        <f t="shared" si="70"/>
        <v>0</v>
      </c>
      <c r="DM12" s="59">
        <f t="shared" si="71"/>
        <v>0</v>
      </c>
      <c r="DN12" s="60">
        <v>7</v>
      </c>
      <c r="DO12" s="57">
        <v>17</v>
      </c>
      <c r="DP12" s="56" t="s">
        <v>57</v>
      </c>
      <c r="DQ12" s="57">
        <f t="shared" si="72"/>
        <v>10</v>
      </c>
      <c r="DR12" s="57">
        <f t="shared" si="73"/>
        <v>9</v>
      </c>
      <c r="DS12" s="75">
        <f t="shared" si="74"/>
        <v>8</v>
      </c>
      <c r="DT12" s="58">
        <f t="shared" si="75"/>
        <v>1</v>
      </c>
      <c r="DU12" s="58">
        <f t="shared" si="76"/>
        <v>0</v>
      </c>
      <c r="DV12" s="59">
        <f t="shared" si="77"/>
        <v>0</v>
      </c>
      <c r="DW12" s="60">
        <v>7</v>
      </c>
      <c r="DX12" s="57">
        <v>17</v>
      </c>
      <c r="DY12" s="56" t="s">
        <v>57</v>
      </c>
      <c r="DZ12" s="57">
        <f t="shared" si="78"/>
        <v>10</v>
      </c>
      <c r="EA12" s="57">
        <f t="shared" si="79"/>
        <v>9</v>
      </c>
      <c r="EB12" s="75">
        <f t="shared" si="80"/>
        <v>8</v>
      </c>
      <c r="EC12" s="58">
        <f t="shared" si="81"/>
        <v>1</v>
      </c>
      <c r="ED12" s="58">
        <f t="shared" si="82"/>
        <v>0</v>
      </c>
      <c r="EE12" s="59">
        <f t="shared" si="83"/>
        <v>0</v>
      </c>
      <c r="EF12" s="60">
        <v>7</v>
      </c>
      <c r="EG12" s="57">
        <v>16</v>
      </c>
      <c r="EH12" s="56" t="s">
        <v>57</v>
      </c>
      <c r="EI12" s="57">
        <f t="shared" si="84"/>
        <v>9</v>
      </c>
      <c r="EJ12" s="57">
        <f t="shared" si="85"/>
        <v>8</v>
      </c>
      <c r="EK12" s="75">
        <f t="shared" si="86"/>
        <v>8</v>
      </c>
      <c r="EL12" s="58">
        <f t="shared" si="87"/>
        <v>0</v>
      </c>
      <c r="EM12" s="58">
        <f t="shared" si="88"/>
        <v>0</v>
      </c>
      <c r="EN12" s="59">
        <f t="shared" si="89"/>
        <v>0</v>
      </c>
      <c r="EO12" s="60">
        <v>0</v>
      </c>
      <c r="EP12" s="57">
        <v>0</v>
      </c>
      <c r="EQ12" s="56" t="s">
        <v>58</v>
      </c>
      <c r="ER12" s="57">
        <f t="shared" si="90"/>
        <v>0</v>
      </c>
      <c r="ES12" s="57">
        <f t="shared" si="91"/>
        <v>0</v>
      </c>
      <c r="ET12" s="75">
        <f t="shared" si="92"/>
        <v>0</v>
      </c>
      <c r="EU12" s="58">
        <f t="shared" si="93"/>
        <v>0</v>
      </c>
      <c r="EV12" s="58">
        <f t="shared" si="94"/>
        <v>0</v>
      </c>
      <c r="EW12" s="59">
        <f t="shared" si="95"/>
        <v>0</v>
      </c>
      <c r="EX12" s="60">
        <v>7</v>
      </c>
      <c r="EY12" s="57">
        <v>18</v>
      </c>
      <c r="EZ12" s="56" t="s">
        <v>57</v>
      </c>
      <c r="FA12" s="57">
        <f t="shared" si="96"/>
        <v>11</v>
      </c>
      <c r="FB12" s="57">
        <f t="shared" si="97"/>
        <v>10</v>
      </c>
      <c r="FC12" s="75">
        <f t="shared" si="98"/>
        <v>8</v>
      </c>
      <c r="FD12" s="58">
        <f t="shared" si="99"/>
        <v>2</v>
      </c>
      <c r="FE12" s="58">
        <f t="shared" si="100"/>
        <v>0</v>
      </c>
      <c r="FF12" s="59">
        <f t="shared" si="101"/>
        <v>0</v>
      </c>
      <c r="FG12" s="60">
        <v>7</v>
      </c>
      <c r="FH12" s="57">
        <v>18</v>
      </c>
      <c r="FI12" s="56" t="s">
        <v>57</v>
      </c>
      <c r="FJ12" s="57">
        <f t="shared" si="102"/>
        <v>11</v>
      </c>
      <c r="FK12" s="57">
        <f t="shared" si="103"/>
        <v>10</v>
      </c>
      <c r="FL12" s="75">
        <f t="shared" si="104"/>
        <v>8</v>
      </c>
      <c r="FM12" s="58">
        <f t="shared" si="105"/>
        <v>2</v>
      </c>
      <c r="FN12" s="58">
        <f t="shared" si="106"/>
        <v>0</v>
      </c>
      <c r="FO12" s="59">
        <f t="shared" si="107"/>
        <v>0</v>
      </c>
      <c r="FP12" s="60">
        <v>7</v>
      </c>
      <c r="FQ12" s="57">
        <v>17</v>
      </c>
      <c r="FR12" s="56" t="s">
        <v>57</v>
      </c>
      <c r="FS12" s="57">
        <f t="shared" si="108"/>
        <v>10</v>
      </c>
      <c r="FT12" s="57">
        <f t="shared" si="109"/>
        <v>9</v>
      </c>
      <c r="FU12" s="58">
        <f t="shared" si="110"/>
        <v>8</v>
      </c>
      <c r="FV12" s="58">
        <f t="shared" si="111"/>
        <v>1</v>
      </c>
      <c r="FW12" s="58">
        <f t="shared" si="112"/>
        <v>0</v>
      </c>
      <c r="FX12" s="59">
        <f t="shared" si="113"/>
        <v>0</v>
      </c>
      <c r="FY12" s="60">
        <v>7</v>
      </c>
      <c r="FZ12" s="57">
        <v>17</v>
      </c>
      <c r="GA12" s="56" t="s">
        <v>57</v>
      </c>
      <c r="GB12" s="57">
        <f t="shared" si="114"/>
        <v>10</v>
      </c>
      <c r="GC12" s="57">
        <f t="shared" si="115"/>
        <v>9</v>
      </c>
      <c r="GD12" s="75">
        <f t="shared" si="116"/>
        <v>8</v>
      </c>
      <c r="GE12" s="58">
        <f t="shared" si="117"/>
        <v>1</v>
      </c>
      <c r="GF12" s="58">
        <f t="shared" si="118"/>
        <v>0</v>
      </c>
      <c r="GG12" s="59">
        <f t="shared" si="119"/>
        <v>0</v>
      </c>
      <c r="GH12" s="60">
        <v>7</v>
      </c>
      <c r="GI12" s="57">
        <v>17</v>
      </c>
      <c r="GJ12" s="56" t="s">
        <v>57</v>
      </c>
      <c r="GK12" s="57">
        <f t="shared" si="120"/>
        <v>10</v>
      </c>
      <c r="GL12" s="57">
        <f t="shared" si="121"/>
        <v>9</v>
      </c>
      <c r="GM12" s="75">
        <f t="shared" si="122"/>
        <v>8</v>
      </c>
      <c r="GN12" s="58">
        <f t="shared" si="123"/>
        <v>1</v>
      </c>
      <c r="GO12" s="58">
        <f t="shared" si="124"/>
        <v>0</v>
      </c>
      <c r="GP12" s="59">
        <f t="shared" si="125"/>
        <v>0</v>
      </c>
      <c r="GQ12" s="60">
        <v>7</v>
      </c>
      <c r="GR12" s="57">
        <v>16</v>
      </c>
      <c r="GS12" s="56" t="s">
        <v>57</v>
      </c>
      <c r="GT12" s="57">
        <f t="shared" si="126"/>
        <v>9</v>
      </c>
      <c r="GU12" s="57">
        <f t="shared" si="127"/>
        <v>8</v>
      </c>
      <c r="GV12" s="75">
        <f t="shared" si="128"/>
        <v>8</v>
      </c>
      <c r="GW12" s="58">
        <f t="shared" si="129"/>
        <v>0</v>
      </c>
      <c r="GX12" s="58">
        <f t="shared" si="130"/>
        <v>0</v>
      </c>
      <c r="GY12" s="59">
        <f t="shared" si="131"/>
        <v>0</v>
      </c>
      <c r="GZ12" s="60">
        <v>0</v>
      </c>
      <c r="HA12" s="57">
        <v>0</v>
      </c>
      <c r="HB12" s="56" t="s">
        <v>58</v>
      </c>
      <c r="HC12" s="57">
        <f t="shared" si="132"/>
        <v>0</v>
      </c>
      <c r="HD12" s="57">
        <f t="shared" si="133"/>
        <v>0</v>
      </c>
      <c r="HE12" s="75">
        <f t="shared" si="134"/>
        <v>0</v>
      </c>
      <c r="HF12" s="58">
        <f t="shared" si="135"/>
        <v>0</v>
      </c>
      <c r="HG12" s="58">
        <f t="shared" si="136"/>
        <v>0</v>
      </c>
      <c r="HH12" s="59">
        <f t="shared" si="137"/>
        <v>0</v>
      </c>
      <c r="HI12" s="60">
        <v>7</v>
      </c>
      <c r="HJ12" s="57">
        <v>18</v>
      </c>
      <c r="HK12" s="56" t="s">
        <v>57</v>
      </c>
      <c r="HL12" s="57">
        <f t="shared" si="138"/>
        <v>11</v>
      </c>
      <c r="HM12" s="57">
        <f t="shared" si="139"/>
        <v>10</v>
      </c>
      <c r="HN12" s="75">
        <f t="shared" si="140"/>
        <v>8</v>
      </c>
      <c r="HO12" s="58">
        <f t="shared" si="141"/>
        <v>2</v>
      </c>
      <c r="HP12" s="58">
        <f t="shared" si="142"/>
        <v>0</v>
      </c>
      <c r="HQ12" s="59">
        <f t="shared" si="143"/>
        <v>0</v>
      </c>
      <c r="HR12" s="60">
        <v>7</v>
      </c>
      <c r="HS12" s="57">
        <v>18</v>
      </c>
      <c r="HT12" s="56" t="s">
        <v>57</v>
      </c>
      <c r="HU12" s="57">
        <f t="shared" si="144"/>
        <v>11</v>
      </c>
      <c r="HV12" s="57">
        <f t="shared" si="145"/>
        <v>10</v>
      </c>
      <c r="HW12" s="75">
        <f t="shared" si="146"/>
        <v>8</v>
      </c>
      <c r="HX12" s="58">
        <f t="shared" si="147"/>
        <v>2</v>
      </c>
      <c r="HY12" s="58">
        <f t="shared" si="148"/>
        <v>0</v>
      </c>
      <c r="HZ12" s="59">
        <f t="shared" si="149"/>
        <v>0</v>
      </c>
      <c r="IA12" s="60">
        <v>7</v>
      </c>
      <c r="IB12" s="57">
        <v>17</v>
      </c>
      <c r="IC12" s="56" t="s">
        <v>57</v>
      </c>
      <c r="ID12" s="57">
        <f t="shared" si="150"/>
        <v>10</v>
      </c>
      <c r="IE12" s="57">
        <f t="shared" si="151"/>
        <v>9</v>
      </c>
      <c r="IF12" s="75">
        <f t="shared" si="152"/>
        <v>8</v>
      </c>
      <c r="IG12" s="58">
        <f t="shared" si="153"/>
        <v>1</v>
      </c>
      <c r="IH12" s="58">
        <f t="shared" si="154"/>
        <v>0</v>
      </c>
      <c r="II12" s="59">
        <f t="shared" si="155"/>
        <v>0</v>
      </c>
      <c r="IJ12" s="60">
        <v>7</v>
      </c>
      <c r="IK12" s="57">
        <v>17</v>
      </c>
      <c r="IL12" s="56" t="s">
        <v>57</v>
      </c>
      <c r="IM12" s="57">
        <f t="shared" si="156"/>
        <v>10</v>
      </c>
      <c r="IN12" s="57">
        <f t="shared" si="157"/>
        <v>9</v>
      </c>
      <c r="IO12" s="75">
        <f t="shared" si="158"/>
        <v>8</v>
      </c>
      <c r="IP12" s="58">
        <f t="shared" si="159"/>
        <v>1</v>
      </c>
      <c r="IQ12" s="58">
        <f t="shared" si="160"/>
        <v>0</v>
      </c>
      <c r="IR12" s="59">
        <f t="shared" si="161"/>
        <v>0</v>
      </c>
      <c r="IS12" s="60">
        <v>7</v>
      </c>
      <c r="IT12" s="57">
        <v>17</v>
      </c>
      <c r="IU12" s="56" t="s">
        <v>57</v>
      </c>
      <c r="IV12" s="57">
        <f t="shared" si="162"/>
        <v>10</v>
      </c>
      <c r="IW12" s="57">
        <f t="shared" si="163"/>
        <v>9</v>
      </c>
      <c r="IX12" s="75">
        <f t="shared" si="164"/>
        <v>8</v>
      </c>
      <c r="IY12" s="58">
        <f t="shared" si="165"/>
        <v>1</v>
      </c>
      <c r="IZ12" s="58">
        <f t="shared" si="166"/>
        <v>0</v>
      </c>
      <c r="JA12" s="59">
        <f t="shared" si="167"/>
        <v>0</v>
      </c>
      <c r="JB12" s="60">
        <v>7</v>
      </c>
      <c r="JC12" s="57">
        <v>16</v>
      </c>
      <c r="JD12" s="56" t="s">
        <v>57</v>
      </c>
      <c r="JE12" s="57">
        <f t="shared" si="168"/>
        <v>9</v>
      </c>
      <c r="JF12" s="57">
        <f t="shared" si="169"/>
        <v>8</v>
      </c>
      <c r="JG12" s="75">
        <f t="shared" si="170"/>
        <v>8</v>
      </c>
      <c r="JH12" s="58">
        <f t="shared" si="171"/>
        <v>0</v>
      </c>
      <c r="JI12" s="58">
        <f t="shared" si="172"/>
        <v>0</v>
      </c>
      <c r="JJ12" s="59">
        <f t="shared" si="173"/>
        <v>0</v>
      </c>
      <c r="JK12" s="60">
        <v>0</v>
      </c>
      <c r="JL12" s="76">
        <v>0</v>
      </c>
      <c r="JM12" s="56" t="s">
        <v>58</v>
      </c>
      <c r="JN12" s="57">
        <f t="shared" si="174"/>
        <v>0</v>
      </c>
      <c r="JO12" s="57">
        <f t="shared" si="175"/>
        <v>0</v>
      </c>
      <c r="JP12" s="75">
        <f t="shared" si="176"/>
        <v>0</v>
      </c>
      <c r="JQ12" s="58">
        <f t="shared" si="177"/>
        <v>0</v>
      </c>
      <c r="JR12" s="58">
        <f t="shared" si="178"/>
        <v>0</v>
      </c>
      <c r="JS12" s="59">
        <f t="shared" si="179"/>
        <v>0</v>
      </c>
      <c r="JT12" s="60">
        <v>7</v>
      </c>
      <c r="JU12" s="76">
        <v>18</v>
      </c>
      <c r="JV12" s="56" t="s">
        <v>57</v>
      </c>
      <c r="JW12" s="57">
        <f t="shared" si="180"/>
        <v>11</v>
      </c>
      <c r="JX12" s="57">
        <f t="shared" si="181"/>
        <v>10</v>
      </c>
      <c r="JY12" s="75">
        <f t="shared" si="182"/>
        <v>8</v>
      </c>
      <c r="JZ12" s="58">
        <f t="shared" si="183"/>
        <v>2</v>
      </c>
      <c r="KA12" s="58">
        <f t="shared" si="184"/>
        <v>0</v>
      </c>
      <c r="KB12" s="59">
        <f t="shared" si="185"/>
        <v>0</v>
      </c>
      <c r="KC12" s="60">
        <v>7</v>
      </c>
      <c r="KD12" s="76">
        <v>16</v>
      </c>
      <c r="KE12" s="56" t="s">
        <v>57</v>
      </c>
      <c r="KF12" s="57">
        <f t="shared" si="186"/>
        <v>9</v>
      </c>
      <c r="KG12" s="57">
        <f t="shared" si="187"/>
        <v>8</v>
      </c>
      <c r="KH12" s="75">
        <f t="shared" si="188"/>
        <v>8</v>
      </c>
      <c r="KI12" s="58">
        <f t="shared" si="189"/>
        <v>0</v>
      </c>
      <c r="KJ12" s="58">
        <f t="shared" si="190"/>
        <v>0</v>
      </c>
      <c r="KK12" s="59">
        <f t="shared" si="191"/>
        <v>0</v>
      </c>
      <c r="KL12" s="60">
        <v>7</v>
      </c>
      <c r="KM12" s="76">
        <v>16</v>
      </c>
      <c r="KN12" s="56" t="s">
        <v>57</v>
      </c>
      <c r="KO12" s="57">
        <f t="shared" si="192"/>
        <v>9</v>
      </c>
      <c r="KP12" s="57">
        <f t="shared" si="193"/>
        <v>8</v>
      </c>
      <c r="KQ12" s="75">
        <f t="shared" si="194"/>
        <v>8</v>
      </c>
      <c r="KR12" s="58">
        <f t="shared" si="195"/>
        <v>0</v>
      </c>
      <c r="KS12" s="58">
        <f t="shared" si="196"/>
        <v>0</v>
      </c>
      <c r="KT12" s="59">
        <f t="shared" si="197"/>
        <v>0</v>
      </c>
      <c r="KU12" s="60">
        <v>7</v>
      </c>
      <c r="KV12" s="76">
        <v>16</v>
      </c>
      <c r="KW12" s="56" t="s">
        <v>57</v>
      </c>
      <c r="KX12" s="57">
        <f t="shared" si="198"/>
        <v>9</v>
      </c>
      <c r="KY12" s="57">
        <f t="shared" si="199"/>
        <v>8</v>
      </c>
      <c r="KZ12" s="75">
        <f t="shared" si="200"/>
        <v>8</v>
      </c>
      <c r="LA12" s="58">
        <f t="shared" si="201"/>
        <v>0</v>
      </c>
      <c r="LB12" s="58">
        <f t="shared" si="202"/>
        <v>0</v>
      </c>
      <c r="LC12" s="59">
        <f t="shared" si="203"/>
        <v>0</v>
      </c>
      <c r="LD12" s="60">
        <v>7</v>
      </c>
      <c r="LE12" s="76">
        <v>16</v>
      </c>
      <c r="LF12" s="56" t="s">
        <v>57</v>
      </c>
      <c r="LG12" s="57">
        <f t="shared" si="204"/>
        <v>9</v>
      </c>
      <c r="LH12" s="57">
        <f t="shared" si="205"/>
        <v>8</v>
      </c>
      <c r="LI12" s="75">
        <f t="shared" si="206"/>
        <v>8</v>
      </c>
      <c r="LJ12" s="58">
        <f t="shared" si="207"/>
        <v>0</v>
      </c>
      <c r="LK12" s="58">
        <f t="shared" si="208"/>
        <v>0</v>
      </c>
      <c r="LL12" s="59">
        <f t="shared" si="209"/>
        <v>0</v>
      </c>
      <c r="LM12" s="60">
        <v>7</v>
      </c>
      <c r="LN12" s="76">
        <v>16</v>
      </c>
      <c r="LO12" s="56" t="s">
        <v>57</v>
      </c>
      <c r="LP12" s="57">
        <f t="shared" si="210"/>
        <v>9</v>
      </c>
      <c r="LQ12" s="57">
        <f t="shared" si="211"/>
        <v>8</v>
      </c>
      <c r="LR12" s="75">
        <f t="shared" si="212"/>
        <v>8</v>
      </c>
      <c r="LS12" s="58">
        <f t="shared" si="213"/>
        <v>0</v>
      </c>
      <c r="LT12" s="58">
        <f t="shared" si="214"/>
        <v>0</v>
      </c>
      <c r="LU12" s="59">
        <f t="shared" si="215"/>
        <v>0</v>
      </c>
      <c r="LV12" s="60">
        <v>7</v>
      </c>
      <c r="LW12" s="76">
        <v>16</v>
      </c>
      <c r="LX12" s="56" t="s">
        <v>57</v>
      </c>
      <c r="LY12" s="57">
        <f t="shared" si="216"/>
        <v>9</v>
      </c>
      <c r="LZ12" s="57">
        <f t="shared" si="217"/>
        <v>8</v>
      </c>
      <c r="MA12" s="75">
        <f t="shared" si="218"/>
        <v>8</v>
      </c>
      <c r="MB12" s="58">
        <f t="shared" si="219"/>
        <v>0</v>
      </c>
      <c r="MC12" s="58">
        <f t="shared" si="220"/>
        <v>0</v>
      </c>
      <c r="MD12" s="59">
        <f t="shared" si="221"/>
        <v>0</v>
      </c>
      <c r="ME12" s="60">
        <v>7</v>
      </c>
      <c r="MF12" s="76">
        <v>16</v>
      </c>
      <c r="MG12" s="56" t="s">
        <v>57</v>
      </c>
      <c r="MH12" s="57">
        <f t="shared" si="222"/>
        <v>9</v>
      </c>
      <c r="MI12" s="57">
        <f t="shared" si="223"/>
        <v>8</v>
      </c>
      <c r="MJ12" s="75">
        <f t="shared" si="224"/>
        <v>8</v>
      </c>
      <c r="MK12" s="58">
        <f t="shared" si="225"/>
        <v>0</v>
      </c>
      <c r="ML12" s="58">
        <f t="shared" si="226"/>
        <v>0</v>
      </c>
      <c r="MM12" s="59">
        <f t="shared" si="227"/>
        <v>0</v>
      </c>
      <c r="MN12" s="60">
        <v>7</v>
      </c>
      <c r="MO12" s="76">
        <v>16</v>
      </c>
      <c r="MP12" s="56" t="s">
        <v>57</v>
      </c>
      <c r="MQ12" s="57">
        <f t="shared" si="228"/>
        <v>9</v>
      </c>
      <c r="MR12" s="57">
        <f t="shared" si="229"/>
        <v>8</v>
      </c>
      <c r="MS12" s="75">
        <f t="shared" si="230"/>
        <v>8</v>
      </c>
      <c r="MT12" s="58">
        <f t="shared" si="231"/>
        <v>0</v>
      </c>
      <c r="MU12" s="58">
        <f t="shared" si="232"/>
        <v>0</v>
      </c>
      <c r="MV12" s="59">
        <f t="shared" si="233"/>
        <v>0</v>
      </c>
      <c r="MW12" s="60">
        <v>7</v>
      </c>
      <c r="MX12" s="76">
        <v>16</v>
      </c>
      <c r="MY12" s="56" t="s">
        <v>57</v>
      </c>
      <c r="MZ12" s="57">
        <f t="shared" si="234"/>
        <v>9</v>
      </c>
      <c r="NA12" s="57">
        <f t="shared" si="235"/>
        <v>8</v>
      </c>
      <c r="NB12" s="75">
        <f t="shared" si="236"/>
        <v>8</v>
      </c>
      <c r="NC12" s="58">
        <f t="shared" si="237"/>
        <v>0</v>
      </c>
      <c r="ND12" s="58">
        <f t="shared" si="238"/>
        <v>0</v>
      </c>
      <c r="NE12" s="59">
        <f t="shared" si="239"/>
        <v>0</v>
      </c>
      <c r="NF12" s="60">
        <v>7</v>
      </c>
      <c r="NG12" s="76">
        <v>16</v>
      </c>
      <c r="NH12" s="56" t="s">
        <v>57</v>
      </c>
      <c r="NI12" s="57">
        <f t="shared" si="240"/>
        <v>9</v>
      </c>
      <c r="NJ12" s="57">
        <f t="shared" si="241"/>
        <v>8</v>
      </c>
      <c r="NK12" s="75">
        <f t="shared" si="242"/>
        <v>8</v>
      </c>
      <c r="NL12" s="58">
        <f t="shared" si="243"/>
        <v>0</v>
      </c>
      <c r="NM12" s="58">
        <f t="shared" si="244"/>
        <v>0</v>
      </c>
      <c r="NN12" s="59">
        <f t="shared" si="245"/>
        <v>0</v>
      </c>
      <c r="NO12" s="60">
        <v>7</v>
      </c>
      <c r="NP12" s="76">
        <v>16</v>
      </c>
      <c r="NQ12" s="56" t="s">
        <v>57</v>
      </c>
      <c r="NR12" s="57">
        <f t="shared" si="246"/>
        <v>9</v>
      </c>
      <c r="NS12" s="57">
        <f t="shared" si="247"/>
        <v>8</v>
      </c>
      <c r="NT12" s="75">
        <f t="shared" si="248"/>
        <v>8</v>
      </c>
      <c r="NU12" s="58">
        <f t="shared" si="249"/>
        <v>0</v>
      </c>
      <c r="NV12" s="58">
        <f t="shared" si="250"/>
        <v>0</v>
      </c>
      <c r="NW12" s="59">
        <f t="shared" si="251"/>
        <v>0</v>
      </c>
      <c r="NX12" s="60">
        <v>7</v>
      </c>
      <c r="NY12" s="76">
        <v>16</v>
      </c>
      <c r="NZ12" s="56" t="s">
        <v>57</v>
      </c>
      <c r="OA12" s="57">
        <f t="shared" si="252"/>
        <v>9</v>
      </c>
      <c r="OB12" s="57">
        <f t="shared" si="253"/>
        <v>8</v>
      </c>
      <c r="OC12" s="75">
        <f t="shared" si="254"/>
        <v>8</v>
      </c>
      <c r="OD12" s="58">
        <f t="shared" si="255"/>
        <v>0</v>
      </c>
      <c r="OE12" s="58">
        <f t="shared" si="256"/>
        <v>0</v>
      </c>
      <c r="OF12" s="59">
        <f t="shared" si="257"/>
        <v>0</v>
      </c>
      <c r="OG12" s="60">
        <v>0</v>
      </c>
      <c r="OH12" s="76">
        <v>0</v>
      </c>
      <c r="OI12" s="56" t="s">
        <v>58</v>
      </c>
      <c r="OJ12" s="57">
        <f t="shared" si="258"/>
        <v>0</v>
      </c>
      <c r="OK12" s="57">
        <f t="shared" si="259"/>
        <v>0</v>
      </c>
      <c r="OL12" s="75">
        <f t="shared" si="260"/>
        <v>0</v>
      </c>
      <c r="OM12" s="58">
        <f t="shared" si="261"/>
        <v>0</v>
      </c>
      <c r="ON12" s="58">
        <f t="shared" si="262"/>
        <v>0</v>
      </c>
      <c r="OO12" s="59">
        <f t="shared" si="263"/>
        <v>0</v>
      </c>
      <c r="OP12" s="60">
        <v>7</v>
      </c>
      <c r="OQ12" s="76">
        <v>16</v>
      </c>
      <c r="OR12" s="56" t="s">
        <v>57</v>
      </c>
      <c r="OS12" s="57">
        <f t="shared" si="264"/>
        <v>9</v>
      </c>
      <c r="OT12" s="57">
        <f t="shared" si="265"/>
        <v>8</v>
      </c>
      <c r="OU12" s="75">
        <f t="shared" si="266"/>
        <v>8</v>
      </c>
      <c r="OV12" s="58">
        <f t="shared" si="267"/>
        <v>0</v>
      </c>
      <c r="OW12" s="58">
        <f t="shared" si="268"/>
        <v>0</v>
      </c>
      <c r="OX12" s="59">
        <f t="shared" si="269"/>
        <v>0</v>
      </c>
      <c r="OY12" s="60">
        <v>0</v>
      </c>
      <c r="OZ12" s="76">
        <v>0</v>
      </c>
      <c r="PA12" s="56" t="s">
        <v>59</v>
      </c>
      <c r="PB12" s="57">
        <f t="shared" si="270"/>
        <v>0</v>
      </c>
      <c r="PC12" s="57">
        <f t="shared" si="271"/>
        <v>0</v>
      </c>
      <c r="PD12" s="75">
        <f t="shared" si="272"/>
        <v>0</v>
      </c>
      <c r="PE12" s="58">
        <f t="shared" si="273"/>
        <v>0</v>
      </c>
      <c r="PF12" s="58">
        <f t="shared" si="274"/>
        <v>0</v>
      </c>
      <c r="PG12" s="59">
        <f t="shared" si="275"/>
        <v>0</v>
      </c>
      <c r="PH12" s="60">
        <v>7</v>
      </c>
      <c r="PI12" s="76">
        <v>16</v>
      </c>
      <c r="PJ12" s="56" t="s">
        <v>57</v>
      </c>
      <c r="PK12" s="57">
        <f t="shared" si="276"/>
        <v>9</v>
      </c>
      <c r="PL12" s="57">
        <f t="shared" si="277"/>
        <v>8</v>
      </c>
      <c r="PM12" s="75">
        <f t="shared" si="278"/>
        <v>8</v>
      </c>
      <c r="PN12" s="58">
        <f t="shared" si="279"/>
        <v>0</v>
      </c>
      <c r="PO12" s="58">
        <f t="shared" si="280"/>
        <v>0</v>
      </c>
      <c r="PP12" s="59">
        <f t="shared" si="281"/>
        <v>0</v>
      </c>
      <c r="PQ12" s="77"/>
      <c r="PR12" s="87">
        <f t="shared" si="282"/>
        <v>26</v>
      </c>
      <c r="PS12" s="88">
        <f t="shared" si="283"/>
        <v>3</v>
      </c>
      <c r="PT12" s="88">
        <f t="shared" si="284"/>
        <v>1</v>
      </c>
      <c r="PU12" s="89">
        <f t="shared" si="285"/>
        <v>30</v>
      </c>
      <c r="PV12" s="81">
        <f t="shared" si="286"/>
        <v>0</v>
      </c>
      <c r="PW12" s="90"/>
      <c r="PX12" s="90"/>
      <c r="PY12" s="81">
        <f t="shared" si="287"/>
        <v>0</v>
      </c>
      <c r="PZ12" s="90"/>
      <c r="QA12" s="90"/>
      <c r="QB12" s="83">
        <f t="shared" si="288"/>
        <v>0</v>
      </c>
      <c r="QC12" s="90"/>
      <c r="QD12" s="90"/>
      <c r="QE12" s="83">
        <f t="shared" si="289"/>
        <v>0</v>
      </c>
      <c r="QF12" s="90"/>
      <c r="QG12" s="90"/>
      <c r="QH12" s="83">
        <f t="shared" si="290"/>
        <v>0</v>
      </c>
      <c r="QI12" s="90"/>
      <c r="QJ12" s="90"/>
      <c r="QK12" s="83">
        <f t="shared" si="291"/>
        <v>0</v>
      </c>
      <c r="QL12" s="90"/>
      <c r="QM12" s="90"/>
      <c r="QN12" s="83">
        <f t="shared" si="292"/>
        <v>0</v>
      </c>
      <c r="QO12" s="90"/>
      <c r="QP12" s="90"/>
      <c r="QQ12" s="90">
        <f t="shared" si="293"/>
        <v>30</v>
      </c>
      <c r="QR12" s="90"/>
      <c r="QS12" s="91">
        <f t="shared" si="294"/>
        <v>35</v>
      </c>
      <c r="QT12" s="91">
        <f t="shared" si="295"/>
        <v>2</v>
      </c>
      <c r="QU12" s="91"/>
      <c r="QV12" s="92"/>
      <c r="QW12" s="92"/>
      <c r="QX12" s="92"/>
      <c r="QY12" s="92"/>
      <c r="QZ12" s="92"/>
      <c r="RA12" s="92"/>
      <c r="RB12" s="92"/>
      <c r="RC12" s="92"/>
      <c r="RD12" s="92"/>
      <c r="RE12" s="92"/>
      <c r="RF12" s="92"/>
      <c r="RG12" s="93">
        <v>0</v>
      </c>
    </row>
    <row r="13" spans="1:475" s="68" customFormat="1" ht="15.9" customHeight="1">
      <c r="A13" s="46">
        <f t="shared" si="296"/>
        <v>4</v>
      </c>
      <c r="B13" s="47" t="s">
        <v>65</v>
      </c>
      <c r="C13" s="74"/>
      <c r="D13" s="50" t="s">
        <v>53</v>
      </c>
      <c r="E13" s="50" t="s">
        <v>66</v>
      </c>
      <c r="F13" s="50" t="s">
        <v>55</v>
      </c>
      <c r="G13" s="51">
        <v>44319</v>
      </c>
      <c r="H13" s="51">
        <v>44323</v>
      </c>
      <c r="I13" s="51"/>
      <c r="J13" s="60">
        <v>7</v>
      </c>
      <c r="K13" s="57">
        <v>18</v>
      </c>
      <c r="L13" s="56" t="s">
        <v>57</v>
      </c>
      <c r="M13" s="57">
        <f t="shared" si="0"/>
        <v>11</v>
      </c>
      <c r="N13" s="57">
        <f t="shared" si="1"/>
        <v>10</v>
      </c>
      <c r="O13" s="75">
        <f t="shared" si="2"/>
        <v>8</v>
      </c>
      <c r="P13" s="58">
        <f t="shared" si="3"/>
        <v>2</v>
      </c>
      <c r="Q13" s="58">
        <f t="shared" si="4"/>
        <v>0</v>
      </c>
      <c r="R13" s="59">
        <f t="shared" si="5"/>
        <v>0</v>
      </c>
      <c r="S13" s="60">
        <v>0</v>
      </c>
      <c r="T13" s="57">
        <v>0</v>
      </c>
      <c r="U13" s="56" t="s">
        <v>58</v>
      </c>
      <c r="V13" s="57">
        <f t="shared" si="6"/>
        <v>0</v>
      </c>
      <c r="W13" s="57">
        <f t="shared" si="7"/>
        <v>0</v>
      </c>
      <c r="X13" s="75">
        <f t="shared" si="8"/>
        <v>0</v>
      </c>
      <c r="Y13" s="58">
        <f t="shared" si="9"/>
        <v>0</v>
      </c>
      <c r="Z13" s="58">
        <f t="shared" si="10"/>
        <v>0</v>
      </c>
      <c r="AA13" s="59">
        <f t="shared" si="11"/>
        <v>0</v>
      </c>
      <c r="AB13" s="60">
        <v>7</v>
      </c>
      <c r="AC13" s="57">
        <v>18</v>
      </c>
      <c r="AD13" s="56" t="s">
        <v>57</v>
      </c>
      <c r="AE13" s="57">
        <f t="shared" si="12"/>
        <v>11</v>
      </c>
      <c r="AF13" s="57">
        <f t="shared" si="13"/>
        <v>10</v>
      </c>
      <c r="AG13" s="75">
        <f t="shared" si="14"/>
        <v>8</v>
      </c>
      <c r="AH13" s="58">
        <f t="shared" si="15"/>
        <v>2</v>
      </c>
      <c r="AI13" s="58">
        <f t="shared" si="16"/>
        <v>0</v>
      </c>
      <c r="AJ13" s="59">
        <f t="shared" si="17"/>
        <v>0</v>
      </c>
      <c r="AK13" s="60">
        <v>7</v>
      </c>
      <c r="AL13" s="57">
        <v>18</v>
      </c>
      <c r="AM13" s="56" t="s">
        <v>57</v>
      </c>
      <c r="AN13" s="57">
        <f t="shared" si="18"/>
        <v>11</v>
      </c>
      <c r="AO13" s="57">
        <f t="shared" si="19"/>
        <v>10</v>
      </c>
      <c r="AP13" s="58">
        <f t="shared" si="20"/>
        <v>8</v>
      </c>
      <c r="AQ13" s="58">
        <f t="shared" si="21"/>
        <v>2</v>
      </c>
      <c r="AR13" s="58">
        <f t="shared" si="22"/>
        <v>0</v>
      </c>
      <c r="AS13" s="59">
        <f t="shared" si="23"/>
        <v>0</v>
      </c>
      <c r="AT13" s="60">
        <v>7</v>
      </c>
      <c r="AU13" s="57">
        <v>18</v>
      </c>
      <c r="AV13" s="56" t="s">
        <v>57</v>
      </c>
      <c r="AW13" s="57">
        <f t="shared" si="24"/>
        <v>11</v>
      </c>
      <c r="AX13" s="57">
        <f t="shared" si="25"/>
        <v>10</v>
      </c>
      <c r="AY13" s="58">
        <f t="shared" si="26"/>
        <v>8</v>
      </c>
      <c r="AZ13" s="58">
        <f t="shared" si="27"/>
        <v>2</v>
      </c>
      <c r="BA13" s="58">
        <f t="shared" si="28"/>
        <v>0</v>
      </c>
      <c r="BB13" s="59">
        <f t="shared" si="29"/>
        <v>0</v>
      </c>
      <c r="BC13" s="60">
        <v>7</v>
      </c>
      <c r="BD13" s="57">
        <v>18</v>
      </c>
      <c r="BE13" s="56" t="s">
        <v>57</v>
      </c>
      <c r="BF13" s="57">
        <f t="shared" si="30"/>
        <v>11</v>
      </c>
      <c r="BG13" s="57">
        <f t="shared" si="31"/>
        <v>10</v>
      </c>
      <c r="BH13" s="75">
        <f t="shared" si="32"/>
        <v>8</v>
      </c>
      <c r="BI13" s="58">
        <f t="shared" si="33"/>
        <v>2</v>
      </c>
      <c r="BJ13" s="58">
        <f t="shared" si="34"/>
        <v>0</v>
      </c>
      <c r="BK13" s="59">
        <f t="shared" si="35"/>
        <v>0</v>
      </c>
      <c r="BL13" s="60">
        <v>7</v>
      </c>
      <c r="BM13" s="57">
        <v>18</v>
      </c>
      <c r="BN13" s="56" t="s">
        <v>57</v>
      </c>
      <c r="BO13" s="57">
        <f t="shared" si="36"/>
        <v>11</v>
      </c>
      <c r="BP13" s="57">
        <f t="shared" si="37"/>
        <v>10</v>
      </c>
      <c r="BQ13" s="75">
        <f t="shared" si="38"/>
        <v>8</v>
      </c>
      <c r="BR13" s="58">
        <f t="shared" si="39"/>
        <v>2</v>
      </c>
      <c r="BS13" s="58">
        <f t="shared" si="40"/>
        <v>0</v>
      </c>
      <c r="BT13" s="59">
        <f t="shared" si="41"/>
        <v>0</v>
      </c>
      <c r="BU13" s="60">
        <v>7</v>
      </c>
      <c r="BV13" s="57">
        <v>18</v>
      </c>
      <c r="BW13" s="56" t="s">
        <v>57</v>
      </c>
      <c r="BX13" s="57">
        <f t="shared" si="42"/>
        <v>11</v>
      </c>
      <c r="BY13" s="57">
        <f t="shared" si="43"/>
        <v>10</v>
      </c>
      <c r="BZ13" s="75">
        <f t="shared" si="44"/>
        <v>8</v>
      </c>
      <c r="CA13" s="58">
        <f t="shared" si="45"/>
        <v>2</v>
      </c>
      <c r="CB13" s="58">
        <f t="shared" si="46"/>
        <v>0</v>
      </c>
      <c r="CC13" s="59">
        <f t="shared" si="47"/>
        <v>0</v>
      </c>
      <c r="CD13" s="60">
        <v>0</v>
      </c>
      <c r="CE13" s="57">
        <v>0</v>
      </c>
      <c r="CF13" s="56" t="s">
        <v>58</v>
      </c>
      <c r="CG13" s="57">
        <f t="shared" si="48"/>
        <v>0</v>
      </c>
      <c r="CH13" s="57">
        <f t="shared" si="49"/>
        <v>0</v>
      </c>
      <c r="CI13" s="75">
        <f t="shared" si="50"/>
        <v>0</v>
      </c>
      <c r="CJ13" s="58">
        <f t="shared" si="51"/>
        <v>0</v>
      </c>
      <c r="CK13" s="58">
        <f t="shared" si="52"/>
        <v>0</v>
      </c>
      <c r="CL13" s="59">
        <f t="shared" si="53"/>
        <v>0</v>
      </c>
      <c r="CM13" s="60">
        <v>7</v>
      </c>
      <c r="CN13" s="57">
        <v>18</v>
      </c>
      <c r="CO13" s="56" t="s">
        <v>57</v>
      </c>
      <c r="CP13" s="57">
        <f t="shared" si="54"/>
        <v>11</v>
      </c>
      <c r="CQ13" s="57">
        <f t="shared" si="55"/>
        <v>10</v>
      </c>
      <c r="CR13" s="75">
        <f t="shared" si="56"/>
        <v>8</v>
      </c>
      <c r="CS13" s="58">
        <f t="shared" si="57"/>
        <v>2</v>
      </c>
      <c r="CT13" s="58">
        <f t="shared" si="58"/>
        <v>0</v>
      </c>
      <c r="CU13" s="59">
        <f t="shared" si="59"/>
        <v>0</v>
      </c>
      <c r="CV13" s="60">
        <v>7</v>
      </c>
      <c r="CW13" s="57">
        <v>18</v>
      </c>
      <c r="CX13" s="56" t="s">
        <v>57</v>
      </c>
      <c r="CY13" s="57">
        <f t="shared" si="60"/>
        <v>11</v>
      </c>
      <c r="CZ13" s="57">
        <f t="shared" si="61"/>
        <v>10</v>
      </c>
      <c r="DA13" s="58">
        <f t="shared" si="62"/>
        <v>8</v>
      </c>
      <c r="DB13" s="58">
        <f t="shared" si="63"/>
        <v>2</v>
      </c>
      <c r="DC13" s="58">
        <f t="shared" si="64"/>
        <v>0</v>
      </c>
      <c r="DD13" s="59">
        <f t="shared" si="65"/>
        <v>0</v>
      </c>
      <c r="DE13" s="60">
        <v>7</v>
      </c>
      <c r="DF13" s="57">
        <v>18</v>
      </c>
      <c r="DG13" s="56" t="s">
        <v>57</v>
      </c>
      <c r="DH13" s="57">
        <f t="shared" si="66"/>
        <v>11</v>
      </c>
      <c r="DI13" s="57">
        <f t="shared" si="67"/>
        <v>10</v>
      </c>
      <c r="DJ13" s="58">
        <f t="shared" si="68"/>
        <v>8</v>
      </c>
      <c r="DK13" s="58">
        <f t="shared" si="69"/>
        <v>2</v>
      </c>
      <c r="DL13" s="58">
        <f t="shared" si="70"/>
        <v>0</v>
      </c>
      <c r="DM13" s="59">
        <f t="shared" si="71"/>
        <v>0</v>
      </c>
      <c r="DN13" s="60">
        <v>7</v>
      </c>
      <c r="DO13" s="57">
        <v>18</v>
      </c>
      <c r="DP13" s="56" t="s">
        <v>57</v>
      </c>
      <c r="DQ13" s="57">
        <f t="shared" si="72"/>
        <v>11</v>
      </c>
      <c r="DR13" s="57">
        <f t="shared" si="73"/>
        <v>10</v>
      </c>
      <c r="DS13" s="75">
        <f t="shared" si="74"/>
        <v>8</v>
      </c>
      <c r="DT13" s="58">
        <f t="shared" si="75"/>
        <v>2</v>
      </c>
      <c r="DU13" s="58">
        <f t="shared" si="76"/>
        <v>0</v>
      </c>
      <c r="DV13" s="59">
        <f t="shared" si="77"/>
        <v>0</v>
      </c>
      <c r="DW13" s="60">
        <v>7</v>
      </c>
      <c r="DX13" s="57">
        <v>18</v>
      </c>
      <c r="DY13" s="56" t="s">
        <v>57</v>
      </c>
      <c r="DZ13" s="57">
        <f t="shared" si="78"/>
        <v>11</v>
      </c>
      <c r="EA13" s="57">
        <f t="shared" si="79"/>
        <v>10</v>
      </c>
      <c r="EB13" s="75">
        <f t="shared" si="80"/>
        <v>8</v>
      </c>
      <c r="EC13" s="58">
        <f t="shared" si="81"/>
        <v>2</v>
      </c>
      <c r="ED13" s="58">
        <f t="shared" si="82"/>
        <v>0</v>
      </c>
      <c r="EE13" s="59">
        <f t="shared" si="83"/>
        <v>0</v>
      </c>
      <c r="EF13" s="60">
        <v>7</v>
      </c>
      <c r="EG13" s="57">
        <v>18</v>
      </c>
      <c r="EH13" s="56" t="s">
        <v>57</v>
      </c>
      <c r="EI13" s="57">
        <f t="shared" si="84"/>
        <v>11</v>
      </c>
      <c r="EJ13" s="57">
        <f t="shared" si="85"/>
        <v>10</v>
      </c>
      <c r="EK13" s="75">
        <f t="shared" si="86"/>
        <v>8</v>
      </c>
      <c r="EL13" s="58">
        <f t="shared" si="87"/>
        <v>2</v>
      </c>
      <c r="EM13" s="58">
        <f t="shared" si="88"/>
        <v>0</v>
      </c>
      <c r="EN13" s="59">
        <f t="shared" si="89"/>
        <v>0</v>
      </c>
      <c r="EO13" s="60">
        <v>0</v>
      </c>
      <c r="EP13" s="57">
        <v>0</v>
      </c>
      <c r="EQ13" s="56" t="s">
        <v>58</v>
      </c>
      <c r="ER13" s="57">
        <f t="shared" si="90"/>
        <v>0</v>
      </c>
      <c r="ES13" s="57">
        <f t="shared" si="91"/>
        <v>0</v>
      </c>
      <c r="ET13" s="75">
        <f t="shared" si="92"/>
        <v>0</v>
      </c>
      <c r="EU13" s="58">
        <f t="shared" si="93"/>
        <v>0</v>
      </c>
      <c r="EV13" s="58">
        <f t="shared" si="94"/>
        <v>0</v>
      </c>
      <c r="EW13" s="59">
        <f t="shared" si="95"/>
        <v>0</v>
      </c>
      <c r="EX13" s="60">
        <v>7</v>
      </c>
      <c r="EY13" s="57">
        <v>18</v>
      </c>
      <c r="EZ13" s="56" t="s">
        <v>57</v>
      </c>
      <c r="FA13" s="57">
        <f t="shared" si="96"/>
        <v>11</v>
      </c>
      <c r="FB13" s="57">
        <f t="shared" si="97"/>
        <v>10</v>
      </c>
      <c r="FC13" s="75">
        <f t="shared" si="98"/>
        <v>8</v>
      </c>
      <c r="FD13" s="58">
        <f t="shared" si="99"/>
        <v>2</v>
      </c>
      <c r="FE13" s="58">
        <f t="shared" si="100"/>
        <v>0</v>
      </c>
      <c r="FF13" s="59">
        <f t="shared" si="101"/>
        <v>0</v>
      </c>
      <c r="FG13" s="60">
        <v>0</v>
      </c>
      <c r="FH13" s="57">
        <v>0</v>
      </c>
      <c r="FI13" s="56" t="s">
        <v>67</v>
      </c>
      <c r="FJ13" s="57">
        <f t="shared" si="102"/>
        <v>0</v>
      </c>
      <c r="FK13" s="57">
        <f t="shared" si="103"/>
        <v>0</v>
      </c>
      <c r="FL13" s="75">
        <f t="shared" si="104"/>
        <v>0</v>
      </c>
      <c r="FM13" s="58">
        <f t="shared" si="105"/>
        <v>0</v>
      </c>
      <c r="FN13" s="58">
        <f t="shared" si="106"/>
        <v>0</v>
      </c>
      <c r="FO13" s="59">
        <f t="shared" si="107"/>
        <v>0</v>
      </c>
      <c r="FP13" s="60">
        <v>7</v>
      </c>
      <c r="FQ13" s="57">
        <v>18</v>
      </c>
      <c r="FR13" s="56" t="s">
        <v>57</v>
      </c>
      <c r="FS13" s="57">
        <f t="shared" si="108"/>
        <v>11</v>
      </c>
      <c r="FT13" s="57">
        <f t="shared" si="109"/>
        <v>10</v>
      </c>
      <c r="FU13" s="58">
        <f t="shared" si="110"/>
        <v>8</v>
      </c>
      <c r="FV13" s="58">
        <f t="shared" si="111"/>
        <v>2</v>
      </c>
      <c r="FW13" s="58">
        <f t="shared" si="112"/>
        <v>0</v>
      </c>
      <c r="FX13" s="59">
        <f t="shared" si="113"/>
        <v>0</v>
      </c>
      <c r="FY13" s="60">
        <v>7</v>
      </c>
      <c r="FZ13" s="57">
        <v>18</v>
      </c>
      <c r="GA13" s="56" t="s">
        <v>57</v>
      </c>
      <c r="GB13" s="57">
        <f t="shared" si="114"/>
        <v>11</v>
      </c>
      <c r="GC13" s="57">
        <f t="shared" si="115"/>
        <v>10</v>
      </c>
      <c r="GD13" s="75">
        <f t="shared" si="116"/>
        <v>8</v>
      </c>
      <c r="GE13" s="58">
        <f t="shared" si="117"/>
        <v>2</v>
      </c>
      <c r="GF13" s="58">
        <f t="shared" si="118"/>
        <v>0</v>
      </c>
      <c r="GG13" s="59">
        <f t="shared" si="119"/>
        <v>0</v>
      </c>
      <c r="GH13" s="60">
        <v>7</v>
      </c>
      <c r="GI13" s="57">
        <v>18</v>
      </c>
      <c r="GJ13" s="56" t="s">
        <v>57</v>
      </c>
      <c r="GK13" s="57">
        <f t="shared" si="120"/>
        <v>11</v>
      </c>
      <c r="GL13" s="57">
        <f t="shared" si="121"/>
        <v>10</v>
      </c>
      <c r="GM13" s="75">
        <f t="shared" si="122"/>
        <v>8</v>
      </c>
      <c r="GN13" s="58">
        <f t="shared" si="123"/>
        <v>2</v>
      </c>
      <c r="GO13" s="58">
        <f t="shared" si="124"/>
        <v>0</v>
      </c>
      <c r="GP13" s="59">
        <f t="shared" si="125"/>
        <v>0</v>
      </c>
      <c r="GQ13" s="60">
        <v>7</v>
      </c>
      <c r="GR13" s="57">
        <v>18</v>
      </c>
      <c r="GS13" s="56" t="s">
        <v>57</v>
      </c>
      <c r="GT13" s="57">
        <f t="shared" si="126"/>
        <v>11</v>
      </c>
      <c r="GU13" s="57">
        <f t="shared" si="127"/>
        <v>10</v>
      </c>
      <c r="GV13" s="75">
        <f t="shared" si="128"/>
        <v>8</v>
      </c>
      <c r="GW13" s="58">
        <f t="shared" si="129"/>
        <v>2</v>
      </c>
      <c r="GX13" s="58">
        <f t="shared" si="130"/>
        <v>0</v>
      </c>
      <c r="GY13" s="59">
        <f t="shared" si="131"/>
        <v>0</v>
      </c>
      <c r="GZ13" s="60">
        <v>0</v>
      </c>
      <c r="HA13" s="57">
        <v>0</v>
      </c>
      <c r="HB13" s="56" t="s">
        <v>58</v>
      </c>
      <c r="HC13" s="57">
        <f t="shared" si="132"/>
        <v>0</v>
      </c>
      <c r="HD13" s="57">
        <f t="shared" si="133"/>
        <v>0</v>
      </c>
      <c r="HE13" s="75">
        <f t="shared" si="134"/>
        <v>0</v>
      </c>
      <c r="HF13" s="58">
        <f t="shared" si="135"/>
        <v>0</v>
      </c>
      <c r="HG13" s="58">
        <f t="shared" si="136"/>
        <v>0</v>
      </c>
      <c r="HH13" s="59">
        <f t="shared" si="137"/>
        <v>0</v>
      </c>
      <c r="HI13" s="60">
        <v>7</v>
      </c>
      <c r="HJ13" s="57">
        <v>18</v>
      </c>
      <c r="HK13" s="56" t="s">
        <v>57</v>
      </c>
      <c r="HL13" s="57">
        <f t="shared" si="138"/>
        <v>11</v>
      </c>
      <c r="HM13" s="57">
        <f t="shared" si="139"/>
        <v>10</v>
      </c>
      <c r="HN13" s="75">
        <f t="shared" si="140"/>
        <v>8</v>
      </c>
      <c r="HO13" s="58">
        <f t="shared" si="141"/>
        <v>2</v>
      </c>
      <c r="HP13" s="58">
        <f t="shared" si="142"/>
        <v>0</v>
      </c>
      <c r="HQ13" s="59">
        <f t="shared" si="143"/>
        <v>0</v>
      </c>
      <c r="HR13" s="60">
        <v>7</v>
      </c>
      <c r="HS13" s="76">
        <v>18</v>
      </c>
      <c r="HT13" s="56" t="s">
        <v>57</v>
      </c>
      <c r="HU13" s="57">
        <f t="shared" si="144"/>
        <v>11</v>
      </c>
      <c r="HV13" s="57">
        <f t="shared" si="145"/>
        <v>10</v>
      </c>
      <c r="HW13" s="75">
        <f t="shared" si="146"/>
        <v>8</v>
      </c>
      <c r="HX13" s="58">
        <f t="shared" si="147"/>
        <v>2</v>
      </c>
      <c r="HY13" s="58">
        <f t="shared" si="148"/>
        <v>0</v>
      </c>
      <c r="HZ13" s="59">
        <f t="shared" si="149"/>
        <v>0</v>
      </c>
      <c r="IA13" s="60">
        <v>7</v>
      </c>
      <c r="IB13" s="76">
        <v>18</v>
      </c>
      <c r="IC13" s="56" t="s">
        <v>57</v>
      </c>
      <c r="ID13" s="57">
        <f t="shared" si="150"/>
        <v>11</v>
      </c>
      <c r="IE13" s="57">
        <f t="shared" si="151"/>
        <v>10</v>
      </c>
      <c r="IF13" s="75">
        <f t="shared" si="152"/>
        <v>8</v>
      </c>
      <c r="IG13" s="58">
        <f t="shared" si="153"/>
        <v>2</v>
      </c>
      <c r="IH13" s="58">
        <f t="shared" si="154"/>
        <v>0</v>
      </c>
      <c r="II13" s="59">
        <f t="shared" si="155"/>
        <v>0</v>
      </c>
      <c r="IJ13" s="60">
        <v>7</v>
      </c>
      <c r="IK13" s="76">
        <v>18</v>
      </c>
      <c r="IL13" s="56" t="s">
        <v>57</v>
      </c>
      <c r="IM13" s="57">
        <f t="shared" si="156"/>
        <v>11</v>
      </c>
      <c r="IN13" s="57">
        <f t="shared" si="157"/>
        <v>10</v>
      </c>
      <c r="IO13" s="75">
        <f t="shared" si="158"/>
        <v>8</v>
      </c>
      <c r="IP13" s="58">
        <f t="shared" si="159"/>
        <v>2</v>
      </c>
      <c r="IQ13" s="58">
        <f t="shared" si="160"/>
        <v>0</v>
      </c>
      <c r="IR13" s="59">
        <f t="shared" si="161"/>
        <v>0</v>
      </c>
      <c r="IS13" s="60">
        <v>7</v>
      </c>
      <c r="IT13" s="57">
        <v>18</v>
      </c>
      <c r="IU13" s="56" t="s">
        <v>57</v>
      </c>
      <c r="IV13" s="57">
        <f t="shared" si="162"/>
        <v>11</v>
      </c>
      <c r="IW13" s="57">
        <f t="shared" si="163"/>
        <v>10</v>
      </c>
      <c r="IX13" s="75">
        <f t="shared" si="164"/>
        <v>8</v>
      </c>
      <c r="IY13" s="58">
        <f t="shared" si="165"/>
        <v>2</v>
      </c>
      <c r="IZ13" s="58">
        <f t="shared" si="166"/>
        <v>0</v>
      </c>
      <c r="JA13" s="59">
        <f t="shared" si="167"/>
        <v>0</v>
      </c>
      <c r="JB13" s="60">
        <v>7</v>
      </c>
      <c r="JC13" s="57">
        <v>18</v>
      </c>
      <c r="JD13" s="56" t="s">
        <v>57</v>
      </c>
      <c r="JE13" s="57">
        <f t="shared" si="168"/>
        <v>11</v>
      </c>
      <c r="JF13" s="57">
        <f t="shared" si="169"/>
        <v>10</v>
      </c>
      <c r="JG13" s="75">
        <f t="shared" si="170"/>
        <v>8</v>
      </c>
      <c r="JH13" s="58">
        <f t="shared" si="171"/>
        <v>2</v>
      </c>
      <c r="JI13" s="58">
        <f t="shared" si="172"/>
        <v>0</v>
      </c>
      <c r="JJ13" s="59">
        <f t="shared" si="173"/>
        <v>0</v>
      </c>
      <c r="JK13" s="60">
        <v>0</v>
      </c>
      <c r="JL13" s="76">
        <v>0</v>
      </c>
      <c r="JM13" s="56" t="s">
        <v>58</v>
      </c>
      <c r="JN13" s="57">
        <f t="shared" si="174"/>
        <v>0</v>
      </c>
      <c r="JO13" s="57">
        <f t="shared" si="175"/>
        <v>0</v>
      </c>
      <c r="JP13" s="75">
        <f t="shared" si="176"/>
        <v>0</v>
      </c>
      <c r="JQ13" s="58">
        <f t="shared" si="177"/>
        <v>0</v>
      </c>
      <c r="JR13" s="58">
        <f t="shared" si="178"/>
        <v>0</v>
      </c>
      <c r="JS13" s="59">
        <f t="shared" si="179"/>
        <v>0</v>
      </c>
      <c r="JT13" s="60">
        <v>7</v>
      </c>
      <c r="JU13" s="76">
        <v>18</v>
      </c>
      <c r="JV13" s="56" t="s">
        <v>57</v>
      </c>
      <c r="JW13" s="57">
        <f t="shared" si="180"/>
        <v>11</v>
      </c>
      <c r="JX13" s="57">
        <f t="shared" si="181"/>
        <v>10</v>
      </c>
      <c r="JY13" s="75">
        <f t="shared" si="182"/>
        <v>8</v>
      </c>
      <c r="JZ13" s="58">
        <f t="shared" si="183"/>
        <v>2</v>
      </c>
      <c r="KA13" s="58">
        <f t="shared" si="184"/>
        <v>0</v>
      </c>
      <c r="KB13" s="59">
        <f t="shared" si="185"/>
        <v>0</v>
      </c>
      <c r="KC13" s="60">
        <v>7</v>
      </c>
      <c r="KD13" s="76">
        <v>16</v>
      </c>
      <c r="KE13" s="56" t="s">
        <v>57</v>
      </c>
      <c r="KF13" s="57">
        <f t="shared" si="186"/>
        <v>9</v>
      </c>
      <c r="KG13" s="57">
        <f t="shared" si="187"/>
        <v>8</v>
      </c>
      <c r="KH13" s="75">
        <f t="shared" si="188"/>
        <v>8</v>
      </c>
      <c r="KI13" s="58">
        <f t="shared" si="189"/>
        <v>0</v>
      </c>
      <c r="KJ13" s="58">
        <f t="shared" si="190"/>
        <v>0</v>
      </c>
      <c r="KK13" s="59">
        <f t="shared" si="191"/>
        <v>0</v>
      </c>
      <c r="KL13" s="60">
        <v>7</v>
      </c>
      <c r="KM13" s="76">
        <v>16</v>
      </c>
      <c r="KN13" s="56" t="s">
        <v>57</v>
      </c>
      <c r="KO13" s="57">
        <f t="shared" si="192"/>
        <v>9</v>
      </c>
      <c r="KP13" s="57">
        <f t="shared" si="193"/>
        <v>8</v>
      </c>
      <c r="KQ13" s="75">
        <f t="shared" si="194"/>
        <v>8</v>
      </c>
      <c r="KR13" s="58">
        <f t="shared" si="195"/>
        <v>0</v>
      </c>
      <c r="KS13" s="58">
        <f t="shared" si="196"/>
        <v>0</v>
      </c>
      <c r="KT13" s="59">
        <f t="shared" si="197"/>
        <v>0</v>
      </c>
      <c r="KU13" s="60">
        <v>7</v>
      </c>
      <c r="KV13" s="76">
        <v>16</v>
      </c>
      <c r="KW13" s="56" t="s">
        <v>57</v>
      </c>
      <c r="KX13" s="57">
        <f t="shared" si="198"/>
        <v>9</v>
      </c>
      <c r="KY13" s="57">
        <f t="shared" si="199"/>
        <v>8</v>
      </c>
      <c r="KZ13" s="75">
        <f t="shared" si="200"/>
        <v>8</v>
      </c>
      <c r="LA13" s="58">
        <f t="shared" si="201"/>
        <v>0</v>
      </c>
      <c r="LB13" s="58">
        <f t="shared" si="202"/>
        <v>0</v>
      </c>
      <c r="LC13" s="59">
        <f t="shared" si="203"/>
        <v>0</v>
      </c>
      <c r="LD13" s="60">
        <v>7</v>
      </c>
      <c r="LE13" s="76">
        <v>16</v>
      </c>
      <c r="LF13" s="56" t="s">
        <v>57</v>
      </c>
      <c r="LG13" s="57">
        <f t="shared" si="204"/>
        <v>9</v>
      </c>
      <c r="LH13" s="57">
        <f t="shared" si="205"/>
        <v>8</v>
      </c>
      <c r="LI13" s="75">
        <f t="shared" si="206"/>
        <v>8</v>
      </c>
      <c r="LJ13" s="58">
        <f t="shared" si="207"/>
        <v>0</v>
      </c>
      <c r="LK13" s="58">
        <f t="shared" si="208"/>
        <v>0</v>
      </c>
      <c r="LL13" s="59">
        <f t="shared" si="209"/>
        <v>0</v>
      </c>
      <c r="LM13" s="60">
        <v>7</v>
      </c>
      <c r="LN13" s="76">
        <v>16</v>
      </c>
      <c r="LO13" s="56" t="s">
        <v>57</v>
      </c>
      <c r="LP13" s="57">
        <f t="shared" si="210"/>
        <v>9</v>
      </c>
      <c r="LQ13" s="57">
        <f t="shared" si="211"/>
        <v>8</v>
      </c>
      <c r="LR13" s="75">
        <f t="shared" si="212"/>
        <v>8</v>
      </c>
      <c r="LS13" s="58">
        <f t="shared" si="213"/>
        <v>0</v>
      </c>
      <c r="LT13" s="58">
        <f t="shared" si="214"/>
        <v>0</v>
      </c>
      <c r="LU13" s="59">
        <f t="shared" si="215"/>
        <v>0</v>
      </c>
      <c r="LV13" s="60">
        <v>7</v>
      </c>
      <c r="LW13" s="76">
        <v>16</v>
      </c>
      <c r="LX13" s="56" t="s">
        <v>57</v>
      </c>
      <c r="LY13" s="57">
        <f t="shared" si="216"/>
        <v>9</v>
      </c>
      <c r="LZ13" s="57">
        <f t="shared" si="217"/>
        <v>8</v>
      </c>
      <c r="MA13" s="75">
        <f t="shared" si="218"/>
        <v>8</v>
      </c>
      <c r="MB13" s="58">
        <f t="shared" si="219"/>
        <v>0</v>
      </c>
      <c r="MC13" s="58">
        <f t="shared" si="220"/>
        <v>0</v>
      </c>
      <c r="MD13" s="59">
        <f t="shared" si="221"/>
        <v>0</v>
      </c>
      <c r="ME13" s="60">
        <v>7</v>
      </c>
      <c r="MF13" s="76">
        <v>16</v>
      </c>
      <c r="MG13" s="56" t="s">
        <v>57</v>
      </c>
      <c r="MH13" s="57">
        <f t="shared" si="222"/>
        <v>9</v>
      </c>
      <c r="MI13" s="57">
        <f t="shared" si="223"/>
        <v>8</v>
      </c>
      <c r="MJ13" s="75">
        <f t="shared" si="224"/>
        <v>8</v>
      </c>
      <c r="MK13" s="58">
        <f t="shared" si="225"/>
        <v>0</v>
      </c>
      <c r="ML13" s="58">
        <f t="shared" si="226"/>
        <v>0</v>
      </c>
      <c r="MM13" s="59">
        <f t="shared" si="227"/>
        <v>0</v>
      </c>
      <c r="MN13" s="60">
        <v>7</v>
      </c>
      <c r="MO13" s="76">
        <v>16</v>
      </c>
      <c r="MP13" s="56" t="s">
        <v>57</v>
      </c>
      <c r="MQ13" s="57">
        <f t="shared" si="228"/>
        <v>9</v>
      </c>
      <c r="MR13" s="57">
        <f t="shared" si="229"/>
        <v>8</v>
      </c>
      <c r="MS13" s="75">
        <f t="shared" si="230"/>
        <v>8</v>
      </c>
      <c r="MT13" s="58">
        <f t="shared" si="231"/>
        <v>0</v>
      </c>
      <c r="MU13" s="58">
        <f t="shared" si="232"/>
        <v>0</v>
      </c>
      <c r="MV13" s="59">
        <f t="shared" si="233"/>
        <v>0</v>
      </c>
      <c r="MW13" s="60">
        <v>7</v>
      </c>
      <c r="MX13" s="76">
        <v>16</v>
      </c>
      <c r="MY13" s="56" t="s">
        <v>57</v>
      </c>
      <c r="MZ13" s="57">
        <f t="shared" si="234"/>
        <v>9</v>
      </c>
      <c r="NA13" s="57">
        <f t="shared" si="235"/>
        <v>8</v>
      </c>
      <c r="NB13" s="75">
        <f t="shared" si="236"/>
        <v>8</v>
      </c>
      <c r="NC13" s="58">
        <f t="shared" si="237"/>
        <v>0</v>
      </c>
      <c r="ND13" s="58">
        <f t="shared" si="238"/>
        <v>0</v>
      </c>
      <c r="NE13" s="59">
        <f t="shared" si="239"/>
        <v>0</v>
      </c>
      <c r="NF13" s="60">
        <v>7</v>
      </c>
      <c r="NG13" s="76">
        <v>16</v>
      </c>
      <c r="NH13" s="56" t="s">
        <v>57</v>
      </c>
      <c r="NI13" s="57">
        <f t="shared" si="240"/>
        <v>9</v>
      </c>
      <c r="NJ13" s="57">
        <f t="shared" si="241"/>
        <v>8</v>
      </c>
      <c r="NK13" s="75">
        <f t="shared" si="242"/>
        <v>8</v>
      </c>
      <c r="NL13" s="58">
        <f t="shared" si="243"/>
        <v>0</v>
      </c>
      <c r="NM13" s="58">
        <f t="shared" si="244"/>
        <v>0</v>
      </c>
      <c r="NN13" s="59">
        <f t="shared" si="245"/>
        <v>0</v>
      </c>
      <c r="NO13" s="60">
        <v>7</v>
      </c>
      <c r="NP13" s="76">
        <v>16</v>
      </c>
      <c r="NQ13" s="56" t="s">
        <v>57</v>
      </c>
      <c r="NR13" s="57">
        <f t="shared" si="246"/>
        <v>9</v>
      </c>
      <c r="NS13" s="57">
        <f t="shared" si="247"/>
        <v>8</v>
      </c>
      <c r="NT13" s="75">
        <f t="shared" si="248"/>
        <v>8</v>
      </c>
      <c r="NU13" s="58">
        <f t="shared" si="249"/>
        <v>0</v>
      </c>
      <c r="NV13" s="58">
        <f t="shared" si="250"/>
        <v>0</v>
      </c>
      <c r="NW13" s="59">
        <f t="shared" si="251"/>
        <v>0</v>
      </c>
      <c r="NX13" s="60">
        <v>7</v>
      </c>
      <c r="NY13" s="76">
        <v>16</v>
      </c>
      <c r="NZ13" s="56" t="s">
        <v>57</v>
      </c>
      <c r="OA13" s="57">
        <f t="shared" si="252"/>
        <v>9</v>
      </c>
      <c r="OB13" s="57">
        <f t="shared" si="253"/>
        <v>8</v>
      </c>
      <c r="OC13" s="75">
        <f t="shared" si="254"/>
        <v>8</v>
      </c>
      <c r="OD13" s="58">
        <f t="shared" si="255"/>
        <v>0</v>
      </c>
      <c r="OE13" s="58">
        <f t="shared" si="256"/>
        <v>0</v>
      </c>
      <c r="OF13" s="59">
        <f t="shared" si="257"/>
        <v>0</v>
      </c>
      <c r="OG13" s="60">
        <v>0</v>
      </c>
      <c r="OH13" s="76">
        <v>0</v>
      </c>
      <c r="OI13" s="56" t="s">
        <v>58</v>
      </c>
      <c r="OJ13" s="57">
        <f t="shared" si="258"/>
        <v>0</v>
      </c>
      <c r="OK13" s="57">
        <f t="shared" si="259"/>
        <v>0</v>
      </c>
      <c r="OL13" s="75">
        <f t="shared" si="260"/>
        <v>0</v>
      </c>
      <c r="OM13" s="58">
        <f t="shared" si="261"/>
        <v>0</v>
      </c>
      <c r="ON13" s="58">
        <f t="shared" si="262"/>
        <v>0</v>
      </c>
      <c r="OO13" s="59">
        <f t="shared" si="263"/>
        <v>0</v>
      </c>
      <c r="OP13" s="60">
        <v>7</v>
      </c>
      <c r="OQ13" s="76">
        <v>16</v>
      </c>
      <c r="OR13" s="56" t="s">
        <v>57</v>
      </c>
      <c r="OS13" s="57">
        <f t="shared" si="264"/>
        <v>9</v>
      </c>
      <c r="OT13" s="57">
        <f t="shared" si="265"/>
        <v>8</v>
      </c>
      <c r="OU13" s="75">
        <f t="shared" si="266"/>
        <v>8</v>
      </c>
      <c r="OV13" s="58">
        <f t="shared" si="267"/>
        <v>0</v>
      </c>
      <c r="OW13" s="58">
        <f t="shared" si="268"/>
        <v>0</v>
      </c>
      <c r="OX13" s="59">
        <f t="shared" si="269"/>
        <v>0</v>
      </c>
      <c r="OY13" s="60">
        <v>0</v>
      </c>
      <c r="OZ13" s="76">
        <v>0</v>
      </c>
      <c r="PA13" s="56" t="s">
        <v>59</v>
      </c>
      <c r="PB13" s="57">
        <f t="shared" si="270"/>
        <v>0</v>
      </c>
      <c r="PC13" s="57">
        <f t="shared" si="271"/>
        <v>0</v>
      </c>
      <c r="PD13" s="75">
        <f t="shared" si="272"/>
        <v>0</v>
      </c>
      <c r="PE13" s="58">
        <f t="shared" si="273"/>
        <v>0</v>
      </c>
      <c r="PF13" s="58">
        <f t="shared" si="274"/>
        <v>0</v>
      </c>
      <c r="PG13" s="59">
        <f t="shared" si="275"/>
        <v>0</v>
      </c>
      <c r="PH13" s="60">
        <v>7</v>
      </c>
      <c r="PI13" s="76">
        <v>16</v>
      </c>
      <c r="PJ13" s="56" t="s">
        <v>57</v>
      </c>
      <c r="PK13" s="57">
        <f t="shared" si="276"/>
        <v>9</v>
      </c>
      <c r="PL13" s="57">
        <f t="shared" si="277"/>
        <v>8</v>
      </c>
      <c r="PM13" s="75">
        <f t="shared" si="278"/>
        <v>8</v>
      </c>
      <c r="PN13" s="58">
        <f t="shared" si="279"/>
        <v>0</v>
      </c>
      <c r="PO13" s="58">
        <f t="shared" si="280"/>
        <v>0</v>
      </c>
      <c r="PP13" s="59">
        <f t="shared" si="281"/>
        <v>0</v>
      </c>
      <c r="PQ13" s="77"/>
      <c r="PR13" s="87">
        <f t="shared" si="282"/>
        <v>25</v>
      </c>
      <c r="PS13" s="88">
        <f t="shared" si="283"/>
        <v>3</v>
      </c>
      <c r="PT13" s="88">
        <f t="shared" si="284"/>
        <v>1</v>
      </c>
      <c r="PU13" s="89">
        <f t="shared" si="285"/>
        <v>29</v>
      </c>
      <c r="PV13" s="81">
        <f t="shared" si="286"/>
        <v>0</v>
      </c>
      <c r="PW13" s="90"/>
      <c r="PX13" s="90"/>
      <c r="PY13" s="81">
        <f t="shared" si="287"/>
        <v>0</v>
      </c>
      <c r="PZ13" s="90"/>
      <c r="QA13" s="90"/>
      <c r="QB13" s="83">
        <f t="shared" si="288"/>
        <v>0</v>
      </c>
      <c r="QC13" s="90"/>
      <c r="QD13" s="90"/>
      <c r="QE13" s="83">
        <f t="shared" si="289"/>
        <v>0</v>
      </c>
      <c r="QF13" s="90"/>
      <c r="QG13" s="90"/>
      <c r="QH13" s="83">
        <f t="shared" si="290"/>
        <v>0</v>
      </c>
      <c r="QI13" s="90"/>
      <c r="QJ13" s="90"/>
      <c r="QK13" s="83">
        <f t="shared" si="291"/>
        <v>1</v>
      </c>
      <c r="QL13" s="94">
        <v>44348</v>
      </c>
      <c r="QM13" s="94">
        <v>44348</v>
      </c>
      <c r="QN13" s="83">
        <f t="shared" si="292"/>
        <v>0</v>
      </c>
      <c r="QO13" s="90"/>
      <c r="QP13" s="90"/>
      <c r="QQ13" s="90">
        <f t="shared" si="293"/>
        <v>30</v>
      </c>
      <c r="QR13" s="90"/>
      <c r="QS13" s="91">
        <f t="shared" si="294"/>
        <v>50</v>
      </c>
      <c r="QT13" s="91">
        <f t="shared" si="295"/>
        <v>0</v>
      </c>
      <c r="QU13" s="91"/>
      <c r="QV13" s="92"/>
      <c r="QW13" s="92"/>
      <c r="QX13" s="92"/>
      <c r="QY13" s="92"/>
      <c r="QZ13" s="92"/>
      <c r="RA13" s="92"/>
      <c r="RB13" s="92"/>
      <c r="RC13" s="92"/>
      <c r="RD13" s="92"/>
      <c r="RE13" s="92"/>
      <c r="RF13" s="92"/>
      <c r="RG13" s="93">
        <v>12</v>
      </c>
    </row>
    <row r="14" spans="1:475" s="68" customFormat="1" ht="15.9" hidden="1" customHeight="1">
      <c r="A14" s="46">
        <f t="shared" si="296"/>
        <v>5</v>
      </c>
      <c r="B14" s="47" t="s">
        <v>68</v>
      </c>
      <c r="C14" s="74"/>
      <c r="D14" s="50" t="s">
        <v>53</v>
      </c>
      <c r="E14" s="50" t="s">
        <v>69</v>
      </c>
      <c r="F14" s="50" t="s">
        <v>55</v>
      </c>
      <c r="G14" s="51">
        <v>44319</v>
      </c>
      <c r="H14" s="51">
        <v>44328</v>
      </c>
      <c r="I14" s="51"/>
      <c r="J14" s="60">
        <v>0</v>
      </c>
      <c r="K14" s="57">
        <v>0</v>
      </c>
      <c r="L14" s="56" t="s">
        <v>67</v>
      </c>
      <c r="M14" s="57">
        <f t="shared" si="0"/>
        <v>0</v>
      </c>
      <c r="N14" s="57">
        <f t="shared" si="1"/>
        <v>0</v>
      </c>
      <c r="O14" s="75">
        <f t="shared" si="2"/>
        <v>0</v>
      </c>
      <c r="P14" s="58">
        <f t="shared" si="3"/>
        <v>0</v>
      </c>
      <c r="Q14" s="58">
        <f t="shared" si="4"/>
        <v>0</v>
      </c>
      <c r="R14" s="59">
        <f t="shared" si="5"/>
        <v>0</v>
      </c>
      <c r="S14" s="60">
        <v>0</v>
      </c>
      <c r="T14" s="57">
        <v>0</v>
      </c>
      <c r="U14" s="56" t="s">
        <v>58</v>
      </c>
      <c r="V14" s="57">
        <f t="shared" si="6"/>
        <v>0</v>
      </c>
      <c r="W14" s="57">
        <f t="shared" si="7"/>
        <v>0</v>
      </c>
      <c r="X14" s="75">
        <f t="shared" si="8"/>
        <v>0</v>
      </c>
      <c r="Y14" s="58">
        <f t="shared" si="9"/>
        <v>0</v>
      </c>
      <c r="Z14" s="58">
        <f t="shared" si="10"/>
        <v>0</v>
      </c>
      <c r="AA14" s="59">
        <f t="shared" si="11"/>
        <v>0</v>
      </c>
      <c r="AB14" s="60">
        <v>7</v>
      </c>
      <c r="AC14" s="57">
        <v>18</v>
      </c>
      <c r="AD14" s="56" t="s">
        <v>57</v>
      </c>
      <c r="AE14" s="57">
        <f t="shared" si="12"/>
        <v>11</v>
      </c>
      <c r="AF14" s="57">
        <f t="shared" si="13"/>
        <v>10</v>
      </c>
      <c r="AG14" s="75">
        <f t="shared" si="14"/>
        <v>8</v>
      </c>
      <c r="AH14" s="58">
        <f t="shared" si="15"/>
        <v>2</v>
      </c>
      <c r="AI14" s="58">
        <f t="shared" si="16"/>
        <v>0</v>
      </c>
      <c r="AJ14" s="59">
        <f t="shared" si="17"/>
        <v>0</v>
      </c>
      <c r="AK14" s="60">
        <v>7</v>
      </c>
      <c r="AL14" s="57">
        <v>18</v>
      </c>
      <c r="AM14" s="56" t="s">
        <v>57</v>
      </c>
      <c r="AN14" s="57">
        <f t="shared" si="18"/>
        <v>11</v>
      </c>
      <c r="AO14" s="57">
        <f t="shared" si="19"/>
        <v>10</v>
      </c>
      <c r="AP14" s="58">
        <f t="shared" si="20"/>
        <v>8</v>
      </c>
      <c r="AQ14" s="58">
        <f t="shared" si="21"/>
        <v>2</v>
      </c>
      <c r="AR14" s="58">
        <f t="shared" si="22"/>
        <v>0</v>
      </c>
      <c r="AS14" s="59">
        <f t="shared" si="23"/>
        <v>0</v>
      </c>
      <c r="AT14" s="60">
        <v>7</v>
      </c>
      <c r="AU14" s="57">
        <v>18</v>
      </c>
      <c r="AV14" s="56" t="s">
        <v>57</v>
      </c>
      <c r="AW14" s="57">
        <f t="shared" si="24"/>
        <v>11</v>
      </c>
      <c r="AX14" s="57">
        <f t="shared" si="25"/>
        <v>10</v>
      </c>
      <c r="AY14" s="58">
        <f t="shared" si="26"/>
        <v>8</v>
      </c>
      <c r="AZ14" s="58">
        <f t="shared" si="27"/>
        <v>2</v>
      </c>
      <c r="BA14" s="58">
        <f t="shared" si="28"/>
        <v>0</v>
      </c>
      <c r="BB14" s="59">
        <f t="shared" si="29"/>
        <v>0</v>
      </c>
      <c r="BC14" s="60">
        <v>7</v>
      </c>
      <c r="BD14" s="57">
        <v>18</v>
      </c>
      <c r="BE14" s="56" t="s">
        <v>57</v>
      </c>
      <c r="BF14" s="57">
        <f t="shared" si="30"/>
        <v>11</v>
      </c>
      <c r="BG14" s="57">
        <f t="shared" si="31"/>
        <v>10</v>
      </c>
      <c r="BH14" s="75">
        <f t="shared" si="32"/>
        <v>8</v>
      </c>
      <c r="BI14" s="58">
        <f t="shared" si="33"/>
        <v>2</v>
      </c>
      <c r="BJ14" s="58">
        <f t="shared" si="34"/>
        <v>0</v>
      </c>
      <c r="BK14" s="59">
        <f t="shared" si="35"/>
        <v>0</v>
      </c>
      <c r="BL14" s="60">
        <v>7</v>
      </c>
      <c r="BM14" s="57">
        <v>18</v>
      </c>
      <c r="BN14" s="56" t="s">
        <v>57</v>
      </c>
      <c r="BO14" s="57">
        <f t="shared" si="36"/>
        <v>11</v>
      </c>
      <c r="BP14" s="57">
        <f t="shared" si="37"/>
        <v>10</v>
      </c>
      <c r="BQ14" s="75">
        <f t="shared" si="38"/>
        <v>8</v>
      </c>
      <c r="BR14" s="58">
        <f t="shared" si="39"/>
        <v>2</v>
      </c>
      <c r="BS14" s="58">
        <f t="shared" si="40"/>
        <v>0</v>
      </c>
      <c r="BT14" s="59">
        <f t="shared" si="41"/>
        <v>0</v>
      </c>
      <c r="BU14" s="60">
        <v>7</v>
      </c>
      <c r="BV14" s="57">
        <v>18</v>
      </c>
      <c r="BW14" s="56" t="s">
        <v>57</v>
      </c>
      <c r="BX14" s="57">
        <f t="shared" si="42"/>
        <v>11</v>
      </c>
      <c r="BY14" s="57">
        <f t="shared" si="43"/>
        <v>10</v>
      </c>
      <c r="BZ14" s="75">
        <f t="shared" si="44"/>
        <v>8</v>
      </c>
      <c r="CA14" s="58">
        <f t="shared" si="45"/>
        <v>2</v>
      </c>
      <c r="CB14" s="58">
        <f t="shared" si="46"/>
        <v>0</v>
      </c>
      <c r="CC14" s="59">
        <f t="shared" si="47"/>
        <v>0</v>
      </c>
      <c r="CD14" s="60">
        <v>0</v>
      </c>
      <c r="CE14" s="57">
        <v>0</v>
      </c>
      <c r="CF14" s="56" t="s">
        <v>58</v>
      </c>
      <c r="CG14" s="57">
        <f t="shared" si="48"/>
        <v>0</v>
      </c>
      <c r="CH14" s="57">
        <f t="shared" si="49"/>
        <v>0</v>
      </c>
      <c r="CI14" s="75">
        <f t="shared" si="50"/>
        <v>0</v>
      </c>
      <c r="CJ14" s="58">
        <f t="shared" si="51"/>
        <v>0</v>
      </c>
      <c r="CK14" s="58">
        <f t="shared" si="52"/>
        <v>0</v>
      </c>
      <c r="CL14" s="59">
        <f t="shared" si="53"/>
        <v>0</v>
      </c>
      <c r="CM14" s="60">
        <v>7</v>
      </c>
      <c r="CN14" s="57">
        <v>18</v>
      </c>
      <c r="CO14" s="56" t="s">
        <v>57</v>
      </c>
      <c r="CP14" s="57">
        <f t="shared" si="54"/>
        <v>11</v>
      </c>
      <c r="CQ14" s="57">
        <f t="shared" si="55"/>
        <v>10</v>
      </c>
      <c r="CR14" s="75">
        <f t="shared" si="56"/>
        <v>8</v>
      </c>
      <c r="CS14" s="58">
        <f t="shared" si="57"/>
        <v>2</v>
      </c>
      <c r="CT14" s="58">
        <f t="shared" si="58"/>
        <v>0</v>
      </c>
      <c r="CU14" s="59">
        <f t="shared" si="59"/>
        <v>0</v>
      </c>
      <c r="CV14" s="60">
        <v>7</v>
      </c>
      <c r="CW14" s="57">
        <v>18</v>
      </c>
      <c r="CX14" s="56" t="s">
        <v>57</v>
      </c>
      <c r="CY14" s="57">
        <f t="shared" si="60"/>
        <v>11</v>
      </c>
      <c r="CZ14" s="57">
        <f t="shared" si="61"/>
        <v>10</v>
      </c>
      <c r="DA14" s="58">
        <f t="shared" si="62"/>
        <v>8</v>
      </c>
      <c r="DB14" s="58">
        <f t="shared" si="63"/>
        <v>2</v>
      </c>
      <c r="DC14" s="58">
        <f t="shared" si="64"/>
        <v>0</v>
      </c>
      <c r="DD14" s="59">
        <f t="shared" si="65"/>
        <v>0</v>
      </c>
      <c r="DE14" s="60">
        <v>7</v>
      </c>
      <c r="DF14" s="57">
        <v>19</v>
      </c>
      <c r="DG14" s="56" t="s">
        <v>57</v>
      </c>
      <c r="DH14" s="57">
        <f t="shared" si="66"/>
        <v>12</v>
      </c>
      <c r="DI14" s="57">
        <f t="shared" si="67"/>
        <v>11</v>
      </c>
      <c r="DJ14" s="58">
        <f t="shared" si="68"/>
        <v>8</v>
      </c>
      <c r="DK14" s="58">
        <f t="shared" si="69"/>
        <v>2</v>
      </c>
      <c r="DL14" s="58">
        <f t="shared" si="70"/>
        <v>1</v>
      </c>
      <c r="DM14" s="59">
        <f t="shared" si="71"/>
        <v>0</v>
      </c>
      <c r="DN14" s="60">
        <v>7</v>
      </c>
      <c r="DO14" s="57">
        <v>18</v>
      </c>
      <c r="DP14" s="56" t="s">
        <v>57</v>
      </c>
      <c r="DQ14" s="57">
        <f t="shared" si="72"/>
        <v>11</v>
      </c>
      <c r="DR14" s="57">
        <f t="shared" si="73"/>
        <v>10</v>
      </c>
      <c r="DS14" s="75">
        <f t="shared" si="74"/>
        <v>8</v>
      </c>
      <c r="DT14" s="58">
        <f t="shared" si="75"/>
        <v>2</v>
      </c>
      <c r="DU14" s="58">
        <f t="shared" si="76"/>
        <v>0</v>
      </c>
      <c r="DV14" s="59">
        <f t="shared" si="77"/>
        <v>0</v>
      </c>
      <c r="DW14" s="60">
        <v>7</v>
      </c>
      <c r="DX14" s="57">
        <v>18</v>
      </c>
      <c r="DY14" s="56" t="s">
        <v>57</v>
      </c>
      <c r="DZ14" s="57">
        <f t="shared" si="78"/>
        <v>11</v>
      </c>
      <c r="EA14" s="57">
        <f t="shared" si="79"/>
        <v>10</v>
      </c>
      <c r="EB14" s="75">
        <f t="shared" si="80"/>
        <v>8</v>
      </c>
      <c r="EC14" s="58">
        <f t="shared" si="81"/>
        <v>2</v>
      </c>
      <c r="ED14" s="58">
        <f t="shared" si="82"/>
        <v>0</v>
      </c>
      <c r="EE14" s="59">
        <f t="shared" si="83"/>
        <v>0</v>
      </c>
      <c r="EF14" s="60">
        <v>7</v>
      </c>
      <c r="EG14" s="57">
        <v>18</v>
      </c>
      <c r="EH14" s="56" t="s">
        <v>57</v>
      </c>
      <c r="EI14" s="57">
        <f t="shared" si="84"/>
        <v>11</v>
      </c>
      <c r="EJ14" s="57">
        <f t="shared" si="85"/>
        <v>10</v>
      </c>
      <c r="EK14" s="75">
        <f t="shared" si="86"/>
        <v>8</v>
      </c>
      <c r="EL14" s="58">
        <f t="shared" si="87"/>
        <v>2</v>
      </c>
      <c r="EM14" s="58">
        <f t="shared" si="88"/>
        <v>0</v>
      </c>
      <c r="EN14" s="59">
        <f t="shared" si="89"/>
        <v>0</v>
      </c>
      <c r="EO14" s="60">
        <v>0</v>
      </c>
      <c r="EP14" s="57">
        <v>0</v>
      </c>
      <c r="EQ14" s="56" t="s">
        <v>58</v>
      </c>
      <c r="ER14" s="57">
        <f t="shared" si="90"/>
        <v>0</v>
      </c>
      <c r="ES14" s="57">
        <f t="shared" si="91"/>
        <v>0</v>
      </c>
      <c r="ET14" s="75">
        <f t="shared" si="92"/>
        <v>0</v>
      </c>
      <c r="EU14" s="58">
        <f t="shared" si="93"/>
        <v>0</v>
      </c>
      <c r="EV14" s="58">
        <f t="shared" si="94"/>
        <v>0</v>
      </c>
      <c r="EW14" s="59">
        <f t="shared" si="95"/>
        <v>0</v>
      </c>
      <c r="EX14" s="60">
        <v>7</v>
      </c>
      <c r="EY14" s="57">
        <v>18</v>
      </c>
      <c r="EZ14" s="56" t="s">
        <v>57</v>
      </c>
      <c r="FA14" s="57">
        <f t="shared" si="96"/>
        <v>11</v>
      </c>
      <c r="FB14" s="57">
        <f t="shared" si="97"/>
        <v>10</v>
      </c>
      <c r="FC14" s="75">
        <f t="shared" si="98"/>
        <v>8</v>
      </c>
      <c r="FD14" s="58">
        <f t="shared" si="99"/>
        <v>2</v>
      </c>
      <c r="FE14" s="58">
        <f t="shared" si="100"/>
        <v>0</v>
      </c>
      <c r="FF14" s="59">
        <f t="shared" si="101"/>
        <v>0</v>
      </c>
      <c r="FG14" s="60">
        <v>7</v>
      </c>
      <c r="FH14" s="57">
        <v>18</v>
      </c>
      <c r="FI14" s="56" t="s">
        <v>57</v>
      </c>
      <c r="FJ14" s="57">
        <f t="shared" si="102"/>
        <v>11</v>
      </c>
      <c r="FK14" s="57">
        <f t="shared" si="103"/>
        <v>10</v>
      </c>
      <c r="FL14" s="75">
        <f t="shared" si="104"/>
        <v>8</v>
      </c>
      <c r="FM14" s="58">
        <f t="shared" si="105"/>
        <v>2</v>
      </c>
      <c r="FN14" s="58">
        <f t="shared" si="106"/>
        <v>0</v>
      </c>
      <c r="FO14" s="59">
        <f t="shared" si="107"/>
        <v>0</v>
      </c>
      <c r="FP14" s="60">
        <v>7</v>
      </c>
      <c r="FQ14" s="57">
        <v>18</v>
      </c>
      <c r="FR14" s="56" t="s">
        <v>57</v>
      </c>
      <c r="FS14" s="57">
        <f t="shared" si="108"/>
        <v>11</v>
      </c>
      <c r="FT14" s="57">
        <f t="shared" si="109"/>
        <v>10</v>
      </c>
      <c r="FU14" s="58">
        <f t="shared" si="110"/>
        <v>8</v>
      </c>
      <c r="FV14" s="58">
        <f t="shared" si="111"/>
        <v>2</v>
      </c>
      <c r="FW14" s="58">
        <f t="shared" si="112"/>
        <v>0</v>
      </c>
      <c r="FX14" s="59">
        <f t="shared" si="113"/>
        <v>0</v>
      </c>
      <c r="FY14" s="60">
        <v>7</v>
      </c>
      <c r="FZ14" s="57">
        <v>18</v>
      </c>
      <c r="GA14" s="56" t="s">
        <v>57</v>
      </c>
      <c r="GB14" s="57">
        <f t="shared" si="114"/>
        <v>11</v>
      </c>
      <c r="GC14" s="57">
        <f t="shared" si="115"/>
        <v>10</v>
      </c>
      <c r="GD14" s="75">
        <f t="shared" si="116"/>
        <v>8</v>
      </c>
      <c r="GE14" s="58">
        <f t="shared" si="117"/>
        <v>2</v>
      </c>
      <c r="GF14" s="58">
        <f t="shared" si="118"/>
        <v>0</v>
      </c>
      <c r="GG14" s="59">
        <f t="shared" si="119"/>
        <v>0</v>
      </c>
      <c r="GH14" s="60">
        <v>7</v>
      </c>
      <c r="GI14" s="57">
        <v>18</v>
      </c>
      <c r="GJ14" s="56" t="s">
        <v>57</v>
      </c>
      <c r="GK14" s="57">
        <f t="shared" si="120"/>
        <v>11</v>
      </c>
      <c r="GL14" s="57">
        <f t="shared" si="121"/>
        <v>10</v>
      </c>
      <c r="GM14" s="75">
        <f t="shared" si="122"/>
        <v>8</v>
      </c>
      <c r="GN14" s="58">
        <f t="shared" si="123"/>
        <v>2</v>
      </c>
      <c r="GO14" s="58">
        <f t="shared" si="124"/>
        <v>0</v>
      </c>
      <c r="GP14" s="59">
        <f t="shared" si="125"/>
        <v>0</v>
      </c>
      <c r="GQ14" s="60">
        <v>7</v>
      </c>
      <c r="GR14" s="57">
        <v>18</v>
      </c>
      <c r="GS14" s="56" t="s">
        <v>57</v>
      </c>
      <c r="GT14" s="57">
        <f t="shared" si="126"/>
        <v>11</v>
      </c>
      <c r="GU14" s="57">
        <f t="shared" si="127"/>
        <v>10</v>
      </c>
      <c r="GV14" s="75">
        <f t="shared" si="128"/>
        <v>8</v>
      </c>
      <c r="GW14" s="58">
        <f t="shared" si="129"/>
        <v>2</v>
      </c>
      <c r="GX14" s="58">
        <f t="shared" si="130"/>
        <v>0</v>
      </c>
      <c r="GY14" s="59">
        <f t="shared" si="131"/>
        <v>0</v>
      </c>
      <c r="GZ14" s="60">
        <v>0</v>
      </c>
      <c r="HA14" s="57">
        <v>0</v>
      </c>
      <c r="HB14" s="56" t="s">
        <v>58</v>
      </c>
      <c r="HC14" s="57">
        <f t="shared" si="132"/>
        <v>0</v>
      </c>
      <c r="HD14" s="57">
        <f t="shared" si="133"/>
        <v>0</v>
      </c>
      <c r="HE14" s="75">
        <f t="shared" si="134"/>
        <v>0</v>
      </c>
      <c r="HF14" s="58">
        <f t="shared" si="135"/>
        <v>0</v>
      </c>
      <c r="HG14" s="58">
        <f t="shared" si="136"/>
        <v>0</v>
      </c>
      <c r="HH14" s="59">
        <f t="shared" si="137"/>
        <v>0</v>
      </c>
      <c r="HI14" s="60">
        <v>7</v>
      </c>
      <c r="HJ14" s="57">
        <v>18</v>
      </c>
      <c r="HK14" s="56" t="s">
        <v>57</v>
      </c>
      <c r="HL14" s="57">
        <f t="shared" si="138"/>
        <v>11</v>
      </c>
      <c r="HM14" s="57">
        <f t="shared" si="139"/>
        <v>10</v>
      </c>
      <c r="HN14" s="75">
        <f t="shared" si="140"/>
        <v>8</v>
      </c>
      <c r="HO14" s="58">
        <f t="shared" si="141"/>
        <v>2</v>
      </c>
      <c r="HP14" s="58">
        <f t="shared" si="142"/>
        <v>0</v>
      </c>
      <c r="HQ14" s="59">
        <f t="shared" si="143"/>
        <v>0</v>
      </c>
      <c r="HR14" s="60">
        <v>7</v>
      </c>
      <c r="HS14" s="57">
        <v>18</v>
      </c>
      <c r="HT14" s="56" t="s">
        <v>57</v>
      </c>
      <c r="HU14" s="57">
        <f t="shared" si="144"/>
        <v>11</v>
      </c>
      <c r="HV14" s="57">
        <f t="shared" si="145"/>
        <v>10</v>
      </c>
      <c r="HW14" s="75">
        <f t="shared" si="146"/>
        <v>8</v>
      </c>
      <c r="HX14" s="58">
        <f t="shared" si="147"/>
        <v>2</v>
      </c>
      <c r="HY14" s="58">
        <f t="shared" si="148"/>
        <v>0</v>
      </c>
      <c r="HZ14" s="59">
        <f t="shared" si="149"/>
        <v>0</v>
      </c>
      <c r="IA14" s="60">
        <v>7</v>
      </c>
      <c r="IB14" s="57">
        <v>18</v>
      </c>
      <c r="IC14" s="56" t="s">
        <v>57</v>
      </c>
      <c r="ID14" s="57">
        <f t="shared" si="150"/>
        <v>11</v>
      </c>
      <c r="IE14" s="57">
        <f t="shared" si="151"/>
        <v>10</v>
      </c>
      <c r="IF14" s="75">
        <f t="shared" si="152"/>
        <v>8</v>
      </c>
      <c r="IG14" s="58">
        <f t="shared" si="153"/>
        <v>2</v>
      </c>
      <c r="IH14" s="58">
        <f t="shared" si="154"/>
        <v>0</v>
      </c>
      <c r="II14" s="59">
        <f t="shared" si="155"/>
        <v>0</v>
      </c>
      <c r="IJ14" s="60">
        <v>7</v>
      </c>
      <c r="IK14" s="57">
        <v>18</v>
      </c>
      <c r="IL14" s="56" t="s">
        <v>57</v>
      </c>
      <c r="IM14" s="57">
        <f t="shared" si="156"/>
        <v>11</v>
      </c>
      <c r="IN14" s="57">
        <f t="shared" si="157"/>
        <v>10</v>
      </c>
      <c r="IO14" s="75">
        <f t="shared" si="158"/>
        <v>8</v>
      </c>
      <c r="IP14" s="58">
        <f t="shared" si="159"/>
        <v>2</v>
      </c>
      <c r="IQ14" s="58">
        <f t="shared" si="160"/>
        <v>0</v>
      </c>
      <c r="IR14" s="59">
        <f t="shared" si="161"/>
        <v>0</v>
      </c>
      <c r="IS14" s="60">
        <v>7</v>
      </c>
      <c r="IT14" s="57">
        <v>18</v>
      </c>
      <c r="IU14" s="56" t="s">
        <v>57</v>
      </c>
      <c r="IV14" s="57">
        <f t="shared" si="162"/>
        <v>11</v>
      </c>
      <c r="IW14" s="57">
        <f t="shared" si="163"/>
        <v>10</v>
      </c>
      <c r="IX14" s="75">
        <f t="shared" si="164"/>
        <v>8</v>
      </c>
      <c r="IY14" s="58">
        <f t="shared" si="165"/>
        <v>2</v>
      </c>
      <c r="IZ14" s="58">
        <f t="shared" si="166"/>
        <v>0</v>
      </c>
      <c r="JA14" s="59">
        <f t="shared" si="167"/>
        <v>0</v>
      </c>
      <c r="JB14" s="60">
        <v>7</v>
      </c>
      <c r="JC14" s="57">
        <v>18</v>
      </c>
      <c r="JD14" s="56" t="s">
        <v>57</v>
      </c>
      <c r="JE14" s="57">
        <f t="shared" si="168"/>
        <v>11</v>
      </c>
      <c r="JF14" s="57">
        <f t="shared" si="169"/>
        <v>10</v>
      </c>
      <c r="JG14" s="75">
        <f t="shared" si="170"/>
        <v>8</v>
      </c>
      <c r="JH14" s="58">
        <f t="shared" si="171"/>
        <v>2</v>
      </c>
      <c r="JI14" s="58">
        <f t="shared" si="172"/>
        <v>0</v>
      </c>
      <c r="JJ14" s="59">
        <f t="shared" si="173"/>
        <v>0</v>
      </c>
      <c r="JK14" s="60">
        <v>0</v>
      </c>
      <c r="JL14" s="76">
        <v>0</v>
      </c>
      <c r="JM14" s="56" t="s">
        <v>58</v>
      </c>
      <c r="JN14" s="57">
        <f t="shared" si="174"/>
        <v>0</v>
      </c>
      <c r="JO14" s="57">
        <f t="shared" si="175"/>
        <v>0</v>
      </c>
      <c r="JP14" s="75">
        <f t="shared" si="176"/>
        <v>0</v>
      </c>
      <c r="JQ14" s="58">
        <f t="shared" si="177"/>
        <v>0</v>
      </c>
      <c r="JR14" s="58">
        <f t="shared" si="178"/>
        <v>0</v>
      </c>
      <c r="JS14" s="59">
        <f t="shared" si="179"/>
        <v>0</v>
      </c>
      <c r="JT14" s="60">
        <v>7</v>
      </c>
      <c r="JU14" s="76">
        <v>18</v>
      </c>
      <c r="JV14" s="56" t="s">
        <v>57</v>
      </c>
      <c r="JW14" s="57">
        <f t="shared" si="180"/>
        <v>11</v>
      </c>
      <c r="JX14" s="57">
        <f t="shared" si="181"/>
        <v>10</v>
      </c>
      <c r="JY14" s="75">
        <f t="shared" si="182"/>
        <v>8</v>
      </c>
      <c r="JZ14" s="58">
        <f t="shared" si="183"/>
        <v>2</v>
      </c>
      <c r="KA14" s="58">
        <f t="shared" si="184"/>
        <v>0</v>
      </c>
      <c r="KB14" s="59">
        <f t="shared" si="185"/>
        <v>0</v>
      </c>
      <c r="KC14" s="60">
        <v>7</v>
      </c>
      <c r="KD14" s="76">
        <v>16</v>
      </c>
      <c r="KE14" s="56" t="s">
        <v>57</v>
      </c>
      <c r="KF14" s="57">
        <f t="shared" si="186"/>
        <v>9</v>
      </c>
      <c r="KG14" s="57">
        <f t="shared" si="187"/>
        <v>8</v>
      </c>
      <c r="KH14" s="75">
        <f t="shared" si="188"/>
        <v>8</v>
      </c>
      <c r="KI14" s="58">
        <f t="shared" si="189"/>
        <v>0</v>
      </c>
      <c r="KJ14" s="58">
        <f t="shared" si="190"/>
        <v>0</v>
      </c>
      <c r="KK14" s="59">
        <f t="shared" si="191"/>
        <v>0</v>
      </c>
      <c r="KL14" s="60">
        <v>7</v>
      </c>
      <c r="KM14" s="76">
        <v>16</v>
      </c>
      <c r="KN14" s="56" t="s">
        <v>57</v>
      </c>
      <c r="KO14" s="57">
        <f t="shared" si="192"/>
        <v>9</v>
      </c>
      <c r="KP14" s="57">
        <f t="shared" si="193"/>
        <v>8</v>
      </c>
      <c r="KQ14" s="75">
        <f t="shared" si="194"/>
        <v>8</v>
      </c>
      <c r="KR14" s="58">
        <f t="shared" si="195"/>
        <v>0</v>
      </c>
      <c r="KS14" s="58">
        <f t="shared" si="196"/>
        <v>0</v>
      </c>
      <c r="KT14" s="59">
        <f t="shared" si="197"/>
        <v>0</v>
      </c>
      <c r="KU14" s="60">
        <v>7</v>
      </c>
      <c r="KV14" s="76">
        <v>16</v>
      </c>
      <c r="KW14" s="56" t="s">
        <v>57</v>
      </c>
      <c r="KX14" s="57">
        <f t="shared" si="198"/>
        <v>9</v>
      </c>
      <c r="KY14" s="57">
        <f t="shared" si="199"/>
        <v>8</v>
      </c>
      <c r="KZ14" s="75">
        <f t="shared" si="200"/>
        <v>8</v>
      </c>
      <c r="LA14" s="58">
        <f t="shared" si="201"/>
        <v>0</v>
      </c>
      <c r="LB14" s="58">
        <f t="shared" si="202"/>
        <v>0</v>
      </c>
      <c r="LC14" s="59">
        <f t="shared" si="203"/>
        <v>0</v>
      </c>
      <c r="LD14" s="60">
        <v>7</v>
      </c>
      <c r="LE14" s="76">
        <v>16</v>
      </c>
      <c r="LF14" s="56" t="s">
        <v>57</v>
      </c>
      <c r="LG14" s="57">
        <f t="shared" si="204"/>
        <v>9</v>
      </c>
      <c r="LH14" s="57">
        <f t="shared" si="205"/>
        <v>8</v>
      </c>
      <c r="LI14" s="75">
        <f t="shared" si="206"/>
        <v>8</v>
      </c>
      <c r="LJ14" s="58">
        <f t="shared" si="207"/>
        <v>0</v>
      </c>
      <c r="LK14" s="58">
        <f t="shared" si="208"/>
        <v>0</v>
      </c>
      <c r="LL14" s="59">
        <f t="shared" si="209"/>
        <v>0</v>
      </c>
      <c r="LM14" s="60">
        <v>7</v>
      </c>
      <c r="LN14" s="76">
        <v>16</v>
      </c>
      <c r="LO14" s="56" t="s">
        <v>57</v>
      </c>
      <c r="LP14" s="57">
        <f t="shared" si="210"/>
        <v>9</v>
      </c>
      <c r="LQ14" s="57">
        <f t="shared" si="211"/>
        <v>8</v>
      </c>
      <c r="LR14" s="75">
        <f t="shared" si="212"/>
        <v>8</v>
      </c>
      <c r="LS14" s="58">
        <f t="shared" si="213"/>
        <v>0</v>
      </c>
      <c r="LT14" s="58">
        <f t="shared" si="214"/>
        <v>0</v>
      </c>
      <c r="LU14" s="59">
        <f t="shared" si="215"/>
        <v>0</v>
      </c>
      <c r="LV14" s="60">
        <v>7</v>
      </c>
      <c r="LW14" s="76">
        <v>16</v>
      </c>
      <c r="LX14" s="56" t="s">
        <v>57</v>
      </c>
      <c r="LY14" s="57">
        <f t="shared" si="216"/>
        <v>9</v>
      </c>
      <c r="LZ14" s="57">
        <f t="shared" si="217"/>
        <v>8</v>
      </c>
      <c r="MA14" s="75">
        <f t="shared" si="218"/>
        <v>8</v>
      </c>
      <c r="MB14" s="58">
        <f t="shared" si="219"/>
        <v>0</v>
      </c>
      <c r="MC14" s="58">
        <f t="shared" si="220"/>
        <v>0</v>
      </c>
      <c r="MD14" s="59">
        <f t="shared" si="221"/>
        <v>0</v>
      </c>
      <c r="ME14" s="60">
        <v>7</v>
      </c>
      <c r="MF14" s="76">
        <v>16</v>
      </c>
      <c r="MG14" s="56" t="s">
        <v>57</v>
      </c>
      <c r="MH14" s="57">
        <f t="shared" si="222"/>
        <v>9</v>
      </c>
      <c r="MI14" s="57">
        <f t="shared" si="223"/>
        <v>8</v>
      </c>
      <c r="MJ14" s="75">
        <f t="shared" si="224"/>
        <v>8</v>
      </c>
      <c r="MK14" s="58">
        <f t="shared" si="225"/>
        <v>0</v>
      </c>
      <c r="ML14" s="58">
        <f t="shared" si="226"/>
        <v>0</v>
      </c>
      <c r="MM14" s="59">
        <f t="shared" si="227"/>
        <v>0</v>
      </c>
      <c r="MN14" s="60">
        <v>7</v>
      </c>
      <c r="MO14" s="76">
        <v>16</v>
      </c>
      <c r="MP14" s="56" t="s">
        <v>57</v>
      </c>
      <c r="MQ14" s="57">
        <f t="shared" si="228"/>
        <v>9</v>
      </c>
      <c r="MR14" s="57">
        <f t="shared" si="229"/>
        <v>8</v>
      </c>
      <c r="MS14" s="75">
        <f t="shared" si="230"/>
        <v>8</v>
      </c>
      <c r="MT14" s="58">
        <f t="shared" si="231"/>
        <v>0</v>
      </c>
      <c r="MU14" s="58">
        <f t="shared" si="232"/>
        <v>0</v>
      </c>
      <c r="MV14" s="59">
        <f t="shared" si="233"/>
        <v>0</v>
      </c>
      <c r="MW14" s="60">
        <v>7</v>
      </c>
      <c r="MX14" s="76">
        <v>16</v>
      </c>
      <c r="MY14" s="56" t="s">
        <v>57</v>
      </c>
      <c r="MZ14" s="57">
        <f t="shared" si="234"/>
        <v>9</v>
      </c>
      <c r="NA14" s="57">
        <f t="shared" si="235"/>
        <v>8</v>
      </c>
      <c r="NB14" s="75">
        <f t="shared" si="236"/>
        <v>8</v>
      </c>
      <c r="NC14" s="58">
        <f t="shared" si="237"/>
        <v>0</v>
      </c>
      <c r="ND14" s="58">
        <f t="shared" si="238"/>
        <v>0</v>
      </c>
      <c r="NE14" s="59">
        <f t="shared" si="239"/>
        <v>0</v>
      </c>
      <c r="NF14" s="60">
        <v>7</v>
      </c>
      <c r="NG14" s="76">
        <v>16</v>
      </c>
      <c r="NH14" s="56" t="s">
        <v>57</v>
      </c>
      <c r="NI14" s="57">
        <f t="shared" si="240"/>
        <v>9</v>
      </c>
      <c r="NJ14" s="57">
        <f t="shared" si="241"/>
        <v>8</v>
      </c>
      <c r="NK14" s="75">
        <f t="shared" si="242"/>
        <v>8</v>
      </c>
      <c r="NL14" s="58">
        <f t="shared" si="243"/>
        <v>0</v>
      </c>
      <c r="NM14" s="58">
        <f t="shared" si="244"/>
        <v>0</v>
      </c>
      <c r="NN14" s="59">
        <f t="shared" si="245"/>
        <v>0</v>
      </c>
      <c r="NO14" s="60">
        <v>7</v>
      </c>
      <c r="NP14" s="76">
        <v>16</v>
      </c>
      <c r="NQ14" s="56" t="s">
        <v>57</v>
      </c>
      <c r="NR14" s="57">
        <f t="shared" si="246"/>
        <v>9</v>
      </c>
      <c r="NS14" s="57">
        <f t="shared" si="247"/>
        <v>8</v>
      </c>
      <c r="NT14" s="75">
        <f t="shared" si="248"/>
        <v>8</v>
      </c>
      <c r="NU14" s="58">
        <f t="shared" si="249"/>
        <v>0</v>
      </c>
      <c r="NV14" s="58">
        <f t="shared" si="250"/>
        <v>0</v>
      </c>
      <c r="NW14" s="59">
        <f t="shared" si="251"/>
        <v>0</v>
      </c>
      <c r="NX14" s="60">
        <v>7</v>
      </c>
      <c r="NY14" s="76">
        <v>16</v>
      </c>
      <c r="NZ14" s="56" t="s">
        <v>57</v>
      </c>
      <c r="OA14" s="57">
        <f t="shared" si="252"/>
        <v>9</v>
      </c>
      <c r="OB14" s="57">
        <f t="shared" si="253"/>
        <v>8</v>
      </c>
      <c r="OC14" s="75">
        <f t="shared" si="254"/>
        <v>8</v>
      </c>
      <c r="OD14" s="58">
        <f t="shared" si="255"/>
        <v>0</v>
      </c>
      <c r="OE14" s="58">
        <f t="shared" si="256"/>
        <v>0</v>
      </c>
      <c r="OF14" s="59">
        <f t="shared" si="257"/>
        <v>0</v>
      </c>
      <c r="OG14" s="60">
        <v>0</v>
      </c>
      <c r="OH14" s="76">
        <v>0</v>
      </c>
      <c r="OI14" s="56" t="s">
        <v>58</v>
      </c>
      <c r="OJ14" s="57">
        <f t="shared" si="258"/>
        <v>0</v>
      </c>
      <c r="OK14" s="57">
        <f t="shared" si="259"/>
        <v>0</v>
      </c>
      <c r="OL14" s="75">
        <f t="shared" si="260"/>
        <v>0</v>
      </c>
      <c r="OM14" s="58">
        <f t="shared" si="261"/>
        <v>0</v>
      </c>
      <c r="ON14" s="58">
        <f t="shared" si="262"/>
        <v>0</v>
      </c>
      <c r="OO14" s="59">
        <f t="shared" si="263"/>
        <v>0</v>
      </c>
      <c r="OP14" s="60">
        <v>7</v>
      </c>
      <c r="OQ14" s="76">
        <v>16</v>
      </c>
      <c r="OR14" s="56" t="s">
        <v>57</v>
      </c>
      <c r="OS14" s="57">
        <f t="shared" si="264"/>
        <v>9</v>
      </c>
      <c r="OT14" s="57">
        <f t="shared" si="265"/>
        <v>8</v>
      </c>
      <c r="OU14" s="75">
        <f t="shared" si="266"/>
        <v>8</v>
      </c>
      <c r="OV14" s="58">
        <f t="shared" si="267"/>
        <v>0</v>
      </c>
      <c r="OW14" s="58">
        <f t="shared" si="268"/>
        <v>0</v>
      </c>
      <c r="OX14" s="59">
        <f t="shared" si="269"/>
        <v>0</v>
      </c>
      <c r="OY14" s="60">
        <v>0</v>
      </c>
      <c r="OZ14" s="76">
        <v>0</v>
      </c>
      <c r="PA14" s="56" t="s">
        <v>59</v>
      </c>
      <c r="PB14" s="57">
        <f t="shared" si="270"/>
        <v>0</v>
      </c>
      <c r="PC14" s="57">
        <f t="shared" si="271"/>
        <v>0</v>
      </c>
      <c r="PD14" s="75">
        <f t="shared" si="272"/>
        <v>0</v>
      </c>
      <c r="PE14" s="58">
        <f t="shared" si="273"/>
        <v>0</v>
      </c>
      <c r="PF14" s="58">
        <f t="shared" si="274"/>
        <v>0</v>
      </c>
      <c r="PG14" s="59">
        <f t="shared" si="275"/>
        <v>0</v>
      </c>
      <c r="PH14" s="60">
        <v>7</v>
      </c>
      <c r="PI14" s="76">
        <v>16</v>
      </c>
      <c r="PJ14" s="56" t="s">
        <v>57</v>
      </c>
      <c r="PK14" s="57">
        <f t="shared" si="276"/>
        <v>9</v>
      </c>
      <c r="PL14" s="57">
        <f t="shared" si="277"/>
        <v>8</v>
      </c>
      <c r="PM14" s="75">
        <f t="shared" si="278"/>
        <v>8</v>
      </c>
      <c r="PN14" s="58">
        <f t="shared" si="279"/>
        <v>0</v>
      </c>
      <c r="PO14" s="58">
        <f t="shared" si="280"/>
        <v>0</v>
      </c>
      <c r="PP14" s="59">
        <f t="shared" si="281"/>
        <v>0</v>
      </c>
      <c r="PQ14" s="77"/>
      <c r="PR14" s="87">
        <f t="shared" si="282"/>
        <v>26</v>
      </c>
      <c r="PS14" s="88">
        <f t="shared" si="283"/>
        <v>3</v>
      </c>
      <c r="PT14" s="88">
        <f t="shared" si="284"/>
        <v>1</v>
      </c>
      <c r="PU14" s="89">
        <f t="shared" si="285"/>
        <v>30</v>
      </c>
      <c r="PV14" s="81">
        <f t="shared" si="286"/>
        <v>0</v>
      </c>
      <c r="PW14" s="90"/>
      <c r="PX14" s="90"/>
      <c r="PY14" s="81">
        <f t="shared" si="287"/>
        <v>0</v>
      </c>
      <c r="PZ14" s="90"/>
      <c r="QA14" s="90"/>
      <c r="QB14" s="83">
        <f t="shared" si="288"/>
        <v>0</v>
      </c>
      <c r="QC14" s="90"/>
      <c r="QD14" s="90"/>
      <c r="QE14" s="83">
        <f t="shared" si="289"/>
        <v>0</v>
      </c>
      <c r="QF14" s="90"/>
      <c r="QG14" s="90"/>
      <c r="QH14" s="83">
        <f t="shared" si="290"/>
        <v>0</v>
      </c>
      <c r="QI14" s="90"/>
      <c r="QJ14" s="90"/>
      <c r="QK14" s="83">
        <f t="shared" si="291"/>
        <v>0</v>
      </c>
      <c r="QL14" s="90"/>
      <c r="QM14" s="90"/>
      <c r="QN14" s="83">
        <f t="shared" si="292"/>
        <v>1</v>
      </c>
      <c r="QO14" s="90"/>
      <c r="QP14" s="90"/>
      <c r="QQ14" s="90">
        <f t="shared" si="293"/>
        <v>31</v>
      </c>
      <c r="QR14" s="90"/>
      <c r="QS14" s="91">
        <f t="shared" si="294"/>
        <v>50</v>
      </c>
      <c r="QT14" s="91">
        <f t="shared" si="295"/>
        <v>1</v>
      </c>
      <c r="QU14" s="91"/>
      <c r="QV14" s="92"/>
      <c r="QW14" s="92"/>
      <c r="QX14" s="92"/>
      <c r="QY14" s="92"/>
      <c r="QZ14" s="92"/>
      <c r="RA14" s="92"/>
      <c r="RB14" s="92"/>
      <c r="RC14" s="92"/>
      <c r="RD14" s="92"/>
      <c r="RE14" s="92"/>
      <c r="RF14" s="92"/>
      <c r="RG14" s="93">
        <v>12</v>
      </c>
    </row>
    <row r="15" spans="1:475" s="68" customFormat="1" ht="15.9" hidden="1" customHeight="1">
      <c r="A15" s="46">
        <f t="shared" si="296"/>
        <v>6</v>
      </c>
      <c r="B15" s="47" t="s">
        <v>70</v>
      </c>
      <c r="C15" s="74"/>
      <c r="D15" s="50" t="s">
        <v>53</v>
      </c>
      <c r="E15" s="50" t="s">
        <v>71</v>
      </c>
      <c r="F15" s="50" t="s">
        <v>55</v>
      </c>
      <c r="G15" s="51">
        <v>44242</v>
      </c>
      <c r="H15" s="51">
        <v>44243</v>
      </c>
      <c r="I15" s="51"/>
      <c r="J15" s="60">
        <v>7</v>
      </c>
      <c r="K15" s="57">
        <v>18</v>
      </c>
      <c r="L15" s="56" t="s">
        <v>57</v>
      </c>
      <c r="M15" s="57">
        <f t="shared" si="0"/>
        <v>11</v>
      </c>
      <c r="N15" s="57">
        <f t="shared" si="1"/>
        <v>10</v>
      </c>
      <c r="O15" s="75">
        <f t="shared" si="2"/>
        <v>8</v>
      </c>
      <c r="P15" s="58">
        <f t="shared" si="3"/>
        <v>2</v>
      </c>
      <c r="Q15" s="58">
        <f t="shared" si="4"/>
        <v>0</v>
      </c>
      <c r="R15" s="59">
        <f t="shared" si="5"/>
        <v>0</v>
      </c>
      <c r="S15" s="60">
        <v>0</v>
      </c>
      <c r="T15" s="57">
        <v>0</v>
      </c>
      <c r="U15" s="56" t="s">
        <v>58</v>
      </c>
      <c r="V15" s="57">
        <f t="shared" si="6"/>
        <v>0</v>
      </c>
      <c r="W15" s="57">
        <f t="shared" si="7"/>
        <v>0</v>
      </c>
      <c r="X15" s="75">
        <f t="shared" si="8"/>
        <v>0</v>
      </c>
      <c r="Y15" s="58">
        <f t="shared" si="9"/>
        <v>0</v>
      </c>
      <c r="Z15" s="58">
        <f t="shared" si="10"/>
        <v>0</v>
      </c>
      <c r="AA15" s="59">
        <f t="shared" si="11"/>
        <v>0</v>
      </c>
      <c r="AB15" s="60">
        <v>7</v>
      </c>
      <c r="AC15" s="57">
        <v>19</v>
      </c>
      <c r="AD15" s="56" t="s">
        <v>57</v>
      </c>
      <c r="AE15" s="57">
        <f t="shared" si="12"/>
        <v>12</v>
      </c>
      <c r="AF15" s="57">
        <f t="shared" si="13"/>
        <v>11</v>
      </c>
      <c r="AG15" s="75">
        <f t="shared" si="14"/>
        <v>8</v>
      </c>
      <c r="AH15" s="58">
        <f t="shared" si="15"/>
        <v>2</v>
      </c>
      <c r="AI15" s="58">
        <f t="shared" si="16"/>
        <v>1</v>
      </c>
      <c r="AJ15" s="59">
        <f t="shared" si="17"/>
        <v>0</v>
      </c>
      <c r="AK15" s="60">
        <v>7</v>
      </c>
      <c r="AL15" s="57">
        <v>19</v>
      </c>
      <c r="AM15" s="56" t="s">
        <v>57</v>
      </c>
      <c r="AN15" s="57">
        <f t="shared" si="18"/>
        <v>12</v>
      </c>
      <c r="AO15" s="57">
        <f t="shared" si="19"/>
        <v>11</v>
      </c>
      <c r="AP15" s="58">
        <f t="shared" si="20"/>
        <v>8</v>
      </c>
      <c r="AQ15" s="58">
        <f t="shared" si="21"/>
        <v>2</v>
      </c>
      <c r="AR15" s="58">
        <f t="shared" si="22"/>
        <v>1</v>
      </c>
      <c r="AS15" s="59">
        <f t="shared" si="23"/>
        <v>0</v>
      </c>
      <c r="AT15" s="60">
        <v>7</v>
      </c>
      <c r="AU15" s="57">
        <v>19</v>
      </c>
      <c r="AV15" s="56" t="s">
        <v>57</v>
      </c>
      <c r="AW15" s="57">
        <f t="shared" si="24"/>
        <v>12</v>
      </c>
      <c r="AX15" s="57">
        <f t="shared" si="25"/>
        <v>11</v>
      </c>
      <c r="AY15" s="58">
        <f t="shared" si="26"/>
        <v>8</v>
      </c>
      <c r="AZ15" s="58">
        <f t="shared" si="27"/>
        <v>2</v>
      </c>
      <c r="BA15" s="58">
        <f t="shared" si="28"/>
        <v>1</v>
      </c>
      <c r="BB15" s="59">
        <f t="shared" si="29"/>
        <v>0</v>
      </c>
      <c r="BC15" s="60">
        <v>7</v>
      </c>
      <c r="BD15" s="57">
        <v>19</v>
      </c>
      <c r="BE15" s="56" t="s">
        <v>57</v>
      </c>
      <c r="BF15" s="57">
        <f t="shared" si="30"/>
        <v>12</v>
      </c>
      <c r="BG15" s="57">
        <f t="shared" si="31"/>
        <v>11</v>
      </c>
      <c r="BH15" s="75">
        <f t="shared" si="32"/>
        <v>8</v>
      </c>
      <c r="BI15" s="58">
        <f t="shared" si="33"/>
        <v>2</v>
      </c>
      <c r="BJ15" s="58">
        <f t="shared" si="34"/>
        <v>1</v>
      </c>
      <c r="BK15" s="59">
        <f t="shared" si="35"/>
        <v>0</v>
      </c>
      <c r="BL15" s="60">
        <v>7</v>
      </c>
      <c r="BM15" s="57">
        <v>19</v>
      </c>
      <c r="BN15" s="56" t="s">
        <v>57</v>
      </c>
      <c r="BO15" s="57">
        <f t="shared" si="36"/>
        <v>12</v>
      </c>
      <c r="BP15" s="57">
        <f t="shared" si="37"/>
        <v>11</v>
      </c>
      <c r="BQ15" s="75">
        <f t="shared" si="38"/>
        <v>8</v>
      </c>
      <c r="BR15" s="58">
        <f t="shared" si="39"/>
        <v>2</v>
      </c>
      <c r="BS15" s="58">
        <f t="shared" si="40"/>
        <v>1</v>
      </c>
      <c r="BT15" s="59">
        <f t="shared" si="41"/>
        <v>0</v>
      </c>
      <c r="BU15" s="60">
        <v>7</v>
      </c>
      <c r="BV15" s="57">
        <v>18</v>
      </c>
      <c r="BW15" s="56" t="s">
        <v>57</v>
      </c>
      <c r="BX15" s="57">
        <f t="shared" si="42"/>
        <v>11</v>
      </c>
      <c r="BY15" s="57">
        <f t="shared" si="43"/>
        <v>10</v>
      </c>
      <c r="BZ15" s="75">
        <f t="shared" si="44"/>
        <v>8</v>
      </c>
      <c r="CA15" s="58">
        <f t="shared" si="45"/>
        <v>2</v>
      </c>
      <c r="CB15" s="58">
        <f t="shared" si="46"/>
        <v>0</v>
      </c>
      <c r="CC15" s="59">
        <f t="shared" si="47"/>
        <v>0</v>
      </c>
      <c r="CD15" s="60">
        <v>0</v>
      </c>
      <c r="CE15" s="57">
        <v>0</v>
      </c>
      <c r="CF15" s="56" t="s">
        <v>58</v>
      </c>
      <c r="CG15" s="57">
        <f t="shared" si="48"/>
        <v>0</v>
      </c>
      <c r="CH15" s="57">
        <f t="shared" si="49"/>
        <v>0</v>
      </c>
      <c r="CI15" s="75">
        <f t="shared" si="50"/>
        <v>0</v>
      </c>
      <c r="CJ15" s="58">
        <f t="shared" si="51"/>
        <v>0</v>
      </c>
      <c r="CK15" s="58">
        <f t="shared" si="52"/>
        <v>0</v>
      </c>
      <c r="CL15" s="59">
        <f t="shared" si="53"/>
        <v>0</v>
      </c>
      <c r="CM15" s="60">
        <v>7</v>
      </c>
      <c r="CN15" s="57">
        <v>18</v>
      </c>
      <c r="CO15" s="56" t="s">
        <v>57</v>
      </c>
      <c r="CP15" s="57">
        <f t="shared" si="54"/>
        <v>11</v>
      </c>
      <c r="CQ15" s="57">
        <f t="shared" si="55"/>
        <v>10</v>
      </c>
      <c r="CR15" s="75">
        <f t="shared" si="56"/>
        <v>8</v>
      </c>
      <c r="CS15" s="58">
        <f t="shared" si="57"/>
        <v>2</v>
      </c>
      <c r="CT15" s="58">
        <f t="shared" si="58"/>
        <v>0</v>
      </c>
      <c r="CU15" s="59">
        <f t="shared" si="59"/>
        <v>0</v>
      </c>
      <c r="CV15" s="60">
        <v>7</v>
      </c>
      <c r="CW15" s="57">
        <v>19</v>
      </c>
      <c r="CX15" s="56" t="s">
        <v>57</v>
      </c>
      <c r="CY15" s="57">
        <f t="shared" si="60"/>
        <v>12</v>
      </c>
      <c r="CZ15" s="57">
        <f t="shared" si="61"/>
        <v>11</v>
      </c>
      <c r="DA15" s="58">
        <f t="shared" si="62"/>
        <v>8</v>
      </c>
      <c r="DB15" s="58">
        <f t="shared" si="63"/>
        <v>2</v>
      </c>
      <c r="DC15" s="58">
        <f t="shared" si="64"/>
        <v>1</v>
      </c>
      <c r="DD15" s="59">
        <f t="shared" si="65"/>
        <v>0</v>
      </c>
      <c r="DE15" s="60">
        <v>7</v>
      </c>
      <c r="DF15" s="57">
        <v>19</v>
      </c>
      <c r="DG15" s="56" t="s">
        <v>57</v>
      </c>
      <c r="DH15" s="57">
        <f t="shared" si="66"/>
        <v>12</v>
      </c>
      <c r="DI15" s="57">
        <f t="shared" si="67"/>
        <v>11</v>
      </c>
      <c r="DJ15" s="58">
        <f t="shared" si="68"/>
        <v>8</v>
      </c>
      <c r="DK15" s="58">
        <f t="shared" si="69"/>
        <v>2</v>
      </c>
      <c r="DL15" s="58">
        <f t="shared" si="70"/>
        <v>1</v>
      </c>
      <c r="DM15" s="59">
        <f t="shared" si="71"/>
        <v>0</v>
      </c>
      <c r="DN15" s="60">
        <v>7</v>
      </c>
      <c r="DO15" s="57">
        <v>19</v>
      </c>
      <c r="DP15" s="56" t="s">
        <v>57</v>
      </c>
      <c r="DQ15" s="57">
        <f t="shared" si="72"/>
        <v>12</v>
      </c>
      <c r="DR15" s="57">
        <f t="shared" si="73"/>
        <v>11</v>
      </c>
      <c r="DS15" s="75">
        <f t="shared" si="74"/>
        <v>8</v>
      </c>
      <c r="DT15" s="58">
        <f t="shared" si="75"/>
        <v>2</v>
      </c>
      <c r="DU15" s="58">
        <f t="shared" si="76"/>
        <v>1</v>
      </c>
      <c r="DV15" s="59">
        <f t="shared" si="77"/>
        <v>0</v>
      </c>
      <c r="DW15" s="60">
        <v>7</v>
      </c>
      <c r="DX15" s="57">
        <v>19</v>
      </c>
      <c r="DY15" s="56" t="s">
        <v>57</v>
      </c>
      <c r="DZ15" s="57">
        <f t="shared" si="78"/>
        <v>12</v>
      </c>
      <c r="EA15" s="57">
        <f t="shared" si="79"/>
        <v>11</v>
      </c>
      <c r="EB15" s="75">
        <f t="shared" si="80"/>
        <v>8</v>
      </c>
      <c r="EC15" s="58">
        <f t="shared" si="81"/>
        <v>2</v>
      </c>
      <c r="ED15" s="58">
        <f t="shared" si="82"/>
        <v>1</v>
      </c>
      <c r="EE15" s="59">
        <f t="shared" si="83"/>
        <v>0</v>
      </c>
      <c r="EF15" s="60">
        <v>7</v>
      </c>
      <c r="EG15" s="57">
        <v>18</v>
      </c>
      <c r="EH15" s="56" t="s">
        <v>57</v>
      </c>
      <c r="EI15" s="57">
        <f t="shared" si="84"/>
        <v>11</v>
      </c>
      <c r="EJ15" s="57">
        <f t="shared" si="85"/>
        <v>10</v>
      </c>
      <c r="EK15" s="75">
        <f t="shared" si="86"/>
        <v>8</v>
      </c>
      <c r="EL15" s="58">
        <f t="shared" si="87"/>
        <v>2</v>
      </c>
      <c r="EM15" s="58">
        <f t="shared" si="88"/>
        <v>0</v>
      </c>
      <c r="EN15" s="59">
        <f t="shared" si="89"/>
        <v>0</v>
      </c>
      <c r="EO15" s="60">
        <v>0</v>
      </c>
      <c r="EP15" s="57">
        <v>0</v>
      </c>
      <c r="EQ15" s="56" t="s">
        <v>58</v>
      </c>
      <c r="ER15" s="57">
        <f t="shared" si="90"/>
        <v>0</v>
      </c>
      <c r="ES15" s="57">
        <f t="shared" si="91"/>
        <v>0</v>
      </c>
      <c r="ET15" s="75">
        <f t="shared" si="92"/>
        <v>0</v>
      </c>
      <c r="EU15" s="58">
        <f t="shared" si="93"/>
        <v>0</v>
      </c>
      <c r="EV15" s="58">
        <f t="shared" si="94"/>
        <v>0</v>
      </c>
      <c r="EW15" s="59">
        <f t="shared" si="95"/>
        <v>0</v>
      </c>
      <c r="EX15" s="60">
        <v>7</v>
      </c>
      <c r="EY15" s="57">
        <v>18</v>
      </c>
      <c r="EZ15" s="56" t="s">
        <v>57</v>
      </c>
      <c r="FA15" s="57">
        <f t="shared" si="96"/>
        <v>11</v>
      </c>
      <c r="FB15" s="57">
        <f t="shared" si="97"/>
        <v>10</v>
      </c>
      <c r="FC15" s="75">
        <f t="shared" si="98"/>
        <v>8</v>
      </c>
      <c r="FD15" s="58">
        <f t="shared" si="99"/>
        <v>2</v>
      </c>
      <c r="FE15" s="58">
        <f t="shared" si="100"/>
        <v>0</v>
      </c>
      <c r="FF15" s="59">
        <f t="shared" si="101"/>
        <v>0</v>
      </c>
      <c r="FG15" s="60">
        <v>7</v>
      </c>
      <c r="FH15" s="57">
        <v>18</v>
      </c>
      <c r="FI15" s="56" t="s">
        <v>57</v>
      </c>
      <c r="FJ15" s="57">
        <f t="shared" si="102"/>
        <v>11</v>
      </c>
      <c r="FK15" s="57">
        <f t="shared" si="103"/>
        <v>10</v>
      </c>
      <c r="FL15" s="75">
        <f t="shared" si="104"/>
        <v>8</v>
      </c>
      <c r="FM15" s="58">
        <f t="shared" si="105"/>
        <v>2</v>
      </c>
      <c r="FN15" s="58">
        <f t="shared" si="106"/>
        <v>0</v>
      </c>
      <c r="FO15" s="59">
        <f t="shared" si="107"/>
        <v>0</v>
      </c>
      <c r="FP15" s="60">
        <v>7</v>
      </c>
      <c r="FQ15" s="57">
        <v>18</v>
      </c>
      <c r="FR15" s="56" t="s">
        <v>57</v>
      </c>
      <c r="FS15" s="57">
        <f t="shared" si="108"/>
        <v>11</v>
      </c>
      <c r="FT15" s="57">
        <f t="shared" si="109"/>
        <v>10</v>
      </c>
      <c r="FU15" s="58">
        <f t="shared" si="110"/>
        <v>8</v>
      </c>
      <c r="FV15" s="58">
        <f t="shared" si="111"/>
        <v>2</v>
      </c>
      <c r="FW15" s="58">
        <f t="shared" si="112"/>
        <v>0</v>
      </c>
      <c r="FX15" s="59">
        <f t="shared" si="113"/>
        <v>0</v>
      </c>
      <c r="FY15" s="60">
        <v>7</v>
      </c>
      <c r="FZ15" s="57">
        <v>18</v>
      </c>
      <c r="GA15" s="56" t="s">
        <v>57</v>
      </c>
      <c r="GB15" s="57">
        <f t="shared" si="114"/>
        <v>11</v>
      </c>
      <c r="GC15" s="57">
        <f t="shared" si="115"/>
        <v>10</v>
      </c>
      <c r="GD15" s="75">
        <f t="shared" si="116"/>
        <v>8</v>
      </c>
      <c r="GE15" s="58">
        <f t="shared" si="117"/>
        <v>2</v>
      </c>
      <c r="GF15" s="58">
        <f t="shared" si="118"/>
        <v>0</v>
      </c>
      <c r="GG15" s="59">
        <f t="shared" si="119"/>
        <v>0</v>
      </c>
      <c r="GH15" s="60">
        <v>7</v>
      </c>
      <c r="GI15" s="57">
        <v>18</v>
      </c>
      <c r="GJ15" s="56" t="s">
        <v>57</v>
      </c>
      <c r="GK15" s="57">
        <f t="shared" si="120"/>
        <v>11</v>
      </c>
      <c r="GL15" s="57">
        <f t="shared" si="121"/>
        <v>10</v>
      </c>
      <c r="GM15" s="75">
        <f t="shared" si="122"/>
        <v>8</v>
      </c>
      <c r="GN15" s="58">
        <f t="shared" si="123"/>
        <v>2</v>
      </c>
      <c r="GO15" s="58">
        <f t="shared" si="124"/>
        <v>0</v>
      </c>
      <c r="GP15" s="59">
        <f t="shared" si="125"/>
        <v>0</v>
      </c>
      <c r="GQ15" s="60">
        <v>7</v>
      </c>
      <c r="GR15" s="57">
        <v>18</v>
      </c>
      <c r="GS15" s="56" t="s">
        <v>57</v>
      </c>
      <c r="GT15" s="57">
        <f t="shared" si="126"/>
        <v>11</v>
      </c>
      <c r="GU15" s="57">
        <f t="shared" si="127"/>
        <v>10</v>
      </c>
      <c r="GV15" s="75">
        <f t="shared" si="128"/>
        <v>8</v>
      </c>
      <c r="GW15" s="58">
        <f t="shared" si="129"/>
        <v>2</v>
      </c>
      <c r="GX15" s="58">
        <f t="shared" si="130"/>
        <v>0</v>
      </c>
      <c r="GY15" s="59">
        <f t="shared" si="131"/>
        <v>0</v>
      </c>
      <c r="GZ15" s="60">
        <v>0</v>
      </c>
      <c r="HA15" s="57">
        <v>0</v>
      </c>
      <c r="HB15" s="56" t="s">
        <v>58</v>
      </c>
      <c r="HC15" s="57">
        <f t="shared" si="132"/>
        <v>0</v>
      </c>
      <c r="HD15" s="57">
        <f t="shared" si="133"/>
        <v>0</v>
      </c>
      <c r="HE15" s="75">
        <f t="shared" si="134"/>
        <v>0</v>
      </c>
      <c r="HF15" s="58">
        <f t="shared" si="135"/>
        <v>0</v>
      </c>
      <c r="HG15" s="58">
        <f t="shared" si="136"/>
        <v>0</v>
      </c>
      <c r="HH15" s="59">
        <f t="shared" si="137"/>
        <v>0</v>
      </c>
      <c r="HI15" s="60">
        <v>7</v>
      </c>
      <c r="HJ15" s="57">
        <v>18</v>
      </c>
      <c r="HK15" s="56" t="s">
        <v>57</v>
      </c>
      <c r="HL15" s="57">
        <f t="shared" si="138"/>
        <v>11</v>
      </c>
      <c r="HM15" s="57">
        <f t="shared" si="139"/>
        <v>10</v>
      </c>
      <c r="HN15" s="75">
        <f t="shared" si="140"/>
        <v>8</v>
      </c>
      <c r="HO15" s="58">
        <f t="shared" si="141"/>
        <v>2</v>
      </c>
      <c r="HP15" s="58">
        <f t="shared" si="142"/>
        <v>0</v>
      </c>
      <c r="HQ15" s="59">
        <f t="shared" si="143"/>
        <v>0</v>
      </c>
      <c r="HR15" s="60">
        <v>7</v>
      </c>
      <c r="HS15" s="57">
        <v>18</v>
      </c>
      <c r="HT15" s="56" t="s">
        <v>57</v>
      </c>
      <c r="HU15" s="57">
        <f t="shared" si="144"/>
        <v>11</v>
      </c>
      <c r="HV15" s="57">
        <f t="shared" si="145"/>
        <v>10</v>
      </c>
      <c r="HW15" s="75">
        <f t="shared" si="146"/>
        <v>8</v>
      </c>
      <c r="HX15" s="58">
        <f t="shared" si="147"/>
        <v>2</v>
      </c>
      <c r="HY15" s="58">
        <f t="shared" si="148"/>
        <v>0</v>
      </c>
      <c r="HZ15" s="59">
        <f t="shared" si="149"/>
        <v>0</v>
      </c>
      <c r="IA15" s="60">
        <v>7</v>
      </c>
      <c r="IB15" s="57">
        <v>18</v>
      </c>
      <c r="IC15" s="56" t="s">
        <v>57</v>
      </c>
      <c r="ID15" s="57">
        <f t="shared" si="150"/>
        <v>11</v>
      </c>
      <c r="IE15" s="57">
        <f t="shared" si="151"/>
        <v>10</v>
      </c>
      <c r="IF15" s="75">
        <f t="shared" si="152"/>
        <v>8</v>
      </c>
      <c r="IG15" s="58">
        <f t="shared" si="153"/>
        <v>2</v>
      </c>
      <c r="IH15" s="58">
        <f t="shared" si="154"/>
        <v>0</v>
      </c>
      <c r="II15" s="59">
        <f t="shared" si="155"/>
        <v>0</v>
      </c>
      <c r="IJ15" s="60">
        <v>7</v>
      </c>
      <c r="IK15" s="57">
        <v>18</v>
      </c>
      <c r="IL15" s="56" t="s">
        <v>57</v>
      </c>
      <c r="IM15" s="57">
        <f t="shared" si="156"/>
        <v>11</v>
      </c>
      <c r="IN15" s="57">
        <f t="shared" si="157"/>
        <v>10</v>
      </c>
      <c r="IO15" s="75">
        <f t="shared" si="158"/>
        <v>8</v>
      </c>
      <c r="IP15" s="58">
        <f t="shared" si="159"/>
        <v>2</v>
      </c>
      <c r="IQ15" s="58">
        <f t="shared" si="160"/>
        <v>0</v>
      </c>
      <c r="IR15" s="59">
        <f t="shared" si="161"/>
        <v>0</v>
      </c>
      <c r="IS15" s="60">
        <v>7</v>
      </c>
      <c r="IT15" s="57">
        <v>18</v>
      </c>
      <c r="IU15" s="56" t="s">
        <v>57</v>
      </c>
      <c r="IV15" s="57">
        <f t="shared" si="162"/>
        <v>11</v>
      </c>
      <c r="IW15" s="57">
        <f t="shared" si="163"/>
        <v>10</v>
      </c>
      <c r="IX15" s="75">
        <f t="shared" si="164"/>
        <v>8</v>
      </c>
      <c r="IY15" s="58">
        <f t="shared" si="165"/>
        <v>2</v>
      </c>
      <c r="IZ15" s="58">
        <f t="shared" si="166"/>
        <v>0</v>
      </c>
      <c r="JA15" s="59">
        <f t="shared" si="167"/>
        <v>0</v>
      </c>
      <c r="JB15" s="60">
        <v>7</v>
      </c>
      <c r="JC15" s="57">
        <v>18</v>
      </c>
      <c r="JD15" s="56" t="s">
        <v>57</v>
      </c>
      <c r="JE15" s="57">
        <f t="shared" si="168"/>
        <v>11</v>
      </c>
      <c r="JF15" s="57">
        <f t="shared" si="169"/>
        <v>10</v>
      </c>
      <c r="JG15" s="75">
        <f t="shared" si="170"/>
        <v>8</v>
      </c>
      <c r="JH15" s="58">
        <f t="shared" si="171"/>
        <v>2</v>
      </c>
      <c r="JI15" s="58">
        <f t="shared" si="172"/>
        <v>0</v>
      </c>
      <c r="JJ15" s="59">
        <f t="shared" si="173"/>
        <v>0</v>
      </c>
      <c r="JK15" s="60">
        <v>0</v>
      </c>
      <c r="JL15" s="76">
        <v>0</v>
      </c>
      <c r="JM15" s="56" t="s">
        <v>58</v>
      </c>
      <c r="JN15" s="57">
        <f t="shared" si="174"/>
        <v>0</v>
      </c>
      <c r="JO15" s="57">
        <f t="shared" si="175"/>
        <v>0</v>
      </c>
      <c r="JP15" s="75">
        <f t="shared" si="176"/>
        <v>0</v>
      </c>
      <c r="JQ15" s="58">
        <f t="shared" si="177"/>
        <v>0</v>
      </c>
      <c r="JR15" s="58">
        <f t="shared" si="178"/>
        <v>0</v>
      </c>
      <c r="JS15" s="59">
        <f t="shared" si="179"/>
        <v>0</v>
      </c>
      <c r="JT15" s="60">
        <v>7</v>
      </c>
      <c r="JU15" s="76">
        <v>19</v>
      </c>
      <c r="JV15" s="56" t="s">
        <v>57</v>
      </c>
      <c r="JW15" s="57">
        <f t="shared" si="180"/>
        <v>12</v>
      </c>
      <c r="JX15" s="57">
        <f t="shared" si="181"/>
        <v>11</v>
      </c>
      <c r="JY15" s="75">
        <f t="shared" si="182"/>
        <v>8</v>
      </c>
      <c r="JZ15" s="58">
        <f t="shared" si="183"/>
        <v>2</v>
      </c>
      <c r="KA15" s="58">
        <f t="shared" si="184"/>
        <v>1</v>
      </c>
      <c r="KB15" s="59">
        <f t="shared" si="185"/>
        <v>0</v>
      </c>
      <c r="KC15" s="60">
        <v>7</v>
      </c>
      <c r="KD15" s="76">
        <v>16</v>
      </c>
      <c r="KE15" s="56" t="s">
        <v>57</v>
      </c>
      <c r="KF15" s="57">
        <f t="shared" si="186"/>
        <v>9</v>
      </c>
      <c r="KG15" s="57">
        <f t="shared" si="187"/>
        <v>8</v>
      </c>
      <c r="KH15" s="75">
        <f t="shared" si="188"/>
        <v>8</v>
      </c>
      <c r="KI15" s="58">
        <f t="shared" si="189"/>
        <v>0</v>
      </c>
      <c r="KJ15" s="58">
        <f t="shared" si="190"/>
        <v>0</v>
      </c>
      <c r="KK15" s="59">
        <f t="shared" si="191"/>
        <v>0</v>
      </c>
      <c r="KL15" s="60">
        <v>7</v>
      </c>
      <c r="KM15" s="76">
        <v>16</v>
      </c>
      <c r="KN15" s="56" t="s">
        <v>57</v>
      </c>
      <c r="KO15" s="57">
        <f t="shared" si="192"/>
        <v>9</v>
      </c>
      <c r="KP15" s="57">
        <f t="shared" si="193"/>
        <v>8</v>
      </c>
      <c r="KQ15" s="75">
        <f t="shared" si="194"/>
        <v>8</v>
      </c>
      <c r="KR15" s="58">
        <f t="shared" si="195"/>
        <v>0</v>
      </c>
      <c r="KS15" s="58">
        <f t="shared" si="196"/>
        <v>0</v>
      </c>
      <c r="KT15" s="59">
        <f t="shared" si="197"/>
        <v>0</v>
      </c>
      <c r="KU15" s="60">
        <v>7</v>
      </c>
      <c r="KV15" s="76">
        <v>16</v>
      </c>
      <c r="KW15" s="56" t="s">
        <v>57</v>
      </c>
      <c r="KX15" s="57">
        <f t="shared" si="198"/>
        <v>9</v>
      </c>
      <c r="KY15" s="57">
        <f t="shared" si="199"/>
        <v>8</v>
      </c>
      <c r="KZ15" s="75">
        <f t="shared" si="200"/>
        <v>8</v>
      </c>
      <c r="LA15" s="58">
        <f t="shared" si="201"/>
        <v>0</v>
      </c>
      <c r="LB15" s="58">
        <f t="shared" si="202"/>
        <v>0</v>
      </c>
      <c r="LC15" s="59">
        <f t="shared" si="203"/>
        <v>0</v>
      </c>
      <c r="LD15" s="60">
        <v>7</v>
      </c>
      <c r="LE15" s="76">
        <v>16</v>
      </c>
      <c r="LF15" s="56" t="s">
        <v>57</v>
      </c>
      <c r="LG15" s="57">
        <f t="shared" si="204"/>
        <v>9</v>
      </c>
      <c r="LH15" s="57">
        <f t="shared" si="205"/>
        <v>8</v>
      </c>
      <c r="LI15" s="75">
        <f t="shared" si="206"/>
        <v>8</v>
      </c>
      <c r="LJ15" s="58">
        <f t="shared" si="207"/>
        <v>0</v>
      </c>
      <c r="LK15" s="58">
        <f t="shared" si="208"/>
        <v>0</v>
      </c>
      <c r="LL15" s="59">
        <f t="shared" si="209"/>
        <v>0</v>
      </c>
      <c r="LM15" s="60">
        <v>7</v>
      </c>
      <c r="LN15" s="76">
        <v>16</v>
      </c>
      <c r="LO15" s="56" t="s">
        <v>57</v>
      </c>
      <c r="LP15" s="57">
        <f t="shared" si="210"/>
        <v>9</v>
      </c>
      <c r="LQ15" s="57">
        <f t="shared" si="211"/>
        <v>8</v>
      </c>
      <c r="LR15" s="75">
        <f t="shared" si="212"/>
        <v>8</v>
      </c>
      <c r="LS15" s="58">
        <f t="shared" si="213"/>
        <v>0</v>
      </c>
      <c r="LT15" s="58">
        <f t="shared" si="214"/>
        <v>0</v>
      </c>
      <c r="LU15" s="59">
        <f t="shared" si="215"/>
        <v>0</v>
      </c>
      <c r="LV15" s="60">
        <v>7</v>
      </c>
      <c r="LW15" s="76">
        <v>16</v>
      </c>
      <c r="LX15" s="56" t="s">
        <v>57</v>
      </c>
      <c r="LY15" s="57">
        <f t="shared" si="216"/>
        <v>9</v>
      </c>
      <c r="LZ15" s="57">
        <f t="shared" si="217"/>
        <v>8</v>
      </c>
      <c r="MA15" s="75">
        <f t="shared" si="218"/>
        <v>8</v>
      </c>
      <c r="MB15" s="58">
        <f t="shared" si="219"/>
        <v>0</v>
      </c>
      <c r="MC15" s="58">
        <f t="shared" si="220"/>
        <v>0</v>
      </c>
      <c r="MD15" s="59">
        <f t="shared" si="221"/>
        <v>0</v>
      </c>
      <c r="ME15" s="60">
        <v>7</v>
      </c>
      <c r="MF15" s="76">
        <v>16</v>
      </c>
      <c r="MG15" s="56" t="s">
        <v>57</v>
      </c>
      <c r="MH15" s="57">
        <f t="shared" si="222"/>
        <v>9</v>
      </c>
      <c r="MI15" s="57">
        <f t="shared" si="223"/>
        <v>8</v>
      </c>
      <c r="MJ15" s="75">
        <f t="shared" si="224"/>
        <v>8</v>
      </c>
      <c r="MK15" s="58">
        <f t="shared" si="225"/>
        <v>0</v>
      </c>
      <c r="ML15" s="58">
        <f t="shared" si="226"/>
        <v>0</v>
      </c>
      <c r="MM15" s="59">
        <f t="shared" si="227"/>
        <v>0</v>
      </c>
      <c r="MN15" s="60">
        <v>7</v>
      </c>
      <c r="MO15" s="76">
        <v>16</v>
      </c>
      <c r="MP15" s="56" t="s">
        <v>57</v>
      </c>
      <c r="MQ15" s="57">
        <f t="shared" si="228"/>
        <v>9</v>
      </c>
      <c r="MR15" s="57">
        <f t="shared" si="229"/>
        <v>8</v>
      </c>
      <c r="MS15" s="75">
        <f t="shared" si="230"/>
        <v>8</v>
      </c>
      <c r="MT15" s="58">
        <f t="shared" si="231"/>
        <v>0</v>
      </c>
      <c r="MU15" s="58">
        <f t="shared" si="232"/>
        <v>0</v>
      </c>
      <c r="MV15" s="59">
        <f t="shared" si="233"/>
        <v>0</v>
      </c>
      <c r="MW15" s="60">
        <v>7</v>
      </c>
      <c r="MX15" s="76">
        <v>16</v>
      </c>
      <c r="MY15" s="56" t="s">
        <v>57</v>
      </c>
      <c r="MZ15" s="57">
        <f t="shared" si="234"/>
        <v>9</v>
      </c>
      <c r="NA15" s="57">
        <f t="shared" si="235"/>
        <v>8</v>
      </c>
      <c r="NB15" s="75">
        <f t="shared" si="236"/>
        <v>8</v>
      </c>
      <c r="NC15" s="58">
        <f t="shared" si="237"/>
        <v>0</v>
      </c>
      <c r="ND15" s="58">
        <f t="shared" si="238"/>
        <v>0</v>
      </c>
      <c r="NE15" s="59">
        <f t="shared" si="239"/>
        <v>0</v>
      </c>
      <c r="NF15" s="60">
        <v>7</v>
      </c>
      <c r="NG15" s="76">
        <v>16</v>
      </c>
      <c r="NH15" s="56" t="s">
        <v>57</v>
      </c>
      <c r="NI15" s="57">
        <f t="shared" si="240"/>
        <v>9</v>
      </c>
      <c r="NJ15" s="57">
        <f t="shared" si="241"/>
        <v>8</v>
      </c>
      <c r="NK15" s="75">
        <f t="shared" si="242"/>
        <v>8</v>
      </c>
      <c r="NL15" s="58">
        <f t="shared" si="243"/>
        <v>0</v>
      </c>
      <c r="NM15" s="58">
        <f t="shared" si="244"/>
        <v>0</v>
      </c>
      <c r="NN15" s="59">
        <f t="shared" si="245"/>
        <v>0</v>
      </c>
      <c r="NO15" s="60">
        <v>7</v>
      </c>
      <c r="NP15" s="76">
        <v>16</v>
      </c>
      <c r="NQ15" s="56" t="s">
        <v>57</v>
      </c>
      <c r="NR15" s="57">
        <f t="shared" si="246"/>
        <v>9</v>
      </c>
      <c r="NS15" s="57">
        <f t="shared" si="247"/>
        <v>8</v>
      </c>
      <c r="NT15" s="75">
        <f t="shared" si="248"/>
        <v>8</v>
      </c>
      <c r="NU15" s="58">
        <f t="shared" si="249"/>
        <v>0</v>
      </c>
      <c r="NV15" s="58">
        <f t="shared" si="250"/>
        <v>0</v>
      </c>
      <c r="NW15" s="59">
        <f t="shared" si="251"/>
        <v>0</v>
      </c>
      <c r="NX15" s="60">
        <v>7</v>
      </c>
      <c r="NY15" s="76">
        <v>16</v>
      </c>
      <c r="NZ15" s="56" t="s">
        <v>57</v>
      </c>
      <c r="OA15" s="57">
        <f t="shared" si="252"/>
        <v>9</v>
      </c>
      <c r="OB15" s="57">
        <f t="shared" si="253"/>
        <v>8</v>
      </c>
      <c r="OC15" s="75">
        <f t="shared" si="254"/>
        <v>8</v>
      </c>
      <c r="OD15" s="58">
        <f t="shared" si="255"/>
        <v>0</v>
      </c>
      <c r="OE15" s="58">
        <f t="shared" si="256"/>
        <v>0</v>
      </c>
      <c r="OF15" s="59">
        <f t="shared" si="257"/>
        <v>0</v>
      </c>
      <c r="OG15" s="60">
        <v>0</v>
      </c>
      <c r="OH15" s="76">
        <v>0</v>
      </c>
      <c r="OI15" s="56" t="s">
        <v>58</v>
      </c>
      <c r="OJ15" s="57">
        <f t="shared" si="258"/>
        <v>0</v>
      </c>
      <c r="OK15" s="57">
        <f t="shared" si="259"/>
        <v>0</v>
      </c>
      <c r="OL15" s="75">
        <f t="shared" si="260"/>
        <v>0</v>
      </c>
      <c r="OM15" s="58">
        <f t="shared" si="261"/>
        <v>0</v>
      </c>
      <c r="ON15" s="58">
        <f t="shared" si="262"/>
        <v>0</v>
      </c>
      <c r="OO15" s="59">
        <f t="shared" si="263"/>
        <v>0</v>
      </c>
      <c r="OP15" s="60">
        <v>7</v>
      </c>
      <c r="OQ15" s="76">
        <v>16</v>
      </c>
      <c r="OR15" s="56" t="s">
        <v>57</v>
      </c>
      <c r="OS15" s="57">
        <f t="shared" si="264"/>
        <v>9</v>
      </c>
      <c r="OT15" s="57">
        <f t="shared" si="265"/>
        <v>8</v>
      </c>
      <c r="OU15" s="75">
        <f t="shared" si="266"/>
        <v>8</v>
      </c>
      <c r="OV15" s="58">
        <f t="shared" si="267"/>
        <v>0</v>
      </c>
      <c r="OW15" s="58">
        <f t="shared" si="268"/>
        <v>0</v>
      </c>
      <c r="OX15" s="59">
        <f t="shared" si="269"/>
        <v>0</v>
      </c>
      <c r="OY15" s="60">
        <v>0</v>
      </c>
      <c r="OZ15" s="76">
        <v>0</v>
      </c>
      <c r="PA15" s="56" t="s">
        <v>59</v>
      </c>
      <c r="PB15" s="57">
        <f t="shared" si="270"/>
        <v>0</v>
      </c>
      <c r="PC15" s="57">
        <f t="shared" si="271"/>
        <v>0</v>
      </c>
      <c r="PD15" s="75">
        <f t="shared" si="272"/>
        <v>0</v>
      </c>
      <c r="PE15" s="58">
        <f t="shared" si="273"/>
        <v>0</v>
      </c>
      <c r="PF15" s="58">
        <f t="shared" si="274"/>
        <v>0</v>
      </c>
      <c r="PG15" s="59">
        <f t="shared" si="275"/>
        <v>0</v>
      </c>
      <c r="PH15" s="60">
        <v>7</v>
      </c>
      <c r="PI15" s="76">
        <v>16</v>
      </c>
      <c r="PJ15" s="56" t="s">
        <v>57</v>
      </c>
      <c r="PK15" s="57">
        <f t="shared" si="276"/>
        <v>9</v>
      </c>
      <c r="PL15" s="57">
        <f t="shared" si="277"/>
        <v>8</v>
      </c>
      <c r="PM15" s="75">
        <f t="shared" si="278"/>
        <v>8</v>
      </c>
      <c r="PN15" s="58">
        <f t="shared" si="279"/>
        <v>0</v>
      </c>
      <c r="PO15" s="58">
        <f t="shared" si="280"/>
        <v>0</v>
      </c>
      <c r="PP15" s="59">
        <f t="shared" si="281"/>
        <v>0</v>
      </c>
      <c r="PQ15" s="77"/>
      <c r="PR15" s="87">
        <f t="shared" si="282"/>
        <v>26</v>
      </c>
      <c r="PS15" s="88">
        <f t="shared" si="283"/>
        <v>3</v>
      </c>
      <c r="PT15" s="88">
        <f t="shared" si="284"/>
        <v>1</v>
      </c>
      <c r="PU15" s="89">
        <f t="shared" si="285"/>
        <v>30</v>
      </c>
      <c r="PV15" s="81">
        <f t="shared" si="286"/>
        <v>0</v>
      </c>
      <c r="PW15" s="90"/>
      <c r="PX15" s="90"/>
      <c r="PY15" s="81">
        <f t="shared" si="287"/>
        <v>0</v>
      </c>
      <c r="PZ15" s="90"/>
      <c r="QA15" s="90"/>
      <c r="QB15" s="83">
        <f t="shared" si="288"/>
        <v>0</v>
      </c>
      <c r="QC15" s="90"/>
      <c r="QD15" s="90"/>
      <c r="QE15" s="83">
        <f t="shared" si="289"/>
        <v>0</v>
      </c>
      <c r="QF15" s="90"/>
      <c r="QG15" s="90"/>
      <c r="QH15" s="83">
        <f t="shared" si="290"/>
        <v>0</v>
      </c>
      <c r="QI15" s="90"/>
      <c r="QJ15" s="90"/>
      <c r="QK15" s="83">
        <f t="shared" si="291"/>
        <v>0</v>
      </c>
      <c r="QL15" s="90"/>
      <c r="QM15" s="90"/>
      <c r="QN15" s="83">
        <f t="shared" si="292"/>
        <v>0</v>
      </c>
      <c r="QO15" s="90"/>
      <c r="QP15" s="90"/>
      <c r="QQ15" s="90">
        <f t="shared" si="293"/>
        <v>30</v>
      </c>
      <c r="QR15" s="90"/>
      <c r="QS15" s="91">
        <f t="shared" si="294"/>
        <v>52</v>
      </c>
      <c r="QT15" s="91">
        <f t="shared" si="295"/>
        <v>10</v>
      </c>
      <c r="QU15" s="91"/>
      <c r="QV15" s="92"/>
      <c r="QW15" s="92"/>
      <c r="QX15" s="92"/>
      <c r="QY15" s="92"/>
      <c r="QZ15" s="92"/>
      <c r="RA15" s="92"/>
      <c r="RB15" s="92"/>
      <c r="RC15" s="92"/>
      <c r="RD15" s="92"/>
      <c r="RE15" s="92"/>
      <c r="RF15" s="92"/>
      <c r="RG15" s="93">
        <v>11</v>
      </c>
    </row>
    <row r="16" spans="1:475" s="68" customFormat="1" ht="15.9" hidden="1" customHeight="1">
      <c r="A16" s="46">
        <f t="shared" si="296"/>
        <v>7</v>
      </c>
      <c r="B16" s="47" t="s">
        <v>72</v>
      </c>
      <c r="C16" s="74"/>
      <c r="D16" s="50" t="s">
        <v>53</v>
      </c>
      <c r="E16" s="50" t="s">
        <v>73</v>
      </c>
      <c r="F16" s="50" t="s">
        <v>55</v>
      </c>
      <c r="G16" s="51">
        <v>44291</v>
      </c>
      <c r="H16" s="51">
        <v>44295</v>
      </c>
      <c r="I16" s="51"/>
      <c r="J16" s="60">
        <v>7</v>
      </c>
      <c r="K16" s="57">
        <v>18</v>
      </c>
      <c r="L16" s="56" t="s">
        <v>57</v>
      </c>
      <c r="M16" s="57">
        <f t="shared" si="0"/>
        <v>11</v>
      </c>
      <c r="N16" s="57">
        <f t="shared" si="1"/>
        <v>10</v>
      </c>
      <c r="O16" s="75">
        <f t="shared" si="2"/>
        <v>8</v>
      </c>
      <c r="P16" s="58">
        <f t="shared" si="3"/>
        <v>2</v>
      </c>
      <c r="Q16" s="58">
        <f t="shared" si="4"/>
        <v>0</v>
      </c>
      <c r="R16" s="59">
        <f t="shared" si="5"/>
        <v>0</v>
      </c>
      <c r="S16" s="60">
        <v>0</v>
      </c>
      <c r="T16" s="57">
        <v>0</v>
      </c>
      <c r="U16" s="56" t="s">
        <v>58</v>
      </c>
      <c r="V16" s="57">
        <f t="shared" si="6"/>
        <v>0</v>
      </c>
      <c r="W16" s="57">
        <f t="shared" si="7"/>
        <v>0</v>
      </c>
      <c r="X16" s="75">
        <f t="shared" si="8"/>
        <v>0</v>
      </c>
      <c r="Y16" s="58">
        <f t="shared" si="9"/>
        <v>0</v>
      </c>
      <c r="Z16" s="58">
        <f t="shared" si="10"/>
        <v>0</v>
      </c>
      <c r="AA16" s="59">
        <f t="shared" si="11"/>
        <v>0</v>
      </c>
      <c r="AB16" s="60">
        <v>7</v>
      </c>
      <c r="AC16" s="57">
        <v>18</v>
      </c>
      <c r="AD16" s="56" t="s">
        <v>57</v>
      </c>
      <c r="AE16" s="57">
        <f t="shared" si="12"/>
        <v>11</v>
      </c>
      <c r="AF16" s="57">
        <f t="shared" si="13"/>
        <v>10</v>
      </c>
      <c r="AG16" s="75">
        <f t="shared" si="14"/>
        <v>8</v>
      </c>
      <c r="AH16" s="58">
        <f t="shared" si="15"/>
        <v>2</v>
      </c>
      <c r="AI16" s="58">
        <f t="shared" si="16"/>
        <v>0</v>
      </c>
      <c r="AJ16" s="59">
        <f t="shared" si="17"/>
        <v>0</v>
      </c>
      <c r="AK16" s="60">
        <v>7</v>
      </c>
      <c r="AL16" s="57">
        <v>18</v>
      </c>
      <c r="AM16" s="56" t="s">
        <v>57</v>
      </c>
      <c r="AN16" s="57">
        <f t="shared" si="18"/>
        <v>11</v>
      </c>
      <c r="AO16" s="57">
        <f t="shared" si="19"/>
        <v>10</v>
      </c>
      <c r="AP16" s="58">
        <f t="shared" si="20"/>
        <v>8</v>
      </c>
      <c r="AQ16" s="58">
        <f t="shared" si="21"/>
        <v>2</v>
      </c>
      <c r="AR16" s="58">
        <f t="shared" si="22"/>
        <v>0</v>
      </c>
      <c r="AS16" s="59">
        <f t="shared" si="23"/>
        <v>0</v>
      </c>
      <c r="AT16" s="60">
        <v>7</v>
      </c>
      <c r="AU16" s="57">
        <v>18</v>
      </c>
      <c r="AV16" s="56" t="s">
        <v>57</v>
      </c>
      <c r="AW16" s="57">
        <f t="shared" si="24"/>
        <v>11</v>
      </c>
      <c r="AX16" s="57">
        <f t="shared" si="25"/>
        <v>10</v>
      </c>
      <c r="AY16" s="58">
        <f t="shared" si="26"/>
        <v>8</v>
      </c>
      <c r="AZ16" s="58">
        <f t="shared" si="27"/>
        <v>2</v>
      </c>
      <c r="BA16" s="58">
        <f t="shared" si="28"/>
        <v>0</v>
      </c>
      <c r="BB16" s="59">
        <f t="shared" si="29"/>
        <v>0</v>
      </c>
      <c r="BC16" s="60">
        <v>7</v>
      </c>
      <c r="BD16" s="57">
        <v>19</v>
      </c>
      <c r="BE16" s="56" t="s">
        <v>57</v>
      </c>
      <c r="BF16" s="57">
        <f t="shared" si="30"/>
        <v>12</v>
      </c>
      <c r="BG16" s="57">
        <f t="shared" si="31"/>
        <v>11</v>
      </c>
      <c r="BH16" s="75">
        <f t="shared" si="32"/>
        <v>8</v>
      </c>
      <c r="BI16" s="58">
        <f t="shared" si="33"/>
        <v>2</v>
      </c>
      <c r="BJ16" s="58">
        <f t="shared" si="34"/>
        <v>1</v>
      </c>
      <c r="BK16" s="59">
        <f t="shared" si="35"/>
        <v>0</v>
      </c>
      <c r="BL16" s="60">
        <v>7</v>
      </c>
      <c r="BM16" s="57">
        <v>18</v>
      </c>
      <c r="BN16" s="56" t="s">
        <v>57</v>
      </c>
      <c r="BO16" s="57">
        <f t="shared" si="36"/>
        <v>11</v>
      </c>
      <c r="BP16" s="57">
        <f t="shared" si="37"/>
        <v>10</v>
      </c>
      <c r="BQ16" s="75">
        <f t="shared" si="38"/>
        <v>8</v>
      </c>
      <c r="BR16" s="58">
        <f t="shared" si="39"/>
        <v>2</v>
      </c>
      <c r="BS16" s="58">
        <f t="shared" si="40"/>
        <v>0</v>
      </c>
      <c r="BT16" s="59">
        <f t="shared" si="41"/>
        <v>0</v>
      </c>
      <c r="BU16" s="60">
        <v>7</v>
      </c>
      <c r="BV16" s="57">
        <v>18</v>
      </c>
      <c r="BW16" s="56" t="s">
        <v>57</v>
      </c>
      <c r="BX16" s="57">
        <f t="shared" si="42"/>
        <v>11</v>
      </c>
      <c r="BY16" s="57">
        <f t="shared" si="43"/>
        <v>10</v>
      </c>
      <c r="BZ16" s="75">
        <f t="shared" si="44"/>
        <v>8</v>
      </c>
      <c r="CA16" s="58">
        <f t="shared" si="45"/>
        <v>2</v>
      </c>
      <c r="CB16" s="58">
        <f t="shared" si="46"/>
        <v>0</v>
      </c>
      <c r="CC16" s="59">
        <f t="shared" si="47"/>
        <v>0</v>
      </c>
      <c r="CD16" s="60">
        <v>0</v>
      </c>
      <c r="CE16" s="57">
        <v>0</v>
      </c>
      <c r="CF16" s="56" t="s">
        <v>58</v>
      </c>
      <c r="CG16" s="57">
        <f t="shared" si="48"/>
        <v>0</v>
      </c>
      <c r="CH16" s="57">
        <f t="shared" si="49"/>
        <v>0</v>
      </c>
      <c r="CI16" s="75">
        <f t="shared" si="50"/>
        <v>0</v>
      </c>
      <c r="CJ16" s="58">
        <f t="shared" si="51"/>
        <v>0</v>
      </c>
      <c r="CK16" s="58">
        <f t="shared" si="52"/>
        <v>0</v>
      </c>
      <c r="CL16" s="59">
        <f t="shared" si="53"/>
        <v>0</v>
      </c>
      <c r="CM16" s="60">
        <v>7</v>
      </c>
      <c r="CN16" s="57">
        <v>18</v>
      </c>
      <c r="CO16" s="56" t="s">
        <v>57</v>
      </c>
      <c r="CP16" s="57">
        <f t="shared" si="54"/>
        <v>11</v>
      </c>
      <c r="CQ16" s="57">
        <f t="shared" si="55"/>
        <v>10</v>
      </c>
      <c r="CR16" s="75">
        <f t="shared" si="56"/>
        <v>8</v>
      </c>
      <c r="CS16" s="58">
        <f t="shared" si="57"/>
        <v>2</v>
      </c>
      <c r="CT16" s="58">
        <f t="shared" si="58"/>
        <v>0</v>
      </c>
      <c r="CU16" s="59">
        <f t="shared" si="59"/>
        <v>0</v>
      </c>
      <c r="CV16" s="60">
        <v>7</v>
      </c>
      <c r="CW16" s="57">
        <v>18</v>
      </c>
      <c r="CX16" s="56" t="s">
        <v>57</v>
      </c>
      <c r="CY16" s="57">
        <f t="shared" si="60"/>
        <v>11</v>
      </c>
      <c r="CZ16" s="57">
        <f t="shared" si="61"/>
        <v>10</v>
      </c>
      <c r="DA16" s="58">
        <f t="shared" si="62"/>
        <v>8</v>
      </c>
      <c r="DB16" s="58">
        <f t="shared" si="63"/>
        <v>2</v>
      </c>
      <c r="DC16" s="58">
        <f t="shared" si="64"/>
        <v>0</v>
      </c>
      <c r="DD16" s="59">
        <f t="shared" si="65"/>
        <v>0</v>
      </c>
      <c r="DE16" s="60">
        <v>7</v>
      </c>
      <c r="DF16" s="57">
        <v>18</v>
      </c>
      <c r="DG16" s="56" t="s">
        <v>57</v>
      </c>
      <c r="DH16" s="57">
        <f t="shared" si="66"/>
        <v>11</v>
      </c>
      <c r="DI16" s="57">
        <f t="shared" si="67"/>
        <v>10</v>
      </c>
      <c r="DJ16" s="58">
        <f t="shared" si="68"/>
        <v>8</v>
      </c>
      <c r="DK16" s="58">
        <f t="shared" si="69"/>
        <v>2</v>
      </c>
      <c r="DL16" s="58">
        <f t="shared" si="70"/>
        <v>0</v>
      </c>
      <c r="DM16" s="59">
        <f t="shared" si="71"/>
        <v>0</v>
      </c>
      <c r="DN16" s="60">
        <v>7</v>
      </c>
      <c r="DO16" s="57">
        <v>18</v>
      </c>
      <c r="DP16" s="56" t="s">
        <v>57</v>
      </c>
      <c r="DQ16" s="57">
        <f t="shared" si="72"/>
        <v>11</v>
      </c>
      <c r="DR16" s="57">
        <f t="shared" si="73"/>
        <v>10</v>
      </c>
      <c r="DS16" s="75">
        <f t="shared" si="74"/>
        <v>8</v>
      </c>
      <c r="DT16" s="58">
        <f t="shared" si="75"/>
        <v>2</v>
      </c>
      <c r="DU16" s="58">
        <f t="shared" si="76"/>
        <v>0</v>
      </c>
      <c r="DV16" s="59">
        <f t="shared" si="77"/>
        <v>0</v>
      </c>
      <c r="DW16" s="60">
        <v>7</v>
      </c>
      <c r="DX16" s="57">
        <v>18</v>
      </c>
      <c r="DY16" s="56" t="s">
        <v>57</v>
      </c>
      <c r="DZ16" s="57">
        <f t="shared" si="78"/>
        <v>11</v>
      </c>
      <c r="EA16" s="57">
        <f t="shared" si="79"/>
        <v>10</v>
      </c>
      <c r="EB16" s="75">
        <f t="shared" si="80"/>
        <v>8</v>
      </c>
      <c r="EC16" s="58">
        <f t="shared" si="81"/>
        <v>2</v>
      </c>
      <c r="ED16" s="58">
        <f t="shared" si="82"/>
        <v>0</v>
      </c>
      <c r="EE16" s="59">
        <f t="shared" si="83"/>
        <v>0</v>
      </c>
      <c r="EF16" s="60">
        <v>7</v>
      </c>
      <c r="EG16" s="57">
        <v>18</v>
      </c>
      <c r="EH16" s="56" t="s">
        <v>57</v>
      </c>
      <c r="EI16" s="57">
        <f t="shared" si="84"/>
        <v>11</v>
      </c>
      <c r="EJ16" s="57">
        <f t="shared" si="85"/>
        <v>10</v>
      </c>
      <c r="EK16" s="75">
        <f t="shared" si="86"/>
        <v>8</v>
      </c>
      <c r="EL16" s="58">
        <f t="shared" si="87"/>
        <v>2</v>
      </c>
      <c r="EM16" s="58">
        <f t="shared" si="88"/>
        <v>0</v>
      </c>
      <c r="EN16" s="59">
        <f t="shared" si="89"/>
        <v>0</v>
      </c>
      <c r="EO16" s="60">
        <v>0</v>
      </c>
      <c r="EP16" s="57">
        <v>0</v>
      </c>
      <c r="EQ16" s="56" t="s">
        <v>58</v>
      </c>
      <c r="ER16" s="57">
        <f t="shared" si="90"/>
        <v>0</v>
      </c>
      <c r="ES16" s="57">
        <f t="shared" si="91"/>
        <v>0</v>
      </c>
      <c r="ET16" s="75">
        <f t="shared" si="92"/>
        <v>0</v>
      </c>
      <c r="EU16" s="58">
        <f t="shared" si="93"/>
        <v>0</v>
      </c>
      <c r="EV16" s="58">
        <f t="shared" si="94"/>
        <v>0</v>
      </c>
      <c r="EW16" s="59">
        <f t="shared" si="95"/>
        <v>0</v>
      </c>
      <c r="EX16" s="60">
        <v>7</v>
      </c>
      <c r="EY16" s="57">
        <v>18</v>
      </c>
      <c r="EZ16" s="56" t="s">
        <v>57</v>
      </c>
      <c r="FA16" s="57">
        <f t="shared" si="96"/>
        <v>11</v>
      </c>
      <c r="FB16" s="57">
        <f t="shared" si="97"/>
        <v>10</v>
      </c>
      <c r="FC16" s="75">
        <f t="shared" si="98"/>
        <v>8</v>
      </c>
      <c r="FD16" s="58">
        <f t="shared" si="99"/>
        <v>2</v>
      </c>
      <c r="FE16" s="58">
        <f t="shared" si="100"/>
        <v>0</v>
      </c>
      <c r="FF16" s="59">
        <f t="shared" si="101"/>
        <v>0</v>
      </c>
      <c r="FG16" s="60">
        <v>7</v>
      </c>
      <c r="FH16" s="57">
        <v>18</v>
      </c>
      <c r="FI16" s="56" t="s">
        <v>57</v>
      </c>
      <c r="FJ16" s="57">
        <f t="shared" si="102"/>
        <v>11</v>
      </c>
      <c r="FK16" s="57">
        <f t="shared" si="103"/>
        <v>10</v>
      </c>
      <c r="FL16" s="75">
        <f t="shared" si="104"/>
        <v>8</v>
      </c>
      <c r="FM16" s="58">
        <f t="shared" si="105"/>
        <v>2</v>
      </c>
      <c r="FN16" s="58">
        <f t="shared" si="106"/>
        <v>0</v>
      </c>
      <c r="FO16" s="59">
        <f t="shared" si="107"/>
        <v>0</v>
      </c>
      <c r="FP16" s="60">
        <v>7</v>
      </c>
      <c r="FQ16" s="57">
        <v>18</v>
      </c>
      <c r="FR16" s="56" t="s">
        <v>57</v>
      </c>
      <c r="FS16" s="57">
        <f t="shared" si="108"/>
        <v>11</v>
      </c>
      <c r="FT16" s="57">
        <f t="shared" si="109"/>
        <v>10</v>
      </c>
      <c r="FU16" s="58">
        <f t="shared" si="110"/>
        <v>8</v>
      </c>
      <c r="FV16" s="58">
        <f t="shared" si="111"/>
        <v>2</v>
      </c>
      <c r="FW16" s="58">
        <f t="shared" si="112"/>
        <v>0</v>
      </c>
      <c r="FX16" s="59">
        <f t="shared" si="113"/>
        <v>0</v>
      </c>
      <c r="FY16" s="60">
        <v>7</v>
      </c>
      <c r="FZ16" s="57">
        <v>18</v>
      </c>
      <c r="GA16" s="56" t="s">
        <v>57</v>
      </c>
      <c r="GB16" s="57">
        <f t="shared" si="114"/>
        <v>11</v>
      </c>
      <c r="GC16" s="57">
        <f t="shared" si="115"/>
        <v>10</v>
      </c>
      <c r="GD16" s="75">
        <f t="shared" si="116"/>
        <v>8</v>
      </c>
      <c r="GE16" s="58">
        <f t="shared" si="117"/>
        <v>2</v>
      </c>
      <c r="GF16" s="58">
        <f t="shared" si="118"/>
        <v>0</v>
      </c>
      <c r="GG16" s="59">
        <f t="shared" si="119"/>
        <v>0</v>
      </c>
      <c r="GH16" s="60">
        <v>7</v>
      </c>
      <c r="GI16" s="57">
        <v>18</v>
      </c>
      <c r="GJ16" s="56" t="s">
        <v>57</v>
      </c>
      <c r="GK16" s="57">
        <f t="shared" si="120"/>
        <v>11</v>
      </c>
      <c r="GL16" s="57">
        <f t="shared" si="121"/>
        <v>10</v>
      </c>
      <c r="GM16" s="75">
        <f t="shared" si="122"/>
        <v>8</v>
      </c>
      <c r="GN16" s="58">
        <f t="shared" si="123"/>
        <v>2</v>
      </c>
      <c r="GO16" s="58">
        <f t="shared" si="124"/>
        <v>0</v>
      </c>
      <c r="GP16" s="59">
        <f t="shared" si="125"/>
        <v>0</v>
      </c>
      <c r="GQ16" s="60">
        <v>7</v>
      </c>
      <c r="GR16" s="57">
        <v>18</v>
      </c>
      <c r="GS16" s="56" t="s">
        <v>57</v>
      </c>
      <c r="GT16" s="57">
        <f t="shared" si="126"/>
        <v>11</v>
      </c>
      <c r="GU16" s="57">
        <f t="shared" si="127"/>
        <v>10</v>
      </c>
      <c r="GV16" s="75">
        <f t="shared" si="128"/>
        <v>8</v>
      </c>
      <c r="GW16" s="58">
        <f t="shared" si="129"/>
        <v>2</v>
      </c>
      <c r="GX16" s="58">
        <f t="shared" si="130"/>
        <v>0</v>
      </c>
      <c r="GY16" s="59">
        <f t="shared" si="131"/>
        <v>0</v>
      </c>
      <c r="GZ16" s="60">
        <v>0</v>
      </c>
      <c r="HA16" s="76">
        <v>0</v>
      </c>
      <c r="HB16" s="56" t="s">
        <v>58</v>
      </c>
      <c r="HC16" s="57">
        <f t="shared" si="132"/>
        <v>0</v>
      </c>
      <c r="HD16" s="57">
        <f t="shared" si="133"/>
        <v>0</v>
      </c>
      <c r="HE16" s="75">
        <f t="shared" si="134"/>
        <v>0</v>
      </c>
      <c r="HF16" s="58">
        <f t="shared" si="135"/>
        <v>0</v>
      </c>
      <c r="HG16" s="58">
        <f t="shared" si="136"/>
        <v>0</v>
      </c>
      <c r="HH16" s="59">
        <f t="shared" si="137"/>
        <v>0</v>
      </c>
      <c r="HI16" s="60">
        <v>7</v>
      </c>
      <c r="HJ16" s="57">
        <v>18</v>
      </c>
      <c r="HK16" s="56" t="s">
        <v>57</v>
      </c>
      <c r="HL16" s="57">
        <f t="shared" si="138"/>
        <v>11</v>
      </c>
      <c r="HM16" s="57">
        <f t="shared" si="139"/>
        <v>10</v>
      </c>
      <c r="HN16" s="75">
        <f t="shared" si="140"/>
        <v>8</v>
      </c>
      <c r="HO16" s="58">
        <f t="shared" si="141"/>
        <v>2</v>
      </c>
      <c r="HP16" s="58">
        <f t="shared" si="142"/>
        <v>0</v>
      </c>
      <c r="HQ16" s="59">
        <f t="shared" si="143"/>
        <v>0</v>
      </c>
      <c r="HR16" s="60">
        <v>7</v>
      </c>
      <c r="HS16" s="57">
        <v>18</v>
      </c>
      <c r="HT16" s="56" t="s">
        <v>57</v>
      </c>
      <c r="HU16" s="57">
        <f t="shared" si="144"/>
        <v>11</v>
      </c>
      <c r="HV16" s="57">
        <f t="shared" si="145"/>
        <v>10</v>
      </c>
      <c r="HW16" s="75">
        <f t="shared" si="146"/>
        <v>8</v>
      </c>
      <c r="HX16" s="58">
        <f t="shared" si="147"/>
        <v>2</v>
      </c>
      <c r="HY16" s="58">
        <f t="shared" si="148"/>
        <v>0</v>
      </c>
      <c r="HZ16" s="59">
        <f t="shared" si="149"/>
        <v>0</v>
      </c>
      <c r="IA16" s="60">
        <v>7</v>
      </c>
      <c r="IB16" s="57">
        <v>18</v>
      </c>
      <c r="IC16" s="56" t="s">
        <v>57</v>
      </c>
      <c r="ID16" s="57">
        <f t="shared" si="150"/>
        <v>11</v>
      </c>
      <c r="IE16" s="57">
        <f t="shared" si="151"/>
        <v>10</v>
      </c>
      <c r="IF16" s="75">
        <f t="shared" si="152"/>
        <v>8</v>
      </c>
      <c r="IG16" s="58">
        <f t="shared" si="153"/>
        <v>2</v>
      </c>
      <c r="IH16" s="58">
        <f t="shared" si="154"/>
        <v>0</v>
      </c>
      <c r="II16" s="59">
        <f t="shared" si="155"/>
        <v>0</v>
      </c>
      <c r="IJ16" s="60">
        <v>7</v>
      </c>
      <c r="IK16" s="57">
        <v>18</v>
      </c>
      <c r="IL16" s="56" t="s">
        <v>57</v>
      </c>
      <c r="IM16" s="57">
        <f t="shared" si="156"/>
        <v>11</v>
      </c>
      <c r="IN16" s="57">
        <f t="shared" si="157"/>
        <v>10</v>
      </c>
      <c r="IO16" s="75">
        <f t="shared" si="158"/>
        <v>8</v>
      </c>
      <c r="IP16" s="58">
        <f t="shared" si="159"/>
        <v>2</v>
      </c>
      <c r="IQ16" s="58">
        <f t="shared" si="160"/>
        <v>0</v>
      </c>
      <c r="IR16" s="59">
        <f t="shared" si="161"/>
        <v>0</v>
      </c>
      <c r="IS16" s="60">
        <v>7</v>
      </c>
      <c r="IT16" s="57">
        <v>18</v>
      </c>
      <c r="IU16" s="56" t="s">
        <v>57</v>
      </c>
      <c r="IV16" s="57">
        <f t="shared" si="162"/>
        <v>11</v>
      </c>
      <c r="IW16" s="57">
        <f t="shared" si="163"/>
        <v>10</v>
      </c>
      <c r="IX16" s="75">
        <f t="shared" si="164"/>
        <v>8</v>
      </c>
      <c r="IY16" s="58">
        <f t="shared" si="165"/>
        <v>2</v>
      </c>
      <c r="IZ16" s="58">
        <f t="shared" si="166"/>
        <v>0</v>
      </c>
      <c r="JA16" s="59">
        <f t="shared" si="167"/>
        <v>0</v>
      </c>
      <c r="JB16" s="60">
        <v>7</v>
      </c>
      <c r="JC16" s="57">
        <v>18</v>
      </c>
      <c r="JD16" s="56" t="s">
        <v>57</v>
      </c>
      <c r="JE16" s="57">
        <f t="shared" si="168"/>
        <v>11</v>
      </c>
      <c r="JF16" s="57">
        <f t="shared" si="169"/>
        <v>10</v>
      </c>
      <c r="JG16" s="75">
        <f t="shared" si="170"/>
        <v>8</v>
      </c>
      <c r="JH16" s="58">
        <f t="shared" si="171"/>
        <v>2</v>
      </c>
      <c r="JI16" s="58">
        <f t="shared" si="172"/>
        <v>0</v>
      </c>
      <c r="JJ16" s="59">
        <f t="shared" si="173"/>
        <v>0</v>
      </c>
      <c r="JK16" s="60">
        <v>0</v>
      </c>
      <c r="JL16" s="76">
        <v>0</v>
      </c>
      <c r="JM16" s="56" t="s">
        <v>58</v>
      </c>
      <c r="JN16" s="57">
        <f t="shared" si="174"/>
        <v>0</v>
      </c>
      <c r="JO16" s="57">
        <f t="shared" si="175"/>
        <v>0</v>
      </c>
      <c r="JP16" s="75">
        <f t="shared" si="176"/>
        <v>0</v>
      </c>
      <c r="JQ16" s="58">
        <f t="shared" si="177"/>
        <v>0</v>
      </c>
      <c r="JR16" s="58">
        <f t="shared" si="178"/>
        <v>0</v>
      </c>
      <c r="JS16" s="59">
        <f t="shared" si="179"/>
        <v>0</v>
      </c>
      <c r="JT16" s="60">
        <v>7</v>
      </c>
      <c r="JU16" s="57">
        <v>18</v>
      </c>
      <c r="JV16" s="56" t="s">
        <v>57</v>
      </c>
      <c r="JW16" s="57">
        <f t="shared" si="180"/>
        <v>11</v>
      </c>
      <c r="JX16" s="57">
        <f t="shared" si="181"/>
        <v>10</v>
      </c>
      <c r="JY16" s="75">
        <f t="shared" si="182"/>
        <v>8</v>
      </c>
      <c r="JZ16" s="58">
        <f t="shared" si="183"/>
        <v>2</v>
      </c>
      <c r="KA16" s="58">
        <f t="shared" si="184"/>
        <v>0</v>
      </c>
      <c r="KB16" s="59">
        <f t="shared" si="185"/>
        <v>0</v>
      </c>
      <c r="KC16" s="60">
        <v>7</v>
      </c>
      <c r="KD16" s="76">
        <v>16</v>
      </c>
      <c r="KE16" s="56" t="s">
        <v>57</v>
      </c>
      <c r="KF16" s="57">
        <f t="shared" si="186"/>
        <v>9</v>
      </c>
      <c r="KG16" s="57">
        <f t="shared" si="187"/>
        <v>8</v>
      </c>
      <c r="KH16" s="75">
        <f t="shared" si="188"/>
        <v>8</v>
      </c>
      <c r="KI16" s="58">
        <f t="shared" si="189"/>
        <v>0</v>
      </c>
      <c r="KJ16" s="58">
        <f t="shared" si="190"/>
        <v>0</v>
      </c>
      <c r="KK16" s="59">
        <f t="shared" si="191"/>
        <v>0</v>
      </c>
      <c r="KL16" s="60">
        <v>7</v>
      </c>
      <c r="KM16" s="76">
        <v>16</v>
      </c>
      <c r="KN16" s="56" t="s">
        <v>57</v>
      </c>
      <c r="KO16" s="57">
        <f t="shared" si="192"/>
        <v>9</v>
      </c>
      <c r="KP16" s="57">
        <f t="shared" si="193"/>
        <v>8</v>
      </c>
      <c r="KQ16" s="75">
        <f t="shared" si="194"/>
        <v>8</v>
      </c>
      <c r="KR16" s="58">
        <f t="shared" si="195"/>
        <v>0</v>
      </c>
      <c r="KS16" s="58">
        <f t="shared" si="196"/>
        <v>0</v>
      </c>
      <c r="KT16" s="59">
        <f t="shared" si="197"/>
        <v>0</v>
      </c>
      <c r="KU16" s="60">
        <v>7</v>
      </c>
      <c r="KV16" s="76">
        <v>16</v>
      </c>
      <c r="KW16" s="56" t="s">
        <v>57</v>
      </c>
      <c r="KX16" s="57">
        <f t="shared" si="198"/>
        <v>9</v>
      </c>
      <c r="KY16" s="57">
        <f t="shared" si="199"/>
        <v>8</v>
      </c>
      <c r="KZ16" s="75">
        <f t="shared" si="200"/>
        <v>8</v>
      </c>
      <c r="LA16" s="58">
        <f t="shared" si="201"/>
        <v>0</v>
      </c>
      <c r="LB16" s="58">
        <f t="shared" si="202"/>
        <v>0</v>
      </c>
      <c r="LC16" s="59">
        <f t="shared" si="203"/>
        <v>0</v>
      </c>
      <c r="LD16" s="60">
        <v>7</v>
      </c>
      <c r="LE16" s="76">
        <v>16</v>
      </c>
      <c r="LF16" s="56" t="s">
        <v>57</v>
      </c>
      <c r="LG16" s="57">
        <f t="shared" si="204"/>
        <v>9</v>
      </c>
      <c r="LH16" s="57">
        <f t="shared" si="205"/>
        <v>8</v>
      </c>
      <c r="LI16" s="75">
        <f t="shared" si="206"/>
        <v>8</v>
      </c>
      <c r="LJ16" s="58">
        <f t="shared" si="207"/>
        <v>0</v>
      </c>
      <c r="LK16" s="58">
        <f t="shared" si="208"/>
        <v>0</v>
      </c>
      <c r="LL16" s="59">
        <f t="shared" si="209"/>
        <v>0</v>
      </c>
      <c r="LM16" s="60">
        <v>7</v>
      </c>
      <c r="LN16" s="76">
        <v>16</v>
      </c>
      <c r="LO16" s="56" t="s">
        <v>57</v>
      </c>
      <c r="LP16" s="57">
        <f t="shared" si="210"/>
        <v>9</v>
      </c>
      <c r="LQ16" s="57">
        <f t="shared" si="211"/>
        <v>8</v>
      </c>
      <c r="LR16" s="75">
        <f t="shared" si="212"/>
        <v>8</v>
      </c>
      <c r="LS16" s="58">
        <f t="shared" si="213"/>
        <v>0</v>
      </c>
      <c r="LT16" s="58">
        <f t="shared" si="214"/>
        <v>0</v>
      </c>
      <c r="LU16" s="59">
        <f t="shared" si="215"/>
        <v>0</v>
      </c>
      <c r="LV16" s="60">
        <v>7</v>
      </c>
      <c r="LW16" s="76">
        <v>16</v>
      </c>
      <c r="LX16" s="56" t="s">
        <v>57</v>
      </c>
      <c r="LY16" s="57">
        <f t="shared" si="216"/>
        <v>9</v>
      </c>
      <c r="LZ16" s="57">
        <f t="shared" si="217"/>
        <v>8</v>
      </c>
      <c r="MA16" s="75">
        <f t="shared" si="218"/>
        <v>8</v>
      </c>
      <c r="MB16" s="58">
        <f t="shared" si="219"/>
        <v>0</v>
      </c>
      <c r="MC16" s="58">
        <f t="shared" si="220"/>
        <v>0</v>
      </c>
      <c r="MD16" s="59">
        <f t="shared" si="221"/>
        <v>0</v>
      </c>
      <c r="ME16" s="60">
        <v>7</v>
      </c>
      <c r="MF16" s="76">
        <v>16</v>
      </c>
      <c r="MG16" s="56" t="s">
        <v>57</v>
      </c>
      <c r="MH16" s="57">
        <f t="shared" si="222"/>
        <v>9</v>
      </c>
      <c r="MI16" s="57">
        <f t="shared" si="223"/>
        <v>8</v>
      </c>
      <c r="MJ16" s="75">
        <f t="shared" si="224"/>
        <v>8</v>
      </c>
      <c r="MK16" s="58">
        <f t="shared" si="225"/>
        <v>0</v>
      </c>
      <c r="ML16" s="58">
        <f t="shared" si="226"/>
        <v>0</v>
      </c>
      <c r="MM16" s="59">
        <f t="shared" si="227"/>
        <v>0</v>
      </c>
      <c r="MN16" s="60">
        <v>7</v>
      </c>
      <c r="MO16" s="76">
        <v>16</v>
      </c>
      <c r="MP16" s="56" t="s">
        <v>57</v>
      </c>
      <c r="MQ16" s="57">
        <f t="shared" si="228"/>
        <v>9</v>
      </c>
      <c r="MR16" s="57">
        <f t="shared" si="229"/>
        <v>8</v>
      </c>
      <c r="MS16" s="75">
        <f t="shared" si="230"/>
        <v>8</v>
      </c>
      <c r="MT16" s="58">
        <f t="shared" si="231"/>
        <v>0</v>
      </c>
      <c r="MU16" s="58">
        <f t="shared" si="232"/>
        <v>0</v>
      </c>
      <c r="MV16" s="59">
        <f t="shared" si="233"/>
        <v>0</v>
      </c>
      <c r="MW16" s="60">
        <v>7</v>
      </c>
      <c r="MX16" s="76">
        <v>16</v>
      </c>
      <c r="MY16" s="56" t="s">
        <v>57</v>
      </c>
      <c r="MZ16" s="57">
        <f t="shared" si="234"/>
        <v>9</v>
      </c>
      <c r="NA16" s="57">
        <f t="shared" si="235"/>
        <v>8</v>
      </c>
      <c r="NB16" s="75">
        <f t="shared" si="236"/>
        <v>8</v>
      </c>
      <c r="NC16" s="58">
        <f t="shared" si="237"/>
        <v>0</v>
      </c>
      <c r="ND16" s="58">
        <f t="shared" si="238"/>
        <v>0</v>
      </c>
      <c r="NE16" s="59">
        <f t="shared" si="239"/>
        <v>0</v>
      </c>
      <c r="NF16" s="60">
        <v>7</v>
      </c>
      <c r="NG16" s="76">
        <v>16</v>
      </c>
      <c r="NH16" s="56" t="s">
        <v>57</v>
      </c>
      <c r="NI16" s="57">
        <f t="shared" si="240"/>
        <v>9</v>
      </c>
      <c r="NJ16" s="57">
        <f t="shared" si="241"/>
        <v>8</v>
      </c>
      <c r="NK16" s="75">
        <f t="shared" si="242"/>
        <v>8</v>
      </c>
      <c r="NL16" s="58">
        <f t="shared" si="243"/>
        <v>0</v>
      </c>
      <c r="NM16" s="58">
        <f t="shared" si="244"/>
        <v>0</v>
      </c>
      <c r="NN16" s="59">
        <f t="shared" si="245"/>
        <v>0</v>
      </c>
      <c r="NO16" s="60">
        <v>7</v>
      </c>
      <c r="NP16" s="76">
        <v>16</v>
      </c>
      <c r="NQ16" s="56" t="s">
        <v>57</v>
      </c>
      <c r="NR16" s="57">
        <f t="shared" si="246"/>
        <v>9</v>
      </c>
      <c r="NS16" s="57">
        <f t="shared" si="247"/>
        <v>8</v>
      </c>
      <c r="NT16" s="75">
        <f t="shared" si="248"/>
        <v>8</v>
      </c>
      <c r="NU16" s="58">
        <f t="shared" si="249"/>
        <v>0</v>
      </c>
      <c r="NV16" s="58">
        <f t="shared" si="250"/>
        <v>0</v>
      </c>
      <c r="NW16" s="59">
        <f t="shared" si="251"/>
        <v>0</v>
      </c>
      <c r="NX16" s="60">
        <v>7</v>
      </c>
      <c r="NY16" s="76">
        <v>16</v>
      </c>
      <c r="NZ16" s="56" t="s">
        <v>57</v>
      </c>
      <c r="OA16" s="57">
        <f t="shared" si="252"/>
        <v>9</v>
      </c>
      <c r="OB16" s="57">
        <f t="shared" si="253"/>
        <v>8</v>
      </c>
      <c r="OC16" s="75">
        <f t="shared" si="254"/>
        <v>8</v>
      </c>
      <c r="OD16" s="58">
        <f t="shared" si="255"/>
        <v>0</v>
      </c>
      <c r="OE16" s="58">
        <f t="shared" si="256"/>
        <v>0</v>
      </c>
      <c r="OF16" s="59">
        <f t="shared" si="257"/>
        <v>0</v>
      </c>
      <c r="OG16" s="60">
        <v>0</v>
      </c>
      <c r="OH16" s="76">
        <v>0</v>
      </c>
      <c r="OI16" s="56" t="s">
        <v>58</v>
      </c>
      <c r="OJ16" s="57">
        <f t="shared" si="258"/>
        <v>0</v>
      </c>
      <c r="OK16" s="57">
        <f t="shared" si="259"/>
        <v>0</v>
      </c>
      <c r="OL16" s="75">
        <f t="shared" si="260"/>
        <v>0</v>
      </c>
      <c r="OM16" s="58">
        <f t="shared" si="261"/>
        <v>0</v>
      </c>
      <c r="ON16" s="58">
        <f t="shared" si="262"/>
        <v>0</v>
      </c>
      <c r="OO16" s="59">
        <f t="shared" si="263"/>
        <v>0</v>
      </c>
      <c r="OP16" s="60">
        <v>7</v>
      </c>
      <c r="OQ16" s="76">
        <v>16</v>
      </c>
      <c r="OR16" s="56" t="s">
        <v>57</v>
      </c>
      <c r="OS16" s="57">
        <f t="shared" si="264"/>
        <v>9</v>
      </c>
      <c r="OT16" s="57">
        <f t="shared" si="265"/>
        <v>8</v>
      </c>
      <c r="OU16" s="75">
        <f t="shared" si="266"/>
        <v>8</v>
      </c>
      <c r="OV16" s="58">
        <f t="shared" si="267"/>
        <v>0</v>
      </c>
      <c r="OW16" s="58">
        <f t="shared" si="268"/>
        <v>0</v>
      </c>
      <c r="OX16" s="59">
        <f t="shared" si="269"/>
        <v>0</v>
      </c>
      <c r="OY16" s="60">
        <v>0</v>
      </c>
      <c r="OZ16" s="76">
        <v>0</v>
      </c>
      <c r="PA16" s="56" t="s">
        <v>59</v>
      </c>
      <c r="PB16" s="57">
        <f t="shared" si="270"/>
        <v>0</v>
      </c>
      <c r="PC16" s="57">
        <f t="shared" si="271"/>
        <v>0</v>
      </c>
      <c r="PD16" s="75">
        <f t="shared" si="272"/>
        <v>0</v>
      </c>
      <c r="PE16" s="58">
        <f t="shared" si="273"/>
        <v>0</v>
      </c>
      <c r="PF16" s="58">
        <f t="shared" si="274"/>
        <v>0</v>
      </c>
      <c r="PG16" s="59">
        <f t="shared" si="275"/>
        <v>0</v>
      </c>
      <c r="PH16" s="60">
        <v>7</v>
      </c>
      <c r="PI16" s="76">
        <v>16</v>
      </c>
      <c r="PJ16" s="56" t="s">
        <v>57</v>
      </c>
      <c r="PK16" s="57">
        <f t="shared" si="276"/>
        <v>9</v>
      </c>
      <c r="PL16" s="57">
        <f t="shared" si="277"/>
        <v>8</v>
      </c>
      <c r="PM16" s="75">
        <f t="shared" si="278"/>
        <v>8</v>
      </c>
      <c r="PN16" s="58">
        <f t="shared" si="279"/>
        <v>0</v>
      </c>
      <c r="PO16" s="58">
        <f t="shared" si="280"/>
        <v>0</v>
      </c>
      <c r="PP16" s="59">
        <f t="shared" si="281"/>
        <v>0</v>
      </c>
      <c r="PQ16" s="77"/>
      <c r="PR16" s="87">
        <f t="shared" si="282"/>
        <v>26</v>
      </c>
      <c r="PS16" s="88">
        <f t="shared" si="283"/>
        <v>3</v>
      </c>
      <c r="PT16" s="88">
        <f t="shared" si="284"/>
        <v>1</v>
      </c>
      <c r="PU16" s="89">
        <f t="shared" si="285"/>
        <v>30</v>
      </c>
      <c r="PV16" s="81">
        <f t="shared" si="286"/>
        <v>0</v>
      </c>
      <c r="PW16" s="90"/>
      <c r="PX16" s="90"/>
      <c r="PY16" s="81">
        <f t="shared" si="287"/>
        <v>0</v>
      </c>
      <c r="PZ16" s="90"/>
      <c r="QA16" s="90"/>
      <c r="QB16" s="83">
        <f t="shared" si="288"/>
        <v>0</v>
      </c>
      <c r="QC16" s="90"/>
      <c r="QD16" s="90"/>
      <c r="QE16" s="83">
        <f t="shared" si="289"/>
        <v>0</v>
      </c>
      <c r="QF16" s="90"/>
      <c r="QG16" s="90"/>
      <c r="QH16" s="83">
        <f t="shared" si="290"/>
        <v>0</v>
      </c>
      <c r="QI16" s="90"/>
      <c r="QJ16" s="90"/>
      <c r="QK16" s="83">
        <f t="shared" si="291"/>
        <v>0</v>
      </c>
      <c r="QL16" s="90"/>
      <c r="QM16" s="90"/>
      <c r="QN16" s="83">
        <f t="shared" si="292"/>
        <v>0</v>
      </c>
      <c r="QO16" s="90"/>
      <c r="QP16" s="90"/>
      <c r="QQ16" s="90">
        <f t="shared" si="293"/>
        <v>30</v>
      </c>
      <c r="QR16" s="90"/>
      <c r="QS16" s="91">
        <f t="shared" si="294"/>
        <v>52</v>
      </c>
      <c r="QT16" s="91">
        <f t="shared" si="295"/>
        <v>1</v>
      </c>
      <c r="QU16" s="91"/>
      <c r="QV16" s="92"/>
      <c r="QW16" s="92"/>
      <c r="QX16" s="92"/>
      <c r="QY16" s="92"/>
      <c r="QZ16" s="92"/>
      <c r="RA16" s="92"/>
      <c r="RB16" s="92"/>
      <c r="RC16" s="92"/>
      <c r="RD16" s="92"/>
      <c r="RE16" s="92"/>
      <c r="RF16" s="92"/>
      <c r="RG16" s="93">
        <v>0</v>
      </c>
    </row>
    <row r="17" spans="1:475" s="68" customFormat="1" ht="15.9" customHeight="1">
      <c r="A17" s="46">
        <f t="shared" si="296"/>
        <v>8</v>
      </c>
      <c r="B17" s="47" t="s">
        <v>74</v>
      </c>
      <c r="C17" s="74"/>
      <c r="D17" s="50" t="s">
        <v>53</v>
      </c>
      <c r="E17" s="50" t="s">
        <v>75</v>
      </c>
      <c r="F17" s="50" t="s">
        <v>55</v>
      </c>
      <c r="G17" s="51">
        <v>44319</v>
      </c>
      <c r="H17" s="51">
        <v>44330</v>
      </c>
      <c r="I17" s="51"/>
      <c r="J17" s="60">
        <v>7</v>
      </c>
      <c r="K17" s="57">
        <v>18</v>
      </c>
      <c r="L17" s="56" t="s">
        <v>57</v>
      </c>
      <c r="M17" s="57">
        <f t="shared" si="0"/>
        <v>11</v>
      </c>
      <c r="N17" s="57">
        <f t="shared" si="1"/>
        <v>10</v>
      </c>
      <c r="O17" s="75">
        <f t="shared" si="2"/>
        <v>8</v>
      </c>
      <c r="P17" s="58">
        <f t="shared" si="3"/>
        <v>2</v>
      </c>
      <c r="Q17" s="58">
        <f t="shared" si="4"/>
        <v>0</v>
      </c>
      <c r="R17" s="59">
        <f t="shared" si="5"/>
        <v>0</v>
      </c>
      <c r="S17" s="60">
        <v>0</v>
      </c>
      <c r="T17" s="57">
        <v>0</v>
      </c>
      <c r="U17" s="56" t="s">
        <v>58</v>
      </c>
      <c r="V17" s="57">
        <f t="shared" si="6"/>
        <v>0</v>
      </c>
      <c r="W17" s="57">
        <f t="shared" si="7"/>
        <v>0</v>
      </c>
      <c r="X17" s="75">
        <f t="shared" si="8"/>
        <v>0</v>
      </c>
      <c r="Y17" s="58">
        <f t="shared" si="9"/>
        <v>0</v>
      </c>
      <c r="Z17" s="58">
        <f t="shared" si="10"/>
        <v>0</v>
      </c>
      <c r="AA17" s="59">
        <f t="shared" si="11"/>
        <v>0</v>
      </c>
      <c r="AB17" s="60">
        <v>7</v>
      </c>
      <c r="AC17" s="57">
        <v>18</v>
      </c>
      <c r="AD17" s="56" t="s">
        <v>57</v>
      </c>
      <c r="AE17" s="57">
        <f t="shared" si="12"/>
        <v>11</v>
      </c>
      <c r="AF17" s="57">
        <f t="shared" si="13"/>
        <v>10</v>
      </c>
      <c r="AG17" s="75">
        <f t="shared" si="14"/>
        <v>8</v>
      </c>
      <c r="AH17" s="58">
        <f t="shared" si="15"/>
        <v>2</v>
      </c>
      <c r="AI17" s="58">
        <f t="shared" si="16"/>
        <v>0</v>
      </c>
      <c r="AJ17" s="59">
        <f t="shared" si="17"/>
        <v>0</v>
      </c>
      <c r="AK17" s="60">
        <v>7</v>
      </c>
      <c r="AL17" s="57">
        <v>19</v>
      </c>
      <c r="AM17" s="56" t="s">
        <v>57</v>
      </c>
      <c r="AN17" s="57">
        <f t="shared" si="18"/>
        <v>12</v>
      </c>
      <c r="AO17" s="57">
        <f t="shared" si="19"/>
        <v>11</v>
      </c>
      <c r="AP17" s="58">
        <f t="shared" si="20"/>
        <v>8</v>
      </c>
      <c r="AQ17" s="58">
        <f t="shared" si="21"/>
        <v>2</v>
      </c>
      <c r="AR17" s="58">
        <f t="shared" si="22"/>
        <v>1</v>
      </c>
      <c r="AS17" s="59">
        <f t="shared" si="23"/>
        <v>0</v>
      </c>
      <c r="AT17" s="60">
        <v>7</v>
      </c>
      <c r="AU17" s="57">
        <v>19</v>
      </c>
      <c r="AV17" s="56" t="s">
        <v>57</v>
      </c>
      <c r="AW17" s="57">
        <f t="shared" si="24"/>
        <v>12</v>
      </c>
      <c r="AX17" s="57">
        <f t="shared" si="25"/>
        <v>11</v>
      </c>
      <c r="AY17" s="58">
        <f t="shared" si="26"/>
        <v>8</v>
      </c>
      <c r="AZ17" s="58">
        <f t="shared" si="27"/>
        <v>2</v>
      </c>
      <c r="BA17" s="58">
        <f t="shared" si="28"/>
        <v>1</v>
      </c>
      <c r="BB17" s="59">
        <f t="shared" si="29"/>
        <v>0</v>
      </c>
      <c r="BC17" s="60">
        <v>7</v>
      </c>
      <c r="BD17" s="57">
        <v>19</v>
      </c>
      <c r="BE17" s="56" t="s">
        <v>57</v>
      </c>
      <c r="BF17" s="57">
        <f t="shared" si="30"/>
        <v>12</v>
      </c>
      <c r="BG17" s="57">
        <f t="shared" si="31"/>
        <v>11</v>
      </c>
      <c r="BH17" s="75">
        <f t="shared" si="32"/>
        <v>8</v>
      </c>
      <c r="BI17" s="58">
        <f t="shared" si="33"/>
        <v>2</v>
      </c>
      <c r="BJ17" s="58">
        <f t="shared" si="34"/>
        <v>1</v>
      </c>
      <c r="BK17" s="59">
        <f t="shared" si="35"/>
        <v>0</v>
      </c>
      <c r="BL17" s="60">
        <v>7</v>
      </c>
      <c r="BM17" s="57">
        <v>19</v>
      </c>
      <c r="BN17" s="56" t="s">
        <v>57</v>
      </c>
      <c r="BO17" s="57">
        <f t="shared" si="36"/>
        <v>12</v>
      </c>
      <c r="BP17" s="57">
        <f t="shared" si="37"/>
        <v>11</v>
      </c>
      <c r="BQ17" s="75">
        <f t="shared" si="38"/>
        <v>8</v>
      </c>
      <c r="BR17" s="58">
        <f t="shared" si="39"/>
        <v>2</v>
      </c>
      <c r="BS17" s="58">
        <f t="shared" si="40"/>
        <v>1</v>
      </c>
      <c r="BT17" s="59">
        <f t="shared" si="41"/>
        <v>0</v>
      </c>
      <c r="BU17" s="60">
        <v>7</v>
      </c>
      <c r="BV17" s="57">
        <v>18</v>
      </c>
      <c r="BW17" s="56" t="s">
        <v>57</v>
      </c>
      <c r="BX17" s="57">
        <f t="shared" si="42"/>
        <v>11</v>
      </c>
      <c r="BY17" s="57">
        <f t="shared" si="43"/>
        <v>10</v>
      </c>
      <c r="BZ17" s="75">
        <f t="shared" si="44"/>
        <v>8</v>
      </c>
      <c r="CA17" s="58">
        <f t="shared" si="45"/>
        <v>2</v>
      </c>
      <c r="CB17" s="58">
        <f t="shared" si="46"/>
        <v>0</v>
      </c>
      <c r="CC17" s="59">
        <f t="shared" si="47"/>
        <v>0</v>
      </c>
      <c r="CD17" s="60">
        <v>0</v>
      </c>
      <c r="CE17" s="57">
        <v>0</v>
      </c>
      <c r="CF17" s="56" t="s">
        <v>58</v>
      </c>
      <c r="CG17" s="57">
        <f t="shared" si="48"/>
        <v>0</v>
      </c>
      <c r="CH17" s="57">
        <f t="shared" si="49"/>
        <v>0</v>
      </c>
      <c r="CI17" s="75">
        <f t="shared" si="50"/>
        <v>0</v>
      </c>
      <c r="CJ17" s="58">
        <f t="shared" si="51"/>
        <v>0</v>
      </c>
      <c r="CK17" s="58">
        <f t="shared" si="52"/>
        <v>0</v>
      </c>
      <c r="CL17" s="59">
        <f t="shared" si="53"/>
        <v>0</v>
      </c>
      <c r="CM17" s="60">
        <v>7</v>
      </c>
      <c r="CN17" s="57">
        <v>19</v>
      </c>
      <c r="CO17" s="56" t="s">
        <v>57</v>
      </c>
      <c r="CP17" s="57">
        <f t="shared" si="54"/>
        <v>12</v>
      </c>
      <c r="CQ17" s="57">
        <f t="shared" si="55"/>
        <v>11</v>
      </c>
      <c r="CR17" s="75">
        <f t="shared" si="56"/>
        <v>8</v>
      </c>
      <c r="CS17" s="58">
        <f t="shared" si="57"/>
        <v>2</v>
      </c>
      <c r="CT17" s="58">
        <f t="shared" si="58"/>
        <v>1</v>
      </c>
      <c r="CU17" s="59">
        <f t="shared" si="59"/>
        <v>0</v>
      </c>
      <c r="CV17" s="60">
        <v>7</v>
      </c>
      <c r="CW17" s="57">
        <v>19</v>
      </c>
      <c r="CX17" s="56" t="s">
        <v>57</v>
      </c>
      <c r="CY17" s="57">
        <f t="shared" si="60"/>
        <v>12</v>
      </c>
      <c r="CZ17" s="57">
        <f t="shared" si="61"/>
        <v>11</v>
      </c>
      <c r="DA17" s="58">
        <f t="shared" si="62"/>
        <v>8</v>
      </c>
      <c r="DB17" s="58">
        <f t="shared" si="63"/>
        <v>2</v>
      </c>
      <c r="DC17" s="58">
        <f t="shared" si="64"/>
        <v>1</v>
      </c>
      <c r="DD17" s="59">
        <f t="shared" si="65"/>
        <v>0</v>
      </c>
      <c r="DE17" s="60">
        <v>7</v>
      </c>
      <c r="DF17" s="57">
        <v>19</v>
      </c>
      <c r="DG17" s="56" t="s">
        <v>57</v>
      </c>
      <c r="DH17" s="57">
        <f t="shared" si="66"/>
        <v>12</v>
      </c>
      <c r="DI17" s="57">
        <f t="shared" si="67"/>
        <v>11</v>
      </c>
      <c r="DJ17" s="58">
        <f t="shared" si="68"/>
        <v>8</v>
      </c>
      <c r="DK17" s="58">
        <f t="shared" si="69"/>
        <v>2</v>
      </c>
      <c r="DL17" s="58">
        <f t="shared" si="70"/>
        <v>1</v>
      </c>
      <c r="DM17" s="59">
        <f t="shared" si="71"/>
        <v>0</v>
      </c>
      <c r="DN17" s="60">
        <v>7</v>
      </c>
      <c r="DO17" s="57">
        <v>19</v>
      </c>
      <c r="DP17" s="56" t="s">
        <v>57</v>
      </c>
      <c r="DQ17" s="57">
        <f t="shared" si="72"/>
        <v>12</v>
      </c>
      <c r="DR17" s="57">
        <f t="shared" si="73"/>
        <v>11</v>
      </c>
      <c r="DS17" s="75">
        <f t="shared" si="74"/>
        <v>8</v>
      </c>
      <c r="DT17" s="58">
        <f t="shared" si="75"/>
        <v>2</v>
      </c>
      <c r="DU17" s="58">
        <f t="shared" si="76"/>
        <v>1</v>
      </c>
      <c r="DV17" s="59">
        <f t="shared" si="77"/>
        <v>0</v>
      </c>
      <c r="DW17" s="60">
        <v>7</v>
      </c>
      <c r="DX17" s="57">
        <v>19</v>
      </c>
      <c r="DY17" s="56" t="s">
        <v>57</v>
      </c>
      <c r="DZ17" s="57">
        <f t="shared" si="78"/>
        <v>12</v>
      </c>
      <c r="EA17" s="57">
        <f t="shared" si="79"/>
        <v>11</v>
      </c>
      <c r="EB17" s="75">
        <f t="shared" si="80"/>
        <v>8</v>
      </c>
      <c r="EC17" s="58">
        <f t="shared" si="81"/>
        <v>2</v>
      </c>
      <c r="ED17" s="58">
        <f t="shared" si="82"/>
        <v>1</v>
      </c>
      <c r="EE17" s="59">
        <f t="shared" si="83"/>
        <v>0</v>
      </c>
      <c r="EF17" s="60">
        <v>7</v>
      </c>
      <c r="EG17" s="57">
        <v>18</v>
      </c>
      <c r="EH17" s="56" t="s">
        <v>57</v>
      </c>
      <c r="EI17" s="57">
        <f t="shared" si="84"/>
        <v>11</v>
      </c>
      <c r="EJ17" s="57">
        <f t="shared" si="85"/>
        <v>10</v>
      </c>
      <c r="EK17" s="75">
        <f t="shared" si="86"/>
        <v>8</v>
      </c>
      <c r="EL17" s="58">
        <f t="shared" si="87"/>
        <v>2</v>
      </c>
      <c r="EM17" s="58">
        <f t="shared" si="88"/>
        <v>0</v>
      </c>
      <c r="EN17" s="59">
        <f t="shared" si="89"/>
        <v>0</v>
      </c>
      <c r="EO17" s="60">
        <v>0</v>
      </c>
      <c r="EP17" s="57">
        <v>0</v>
      </c>
      <c r="EQ17" s="56" t="s">
        <v>58</v>
      </c>
      <c r="ER17" s="57">
        <f t="shared" si="90"/>
        <v>0</v>
      </c>
      <c r="ES17" s="57">
        <f t="shared" si="91"/>
        <v>0</v>
      </c>
      <c r="ET17" s="75">
        <f t="shared" si="92"/>
        <v>0</v>
      </c>
      <c r="EU17" s="58">
        <f t="shared" si="93"/>
        <v>0</v>
      </c>
      <c r="EV17" s="58">
        <f t="shared" si="94"/>
        <v>0</v>
      </c>
      <c r="EW17" s="59">
        <f t="shared" si="95"/>
        <v>0</v>
      </c>
      <c r="EX17" s="60">
        <v>7</v>
      </c>
      <c r="EY17" s="57">
        <v>18</v>
      </c>
      <c r="EZ17" s="56" t="s">
        <v>57</v>
      </c>
      <c r="FA17" s="57">
        <f t="shared" si="96"/>
        <v>11</v>
      </c>
      <c r="FB17" s="57">
        <f t="shared" si="97"/>
        <v>10</v>
      </c>
      <c r="FC17" s="75">
        <f t="shared" si="98"/>
        <v>8</v>
      </c>
      <c r="FD17" s="58">
        <f t="shared" si="99"/>
        <v>2</v>
      </c>
      <c r="FE17" s="58">
        <f t="shared" si="100"/>
        <v>0</v>
      </c>
      <c r="FF17" s="59">
        <f t="shared" si="101"/>
        <v>0</v>
      </c>
      <c r="FG17" s="60">
        <v>7</v>
      </c>
      <c r="FH17" s="57">
        <v>18</v>
      </c>
      <c r="FI17" s="56" t="s">
        <v>57</v>
      </c>
      <c r="FJ17" s="57">
        <f t="shared" si="102"/>
        <v>11</v>
      </c>
      <c r="FK17" s="57">
        <f t="shared" si="103"/>
        <v>10</v>
      </c>
      <c r="FL17" s="75">
        <f t="shared" si="104"/>
        <v>8</v>
      </c>
      <c r="FM17" s="58">
        <f t="shared" si="105"/>
        <v>2</v>
      </c>
      <c r="FN17" s="58">
        <f t="shared" si="106"/>
        <v>0</v>
      </c>
      <c r="FO17" s="59">
        <f t="shared" si="107"/>
        <v>0</v>
      </c>
      <c r="FP17" s="60">
        <v>7</v>
      </c>
      <c r="FQ17" s="57">
        <v>18</v>
      </c>
      <c r="FR17" s="56" t="s">
        <v>57</v>
      </c>
      <c r="FS17" s="57">
        <f t="shared" si="108"/>
        <v>11</v>
      </c>
      <c r="FT17" s="57">
        <f t="shared" si="109"/>
        <v>10</v>
      </c>
      <c r="FU17" s="58">
        <f t="shared" si="110"/>
        <v>8</v>
      </c>
      <c r="FV17" s="58">
        <f t="shared" si="111"/>
        <v>2</v>
      </c>
      <c r="FW17" s="58">
        <f t="shared" si="112"/>
        <v>0</v>
      </c>
      <c r="FX17" s="59">
        <f t="shared" si="113"/>
        <v>0</v>
      </c>
      <c r="FY17" s="60">
        <v>7</v>
      </c>
      <c r="FZ17" s="57">
        <v>18</v>
      </c>
      <c r="GA17" s="56" t="s">
        <v>57</v>
      </c>
      <c r="GB17" s="57">
        <f t="shared" si="114"/>
        <v>11</v>
      </c>
      <c r="GC17" s="57">
        <f t="shared" si="115"/>
        <v>10</v>
      </c>
      <c r="GD17" s="75">
        <f t="shared" si="116"/>
        <v>8</v>
      </c>
      <c r="GE17" s="58">
        <f t="shared" si="117"/>
        <v>2</v>
      </c>
      <c r="GF17" s="58">
        <f t="shared" si="118"/>
        <v>0</v>
      </c>
      <c r="GG17" s="59">
        <f t="shared" si="119"/>
        <v>0</v>
      </c>
      <c r="GH17" s="60">
        <v>7</v>
      </c>
      <c r="GI17" s="57">
        <v>18</v>
      </c>
      <c r="GJ17" s="56" t="s">
        <v>57</v>
      </c>
      <c r="GK17" s="57">
        <f t="shared" si="120"/>
        <v>11</v>
      </c>
      <c r="GL17" s="57">
        <f t="shared" si="121"/>
        <v>10</v>
      </c>
      <c r="GM17" s="75">
        <f t="shared" si="122"/>
        <v>8</v>
      </c>
      <c r="GN17" s="58">
        <f t="shared" si="123"/>
        <v>2</v>
      </c>
      <c r="GO17" s="58">
        <f t="shared" si="124"/>
        <v>0</v>
      </c>
      <c r="GP17" s="59">
        <f t="shared" si="125"/>
        <v>0</v>
      </c>
      <c r="GQ17" s="60">
        <v>7</v>
      </c>
      <c r="GR17" s="57">
        <v>18</v>
      </c>
      <c r="GS17" s="56" t="s">
        <v>57</v>
      </c>
      <c r="GT17" s="57">
        <f t="shared" si="126"/>
        <v>11</v>
      </c>
      <c r="GU17" s="57">
        <f t="shared" si="127"/>
        <v>10</v>
      </c>
      <c r="GV17" s="75">
        <f t="shared" si="128"/>
        <v>8</v>
      </c>
      <c r="GW17" s="58">
        <f t="shared" si="129"/>
        <v>2</v>
      </c>
      <c r="GX17" s="58">
        <f t="shared" si="130"/>
        <v>0</v>
      </c>
      <c r="GY17" s="59">
        <f t="shared" si="131"/>
        <v>0</v>
      </c>
      <c r="GZ17" s="60">
        <v>0</v>
      </c>
      <c r="HA17" s="76">
        <v>0</v>
      </c>
      <c r="HB17" s="56" t="s">
        <v>58</v>
      </c>
      <c r="HC17" s="57">
        <f t="shared" si="132"/>
        <v>0</v>
      </c>
      <c r="HD17" s="57">
        <f t="shared" si="133"/>
        <v>0</v>
      </c>
      <c r="HE17" s="75">
        <f t="shared" si="134"/>
        <v>0</v>
      </c>
      <c r="HF17" s="58">
        <f t="shared" si="135"/>
        <v>0</v>
      </c>
      <c r="HG17" s="58">
        <f t="shared" si="136"/>
        <v>0</v>
      </c>
      <c r="HH17" s="59">
        <f t="shared" si="137"/>
        <v>0</v>
      </c>
      <c r="HI17" s="60">
        <v>7</v>
      </c>
      <c r="HJ17" s="57">
        <v>18</v>
      </c>
      <c r="HK17" s="56" t="s">
        <v>57</v>
      </c>
      <c r="HL17" s="57">
        <f t="shared" si="138"/>
        <v>11</v>
      </c>
      <c r="HM17" s="57">
        <f t="shared" si="139"/>
        <v>10</v>
      </c>
      <c r="HN17" s="75">
        <f t="shared" si="140"/>
        <v>8</v>
      </c>
      <c r="HO17" s="58">
        <f t="shared" si="141"/>
        <v>2</v>
      </c>
      <c r="HP17" s="58">
        <f t="shared" si="142"/>
        <v>0</v>
      </c>
      <c r="HQ17" s="59">
        <f t="shared" si="143"/>
        <v>0</v>
      </c>
      <c r="HR17" s="60">
        <v>7</v>
      </c>
      <c r="HS17" s="57">
        <v>18</v>
      </c>
      <c r="HT17" s="56" t="s">
        <v>57</v>
      </c>
      <c r="HU17" s="57">
        <f t="shared" si="144"/>
        <v>11</v>
      </c>
      <c r="HV17" s="57">
        <f t="shared" si="145"/>
        <v>10</v>
      </c>
      <c r="HW17" s="75">
        <f t="shared" si="146"/>
        <v>8</v>
      </c>
      <c r="HX17" s="58">
        <f t="shared" si="147"/>
        <v>2</v>
      </c>
      <c r="HY17" s="58">
        <f t="shared" si="148"/>
        <v>0</v>
      </c>
      <c r="HZ17" s="59">
        <f t="shared" si="149"/>
        <v>0</v>
      </c>
      <c r="IA17" s="60">
        <v>0</v>
      </c>
      <c r="IB17" s="57">
        <v>0</v>
      </c>
      <c r="IC17" s="56" t="s">
        <v>67</v>
      </c>
      <c r="ID17" s="57">
        <f t="shared" si="150"/>
        <v>0</v>
      </c>
      <c r="IE17" s="57">
        <f t="shared" si="151"/>
        <v>0</v>
      </c>
      <c r="IF17" s="75">
        <f t="shared" si="152"/>
        <v>0</v>
      </c>
      <c r="IG17" s="58">
        <f t="shared" si="153"/>
        <v>0</v>
      </c>
      <c r="IH17" s="58">
        <f t="shared" si="154"/>
        <v>0</v>
      </c>
      <c r="II17" s="59">
        <f t="shared" si="155"/>
        <v>0</v>
      </c>
      <c r="IJ17" s="60">
        <v>7</v>
      </c>
      <c r="IK17" s="57">
        <v>18</v>
      </c>
      <c r="IL17" s="56" t="s">
        <v>57</v>
      </c>
      <c r="IM17" s="57">
        <f t="shared" si="156"/>
        <v>11</v>
      </c>
      <c r="IN17" s="57">
        <f t="shared" si="157"/>
        <v>10</v>
      </c>
      <c r="IO17" s="75">
        <f t="shared" si="158"/>
        <v>8</v>
      </c>
      <c r="IP17" s="58">
        <f t="shared" si="159"/>
        <v>2</v>
      </c>
      <c r="IQ17" s="58">
        <f t="shared" si="160"/>
        <v>0</v>
      </c>
      <c r="IR17" s="59">
        <f t="shared" si="161"/>
        <v>0</v>
      </c>
      <c r="IS17" s="60">
        <v>7</v>
      </c>
      <c r="IT17" s="57">
        <v>18</v>
      </c>
      <c r="IU17" s="56" t="s">
        <v>57</v>
      </c>
      <c r="IV17" s="57">
        <f t="shared" si="162"/>
        <v>11</v>
      </c>
      <c r="IW17" s="57">
        <f t="shared" si="163"/>
        <v>10</v>
      </c>
      <c r="IX17" s="75">
        <f t="shared" si="164"/>
        <v>8</v>
      </c>
      <c r="IY17" s="58">
        <f t="shared" si="165"/>
        <v>2</v>
      </c>
      <c r="IZ17" s="58">
        <f t="shared" si="166"/>
        <v>0</v>
      </c>
      <c r="JA17" s="59">
        <f t="shared" si="167"/>
        <v>0</v>
      </c>
      <c r="JB17" s="60">
        <v>7</v>
      </c>
      <c r="JC17" s="57">
        <v>18</v>
      </c>
      <c r="JD17" s="56" t="s">
        <v>57</v>
      </c>
      <c r="JE17" s="57">
        <f t="shared" si="168"/>
        <v>11</v>
      </c>
      <c r="JF17" s="57">
        <f t="shared" si="169"/>
        <v>10</v>
      </c>
      <c r="JG17" s="75">
        <f t="shared" si="170"/>
        <v>8</v>
      </c>
      <c r="JH17" s="58">
        <f t="shared" si="171"/>
        <v>2</v>
      </c>
      <c r="JI17" s="58">
        <f t="shared" si="172"/>
        <v>0</v>
      </c>
      <c r="JJ17" s="59">
        <f t="shared" si="173"/>
        <v>0</v>
      </c>
      <c r="JK17" s="60">
        <v>0</v>
      </c>
      <c r="JL17" s="76">
        <v>0</v>
      </c>
      <c r="JM17" s="56" t="s">
        <v>58</v>
      </c>
      <c r="JN17" s="57">
        <f t="shared" si="174"/>
        <v>0</v>
      </c>
      <c r="JO17" s="57">
        <f t="shared" si="175"/>
        <v>0</v>
      </c>
      <c r="JP17" s="75">
        <f t="shared" si="176"/>
        <v>0</v>
      </c>
      <c r="JQ17" s="58">
        <f t="shared" si="177"/>
        <v>0</v>
      </c>
      <c r="JR17" s="58">
        <f t="shared" si="178"/>
        <v>0</v>
      </c>
      <c r="JS17" s="59">
        <f t="shared" si="179"/>
        <v>0</v>
      </c>
      <c r="JT17" s="60">
        <v>7</v>
      </c>
      <c r="JU17" s="76">
        <v>19</v>
      </c>
      <c r="JV17" s="56" t="s">
        <v>57</v>
      </c>
      <c r="JW17" s="57">
        <f t="shared" si="180"/>
        <v>12</v>
      </c>
      <c r="JX17" s="57">
        <f t="shared" si="181"/>
        <v>11</v>
      </c>
      <c r="JY17" s="75">
        <f t="shared" si="182"/>
        <v>8</v>
      </c>
      <c r="JZ17" s="58">
        <f t="shared" si="183"/>
        <v>2</v>
      </c>
      <c r="KA17" s="58">
        <f t="shared" si="184"/>
        <v>1</v>
      </c>
      <c r="KB17" s="59">
        <f t="shared" si="185"/>
        <v>0</v>
      </c>
      <c r="KC17" s="60">
        <v>7</v>
      </c>
      <c r="KD17" s="76">
        <v>16</v>
      </c>
      <c r="KE17" s="56" t="s">
        <v>57</v>
      </c>
      <c r="KF17" s="57">
        <f t="shared" si="186"/>
        <v>9</v>
      </c>
      <c r="KG17" s="57">
        <f t="shared" si="187"/>
        <v>8</v>
      </c>
      <c r="KH17" s="75">
        <f t="shared" si="188"/>
        <v>8</v>
      </c>
      <c r="KI17" s="58">
        <f t="shared" si="189"/>
        <v>0</v>
      </c>
      <c r="KJ17" s="58">
        <f t="shared" si="190"/>
        <v>0</v>
      </c>
      <c r="KK17" s="59">
        <f t="shared" si="191"/>
        <v>0</v>
      </c>
      <c r="KL17" s="60">
        <v>7</v>
      </c>
      <c r="KM17" s="76">
        <v>16</v>
      </c>
      <c r="KN17" s="56" t="s">
        <v>57</v>
      </c>
      <c r="KO17" s="57">
        <f t="shared" si="192"/>
        <v>9</v>
      </c>
      <c r="KP17" s="57">
        <f t="shared" si="193"/>
        <v>8</v>
      </c>
      <c r="KQ17" s="75">
        <f t="shared" si="194"/>
        <v>8</v>
      </c>
      <c r="KR17" s="58">
        <f t="shared" si="195"/>
        <v>0</v>
      </c>
      <c r="KS17" s="58">
        <f t="shared" si="196"/>
        <v>0</v>
      </c>
      <c r="KT17" s="59">
        <f t="shared" si="197"/>
        <v>0</v>
      </c>
      <c r="KU17" s="60">
        <v>7</v>
      </c>
      <c r="KV17" s="76">
        <v>16</v>
      </c>
      <c r="KW17" s="56" t="s">
        <v>57</v>
      </c>
      <c r="KX17" s="57">
        <f t="shared" si="198"/>
        <v>9</v>
      </c>
      <c r="KY17" s="57">
        <f t="shared" si="199"/>
        <v>8</v>
      </c>
      <c r="KZ17" s="75">
        <f t="shared" si="200"/>
        <v>8</v>
      </c>
      <c r="LA17" s="58">
        <f t="shared" si="201"/>
        <v>0</v>
      </c>
      <c r="LB17" s="58">
        <f t="shared" si="202"/>
        <v>0</v>
      </c>
      <c r="LC17" s="59">
        <f t="shared" si="203"/>
        <v>0</v>
      </c>
      <c r="LD17" s="60">
        <v>7</v>
      </c>
      <c r="LE17" s="76">
        <v>16</v>
      </c>
      <c r="LF17" s="56" t="s">
        <v>57</v>
      </c>
      <c r="LG17" s="57">
        <f t="shared" si="204"/>
        <v>9</v>
      </c>
      <c r="LH17" s="57">
        <f t="shared" si="205"/>
        <v>8</v>
      </c>
      <c r="LI17" s="75">
        <f t="shared" si="206"/>
        <v>8</v>
      </c>
      <c r="LJ17" s="58">
        <f t="shared" si="207"/>
        <v>0</v>
      </c>
      <c r="LK17" s="58">
        <f t="shared" si="208"/>
        <v>0</v>
      </c>
      <c r="LL17" s="59">
        <f t="shared" si="209"/>
        <v>0</v>
      </c>
      <c r="LM17" s="60">
        <v>7</v>
      </c>
      <c r="LN17" s="76">
        <v>16</v>
      </c>
      <c r="LO17" s="56" t="s">
        <v>57</v>
      </c>
      <c r="LP17" s="57">
        <f t="shared" si="210"/>
        <v>9</v>
      </c>
      <c r="LQ17" s="57">
        <f t="shared" si="211"/>
        <v>8</v>
      </c>
      <c r="LR17" s="75">
        <f t="shared" si="212"/>
        <v>8</v>
      </c>
      <c r="LS17" s="58">
        <f t="shared" si="213"/>
        <v>0</v>
      </c>
      <c r="LT17" s="58">
        <f t="shared" si="214"/>
        <v>0</v>
      </c>
      <c r="LU17" s="59">
        <f t="shared" si="215"/>
        <v>0</v>
      </c>
      <c r="LV17" s="60">
        <v>7</v>
      </c>
      <c r="LW17" s="76">
        <v>16</v>
      </c>
      <c r="LX17" s="56" t="s">
        <v>57</v>
      </c>
      <c r="LY17" s="57">
        <f t="shared" si="216"/>
        <v>9</v>
      </c>
      <c r="LZ17" s="57">
        <f t="shared" si="217"/>
        <v>8</v>
      </c>
      <c r="MA17" s="75">
        <f t="shared" si="218"/>
        <v>8</v>
      </c>
      <c r="MB17" s="58">
        <f t="shared" si="219"/>
        <v>0</v>
      </c>
      <c r="MC17" s="58">
        <f t="shared" si="220"/>
        <v>0</v>
      </c>
      <c r="MD17" s="59">
        <f t="shared" si="221"/>
        <v>0</v>
      </c>
      <c r="ME17" s="60">
        <v>7</v>
      </c>
      <c r="MF17" s="76">
        <v>16</v>
      </c>
      <c r="MG17" s="56" t="s">
        <v>57</v>
      </c>
      <c r="MH17" s="57">
        <f t="shared" si="222"/>
        <v>9</v>
      </c>
      <c r="MI17" s="57">
        <f t="shared" si="223"/>
        <v>8</v>
      </c>
      <c r="MJ17" s="75">
        <f t="shared" si="224"/>
        <v>8</v>
      </c>
      <c r="MK17" s="58">
        <f t="shared" si="225"/>
        <v>0</v>
      </c>
      <c r="ML17" s="58">
        <f t="shared" si="226"/>
        <v>0</v>
      </c>
      <c r="MM17" s="59">
        <f t="shared" si="227"/>
        <v>0</v>
      </c>
      <c r="MN17" s="60">
        <v>7</v>
      </c>
      <c r="MO17" s="76">
        <v>16</v>
      </c>
      <c r="MP17" s="56" t="s">
        <v>57</v>
      </c>
      <c r="MQ17" s="57">
        <f t="shared" si="228"/>
        <v>9</v>
      </c>
      <c r="MR17" s="57">
        <f t="shared" si="229"/>
        <v>8</v>
      </c>
      <c r="MS17" s="75">
        <f t="shared" si="230"/>
        <v>8</v>
      </c>
      <c r="MT17" s="58">
        <f t="shared" si="231"/>
        <v>0</v>
      </c>
      <c r="MU17" s="58">
        <f t="shared" si="232"/>
        <v>0</v>
      </c>
      <c r="MV17" s="59">
        <f t="shared" si="233"/>
        <v>0</v>
      </c>
      <c r="MW17" s="60">
        <v>7</v>
      </c>
      <c r="MX17" s="76">
        <v>16</v>
      </c>
      <c r="MY17" s="56" t="s">
        <v>57</v>
      </c>
      <c r="MZ17" s="57">
        <f t="shared" si="234"/>
        <v>9</v>
      </c>
      <c r="NA17" s="57">
        <f t="shared" si="235"/>
        <v>8</v>
      </c>
      <c r="NB17" s="75">
        <f t="shared" si="236"/>
        <v>8</v>
      </c>
      <c r="NC17" s="58">
        <f t="shared" si="237"/>
        <v>0</v>
      </c>
      <c r="ND17" s="58">
        <f t="shared" si="238"/>
        <v>0</v>
      </c>
      <c r="NE17" s="59">
        <f t="shared" si="239"/>
        <v>0</v>
      </c>
      <c r="NF17" s="60">
        <v>7</v>
      </c>
      <c r="NG17" s="76">
        <v>16</v>
      </c>
      <c r="NH17" s="56" t="s">
        <v>57</v>
      </c>
      <c r="NI17" s="57">
        <f t="shared" si="240"/>
        <v>9</v>
      </c>
      <c r="NJ17" s="57">
        <f t="shared" si="241"/>
        <v>8</v>
      </c>
      <c r="NK17" s="75">
        <f t="shared" si="242"/>
        <v>8</v>
      </c>
      <c r="NL17" s="58">
        <f t="shared" si="243"/>
        <v>0</v>
      </c>
      <c r="NM17" s="58">
        <f t="shared" si="244"/>
        <v>0</v>
      </c>
      <c r="NN17" s="59">
        <f t="shared" si="245"/>
        <v>0</v>
      </c>
      <c r="NO17" s="60">
        <v>7</v>
      </c>
      <c r="NP17" s="76">
        <v>16</v>
      </c>
      <c r="NQ17" s="56" t="s">
        <v>57</v>
      </c>
      <c r="NR17" s="57">
        <f t="shared" si="246"/>
        <v>9</v>
      </c>
      <c r="NS17" s="57">
        <f t="shared" si="247"/>
        <v>8</v>
      </c>
      <c r="NT17" s="75">
        <f t="shared" si="248"/>
        <v>8</v>
      </c>
      <c r="NU17" s="58">
        <f t="shared" si="249"/>
        <v>0</v>
      </c>
      <c r="NV17" s="58">
        <f t="shared" si="250"/>
        <v>0</v>
      </c>
      <c r="NW17" s="59">
        <f t="shared" si="251"/>
        <v>0</v>
      </c>
      <c r="NX17" s="60">
        <v>7</v>
      </c>
      <c r="NY17" s="76">
        <v>16</v>
      </c>
      <c r="NZ17" s="56" t="s">
        <v>57</v>
      </c>
      <c r="OA17" s="57">
        <f t="shared" si="252"/>
        <v>9</v>
      </c>
      <c r="OB17" s="57">
        <f t="shared" si="253"/>
        <v>8</v>
      </c>
      <c r="OC17" s="75">
        <f t="shared" si="254"/>
        <v>8</v>
      </c>
      <c r="OD17" s="58">
        <f t="shared" si="255"/>
        <v>0</v>
      </c>
      <c r="OE17" s="58">
        <f t="shared" si="256"/>
        <v>0</v>
      </c>
      <c r="OF17" s="59">
        <f t="shared" si="257"/>
        <v>0</v>
      </c>
      <c r="OG17" s="60">
        <v>0</v>
      </c>
      <c r="OH17" s="76">
        <v>0</v>
      </c>
      <c r="OI17" s="56" t="s">
        <v>58</v>
      </c>
      <c r="OJ17" s="57">
        <f t="shared" si="258"/>
        <v>0</v>
      </c>
      <c r="OK17" s="57">
        <f t="shared" si="259"/>
        <v>0</v>
      </c>
      <c r="OL17" s="75">
        <f t="shared" si="260"/>
        <v>0</v>
      </c>
      <c r="OM17" s="58">
        <f t="shared" si="261"/>
        <v>0</v>
      </c>
      <c r="ON17" s="58">
        <f t="shared" si="262"/>
        <v>0</v>
      </c>
      <c r="OO17" s="59">
        <f t="shared" si="263"/>
        <v>0</v>
      </c>
      <c r="OP17" s="60">
        <v>7</v>
      </c>
      <c r="OQ17" s="76">
        <v>16</v>
      </c>
      <c r="OR17" s="56" t="s">
        <v>57</v>
      </c>
      <c r="OS17" s="57">
        <f t="shared" si="264"/>
        <v>9</v>
      </c>
      <c r="OT17" s="57">
        <f t="shared" si="265"/>
        <v>8</v>
      </c>
      <c r="OU17" s="75">
        <f t="shared" si="266"/>
        <v>8</v>
      </c>
      <c r="OV17" s="58">
        <f t="shared" si="267"/>
        <v>0</v>
      </c>
      <c r="OW17" s="58">
        <f t="shared" si="268"/>
        <v>0</v>
      </c>
      <c r="OX17" s="59">
        <f t="shared" si="269"/>
        <v>0</v>
      </c>
      <c r="OY17" s="60">
        <v>0</v>
      </c>
      <c r="OZ17" s="76">
        <v>0</v>
      </c>
      <c r="PA17" s="56" t="s">
        <v>59</v>
      </c>
      <c r="PB17" s="57">
        <f t="shared" si="270"/>
        <v>0</v>
      </c>
      <c r="PC17" s="57">
        <f t="shared" si="271"/>
        <v>0</v>
      </c>
      <c r="PD17" s="75">
        <f t="shared" si="272"/>
        <v>0</v>
      </c>
      <c r="PE17" s="58">
        <f t="shared" si="273"/>
        <v>0</v>
      </c>
      <c r="PF17" s="58">
        <f t="shared" si="274"/>
        <v>0</v>
      </c>
      <c r="PG17" s="59">
        <f t="shared" si="275"/>
        <v>0</v>
      </c>
      <c r="PH17" s="60">
        <v>7</v>
      </c>
      <c r="PI17" s="76">
        <v>16</v>
      </c>
      <c r="PJ17" s="56" t="s">
        <v>57</v>
      </c>
      <c r="PK17" s="57">
        <f t="shared" si="276"/>
        <v>9</v>
      </c>
      <c r="PL17" s="57">
        <f t="shared" si="277"/>
        <v>8</v>
      </c>
      <c r="PM17" s="75">
        <f t="shared" si="278"/>
        <v>8</v>
      </c>
      <c r="PN17" s="58">
        <f t="shared" si="279"/>
        <v>0</v>
      </c>
      <c r="PO17" s="58">
        <f t="shared" si="280"/>
        <v>0</v>
      </c>
      <c r="PP17" s="59">
        <f t="shared" si="281"/>
        <v>0</v>
      </c>
      <c r="PQ17" s="77"/>
      <c r="PR17" s="87">
        <f t="shared" si="282"/>
        <v>25</v>
      </c>
      <c r="PS17" s="88">
        <f t="shared" si="283"/>
        <v>3</v>
      </c>
      <c r="PT17" s="88">
        <f t="shared" si="284"/>
        <v>1</v>
      </c>
      <c r="PU17" s="89">
        <f t="shared" si="285"/>
        <v>29</v>
      </c>
      <c r="PV17" s="81">
        <f t="shared" si="286"/>
        <v>0</v>
      </c>
      <c r="PW17" s="90"/>
      <c r="PX17" s="90"/>
      <c r="PY17" s="81">
        <f t="shared" si="287"/>
        <v>0</v>
      </c>
      <c r="PZ17" s="90"/>
      <c r="QA17" s="90"/>
      <c r="QB17" s="83">
        <f t="shared" si="288"/>
        <v>0</v>
      </c>
      <c r="QC17" s="90"/>
      <c r="QD17" s="90"/>
      <c r="QE17" s="83">
        <f t="shared" si="289"/>
        <v>0</v>
      </c>
      <c r="QF17" s="90"/>
      <c r="QG17" s="90"/>
      <c r="QH17" s="83">
        <f t="shared" si="290"/>
        <v>0</v>
      </c>
      <c r="QI17" s="90"/>
      <c r="QJ17" s="90"/>
      <c r="QK17" s="83">
        <f t="shared" si="291"/>
        <v>1</v>
      </c>
      <c r="QL17" s="94">
        <v>44356</v>
      </c>
      <c r="QM17" s="94">
        <v>44356</v>
      </c>
      <c r="QN17" s="83">
        <f t="shared" si="292"/>
        <v>0</v>
      </c>
      <c r="QO17" s="90"/>
      <c r="QP17" s="90"/>
      <c r="QQ17" s="90">
        <f t="shared" si="293"/>
        <v>30</v>
      </c>
      <c r="QR17" s="90"/>
      <c r="QS17" s="91">
        <f t="shared" si="294"/>
        <v>50</v>
      </c>
      <c r="QT17" s="91">
        <f t="shared" si="295"/>
        <v>10</v>
      </c>
      <c r="QU17" s="91"/>
      <c r="QV17" s="92"/>
      <c r="QW17" s="92"/>
      <c r="QX17" s="92"/>
      <c r="QY17" s="92"/>
      <c r="QZ17" s="92"/>
      <c r="RA17" s="92"/>
      <c r="RB17" s="92"/>
      <c r="RC17" s="92"/>
      <c r="RD17" s="92"/>
      <c r="RE17" s="92"/>
      <c r="RF17" s="92"/>
      <c r="RG17" s="93">
        <v>11</v>
      </c>
    </row>
    <row r="18" spans="1:475" s="68" customFormat="1" ht="15.9" hidden="1" customHeight="1">
      <c r="A18" s="46">
        <f t="shared" si="296"/>
        <v>9</v>
      </c>
      <c r="B18" s="47" t="s">
        <v>76</v>
      </c>
      <c r="C18" s="74"/>
      <c r="D18" s="50" t="s">
        <v>53</v>
      </c>
      <c r="E18" s="50" t="s">
        <v>77</v>
      </c>
      <c r="F18" s="50" t="s">
        <v>55</v>
      </c>
      <c r="G18" s="51">
        <v>44319</v>
      </c>
      <c r="H18" s="51">
        <v>44326</v>
      </c>
      <c r="I18" s="51"/>
      <c r="J18" s="60">
        <v>7</v>
      </c>
      <c r="K18" s="57">
        <v>18</v>
      </c>
      <c r="L18" s="56" t="s">
        <v>57</v>
      </c>
      <c r="M18" s="57">
        <f t="shared" si="0"/>
        <v>11</v>
      </c>
      <c r="N18" s="57">
        <f t="shared" si="1"/>
        <v>10</v>
      </c>
      <c r="O18" s="75">
        <f t="shared" si="2"/>
        <v>8</v>
      </c>
      <c r="P18" s="58">
        <f t="shared" si="3"/>
        <v>2</v>
      </c>
      <c r="Q18" s="58">
        <f t="shared" si="4"/>
        <v>0</v>
      </c>
      <c r="R18" s="59">
        <f t="shared" si="5"/>
        <v>0</v>
      </c>
      <c r="S18" s="60">
        <v>0</v>
      </c>
      <c r="T18" s="57">
        <v>0</v>
      </c>
      <c r="U18" s="56" t="s">
        <v>58</v>
      </c>
      <c r="V18" s="57">
        <f t="shared" si="6"/>
        <v>0</v>
      </c>
      <c r="W18" s="57">
        <f t="shared" si="7"/>
        <v>0</v>
      </c>
      <c r="X18" s="75">
        <f t="shared" si="8"/>
        <v>0</v>
      </c>
      <c r="Y18" s="58">
        <f t="shared" si="9"/>
        <v>0</v>
      </c>
      <c r="Z18" s="58">
        <f t="shared" si="10"/>
        <v>0</v>
      </c>
      <c r="AA18" s="59">
        <f t="shared" si="11"/>
        <v>0</v>
      </c>
      <c r="AB18" s="60">
        <v>7</v>
      </c>
      <c r="AC18" s="57">
        <v>18</v>
      </c>
      <c r="AD18" s="56" t="s">
        <v>57</v>
      </c>
      <c r="AE18" s="57">
        <f t="shared" si="12"/>
        <v>11</v>
      </c>
      <c r="AF18" s="57">
        <f t="shared" si="13"/>
        <v>10</v>
      </c>
      <c r="AG18" s="75">
        <f t="shared" si="14"/>
        <v>8</v>
      </c>
      <c r="AH18" s="58">
        <f t="shared" si="15"/>
        <v>2</v>
      </c>
      <c r="AI18" s="58">
        <f t="shared" si="16"/>
        <v>0</v>
      </c>
      <c r="AJ18" s="59">
        <f t="shared" si="17"/>
        <v>0</v>
      </c>
      <c r="AK18" s="60">
        <v>7</v>
      </c>
      <c r="AL18" s="57">
        <v>19</v>
      </c>
      <c r="AM18" s="56" t="s">
        <v>57</v>
      </c>
      <c r="AN18" s="57">
        <f t="shared" si="18"/>
        <v>12</v>
      </c>
      <c r="AO18" s="57">
        <f t="shared" si="19"/>
        <v>11</v>
      </c>
      <c r="AP18" s="58">
        <f t="shared" si="20"/>
        <v>8</v>
      </c>
      <c r="AQ18" s="58">
        <f t="shared" si="21"/>
        <v>2</v>
      </c>
      <c r="AR18" s="58">
        <f t="shared" si="22"/>
        <v>1</v>
      </c>
      <c r="AS18" s="59">
        <f t="shared" si="23"/>
        <v>0</v>
      </c>
      <c r="AT18" s="60">
        <v>7</v>
      </c>
      <c r="AU18" s="57">
        <v>19</v>
      </c>
      <c r="AV18" s="56" t="s">
        <v>57</v>
      </c>
      <c r="AW18" s="57">
        <f t="shared" si="24"/>
        <v>12</v>
      </c>
      <c r="AX18" s="57">
        <f t="shared" si="25"/>
        <v>11</v>
      </c>
      <c r="AY18" s="58">
        <f t="shared" si="26"/>
        <v>8</v>
      </c>
      <c r="AZ18" s="58">
        <f t="shared" si="27"/>
        <v>2</v>
      </c>
      <c r="BA18" s="58">
        <f t="shared" si="28"/>
        <v>1</v>
      </c>
      <c r="BB18" s="59">
        <f t="shared" si="29"/>
        <v>0</v>
      </c>
      <c r="BC18" s="60">
        <v>7</v>
      </c>
      <c r="BD18" s="57">
        <v>19</v>
      </c>
      <c r="BE18" s="56" t="s">
        <v>57</v>
      </c>
      <c r="BF18" s="57">
        <f t="shared" si="30"/>
        <v>12</v>
      </c>
      <c r="BG18" s="57">
        <f t="shared" si="31"/>
        <v>11</v>
      </c>
      <c r="BH18" s="75">
        <f t="shared" si="32"/>
        <v>8</v>
      </c>
      <c r="BI18" s="58">
        <f t="shared" si="33"/>
        <v>2</v>
      </c>
      <c r="BJ18" s="58">
        <f t="shared" si="34"/>
        <v>1</v>
      </c>
      <c r="BK18" s="59">
        <f t="shared" si="35"/>
        <v>0</v>
      </c>
      <c r="BL18" s="60">
        <v>7</v>
      </c>
      <c r="BM18" s="57">
        <v>19</v>
      </c>
      <c r="BN18" s="56" t="s">
        <v>57</v>
      </c>
      <c r="BO18" s="57">
        <f t="shared" si="36"/>
        <v>12</v>
      </c>
      <c r="BP18" s="57">
        <f t="shared" si="37"/>
        <v>11</v>
      </c>
      <c r="BQ18" s="75">
        <f t="shared" si="38"/>
        <v>8</v>
      </c>
      <c r="BR18" s="58">
        <f t="shared" si="39"/>
        <v>2</v>
      </c>
      <c r="BS18" s="58">
        <f t="shared" si="40"/>
        <v>1</v>
      </c>
      <c r="BT18" s="59">
        <f t="shared" si="41"/>
        <v>0</v>
      </c>
      <c r="BU18" s="60">
        <v>7</v>
      </c>
      <c r="BV18" s="57">
        <v>18</v>
      </c>
      <c r="BW18" s="56" t="s">
        <v>57</v>
      </c>
      <c r="BX18" s="57">
        <f t="shared" si="42"/>
        <v>11</v>
      </c>
      <c r="BY18" s="57">
        <f t="shared" si="43"/>
        <v>10</v>
      </c>
      <c r="BZ18" s="75">
        <f t="shared" si="44"/>
        <v>8</v>
      </c>
      <c r="CA18" s="58">
        <f t="shared" si="45"/>
        <v>2</v>
      </c>
      <c r="CB18" s="58">
        <f t="shared" si="46"/>
        <v>0</v>
      </c>
      <c r="CC18" s="59">
        <f t="shared" si="47"/>
        <v>0</v>
      </c>
      <c r="CD18" s="60">
        <v>0</v>
      </c>
      <c r="CE18" s="57">
        <v>0</v>
      </c>
      <c r="CF18" s="56" t="s">
        <v>58</v>
      </c>
      <c r="CG18" s="57">
        <f t="shared" si="48"/>
        <v>0</v>
      </c>
      <c r="CH18" s="57">
        <f t="shared" si="49"/>
        <v>0</v>
      </c>
      <c r="CI18" s="75">
        <f t="shared" si="50"/>
        <v>0</v>
      </c>
      <c r="CJ18" s="58">
        <f t="shared" si="51"/>
        <v>0</v>
      </c>
      <c r="CK18" s="58">
        <f t="shared" si="52"/>
        <v>0</v>
      </c>
      <c r="CL18" s="59">
        <f t="shared" si="53"/>
        <v>0</v>
      </c>
      <c r="CM18" s="60">
        <v>7</v>
      </c>
      <c r="CN18" s="57">
        <v>18</v>
      </c>
      <c r="CO18" s="56" t="s">
        <v>57</v>
      </c>
      <c r="CP18" s="57">
        <f t="shared" si="54"/>
        <v>11</v>
      </c>
      <c r="CQ18" s="57">
        <f t="shared" si="55"/>
        <v>10</v>
      </c>
      <c r="CR18" s="75">
        <f t="shared" si="56"/>
        <v>8</v>
      </c>
      <c r="CS18" s="58">
        <f t="shared" si="57"/>
        <v>2</v>
      </c>
      <c r="CT18" s="58">
        <f t="shared" si="58"/>
        <v>0</v>
      </c>
      <c r="CU18" s="59">
        <f t="shared" si="59"/>
        <v>0</v>
      </c>
      <c r="CV18" s="60">
        <v>7</v>
      </c>
      <c r="CW18" s="57">
        <v>19</v>
      </c>
      <c r="CX18" s="56" t="s">
        <v>57</v>
      </c>
      <c r="CY18" s="57">
        <f t="shared" si="60"/>
        <v>12</v>
      </c>
      <c r="CZ18" s="57">
        <f t="shared" si="61"/>
        <v>11</v>
      </c>
      <c r="DA18" s="58">
        <f t="shared" si="62"/>
        <v>8</v>
      </c>
      <c r="DB18" s="58">
        <f t="shared" si="63"/>
        <v>2</v>
      </c>
      <c r="DC18" s="58">
        <f t="shared" si="64"/>
        <v>1</v>
      </c>
      <c r="DD18" s="59">
        <f t="shared" si="65"/>
        <v>0</v>
      </c>
      <c r="DE18" s="60">
        <v>7</v>
      </c>
      <c r="DF18" s="57">
        <v>19</v>
      </c>
      <c r="DG18" s="56" t="s">
        <v>57</v>
      </c>
      <c r="DH18" s="57">
        <f t="shared" si="66"/>
        <v>12</v>
      </c>
      <c r="DI18" s="57">
        <f t="shared" si="67"/>
        <v>11</v>
      </c>
      <c r="DJ18" s="58">
        <f t="shared" si="68"/>
        <v>8</v>
      </c>
      <c r="DK18" s="58">
        <f t="shared" si="69"/>
        <v>2</v>
      </c>
      <c r="DL18" s="58">
        <f t="shared" si="70"/>
        <v>1</v>
      </c>
      <c r="DM18" s="59">
        <f t="shared" si="71"/>
        <v>0</v>
      </c>
      <c r="DN18" s="60">
        <v>7</v>
      </c>
      <c r="DO18" s="57">
        <v>18</v>
      </c>
      <c r="DP18" s="56" t="s">
        <v>57</v>
      </c>
      <c r="DQ18" s="57">
        <f t="shared" si="72"/>
        <v>11</v>
      </c>
      <c r="DR18" s="57">
        <f t="shared" si="73"/>
        <v>10</v>
      </c>
      <c r="DS18" s="75">
        <f t="shared" si="74"/>
        <v>8</v>
      </c>
      <c r="DT18" s="58">
        <f t="shared" si="75"/>
        <v>2</v>
      </c>
      <c r="DU18" s="58">
        <f t="shared" si="76"/>
        <v>0</v>
      </c>
      <c r="DV18" s="59">
        <f t="shared" si="77"/>
        <v>0</v>
      </c>
      <c r="DW18" s="60">
        <v>7</v>
      </c>
      <c r="DX18" s="57">
        <v>19</v>
      </c>
      <c r="DY18" s="56" t="s">
        <v>57</v>
      </c>
      <c r="DZ18" s="57">
        <f t="shared" si="78"/>
        <v>12</v>
      </c>
      <c r="EA18" s="57">
        <f t="shared" si="79"/>
        <v>11</v>
      </c>
      <c r="EB18" s="75">
        <f t="shared" si="80"/>
        <v>8</v>
      </c>
      <c r="EC18" s="58">
        <f t="shared" si="81"/>
        <v>2</v>
      </c>
      <c r="ED18" s="58">
        <f t="shared" si="82"/>
        <v>1</v>
      </c>
      <c r="EE18" s="59">
        <f t="shared" si="83"/>
        <v>0</v>
      </c>
      <c r="EF18" s="60">
        <v>7</v>
      </c>
      <c r="EG18" s="57">
        <v>18</v>
      </c>
      <c r="EH18" s="56" t="s">
        <v>57</v>
      </c>
      <c r="EI18" s="57">
        <f t="shared" si="84"/>
        <v>11</v>
      </c>
      <c r="EJ18" s="57">
        <f t="shared" si="85"/>
        <v>10</v>
      </c>
      <c r="EK18" s="75">
        <f t="shared" si="86"/>
        <v>8</v>
      </c>
      <c r="EL18" s="58">
        <f t="shared" si="87"/>
        <v>2</v>
      </c>
      <c r="EM18" s="58">
        <f t="shared" si="88"/>
        <v>0</v>
      </c>
      <c r="EN18" s="59">
        <f t="shared" si="89"/>
        <v>0</v>
      </c>
      <c r="EO18" s="60">
        <v>0</v>
      </c>
      <c r="EP18" s="57">
        <v>0</v>
      </c>
      <c r="EQ18" s="56" t="s">
        <v>58</v>
      </c>
      <c r="ER18" s="57">
        <f t="shared" si="90"/>
        <v>0</v>
      </c>
      <c r="ES18" s="57">
        <f t="shared" si="91"/>
        <v>0</v>
      </c>
      <c r="ET18" s="75">
        <f t="shared" si="92"/>
        <v>0</v>
      </c>
      <c r="EU18" s="58">
        <f t="shared" si="93"/>
        <v>0</v>
      </c>
      <c r="EV18" s="58">
        <f t="shared" si="94"/>
        <v>0</v>
      </c>
      <c r="EW18" s="59">
        <f t="shared" si="95"/>
        <v>0</v>
      </c>
      <c r="EX18" s="60">
        <v>7</v>
      </c>
      <c r="EY18" s="57">
        <v>18</v>
      </c>
      <c r="EZ18" s="56" t="s">
        <v>57</v>
      </c>
      <c r="FA18" s="57">
        <f t="shared" si="96"/>
        <v>11</v>
      </c>
      <c r="FB18" s="57">
        <f t="shared" si="97"/>
        <v>10</v>
      </c>
      <c r="FC18" s="75">
        <f t="shared" si="98"/>
        <v>8</v>
      </c>
      <c r="FD18" s="58">
        <f t="shared" si="99"/>
        <v>2</v>
      </c>
      <c r="FE18" s="58">
        <f t="shared" si="100"/>
        <v>0</v>
      </c>
      <c r="FF18" s="59">
        <f t="shared" si="101"/>
        <v>0</v>
      </c>
      <c r="FG18" s="60">
        <v>7</v>
      </c>
      <c r="FH18" s="57">
        <v>18</v>
      </c>
      <c r="FI18" s="56" t="s">
        <v>57</v>
      </c>
      <c r="FJ18" s="57">
        <f t="shared" si="102"/>
        <v>11</v>
      </c>
      <c r="FK18" s="57">
        <f t="shared" si="103"/>
        <v>10</v>
      </c>
      <c r="FL18" s="75">
        <f t="shared" si="104"/>
        <v>8</v>
      </c>
      <c r="FM18" s="58">
        <f t="shared" si="105"/>
        <v>2</v>
      </c>
      <c r="FN18" s="58">
        <f t="shared" si="106"/>
        <v>0</v>
      </c>
      <c r="FO18" s="59">
        <f t="shared" si="107"/>
        <v>0</v>
      </c>
      <c r="FP18" s="60">
        <v>7</v>
      </c>
      <c r="FQ18" s="57">
        <v>19</v>
      </c>
      <c r="FR18" s="56" t="s">
        <v>57</v>
      </c>
      <c r="FS18" s="57">
        <f t="shared" si="108"/>
        <v>12</v>
      </c>
      <c r="FT18" s="57">
        <f t="shared" si="109"/>
        <v>11</v>
      </c>
      <c r="FU18" s="58">
        <f t="shared" si="110"/>
        <v>8</v>
      </c>
      <c r="FV18" s="58">
        <f t="shared" si="111"/>
        <v>2</v>
      </c>
      <c r="FW18" s="58">
        <f t="shared" si="112"/>
        <v>1</v>
      </c>
      <c r="FX18" s="59">
        <f t="shared" si="113"/>
        <v>0</v>
      </c>
      <c r="FY18" s="60">
        <v>7</v>
      </c>
      <c r="FZ18" s="57">
        <v>19</v>
      </c>
      <c r="GA18" s="56" t="s">
        <v>57</v>
      </c>
      <c r="GB18" s="57">
        <f t="shared" si="114"/>
        <v>12</v>
      </c>
      <c r="GC18" s="57">
        <f t="shared" si="115"/>
        <v>11</v>
      </c>
      <c r="GD18" s="75">
        <f t="shared" si="116"/>
        <v>8</v>
      </c>
      <c r="GE18" s="58">
        <f t="shared" si="117"/>
        <v>2</v>
      </c>
      <c r="GF18" s="58">
        <f t="shared" si="118"/>
        <v>1</v>
      </c>
      <c r="GG18" s="59">
        <f t="shared" si="119"/>
        <v>0</v>
      </c>
      <c r="GH18" s="60">
        <v>7</v>
      </c>
      <c r="GI18" s="57">
        <v>19</v>
      </c>
      <c r="GJ18" s="56" t="s">
        <v>57</v>
      </c>
      <c r="GK18" s="57">
        <f t="shared" si="120"/>
        <v>12</v>
      </c>
      <c r="GL18" s="57">
        <f t="shared" si="121"/>
        <v>11</v>
      </c>
      <c r="GM18" s="75">
        <f t="shared" si="122"/>
        <v>8</v>
      </c>
      <c r="GN18" s="58">
        <f t="shared" si="123"/>
        <v>2</v>
      </c>
      <c r="GO18" s="58">
        <f t="shared" si="124"/>
        <v>1</v>
      </c>
      <c r="GP18" s="59">
        <f t="shared" si="125"/>
        <v>0</v>
      </c>
      <c r="GQ18" s="60">
        <v>7</v>
      </c>
      <c r="GR18" s="57">
        <v>18</v>
      </c>
      <c r="GS18" s="56" t="s">
        <v>57</v>
      </c>
      <c r="GT18" s="57">
        <f t="shared" si="126"/>
        <v>11</v>
      </c>
      <c r="GU18" s="57">
        <f t="shared" si="127"/>
        <v>10</v>
      </c>
      <c r="GV18" s="75">
        <f t="shared" si="128"/>
        <v>8</v>
      </c>
      <c r="GW18" s="58">
        <f t="shared" si="129"/>
        <v>2</v>
      </c>
      <c r="GX18" s="58">
        <f t="shared" si="130"/>
        <v>0</v>
      </c>
      <c r="GY18" s="59">
        <f t="shared" si="131"/>
        <v>0</v>
      </c>
      <c r="GZ18" s="60">
        <v>0</v>
      </c>
      <c r="HA18" s="76">
        <v>0</v>
      </c>
      <c r="HB18" s="56" t="s">
        <v>58</v>
      </c>
      <c r="HC18" s="57">
        <f t="shared" si="132"/>
        <v>0</v>
      </c>
      <c r="HD18" s="57">
        <f t="shared" si="133"/>
        <v>0</v>
      </c>
      <c r="HE18" s="75">
        <f t="shared" si="134"/>
        <v>0</v>
      </c>
      <c r="HF18" s="58">
        <f t="shared" si="135"/>
        <v>0</v>
      </c>
      <c r="HG18" s="58">
        <f t="shared" si="136"/>
        <v>0</v>
      </c>
      <c r="HH18" s="59">
        <f t="shared" si="137"/>
        <v>0</v>
      </c>
      <c r="HI18" s="60">
        <v>7</v>
      </c>
      <c r="HJ18" s="57">
        <v>19</v>
      </c>
      <c r="HK18" s="56" t="s">
        <v>57</v>
      </c>
      <c r="HL18" s="57">
        <f t="shared" si="138"/>
        <v>12</v>
      </c>
      <c r="HM18" s="57">
        <f t="shared" si="139"/>
        <v>11</v>
      </c>
      <c r="HN18" s="75">
        <f t="shared" si="140"/>
        <v>8</v>
      </c>
      <c r="HO18" s="58">
        <f t="shared" si="141"/>
        <v>2</v>
      </c>
      <c r="HP18" s="58">
        <f t="shared" si="142"/>
        <v>1</v>
      </c>
      <c r="HQ18" s="59">
        <f t="shared" si="143"/>
        <v>0</v>
      </c>
      <c r="HR18" s="60">
        <v>7</v>
      </c>
      <c r="HS18" s="76">
        <v>19</v>
      </c>
      <c r="HT18" s="56" t="s">
        <v>57</v>
      </c>
      <c r="HU18" s="57">
        <f t="shared" si="144"/>
        <v>12</v>
      </c>
      <c r="HV18" s="57">
        <f t="shared" si="145"/>
        <v>11</v>
      </c>
      <c r="HW18" s="75">
        <f t="shared" si="146"/>
        <v>8</v>
      </c>
      <c r="HX18" s="58">
        <f t="shared" si="147"/>
        <v>2</v>
      </c>
      <c r="HY18" s="58">
        <f t="shared" si="148"/>
        <v>1</v>
      </c>
      <c r="HZ18" s="59">
        <f t="shared" si="149"/>
        <v>0</v>
      </c>
      <c r="IA18" s="60">
        <v>7</v>
      </c>
      <c r="IB18" s="76">
        <v>18</v>
      </c>
      <c r="IC18" s="56" t="s">
        <v>57</v>
      </c>
      <c r="ID18" s="57">
        <f t="shared" si="150"/>
        <v>11</v>
      </c>
      <c r="IE18" s="57">
        <f t="shared" si="151"/>
        <v>10</v>
      </c>
      <c r="IF18" s="75">
        <f t="shared" si="152"/>
        <v>8</v>
      </c>
      <c r="IG18" s="58">
        <f t="shared" si="153"/>
        <v>2</v>
      </c>
      <c r="IH18" s="58">
        <f t="shared" si="154"/>
        <v>0</v>
      </c>
      <c r="II18" s="59">
        <f t="shared" si="155"/>
        <v>0</v>
      </c>
      <c r="IJ18" s="60">
        <v>7</v>
      </c>
      <c r="IK18" s="76">
        <v>19</v>
      </c>
      <c r="IL18" s="56" t="s">
        <v>57</v>
      </c>
      <c r="IM18" s="57">
        <f t="shared" si="156"/>
        <v>12</v>
      </c>
      <c r="IN18" s="57">
        <f t="shared" si="157"/>
        <v>11</v>
      </c>
      <c r="IO18" s="75">
        <f t="shared" si="158"/>
        <v>8</v>
      </c>
      <c r="IP18" s="58">
        <f t="shared" si="159"/>
        <v>2</v>
      </c>
      <c r="IQ18" s="58">
        <f t="shared" si="160"/>
        <v>1</v>
      </c>
      <c r="IR18" s="59">
        <f t="shared" si="161"/>
        <v>0</v>
      </c>
      <c r="IS18" s="60">
        <v>7</v>
      </c>
      <c r="IT18" s="76">
        <v>19</v>
      </c>
      <c r="IU18" s="56" t="s">
        <v>57</v>
      </c>
      <c r="IV18" s="57">
        <f t="shared" si="162"/>
        <v>12</v>
      </c>
      <c r="IW18" s="57">
        <f t="shared" si="163"/>
        <v>11</v>
      </c>
      <c r="IX18" s="75">
        <f t="shared" si="164"/>
        <v>8</v>
      </c>
      <c r="IY18" s="58">
        <f t="shared" si="165"/>
        <v>2</v>
      </c>
      <c r="IZ18" s="58">
        <f t="shared" si="166"/>
        <v>1</v>
      </c>
      <c r="JA18" s="59">
        <f t="shared" si="167"/>
        <v>0</v>
      </c>
      <c r="JB18" s="60">
        <v>7</v>
      </c>
      <c r="JC18" s="76">
        <v>18</v>
      </c>
      <c r="JD18" s="56" t="s">
        <v>57</v>
      </c>
      <c r="JE18" s="57">
        <f t="shared" si="168"/>
        <v>11</v>
      </c>
      <c r="JF18" s="57">
        <f t="shared" si="169"/>
        <v>10</v>
      </c>
      <c r="JG18" s="75">
        <f t="shared" si="170"/>
        <v>8</v>
      </c>
      <c r="JH18" s="58">
        <f t="shared" si="171"/>
        <v>2</v>
      </c>
      <c r="JI18" s="58">
        <f t="shared" si="172"/>
        <v>0</v>
      </c>
      <c r="JJ18" s="59">
        <f t="shared" si="173"/>
        <v>0</v>
      </c>
      <c r="JK18" s="60">
        <v>0</v>
      </c>
      <c r="JL18" s="76">
        <v>0</v>
      </c>
      <c r="JM18" s="56" t="s">
        <v>58</v>
      </c>
      <c r="JN18" s="57">
        <f t="shared" si="174"/>
        <v>0</v>
      </c>
      <c r="JO18" s="57">
        <f t="shared" si="175"/>
        <v>0</v>
      </c>
      <c r="JP18" s="75">
        <f t="shared" si="176"/>
        <v>0</v>
      </c>
      <c r="JQ18" s="58">
        <f t="shared" si="177"/>
        <v>0</v>
      </c>
      <c r="JR18" s="58">
        <f t="shared" si="178"/>
        <v>0</v>
      </c>
      <c r="JS18" s="59">
        <f t="shared" si="179"/>
        <v>0</v>
      </c>
      <c r="JT18" s="60">
        <v>7</v>
      </c>
      <c r="JU18" s="76">
        <v>19</v>
      </c>
      <c r="JV18" s="56" t="s">
        <v>57</v>
      </c>
      <c r="JW18" s="57">
        <f t="shared" si="180"/>
        <v>12</v>
      </c>
      <c r="JX18" s="57">
        <f t="shared" si="181"/>
        <v>11</v>
      </c>
      <c r="JY18" s="75">
        <f t="shared" si="182"/>
        <v>8</v>
      </c>
      <c r="JZ18" s="58">
        <f t="shared" si="183"/>
        <v>2</v>
      </c>
      <c r="KA18" s="58">
        <f t="shared" si="184"/>
        <v>1</v>
      </c>
      <c r="KB18" s="59">
        <f t="shared" si="185"/>
        <v>0</v>
      </c>
      <c r="KC18" s="60">
        <v>7</v>
      </c>
      <c r="KD18" s="76">
        <v>16</v>
      </c>
      <c r="KE18" s="56" t="s">
        <v>57</v>
      </c>
      <c r="KF18" s="57">
        <f t="shared" si="186"/>
        <v>9</v>
      </c>
      <c r="KG18" s="57">
        <f t="shared" si="187"/>
        <v>8</v>
      </c>
      <c r="KH18" s="75">
        <f t="shared" si="188"/>
        <v>8</v>
      </c>
      <c r="KI18" s="58">
        <f t="shared" si="189"/>
        <v>0</v>
      </c>
      <c r="KJ18" s="58">
        <f t="shared" si="190"/>
        <v>0</v>
      </c>
      <c r="KK18" s="59">
        <f t="shared" si="191"/>
        <v>0</v>
      </c>
      <c r="KL18" s="60">
        <v>7</v>
      </c>
      <c r="KM18" s="76">
        <v>16</v>
      </c>
      <c r="KN18" s="56" t="s">
        <v>57</v>
      </c>
      <c r="KO18" s="57">
        <f t="shared" si="192"/>
        <v>9</v>
      </c>
      <c r="KP18" s="57">
        <f t="shared" si="193"/>
        <v>8</v>
      </c>
      <c r="KQ18" s="75">
        <f t="shared" si="194"/>
        <v>8</v>
      </c>
      <c r="KR18" s="58">
        <f t="shared" si="195"/>
        <v>0</v>
      </c>
      <c r="KS18" s="58">
        <f t="shared" si="196"/>
        <v>0</v>
      </c>
      <c r="KT18" s="59">
        <f t="shared" si="197"/>
        <v>0</v>
      </c>
      <c r="KU18" s="60">
        <v>7</v>
      </c>
      <c r="KV18" s="76">
        <v>16</v>
      </c>
      <c r="KW18" s="56" t="s">
        <v>57</v>
      </c>
      <c r="KX18" s="57">
        <f t="shared" si="198"/>
        <v>9</v>
      </c>
      <c r="KY18" s="57">
        <f t="shared" si="199"/>
        <v>8</v>
      </c>
      <c r="KZ18" s="75">
        <f t="shared" si="200"/>
        <v>8</v>
      </c>
      <c r="LA18" s="58">
        <f t="shared" si="201"/>
        <v>0</v>
      </c>
      <c r="LB18" s="58">
        <f t="shared" si="202"/>
        <v>0</v>
      </c>
      <c r="LC18" s="59">
        <f t="shared" si="203"/>
        <v>0</v>
      </c>
      <c r="LD18" s="60">
        <v>7</v>
      </c>
      <c r="LE18" s="76">
        <v>16</v>
      </c>
      <c r="LF18" s="56" t="s">
        <v>57</v>
      </c>
      <c r="LG18" s="57">
        <f t="shared" si="204"/>
        <v>9</v>
      </c>
      <c r="LH18" s="57">
        <f t="shared" si="205"/>
        <v>8</v>
      </c>
      <c r="LI18" s="75">
        <f t="shared" si="206"/>
        <v>8</v>
      </c>
      <c r="LJ18" s="58">
        <f t="shared" si="207"/>
        <v>0</v>
      </c>
      <c r="LK18" s="58">
        <f t="shared" si="208"/>
        <v>0</v>
      </c>
      <c r="LL18" s="59">
        <f t="shared" si="209"/>
        <v>0</v>
      </c>
      <c r="LM18" s="60">
        <v>7</v>
      </c>
      <c r="LN18" s="76">
        <v>16</v>
      </c>
      <c r="LO18" s="56" t="s">
        <v>57</v>
      </c>
      <c r="LP18" s="57">
        <f t="shared" si="210"/>
        <v>9</v>
      </c>
      <c r="LQ18" s="57">
        <f t="shared" si="211"/>
        <v>8</v>
      </c>
      <c r="LR18" s="75">
        <f t="shared" si="212"/>
        <v>8</v>
      </c>
      <c r="LS18" s="58">
        <f t="shared" si="213"/>
        <v>0</v>
      </c>
      <c r="LT18" s="58">
        <f t="shared" si="214"/>
        <v>0</v>
      </c>
      <c r="LU18" s="59">
        <f t="shared" si="215"/>
        <v>0</v>
      </c>
      <c r="LV18" s="60">
        <v>7</v>
      </c>
      <c r="LW18" s="76">
        <v>16</v>
      </c>
      <c r="LX18" s="56" t="s">
        <v>57</v>
      </c>
      <c r="LY18" s="57">
        <f t="shared" si="216"/>
        <v>9</v>
      </c>
      <c r="LZ18" s="57">
        <f t="shared" si="217"/>
        <v>8</v>
      </c>
      <c r="MA18" s="75">
        <f t="shared" si="218"/>
        <v>8</v>
      </c>
      <c r="MB18" s="58">
        <f t="shared" si="219"/>
        <v>0</v>
      </c>
      <c r="MC18" s="58">
        <f t="shared" si="220"/>
        <v>0</v>
      </c>
      <c r="MD18" s="59">
        <f t="shared" si="221"/>
        <v>0</v>
      </c>
      <c r="ME18" s="60">
        <v>7</v>
      </c>
      <c r="MF18" s="76">
        <v>16</v>
      </c>
      <c r="MG18" s="56" t="s">
        <v>57</v>
      </c>
      <c r="MH18" s="57">
        <f t="shared" si="222"/>
        <v>9</v>
      </c>
      <c r="MI18" s="57">
        <f t="shared" si="223"/>
        <v>8</v>
      </c>
      <c r="MJ18" s="75">
        <f t="shared" si="224"/>
        <v>8</v>
      </c>
      <c r="MK18" s="58">
        <f t="shared" si="225"/>
        <v>0</v>
      </c>
      <c r="ML18" s="58">
        <f t="shared" si="226"/>
        <v>0</v>
      </c>
      <c r="MM18" s="59">
        <f t="shared" si="227"/>
        <v>0</v>
      </c>
      <c r="MN18" s="60">
        <v>7</v>
      </c>
      <c r="MO18" s="76">
        <v>16</v>
      </c>
      <c r="MP18" s="56" t="s">
        <v>57</v>
      </c>
      <c r="MQ18" s="57">
        <f t="shared" si="228"/>
        <v>9</v>
      </c>
      <c r="MR18" s="57">
        <f t="shared" si="229"/>
        <v>8</v>
      </c>
      <c r="MS18" s="75">
        <f t="shared" si="230"/>
        <v>8</v>
      </c>
      <c r="MT18" s="58">
        <f t="shared" si="231"/>
        <v>0</v>
      </c>
      <c r="MU18" s="58">
        <f t="shared" si="232"/>
        <v>0</v>
      </c>
      <c r="MV18" s="59">
        <f t="shared" si="233"/>
        <v>0</v>
      </c>
      <c r="MW18" s="60">
        <v>7</v>
      </c>
      <c r="MX18" s="76">
        <v>16</v>
      </c>
      <c r="MY18" s="56" t="s">
        <v>57</v>
      </c>
      <c r="MZ18" s="57">
        <f t="shared" si="234"/>
        <v>9</v>
      </c>
      <c r="NA18" s="57">
        <f t="shared" si="235"/>
        <v>8</v>
      </c>
      <c r="NB18" s="75">
        <f t="shared" si="236"/>
        <v>8</v>
      </c>
      <c r="NC18" s="58">
        <f t="shared" si="237"/>
        <v>0</v>
      </c>
      <c r="ND18" s="58">
        <f t="shared" si="238"/>
        <v>0</v>
      </c>
      <c r="NE18" s="59">
        <f t="shared" si="239"/>
        <v>0</v>
      </c>
      <c r="NF18" s="60">
        <v>7</v>
      </c>
      <c r="NG18" s="76">
        <v>16</v>
      </c>
      <c r="NH18" s="56" t="s">
        <v>57</v>
      </c>
      <c r="NI18" s="57">
        <f t="shared" si="240"/>
        <v>9</v>
      </c>
      <c r="NJ18" s="57">
        <f t="shared" si="241"/>
        <v>8</v>
      </c>
      <c r="NK18" s="75">
        <f t="shared" si="242"/>
        <v>8</v>
      </c>
      <c r="NL18" s="58">
        <f t="shared" si="243"/>
        <v>0</v>
      </c>
      <c r="NM18" s="58">
        <f t="shared" si="244"/>
        <v>0</v>
      </c>
      <c r="NN18" s="59">
        <f t="shared" si="245"/>
        <v>0</v>
      </c>
      <c r="NO18" s="60">
        <v>7</v>
      </c>
      <c r="NP18" s="76">
        <v>16</v>
      </c>
      <c r="NQ18" s="56" t="s">
        <v>57</v>
      </c>
      <c r="NR18" s="57">
        <f t="shared" si="246"/>
        <v>9</v>
      </c>
      <c r="NS18" s="57">
        <f t="shared" si="247"/>
        <v>8</v>
      </c>
      <c r="NT18" s="75">
        <f t="shared" si="248"/>
        <v>8</v>
      </c>
      <c r="NU18" s="58">
        <f t="shared" si="249"/>
        <v>0</v>
      </c>
      <c r="NV18" s="58">
        <f t="shared" si="250"/>
        <v>0</v>
      </c>
      <c r="NW18" s="59">
        <f t="shared" si="251"/>
        <v>0</v>
      </c>
      <c r="NX18" s="60">
        <v>7</v>
      </c>
      <c r="NY18" s="76">
        <v>16</v>
      </c>
      <c r="NZ18" s="56" t="s">
        <v>57</v>
      </c>
      <c r="OA18" s="57">
        <f t="shared" si="252"/>
        <v>9</v>
      </c>
      <c r="OB18" s="57">
        <f t="shared" si="253"/>
        <v>8</v>
      </c>
      <c r="OC18" s="75">
        <f t="shared" si="254"/>
        <v>8</v>
      </c>
      <c r="OD18" s="58">
        <f t="shared" si="255"/>
        <v>0</v>
      </c>
      <c r="OE18" s="58">
        <f t="shared" si="256"/>
        <v>0</v>
      </c>
      <c r="OF18" s="59">
        <f t="shared" si="257"/>
        <v>0</v>
      </c>
      <c r="OG18" s="60">
        <v>0</v>
      </c>
      <c r="OH18" s="76">
        <v>0</v>
      </c>
      <c r="OI18" s="56" t="s">
        <v>58</v>
      </c>
      <c r="OJ18" s="57">
        <f t="shared" si="258"/>
        <v>0</v>
      </c>
      <c r="OK18" s="57">
        <f t="shared" si="259"/>
        <v>0</v>
      </c>
      <c r="OL18" s="75">
        <f t="shared" si="260"/>
        <v>0</v>
      </c>
      <c r="OM18" s="58">
        <f t="shared" si="261"/>
        <v>0</v>
      </c>
      <c r="ON18" s="58">
        <f t="shared" si="262"/>
        <v>0</v>
      </c>
      <c r="OO18" s="59">
        <f t="shared" si="263"/>
        <v>0</v>
      </c>
      <c r="OP18" s="60">
        <v>7</v>
      </c>
      <c r="OQ18" s="76">
        <v>16</v>
      </c>
      <c r="OR18" s="56" t="s">
        <v>57</v>
      </c>
      <c r="OS18" s="57">
        <f t="shared" si="264"/>
        <v>9</v>
      </c>
      <c r="OT18" s="57">
        <f t="shared" si="265"/>
        <v>8</v>
      </c>
      <c r="OU18" s="75">
        <f t="shared" si="266"/>
        <v>8</v>
      </c>
      <c r="OV18" s="58">
        <f t="shared" si="267"/>
        <v>0</v>
      </c>
      <c r="OW18" s="58">
        <f t="shared" si="268"/>
        <v>0</v>
      </c>
      <c r="OX18" s="59">
        <f t="shared" si="269"/>
        <v>0</v>
      </c>
      <c r="OY18" s="60">
        <v>0</v>
      </c>
      <c r="OZ18" s="76">
        <v>0</v>
      </c>
      <c r="PA18" s="56" t="s">
        <v>59</v>
      </c>
      <c r="PB18" s="57">
        <f t="shared" si="270"/>
        <v>0</v>
      </c>
      <c r="PC18" s="57">
        <f t="shared" si="271"/>
        <v>0</v>
      </c>
      <c r="PD18" s="75">
        <f t="shared" si="272"/>
        <v>0</v>
      </c>
      <c r="PE18" s="58">
        <f t="shared" si="273"/>
        <v>0</v>
      </c>
      <c r="PF18" s="58">
        <f t="shared" si="274"/>
        <v>0</v>
      </c>
      <c r="PG18" s="59">
        <f t="shared" si="275"/>
        <v>0</v>
      </c>
      <c r="PH18" s="60">
        <v>7</v>
      </c>
      <c r="PI18" s="76">
        <v>16</v>
      </c>
      <c r="PJ18" s="56" t="s">
        <v>57</v>
      </c>
      <c r="PK18" s="57">
        <f t="shared" si="276"/>
        <v>9</v>
      </c>
      <c r="PL18" s="57">
        <f t="shared" si="277"/>
        <v>8</v>
      </c>
      <c r="PM18" s="75">
        <f t="shared" si="278"/>
        <v>8</v>
      </c>
      <c r="PN18" s="58">
        <f t="shared" si="279"/>
        <v>0</v>
      </c>
      <c r="PO18" s="58">
        <f t="shared" si="280"/>
        <v>0</v>
      </c>
      <c r="PP18" s="59">
        <f t="shared" si="281"/>
        <v>0</v>
      </c>
      <c r="PQ18" s="77"/>
      <c r="PR18" s="87">
        <f t="shared" si="282"/>
        <v>26</v>
      </c>
      <c r="PS18" s="88">
        <f t="shared" si="283"/>
        <v>3</v>
      </c>
      <c r="PT18" s="88">
        <f t="shared" si="284"/>
        <v>1</v>
      </c>
      <c r="PU18" s="89">
        <f t="shared" si="285"/>
        <v>30</v>
      </c>
      <c r="PV18" s="81">
        <f t="shared" si="286"/>
        <v>0</v>
      </c>
      <c r="PW18" s="90"/>
      <c r="PX18" s="90"/>
      <c r="PY18" s="81">
        <f t="shared" si="287"/>
        <v>0</v>
      </c>
      <c r="PZ18" s="90"/>
      <c r="QA18" s="90"/>
      <c r="QB18" s="83">
        <f t="shared" si="288"/>
        <v>0</v>
      </c>
      <c r="QC18" s="90"/>
      <c r="QD18" s="90"/>
      <c r="QE18" s="83">
        <f t="shared" si="289"/>
        <v>0</v>
      </c>
      <c r="QF18" s="90"/>
      <c r="QG18" s="90"/>
      <c r="QH18" s="83">
        <f t="shared" si="290"/>
        <v>0</v>
      </c>
      <c r="QI18" s="90"/>
      <c r="QJ18" s="90"/>
      <c r="QK18" s="83">
        <f t="shared" si="291"/>
        <v>0</v>
      </c>
      <c r="QL18" s="90"/>
      <c r="QM18" s="90"/>
      <c r="QN18" s="83">
        <f t="shared" si="292"/>
        <v>0</v>
      </c>
      <c r="QO18" s="90"/>
      <c r="QP18" s="90"/>
      <c r="QQ18" s="90">
        <f t="shared" si="293"/>
        <v>30</v>
      </c>
      <c r="QR18" s="90"/>
      <c r="QS18" s="91">
        <f t="shared" si="294"/>
        <v>52</v>
      </c>
      <c r="QT18" s="91">
        <f t="shared" si="295"/>
        <v>15</v>
      </c>
      <c r="QU18" s="91"/>
      <c r="QV18" s="92"/>
      <c r="QW18" s="92"/>
      <c r="QX18" s="92"/>
      <c r="QY18" s="92"/>
      <c r="QZ18" s="92"/>
      <c r="RA18" s="92"/>
      <c r="RB18" s="92"/>
      <c r="RC18" s="92"/>
      <c r="RD18" s="92"/>
      <c r="RE18" s="92"/>
      <c r="RF18" s="92"/>
      <c r="RG18" s="93">
        <v>0</v>
      </c>
    </row>
    <row r="19" spans="1:475" s="68" customFormat="1" ht="16.5" customHeight="1">
      <c r="A19" s="46">
        <f t="shared" si="296"/>
        <v>10</v>
      </c>
      <c r="B19" s="47" t="s">
        <v>78</v>
      </c>
      <c r="C19" s="74"/>
      <c r="D19" s="50" t="s">
        <v>53</v>
      </c>
      <c r="E19" s="50" t="s">
        <v>79</v>
      </c>
      <c r="F19" s="50" t="s">
        <v>55</v>
      </c>
      <c r="G19" s="51">
        <v>44242</v>
      </c>
      <c r="H19" s="51">
        <v>44243</v>
      </c>
      <c r="I19" s="51"/>
      <c r="J19" s="60">
        <v>7</v>
      </c>
      <c r="K19" s="57">
        <v>18</v>
      </c>
      <c r="L19" s="56" t="s">
        <v>57</v>
      </c>
      <c r="M19" s="57">
        <f t="shared" si="0"/>
        <v>11</v>
      </c>
      <c r="N19" s="57">
        <f t="shared" si="1"/>
        <v>10</v>
      </c>
      <c r="O19" s="75">
        <f t="shared" si="2"/>
        <v>8</v>
      </c>
      <c r="P19" s="58">
        <f t="shared" si="3"/>
        <v>2</v>
      </c>
      <c r="Q19" s="58">
        <f t="shared" si="4"/>
        <v>0</v>
      </c>
      <c r="R19" s="59">
        <f t="shared" si="5"/>
        <v>0</v>
      </c>
      <c r="S19" s="60">
        <v>0</v>
      </c>
      <c r="T19" s="57">
        <v>0</v>
      </c>
      <c r="U19" s="56" t="s">
        <v>58</v>
      </c>
      <c r="V19" s="57">
        <f t="shared" si="6"/>
        <v>0</v>
      </c>
      <c r="W19" s="57">
        <f t="shared" si="7"/>
        <v>0</v>
      </c>
      <c r="X19" s="75">
        <f t="shared" si="8"/>
        <v>0</v>
      </c>
      <c r="Y19" s="58">
        <f t="shared" si="9"/>
        <v>0</v>
      </c>
      <c r="Z19" s="58">
        <f t="shared" si="10"/>
        <v>0</v>
      </c>
      <c r="AA19" s="59">
        <f t="shared" si="11"/>
        <v>0</v>
      </c>
      <c r="AB19" s="60">
        <v>7</v>
      </c>
      <c r="AC19" s="57">
        <v>18</v>
      </c>
      <c r="AD19" s="56" t="s">
        <v>57</v>
      </c>
      <c r="AE19" s="57">
        <f t="shared" si="12"/>
        <v>11</v>
      </c>
      <c r="AF19" s="57">
        <f t="shared" si="13"/>
        <v>10</v>
      </c>
      <c r="AG19" s="75">
        <f t="shared" si="14"/>
        <v>8</v>
      </c>
      <c r="AH19" s="58">
        <f t="shared" si="15"/>
        <v>2</v>
      </c>
      <c r="AI19" s="58">
        <f t="shared" si="16"/>
        <v>0</v>
      </c>
      <c r="AJ19" s="59">
        <f t="shared" si="17"/>
        <v>0</v>
      </c>
      <c r="AK19" s="60">
        <v>7</v>
      </c>
      <c r="AL19" s="57">
        <v>18</v>
      </c>
      <c r="AM19" s="56" t="s">
        <v>57</v>
      </c>
      <c r="AN19" s="57">
        <f t="shared" si="18"/>
        <v>11</v>
      </c>
      <c r="AO19" s="57">
        <f t="shared" si="19"/>
        <v>10</v>
      </c>
      <c r="AP19" s="58">
        <f t="shared" si="20"/>
        <v>8</v>
      </c>
      <c r="AQ19" s="58">
        <f t="shared" si="21"/>
        <v>2</v>
      </c>
      <c r="AR19" s="58">
        <f t="shared" si="22"/>
        <v>0</v>
      </c>
      <c r="AS19" s="59">
        <f t="shared" si="23"/>
        <v>0</v>
      </c>
      <c r="AT19" s="60">
        <v>7</v>
      </c>
      <c r="AU19" s="57">
        <v>18</v>
      </c>
      <c r="AV19" s="56" t="s">
        <v>57</v>
      </c>
      <c r="AW19" s="57">
        <f t="shared" si="24"/>
        <v>11</v>
      </c>
      <c r="AX19" s="57">
        <f t="shared" si="25"/>
        <v>10</v>
      </c>
      <c r="AY19" s="58">
        <f t="shared" si="26"/>
        <v>8</v>
      </c>
      <c r="AZ19" s="58">
        <f t="shared" si="27"/>
        <v>2</v>
      </c>
      <c r="BA19" s="58">
        <f t="shared" si="28"/>
        <v>0</v>
      </c>
      <c r="BB19" s="59">
        <f t="shared" si="29"/>
        <v>0</v>
      </c>
      <c r="BC19" s="60">
        <v>7</v>
      </c>
      <c r="BD19" s="57">
        <v>19</v>
      </c>
      <c r="BE19" s="56" t="s">
        <v>57</v>
      </c>
      <c r="BF19" s="57">
        <f t="shared" si="30"/>
        <v>12</v>
      </c>
      <c r="BG19" s="57">
        <f t="shared" si="31"/>
        <v>11</v>
      </c>
      <c r="BH19" s="75">
        <f t="shared" si="32"/>
        <v>8</v>
      </c>
      <c r="BI19" s="58">
        <f t="shared" si="33"/>
        <v>2</v>
      </c>
      <c r="BJ19" s="58">
        <f t="shared" si="34"/>
        <v>1</v>
      </c>
      <c r="BK19" s="59">
        <f t="shared" si="35"/>
        <v>0</v>
      </c>
      <c r="BL19" s="60">
        <v>7</v>
      </c>
      <c r="BM19" s="57">
        <v>18</v>
      </c>
      <c r="BN19" s="56" t="s">
        <v>57</v>
      </c>
      <c r="BO19" s="57">
        <f t="shared" si="36"/>
        <v>11</v>
      </c>
      <c r="BP19" s="57">
        <f t="shared" si="37"/>
        <v>10</v>
      </c>
      <c r="BQ19" s="75">
        <f t="shared" si="38"/>
        <v>8</v>
      </c>
      <c r="BR19" s="58">
        <f t="shared" si="39"/>
        <v>2</v>
      </c>
      <c r="BS19" s="58">
        <f t="shared" si="40"/>
        <v>0</v>
      </c>
      <c r="BT19" s="59">
        <f t="shared" si="41"/>
        <v>0</v>
      </c>
      <c r="BU19" s="60">
        <v>7</v>
      </c>
      <c r="BV19" s="57">
        <v>18</v>
      </c>
      <c r="BW19" s="56" t="s">
        <v>57</v>
      </c>
      <c r="BX19" s="57">
        <f t="shared" si="42"/>
        <v>11</v>
      </c>
      <c r="BY19" s="57">
        <f t="shared" si="43"/>
        <v>10</v>
      </c>
      <c r="BZ19" s="75">
        <f t="shared" si="44"/>
        <v>8</v>
      </c>
      <c r="CA19" s="58">
        <f t="shared" si="45"/>
        <v>2</v>
      </c>
      <c r="CB19" s="58">
        <f t="shared" si="46"/>
        <v>0</v>
      </c>
      <c r="CC19" s="59">
        <f t="shared" si="47"/>
        <v>0</v>
      </c>
      <c r="CD19" s="60">
        <v>0</v>
      </c>
      <c r="CE19" s="57">
        <v>0</v>
      </c>
      <c r="CF19" s="56" t="s">
        <v>58</v>
      </c>
      <c r="CG19" s="57">
        <f t="shared" si="48"/>
        <v>0</v>
      </c>
      <c r="CH19" s="57">
        <f t="shared" si="49"/>
        <v>0</v>
      </c>
      <c r="CI19" s="75">
        <f t="shared" si="50"/>
        <v>0</v>
      </c>
      <c r="CJ19" s="58">
        <f t="shared" si="51"/>
        <v>0</v>
      </c>
      <c r="CK19" s="58">
        <f t="shared" si="52"/>
        <v>0</v>
      </c>
      <c r="CL19" s="59">
        <f t="shared" si="53"/>
        <v>0</v>
      </c>
      <c r="CM19" s="60">
        <v>7</v>
      </c>
      <c r="CN19" s="57">
        <v>18</v>
      </c>
      <c r="CO19" s="56" t="s">
        <v>57</v>
      </c>
      <c r="CP19" s="57">
        <f t="shared" si="54"/>
        <v>11</v>
      </c>
      <c r="CQ19" s="57">
        <f t="shared" si="55"/>
        <v>10</v>
      </c>
      <c r="CR19" s="75">
        <f t="shared" si="56"/>
        <v>8</v>
      </c>
      <c r="CS19" s="58">
        <f t="shared" si="57"/>
        <v>2</v>
      </c>
      <c r="CT19" s="58">
        <f t="shared" si="58"/>
        <v>0</v>
      </c>
      <c r="CU19" s="59">
        <f t="shared" si="59"/>
        <v>0</v>
      </c>
      <c r="CV19" s="60">
        <v>7</v>
      </c>
      <c r="CW19" s="57">
        <v>18</v>
      </c>
      <c r="CX19" s="56" t="s">
        <v>57</v>
      </c>
      <c r="CY19" s="57">
        <f t="shared" si="60"/>
        <v>11</v>
      </c>
      <c r="CZ19" s="57">
        <f t="shared" si="61"/>
        <v>10</v>
      </c>
      <c r="DA19" s="58">
        <f t="shared" si="62"/>
        <v>8</v>
      </c>
      <c r="DB19" s="58">
        <f t="shared" si="63"/>
        <v>2</v>
      </c>
      <c r="DC19" s="58">
        <f t="shared" si="64"/>
        <v>0</v>
      </c>
      <c r="DD19" s="59">
        <f t="shared" si="65"/>
        <v>0</v>
      </c>
      <c r="DE19" s="60">
        <v>7</v>
      </c>
      <c r="DF19" s="57">
        <v>18</v>
      </c>
      <c r="DG19" s="56" t="s">
        <v>57</v>
      </c>
      <c r="DH19" s="57">
        <f t="shared" si="66"/>
        <v>11</v>
      </c>
      <c r="DI19" s="57">
        <f t="shared" si="67"/>
        <v>10</v>
      </c>
      <c r="DJ19" s="58">
        <f t="shared" si="68"/>
        <v>8</v>
      </c>
      <c r="DK19" s="58">
        <f t="shared" si="69"/>
        <v>2</v>
      </c>
      <c r="DL19" s="58">
        <f t="shared" si="70"/>
        <v>0</v>
      </c>
      <c r="DM19" s="59">
        <f t="shared" si="71"/>
        <v>0</v>
      </c>
      <c r="DN19" s="60">
        <v>7</v>
      </c>
      <c r="DO19" s="57">
        <v>18</v>
      </c>
      <c r="DP19" s="56" t="s">
        <v>57</v>
      </c>
      <c r="DQ19" s="57">
        <f t="shared" si="72"/>
        <v>11</v>
      </c>
      <c r="DR19" s="57">
        <f t="shared" si="73"/>
        <v>10</v>
      </c>
      <c r="DS19" s="75">
        <f t="shared" si="74"/>
        <v>8</v>
      </c>
      <c r="DT19" s="58">
        <f t="shared" si="75"/>
        <v>2</v>
      </c>
      <c r="DU19" s="58">
        <f t="shared" si="76"/>
        <v>0</v>
      </c>
      <c r="DV19" s="59">
        <f t="shared" si="77"/>
        <v>0</v>
      </c>
      <c r="DW19" s="60">
        <v>7</v>
      </c>
      <c r="DX19" s="57">
        <v>18</v>
      </c>
      <c r="DY19" s="56" t="s">
        <v>57</v>
      </c>
      <c r="DZ19" s="57">
        <f t="shared" si="78"/>
        <v>11</v>
      </c>
      <c r="EA19" s="57">
        <f t="shared" si="79"/>
        <v>10</v>
      </c>
      <c r="EB19" s="75">
        <f t="shared" si="80"/>
        <v>8</v>
      </c>
      <c r="EC19" s="58">
        <f t="shared" si="81"/>
        <v>2</v>
      </c>
      <c r="ED19" s="58">
        <f t="shared" si="82"/>
        <v>0</v>
      </c>
      <c r="EE19" s="59">
        <f t="shared" si="83"/>
        <v>0</v>
      </c>
      <c r="EF19" s="60">
        <v>7</v>
      </c>
      <c r="EG19" s="57">
        <v>18</v>
      </c>
      <c r="EH19" s="56" t="s">
        <v>57</v>
      </c>
      <c r="EI19" s="57">
        <f t="shared" si="84"/>
        <v>11</v>
      </c>
      <c r="EJ19" s="57">
        <f t="shared" si="85"/>
        <v>10</v>
      </c>
      <c r="EK19" s="75">
        <f t="shared" si="86"/>
        <v>8</v>
      </c>
      <c r="EL19" s="58">
        <f t="shared" si="87"/>
        <v>2</v>
      </c>
      <c r="EM19" s="58">
        <f t="shared" si="88"/>
        <v>0</v>
      </c>
      <c r="EN19" s="59">
        <f t="shared" si="89"/>
        <v>0</v>
      </c>
      <c r="EO19" s="60">
        <v>0</v>
      </c>
      <c r="EP19" s="57">
        <v>0</v>
      </c>
      <c r="EQ19" s="56" t="s">
        <v>58</v>
      </c>
      <c r="ER19" s="57">
        <f t="shared" si="90"/>
        <v>0</v>
      </c>
      <c r="ES19" s="57">
        <f t="shared" si="91"/>
        <v>0</v>
      </c>
      <c r="ET19" s="75">
        <f t="shared" si="92"/>
        <v>0</v>
      </c>
      <c r="EU19" s="58">
        <f t="shared" si="93"/>
        <v>0</v>
      </c>
      <c r="EV19" s="58">
        <f t="shared" si="94"/>
        <v>0</v>
      </c>
      <c r="EW19" s="59">
        <f t="shared" si="95"/>
        <v>0</v>
      </c>
      <c r="EX19" s="60">
        <v>7</v>
      </c>
      <c r="EY19" s="57">
        <v>18</v>
      </c>
      <c r="EZ19" s="56" t="s">
        <v>57</v>
      </c>
      <c r="FA19" s="57">
        <f t="shared" si="96"/>
        <v>11</v>
      </c>
      <c r="FB19" s="57">
        <f t="shared" si="97"/>
        <v>10</v>
      </c>
      <c r="FC19" s="75">
        <f t="shared" si="98"/>
        <v>8</v>
      </c>
      <c r="FD19" s="58">
        <f t="shared" si="99"/>
        <v>2</v>
      </c>
      <c r="FE19" s="58">
        <f t="shared" si="100"/>
        <v>0</v>
      </c>
      <c r="FF19" s="59">
        <f t="shared" si="101"/>
        <v>0</v>
      </c>
      <c r="FG19" s="60">
        <v>7</v>
      </c>
      <c r="FH19" s="57">
        <v>18</v>
      </c>
      <c r="FI19" s="56" t="s">
        <v>57</v>
      </c>
      <c r="FJ19" s="57">
        <f t="shared" si="102"/>
        <v>11</v>
      </c>
      <c r="FK19" s="57">
        <f t="shared" si="103"/>
        <v>10</v>
      </c>
      <c r="FL19" s="75">
        <f t="shared" si="104"/>
        <v>8</v>
      </c>
      <c r="FM19" s="58">
        <f t="shared" si="105"/>
        <v>2</v>
      </c>
      <c r="FN19" s="58">
        <f t="shared" si="106"/>
        <v>0</v>
      </c>
      <c r="FO19" s="59">
        <f t="shared" si="107"/>
        <v>0</v>
      </c>
      <c r="FP19" s="60">
        <v>7</v>
      </c>
      <c r="FQ19" s="57">
        <v>18</v>
      </c>
      <c r="FR19" s="56" t="s">
        <v>57</v>
      </c>
      <c r="FS19" s="57">
        <f t="shared" si="108"/>
        <v>11</v>
      </c>
      <c r="FT19" s="57">
        <f t="shared" si="109"/>
        <v>10</v>
      </c>
      <c r="FU19" s="58">
        <f t="shared" si="110"/>
        <v>8</v>
      </c>
      <c r="FV19" s="58">
        <f t="shared" si="111"/>
        <v>2</v>
      </c>
      <c r="FW19" s="58">
        <f t="shared" si="112"/>
        <v>0</v>
      </c>
      <c r="FX19" s="59">
        <f t="shared" si="113"/>
        <v>0</v>
      </c>
      <c r="FY19" s="60">
        <v>7</v>
      </c>
      <c r="FZ19" s="57">
        <v>18</v>
      </c>
      <c r="GA19" s="56" t="s">
        <v>57</v>
      </c>
      <c r="GB19" s="57">
        <f t="shared" si="114"/>
        <v>11</v>
      </c>
      <c r="GC19" s="57">
        <f t="shared" si="115"/>
        <v>10</v>
      </c>
      <c r="GD19" s="75">
        <f t="shared" si="116"/>
        <v>8</v>
      </c>
      <c r="GE19" s="58">
        <f t="shared" si="117"/>
        <v>2</v>
      </c>
      <c r="GF19" s="58">
        <f t="shared" si="118"/>
        <v>0</v>
      </c>
      <c r="GG19" s="59">
        <f t="shared" si="119"/>
        <v>0</v>
      </c>
      <c r="GH19" s="60">
        <v>7</v>
      </c>
      <c r="GI19" s="57">
        <v>18</v>
      </c>
      <c r="GJ19" s="56" t="s">
        <v>57</v>
      </c>
      <c r="GK19" s="57">
        <f t="shared" si="120"/>
        <v>11</v>
      </c>
      <c r="GL19" s="57">
        <f t="shared" si="121"/>
        <v>10</v>
      </c>
      <c r="GM19" s="75">
        <f t="shared" si="122"/>
        <v>8</v>
      </c>
      <c r="GN19" s="58">
        <f t="shared" si="123"/>
        <v>2</v>
      </c>
      <c r="GO19" s="58">
        <f t="shared" si="124"/>
        <v>0</v>
      </c>
      <c r="GP19" s="59">
        <f t="shared" si="125"/>
        <v>0</v>
      </c>
      <c r="GQ19" s="60">
        <v>7</v>
      </c>
      <c r="GR19" s="57">
        <v>18</v>
      </c>
      <c r="GS19" s="56" t="s">
        <v>57</v>
      </c>
      <c r="GT19" s="57">
        <f t="shared" si="126"/>
        <v>11</v>
      </c>
      <c r="GU19" s="57">
        <f t="shared" si="127"/>
        <v>10</v>
      </c>
      <c r="GV19" s="75">
        <f t="shared" si="128"/>
        <v>8</v>
      </c>
      <c r="GW19" s="58">
        <f t="shared" si="129"/>
        <v>2</v>
      </c>
      <c r="GX19" s="58">
        <f t="shared" si="130"/>
        <v>0</v>
      </c>
      <c r="GY19" s="59">
        <f t="shared" si="131"/>
        <v>0</v>
      </c>
      <c r="GZ19" s="60">
        <v>0</v>
      </c>
      <c r="HA19" s="76">
        <v>0</v>
      </c>
      <c r="HB19" s="56" t="s">
        <v>58</v>
      </c>
      <c r="HC19" s="57">
        <f t="shared" si="132"/>
        <v>0</v>
      </c>
      <c r="HD19" s="57">
        <f t="shared" si="133"/>
        <v>0</v>
      </c>
      <c r="HE19" s="75">
        <f t="shared" si="134"/>
        <v>0</v>
      </c>
      <c r="HF19" s="58">
        <f t="shared" si="135"/>
        <v>0</v>
      </c>
      <c r="HG19" s="58">
        <f t="shared" si="136"/>
        <v>0</v>
      </c>
      <c r="HH19" s="59">
        <f t="shared" si="137"/>
        <v>0</v>
      </c>
      <c r="HI19" s="60">
        <v>7</v>
      </c>
      <c r="HJ19" s="57">
        <v>18</v>
      </c>
      <c r="HK19" s="56" t="s">
        <v>57</v>
      </c>
      <c r="HL19" s="57">
        <f t="shared" si="138"/>
        <v>11</v>
      </c>
      <c r="HM19" s="57">
        <f t="shared" si="139"/>
        <v>10</v>
      </c>
      <c r="HN19" s="75">
        <f t="shared" si="140"/>
        <v>8</v>
      </c>
      <c r="HO19" s="58">
        <f t="shared" si="141"/>
        <v>2</v>
      </c>
      <c r="HP19" s="58">
        <f t="shared" si="142"/>
        <v>0</v>
      </c>
      <c r="HQ19" s="59">
        <f t="shared" si="143"/>
        <v>0</v>
      </c>
      <c r="HR19" s="60">
        <v>7</v>
      </c>
      <c r="HS19" s="57">
        <v>18</v>
      </c>
      <c r="HT19" s="56" t="s">
        <v>57</v>
      </c>
      <c r="HU19" s="57">
        <f t="shared" si="144"/>
        <v>11</v>
      </c>
      <c r="HV19" s="57">
        <f t="shared" si="145"/>
        <v>10</v>
      </c>
      <c r="HW19" s="75">
        <f t="shared" si="146"/>
        <v>8</v>
      </c>
      <c r="HX19" s="58">
        <f t="shared" si="147"/>
        <v>2</v>
      </c>
      <c r="HY19" s="58">
        <f t="shared" si="148"/>
        <v>0</v>
      </c>
      <c r="HZ19" s="59">
        <f t="shared" si="149"/>
        <v>0</v>
      </c>
      <c r="IA19" s="60">
        <v>7</v>
      </c>
      <c r="IB19" s="57">
        <v>18</v>
      </c>
      <c r="IC19" s="56" t="s">
        <v>57</v>
      </c>
      <c r="ID19" s="57">
        <f t="shared" si="150"/>
        <v>11</v>
      </c>
      <c r="IE19" s="57">
        <f t="shared" si="151"/>
        <v>10</v>
      </c>
      <c r="IF19" s="75">
        <f t="shared" si="152"/>
        <v>8</v>
      </c>
      <c r="IG19" s="58">
        <f t="shared" si="153"/>
        <v>2</v>
      </c>
      <c r="IH19" s="58">
        <f t="shared" si="154"/>
        <v>0</v>
      </c>
      <c r="II19" s="59">
        <f t="shared" si="155"/>
        <v>0</v>
      </c>
      <c r="IJ19" s="60">
        <v>7</v>
      </c>
      <c r="IK19" s="57">
        <v>18</v>
      </c>
      <c r="IL19" s="56" t="s">
        <v>57</v>
      </c>
      <c r="IM19" s="57">
        <f t="shared" si="156"/>
        <v>11</v>
      </c>
      <c r="IN19" s="57">
        <f t="shared" si="157"/>
        <v>10</v>
      </c>
      <c r="IO19" s="75">
        <f t="shared" si="158"/>
        <v>8</v>
      </c>
      <c r="IP19" s="58">
        <f t="shared" si="159"/>
        <v>2</v>
      </c>
      <c r="IQ19" s="58">
        <f t="shared" si="160"/>
        <v>0</v>
      </c>
      <c r="IR19" s="59">
        <f t="shared" si="161"/>
        <v>0</v>
      </c>
      <c r="IS19" s="60">
        <v>7</v>
      </c>
      <c r="IT19" s="57">
        <v>18</v>
      </c>
      <c r="IU19" s="56" t="s">
        <v>57</v>
      </c>
      <c r="IV19" s="57">
        <f t="shared" si="162"/>
        <v>11</v>
      </c>
      <c r="IW19" s="57">
        <f t="shared" si="163"/>
        <v>10</v>
      </c>
      <c r="IX19" s="75">
        <f t="shared" si="164"/>
        <v>8</v>
      </c>
      <c r="IY19" s="58">
        <f t="shared" si="165"/>
        <v>2</v>
      </c>
      <c r="IZ19" s="58">
        <f t="shared" si="166"/>
        <v>0</v>
      </c>
      <c r="JA19" s="59">
        <f t="shared" si="167"/>
        <v>0</v>
      </c>
      <c r="JB19" s="60">
        <v>7</v>
      </c>
      <c r="JC19" s="57">
        <v>18</v>
      </c>
      <c r="JD19" s="56" t="s">
        <v>57</v>
      </c>
      <c r="JE19" s="57">
        <f t="shared" si="168"/>
        <v>11</v>
      </c>
      <c r="JF19" s="57">
        <f t="shared" si="169"/>
        <v>10</v>
      </c>
      <c r="JG19" s="75">
        <f t="shared" si="170"/>
        <v>8</v>
      </c>
      <c r="JH19" s="58">
        <f t="shared" si="171"/>
        <v>2</v>
      </c>
      <c r="JI19" s="58">
        <f t="shared" si="172"/>
        <v>0</v>
      </c>
      <c r="JJ19" s="59">
        <f t="shared" si="173"/>
        <v>0</v>
      </c>
      <c r="JK19" s="60">
        <v>0</v>
      </c>
      <c r="JL19" s="76">
        <v>0</v>
      </c>
      <c r="JM19" s="56" t="s">
        <v>58</v>
      </c>
      <c r="JN19" s="57">
        <f t="shared" si="174"/>
        <v>0</v>
      </c>
      <c r="JO19" s="57">
        <f t="shared" si="175"/>
        <v>0</v>
      </c>
      <c r="JP19" s="75">
        <f t="shared" si="176"/>
        <v>0</v>
      </c>
      <c r="JQ19" s="58">
        <f t="shared" si="177"/>
        <v>0</v>
      </c>
      <c r="JR19" s="58">
        <f t="shared" si="178"/>
        <v>0</v>
      </c>
      <c r="JS19" s="59">
        <f t="shared" si="179"/>
        <v>0</v>
      </c>
      <c r="JT19" s="60">
        <v>0</v>
      </c>
      <c r="JU19" s="57">
        <v>0</v>
      </c>
      <c r="JV19" s="56" t="s">
        <v>67</v>
      </c>
      <c r="JW19" s="57">
        <f t="shared" si="180"/>
        <v>0</v>
      </c>
      <c r="JX19" s="57">
        <f t="shared" si="181"/>
        <v>0</v>
      </c>
      <c r="JY19" s="75">
        <f t="shared" si="182"/>
        <v>0</v>
      </c>
      <c r="JZ19" s="58">
        <f t="shared" si="183"/>
        <v>0</v>
      </c>
      <c r="KA19" s="58">
        <f t="shared" si="184"/>
        <v>0</v>
      </c>
      <c r="KB19" s="59">
        <f t="shared" si="185"/>
        <v>0</v>
      </c>
      <c r="KC19" s="60">
        <v>7</v>
      </c>
      <c r="KD19" s="76">
        <v>16</v>
      </c>
      <c r="KE19" s="56" t="s">
        <v>57</v>
      </c>
      <c r="KF19" s="57">
        <f t="shared" si="186"/>
        <v>9</v>
      </c>
      <c r="KG19" s="57">
        <f t="shared" si="187"/>
        <v>8</v>
      </c>
      <c r="KH19" s="75">
        <f t="shared" si="188"/>
        <v>8</v>
      </c>
      <c r="KI19" s="58">
        <f t="shared" si="189"/>
        <v>0</v>
      </c>
      <c r="KJ19" s="58">
        <f t="shared" si="190"/>
        <v>0</v>
      </c>
      <c r="KK19" s="59">
        <f t="shared" si="191"/>
        <v>0</v>
      </c>
      <c r="KL19" s="60">
        <v>7</v>
      </c>
      <c r="KM19" s="76">
        <v>16</v>
      </c>
      <c r="KN19" s="56" t="s">
        <v>57</v>
      </c>
      <c r="KO19" s="57">
        <f t="shared" si="192"/>
        <v>9</v>
      </c>
      <c r="KP19" s="57">
        <f t="shared" si="193"/>
        <v>8</v>
      </c>
      <c r="KQ19" s="75">
        <f t="shared" si="194"/>
        <v>8</v>
      </c>
      <c r="KR19" s="58">
        <f t="shared" si="195"/>
        <v>0</v>
      </c>
      <c r="KS19" s="58">
        <f t="shared" si="196"/>
        <v>0</v>
      </c>
      <c r="KT19" s="59">
        <f t="shared" si="197"/>
        <v>0</v>
      </c>
      <c r="KU19" s="60">
        <v>7</v>
      </c>
      <c r="KV19" s="76">
        <v>16</v>
      </c>
      <c r="KW19" s="56" t="s">
        <v>57</v>
      </c>
      <c r="KX19" s="57">
        <f t="shared" si="198"/>
        <v>9</v>
      </c>
      <c r="KY19" s="57">
        <f t="shared" si="199"/>
        <v>8</v>
      </c>
      <c r="KZ19" s="75">
        <f t="shared" si="200"/>
        <v>8</v>
      </c>
      <c r="LA19" s="58">
        <f t="shared" si="201"/>
        <v>0</v>
      </c>
      <c r="LB19" s="58">
        <f t="shared" si="202"/>
        <v>0</v>
      </c>
      <c r="LC19" s="59">
        <f t="shared" si="203"/>
        <v>0</v>
      </c>
      <c r="LD19" s="60">
        <v>7</v>
      </c>
      <c r="LE19" s="76">
        <v>16</v>
      </c>
      <c r="LF19" s="56" t="s">
        <v>57</v>
      </c>
      <c r="LG19" s="57">
        <f t="shared" si="204"/>
        <v>9</v>
      </c>
      <c r="LH19" s="57">
        <f t="shared" si="205"/>
        <v>8</v>
      </c>
      <c r="LI19" s="75">
        <f t="shared" si="206"/>
        <v>8</v>
      </c>
      <c r="LJ19" s="58">
        <f t="shared" si="207"/>
        <v>0</v>
      </c>
      <c r="LK19" s="58">
        <f t="shared" si="208"/>
        <v>0</v>
      </c>
      <c r="LL19" s="59">
        <f t="shared" si="209"/>
        <v>0</v>
      </c>
      <c r="LM19" s="60">
        <v>7</v>
      </c>
      <c r="LN19" s="76">
        <v>16</v>
      </c>
      <c r="LO19" s="56" t="s">
        <v>57</v>
      </c>
      <c r="LP19" s="57">
        <f t="shared" si="210"/>
        <v>9</v>
      </c>
      <c r="LQ19" s="57">
        <f t="shared" si="211"/>
        <v>8</v>
      </c>
      <c r="LR19" s="75">
        <f t="shared" si="212"/>
        <v>8</v>
      </c>
      <c r="LS19" s="58">
        <f t="shared" si="213"/>
        <v>0</v>
      </c>
      <c r="LT19" s="58">
        <f t="shared" si="214"/>
        <v>0</v>
      </c>
      <c r="LU19" s="59">
        <f t="shared" si="215"/>
        <v>0</v>
      </c>
      <c r="LV19" s="60">
        <v>7</v>
      </c>
      <c r="LW19" s="76">
        <v>16</v>
      </c>
      <c r="LX19" s="56" t="s">
        <v>57</v>
      </c>
      <c r="LY19" s="57">
        <f t="shared" si="216"/>
        <v>9</v>
      </c>
      <c r="LZ19" s="57">
        <f t="shared" si="217"/>
        <v>8</v>
      </c>
      <c r="MA19" s="75">
        <f t="shared" si="218"/>
        <v>8</v>
      </c>
      <c r="MB19" s="58">
        <f t="shared" si="219"/>
        <v>0</v>
      </c>
      <c r="MC19" s="58">
        <f t="shared" si="220"/>
        <v>0</v>
      </c>
      <c r="MD19" s="59">
        <f t="shared" si="221"/>
        <v>0</v>
      </c>
      <c r="ME19" s="60">
        <v>7</v>
      </c>
      <c r="MF19" s="76">
        <v>16</v>
      </c>
      <c r="MG19" s="56" t="s">
        <v>57</v>
      </c>
      <c r="MH19" s="57">
        <f t="shared" si="222"/>
        <v>9</v>
      </c>
      <c r="MI19" s="57">
        <f t="shared" si="223"/>
        <v>8</v>
      </c>
      <c r="MJ19" s="75">
        <f t="shared" si="224"/>
        <v>8</v>
      </c>
      <c r="MK19" s="58">
        <f t="shared" si="225"/>
        <v>0</v>
      </c>
      <c r="ML19" s="58">
        <f t="shared" si="226"/>
        <v>0</v>
      </c>
      <c r="MM19" s="59">
        <f t="shared" si="227"/>
        <v>0</v>
      </c>
      <c r="MN19" s="60">
        <v>7</v>
      </c>
      <c r="MO19" s="76">
        <v>16</v>
      </c>
      <c r="MP19" s="56" t="s">
        <v>57</v>
      </c>
      <c r="MQ19" s="57">
        <f t="shared" si="228"/>
        <v>9</v>
      </c>
      <c r="MR19" s="57">
        <f t="shared" si="229"/>
        <v>8</v>
      </c>
      <c r="MS19" s="75">
        <f t="shared" si="230"/>
        <v>8</v>
      </c>
      <c r="MT19" s="58">
        <f t="shared" si="231"/>
        <v>0</v>
      </c>
      <c r="MU19" s="58">
        <f t="shared" si="232"/>
        <v>0</v>
      </c>
      <c r="MV19" s="59">
        <f t="shared" si="233"/>
        <v>0</v>
      </c>
      <c r="MW19" s="60">
        <v>7</v>
      </c>
      <c r="MX19" s="76">
        <v>16</v>
      </c>
      <c r="MY19" s="56" t="s">
        <v>57</v>
      </c>
      <c r="MZ19" s="57">
        <f t="shared" si="234"/>
        <v>9</v>
      </c>
      <c r="NA19" s="57">
        <f t="shared" si="235"/>
        <v>8</v>
      </c>
      <c r="NB19" s="75">
        <f t="shared" si="236"/>
        <v>8</v>
      </c>
      <c r="NC19" s="58">
        <f t="shared" si="237"/>
        <v>0</v>
      </c>
      <c r="ND19" s="58">
        <f t="shared" si="238"/>
        <v>0</v>
      </c>
      <c r="NE19" s="59">
        <f t="shared" si="239"/>
        <v>0</v>
      </c>
      <c r="NF19" s="60">
        <v>7</v>
      </c>
      <c r="NG19" s="76">
        <v>16</v>
      </c>
      <c r="NH19" s="56" t="s">
        <v>57</v>
      </c>
      <c r="NI19" s="57">
        <f t="shared" si="240"/>
        <v>9</v>
      </c>
      <c r="NJ19" s="57">
        <f t="shared" si="241"/>
        <v>8</v>
      </c>
      <c r="NK19" s="75">
        <f t="shared" si="242"/>
        <v>8</v>
      </c>
      <c r="NL19" s="58">
        <f t="shared" si="243"/>
        <v>0</v>
      </c>
      <c r="NM19" s="58">
        <f t="shared" si="244"/>
        <v>0</v>
      </c>
      <c r="NN19" s="59">
        <f t="shared" si="245"/>
        <v>0</v>
      </c>
      <c r="NO19" s="60">
        <v>7</v>
      </c>
      <c r="NP19" s="76">
        <v>16</v>
      </c>
      <c r="NQ19" s="56" t="s">
        <v>57</v>
      </c>
      <c r="NR19" s="57">
        <f t="shared" si="246"/>
        <v>9</v>
      </c>
      <c r="NS19" s="57">
        <f t="shared" si="247"/>
        <v>8</v>
      </c>
      <c r="NT19" s="75">
        <f t="shared" si="248"/>
        <v>8</v>
      </c>
      <c r="NU19" s="58">
        <f t="shared" si="249"/>
        <v>0</v>
      </c>
      <c r="NV19" s="58">
        <f t="shared" si="250"/>
        <v>0</v>
      </c>
      <c r="NW19" s="59">
        <f t="shared" si="251"/>
        <v>0</v>
      </c>
      <c r="NX19" s="60">
        <v>7</v>
      </c>
      <c r="NY19" s="76">
        <v>16</v>
      </c>
      <c r="NZ19" s="56" t="s">
        <v>57</v>
      </c>
      <c r="OA19" s="57">
        <f t="shared" si="252"/>
        <v>9</v>
      </c>
      <c r="OB19" s="57">
        <f t="shared" si="253"/>
        <v>8</v>
      </c>
      <c r="OC19" s="75">
        <f t="shared" si="254"/>
        <v>8</v>
      </c>
      <c r="OD19" s="58">
        <f t="shared" si="255"/>
        <v>0</v>
      </c>
      <c r="OE19" s="58">
        <f t="shared" si="256"/>
        <v>0</v>
      </c>
      <c r="OF19" s="59">
        <f t="shared" si="257"/>
        <v>0</v>
      </c>
      <c r="OG19" s="60">
        <v>0</v>
      </c>
      <c r="OH19" s="76">
        <v>0</v>
      </c>
      <c r="OI19" s="56" t="s">
        <v>58</v>
      </c>
      <c r="OJ19" s="57">
        <f t="shared" si="258"/>
        <v>0</v>
      </c>
      <c r="OK19" s="57">
        <f t="shared" si="259"/>
        <v>0</v>
      </c>
      <c r="OL19" s="75">
        <f t="shared" si="260"/>
        <v>0</v>
      </c>
      <c r="OM19" s="58">
        <f t="shared" si="261"/>
        <v>0</v>
      </c>
      <c r="ON19" s="58">
        <f t="shared" si="262"/>
        <v>0</v>
      </c>
      <c r="OO19" s="59">
        <f t="shared" si="263"/>
        <v>0</v>
      </c>
      <c r="OP19" s="60">
        <v>7</v>
      </c>
      <c r="OQ19" s="76">
        <v>16</v>
      </c>
      <c r="OR19" s="56" t="s">
        <v>57</v>
      </c>
      <c r="OS19" s="57">
        <f t="shared" si="264"/>
        <v>9</v>
      </c>
      <c r="OT19" s="57">
        <f t="shared" si="265"/>
        <v>8</v>
      </c>
      <c r="OU19" s="75">
        <f t="shared" si="266"/>
        <v>8</v>
      </c>
      <c r="OV19" s="58">
        <f t="shared" si="267"/>
        <v>0</v>
      </c>
      <c r="OW19" s="58">
        <f t="shared" si="268"/>
        <v>0</v>
      </c>
      <c r="OX19" s="59">
        <f t="shared" si="269"/>
        <v>0</v>
      </c>
      <c r="OY19" s="60">
        <v>0</v>
      </c>
      <c r="OZ19" s="76">
        <v>0</v>
      </c>
      <c r="PA19" s="56" t="s">
        <v>59</v>
      </c>
      <c r="PB19" s="57">
        <f t="shared" si="270"/>
        <v>0</v>
      </c>
      <c r="PC19" s="57">
        <f t="shared" si="271"/>
        <v>0</v>
      </c>
      <c r="PD19" s="75">
        <f t="shared" si="272"/>
        <v>0</v>
      </c>
      <c r="PE19" s="58">
        <f t="shared" si="273"/>
        <v>0</v>
      </c>
      <c r="PF19" s="58">
        <f t="shared" si="274"/>
        <v>0</v>
      </c>
      <c r="PG19" s="59">
        <f t="shared" si="275"/>
        <v>0</v>
      </c>
      <c r="PH19" s="60">
        <v>7</v>
      </c>
      <c r="PI19" s="76">
        <v>16</v>
      </c>
      <c r="PJ19" s="56" t="s">
        <v>57</v>
      </c>
      <c r="PK19" s="57">
        <f t="shared" si="276"/>
        <v>9</v>
      </c>
      <c r="PL19" s="57">
        <f t="shared" si="277"/>
        <v>8</v>
      </c>
      <c r="PM19" s="75">
        <f t="shared" si="278"/>
        <v>8</v>
      </c>
      <c r="PN19" s="58">
        <f t="shared" si="279"/>
        <v>0</v>
      </c>
      <c r="PO19" s="58">
        <f t="shared" si="280"/>
        <v>0</v>
      </c>
      <c r="PP19" s="59">
        <f t="shared" si="281"/>
        <v>0</v>
      </c>
      <c r="PQ19" s="77"/>
      <c r="PR19" s="87">
        <f t="shared" si="282"/>
        <v>25</v>
      </c>
      <c r="PS19" s="88">
        <f t="shared" si="283"/>
        <v>3</v>
      </c>
      <c r="PT19" s="88">
        <f t="shared" si="284"/>
        <v>1</v>
      </c>
      <c r="PU19" s="89">
        <f t="shared" si="285"/>
        <v>29</v>
      </c>
      <c r="PV19" s="81">
        <f t="shared" si="286"/>
        <v>0</v>
      </c>
      <c r="PW19" s="90"/>
      <c r="PX19" s="90"/>
      <c r="PY19" s="81">
        <f t="shared" si="287"/>
        <v>0</v>
      </c>
      <c r="PZ19" s="90"/>
      <c r="QA19" s="90"/>
      <c r="QB19" s="83">
        <f t="shared" si="288"/>
        <v>0</v>
      </c>
      <c r="QC19" s="90"/>
      <c r="QD19" s="90"/>
      <c r="QE19" s="83">
        <f t="shared" si="289"/>
        <v>0</v>
      </c>
      <c r="QF19" s="90"/>
      <c r="QG19" s="90"/>
      <c r="QH19" s="83">
        <f t="shared" si="290"/>
        <v>0</v>
      </c>
      <c r="QI19" s="90"/>
      <c r="QJ19" s="90"/>
      <c r="QK19" s="83">
        <f t="shared" si="291"/>
        <v>1</v>
      </c>
      <c r="QL19" s="94">
        <v>44361</v>
      </c>
      <c r="QM19" s="94">
        <v>44361</v>
      </c>
      <c r="QN19" s="83">
        <f t="shared" si="292"/>
        <v>0</v>
      </c>
      <c r="QO19" s="90"/>
      <c r="QP19" s="90"/>
      <c r="QQ19" s="90">
        <f t="shared" si="293"/>
        <v>30</v>
      </c>
      <c r="QR19" s="90"/>
      <c r="QS19" s="91">
        <f t="shared" si="294"/>
        <v>50</v>
      </c>
      <c r="QT19" s="91">
        <f t="shared" si="295"/>
        <v>1</v>
      </c>
      <c r="QU19" s="91"/>
      <c r="QV19" s="92"/>
      <c r="QW19" s="92"/>
      <c r="QX19" s="92"/>
      <c r="QY19" s="92"/>
      <c r="QZ19" s="92"/>
      <c r="RA19" s="92"/>
      <c r="RB19" s="92"/>
      <c r="RC19" s="92"/>
      <c r="RD19" s="92"/>
      <c r="RE19" s="92"/>
      <c r="RF19" s="92"/>
      <c r="RG19" s="93">
        <v>0</v>
      </c>
    </row>
    <row r="20" spans="1:475" s="68" customFormat="1" ht="15.9" hidden="1" customHeight="1">
      <c r="A20" s="46">
        <f t="shared" si="296"/>
        <v>11</v>
      </c>
      <c r="B20" s="47" t="s">
        <v>80</v>
      </c>
      <c r="C20" s="74"/>
      <c r="D20" s="50" t="s">
        <v>53</v>
      </c>
      <c r="E20" s="50" t="s">
        <v>81</v>
      </c>
      <c r="F20" s="50" t="s">
        <v>55</v>
      </c>
      <c r="G20" s="51">
        <v>44319</v>
      </c>
      <c r="H20" s="51">
        <v>44321</v>
      </c>
      <c r="I20" s="51"/>
      <c r="J20" s="60">
        <v>7</v>
      </c>
      <c r="K20" s="57">
        <v>18</v>
      </c>
      <c r="L20" s="56" t="s">
        <v>57</v>
      </c>
      <c r="M20" s="57">
        <f t="shared" si="0"/>
        <v>11</v>
      </c>
      <c r="N20" s="57">
        <f t="shared" si="1"/>
        <v>10</v>
      </c>
      <c r="O20" s="75">
        <f t="shared" si="2"/>
        <v>8</v>
      </c>
      <c r="P20" s="58">
        <f t="shared" si="3"/>
        <v>2</v>
      </c>
      <c r="Q20" s="58">
        <f t="shared" si="4"/>
        <v>0</v>
      </c>
      <c r="R20" s="59">
        <f t="shared" si="5"/>
        <v>0</v>
      </c>
      <c r="S20" s="60">
        <v>0</v>
      </c>
      <c r="T20" s="57">
        <v>0</v>
      </c>
      <c r="U20" s="56" t="s">
        <v>58</v>
      </c>
      <c r="V20" s="57">
        <f t="shared" si="6"/>
        <v>0</v>
      </c>
      <c r="W20" s="57">
        <f t="shared" si="7"/>
        <v>0</v>
      </c>
      <c r="X20" s="75">
        <f t="shared" si="8"/>
        <v>0</v>
      </c>
      <c r="Y20" s="58">
        <f t="shared" si="9"/>
        <v>0</v>
      </c>
      <c r="Z20" s="58">
        <f t="shared" si="10"/>
        <v>0</v>
      </c>
      <c r="AA20" s="59">
        <f t="shared" si="11"/>
        <v>0</v>
      </c>
      <c r="AB20" s="60">
        <v>7</v>
      </c>
      <c r="AC20" s="57">
        <v>19</v>
      </c>
      <c r="AD20" s="56" t="s">
        <v>57</v>
      </c>
      <c r="AE20" s="57">
        <f t="shared" si="12"/>
        <v>12</v>
      </c>
      <c r="AF20" s="57">
        <f t="shared" si="13"/>
        <v>11</v>
      </c>
      <c r="AG20" s="75">
        <f t="shared" si="14"/>
        <v>8</v>
      </c>
      <c r="AH20" s="58">
        <f t="shared" si="15"/>
        <v>2</v>
      </c>
      <c r="AI20" s="58">
        <f t="shared" si="16"/>
        <v>1</v>
      </c>
      <c r="AJ20" s="59">
        <f t="shared" si="17"/>
        <v>0</v>
      </c>
      <c r="AK20" s="60">
        <v>7</v>
      </c>
      <c r="AL20" s="57">
        <v>19</v>
      </c>
      <c r="AM20" s="56" t="s">
        <v>57</v>
      </c>
      <c r="AN20" s="57">
        <f t="shared" si="18"/>
        <v>12</v>
      </c>
      <c r="AO20" s="57">
        <f t="shared" si="19"/>
        <v>11</v>
      </c>
      <c r="AP20" s="58">
        <f t="shared" si="20"/>
        <v>8</v>
      </c>
      <c r="AQ20" s="58">
        <f t="shared" si="21"/>
        <v>2</v>
      </c>
      <c r="AR20" s="58">
        <f t="shared" si="22"/>
        <v>1</v>
      </c>
      <c r="AS20" s="59">
        <f t="shared" si="23"/>
        <v>0</v>
      </c>
      <c r="AT20" s="60">
        <v>0</v>
      </c>
      <c r="AU20" s="76">
        <v>0</v>
      </c>
      <c r="AV20" s="56" t="s">
        <v>67</v>
      </c>
      <c r="AW20" s="57">
        <f t="shared" si="24"/>
        <v>0</v>
      </c>
      <c r="AX20" s="57">
        <f t="shared" si="25"/>
        <v>0</v>
      </c>
      <c r="AY20" s="58">
        <f t="shared" si="26"/>
        <v>0</v>
      </c>
      <c r="AZ20" s="58">
        <f t="shared" si="27"/>
        <v>0</v>
      </c>
      <c r="BA20" s="58">
        <f t="shared" si="28"/>
        <v>0</v>
      </c>
      <c r="BB20" s="59">
        <f t="shared" si="29"/>
        <v>0</v>
      </c>
      <c r="BC20" s="60">
        <v>7</v>
      </c>
      <c r="BD20" s="57">
        <v>19</v>
      </c>
      <c r="BE20" s="56" t="s">
        <v>57</v>
      </c>
      <c r="BF20" s="57">
        <f t="shared" si="30"/>
        <v>12</v>
      </c>
      <c r="BG20" s="57">
        <f t="shared" si="31"/>
        <v>11</v>
      </c>
      <c r="BH20" s="75">
        <f t="shared" si="32"/>
        <v>8</v>
      </c>
      <c r="BI20" s="58">
        <f t="shared" si="33"/>
        <v>2</v>
      </c>
      <c r="BJ20" s="58">
        <f t="shared" si="34"/>
        <v>1</v>
      </c>
      <c r="BK20" s="59">
        <f t="shared" si="35"/>
        <v>0</v>
      </c>
      <c r="BL20" s="60">
        <v>7</v>
      </c>
      <c r="BM20" s="57">
        <v>19</v>
      </c>
      <c r="BN20" s="56" t="s">
        <v>57</v>
      </c>
      <c r="BO20" s="57">
        <f t="shared" si="36"/>
        <v>12</v>
      </c>
      <c r="BP20" s="57">
        <f t="shared" si="37"/>
        <v>11</v>
      </c>
      <c r="BQ20" s="75">
        <f t="shared" si="38"/>
        <v>8</v>
      </c>
      <c r="BR20" s="58">
        <f t="shared" si="39"/>
        <v>2</v>
      </c>
      <c r="BS20" s="58">
        <f t="shared" si="40"/>
        <v>1</v>
      </c>
      <c r="BT20" s="59">
        <f t="shared" si="41"/>
        <v>0</v>
      </c>
      <c r="BU20" s="60">
        <v>7</v>
      </c>
      <c r="BV20" s="57">
        <v>18</v>
      </c>
      <c r="BW20" s="56" t="s">
        <v>57</v>
      </c>
      <c r="BX20" s="57">
        <f t="shared" si="42"/>
        <v>11</v>
      </c>
      <c r="BY20" s="57">
        <f t="shared" si="43"/>
        <v>10</v>
      </c>
      <c r="BZ20" s="75">
        <f t="shared" si="44"/>
        <v>8</v>
      </c>
      <c r="CA20" s="58">
        <f t="shared" si="45"/>
        <v>2</v>
      </c>
      <c r="CB20" s="58">
        <f t="shared" si="46"/>
        <v>0</v>
      </c>
      <c r="CC20" s="59">
        <f t="shared" si="47"/>
        <v>0</v>
      </c>
      <c r="CD20" s="60">
        <v>0</v>
      </c>
      <c r="CE20" s="57">
        <v>0</v>
      </c>
      <c r="CF20" s="56" t="s">
        <v>58</v>
      </c>
      <c r="CG20" s="57">
        <f t="shared" si="48"/>
        <v>0</v>
      </c>
      <c r="CH20" s="57">
        <f t="shared" si="49"/>
        <v>0</v>
      </c>
      <c r="CI20" s="75">
        <f t="shared" si="50"/>
        <v>0</v>
      </c>
      <c r="CJ20" s="58">
        <f t="shared" si="51"/>
        <v>0</v>
      </c>
      <c r="CK20" s="58">
        <f t="shared" si="52"/>
        <v>0</v>
      </c>
      <c r="CL20" s="59">
        <f t="shared" si="53"/>
        <v>0</v>
      </c>
      <c r="CM20" s="60">
        <v>7</v>
      </c>
      <c r="CN20" s="57">
        <v>19</v>
      </c>
      <c r="CO20" s="56" t="s">
        <v>57</v>
      </c>
      <c r="CP20" s="57">
        <f t="shared" si="54"/>
        <v>12</v>
      </c>
      <c r="CQ20" s="57">
        <f t="shared" si="55"/>
        <v>11</v>
      </c>
      <c r="CR20" s="75">
        <f t="shared" si="56"/>
        <v>8</v>
      </c>
      <c r="CS20" s="58">
        <f t="shared" si="57"/>
        <v>2</v>
      </c>
      <c r="CT20" s="58">
        <f t="shared" si="58"/>
        <v>1</v>
      </c>
      <c r="CU20" s="59">
        <f t="shared" si="59"/>
        <v>0</v>
      </c>
      <c r="CV20" s="60">
        <v>7</v>
      </c>
      <c r="CW20" s="57">
        <v>19</v>
      </c>
      <c r="CX20" s="56" t="s">
        <v>57</v>
      </c>
      <c r="CY20" s="57">
        <f t="shared" si="60"/>
        <v>12</v>
      </c>
      <c r="CZ20" s="57">
        <f t="shared" si="61"/>
        <v>11</v>
      </c>
      <c r="DA20" s="58">
        <f t="shared" si="62"/>
        <v>8</v>
      </c>
      <c r="DB20" s="58">
        <f t="shared" si="63"/>
        <v>2</v>
      </c>
      <c r="DC20" s="58">
        <f t="shared" si="64"/>
        <v>1</v>
      </c>
      <c r="DD20" s="59">
        <f t="shared" si="65"/>
        <v>0</v>
      </c>
      <c r="DE20" s="60">
        <v>7</v>
      </c>
      <c r="DF20" s="57">
        <v>19</v>
      </c>
      <c r="DG20" s="56" t="s">
        <v>57</v>
      </c>
      <c r="DH20" s="57">
        <f t="shared" si="66"/>
        <v>12</v>
      </c>
      <c r="DI20" s="57">
        <f t="shared" si="67"/>
        <v>11</v>
      </c>
      <c r="DJ20" s="58">
        <f t="shared" si="68"/>
        <v>8</v>
      </c>
      <c r="DK20" s="58">
        <f t="shared" si="69"/>
        <v>2</v>
      </c>
      <c r="DL20" s="58">
        <f t="shared" si="70"/>
        <v>1</v>
      </c>
      <c r="DM20" s="59">
        <f t="shared" si="71"/>
        <v>0</v>
      </c>
      <c r="DN20" s="60">
        <v>7</v>
      </c>
      <c r="DO20" s="57">
        <v>19</v>
      </c>
      <c r="DP20" s="56" t="s">
        <v>57</v>
      </c>
      <c r="DQ20" s="57">
        <f t="shared" si="72"/>
        <v>12</v>
      </c>
      <c r="DR20" s="57">
        <f t="shared" si="73"/>
        <v>11</v>
      </c>
      <c r="DS20" s="75">
        <f t="shared" si="74"/>
        <v>8</v>
      </c>
      <c r="DT20" s="58">
        <f t="shared" si="75"/>
        <v>2</v>
      </c>
      <c r="DU20" s="58">
        <f t="shared" si="76"/>
        <v>1</v>
      </c>
      <c r="DV20" s="59">
        <f t="shared" si="77"/>
        <v>0</v>
      </c>
      <c r="DW20" s="60">
        <v>7</v>
      </c>
      <c r="DX20" s="57">
        <v>19</v>
      </c>
      <c r="DY20" s="56" t="s">
        <v>57</v>
      </c>
      <c r="DZ20" s="57">
        <f t="shared" si="78"/>
        <v>12</v>
      </c>
      <c r="EA20" s="57">
        <f t="shared" si="79"/>
        <v>11</v>
      </c>
      <c r="EB20" s="75">
        <f t="shared" si="80"/>
        <v>8</v>
      </c>
      <c r="EC20" s="58">
        <f t="shared" si="81"/>
        <v>2</v>
      </c>
      <c r="ED20" s="58">
        <f t="shared" si="82"/>
        <v>1</v>
      </c>
      <c r="EE20" s="59">
        <f t="shared" si="83"/>
        <v>0</v>
      </c>
      <c r="EF20" s="60">
        <v>7</v>
      </c>
      <c r="EG20" s="57">
        <v>18</v>
      </c>
      <c r="EH20" s="56" t="s">
        <v>57</v>
      </c>
      <c r="EI20" s="57">
        <f t="shared" si="84"/>
        <v>11</v>
      </c>
      <c r="EJ20" s="57">
        <f t="shared" si="85"/>
        <v>10</v>
      </c>
      <c r="EK20" s="75">
        <f t="shared" si="86"/>
        <v>8</v>
      </c>
      <c r="EL20" s="58">
        <f t="shared" si="87"/>
        <v>2</v>
      </c>
      <c r="EM20" s="58">
        <f t="shared" si="88"/>
        <v>0</v>
      </c>
      <c r="EN20" s="59">
        <f t="shared" si="89"/>
        <v>0</v>
      </c>
      <c r="EO20" s="60">
        <v>0</v>
      </c>
      <c r="EP20" s="57">
        <v>0</v>
      </c>
      <c r="EQ20" s="56" t="s">
        <v>58</v>
      </c>
      <c r="ER20" s="57">
        <f t="shared" si="90"/>
        <v>0</v>
      </c>
      <c r="ES20" s="57">
        <f t="shared" si="91"/>
        <v>0</v>
      </c>
      <c r="ET20" s="75">
        <f t="shared" si="92"/>
        <v>0</v>
      </c>
      <c r="EU20" s="58">
        <f t="shared" si="93"/>
        <v>0</v>
      </c>
      <c r="EV20" s="58">
        <f t="shared" si="94"/>
        <v>0</v>
      </c>
      <c r="EW20" s="59">
        <f t="shared" si="95"/>
        <v>0</v>
      </c>
      <c r="EX20" s="60">
        <v>7</v>
      </c>
      <c r="EY20" s="57">
        <v>18</v>
      </c>
      <c r="EZ20" s="56" t="s">
        <v>57</v>
      </c>
      <c r="FA20" s="57">
        <f t="shared" si="96"/>
        <v>11</v>
      </c>
      <c r="FB20" s="57">
        <f t="shared" si="97"/>
        <v>10</v>
      </c>
      <c r="FC20" s="75">
        <f t="shared" si="98"/>
        <v>8</v>
      </c>
      <c r="FD20" s="58">
        <f t="shared" si="99"/>
        <v>2</v>
      </c>
      <c r="FE20" s="58">
        <f t="shared" si="100"/>
        <v>0</v>
      </c>
      <c r="FF20" s="59">
        <f t="shared" si="101"/>
        <v>0</v>
      </c>
      <c r="FG20" s="60">
        <v>7</v>
      </c>
      <c r="FH20" s="57">
        <v>18</v>
      </c>
      <c r="FI20" s="56" t="s">
        <v>57</v>
      </c>
      <c r="FJ20" s="57">
        <f t="shared" si="102"/>
        <v>11</v>
      </c>
      <c r="FK20" s="57">
        <f t="shared" si="103"/>
        <v>10</v>
      </c>
      <c r="FL20" s="75">
        <f t="shared" si="104"/>
        <v>8</v>
      </c>
      <c r="FM20" s="58">
        <f t="shared" si="105"/>
        <v>2</v>
      </c>
      <c r="FN20" s="58">
        <f t="shared" si="106"/>
        <v>0</v>
      </c>
      <c r="FO20" s="59">
        <f t="shared" si="107"/>
        <v>0</v>
      </c>
      <c r="FP20" s="60">
        <v>7</v>
      </c>
      <c r="FQ20" s="57">
        <v>18</v>
      </c>
      <c r="FR20" s="56" t="s">
        <v>57</v>
      </c>
      <c r="FS20" s="57">
        <f t="shared" si="108"/>
        <v>11</v>
      </c>
      <c r="FT20" s="57">
        <f t="shared" si="109"/>
        <v>10</v>
      </c>
      <c r="FU20" s="58">
        <f t="shared" si="110"/>
        <v>8</v>
      </c>
      <c r="FV20" s="58">
        <f t="shared" si="111"/>
        <v>2</v>
      </c>
      <c r="FW20" s="58">
        <f t="shared" si="112"/>
        <v>0</v>
      </c>
      <c r="FX20" s="59">
        <f t="shared" si="113"/>
        <v>0</v>
      </c>
      <c r="FY20" s="60">
        <v>7</v>
      </c>
      <c r="FZ20" s="57">
        <v>18</v>
      </c>
      <c r="GA20" s="56" t="s">
        <v>57</v>
      </c>
      <c r="GB20" s="57">
        <f t="shared" si="114"/>
        <v>11</v>
      </c>
      <c r="GC20" s="57">
        <f t="shared" si="115"/>
        <v>10</v>
      </c>
      <c r="GD20" s="75">
        <f t="shared" si="116"/>
        <v>8</v>
      </c>
      <c r="GE20" s="58">
        <f t="shared" si="117"/>
        <v>2</v>
      </c>
      <c r="GF20" s="58">
        <f t="shared" si="118"/>
        <v>0</v>
      </c>
      <c r="GG20" s="59">
        <f t="shared" si="119"/>
        <v>0</v>
      </c>
      <c r="GH20" s="60">
        <v>7</v>
      </c>
      <c r="GI20" s="57">
        <v>18</v>
      </c>
      <c r="GJ20" s="56" t="s">
        <v>57</v>
      </c>
      <c r="GK20" s="57">
        <f t="shared" si="120"/>
        <v>11</v>
      </c>
      <c r="GL20" s="57">
        <f t="shared" si="121"/>
        <v>10</v>
      </c>
      <c r="GM20" s="75">
        <f t="shared" si="122"/>
        <v>8</v>
      </c>
      <c r="GN20" s="58">
        <f t="shared" si="123"/>
        <v>2</v>
      </c>
      <c r="GO20" s="58">
        <f t="shared" si="124"/>
        <v>0</v>
      </c>
      <c r="GP20" s="59">
        <f t="shared" si="125"/>
        <v>0</v>
      </c>
      <c r="GQ20" s="60">
        <v>7</v>
      </c>
      <c r="GR20" s="57">
        <v>18</v>
      </c>
      <c r="GS20" s="56" t="s">
        <v>57</v>
      </c>
      <c r="GT20" s="57">
        <f t="shared" si="126"/>
        <v>11</v>
      </c>
      <c r="GU20" s="57">
        <f t="shared" si="127"/>
        <v>10</v>
      </c>
      <c r="GV20" s="75">
        <f t="shared" si="128"/>
        <v>8</v>
      </c>
      <c r="GW20" s="58">
        <f t="shared" si="129"/>
        <v>2</v>
      </c>
      <c r="GX20" s="58">
        <f t="shared" si="130"/>
        <v>0</v>
      </c>
      <c r="GY20" s="59">
        <f t="shared" si="131"/>
        <v>0</v>
      </c>
      <c r="GZ20" s="60">
        <v>0</v>
      </c>
      <c r="HA20" s="76">
        <v>0</v>
      </c>
      <c r="HB20" s="56" t="s">
        <v>58</v>
      </c>
      <c r="HC20" s="57">
        <f t="shared" si="132"/>
        <v>0</v>
      </c>
      <c r="HD20" s="57">
        <f t="shared" si="133"/>
        <v>0</v>
      </c>
      <c r="HE20" s="75">
        <f t="shared" si="134"/>
        <v>0</v>
      </c>
      <c r="HF20" s="58">
        <f t="shared" si="135"/>
        <v>0</v>
      </c>
      <c r="HG20" s="58">
        <f t="shared" si="136"/>
        <v>0</v>
      </c>
      <c r="HH20" s="59">
        <f t="shared" si="137"/>
        <v>0</v>
      </c>
      <c r="HI20" s="60">
        <v>7</v>
      </c>
      <c r="HJ20" s="57">
        <v>18</v>
      </c>
      <c r="HK20" s="56" t="s">
        <v>57</v>
      </c>
      <c r="HL20" s="57">
        <f t="shared" si="138"/>
        <v>11</v>
      </c>
      <c r="HM20" s="57">
        <f t="shared" si="139"/>
        <v>10</v>
      </c>
      <c r="HN20" s="75">
        <f t="shared" si="140"/>
        <v>8</v>
      </c>
      <c r="HO20" s="58">
        <f t="shared" si="141"/>
        <v>2</v>
      </c>
      <c r="HP20" s="58">
        <f t="shared" si="142"/>
        <v>0</v>
      </c>
      <c r="HQ20" s="59">
        <f t="shared" si="143"/>
        <v>0</v>
      </c>
      <c r="HR20" s="60">
        <v>7</v>
      </c>
      <c r="HS20" s="57">
        <v>18</v>
      </c>
      <c r="HT20" s="56" t="s">
        <v>57</v>
      </c>
      <c r="HU20" s="57">
        <f t="shared" si="144"/>
        <v>11</v>
      </c>
      <c r="HV20" s="57">
        <f t="shared" si="145"/>
        <v>10</v>
      </c>
      <c r="HW20" s="75">
        <f t="shared" si="146"/>
        <v>8</v>
      </c>
      <c r="HX20" s="58">
        <f t="shared" si="147"/>
        <v>2</v>
      </c>
      <c r="HY20" s="58">
        <f t="shared" si="148"/>
        <v>0</v>
      </c>
      <c r="HZ20" s="59">
        <f t="shared" si="149"/>
        <v>0</v>
      </c>
      <c r="IA20" s="60">
        <v>7</v>
      </c>
      <c r="IB20" s="57">
        <v>18</v>
      </c>
      <c r="IC20" s="56" t="s">
        <v>57</v>
      </c>
      <c r="ID20" s="57">
        <f t="shared" si="150"/>
        <v>11</v>
      </c>
      <c r="IE20" s="57">
        <f t="shared" si="151"/>
        <v>10</v>
      </c>
      <c r="IF20" s="75">
        <f t="shared" si="152"/>
        <v>8</v>
      </c>
      <c r="IG20" s="58">
        <f t="shared" si="153"/>
        <v>2</v>
      </c>
      <c r="IH20" s="58">
        <f t="shared" si="154"/>
        <v>0</v>
      </c>
      <c r="II20" s="59">
        <f t="shared" si="155"/>
        <v>0</v>
      </c>
      <c r="IJ20" s="60">
        <v>7</v>
      </c>
      <c r="IK20" s="57">
        <v>18</v>
      </c>
      <c r="IL20" s="56" t="s">
        <v>57</v>
      </c>
      <c r="IM20" s="57">
        <f t="shared" si="156"/>
        <v>11</v>
      </c>
      <c r="IN20" s="57">
        <f t="shared" si="157"/>
        <v>10</v>
      </c>
      <c r="IO20" s="75">
        <f t="shared" si="158"/>
        <v>8</v>
      </c>
      <c r="IP20" s="58">
        <f t="shared" si="159"/>
        <v>2</v>
      </c>
      <c r="IQ20" s="58">
        <f t="shared" si="160"/>
        <v>0</v>
      </c>
      <c r="IR20" s="59">
        <f t="shared" si="161"/>
        <v>0</v>
      </c>
      <c r="IS20" s="60">
        <v>7</v>
      </c>
      <c r="IT20" s="57">
        <v>18</v>
      </c>
      <c r="IU20" s="56" t="s">
        <v>57</v>
      </c>
      <c r="IV20" s="57">
        <f t="shared" si="162"/>
        <v>11</v>
      </c>
      <c r="IW20" s="57">
        <f t="shared" si="163"/>
        <v>10</v>
      </c>
      <c r="IX20" s="75">
        <f t="shared" si="164"/>
        <v>8</v>
      </c>
      <c r="IY20" s="58">
        <f t="shared" si="165"/>
        <v>2</v>
      </c>
      <c r="IZ20" s="58">
        <f t="shared" si="166"/>
        <v>0</v>
      </c>
      <c r="JA20" s="59">
        <f t="shared" si="167"/>
        <v>0</v>
      </c>
      <c r="JB20" s="60">
        <v>7</v>
      </c>
      <c r="JC20" s="57">
        <v>18</v>
      </c>
      <c r="JD20" s="56" t="s">
        <v>57</v>
      </c>
      <c r="JE20" s="57">
        <f t="shared" si="168"/>
        <v>11</v>
      </c>
      <c r="JF20" s="57">
        <f t="shared" si="169"/>
        <v>10</v>
      </c>
      <c r="JG20" s="75">
        <f t="shared" si="170"/>
        <v>8</v>
      </c>
      <c r="JH20" s="58">
        <f t="shared" si="171"/>
        <v>2</v>
      </c>
      <c r="JI20" s="58">
        <f t="shared" si="172"/>
        <v>0</v>
      </c>
      <c r="JJ20" s="59">
        <f t="shared" si="173"/>
        <v>0</v>
      </c>
      <c r="JK20" s="60">
        <v>0</v>
      </c>
      <c r="JL20" s="76">
        <v>0</v>
      </c>
      <c r="JM20" s="56" t="s">
        <v>58</v>
      </c>
      <c r="JN20" s="57">
        <f t="shared" si="174"/>
        <v>0</v>
      </c>
      <c r="JO20" s="57">
        <f t="shared" si="175"/>
        <v>0</v>
      </c>
      <c r="JP20" s="75">
        <f t="shared" si="176"/>
        <v>0</v>
      </c>
      <c r="JQ20" s="58">
        <f t="shared" si="177"/>
        <v>0</v>
      </c>
      <c r="JR20" s="58">
        <f t="shared" si="178"/>
        <v>0</v>
      </c>
      <c r="JS20" s="59">
        <f t="shared" si="179"/>
        <v>0</v>
      </c>
      <c r="JT20" s="60">
        <v>7</v>
      </c>
      <c r="JU20" s="57">
        <v>19</v>
      </c>
      <c r="JV20" s="56" t="s">
        <v>57</v>
      </c>
      <c r="JW20" s="57">
        <f t="shared" si="180"/>
        <v>12</v>
      </c>
      <c r="JX20" s="57">
        <f t="shared" si="181"/>
        <v>11</v>
      </c>
      <c r="JY20" s="75">
        <f t="shared" si="182"/>
        <v>8</v>
      </c>
      <c r="JZ20" s="58">
        <f t="shared" si="183"/>
        <v>2</v>
      </c>
      <c r="KA20" s="58">
        <f t="shared" si="184"/>
        <v>1</v>
      </c>
      <c r="KB20" s="59">
        <f t="shared" si="185"/>
        <v>0</v>
      </c>
      <c r="KC20" s="60">
        <v>7</v>
      </c>
      <c r="KD20" s="76">
        <v>16</v>
      </c>
      <c r="KE20" s="56" t="s">
        <v>57</v>
      </c>
      <c r="KF20" s="57">
        <f t="shared" si="186"/>
        <v>9</v>
      </c>
      <c r="KG20" s="57">
        <f t="shared" si="187"/>
        <v>8</v>
      </c>
      <c r="KH20" s="75">
        <f t="shared" si="188"/>
        <v>8</v>
      </c>
      <c r="KI20" s="58">
        <f t="shared" si="189"/>
        <v>0</v>
      </c>
      <c r="KJ20" s="58">
        <f t="shared" si="190"/>
        <v>0</v>
      </c>
      <c r="KK20" s="59">
        <f t="shared" si="191"/>
        <v>0</v>
      </c>
      <c r="KL20" s="60">
        <v>7</v>
      </c>
      <c r="KM20" s="76">
        <v>16</v>
      </c>
      <c r="KN20" s="56" t="s">
        <v>57</v>
      </c>
      <c r="KO20" s="57">
        <f t="shared" si="192"/>
        <v>9</v>
      </c>
      <c r="KP20" s="57">
        <f t="shared" si="193"/>
        <v>8</v>
      </c>
      <c r="KQ20" s="75">
        <f t="shared" si="194"/>
        <v>8</v>
      </c>
      <c r="KR20" s="58">
        <f t="shared" si="195"/>
        <v>0</v>
      </c>
      <c r="KS20" s="58">
        <f t="shared" si="196"/>
        <v>0</v>
      </c>
      <c r="KT20" s="59">
        <f t="shared" si="197"/>
        <v>0</v>
      </c>
      <c r="KU20" s="60">
        <v>7</v>
      </c>
      <c r="KV20" s="76">
        <v>16</v>
      </c>
      <c r="KW20" s="56" t="s">
        <v>57</v>
      </c>
      <c r="KX20" s="57">
        <f t="shared" si="198"/>
        <v>9</v>
      </c>
      <c r="KY20" s="57">
        <f t="shared" si="199"/>
        <v>8</v>
      </c>
      <c r="KZ20" s="75">
        <f t="shared" si="200"/>
        <v>8</v>
      </c>
      <c r="LA20" s="58">
        <f t="shared" si="201"/>
        <v>0</v>
      </c>
      <c r="LB20" s="58">
        <f t="shared" si="202"/>
        <v>0</v>
      </c>
      <c r="LC20" s="59">
        <f t="shared" si="203"/>
        <v>0</v>
      </c>
      <c r="LD20" s="60">
        <v>7</v>
      </c>
      <c r="LE20" s="76">
        <v>16</v>
      </c>
      <c r="LF20" s="56" t="s">
        <v>57</v>
      </c>
      <c r="LG20" s="57">
        <f t="shared" si="204"/>
        <v>9</v>
      </c>
      <c r="LH20" s="57">
        <f t="shared" si="205"/>
        <v>8</v>
      </c>
      <c r="LI20" s="75">
        <f t="shared" si="206"/>
        <v>8</v>
      </c>
      <c r="LJ20" s="58">
        <f t="shared" si="207"/>
        <v>0</v>
      </c>
      <c r="LK20" s="58">
        <f t="shared" si="208"/>
        <v>0</v>
      </c>
      <c r="LL20" s="59">
        <f t="shared" si="209"/>
        <v>0</v>
      </c>
      <c r="LM20" s="60">
        <v>7</v>
      </c>
      <c r="LN20" s="76">
        <v>16</v>
      </c>
      <c r="LO20" s="56" t="s">
        <v>57</v>
      </c>
      <c r="LP20" s="57">
        <f t="shared" si="210"/>
        <v>9</v>
      </c>
      <c r="LQ20" s="57">
        <f t="shared" si="211"/>
        <v>8</v>
      </c>
      <c r="LR20" s="75">
        <f t="shared" si="212"/>
        <v>8</v>
      </c>
      <c r="LS20" s="58">
        <f t="shared" si="213"/>
        <v>0</v>
      </c>
      <c r="LT20" s="58">
        <f t="shared" si="214"/>
        <v>0</v>
      </c>
      <c r="LU20" s="59">
        <f t="shared" si="215"/>
        <v>0</v>
      </c>
      <c r="LV20" s="60">
        <v>7</v>
      </c>
      <c r="LW20" s="76">
        <v>16</v>
      </c>
      <c r="LX20" s="56" t="s">
        <v>57</v>
      </c>
      <c r="LY20" s="57">
        <f t="shared" si="216"/>
        <v>9</v>
      </c>
      <c r="LZ20" s="57">
        <f t="shared" si="217"/>
        <v>8</v>
      </c>
      <c r="MA20" s="75">
        <f t="shared" si="218"/>
        <v>8</v>
      </c>
      <c r="MB20" s="58">
        <f t="shared" si="219"/>
        <v>0</v>
      </c>
      <c r="MC20" s="58">
        <f t="shared" si="220"/>
        <v>0</v>
      </c>
      <c r="MD20" s="59">
        <f t="shared" si="221"/>
        <v>0</v>
      </c>
      <c r="ME20" s="60">
        <v>7</v>
      </c>
      <c r="MF20" s="76">
        <v>16</v>
      </c>
      <c r="MG20" s="56" t="s">
        <v>57</v>
      </c>
      <c r="MH20" s="57">
        <f t="shared" si="222"/>
        <v>9</v>
      </c>
      <c r="MI20" s="57">
        <f t="shared" si="223"/>
        <v>8</v>
      </c>
      <c r="MJ20" s="75">
        <f t="shared" si="224"/>
        <v>8</v>
      </c>
      <c r="MK20" s="58">
        <f t="shared" si="225"/>
        <v>0</v>
      </c>
      <c r="ML20" s="58">
        <f t="shared" si="226"/>
        <v>0</v>
      </c>
      <c r="MM20" s="59">
        <f t="shared" si="227"/>
        <v>0</v>
      </c>
      <c r="MN20" s="60">
        <v>7</v>
      </c>
      <c r="MO20" s="76">
        <v>16</v>
      </c>
      <c r="MP20" s="56" t="s">
        <v>57</v>
      </c>
      <c r="MQ20" s="57">
        <f t="shared" si="228"/>
        <v>9</v>
      </c>
      <c r="MR20" s="57">
        <f t="shared" si="229"/>
        <v>8</v>
      </c>
      <c r="MS20" s="75">
        <f t="shared" si="230"/>
        <v>8</v>
      </c>
      <c r="MT20" s="58">
        <f t="shared" si="231"/>
        <v>0</v>
      </c>
      <c r="MU20" s="58">
        <f t="shared" si="232"/>
        <v>0</v>
      </c>
      <c r="MV20" s="59">
        <f t="shared" si="233"/>
        <v>0</v>
      </c>
      <c r="MW20" s="60">
        <v>7</v>
      </c>
      <c r="MX20" s="76">
        <v>16</v>
      </c>
      <c r="MY20" s="56" t="s">
        <v>57</v>
      </c>
      <c r="MZ20" s="57">
        <f t="shared" si="234"/>
        <v>9</v>
      </c>
      <c r="NA20" s="57">
        <f t="shared" si="235"/>
        <v>8</v>
      </c>
      <c r="NB20" s="75">
        <f t="shared" si="236"/>
        <v>8</v>
      </c>
      <c r="NC20" s="58">
        <f t="shared" si="237"/>
        <v>0</v>
      </c>
      <c r="ND20" s="58">
        <f t="shared" si="238"/>
        <v>0</v>
      </c>
      <c r="NE20" s="59">
        <f t="shared" si="239"/>
        <v>0</v>
      </c>
      <c r="NF20" s="60">
        <v>7</v>
      </c>
      <c r="NG20" s="76">
        <v>16</v>
      </c>
      <c r="NH20" s="56" t="s">
        <v>57</v>
      </c>
      <c r="NI20" s="57">
        <f t="shared" si="240"/>
        <v>9</v>
      </c>
      <c r="NJ20" s="57">
        <f t="shared" si="241"/>
        <v>8</v>
      </c>
      <c r="NK20" s="75">
        <f t="shared" si="242"/>
        <v>8</v>
      </c>
      <c r="NL20" s="58">
        <f t="shared" si="243"/>
        <v>0</v>
      </c>
      <c r="NM20" s="58">
        <f t="shared" si="244"/>
        <v>0</v>
      </c>
      <c r="NN20" s="59">
        <f t="shared" si="245"/>
        <v>0</v>
      </c>
      <c r="NO20" s="60">
        <v>7</v>
      </c>
      <c r="NP20" s="76">
        <v>16</v>
      </c>
      <c r="NQ20" s="56" t="s">
        <v>57</v>
      </c>
      <c r="NR20" s="57">
        <f t="shared" si="246"/>
        <v>9</v>
      </c>
      <c r="NS20" s="57">
        <f t="shared" si="247"/>
        <v>8</v>
      </c>
      <c r="NT20" s="75">
        <f t="shared" si="248"/>
        <v>8</v>
      </c>
      <c r="NU20" s="58">
        <f t="shared" si="249"/>
        <v>0</v>
      </c>
      <c r="NV20" s="58">
        <f t="shared" si="250"/>
        <v>0</v>
      </c>
      <c r="NW20" s="59">
        <f t="shared" si="251"/>
        <v>0</v>
      </c>
      <c r="NX20" s="60">
        <v>7</v>
      </c>
      <c r="NY20" s="76">
        <v>16</v>
      </c>
      <c r="NZ20" s="56" t="s">
        <v>57</v>
      </c>
      <c r="OA20" s="57">
        <f t="shared" si="252"/>
        <v>9</v>
      </c>
      <c r="OB20" s="57">
        <f t="shared" si="253"/>
        <v>8</v>
      </c>
      <c r="OC20" s="75">
        <f t="shared" si="254"/>
        <v>8</v>
      </c>
      <c r="OD20" s="58">
        <f t="shared" si="255"/>
        <v>0</v>
      </c>
      <c r="OE20" s="58">
        <f t="shared" si="256"/>
        <v>0</v>
      </c>
      <c r="OF20" s="59">
        <f t="shared" si="257"/>
        <v>0</v>
      </c>
      <c r="OG20" s="60">
        <v>0</v>
      </c>
      <c r="OH20" s="76">
        <v>0</v>
      </c>
      <c r="OI20" s="56" t="s">
        <v>58</v>
      </c>
      <c r="OJ20" s="57">
        <f t="shared" si="258"/>
        <v>0</v>
      </c>
      <c r="OK20" s="57">
        <f t="shared" si="259"/>
        <v>0</v>
      </c>
      <c r="OL20" s="75">
        <f t="shared" si="260"/>
        <v>0</v>
      </c>
      <c r="OM20" s="58">
        <f t="shared" si="261"/>
        <v>0</v>
      </c>
      <c r="ON20" s="58">
        <f t="shared" si="262"/>
        <v>0</v>
      </c>
      <c r="OO20" s="59">
        <f t="shared" si="263"/>
        <v>0</v>
      </c>
      <c r="OP20" s="60">
        <v>7</v>
      </c>
      <c r="OQ20" s="76">
        <v>16</v>
      </c>
      <c r="OR20" s="56" t="s">
        <v>57</v>
      </c>
      <c r="OS20" s="57">
        <f t="shared" si="264"/>
        <v>9</v>
      </c>
      <c r="OT20" s="57">
        <f t="shared" si="265"/>
        <v>8</v>
      </c>
      <c r="OU20" s="75">
        <f t="shared" si="266"/>
        <v>8</v>
      </c>
      <c r="OV20" s="58">
        <f t="shared" si="267"/>
        <v>0</v>
      </c>
      <c r="OW20" s="58">
        <f t="shared" si="268"/>
        <v>0</v>
      </c>
      <c r="OX20" s="59">
        <f t="shared" si="269"/>
        <v>0</v>
      </c>
      <c r="OY20" s="60">
        <v>0</v>
      </c>
      <c r="OZ20" s="76">
        <v>0</v>
      </c>
      <c r="PA20" s="56" t="s">
        <v>59</v>
      </c>
      <c r="PB20" s="57">
        <f t="shared" si="270"/>
        <v>0</v>
      </c>
      <c r="PC20" s="57">
        <f t="shared" si="271"/>
        <v>0</v>
      </c>
      <c r="PD20" s="75">
        <f t="shared" si="272"/>
        <v>0</v>
      </c>
      <c r="PE20" s="58">
        <f t="shared" si="273"/>
        <v>0</v>
      </c>
      <c r="PF20" s="58">
        <f t="shared" si="274"/>
        <v>0</v>
      </c>
      <c r="PG20" s="59">
        <f t="shared" si="275"/>
        <v>0</v>
      </c>
      <c r="PH20" s="60">
        <v>7</v>
      </c>
      <c r="PI20" s="76">
        <v>16</v>
      </c>
      <c r="PJ20" s="56" t="s">
        <v>57</v>
      </c>
      <c r="PK20" s="57">
        <f t="shared" si="276"/>
        <v>9</v>
      </c>
      <c r="PL20" s="57">
        <f t="shared" si="277"/>
        <v>8</v>
      </c>
      <c r="PM20" s="75">
        <f t="shared" si="278"/>
        <v>8</v>
      </c>
      <c r="PN20" s="58">
        <f t="shared" si="279"/>
        <v>0</v>
      </c>
      <c r="PO20" s="58">
        <f t="shared" si="280"/>
        <v>0</v>
      </c>
      <c r="PP20" s="59">
        <f t="shared" si="281"/>
        <v>0</v>
      </c>
      <c r="PQ20" s="77"/>
      <c r="PR20" s="87">
        <f t="shared" si="282"/>
        <v>26</v>
      </c>
      <c r="PS20" s="88">
        <f t="shared" si="283"/>
        <v>3</v>
      </c>
      <c r="PT20" s="88">
        <f t="shared" si="284"/>
        <v>1</v>
      </c>
      <c r="PU20" s="89">
        <f t="shared" si="285"/>
        <v>30</v>
      </c>
      <c r="PV20" s="81">
        <f t="shared" si="286"/>
        <v>0</v>
      </c>
      <c r="PW20" s="90"/>
      <c r="PX20" s="90"/>
      <c r="PY20" s="81">
        <f t="shared" si="287"/>
        <v>0</v>
      </c>
      <c r="PZ20" s="90"/>
      <c r="QA20" s="90"/>
      <c r="QB20" s="83">
        <f t="shared" si="288"/>
        <v>0</v>
      </c>
      <c r="QC20" s="90"/>
      <c r="QD20" s="90"/>
      <c r="QE20" s="83">
        <f t="shared" si="289"/>
        <v>0</v>
      </c>
      <c r="QF20" s="90"/>
      <c r="QG20" s="90"/>
      <c r="QH20" s="83">
        <f t="shared" si="290"/>
        <v>0</v>
      </c>
      <c r="QI20" s="90"/>
      <c r="QJ20" s="90"/>
      <c r="QK20" s="83">
        <f t="shared" si="291"/>
        <v>0</v>
      </c>
      <c r="QL20" s="90"/>
      <c r="QM20" s="90"/>
      <c r="QN20" s="83">
        <f t="shared" si="292"/>
        <v>1</v>
      </c>
      <c r="QO20" s="90"/>
      <c r="QP20" s="90"/>
      <c r="QQ20" s="90">
        <f t="shared" si="293"/>
        <v>31</v>
      </c>
      <c r="QR20" s="90"/>
      <c r="QS20" s="91">
        <f t="shared" si="294"/>
        <v>50</v>
      </c>
      <c r="QT20" s="91">
        <f t="shared" si="295"/>
        <v>10</v>
      </c>
      <c r="QU20" s="91"/>
      <c r="QV20" s="92"/>
      <c r="QW20" s="92"/>
      <c r="QX20" s="92"/>
      <c r="QY20" s="92"/>
      <c r="QZ20" s="92"/>
      <c r="RA20" s="92"/>
      <c r="RB20" s="92"/>
      <c r="RC20" s="92"/>
      <c r="RD20" s="92"/>
      <c r="RE20" s="92"/>
      <c r="RF20" s="92"/>
      <c r="RG20" s="93">
        <v>11</v>
      </c>
    </row>
    <row r="21" spans="1:475" s="68" customFormat="1" ht="15.9" customHeight="1">
      <c r="A21" s="46">
        <f t="shared" si="296"/>
        <v>12</v>
      </c>
      <c r="B21" s="47" t="s">
        <v>82</v>
      </c>
      <c r="C21" s="74"/>
      <c r="D21" s="50" t="s">
        <v>53</v>
      </c>
      <c r="E21" s="50" t="s">
        <v>83</v>
      </c>
      <c r="F21" s="50" t="s">
        <v>55</v>
      </c>
      <c r="G21" s="51">
        <v>44291</v>
      </c>
      <c r="H21" s="51">
        <v>44295</v>
      </c>
      <c r="I21" s="51"/>
      <c r="J21" s="60">
        <v>7</v>
      </c>
      <c r="K21" s="57">
        <v>18</v>
      </c>
      <c r="L21" s="56" t="s">
        <v>57</v>
      </c>
      <c r="M21" s="57">
        <f t="shared" si="0"/>
        <v>11</v>
      </c>
      <c r="N21" s="57">
        <f t="shared" si="1"/>
        <v>10</v>
      </c>
      <c r="O21" s="75">
        <f t="shared" si="2"/>
        <v>8</v>
      </c>
      <c r="P21" s="58">
        <f t="shared" si="3"/>
        <v>2</v>
      </c>
      <c r="Q21" s="58">
        <f t="shared" si="4"/>
        <v>0</v>
      </c>
      <c r="R21" s="59">
        <f t="shared" si="5"/>
        <v>0</v>
      </c>
      <c r="S21" s="60">
        <v>0</v>
      </c>
      <c r="T21" s="57">
        <v>0</v>
      </c>
      <c r="U21" s="56" t="s">
        <v>58</v>
      </c>
      <c r="V21" s="57">
        <f t="shared" si="6"/>
        <v>0</v>
      </c>
      <c r="W21" s="57">
        <f t="shared" si="7"/>
        <v>0</v>
      </c>
      <c r="X21" s="75">
        <f t="shared" si="8"/>
        <v>0</v>
      </c>
      <c r="Y21" s="58">
        <f t="shared" si="9"/>
        <v>0</v>
      </c>
      <c r="Z21" s="58">
        <f t="shared" si="10"/>
        <v>0</v>
      </c>
      <c r="AA21" s="59">
        <f t="shared" si="11"/>
        <v>0</v>
      </c>
      <c r="AB21" s="60">
        <v>7</v>
      </c>
      <c r="AC21" s="57">
        <v>19</v>
      </c>
      <c r="AD21" s="56" t="s">
        <v>57</v>
      </c>
      <c r="AE21" s="57">
        <f t="shared" si="12"/>
        <v>12</v>
      </c>
      <c r="AF21" s="57">
        <f t="shared" si="13"/>
        <v>11</v>
      </c>
      <c r="AG21" s="75">
        <f t="shared" si="14"/>
        <v>8</v>
      </c>
      <c r="AH21" s="58">
        <f t="shared" si="15"/>
        <v>2</v>
      </c>
      <c r="AI21" s="58">
        <f t="shared" si="16"/>
        <v>1</v>
      </c>
      <c r="AJ21" s="59">
        <f t="shared" si="17"/>
        <v>0</v>
      </c>
      <c r="AK21" s="60">
        <v>7</v>
      </c>
      <c r="AL21" s="57">
        <v>19</v>
      </c>
      <c r="AM21" s="56" t="s">
        <v>57</v>
      </c>
      <c r="AN21" s="57">
        <f t="shared" si="18"/>
        <v>12</v>
      </c>
      <c r="AO21" s="57">
        <f t="shared" si="19"/>
        <v>11</v>
      </c>
      <c r="AP21" s="58">
        <f t="shared" si="20"/>
        <v>8</v>
      </c>
      <c r="AQ21" s="58">
        <f t="shared" si="21"/>
        <v>2</v>
      </c>
      <c r="AR21" s="58">
        <f t="shared" si="22"/>
        <v>1</v>
      </c>
      <c r="AS21" s="59">
        <f t="shared" si="23"/>
        <v>0</v>
      </c>
      <c r="AT21" s="60">
        <v>7</v>
      </c>
      <c r="AU21" s="57">
        <v>19</v>
      </c>
      <c r="AV21" s="56" t="s">
        <v>57</v>
      </c>
      <c r="AW21" s="57">
        <f t="shared" si="24"/>
        <v>12</v>
      </c>
      <c r="AX21" s="57">
        <f t="shared" si="25"/>
        <v>11</v>
      </c>
      <c r="AY21" s="58">
        <f t="shared" si="26"/>
        <v>8</v>
      </c>
      <c r="AZ21" s="58">
        <f t="shared" si="27"/>
        <v>2</v>
      </c>
      <c r="BA21" s="58">
        <f t="shared" si="28"/>
        <v>1</v>
      </c>
      <c r="BB21" s="59">
        <f t="shared" si="29"/>
        <v>0</v>
      </c>
      <c r="BC21" s="60">
        <v>7</v>
      </c>
      <c r="BD21" s="57">
        <v>19</v>
      </c>
      <c r="BE21" s="56" t="s">
        <v>57</v>
      </c>
      <c r="BF21" s="57">
        <f t="shared" si="30"/>
        <v>12</v>
      </c>
      <c r="BG21" s="57">
        <f t="shared" si="31"/>
        <v>11</v>
      </c>
      <c r="BH21" s="75">
        <f t="shared" si="32"/>
        <v>8</v>
      </c>
      <c r="BI21" s="58">
        <f t="shared" si="33"/>
        <v>2</v>
      </c>
      <c r="BJ21" s="58">
        <f t="shared" si="34"/>
        <v>1</v>
      </c>
      <c r="BK21" s="59">
        <f t="shared" si="35"/>
        <v>0</v>
      </c>
      <c r="BL21" s="60">
        <v>7</v>
      </c>
      <c r="BM21" s="57">
        <v>19</v>
      </c>
      <c r="BN21" s="56" t="s">
        <v>57</v>
      </c>
      <c r="BO21" s="57">
        <f t="shared" si="36"/>
        <v>12</v>
      </c>
      <c r="BP21" s="57">
        <f t="shared" si="37"/>
        <v>11</v>
      </c>
      <c r="BQ21" s="75">
        <f t="shared" si="38"/>
        <v>8</v>
      </c>
      <c r="BR21" s="58">
        <f t="shared" si="39"/>
        <v>2</v>
      </c>
      <c r="BS21" s="58">
        <f t="shared" si="40"/>
        <v>1</v>
      </c>
      <c r="BT21" s="59">
        <f t="shared" si="41"/>
        <v>0</v>
      </c>
      <c r="BU21" s="60">
        <v>7</v>
      </c>
      <c r="BV21" s="76">
        <v>18</v>
      </c>
      <c r="BW21" s="56" t="s">
        <v>57</v>
      </c>
      <c r="BX21" s="57">
        <f t="shared" si="42"/>
        <v>11</v>
      </c>
      <c r="BY21" s="57">
        <f t="shared" si="43"/>
        <v>10</v>
      </c>
      <c r="BZ21" s="75">
        <f t="shared" si="44"/>
        <v>8</v>
      </c>
      <c r="CA21" s="58">
        <f t="shared" si="45"/>
        <v>2</v>
      </c>
      <c r="CB21" s="58">
        <f t="shared" si="46"/>
        <v>0</v>
      </c>
      <c r="CC21" s="59">
        <f t="shared" si="47"/>
        <v>0</v>
      </c>
      <c r="CD21" s="60">
        <v>0</v>
      </c>
      <c r="CE21" s="57">
        <v>0</v>
      </c>
      <c r="CF21" s="56" t="s">
        <v>58</v>
      </c>
      <c r="CG21" s="57">
        <f t="shared" si="48"/>
        <v>0</v>
      </c>
      <c r="CH21" s="57">
        <f t="shared" si="49"/>
        <v>0</v>
      </c>
      <c r="CI21" s="75">
        <f t="shared" si="50"/>
        <v>0</v>
      </c>
      <c r="CJ21" s="58">
        <f t="shared" si="51"/>
        <v>0</v>
      </c>
      <c r="CK21" s="58">
        <f t="shared" si="52"/>
        <v>0</v>
      </c>
      <c r="CL21" s="59">
        <f t="shared" si="53"/>
        <v>0</v>
      </c>
      <c r="CM21" s="60">
        <v>7</v>
      </c>
      <c r="CN21" s="76">
        <v>19</v>
      </c>
      <c r="CO21" s="56" t="s">
        <v>57</v>
      </c>
      <c r="CP21" s="57">
        <f t="shared" si="54"/>
        <v>12</v>
      </c>
      <c r="CQ21" s="57">
        <f t="shared" si="55"/>
        <v>11</v>
      </c>
      <c r="CR21" s="75">
        <f t="shared" si="56"/>
        <v>8</v>
      </c>
      <c r="CS21" s="58">
        <f t="shared" si="57"/>
        <v>2</v>
      </c>
      <c r="CT21" s="58">
        <f t="shared" si="58"/>
        <v>1</v>
      </c>
      <c r="CU21" s="59">
        <f t="shared" si="59"/>
        <v>0</v>
      </c>
      <c r="CV21" s="60">
        <v>7</v>
      </c>
      <c r="CW21" s="76">
        <v>19</v>
      </c>
      <c r="CX21" s="56" t="s">
        <v>57</v>
      </c>
      <c r="CY21" s="57">
        <f t="shared" si="60"/>
        <v>12</v>
      </c>
      <c r="CZ21" s="57">
        <f t="shared" si="61"/>
        <v>11</v>
      </c>
      <c r="DA21" s="58">
        <f t="shared" si="62"/>
        <v>8</v>
      </c>
      <c r="DB21" s="58">
        <f t="shared" si="63"/>
        <v>2</v>
      </c>
      <c r="DC21" s="58">
        <f t="shared" si="64"/>
        <v>1</v>
      </c>
      <c r="DD21" s="59">
        <f t="shared" si="65"/>
        <v>0</v>
      </c>
      <c r="DE21" s="60">
        <v>7</v>
      </c>
      <c r="DF21" s="76">
        <v>19</v>
      </c>
      <c r="DG21" s="56" t="s">
        <v>57</v>
      </c>
      <c r="DH21" s="57">
        <f t="shared" si="66"/>
        <v>12</v>
      </c>
      <c r="DI21" s="57">
        <f t="shared" si="67"/>
        <v>11</v>
      </c>
      <c r="DJ21" s="58">
        <f t="shared" si="68"/>
        <v>8</v>
      </c>
      <c r="DK21" s="58">
        <f t="shared" si="69"/>
        <v>2</v>
      </c>
      <c r="DL21" s="58">
        <f t="shared" si="70"/>
        <v>1</v>
      </c>
      <c r="DM21" s="59">
        <f t="shared" si="71"/>
        <v>0</v>
      </c>
      <c r="DN21" s="60">
        <v>7</v>
      </c>
      <c r="DO21" s="76">
        <v>19</v>
      </c>
      <c r="DP21" s="56" t="s">
        <v>57</v>
      </c>
      <c r="DQ21" s="57">
        <f t="shared" si="72"/>
        <v>12</v>
      </c>
      <c r="DR21" s="57">
        <f t="shared" si="73"/>
        <v>11</v>
      </c>
      <c r="DS21" s="75">
        <f t="shared" si="74"/>
        <v>8</v>
      </c>
      <c r="DT21" s="58">
        <f t="shared" si="75"/>
        <v>2</v>
      </c>
      <c r="DU21" s="58">
        <f t="shared" si="76"/>
        <v>1</v>
      </c>
      <c r="DV21" s="59">
        <f t="shared" si="77"/>
        <v>0</v>
      </c>
      <c r="DW21" s="60">
        <v>7</v>
      </c>
      <c r="DX21" s="76">
        <v>19</v>
      </c>
      <c r="DY21" s="56" t="s">
        <v>57</v>
      </c>
      <c r="DZ21" s="57">
        <f t="shared" si="78"/>
        <v>12</v>
      </c>
      <c r="EA21" s="57">
        <f t="shared" si="79"/>
        <v>11</v>
      </c>
      <c r="EB21" s="75">
        <f t="shared" si="80"/>
        <v>8</v>
      </c>
      <c r="EC21" s="58">
        <f t="shared" si="81"/>
        <v>2</v>
      </c>
      <c r="ED21" s="58">
        <f t="shared" si="82"/>
        <v>1</v>
      </c>
      <c r="EE21" s="59">
        <f t="shared" si="83"/>
        <v>0</v>
      </c>
      <c r="EF21" s="60">
        <v>0</v>
      </c>
      <c r="EG21" s="76">
        <v>0</v>
      </c>
      <c r="EH21" s="56" t="s">
        <v>67</v>
      </c>
      <c r="EI21" s="57">
        <f t="shared" si="84"/>
        <v>0</v>
      </c>
      <c r="EJ21" s="57">
        <f t="shared" si="85"/>
        <v>0</v>
      </c>
      <c r="EK21" s="75">
        <f t="shared" si="86"/>
        <v>0</v>
      </c>
      <c r="EL21" s="58">
        <f t="shared" si="87"/>
        <v>0</v>
      </c>
      <c r="EM21" s="58">
        <f t="shared" si="88"/>
        <v>0</v>
      </c>
      <c r="EN21" s="59">
        <f t="shared" si="89"/>
        <v>0</v>
      </c>
      <c r="EO21" s="60">
        <v>0</v>
      </c>
      <c r="EP21" s="57">
        <v>0</v>
      </c>
      <c r="EQ21" s="56" t="s">
        <v>58</v>
      </c>
      <c r="ER21" s="57">
        <f t="shared" si="90"/>
        <v>0</v>
      </c>
      <c r="ES21" s="57">
        <f t="shared" si="91"/>
        <v>0</v>
      </c>
      <c r="ET21" s="75">
        <f t="shared" si="92"/>
        <v>0</v>
      </c>
      <c r="EU21" s="58">
        <f t="shared" si="93"/>
        <v>0</v>
      </c>
      <c r="EV21" s="58">
        <f t="shared" si="94"/>
        <v>0</v>
      </c>
      <c r="EW21" s="59">
        <f t="shared" si="95"/>
        <v>0</v>
      </c>
      <c r="EX21" s="60">
        <v>0</v>
      </c>
      <c r="EY21" s="76">
        <v>0</v>
      </c>
      <c r="EZ21" s="56" t="s">
        <v>67</v>
      </c>
      <c r="FA21" s="57">
        <f t="shared" si="96"/>
        <v>0</v>
      </c>
      <c r="FB21" s="57">
        <f t="shared" si="97"/>
        <v>0</v>
      </c>
      <c r="FC21" s="75">
        <f t="shared" si="98"/>
        <v>0</v>
      </c>
      <c r="FD21" s="58">
        <f t="shared" si="99"/>
        <v>0</v>
      </c>
      <c r="FE21" s="58">
        <f t="shared" si="100"/>
        <v>0</v>
      </c>
      <c r="FF21" s="59">
        <f t="shared" si="101"/>
        <v>0</v>
      </c>
      <c r="FG21" s="60">
        <v>7</v>
      </c>
      <c r="FH21" s="76">
        <v>19</v>
      </c>
      <c r="FI21" s="56" t="s">
        <v>57</v>
      </c>
      <c r="FJ21" s="57">
        <f t="shared" si="102"/>
        <v>12</v>
      </c>
      <c r="FK21" s="57">
        <f t="shared" si="103"/>
        <v>11</v>
      </c>
      <c r="FL21" s="75">
        <f t="shared" si="104"/>
        <v>8</v>
      </c>
      <c r="FM21" s="58">
        <f t="shared" si="105"/>
        <v>2</v>
      </c>
      <c r="FN21" s="58">
        <f t="shared" si="106"/>
        <v>1</v>
      </c>
      <c r="FO21" s="59">
        <f t="shared" si="107"/>
        <v>0</v>
      </c>
      <c r="FP21" s="60">
        <v>7</v>
      </c>
      <c r="FQ21" s="76">
        <v>19</v>
      </c>
      <c r="FR21" s="56" t="s">
        <v>57</v>
      </c>
      <c r="FS21" s="57">
        <f t="shared" si="108"/>
        <v>12</v>
      </c>
      <c r="FT21" s="57">
        <f t="shared" si="109"/>
        <v>11</v>
      </c>
      <c r="FU21" s="58">
        <f t="shared" si="110"/>
        <v>8</v>
      </c>
      <c r="FV21" s="58">
        <f t="shared" si="111"/>
        <v>2</v>
      </c>
      <c r="FW21" s="58">
        <f t="shared" si="112"/>
        <v>1</v>
      </c>
      <c r="FX21" s="59">
        <f t="shared" si="113"/>
        <v>0</v>
      </c>
      <c r="FY21" s="60">
        <v>7</v>
      </c>
      <c r="FZ21" s="76">
        <v>18</v>
      </c>
      <c r="GA21" s="56" t="s">
        <v>57</v>
      </c>
      <c r="GB21" s="57">
        <f t="shared" si="114"/>
        <v>11</v>
      </c>
      <c r="GC21" s="57">
        <f t="shared" si="115"/>
        <v>10</v>
      </c>
      <c r="GD21" s="75">
        <f t="shared" si="116"/>
        <v>8</v>
      </c>
      <c r="GE21" s="58">
        <f t="shared" si="117"/>
        <v>2</v>
      </c>
      <c r="GF21" s="58">
        <f t="shared" si="118"/>
        <v>0</v>
      </c>
      <c r="GG21" s="59">
        <f t="shared" si="119"/>
        <v>0</v>
      </c>
      <c r="GH21" s="60">
        <v>7</v>
      </c>
      <c r="GI21" s="76">
        <v>19</v>
      </c>
      <c r="GJ21" s="56" t="s">
        <v>57</v>
      </c>
      <c r="GK21" s="57">
        <f t="shared" si="120"/>
        <v>12</v>
      </c>
      <c r="GL21" s="57">
        <f t="shared" si="121"/>
        <v>11</v>
      </c>
      <c r="GM21" s="75">
        <f t="shared" si="122"/>
        <v>8</v>
      </c>
      <c r="GN21" s="58">
        <f t="shared" si="123"/>
        <v>2</v>
      </c>
      <c r="GO21" s="58">
        <f t="shared" si="124"/>
        <v>1</v>
      </c>
      <c r="GP21" s="59">
        <f t="shared" si="125"/>
        <v>0</v>
      </c>
      <c r="GQ21" s="60">
        <v>7</v>
      </c>
      <c r="GR21" s="76">
        <v>18</v>
      </c>
      <c r="GS21" s="56" t="s">
        <v>57</v>
      </c>
      <c r="GT21" s="57">
        <f t="shared" si="126"/>
        <v>11</v>
      </c>
      <c r="GU21" s="57">
        <f t="shared" si="127"/>
        <v>10</v>
      </c>
      <c r="GV21" s="75">
        <f t="shared" si="128"/>
        <v>8</v>
      </c>
      <c r="GW21" s="58">
        <f t="shared" si="129"/>
        <v>2</v>
      </c>
      <c r="GX21" s="58">
        <f t="shared" si="130"/>
        <v>0</v>
      </c>
      <c r="GY21" s="59">
        <f t="shared" si="131"/>
        <v>0</v>
      </c>
      <c r="GZ21" s="60">
        <v>0</v>
      </c>
      <c r="HA21" s="76">
        <v>0</v>
      </c>
      <c r="HB21" s="56" t="s">
        <v>58</v>
      </c>
      <c r="HC21" s="57">
        <f t="shared" si="132"/>
        <v>0</v>
      </c>
      <c r="HD21" s="57">
        <f t="shared" si="133"/>
        <v>0</v>
      </c>
      <c r="HE21" s="75">
        <f t="shared" si="134"/>
        <v>0</v>
      </c>
      <c r="HF21" s="58">
        <f t="shared" si="135"/>
        <v>0</v>
      </c>
      <c r="HG21" s="58">
        <f t="shared" si="136"/>
        <v>0</v>
      </c>
      <c r="HH21" s="59">
        <f t="shared" si="137"/>
        <v>0</v>
      </c>
      <c r="HI21" s="60">
        <v>7</v>
      </c>
      <c r="HJ21" s="57">
        <v>19</v>
      </c>
      <c r="HK21" s="56" t="s">
        <v>57</v>
      </c>
      <c r="HL21" s="57">
        <f t="shared" si="138"/>
        <v>12</v>
      </c>
      <c r="HM21" s="57">
        <f t="shared" si="139"/>
        <v>11</v>
      </c>
      <c r="HN21" s="75">
        <f t="shared" si="140"/>
        <v>8</v>
      </c>
      <c r="HO21" s="58">
        <f t="shared" si="141"/>
        <v>2</v>
      </c>
      <c r="HP21" s="58">
        <f t="shared" si="142"/>
        <v>1</v>
      </c>
      <c r="HQ21" s="59">
        <f t="shared" si="143"/>
        <v>0</v>
      </c>
      <c r="HR21" s="60">
        <v>0</v>
      </c>
      <c r="HS21" s="76">
        <v>0</v>
      </c>
      <c r="HT21" s="56" t="s">
        <v>67</v>
      </c>
      <c r="HU21" s="57">
        <f t="shared" si="144"/>
        <v>0</v>
      </c>
      <c r="HV21" s="57">
        <f t="shared" si="145"/>
        <v>0</v>
      </c>
      <c r="HW21" s="75">
        <f t="shared" si="146"/>
        <v>0</v>
      </c>
      <c r="HX21" s="58">
        <f t="shared" si="147"/>
        <v>0</v>
      </c>
      <c r="HY21" s="58">
        <f t="shared" si="148"/>
        <v>0</v>
      </c>
      <c r="HZ21" s="59">
        <f t="shared" si="149"/>
        <v>0</v>
      </c>
      <c r="IA21" s="60">
        <v>7</v>
      </c>
      <c r="IB21" s="76">
        <v>19</v>
      </c>
      <c r="IC21" s="56" t="s">
        <v>57</v>
      </c>
      <c r="ID21" s="57">
        <f t="shared" si="150"/>
        <v>12</v>
      </c>
      <c r="IE21" s="57">
        <f t="shared" si="151"/>
        <v>11</v>
      </c>
      <c r="IF21" s="75">
        <f t="shared" si="152"/>
        <v>8</v>
      </c>
      <c r="IG21" s="58">
        <f t="shared" si="153"/>
        <v>2</v>
      </c>
      <c r="IH21" s="58">
        <f t="shared" si="154"/>
        <v>1</v>
      </c>
      <c r="II21" s="59">
        <f t="shared" si="155"/>
        <v>0</v>
      </c>
      <c r="IJ21" s="60">
        <v>7</v>
      </c>
      <c r="IK21" s="76">
        <v>19</v>
      </c>
      <c r="IL21" s="56" t="s">
        <v>57</v>
      </c>
      <c r="IM21" s="57">
        <f t="shared" si="156"/>
        <v>12</v>
      </c>
      <c r="IN21" s="57">
        <f t="shared" si="157"/>
        <v>11</v>
      </c>
      <c r="IO21" s="75">
        <f t="shared" si="158"/>
        <v>8</v>
      </c>
      <c r="IP21" s="58">
        <f t="shared" si="159"/>
        <v>2</v>
      </c>
      <c r="IQ21" s="58">
        <f t="shared" si="160"/>
        <v>1</v>
      </c>
      <c r="IR21" s="59">
        <f t="shared" si="161"/>
        <v>0</v>
      </c>
      <c r="IS21" s="60">
        <v>7</v>
      </c>
      <c r="IT21" s="76">
        <v>19</v>
      </c>
      <c r="IU21" s="56" t="s">
        <v>57</v>
      </c>
      <c r="IV21" s="57">
        <f t="shared" si="162"/>
        <v>12</v>
      </c>
      <c r="IW21" s="57">
        <f t="shared" si="163"/>
        <v>11</v>
      </c>
      <c r="IX21" s="75">
        <f t="shared" si="164"/>
        <v>8</v>
      </c>
      <c r="IY21" s="58">
        <f t="shared" si="165"/>
        <v>2</v>
      </c>
      <c r="IZ21" s="58">
        <f t="shared" si="166"/>
        <v>1</v>
      </c>
      <c r="JA21" s="59">
        <f t="shared" si="167"/>
        <v>0</v>
      </c>
      <c r="JB21" s="60">
        <v>7</v>
      </c>
      <c r="JC21" s="76">
        <v>18</v>
      </c>
      <c r="JD21" s="56" t="s">
        <v>57</v>
      </c>
      <c r="JE21" s="57">
        <f t="shared" si="168"/>
        <v>11</v>
      </c>
      <c r="JF21" s="57">
        <f t="shared" si="169"/>
        <v>10</v>
      </c>
      <c r="JG21" s="75">
        <f t="shared" si="170"/>
        <v>8</v>
      </c>
      <c r="JH21" s="58">
        <f t="shared" si="171"/>
        <v>2</v>
      </c>
      <c r="JI21" s="58">
        <f t="shared" si="172"/>
        <v>0</v>
      </c>
      <c r="JJ21" s="59">
        <f t="shared" si="173"/>
        <v>0</v>
      </c>
      <c r="JK21" s="60">
        <v>0</v>
      </c>
      <c r="JL21" s="76">
        <v>0</v>
      </c>
      <c r="JM21" s="56" t="s">
        <v>58</v>
      </c>
      <c r="JN21" s="57">
        <f t="shared" si="174"/>
        <v>0</v>
      </c>
      <c r="JO21" s="57">
        <f t="shared" si="175"/>
        <v>0</v>
      </c>
      <c r="JP21" s="75">
        <f t="shared" si="176"/>
        <v>0</v>
      </c>
      <c r="JQ21" s="58">
        <f t="shared" si="177"/>
        <v>0</v>
      </c>
      <c r="JR21" s="58">
        <f t="shared" si="178"/>
        <v>0</v>
      </c>
      <c r="JS21" s="59">
        <f t="shared" si="179"/>
        <v>0</v>
      </c>
      <c r="JT21" s="60">
        <v>7</v>
      </c>
      <c r="JU21" s="76">
        <v>18</v>
      </c>
      <c r="JV21" s="56" t="s">
        <v>57</v>
      </c>
      <c r="JW21" s="57">
        <f t="shared" si="180"/>
        <v>11</v>
      </c>
      <c r="JX21" s="57">
        <f t="shared" si="181"/>
        <v>10</v>
      </c>
      <c r="JY21" s="75">
        <f t="shared" si="182"/>
        <v>8</v>
      </c>
      <c r="JZ21" s="58">
        <f t="shared" si="183"/>
        <v>2</v>
      </c>
      <c r="KA21" s="58">
        <f t="shared" si="184"/>
        <v>0</v>
      </c>
      <c r="KB21" s="59">
        <f t="shared" si="185"/>
        <v>0</v>
      </c>
      <c r="KC21" s="60">
        <v>7</v>
      </c>
      <c r="KD21" s="76">
        <v>16</v>
      </c>
      <c r="KE21" s="56" t="s">
        <v>57</v>
      </c>
      <c r="KF21" s="57">
        <f t="shared" si="186"/>
        <v>9</v>
      </c>
      <c r="KG21" s="57">
        <f t="shared" si="187"/>
        <v>8</v>
      </c>
      <c r="KH21" s="75">
        <f t="shared" si="188"/>
        <v>8</v>
      </c>
      <c r="KI21" s="58">
        <f t="shared" si="189"/>
        <v>0</v>
      </c>
      <c r="KJ21" s="58">
        <f t="shared" si="190"/>
        <v>0</v>
      </c>
      <c r="KK21" s="59">
        <f t="shared" si="191"/>
        <v>0</v>
      </c>
      <c r="KL21" s="60">
        <v>7</v>
      </c>
      <c r="KM21" s="76">
        <v>16</v>
      </c>
      <c r="KN21" s="56" t="s">
        <v>57</v>
      </c>
      <c r="KO21" s="57">
        <f t="shared" si="192"/>
        <v>9</v>
      </c>
      <c r="KP21" s="57">
        <f t="shared" si="193"/>
        <v>8</v>
      </c>
      <c r="KQ21" s="75">
        <f t="shared" si="194"/>
        <v>8</v>
      </c>
      <c r="KR21" s="58">
        <f t="shared" si="195"/>
        <v>0</v>
      </c>
      <c r="KS21" s="58">
        <f t="shared" si="196"/>
        <v>0</v>
      </c>
      <c r="KT21" s="59">
        <f t="shared" si="197"/>
        <v>0</v>
      </c>
      <c r="KU21" s="60">
        <v>7</v>
      </c>
      <c r="KV21" s="76">
        <v>16</v>
      </c>
      <c r="KW21" s="56" t="s">
        <v>57</v>
      </c>
      <c r="KX21" s="57">
        <f t="shared" si="198"/>
        <v>9</v>
      </c>
      <c r="KY21" s="57">
        <f t="shared" si="199"/>
        <v>8</v>
      </c>
      <c r="KZ21" s="75">
        <f t="shared" si="200"/>
        <v>8</v>
      </c>
      <c r="LA21" s="58">
        <f t="shared" si="201"/>
        <v>0</v>
      </c>
      <c r="LB21" s="58">
        <f t="shared" si="202"/>
        <v>0</v>
      </c>
      <c r="LC21" s="59">
        <f t="shared" si="203"/>
        <v>0</v>
      </c>
      <c r="LD21" s="60">
        <v>7</v>
      </c>
      <c r="LE21" s="76">
        <v>16</v>
      </c>
      <c r="LF21" s="56" t="s">
        <v>57</v>
      </c>
      <c r="LG21" s="57">
        <f t="shared" si="204"/>
        <v>9</v>
      </c>
      <c r="LH21" s="57">
        <f t="shared" si="205"/>
        <v>8</v>
      </c>
      <c r="LI21" s="75">
        <f t="shared" si="206"/>
        <v>8</v>
      </c>
      <c r="LJ21" s="58">
        <f t="shared" si="207"/>
        <v>0</v>
      </c>
      <c r="LK21" s="58">
        <f t="shared" si="208"/>
        <v>0</v>
      </c>
      <c r="LL21" s="59">
        <f t="shared" si="209"/>
        <v>0</v>
      </c>
      <c r="LM21" s="60">
        <v>7</v>
      </c>
      <c r="LN21" s="76">
        <v>16</v>
      </c>
      <c r="LO21" s="56" t="s">
        <v>57</v>
      </c>
      <c r="LP21" s="57">
        <f t="shared" si="210"/>
        <v>9</v>
      </c>
      <c r="LQ21" s="57">
        <f t="shared" si="211"/>
        <v>8</v>
      </c>
      <c r="LR21" s="75">
        <f t="shared" si="212"/>
        <v>8</v>
      </c>
      <c r="LS21" s="58">
        <f t="shared" si="213"/>
        <v>0</v>
      </c>
      <c r="LT21" s="58">
        <f t="shared" si="214"/>
        <v>0</v>
      </c>
      <c r="LU21" s="59">
        <f t="shared" si="215"/>
        <v>0</v>
      </c>
      <c r="LV21" s="60">
        <v>7</v>
      </c>
      <c r="LW21" s="76">
        <v>16</v>
      </c>
      <c r="LX21" s="56" t="s">
        <v>57</v>
      </c>
      <c r="LY21" s="57">
        <f t="shared" si="216"/>
        <v>9</v>
      </c>
      <c r="LZ21" s="57">
        <f t="shared" si="217"/>
        <v>8</v>
      </c>
      <c r="MA21" s="75">
        <f t="shared" si="218"/>
        <v>8</v>
      </c>
      <c r="MB21" s="58">
        <f t="shared" si="219"/>
        <v>0</v>
      </c>
      <c r="MC21" s="58">
        <f t="shared" si="220"/>
        <v>0</v>
      </c>
      <c r="MD21" s="59">
        <f t="shared" si="221"/>
        <v>0</v>
      </c>
      <c r="ME21" s="60">
        <v>7</v>
      </c>
      <c r="MF21" s="76">
        <v>16</v>
      </c>
      <c r="MG21" s="56" t="s">
        <v>57</v>
      </c>
      <c r="MH21" s="57">
        <f t="shared" si="222"/>
        <v>9</v>
      </c>
      <c r="MI21" s="57">
        <f t="shared" si="223"/>
        <v>8</v>
      </c>
      <c r="MJ21" s="75">
        <f t="shared" si="224"/>
        <v>8</v>
      </c>
      <c r="MK21" s="58">
        <f t="shared" si="225"/>
        <v>0</v>
      </c>
      <c r="ML21" s="58">
        <f t="shared" si="226"/>
        <v>0</v>
      </c>
      <c r="MM21" s="59">
        <f t="shared" si="227"/>
        <v>0</v>
      </c>
      <c r="MN21" s="60">
        <v>7</v>
      </c>
      <c r="MO21" s="76">
        <v>16</v>
      </c>
      <c r="MP21" s="56" t="s">
        <v>57</v>
      </c>
      <c r="MQ21" s="57">
        <f t="shared" si="228"/>
        <v>9</v>
      </c>
      <c r="MR21" s="57">
        <f t="shared" si="229"/>
        <v>8</v>
      </c>
      <c r="MS21" s="75">
        <f t="shared" si="230"/>
        <v>8</v>
      </c>
      <c r="MT21" s="58">
        <f t="shared" si="231"/>
        <v>0</v>
      </c>
      <c r="MU21" s="58">
        <f t="shared" si="232"/>
        <v>0</v>
      </c>
      <c r="MV21" s="59">
        <f t="shared" si="233"/>
        <v>0</v>
      </c>
      <c r="MW21" s="60">
        <v>7</v>
      </c>
      <c r="MX21" s="76">
        <v>16</v>
      </c>
      <c r="MY21" s="56" t="s">
        <v>57</v>
      </c>
      <c r="MZ21" s="57">
        <f t="shared" si="234"/>
        <v>9</v>
      </c>
      <c r="NA21" s="57">
        <f t="shared" si="235"/>
        <v>8</v>
      </c>
      <c r="NB21" s="75">
        <f t="shared" si="236"/>
        <v>8</v>
      </c>
      <c r="NC21" s="58">
        <f t="shared" si="237"/>
        <v>0</v>
      </c>
      <c r="ND21" s="58">
        <f t="shared" si="238"/>
        <v>0</v>
      </c>
      <c r="NE21" s="59">
        <f t="shared" si="239"/>
        <v>0</v>
      </c>
      <c r="NF21" s="60">
        <v>7</v>
      </c>
      <c r="NG21" s="76">
        <v>16</v>
      </c>
      <c r="NH21" s="56" t="s">
        <v>57</v>
      </c>
      <c r="NI21" s="57">
        <f t="shared" si="240"/>
        <v>9</v>
      </c>
      <c r="NJ21" s="57">
        <f t="shared" si="241"/>
        <v>8</v>
      </c>
      <c r="NK21" s="75">
        <f t="shared" si="242"/>
        <v>8</v>
      </c>
      <c r="NL21" s="58">
        <f t="shared" si="243"/>
        <v>0</v>
      </c>
      <c r="NM21" s="58">
        <f t="shared" si="244"/>
        <v>0</v>
      </c>
      <c r="NN21" s="59">
        <f t="shared" si="245"/>
        <v>0</v>
      </c>
      <c r="NO21" s="60">
        <v>7</v>
      </c>
      <c r="NP21" s="76">
        <v>16</v>
      </c>
      <c r="NQ21" s="56" t="s">
        <v>57</v>
      </c>
      <c r="NR21" s="57">
        <f t="shared" si="246"/>
        <v>9</v>
      </c>
      <c r="NS21" s="57">
        <f t="shared" si="247"/>
        <v>8</v>
      </c>
      <c r="NT21" s="75">
        <f t="shared" si="248"/>
        <v>8</v>
      </c>
      <c r="NU21" s="58">
        <f t="shared" si="249"/>
        <v>0</v>
      </c>
      <c r="NV21" s="58">
        <f t="shared" si="250"/>
        <v>0</v>
      </c>
      <c r="NW21" s="59">
        <f t="shared" si="251"/>
        <v>0</v>
      </c>
      <c r="NX21" s="60">
        <v>7</v>
      </c>
      <c r="NY21" s="76">
        <v>16</v>
      </c>
      <c r="NZ21" s="56" t="s">
        <v>57</v>
      </c>
      <c r="OA21" s="57">
        <f t="shared" si="252"/>
        <v>9</v>
      </c>
      <c r="OB21" s="57">
        <f t="shared" si="253"/>
        <v>8</v>
      </c>
      <c r="OC21" s="75">
        <f t="shared" si="254"/>
        <v>8</v>
      </c>
      <c r="OD21" s="58">
        <f t="shared" si="255"/>
        <v>0</v>
      </c>
      <c r="OE21" s="58">
        <f t="shared" si="256"/>
        <v>0</v>
      </c>
      <c r="OF21" s="59">
        <f t="shared" si="257"/>
        <v>0</v>
      </c>
      <c r="OG21" s="60">
        <v>0</v>
      </c>
      <c r="OH21" s="76">
        <v>0</v>
      </c>
      <c r="OI21" s="56" t="s">
        <v>58</v>
      </c>
      <c r="OJ21" s="57">
        <f t="shared" si="258"/>
        <v>0</v>
      </c>
      <c r="OK21" s="57">
        <f t="shared" si="259"/>
        <v>0</v>
      </c>
      <c r="OL21" s="75">
        <f t="shared" si="260"/>
        <v>0</v>
      </c>
      <c r="OM21" s="58">
        <f t="shared" si="261"/>
        <v>0</v>
      </c>
      <c r="ON21" s="58">
        <f t="shared" si="262"/>
        <v>0</v>
      </c>
      <c r="OO21" s="59">
        <f t="shared" si="263"/>
        <v>0</v>
      </c>
      <c r="OP21" s="60">
        <v>7</v>
      </c>
      <c r="OQ21" s="76">
        <v>16</v>
      </c>
      <c r="OR21" s="56" t="s">
        <v>57</v>
      </c>
      <c r="OS21" s="57">
        <f t="shared" si="264"/>
        <v>9</v>
      </c>
      <c r="OT21" s="57">
        <f t="shared" si="265"/>
        <v>8</v>
      </c>
      <c r="OU21" s="75">
        <f t="shared" si="266"/>
        <v>8</v>
      </c>
      <c r="OV21" s="58">
        <f t="shared" si="267"/>
        <v>0</v>
      </c>
      <c r="OW21" s="58">
        <f t="shared" si="268"/>
        <v>0</v>
      </c>
      <c r="OX21" s="59">
        <f t="shared" si="269"/>
        <v>0</v>
      </c>
      <c r="OY21" s="60">
        <v>0</v>
      </c>
      <c r="OZ21" s="76">
        <v>0</v>
      </c>
      <c r="PA21" s="56" t="s">
        <v>59</v>
      </c>
      <c r="PB21" s="57">
        <f t="shared" si="270"/>
        <v>0</v>
      </c>
      <c r="PC21" s="57">
        <f t="shared" si="271"/>
        <v>0</v>
      </c>
      <c r="PD21" s="75">
        <f t="shared" si="272"/>
        <v>0</v>
      </c>
      <c r="PE21" s="58">
        <f t="shared" si="273"/>
        <v>0</v>
      </c>
      <c r="PF21" s="58">
        <f t="shared" si="274"/>
        <v>0</v>
      </c>
      <c r="PG21" s="59">
        <f t="shared" si="275"/>
        <v>0</v>
      </c>
      <c r="PH21" s="60">
        <v>7</v>
      </c>
      <c r="PI21" s="76">
        <v>16</v>
      </c>
      <c r="PJ21" s="56" t="s">
        <v>57</v>
      </c>
      <c r="PK21" s="57">
        <f t="shared" si="276"/>
        <v>9</v>
      </c>
      <c r="PL21" s="57">
        <f t="shared" si="277"/>
        <v>8</v>
      </c>
      <c r="PM21" s="75">
        <f t="shared" si="278"/>
        <v>8</v>
      </c>
      <c r="PN21" s="58">
        <f t="shared" si="279"/>
        <v>0</v>
      </c>
      <c r="PO21" s="58">
        <f t="shared" si="280"/>
        <v>0</v>
      </c>
      <c r="PP21" s="59">
        <f t="shared" si="281"/>
        <v>0</v>
      </c>
      <c r="PQ21" s="77"/>
      <c r="PR21" s="87">
        <f t="shared" si="282"/>
        <v>25</v>
      </c>
      <c r="PS21" s="88">
        <f t="shared" si="283"/>
        <v>3</v>
      </c>
      <c r="PT21" s="88">
        <f t="shared" si="284"/>
        <v>1</v>
      </c>
      <c r="PU21" s="89">
        <f t="shared" si="285"/>
        <v>29</v>
      </c>
      <c r="PV21" s="81">
        <f t="shared" si="286"/>
        <v>0</v>
      </c>
      <c r="PW21" s="90"/>
      <c r="PX21" s="90"/>
      <c r="PY21" s="81">
        <f t="shared" si="287"/>
        <v>0</v>
      </c>
      <c r="PZ21" s="90"/>
      <c r="QA21" s="90"/>
      <c r="QB21" s="83">
        <f t="shared" si="288"/>
        <v>0</v>
      </c>
      <c r="QC21" s="90"/>
      <c r="QD21" s="90"/>
      <c r="QE21" s="83">
        <f t="shared" si="289"/>
        <v>0</v>
      </c>
      <c r="QF21" s="90"/>
      <c r="QG21" s="90"/>
      <c r="QH21" s="83">
        <f t="shared" si="290"/>
        <v>0</v>
      </c>
      <c r="QI21" s="90"/>
      <c r="QJ21" s="90"/>
      <c r="QK21" s="83">
        <f t="shared" si="291"/>
        <v>1</v>
      </c>
      <c r="QL21" s="94">
        <v>44355</v>
      </c>
      <c r="QM21" s="94">
        <v>44355</v>
      </c>
      <c r="QN21" s="83">
        <f t="shared" si="292"/>
        <v>2</v>
      </c>
      <c r="QO21" s="90"/>
      <c r="QP21" s="90"/>
      <c r="QQ21" s="90">
        <f t="shared" si="293"/>
        <v>32</v>
      </c>
      <c r="QR21" s="90"/>
      <c r="QS21" s="91">
        <f t="shared" si="294"/>
        <v>46</v>
      </c>
      <c r="QT21" s="91">
        <f t="shared" si="295"/>
        <v>17</v>
      </c>
      <c r="QU21" s="91"/>
      <c r="QV21" s="92"/>
      <c r="QW21" s="92"/>
      <c r="QX21" s="92"/>
      <c r="QY21" s="92"/>
      <c r="QZ21" s="92"/>
      <c r="RA21" s="92"/>
      <c r="RB21" s="92"/>
      <c r="RC21" s="92"/>
      <c r="RD21" s="92"/>
      <c r="RE21" s="92"/>
      <c r="RF21" s="92"/>
      <c r="RG21" s="93">
        <v>1</v>
      </c>
    </row>
    <row r="22" spans="1:475" s="68" customFormat="1" ht="15.9" hidden="1" customHeight="1">
      <c r="A22" s="46">
        <f t="shared" si="296"/>
        <v>13</v>
      </c>
      <c r="B22" s="47" t="s">
        <v>84</v>
      </c>
      <c r="C22" s="74"/>
      <c r="D22" s="50" t="s">
        <v>53</v>
      </c>
      <c r="E22" s="50" t="s">
        <v>85</v>
      </c>
      <c r="F22" s="95" t="s">
        <v>55</v>
      </c>
      <c r="G22" s="51">
        <v>44242</v>
      </c>
      <c r="H22" s="51">
        <v>44243</v>
      </c>
      <c r="I22" s="51"/>
      <c r="J22" s="60">
        <v>7</v>
      </c>
      <c r="K22" s="57">
        <v>18</v>
      </c>
      <c r="L22" s="56" t="s">
        <v>57</v>
      </c>
      <c r="M22" s="57">
        <f t="shared" si="0"/>
        <v>11</v>
      </c>
      <c r="N22" s="57">
        <f t="shared" si="1"/>
        <v>10</v>
      </c>
      <c r="O22" s="75">
        <f t="shared" si="2"/>
        <v>8</v>
      </c>
      <c r="P22" s="58">
        <f t="shared" si="3"/>
        <v>2</v>
      </c>
      <c r="Q22" s="58">
        <f t="shared" si="4"/>
        <v>0</v>
      </c>
      <c r="R22" s="59">
        <f t="shared" si="5"/>
        <v>0</v>
      </c>
      <c r="S22" s="60">
        <v>0</v>
      </c>
      <c r="T22" s="57">
        <v>0</v>
      </c>
      <c r="U22" s="56" t="s">
        <v>58</v>
      </c>
      <c r="V22" s="57">
        <f t="shared" si="6"/>
        <v>0</v>
      </c>
      <c r="W22" s="57">
        <f t="shared" si="7"/>
        <v>0</v>
      </c>
      <c r="X22" s="75">
        <f t="shared" si="8"/>
        <v>0</v>
      </c>
      <c r="Y22" s="58">
        <f t="shared" si="9"/>
        <v>0</v>
      </c>
      <c r="Z22" s="58">
        <f t="shared" si="10"/>
        <v>0</v>
      </c>
      <c r="AA22" s="59">
        <f t="shared" si="11"/>
        <v>0</v>
      </c>
      <c r="AB22" s="60">
        <v>7</v>
      </c>
      <c r="AC22" s="57">
        <v>18</v>
      </c>
      <c r="AD22" s="56" t="s">
        <v>57</v>
      </c>
      <c r="AE22" s="57">
        <f t="shared" si="12"/>
        <v>11</v>
      </c>
      <c r="AF22" s="57">
        <f t="shared" si="13"/>
        <v>10</v>
      </c>
      <c r="AG22" s="75">
        <f t="shared" si="14"/>
        <v>8</v>
      </c>
      <c r="AH22" s="58">
        <f t="shared" si="15"/>
        <v>2</v>
      </c>
      <c r="AI22" s="58">
        <f t="shared" si="16"/>
        <v>0</v>
      </c>
      <c r="AJ22" s="59">
        <f t="shared" si="17"/>
        <v>0</v>
      </c>
      <c r="AK22" s="60">
        <v>7</v>
      </c>
      <c r="AL22" s="57">
        <v>18</v>
      </c>
      <c r="AM22" s="56" t="s">
        <v>57</v>
      </c>
      <c r="AN22" s="57">
        <f t="shared" si="18"/>
        <v>11</v>
      </c>
      <c r="AO22" s="57">
        <f t="shared" si="19"/>
        <v>10</v>
      </c>
      <c r="AP22" s="58">
        <f t="shared" si="20"/>
        <v>8</v>
      </c>
      <c r="AQ22" s="58">
        <f t="shared" si="21"/>
        <v>2</v>
      </c>
      <c r="AR22" s="58">
        <f t="shared" si="22"/>
        <v>0</v>
      </c>
      <c r="AS22" s="59">
        <f t="shared" si="23"/>
        <v>0</v>
      </c>
      <c r="AT22" s="60">
        <v>7</v>
      </c>
      <c r="AU22" s="76">
        <v>18</v>
      </c>
      <c r="AV22" s="56" t="s">
        <v>57</v>
      </c>
      <c r="AW22" s="57">
        <f t="shared" si="24"/>
        <v>11</v>
      </c>
      <c r="AX22" s="57">
        <f t="shared" si="25"/>
        <v>10</v>
      </c>
      <c r="AY22" s="58">
        <f t="shared" si="26"/>
        <v>8</v>
      </c>
      <c r="AZ22" s="58">
        <f t="shared" si="27"/>
        <v>2</v>
      </c>
      <c r="BA22" s="58">
        <f t="shared" si="28"/>
        <v>0</v>
      </c>
      <c r="BB22" s="59">
        <f t="shared" si="29"/>
        <v>0</v>
      </c>
      <c r="BC22" s="60">
        <v>7</v>
      </c>
      <c r="BD22" s="57">
        <v>18</v>
      </c>
      <c r="BE22" s="56" t="s">
        <v>57</v>
      </c>
      <c r="BF22" s="57">
        <f t="shared" si="30"/>
        <v>11</v>
      </c>
      <c r="BG22" s="57">
        <f t="shared" si="31"/>
        <v>10</v>
      </c>
      <c r="BH22" s="75">
        <f t="shared" si="32"/>
        <v>8</v>
      </c>
      <c r="BI22" s="58">
        <f t="shared" si="33"/>
        <v>2</v>
      </c>
      <c r="BJ22" s="58">
        <f t="shared" si="34"/>
        <v>0</v>
      </c>
      <c r="BK22" s="59">
        <f t="shared" si="35"/>
        <v>0</v>
      </c>
      <c r="BL22" s="60">
        <v>7</v>
      </c>
      <c r="BM22" s="57">
        <v>18</v>
      </c>
      <c r="BN22" s="56" t="s">
        <v>57</v>
      </c>
      <c r="BO22" s="57">
        <f t="shared" si="36"/>
        <v>11</v>
      </c>
      <c r="BP22" s="57">
        <f t="shared" si="37"/>
        <v>10</v>
      </c>
      <c r="BQ22" s="75">
        <f t="shared" si="38"/>
        <v>8</v>
      </c>
      <c r="BR22" s="58">
        <f t="shared" si="39"/>
        <v>2</v>
      </c>
      <c r="BS22" s="58">
        <f t="shared" si="40"/>
        <v>0</v>
      </c>
      <c r="BT22" s="59">
        <f t="shared" si="41"/>
        <v>0</v>
      </c>
      <c r="BU22" s="60">
        <v>7</v>
      </c>
      <c r="BV22" s="57">
        <v>18</v>
      </c>
      <c r="BW22" s="56" t="s">
        <v>57</v>
      </c>
      <c r="BX22" s="57">
        <f t="shared" si="42"/>
        <v>11</v>
      </c>
      <c r="BY22" s="57">
        <f t="shared" si="43"/>
        <v>10</v>
      </c>
      <c r="BZ22" s="75">
        <f t="shared" si="44"/>
        <v>8</v>
      </c>
      <c r="CA22" s="58">
        <f t="shared" si="45"/>
        <v>2</v>
      </c>
      <c r="CB22" s="58">
        <f t="shared" si="46"/>
        <v>0</v>
      </c>
      <c r="CC22" s="59">
        <f t="shared" si="47"/>
        <v>0</v>
      </c>
      <c r="CD22" s="60">
        <v>0</v>
      </c>
      <c r="CE22" s="57">
        <v>0</v>
      </c>
      <c r="CF22" s="56" t="s">
        <v>58</v>
      </c>
      <c r="CG22" s="57">
        <f t="shared" si="48"/>
        <v>0</v>
      </c>
      <c r="CH22" s="57">
        <f t="shared" si="49"/>
        <v>0</v>
      </c>
      <c r="CI22" s="75">
        <f t="shared" si="50"/>
        <v>0</v>
      </c>
      <c r="CJ22" s="58">
        <f t="shared" si="51"/>
        <v>0</v>
      </c>
      <c r="CK22" s="58">
        <f t="shared" si="52"/>
        <v>0</v>
      </c>
      <c r="CL22" s="59">
        <f t="shared" si="53"/>
        <v>0</v>
      </c>
      <c r="CM22" s="60">
        <v>7</v>
      </c>
      <c r="CN22" s="57">
        <v>18</v>
      </c>
      <c r="CO22" s="56" t="s">
        <v>57</v>
      </c>
      <c r="CP22" s="57">
        <f t="shared" si="54"/>
        <v>11</v>
      </c>
      <c r="CQ22" s="57">
        <f t="shared" si="55"/>
        <v>10</v>
      </c>
      <c r="CR22" s="75">
        <f t="shared" si="56"/>
        <v>8</v>
      </c>
      <c r="CS22" s="58">
        <f t="shared" si="57"/>
        <v>2</v>
      </c>
      <c r="CT22" s="58">
        <f t="shared" si="58"/>
        <v>0</v>
      </c>
      <c r="CU22" s="59">
        <f t="shared" si="59"/>
        <v>0</v>
      </c>
      <c r="CV22" s="60">
        <v>7</v>
      </c>
      <c r="CW22" s="57">
        <v>18</v>
      </c>
      <c r="CX22" s="56" t="s">
        <v>57</v>
      </c>
      <c r="CY22" s="57">
        <f t="shared" si="60"/>
        <v>11</v>
      </c>
      <c r="CZ22" s="57">
        <f t="shared" si="61"/>
        <v>10</v>
      </c>
      <c r="DA22" s="58">
        <f t="shared" si="62"/>
        <v>8</v>
      </c>
      <c r="DB22" s="58">
        <f t="shared" si="63"/>
        <v>2</v>
      </c>
      <c r="DC22" s="58">
        <f t="shared" si="64"/>
        <v>0</v>
      </c>
      <c r="DD22" s="59">
        <f t="shared" si="65"/>
        <v>0</v>
      </c>
      <c r="DE22" s="60">
        <v>7</v>
      </c>
      <c r="DF22" s="57">
        <v>18</v>
      </c>
      <c r="DG22" s="56" t="s">
        <v>57</v>
      </c>
      <c r="DH22" s="57">
        <f t="shared" si="66"/>
        <v>11</v>
      </c>
      <c r="DI22" s="57">
        <f t="shared" si="67"/>
        <v>10</v>
      </c>
      <c r="DJ22" s="58">
        <f t="shared" si="68"/>
        <v>8</v>
      </c>
      <c r="DK22" s="58">
        <f t="shared" si="69"/>
        <v>2</v>
      </c>
      <c r="DL22" s="58">
        <f t="shared" si="70"/>
        <v>0</v>
      </c>
      <c r="DM22" s="59">
        <f t="shared" si="71"/>
        <v>0</v>
      </c>
      <c r="DN22" s="60">
        <v>7</v>
      </c>
      <c r="DO22" s="57">
        <v>18</v>
      </c>
      <c r="DP22" s="56" t="s">
        <v>57</v>
      </c>
      <c r="DQ22" s="57">
        <f t="shared" si="72"/>
        <v>11</v>
      </c>
      <c r="DR22" s="57">
        <f t="shared" si="73"/>
        <v>10</v>
      </c>
      <c r="DS22" s="75">
        <f t="shared" si="74"/>
        <v>8</v>
      </c>
      <c r="DT22" s="58">
        <f t="shared" si="75"/>
        <v>2</v>
      </c>
      <c r="DU22" s="58">
        <f t="shared" si="76"/>
        <v>0</v>
      </c>
      <c r="DV22" s="59">
        <f t="shared" si="77"/>
        <v>0</v>
      </c>
      <c r="DW22" s="60">
        <v>7</v>
      </c>
      <c r="DX22" s="57">
        <v>18</v>
      </c>
      <c r="DY22" s="56" t="s">
        <v>57</v>
      </c>
      <c r="DZ22" s="57">
        <f t="shared" si="78"/>
        <v>11</v>
      </c>
      <c r="EA22" s="57">
        <f t="shared" si="79"/>
        <v>10</v>
      </c>
      <c r="EB22" s="75">
        <f t="shared" si="80"/>
        <v>8</v>
      </c>
      <c r="EC22" s="58">
        <f t="shared" si="81"/>
        <v>2</v>
      </c>
      <c r="ED22" s="58">
        <f t="shared" si="82"/>
        <v>0</v>
      </c>
      <c r="EE22" s="59">
        <f t="shared" si="83"/>
        <v>0</v>
      </c>
      <c r="EF22" s="60">
        <v>7</v>
      </c>
      <c r="EG22" s="57">
        <v>18</v>
      </c>
      <c r="EH22" s="56" t="s">
        <v>57</v>
      </c>
      <c r="EI22" s="57">
        <f t="shared" si="84"/>
        <v>11</v>
      </c>
      <c r="EJ22" s="57">
        <f t="shared" si="85"/>
        <v>10</v>
      </c>
      <c r="EK22" s="75">
        <f t="shared" si="86"/>
        <v>8</v>
      </c>
      <c r="EL22" s="58">
        <f t="shared" si="87"/>
        <v>2</v>
      </c>
      <c r="EM22" s="58">
        <f t="shared" si="88"/>
        <v>0</v>
      </c>
      <c r="EN22" s="59">
        <f t="shared" si="89"/>
        <v>0</v>
      </c>
      <c r="EO22" s="60">
        <v>0</v>
      </c>
      <c r="EP22" s="57">
        <v>0</v>
      </c>
      <c r="EQ22" s="56" t="s">
        <v>58</v>
      </c>
      <c r="ER22" s="57">
        <f t="shared" si="90"/>
        <v>0</v>
      </c>
      <c r="ES22" s="57">
        <f t="shared" si="91"/>
        <v>0</v>
      </c>
      <c r="ET22" s="75">
        <f t="shared" si="92"/>
        <v>0</v>
      </c>
      <c r="EU22" s="58">
        <f t="shared" si="93"/>
        <v>0</v>
      </c>
      <c r="EV22" s="58">
        <f t="shared" si="94"/>
        <v>0</v>
      </c>
      <c r="EW22" s="59">
        <f t="shared" si="95"/>
        <v>0</v>
      </c>
      <c r="EX22" s="60">
        <v>7</v>
      </c>
      <c r="EY22" s="76">
        <v>19</v>
      </c>
      <c r="EZ22" s="56" t="s">
        <v>57</v>
      </c>
      <c r="FA22" s="57">
        <f t="shared" si="96"/>
        <v>12</v>
      </c>
      <c r="FB22" s="57">
        <f t="shared" si="97"/>
        <v>11</v>
      </c>
      <c r="FC22" s="75">
        <f t="shared" si="98"/>
        <v>8</v>
      </c>
      <c r="FD22" s="58">
        <f t="shared" si="99"/>
        <v>2</v>
      </c>
      <c r="FE22" s="58">
        <f t="shared" si="100"/>
        <v>1</v>
      </c>
      <c r="FF22" s="59">
        <f t="shared" si="101"/>
        <v>0</v>
      </c>
      <c r="FG22" s="60">
        <v>7</v>
      </c>
      <c r="FH22" s="76">
        <v>19</v>
      </c>
      <c r="FI22" s="56" t="s">
        <v>57</v>
      </c>
      <c r="FJ22" s="57">
        <f t="shared" si="102"/>
        <v>12</v>
      </c>
      <c r="FK22" s="57">
        <f t="shared" si="103"/>
        <v>11</v>
      </c>
      <c r="FL22" s="75">
        <f t="shared" si="104"/>
        <v>8</v>
      </c>
      <c r="FM22" s="58">
        <f t="shared" si="105"/>
        <v>2</v>
      </c>
      <c r="FN22" s="58">
        <f t="shared" si="106"/>
        <v>1</v>
      </c>
      <c r="FO22" s="59">
        <f t="shared" si="107"/>
        <v>0</v>
      </c>
      <c r="FP22" s="60">
        <v>7</v>
      </c>
      <c r="FQ22" s="76">
        <v>19</v>
      </c>
      <c r="FR22" s="56" t="s">
        <v>57</v>
      </c>
      <c r="FS22" s="57">
        <f t="shared" si="108"/>
        <v>12</v>
      </c>
      <c r="FT22" s="57">
        <f t="shared" si="109"/>
        <v>11</v>
      </c>
      <c r="FU22" s="58">
        <f t="shared" si="110"/>
        <v>8</v>
      </c>
      <c r="FV22" s="58">
        <f t="shared" si="111"/>
        <v>2</v>
      </c>
      <c r="FW22" s="58">
        <f t="shared" si="112"/>
        <v>1</v>
      </c>
      <c r="FX22" s="59">
        <f t="shared" si="113"/>
        <v>0</v>
      </c>
      <c r="FY22" s="60">
        <v>7</v>
      </c>
      <c r="FZ22" s="76">
        <v>18</v>
      </c>
      <c r="GA22" s="56" t="s">
        <v>57</v>
      </c>
      <c r="GB22" s="57">
        <f t="shared" si="114"/>
        <v>11</v>
      </c>
      <c r="GC22" s="57">
        <f t="shared" si="115"/>
        <v>10</v>
      </c>
      <c r="GD22" s="75">
        <f t="shared" si="116"/>
        <v>8</v>
      </c>
      <c r="GE22" s="58">
        <f t="shared" si="117"/>
        <v>2</v>
      </c>
      <c r="GF22" s="58">
        <f t="shared" si="118"/>
        <v>0</v>
      </c>
      <c r="GG22" s="59">
        <f t="shared" si="119"/>
        <v>0</v>
      </c>
      <c r="GH22" s="60">
        <v>7</v>
      </c>
      <c r="GI22" s="76">
        <v>19</v>
      </c>
      <c r="GJ22" s="56" t="s">
        <v>57</v>
      </c>
      <c r="GK22" s="57">
        <f t="shared" si="120"/>
        <v>12</v>
      </c>
      <c r="GL22" s="57">
        <f t="shared" si="121"/>
        <v>11</v>
      </c>
      <c r="GM22" s="75">
        <f t="shared" si="122"/>
        <v>8</v>
      </c>
      <c r="GN22" s="58">
        <f t="shared" si="123"/>
        <v>2</v>
      </c>
      <c r="GO22" s="58">
        <f t="shared" si="124"/>
        <v>1</v>
      </c>
      <c r="GP22" s="59">
        <f t="shared" si="125"/>
        <v>0</v>
      </c>
      <c r="GQ22" s="60">
        <v>7</v>
      </c>
      <c r="GR22" s="76">
        <v>18</v>
      </c>
      <c r="GS22" s="56" t="s">
        <v>57</v>
      </c>
      <c r="GT22" s="57">
        <f t="shared" si="126"/>
        <v>11</v>
      </c>
      <c r="GU22" s="57">
        <f t="shared" si="127"/>
        <v>10</v>
      </c>
      <c r="GV22" s="75">
        <f t="shared" si="128"/>
        <v>8</v>
      </c>
      <c r="GW22" s="58">
        <f t="shared" si="129"/>
        <v>2</v>
      </c>
      <c r="GX22" s="58">
        <f t="shared" si="130"/>
        <v>0</v>
      </c>
      <c r="GY22" s="59">
        <f t="shared" si="131"/>
        <v>0</v>
      </c>
      <c r="GZ22" s="60">
        <v>0</v>
      </c>
      <c r="HA22" s="76">
        <v>0</v>
      </c>
      <c r="HB22" s="56" t="s">
        <v>58</v>
      </c>
      <c r="HC22" s="57">
        <f t="shared" si="132"/>
        <v>0</v>
      </c>
      <c r="HD22" s="57">
        <f t="shared" si="133"/>
        <v>0</v>
      </c>
      <c r="HE22" s="75">
        <f t="shared" si="134"/>
        <v>0</v>
      </c>
      <c r="HF22" s="58">
        <f t="shared" si="135"/>
        <v>0</v>
      </c>
      <c r="HG22" s="58">
        <f t="shared" si="136"/>
        <v>0</v>
      </c>
      <c r="HH22" s="59">
        <f t="shared" si="137"/>
        <v>0</v>
      </c>
      <c r="HI22" s="60">
        <v>7</v>
      </c>
      <c r="HJ22" s="57">
        <v>19</v>
      </c>
      <c r="HK22" s="56" t="s">
        <v>57</v>
      </c>
      <c r="HL22" s="57">
        <f t="shared" si="138"/>
        <v>12</v>
      </c>
      <c r="HM22" s="57">
        <f t="shared" si="139"/>
        <v>11</v>
      </c>
      <c r="HN22" s="75">
        <f t="shared" si="140"/>
        <v>8</v>
      </c>
      <c r="HO22" s="58">
        <f t="shared" si="141"/>
        <v>2</v>
      </c>
      <c r="HP22" s="58">
        <f t="shared" si="142"/>
        <v>1</v>
      </c>
      <c r="HQ22" s="59">
        <f t="shared" si="143"/>
        <v>0</v>
      </c>
      <c r="HR22" s="60">
        <v>7</v>
      </c>
      <c r="HS22" s="57">
        <v>19</v>
      </c>
      <c r="HT22" s="56" t="s">
        <v>57</v>
      </c>
      <c r="HU22" s="57">
        <f t="shared" si="144"/>
        <v>12</v>
      </c>
      <c r="HV22" s="57">
        <f t="shared" si="145"/>
        <v>11</v>
      </c>
      <c r="HW22" s="75">
        <f t="shared" si="146"/>
        <v>8</v>
      </c>
      <c r="HX22" s="58">
        <f t="shared" si="147"/>
        <v>2</v>
      </c>
      <c r="HY22" s="58">
        <f t="shared" si="148"/>
        <v>1</v>
      </c>
      <c r="HZ22" s="59">
        <f t="shared" si="149"/>
        <v>0</v>
      </c>
      <c r="IA22" s="60">
        <v>7</v>
      </c>
      <c r="IB22" s="57">
        <v>19</v>
      </c>
      <c r="IC22" s="56" t="s">
        <v>57</v>
      </c>
      <c r="ID22" s="57">
        <f t="shared" si="150"/>
        <v>12</v>
      </c>
      <c r="IE22" s="57">
        <f t="shared" si="151"/>
        <v>11</v>
      </c>
      <c r="IF22" s="75">
        <f t="shared" si="152"/>
        <v>8</v>
      </c>
      <c r="IG22" s="58">
        <f t="shared" si="153"/>
        <v>2</v>
      </c>
      <c r="IH22" s="58">
        <f t="shared" si="154"/>
        <v>1</v>
      </c>
      <c r="II22" s="59">
        <f t="shared" si="155"/>
        <v>0</v>
      </c>
      <c r="IJ22" s="60">
        <v>7</v>
      </c>
      <c r="IK22" s="57">
        <v>19</v>
      </c>
      <c r="IL22" s="56" t="s">
        <v>57</v>
      </c>
      <c r="IM22" s="57">
        <f t="shared" si="156"/>
        <v>12</v>
      </c>
      <c r="IN22" s="57">
        <f t="shared" si="157"/>
        <v>11</v>
      </c>
      <c r="IO22" s="75">
        <f t="shared" si="158"/>
        <v>8</v>
      </c>
      <c r="IP22" s="58">
        <f t="shared" si="159"/>
        <v>2</v>
      </c>
      <c r="IQ22" s="58">
        <f t="shared" si="160"/>
        <v>1</v>
      </c>
      <c r="IR22" s="59">
        <f t="shared" si="161"/>
        <v>0</v>
      </c>
      <c r="IS22" s="60">
        <v>7</v>
      </c>
      <c r="IT22" s="57">
        <v>19</v>
      </c>
      <c r="IU22" s="56" t="s">
        <v>57</v>
      </c>
      <c r="IV22" s="57">
        <f t="shared" si="162"/>
        <v>12</v>
      </c>
      <c r="IW22" s="57">
        <f t="shared" si="163"/>
        <v>11</v>
      </c>
      <c r="IX22" s="75">
        <f t="shared" si="164"/>
        <v>8</v>
      </c>
      <c r="IY22" s="58">
        <f t="shared" si="165"/>
        <v>2</v>
      </c>
      <c r="IZ22" s="58">
        <f t="shared" si="166"/>
        <v>1</v>
      </c>
      <c r="JA22" s="59">
        <f t="shared" si="167"/>
        <v>0</v>
      </c>
      <c r="JB22" s="60">
        <v>7</v>
      </c>
      <c r="JC22" s="57">
        <v>18</v>
      </c>
      <c r="JD22" s="56" t="s">
        <v>57</v>
      </c>
      <c r="JE22" s="57">
        <f t="shared" si="168"/>
        <v>11</v>
      </c>
      <c r="JF22" s="57">
        <f t="shared" si="169"/>
        <v>10</v>
      </c>
      <c r="JG22" s="75">
        <f t="shared" si="170"/>
        <v>8</v>
      </c>
      <c r="JH22" s="58">
        <f t="shared" si="171"/>
        <v>2</v>
      </c>
      <c r="JI22" s="58">
        <f t="shared" si="172"/>
        <v>0</v>
      </c>
      <c r="JJ22" s="59">
        <f t="shared" si="173"/>
        <v>0</v>
      </c>
      <c r="JK22" s="60">
        <v>0</v>
      </c>
      <c r="JL22" s="76">
        <v>0</v>
      </c>
      <c r="JM22" s="56" t="s">
        <v>58</v>
      </c>
      <c r="JN22" s="57">
        <f t="shared" si="174"/>
        <v>0</v>
      </c>
      <c r="JO22" s="57">
        <f t="shared" si="175"/>
        <v>0</v>
      </c>
      <c r="JP22" s="75">
        <f t="shared" si="176"/>
        <v>0</v>
      </c>
      <c r="JQ22" s="58">
        <f t="shared" si="177"/>
        <v>0</v>
      </c>
      <c r="JR22" s="58">
        <f t="shared" si="178"/>
        <v>0</v>
      </c>
      <c r="JS22" s="59">
        <f t="shared" si="179"/>
        <v>0</v>
      </c>
      <c r="JT22" s="60">
        <v>7</v>
      </c>
      <c r="JU22" s="57">
        <v>19</v>
      </c>
      <c r="JV22" s="56" t="s">
        <v>57</v>
      </c>
      <c r="JW22" s="57">
        <f t="shared" si="180"/>
        <v>12</v>
      </c>
      <c r="JX22" s="57">
        <f t="shared" si="181"/>
        <v>11</v>
      </c>
      <c r="JY22" s="75">
        <f t="shared" si="182"/>
        <v>8</v>
      </c>
      <c r="JZ22" s="58">
        <f t="shared" si="183"/>
        <v>2</v>
      </c>
      <c r="KA22" s="58">
        <f t="shared" si="184"/>
        <v>1</v>
      </c>
      <c r="KB22" s="59">
        <f t="shared" si="185"/>
        <v>0</v>
      </c>
      <c r="KC22" s="60">
        <v>7</v>
      </c>
      <c r="KD22" s="76">
        <v>16</v>
      </c>
      <c r="KE22" s="56" t="s">
        <v>57</v>
      </c>
      <c r="KF22" s="57">
        <f t="shared" si="186"/>
        <v>9</v>
      </c>
      <c r="KG22" s="57">
        <f t="shared" si="187"/>
        <v>8</v>
      </c>
      <c r="KH22" s="75">
        <f t="shared" si="188"/>
        <v>8</v>
      </c>
      <c r="KI22" s="58">
        <f t="shared" si="189"/>
        <v>0</v>
      </c>
      <c r="KJ22" s="58">
        <f t="shared" si="190"/>
        <v>0</v>
      </c>
      <c r="KK22" s="59">
        <f t="shared" si="191"/>
        <v>0</v>
      </c>
      <c r="KL22" s="60">
        <v>7</v>
      </c>
      <c r="KM22" s="76">
        <v>16</v>
      </c>
      <c r="KN22" s="56" t="s">
        <v>57</v>
      </c>
      <c r="KO22" s="57">
        <f t="shared" si="192"/>
        <v>9</v>
      </c>
      <c r="KP22" s="57">
        <f t="shared" si="193"/>
        <v>8</v>
      </c>
      <c r="KQ22" s="75">
        <f t="shared" si="194"/>
        <v>8</v>
      </c>
      <c r="KR22" s="58">
        <f t="shared" si="195"/>
        <v>0</v>
      </c>
      <c r="KS22" s="58">
        <f t="shared" si="196"/>
        <v>0</v>
      </c>
      <c r="KT22" s="59">
        <f t="shared" si="197"/>
        <v>0</v>
      </c>
      <c r="KU22" s="60">
        <v>7</v>
      </c>
      <c r="KV22" s="76">
        <v>16</v>
      </c>
      <c r="KW22" s="56" t="s">
        <v>57</v>
      </c>
      <c r="KX22" s="57">
        <f t="shared" si="198"/>
        <v>9</v>
      </c>
      <c r="KY22" s="57">
        <f t="shared" si="199"/>
        <v>8</v>
      </c>
      <c r="KZ22" s="75">
        <f t="shared" si="200"/>
        <v>8</v>
      </c>
      <c r="LA22" s="58">
        <f t="shared" si="201"/>
        <v>0</v>
      </c>
      <c r="LB22" s="58">
        <f t="shared" si="202"/>
        <v>0</v>
      </c>
      <c r="LC22" s="59">
        <f t="shared" si="203"/>
        <v>0</v>
      </c>
      <c r="LD22" s="60">
        <v>7</v>
      </c>
      <c r="LE22" s="76">
        <v>16</v>
      </c>
      <c r="LF22" s="56" t="s">
        <v>57</v>
      </c>
      <c r="LG22" s="57">
        <f t="shared" si="204"/>
        <v>9</v>
      </c>
      <c r="LH22" s="57">
        <f t="shared" si="205"/>
        <v>8</v>
      </c>
      <c r="LI22" s="75">
        <f t="shared" si="206"/>
        <v>8</v>
      </c>
      <c r="LJ22" s="58">
        <f t="shared" si="207"/>
        <v>0</v>
      </c>
      <c r="LK22" s="58">
        <f t="shared" si="208"/>
        <v>0</v>
      </c>
      <c r="LL22" s="59">
        <f t="shared" si="209"/>
        <v>0</v>
      </c>
      <c r="LM22" s="60">
        <v>7</v>
      </c>
      <c r="LN22" s="76">
        <v>16</v>
      </c>
      <c r="LO22" s="56" t="s">
        <v>57</v>
      </c>
      <c r="LP22" s="57">
        <f t="shared" si="210"/>
        <v>9</v>
      </c>
      <c r="LQ22" s="57">
        <f t="shared" si="211"/>
        <v>8</v>
      </c>
      <c r="LR22" s="75">
        <f t="shared" si="212"/>
        <v>8</v>
      </c>
      <c r="LS22" s="58">
        <f t="shared" si="213"/>
        <v>0</v>
      </c>
      <c r="LT22" s="58">
        <f t="shared" si="214"/>
        <v>0</v>
      </c>
      <c r="LU22" s="59">
        <f t="shared" si="215"/>
        <v>0</v>
      </c>
      <c r="LV22" s="60">
        <v>7</v>
      </c>
      <c r="LW22" s="76">
        <v>16</v>
      </c>
      <c r="LX22" s="56" t="s">
        <v>57</v>
      </c>
      <c r="LY22" s="57">
        <f t="shared" si="216"/>
        <v>9</v>
      </c>
      <c r="LZ22" s="57">
        <f t="shared" si="217"/>
        <v>8</v>
      </c>
      <c r="MA22" s="75">
        <f t="shared" si="218"/>
        <v>8</v>
      </c>
      <c r="MB22" s="58">
        <f t="shared" si="219"/>
        <v>0</v>
      </c>
      <c r="MC22" s="58">
        <f t="shared" si="220"/>
        <v>0</v>
      </c>
      <c r="MD22" s="59">
        <f t="shared" si="221"/>
        <v>0</v>
      </c>
      <c r="ME22" s="60">
        <v>7</v>
      </c>
      <c r="MF22" s="76">
        <v>16</v>
      </c>
      <c r="MG22" s="56" t="s">
        <v>57</v>
      </c>
      <c r="MH22" s="57">
        <f t="shared" si="222"/>
        <v>9</v>
      </c>
      <c r="MI22" s="57">
        <f t="shared" si="223"/>
        <v>8</v>
      </c>
      <c r="MJ22" s="75">
        <f t="shared" si="224"/>
        <v>8</v>
      </c>
      <c r="MK22" s="58">
        <f t="shared" si="225"/>
        <v>0</v>
      </c>
      <c r="ML22" s="58">
        <f t="shared" si="226"/>
        <v>0</v>
      </c>
      <c r="MM22" s="59">
        <f t="shared" si="227"/>
        <v>0</v>
      </c>
      <c r="MN22" s="60">
        <v>7</v>
      </c>
      <c r="MO22" s="76">
        <v>16</v>
      </c>
      <c r="MP22" s="56" t="s">
        <v>57</v>
      </c>
      <c r="MQ22" s="57">
        <f t="shared" si="228"/>
        <v>9</v>
      </c>
      <c r="MR22" s="57">
        <f t="shared" si="229"/>
        <v>8</v>
      </c>
      <c r="MS22" s="75">
        <f t="shared" si="230"/>
        <v>8</v>
      </c>
      <c r="MT22" s="58">
        <f t="shared" si="231"/>
        <v>0</v>
      </c>
      <c r="MU22" s="58">
        <f t="shared" si="232"/>
        <v>0</v>
      </c>
      <c r="MV22" s="59">
        <f t="shared" si="233"/>
        <v>0</v>
      </c>
      <c r="MW22" s="60">
        <v>7</v>
      </c>
      <c r="MX22" s="76">
        <v>16</v>
      </c>
      <c r="MY22" s="56" t="s">
        <v>57</v>
      </c>
      <c r="MZ22" s="57">
        <f t="shared" si="234"/>
        <v>9</v>
      </c>
      <c r="NA22" s="57">
        <f t="shared" si="235"/>
        <v>8</v>
      </c>
      <c r="NB22" s="75">
        <f t="shared" si="236"/>
        <v>8</v>
      </c>
      <c r="NC22" s="58">
        <f t="shared" si="237"/>
        <v>0</v>
      </c>
      <c r="ND22" s="58">
        <f t="shared" si="238"/>
        <v>0</v>
      </c>
      <c r="NE22" s="59">
        <f t="shared" si="239"/>
        <v>0</v>
      </c>
      <c r="NF22" s="60">
        <v>7</v>
      </c>
      <c r="NG22" s="76">
        <v>16</v>
      </c>
      <c r="NH22" s="56" t="s">
        <v>57</v>
      </c>
      <c r="NI22" s="57">
        <f t="shared" si="240"/>
        <v>9</v>
      </c>
      <c r="NJ22" s="57">
        <f t="shared" si="241"/>
        <v>8</v>
      </c>
      <c r="NK22" s="75">
        <f t="shared" si="242"/>
        <v>8</v>
      </c>
      <c r="NL22" s="58">
        <f t="shared" si="243"/>
        <v>0</v>
      </c>
      <c r="NM22" s="58">
        <f t="shared" si="244"/>
        <v>0</v>
      </c>
      <c r="NN22" s="59">
        <f t="shared" si="245"/>
        <v>0</v>
      </c>
      <c r="NO22" s="60">
        <v>7</v>
      </c>
      <c r="NP22" s="76">
        <v>16</v>
      </c>
      <c r="NQ22" s="56" t="s">
        <v>57</v>
      </c>
      <c r="NR22" s="57">
        <f t="shared" si="246"/>
        <v>9</v>
      </c>
      <c r="NS22" s="57">
        <f t="shared" si="247"/>
        <v>8</v>
      </c>
      <c r="NT22" s="75">
        <f t="shared" si="248"/>
        <v>8</v>
      </c>
      <c r="NU22" s="58">
        <f t="shared" si="249"/>
        <v>0</v>
      </c>
      <c r="NV22" s="58">
        <f t="shared" si="250"/>
        <v>0</v>
      </c>
      <c r="NW22" s="59">
        <f t="shared" si="251"/>
        <v>0</v>
      </c>
      <c r="NX22" s="60">
        <v>7</v>
      </c>
      <c r="NY22" s="76">
        <v>16</v>
      </c>
      <c r="NZ22" s="56" t="s">
        <v>57</v>
      </c>
      <c r="OA22" s="57">
        <f t="shared" si="252"/>
        <v>9</v>
      </c>
      <c r="OB22" s="57">
        <f t="shared" si="253"/>
        <v>8</v>
      </c>
      <c r="OC22" s="75">
        <f t="shared" si="254"/>
        <v>8</v>
      </c>
      <c r="OD22" s="58">
        <f t="shared" si="255"/>
        <v>0</v>
      </c>
      <c r="OE22" s="58">
        <f t="shared" si="256"/>
        <v>0</v>
      </c>
      <c r="OF22" s="59">
        <f t="shared" si="257"/>
        <v>0</v>
      </c>
      <c r="OG22" s="60">
        <v>0</v>
      </c>
      <c r="OH22" s="76">
        <v>0</v>
      </c>
      <c r="OI22" s="56" t="s">
        <v>58</v>
      </c>
      <c r="OJ22" s="57">
        <f t="shared" si="258"/>
        <v>0</v>
      </c>
      <c r="OK22" s="57">
        <f t="shared" si="259"/>
        <v>0</v>
      </c>
      <c r="OL22" s="75">
        <f t="shared" si="260"/>
        <v>0</v>
      </c>
      <c r="OM22" s="58">
        <f t="shared" si="261"/>
        <v>0</v>
      </c>
      <c r="ON22" s="58">
        <f t="shared" si="262"/>
        <v>0</v>
      </c>
      <c r="OO22" s="59">
        <f t="shared" si="263"/>
        <v>0</v>
      </c>
      <c r="OP22" s="60">
        <v>7</v>
      </c>
      <c r="OQ22" s="76">
        <v>16</v>
      </c>
      <c r="OR22" s="56" t="s">
        <v>57</v>
      </c>
      <c r="OS22" s="57">
        <f t="shared" si="264"/>
        <v>9</v>
      </c>
      <c r="OT22" s="57">
        <f t="shared" si="265"/>
        <v>8</v>
      </c>
      <c r="OU22" s="75">
        <f t="shared" si="266"/>
        <v>8</v>
      </c>
      <c r="OV22" s="58">
        <f t="shared" si="267"/>
        <v>0</v>
      </c>
      <c r="OW22" s="58">
        <f t="shared" si="268"/>
        <v>0</v>
      </c>
      <c r="OX22" s="59">
        <f t="shared" si="269"/>
        <v>0</v>
      </c>
      <c r="OY22" s="60">
        <v>0</v>
      </c>
      <c r="OZ22" s="76">
        <v>0</v>
      </c>
      <c r="PA22" s="56" t="s">
        <v>59</v>
      </c>
      <c r="PB22" s="57">
        <f t="shared" si="270"/>
        <v>0</v>
      </c>
      <c r="PC22" s="57">
        <f t="shared" si="271"/>
        <v>0</v>
      </c>
      <c r="PD22" s="75">
        <f t="shared" si="272"/>
        <v>0</v>
      </c>
      <c r="PE22" s="58">
        <f t="shared" si="273"/>
        <v>0</v>
      </c>
      <c r="PF22" s="58">
        <f t="shared" si="274"/>
        <v>0</v>
      </c>
      <c r="PG22" s="59">
        <f t="shared" si="275"/>
        <v>0</v>
      </c>
      <c r="PH22" s="60">
        <v>7</v>
      </c>
      <c r="PI22" s="76">
        <v>16</v>
      </c>
      <c r="PJ22" s="56" t="s">
        <v>57</v>
      </c>
      <c r="PK22" s="57">
        <f t="shared" si="276"/>
        <v>9</v>
      </c>
      <c r="PL22" s="57">
        <f t="shared" si="277"/>
        <v>8</v>
      </c>
      <c r="PM22" s="75">
        <f t="shared" si="278"/>
        <v>8</v>
      </c>
      <c r="PN22" s="58">
        <f t="shared" si="279"/>
        <v>0</v>
      </c>
      <c r="PO22" s="58">
        <f t="shared" si="280"/>
        <v>0</v>
      </c>
      <c r="PP22" s="59">
        <f t="shared" si="281"/>
        <v>0</v>
      </c>
      <c r="PQ22" s="77"/>
      <c r="PR22" s="87">
        <f t="shared" si="282"/>
        <v>26</v>
      </c>
      <c r="PS22" s="88">
        <f t="shared" si="283"/>
        <v>3</v>
      </c>
      <c r="PT22" s="88">
        <f t="shared" si="284"/>
        <v>1</v>
      </c>
      <c r="PU22" s="89">
        <f t="shared" si="285"/>
        <v>30</v>
      </c>
      <c r="PV22" s="81">
        <f t="shared" si="286"/>
        <v>0</v>
      </c>
      <c r="PW22" s="90"/>
      <c r="PX22" s="90"/>
      <c r="PY22" s="81">
        <f t="shared" si="287"/>
        <v>0</v>
      </c>
      <c r="PZ22" s="90"/>
      <c r="QA22" s="90"/>
      <c r="QB22" s="83">
        <f t="shared" si="288"/>
        <v>0</v>
      </c>
      <c r="QC22" s="90"/>
      <c r="QD22" s="90"/>
      <c r="QE22" s="83">
        <f t="shared" si="289"/>
        <v>0</v>
      </c>
      <c r="QF22" s="90"/>
      <c r="QG22" s="90"/>
      <c r="QH22" s="83">
        <f t="shared" si="290"/>
        <v>0</v>
      </c>
      <c r="QI22" s="90"/>
      <c r="QJ22" s="90"/>
      <c r="QK22" s="83">
        <f t="shared" si="291"/>
        <v>0</v>
      </c>
      <c r="QL22" s="90"/>
      <c r="QM22" s="90"/>
      <c r="QN22" s="83">
        <f t="shared" si="292"/>
        <v>0</v>
      </c>
      <c r="QO22" s="90"/>
      <c r="QP22" s="90"/>
      <c r="QQ22" s="90">
        <f t="shared" si="293"/>
        <v>30</v>
      </c>
      <c r="QR22" s="90"/>
      <c r="QS22" s="91">
        <f t="shared" si="294"/>
        <v>52</v>
      </c>
      <c r="QT22" s="91">
        <f t="shared" si="295"/>
        <v>10</v>
      </c>
      <c r="QU22" s="91"/>
      <c r="QV22" s="92"/>
      <c r="QW22" s="92"/>
      <c r="QX22" s="92"/>
      <c r="QY22" s="92"/>
      <c r="QZ22" s="92"/>
      <c r="RA22" s="92"/>
      <c r="RB22" s="92"/>
      <c r="RC22" s="92"/>
      <c r="RD22" s="92"/>
      <c r="RE22" s="92"/>
      <c r="RF22" s="92"/>
      <c r="RG22" s="93">
        <v>11</v>
      </c>
    </row>
    <row r="23" spans="1:475" s="68" customFormat="1" ht="15.9" customHeight="1">
      <c r="A23" s="46">
        <f t="shared" si="296"/>
        <v>14</v>
      </c>
      <c r="B23" s="47" t="s">
        <v>86</v>
      </c>
      <c r="C23" s="74"/>
      <c r="D23" s="50" t="s">
        <v>53</v>
      </c>
      <c r="E23" s="50" t="s">
        <v>87</v>
      </c>
      <c r="F23" s="50" t="s">
        <v>55</v>
      </c>
      <c r="G23" s="51">
        <v>44319</v>
      </c>
      <c r="H23" s="51">
        <v>44321</v>
      </c>
      <c r="I23" s="51"/>
      <c r="J23" s="60">
        <v>7</v>
      </c>
      <c r="K23" s="57">
        <v>18</v>
      </c>
      <c r="L23" s="56" t="s">
        <v>57</v>
      </c>
      <c r="M23" s="57">
        <f t="shared" si="0"/>
        <v>11</v>
      </c>
      <c r="N23" s="57">
        <f t="shared" si="1"/>
        <v>10</v>
      </c>
      <c r="O23" s="75">
        <f t="shared" si="2"/>
        <v>8</v>
      </c>
      <c r="P23" s="58">
        <f t="shared" si="3"/>
        <v>2</v>
      </c>
      <c r="Q23" s="58">
        <f t="shared" si="4"/>
        <v>0</v>
      </c>
      <c r="R23" s="59">
        <f t="shared" si="5"/>
        <v>0</v>
      </c>
      <c r="S23" s="60">
        <v>0</v>
      </c>
      <c r="T23" s="57">
        <v>0</v>
      </c>
      <c r="U23" s="56" t="s">
        <v>58</v>
      </c>
      <c r="V23" s="57">
        <f t="shared" si="6"/>
        <v>0</v>
      </c>
      <c r="W23" s="57">
        <f t="shared" si="7"/>
        <v>0</v>
      </c>
      <c r="X23" s="75">
        <f t="shared" si="8"/>
        <v>0</v>
      </c>
      <c r="Y23" s="58">
        <f t="shared" si="9"/>
        <v>0</v>
      </c>
      <c r="Z23" s="58">
        <f t="shared" si="10"/>
        <v>0</v>
      </c>
      <c r="AA23" s="59">
        <f t="shared" si="11"/>
        <v>0</v>
      </c>
      <c r="AB23" s="60">
        <v>7</v>
      </c>
      <c r="AC23" s="57">
        <v>18</v>
      </c>
      <c r="AD23" s="56" t="s">
        <v>57</v>
      </c>
      <c r="AE23" s="57">
        <f t="shared" si="12"/>
        <v>11</v>
      </c>
      <c r="AF23" s="57">
        <f t="shared" si="13"/>
        <v>10</v>
      </c>
      <c r="AG23" s="75">
        <f t="shared" si="14"/>
        <v>8</v>
      </c>
      <c r="AH23" s="58">
        <f t="shared" si="15"/>
        <v>2</v>
      </c>
      <c r="AI23" s="58">
        <f t="shared" si="16"/>
        <v>0</v>
      </c>
      <c r="AJ23" s="59">
        <f t="shared" si="17"/>
        <v>0</v>
      </c>
      <c r="AK23" s="60">
        <v>7</v>
      </c>
      <c r="AL23" s="57">
        <v>18</v>
      </c>
      <c r="AM23" s="56" t="s">
        <v>57</v>
      </c>
      <c r="AN23" s="57">
        <f t="shared" si="18"/>
        <v>11</v>
      </c>
      <c r="AO23" s="57">
        <f t="shared" si="19"/>
        <v>10</v>
      </c>
      <c r="AP23" s="58">
        <f t="shared" si="20"/>
        <v>8</v>
      </c>
      <c r="AQ23" s="58">
        <f t="shared" si="21"/>
        <v>2</v>
      </c>
      <c r="AR23" s="58">
        <f t="shared" si="22"/>
        <v>0</v>
      </c>
      <c r="AS23" s="59">
        <f t="shared" si="23"/>
        <v>0</v>
      </c>
      <c r="AT23" s="60">
        <v>7</v>
      </c>
      <c r="AU23" s="57">
        <v>18</v>
      </c>
      <c r="AV23" s="56" t="s">
        <v>57</v>
      </c>
      <c r="AW23" s="57">
        <f t="shared" si="24"/>
        <v>11</v>
      </c>
      <c r="AX23" s="57">
        <f t="shared" si="25"/>
        <v>10</v>
      </c>
      <c r="AY23" s="58">
        <f t="shared" si="26"/>
        <v>8</v>
      </c>
      <c r="AZ23" s="58">
        <f t="shared" si="27"/>
        <v>2</v>
      </c>
      <c r="BA23" s="58">
        <f t="shared" si="28"/>
        <v>0</v>
      </c>
      <c r="BB23" s="59">
        <f t="shared" si="29"/>
        <v>0</v>
      </c>
      <c r="BC23" s="60">
        <v>7</v>
      </c>
      <c r="BD23" s="57">
        <v>18</v>
      </c>
      <c r="BE23" s="56" t="s">
        <v>57</v>
      </c>
      <c r="BF23" s="57">
        <f t="shared" si="30"/>
        <v>11</v>
      </c>
      <c r="BG23" s="57">
        <f t="shared" si="31"/>
        <v>10</v>
      </c>
      <c r="BH23" s="75">
        <f t="shared" si="32"/>
        <v>8</v>
      </c>
      <c r="BI23" s="58">
        <f t="shared" si="33"/>
        <v>2</v>
      </c>
      <c r="BJ23" s="58">
        <f t="shared" si="34"/>
        <v>0</v>
      </c>
      <c r="BK23" s="59">
        <f t="shared" si="35"/>
        <v>0</v>
      </c>
      <c r="BL23" s="60">
        <v>7</v>
      </c>
      <c r="BM23" s="57">
        <v>18</v>
      </c>
      <c r="BN23" s="56" t="s">
        <v>57</v>
      </c>
      <c r="BO23" s="57">
        <f t="shared" si="36"/>
        <v>11</v>
      </c>
      <c r="BP23" s="57">
        <f t="shared" si="37"/>
        <v>10</v>
      </c>
      <c r="BQ23" s="75">
        <f t="shared" si="38"/>
        <v>8</v>
      </c>
      <c r="BR23" s="58">
        <f t="shared" si="39"/>
        <v>2</v>
      </c>
      <c r="BS23" s="58">
        <f t="shared" si="40"/>
        <v>0</v>
      </c>
      <c r="BT23" s="59">
        <f t="shared" si="41"/>
        <v>0</v>
      </c>
      <c r="BU23" s="60">
        <v>7</v>
      </c>
      <c r="BV23" s="57">
        <v>18</v>
      </c>
      <c r="BW23" s="56" t="s">
        <v>57</v>
      </c>
      <c r="BX23" s="57">
        <f t="shared" si="42"/>
        <v>11</v>
      </c>
      <c r="BY23" s="57">
        <f t="shared" si="43"/>
        <v>10</v>
      </c>
      <c r="BZ23" s="75">
        <f t="shared" si="44"/>
        <v>8</v>
      </c>
      <c r="CA23" s="58">
        <f t="shared" si="45"/>
        <v>2</v>
      </c>
      <c r="CB23" s="58">
        <f t="shared" si="46"/>
        <v>0</v>
      </c>
      <c r="CC23" s="59">
        <f t="shared" si="47"/>
        <v>0</v>
      </c>
      <c r="CD23" s="60">
        <v>0</v>
      </c>
      <c r="CE23" s="57">
        <v>0</v>
      </c>
      <c r="CF23" s="56" t="s">
        <v>58</v>
      </c>
      <c r="CG23" s="57">
        <f t="shared" si="48"/>
        <v>0</v>
      </c>
      <c r="CH23" s="57">
        <f t="shared" si="49"/>
        <v>0</v>
      </c>
      <c r="CI23" s="75">
        <f t="shared" si="50"/>
        <v>0</v>
      </c>
      <c r="CJ23" s="58">
        <f t="shared" si="51"/>
        <v>0</v>
      </c>
      <c r="CK23" s="58">
        <f t="shared" si="52"/>
        <v>0</v>
      </c>
      <c r="CL23" s="59">
        <f t="shared" si="53"/>
        <v>0</v>
      </c>
      <c r="CM23" s="60">
        <v>7</v>
      </c>
      <c r="CN23" s="57">
        <v>18</v>
      </c>
      <c r="CO23" s="56" t="s">
        <v>57</v>
      </c>
      <c r="CP23" s="57">
        <f t="shared" si="54"/>
        <v>11</v>
      </c>
      <c r="CQ23" s="57">
        <f t="shared" si="55"/>
        <v>10</v>
      </c>
      <c r="CR23" s="75">
        <f t="shared" si="56"/>
        <v>8</v>
      </c>
      <c r="CS23" s="58">
        <f t="shared" si="57"/>
        <v>2</v>
      </c>
      <c r="CT23" s="58">
        <f t="shared" si="58"/>
        <v>0</v>
      </c>
      <c r="CU23" s="59">
        <f t="shared" si="59"/>
        <v>0</v>
      </c>
      <c r="CV23" s="60">
        <v>7</v>
      </c>
      <c r="CW23" s="57">
        <v>18</v>
      </c>
      <c r="CX23" s="56" t="s">
        <v>57</v>
      </c>
      <c r="CY23" s="57">
        <f t="shared" si="60"/>
        <v>11</v>
      </c>
      <c r="CZ23" s="57">
        <f t="shared" si="61"/>
        <v>10</v>
      </c>
      <c r="DA23" s="58">
        <f t="shared" si="62"/>
        <v>8</v>
      </c>
      <c r="DB23" s="58">
        <f t="shared" si="63"/>
        <v>2</v>
      </c>
      <c r="DC23" s="58">
        <f t="shared" si="64"/>
        <v>0</v>
      </c>
      <c r="DD23" s="59">
        <f t="shared" si="65"/>
        <v>0</v>
      </c>
      <c r="DE23" s="60">
        <v>7</v>
      </c>
      <c r="DF23" s="57">
        <v>18</v>
      </c>
      <c r="DG23" s="56" t="s">
        <v>57</v>
      </c>
      <c r="DH23" s="57">
        <f t="shared" si="66"/>
        <v>11</v>
      </c>
      <c r="DI23" s="57">
        <f t="shared" si="67"/>
        <v>10</v>
      </c>
      <c r="DJ23" s="58">
        <f t="shared" si="68"/>
        <v>8</v>
      </c>
      <c r="DK23" s="58">
        <f t="shared" si="69"/>
        <v>2</v>
      </c>
      <c r="DL23" s="58">
        <f t="shared" si="70"/>
        <v>0</v>
      </c>
      <c r="DM23" s="59">
        <f t="shared" si="71"/>
        <v>0</v>
      </c>
      <c r="DN23" s="60">
        <v>7</v>
      </c>
      <c r="DO23" s="57">
        <v>18</v>
      </c>
      <c r="DP23" s="56" t="s">
        <v>57</v>
      </c>
      <c r="DQ23" s="57">
        <f t="shared" si="72"/>
        <v>11</v>
      </c>
      <c r="DR23" s="57">
        <f t="shared" si="73"/>
        <v>10</v>
      </c>
      <c r="DS23" s="75">
        <f t="shared" si="74"/>
        <v>8</v>
      </c>
      <c r="DT23" s="58">
        <f t="shared" si="75"/>
        <v>2</v>
      </c>
      <c r="DU23" s="58">
        <f t="shared" si="76"/>
        <v>0</v>
      </c>
      <c r="DV23" s="59">
        <f t="shared" si="77"/>
        <v>0</v>
      </c>
      <c r="DW23" s="60">
        <v>7</v>
      </c>
      <c r="DX23" s="57">
        <v>18</v>
      </c>
      <c r="DY23" s="56" t="s">
        <v>57</v>
      </c>
      <c r="DZ23" s="57">
        <f t="shared" si="78"/>
        <v>11</v>
      </c>
      <c r="EA23" s="57">
        <f t="shared" si="79"/>
        <v>10</v>
      </c>
      <c r="EB23" s="75">
        <f t="shared" si="80"/>
        <v>8</v>
      </c>
      <c r="EC23" s="58">
        <f t="shared" si="81"/>
        <v>2</v>
      </c>
      <c r="ED23" s="58">
        <f t="shared" si="82"/>
        <v>0</v>
      </c>
      <c r="EE23" s="59">
        <f t="shared" si="83"/>
        <v>0</v>
      </c>
      <c r="EF23" s="60">
        <v>7</v>
      </c>
      <c r="EG23" s="57">
        <v>18</v>
      </c>
      <c r="EH23" s="56" t="s">
        <v>57</v>
      </c>
      <c r="EI23" s="57">
        <f t="shared" si="84"/>
        <v>11</v>
      </c>
      <c r="EJ23" s="57">
        <f t="shared" si="85"/>
        <v>10</v>
      </c>
      <c r="EK23" s="75">
        <f t="shared" si="86"/>
        <v>8</v>
      </c>
      <c r="EL23" s="58">
        <f t="shared" si="87"/>
        <v>2</v>
      </c>
      <c r="EM23" s="58">
        <f t="shared" si="88"/>
        <v>0</v>
      </c>
      <c r="EN23" s="59">
        <f t="shared" si="89"/>
        <v>0</v>
      </c>
      <c r="EO23" s="60">
        <v>0</v>
      </c>
      <c r="EP23" s="57">
        <v>0</v>
      </c>
      <c r="EQ23" s="56" t="s">
        <v>58</v>
      </c>
      <c r="ER23" s="57">
        <f t="shared" si="90"/>
        <v>0</v>
      </c>
      <c r="ES23" s="57">
        <f t="shared" si="91"/>
        <v>0</v>
      </c>
      <c r="ET23" s="75">
        <f t="shared" si="92"/>
        <v>0</v>
      </c>
      <c r="EU23" s="58">
        <f t="shared" si="93"/>
        <v>0</v>
      </c>
      <c r="EV23" s="58">
        <f t="shared" si="94"/>
        <v>0</v>
      </c>
      <c r="EW23" s="59">
        <f t="shared" si="95"/>
        <v>0</v>
      </c>
      <c r="EX23" s="60">
        <v>0</v>
      </c>
      <c r="EY23" s="57">
        <v>0</v>
      </c>
      <c r="EZ23" s="56" t="s">
        <v>67</v>
      </c>
      <c r="FA23" s="57">
        <f t="shared" si="96"/>
        <v>0</v>
      </c>
      <c r="FB23" s="57">
        <f t="shared" si="97"/>
        <v>0</v>
      </c>
      <c r="FC23" s="75">
        <f t="shared" si="98"/>
        <v>0</v>
      </c>
      <c r="FD23" s="58">
        <f t="shared" si="99"/>
        <v>0</v>
      </c>
      <c r="FE23" s="58">
        <f t="shared" si="100"/>
        <v>0</v>
      </c>
      <c r="FF23" s="59">
        <f t="shared" si="101"/>
        <v>0</v>
      </c>
      <c r="FG23" s="60">
        <v>7</v>
      </c>
      <c r="FH23" s="57">
        <v>17.5</v>
      </c>
      <c r="FI23" s="56" t="s">
        <v>57</v>
      </c>
      <c r="FJ23" s="57">
        <f t="shared" si="102"/>
        <v>10.5</v>
      </c>
      <c r="FK23" s="57">
        <f t="shared" si="103"/>
        <v>9.5</v>
      </c>
      <c r="FL23" s="75">
        <f t="shared" si="104"/>
        <v>8</v>
      </c>
      <c r="FM23" s="58">
        <f t="shared" si="105"/>
        <v>1.5</v>
      </c>
      <c r="FN23" s="58">
        <f t="shared" si="106"/>
        <v>0</v>
      </c>
      <c r="FO23" s="59">
        <f t="shared" si="107"/>
        <v>0</v>
      </c>
      <c r="FP23" s="60">
        <v>7.5</v>
      </c>
      <c r="FQ23" s="76">
        <v>18</v>
      </c>
      <c r="FR23" s="56" t="s">
        <v>57</v>
      </c>
      <c r="FS23" s="57">
        <f t="shared" si="108"/>
        <v>10.5</v>
      </c>
      <c r="FT23" s="57">
        <f t="shared" si="109"/>
        <v>9.5</v>
      </c>
      <c r="FU23" s="58">
        <f t="shared" si="110"/>
        <v>8</v>
      </c>
      <c r="FV23" s="58">
        <f t="shared" si="111"/>
        <v>1.5</v>
      </c>
      <c r="FW23" s="58">
        <f t="shared" si="112"/>
        <v>0</v>
      </c>
      <c r="FX23" s="59">
        <f t="shared" si="113"/>
        <v>0</v>
      </c>
      <c r="FY23" s="60">
        <v>7</v>
      </c>
      <c r="FZ23" s="57">
        <v>18</v>
      </c>
      <c r="GA23" s="56" t="s">
        <v>57</v>
      </c>
      <c r="GB23" s="57">
        <f t="shared" si="114"/>
        <v>11</v>
      </c>
      <c r="GC23" s="57">
        <f t="shared" si="115"/>
        <v>10</v>
      </c>
      <c r="GD23" s="75">
        <f t="shared" si="116"/>
        <v>8</v>
      </c>
      <c r="GE23" s="58">
        <f t="shared" si="117"/>
        <v>2</v>
      </c>
      <c r="GF23" s="58">
        <f t="shared" si="118"/>
        <v>0</v>
      </c>
      <c r="GG23" s="59">
        <f t="shared" si="119"/>
        <v>0</v>
      </c>
      <c r="GH23" s="60">
        <v>7</v>
      </c>
      <c r="GI23" s="57">
        <v>19</v>
      </c>
      <c r="GJ23" s="56" t="s">
        <v>57</v>
      </c>
      <c r="GK23" s="57">
        <f t="shared" si="120"/>
        <v>12</v>
      </c>
      <c r="GL23" s="57">
        <f t="shared" si="121"/>
        <v>11</v>
      </c>
      <c r="GM23" s="75">
        <f t="shared" si="122"/>
        <v>8</v>
      </c>
      <c r="GN23" s="58">
        <f t="shared" si="123"/>
        <v>2</v>
      </c>
      <c r="GO23" s="58">
        <f t="shared" si="124"/>
        <v>1</v>
      </c>
      <c r="GP23" s="59">
        <f t="shared" si="125"/>
        <v>0</v>
      </c>
      <c r="GQ23" s="60">
        <v>7</v>
      </c>
      <c r="GR23" s="57">
        <v>18</v>
      </c>
      <c r="GS23" s="56" t="s">
        <v>57</v>
      </c>
      <c r="GT23" s="57">
        <f t="shared" si="126"/>
        <v>11</v>
      </c>
      <c r="GU23" s="57">
        <f t="shared" si="127"/>
        <v>10</v>
      </c>
      <c r="GV23" s="75">
        <f t="shared" si="128"/>
        <v>8</v>
      </c>
      <c r="GW23" s="58">
        <f t="shared" si="129"/>
        <v>2</v>
      </c>
      <c r="GX23" s="58">
        <f t="shared" si="130"/>
        <v>0</v>
      </c>
      <c r="GY23" s="59">
        <f t="shared" si="131"/>
        <v>0</v>
      </c>
      <c r="GZ23" s="60">
        <v>0</v>
      </c>
      <c r="HA23" s="76">
        <v>0</v>
      </c>
      <c r="HB23" s="56" t="s">
        <v>58</v>
      </c>
      <c r="HC23" s="57">
        <f t="shared" si="132"/>
        <v>0</v>
      </c>
      <c r="HD23" s="57">
        <f t="shared" si="133"/>
        <v>0</v>
      </c>
      <c r="HE23" s="75">
        <f t="shared" si="134"/>
        <v>0</v>
      </c>
      <c r="HF23" s="58">
        <f t="shared" si="135"/>
        <v>0</v>
      </c>
      <c r="HG23" s="58">
        <f t="shared" si="136"/>
        <v>0</v>
      </c>
      <c r="HH23" s="59">
        <f t="shared" si="137"/>
        <v>0</v>
      </c>
      <c r="HI23" s="60">
        <v>0</v>
      </c>
      <c r="HJ23" s="57">
        <v>0</v>
      </c>
      <c r="HK23" s="56" t="s">
        <v>67</v>
      </c>
      <c r="HL23" s="57">
        <f t="shared" si="138"/>
        <v>0</v>
      </c>
      <c r="HM23" s="57">
        <f t="shared" si="139"/>
        <v>0</v>
      </c>
      <c r="HN23" s="75">
        <f t="shared" si="140"/>
        <v>0</v>
      </c>
      <c r="HO23" s="58">
        <f t="shared" si="141"/>
        <v>0</v>
      </c>
      <c r="HP23" s="58">
        <f t="shared" si="142"/>
        <v>0</v>
      </c>
      <c r="HQ23" s="59">
        <f t="shared" si="143"/>
        <v>0</v>
      </c>
      <c r="HR23" s="60">
        <v>0</v>
      </c>
      <c r="HS23" s="57">
        <v>0</v>
      </c>
      <c r="HT23" s="56" t="s">
        <v>67</v>
      </c>
      <c r="HU23" s="57">
        <f t="shared" si="144"/>
        <v>0</v>
      </c>
      <c r="HV23" s="57">
        <f t="shared" si="145"/>
        <v>0</v>
      </c>
      <c r="HW23" s="75">
        <f t="shared" si="146"/>
        <v>0</v>
      </c>
      <c r="HX23" s="58">
        <f t="shared" si="147"/>
        <v>0</v>
      </c>
      <c r="HY23" s="58">
        <f t="shared" si="148"/>
        <v>0</v>
      </c>
      <c r="HZ23" s="59">
        <f t="shared" si="149"/>
        <v>0</v>
      </c>
      <c r="IA23" s="60">
        <v>7</v>
      </c>
      <c r="IB23" s="57">
        <v>18</v>
      </c>
      <c r="IC23" s="56" t="s">
        <v>57</v>
      </c>
      <c r="ID23" s="57">
        <f t="shared" si="150"/>
        <v>11</v>
      </c>
      <c r="IE23" s="57">
        <f t="shared" si="151"/>
        <v>10</v>
      </c>
      <c r="IF23" s="75">
        <f t="shared" si="152"/>
        <v>8</v>
      </c>
      <c r="IG23" s="58">
        <f t="shared" si="153"/>
        <v>2</v>
      </c>
      <c r="IH23" s="58">
        <f t="shared" si="154"/>
        <v>0</v>
      </c>
      <c r="II23" s="59">
        <f t="shared" si="155"/>
        <v>0</v>
      </c>
      <c r="IJ23" s="60">
        <v>7</v>
      </c>
      <c r="IK23" s="57">
        <v>18</v>
      </c>
      <c r="IL23" s="56" t="s">
        <v>57</v>
      </c>
      <c r="IM23" s="57">
        <f t="shared" si="156"/>
        <v>11</v>
      </c>
      <c r="IN23" s="57">
        <f t="shared" si="157"/>
        <v>10</v>
      </c>
      <c r="IO23" s="75">
        <f t="shared" si="158"/>
        <v>8</v>
      </c>
      <c r="IP23" s="58">
        <f t="shared" si="159"/>
        <v>2</v>
      </c>
      <c r="IQ23" s="58">
        <f t="shared" si="160"/>
        <v>0</v>
      </c>
      <c r="IR23" s="59">
        <f t="shared" si="161"/>
        <v>0</v>
      </c>
      <c r="IS23" s="60">
        <v>7</v>
      </c>
      <c r="IT23" s="57">
        <v>18</v>
      </c>
      <c r="IU23" s="56" t="s">
        <v>57</v>
      </c>
      <c r="IV23" s="57">
        <f t="shared" si="162"/>
        <v>11</v>
      </c>
      <c r="IW23" s="57">
        <f t="shared" si="163"/>
        <v>10</v>
      </c>
      <c r="IX23" s="75">
        <f t="shared" si="164"/>
        <v>8</v>
      </c>
      <c r="IY23" s="58">
        <f t="shared" si="165"/>
        <v>2</v>
      </c>
      <c r="IZ23" s="58">
        <f t="shared" si="166"/>
        <v>0</v>
      </c>
      <c r="JA23" s="59">
        <f t="shared" si="167"/>
        <v>0</v>
      </c>
      <c r="JB23" s="60">
        <v>7</v>
      </c>
      <c r="JC23" s="57">
        <v>18</v>
      </c>
      <c r="JD23" s="56" t="s">
        <v>57</v>
      </c>
      <c r="JE23" s="57">
        <f t="shared" si="168"/>
        <v>11</v>
      </c>
      <c r="JF23" s="57">
        <f t="shared" si="169"/>
        <v>10</v>
      </c>
      <c r="JG23" s="75">
        <f t="shared" si="170"/>
        <v>8</v>
      </c>
      <c r="JH23" s="58">
        <f t="shared" si="171"/>
        <v>2</v>
      </c>
      <c r="JI23" s="58">
        <f t="shared" si="172"/>
        <v>0</v>
      </c>
      <c r="JJ23" s="59">
        <f t="shared" si="173"/>
        <v>0</v>
      </c>
      <c r="JK23" s="60">
        <v>0</v>
      </c>
      <c r="JL23" s="76">
        <v>0</v>
      </c>
      <c r="JM23" s="56" t="s">
        <v>58</v>
      </c>
      <c r="JN23" s="57">
        <f t="shared" si="174"/>
        <v>0</v>
      </c>
      <c r="JO23" s="57">
        <f t="shared" si="175"/>
        <v>0</v>
      </c>
      <c r="JP23" s="75">
        <f t="shared" si="176"/>
        <v>0</v>
      </c>
      <c r="JQ23" s="58">
        <f t="shared" si="177"/>
        <v>0</v>
      </c>
      <c r="JR23" s="58">
        <f t="shared" si="178"/>
        <v>0</v>
      </c>
      <c r="JS23" s="59">
        <f t="shared" si="179"/>
        <v>0</v>
      </c>
      <c r="JT23" s="60">
        <v>7</v>
      </c>
      <c r="JU23" s="57">
        <v>18</v>
      </c>
      <c r="JV23" s="56" t="s">
        <v>57</v>
      </c>
      <c r="JW23" s="57">
        <f t="shared" si="180"/>
        <v>11</v>
      </c>
      <c r="JX23" s="57">
        <f t="shared" si="181"/>
        <v>10</v>
      </c>
      <c r="JY23" s="75">
        <f t="shared" si="182"/>
        <v>8</v>
      </c>
      <c r="JZ23" s="58">
        <f t="shared" si="183"/>
        <v>2</v>
      </c>
      <c r="KA23" s="58">
        <f t="shared" si="184"/>
        <v>0</v>
      </c>
      <c r="KB23" s="59">
        <f t="shared" si="185"/>
        <v>0</v>
      </c>
      <c r="KC23" s="60">
        <v>7</v>
      </c>
      <c r="KD23" s="76">
        <v>16</v>
      </c>
      <c r="KE23" s="56" t="s">
        <v>57</v>
      </c>
      <c r="KF23" s="57">
        <f t="shared" si="186"/>
        <v>9</v>
      </c>
      <c r="KG23" s="57">
        <f t="shared" si="187"/>
        <v>8</v>
      </c>
      <c r="KH23" s="75">
        <f t="shared" si="188"/>
        <v>8</v>
      </c>
      <c r="KI23" s="58">
        <f t="shared" si="189"/>
        <v>0</v>
      </c>
      <c r="KJ23" s="58">
        <f t="shared" si="190"/>
        <v>0</v>
      </c>
      <c r="KK23" s="59">
        <f t="shared" si="191"/>
        <v>0</v>
      </c>
      <c r="KL23" s="60">
        <v>7</v>
      </c>
      <c r="KM23" s="76">
        <v>16</v>
      </c>
      <c r="KN23" s="56" t="s">
        <v>57</v>
      </c>
      <c r="KO23" s="57">
        <f t="shared" si="192"/>
        <v>9</v>
      </c>
      <c r="KP23" s="57">
        <f t="shared" si="193"/>
        <v>8</v>
      </c>
      <c r="KQ23" s="75">
        <f t="shared" si="194"/>
        <v>8</v>
      </c>
      <c r="KR23" s="58">
        <f t="shared" si="195"/>
        <v>0</v>
      </c>
      <c r="KS23" s="58">
        <f t="shared" si="196"/>
        <v>0</v>
      </c>
      <c r="KT23" s="59">
        <f t="shared" si="197"/>
        <v>0</v>
      </c>
      <c r="KU23" s="60">
        <v>7</v>
      </c>
      <c r="KV23" s="76">
        <v>16</v>
      </c>
      <c r="KW23" s="56" t="s">
        <v>57</v>
      </c>
      <c r="KX23" s="57">
        <f t="shared" si="198"/>
        <v>9</v>
      </c>
      <c r="KY23" s="57">
        <f t="shared" si="199"/>
        <v>8</v>
      </c>
      <c r="KZ23" s="75">
        <f t="shared" si="200"/>
        <v>8</v>
      </c>
      <c r="LA23" s="58">
        <f t="shared" si="201"/>
        <v>0</v>
      </c>
      <c r="LB23" s="58">
        <f t="shared" si="202"/>
        <v>0</v>
      </c>
      <c r="LC23" s="59">
        <f t="shared" si="203"/>
        <v>0</v>
      </c>
      <c r="LD23" s="60">
        <v>7</v>
      </c>
      <c r="LE23" s="76">
        <v>16</v>
      </c>
      <c r="LF23" s="56" t="s">
        <v>57</v>
      </c>
      <c r="LG23" s="57">
        <f t="shared" si="204"/>
        <v>9</v>
      </c>
      <c r="LH23" s="57">
        <f t="shared" si="205"/>
        <v>8</v>
      </c>
      <c r="LI23" s="75">
        <f t="shared" si="206"/>
        <v>8</v>
      </c>
      <c r="LJ23" s="58">
        <f t="shared" si="207"/>
        <v>0</v>
      </c>
      <c r="LK23" s="58">
        <f t="shared" si="208"/>
        <v>0</v>
      </c>
      <c r="LL23" s="59">
        <f t="shared" si="209"/>
        <v>0</v>
      </c>
      <c r="LM23" s="60">
        <v>7</v>
      </c>
      <c r="LN23" s="76">
        <v>16</v>
      </c>
      <c r="LO23" s="56" t="s">
        <v>57</v>
      </c>
      <c r="LP23" s="57">
        <f t="shared" si="210"/>
        <v>9</v>
      </c>
      <c r="LQ23" s="57">
        <f t="shared" si="211"/>
        <v>8</v>
      </c>
      <c r="LR23" s="75">
        <f t="shared" si="212"/>
        <v>8</v>
      </c>
      <c r="LS23" s="58">
        <f t="shared" si="213"/>
        <v>0</v>
      </c>
      <c r="LT23" s="58">
        <f t="shared" si="214"/>
        <v>0</v>
      </c>
      <c r="LU23" s="59">
        <f t="shared" si="215"/>
        <v>0</v>
      </c>
      <c r="LV23" s="60">
        <v>7</v>
      </c>
      <c r="LW23" s="76">
        <v>16</v>
      </c>
      <c r="LX23" s="56" t="s">
        <v>57</v>
      </c>
      <c r="LY23" s="57">
        <f t="shared" si="216"/>
        <v>9</v>
      </c>
      <c r="LZ23" s="57">
        <f t="shared" si="217"/>
        <v>8</v>
      </c>
      <c r="MA23" s="75">
        <f t="shared" si="218"/>
        <v>8</v>
      </c>
      <c r="MB23" s="58">
        <f t="shared" si="219"/>
        <v>0</v>
      </c>
      <c r="MC23" s="58">
        <f t="shared" si="220"/>
        <v>0</v>
      </c>
      <c r="MD23" s="59">
        <f t="shared" si="221"/>
        <v>0</v>
      </c>
      <c r="ME23" s="60">
        <v>7</v>
      </c>
      <c r="MF23" s="76">
        <v>16</v>
      </c>
      <c r="MG23" s="56" t="s">
        <v>57</v>
      </c>
      <c r="MH23" s="57">
        <f t="shared" si="222"/>
        <v>9</v>
      </c>
      <c r="MI23" s="57">
        <f t="shared" si="223"/>
        <v>8</v>
      </c>
      <c r="MJ23" s="75">
        <f t="shared" si="224"/>
        <v>8</v>
      </c>
      <c r="MK23" s="58">
        <f t="shared" si="225"/>
        <v>0</v>
      </c>
      <c r="ML23" s="58">
        <f t="shared" si="226"/>
        <v>0</v>
      </c>
      <c r="MM23" s="59">
        <f t="shared" si="227"/>
        <v>0</v>
      </c>
      <c r="MN23" s="60">
        <v>7</v>
      </c>
      <c r="MO23" s="76">
        <v>16</v>
      </c>
      <c r="MP23" s="56" t="s">
        <v>57</v>
      </c>
      <c r="MQ23" s="57">
        <f t="shared" si="228"/>
        <v>9</v>
      </c>
      <c r="MR23" s="57">
        <f t="shared" si="229"/>
        <v>8</v>
      </c>
      <c r="MS23" s="75">
        <f t="shared" si="230"/>
        <v>8</v>
      </c>
      <c r="MT23" s="58">
        <f t="shared" si="231"/>
        <v>0</v>
      </c>
      <c r="MU23" s="58">
        <f t="shared" si="232"/>
        <v>0</v>
      </c>
      <c r="MV23" s="59">
        <f t="shared" si="233"/>
        <v>0</v>
      </c>
      <c r="MW23" s="60">
        <v>7</v>
      </c>
      <c r="MX23" s="76">
        <v>16</v>
      </c>
      <c r="MY23" s="56" t="s">
        <v>57</v>
      </c>
      <c r="MZ23" s="57">
        <f t="shared" si="234"/>
        <v>9</v>
      </c>
      <c r="NA23" s="57">
        <f t="shared" si="235"/>
        <v>8</v>
      </c>
      <c r="NB23" s="75">
        <f t="shared" si="236"/>
        <v>8</v>
      </c>
      <c r="NC23" s="58">
        <f t="shared" si="237"/>
        <v>0</v>
      </c>
      <c r="ND23" s="58">
        <f t="shared" si="238"/>
        <v>0</v>
      </c>
      <c r="NE23" s="59">
        <f t="shared" si="239"/>
        <v>0</v>
      </c>
      <c r="NF23" s="60">
        <v>7</v>
      </c>
      <c r="NG23" s="76">
        <v>16</v>
      </c>
      <c r="NH23" s="56" t="s">
        <v>57</v>
      </c>
      <c r="NI23" s="57">
        <f t="shared" si="240"/>
        <v>9</v>
      </c>
      <c r="NJ23" s="57">
        <f t="shared" si="241"/>
        <v>8</v>
      </c>
      <c r="NK23" s="75">
        <f t="shared" si="242"/>
        <v>8</v>
      </c>
      <c r="NL23" s="58">
        <f t="shared" si="243"/>
        <v>0</v>
      </c>
      <c r="NM23" s="58">
        <f t="shared" si="244"/>
        <v>0</v>
      </c>
      <c r="NN23" s="59">
        <f t="shared" si="245"/>
        <v>0</v>
      </c>
      <c r="NO23" s="60">
        <v>7</v>
      </c>
      <c r="NP23" s="76">
        <v>16</v>
      </c>
      <c r="NQ23" s="56" t="s">
        <v>57</v>
      </c>
      <c r="NR23" s="57">
        <f t="shared" si="246"/>
        <v>9</v>
      </c>
      <c r="NS23" s="57">
        <f t="shared" si="247"/>
        <v>8</v>
      </c>
      <c r="NT23" s="75">
        <f t="shared" si="248"/>
        <v>8</v>
      </c>
      <c r="NU23" s="58">
        <f t="shared" si="249"/>
        <v>0</v>
      </c>
      <c r="NV23" s="58">
        <f t="shared" si="250"/>
        <v>0</v>
      </c>
      <c r="NW23" s="59">
        <f t="shared" si="251"/>
        <v>0</v>
      </c>
      <c r="NX23" s="60">
        <v>7</v>
      </c>
      <c r="NY23" s="76">
        <v>16</v>
      </c>
      <c r="NZ23" s="56" t="s">
        <v>57</v>
      </c>
      <c r="OA23" s="57">
        <f t="shared" si="252"/>
        <v>9</v>
      </c>
      <c r="OB23" s="57">
        <f t="shared" si="253"/>
        <v>8</v>
      </c>
      <c r="OC23" s="75">
        <f t="shared" si="254"/>
        <v>8</v>
      </c>
      <c r="OD23" s="58">
        <f t="shared" si="255"/>
        <v>0</v>
      </c>
      <c r="OE23" s="58">
        <f t="shared" si="256"/>
        <v>0</v>
      </c>
      <c r="OF23" s="59">
        <f t="shared" si="257"/>
        <v>0</v>
      </c>
      <c r="OG23" s="60">
        <v>0</v>
      </c>
      <c r="OH23" s="76">
        <v>0</v>
      </c>
      <c r="OI23" s="56" t="s">
        <v>58</v>
      </c>
      <c r="OJ23" s="57">
        <f t="shared" si="258"/>
        <v>0</v>
      </c>
      <c r="OK23" s="57">
        <f t="shared" si="259"/>
        <v>0</v>
      </c>
      <c r="OL23" s="75">
        <f t="shared" si="260"/>
        <v>0</v>
      </c>
      <c r="OM23" s="58">
        <f t="shared" si="261"/>
        <v>0</v>
      </c>
      <c r="ON23" s="58">
        <f t="shared" si="262"/>
        <v>0</v>
      </c>
      <c r="OO23" s="59">
        <f t="shared" si="263"/>
        <v>0</v>
      </c>
      <c r="OP23" s="60">
        <v>7</v>
      </c>
      <c r="OQ23" s="76">
        <v>16</v>
      </c>
      <c r="OR23" s="56" t="s">
        <v>57</v>
      </c>
      <c r="OS23" s="57">
        <f t="shared" si="264"/>
        <v>9</v>
      </c>
      <c r="OT23" s="57">
        <f t="shared" si="265"/>
        <v>8</v>
      </c>
      <c r="OU23" s="75">
        <f t="shared" si="266"/>
        <v>8</v>
      </c>
      <c r="OV23" s="58">
        <f t="shared" si="267"/>
        <v>0</v>
      </c>
      <c r="OW23" s="58">
        <f t="shared" si="268"/>
        <v>0</v>
      </c>
      <c r="OX23" s="59">
        <f t="shared" si="269"/>
        <v>0</v>
      </c>
      <c r="OY23" s="60">
        <v>0</v>
      </c>
      <c r="OZ23" s="76">
        <v>0</v>
      </c>
      <c r="PA23" s="56" t="s">
        <v>59</v>
      </c>
      <c r="PB23" s="57">
        <f t="shared" si="270"/>
        <v>0</v>
      </c>
      <c r="PC23" s="57">
        <f t="shared" si="271"/>
        <v>0</v>
      </c>
      <c r="PD23" s="75">
        <f t="shared" si="272"/>
        <v>0</v>
      </c>
      <c r="PE23" s="58">
        <f t="shared" si="273"/>
        <v>0</v>
      </c>
      <c r="PF23" s="58">
        <f t="shared" si="274"/>
        <v>0</v>
      </c>
      <c r="PG23" s="59">
        <f t="shared" si="275"/>
        <v>0</v>
      </c>
      <c r="PH23" s="60">
        <v>7</v>
      </c>
      <c r="PI23" s="76">
        <v>16</v>
      </c>
      <c r="PJ23" s="56" t="s">
        <v>57</v>
      </c>
      <c r="PK23" s="57">
        <f t="shared" si="276"/>
        <v>9</v>
      </c>
      <c r="PL23" s="57">
        <f t="shared" si="277"/>
        <v>8</v>
      </c>
      <c r="PM23" s="75">
        <f t="shared" si="278"/>
        <v>8</v>
      </c>
      <c r="PN23" s="58">
        <f t="shared" si="279"/>
        <v>0</v>
      </c>
      <c r="PO23" s="58">
        <f t="shared" si="280"/>
        <v>0</v>
      </c>
      <c r="PP23" s="59">
        <f t="shared" si="281"/>
        <v>0</v>
      </c>
      <c r="PQ23" s="77"/>
      <c r="PR23" s="87">
        <f t="shared" si="282"/>
        <v>24</v>
      </c>
      <c r="PS23" s="88">
        <f t="shared" si="283"/>
        <v>3</v>
      </c>
      <c r="PT23" s="88">
        <f t="shared" si="284"/>
        <v>1</v>
      </c>
      <c r="PU23" s="89">
        <f t="shared" si="285"/>
        <v>28</v>
      </c>
      <c r="PV23" s="81">
        <f t="shared" si="286"/>
        <v>0</v>
      </c>
      <c r="PW23" s="90"/>
      <c r="PX23" s="90"/>
      <c r="PY23" s="81">
        <f t="shared" si="287"/>
        <v>0</v>
      </c>
      <c r="PZ23" s="90"/>
      <c r="QA23" s="90"/>
      <c r="QB23" s="83">
        <f t="shared" si="288"/>
        <v>0</v>
      </c>
      <c r="QC23" s="90"/>
      <c r="QD23" s="90"/>
      <c r="QE23" s="83">
        <f t="shared" si="289"/>
        <v>0</v>
      </c>
      <c r="QF23" s="90"/>
      <c r="QG23" s="90"/>
      <c r="QH23" s="83">
        <f t="shared" si="290"/>
        <v>0</v>
      </c>
      <c r="QI23" s="90"/>
      <c r="QJ23" s="90"/>
      <c r="QK23" s="83">
        <f t="shared" si="291"/>
        <v>2</v>
      </c>
      <c r="QL23" s="94">
        <v>44354</v>
      </c>
      <c r="QM23" s="94">
        <v>44355</v>
      </c>
      <c r="QN23" s="83">
        <f t="shared" si="292"/>
        <v>1</v>
      </c>
      <c r="QO23" s="90"/>
      <c r="QP23" s="90"/>
      <c r="QQ23" s="90">
        <f t="shared" si="293"/>
        <v>31</v>
      </c>
      <c r="QR23" s="90"/>
      <c r="QS23" s="91">
        <f t="shared" si="294"/>
        <v>45</v>
      </c>
      <c r="QT23" s="91">
        <f t="shared" si="295"/>
        <v>1</v>
      </c>
      <c r="QU23" s="91"/>
      <c r="QV23" s="92"/>
      <c r="QW23" s="92"/>
      <c r="QX23" s="92"/>
      <c r="QY23" s="92"/>
      <c r="QZ23" s="92"/>
      <c r="RA23" s="92"/>
      <c r="RB23" s="92"/>
      <c r="RC23" s="92"/>
      <c r="RD23" s="92"/>
      <c r="RE23" s="92"/>
      <c r="RF23" s="92"/>
      <c r="RG23" s="93">
        <v>1</v>
      </c>
    </row>
    <row r="24" spans="1:475" s="68" customFormat="1" ht="15.9" customHeight="1">
      <c r="A24" s="46">
        <f t="shared" si="296"/>
        <v>15</v>
      </c>
      <c r="B24" s="47" t="s">
        <v>88</v>
      </c>
      <c r="C24" s="74"/>
      <c r="D24" s="50" t="s">
        <v>53</v>
      </c>
      <c r="E24" s="50" t="s">
        <v>89</v>
      </c>
      <c r="F24" s="50" t="s">
        <v>55</v>
      </c>
      <c r="G24" s="51">
        <v>44348</v>
      </c>
      <c r="H24" s="51">
        <v>44349</v>
      </c>
      <c r="I24" s="51"/>
      <c r="J24" s="60">
        <v>0</v>
      </c>
      <c r="K24" s="57">
        <v>0</v>
      </c>
      <c r="L24" s="56" t="s">
        <v>56</v>
      </c>
      <c r="M24" s="57">
        <f t="shared" si="0"/>
        <v>0</v>
      </c>
      <c r="N24" s="57">
        <f t="shared" si="1"/>
        <v>0</v>
      </c>
      <c r="O24" s="75">
        <f t="shared" si="2"/>
        <v>0</v>
      </c>
      <c r="P24" s="58">
        <f t="shared" si="3"/>
        <v>0</v>
      </c>
      <c r="Q24" s="58">
        <f t="shared" si="4"/>
        <v>0</v>
      </c>
      <c r="R24" s="59">
        <f t="shared" si="5"/>
        <v>0</v>
      </c>
      <c r="S24" s="60">
        <v>0</v>
      </c>
      <c r="T24" s="57">
        <v>0</v>
      </c>
      <c r="U24" s="56" t="s">
        <v>56</v>
      </c>
      <c r="V24" s="57">
        <f t="shared" si="6"/>
        <v>0</v>
      </c>
      <c r="W24" s="57">
        <f t="shared" si="7"/>
        <v>0</v>
      </c>
      <c r="X24" s="75">
        <f t="shared" si="8"/>
        <v>0</v>
      </c>
      <c r="Y24" s="58">
        <f t="shared" si="9"/>
        <v>0</v>
      </c>
      <c r="Z24" s="58">
        <f t="shared" si="10"/>
        <v>0</v>
      </c>
      <c r="AA24" s="59">
        <f t="shared" si="11"/>
        <v>0</v>
      </c>
      <c r="AB24" s="60">
        <v>0</v>
      </c>
      <c r="AC24" s="57">
        <v>0</v>
      </c>
      <c r="AD24" s="56" t="s">
        <v>56</v>
      </c>
      <c r="AE24" s="57">
        <f t="shared" si="12"/>
        <v>0</v>
      </c>
      <c r="AF24" s="57">
        <f t="shared" si="13"/>
        <v>0</v>
      </c>
      <c r="AG24" s="75">
        <f t="shared" si="14"/>
        <v>0</v>
      </c>
      <c r="AH24" s="58">
        <f t="shared" si="15"/>
        <v>0</v>
      </c>
      <c r="AI24" s="58">
        <f t="shared" si="16"/>
        <v>0</v>
      </c>
      <c r="AJ24" s="59">
        <f t="shared" si="17"/>
        <v>0</v>
      </c>
      <c r="AK24" s="60">
        <v>0</v>
      </c>
      <c r="AL24" s="57">
        <v>0</v>
      </c>
      <c r="AM24" s="56" t="s">
        <v>56</v>
      </c>
      <c r="AN24" s="57">
        <f t="shared" si="18"/>
        <v>0</v>
      </c>
      <c r="AO24" s="57">
        <f t="shared" si="19"/>
        <v>0</v>
      </c>
      <c r="AP24" s="58">
        <f t="shared" si="20"/>
        <v>0</v>
      </c>
      <c r="AQ24" s="58">
        <f t="shared" si="21"/>
        <v>0</v>
      </c>
      <c r="AR24" s="58">
        <f t="shared" si="22"/>
        <v>0</v>
      </c>
      <c r="AS24" s="59">
        <f t="shared" si="23"/>
        <v>0</v>
      </c>
      <c r="AT24" s="60">
        <v>0</v>
      </c>
      <c r="AU24" s="57">
        <v>0</v>
      </c>
      <c r="AV24" s="56" t="s">
        <v>56</v>
      </c>
      <c r="AW24" s="57">
        <f t="shared" si="24"/>
        <v>0</v>
      </c>
      <c r="AX24" s="57">
        <f t="shared" si="25"/>
        <v>0</v>
      </c>
      <c r="AY24" s="58">
        <f t="shared" si="26"/>
        <v>0</v>
      </c>
      <c r="AZ24" s="58">
        <f t="shared" si="27"/>
        <v>0</v>
      </c>
      <c r="BA24" s="58">
        <f t="shared" si="28"/>
        <v>0</v>
      </c>
      <c r="BB24" s="59">
        <f t="shared" si="29"/>
        <v>0</v>
      </c>
      <c r="BC24" s="60">
        <v>0</v>
      </c>
      <c r="BD24" s="57">
        <v>0</v>
      </c>
      <c r="BE24" s="56" t="s">
        <v>56</v>
      </c>
      <c r="BF24" s="57">
        <f t="shared" si="30"/>
        <v>0</v>
      </c>
      <c r="BG24" s="57">
        <f t="shared" si="31"/>
        <v>0</v>
      </c>
      <c r="BH24" s="75">
        <f t="shared" si="32"/>
        <v>0</v>
      </c>
      <c r="BI24" s="58">
        <f t="shared" si="33"/>
        <v>0</v>
      </c>
      <c r="BJ24" s="58">
        <f t="shared" si="34"/>
        <v>0</v>
      </c>
      <c r="BK24" s="59">
        <f t="shared" si="35"/>
        <v>0</v>
      </c>
      <c r="BL24" s="60">
        <v>0</v>
      </c>
      <c r="BM24" s="57">
        <v>0</v>
      </c>
      <c r="BN24" s="56" t="s">
        <v>56</v>
      </c>
      <c r="BO24" s="57">
        <f t="shared" si="36"/>
        <v>0</v>
      </c>
      <c r="BP24" s="57">
        <f t="shared" si="37"/>
        <v>0</v>
      </c>
      <c r="BQ24" s="75">
        <f t="shared" si="38"/>
        <v>0</v>
      </c>
      <c r="BR24" s="58">
        <f t="shared" si="39"/>
        <v>0</v>
      </c>
      <c r="BS24" s="58">
        <f t="shared" si="40"/>
        <v>0</v>
      </c>
      <c r="BT24" s="59">
        <f t="shared" si="41"/>
        <v>0</v>
      </c>
      <c r="BU24" s="60">
        <v>0</v>
      </c>
      <c r="BV24" s="57">
        <v>0</v>
      </c>
      <c r="BW24" s="56" t="s">
        <v>56</v>
      </c>
      <c r="BX24" s="57">
        <f t="shared" si="42"/>
        <v>0</v>
      </c>
      <c r="BY24" s="57">
        <f t="shared" si="43"/>
        <v>0</v>
      </c>
      <c r="BZ24" s="75">
        <f t="shared" si="44"/>
        <v>0</v>
      </c>
      <c r="CA24" s="58">
        <f t="shared" si="45"/>
        <v>0</v>
      </c>
      <c r="CB24" s="58">
        <f t="shared" si="46"/>
        <v>0</v>
      </c>
      <c r="CC24" s="59">
        <f t="shared" si="47"/>
        <v>0</v>
      </c>
      <c r="CD24" s="60">
        <v>0</v>
      </c>
      <c r="CE24" s="57">
        <v>0</v>
      </c>
      <c r="CF24" s="56" t="s">
        <v>56</v>
      </c>
      <c r="CG24" s="57">
        <f t="shared" si="48"/>
        <v>0</v>
      </c>
      <c r="CH24" s="57">
        <f t="shared" si="49"/>
        <v>0</v>
      </c>
      <c r="CI24" s="75">
        <f t="shared" si="50"/>
        <v>0</v>
      </c>
      <c r="CJ24" s="58">
        <f t="shared" si="51"/>
        <v>0</v>
      </c>
      <c r="CK24" s="58">
        <f t="shared" si="52"/>
        <v>0</v>
      </c>
      <c r="CL24" s="59">
        <f t="shared" si="53"/>
        <v>0</v>
      </c>
      <c r="CM24" s="60">
        <v>0</v>
      </c>
      <c r="CN24" s="57">
        <v>0</v>
      </c>
      <c r="CO24" s="56" t="s">
        <v>56</v>
      </c>
      <c r="CP24" s="57">
        <f t="shared" si="54"/>
        <v>0</v>
      </c>
      <c r="CQ24" s="57">
        <f t="shared" si="55"/>
        <v>0</v>
      </c>
      <c r="CR24" s="75">
        <f t="shared" si="56"/>
        <v>0</v>
      </c>
      <c r="CS24" s="58">
        <f t="shared" si="57"/>
        <v>0</v>
      </c>
      <c r="CT24" s="58">
        <f t="shared" si="58"/>
        <v>0</v>
      </c>
      <c r="CU24" s="59">
        <f t="shared" si="59"/>
        <v>0</v>
      </c>
      <c r="CV24" s="60">
        <v>0</v>
      </c>
      <c r="CW24" s="57">
        <v>0</v>
      </c>
      <c r="CX24" s="56" t="s">
        <v>56</v>
      </c>
      <c r="CY24" s="57">
        <f t="shared" si="60"/>
        <v>0</v>
      </c>
      <c r="CZ24" s="57">
        <f t="shared" si="61"/>
        <v>0</v>
      </c>
      <c r="DA24" s="58">
        <f t="shared" si="62"/>
        <v>0</v>
      </c>
      <c r="DB24" s="58">
        <f t="shared" si="63"/>
        <v>0</v>
      </c>
      <c r="DC24" s="58">
        <f t="shared" si="64"/>
        <v>0</v>
      </c>
      <c r="DD24" s="59">
        <f t="shared" si="65"/>
        <v>0</v>
      </c>
      <c r="DE24" s="60">
        <v>0</v>
      </c>
      <c r="DF24" s="57">
        <v>0</v>
      </c>
      <c r="DG24" s="56" t="s">
        <v>56</v>
      </c>
      <c r="DH24" s="57">
        <f t="shared" si="66"/>
        <v>0</v>
      </c>
      <c r="DI24" s="57">
        <f t="shared" si="67"/>
        <v>0</v>
      </c>
      <c r="DJ24" s="58">
        <f t="shared" si="68"/>
        <v>0</v>
      </c>
      <c r="DK24" s="58">
        <f t="shared" si="69"/>
        <v>0</v>
      </c>
      <c r="DL24" s="58">
        <f t="shared" si="70"/>
        <v>0</v>
      </c>
      <c r="DM24" s="59">
        <f t="shared" si="71"/>
        <v>0</v>
      </c>
      <c r="DN24" s="60">
        <v>0</v>
      </c>
      <c r="DO24" s="57">
        <v>0</v>
      </c>
      <c r="DP24" s="56" t="s">
        <v>56</v>
      </c>
      <c r="DQ24" s="57">
        <f t="shared" si="72"/>
        <v>0</v>
      </c>
      <c r="DR24" s="57">
        <f t="shared" si="73"/>
        <v>0</v>
      </c>
      <c r="DS24" s="75">
        <f t="shared" si="74"/>
        <v>0</v>
      </c>
      <c r="DT24" s="58">
        <f t="shared" si="75"/>
        <v>0</v>
      </c>
      <c r="DU24" s="58">
        <f t="shared" si="76"/>
        <v>0</v>
      </c>
      <c r="DV24" s="59">
        <f t="shared" si="77"/>
        <v>0</v>
      </c>
      <c r="DW24" s="60">
        <v>0</v>
      </c>
      <c r="DX24" s="57">
        <v>0</v>
      </c>
      <c r="DY24" s="56" t="s">
        <v>56</v>
      </c>
      <c r="DZ24" s="57">
        <f t="shared" si="78"/>
        <v>0</v>
      </c>
      <c r="EA24" s="57">
        <f t="shared" si="79"/>
        <v>0</v>
      </c>
      <c r="EB24" s="75">
        <f t="shared" si="80"/>
        <v>0</v>
      </c>
      <c r="EC24" s="58">
        <f t="shared" si="81"/>
        <v>0</v>
      </c>
      <c r="ED24" s="58">
        <f t="shared" si="82"/>
        <v>0</v>
      </c>
      <c r="EE24" s="59">
        <f t="shared" si="83"/>
        <v>0</v>
      </c>
      <c r="EF24" s="60">
        <v>0</v>
      </c>
      <c r="EG24" s="57">
        <v>0</v>
      </c>
      <c r="EH24" s="56" t="s">
        <v>56</v>
      </c>
      <c r="EI24" s="57">
        <f t="shared" si="84"/>
        <v>0</v>
      </c>
      <c r="EJ24" s="57">
        <f t="shared" si="85"/>
        <v>0</v>
      </c>
      <c r="EK24" s="75">
        <f t="shared" si="86"/>
        <v>0</v>
      </c>
      <c r="EL24" s="58">
        <f t="shared" si="87"/>
        <v>0</v>
      </c>
      <c r="EM24" s="58">
        <f t="shared" si="88"/>
        <v>0</v>
      </c>
      <c r="EN24" s="59">
        <f t="shared" si="89"/>
        <v>0</v>
      </c>
      <c r="EO24" s="60">
        <v>0</v>
      </c>
      <c r="EP24" s="57">
        <v>0</v>
      </c>
      <c r="EQ24" s="56" t="s">
        <v>56</v>
      </c>
      <c r="ER24" s="57">
        <f t="shared" si="90"/>
        <v>0</v>
      </c>
      <c r="ES24" s="57">
        <f t="shared" si="91"/>
        <v>0</v>
      </c>
      <c r="ET24" s="75">
        <f t="shared" si="92"/>
        <v>0</v>
      </c>
      <c r="EU24" s="58">
        <f t="shared" si="93"/>
        <v>0</v>
      </c>
      <c r="EV24" s="58">
        <f t="shared" si="94"/>
        <v>0</v>
      </c>
      <c r="EW24" s="59">
        <f t="shared" si="95"/>
        <v>0</v>
      </c>
      <c r="EX24" s="60">
        <v>0</v>
      </c>
      <c r="EY24" s="57">
        <v>0</v>
      </c>
      <c r="EZ24" s="56" t="s">
        <v>56</v>
      </c>
      <c r="FA24" s="57">
        <f t="shared" si="96"/>
        <v>0</v>
      </c>
      <c r="FB24" s="57">
        <f t="shared" si="97"/>
        <v>0</v>
      </c>
      <c r="FC24" s="75">
        <f t="shared" si="98"/>
        <v>0</v>
      </c>
      <c r="FD24" s="58">
        <f t="shared" si="99"/>
        <v>0</v>
      </c>
      <c r="FE24" s="58">
        <f t="shared" si="100"/>
        <v>0</v>
      </c>
      <c r="FF24" s="59">
        <f t="shared" si="101"/>
        <v>0</v>
      </c>
      <c r="FG24" s="60">
        <v>0</v>
      </c>
      <c r="FH24" s="57">
        <v>0</v>
      </c>
      <c r="FI24" s="56" t="s">
        <v>67</v>
      </c>
      <c r="FJ24" s="57">
        <f t="shared" si="102"/>
        <v>0</v>
      </c>
      <c r="FK24" s="57">
        <f t="shared" si="103"/>
        <v>0</v>
      </c>
      <c r="FL24" s="75">
        <f t="shared" si="104"/>
        <v>0</v>
      </c>
      <c r="FM24" s="58">
        <f t="shared" si="105"/>
        <v>0</v>
      </c>
      <c r="FN24" s="58">
        <f t="shared" si="106"/>
        <v>0</v>
      </c>
      <c r="FO24" s="59">
        <f t="shared" si="107"/>
        <v>0</v>
      </c>
      <c r="FP24" s="60">
        <v>7</v>
      </c>
      <c r="FQ24" s="57">
        <v>18</v>
      </c>
      <c r="FR24" s="56" t="s">
        <v>57</v>
      </c>
      <c r="FS24" s="57">
        <f t="shared" si="108"/>
        <v>11</v>
      </c>
      <c r="FT24" s="57">
        <f t="shared" si="109"/>
        <v>10</v>
      </c>
      <c r="FU24" s="58">
        <f t="shared" si="110"/>
        <v>8</v>
      </c>
      <c r="FV24" s="58">
        <f t="shared" si="111"/>
        <v>2</v>
      </c>
      <c r="FW24" s="58">
        <f t="shared" si="112"/>
        <v>0</v>
      </c>
      <c r="FX24" s="59">
        <f t="shared" si="113"/>
        <v>0</v>
      </c>
      <c r="FY24" s="60">
        <v>7</v>
      </c>
      <c r="FZ24" s="57">
        <v>18</v>
      </c>
      <c r="GA24" s="56" t="s">
        <v>57</v>
      </c>
      <c r="GB24" s="57">
        <f t="shared" si="114"/>
        <v>11</v>
      </c>
      <c r="GC24" s="57">
        <f t="shared" si="115"/>
        <v>10</v>
      </c>
      <c r="GD24" s="75">
        <f t="shared" si="116"/>
        <v>8</v>
      </c>
      <c r="GE24" s="58">
        <f t="shared" si="117"/>
        <v>2</v>
      </c>
      <c r="GF24" s="58">
        <f t="shared" si="118"/>
        <v>0</v>
      </c>
      <c r="GG24" s="59">
        <f t="shared" si="119"/>
        <v>0</v>
      </c>
      <c r="GH24" s="60">
        <v>7</v>
      </c>
      <c r="GI24" s="57">
        <v>18</v>
      </c>
      <c r="GJ24" s="56" t="s">
        <v>57</v>
      </c>
      <c r="GK24" s="57">
        <f t="shared" si="120"/>
        <v>11</v>
      </c>
      <c r="GL24" s="57">
        <f t="shared" si="121"/>
        <v>10</v>
      </c>
      <c r="GM24" s="75">
        <f t="shared" si="122"/>
        <v>8</v>
      </c>
      <c r="GN24" s="58">
        <f t="shared" si="123"/>
        <v>2</v>
      </c>
      <c r="GO24" s="58">
        <f t="shared" si="124"/>
        <v>0</v>
      </c>
      <c r="GP24" s="59">
        <f t="shared" si="125"/>
        <v>0</v>
      </c>
      <c r="GQ24" s="60">
        <v>7</v>
      </c>
      <c r="GR24" s="57">
        <v>18</v>
      </c>
      <c r="GS24" s="56" t="s">
        <v>57</v>
      </c>
      <c r="GT24" s="57">
        <f t="shared" si="126"/>
        <v>11</v>
      </c>
      <c r="GU24" s="57">
        <f t="shared" si="127"/>
        <v>10</v>
      </c>
      <c r="GV24" s="75">
        <f t="shared" si="128"/>
        <v>8</v>
      </c>
      <c r="GW24" s="58">
        <f t="shared" si="129"/>
        <v>2</v>
      </c>
      <c r="GX24" s="58">
        <f t="shared" si="130"/>
        <v>0</v>
      </c>
      <c r="GY24" s="59">
        <f t="shared" si="131"/>
        <v>0</v>
      </c>
      <c r="GZ24" s="60">
        <v>0</v>
      </c>
      <c r="HA24" s="76">
        <v>0</v>
      </c>
      <c r="HB24" s="56" t="s">
        <v>58</v>
      </c>
      <c r="HC24" s="57">
        <f t="shared" si="132"/>
        <v>0</v>
      </c>
      <c r="HD24" s="57">
        <f t="shared" si="133"/>
        <v>0</v>
      </c>
      <c r="HE24" s="75">
        <f t="shared" si="134"/>
        <v>0</v>
      </c>
      <c r="HF24" s="58">
        <f t="shared" si="135"/>
        <v>0</v>
      </c>
      <c r="HG24" s="58">
        <f t="shared" si="136"/>
        <v>0</v>
      </c>
      <c r="HH24" s="59">
        <f t="shared" si="137"/>
        <v>0</v>
      </c>
      <c r="HI24" s="60">
        <v>7</v>
      </c>
      <c r="HJ24" s="57">
        <v>18</v>
      </c>
      <c r="HK24" s="56" t="s">
        <v>57</v>
      </c>
      <c r="HL24" s="57">
        <f t="shared" si="138"/>
        <v>11</v>
      </c>
      <c r="HM24" s="57">
        <f t="shared" si="139"/>
        <v>10</v>
      </c>
      <c r="HN24" s="75">
        <f t="shared" si="140"/>
        <v>8</v>
      </c>
      <c r="HO24" s="58">
        <f t="shared" si="141"/>
        <v>2</v>
      </c>
      <c r="HP24" s="58">
        <f t="shared" si="142"/>
        <v>0</v>
      </c>
      <c r="HQ24" s="59">
        <f t="shared" si="143"/>
        <v>0</v>
      </c>
      <c r="HR24" s="60">
        <v>7</v>
      </c>
      <c r="HS24" s="57">
        <v>18</v>
      </c>
      <c r="HT24" s="56" t="s">
        <v>57</v>
      </c>
      <c r="HU24" s="57">
        <f t="shared" si="144"/>
        <v>11</v>
      </c>
      <c r="HV24" s="57">
        <f t="shared" si="145"/>
        <v>10</v>
      </c>
      <c r="HW24" s="75">
        <f t="shared" si="146"/>
        <v>8</v>
      </c>
      <c r="HX24" s="58">
        <f t="shared" si="147"/>
        <v>2</v>
      </c>
      <c r="HY24" s="58">
        <f t="shared" si="148"/>
        <v>0</v>
      </c>
      <c r="HZ24" s="59">
        <f t="shared" si="149"/>
        <v>0</v>
      </c>
      <c r="IA24" s="60">
        <v>7</v>
      </c>
      <c r="IB24" s="57">
        <v>18</v>
      </c>
      <c r="IC24" s="56" t="s">
        <v>57</v>
      </c>
      <c r="ID24" s="57">
        <f t="shared" si="150"/>
        <v>11</v>
      </c>
      <c r="IE24" s="57">
        <f t="shared" si="151"/>
        <v>10</v>
      </c>
      <c r="IF24" s="75">
        <f t="shared" si="152"/>
        <v>8</v>
      </c>
      <c r="IG24" s="58">
        <f t="shared" si="153"/>
        <v>2</v>
      </c>
      <c r="IH24" s="58">
        <f t="shared" si="154"/>
        <v>0</v>
      </c>
      <c r="II24" s="59">
        <f t="shared" si="155"/>
        <v>0</v>
      </c>
      <c r="IJ24" s="60">
        <v>7</v>
      </c>
      <c r="IK24" s="57">
        <v>18</v>
      </c>
      <c r="IL24" s="56" t="s">
        <v>57</v>
      </c>
      <c r="IM24" s="57">
        <f t="shared" si="156"/>
        <v>11</v>
      </c>
      <c r="IN24" s="57">
        <f t="shared" si="157"/>
        <v>10</v>
      </c>
      <c r="IO24" s="75">
        <f t="shared" si="158"/>
        <v>8</v>
      </c>
      <c r="IP24" s="58">
        <f t="shared" si="159"/>
        <v>2</v>
      </c>
      <c r="IQ24" s="58">
        <f t="shared" si="160"/>
        <v>0</v>
      </c>
      <c r="IR24" s="59">
        <f t="shared" si="161"/>
        <v>0</v>
      </c>
      <c r="IS24" s="60">
        <v>7</v>
      </c>
      <c r="IT24" s="57">
        <v>18</v>
      </c>
      <c r="IU24" s="56" t="s">
        <v>57</v>
      </c>
      <c r="IV24" s="57">
        <f t="shared" si="162"/>
        <v>11</v>
      </c>
      <c r="IW24" s="57">
        <f t="shared" si="163"/>
        <v>10</v>
      </c>
      <c r="IX24" s="75">
        <f t="shared" si="164"/>
        <v>8</v>
      </c>
      <c r="IY24" s="58">
        <f t="shared" si="165"/>
        <v>2</v>
      </c>
      <c r="IZ24" s="58">
        <f t="shared" si="166"/>
        <v>0</v>
      </c>
      <c r="JA24" s="59">
        <f t="shared" si="167"/>
        <v>0</v>
      </c>
      <c r="JB24" s="60">
        <v>7</v>
      </c>
      <c r="JC24" s="57">
        <v>18</v>
      </c>
      <c r="JD24" s="56" t="s">
        <v>57</v>
      </c>
      <c r="JE24" s="57">
        <f t="shared" si="168"/>
        <v>11</v>
      </c>
      <c r="JF24" s="57">
        <f t="shared" si="169"/>
        <v>10</v>
      </c>
      <c r="JG24" s="75">
        <f t="shared" si="170"/>
        <v>8</v>
      </c>
      <c r="JH24" s="58">
        <f t="shared" si="171"/>
        <v>2</v>
      </c>
      <c r="JI24" s="58">
        <f t="shared" si="172"/>
        <v>0</v>
      </c>
      <c r="JJ24" s="59">
        <f t="shared" si="173"/>
        <v>0</v>
      </c>
      <c r="JK24" s="60">
        <v>0</v>
      </c>
      <c r="JL24" s="76">
        <v>0</v>
      </c>
      <c r="JM24" s="56" t="s">
        <v>58</v>
      </c>
      <c r="JN24" s="57">
        <f t="shared" si="174"/>
        <v>0</v>
      </c>
      <c r="JO24" s="57">
        <f t="shared" si="175"/>
        <v>0</v>
      </c>
      <c r="JP24" s="75">
        <f t="shared" si="176"/>
        <v>0</v>
      </c>
      <c r="JQ24" s="58">
        <f t="shared" si="177"/>
        <v>0</v>
      </c>
      <c r="JR24" s="58">
        <f t="shared" si="178"/>
        <v>0</v>
      </c>
      <c r="JS24" s="59">
        <f t="shared" si="179"/>
        <v>0</v>
      </c>
      <c r="JT24" s="60">
        <v>7</v>
      </c>
      <c r="JU24" s="57">
        <v>18</v>
      </c>
      <c r="JV24" s="56" t="s">
        <v>57</v>
      </c>
      <c r="JW24" s="57">
        <f t="shared" si="180"/>
        <v>11</v>
      </c>
      <c r="JX24" s="57">
        <f t="shared" si="181"/>
        <v>10</v>
      </c>
      <c r="JY24" s="75">
        <f t="shared" si="182"/>
        <v>8</v>
      </c>
      <c r="JZ24" s="58">
        <f t="shared" si="183"/>
        <v>2</v>
      </c>
      <c r="KA24" s="58">
        <f t="shared" si="184"/>
        <v>0</v>
      </c>
      <c r="KB24" s="59">
        <f t="shared" si="185"/>
        <v>0</v>
      </c>
      <c r="KC24" s="60">
        <v>7</v>
      </c>
      <c r="KD24" s="76">
        <v>16</v>
      </c>
      <c r="KE24" s="56" t="s">
        <v>57</v>
      </c>
      <c r="KF24" s="57">
        <f t="shared" si="186"/>
        <v>9</v>
      </c>
      <c r="KG24" s="57">
        <f t="shared" si="187"/>
        <v>8</v>
      </c>
      <c r="KH24" s="75">
        <f t="shared" si="188"/>
        <v>8</v>
      </c>
      <c r="KI24" s="58">
        <f t="shared" si="189"/>
        <v>0</v>
      </c>
      <c r="KJ24" s="58">
        <f t="shared" si="190"/>
        <v>0</v>
      </c>
      <c r="KK24" s="59">
        <f t="shared" si="191"/>
        <v>0</v>
      </c>
      <c r="KL24" s="60">
        <v>7</v>
      </c>
      <c r="KM24" s="76">
        <v>16</v>
      </c>
      <c r="KN24" s="56" t="s">
        <v>57</v>
      </c>
      <c r="KO24" s="57">
        <f t="shared" si="192"/>
        <v>9</v>
      </c>
      <c r="KP24" s="57">
        <f t="shared" si="193"/>
        <v>8</v>
      </c>
      <c r="KQ24" s="75">
        <f t="shared" si="194"/>
        <v>8</v>
      </c>
      <c r="KR24" s="58">
        <f t="shared" si="195"/>
        <v>0</v>
      </c>
      <c r="KS24" s="58">
        <f t="shared" si="196"/>
        <v>0</v>
      </c>
      <c r="KT24" s="59">
        <f t="shared" si="197"/>
        <v>0</v>
      </c>
      <c r="KU24" s="60">
        <v>7</v>
      </c>
      <c r="KV24" s="76">
        <v>16</v>
      </c>
      <c r="KW24" s="56" t="s">
        <v>57</v>
      </c>
      <c r="KX24" s="57">
        <f t="shared" si="198"/>
        <v>9</v>
      </c>
      <c r="KY24" s="57">
        <f t="shared" si="199"/>
        <v>8</v>
      </c>
      <c r="KZ24" s="75">
        <f t="shared" si="200"/>
        <v>8</v>
      </c>
      <c r="LA24" s="58">
        <f t="shared" si="201"/>
        <v>0</v>
      </c>
      <c r="LB24" s="58">
        <f t="shared" si="202"/>
        <v>0</v>
      </c>
      <c r="LC24" s="59">
        <f t="shared" si="203"/>
        <v>0</v>
      </c>
      <c r="LD24" s="60">
        <v>7</v>
      </c>
      <c r="LE24" s="76">
        <v>16</v>
      </c>
      <c r="LF24" s="56" t="s">
        <v>57</v>
      </c>
      <c r="LG24" s="57">
        <f t="shared" si="204"/>
        <v>9</v>
      </c>
      <c r="LH24" s="57">
        <f t="shared" si="205"/>
        <v>8</v>
      </c>
      <c r="LI24" s="75">
        <f t="shared" si="206"/>
        <v>8</v>
      </c>
      <c r="LJ24" s="58">
        <f t="shared" si="207"/>
        <v>0</v>
      </c>
      <c r="LK24" s="58">
        <f t="shared" si="208"/>
        <v>0</v>
      </c>
      <c r="LL24" s="59">
        <f t="shared" si="209"/>
        <v>0</v>
      </c>
      <c r="LM24" s="60">
        <v>7</v>
      </c>
      <c r="LN24" s="76">
        <v>16</v>
      </c>
      <c r="LO24" s="56" t="s">
        <v>57</v>
      </c>
      <c r="LP24" s="57">
        <f t="shared" si="210"/>
        <v>9</v>
      </c>
      <c r="LQ24" s="57">
        <f t="shared" si="211"/>
        <v>8</v>
      </c>
      <c r="LR24" s="75">
        <f t="shared" si="212"/>
        <v>8</v>
      </c>
      <c r="LS24" s="58">
        <f t="shared" si="213"/>
        <v>0</v>
      </c>
      <c r="LT24" s="58">
        <f t="shared" si="214"/>
        <v>0</v>
      </c>
      <c r="LU24" s="59">
        <f t="shared" si="215"/>
        <v>0</v>
      </c>
      <c r="LV24" s="60">
        <v>7</v>
      </c>
      <c r="LW24" s="76">
        <v>16</v>
      </c>
      <c r="LX24" s="56" t="s">
        <v>57</v>
      </c>
      <c r="LY24" s="57">
        <f t="shared" si="216"/>
        <v>9</v>
      </c>
      <c r="LZ24" s="57">
        <f t="shared" si="217"/>
        <v>8</v>
      </c>
      <c r="MA24" s="75">
        <f t="shared" si="218"/>
        <v>8</v>
      </c>
      <c r="MB24" s="58">
        <f t="shared" si="219"/>
        <v>0</v>
      </c>
      <c r="MC24" s="58">
        <f t="shared" si="220"/>
        <v>0</v>
      </c>
      <c r="MD24" s="59">
        <f t="shared" si="221"/>
        <v>0</v>
      </c>
      <c r="ME24" s="60">
        <v>7</v>
      </c>
      <c r="MF24" s="76">
        <v>16</v>
      </c>
      <c r="MG24" s="56" t="s">
        <v>57</v>
      </c>
      <c r="MH24" s="57">
        <f t="shared" si="222"/>
        <v>9</v>
      </c>
      <c r="MI24" s="57">
        <f t="shared" si="223"/>
        <v>8</v>
      </c>
      <c r="MJ24" s="75">
        <f t="shared" si="224"/>
        <v>8</v>
      </c>
      <c r="MK24" s="58">
        <f t="shared" si="225"/>
        <v>0</v>
      </c>
      <c r="ML24" s="58">
        <f t="shared" si="226"/>
        <v>0</v>
      </c>
      <c r="MM24" s="59">
        <f t="shared" si="227"/>
        <v>0</v>
      </c>
      <c r="MN24" s="60">
        <v>7</v>
      </c>
      <c r="MO24" s="76">
        <v>16</v>
      </c>
      <c r="MP24" s="56" t="s">
        <v>57</v>
      </c>
      <c r="MQ24" s="57">
        <f t="shared" si="228"/>
        <v>9</v>
      </c>
      <c r="MR24" s="57">
        <f t="shared" si="229"/>
        <v>8</v>
      </c>
      <c r="MS24" s="75">
        <f t="shared" si="230"/>
        <v>8</v>
      </c>
      <c r="MT24" s="58">
        <f t="shared" si="231"/>
        <v>0</v>
      </c>
      <c r="MU24" s="58">
        <f t="shared" si="232"/>
        <v>0</v>
      </c>
      <c r="MV24" s="59">
        <f t="shared" si="233"/>
        <v>0</v>
      </c>
      <c r="MW24" s="60">
        <v>7</v>
      </c>
      <c r="MX24" s="76">
        <v>16</v>
      </c>
      <c r="MY24" s="56" t="s">
        <v>57</v>
      </c>
      <c r="MZ24" s="57">
        <f t="shared" si="234"/>
        <v>9</v>
      </c>
      <c r="NA24" s="57">
        <f t="shared" si="235"/>
        <v>8</v>
      </c>
      <c r="NB24" s="75">
        <f t="shared" si="236"/>
        <v>8</v>
      </c>
      <c r="NC24" s="58">
        <f t="shared" si="237"/>
        <v>0</v>
      </c>
      <c r="ND24" s="58">
        <f t="shared" si="238"/>
        <v>0</v>
      </c>
      <c r="NE24" s="59">
        <f t="shared" si="239"/>
        <v>0</v>
      </c>
      <c r="NF24" s="60">
        <v>7</v>
      </c>
      <c r="NG24" s="76">
        <v>16</v>
      </c>
      <c r="NH24" s="56" t="s">
        <v>57</v>
      </c>
      <c r="NI24" s="57">
        <f t="shared" si="240"/>
        <v>9</v>
      </c>
      <c r="NJ24" s="57">
        <f t="shared" si="241"/>
        <v>8</v>
      </c>
      <c r="NK24" s="75">
        <f t="shared" si="242"/>
        <v>8</v>
      </c>
      <c r="NL24" s="58">
        <f t="shared" si="243"/>
        <v>0</v>
      </c>
      <c r="NM24" s="58">
        <f t="shared" si="244"/>
        <v>0</v>
      </c>
      <c r="NN24" s="59">
        <f t="shared" si="245"/>
        <v>0</v>
      </c>
      <c r="NO24" s="60">
        <v>7</v>
      </c>
      <c r="NP24" s="76">
        <v>16</v>
      </c>
      <c r="NQ24" s="56" t="s">
        <v>57</v>
      </c>
      <c r="NR24" s="57">
        <f t="shared" si="246"/>
        <v>9</v>
      </c>
      <c r="NS24" s="57">
        <f t="shared" si="247"/>
        <v>8</v>
      </c>
      <c r="NT24" s="75">
        <f t="shared" si="248"/>
        <v>8</v>
      </c>
      <c r="NU24" s="58">
        <f t="shared" si="249"/>
        <v>0</v>
      </c>
      <c r="NV24" s="58">
        <f t="shared" si="250"/>
        <v>0</v>
      </c>
      <c r="NW24" s="59">
        <f t="shared" si="251"/>
        <v>0</v>
      </c>
      <c r="NX24" s="60">
        <v>7</v>
      </c>
      <c r="NY24" s="76">
        <v>16</v>
      </c>
      <c r="NZ24" s="56" t="s">
        <v>57</v>
      </c>
      <c r="OA24" s="57">
        <f t="shared" si="252"/>
        <v>9</v>
      </c>
      <c r="OB24" s="57">
        <f t="shared" si="253"/>
        <v>8</v>
      </c>
      <c r="OC24" s="75">
        <f t="shared" si="254"/>
        <v>8</v>
      </c>
      <c r="OD24" s="58">
        <f t="shared" si="255"/>
        <v>0</v>
      </c>
      <c r="OE24" s="58">
        <f t="shared" si="256"/>
        <v>0</v>
      </c>
      <c r="OF24" s="59">
        <f t="shared" si="257"/>
        <v>0</v>
      </c>
      <c r="OG24" s="60">
        <v>0</v>
      </c>
      <c r="OH24" s="76">
        <v>0</v>
      </c>
      <c r="OI24" s="56" t="s">
        <v>58</v>
      </c>
      <c r="OJ24" s="57">
        <f t="shared" si="258"/>
        <v>0</v>
      </c>
      <c r="OK24" s="57">
        <f t="shared" si="259"/>
        <v>0</v>
      </c>
      <c r="OL24" s="75">
        <f t="shared" si="260"/>
        <v>0</v>
      </c>
      <c r="OM24" s="58">
        <f t="shared" si="261"/>
        <v>0</v>
      </c>
      <c r="ON24" s="58">
        <f t="shared" si="262"/>
        <v>0</v>
      </c>
      <c r="OO24" s="59">
        <f t="shared" si="263"/>
        <v>0</v>
      </c>
      <c r="OP24" s="60">
        <v>7</v>
      </c>
      <c r="OQ24" s="76">
        <v>16</v>
      </c>
      <c r="OR24" s="56" t="s">
        <v>57</v>
      </c>
      <c r="OS24" s="57">
        <f t="shared" si="264"/>
        <v>9</v>
      </c>
      <c r="OT24" s="57">
        <f t="shared" si="265"/>
        <v>8</v>
      </c>
      <c r="OU24" s="75">
        <f t="shared" si="266"/>
        <v>8</v>
      </c>
      <c r="OV24" s="58">
        <f t="shared" si="267"/>
        <v>0</v>
      </c>
      <c r="OW24" s="58">
        <f t="shared" si="268"/>
        <v>0</v>
      </c>
      <c r="OX24" s="59">
        <f t="shared" si="269"/>
        <v>0</v>
      </c>
      <c r="OY24" s="60">
        <v>0</v>
      </c>
      <c r="OZ24" s="76">
        <v>0</v>
      </c>
      <c r="PA24" s="56" t="s">
        <v>59</v>
      </c>
      <c r="PB24" s="57">
        <f t="shared" si="270"/>
        <v>0</v>
      </c>
      <c r="PC24" s="57">
        <f t="shared" si="271"/>
        <v>0</v>
      </c>
      <c r="PD24" s="75">
        <f t="shared" si="272"/>
        <v>0</v>
      </c>
      <c r="PE24" s="58">
        <f t="shared" si="273"/>
        <v>0</v>
      </c>
      <c r="PF24" s="58">
        <f t="shared" si="274"/>
        <v>0</v>
      </c>
      <c r="PG24" s="59">
        <f t="shared" si="275"/>
        <v>0</v>
      </c>
      <c r="PH24" s="60">
        <v>7</v>
      </c>
      <c r="PI24" s="76">
        <v>16</v>
      </c>
      <c r="PJ24" s="56" t="s">
        <v>57</v>
      </c>
      <c r="PK24" s="57">
        <f t="shared" si="276"/>
        <v>9</v>
      </c>
      <c r="PL24" s="57">
        <f t="shared" si="277"/>
        <v>8</v>
      </c>
      <c r="PM24" s="75">
        <f t="shared" si="278"/>
        <v>8</v>
      </c>
      <c r="PN24" s="58">
        <f t="shared" si="279"/>
        <v>0</v>
      </c>
      <c r="PO24" s="58">
        <f t="shared" si="280"/>
        <v>0</v>
      </c>
      <c r="PP24" s="59">
        <f t="shared" si="281"/>
        <v>0</v>
      </c>
      <c r="PQ24" s="77"/>
      <c r="PR24" s="87">
        <f t="shared" si="282"/>
        <v>25</v>
      </c>
      <c r="PS24" s="88">
        <f t="shared" si="283"/>
        <v>3</v>
      </c>
      <c r="PT24" s="88">
        <f t="shared" si="284"/>
        <v>1</v>
      </c>
      <c r="PU24" s="89">
        <f t="shared" si="285"/>
        <v>29</v>
      </c>
      <c r="PV24" s="81">
        <f t="shared" si="286"/>
        <v>0</v>
      </c>
      <c r="PW24" s="90"/>
      <c r="PX24" s="90"/>
      <c r="PY24" s="81">
        <f t="shared" si="287"/>
        <v>0</v>
      </c>
      <c r="PZ24" s="90"/>
      <c r="QA24" s="90"/>
      <c r="QB24" s="83">
        <f t="shared" si="288"/>
        <v>0</v>
      </c>
      <c r="QC24" s="90"/>
      <c r="QD24" s="90"/>
      <c r="QE24" s="83">
        <f t="shared" si="289"/>
        <v>0</v>
      </c>
      <c r="QF24" s="90"/>
      <c r="QG24" s="90"/>
      <c r="QH24" s="83">
        <f t="shared" si="290"/>
        <v>0</v>
      </c>
      <c r="QI24" s="90"/>
      <c r="QJ24" s="90"/>
      <c r="QK24" s="83">
        <f t="shared" si="291"/>
        <v>1</v>
      </c>
      <c r="QL24" s="94">
        <v>44348</v>
      </c>
      <c r="QM24" s="94">
        <v>44348</v>
      </c>
      <c r="QN24" s="83">
        <f t="shared" si="292"/>
        <v>0</v>
      </c>
      <c r="QO24" s="90"/>
      <c r="QP24" s="90"/>
      <c r="QQ24" s="90">
        <f t="shared" si="293"/>
        <v>30</v>
      </c>
      <c r="QR24" s="90"/>
      <c r="QS24" s="91">
        <f t="shared" si="294"/>
        <v>22</v>
      </c>
      <c r="QT24" s="91">
        <f t="shared" si="295"/>
        <v>0</v>
      </c>
      <c r="QU24" s="91"/>
      <c r="QV24" s="92"/>
      <c r="QW24" s="92"/>
      <c r="QX24" s="92"/>
      <c r="QY24" s="92"/>
      <c r="QZ24" s="92"/>
      <c r="RA24" s="92"/>
      <c r="RB24" s="92"/>
      <c r="RC24" s="92"/>
      <c r="RD24" s="92"/>
      <c r="RE24" s="92"/>
      <c r="RF24" s="92"/>
      <c r="RG24" s="93">
        <v>0</v>
      </c>
    </row>
    <row r="25" spans="1:475" s="68" customFormat="1" ht="15.9" customHeight="1">
      <c r="A25" s="46">
        <f t="shared" si="296"/>
        <v>16</v>
      </c>
      <c r="B25" s="47" t="s">
        <v>90</v>
      </c>
      <c r="C25" s="74"/>
      <c r="D25" s="50" t="s">
        <v>53</v>
      </c>
      <c r="E25" s="50" t="s">
        <v>91</v>
      </c>
      <c r="F25" s="50" t="s">
        <v>55</v>
      </c>
      <c r="G25" s="51">
        <v>44319</v>
      </c>
      <c r="H25" s="51">
        <v>44323</v>
      </c>
      <c r="I25" s="51"/>
      <c r="J25" s="60">
        <v>7</v>
      </c>
      <c r="K25" s="57">
        <v>18</v>
      </c>
      <c r="L25" s="56" t="s">
        <v>57</v>
      </c>
      <c r="M25" s="57">
        <f t="shared" si="0"/>
        <v>11</v>
      </c>
      <c r="N25" s="57">
        <f t="shared" si="1"/>
        <v>10</v>
      </c>
      <c r="O25" s="75">
        <f t="shared" si="2"/>
        <v>8</v>
      </c>
      <c r="P25" s="58">
        <f t="shared" si="3"/>
        <v>2</v>
      </c>
      <c r="Q25" s="58">
        <f t="shared" si="4"/>
        <v>0</v>
      </c>
      <c r="R25" s="59">
        <f t="shared" si="5"/>
        <v>0</v>
      </c>
      <c r="S25" s="60">
        <v>0</v>
      </c>
      <c r="T25" s="57">
        <v>0</v>
      </c>
      <c r="U25" s="56" t="s">
        <v>58</v>
      </c>
      <c r="V25" s="57">
        <f t="shared" si="6"/>
        <v>0</v>
      </c>
      <c r="W25" s="57">
        <f t="shared" si="7"/>
        <v>0</v>
      </c>
      <c r="X25" s="75">
        <f t="shared" si="8"/>
        <v>0</v>
      </c>
      <c r="Y25" s="58">
        <f t="shared" si="9"/>
        <v>0</v>
      </c>
      <c r="Z25" s="58">
        <f t="shared" si="10"/>
        <v>0</v>
      </c>
      <c r="AA25" s="59">
        <f t="shared" si="11"/>
        <v>0</v>
      </c>
      <c r="AB25" s="60">
        <v>0</v>
      </c>
      <c r="AC25" s="57">
        <v>0</v>
      </c>
      <c r="AD25" s="56" t="s">
        <v>67</v>
      </c>
      <c r="AE25" s="57">
        <f t="shared" si="12"/>
        <v>0</v>
      </c>
      <c r="AF25" s="57">
        <f t="shared" si="13"/>
        <v>0</v>
      </c>
      <c r="AG25" s="75">
        <f t="shared" si="14"/>
        <v>0</v>
      </c>
      <c r="AH25" s="58">
        <f t="shared" si="15"/>
        <v>0</v>
      </c>
      <c r="AI25" s="58">
        <f t="shared" si="16"/>
        <v>0</v>
      </c>
      <c r="AJ25" s="59">
        <f t="shared" si="17"/>
        <v>0</v>
      </c>
      <c r="AK25" s="60">
        <v>0</v>
      </c>
      <c r="AL25" s="57">
        <v>0</v>
      </c>
      <c r="AM25" s="56" t="s">
        <v>67</v>
      </c>
      <c r="AN25" s="57">
        <f t="shared" si="18"/>
        <v>0</v>
      </c>
      <c r="AO25" s="57">
        <f t="shared" si="19"/>
        <v>0</v>
      </c>
      <c r="AP25" s="58">
        <f t="shared" si="20"/>
        <v>0</v>
      </c>
      <c r="AQ25" s="58">
        <f t="shared" si="21"/>
        <v>0</v>
      </c>
      <c r="AR25" s="58">
        <f t="shared" si="22"/>
        <v>0</v>
      </c>
      <c r="AS25" s="59">
        <f t="shared" si="23"/>
        <v>0</v>
      </c>
      <c r="AT25" s="60">
        <v>0</v>
      </c>
      <c r="AU25" s="57">
        <v>0</v>
      </c>
      <c r="AV25" s="56" t="s">
        <v>67</v>
      </c>
      <c r="AW25" s="57">
        <f t="shared" si="24"/>
        <v>0</v>
      </c>
      <c r="AX25" s="57">
        <f t="shared" si="25"/>
        <v>0</v>
      </c>
      <c r="AY25" s="58">
        <f t="shared" si="26"/>
        <v>0</v>
      </c>
      <c r="AZ25" s="58">
        <f t="shared" si="27"/>
        <v>0</v>
      </c>
      <c r="BA25" s="58">
        <f t="shared" si="28"/>
        <v>0</v>
      </c>
      <c r="BB25" s="59">
        <f t="shared" si="29"/>
        <v>0</v>
      </c>
      <c r="BC25" s="60">
        <v>7</v>
      </c>
      <c r="BD25" s="57">
        <v>19</v>
      </c>
      <c r="BE25" s="56" t="s">
        <v>57</v>
      </c>
      <c r="BF25" s="57">
        <f t="shared" si="30"/>
        <v>12</v>
      </c>
      <c r="BG25" s="57">
        <f t="shared" si="31"/>
        <v>11</v>
      </c>
      <c r="BH25" s="75">
        <f t="shared" si="32"/>
        <v>8</v>
      </c>
      <c r="BI25" s="58">
        <f t="shared" si="33"/>
        <v>2</v>
      </c>
      <c r="BJ25" s="58">
        <f t="shared" si="34"/>
        <v>1</v>
      </c>
      <c r="BK25" s="59">
        <f t="shared" si="35"/>
        <v>0</v>
      </c>
      <c r="BL25" s="60">
        <v>7</v>
      </c>
      <c r="BM25" s="57">
        <v>19</v>
      </c>
      <c r="BN25" s="56" t="s">
        <v>57</v>
      </c>
      <c r="BO25" s="57">
        <f t="shared" si="36"/>
        <v>12</v>
      </c>
      <c r="BP25" s="57">
        <f t="shared" si="37"/>
        <v>11</v>
      </c>
      <c r="BQ25" s="75">
        <f t="shared" si="38"/>
        <v>8</v>
      </c>
      <c r="BR25" s="58">
        <f t="shared" si="39"/>
        <v>2</v>
      </c>
      <c r="BS25" s="58">
        <f t="shared" si="40"/>
        <v>1</v>
      </c>
      <c r="BT25" s="59">
        <f t="shared" si="41"/>
        <v>0</v>
      </c>
      <c r="BU25" s="60">
        <v>7</v>
      </c>
      <c r="BV25" s="57">
        <v>18</v>
      </c>
      <c r="BW25" s="56" t="s">
        <v>57</v>
      </c>
      <c r="BX25" s="57">
        <f t="shared" si="42"/>
        <v>11</v>
      </c>
      <c r="BY25" s="57">
        <f t="shared" si="43"/>
        <v>10</v>
      </c>
      <c r="BZ25" s="75">
        <f t="shared" si="44"/>
        <v>8</v>
      </c>
      <c r="CA25" s="58">
        <f t="shared" si="45"/>
        <v>2</v>
      </c>
      <c r="CB25" s="58">
        <f t="shared" si="46"/>
        <v>0</v>
      </c>
      <c r="CC25" s="59">
        <f t="shared" si="47"/>
        <v>0</v>
      </c>
      <c r="CD25" s="60">
        <v>0</v>
      </c>
      <c r="CE25" s="57">
        <v>0</v>
      </c>
      <c r="CF25" s="56" t="s">
        <v>56</v>
      </c>
      <c r="CG25" s="57">
        <f t="shared" si="48"/>
        <v>0</v>
      </c>
      <c r="CH25" s="57">
        <f t="shared" si="49"/>
        <v>0</v>
      </c>
      <c r="CI25" s="75">
        <f t="shared" si="50"/>
        <v>0</v>
      </c>
      <c r="CJ25" s="58">
        <f t="shared" si="51"/>
        <v>0</v>
      </c>
      <c r="CK25" s="58">
        <f t="shared" si="52"/>
        <v>0</v>
      </c>
      <c r="CL25" s="59">
        <f t="shared" si="53"/>
        <v>0</v>
      </c>
      <c r="CM25" s="60">
        <v>0</v>
      </c>
      <c r="CN25" s="57">
        <v>0</v>
      </c>
      <c r="CO25" s="56" t="s">
        <v>67</v>
      </c>
      <c r="CP25" s="57">
        <f t="shared" si="54"/>
        <v>0</v>
      </c>
      <c r="CQ25" s="57">
        <f t="shared" si="55"/>
        <v>0</v>
      </c>
      <c r="CR25" s="75">
        <f t="shared" si="56"/>
        <v>0</v>
      </c>
      <c r="CS25" s="58">
        <f t="shared" si="57"/>
        <v>0</v>
      </c>
      <c r="CT25" s="58">
        <f t="shared" si="58"/>
        <v>0</v>
      </c>
      <c r="CU25" s="59">
        <f t="shared" si="59"/>
        <v>0</v>
      </c>
      <c r="CV25" s="60">
        <v>7</v>
      </c>
      <c r="CW25" s="57">
        <v>19</v>
      </c>
      <c r="CX25" s="56" t="s">
        <v>57</v>
      </c>
      <c r="CY25" s="57">
        <f t="shared" si="60"/>
        <v>12</v>
      </c>
      <c r="CZ25" s="57">
        <f t="shared" si="61"/>
        <v>11</v>
      </c>
      <c r="DA25" s="58">
        <f t="shared" si="62"/>
        <v>8</v>
      </c>
      <c r="DB25" s="58">
        <f t="shared" si="63"/>
        <v>2</v>
      </c>
      <c r="DC25" s="58">
        <f t="shared" si="64"/>
        <v>1</v>
      </c>
      <c r="DD25" s="59">
        <f t="shared" si="65"/>
        <v>0</v>
      </c>
      <c r="DE25" s="60">
        <v>7</v>
      </c>
      <c r="DF25" s="57">
        <v>19</v>
      </c>
      <c r="DG25" s="56" t="s">
        <v>57</v>
      </c>
      <c r="DH25" s="57">
        <f t="shared" si="66"/>
        <v>12</v>
      </c>
      <c r="DI25" s="57">
        <f t="shared" si="67"/>
        <v>11</v>
      </c>
      <c r="DJ25" s="58">
        <f t="shared" si="68"/>
        <v>8</v>
      </c>
      <c r="DK25" s="58">
        <f t="shared" si="69"/>
        <v>2</v>
      </c>
      <c r="DL25" s="58">
        <f t="shared" si="70"/>
        <v>1</v>
      </c>
      <c r="DM25" s="59">
        <f t="shared" si="71"/>
        <v>0</v>
      </c>
      <c r="DN25" s="60">
        <v>7</v>
      </c>
      <c r="DO25" s="57">
        <v>19</v>
      </c>
      <c r="DP25" s="56" t="s">
        <v>57</v>
      </c>
      <c r="DQ25" s="57">
        <f t="shared" si="72"/>
        <v>12</v>
      </c>
      <c r="DR25" s="57">
        <f t="shared" si="73"/>
        <v>11</v>
      </c>
      <c r="DS25" s="75">
        <f t="shared" si="74"/>
        <v>8</v>
      </c>
      <c r="DT25" s="58">
        <f t="shared" si="75"/>
        <v>2</v>
      </c>
      <c r="DU25" s="58">
        <f t="shared" si="76"/>
        <v>1</v>
      </c>
      <c r="DV25" s="59">
        <f t="shared" si="77"/>
        <v>0</v>
      </c>
      <c r="DW25" s="60">
        <v>7</v>
      </c>
      <c r="DX25" s="57">
        <v>19</v>
      </c>
      <c r="DY25" s="56" t="s">
        <v>57</v>
      </c>
      <c r="DZ25" s="57">
        <f t="shared" si="78"/>
        <v>12</v>
      </c>
      <c r="EA25" s="57">
        <f t="shared" si="79"/>
        <v>11</v>
      </c>
      <c r="EB25" s="75">
        <f t="shared" si="80"/>
        <v>8</v>
      </c>
      <c r="EC25" s="58">
        <f t="shared" si="81"/>
        <v>2</v>
      </c>
      <c r="ED25" s="58">
        <f t="shared" si="82"/>
        <v>1</v>
      </c>
      <c r="EE25" s="59">
        <f t="shared" si="83"/>
        <v>0</v>
      </c>
      <c r="EF25" s="60">
        <v>0</v>
      </c>
      <c r="EG25" s="76">
        <v>0</v>
      </c>
      <c r="EH25" s="56" t="s">
        <v>67</v>
      </c>
      <c r="EI25" s="57">
        <f t="shared" si="84"/>
        <v>0</v>
      </c>
      <c r="EJ25" s="57">
        <f t="shared" si="85"/>
        <v>0</v>
      </c>
      <c r="EK25" s="75">
        <f t="shared" si="86"/>
        <v>0</v>
      </c>
      <c r="EL25" s="58">
        <f t="shared" si="87"/>
        <v>0</v>
      </c>
      <c r="EM25" s="58">
        <f t="shared" si="88"/>
        <v>0</v>
      </c>
      <c r="EN25" s="59">
        <f t="shared" si="89"/>
        <v>0</v>
      </c>
      <c r="EO25" s="60">
        <v>0</v>
      </c>
      <c r="EP25" s="57">
        <v>0</v>
      </c>
      <c r="EQ25" s="56" t="s">
        <v>58</v>
      </c>
      <c r="ER25" s="57">
        <f t="shared" si="90"/>
        <v>0</v>
      </c>
      <c r="ES25" s="57">
        <f t="shared" si="91"/>
        <v>0</v>
      </c>
      <c r="ET25" s="75">
        <f t="shared" si="92"/>
        <v>0</v>
      </c>
      <c r="EU25" s="58">
        <f t="shared" si="93"/>
        <v>0</v>
      </c>
      <c r="EV25" s="58">
        <f t="shared" si="94"/>
        <v>0</v>
      </c>
      <c r="EW25" s="59">
        <f t="shared" si="95"/>
        <v>0</v>
      </c>
      <c r="EX25" s="60">
        <v>0</v>
      </c>
      <c r="EY25" s="76">
        <v>0</v>
      </c>
      <c r="EZ25" s="56" t="s">
        <v>67</v>
      </c>
      <c r="FA25" s="57">
        <f t="shared" si="96"/>
        <v>0</v>
      </c>
      <c r="FB25" s="57">
        <f t="shared" si="97"/>
        <v>0</v>
      </c>
      <c r="FC25" s="75">
        <f t="shared" si="98"/>
        <v>0</v>
      </c>
      <c r="FD25" s="58">
        <f t="shared" si="99"/>
        <v>0</v>
      </c>
      <c r="FE25" s="58">
        <f t="shared" si="100"/>
        <v>0</v>
      </c>
      <c r="FF25" s="59">
        <f t="shared" si="101"/>
        <v>0</v>
      </c>
      <c r="FG25" s="60">
        <v>0</v>
      </c>
      <c r="FH25" s="76">
        <v>0</v>
      </c>
      <c r="FI25" s="56" t="s">
        <v>67</v>
      </c>
      <c r="FJ25" s="57">
        <f t="shared" si="102"/>
        <v>0</v>
      </c>
      <c r="FK25" s="57">
        <f t="shared" si="103"/>
        <v>0</v>
      </c>
      <c r="FL25" s="75">
        <f t="shared" si="104"/>
        <v>0</v>
      </c>
      <c r="FM25" s="58">
        <f t="shared" si="105"/>
        <v>0</v>
      </c>
      <c r="FN25" s="58">
        <f t="shared" si="106"/>
        <v>0</v>
      </c>
      <c r="FO25" s="59">
        <f t="shared" si="107"/>
        <v>0</v>
      </c>
      <c r="FP25" s="60">
        <v>0</v>
      </c>
      <c r="FQ25" s="76">
        <v>0</v>
      </c>
      <c r="FR25" s="56" t="s">
        <v>67</v>
      </c>
      <c r="FS25" s="57">
        <f t="shared" si="108"/>
        <v>0</v>
      </c>
      <c r="FT25" s="57">
        <f t="shared" si="109"/>
        <v>0</v>
      </c>
      <c r="FU25" s="58">
        <f t="shared" si="110"/>
        <v>0</v>
      </c>
      <c r="FV25" s="58">
        <f t="shared" si="111"/>
        <v>0</v>
      </c>
      <c r="FW25" s="58">
        <f t="shared" si="112"/>
        <v>0</v>
      </c>
      <c r="FX25" s="59">
        <f t="shared" si="113"/>
        <v>0</v>
      </c>
      <c r="FY25" s="60">
        <v>0</v>
      </c>
      <c r="FZ25" s="76">
        <v>0</v>
      </c>
      <c r="GA25" s="56" t="s">
        <v>67</v>
      </c>
      <c r="GB25" s="57">
        <f t="shared" si="114"/>
        <v>0</v>
      </c>
      <c r="GC25" s="57">
        <f t="shared" si="115"/>
        <v>0</v>
      </c>
      <c r="GD25" s="75">
        <f t="shared" si="116"/>
        <v>0</v>
      </c>
      <c r="GE25" s="58">
        <f t="shared" si="117"/>
        <v>0</v>
      </c>
      <c r="GF25" s="58">
        <f t="shared" si="118"/>
        <v>0</v>
      </c>
      <c r="GG25" s="59">
        <f t="shared" si="119"/>
        <v>0</v>
      </c>
      <c r="GH25" s="60">
        <v>0</v>
      </c>
      <c r="GI25" s="76">
        <v>0</v>
      </c>
      <c r="GJ25" s="56" t="s">
        <v>67</v>
      </c>
      <c r="GK25" s="57">
        <f t="shared" si="120"/>
        <v>0</v>
      </c>
      <c r="GL25" s="57">
        <f t="shared" si="121"/>
        <v>0</v>
      </c>
      <c r="GM25" s="75">
        <f t="shared" si="122"/>
        <v>0</v>
      </c>
      <c r="GN25" s="58">
        <f t="shared" si="123"/>
        <v>0</v>
      </c>
      <c r="GO25" s="58">
        <f t="shared" si="124"/>
        <v>0</v>
      </c>
      <c r="GP25" s="59">
        <f t="shared" si="125"/>
        <v>0</v>
      </c>
      <c r="GQ25" s="60">
        <v>0</v>
      </c>
      <c r="GR25" s="76">
        <v>0</v>
      </c>
      <c r="GS25" s="56" t="s">
        <v>67</v>
      </c>
      <c r="GT25" s="57">
        <f t="shared" si="126"/>
        <v>0</v>
      </c>
      <c r="GU25" s="57">
        <f t="shared" si="127"/>
        <v>0</v>
      </c>
      <c r="GV25" s="75">
        <f t="shared" si="128"/>
        <v>0</v>
      </c>
      <c r="GW25" s="58">
        <f t="shared" si="129"/>
        <v>0</v>
      </c>
      <c r="GX25" s="58">
        <f t="shared" si="130"/>
        <v>0</v>
      </c>
      <c r="GY25" s="59">
        <f t="shared" si="131"/>
        <v>0</v>
      </c>
      <c r="GZ25" s="60">
        <v>0</v>
      </c>
      <c r="HA25" s="76">
        <v>0</v>
      </c>
      <c r="HB25" s="56" t="s">
        <v>67</v>
      </c>
      <c r="HC25" s="57">
        <f t="shared" si="132"/>
        <v>0</v>
      </c>
      <c r="HD25" s="57">
        <f t="shared" si="133"/>
        <v>0</v>
      </c>
      <c r="HE25" s="75">
        <f t="shared" si="134"/>
        <v>0</v>
      </c>
      <c r="HF25" s="58">
        <f t="shared" si="135"/>
        <v>0</v>
      </c>
      <c r="HG25" s="58">
        <f t="shared" si="136"/>
        <v>0</v>
      </c>
      <c r="HH25" s="59">
        <f t="shared" si="137"/>
        <v>0</v>
      </c>
      <c r="HI25" s="60">
        <v>0</v>
      </c>
      <c r="HJ25" s="76">
        <v>0</v>
      </c>
      <c r="HK25" s="56" t="s">
        <v>67</v>
      </c>
      <c r="HL25" s="57">
        <f t="shared" si="138"/>
        <v>0</v>
      </c>
      <c r="HM25" s="57">
        <f t="shared" si="139"/>
        <v>0</v>
      </c>
      <c r="HN25" s="75">
        <f t="shared" si="140"/>
        <v>0</v>
      </c>
      <c r="HO25" s="58">
        <f t="shared" si="141"/>
        <v>0</v>
      </c>
      <c r="HP25" s="58">
        <f t="shared" si="142"/>
        <v>0</v>
      </c>
      <c r="HQ25" s="59">
        <f t="shared" si="143"/>
        <v>0</v>
      </c>
      <c r="HR25" s="60">
        <v>0</v>
      </c>
      <c r="HS25" s="76">
        <v>0</v>
      </c>
      <c r="HT25" s="56" t="s">
        <v>67</v>
      </c>
      <c r="HU25" s="57">
        <f t="shared" si="144"/>
        <v>0</v>
      </c>
      <c r="HV25" s="57">
        <f t="shared" si="145"/>
        <v>0</v>
      </c>
      <c r="HW25" s="75">
        <f t="shared" si="146"/>
        <v>0</v>
      </c>
      <c r="HX25" s="58">
        <f t="shared" si="147"/>
        <v>0</v>
      </c>
      <c r="HY25" s="58">
        <f t="shared" si="148"/>
        <v>0</v>
      </c>
      <c r="HZ25" s="59">
        <f t="shared" si="149"/>
        <v>0</v>
      </c>
      <c r="IA25" s="60">
        <v>0</v>
      </c>
      <c r="IB25" s="76">
        <v>0</v>
      </c>
      <c r="IC25" s="56" t="s">
        <v>67</v>
      </c>
      <c r="ID25" s="57">
        <f t="shared" si="150"/>
        <v>0</v>
      </c>
      <c r="IE25" s="57">
        <f t="shared" si="151"/>
        <v>0</v>
      </c>
      <c r="IF25" s="75">
        <f t="shared" si="152"/>
        <v>0</v>
      </c>
      <c r="IG25" s="58">
        <f t="shared" si="153"/>
        <v>0</v>
      </c>
      <c r="IH25" s="58">
        <f t="shared" si="154"/>
        <v>0</v>
      </c>
      <c r="II25" s="59">
        <f t="shared" si="155"/>
        <v>0</v>
      </c>
      <c r="IJ25" s="60">
        <v>0</v>
      </c>
      <c r="IK25" s="76">
        <v>0</v>
      </c>
      <c r="IL25" s="56" t="s">
        <v>67</v>
      </c>
      <c r="IM25" s="57">
        <f t="shared" si="156"/>
        <v>0</v>
      </c>
      <c r="IN25" s="57">
        <f t="shared" si="157"/>
        <v>0</v>
      </c>
      <c r="IO25" s="75">
        <f t="shared" si="158"/>
        <v>0</v>
      </c>
      <c r="IP25" s="58">
        <f t="shared" si="159"/>
        <v>0</v>
      </c>
      <c r="IQ25" s="58">
        <f t="shared" si="160"/>
        <v>0</v>
      </c>
      <c r="IR25" s="59">
        <f t="shared" si="161"/>
        <v>0</v>
      </c>
      <c r="IS25" s="60">
        <v>0</v>
      </c>
      <c r="IT25" s="76">
        <v>0</v>
      </c>
      <c r="IU25" s="56" t="s">
        <v>67</v>
      </c>
      <c r="IV25" s="57">
        <f t="shared" si="162"/>
        <v>0</v>
      </c>
      <c r="IW25" s="57">
        <f t="shared" si="163"/>
        <v>0</v>
      </c>
      <c r="IX25" s="75">
        <f t="shared" si="164"/>
        <v>0</v>
      </c>
      <c r="IY25" s="58">
        <f t="shared" si="165"/>
        <v>0</v>
      </c>
      <c r="IZ25" s="58">
        <f t="shared" si="166"/>
        <v>0</v>
      </c>
      <c r="JA25" s="59">
        <f t="shared" si="167"/>
        <v>0</v>
      </c>
      <c r="JB25" s="60">
        <v>7</v>
      </c>
      <c r="JC25" s="76">
        <v>19</v>
      </c>
      <c r="JD25" s="56" t="s">
        <v>57</v>
      </c>
      <c r="JE25" s="57">
        <f t="shared" si="168"/>
        <v>12</v>
      </c>
      <c r="JF25" s="57">
        <f t="shared" si="169"/>
        <v>11</v>
      </c>
      <c r="JG25" s="75">
        <f t="shared" si="170"/>
        <v>8</v>
      </c>
      <c r="JH25" s="58">
        <f t="shared" si="171"/>
        <v>2</v>
      </c>
      <c r="JI25" s="58">
        <f t="shared" si="172"/>
        <v>1</v>
      </c>
      <c r="JJ25" s="59">
        <f t="shared" si="173"/>
        <v>0</v>
      </c>
      <c r="JK25" s="60">
        <v>0</v>
      </c>
      <c r="JL25" s="76">
        <v>0</v>
      </c>
      <c r="JM25" s="56" t="s">
        <v>58</v>
      </c>
      <c r="JN25" s="57">
        <f t="shared" si="174"/>
        <v>0</v>
      </c>
      <c r="JO25" s="57">
        <f t="shared" si="175"/>
        <v>0</v>
      </c>
      <c r="JP25" s="75">
        <f t="shared" si="176"/>
        <v>0</v>
      </c>
      <c r="JQ25" s="58">
        <f t="shared" si="177"/>
        <v>0</v>
      </c>
      <c r="JR25" s="58">
        <f t="shared" si="178"/>
        <v>0</v>
      </c>
      <c r="JS25" s="59">
        <f t="shared" si="179"/>
        <v>0</v>
      </c>
      <c r="JT25" s="60">
        <v>7</v>
      </c>
      <c r="JU25" s="76">
        <v>19</v>
      </c>
      <c r="JV25" s="56" t="s">
        <v>57</v>
      </c>
      <c r="JW25" s="57">
        <f t="shared" si="180"/>
        <v>12</v>
      </c>
      <c r="JX25" s="57">
        <f t="shared" si="181"/>
        <v>11</v>
      </c>
      <c r="JY25" s="75">
        <f t="shared" si="182"/>
        <v>8</v>
      </c>
      <c r="JZ25" s="58">
        <f t="shared" si="183"/>
        <v>2</v>
      </c>
      <c r="KA25" s="58">
        <f t="shared" si="184"/>
        <v>1</v>
      </c>
      <c r="KB25" s="59">
        <f t="shared" si="185"/>
        <v>0</v>
      </c>
      <c r="KC25" s="60">
        <v>7</v>
      </c>
      <c r="KD25" s="76">
        <v>16</v>
      </c>
      <c r="KE25" s="56" t="s">
        <v>57</v>
      </c>
      <c r="KF25" s="57">
        <f t="shared" si="186"/>
        <v>9</v>
      </c>
      <c r="KG25" s="57">
        <f t="shared" si="187"/>
        <v>8</v>
      </c>
      <c r="KH25" s="75">
        <f t="shared" si="188"/>
        <v>8</v>
      </c>
      <c r="KI25" s="58">
        <f t="shared" si="189"/>
        <v>0</v>
      </c>
      <c r="KJ25" s="58">
        <f t="shared" si="190"/>
        <v>0</v>
      </c>
      <c r="KK25" s="59">
        <f t="shared" si="191"/>
        <v>0</v>
      </c>
      <c r="KL25" s="60">
        <v>7</v>
      </c>
      <c r="KM25" s="76">
        <v>16</v>
      </c>
      <c r="KN25" s="56" t="s">
        <v>57</v>
      </c>
      <c r="KO25" s="57">
        <f t="shared" si="192"/>
        <v>9</v>
      </c>
      <c r="KP25" s="57">
        <f t="shared" si="193"/>
        <v>8</v>
      </c>
      <c r="KQ25" s="75">
        <f t="shared" si="194"/>
        <v>8</v>
      </c>
      <c r="KR25" s="58">
        <f t="shared" si="195"/>
        <v>0</v>
      </c>
      <c r="KS25" s="58">
        <f t="shared" si="196"/>
        <v>0</v>
      </c>
      <c r="KT25" s="59">
        <f t="shared" si="197"/>
        <v>0</v>
      </c>
      <c r="KU25" s="60">
        <v>7</v>
      </c>
      <c r="KV25" s="76">
        <v>16</v>
      </c>
      <c r="KW25" s="56" t="s">
        <v>57</v>
      </c>
      <c r="KX25" s="57">
        <f t="shared" si="198"/>
        <v>9</v>
      </c>
      <c r="KY25" s="57">
        <f t="shared" si="199"/>
        <v>8</v>
      </c>
      <c r="KZ25" s="75">
        <f t="shared" si="200"/>
        <v>8</v>
      </c>
      <c r="LA25" s="58">
        <f t="shared" si="201"/>
        <v>0</v>
      </c>
      <c r="LB25" s="58">
        <f t="shared" si="202"/>
        <v>0</v>
      </c>
      <c r="LC25" s="59">
        <f t="shared" si="203"/>
        <v>0</v>
      </c>
      <c r="LD25" s="60">
        <v>7</v>
      </c>
      <c r="LE25" s="76">
        <v>16</v>
      </c>
      <c r="LF25" s="56" t="s">
        <v>57</v>
      </c>
      <c r="LG25" s="57">
        <f t="shared" si="204"/>
        <v>9</v>
      </c>
      <c r="LH25" s="57">
        <f t="shared" si="205"/>
        <v>8</v>
      </c>
      <c r="LI25" s="75">
        <f t="shared" si="206"/>
        <v>8</v>
      </c>
      <c r="LJ25" s="58">
        <f t="shared" si="207"/>
        <v>0</v>
      </c>
      <c r="LK25" s="58">
        <f t="shared" si="208"/>
        <v>0</v>
      </c>
      <c r="LL25" s="59">
        <f t="shared" si="209"/>
        <v>0</v>
      </c>
      <c r="LM25" s="60">
        <v>7</v>
      </c>
      <c r="LN25" s="76">
        <v>16</v>
      </c>
      <c r="LO25" s="56" t="s">
        <v>57</v>
      </c>
      <c r="LP25" s="57">
        <f t="shared" si="210"/>
        <v>9</v>
      </c>
      <c r="LQ25" s="57">
        <f t="shared" si="211"/>
        <v>8</v>
      </c>
      <c r="LR25" s="75">
        <f t="shared" si="212"/>
        <v>8</v>
      </c>
      <c r="LS25" s="58">
        <f t="shared" si="213"/>
        <v>0</v>
      </c>
      <c r="LT25" s="58">
        <f t="shared" si="214"/>
        <v>0</v>
      </c>
      <c r="LU25" s="59">
        <f t="shared" si="215"/>
        <v>0</v>
      </c>
      <c r="LV25" s="60">
        <v>7</v>
      </c>
      <c r="LW25" s="76">
        <v>16</v>
      </c>
      <c r="LX25" s="56" t="s">
        <v>57</v>
      </c>
      <c r="LY25" s="57">
        <f t="shared" si="216"/>
        <v>9</v>
      </c>
      <c r="LZ25" s="57">
        <f t="shared" si="217"/>
        <v>8</v>
      </c>
      <c r="MA25" s="75">
        <f t="shared" si="218"/>
        <v>8</v>
      </c>
      <c r="MB25" s="58">
        <f t="shared" si="219"/>
        <v>0</v>
      </c>
      <c r="MC25" s="58">
        <f t="shared" si="220"/>
        <v>0</v>
      </c>
      <c r="MD25" s="59">
        <f t="shared" si="221"/>
        <v>0</v>
      </c>
      <c r="ME25" s="60">
        <v>7</v>
      </c>
      <c r="MF25" s="76">
        <v>16</v>
      </c>
      <c r="MG25" s="56" t="s">
        <v>57</v>
      </c>
      <c r="MH25" s="57">
        <f t="shared" si="222"/>
        <v>9</v>
      </c>
      <c r="MI25" s="57">
        <f t="shared" si="223"/>
        <v>8</v>
      </c>
      <c r="MJ25" s="75">
        <f t="shared" si="224"/>
        <v>8</v>
      </c>
      <c r="MK25" s="58">
        <f t="shared" si="225"/>
        <v>0</v>
      </c>
      <c r="ML25" s="58">
        <f t="shared" si="226"/>
        <v>0</v>
      </c>
      <c r="MM25" s="59">
        <f t="shared" si="227"/>
        <v>0</v>
      </c>
      <c r="MN25" s="60">
        <v>7</v>
      </c>
      <c r="MO25" s="76">
        <v>16</v>
      </c>
      <c r="MP25" s="56" t="s">
        <v>57</v>
      </c>
      <c r="MQ25" s="57">
        <f t="shared" si="228"/>
        <v>9</v>
      </c>
      <c r="MR25" s="57">
        <f t="shared" si="229"/>
        <v>8</v>
      </c>
      <c r="MS25" s="75">
        <f t="shared" si="230"/>
        <v>8</v>
      </c>
      <c r="MT25" s="58">
        <f t="shared" si="231"/>
        <v>0</v>
      </c>
      <c r="MU25" s="58">
        <f t="shared" si="232"/>
        <v>0</v>
      </c>
      <c r="MV25" s="59">
        <f t="shared" si="233"/>
        <v>0</v>
      </c>
      <c r="MW25" s="60">
        <v>7</v>
      </c>
      <c r="MX25" s="76">
        <v>16</v>
      </c>
      <c r="MY25" s="56" t="s">
        <v>57</v>
      </c>
      <c r="MZ25" s="57">
        <f t="shared" si="234"/>
        <v>9</v>
      </c>
      <c r="NA25" s="57">
        <f t="shared" si="235"/>
        <v>8</v>
      </c>
      <c r="NB25" s="75">
        <f t="shared" si="236"/>
        <v>8</v>
      </c>
      <c r="NC25" s="58">
        <f t="shared" si="237"/>
        <v>0</v>
      </c>
      <c r="ND25" s="58">
        <f t="shared" si="238"/>
        <v>0</v>
      </c>
      <c r="NE25" s="59">
        <f t="shared" si="239"/>
        <v>0</v>
      </c>
      <c r="NF25" s="60">
        <v>7</v>
      </c>
      <c r="NG25" s="76">
        <v>16</v>
      </c>
      <c r="NH25" s="56" t="s">
        <v>57</v>
      </c>
      <c r="NI25" s="57">
        <f t="shared" si="240"/>
        <v>9</v>
      </c>
      <c r="NJ25" s="57">
        <f t="shared" si="241"/>
        <v>8</v>
      </c>
      <c r="NK25" s="75">
        <f t="shared" si="242"/>
        <v>8</v>
      </c>
      <c r="NL25" s="58">
        <f t="shared" si="243"/>
        <v>0</v>
      </c>
      <c r="NM25" s="58">
        <f t="shared" si="244"/>
        <v>0</v>
      </c>
      <c r="NN25" s="59">
        <f t="shared" si="245"/>
        <v>0</v>
      </c>
      <c r="NO25" s="60">
        <v>7</v>
      </c>
      <c r="NP25" s="76">
        <v>16</v>
      </c>
      <c r="NQ25" s="56" t="s">
        <v>57</v>
      </c>
      <c r="NR25" s="57">
        <f t="shared" si="246"/>
        <v>9</v>
      </c>
      <c r="NS25" s="57">
        <f t="shared" si="247"/>
        <v>8</v>
      </c>
      <c r="NT25" s="75">
        <f t="shared" si="248"/>
        <v>8</v>
      </c>
      <c r="NU25" s="58">
        <f t="shared" si="249"/>
        <v>0</v>
      </c>
      <c r="NV25" s="58">
        <f t="shared" si="250"/>
        <v>0</v>
      </c>
      <c r="NW25" s="59">
        <f t="shared" si="251"/>
        <v>0</v>
      </c>
      <c r="NX25" s="60">
        <v>7</v>
      </c>
      <c r="NY25" s="76">
        <v>16</v>
      </c>
      <c r="NZ25" s="56" t="s">
        <v>57</v>
      </c>
      <c r="OA25" s="57">
        <f t="shared" si="252"/>
        <v>9</v>
      </c>
      <c r="OB25" s="57">
        <f t="shared" si="253"/>
        <v>8</v>
      </c>
      <c r="OC25" s="75">
        <f t="shared" si="254"/>
        <v>8</v>
      </c>
      <c r="OD25" s="58">
        <f t="shared" si="255"/>
        <v>0</v>
      </c>
      <c r="OE25" s="58">
        <f t="shared" si="256"/>
        <v>0</v>
      </c>
      <c r="OF25" s="59">
        <f t="shared" si="257"/>
        <v>0</v>
      </c>
      <c r="OG25" s="60">
        <v>0</v>
      </c>
      <c r="OH25" s="76">
        <v>0</v>
      </c>
      <c r="OI25" s="56" t="s">
        <v>58</v>
      </c>
      <c r="OJ25" s="57">
        <f t="shared" si="258"/>
        <v>0</v>
      </c>
      <c r="OK25" s="57">
        <f t="shared" si="259"/>
        <v>0</v>
      </c>
      <c r="OL25" s="75">
        <f t="shared" si="260"/>
        <v>0</v>
      </c>
      <c r="OM25" s="58">
        <f t="shared" si="261"/>
        <v>0</v>
      </c>
      <c r="ON25" s="58">
        <f t="shared" si="262"/>
        <v>0</v>
      </c>
      <c r="OO25" s="59">
        <f t="shared" si="263"/>
        <v>0</v>
      </c>
      <c r="OP25" s="60">
        <v>7</v>
      </c>
      <c r="OQ25" s="76">
        <v>16</v>
      </c>
      <c r="OR25" s="56" t="s">
        <v>57</v>
      </c>
      <c r="OS25" s="57">
        <f t="shared" si="264"/>
        <v>9</v>
      </c>
      <c r="OT25" s="57">
        <f t="shared" si="265"/>
        <v>8</v>
      </c>
      <c r="OU25" s="75">
        <f t="shared" si="266"/>
        <v>8</v>
      </c>
      <c r="OV25" s="58">
        <f t="shared" si="267"/>
        <v>0</v>
      </c>
      <c r="OW25" s="58">
        <f t="shared" si="268"/>
        <v>0</v>
      </c>
      <c r="OX25" s="59">
        <f t="shared" si="269"/>
        <v>0</v>
      </c>
      <c r="OY25" s="60">
        <v>0</v>
      </c>
      <c r="OZ25" s="76">
        <v>0</v>
      </c>
      <c r="PA25" s="56" t="s">
        <v>59</v>
      </c>
      <c r="PB25" s="57">
        <f t="shared" si="270"/>
        <v>0</v>
      </c>
      <c r="PC25" s="57">
        <f t="shared" si="271"/>
        <v>0</v>
      </c>
      <c r="PD25" s="75">
        <f t="shared" si="272"/>
        <v>0</v>
      </c>
      <c r="PE25" s="58">
        <f t="shared" si="273"/>
        <v>0</v>
      </c>
      <c r="PF25" s="58">
        <f t="shared" si="274"/>
        <v>0</v>
      </c>
      <c r="PG25" s="59">
        <f t="shared" si="275"/>
        <v>0</v>
      </c>
      <c r="PH25" s="60">
        <v>7</v>
      </c>
      <c r="PI25" s="76">
        <v>16</v>
      </c>
      <c r="PJ25" s="56" t="s">
        <v>57</v>
      </c>
      <c r="PK25" s="57">
        <f t="shared" si="276"/>
        <v>9</v>
      </c>
      <c r="PL25" s="57">
        <f t="shared" si="277"/>
        <v>8</v>
      </c>
      <c r="PM25" s="75">
        <f t="shared" si="278"/>
        <v>8</v>
      </c>
      <c r="PN25" s="58">
        <f t="shared" si="279"/>
        <v>0</v>
      </c>
      <c r="PO25" s="58">
        <f t="shared" si="280"/>
        <v>0</v>
      </c>
      <c r="PP25" s="59">
        <f t="shared" si="281"/>
        <v>0</v>
      </c>
      <c r="PQ25" s="77"/>
      <c r="PR25" s="87">
        <f t="shared" si="282"/>
        <v>16</v>
      </c>
      <c r="PS25" s="88">
        <f t="shared" si="283"/>
        <v>2</v>
      </c>
      <c r="PT25" s="88">
        <f t="shared" si="284"/>
        <v>1</v>
      </c>
      <c r="PU25" s="89">
        <f t="shared" si="285"/>
        <v>19</v>
      </c>
      <c r="PV25" s="81">
        <f t="shared" si="286"/>
        <v>0</v>
      </c>
      <c r="PW25" s="90"/>
      <c r="PX25" s="90"/>
      <c r="PY25" s="81">
        <f t="shared" si="287"/>
        <v>0</v>
      </c>
      <c r="PZ25" s="90"/>
      <c r="QA25" s="90"/>
      <c r="QB25" s="83">
        <f t="shared" si="288"/>
        <v>0</v>
      </c>
      <c r="QC25" s="90"/>
      <c r="QD25" s="90"/>
      <c r="QE25" s="83">
        <f t="shared" si="289"/>
        <v>0</v>
      </c>
      <c r="QF25" s="90"/>
      <c r="QG25" s="90"/>
      <c r="QH25" s="83">
        <f t="shared" si="290"/>
        <v>0</v>
      </c>
      <c r="QI25" s="90"/>
      <c r="QJ25" s="90"/>
      <c r="QK25" s="83">
        <f t="shared" si="291"/>
        <v>11</v>
      </c>
      <c r="QL25" s="94">
        <v>44348</v>
      </c>
      <c r="QM25" s="94">
        <v>44358</v>
      </c>
      <c r="QN25" s="83">
        <f t="shared" si="292"/>
        <v>6</v>
      </c>
      <c r="QO25" s="90"/>
      <c r="QP25" s="90"/>
      <c r="QQ25" s="90">
        <f t="shared" si="293"/>
        <v>36</v>
      </c>
      <c r="QR25" s="90"/>
      <c r="QS25" s="91">
        <f t="shared" si="294"/>
        <v>20</v>
      </c>
      <c r="QT25" s="91">
        <f t="shared" si="295"/>
        <v>8</v>
      </c>
      <c r="QU25" s="91"/>
      <c r="QV25" s="92"/>
      <c r="QW25" s="92"/>
      <c r="QX25" s="92"/>
      <c r="QY25" s="92"/>
      <c r="QZ25" s="92"/>
      <c r="RA25" s="92"/>
      <c r="RB25" s="92"/>
      <c r="RC25" s="92"/>
      <c r="RD25" s="92"/>
      <c r="RE25" s="92"/>
      <c r="RF25" s="92"/>
      <c r="RG25" s="93">
        <v>0</v>
      </c>
    </row>
    <row r="26" spans="1:475" s="68" customFormat="1" ht="15.9" customHeight="1">
      <c r="A26" s="46">
        <f t="shared" si="296"/>
        <v>17</v>
      </c>
      <c r="B26" s="47" t="s">
        <v>92</v>
      </c>
      <c r="C26" s="74"/>
      <c r="D26" s="50" t="s">
        <v>53</v>
      </c>
      <c r="E26" s="50" t="s">
        <v>93</v>
      </c>
      <c r="F26" s="50" t="s">
        <v>55</v>
      </c>
      <c r="G26" s="51">
        <v>44348</v>
      </c>
      <c r="H26" s="51">
        <v>44349</v>
      </c>
      <c r="I26" s="51"/>
      <c r="J26" s="60">
        <v>0</v>
      </c>
      <c r="K26" s="57">
        <v>0</v>
      </c>
      <c r="L26" s="56" t="s">
        <v>56</v>
      </c>
      <c r="M26" s="57">
        <f t="shared" si="0"/>
        <v>0</v>
      </c>
      <c r="N26" s="57">
        <f t="shared" si="1"/>
        <v>0</v>
      </c>
      <c r="O26" s="75">
        <f t="shared" si="2"/>
        <v>0</v>
      </c>
      <c r="P26" s="58">
        <f t="shared" si="3"/>
        <v>0</v>
      </c>
      <c r="Q26" s="58">
        <f t="shared" si="4"/>
        <v>0</v>
      </c>
      <c r="R26" s="59">
        <f t="shared" si="5"/>
        <v>0</v>
      </c>
      <c r="S26" s="60">
        <v>0</v>
      </c>
      <c r="T26" s="57">
        <v>0</v>
      </c>
      <c r="U26" s="56" t="s">
        <v>56</v>
      </c>
      <c r="V26" s="57">
        <f t="shared" si="6"/>
        <v>0</v>
      </c>
      <c r="W26" s="57">
        <f t="shared" si="7"/>
        <v>0</v>
      </c>
      <c r="X26" s="75">
        <f t="shared" si="8"/>
        <v>0</v>
      </c>
      <c r="Y26" s="58">
        <f t="shared" si="9"/>
        <v>0</v>
      </c>
      <c r="Z26" s="58">
        <f t="shared" si="10"/>
        <v>0</v>
      </c>
      <c r="AA26" s="59">
        <f t="shared" si="11"/>
        <v>0</v>
      </c>
      <c r="AB26" s="60">
        <v>0</v>
      </c>
      <c r="AC26" s="57">
        <v>0</v>
      </c>
      <c r="AD26" s="56" t="s">
        <v>56</v>
      </c>
      <c r="AE26" s="57">
        <f t="shared" si="12"/>
        <v>0</v>
      </c>
      <c r="AF26" s="57">
        <f t="shared" si="13"/>
        <v>0</v>
      </c>
      <c r="AG26" s="75">
        <f t="shared" si="14"/>
        <v>0</v>
      </c>
      <c r="AH26" s="58">
        <f t="shared" si="15"/>
        <v>0</v>
      </c>
      <c r="AI26" s="58">
        <f t="shared" si="16"/>
        <v>0</v>
      </c>
      <c r="AJ26" s="59">
        <f t="shared" si="17"/>
        <v>0</v>
      </c>
      <c r="AK26" s="60">
        <v>0</v>
      </c>
      <c r="AL26" s="57">
        <v>0</v>
      </c>
      <c r="AM26" s="56" t="s">
        <v>56</v>
      </c>
      <c r="AN26" s="57">
        <f t="shared" si="18"/>
        <v>0</v>
      </c>
      <c r="AO26" s="57">
        <f t="shared" si="19"/>
        <v>0</v>
      </c>
      <c r="AP26" s="58">
        <f t="shared" si="20"/>
        <v>0</v>
      </c>
      <c r="AQ26" s="58">
        <f t="shared" si="21"/>
        <v>0</v>
      </c>
      <c r="AR26" s="58">
        <f t="shared" si="22"/>
        <v>0</v>
      </c>
      <c r="AS26" s="59">
        <f t="shared" si="23"/>
        <v>0</v>
      </c>
      <c r="AT26" s="60">
        <v>0</v>
      </c>
      <c r="AU26" s="57">
        <v>0</v>
      </c>
      <c r="AV26" s="56" t="s">
        <v>56</v>
      </c>
      <c r="AW26" s="57">
        <f t="shared" si="24"/>
        <v>0</v>
      </c>
      <c r="AX26" s="57">
        <f t="shared" si="25"/>
        <v>0</v>
      </c>
      <c r="AY26" s="58">
        <f t="shared" si="26"/>
        <v>0</v>
      </c>
      <c r="AZ26" s="58">
        <f t="shared" si="27"/>
        <v>0</v>
      </c>
      <c r="BA26" s="58">
        <f t="shared" si="28"/>
        <v>0</v>
      </c>
      <c r="BB26" s="59">
        <f t="shared" si="29"/>
        <v>0</v>
      </c>
      <c r="BC26" s="60">
        <v>0</v>
      </c>
      <c r="BD26" s="57">
        <v>0</v>
      </c>
      <c r="BE26" s="56" t="s">
        <v>56</v>
      </c>
      <c r="BF26" s="57">
        <f t="shared" si="30"/>
        <v>0</v>
      </c>
      <c r="BG26" s="57">
        <f t="shared" si="31"/>
        <v>0</v>
      </c>
      <c r="BH26" s="75">
        <f t="shared" si="32"/>
        <v>0</v>
      </c>
      <c r="BI26" s="58">
        <f t="shared" si="33"/>
        <v>0</v>
      </c>
      <c r="BJ26" s="58">
        <f t="shared" si="34"/>
        <v>0</v>
      </c>
      <c r="BK26" s="59">
        <f t="shared" si="35"/>
        <v>0</v>
      </c>
      <c r="BL26" s="60">
        <v>0</v>
      </c>
      <c r="BM26" s="57">
        <v>0</v>
      </c>
      <c r="BN26" s="56" t="s">
        <v>56</v>
      </c>
      <c r="BO26" s="57">
        <f t="shared" si="36"/>
        <v>0</v>
      </c>
      <c r="BP26" s="57">
        <f t="shared" si="37"/>
        <v>0</v>
      </c>
      <c r="BQ26" s="75">
        <f t="shared" si="38"/>
        <v>0</v>
      </c>
      <c r="BR26" s="58">
        <f t="shared" si="39"/>
        <v>0</v>
      </c>
      <c r="BS26" s="58">
        <f t="shared" si="40"/>
        <v>0</v>
      </c>
      <c r="BT26" s="59">
        <f t="shared" si="41"/>
        <v>0</v>
      </c>
      <c r="BU26" s="60">
        <v>0</v>
      </c>
      <c r="BV26" s="57">
        <v>0</v>
      </c>
      <c r="BW26" s="56" t="s">
        <v>56</v>
      </c>
      <c r="BX26" s="57">
        <f t="shared" si="42"/>
        <v>0</v>
      </c>
      <c r="BY26" s="57">
        <f t="shared" si="43"/>
        <v>0</v>
      </c>
      <c r="BZ26" s="75">
        <f t="shared" si="44"/>
        <v>0</v>
      </c>
      <c r="CA26" s="58">
        <f t="shared" si="45"/>
        <v>0</v>
      </c>
      <c r="CB26" s="58">
        <f t="shared" si="46"/>
        <v>0</v>
      </c>
      <c r="CC26" s="59">
        <f t="shared" si="47"/>
        <v>0</v>
      </c>
      <c r="CD26" s="60">
        <v>0</v>
      </c>
      <c r="CE26" s="57">
        <v>0</v>
      </c>
      <c r="CF26" s="56" t="s">
        <v>56</v>
      </c>
      <c r="CG26" s="57">
        <f t="shared" si="48"/>
        <v>0</v>
      </c>
      <c r="CH26" s="57">
        <f t="shared" si="49"/>
        <v>0</v>
      </c>
      <c r="CI26" s="75">
        <f t="shared" si="50"/>
        <v>0</v>
      </c>
      <c r="CJ26" s="58">
        <f t="shared" si="51"/>
        <v>0</v>
      </c>
      <c r="CK26" s="58">
        <f t="shared" si="52"/>
        <v>0</v>
      </c>
      <c r="CL26" s="59">
        <f t="shared" si="53"/>
        <v>0</v>
      </c>
      <c r="CM26" s="60">
        <v>0</v>
      </c>
      <c r="CN26" s="57">
        <v>0</v>
      </c>
      <c r="CO26" s="56" t="s">
        <v>56</v>
      </c>
      <c r="CP26" s="57">
        <f t="shared" si="54"/>
        <v>0</v>
      </c>
      <c r="CQ26" s="57">
        <f t="shared" si="55"/>
        <v>0</v>
      </c>
      <c r="CR26" s="75">
        <f t="shared" si="56"/>
        <v>0</v>
      </c>
      <c r="CS26" s="58">
        <f t="shared" si="57"/>
        <v>0</v>
      </c>
      <c r="CT26" s="58">
        <f t="shared" si="58"/>
        <v>0</v>
      </c>
      <c r="CU26" s="59">
        <f t="shared" si="59"/>
        <v>0</v>
      </c>
      <c r="CV26" s="60">
        <v>0</v>
      </c>
      <c r="CW26" s="57">
        <v>0</v>
      </c>
      <c r="CX26" s="56" t="s">
        <v>56</v>
      </c>
      <c r="CY26" s="57">
        <f t="shared" si="60"/>
        <v>0</v>
      </c>
      <c r="CZ26" s="57">
        <f t="shared" si="61"/>
        <v>0</v>
      </c>
      <c r="DA26" s="58">
        <f t="shared" si="62"/>
        <v>0</v>
      </c>
      <c r="DB26" s="58">
        <f t="shared" si="63"/>
        <v>0</v>
      </c>
      <c r="DC26" s="58">
        <f t="shared" si="64"/>
        <v>0</v>
      </c>
      <c r="DD26" s="59">
        <f t="shared" si="65"/>
        <v>0</v>
      </c>
      <c r="DE26" s="60">
        <v>0</v>
      </c>
      <c r="DF26" s="57">
        <v>0</v>
      </c>
      <c r="DG26" s="56" t="s">
        <v>56</v>
      </c>
      <c r="DH26" s="57">
        <f t="shared" si="66"/>
        <v>0</v>
      </c>
      <c r="DI26" s="57">
        <f t="shared" si="67"/>
        <v>0</v>
      </c>
      <c r="DJ26" s="58">
        <f t="shared" si="68"/>
        <v>0</v>
      </c>
      <c r="DK26" s="58">
        <f t="shared" si="69"/>
        <v>0</v>
      </c>
      <c r="DL26" s="58">
        <f t="shared" si="70"/>
        <v>0</v>
      </c>
      <c r="DM26" s="59">
        <f t="shared" si="71"/>
        <v>0</v>
      </c>
      <c r="DN26" s="60">
        <v>0</v>
      </c>
      <c r="DO26" s="57">
        <v>0</v>
      </c>
      <c r="DP26" s="56" t="s">
        <v>56</v>
      </c>
      <c r="DQ26" s="57">
        <f t="shared" si="72"/>
        <v>0</v>
      </c>
      <c r="DR26" s="57">
        <f t="shared" si="73"/>
        <v>0</v>
      </c>
      <c r="DS26" s="75">
        <f t="shared" si="74"/>
        <v>0</v>
      </c>
      <c r="DT26" s="58">
        <f t="shared" si="75"/>
        <v>0</v>
      </c>
      <c r="DU26" s="58">
        <f t="shared" si="76"/>
        <v>0</v>
      </c>
      <c r="DV26" s="59">
        <f t="shared" si="77"/>
        <v>0</v>
      </c>
      <c r="DW26" s="60">
        <v>0</v>
      </c>
      <c r="DX26" s="57">
        <v>0</v>
      </c>
      <c r="DY26" s="56" t="s">
        <v>56</v>
      </c>
      <c r="DZ26" s="57">
        <f t="shared" si="78"/>
        <v>0</v>
      </c>
      <c r="EA26" s="57">
        <f t="shared" si="79"/>
        <v>0</v>
      </c>
      <c r="EB26" s="75">
        <f t="shared" si="80"/>
        <v>0</v>
      </c>
      <c r="EC26" s="58">
        <f t="shared" si="81"/>
        <v>0</v>
      </c>
      <c r="ED26" s="58">
        <f t="shared" si="82"/>
        <v>0</v>
      </c>
      <c r="EE26" s="59">
        <f t="shared" si="83"/>
        <v>0</v>
      </c>
      <c r="EF26" s="60">
        <v>0</v>
      </c>
      <c r="EG26" s="57">
        <v>0</v>
      </c>
      <c r="EH26" s="56" t="s">
        <v>56</v>
      </c>
      <c r="EI26" s="57">
        <f t="shared" si="84"/>
        <v>0</v>
      </c>
      <c r="EJ26" s="57">
        <f t="shared" si="85"/>
        <v>0</v>
      </c>
      <c r="EK26" s="75">
        <f t="shared" si="86"/>
        <v>0</v>
      </c>
      <c r="EL26" s="58">
        <f t="shared" si="87"/>
        <v>0</v>
      </c>
      <c r="EM26" s="58">
        <f t="shared" si="88"/>
        <v>0</v>
      </c>
      <c r="EN26" s="59">
        <f t="shared" si="89"/>
        <v>0</v>
      </c>
      <c r="EO26" s="60">
        <v>0</v>
      </c>
      <c r="EP26" s="57">
        <v>0</v>
      </c>
      <c r="EQ26" s="56" t="s">
        <v>56</v>
      </c>
      <c r="ER26" s="57">
        <f t="shared" si="90"/>
        <v>0</v>
      </c>
      <c r="ES26" s="57">
        <f t="shared" si="91"/>
        <v>0</v>
      </c>
      <c r="ET26" s="75">
        <f t="shared" si="92"/>
        <v>0</v>
      </c>
      <c r="EU26" s="58">
        <f t="shared" si="93"/>
        <v>0</v>
      </c>
      <c r="EV26" s="58">
        <f t="shared" si="94"/>
        <v>0</v>
      </c>
      <c r="EW26" s="59">
        <f t="shared" si="95"/>
        <v>0</v>
      </c>
      <c r="EX26" s="60">
        <v>0</v>
      </c>
      <c r="EY26" s="57">
        <v>0</v>
      </c>
      <c r="EZ26" s="56" t="s">
        <v>56</v>
      </c>
      <c r="FA26" s="57">
        <f t="shared" si="96"/>
        <v>0</v>
      </c>
      <c r="FB26" s="57">
        <f t="shared" si="97"/>
        <v>0</v>
      </c>
      <c r="FC26" s="75">
        <f t="shared" si="98"/>
        <v>0</v>
      </c>
      <c r="FD26" s="58">
        <f t="shared" si="99"/>
        <v>0</v>
      </c>
      <c r="FE26" s="58">
        <f t="shared" si="100"/>
        <v>0</v>
      </c>
      <c r="FF26" s="59">
        <f t="shared" si="101"/>
        <v>0</v>
      </c>
      <c r="FG26" s="60">
        <v>0</v>
      </c>
      <c r="FH26" s="57">
        <v>0</v>
      </c>
      <c r="FI26" s="56" t="s">
        <v>67</v>
      </c>
      <c r="FJ26" s="57">
        <f t="shared" si="102"/>
        <v>0</v>
      </c>
      <c r="FK26" s="57">
        <f t="shared" si="103"/>
        <v>0</v>
      </c>
      <c r="FL26" s="75">
        <f t="shared" si="104"/>
        <v>0</v>
      </c>
      <c r="FM26" s="58">
        <f t="shared" si="105"/>
        <v>0</v>
      </c>
      <c r="FN26" s="58">
        <f t="shared" si="106"/>
        <v>0</v>
      </c>
      <c r="FO26" s="59">
        <f t="shared" si="107"/>
        <v>0</v>
      </c>
      <c r="FP26" s="60">
        <v>7</v>
      </c>
      <c r="FQ26" s="57">
        <v>19</v>
      </c>
      <c r="FR26" s="56" t="s">
        <v>57</v>
      </c>
      <c r="FS26" s="57">
        <f t="shared" si="108"/>
        <v>12</v>
      </c>
      <c r="FT26" s="57">
        <f t="shared" si="109"/>
        <v>11</v>
      </c>
      <c r="FU26" s="58">
        <f t="shared" si="110"/>
        <v>8</v>
      </c>
      <c r="FV26" s="58">
        <f t="shared" si="111"/>
        <v>2</v>
      </c>
      <c r="FW26" s="58">
        <f t="shared" si="112"/>
        <v>1</v>
      </c>
      <c r="FX26" s="59">
        <f t="shared" si="113"/>
        <v>0</v>
      </c>
      <c r="FY26" s="60">
        <v>7</v>
      </c>
      <c r="FZ26" s="57">
        <v>18</v>
      </c>
      <c r="GA26" s="56" t="s">
        <v>57</v>
      </c>
      <c r="GB26" s="57">
        <f t="shared" si="114"/>
        <v>11</v>
      </c>
      <c r="GC26" s="57">
        <f t="shared" si="115"/>
        <v>10</v>
      </c>
      <c r="GD26" s="75">
        <f t="shared" si="116"/>
        <v>8</v>
      </c>
      <c r="GE26" s="58">
        <f t="shared" si="117"/>
        <v>2</v>
      </c>
      <c r="GF26" s="58">
        <f t="shared" si="118"/>
        <v>0</v>
      </c>
      <c r="GG26" s="59">
        <f t="shared" si="119"/>
        <v>0</v>
      </c>
      <c r="GH26" s="60">
        <v>7</v>
      </c>
      <c r="GI26" s="57">
        <v>18</v>
      </c>
      <c r="GJ26" s="56" t="s">
        <v>57</v>
      </c>
      <c r="GK26" s="57">
        <f t="shared" si="120"/>
        <v>11</v>
      </c>
      <c r="GL26" s="57">
        <f t="shared" si="121"/>
        <v>10</v>
      </c>
      <c r="GM26" s="75">
        <f t="shared" si="122"/>
        <v>8</v>
      </c>
      <c r="GN26" s="58">
        <f t="shared" si="123"/>
        <v>2</v>
      </c>
      <c r="GO26" s="58">
        <f t="shared" si="124"/>
        <v>0</v>
      </c>
      <c r="GP26" s="59">
        <f t="shared" si="125"/>
        <v>0</v>
      </c>
      <c r="GQ26" s="60">
        <v>7</v>
      </c>
      <c r="GR26" s="57">
        <v>18</v>
      </c>
      <c r="GS26" s="56" t="s">
        <v>57</v>
      </c>
      <c r="GT26" s="57">
        <f t="shared" si="126"/>
        <v>11</v>
      </c>
      <c r="GU26" s="57">
        <f t="shared" si="127"/>
        <v>10</v>
      </c>
      <c r="GV26" s="75">
        <f t="shared" si="128"/>
        <v>8</v>
      </c>
      <c r="GW26" s="58">
        <f t="shared" si="129"/>
        <v>2</v>
      </c>
      <c r="GX26" s="58">
        <f t="shared" si="130"/>
        <v>0</v>
      </c>
      <c r="GY26" s="59">
        <f t="shared" si="131"/>
        <v>0</v>
      </c>
      <c r="GZ26" s="60">
        <v>0</v>
      </c>
      <c r="HA26" s="57">
        <v>0</v>
      </c>
      <c r="HB26" s="56" t="s">
        <v>58</v>
      </c>
      <c r="HC26" s="57">
        <f t="shared" si="132"/>
        <v>0</v>
      </c>
      <c r="HD26" s="57">
        <f t="shared" si="133"/>
        <v>0</v>
      </c>
      <c r="HE26" s="75">
        <f t="shared" si="134"/>
        <v>0</v>
      </c>
      <c r="HF26" s="58">
        <f t="shared" si="135"/>
        <v>0</v>
      </c>
      <c r="HG26" s="58">
        <f t="shared" si="136"/>
        <v>0</v>
      </c>
      <c r="HH26" s="59">
        <f t="shared" si="137"/>
        <v>0</v>
      </c>
      <c r="HI26" s="60">
        <v>7</v>
      </c>
      <c r="HJ26" s="57">
        <v>18</v>
      </c>
      <c r="HK26" s="56" t="s">
        <v>57</v>
      </c>
      <c r="HL26" s="57">
        <f t="shared" si="138"/>
        <v>11</v>
      </c>
      <c r="HM26" s="57">
        <f t="shared" si="139"/>
        <v>10</v>
      </c>
      <c r="HN26" s="75">
        <f t="shared" si="140"/>
        <v>8</v>
      </c>
      <c r="HO26" s="58">
        <f t="shared" si="141"/>
        <v>2</v>
      </c>
      <c r="HP26" s="58">
        <f t="shared" si="142"/>
        <v>0</v>
      </c>
      <c r="HQ26" s="59">
        <f t="shared" si="143"/>
        <v>0</v>
      </c>
      <c r="HR26" s="60">
        <v>7</v>
      </c>
      <c r="HS26" s="57">
        <v>18</v>
      </c>
      <c r="HT26" s="56" t="s">
        <v>57</v>
      </c>
      <c r="HU26" s="57">
        <f t="shared" si="144"/>
        <v>11</v>
      </c>
      <c r="HV26" s="57">
        <f t="shared" si="145"/>
        <v>10</v>
      </c>
      <c r="HW26" s="75">
        <f t="shared" si="146"/>
        <v>8</v>
      </c>
      <c r="HX26" s="58">
        <f t="shared" si="147"/>
        <v>2</v>
      </c>
      <c r="HY26" s="58">
        <f t="shared" si="148"/>
        <v>0</v>
      </c>
      <c r="HZ26" s="59">
        <f t="shared" si="149"/>
        <v>0</v>
      </c>
      <c r="IA26" s="60">
        <v>7</v>
      </c>
      <c r="IB26" s="57">
        <v>18</v>
      </c>
      <c r="IC26" s="56" t="s">
        <v>57</v>
      </c>
      <c r="ID26" s="57">
        <f t="shared" si="150"/>
        <v>11</v>
      </c>
      <c r="IE26" s="57">
        <f t="shared" si="151"/>
        <v>10</v>
      </c>
      <c r="IF26" s="75">
        <f t="shared" si="152"/>
        <v>8</v>
      </c>
      <c r="IG26" s="58">
        <f t="shared" si="153"/>
        <v>2</v>
      </c>
      <c r="IH26" s="58">
        <f t="shared" si="154"/>
        <v>0</v>
      </c>
      <c r="II26" s="59">
        <f t="shared" si="155"/>
        <v>0</v>
      </c>
      <c r="IJ26" s="60">
        <v>7</v>
      </c>
      <c r="IK26" s="57">
        <v>18</v>
      </c>
      <c r="IL26" s="56" t="s">
        <v>57</v>
      </c>
      <c r="IM26" s="57">
        <f t="shared" si="156"/>
        <v>11</v>
      </c>
      <c r="IN26" s="57">
        <f t="shared" si="157"/>
        <v>10</v>
      </c>
      <c r="IO26" s="75">
        <f t="shared" si="158"/>
        <v>8</v>
      </c>
      <c r="IP26" s="58">
        <f t="shared" si="159"/>
        <v>2</v>
      </c>
      <c r="IQ26" s="58">
        <f t="shared" si="160"/>
        <v>0</v>
      </c>
      <c r="IR26" s="59">
        <f t="shared" si="161"/>
        <v>0</v>
      </c>
      <c r="IS26" s="60">
        <v>7</v>
      </c>
      <c r="IT26" s="57">
        <v>18</v>
      </c>
      <c r="IU26" s="56" t="s">
        <v>57</v>
      </c>
      <c r="IV26" s="57">
        <f t="shared" si="162"/>
        <v>11</v>
      </c>
      <c r="IW26" s="57">
        <f t="shared" si="163"/>
        <v>10</v>
      </c>
      <c r="IX26" s="75">
        <f t="shared" si="164"/>
        <v>8</v>
      </c>
      <c r="IY26" s="58">
        <f t="shared" si="165"/>
        <v>2</v>
      </c>
      <c r="IZ26" s="58">
        <f t="shared" si="166"/>
        <v>0</v>
      </c>
      <c r="JA26" s="59">
        <f t="shared" si="167"/>
        <v>0</v>
      </c>
      <c r="JB26" s="60">
        <v>7</v>
      </c>
      <c r="JC26" s="57">
        <v>18</v>
      </c>
      <c r="JD26" s="56" t="s">
        <v>57</v>
      </c>
      <c r="JE26" s="57">
        <f t="shared" si="168"/>
        <v>11</v>
      </c>
      <c r="JF26" s="57">
        <f t="shared" si="169"/>
        <v>10</v>
      </c>
      <c r="JG26" s="75">
        <f t="shared" si="170"/>
        <v>8</v>
      </c>
      <c r="JH26" s="58">
        <f t="shared" si="171"/>
        <v>2</v>
      </c>
      <c r="JI26" s="58">
        <f t="shared" si="172"/>
        <v>0</v>
      </c>
      <c r="JJ26" s="59">
        <f t="shared" si="173"/>
        <v>0</v>
      </c>
      <c r="JK26" s="60">
        <v>0</v>
      </c>
      <c r="JL26" s="76">
        <v>0</v>
      </c>
      <c r="JM26" s="56" t="s">
        <v>58</v>
      </c>
      <c r="JN26" s="57">
        <f t="shared" si="174"/>
        <v>0</v>
      </c>
      <c r="JO26" s="57">
        <f t="shared" si="175"/>
        <v>0</v>
      </c>
      <c r="JP26" s="75">
        <f t="shared" si="176"/>
        <v>0</v>
      </c>
      <c r="JQ26" s="58">
        <f t="shared" si="177"/>
        <v>0</v>
      </c>
      <c r="JR26" s="58">
        <f t="shared" si="178"/>
        <v>0</v>
      </c>
      <c r="JS26" s="59">
        <f t="shared" si="179"/>
        <v>0</v>
      </c>
      <c r="JT26" s="60">
        <v>7</v>
      </c>
      <c r="JU26" s="57">
        <v>19</v>
      </c>
      <c r="JV26" s="56" t="s">
        <v>57</v>
      </c>
      <c r="JW26" s="57">
        <f t="shared" si="180"/>
        <v>12</v>
      </c>
      <c r="JX26" s="57">
        <f t="shared" si="181"/>
        <v>11</v>
      </c>
      <c r="JY26" s="75">
        <f t="shared" si="182"/>
        <v>8</v>
      </c>
      <c r="JZ26" s="58">
        <f t="shared" si="183"/>
        <v>2</v>
      </c>
      <c r="KA26" s="58">
        <f t="shared" si="184"/>
        <v>1</v>
      </c>
      <c r="KB26" s="59">
        <f t="shared" si="185"/>
        <v>0</v>
      </c>
      <c r="KC26" s="60">
        <v>7</v>
      </c>
      <c r="KD26" s="76">
        <v>16</v>
      </c>
      <c r="KE26" s="56" t="s">
        <v>57</v>
      </c>
      <c r="KF26" s="57">
        <f t="shared" si="186"/>
        <v>9</v>
      </c>
      <c r="KG26" s="57">
        <f t="shared" si="187"/>
        <v>8</v>
      </c>
      <c r="KH26" s="75">
        <f t="shared" si="188"/>
        <v>8</v>
      </c>
      <c r="KI26" s="58">
        <f t="shared" si="189"/>
        <v>0</v>
      </c>
      <c r="KJ26" s="58">
        <f t="shared" si="190"/>
        <v>0</v>
      </c>
      <c r="KK26" s="59">
        <f t="shared" si="191"/>
        <v>0</v>
      </c>
      <c r="KL26" s="60">
        <v>7</v>
      </c>
      <c r="KM26" s="76">
        <v>16</v>
      </c>
      <c r="KN26" s="56" t="s">
        <v>57</v>
      </c>
      <c r="KO26" s="57">
        <f t="shared" si="192"/>
        <v>9</v>
      </c>
      <c r="KP26" s="57">
        <f t="shared" si="193"/>
        <v>8</v>
      </c>
      <c r="KQ26" s="75">
        <f t="shared" si="194"/>
        <v>8</v>
      </c>
      <c r="KR26" s="58">
        <f t="shared" si="195"/>
        <v>0</v>
      </c>
      <c r="KS26" s="58">
        <f t="shared" si="196"/>
        <v>0</v>
      </c>
      <c r="KT26" s="59">
        <f t="shared" si="197"/>
        <v>0</v>
      </c>
      <c r="KU26" s="60">
        <v>7</v>
      </c>
      <c r="KV26" s="76">
        <v>16</v>
      </c>
      <c r="KW26" s="56" t="s">
        <v>57</v>
      </c>
      <c r="KX26" s="57">
        <f t="shared" si="198"/>
        <v>9</v>
      </c>
      <c r="KY26" s="57">
        <f t="shared" si="199"/>
        <v>8</v>
      </c>
      <c r="KZ26" s="75">
        <f t="shared" si="200"/>
        <v>8</v>
      </c>
      <c r="LA26" s="58">
        <f t="shared" si="201"/>
        <v>0</v>
      </c>
      <c r="LB26" s="58">
        <f t="shared" si="202"/>
        <v>0</v>
      </c>
      <c r="LC26" s="59">
        <f t="shared" si="203"/>
        <v>0</v>
      </c>
      <c r="LD26" s="60">
        <v>7</v>
      </c>
      <c r="LE26" s="76">
        <v>16</v>
      </c>
      <c r="LF26" s="56" t="s">
        <v>57</v>
      </c>
      <c r="LG26" s="57">
        <f t="shared" si="204"/>
        <v>9</v>
      </c>
      <c r="LH26" s="57">
        <f t="shared" si="205"/>
        <v>8</v>
      </c>
      <c r="LI26" s="75">
        <f t="shared" si="206"/>
        <v>8</v>
      </c>
      <c r="LJ26" s="58">
        <f t="shared" si="207"/>
        <v>0</v>
      </c>
      <c r="LK26" s="58">
        <f t="shared" si="208"/>
        <v>0</v>
      </c>
      <c r="LL26" s="59">
        <f t="shared" si="209"/>
        <v>0</v>
      </c>
      <c r="LM26" s="60">
        <v>7</v>
      </c>
      <c r="LN26" s="76">
        <v>16</v>
      </c>
      <c r="LO26" s="56" t="s">
        <v>57</v>
      </c>
      <c r="LP26" s="57">
        <f t="shared" si="210"/>
        <v>9</v>
      </c>
      <c r="LQ26" s="57">
        <f t="shared" si="211"/>
        <v>8</v>
      </c>
      <c r="LR26" s="75">
        <f t="shared" si="212"/>
        <v>8</v>
      </c>
      <c r="LS26" s="58">
        <f t="shared" si="213"/>
        <v>0</v>
      </c>
      <c r="LT26" s="58">
        <f t="shared" si="214"/>
        <v>0</v>
      </c>
      <c r="LU26" s="59">
        <f t="shared" si="215"/>
        <v>0</v>
      </c>
      <c r="LV26" s="60">
        <v>7</v>
      </c>
      <c r="LW26" s="76">
        <v>16</v>
      </c>
      <c r="LX26" s="56" t="s">
        <v>57</v>
      </c>
      <c r="LY26" s="57">
        <f t="shared" si="216"/>
        <v>9</v>
      </c>
      <c r="LZ26" s="57">
        <f t="shared" si="217"/>
        <v>8</v>
      </c>
      <c r="MA26" s="75">
        <f t="shared" si="218"/>
        <v>8</v>
      </c>
      <c r="MB26" s="58">
        <f t="shared" si="219"/>
        <v>0</v>
      </c>
      <c r="MC26" s="58">
        <f t="shared" si="220"/>
        <v>0</v>
      </c>
      <c r="MD26" s="59">
        <f t="shared" si="221"/>
        <v>0</v>
      </c>
      <c r="ME26" s="60">
        <v>7</v>
      </c>
      <c r="MF26" s="76">
        <v>16</v>
      </c>
      <c r="MG26" s="56" t="s">
        <v>57</v>
      </c>
      <c r="MH26" s="57">
        <f t="shared" si="222"/>
        <v>9</v>
      </c>
      <c r="MI26" s="57">
        <f t="shared" si="223"/>
        <v>8</v>
      </c>
      <c r="MJ26" s="75">
        <f t="shared" si="224"/>
        <v>8</v>
      </c>
      <c r="MK26" s="58">
        <f t="shared" si="225"/>
        <v>0</v>
      </c>
      <c r="ML26" s="58">
        <f t="shared" si="226"/>
        <v>0</v>
      </c>
      <c r="MM26" s="59">
        <f t="shared" si="227"/>
        <v>0</v>
      </c>
      <c r="MN26" s="60">
        <v>7</v>
      </c>
      <c r="MO26" s="76">
        <v>16</v>
      </c>
      <c r="MP26" s="56" t="s">
        <v>57</v>
      </c>
      <c r="MQ26" s="57">
        <f t="shared" si="228"/>
        <v>9</v>
      </c>
      <c r="MR26" s="57">
        <f t="shared" si="229"/>
        <v>8</v>
      </c>
      <c r="MS26" s="75">
        <f t="shared" si="230"/>
        <v>8</v>
      </c>
      <c r="MT26" s="58">
        <f t="shared" si="231"/>
        <v>0</v>
      </c>
      <c r="MU26" s="58">
        <f t="shared" si="232"/>
        <v>0</v>
      </c>
      <c r="MV26" s="59">
        <f t="shared" si="233"/>
        <v>0</v>
      </c>
      <c r="MW26" s="60">
        <v>7</v>
      </c>
      <c r="MX26" s="76">
        <v>16</v>
      </c>
      <c r="MY26" s="56" t="s">
        <v>57</v>
      </c>
      <c r="MZ26" s="57">
        <f t="shared" si="234"/>
        <v>9</v>
      </c>
      <c r="NA26" s="57">
        <f t="shared" si="235"/>
        <v>8</v>
      </c>
      <c r="NB26" s="75">
        <f t="shared" si="236"/>
        <v>8</v>
      </c>
      <c r="NC26" s="58">
        <f t="shared" si="237"/>
        <v>0</v>
      </c>
      <c r="ND26" s="58">
        <f t="shared" si="238"/>
        <v>0</v>
      </c>
      <c r="NE26" s="59">
        <f t="shared" si="239"/>
        <v>0</v>
      </c>
      <c r="NF26" s="60">
        <v>7</v>
      </c>
      <c r="NG26" s="76">
        <v>16</v>
      </c>
      <c r="NH26" s="56" t="s">
        <v>57</v>
      </c>
      <c r="NI26" s="57">
        <f t="shared" si="240"/>
        <v>9</v>
      </c>
      <c r="NJ26" s="57">
        <f t="shared" si="241"/>
        <v>8</v>
      </c>
      <c r="NK26" s="75">
        <f t="shared" si="242"/>
        <v>8</v>
      </c>
      <c r="NL26" s="58">
        <f t="shared" si="243"/>
        <v>0</v>
      </c>
      <c r="NM26" s="58">
        <f t="shared" si="244"/>
        <v>0</v>
      </c>
      <c r="NN26" s="59">
        <f t="shared" si="245"/>
        <v>0</v>
      </c>
      <c r="NO26" s="60">
        <v>7</v>
      </c>
      <c r="NP26" s="76">
        <v>16</v>
      </c>
      <c r="NQ26" s="56" t="s">
        <v>57</v>
      </c>
      <c r="NR26" s="57">
        <f t="shared" si="246"/>
        <v>9</v>
      </c>
      <c r="NS26" s="57">
        <f t="shared" si="247"/>
        <v>8</v>
      </c>
      <c r="NT26" s="75">
        <f t="shared" si="248"/>
        <v>8</v>
      </c>
      <c r="NU26" s="58">
        <f t="shared" si="249"/>
        <v>0</v>
      </c>
      <c r="NV26" s="58">
        <f t="shared" si="250"/>
        <v>0</v>
      </c>
      <c r="NW26" s="59">
        <f t="shared" si="251"/>
        <v>0</v>
      </c>
      <c r="NX26" s="60">
        <v>7</v>
      </c>
      <c r="NY26" s="76">
        <v>16</v>
      </c>
      <c r="NZ26" s="56" t="s">
        <v>57</v>
      </c>
      <c r="OA26" s="57">
        <f t="shared" si="252"/>
        <v>9</v>
      </c>
      <c r="OB26" s="57">
        <f t="shared" si="253"/>
        <v>8</v>
      </c>
      <c r="OC26" s="75">
        <f t="shared" si="254"/>
        <v>8</v>
      </c>
      <c r="OD26" s="58">
        <f t="shared" si="255"/>
        <v>0</v>
      </c>
      <c r="OE26" s="58">
        <f t="shared" si="256"/>
        <v>0</v>
      </c>
      <c r="OF26" s="59">
        <f t="shared" si="257"/>
        <v>0</v>
      </c>
      <c r="OG26" s="60">
        <v>0</v>
      </c>
      <c r="OH26" s="76">
        <v>0</v>
      </c>
      <c r="OI26" s="56" t="s">
        <v>58</v>
      </c>
      <c r="OJ26" s="57">
        <f t="shared" si="258"/>
        <v>0</v>
      </c>
      <c r="OK26" s="57">
        <f t="shared" si="259"/>
        <v>0</v>
      </c>
      <c r="OL26" s="75">
        <f t="shared" si="260"/>
        <v>0</v>
      </c>
      <c r="OM26" s="58">
        <f t="shared" si="261"/>
        <v>0</v>
      </c>
      <c r="ON26" s="58">
        <f t="shared" si="262"/>
        <v>0</v>
      </c>
      <c r="OO26" s="59">
        <f t="shared" si="263"/>
        <v>0</v>
      </c>
      <c r="OP26" s="60">
        <v>7</v>
      </c>
      <c r="OQ26" s="76">
        <v>16</v>
      </c>
      <c r="OR26" s="56" t="s">
        <v>57</v>
      </c>
      <c r="OS26" s="57">
        <f t="shared" si="264"/>
        <v>9</v>
      </c>
      <c r="OT26" s="57">
        <f t="shared" si="265"/>
        <v>8</v>
      </c>
      <c r="OU26" s="75">
        <f t="shared" si="266"/>
        <v>8</v>
      </c>
      <c r="OV26" s="58">
        <f t="shared" si="267"/>
        <v>0</v>
      </c>
      <c r="OW26" s="58">
        <f t="shared" si="268"/>
        <v>0</v>
      </c>
      <c r="OX26" s="59">
        <f t="shared" si="269"/>
        <v>0</v>
      </c>
      <c r="OY26" s="60">
        <v>0</v>
      </c>
      <c r="OZ26" s="76">
        <v>0</v>
      </c>
      <c r="PA26" s="56" t="s">
        <v>59</v>
      </c>
      <c r="PB26" s="57">
        <f t="shared" si="270"/>
        <v>0</v>
      </c>
      <c r="PC26" s="57">
        <f t="shared" si="271"/>
        <v>0</v>
      </c>
      <c r="PD26" s="75">
        <f t="shared" si="272"/>
        <v>0</v>
      </c>
      <c r="PE26" s="58">
        <f t="shared" si="273"/>
        <v>0</v>
      </c>
      <c r="PF26" s="58">
        <f t="shared" si="274"/>
        <v>0</v>
      </c>
      <c r="PG26" s="59">
        <f t="shared" si="275"/>
        <v>0</v>
      </c>
      <c r="PH26" s="60">
        <v>7</v>
      </c>
      <c r="PI26" s="76">
        <v>16</v>
      </c>
      <c r="PJ26" s="56" t="s">
        <v>57</v>
      </c>
      <c r="PK26" s="57">
        <f t="shared" si="276"/>
        <v>9</v>
      </c>
      <c r="PL26" s="57">
        <f t="shared" si="277"/>
        <v>8</v>
      </c>
      <c r="PM26" s="75">
        <f t="shared" si="278"/>
        <v>8</v>
      </c>
      <c r="PN26" s="58">
        <f t="shared" si="279"/>
        <v>0</v>
      </c>
      <c r="PO26" s="58">
        <f t="shared" si="280"/>
        <v>0</v>
      </c>
      <c r="PP26" s="59">
        <f t="shared" si="281"/>
        <v>0</v>
      </c>
      <c r="PQ26" s="77"/>
      <c r="PR26" s="87">
        <f t="shared" si="282"/>
        <v>25</v>
      </c>
      <c r="PS26" s="88">
        <f t="shared" si="283"/>
        <v>3</v>
      </c>
      <c r="PT26" s="88">
        <f t="shared" si="284"/>
        <v>1</v>
      </c>
      <c r="PU26" s="89">
        <f t="shared" si="285"/>
        <v>29</v>
      </c>
      <c r="PV26" s="81">
        <f t="shared" si="286"/>
        <v>0</v>
      </c>
      <c r="PW26" s="90"/>
      <c r="PX26" s="90"/>
      <c r="PY26" s="81">
        <f t="shared" si="287"/>
        <v>0</v>
      </c>
      <c r="PZ26" s="90"/>
      <c r="QA26" s="90"/>
      <c r="QB26" s="83">
        <f t="shared" si="288"/>
        <v>0</v>
      </c>
      <c r="QC26" s="90"/>
      <c r="QD26" s="90"/>
      <c r="QE26" s="83">
        <f t="shared" si="289"/>
        <v>0</v>
      </c>
      <c r="QF26" s="90"/>
      <c r="QG26" s="90"/>
      <c r="QH26" s="83">
        <f t="shared" si="290"/>
        <v>0</v>
      </c>
      <c r="QI26" s="90"/>
      <c r="QJ26" s="90"/>
      <c r="QK26" s="83">
        <f t="shared" si="291"/>
        <v>1</v>
      </c>
      <c r="QL26" s="94">
        <v>44348</v>
      </c>
      <c r="QM26" s="94">
        <v>44348</v>
      </c>
      <c r="QN26" s="83">
        <f t="shared" si="292"/>
        <v>0</v>
      </c>
      <c r="QO26" s="90"/>
      <c r="QP26" s="90"/>
      <c r="QQ26" s="90">
        <f t="shared" si="293"/>
        <v>30</v>
      </c>
      <c r="QR26" s="90"/>
      <c r="QS26" s="91">
        <f t="shared" si="294"/>
        <v>22</v>
      </c>
      <c r="QT26" s="91">
        <f t="shared" si="295"/>
        <v>2</v>
      </c>
      <c r="QU26" s="91"/>
      <c r="QV26" s="92"/>
      <c r="QW26" s="92"/>
      <c r="QX26" s="92"/>
      <c r="QY26" s="92"/>
      <c r="QZ26" s="92"/>
      <c r="RA26" s="92"/>
      <c r="RB26" s="92"/>
      <c r="RC26" s="92"/>
      <c r="RD26" s="92"/>
      <c r="RE26" s="92"/>
      <c r="RF26" s="92"/>
      <c r="RG26" s="93">
        <v>10</v>
      </c>
    </row>
    <row r="27" spans="1:475" s="68" customFormat="1" ht="15.9" hidden="1" customHeight="1">
      <c r="A27" s="46">
        <f t="shared" si="296"/>
        <v>18</v>
      </c>
      <c r="B27" s="47" t="s">
        <v>94</v>
      </c>
      <c r="C27" s="47"/>
      <c r="D27" s="50" t="s">
        <v>53</v>
      </c>
      <c r="E27" s="50" t="s">
        <v>95</v>
      </c>
      <c r="F27" s="50" t="s">
        <v>55</v>
      </c>
      <c r="G27" s="51">
        <v>44348</v>
      </c>
      <c r="H27" s="51">
        <v>44349</v>
      </c>
      <c r="I27" s="51"/>
      <c r="J27" s="60">
        <v>0</v>
      </c>
      <c r="K27" s="57">
        <v>0</v>
      </c>
      <c r="L27" s="56" t="s">
        <v>56</v>
      </c>
      <c r="M27" s="57">
        <f t="shared" si="0"/>
        <v>0</v>
      </c>
      <c r="N27" s="57">
        <f t="shared" si="1"/>
        <v>0</v>
      </c>
      <c r="O27" s="75">
        <f t="shared" si="2"/>
        <v>0</v>
      </c>
      <c r="P27" s="58">
        <f t="shared" si="3"/>
        <v>0</v>
      </c>
      <c r="Q27" s="58">
        <f t="shared" si="4"/>
        <v>0</v>
      </c>
      <c r="R27" s="59">
        <f t="shared" si="5"/>
        <v>0</v>
      </c>
      <c r="S27" s="60">
        <v>0</v>
      </c>
      <c r="T27" s="57">
        <v>0</v>
      </c>
      <c r="U27" s="56" t="s">
        <v>56</v>
      </c>
      <c r="V27" s="57">
        <f t="shared" si="6"/>
        <v>0</v>
      </c>
      <c r="W27" s="57">
        <f t="shared" si="7"/>
        <v>0</v>
      </c>
      <c r="X27" s="75">
        <f t="shared" si="8"/>
        <v>0</v>
      </c>
      <c r="Y27" s="58">
        <f t="shared" si="9"/>
        <v>0</v>
      </c>
      <c r="Z27" s="58">
        <f t="shared" si="10"/>
        <v>0</v>
      </c>
      <c r="AA27" s="59">
        <f t="shared" si="11"/>
        <v>0</v>
      </c>
      <c r="AB27" s="60">
        <v>0</v>
      </c>
      <c r="AC27" s="57">
        <v>0</v>
      </c>
      <c r="AD27" s="56" t="s">
        <v>56</v>
      </c>
      <c r="AE27" s="57">
        <f t="shared" si="12"/>
        <v>0</v>
      </c>
      <c r="AF27" s="57">
        <f t="shared" si="13"/>
        <v>0</v>
      </c>
      <c r="AG27" s="75">
        <f t="shared" si="14"/>
        <v>0</v>
      </c>
      <c r="AH27" s="58">
        <f t="shared" si="15"/>
        <v>0</v>
      </c>
      <c r="AI27" s="58">
        <f t="shared" si="16"/>
        <v>0</v>
      </c>
      <c r="AJ27" s="59">
        <f t="shared" si="17"/>
        <v>0</v>
      </c>
      <c r="AK27" s="60">
        <v>0</v>
      </c>
      <c r="AL27" s="57">
        <v>0</v>
      </c>
      <c r="AM27" s="56" t="s">
        <v>56</v>
      </c>
      <c r="AN27" s="57">
        <f t="shared" si="18"/>
        <v>0</v>
      </c>
      <c r="AO27" s="57">
        <f t="shared" si="19"/>
        <v>0</v>
      </c>
      <c r="AP27" s="58">
        <f t="shared" si="20"/>
        <v>0</v>
      </c>
      <c r="AQ27" s="58">
        <f t="shared" si="21"/>
        <v>0</v>
      </c>
      <c r="AR27" s="58">
        <f t="shared" si="22"/>
        <v>0</v>
      </c>
      <c r="AS27" s="59">
        <f t="shared" si="23"/>
        <v>0</v>
      </c>
      <c r="AT27" s="60">
        <v>0</v>
      </c>
      <c r="AU27" s="57">
        <v>0</v>
      </c>
      <c r="AV27" s="56" t="s">
        <v>56</v>
      </c>
      <c r="AW27" s="57">
        <f t="shared" si="24"/>
        <v>0</v>
      </c>
      <c r="AX27" s="57">
        <f t="shared" si="25"/>
        <v>0</v>
      </c>
      <c r="AY27" s="58">
        <f t="shared" si="26"/>
        <v>0</v>
      </c>
      <c r="AZ27" s="58">
        <f t="shared" si="27"/>
        <v>0</v>
      </c>
      <c r="BA27" s="58">
        <f t="shared" si="28"/>
        <v>0</v>
      </c>
      <c r="BB27" s="59">
        <f t="shared" si="29"/>
        <v>0</v>
      </c>
      <c r="BC27" s="60">
        <v>0</v>
      </c>
      <c r="BD27" s="57">
        <v>0</v>
      </c>
      <c r="BE27" s="56" t="s">
        <v>56</v>
      </c>
      <c r="BF27" s="57">
        <f t="shared" si="30"/>
        <v>0</v>
      </c>
      <c r="BG27" s="57">
        <f t="shared" si="31"/>
        <v>0</v>
      </c>
      <c r="BH27" s="75">
        <f t="shared" si="32"/>
        <v>0</v>
      </c>
      <c r="BI27" s="58">
        <f t="shared" si="33"/>
        <v>0</v>
      </c>
      <c r="BJ27" s="58">
        <f t="shared" si="34"/>
        <v>0</v>
      </c>
      <c r="BK27" s="59">
        <f t="shared" si="35"/>
        <v>0</v>
      </c>
      <c r="BL27" s="60">
        <v>0</v>
      </c>
      <c r="BM27" s="57">
        <v>0</v>
      </c>
      <c r="BN27" s="56" t="s">
        <v>56</v>
      </c>
      <c r="BO27" s="57">
        <f t="shared" si="36"/>
        <v>0</v>
      </c>
      <c r="BP27" s="57">
        <f t="shared" si="37"/>
        <v>0</v>
      </c>
      <c r="BQ27" s="75">
        <f t="shared" si="38"/>
        <v>0</v>
      </c>
      <c r="BR27" s="58">
        <f t="shared" si="39"/>
        <v>0</v>
      </c>
      <c r="BS27" s="58">
        <f t="shared" si="40"/>
        <v>0</v>
      </c>
      <c r="BT27" s="59">
        <f t="shared" si="41"/>
        <v>0</v>
      </c>
      <c r="BU27" s="60">
        <v>0</v>
      </c>
      <c r="BV27" s="57">
        <v>0</v>
      </c>
      <c r="BW27" s="56" t="s">
        <v>56</v>
      </c>
      <c r="BX27" s="57">
        <f t="shared" si="42"/>
        <v>0</v>
      </c>
      <c r="BY27" s="57">
        <f t="shared" si="43"/>
        <v>0</v>
      </c>
      <c r="BZ27" s="75">
        <f t="shared" si="44"/>
        <v>0</v>
      </c>
      <c r="CA27" s="58">
        <f t="shared" si="45"/>
        <v>0</v>
      </c>
      <c r="CB27" s="58">
        <f t="shared" si="46"/>
        <v>0</v>
      </c>
      <c r="CC27" s="59">
        <f t="shared" si="47"/>
        <v>0</v>
      </c>
      <c r="CD27" s="60">
        <v>0</v>
      </c>
      <c r="CE27" s="57">
        <v>0</v>
      </c>
      <c r="CF27" s="56" t="s">
        <v>56</v>
      </c>
      <c r="CG27" s="57">
        <f t="shared" si="48"/>
        <v>0</v>
      </c>
      <c r="CH27" s="57">
        <f t="shared" si="49"/>
        <v>0</v>
      </c>
      <c r="CI27" s="75">
        <f t="shared" si="50"/>
        <v>0</v>
      </c>
      <c r="CJ27" s="58">
        <f t="shared" si="51"/>
        <v>0</v>
      </c>
      <c r="CK27" s="58">
        <f t="shared" si="52"/>
        <v>0</v>
      </c>
      <c r="CL27" s="59">
        <f t="shared" si="53"/>
        <v>0</v>
      </c>
      <c r="CM27" s="60">
        <v>0</v>
      </c>
      <c r="CN27" s="57">
        <v>0</v>
      </c>
      <c r="CO27" s="56" t="s">
        <v>56</v>
      </c>
      <c r="CP27" s="57">
        <f t="shared" si="54"/>
        <v>0</v>
      </c>
      <c r="CQ27" s="57">
        <f t="shared" si="55"/>
        <v>0</v>
      </c>
      <c r="CR27" s="75">
        <f t="shared" si="56"/>
        <v>0</v>
      </c>
      <c r="CS27" s="58">
        <f t="shared" si="57"/>
        <v>0</v>
      </c>
      <c r="CT27" s="58">
        <f t="shared" si="58"/>
        <v>0</v>
      </c>
      <c r="CU27" s="59">
        <f t="shared" si="59"/>
        <v>0</v>
      </c>
      <c r="CV27" s="60">
        <v>0</v>
      </c>
      <c r="CW27" s="57">
        <v>0</v>
      </c>
      <c r="CX27" s="56" t="s">
        <v>56</v>
      </c>
      <c r="CY27" s="57">
        <f t="shared" si="60"/>
        <v>0</v>
      </c>
      <c r="CZ27" s="57">
        <f t="shared" si="61"/>
        <v>0</v>
      </c>
      <c r="DA27" s="58">
        <f t="shared" si="62"/>
        <v>0</v>
      </c>
      <c r="DB27" s="58">
        <f t="shared" si="63"/>
        <v>0</v>
      </c>
      <c r="DC27" s="58">
        <f t="shared" si="64"/>
        <v>0</v>
      </c>
      <c r="DD27" s="59">
        <f t="shared" si="65"/>
        <v>0</v>
      </c>
      <c r="DE27" s="60">
        <v>0</v>
      </c>
      <c r="DF27" s="57">
        <v>0</v>
      </c>
      <c r="DG27" s="56" t="s">
        <v>56</v>
      </c>
      <c r="DH27" s="57">
        <f t="shared" si="66"/>
        <v>0</v>
      </c>
      <c r="DI27" s="57">
        <f t="shared" si="67"/>
        <v>0</v>
      </c>
      <c r="DJ27" s="58">
        <f t="shared" si="68"/>
        <v>0</v>
      </c>
      <c r="DK27" s="58">
        <f t="shared" si="69"/>
        <v>0</v>
      </c>
      <c r="DL27" s="58">
        <f t="shared" si="70"/>
        <v>0</v>
      </c>
      <c r="DM27" s="59">
        <f t="shared" si="71"/>
        <v>0</v>
      </c>
      <c r="DN27" s="60">
        <v>0</v>
      </c>
      <c r="DO27" s="57">
        <v>0</v>
      </c>
      <c r="DP27" s="56" t="s">
        <v>56</v>
      </c>
      <c r="DQ27" s="57">
        <f t="shared" si="72"/>
        <v>0</v>
      </c>
      <c r="DR27" s="57">
        <f t="shared" si="73"/>
        <v>0</v>
      </c>
      <c r="DS27" s="75">
        <f t="shared" si="74"/>
        <v>0</v>
      </c>
      <c r="DT27" s="58">
        <f t="shared" si="75"/>
        <v>0</v>
      </c>
      <c r="DU27" s="58">
        <f t="shared" si="76"/>
        <v>0</v>
      </c>
      <c r="DV27" s="59">
        <f t="shared" si="77"/>
        <v>0</v>
      </c>
      <c r="DW27" s="60">
        <v>0</v>
      </c>
      <c r="DX27" s="57">
        <v>0</v>
      </c>
      <c r="DY27" s="56" t="s">
        <v>56</v>
      </c>
      <c r="DZ27" s="57">
        <f t="shared" si="78"/>
        <v>0</v>
      </c>
      <c r="EA27" s="57">
        <f t="shared" si="79"/>
        <v>0</v>
      </c>
      <c r="EB27" s="75">
        <f t="shared" si="80"/>
        <v>0</v>
      </c>
      <c r="EC27" s="58">
        <f t="shared" si="81"/>
        <v>0</v>
      </c>
      <c r="ED27" s="58">
        <f t="shared" si="82"/>
        <v>0</v>
      </c>
      <c r="EE27" s="59">
        <f t="shared" si="83"/>
        <v>0</v>
      </c>
      <c r="EF27" s="60">
        <v>0</v>
      </c>
      <c r="EG27" s="57">
        <v>0</v>
      </c>
      <c r="EH27" s="56" t="s">
        <v>56</v>
      </c>
      <c r="EI27" s="57">
        <f t="shared" si="84"/>
        <v>0</v>
      </c>
      <c r="EJ27" s="57">
        <f t="shared" si="85"/>
        <v>0</v>
      </c>
      <c r="EK27" s="75">
        <f t="shared" si="86"/>
        <v>0</v>
      </c>
      <c r="EL27" s="58">
        <f t="shared" si="87"/>
        <v>0</v>
      </c>
      <c r="EM27" s="58">
        <f t="shared" si="88"/>
        <v>0</v>
      </c>
      <c r="EN27" s="59">
        <f t="shared" si="89"/>
        <v>0</v>
      </c>
      <c r="EO27" s="60">
        <v>0</v>
      </c>
      <c r="EP27" s="57">
        <v>0</v>
      </c>
      <c r="EQ27" s="56" t="s">
        <v>56</v>
      </c>
      <c r="ER27" s="57">
        <f t="shared" si="90"/>
        <v>0</v>
      </c>
      <c r="ES27" s="57">
        <f t="shared" si="91"/>
        <v>0</v>
      </c>
      <c r="ET27" s="75">
        <f t="shared" si="92"/>
        <v>0</v>
      </c>
      <c r="EU27" s="58">
        <f t="shared" si="93"/>
        <v>0</v>
      </c>
      <c r="EV27" s="58">
        <f t="shared" si="94"/>
        <v>0</v>
      </c>
      <c r="EW27" s="59">
        <f t="shared" si="95"/>
        <v>0</v>
      </c>
      <c r="EX27" s="60">
        <v>0</v>
      </c>
      <c r="EY27" s="57">
        <v>0</v>
      </c>
      <c r="EZ27" s="56" t="s">
        <v>56</v>
      </c>
      <c r="FA27" s="57">
        <f t="shared" si="96"/>
        <v>0</v>
      </c>
      <c r="FB27" s="57">
        <f t="shared" si="97"/>
        <v>0</v>
      </c>
      <c r="FC27" s="75">
        <f t="shared" si="98"/>
        <v>0</v>
      </c>
      <c r="FD27" s="58">
        <f t="shared" si="99"/>
        <v>0</v>
      </c>
      <c r="FE27" s="58">
        <f t="shared" si="100"/>
        <v>0</v>
      </c>
      <c r="FF27" s="59">
        <f t="shared" si="101"/>
        <v>0</v>
      </c>
      <c r="FG27" s="60">
        <v>0</v>
      </c>
      <c r="FH27" s="57">
        <v>0</v>
      </c>
      <c r="FI27" s="56" t="s">
        <v>56</v>
      </c>
      <c r="FJ27" s="57">
        <f t="shared" si="102"/>
        <v>0</v>
      </c>
      <c r="FK27" s="57">
        <f t="shared" si="103"/>
        <v>0</v>
      </c>
      <c r="FL27" s="75">
        <f t="shared" si="104"/>
        <v>0</v>
      </c>
      <c r="FM27" s="58">
        <f t="shared" si="105"/>
        <v>0</v>
      </c>
      <c r="FN27" s="58">
        <f t="shared" si="106"/>
        <v>0</v>
      </c>
      <c r="FO27" s="59">
        <f t="shared" si="107"/>
        <v>0</v>
      </c>
      <c r="FP27" s="60">
        <v>7</v>
      </c>
      <c r="FQ27" s="57">
        <v>18.5</v>
      </c>
      <c r="FR27" s="56" t="s">
        <v>57</v>
      </c>
      <c r="FS27" s="57">
        <f t="shared" si="108"/>
        <v>11.5</v>
      </c>
      <c r="FT27" s="57">
        <f t="shared" si="109"/>
        <v>10.5</v>
      </c>
      <c r="FU27" s="58">
        <f t="shared" si="110"/>
        <v>8</v>
      </c>
      <c r="FV27" s="58">
        <f t="shared" si="111"/>
        <v>2</v>
      </c>
      <c r="FW27" s="58">
        <f t="shared" si="112"/>
        <v>0.5</v>
      </c>
      <c r="FX27" s="59">
        <f t="shared" si="113"/>
        <v>0</v>
      </c>
      <c r="FY27" s="60">
        <v>7</v>
      </c>
      <c r="FZ27" s="57">
        <v>19</v>
      </c>
      <c r="GA27" s="56" t="s">
        <v>57</v>
      </c>
      <c r="GB27" s="57">
        <f t="shared" si="114"/>
        <v>12</v>
      </c>
      <c r="GC27" s="57">
        <f t="shared" si="115"/>
        <v>11</v>
      </c>
      <c r="GD27" s="75">
        <f t="shared" si="116"/>
        <v>8</v>
      </c>
      <c r="GE27" s="58">
        <f t="shared" si="117"/>
        <v>2</v>
      </c>
      <c r="GF27" s="58">
        <f t="shared" si="118"/>
        <v>1</v>
      </c>
      <c r="GG27" s="59">
        <f t="shared" si="119"/>
        <v>0</v>
      </c>
      <c r="GH27" s="60">
        <v>7</v>
      </c>
      <c r="GI27" s="57">
        <v>18.5</v>
      </c>
      <c r="GJ27" s="56" t="s">
        <v>57</v>
      </c>
      <c r="GK27" s="57">
        <f t="shared" si="120"/>
        <v>11.5</v>
      </c>
      <c r="GL27" s="57">
        <f t="shared" si="121"/>
        <v>10.5</v>
      </c>
      <c r="GM27" s="75">
        <f t="shared" si="122"/>
        <v>8</v>
      </c>
      <c r="GN27" s="58">
        <f t="shared" si="123"/>
        <v>2</v>
      </c>
      <c r="GO27" s="58">
        <f t="shared" si="124"/>
        <v>0.5</v>
      </c>
      <c r="GP27" s="59">
        <f t="shared" si="125"/>
        <v>0</v>
      </c>
      <c r="GQ27" s="60">
        <v>7</v>
      </c>
      <c r="GR27" s="57">
        <v>18</v>
      </c>
      <c r="GS27" s="56" t="s">
        <v>57</v>
      </c>
      <c r="GT27" s="57">
        <f t="shared" si="126"/>
        <v>11</v>
      </c>
      <c r="GU27" s="57">
        <f t="shared" si="127"/>
        <v>10</v>
      </c>
      <c r="GV27" s="75">
        <f t="shared" si="128"/>
        <v>8</v>
      </c>
      <c r="GW27" s="58">
        <f t="shared" si="129"/>
        <v>2</v>
      </c>
      <c r="GX27" s="58">
        <f t="shared" si="130"/>
        <v>0</v>
      </c>
      <c r="GY27" s="59">
        <f t="shared" si="131"/>
        <v>0</v>
      </c>
      <c r="GZ27" s="60">
        <v>0</v>
      </c>
      <c r="HA27" s="57">
        <v>0</v>
      </c>
      <c r="HB27" s="56" t="s">
        <v>58</v>
      </c>
      <c r="HC27" s="57">
        <f t="shared" si="132"/>
        <v>0</v>
      </c>
      <c r="HD27" s="57">
        <f t="shared" si="133"/>
        <v>0</v>
      </c>
      <c r="HE27" s="75">
        <f t="shared" si="134"/>
        <v>0</v>
      </c>
      <c r="HF27" s="58">
        <f t="shared" si="135"/>
        <v>0</v>
      </c>
      <c r="HG27" s="58">
        <f t="shared" si="136"/>
        <v>0</v>
      </c>
      <c r="HH27" s="59">
        <f t="shared" si="137"/>
        <v>0</v>
      </c>
      <c r="HI27" s="60">
        <v>7</v>
      </c>
      <c r="HJ27" s="57">
        <v>18</v>
      </c>
      <c r="HK27" s="56" t="s">
        <v>57</v>
      </c>
      <c r="HL27" s="57">
        <f t="shared" si="138"/>
        <v>11</v>
      </c>
      <c r="HM27" s="57">
        <f t="shared" si="139"/>
        <v>10</v>
      </c>
      <c r="HN27" s="75">
        <f t="shared" si="140"/>
        <v>8</v>
      </c>
      <c r="HO27" s="58">
        <f t="shared" si="141"/>
        <v>2</v>
      </c>
      <c r="HP27" s="58">
        <f t="shared" si="142"/>
        <v>0</v>
      </c>
      <c r="HQ27" s="59">
        <f t="shared" si="143"/>
        <v>0</v>
      </c>
      <c r="HR27" s="60">
        <v>7</v>
      </c>
      <c r="HS27" s="57">
        <v>18</v>
      </c>
      <c r="HT27" s="56" t="s">
        <v>57</v>
      </c>
      <c r="HU27" s="57">
        <f t="shared" si="144"/>
        <v>11</v>
      </c>
      <c r="HV27" s="57">
        <f t="shared" si="145"/>
        <v>10</v>
      </c>
      <c r="HW27" s="75">
        <f t="shared" si="146"/>
        <v>8</v>
      </c>
      <c r="HX27" s="58">
        <f t="shared" si="147"/>
        <v>2</v>
      </c>
      <c r="HY27" s="58">
        <f t="shared" si="148"/>
        <v>0</v>
      </c>
      <c r="HZ27" s="59">
        <f t="shared" si="149"/>
        <v>0</v>
      </c>
      <c r="IA27" s="60">
        <v>7</v>
      </c>
      <c r="IB27" s="76">
        <v>18</v>
      </c>
      <c r="IC27" s="56" t="s">
        <v>57</v>
      </c>
      <c r="ID27" s="57">
        <f t="shared" si="150"/>
        <v>11</v>
      </c>
      <c r="IE27" s="57">
        <f t="shared" si="151"/>
        <v>10</v>
      </c>
      <c r="IF27" s="75">
        <f t="shared" si="152"/>
        <v>8</v>
      </c>
      <c r="IG27" s="58">
        <f t="shared" si="153"/>
        <v>2</v>
      </c>
      <c r="IH27" s="58">
        <f t="shared" si="154"/>
        <v>0</v>
      </c>
      <c r="II27" s="59">
        <f t="shared" si="155"/>
        <v>0</v>
      </c>
      <c r="IJ27" s="60">
        <v>7</v>
      </c>
      <c r="IK27" s="76">
        <v>18</v>
      </c>
      <c r="IL27" s="56" t="s">
        <v>57</v>
      </c>
      <c r="IM27" s="57">
        <f t="shared" si="156"/>
        <v>11</v>
      </c>
      <c r="IN27" s="57">
        <f t="shared" si="157"/>
        <v>10</v>
      </c>
      <c r="IO27" s="75">
        <f t="shared" si="158"/>
        <v>8</v>
      </c>
      <c r="IP27" s="58">
        <f t="shared" si="159"/>
        <v>2</v>
      </c>
      <c r="IQ27" s="58">
        <f t="shared" si="160"/>
        <v>0</v>
      </c>
      <c r="IR27" s="59">
        <f t="shared" si="161"/>
        <v>0</v>
      </c>
      <c r="IS27" s="60">
        <v>7</v>
      </c>
      <c r="IT27" s="76">
        <v>18</v>
      </c>
      <c r="IU27" s="56" t="s">
        <v>57</v>
      </c>
      <c r="IV27" s="57">
        <f t="shared" si="162"/>
        <v>11</v>
      </c>
      <c r="IW27" s="57">
        <f t="shared" si="163"/>
        <v>10</v>
      </c>
      <c r="IX27" s="75">
        <f t="shared" si="164"/>
        <v>8</v>
      </c>
      <c r="IY27" s="58">
        <f t="shared" si="165"/>
        <v>2</v>
      </c>
      <c r="IZ27" s="58">
        <f t="shared" si="166"/>
        <v>0</v>
      </c>
      <c r="JA27" s="59">
        <f t="shared" si="167"/>
        <v>0</v>
      </c>
      <c r="JB27" s="60">
        <v>7</v>
      </c>
      <c r="JC27" s="76">
        <v>18</v>
      </c>
      <c r="JD27" s="56" t="s">
        <v>57</v>
      </c>
      <c r="JE27" s="57">
        <f t="shared" si="168"/>
        <v>11</v>
      </c>
      <c r="JF27" s="57">
        <f t="shared" si="169"/>
        <v>10</v>
      </c>
      <c r="JG27" s="75">
        <f t="shared" si="170"/>
        <v>8</v>
      </c>
      <c r="JH27" s="58">
        <f t="shared" si="171"/>
        <v>2</v>
      </c>
      <c r="JI27" s="58">
        <f t="shared" si="172"/>
        <v>0</v>
      </c>
      <c r="JJ27" s="59">
        <f t="shared" si="173"/>
        <v>0</v>
      </c>
      <c r="JK27" s="60">
        <v>0</v>
      </c>
      <c r="JL27" s="76">
        <v>0</v>
      </c>
      <c r="JM27" s="56" t="s">
        <v>58</v>
      </c>
      <c r="JN27" s="57">
        <f t="shared" si="174"/>
        <v>0</v>
      </c>
      <c r="JO27" s="57">
        <f t="shared" si="175"/>
        <v>0</v>
      </c>
      <c r="JP27" s="75">
        <f t="shared" si="176"/>
        <v>0</v>
      </c>
      <c r="JQ27" s="58">
        <f t="shared" si="177"/>
        <v>0</v>
      </c>
      <c r="JR27" s="58">
        <f t="shared" si="178"/>
        <v>0</v>
      </c>
      <c r="JS27" s="59">
        <f t="shared" si="179"/>
        <v>0</v>
      </c>
      <c r="JT27" s="60">
        <v>7</v>
      </c>
      <c r="JU27" s="76">
        <v>19</v>
      </c>
      <c r="JV27" s="56" t="s">
        <v>57</v>
      </c>
      <c r="JW27" s="57">
        <f t="shared" si="180"/>
        <v>12</v>
      </c>
      <c r="JX27" s="57">
        <f t="shared" si="181"/>
        <v>11</v>
      </c>
      <c r="JY27" s="75">
        <f t="shared" si="182"/>
        <v>8</v>
      </c>
      <c r="JZ27" s="58">
        <f t="shared" si="183"/>
        <v>2</v>
      </c>
      <c r="KA27" s="58">
        <f t="shared" si="184"/>
        <v>1</v>
      </c>
      <c r="KB27" s="59">
        <f t="shared" si="185"/>
        <v>0</v>
      </c>
      <c r="KC27" s="60">
        <v>7</v>
      </c>
      <c r="KD27" s="76">
        <v>16</v>
      </c>
      <c r="KE27" s="56" t="s">
        <v>57</v>
      </c>
      <c r="KF27" s="57">
        <f t="shared" si="186"/>
        <v>9</v>
      </c>
      <c r="KG27" s="57">
        <f t="shared" si="187"/>
        <v>8</v>
      </c>
      <c r="KH27" s="75">
        <f t="shared" si="188"/>
        <v>8</v>
      </c>
      <c r="KI27" s="58">
        <f t="shared" si="189"/>
        <v>0</v>
      </c>
      <c r="KJ27" s="58">
        <f t="shared" si="190"/>
        <v>0</v>
      </c>
      <c r="KK27" s="59">
        <f t="shared" si="191"/>
        <v>0</v>
      </c>
      <c r="KL27" s="60">
        <v>7</v>
      </c>
      <c r="KM27" s="76">
        <v>16</v>
      </c>
      <c r="KN27" s="56" t="s">
        <v>57</v>
      </c>
      <c r="KO27" s="57">
        <f t="shared" si="192"/>
        <v>9</v>
      </c>
      <c r="KP27" s="57">
        <f t="shared" si="193"/>
        <v>8</v>
      </c>
      <c r="KQ27" s="75">
        <f t="shared" si="194"/>
        <v>8</v>
      </c>
      <c r="KR27" s="58">
        <f t="shared" si="195"/>
        <v>0</v>
      </c>
      <c r="KS27" s="58">
        <f t="shared" si="196"/>
        <v>0</v>
      </c>
      <c r="KT27" s="59">
        <f t="shared" si="197"/>
        <v>0</v>
      </c>
      <c r="KU27" s="60">
        <v>7</v>
      </c>
      <c r="KV27" s="76">
        <v>16</v>
      </c>
      <c r="KW27" s="56" t="s">
        <v>57</v>
      </c>
      <c r="KX27" s="57">
        <f t="shared" si="198"/>
        <v>9</v>
      </c>
      <c r="KY27" s="57">
        <f t="shared" si="199"/>
        <v>8</v>
      </c>
      <c r="KZ27" s="75">
        <f t="shared" si="200"/>
        <v>8</v>
      </c>
      <c r="LA27" s="58">
        <f t="shared" si="201"/>
        <v>0</v>
      </c>
      <c r="LB27" s="58">
        <f t="shared" si="202"/>
        <v>0</v>
      </c>
      <c r="LC27" s="59">
        <f t="shared" si="203"/>
        <v>0</v>
      </c>
      <c r="LD27" s="60">
        <v>7</v>
      </c>
      <c r="LE27" s="76">
        <v>16</v>
      </c>
      <c r="LF27" s="56" t="s">
        <v>57</v>
      </c>
      <c r="LG27" s="57">
        <f t="shared" si="204"/>
        <v>9</v>
      </c>
      <c r="LH27" s="57">
        <f t="shared" si="205"/>
        <v>8</v>
      </c>
      <c r="LI27" s="75">
        <f t="shared" si="206"/>
        <v>8</v>
      </c>
      <c r="LJ27" s="58">
        <f t="shared" si="207"/>
        <v>0</v>
      </c>
      <c r="LK27" s="58">
        <f t="shared" si="208"/>
        <v>0</v>
      </c>
      <c r="LL27" s="59">
        <f t="shared" si="209"/>
        <v>0</v>
      </c>
      <c r="LM27" s="60">
        <v>7</v>
      </c>
      <c r="LN27" s="76">
        <v>16</v>
      </c>
      <c r="LO27" s="56" t="s">
        <v>57</v>
      </c>
      <c r="LP27" s="57">
        <f t="shared" si="210"/>
        <v>9</v>
      </c>
      <c r="LQ27" s="57">
        <f t="shared" si="211"/>
        <v>8</v>
      </c>
      <c r="LR27" s="75">
        <f t="shared" si="212"/>
        <v>8</v>
      </c>
      <c r="LS27" s="58">
        <f t="shared" si="213"/>
        <v>0</v>
      </c>
      <c r="LT27" s="58">
        <f t="shared" si="214"/>
        <v>0</v>
      </c>
      <c r="LU27" s="59">
        <f t="shared" si="215"/>
        <v>0</v>
      </c>
      <c r="LV27" s="60">
        <v>7</v>
      </c>
      <c r="LW27" s="76">
        <v>16</v>
      </c>
      <c r="LX27" s="56" t="s">
        <v>57</v>
      </c>
      <c r="LY27" s="57">
        <f t="shared" si="216"/>
        <v>9</v>
      </c>
      <c r="LZ27" s="57">
        <f t="shared" si="217"/>
        <v>8</v>
      </c>
      <c r="MA27" s="75">
        <f t="shared" si="218"/>
        <v>8</v>
      </c>
      <c r="MB27" s="58">
        <f t="shared" si="219"/>
        <v>0</v>
      </c>
      <c r="MC27" s="58">
        <f t="shared" si="220"/>
        <v>0</v>
      </c>
      <c r="MD27" s="59">
        <f t="shared" si="221"/>
        <v>0</v>
      </c>
      <c r="ME27" s="60">
        <v>7</v>
      </c>
      <c r="MF27" s="76">
        <v>16</v>
      </c>
      <c r="MG27" s="56" t="s">
        <v>57</v>
      </c>
      <c r="MH27" s="57">
        <f t="shared" si="222"/>
        <v>9</v>
      </c>
      <c r="MI27" s="57">
        <f t="shared" si="223"/>
        <v>8</v>
      </c>
      <c r="MJ27" s="75">
        <f t="shared" si="224"/>
        <v>8</v>
      </c>
      <c r="MK27" s="58">
        <f t="shared" si="225"/>
        <v>0</v>
      </c>
      <c r="ML27" s="58">
        <f t="shared" si="226"/>
        <v>0</v>
      </c>
      <c r="MM27" s="59">
        <f t="shared" si="227"/>
        <v>0</v>
      </c>
      <c r="MN27" s="60">
        <v>7</v>
      </c>
      <c r="MO27" s="76">
        <v>16</v>
      </c>
      <c r="MP27" s="56" t="s">
        <v>57</v>
      </c>
      <c r="MQ27" s="57">
        <f t="shared" si="228"/>
        <v>9</v>
      </c>
      <c r="MR27" s="57">
        <f t="shared" si="229"/>
        <v>8</v>
      </c>
      <c r="MS27" s="75">
        <f t="shared" si="230"/>
        <v>8</v>
      </c>
      <c r="MT27" s="58">
        <f t="shared" si="231"/>
        <v>0</v>
      </c>
      <c r="MU27" s="58">
        <f t="shared" si="232"/>
        <v>0</v>
      </c>
      <c r="MV27" s="59">
        <f t="shared" si="233"/>
        <v>0</v>
      </c>
      <c r="MW27" s="60">
        <v>7</v>
      </c>
      <c r="MX27" s="76">
        <v>16</v>
      </c>
      <c r="MY27" s="56" t="s">
        <v>57</v>
      </c>
      <c r="MZ27" s="57">
        <f t="shared" si="234"/>
        <v>9</v>
      </c>
      <c r="NA27" s="57">
        <f t="shared" si="235"/>
        <v>8</v>
      </c>
      <c r="NB27" s="75">
        <f t="shared" si="236"/>
        <v>8</v>
      </c>
      <c r="NC27" s="58">
        <f t="shared" si="237"/>
        <v>0</v>
      </c>
      <c r="ND27" s="58">
        <f t="shared" si="238"/>
        <v>0</v>
      </c>
      <c r="NE27" s="59">
        <f t="shared" si="239"/>
        <v>0</v>
      </c>
      <c r="NF27" s="60">
        <v>7</v>
      </c>
      <c r="NG27" s="76">
        <v>16</v>
      </c>
      <c r="NH27" s="56" t="s">
        <v>57</v>
      </c>
      <c r="NI27" s="57">
        <f t="shared" si="240"/>
        <v>9</v>
      </c>
      <c r="NJ27" s="57">
        <f t="shared" si="241"/>
        <v>8</v>
      </c>
      <c r="NK27" s="75">
        <f t="shared" si="242"/>
        <v>8</v>
      </c>
      <c r="NL27" s="58">
        <f t="shared" si="243"/>
        <v>0</v>
      </c>
      <c r="NM27" s="58">
        <f t="shared" si="244"/>
        <v>0</v>
      </c>
      <c r="NN27" s="59">
        <f t="shared" si="245"/>
        <v>0</v>
      </c>
      <c r="NO27" s="60">
        <v>7</v>
      </c>
      <c r="NP27" s="76">
        <v>16</v>
      </c>
      <c r="NQ27" s="56" t="s">
        <v>57</v>
      </c>
      <c r="NR27" s="57">
        <f t="shared" si="246"/>
        <v>9</v>
      </c>
      <c r="NS27" s="57">
        <f t="shared" si="247"/>
        <v>8</v>
      </c>
      <c r="NT27" s="75">
        <f t="shared" si="248"/>
        <v>8</v>
      </c>
      <c r="NU27" s="58">
        <f t="shared" si="249"/>
        <v>0</v>
      </c>
      <c r="NV27" s="58">
        <f t="shared" si="250"/>
        <v>0</v>
      </c>
      <c r="NW27" s="59">
        <f t="shared" si="251"/>
        <v>0</v>
      </c>
      <c r="NX27" s="60">
        <v>7</v>
      </c>
      <c r="NY27" s="76">
        <v>16</v>
      </c>
      <c r="NZ27" s="56" t="s">
        <v>57</v>
      </c>
      <c r="OA27" s="57">
        <f t="shared" si="252"/>
        <v>9</v>
      </c>
      <c r="OB27" s="57">
        <f t="shared" si="253"/>
        <v>8</v>
      </c>
      <c r="OC27" s="75">
        <f t="shared" si="254"/>
        <v>8</v>
      </c>
      <c r="OD27" s="58">
        <f t="shared" si="255"/>
        <v>0</v>
      </c>
      <c r="OE27" s="58">
        <f t="shared" si="256"/>
        <v>0</v>
      </c>
      <c r="OF27" s="59">
        <f t="shared" si="257"/>
        <v>0</v>
      </c>
      <c r="OG27" s="60">
        <v>0</v>
      </c>
      <c r="OH27" s="76">
        <v>0</v>
      </c>
      <c r="OI27" s="56" t="s">
        <v>58</v>
      </c>
      <c r="OJ27" s="57">
        <f t="shared" si="258"/>
        <v>0</v>
      </c>
      <c r="OK27" s="57">
        <f t="shared" si="259"/>
        <v>0</v>
      </c>
      <c r="OL27" s="75">
        <f t="shared" si="260"/>
        <v>0</v>
      </c>
      <c r="OM27" s="58">
        <f t="shared" si="261"/>
        <v>0</v>
      </c>
      <c r="ON27" s="58">
        <f t="shared" si="262"/>
        <v>0</v>
      </c>
      <c r="OO27" s="59">
        <f t="shared" si="263"/>
        <v>0</v>
      </c>
      <c r="OP27" s="60">
        <v>7</v>
      </c>
      <c r="OQ27" s="76">
        <v>16</v>
      </c>
      <c r="OR27" s="56" t="s">
        <v>57</v>
      </c>
      <c r="OS27" s="57">
        <f t="shared" si="264"/>
        <v>9</v>
      </c>
      <c r="OT27" s="57">
        <f t="shared" si="265"/>
        <v>8</v>
      </c>
      <c r="OU27" s="75">
        <f t="shared" si="266"/>
        <v>8</v>
      </c>
      <c r="OV27" s="58">
        <f t="shared" si="267"/>
        <v>0</v>
      </c>
      <c r="OW27" s="58">
        <f t="shared" si="268"/>
        <v>0</v>
      </c>
      <c r="OX27" s="59">
        <f t="shared" si="269"/>
        <v>0</v>
      </c>
      <c r="OY27" s="60">
        <v>0</v>
      </c>
      <c r="OZ27" s="76">
        <v>0</v>
      </c>
      <c r="PA27" s="56" t="s">
        <v>59</v>
      </c>
      <c r="PB27" s="57">
        <f t="shared" si="270"/>
        <v>0</v>
      </c>
      <c r="PC27" s="57">
        <f t="shared" si="271"/>
        <v>0</v>
      </c>
      <c r="PD27" s="75">
        <f t="shared" si="272"/>
        <v>0</v>
      </c>
      <c r="PE27" s="58">
        <f t="shared" si="273"/>
        <v>0</v>
      </c>
      <c r="PF27" s="58">
        <f t="shared" si="274"/>
        <v>0</v>
      </c>
      <c r="PG27" s="59">
        <f t="shared" si="275"/>
        <v>0</v>
      </c>
      <c r="PH27" s="60">
        <v>7</v>
      </c>
      <c r="PI27" s="76">
        <v>16</v>
      </c>
      <c r="PJ27" s="56" t="s">
        <v>57</v>
      </c>
      <c r="PK27" s="57">
        <f t="shared" si="276"/>
        <v>9</v>
      </c>
      <c r="PL27" s="57">
        <f t="shared" si="277"/>
        <v>8</v>
      </c>
      <c r="PM27" s="75">
        <f t="shared" si="278"/>
        <v>8</v>
      </c>
      <c r="PN27" s="58">
        <f t="shared" si="279"/>
        <v>0</v>
      </c>
      <c r="PO27" s="58">
        <f t="shared" si="280"/>
        <v>0</v>
      </c>
      <c r="PP27" s="59">
        <f t="shared" si="281"/>
        <v>0</v>
      </c>
      <c r="PQ27" s="77"/>
      <c r="PR27" s="87">
        <f t="shared" si="282"/>
        <v>25</v>
      </c>
      <c r="PS27" s="88">
        <f t="shared" si="283"/>
        <v>3</v>
      </c>
      <c r="PT27" s="88">
        <f t="shared" si="284"/>
        <v>1</v>
      </c>
      <c r="PU27" s="89">
        <f t="shared" si="285"/>
        <v>29</v>
      </c>
      <c r="PV27" s="81">
        <f t="shared" si="286"/>
        <v>0</v>
      </c>
      <c r="PW27" s="90"/>
      <c r="PX27" s="90"/>
      <c r="PY27" s="81">
        <f t="shared" si="287"/>
        <v>0</v>
      </c>
      <c r="PZ27" s="90"/>
      <c r="QA27" s="90"/>
      <c r="QB27" s="83">
        <f t="shared" si="288"/>
        <v>0</v>
      </c>
      <c r="QC27" s="90"/>
      <c r="QD27" s="90"/>
      <c r="QE27" s="83">
        <f t="shared" si="289"/>
        <v>0</v>
      </c>
      <c r="QF27" s="90"/>
      <c r="QG27" s="90"/>
      <c r="QH27" s="83">
        <f t="shared" si="290"/>
        <v>0</v>
      </c>
      <c r="QI27" s="90"/>
      <c r="QJ27" s="90"/>
      <c r="QK27" s="83">
        <f t="shared" si="291"/>
        <v>0</v>
      </c>
      <c r="QL27" s="90"/>
      <c r="QM27" s="90"/>
      <c r="QN27" s="83">
        <f t="shared" si="292"/>
        <v>0</v>
      </c>
      <c r="QO27" s="90"/>
      <c r="QP27" s="90"/>
      <c r="QQ27" s="90">
        <f t="shared" si="293"/>
        <v>29</v>
      </c>
      <c r="QR27" s="90"/>
      <c r="QS27" s="91">
        <f t="shared" si="294"/>
        <v>22</v>
      </c>
      <c r="QT27" s="91">
        <f t="shared" si="295"/>
        <v>3</v>
      </c>
      <c r="QU27" s="91"/>
      <c r="QV27" s="92"/>
      <c r="QW27" s="92"/>
      <c r="QX27" s="92"/>
      <c r="QY27" s="92"/>
      <c r="QZ27" s="92"/>
      <c r="RA27" s="92"/>
      <c r="RB27" s="92"/>
      <c r="RC27" s="92"/>
      <c r="RD27" s="92"/>
      <c r="RE27" s="92"/>
      <c r="RF27" s="92"/>
      <c r="RG27" s="93">
        <v>10</v>
      </c>
    </row>
    <row r="28" spans="1:475" s="68" customFormat="1" ht="15.9" hidden="1" customHeight="1">
      <c r="A28" s="46">
        <f t="shared" si="296"/>
        <v>19</v>
      </c>
      <c r="B28" s="47" t="s">
        <v>96</v>
      </c>
      <c r="C28" s="74"/>
      <c r="D28" s="50" t="s">
        <v>53</v>
      </c>
      <c r="E28" s="50" t="s">
        <v>97</v>
      </c>
      <c r="F28" s="50" t="s">
        <v>55</v>
      </c>
      <c r="G28" s="51">
        <v>44319</v>
      </c>
      <c r="H28" s="51">
        <v>44321</v>
      </c>
      <c r="I28" s="51"/>
      <c r="J28" s="60">
        <v>7</v>
      </c>
      <c r="K28" s="57">
        <v>18</v>
      </c>
      <c r="L28" s="56" t="s">
        <v>57</v>
      </c>
      <c r="M28" s="57">
        <f t="shared" si="0"/>
        <v>11</v>
      </c>
      <c r="N28" s="57">
        <f t="shared" si="1"/>
        <v>10</v>
      </c>
      <c r="O28" s="75">
        <f t="shared" si="2"/>
        <v>8</v>
      </c>
      <c r="P28" s="58">
        <f t="shared" si="3"/>
        <v>2</v>
      </c>
      <c r="Q28" s="58">
        <f t="shared" si="4"/>
        <v>0</v>
      </c>
      <c r="R28" s="59">
        <f t="shared" si="5"/>
        <v>0</v>
      </c>
      <c r="S28" s="60">
        <v>0</v>
      </c>
      <c r="T28" s="57">
        <v>0</v>
      </c>
      <c r="U28" s="56" t="s">
        <v>58</v>
      </c>
      <c r="V28" s="57">
        <f t="shared" si="6"/>
        <v>0</v>
      </c>
      <c r="W28" s="57">
        <f t="shared" si="7"/>
        <v>0</v>
      </c>
      <c r="X28" s="75">
        <f t="shared" si="8"/>
        <v>0</v>
      </c>
      <c r="Y28" s="58">
        <f t="shared" si="9"/>
        <v>0</v>
      </c>
      <c r="Z28" s="58">
        <f t="shared" si="10"/>
        <v>0</v>
      </c>
      <c r="AA28" s="59">
        <f t="shared" si="11"/>
        <v>0</v>
      </c>
      <c r="AB28" s="60">
        <v>7</v>
      </c>
      <c r="AC28" s="57">
        <v>18</v>
      </c>
      <c r="AD28" s="56" t="s">
        <v>57</v>
      </c>
      <c r="AE28" s="57">
        <f t="shared" si="12"/>
        <v>11</v>
      </c>
      <c r="AF28" s="57">
        <f t="shared" si="13"/>
        <v>10</v>
      </c>
      <c r="AG28" s="75">
        <f t="shared" si="14"/>
        <v>8</v>
      </c>
      <c r="AH28" s="58">
        <f t="shared" si="15"/>
        <v>2</v>
      </c>
      <c r="AI28" s="58">
        <f t="shared" si="16"/>
        <v>0</v>
      </c>
      <c r="AJ28" s="59">
        <f t="shared" si="17"/>
        <v>0</v>
      </c>
      <c r="AK28" s="60">
        <v>7</v>
      </c>
      <c r="AL28" s="57">
        <v>18</v>
      </c>
      <c r="AM28" s="56" t="s">
        <v>57</v>
      </c>
      <c r="AN28" s="57">
        <f t="shared" si="18"/>
        <v>11</v>
      </c>
      <c r="AO28" s="57">
        <f t="shared" si="19"/>
        <v>10</v>
      </c>
      <c r="AP28" s="58">
        <f t="shared" si="20"/>
        <v>8</v>
      </c>
      <c r="AQ28" s="58">
        <f t="shared" si="21"/>
        <v>2</v>
      </c>
      <c r="AR28" s="58">
        <f t="shared" si="22"/>
        <v>0</v>
      </c>
      <c r="AS28" s="59">
        <f t="shared" si="23"/>
        <v>0</v>
      </c>
      <c r="AT28" s="60">
        <v>7</v>
      </c>
      <c r="AU28" s="57">
        <v>18</v>
      </c>
      <c r="AV28" s="56" t="s">
        <v>57</v>
      </c>
      <c r="AW28" s="57">
        <f t="shared" si="24"/>
        <v>11</v>
      </c>
      <c r="AX28" s="57">
        <f t="shared" si="25"/>
        <v>10</v>
      </c>
      <c r="AY28" s="58">
        <f t="shared" si="26"/>
        <v>8</v>
      </c>
      <c r="AZ28" s="58">
        <f t="shared" si="27"/>
        <v>2</v>
      </c>
      <c r="BA28" s="58">
        <f t="shared" si="28"/>
        <v>0</v>
      </c>
      <c r="BB28" s="59">
        <f t="shared" si="29"/>
        <v>0</v>
      </c>
      <c r="BC28" s="60">
        <v>7</v>
      </c>
      <c r="BD28" s="57">
        <v>18</v>
      </c>
      <c r="BE28" s="56" t="s">
        <v>57</v>
      </c>
      <c r="BF28" s="57">
        <f t="shared" si="30"/>
        <v>11</v>
      </c>
      <c r="BG28" s="57">
        <f t="shared" si="31"/>
        <v>10</v>
      </c>
      <c r="BH28" s="75">
        <f t="shared" si="32"/>
        <v>8</v>
      </c>
      <c r="BI28" s="58">
        <f t="shared" si="33"/>
        <v>2</v>
      </c>
      <c r="BJ28" s="58">
        <f t="shared" si="34"/>
        <v>0</v>
      </c>
      <c r="BK28" s="59">
        <f t="shared" si="35"/>
        <v>0</v>
      </c>
      <c r="BL28" s="60">
        <v>7</v>
      </c>
      <c r="BM28" s="57">
        <v>18</v>
      </c>
      <c r="BN28" s="56" t="s">
        <v>57</v>
      </c>
      <c r="BO28" s="57">
        <f t="shared" si="36"/>
        <v>11</v>
      </c>
      <c r="BP28" s="57">
        <f t="shared" si="37"/>
        <v>10</v>
      </c>
      <c r="BQ28" s="75">
        <f t="shared" si="38"/>
        <v>8</v>
      </c>
      <c r="BR28" s="58">
        <f t="shared" si="39"/>
        <v>2</v>
      </c>
      <c r="BS28" s="58">
        <f t="shared" si="40"/>
        <v>0</v>
      </c>
      <c r="BT28" s="59">
        <f t="shared" si="41"/>
        <v>0</v>
      </c>
      <c r="BU28" s="60">
        <v>7</v>
      </c>
      <c r="BV28" s="57">
        <v>18</v>
      </c>
      <c r="BW28" s="56" t="s">
        <v>57</v>
      </c>
      <c r="BX28" s="57">
        <f t="shared" si="42"/>
        <v>11</v>
      </c>
      <c r="BY28" s="57">
        <f t="shared" si="43"/>
        <v>10</v>
      </c>
      <c r="BZ28" s="75">
        <f t="shared" si="44"/>
        <v>8</v>
      </c>
      <c r="CA28" s="58">
        <f t="shared" si="45"/>
        <v>2</v>
      </c>
      <c r="CB28" s="58">
        <f t="shared" si="46"/>
        <v>0</v>
      </c>
      <c r="CC28" s="59">
        <f t="shared" si="47"/>
        <v>0</v>
      </c>
      <c r="CD28" s="60">
        <v>0</v>
      </c>
      <c r="CE28" s="57">
        <v>0</v>
      </c>
      <c r="CF28" s="56" t="s">
        <v>58</v>
      </c>
      <c r="CG28" s="57">
        <f t="shared" si="48"/>
        <v>0</v>
      </c>
      <c r="CH28" s="57">
        <f t="shared" si="49"/>
        <v>0</v>
      </c>
      <c r="CI28" s="75">
        <f t="shared" si="50"/>
        <v>0</v>
      </c>
      <c r="CJ28" s="58">
        <f t="shared" si="51"/>
        <v>0</v>
      </c>
      <c r="CK28" s="58">
        <f t="shared" si="52"/>
        <v>0</v>
      </c>
      <c r="CL28" s="59">
        <f t="shared" si="53"/>
        <v>0</v>
      </c>
      <c r="CM28" s="60">
        <v>7</v>
      </c>
      <c r="CN28" s="57">
        <v>18</v>
      </c>
      <c r="CO28" s="56" t="s">
        <v>57</v>
      </c>
      <c r="CP28" s="57">
        <f t="shared" si="54"/>
        <v>11</v>
      </c>
      <c r="CQ28" s="57">
        <f t="shared" si="55"/>
        <v>10</v>
      </c>
      <c r="CR28" s="75">
        <f t="shared" si="56"/>
        <v>8</v>
      </c>
      <c r="CS28" s="58">
        <f t="shared" si="57"/>
        <v>2</v>
      </c>
      <c r="CT28" s="58">
        <f t="shared" si="58"/>
        <v>0</v>
      </c>
      <c r="CU28" s="59">
        <f t="shared" si="59"/>
        <v>0</v>
      </c>
      <c r="CV28" s="60">
        <v>7</v>
      </c>
      <c r="CW28" s="57">
        <v>18</v>
      </c>
      <c r="CX28" s="56" t="s">
        <v>57</v>
      </c>
      <c r="CY28" s="57">
        <f t="shared" si="60"/>
        <v>11</v>
      </c>
      <c r="CZ28" s="57">
        <f t="shared" si="61"/>
        <v>10</v>
      </c>
      <c r="DA28" s="58">
        <f t="shared" si="62"/>
        <v>8</v>
      </c>
      <c r="DB28" s="58">
        <f t="shared" si="63"/>
        <v>2</v>
      </c>
      <c r="DC28" s="58">
        <f t="shared" si="64"/>
        <v>0</v>
      </c>
      <c r="DD28" s="59">
        <f t="shared" si="65"/>
        <v>0</v>
      </c>
      <c r="DE28" s="60">
        <v>7</v>
      </c>
      <c r="DF28" s="57">
        <v>18</v>
      </c>
      <c r="DG28" s="56" t="s">
        <v>57</v>
      </c>
      <c r="DH28" s="57">
        <f t="shared" si="66"/>
        <v>11</v>
      </c>
      <c r="DI28" s="57">
        <f t="shared" si="67"/>
        <v>10</v>
      </c>
      <c r="DJ28" s="58">
        <f t="shared" si="68"/>
        <v>8</v>
      </c>
      <c r="DK28" s="58">
        <f t="shared" si="69"/>
        <v>2</v>
      </c>
      <c r="DL28" s="58">
        <f t="shared" si="70"/>
        <v>0</v>
      </c>
      <c r="DM28" s="59">
        <f t="shared" si="71"/>
        <v>0</v>
      </c>
      <c r="DN28" s="60">
        <v>7</v>
      </c>
      <c r="DO28" s="57">
        <v>18</v>
      </c>
      <c r="DP28" s="56" t="s">
        <v>57</v>
      </c>
      <c r="DQ28" s="57">
        <f t="shared" si="72"/>
        <v>11</v>
      </c>
      <c r="DR28" s="57">
        <f t="shared" si="73"/>
        <v>10</v>
      </c>
      <c r="DS28" s="75">
        <f t="shared" si="74"/>
        <v>8</v>
      </c>
      <c r="DT28" s="58">
        <f t="shared" si="75"/>
        <v>2</v>
      </c>
      <c r="DU28" s="58">
        <f t="shared" si="76"/>
        <v>0</v>
      </c>
      <c r="DV28" s="59">
        <f t="shared" si="77"/>
        <v>0</v>
      </c>
      <c r="DW28" s="60">
        <v>7</v>
      </c>
      <c r="DX28" s="57">
        <v>18</v>
      </c>
      <c r="DY28" s="56" t="s">
        <v>57</v>
      </c>
      <c r="DZ28" s="57">
        <f t="shared" si="78"/>
        <v>11</v>
      </c>
      <c r="EA28" s="57">
        <f t="shared" si="79"/>
        <v>10</v>
      </c>
      <c r="EB28" s="75">
        <f t="shared" si="80"/>
        <v>8</v>
      </c>
      <c r="EC28" s="58">
        <f t="shared" si="81"/>
        <v>2</v>
      </c>
      <c r="ED28" s="58">
        <f t="shared" si="82"/>
        <v>0</v>
      </c>
      <c r="EE28" s="59">
        <f t="shared" si="83"/>
        <v>0</v>
      </c>
      <c r="EF28" s="60">
        <v>7</v>
      </c>
      <c r="EG28" s="57">
        <v>18</v>
      </c>
      <c r="EH28" s="56" t="s">
        <v>57</v>
      </c>
      <c r="EI28" s="57">
        <f t="shared" si="84"/>
        <v>11</v>
      </c>
      <c r="EJ28" s="57">
        <f t="shared" si="85"/>
        <v>10</v>
      </c>
      <c r="EK28" s="75">
        <f t="shared" si="86"/>
        <v>8</v>
      </c>
      <c r="EL28" s="58">
        <f t="shared" si="87"/>
        <v>2</v>
      </c>
      <c r="EM28" s="58">
        <f t="shared" si="88"/>
        <v>0</v>
      </c>
      <c r="EN28" s="59">
        <f t="shared" si="89"/>
        <v>0</v>
      </c>
      <c r="EO28" s="60">
        <v>0</v>
      </c>
      <c r="EP28" s="57">
        <v>0</v>
      </c>
      <c r="EQ28" s="56" t="s">
        <v>58</v>
      </c>
      <c r="ER28" s="57">
        <f t="shared" si="90"/>
        <v>0</v>
      </c>
      <c r="ES28" s="57">
        <f t="shared" si="91"/>
        <v>0</v>
      </c>
      <c r="ET28" s="75">
        <f t="shared" si="92"/>
        <v>0</v>
      </c>
      <c r="EU28" s="58">
        <f t="shared" si="93"/>
        <v>0</v>
      </c>
      <c r="EV28" s="58">
        <f t="shared" si="94"/>
        <v>0</v>
      </c>
      <c r="EW28" s="59">
        <f t="shared" si="95"/>
        <v>0</v>
      </c>
      <c r="EX28" s="60">
        <v>7</v>
      </c>
      <c r="EY28" s="76">
        <v>18</v>
      </c>
      <c r="EZ28" s="56" t="s">
        <v>57</v>
      </c>
      <c r="FA28" s="57">
        <f t="shared" si="96"/>
        <v>11</v>
      </c>
      <c r="FB28" s="57">
        <f t="shared" si="97"/>
        <v>10</v>
      </c>
      <c r="FC28" s="75">
        <f t="shared" si="98"/>
        <v>8</v>
      </c>
      <c r="FD28" s="58">
        <f t="shared" si="99"/>
        <v>2</v>
      </c>
      <c r="FE28" s="58">
        <f t="shared" si="100"/>
        <v>0</v>
      </c>
      <c r="FF28" s="59">
        <f t="shared" si="101"/>
        <v>0</v>
      </c>
      <c r="FG28" s="60">
        <v>7</v>
      </c>
      <c r="FH28" s="76">
        <v>18</v>
      </c>
      <c r="FI28" s="56" t="s">
        <v>57</v>
      </c>
      <c r="FJ28" s="57">
        <f t="shared" si="102"/>
        <v>11</v>
      </c>
      <c r="FK28" s="57">
        <f t="shared" si="103"/>
        <v>10</v>
      </c>
      <c r="FL28" s="75">
        <f t="shared" si="104"/>
        <v>8</v>
      </c>
      <c r="FM28" s="58">
        <f t="shared" si="105"/>
        <v>2</v>
      </c>
      <c r="FN28" s="58">
        <f t="shared" si="106"/>
        <v>0</v>
      </c>
      <c r="FO28" s="59">
        <f t="shared" si="107"/>
        <v>0</v>
      </c>
      <c r="FP28" s="60">
        <v>7</v>
      </c>
      <c r="FQ28" s="76">
        <v>18</v>
      </c>
      <c r="FR28" s="56" t="s">
        <v>57</v>
      </c>
      <c r="FS28" s="57">
        <f t="shared" si="108"/>
        <v>11</v>
      </c>
      <c r="FT28" s="57">
        <f t="shared" si="109"/>
        <v>10</v>
      </c>
      <c r="FU28" s="58">
        <f t="shared" si="110"/>
        <v>8</v>
      </c>
      <c r="FV28" s="58">
        <f t="shared" si="111"/>
        <v>2</v>
      </c>
      <c r="FW28" s="58">
        <f t="shared" si="112"/>
        <v>0</v>
      </c>
      <c r="FX28" s="59">
        <f t="shared" si="113"/>
        <v>0</v>
      </c>
      <c r="FY28" s="60">
        <v>7</v>
      </c>
      <c r="FZ28" s="76">
        <v>18</v>
      </c>
      <c r="GA28" s="56" t="s">
        <v>57</v>
      </c>
      <c r="GB28" s="57">
        <f t="shared" si="114"/>
        <v>11</v>
      </c>
      <c r="GC28" s="57">
        <f t="shared" si="115"/>
        <v>10</v>
      </c>
      <c r="GD28" s="75">
        <f t="shared" si="116"/>
        <v>8</v>
      </c>
      <c r="GE28" s="58">
        <f t="shared" si="117"/>
        <v>2</v>
      </c>
      <c r="GF28" s="58">
        <f t="shared" si="118"/>
        <v>0</v>
      </c>
      <c r="GG28" s="59">
        <f t="shared" si="119"/>
        <v>0</v>
      </c>
      <c r="GH28" s="60">
        <v>7</v>
      </c>
      <c r="GI28" s="76">
        <v>18</v>
      </c>
      <c r="GJ28" s="56" t="s">
        <v>57</v>
      </c>
      <c r="GK28" s="57">
        <f t="shared" si="120"/>
        <v>11</v>
      </c>
      <c r="GL28" s="57">
        <f t="shared" si="121"/>
        <v>10</v>
      </c>
      <c r="GM28" s="75">
        <f t="shared" si="122"/>
        <v>8</v>
      </c>
      <c r="GN28" s="58">
        <f t="shared" si="123"/>
        <v>2</v>
      </c>
      <c r="GO28" s="58">
        <f t="shared" si="124"/>
        <v>0</v>
      </c>
      <c r="GP28" s="59">
        <f t="shared" si="125"/>
        <v>0</v>
      </c>
      <c r="GQ28" s="60">
        <v>7</v>
      </c>
      <c r="GR28" s="76">
        <v>18</v>
      </c>
      <c r="GS28" s="56" t="s">
        <v>57</v>
      </c>
      <c r="GT28" s="57">
        <f t="shared" si="126"/>
        <v>11</v>
      </c>
      <c r="GU28" s="57">
        <f t="shared" si="127"/>
        <v>10</v>
      </c>
      <c r="GV28" s="75">
        <f t="shared" si="128"/>
        <v>8</v>
      </c>
      <c r="GW28" s="58">
        <f t="shared" si="129"/>
        <v>2</v>
      </c>
      <c r="GX28" s="58">
        <f t="shared" si="130"/>
        <v>0</v>
      </c>
      <c r="GY28" s="59">
        <f t="shared" si="131"/>
        <v>0</v>
      </c>
      <c r="GZ28" s="60">
        <v>0</v>
      </c>
      <c r="HA28" s="57">
        <v>0</v>
      </c>
      <c r="HB28" s="56" t="s">
        <v>58</v>
      </c>
      <c r="HC28" s="57">
        <f t="shared" si="132"/>
        <v>0</v>
      </c>
      <c r="HD28" s="57">
        <f t="shared" si="133"/>
        <v>0</v>
      </c>
      <c r="HE28" s="75">
        <f t="shared" si="134"/>
        <v>0</v>
      </c>
      <c r="HF28" s="58">
        <f t="shared" si="135"/>
        <v>0</v>
      </c>
      <c r="HG28" s="58">
        <f t="shared" si="136"/>
        <v>0</v>
      </c>
      <c r="HH28" s="59">
        <f t="shared" si="137"/>
        <v>0</v>
      </c>
      <c r="HI28" s="60">
        <v>7</v>
      </c>
      <c r="HJ28" s="76">
        <v>18</v>
      </c>
      <c r="HK28" s="56" t="s">
        <v>57</v>
      </c>
      <c r="HL28" s="57">
        <f t="shared" si="138"/>
        <v>11</v>
      </c>
      <c r="HM28" s="57">
        <f t="shared" si="139"/>
        <v>10</v>
      </c>
      <c r="HN28" s="75">
        <f t="shared" si="140"/>
        <v>8</v>
      </c>
      <c r="HO28" s="58">
        <f t="shared" si="141"/>
        <v>2</v>
      </c>
      <c r="HP28" s="58">
        <f t="shared" si="142"/>
        <v>0</v>
      </c>
      <c r="HQ28" s="59">
        <f t="shared" si="143"/>
        <v>0</v>
      </c>
      <c r="HR28" s="60">
        <v>7</v>
      </c>
      <c r="HS28" s="76">
        <v>18</v>
      </c>
      <c r="HT28" s="56" t="s">
        <v>57</v>
      </c>
      <c r="HU28" s="57">
        <f t="shared" si="144"/>
        <v>11</v>
      </c>
      <c r="HV28" s="57">
        <f t="shared" si="145"/>
        <v>10</v>
      </c>
      <c r="HW28" s="75">
        <f t="shared" si="146"/>
        <v>8</v>
      </c>
      <c r="HX28" s="58">
        <f t="shared" si="147"/>
        <v>2</v>
      </c>
      <c r="HY28" s="58">
        <f t="shared" si="148"/>
        <v>0</v>
      </c>
      <c r="HZ28" s="59">
        <f t="shared" si="149"/>
        <v>0</v>
      </c>
      <c r="IA28" s="60">
        <v>7</v>
      </c>
      <c r="IB28" s="76">
        <v>18</v>
      </c>
      <c r="IC28" s="56" t="s">
        <v>57</v>
      </c>
      <c r="ID28" s="57">
        <f t="shared" si="150"/>
        <v>11</v>
      </c>
      <c r="IE28" s="57">
        <f t="shared" si="151"/>
        <v>10</v>
      </c>
      <c r="IF28" s="75">
        <f t="shared" si="152"/>
        <v>8</v>
      </c>
      <c r="IG28" s="58">
        <f t="shared" si="153"/>
        <v>2</v>
      </c>
      <c r="IH28" s="58">
        <f t="shared" si="154"/>
        <v>0</v>
      </c>
      <c r="II28" s="59">
        <f t="shared" si="155"/>
        <v>0</v>
      </c>
      <c r="IJ28" s="60">
        <v>7</v>
      </c>
      <c r="IK28" s="76">
        <v>18</v>
      </c>
      <c r="IL28" s="56" t="s">
        <v>57</v>
      </c>
      <c r="IM28" s="57">
        <f t="shared" si="156"/>
        <v>11</v>
      </c>
      <c r="IN28" s="57">
        <f t="shared" si="157"/>
        <v>10</v>
      </c>
      <c r="IO28" s="75">
        <f t="shared" si="158"/>
        <v>8</v>
      </c>
      <c r="IP28" s="58">
        <f t="shared" si="159"/>
        <v>2</v>
      </c>
      <c r="IQ28" s="58">
        <f t="shared" si="160"/>
        <v>0</v>
      </c>
      <c r="IR28" s="59">
        <f t="shared" si="161"/>
        <v>0</v>
      </c>
      <c r="IS28" s="60">
        <v>7</v>
      </c>
      <c r="IT28" s="76">
        <v>18</v>
      </c>
      <c r="IU28" s="56" t="s">
        <v>57</v>
      </c>
      <c r="IV28" s="57">
        <f t="shared" si="162"/>
        <v>11</v>
      </c>
      <c r="IW28" s="57">
        <f t="shared" si="163"/>
        <v>10</v>
      </c>
      <c r="IX28" s="75">
        <f t="shared" si="164"/>
        <v>8</v>
      </c>
      <c r="IY28" s="58">
        <f t="shared" si="165"/>
        <v>2</v>
      </c>
      <c r="IZ28" s="58">
        <f t="shared" si="166"/>
        <v>0</v>
      </c>
      <c r="JA28" s="59">
        <f t="shared" si="167"/>
        <v>0</v>
      </c>
      <c r="JB28" s="60">
        <v>7</v>
      </c>
      <c r="JC28" s="76">
        <v>18</v>
      </c>
      <c r="JD28" s="56" t="s">
        <v>57</v>
      </c>
      <c r="JE28" s="57">
        <f t="shared" si="168"/>
        <v>11</v>
      </c>
      <c r="JF28" s="57">
        <f t="shared" si="169"/>
        <v>10</v>
      </c>
      <c r="JG28" s="75">
        <f t="shared" si="170"/>
        <v>8</v>
      </c>
      <c r="JH28" s="58">
        <f t="shared" si="171"/>
        <v>2</v>
      </c>
      <c r="JI28" s="58">
        <f t="shared" si="172"/>
        <v>0</v>
      </c>
      <c r="JJ28" s="59">
        <f t="shared" si="173"/>
        <v>0</v>
      </c>
      <c r="JK28" s="60">
        <v>0</v>
      </c>
      <c r="JL28" s="76">
        <v>0</v>
      </c>
      <c r="JM28" s="56" t="s">
        <v>58</v>
      </c>
      <c r="JN28" s="57">
        <f t="shared" si="174"/>
        <v>0</v>
      </c>
      <c r="JO28" s="57">
        <f t="shared" si="175"/>
        <v>0</v>
      </c>
      <c r="JP28" s="75">
        <f t="shared" si="176"/>
        <v>0</v>
      </c>
      <c r="JQ28" s="58">
        <f t="shared" si="177"/>
        <v>0</v>
      </c>
      <c r="JR28" s="58">
        <f t="shared" si="178"/>
        <v>0</v>
      </c>
      <c r="JS28" s="59">
        <f t="shared" si="179"/>
        <v>0</v>
      </c>
      <c r="JT28" s="60">
        <v>7</v>
      </c>
      <c r="JU28" s="76">
        <v>18</v>
      </c>
      <c r="JV28" s="56" t="s">
        <v>57</v>
      </c>
      <c r="JW28" s="57">
        <f t="shared" si="180"/>
        <v>11</v>
      </c>
      <c r="JX28" s="57">
        <f t="shared" si="181"/>
        <v>10</v>
      </c>
      <c r="JY28" s="75">
        <f t="shared" si="182"/>
        <v>8</v>
      </c>
      <c r="JZ28" s="58">
        <f t="shared" si="183"/>
        <v>2</v>
      </c>
      <c r="KA28" s="58">
        <f t="shared" si="184"/>
        <v>0</v>
      </c>
      <c r="KB28" s="59">
        <f t="shared" si="185"/>
        <v>0</v>
      </c>
      <c r="KC28" s="60">
        <v>7</v>
      </c>
      <c r="KD28" s="76">
        <v>16</v>
      </c>
      <c r="KE28" s="56" t="s">
        <v>57</v>
      </c>
      <c r="KF28" s="57">
        <f t="shared" si="186"/>
        <v>9</v>
      </c>
      <c r="KG28" s="57">
        <f t="shared" si="187"/>
        <v>8</v>
      </c>
      <c r="KH28" s="75">
        <f t="shared" si="188"/>
        <v>8</v>
      </c>
      <c r="KI28" s="58">
        <f t="shared" si="189"/>
        <v>0</v>
      </c>
      <c r="KJ28" s="58">
        <f t="shared" si="190"/>
        <v>0</v>
      </c>
      <c r="KK28" s="59">
        <f t="shared" si="191"/>
        <v>0</v>
      </c>
      <c r="KL28" s="60">
        <v>7</v>
      </c>
      <c r="KM28" s="76">
        <v>16</v>
      </c>
      <c r="KN28" s="56" t="s">
        <v>57</v>
      </c>
      <c r="KO28" s="57">
        <f t="shared" si="192"/>
        <v>9</v>
      </c>
      <c r="KP28" s="57">
        <f t="shared" si="193"/>
        <v>8</v>
      </c>
      <c r="KQ28" s="75">
        <f t="shared" si="194"/>
        <v>8</v>
      </c>
      <c r="KR28" s="58">
        <f t="shared" si="195"/>
        <v>0</v>
      </c>
      <c r="KS28" s="58">
        <f t="shared" si="196"/>
        <v>0</v>
      </c>
      <c r="KT28" s="59">
        <f t="shared" si="197"/>
        <v>0</v>
      </c>
      <c r="KU28" s="60">
        <v>7</v>
      </c>
      <c r="KV28" s="76">
        <v>16</v>
      </c>
      <c r="KW28" s="56" t="s">
        <v>57</v>
      </c>
      <c r="KX28" s="57">
        <f t="shared" si="198"/>
        <v>9</v>
      </c>
      <c r="KY28" s="57">
        <f t="shared" si="199"/>
        <v>8</v>
      </c>
      <c r="KZ28" s="75">
        <f t="shared" si="200"/>
        <v>8</v>
      </c>
      <c r="LA28" s="58">
        <f t="shared" si="201"/>
        <v>0</v>
      </c>
      <c r="LB28" s="58">
        <f t="shared" si="202"/>
        <v>0</v>
      </c>
      <c r="LC28" s="59">
        <f t="shared" si="203"/>
        <v>0</v>
      </c>
      <c r="LD28" s="60">
        <v>7</v>
      </c>
      <c r="LE28" s="76">
        <v>16</v>
      </c>
      <c r="LF28" s="56" t="s">
        <v>57</v>
      </c>
      <c r="LG28" s="57">
        <f t="shared" si="204"/>
        <v>9</v>
      </c>
      <c r="LH28" s="57">
        <f t="shared" si="205"/>
        <v>8</v>
      </c>
      <c r="LI28" s="75">
        <f t="shared" si="206"/>
        <v>8</v>
      </c>
      <c r="LJ28" s="58">
        <f t="shared" si="207"/>
        <v>0</v>
      </c>
      <c r="LK28" s="58">
        <f t="shared" si="208"/>
        <v>0</v>
      </c>
      <c r="LL28" s="59">
        <f t="shared" si="209"/>
        <v>0</v>
      </c>
      <c r="LM28" s="60">
        <v>7</v>
      </c>
      <c r="LN28" s="76">
        <v>16</v>
      </c>
      <c r="LO28" s="56" t="s">
        <v>57</v>
      </c>
      <c r="LP28" s="57">
        <f t="shared" si="210"/>
        <v>9</v>
      </c>
      <c r="LQ28" s="57">
        <f t="shared" si="211"/>
        <v>8</v>
      </c>
      <c r="LR28" s="75">
        <f t="shared" si="212"/>
        <v>8</v>
      </c>
      <c r="LS28" s="58">
        <f t="shared" si="213"/>
        <v>0</v>
      </c>
      <c r="LT28" s="58">
        <f t="shared" si="214"/>
        <v>0</v>
      </c>
      <c r="LU28" s="59">
        <f t="shared" si="215"/>
        <v>0</v>
      </c>
      <c r="LV28" s="60">
        <v>7</v>
      </c>
      <c r="LW28" s="76">
        <v>16</v>
      </c>
      <c r="LX28" s="56" t="s">
        <v>57</v>
      </c>
      <c r="LY28" s="57">
        <f t="shared" si="216"/>
        <v>9</v>
      </c>
      <c r="LZ28" s="57">
        <f t="shared" si="217"/>
        <v>8</v>
      </c>
      <c r="MA28" s="75">
        <f t="shared" si="218"/>
        <v>8</v>
      </c>
      <c r="MB28" s="58">
        <f t="shared" si="219"/>
        <v>0</v>
      </c>
      <c r="MC28" s="58">
        <f t="shared" si="220"/>
        <v>0</v>
      </c>
      <c r="MD28" s="59">
        <f t="shared" si="221"/>
        <v>0</v>
      </c>
      <c r="ME28" s="60">
        <v>7</v>
      </c>
      <c r="MF28" s="76">
        <v>16</v>
      </c>
      <c r="MG28" s="56" t="s">
        <v>57</v>
      </c>
      <c r="MH28" s="57">
        <f t="shared" si="222"/>
        <v>9</v>
      </c>
      <c r="MI28" s="57">
        <f t="shared" si="223"/>
        <v>8</v>
      </c>
      <c r="MJ28" s="75">
        <f t="shared" si="224"/>
        <v>8</v>
      </c>
      <c r="MK28" s="58">
        <f t="shared" si="225"/>
        <v>0</v>
      </c>
      <c r="ML28" s="58">
        <f t="shared" si="226"/>
        <v>0</v>
      </c>
      <c r="MM28" s="59">
        <f t="shared" si="227"/>
        <v>0</v>
      </c>
      <c r="MN28" s="60">
        <v>7</v>
      </c>
      <c r="MO28" s="76">
        <v>16</v>
      </c>
      <c r="MP28" s="56" t="s">
        <v>57</v>
      </c>
      <c r="MQ28" s="57">
        <f t="shared" si="228"/>
        <v>9</v>
      </c>
      <c r="MR28" s="57">
        <f t="shared" si="229"/>
        <v>8</v>
      </c>
      <c r="MS28" s="75">
        <f t="shared" si="230"/>
        <v>8</v>
      </c>
      <c r="MT28" s="58">
        <f t="shared" si="231"/>
        <v>0</v>
      </c>
      <c r="MU28" s="58">
        <f t="shared" si="232"/>
        <v>0</v>
      </c>
      <c r="MV28" s="59">
        <f t="shared" si="233"/>
        <v>0</v>
      </c>
      <c r="MW28" s="60">
        <v>7</v>
      </c>
      <c r="MX28" s="76">
        <v>16</v>
      </c>
      <c r="MY28" s="56" t="s">
        <v>57</v>
      </c>
      <c r="MZ28" s="57">
        <f t="shared" si="234"/>
        <v>9</v>
      </c>
      <c r="NA28" s="57">
        <f t="shared" si="235"/>
        <v>8</v>
      </c>
      <c r="NB28" s="75">
        <f t="shared" si="236"/>
        <v>8</v>
      </c>
      <c r="NC28" s="58">
        <f t="shared" si="237"/>
        <v>0</v>
      </c>
      <c r="ND28" s="58">
        <f t="shared" si="238"/>
        <v>0</v>
      </c>
      <c r="NE28" s="59">
        <f t="shared" si="239"/>
        <v>0</v>
      </c>
      <c r="NF28" s="60">
        <v>7</v>
      </c>
      <c r="NG28" s="76">
        <v>16</v>
      </c>
      <c r="NH28" s="56" t="s">
        <v>57</v>
      </c>
      <c r="NI28" s="57">
        <f t="shared" si="240"/>
        <v>9</v>
      </c>
      <c r="NJ28" s="57">
        <f t="shared" si="241"/>
        <v>8</v>
      </c>
      <c r="NK28" s="75">
        <f t="shared" si="242"/>
        <v>8</v>
      </c>
      <c r="NL28" s="58">
        <f t="shared" si="243"/>
        <v>0</v>
      </c>
      <c r="NM28" s="58">
        <f t="shared" si="244"/>
        <v>0</v>
      </c>
      <c r="NN28" s="59">
        <f t="shared" si="245"/>
        <v>0</v>
      </c>
      <c r="NO28" s="60">
        <v>7</v>
      </c>
      <c r="NP28" s="76">
        <v>16</v>
      </c>
      <c r="NQ28" s="56" t="s">
        <v>57</v>
      </c>
      <c r="NR28" s="57">
        <f t="shared" si="246"/>
        <v>9</v>
      </c>
      <c r="NS28" s="57">
        <f t="shared" si="247"/>
        <v>8</v>
      </c>
      <c r="NT28" s="75">
        <f t="shared" si="248"/>
        <v>8</v>
      </c>
      <c r="NU28" s="58">
        <f t="shared" si="249"/>
        <v>0</v>
      </c>
      <c r="NV28" s="58">
        <f t="shared" si="250"/>
        <v>0</v>
      </c>
      <c r="NW28" s="59">
        <f t="shared" si="251"/>
        <v>0</v>
      </c>
      <c r="NX28" s="60">
        <v>7</v>
      </c>
      <c r="NY28" s="76">
        <v>16</v>
      </c>
      <c r="NZ28" s="56" t="s">
        <v>57</v>
      </c>
      <c r="OA28" s="57">
        <f t="shared" si="252"/>
        <v>9</v>
      </c>
      <c r="OB28" s="57">
        <f t="shared" si="253"/>
        <v>8</v>
      </c>
      <c r="OC28" s="75">
        <f t="shared" si="254"/>
        <v>8</v>
      </c>
      <c r="OD28" s="58">
        <f t="shared" si="255"/>
        <v>0</v>
      </c>
      <c r="OE28" s="58">
        <f t="shared" si="256"/>
        <v>0</v>
      </c>
      <c r="OF28" s="59">
        <f t="shared" si="257"/>
        <v>0</v>
      </c>
      <c r="OG28" s="60">
        <v>0</v>
      </c>
      <c r="OH28" s="76">
        <v>0</v>
      </c>
      <c r="OI28" s="56" t="s">
        <v>58</v>
      </c>
      <c r="OJ28" s="57">
        <f t="shared" si="258"/>
        <v>0</v>
      </c>
      <c r="OK28" s="57">
        <f t="shared" si="259"/>
        <v>0</v>
      </c>
      <c r="OL28" s="75">
        <f t="shared" si="260"/>
        <v>0</v>
      </c>
      <c r="OM28" s="58">
        <f t="shared" si="261"/>
        <v>0</v>
      </c>
      <c r="ON28" s="58">
        <f t="shared" si="262"/>
        <v>0</v>
      </c>
      <c r="OO28" s="59">
        <f t="shared" si="263"/>
        <v>0</v>
      </c>
      <c r="OP28" s="60">
        <v>7</v>
      </c>
      <c r="OQ28" s="76">
        <v>16</v>
      </c>
      <c r="OR28" s="56" t="s">
        <v>57</v>
      </c>
      <c r="OS28" s="57">
        <f t="shared" si="264"/>
        <v>9</v>
      </c>
      <c r="OT28" s="57">
        <f t="shared" si="265"/>
        <v>8</v>
      </c>
      <c r="OU28" s="75">
        <f t="shared" si="266"/>
        <v>8</v>
      </c>
      <c r="OV28" s="58">
        <f t="shared" si="267"/>
        <v>0</v>
      </c>
      <c r="OW28" s="58">
        <f t="shared" si="268"/>
        <v>0</v>
      </c>
      <c r="OX28" s="59">
        <f t="shared" si="269"/>
        <v>0</v>
      </c>
      <c r="OY28" s="60">
        <v>0</v>
      </c>
      <c r="OZ28" s="76">
        <v>0</v>
      </c>
      <c r="PA28" s="56" t="s">
        <v>59</v>
      </c>
      <c r="PB28" s="57">
        <f t="shared" si="270"/>
        <v>0</v>
      </c>
      <c r="PC28" s="57">
        <f t="shared" si="271"/>
        <v>0</v>
      </c>
      <c r="PD28" s="75">
        <f t="shared" si="272"/>
        <v>0</v>
      </c>
      <c r="PE28" s="58">
        <f t="shared" si="273"/>
        <v>0</v>
      </c>
      <c r="PF28" s="58">
        <f t="shared" si="274"/>
        <v>0</v>
      </c>
      <c r="PG28" s="59">
        <f t="shared" si="275"/>
        <v>0</v>
      </c>
      <c r="PH28" s="60">
        <v>7</v>
      </c>
      <c r="PI28" s="76">
        <v>16</v>
      </c>
      <c r="PJ28" s="56" t="s">
        <v>57</v>
      </c>
      <c r="PK28" s="57">
        <f t="shared" si="276"/>
        <v>9</v>
      </c>
      <c r="PL28" s="57">
        <f t="shared" si="277"/>
        <v>8</v>
      </c>
      <c r="PM28" s="75">
        <f t="shared" si="278"/>
        <v>8</v>
      </c>
      <c r="PN28" s="58">
        <f t="shared" si="279"/>
        <v>0</v>
      </c>
      <c r="PO28" s="58">
        <f t="shared" si="280"/>
        <v>0</v>
      </c>
      <c r="PP28" s="59">
        <f t="shared" si="281"/>
        <v>0</v>
      </c>
      <c r="PQ28" s="96"/>
      <c r="PR28" s="87">
        <f t="shared" si="282"/>
        <v>26</v>
      </c>
      <c r="PS28" s="88">
        <f t="shared" si="283"/>
        <v>3</v>
      </c>
      <c r="PT28" s="88">
        <f t="shared" si="284"/>
        <v>1</v>
      </c>
      <c r="PU28" s="89">
        <f t="shared" si="285"/>
        <v>30</v>
      </c>
      <c r="PV28" s="81">
        <f t="shared" si="286"/>
        <v>0</v>
      </c>
      <c r="PW28" s="90"/>
      <c r="PX28" s="90"/>
      <c r="PY28" s="81">
        <f t="shared" si="287"/>
        <v>0</v>
      </c>
      <c r="PZ28" s="90"/>
      <c r="QA28" s="90"/>
      <c r="QB28" s="83">
        <f t="shared" si="288"/>
        <v>0</v>
      </c>
      <c r="QC28" s="90"/>
      <c r="QD28" s="90"/>
      <c r="QE28" s="83">
        <f t="shared" si="289"/>
        <v>0</v>
      </c>
      <c r="QF28" s="90"/>
      <c r="QG28" s="90"/>
      <c r="QH28" s="83">
        <f t="shared" si="290"/>
        <v>0</v>
      </c>
      <c r="QI28" s="90"/>
      <c r="QJ28" s="90"/>
      <c r="QK28" s="83">
        <f t="shared" si="291"/>
        <v>0</v>
      </c>
      <c r="QL28" s="90"/>
      <c r="QM28" s="90"/>
      <c r="QN28" s="83">
        <f t="shared" si="292"/>
        <v>0</v>
      </c>
      <c r="QO28" s="90"/>
      <c r="QP28" s="90"/>
      <c r="QQ28" s="90">
        <f t="shared" si="293"/>
        <v>30</v>
      </c>
      <c r="QR28" s="90"/>
      <c r="QS28" s="91">
        <f t="shared" si="294"/>
        <v>52</v>
      </c>
      <c r="QT28" s="91">
        <f t="shared" si="295"/>
        <v>0</v>
      </c>
      <c r="QU28" s="91"/>
      <c r="QV28" s="92"/>
      <c r="QW28" s="92"/>
      <c r="QX28" s="92"/>
      <c r="QY28" s="92"/>
      <c r="QZ28" s="92"/>
      <c r="RA28" s="92"/>
      <c r="RB28" s="92"/>
      <c r="RC28" s="92"/>
      <c r="RD28" s="92"/>
      <c r="RE28" s="92"/>
      <c r="RF28" s="92"/>
      <c r="RG28" s="93">
        <v>0</v>
      </c>
    </row>
    <row r="29" spans="1:475" s="68" customFormat="1" ht="15.9" hidden="1" customHeight="1">
      <c r="A29" s="46">
        <f t="shared" si="296"/>
        <v>20</v>
      </c>
      <c r="B29" s="47" t="s">
        <v>98</v>
      </c>
      <c r="C29" s="74"/>
      <c r="D29" s="50" t="s">
        <v>53</v>
      </c>
      <c r="E29" s="50" t="s">
        <v>99</v>
      </c>
      <c r="F29" s="50" t="s">
        <v>55</v>
      </c>
      <c r="G29" s="51">
        <v>44319</v>
      </c>
      <c r="H29" s="51">
        <v>44326</v>
      </c>
      <c r="I29" s="51"/>
      <c r="J29" s="60">
        <v>7</v>
      </c>
      <c r="K29" s="57">
        <v>18</v>
      </c>
      <c r="L29" s="56" t="s">
        <v>57</v>
      </c>
      <c r="M29" s="57">
        <f t="shared" si="0"/>
        <v>11</v>
      </c>
      <c r="N29" s="57">
        <f t="shared" si="1"/>
        <v>10</v>
      </c>
      <c r="O29" s="75">
        <f t="shared" si="2"/>
        <v>8</v>
      </c>
      <c r="P29" s="58">
        <f t="shared" si="3"/>
        <v>2</v>
      </c>
      <c r="Q29" s="58">
        <f t="shared" si="4"/>
        <v>0</v>
      </c>
      <c r="R29" s="59">
        <f t="shared" si="5"/>
        <v>0</v>
      </c>
      <c r="S29" s="60">
        <v>0</v>
      </c>
      <c r="T29" s="57">
        <v>0</v>
      </c>
      <c r="U29" s="56" t="s">
        <v>58</v>
      </c>
      <c r="V29" s="57">
        <f t="shared" si="6"/>
        <v>0</v>
      </c>
      <c r="W29" s="57">
        <f t="shared" si="7"/>
        <v>0</v>
      </c>
      <c r="X29" s="75">
        <f t="shared" si="8"/>
        <v>0</v>
      </c>
      <c r="Y29" s="58">
        <f t="shared" si="9"/>
        <v>0</v>
      </c>
      <c r="Z29" s="58">
        <f t="shared" si="10"/>
        <v>0</v>
      </c>
      <c r="AA29" s="59">
        <f t="shared" si="11"/>
        <v>0</v>
      </c>
      <c r="AB29" s="60">
        <v>7</v>
      </c>
      <c r="AC29" s="57">
        <v>18</v>
      </c>
      <c r="AD29" s="56" t="s">
        <v>57</v>
      </c>
      <c r="AE29" s="57">
        <f t="shared" si="12"/>
        <v>11</v>
      </c>
      <c r="AF29" s="57">
        <f t="shared" si="13"/>
        <v>10</v>
      </c>
      <c r="AG29" s="75">
        <f t="shared" si="14"/>
        <v>8</v>
      </c>
      <c r="AH29" s="58">
        <f t="shared" si="15"/>
        <v>2</v>
      </c>
      <c r="AI29" s="58">
        <f t="shared" si="16"/>
        <v>0</v>
      </c>
      <c r="AJ29" s="59">
        <f t="shared" si="17"/>
        <v>0</v>
      </c>
      <c r="AK29" s="60">
        <v>7</v>
      </c>
      <c r="AL29" s="57">
        <v>19</v>
      </c>
      <c r="AM29" s="56" t="s">
        <v>57</v>
      </c>
      <c r="AN29" s="57">
        <f t="shared" si="18"/>
        <v>12</v>
      </c>
      <c r="AO29" s="57">
        <f t="shared" si="19"/>
        <v>11</v>
      </c>
      <c r="AP29" s="58">
        <f t="shared" si="20"/>
        <v>8</v>
      </c>
      <c r="AQ29" s="58">
        <f t="shared" si="21"/>
        <v>2</v>
      </c>
      <c r="AR29" s="58">
        <f t="shared" si="22"/>
        <v>1</v>
      </c>
      <c r="AS29" s="59">
        <f t="shared" si="23"/>
        <v>0</v>
      </c>
      <c r="AT29" s="60">
        <v>7</v>
      </c>
      <c r="AU29" s="57">
        <v>18.5</v>
      </c>
      <c r="AV29" s="56" t="s">
        <v>57</v>
      </c>
      <c r="AW29" s="57">
        <f t="shared" si="24"/>
        <v>11.5</v>
      </c>
      <c r="AX29" s="57">
        <f t="shared" si="25"/>
        <v>10.5</v>
      </c>
      <c r="AY29" s="58">
        <f t="shared" si="26"/>
        <v>8</v>
      </c>
      <c r="AZ29" s="58">
        <f t="shared" si="27"/>
        <v>2</v>
      </c>
      <c r="BA29" s="58">
        <f t="shared" si="28"/>
        <v>0.5</v>
      </c>
      <c r="BB29" s="59">
        <f t="shared" si="29"/>
        <v>0</v>
      </c>
      <c r="BC29" s="60">
        <v>7</v>
      </c>
      <c r="BD29" s="57">
        <v>19</v>
      </c>
      <c r="BE29" s="56" t="s">
        <v>57</v>
      </c>
      <c r="BF29" s="57">
        <f t="shared" si="30"/>
        <v>12</v>
      </c>
      <c r="BG29" s="57">
        <f t="shared" si="31"/>
        <v>11</v>
      </c>
      <c r="BH29" s="75">
        <f t="shared" si="32"/>
        <v>8</v>
      </c>
      <c r="BI29" s="58">
        <f t="shared" si="33"/>
        <v>2</v>
      </c>
      <c r="BJ29" s="58">
        <f t="shared" si="34"/>
        <v>1</v>
      </c>
      <c r="BK29" s="59">
        <f t="shared" si="35"/>
        <v>0</v>
      </c>
      <c r="BL29" s="60">
        <v>7</v>
      </c>
      <c r="BM29" s="57">
        <v>19</v>
      </c>
      <c r="BN29" s="56" t="s">
        <v>57</v>
      </c>
      <c r="BO29" s="57">
        <f t="shared" si="36"/>
        <v>12</v>
      </c>
      <c r="BP29" s="57">
        <f t="shared" si="37"/>
        <v>11</v>
      </c>
      <c r="BQ29" s="75">
        <f t="shared" si="38"/>
        <v>8</v>
      </c>
      <c r="BR29" s="58">
        <f t="shared" si="39"/>
        <v>2</v>
      </c>
      <c r="BS29" s="58">
        <f t="shared" si="40"/>
        <v>1</v>
      </c>
      <c r="BT29" s="59">
        <f t="shared" si="41"/>
        <v>0</v>
      </c>
      <c r="BU29" s="60">
        <v>7</v>
      </c>
      <c r="BV29" s="57">
        <v>18</v>
      </c>
      <c r="BW29" s="56" t="s">
        <v>57</v>
      </c>
      <c r="BX29" s="57">
        <f t="shared" si="42"/>
        <v>11</v>
      </c>
      <c r="BY29" s="57">
        <f t="shared" si="43"/>
        <v>10</v>
      </c>
      <c r="BZ29" s="75">
        <f t="shared" si="44"/>
        <v>8</v>
      </c>
      <c r="CA29" s="58">
        <f t="shared" si="45"/>
        <v>2</v>
      </c>
      <c r="CB29" s="58">
        <f t="shared" si="46"/>
        <v>0</v>
      </c>
      <c r="CC29" s="59">
        <f t="shared" si="47"/>
        <v>0</v>
      </c>
      <c r="CD29" s="60">
        <v>0</v>
      </c>
      <c r="CE29" s="57">
        <v>0</v>
      </c>
      <c r="CF29" s="56" t="s">
        <v>58</v>
      </c>
      <c r="CG29" s="57">
        <f t="shared" si="48"/>
        <v>0</v>
      </c>
      <c r="CH29" s="57">
        <f t="shared" si="49"/>
        <v>0</v>
      </c>
      <c r="CI29" s="75">
        <f t="shared" si="50"/>
        <v>0</v>
      </c>
      <c r="CJ29" s="58">
        <f t="shared" si="51"/>
        <v>0</v>
      </c>
      <c r="CK29" s="58">
        <f t="shared" si="52"/>
        <v>0</v>
      </c>
      <c r="CL29" s="59">
        <f t="shared" si="53"/>
        <v>0</v>
      </c>
      <c r="CM29" s="60">
        <v>7</v>
      </c>
      <c r="CN29" s="57">
        <v>18</v>
      </c>
      <c r="CO29" s="56" t="s">
        <v>57</v>
      </c>
      <c r="CP29" s="57">
        <f t="shared" si="54"/>
        <v>11</v>
      </c>
      <c r="CQ29" s="57">
        <f t="shared" si="55"/>
        <v>10</v>
      </c>
      <c r="CR29" s="75">
        <f t="shared" si="56"/>
        <v>8</v>
      </c>
      <c r="CS29" s="58">
        <f t="shared" si="57"/>
        <v>2</v>
      </c>
      <c r="CT29" s="58">
        <f t="shared" si="58"/>
        <v>0</v>
      </c>
      <c r="CU29" s="59">
        <f t="shared" si="59"/>
        <v>0</v>
      </c>
      <c r="CV29" s="60">
        <v>7</v>
      </c>
      <c r="CW29" s="57">
        <v>19</v>
      </c>
      <c r="CX29" s="56" t="s">
        <v>57</v>
      </c>
      <c r="CY29" s="57">
        <f t="shared" si="60"/>
        <v>12</v>
      </c>
      <c r="CZ29" s="57">
        <f t="shared" si="61"/>
        <v>11</v>
      </c>
      <c r="DA29" s="58">
        <f t="shared" si="62"/>
        <v>8</v>
      </c>
      <c r="DB29" s="58">
        <f t="shared" si="63"/>
        <v>2</v>
      </c>
      <c r="DC29" s="58">
        <f t="shared" si="64"/>
        <v>1</v>
      </c>
      <c r="DD29" s="59">
        <f t="shared" si="65"/>
        <v>0</v>
      </c>
      <c r="DE29" s="60">
        <v>7</v>
      </c>
      <c r="DF29" s="57">
        <v>19</v>
      </c>
      <c r="DG29" s="56" t="s">
        <v>57</v>
      </c>
      <c r="DH29" s="57">
        <f t="shared" si="66"/>
        <v>12</v>
      </c>
      <c r="DI29" s="57">
        <f t="shared" si="67"/>
        <v>11</v>
      </c>
      <c r="DJ29" s="58">
        <f t="shared" si="68"/>
        <v>8</v>
      </c>
      <c r="DK29" s="58">
        <f t="shared" si="69"/>
        <v>2</v>
      </c>
      <c r="DL29" s="58">
        <f t="shared" si="70"/>
        <v>1</v>
      </c>
      <c r="DM29" s="59">
        <f t="shared" si="71"/>
        <v>0</v>
      </c>
      <c r="DN29" s="60">
        <v>7</v>
      </c>
      <c r="DO29" s="57">
        <v>18</v>
      </c>
      <c r="DP29" s="56" t="s">
        <v>57</v>
      </c>
      <c r="DQ29" s="57">
        <f t="shared" si="72"/>
        <v>11</v>
      </c>
      <c r="DR29" s="57">
        <f t="shared" si="73"/>
        <v>10</v>
      </c>
      <c r="DS29" s="75">
        <f t="shared" si="74"/>
        <v>8</v>
      </c>
      <c r="DT29" s="58">
        <f t="shared" si="75"/>
        <v>2</v>
      </c>
      <c r="DU29" s="58">
        <f t="shared" si="76"/>
        <v>0</v>
      </c>
      <c r="DV29" s="59">
        <f t="shared" si="77"/>
        <v>0</v>
      </c>
      <c r="DW29" s="60">
        <v>7</v>
      </c>
      <c r="DX29" s="57">
        <v>19</v>
      </c>
      <c r="DY29" s="56" t="s">
        <v>57</v>
      </c>
      <c r="DZ29" s="57">
        <f t="shared" si="78"/>
        <v>12</v>
      </c>
      <c r="EA29" s="57">
        <f t="shared" si="79"/>
        <v>11</v>
      </c>
      <c r="EB29" s="75">
        <f t="shared" si="80"/>
        <v>8</v>
      </c>
      <c r="EC29" s="58">
        <f t="shared" si="81"/>
        <v>2</v>
      </c>
      <c r="ED29" s="58">
        <f t="shared" si="82"/>
        <v>1</v>
      </c>
      <c r="EE29" s="59">
        <f t="shared" si="83"/>
        <v>0</v>
      </c>
      <c r="EF29" s="60">
        <v>7</v>
      </c>
      <c r="EG29" s="57">
        <v>18</v>
      </c>
      <c r="EH29" s="56" t="s">
        <v>57</v>
      </c>
      <c r="EI29" s="57">
        <f t="shared" si="84"/>
        <v>11</v>
      </c>
      <c r="EJ29" s="57">
        <f t="shared" si="85"/>
        <v>10</v>
      </c>
      <c r="EK29" s="75">
        <f t="shared" si="86"/>
        <v>8</v>
      </c>
      <c r="EL29" s="58">
        <f t="shared" si="87"/>
        <v>2</v>
      </c>
      <c r="EM29" s="58">
        <f t="shared" si="88"/>
        <v>0</v>
      </c>
      <c r="EN29" s="59">
        <f t="shared" si="89"/>
        <v>0</v>
      </c>
      <c r="EO29" s="60">
        <v>0</v>
      </c>
      <c r="EP29" s="57">
        <v>0</v>
      </c>
      <c r="EQ29" s="56" t="s">
        <v>58</v>
      </c>
      <c r="ER29" s="57">
        <f t="shared" si="90"/>
        <v>0</v>
      </c>
      <c r="ES29" s="57">
        <f t="shared" si="91"/>
        <v>0</v>
      </c>
      <c r="ET29" s="75">
        <f t="shared" si="92"/>
        <v>0</v>
      </c>
      <c r="EU29" s="58">
        <f t="shared" si="93"/>
        <v>0</v>
      </c>
      <c r="EV29" s="58">
        <f t="shared" si="94"/>
        <v>0</v>
      </c>
      <c r="EW29" s="59">
        <f t="shared" si="95"/>
        <v>0</v>
      </c>
      <c r="EX29" s="60">
        <v>7</v>
      </c>
      <c r="EY29" s="57">
        <v>18</v>
      </c>
      <c r="EZ29" s="56" t="s">
        <v>57</v>
      </c>
      <c r="FA29" s="57">
        <f t="shared" si="96"/>
        <v>11</v>
      </c>
      <c r="FB29" s="57">
        <f t="shared" si="97"/>
        <v>10</v>
      </c>
      <c r="FC29" s="75">
        <f t="shared" si="98"/>
        <v>8</v>
      </c>
      <c r="FD29" s="58">
        <f t="shared" si="99"/>
        <v>2</v>
      </c>
      <c r="FE29" s="58">
        <f t="shared" si="100"/>
        <v>0</v>
      </c>
      <c r="FF29" s="59">
        <f t="shared" si="101"/>
        <v>0</v>
      </c>
      <c r="FG29" s="60">
        <v>7</v>
      </c>
      <c r="FH29" s="57">
        <v>18</v>
      </c>
      <c r="FI29" s="56" t="s">
        <v>57</v>
      </c>
      <c r="FJ29" s="57">
        <f t="shared" si="102"/>
        <v>11</v>
      </c>
      <c r="FK29" s="57">
        <f t="shared" si="103"/>
        <v>10</v>
      </c>
      <c r="FL29" s="75">
        <f t="shared" si="104"/>
        <v>8</v>
      </c>
      <c r="FM29" s="58">
        <f t="shared" si="105"/>
        <v>2</v>
      </c>
      <c r="FN29" s="58">
        <f t="shared" si="106"/>
        <v>0</v>
      </c>
      <c r="FO29" s="59">
        <f t="shared" si="107"/>
        <v>0</v>
      </c>
      <c r="FP29" s="60">
        <v>7</v>
      </c>
      <c r="FQ29" s="57">
        <v>19</v>
      </c>
      <c r="FR29" s="56" t="s">
        <v>57</v>
      </c>
      <c r="FS29" s="57">
        <f t="shared" si="108"/>
        <v>12</v>
      </c>
      <c r="FT29" s="57">
        <f t="shared" si="109"/>
        <v>11</v>
      </c>
      <c r="FU29" s="58">
        <f t="shared" si="110"/>
        <v>8</v>
      </c>
      <c r="FV29" s="58">
        <f t="shared" si="111"/>
        <v>2</v>
      </c>
      <c r="FW29" s="58">
        <f t="shared" si="112"/>
        <v>1</v>
      </c>
      <c r="FX29" s="59">
        <f t="shared" si="113"/>
        <v>0</v>
      </c>
      <c r="FY29" s="60">
        <v>7</v>
      </c>
      <c r="FZ29" s="57">
        <v>19</v>
      </c>
      <c r="GA29" s="56" t="s">
        <v>57</v>
      </c>
      <c r="GB29" s="57">
        <f t="shared" si="114"/>
        <v>12</v>
      </c>
      <c r="GC29" s="57">
        <f t="shared" si="115"/>
        <v>11</v>
      </c>
      <c r="GD29" s="75">
        <f t="shared" si="116"/>
        <v>8</v>
      </c>
      <c r="GE29" s="58">
        <f t="shared" si="117"/>
        <v>2</v>
      </c>
      <c r="GF29" s="58">
        <f t="shared" si="118"/>
        <v>1</v>
      </c>
      <c r="GG29" s="59">
        <f t="shared" si="119"/>
        <v>0</v>
      </c>
      <c r="GH29" s="60">
        <v>7</v>
      </c>
      <c r="GI29" s="57">
        <v>19</v>
      </c>
      <c r="GJ29" s="56" t="s">
        <v>57</v>
      </c>
      <c r="GK29" s="57">
        <f t="shared" si="120"/>
        <v>12</v>
      </c>
      <c r="GL29" s="57">
        <f t="shared" si="121"/>
        <v>11</v>
      </c>
      <c r="GM29" s="75">
        <f t="shared" si="122"/>
        <v>8</v>
      </c>
      <c r="GN29" s="58">
        <f t="shared" si="123"/>
        <v>2</v>
      </c>
      <c r="GO29" s="58">
        <f t="shared" si="124"/>
        <v>1</v>
      </c>
      <c r="GP29" s="59">
        <f t="shared" si="125"/>
        <v>0</v>
      </c>
      <c r="GQ29" s="60">
        <v>7</v>
      </c>
      <c r="GR29" s="76">
        <v>18</v>
      </c>
      <c r="GS29" s="56" t="s">
        <v>57</v>
      </c>
      <c r="GT29" s="57">
        <f t="shared" si="126"/>
        <v>11</v>
      </c>
      <c r="GU29" s="57">
        <f t="shared" si="127"/>
        <v>10</v>
      </c>
      <c r="GV29" s="75">
        <f t="shared" si="128"/>
        <v>8</v>
      </c>
      <c r="GW29" s="58">
        <f t="shared" si="129"/>
        <v>2</v>
      </c>
      <c r="GX29" s="58">
        <f t="shared" si="130"/>
        <v>0</v>
      </c>
      <c r="GY29" s="59">
        <f t="shared" si="131"/>
        <v>0</v>
      </c>
      <c r="GZ29" s="60">
        <v>0</v>
      </c>
      <c r="HA29" s="57">
        <v>0</v>
      </c>
      <c r="HB29" s="56" t="s">
        <v>58</v>
      </c>
      <c r="HC29" s="57">
        <f t="shared" si="132"/>
        <v>0</v>
      </c>
      <c r="HD29" s="57">
        <f t="shared" si="133"/>
        <v>0</v>
      </c>
      <c r="HE29" s="75">
        <f t="shared" si="134"/>
        <v>0</v>
      </c>
      <c r="HF29" s="58">
        <f t="shared" si="135"/>
        <v>0</v>
      </c>
      <c r="HG29" s="58">
        <f t="shared" si="136"/>
        <v>0</v>
      </c>
      <c r="HH29" s="59">
        <f t="shared" si="137"/>
        <v>0</v>
      </c>
      <c r="HI29" s="60">
        <v>7</v>
      </c>
      <c r="HJ29" s="76">
        <v>19</v>
      </c>
      <c r="HK29" s="56" t="s">
        <v>57</v>
      </c>
      <c r="HL29" s="57">
        <f t="shared" si="138"/>
        <v>12</v>
      </c>
      <c r="HM29" s="57">
        <f t="shared" si="139"/>
        <v>11</v>
      </c>
      <c r="HN29" s="75">
        <f t="shared" si="140"/>
        <v>8</v>
      </c>
      <c r="HO29" s="58">
        <f t="shared" si="141"/>
        <v>2</v>
      </c>
      <c r="HP29" s="58">
        <f t="shared" si="142"/>
        <v>1</v>
      </c>
      <c r="HQ29" s="59">
        <f t="shared" si="143"/>
        <v>0</v>
      </c>
      <c r="HR29" s="60">
        <v>7</v>
      </c>
      <c r="HS29" s="76">
        <v>19</v>
      </c>
      <c r="HT29" s="56" t="s">
        <v>57</v>
      </c>
      <c r="HU29" s="57">
        <f t="shared" si="144"/>
        <v>12</v>
      </c>
      <c r="HV29" s="57">
        <f t="shared" si="145"/>
        <v>11</v>
      </c>
      <c r="HW29" s="75">
        <f t="shared" si="146"/>
        <v>8</v>
      </c>
      <c r="HX29" s="58">
        <f t="shared" si="147"/>
        <v>2</v>
      </c>
      <c r="HY29" s="58">
        <f t="shared" si="148"/>
        <v>1</v>
      </c>
      <c r="HZ29" s="59">
        <f t="shared" si="149"/>
        <v>0</v>
      </c>
      <c r="IA29" s="60">
        <v>7</v>
      </c>
      <c r="IB29" s="76">
        <v>19</v>
      </c>
      <c r="IC29" s="56" t="s">
        <v>57</v>
      </c>
      <c r="ID29" s="57">
        <f t="shared" si="150"/>
        <v>12</v>
      </c>
      <c r="IE29" s="57">
        <f t="shared" si="151"/>
        <v>11</v>
      </c>
      <c r="IF29" s="75">
        <f t="shared" si="152"/>
        <v>8</v>
      </c>
      <c r="IG29" s="58">
        <f t="shared" si="153"/>
        <v>2</v>
      </c>
      <c r="IH29" s="58">
        <f t="shared" si="154"/>
        <v>1</v>
      </c>
      <c r="II29" s="59">
        <f t="shared" si="155"/>
        <v>0</v>
      </c>
      <c r="IJ29" s="60">
        <v>7</v>
      </c>
      <c r="IK29" s="76">
        <v>19</v>
      </c>
      <c r="IL29" s="56" t="s">
        <v>57</v>
      </c>
      <c r="IM29" s="57">
        <f t="shared" si="156"/>
        <v>12</v>
      </c>
      <c r="IN29" s="57">
        <f t="shared" si="157"/>
        <v>11</v>
      </c>
      <c r="IO29" s="75">
        <f t="shared" si="158"/>
        <v>8</v>
      </c>
      <c r="IP29" s="58">
        <f t="shared" si="159"/>
        <v>2</v>
      </c>
      <c r="IQ29" s="58">
        <f t="shared" si="160"/>
        <v>1</v>
      </c>
      <c r="IR29" s="59">
        <f t="shared" si="161"/>
        <v>0</v>
      </c>
      <c r="IS29" s="60">
        <v>7</v>
      </c>
      <c r="IT29" s="76">
        <v>19</v>
      </c>
      <c r="IU29" s="56" t="s">
        <v>57</v>
      </c>
      <c r="IV29" s="57">
        <f t="shared" si="162"/>
        <v>12</v>
      </c>
      <c r="IW29" s="57">
        <f t="shared" si="163"/>
        <v>11</v>
      </c>
      <c r="IX29" s="75">
        <f t="shared" si="164"/>
        <v>8</v>
      </c>
      <c r="IY29" s="58">
        <f t="shared" si="165"/>
        <v>2</v>
      </c>
      <c r="IZ29" s="58">
        <f t="shared" si="166"/>
        <v>1</v>
      </c>
      <c r="JA29" s="59">
        <f t="shared" si="167"/>
        <v>0</v>
      </c>
      <c r="JB29" s="60">
        <v>7</v>
      </c>
      <c r="JC29" s="76">
        <v>18</v>
      </c>
      <c r="JD29" s="56" t="s">
        <v>57</v>
      </c>
      <c r="JE29" s="57">
        <f t="shared" si="168"/>
        <v>11</v>
      </c>
      <c r="JF29" s="57">
        <f t="shared" si="169"/>
        <v>10</v>
      </c>
      <c r="JG29" s="75">
        <f t="shared" si="170"/>
        <v>8</v>
      </c>
      <c r="JH29" s="58">
        <f t="shared" si="171"/>
        <v>2</v>
      </c>
      <c r="JI29" s="58">
        <f t="shared" si="172"/>
        <v>0</v>
      </c>
      <c r="JJ29" s="59">
        <f t="shared" si="173"/>
        <v>0</v>
      </c>
      <c r="JK29" s="60">
        <v>0</v>
      </c>
      <c r="JL29" s="76">
        <v>0</v>
      </c>
      <c r="JM29" s="56" t="s">
        <v>58</v>
      </c>
      <c r="JN29" s="57">
        <f t="shared" si="174"/>
        <v>0</v>
      </c>
      <c r="JO29" s="57">
        <f t="shared" si="175"/>
        <v>0</v>
      </c>
      <c r="JP29" s="75">
        <f t="shared" si="176"/>
        <v>0</v>
      </c>
      <c r="JQ29" s="58">
        <f t="shared" si="177"/>
        <v>0</v>
      </c>
      <c r="JR29" s="58">
        <f t="shared" si="178"/>
        <v>0</v>
      </c>
      <c r="JS29" s="59">
        <f t="shared" si="179"/>
        <v>0</v>
      </c>
      <c r="JT29" s="60">
        <v>7</v>
      </c>
      <c r="JU29" s="76">
        <v>18</v>
      </c>
      <c r="JV29" s="56" t="s">
        <v>57</v>
      </c>
      <c r="JW29" s="57">
        <f t="shared" si="180"/>
        <v>11</v>
      </c>
      <c r="JX29" s="57">
        <f t="shared" si="181"/>
        <v>10</v>
      </c>
      <c r="JY29" s="75">
        <f t="shared" si="182"/>
        <v>8</v>
      </c>
      <c r="JZ29" s="58">
        <f t="shared" si="183"/>
        <v>2</v>
      </c>
      <c r="KA29" s="58">
        <f t="shared" si="184"/>
        <v>0</v>
      </c>
      <c r="KB29" s="59">
        <f t="shared" si="185"/>
        <v>0</v>
      </c>
      <c r="KC29" s="60">
        <v>7</v>
      </c>
      <c r="KD29" s="76">
        <v>16</v>
      </c>
      <c r="KE29" s="56" t="s">
        <v>57</v>
      </c>
      <c r="KF29" s="57">
        <f t="shared" si="186"/>
        <v>9</v>
      </c>
      <c r="KG29" s="57">
        <f t="shared" si="187"/>
        <v>8</v>
      </c>
      <c r="KH29" s="75">
        <f t="shared" si="188"/>
        <v>8</v>
      </c>
      <c r="KI29" s="58">
        <f t="shared" si="189"/>
        <v>0</v>
      </c>
      <c r="KJ29" s="58">
        <f t="shared" si="190"/>
        <v>0</v>
      </c>
      <c r="KK29" s="59">
        <f t="shared" si="191"/>
        <v>0</v>
      </c>
      <c r="KL29" s="60">
        <v>7</v>
      </c>
      <c r="KM29" s="76">
        <v>16</v>
      </c>
      <c r="KN29" s="56" t="s">
        <v>57</v>
      </c>
      <c r="KO29" s="57">
        <f t="shared" si="192"/>
        <v>9</v>
      </c>
      <c r="KP29" s="57">
        <f t="shared" si="193"/>
        <v>8</v>
      </c>
      <c r="KQ29" s="75">
        <f t="shared" si="194"/>
        <v>8</v>
      </c>
      <c r="KR29" s="58">
        <f t="shared" si="195"/>
        <v>0</v>
      </c>
      <c r="KS29" s="58">
        <f t="shared" si="196"/>
        <v>0</v>
      </c>
      <c r="KT29" s="59">
        <f t="shared" si="197"/>
        <v>0</v>
      </c>
      <c r="KU29" s="60">
        <v>7</v>
      </c>
      <c r="KV29" s="76">
        <v>16</v>
      </c>
      <c r="KW29" s="56" t="s">
        <v>57</v>
      </c>
      <c r="KX29" s="57">
        <f t="shared" si="198"/>
        <v>9</v>
      </c>
      <c r="KY29" s="57">
        <f t="shared" si="199"/>
        <v>8</v>
      </c>
      <c r="KZ29" s="75">
        <f t="shared" si="200"/>
        <v>8</v>
      </c>
      <c r="LA29" s="58">
        <f t="shared" si="201"/>
        <v>0</v>
      </c>
      <c r="LB29" s="58">
        <f t="shared" si="202"/>
        <v>0</v>
      </c>
      <c r="LC29" s="59">
        <f t="shared" si="203"/>
        <v>0</v>
      </c>
      <c r="LD29" s="60">
        <v>7</v>
      </c>
      <c r="LE29" s="76">
        <v>16</v>
      </c>
      <c r="LF29" s="56" t="s">
        <v>57</v>
      </c>
      <c r="LG29" s="57">
        <f t="shared" si="204"/>
        <v>9</v>
      </c>
      <c r="LH29" s="57">
        <f t="shared" si="205"/>
        <v>8</v>
      </c>
      <c r="LI29" s="75">
        <f t="shared" si="206"/>
        <v>8</v>
      </c>
      <c r="LJ29" s="58">
        <f t="shared" si="207"/>
        <v>0</v>
      </c>
      <c r="LK29" s="58">
        <f t="shared" si="208"/>
        <v>0</v>
      </c>
      <c r="LL29" s="59">
        <f t="shared" si="209"/>
        <v>0</v>
      </c>
      <c r="LM29" s="60">
        <v>7</v>
      </c>
      <c r="LN29" s="76">
        <v>16</v>
      </c>
      <c r="LO29" s="56" t="s">
        <v>57</v>
      </c>
      <c r="LP29" s="57">
        <f t="shared" si="210"/>
        <v>9</v>
      </c>
      <c r="LQ29" s="57">
        <f t="shared" si="211"/>
        <v>8</v>
      </c>
      <c r="LR29" s="75">
        <f t="shared" si="212"/>
        <v>8</v>
      </c>
      <c r="LS29" s="58">
        <f t="shared" si="213"/>
        <v>0</v>
      </c>
      <c r="LT29" s="58">
        <f t="shared" si="214"/>
        <v>0</v>
      </c>
      <c r="LU29" s="59">
        <f t="shared" si="215"/>
        <v>0</v>
      </c>
      <c r="LV29" s="60">
        <v>7</v>
      </c>
      <c r="LW29" s="76">
        <v>16</v>
      </c>
      <c r="LX29" s="56" t="s">
        <v>57</v>
      </c>
      <c r="LY29" s="57">
        <f t="shared" si="216"/>
        <v>9</v>
      </c>
      <c r="LZ29" s="57">
        <f t="shared" si="217"/>
        <v>8</v>
      </c>
      <c r="MA29" s="75">
        <f t="shared" si="218"/>
        <v>8</v>
      </c>
      <c r="MB29" s="58">
        <f t="shared" si="219"/>
        <v>0</v>
      </c>
      <c r="MC29" s="58">
        <f t="shared" si="220"/>
        <v>0</v>
      </c>
      <c r="MD29" s="59">
        <f t="shared" si="221"/>
        <v>0</v>
      </c>
      <c r="ME29" s="60">
        <v>7</v>
      </c>
      <c r="MF29" s="76">
        <v>16</v>
      </c>
      <c r="MG29" s="56" t="s">
        <v>57</v>
      </c>
      <c r="MH29" s="57">
        <f t="shared" si="222"/>
        <v>9</v>
      </c>
      <c r="MI29" s="57">
        <f t="shared" si="223"/>
        <v>8</v>
      </c>
      <c r="MJ29" s="75">
        <f t="shared" si="224"/>
        <v>8</v>
      </c>
      <c r="MK29" s="58">
        <f t="shared" si="225"/>
        <v>0</v>
      </c>
      <c r="ML29" s="58">
        <f t="shared" si="226"/>
        <v>0</v>
      </c>
      <c r="MM29" s="59">
        <f t="shared" si="227"/>
        <v>0</v>
      </c>
      <c r="MN29" s="60">
        <v>7</v>
      </c>
      <c r="MO29" s="76">
        <v>16</v>
      </c>
      <c r="MP29" s="56" t="s">
        <v>57</v>
      </c>
      <c r="MQ29" s="57">
        <f t="shared" si="228"/>
        <v>9</v>
      </c>
      <c r="MR29" s="57">
        <f t="shared" si="229"/>
        <v>8</v>
      </c>
      <c r="MS29" s="75">
        <f t="shared" si="230"/>
        <v>8</v>
      </c>
      <c r="MT29" s="58">
        <f t="shared" si="231"/>
        <v>0</v>
      </c>
      <c r="MU29" s="58">
        <f t="shared" si="232"/>
        <v>0</v>
      </c>
      <c r="MV29" s="59">
        <f t="shared" si="233"/>
        <v>0</v>
      </c>
      <c r="MW29" s="60">
        <v>7</v>
      </c>
      <c r="MX29" s="76">
        <v>16</v>
      </c>
      <c r="MY29" s="56" t="s">
        <v>57</v>
      </c>
      <c r="MZ29" s="57">
        <f t="shared" si="234"/>
        <v>9</v>
      </c>
      <c r="NA29" s="57">
        <f t="shared" si="235"/>
        <v>8</v>
      </c>
      <c r="NB29" s="75">
        <f t="shared" si="236"/>
        <v>8</v>
      </c>
      <c r="NC29" s="58">
        <f t="shared" si="237"/>
        <v>0</v>
      </c>
      <c r="ND29" s="58">
        <f t="shared" si="238"/>
        <v>0</v>
      </c>
      <c r="NE29" s="59">
        <f t="shared" si="239"/>
        <v>0</v>
      </c>
      <c r="NF29" s="60">
        <v>7</v>
      </c>
      <c r="NG29" s="76">
        <v>16</v>
      </c>
      <c r="NH29" s="56" t="s">
        <v>57</v>
      </c>
      <c r="NI29" s="57">
        <f t="shared" si="240"/>
        <v>9</v>
      </c>
      <c r="NJ29" s="57">
        <f t="shared" si="241"/>
        <v>8</v>
      </c>
      <c r="NK29" s="75">
        <f t="shared" si="242"/>
        <v>8</v>
      </c>
      <c r="NL29" s="58">
        <f t="shared" si="243"/>
        <v>0</v>
      </c>
      <c r="NM29" s="58">
        <f t="shared" si="244"/>
        <v>0</v>
      </c>
      <c r="NN29" s="59">
        <f t="shared" si="245"/>
        <v>0</v>
      </c>
      <c r="NO29" s="60">
        <v>7</v>
      </c>
      <c r="NP29" s="76">
        <v>16</v>
      </c>
      <c r="NQ29" s="56" t="s">
        <v>57</v>
      </c>
      <c r="NR29" s="57">
        <f t="shared" si="246"/>
        <v>9</v>
      </c>
      <c r="NS29" s="57">
        <f t="shared" si="247"/>
        <v>8</v>
      </c>
      <c r="NT29" s="75">
        <f t="shared" si="248"/>
        <v>8</v>
      </c>
      <c r="NU29" s="58">
        <f t="shared" si="249"/>
        <v>0</v>
      </c>
      <c r="NV29" s="58">
        <f t="shared" si="250"/>
        <v>0</v>
      </c>
      <c r="NW29" s="59">
        <f t="shared" si="251"/>
        <v>0</v>
      </c>
      <c r="NX29" s="60">
        <v>7</v>
      </c>
      <c r="NY29" s="76">
        <v>16</v>
      </c>
      <c r="NZ29" s="56" t="s">
        <v>57</v>
      </c>
      <c r="OA29" s="57">
        <f t="shared" si="252"/>
        <v>9</v>
      </c>
      <c r="OB29" s="57">
        <f t="shared" si="253"/>
        <v>8</v>
      </c>
      <c r="OC29" s="75">
        <f t="shared" si="254"/>
        <v>8</v>
      </c>
      <c r="OD29" s="58">
        <f t="shared" si="255"/>
        <v>0</v>
      </c>
      <c r="OE29" s="58">
        <f t="shared" si="256"/>
        <v>0</v>
      </c>
      <c r="OF29" s="59">
        <f t="shared" si="257"/>
        <v>0</v>
      </c>
      <c r="OG29" s="60">
        <v>0</v>
      </c>
      <c r="OH29" s="76">
        <v>0</v>
      </c>
      <c r="OI29" s="56" t="s">
        <v>58</v>
      </c>
      <c r="OJ29" s="57">
        <f t="shared" si="258"/>
        <v>0</v>
      </c>
      <c r="OK29" s="57">
        <f t="shared" si="259"/>
        <v>0</v>
      </c>
      <c r="OL29" s="75">
        <f t="shared" si="260"/>
        <v>0</v>
      </c>
      <c r="OM29" s="58">
        <f t="shared" si="261"/>
        <v>0</v>
      </c>
      <c r="ON29" s="58">
        <f t="shared" si="262"/>
        <v>0</v>
      </c>
      <c r="OO29" s="59">
        <f t="shared" si="263"/>
        <v>0</v>
      </c>
      <c r="OP29" s="60">
        <v>7</v>
      </c>
      <c r="OQ29" s="76">
        <v>16</v>
      </c>
      <c r="OR29" s="56" t="s">
        <v>57</v>
      </c>
      <c r="OS29" s="57">
        <f t="shared" si="264"/>
        <v>9</v>
      </c>
      <c r="OT29" s="57">
        <f t="shared" si="265"/>
        <v>8</v>
      </c>
      <c r="OU29" s="75">
        <f t="shared" si="266"/>
        <v>8</v>
      </c>
      <c r="OV29" s="58">
        <f t="shared" si="267"/>
        <v>0</v>
      </c>
      <c r="OW29" s="58">
        <f t="shared" si="268"/>
        <v>0</v>
      </c>
      <c r="OX29" s="59">
        <f t="shared" si="269"/>
        <v>0</v>
      </c>
      <c r="OY29" s="60">
        <v>0</v>
      </c>
      <c r="OZ29" s="76">
        <v>0</v>
      </c>
      <c r="PA29" s="56" t="s">
        <v>59</v>
      </c>
      <c r="PB29" s="57">
        <f t="shared" si="270"/>
        <v>0</v>
      </c>
      <c r="PC29" s="57">
        <f t="shared" si="271"/>
        <v>0</v>
      </c>
      <c r="PD29" s="75">
        <f t="shared" si="272"/>
        <v>0</v>
      </c>
      <c r="PE29" s="58">
        <f t="shared" si="273"/>
        <v>0</v>
      </c>
      <c r="PF29" s="58">
        <f t="shared" si="274"/>
        <v>0</v>
      </c>
      <c r="PG29" s="59">
        <f t="shared" si="275"/>
        <v>0</v>
      </c>
      <c r="PH29" s="60">
        <v>7</v>
      </c>
      <c r="PI29" s="76">
        <v>16</v>
      </c>
      <c r="PJ29" s="56" t="s">
        <v>57</v>
      </c>
      <c r="PK29" s="57">
        <f t="shared" si="276"/>
        <v>9</v>
      </c>
      <c r="PL29" s="57">
        <f t="shared" si="277"/>
        <v>8</v>
      </c>
      <c r="PM29" s="75">
        <f t="shared" si="278"/>
        <v>8</v>
      </c>
      <c r="PN29" s="58">
        <f t="shared" si="279"/>
        <v>0</v>
      </c>
      <c r="PO29" s="58">
        <f t="shared" si="280"/>
        <v>0</v>
      </c>
      <c r="PP29" s="59">
        <f t="shared" si="281"/>
        <v>0</v>
      </c>
      <c r="PQ29" s="77"/>
      <c r="PR29" s="87">
        <f t="shared" si="282"/>
        <v>26</v>
      </c>
      <c r="PS29" s="88">
        <f t="shared" si="283"/>
        <v>3</v>
      </c>
      <c r="PT29" s="88">
        <f t="shared" si="284"/>
        <v>1</v>
      </c>
      <c r="PU29" s="89">
        <f t="shared" si="285"/>
        <v>30</v>
      </c>
      <c r="PV29" s="81">
        <f t="shared" si="286"/>
        <v>0</v>
      </c>
      <c r="PW29" s="90"/>
      <c r="PX29" s="90"/>
      <c r="PY29" s="81">
        <f t="shared" si="287"/>
        <v>0</v>
      </c>
      <c r="PZ29" s="90"/>
      <c r="QA29" s="90"/>
      <c r="QB29" s="83">
        <f t="shared" si="288"/>
        <v>0</v>
      </c>
      <c r="QC29" s="90"/>
      <c r="QD29" s="90"/>
      <c r="QE29" s="83">
        <f t="shared" si="289"/>
        <v>0</v>
      </c>
      <c r="QF29" s="90"/>
      <c r="QG29" s="90"/>
      <c r="QH29" s="83">
        <f t="shared" si="290"/>
        <v>0</v>
      </c>
      <c r="QI29" s="90"/>
      <c r="QJ29" s="90"/>
      <c r="QK29" s="83">
        <f t="shared" si="291"/>
        <v>0</v>
      </c>
      <c r="QL29" s="90"/>
      <c r="QM29" s="90"/>
      <c r="QN29" s="83">
        <f t="shared" si="292"/>
        <v>0</v>
      </c>
      <c r="QO29" s="90"/>
      <c r="QP29" s="90"/>
      <c r="QQ29" s="90">
        <f t="shared" si="293"/>
        <v>30</v>
      </c>
      <c r="QR29" s="90"/>
      <c r="QS29" s="91">
        <f t="shared" si="294"/>
        <v>52</v>
      </c>
      <c r="QT29" s="91">
        <f t="shared" si="295"/>
        <v>14.5</v>
      </c>
      <c r="QU29" s="91"/>
      <c r="QV29" s="92"/>
      <c r="QW29" s="92"/>
      <c r="QX29" s="92"/>
      <c r="QY29" s="92"/>
      <c r="QZ29" s="92"/>
      <c r="RA29" s="92"/>
      <c r="RB29" s="92"/>
      <c r="RC29" s="92"/>
      <c r="RD29" s="92"/>
      <c r="RE29" s="92"/>
      <c r="RF29" s="92"/>
      <c r="RG29" s="93">
        <v>0</v>
      </c>
    </row>
    <row r="30" spans="1:475" s="68" customFormat="1" ht="15.9" hidden="1" customHeight="1">
      <c r="A30" s="46">
        <f t="shared" si="296"/>
        <v>21</v>
      </c>
      <c r="B30" s="47" t="s">
        <v>100</v>
      </c>
      <c r="C30" s="74"/>
      <c r="D30" s="50" t="s">
        <v>53</v>
      </c>
      <c r="E30" s="50" t="s">
        <v>101</v>
      </c>
      <c r="F30" s="95" t="s">
        <v>55</v>
      </c>
      <c r="G30" s="51">
        <v>44319</v>
      </c>
      <c r="H30" s="51">
        <v>44323</v>
      </c>
      <c r="I30" s="51"/>
      <c r="J30" s="60">
        <v>7</v>
      </c>
      <c r="K30" s="57">
        <v>18</v>
      </c>
      <c r="L30" s="56" t="s">
        <v>57</v>
      </c>
      <c r="M30" s="57">
        <f t="shared" si="0"/>
        <v>11</v>
      </c>
      <c r="N30" s="57">
        <f t="shared" si="1"/>
        <v>10</v>
      </c>
      <c r="O30" s="75">
        <f t="shared" si="2"/>
        <v>8</v>
      </c>
      <c r="P30" s="58">
        <f t="shared" si="3"/>
        <v>2</v>
      </c>
      <c r="Q30" s="58">
        <f t="shared" si="4"/>
        <v>0</v>
      </c>
      <c r="R30" s="59">
        <f t="shared" si="5"/>
        <v>0</v>
      </c>
      <c r="S30" s="60">
        <v>0</v>
      </c>
      <c r="T30" s="57">
        <v>0</v>
      </c>
      <c r="U30" s="56" t="s">
        <v>58</v>
      </c>
      <c r="V30" s="57">
        <f t="shared" si="6"/>
        <v>0</v>
      </c>
      <c r="W30" s="57">
        <f t="shared" si="7"/>
        <v>0</v>
      </c>
      <c r="X30" s="75">
        <f t="shared" si="8"/>
        <v>0</v>
      </c>
      <c r="Y30" s="58">
        <f t="shared" si="9"/>
        <v>0</v>
      </c>
      <c r="Z30" s="58">
        <f t="shared" si="10"/>
        <v>0</v>
      </c>
      <c r="AA30" s="59">
        <f t="shared" si="11"/>
        <v>0</v>
      </c>
      <c r="AB30" s="60">
        <v>7</v>
      </c>
      <c r="AC30" s="57">
        <v>18</v>
      </c>
      <c r="AD30" s="56" t="s">
        <v>57</v>
      </c>
      <c r="AE30" s="57">
        <f t="shared" si="12"/>
        <v>11</v>
      </c>
      <c r="AF30" s="57">
        <f t="shared" si="13"/>
        <v>10</v>
      </c>
      <c r="AG30" s="75">
        <f t="shared" si="14"/>
        <v>8</v>
      </c>
      <c r="AH30" s="58">
        <f t="shared" si="15"/>
        <v>2</v>
      </c>
      <c r="AI30" s="58">
        <f t="shared" si="16"/>
        <v>0</v>
      </c>
      <c r="AJ30" s="59">
        <f t="shared" si="17"/>
        <v>0</v>
      </c>
      <c r="AK30" s="60">
        <v>7</v>
      </c>
      <c r="AL30" s="57">
        <v>18</v>
      </c>
      <c r="AM30" s="56" t="s">
        <v>57</v>
      </c>
      <c r="AN30" s="57">
        <f t="shared" si="18"/>
        <v>11</v>
      </c>
      <c r="AO30" s="57">
        <f t="shared" si="19"/>
        <v>10</v>
      </c>
      <c r="AP30" s="58">
        <f t="shared" si="20"/>
        <v>8</v>
      </c>
      <c r="AQ30" s="58">
        <f t="shared" si="21"/>
        <v>2</v>
      </c>
      <c r="AR30" s="58">
        <f t="shared" si="22"/>
        <v>0</v>
      </c>
      <c r="AS30" s="59">
        <f t="shared" si="23"/>
        <v>0</v>
      </c>
      <c r="AT30" s="60">
        <v>7</v>
      </c>
      <c r="AU30" s="57">
        <v>18</v>
      </c>
      <c r="AV30" s="56" t="s">
        <v>57</v>
      </c>
      <c r="AW30" s="57">
        <f t="shared" si="24"/>
        <v>11</v>
      </c>
      <c r="AX30" s="57">
        <f t="shared" si="25"/>
        <v>10</v>
      </c>
      <c r="AY30" s="58">
        <f t="shared" si="26"/>
        <v>8</v>
      </c>
      <c r="AZ30" s="58">
        <f t="shared" si="27"/>
        <v>2</v>
      </c>
      <c r="BA30" s="58">
        <f t="shared" si="28"/>
        <v>0</v>
      </c>
      <c r="BB30" s="59">
        <f t="shared" si="29"/>
        <v>0</v>
      </c>
      <c r="BC30" s="60">
        <v>7</v>
      </c>
      <c r="BD30" s="57">
        <v>18</v>
      </c>
      <c r="BE30" s="56" t="s">
        <v>57</v>
      </c>
      <c r="BF30" s="57">
        <f t="shared" si="30"/>
        <v>11</v>
      </c>
      <c r="BG30" s="57">
        <f t="shared" si="31"/>
        <v>10</v>
      </c>
      <c r="BH30" s="75">
        <f t="shared" si="32"/>
        <v>8</v>
      </c>
      <c r="BI30" s="58">
        <f t="shared" si="33"/>
        <v>2</v>
      </c>
      <c r="BJ30" s="58">
        <f t="shared" si="34"/>
        <v>0</v>
      </c>
      <c r="BK30" s="59">
        <f t="shared" si="35"/>
        <v>0</v>
      </c>
      <c r="BL30" s="60">
        <v>7</v>
      </c>
      <c r="BM30" s="57">
        <v>18</v>
      </c>
      <c r="BN30" s="56" t="s">
        <v>57</v>
      </c>
      <c r="BO30" s="57">
        <f t="shared" si="36"/>
        <v>11</v>
      </c>
      <c r="BP30" s="57">
        <f t="shared" si="37"/>
        <v>10</v>
      </c>
      <c r="BQ30" s="75">
        <f t="shared" si="38"/>
        <v>8</v>
      </c>
      <c r="BR30" s="58">
        <f t="shared" si="39"/>
        <v>2</v>
      </c>
      <c r="BS30" s="58">
        <f t="shared" si="40"/>
        <v>0</v>
      </c>
      <c r="BT30" s="59">
        <f t="shared" si="41"/>
        <v>0</v>
      </c>
      <c r="BU30" s="60">
        <v>7</v>
      </c>
      <c r="BV30" s="57">
        <v>18</v>
      </c>
      <c r="BW30" s="56" t="s">
        <v>57</v>
      </c>
      <c r="BX30" s="57">
        <f t="shared" si="42"/>
        <v>11</v>
      </c>
      <c r="BY30" s="57">
        <f t="shared" si="43"/>
        <v>10</v>
      </c>
      <c r="BZ30" s="75">
        <f t="shared" si="44"/>
        <v>8</v>
      </c>
      <c r="CA30" s="58">
        <f t="shared" si="45"/>
        <v>2</v>
      </c>
      <c r="CB30" s="58">
        <f t="shared" si="46"/>
        <v>0</v>
      </c>
      <c r="CC30" s="59">
        <f t="shared" si="47"/>
        <v>0</v>
      </c>
      <c r="CD30" s="60">
        <v>0</v>
      </c>
      <c r="CE30" s="57">
        <v>0</v>
      </c>
      <c r="CF30" s="56" t="s">
        <v>58</v>
      </c>
      <c r="CG30" s="57">
        <f t="shared" si="48"/>
        <v>0</v>
      </c>
      <c r="CH30" s="57">
        <f t="shared" si="49"/>
        <v>0</v>
      </c>
      <c r="CI30" s="75">
        <f t="shared" si="50"/>
        <v>0</v>
      </c>
      <c r="CJ30" s="58">
        <f t="shared" si="51"/>
        <v>0</v>
      </c>
      <c r="CK30" s="58">
        <f t="shared" si="52"/>
        <v>0</v>
      </c>
      <c r="CL30" s="59">
        <f t="shared" si="53"/>
        <v>0</v>
      </c>
      <c r="CM30" s="60">
        <v>7</v>
      </c>
      <c r="CN30" s="57">
        <v>18</v>
      </c>
      <c r="CO30" s="56" t="s">
        <v>57</v>
      </c>
      <c r="CP30" s="57">
        <f t="shared" si="54"/>
        <v>11</v>
      </c>
      <c r="CQ30" s="57">
        <f t="shared" si="55"/>
        <v>10</v>
      </c>
      <c r="CR30" s="75">
        <f t="shared" si="56"/>
        <v>8</v>
      </c>
      <c r="CS30" s="58">
        <f t="shared" si="57"/>
        <v>2</v>
      </c>
      <c r="CT30" s="58">
        <f t="shared" si="58"/>
        <v>0</v>
      </c>
      <c r="CU30" s="59">
        <f t="shared" si="59"/>
        <v>0</v>
      </c>
      <c r="CV30" s="60">
        <v>7</v>
      </c>
      <c r="CW30" s="57">
        <v>18</v>
      </c>
      <c r="CX30" s="56" t="s">
        <v>57</v>
      </c>
      <c r="CY30" s="57">
        <f t="shared" si="60"/>
        <v>11</v>
      </c>
      <c r="CZ30" s="57">
        <f t="shared" si="61"/>
        <v>10</v>
      </c>
      <c r="DA30" s="58">
        <f t="shared" si="62"/>
        <v>8</v>
      </c>
      <c r="DB30" s="58">
        <f t="shared" si="63"/>
        <v>2</v>
      </c>
      <c r="DC30" s="58">
        <f t="shared" si="64"/>
        <v>0</v>
      </c>
      <c r="DD30" s="59">
        <f t="shared" si="65"/>
        <v>0</v>
      </c>
      <c r="DE30" s="60">
        <v>7</v>
      </c>
      <c r="DF30" s="57">
        <v>18</v>
      </c>
      <c r="DG30" s="56" t="s">
        <v>57</v>
      </c>
      <c r="DH30" s="57">
        <f t="shared" si="66"/>
        <v>11</v>
      </c>
      <c r="DI30" s="57">
        <f t="shared" si="67"/>
        <v>10</v>
      </c>
      <c r="DJ30" s="58">
        <f t="shared" si="68"/>
        <v>8</v>
      </c>
      <c r="DK30" s="58">
        <f t="shared" si="69"/>
        <v>2</v>
      </c>
      <c r="DL30" s="58">
        <f t="shared" si="70"/>
        <v>0</v>
      </c>
      <c r="DM30" s="59">
        <f t="shared" si="71"/>
        <v>0</v>
      </c>
      <c r="DN30" s="60">
        <v>7</v>
      </c>
      <c r="DO30" s="57">
        <v>18</v>
      </c>
      <c r="DP30" s="56" t="s">
        <v>57</v>
      </c>
      <c r="DQ30" s="57">
        <f t="shared" si="72"/>
        <v>11</v>
      </c>
      <c r="DR30" s="57">
        <f t="shared" si="73"/>
        <v>10</v>
      </c>
      <c r="DS30" s="75">
        <f t="shared" si="74"/>
        <v>8</v>
      </c>
      <c r="DT30" s="58">
        <f t="shared" si="75"/>
        <v>2</v>
      </c>
      <c r="DU30" s="58">
        <f t="shared" si="76"/>
        <v>0</v>
      </c>
      <c r="DV30" s="59">
        <f t="shared" si="77"/>
        <v>0</v>
      </c>
      <c r="DW30" s="60">
        <v>7</v>
      </c>
      <c r="DX30" s="57">
        <v>18</v>
      </c>
      <c r="DY30" s="56" t="s">
        <v>57</v>
      </c>
      <c r="DZ30" s="57">
        <f t="shared" si="78"/>
        <v>11</v>
      </c>
      <c r="EA30" s="57">
        <f t="shared" si="79"/>
        <v>10</v>
      </c>
      <c r="EB30" s="75">
        <f t="shared" si="80"/>
        <v>8</v>
      </c>
      <c r="EC30" s="58">
        <f t="shared" si="81"/>
        <v>2</v>
      </c>
      <c r="ED30" s="58">
        <f t="shared" si="82"/>
        <v>0</v>
      </c>
      <c r="EE30" s="59">
        <f t="shared" si="83"/>
        <v>0</v>
      </c>
      <c r="EF30" s="60">
        <v>7</v>
      </c>
      <c r="EG30" s="57">
        <v>18</v>
      </c>
      <c r="EH30" s="56" t="s">
        <v>57</v>
      </c>
      <c r="EI30" s="57">
        <f t="shared" si="84"/>
        <v>11</v>
      </c>
      <c r="EJ30" s="57">
        <f t="shared" si="85"/>
        <v>10</v>
      </c>
      <c r="EK30" s="75">
        <f t="shared" si="86"/>
        <v>8</v>
      </c>
      <c r="EL30" s="58">
        <f t="shared" si="87"/>
        <v>2</v>
      </c>
      <c r="EM30" s="58">
        <f t="shared" si="88"/>
        <v>0</v>
      </c>
      <c r="EN30" s="59">
        <f t="shared" si="89"/>
        <v>0</v>
      </c>
      <c r="EO30" s="60">
        <v>0</v>
      </c>
      <c r="EP30" s="57">
        <v>0</v>
      </c>
      <c r="EQ30" s="56" t="s">
        <v>58</v>
      </c>
      <c r="ER30" s="57">
        <f t="shared" si="90"/>
        <v>0</v>
      </c>
      <c r="ES30" s="57">
        <f t="shared" si="91"/>
        <v>0</v>
      </c>
      <c r="ET30" s="75">
        <f t="shared" si="92"/>
        <v>0</v>
      </c>
      <c r="EU30" s="58">
        <f t="shared" si="93"/>
        <v>0</v>
      </c>
      <c r="EV30" s="58">
        <f t="shared" si="94"/>
        <v>0</v>
      </c>
      <c r="EW30" s="59">
        <f t="shared" si="95"/>
        <v>0</v>
      </c>
      <c r="EX30" s="60">
        <v>7</v>
      </c>
      <c r="EY30" s="76">
        <v>19</v>
      </c>
      <c r="EZ30" s="56" t="s">
        <v>57</v>
      </c>
      <c r="FA30" s="57">
        <f t="shared" si="96"/>
        <v>12</v>
      </c>
      <c r="FB30" s="57">
        <f t="shared" si="97"/>
        <v>11</v>
      </c>
      <c r="FC30" s="75">
        <f t="shared" si="98"/>
        <v>8</v>
      </c>
      <c r="FD30" s="58">
        <f t="shared" si="99"/>
        <v>2</v>
      </c>
      <c r="FE30" s="58">
        <f t="shared" si="100"/>
        <v>1</v>
      </c>
      <c r="FF30" s="59">
        <f t="shared" si="101"/>
        <v>0</v>
      </c>
      <c r="FG30" s="60">
        <v>7</v>
      </c>
      <c r="FH30" s="76">
        <v>19</v>
      </c>
      <c r="FI30" s="56" t="s">
        <v>57</v>
      </c>
      <c r="FJ30" s="57">
        <f t="shared" si="102"/>
        <v>12</v>
      </c>
      <c r="FK30" s="57">
        <f t="shared" si="103"/>
        <v>11</v>
      </c>
      <c r="FL30" s="75">
        <f t="shared" si="104"/>
        <v>8</v>
      </c>
      <c r="FM30" s="58">
        <f t="shared" si="105"/>
        <v>2</v>
      </c>
      <c r="FN30" s="58">
        <f t="shared" si="106"/>
        <v>1</v>
      </c>
      <c r="FO30" s="59">
        <f t="shared" si="107"/>
        <v>0</v>
      </c>
      <c r="FP30" s="60">
        <v>7</v>
      </c>
      <c r="FQ30" s="76">
        <v>19</v>
      </c>
      <c r="FR30" s="56" t="s">
        <v>57</v>
      </c>
      <c r="FS30" s="57">
        <f t="shared" si="108"/>
        <v>12</v>
      </c>
      <c r="FT30" s="57">
        <f t="shared" si="109"/>
        <v>11</v>
      </c>
      <c r="FU30" s="58">
        <f t="shared" si="110"/>
        <v>8</v>
      </c>
      <c r="FV30" s="58">
        <f t="shared" si="111"/>
        <v>2</v>
      </c>
      <c r="FW30" s="58">
        <f t="shared" si="112"/>
        <v>1</v>
      </c>
      <c r="FX30" s="59">
        <f t="shared" si="113"/>
        <v>0</v>
      </c>
      <c r="FY30" s="60">
        <v>7</v>
      </c>
      <c r="FZ30" s="76">
        <v>19</v>
      </c>
      <c r="GA30" s="56" t="s">
        <v>57</v>
      </c>
      <c r="GB30" s="57">
        <f t="shared" si="114"/>
        <v>12</v>
      </c>
      <c r="GC30" s="57">
        <f t="shared" si="115"/>
        <v>11</v>
      </c>
      <c r="GD30" s="75">
        <f t="shared" si="116"/>
        <v>8</v>
      </c>
      <c r="GE30" s="58">
        <f t="shared" si="117"/>
        <v>2</v>
      </c>
      <c r="GF30" s="58">
        <f t="shared" si="118"/>
        <v>1</v>
      </c>
      <c r="GG30" s="59">
        <f t="shared" si="119"/>
        <v>0</v>
      </c>
      <c r="GH30" s="60">
        <v>7</v>
      </c>
      <c r="GI30" s="76">
        <v>19</v>
      </c>
      <c r="GJ30" s="56" t="s">
        <v>57</v>
      </c>
      <c r="GK30" s="57">
        <f t="shared" si="120"/>
        <v>12</v>
      </c>
      <c r="GL30" s="57">
        <f t="shared" si="121"/>
        <v>11</v>
      </c>
      <c r="GM30" s="75">
        <f t="shared" si="122"/>
        <v>8</v>
      </c>
      <c r="GN30" s="58">
        <f t="shared" si="123"/>
        <v>2</v>
      </c>
      <c r="GO30" s="58">
        <f t="shared" si="124"/>
        <v>1</v>
      </c>
      <c r="GP30" s="59">
        <f t="shared" si="125"/>
        <v>0</v>
      </c>
      <c r="GQ30" s="60">
        <v>7</v>
      </c>
      <c r="GR30" s="76">
        <v>18</v>
      </c>
      <c r="GS30" s="56" t="s">
        <v>57</v>
      </c>
      <c r="GT30" s="57">
        <f t="shared" si="126"/>
        <v>11</v>
      </c>
      <c r="GU30" s="57">
        <f t="shared" si="127"/>
        <v>10</v>
      </c>
      <c r="GV30" s="75">
        <f t="shared" si="128"/>
        <v>8</v>
      </c>
      <c r="GW30" s="58">
        <f t="shared" si="129"/>
        <v>2</v>
      </c>
      <c r="GX30" s="58">
        <f t="shared" si="130"/>
        <v>0</v>
      </c>
      <c r="GY30" s="59">
        <f t="shared" si="131"/>
        <v>0</v>
      </c>
      <c r="GZ30" s="60">
        <v>0</v>
      </c>
      <c r="HA30" s="57">
        <v>0</v>
      </c>
      <c r="HB30" s="56" t="s">
        <v>58</v>
      </c>
      <c r="HC30" s="57">
        <f t="shared" si="132"/>
        <v>0</v>
      </c>
      <c r="HD30" s="57">
        <f t="shared" si="133"/>
        <v>0</v>
      </c>
      <c r="HE30" s="75">
        <f t="shared" si="134"/>
        <v>0</v>
      </c>
      <c r="HF30" s="58">
        <f t="shared" si="135"/>
        <v>0</v>
      </c>
      <c r="HG30" s="58">
        <f t="shared" si="136"/>
        <v>0</v>
      </c>
      <c r="HH30" s="59">
        <f t="shared" si="137"/>
        <v>0</v>
      </c>
      <c r="HI30" s="60">
        <v>7</v>
      </c>
      <c r="HJ30" s="76">
        <v>19</v>
      </c>
      <c r="HK30" s="56" t="s">
        <v>57</v>
      </c>
      <c r="HL30" s="57">
        <f t="shared" si="138"/>
        <v>12</v>
      </c>
      <c r="HM30" s="57">
        <f t="shared" si="139"/>
        <v>11</v>
      </c>
      <c r="HN30" s="75">
        <f t="shared" si="140"/>
        <v>8</v>
      </c>
      <c r="HO30" s="58">
        <f t="shared" si="141"/>
        <v>2</v>
      </c>
      <c r="HP30" s="58">
        <f t="shared" si="142"/>
        <v>1</v>
      </c>
      <c r="HQ30" s="59">
        <f t="shared" si="143"/>
        <v>0</v>
      </c>
      <c r="HR30" s="60">
        <v>7</v>
      </c>
      <c r="HS30" s="76">
        <v>19</v>
      </c>
      <c r="HT30" s="56" t="s">
        <v>57</v>
      </c>
      <c r="HU30" s="57">
        <f t="shared" si="144"/>
        <v>12</v>
      </c>
      <c r="HV30" s="57">
        <f t="shared" si="145"/>
        <v>11</v>
      </c>
      <c r="HW30" s="75">
        <f t="shared" si="146"/>
        <v>8</v>
      </c>
      <c r="HX30" s="58">
        <f t="shared" si="147"/>
        <v>2</v>
      </c>
      <c r="HY30" s="58">
        <f t="shared" si="148"/>
        <v>1</v>
      </c>
      <c r="HZ30" s="59">
        <f t="shared" si="149"/>
        <v>0</v>
      </c>
      <c r="IA30" s="60">
        <v>7</v>
      </c>
      <c r="IB30" s="76">
        <v>19</v>
      </c>
      <c r="IC30" s="56" t="s">
        <v>57</v>
      </c>
      <c r="ID30" s="57">
        <f t="shared" si="150"/>
        <v>12</v>
      </c>
      <c r="IE30" s="57">
        <f t="shared" si="151"/>
        <v>11</v>
      </c>
      <c r="IF30" s="75">
        <f t="shared" si="152"/>
        <v>8</v>
      </c>
      <c r="IG30" s="58">
        <f t="shared" si="153"/>
        <v>2</v>
      </c>
      <c r="IH30" s="58">
        <f t="shared" si="154"/>
        <v>1</v>
      </c>
      <c r="II30" s="59">
        <f t="shared" si="155"/>
        <v>0</v>
      </c>
      <c r="IJ30" s="60">
        <v>7</v>
      </c>
      <c r="IK30" s="76">
        <v>19</v>
      </c>
      <c r="IL30" s="56" t="s">
        <v>57</v>
      </c>
      <c r="IM30" s="57">
        <f t="shared" si="156"/>
        <v>12</v>
      </c>
      <c r="IN30" s="57">
        <f t="shared" si="157"/>
        <v>11</v>
      </c>
      <c r="IO30" s="75">
        <f t="shared" si="158"/>
        <v>8</v>
      </c>
      <c r="IP30" s="58">
        <f t="shared" si="159"/>
        <v>2</v>
      </c>
      <c r="IQ30" s="58">
        <f t="shared" si="160"/>
        <v>1</v>
      </c>
      <c r="IR30" s="59">
        <f t="shared" si="161"/>
        <v>0</v>
      </c>
      <c r="IS30" s="60">
        <v>7</v>
      </c>
      <c r="IT30" s="76">
        <v>19</v>
      </c>
      <c r="IU30" s="56" t="s">
        <v>57</v>
      </c>
      <c r="IV30" s="57">
        <f t="shared" si="162"/>
        <v>12</v>
      </c>
      <c r="IW30" s="57">
        <f t="shared" si="163"/>
        <v>11</v>
      </c>
      <c r="IX30" s="75">
        <f t="shared" si="164"/>
        <v>8</v>
      </c>
      <c r="IY30" s="58">
        <f t="shared" si="165"/>
        <v>2</v>
      </c>
      <c r="IZ30" s="58">
        <f t="shared" si="166"/>
        <v>1</v>
      </c>
      <c r="JA30" s="59">
        <f t="shared" si="167"/>
        <v>0</v>
      </c>
      <c r="JB30" s="60">
        <v>7</v>
      </c>
      <c r="JC30" s="76">
        <v>18</v>
      </c>
      <c r="JD30" s="56" t="s">
        <v>57</v>
      </c>
      <c r="JE30" s="57">
        <f t="shared" si="168"/>
        <v>11</v>
      </c>
      <c r="JF30" s="57">
        <f t="shared" si="169"/>
        <v>10</v>
      </c>
      <c r="JG30" s="75">
        <f t="shared" si="170"/>
        <v>8</v>
      </c>
      <c r="JH30" s="58">
        <f t="shared" si="171"/>
        <v>2</v>
      </c>
      <c r="JI30" s="58">
        <f t="shared" si="172"/>
        <v>0</v>
      </c>
      <c r="JJ30" s="59">
        <f t="shared" si="173"/>
        <v>0</v>
      </c>
      <c r="JK30" s="60">
        <v>0</v>
      </c>
      <c r="JL30" s="76">
        <v>0</v>
      </c>
      <c r="JM30" s="56" t="s">
        <v>58</v>
      </c>
      <c r="JN30" s="57">
        <f t="shared" si="174"/>
        <v>0</v>
      </c>
      <c r="JO30" s="57">
        <f t="shared" si="175"/>
        <v>0</v>
      </c>
      <c r="JP30" s="75">
        <f t="shared" si="176"/>
        <v>0</v>
      </c>
      <c r="JQ30" s="58">
        <f t="shared" si="177"/>
        <v>0</v>
      </c>
      <c r="JR30" s="58">
        <f t="shared" si="178"/>
        <v>0</v>
      </c>
      <c r="JS30" s="59">
        <f t="shared" si="179"/>
        <v>0</v>
      </c>
      <c r="JT30" s="60">
        <v>7</v>
      </c>
      <c r="JU30" s="76">
        <v>18</v>
      </c>
      <c r="JV30" s="56" t="s">
        <v>57</v>
      </c>
      <c r="JW30" s="57">
        <f t="shared" si="180"/>
        <v>11</v>
      </c>
      <c r="JX30" s="57">
        <f t="shared" si="181"/>
        <v>10</v>
      </c>
      <c r="JY30" s="75">
        <f t="shared" si="182"/>
        <v>8</v>
      </c>
      <c r="JZ30" s="58">
        <f t="shared" si="183"/>
        <v>2</v>
      </c>
      <c r="KA30" s="58">
        <f t="shared" si="184"/>
        <v>0</v>
      </c>
      <c r="KB30" s="59">
        <f t="shared" si="185"/>
        <v>0</v>
      </c>
      <c r="KC30" s="60">
        <v>7</v>
      </c>
      <c r="KD30" s="76">
        <v>16</v>
      </c>
      <c r="KE30" s="56" t="s">
        <v>57</v>
      </c>
      <c r="KF30" s="57">
        <f t="shared" si="186"/>
        <v>9</v>
      </c>
      <c r="KG30" s="57">
        <f t="shared" si="187"/>
        <v>8</v>
      </c>
      <c r="KH30" s="75">
        <f t="shared" si="188"/>
        <v>8</v>
      </c>
      <c r="KI30" s="58">
        <f t="shared" si="189"/>
        <v>0</v>
      </c>
      <c r="KJ30" s="58">
        <f t="shared" si="190"/>
        <v>0</v>
      </c>
      <c r="KK30" s="59">
        <f t="shared" si="191"/>
        <v>0</v>
      </c>
      <c r="KL30" s="60">
        <v>7</v>
      </c>
      <c r="KM30" s="76">
        <v>16</v>
      </c>
      <c r="KN30" s="56" t="s">
        <v>57</v>
      </c>
      <c r="KO30" s="57">
        <f t="shared" si="192"/>
        <v>9</v>
      </c>
      <c r="KP30" s="57">
        <f t="shared" si="193"/>
        <v>8</v>
      </c>
      <c r="KQ30" s="75">
        <f t="shared" si="194"/>
        <v>8</v>
      </c>
      <c r="KR30" s="58">
        <f t="shared" si="195"/>
        <v>0</v>
      </c>
      <c r="KS30" s="58">
        <f t="shared" si="196"/>
        <v>0</v>
      </c>
      <c r="KT30" s="59">
        <f t="shared" si="197"/>
        <v>0</v>
      </c>
      <c r="KU30" s="60">
        <v>7</v>
      </c>
      <c r="KV30" s="76">
        <v>16</v>
      </c>
      <c r="KW30" s="56" t="s">
        <v>57</v>
      </c>
      <c r="KX30" s="57">
        <f t="shared" si="198"/>
        <v>9</v>
      </c>
      <c r="KY30" s="57">
        <f t="shared" si="199"/>
        <v>8</v>
      </c>
      <c r="KZ30" s="75">
        <f t="shared" si="200"/>
        <v>8</v>
      </c>
      <c r="LA30" s="58">
        <f t="shared" si="201"/>
        <v>0</v>
      </c>
      <c r="LB30" s="58">
        <f t="shared" si="202"/>
        <v>0</v>
      </c>
      <c r="LC30" s="59">
        <f t="shared" si="203"/>
        <v>0</v>
      </c>
      <c r="LD30" s="60">
        <v>7</v>
      </c>
      <c r="LE30" s="76">
        <v>16</v>
      </c>
      <c r="LF30" s="56" t="s">
        <v>57</v>
      </c>
      <c r="LG30" s="57">
        <f t="shared" si="204"/>
        <v>9</v>
      </c>
      <c r="LH30" s="57">
        <f t="shared" si="205"/>
        <v>8</v>
      </c>
      <c r="LI30" s="75">
        <f t="shared" si="206"/>
        <v>8</v>
      </c>
      <c r="LJ30" s="58">
        <f t="shared" si="207"/>
        <v>0</v>
      </c>
      <c r="LK30" s="58">
        <f t="shared" si="208"/>
        <v>0</v>
      </c>
      <c r="LL30" s="59">
        <f t="shared" si="209"/>
        <v>0</v>
      </c>
      <c r="LM30" s="60">
        <v>7</v>
      </c>
      <c r="LN30" s="76">
        <v>16</v>
      </c>
      <c r="LO30" s="56" t="s">
        <v>57</v>
      </c>
      <c r="LP30" s="57">
        <f t="shared" si="210"/>
        <v>9</v>
      </c>
      <c r="LQ30" s="57">
        <f t="shared" si="211"/>
        <v>8</v>
      </c>
      <c r="LR30" s="75">
        <f t="shared" si="212"/>
        <v>8</v>
      </c>
      <c r="LS30" s="58">
        <f t="shared" si="213"/>
        <v>0</v>
      </c>
      <c r="LT30" s="58">
        <f t="shared" si="214"/>
        <v>0</v>
      </c>
      <c r="LU30" s="59">
        <f t="shared" si="215"/>
        <v>0</v>
      </c>
      <c r="LV30" s="60">
        <v>7</v>
      </c>
      <c r="LW30" s="76">
        <v>16</v>
      </c>
      <c r="LX30" s="56" t="s">
        <v>57</v>
      </c>
      <c r="LY30" s="57">
        <f t="shared" si="216"/>
        <v>9</v>
      </c>
      <c r="LZ30" s="57">
        <f t="shared" si="217"/>
        <v>8</v>
      </c>
      <c r="MA30" s="75">
        <f t="shared" si="218"/>
        <v>8</v>
      </c>
      <c r="MB30" s="58">
        <f t="shared" si="219"/>
        <v>0</v>
      </c>
      <c r="MC30" s="58">
        <f t="shared" si="220"/>
        <v>0</v>
      </c>
      <c r="MD30" s="59">
        <f t="shared" si="221"/>
        <v>0</v>
      </c>
      <c r="ME30" s="60">
        <v>7</v>
      </c>
      <c r="MF30" s="76">
        <v>16</v>
      </c>
      <c r="MG30" s="56" t="s">
        <v>57</v>
      </c>
      <c r="MH30" s="57">
        <f t="shared" si="222"/>
        <v>9</v>
      </c>
      <c r="MI30" s="57">
        <f t="shared" si="223"/>
        <v>8</v>
      </c>
      <c r="MJ30" s="75">
        <f t="shared" si="224"/>
        <v>8</v>
      </c>
      <c r="MK30" s="58">
        <f t="shared" si="225"/>
        <v>0</v>
      </c>
      <c r="ML30" s="58">
        <f t="shared" si="226"/>
        <v>0</v>
      </c>
      <c r="MM30" s="59">
        <f t="shared" si="227"/>
        <v>0</v>
      </c>
      <c r="MN30" s="60">
        <v>7</v>
      </c>
      <c r="MO30" s="76">
        <v>16</v>
      </c>
      <c r="MP30" s="56" t="s">
        <v>57</v>
      </c>
      <c r="MQ30" s="57">
        <f t="shared" si="228"/>
        <v>9</v>
      </c>
      <c r="MR30" s="57">
        <f t="shared" si="229"/>
        <v>8</v>
      </c>
      <c r="MS30" s="75">
        <f t="shared" si="230"/>
        <v>8</v>
      </c>
      <c r="MT30" s="58">
        <f t="shared" si="231"/>
        <v>0</v>
      </c>
      <c r="MU30" s="58">
        <f t="shared" si="232"/>
        <v>0</v>
      </c>
      <c r="MV30" s="59">
        <f t="shared" si="233"/>
        <v>0</v>
      </c>
      <c r="MW30" s="60">
        <v>7</v>
      </c>
      <c r="MX30" s="76">
        <v>16</v>
      </c>
      <c r="MY30" s="56" t="s">
        <v>57</v>
      </c>
      <c r="MZ30" s="57">
        <f t="shared" si="234"/>
        <v>9</v>
      </c>
      <c r="NA30" s="57">
        <f t="shared" si="235"/>
        <v>8</v>
      </c>
      <c r="NB30" s="75">
        <f t="shared" si="236"/>
        <v>8</v>
      </c>
      <c r="NC30" s="58">
        <f t="shared" si="237"/>
        <v>0</v>
      </c>
      <c r="ND30" s="58">
        <f t="shared" si="238"/>
        <v>0</v>
      </c>
      <c r="NE30" s="59">
        <f t="shared" si="239"/>
        <v>0</v>
      </c>
      <c r="NF30" s="60">
        <v>7</v>
      </c>
      <c r="NG30" s="76">
        <v>16</v>
      </c>
      <c r="NH30" s="56" t="s">
        <v>57</v>
      </c>
      <c r="NI30" s="57">
        <f t="shared" si="240"/>
        <v>9</v>
      </c>
      <c r="NJ30" s="57">
        <f t="shared" si="241"/>
        <v>8</v>
      </c>
      <c r="NK30" s="75">
        <f t="shared" si="242"/>
        <v>8</v>
      </c>
      <c r="NL30" s="58">
        <f t="shared" si="243"/>
        <v>0</v>
      </c>
      <c r="NM30" s="58">
        <f t="shared" si="244"/>
        <v>0</v>
      </c>
      <c r="NN30" s="59">
        <f t="shared" si="245"/>
        <v>0</v>
      </c>
      <c r="NO30" s="60">
        <v>7</v>
      </c>
      <c r="NP30" s="76">
        <v>16</v>
      </c>
      <c r="NQ30" s="56" t="s">
        <v>57</v>
      </c>
      <c r="NR30" s="57">
        <f t="shared" si="246"/>
        <v>9</v>
      </c>
      <c r="NS30" s="57">
        <f t="shared" si="247"/>
        <v>8</v>
      </c>
      <c r="NT30" s="75">
        <f t="shared" si="248"/>
        <v>8</v>
      </c>
      <c r="NU30" s="58">
        <f t="shared" si="249"/>
        <v>0</v>
      </c>
      <c r="NV30" s="58">
        <f t="shared" si="250"/>
        <v>0</v>
      </c>
      <c r="NW30" s="59">
        <f t="shared" si="251"/>
        <v>0</v>
      </c>
      <c r="NX30" s="60">
        <v>7</v>
      </c>
      <c r="NY30" s="76">
        <v>16</v>
      </c>
      <c r="NZ30" s="56" t="s">
        <v>57</v>
      </c>
      <c r="OA30" s="57">
        <f t="shared" si="252"/>
        <v>9</v>
      </c>
      <c r="OB30" s="57">
        <f t="shared" si="253"/>
        <v>8</v>
      </c>
      <c r="OC30" s="75">
        <f t="shared" si="254"/>
        <v>8</v>
      </c>
      <c r="OD30" s="58">
        <f t="shared" si="255"/>
        <v>0</v>
      </c>
      <c r="OE30" s="58">
        <f t="shared" si="256"/>
        <v>0</v>
      </c>
      <c r="OF30" s="59">
        <f t="shared" si="257"/>
        <v>0</v>
      </c>
      <c r="OG30" s="60">
        <v>0</v>
      </c>
      <c r="OH30" s="76">
        <v>0</v>
      </c>
      <c r="OI30" s="56" t="s">
        <v>58</v>
      </c>
      <c r="OJ30" s="57">
        <f t="shared" si="258"/>
        <v>0</v>
      </c>
      <c r="OK30" s="57">
        <f t="shared" si="259"/>
        <v>0</v>
      </c>
      <c r="OL30" s="75">
        <f t="shared" si="260"/>
        <v>0</v>
      </c>
      <c r="OM30" s="58">
        <f t="shared" si="261"/>
        <v>0</v>
      </c>
      <c r="ON30" s="58">
        <f t="shared" si="262"/>
        <v>0</v>
      </c>
      <c r="OO30" s="59">
        <f t="shared" si="263"/>
        <v>0</v>
      </c>
      <c r="OP30" s="60">
        <v>7</v>
      </c>
      <c r="OQ30" s="76">
        <v>16</v>
      </c>
      <c r="OR30" s="56" t="s">
        <v>57</v>
      </c>
      <c r="OS30" s="57">
        <f t="shared" si="264"/>
        <v>9</v>
      </c>
      <c r="OT30" s="57">
        <f t="shared" si="265"/>
        <v>8</v>
      </c>
      <c r="OU30" s="75">
        <f t="shared" si="266"/>
        <v>8</v>
      </c>
      <c r="OV30" s="58">
        <f t="shared" si="267"/>
        <v>0</v>
      </c>
      <c r="OW30" s="58">
        <f t="shared" si="268"/>
        <v>0</v>
      </c>
      <c r="OX30" s="59">
        <f t="shared" si="269"/>
        <v>0</v>
      </c>
      <c r="OY30" s="60">
        <v>0</v>
      </c>
      <c r="OZ30" s="76">
        <v>0</v>
      </c>
      <c r="PA30" s="56" t="s">
        <v>59</v>
      </c>
      <c r="PB30" s="57">
        <f t="shared" si="270"/>
        <v>0</v>
      </c>
      <c r="PC30" s="57">
        <f t="shared" si="271"/>
        <v>0</v>
      </c>
      <c r="PD30" s="75">
        <f t="shared" si="272"/>
        <v>0</v>
      </c>
      <c r="PE30" s="58">
        <f t="shared" si="273"/>
        <v>0</v>
      </c>
      <c r="PF30" s="58">
        <f t="shared" si="274"/>
        <v>0</v>
      </c>
      <c r="PG30" s="59">
        <f t="shared" si="275"/>
        <v>0</v>
      </c>
      <c r="PH30" s="60">
        <v>7</v>
      </c>
      <c r="PI30" s="76">
        <v>16</v>
      </c>
      <c r="PJ30" s="56" t="s">
        <v>57</v>
      </c>
      <c r="PK30" s="57">
        <f t="shared" si="276"/>
        <v>9</v>
      </c>
      <c r="PL30" s="57">
        <f t="shared" si="277"/>
        <v>8</v>
      </c>
      <c r="PM30" s="75">
        <f t="shared" si="278"/>
        <v>8</v>
      </c>
      <c r="PN30" s="58">
        <f t="shared" si="279"/>
        <v>0</v>
      </c>
      <c r="PO30" s="58">
        <f t="shared" si="280"/>
        <v>0</v>
      </c>
      <c r="PP30" s="59">
        <f t="shared" si="281"/>
        <v>0</v>
      </c>
      <c r="PQ30" s="77"/>
      <c r="PR30" s="87">
        <f t="shared" si="282"/>
        <v>26</v>
      </c>
      <c r="PS30" s="88">
        <f t="shared" si="283"/>
        <v>3</v>
      </c>
      <c r="PT30" s="88">
        <f t="shared" si="284"/>
        <v>1</v>
      </c>
      <c r="PU30" s="89">
        <f t="shared" si="285"/>
        <v>30</v>
      </c>
      <c r="PV30" s="81">
        <f t="shared" si="286"/>
        <v>0</v>
      </c>
      <c r="PW30" s="90"/>
      <c r="PX30" s="90"/>
      <c r="PY30" s="81">
        <f t="shared" si="287"/>
        <v>0</v>
      </c>
      <c r="PZ30" s="90"/>
      <c r="QA30" s="90"/>
      <c r="QB30" s="83">
        <f t="shared" si="288"/>
        <v>0</v>
      </c>
      <c r="QC30" s="90"/>
      <c r="QD30" s="90"/>
      <c r="QE30" s="83">
        <f t="shared" si="289"/>
        <v>0</v>
      </c>
      <c r="QF30" s="90"/>
      <c r="QG30" s="90"/>
      <c r="QH30" s="83">
        <f t="shared" si="290"/>
        <v>0</v>
      </c>
      <c r="QI30" s="90"/>
      <c r="QJ30" s="90"/>
      <c r="QK30" s="83">
        <f t="shared" si="291"/>
        <v>0</v>
      </c>
      <c r="QL30" s="90"/>
      <c r="QM30" s="90"/>
      <c r="QN30" s="83">
        <f t="shared" si="292"/>
        <v>0</v>
      </c>
      <c r="QO30" s="90"/>
      <c r="QP30" s="90"/>
      <c r="QQ30" s="90">
        <f t="shared" si="293"/>
        <v>30</v>
      </c>
      <c r="QR30" s="90"/>
      <c r="QS30" s="91">
        <f t="shared" si="294"/>
        <v>52</v>
      </c>
      <c r="QT30" s="91">
        <f t="shared" si="295"/>
        <v>10</v>
      </c>
      <c r="QU30" s="91"/>
      <c r="QV30" s="92"/>
      <c r="QW30" s="92"/>
      <c r="QX30" s="92"/>
      <c r="QY30" s="92"/>
      <c r="QZ30" s="92"/>
      <c r="RA30" s="92"/>
      <c r="RB30" s="92"/>
      <c r="RC30" s="92"/>
      <c r="RD30" s="92"/>
      <c r="RE30" s="92"/>
      <c r="RF30" s="92"/>
      <c r="RG30" s="93">
        <v>13</v>
      </c>
    </row>
    <row r="31" spans="1:475" s="68" customFormat="1" ht="15.9" hidden="1" customHeight="1">
      <c r="A31" s="46">
        <f t="shared" si="296"/>
        <v>22</v>
      </c>
      <c r="B31" s="47" t="s">
        <v>102</v>
      </c>
      <c r="C31" s="74"/>
      <c r="D31" s="50" t="s">
        <v>53</v>
      </c>
      <c r="E31" s="50" t="s">
        <v>103</v>
      </c>
      <c r="F31" s="50" t="s">
        <v>55</v>
      </c>
      <c r="G31" s="51">
        <v>44256</v>
      </c>
      <c r="H31" s="51">
        <v>44260</v>
      </c>
      <c r="I31" s="51"/>
      <c r="J31" s="60">
        <v>7</v>
      </c>
      <c r="K31" s="57">
        <v>18</v>
      </c>
      <c r="L31" s="56" t="s">
        <v>57</v>
      </c>
      <c r="M31" s="57">
        <f t="shared" si="0"/>
        <v>11</v>
      </c>
      <c r="N31" s="57">
        <f t="shared" si="1"/>
        <v>10</v>
      </c>
      <c r="O31" s="75">
        <f t="shared" si="2"/>
        <v>8</v>
      </c>
      <c r="P31" s="58">
        <f t="shared" si="3"/>
        <v>2</v>
      </c>
      <c r="Q31" s="58">
        <f t="shared" si="4"/>
        <v>0</v>
      </c>
      <c r="R31" s="59">
        <f t="shared" si="5"/>
        <v>0</v>
      </c>
      <c r="S31" s="60">
        <v>0</v>
      </c>
      <c r="T31" s="57">
        <v>0</v>
      </c>
      <c r="U31" s="56" t="s">
        <v>58</v>
      </c>
      <c r="V31" s="57">
        <f t="shared" si="6"/>
        <v>0</v>
      </c>
      <c r="W31" s="57">
        <f t="shared" si="7"/>
        <v>0</v>
      </c>
      <c r="X31" s="75">
        <f t="shared" si="8"/>
        <v>0</v>
      </c>
      <c r="Y31" s="58">
        <f t="shared" si="9"/>
        <v>0</v>
      </c>
      <c r="Z31" s="58">
        <f t="shared" si="10"/>
        <v>0</v>
      </c>
      <c r="AA31" s="59">
        <f t="shared" si="11"/>
        <v>0</v>
      </c>
      <c r="AB31" s="60">
        <v>7</v>
      </c>
      <c r="AC31" s="57">
        <v>19</v>
      </c>
      <c r="AD31" s="56" t="s">
        <v>57</v>
      </c>
      <c r="AE31" s="57">
        <f t="shared" si="12"/>
        <v>12</v>
      </c>
      <c r="AF31" s="57">
        <f t="shared" si="13"/>
        <v>11</v>
      </c>
      <c r="AG31" s="75">
        <f t="shared" si="14"/>
        <v>8</v>
      </c>
      <c r="AH31" s="58">
        <f t="shared" si="15"/>
        <v>2</v>
      </c>
      <c r="AI31" s="58">
        <f t="shared" si="16"/>
        <v>1</v>
      </c>
      <c r="AJ31" s="59">
        <f t="shared" si="17"/>
        <v>0</v>
      </c>
      <c r="AK31" s="60">
        <v>7</v>
      </c>
      <c r="AL31" s="57">
        <v>19</v>
      </c>
      <c r="AM31" s="56" t="s">
        <v>57</v>
      </c>
      <c r="AN31" s="57">
        <f t="shared" si="18"/>
        <v>12</v>
      </c>
      <c r="AO31" s="57">
        <f t="shared" si="19"/>
        <v>11</v>
      </c>
      <c r="AP31" s="58">
        <f t="shared" si="20"/>
        <v>8</v>
      </c>
      <c r="AQ31" s="58">
        <f t="shared" si="21"/>
        <v>2</v>
      </c>
      <c r="AR31" s="58">
        <f t="shared" si="22"/>
        <v>1</v>
      </c>
      <c r="AS31" s="59">
        <f t="shared" si="23"/>
        <v>0</v>
      </c>
      <c r="AT31" s="60">
        <v>7</v>
      </c>
      <c r="AU31" s="57">
        <v>19</v>
      </c>
      <c r="AV31" s="56" t="s">
        <v>57</v>
      </c>
      <c r="AW31" s="57">
        <f t="shared" si="24"/>
        <v>12</v>
      </c>
      <c r="AX31" s="57">
        <f t="shared" si="25"/>
        <v>11</v>
      </c>
      <c r="AY31" s="58">
        <f t="shared" si="26"/>
        <v>8</v>
      </c>
      <c r="AZ31" s="58">
        <f t="shared" si="27"/>
        <v>2</v>
      </c>
      <c r="BA31" s="58">
        <f t="shared" si="28"/>
        <v>1</v>
      </c>
      <c r="BB31" s="59">
        <f t="shared" si="29"/>
        <v>0</v>
      </c>
      <c r="BC31" s="60">
        <v>7</v>
      </c>
      <c r="BD31" s="57">
        <v>19</v>
      </c>
      <c r="BE31" s="56" t="s">
        <v>57</v>
      </c>
      <c r="BF31" s="57">
        <f t="shared" si="30"/>
        <v>12</v>
      </c>
      <c r="BG31" s="57">
        <f t="shared" si="31"/>
        <v>11</v>
      </c>
      <c r="BH31" s="75">
        <f t="shared" si="32"/>
        <v>8</v>
      </c>
      <c r="BI31" s="58">
        <f t="shared" si="33"/>
        <v>2</v>
      </c>
      <c r="BJ31" s="58">
        <f t="shared" si="34"/>
        <v>1</v>
      </c>
      <c r="BK31" s="59">
        <f t="shared" si="35"/>
        <v>0</v>
      </c>
      <c r="BL31" s="60">
        <v>7</v>
      </c>
      <c r="BM31" s="57">
        <v>19</v>
      </c>
      <c r="BN31" s="56" t="s">
        <v>57</v>
      </c>
      <c r="BO31" s="57">
        <f t="shared" si="36"/>
        <v>12</v>
      </c>
      <c r="BP31" s="57">
        <f t="shared" si="37"/>
        <v>11</v>
      </c>
      <c r="BQ31" s="75">
        <f t="shared" si="38"/>
        <v>8</v>
      </c>
      <c r="BR31" s="58">
        <f t="shared" si="39"/>
        <v>2</v>
      </c>
      <c r="BS31" s="58">
        <f t="shared" si="40"/>
        <v>1</v>
      </c>
      <c r="BT31" s="59">
        <f t="shared" si="41"/>
        <v>0</v>
      </c>
      <c r="BU31" s="60">
        <v>7</v>
      </c>
      <c r="BV31" s="57">
        <v>18</v>
      </c>
      <c r="BW31" s="56" t="s">
        <v>57</v>
      </c>
      <c r="BX31" s="57">
        <f t="shared" si="42"/>
        <v>11</v>
      </c>
      <c r="BY31" s="57">
        <f t="shared" si="43"/>
        <v>10</v>
      </c>
      <c r="BZ31" s="75">
        <f t="shared" si="44"/>
        <v>8</v>
      </c>
      <c r="CA31" s="58">
        <f t="shared" si="45"/>
        <v>2</v>
      </c>
      <c r="CB31" s="58">
        <f t="shared" si="46"/>
        <v>0</v>
      </c>
      <c r="CC31" s="59">
        <f t="shared" si="47"/>
        <v>0</v>
      </c>
      <c r="CD31" s="60">
        <v>0</v>
      </c>
      <c r="CE31" s="57">
        <v>0</v>
      </c>
      <c r="CF31" s="56" t="s">
        <v>58</v>
      </c>
      <c r="CG31" s="57">
        <f t="shared" si="48"/>
        <v>0</v>
      </c>
      <c r="CH31" s="57">
        <f t="shared" si="49"/>
        <v>0</v>
      </c>
      <c r="CI31" s="75">
        <f t="shared" si="50"/>
        <v>0</v>
      </c>
      <c r="CJ31" s="58">
        <f t="shared" si="51"/>
        <v>0</v>
      </c>
      <c r="CK31" s="58">
        <f t="shared" si="52"/>
        <v>0</v>
      </c>
      <c r="CL31" s="59">
        <f t="shared" si="53"/>
        <v>0</v>
      </c>
      <c r="CM31" s="60">
        <v>7</v>
      </c>
      <c r="CN31" s="57">
        <v>19</v>
      </c>
      <c r="CO31" s="56" t="s">
        <v>57</v>
      </c>
      <c r="CP31" s="57">
        <f t="shared" si="54"/>
        <v>12</v>
      </c>
      <c r="CQ31" s="57">
        <f t="shared" si="55"/>
        <v>11</v>
      </c>
      <c r="CR31" s="75">
        <f t="shared" si="56"/>
        <v>8</v>
      </c>
      <c r="CS31" s="58">
        <f t="shared" si="57"/>
        <v>2</v>
      </c>
      <c r="CT31" s="58">
        <f t="shared" si="58"/>
        <v>1</v>
      </c>
      <c r="CU31" s="59">
        <f t="shared" si="59"/>
        <v>0</v>
      </c>
      <c r="CV31" s="60">
        <v>7</v>
      </c>
      <c r="CW31" s="57">
        <v>19</v>
      </c>
      <c r="CX31" s="56" t="s">
        <v>57</v>
      </c>
      <c r="CY31" s="57">
        <f t="shared" si="60"/>
        <v>12</v>
      </c>
      <c r="CZ31" s="57">
        <f t="shared" si="61"/>
        <v>11</v>
      </c>
      <c r="DA31" s="58">
        <f t="shared" si="62"/>
        <v>8</v>
      </c>
      <c r="DB31" s="58">
        <f t="shared" si="63"/>
        <v>2</v>
      </c>
      <c r="DC31" s="58">
        <f t="shared" si="64"/>
        <v>1</v>
      </c>
      <c r="DD31" s="59">
        <f t="shared" si="65"/>
        <v>0</v>
      </c>
      <c r="DE31" s="60">
        <v>7</v>
      </c>
      <c r="DF31" s="57">
        <v>19</v>
      </c>
      <c r="DG31" s="56" t="s">
        <v>57</v>
      </c>
      <c r="DH31" s="57">
        <f t="shared" si="66"/>
        <v>12</v>
      </c>
      <c r="DI31" s="57">
        <f t="shared" si="67"/>
        <v>11</v>
      </c>
      <c r="DJ31" s="58">
        <f t="shared" si="68"/>
        <v>8</v>
      </c>
      <c r="DK31" s="58">
        <f t="shared" si="69"/>
        <v>2</v>
      </c>
      <c r="DL31" s="58">
        <f t="shared" si="70"/>
        <v>1</v>
      </c>
      <c r="DM31" s="59">
        <f t="shared" si="71"/>
        <v>0</v>
      </c>
      <c r="DN31" s="60">
        <v>7</v>
      </c>
      <c r="DO31" s="57">
        <v>19</v>
      </c>
      <c r="DP31" s="56" t="s">
        <v>57</v>
      </c>
      <c r="DQ31" s="57">
        <f t="shared" si="72"/>
        <v>12</v>
      </c>
      <c r="DR31" s="57">
        <f t="shared" si="73"/>
        <v>11</v>
      </c>
      <c r="DS31" s="75">
        <f t="shared" si="74"/>
        <v>8</v>
      </c>
      <c r="DT31" s="58">
        <f t="shared" si="75"/>
        <v>2</v>
      </c>
      <c r="DU31" s="58">
        <f t="shared" si="76"/>
        <v>1</v>
      </c>
      <c r="DV31" s="59">
        <f t="shared" si="77"/>
        <v>0</v>
      </c>
      <c r="DW31" s="60">
        <v>7</v>
      </c>
      <c r="DX31" s="57">
        <v>19</v>
      </c>
      <c r="DY31" s="56" t="s">
        <v>57</v>
      </c>
      <c r="DZ31" s="57">
        <f t="shared" si="78"/>
        <v>12</v>
      </c>
      <c r="EA31" s="57">
        <f t="shared" si="79"/>
        <v>11</v>
      </c>
      <c r="EB31" s="75">
        <f t="shared" si="80"/>
        <v>8</v>
      </c>
      <c r="EC31" s="58">
        <f t="shared" si="81"/>
        <v>2</v>
      </c>
      <c r="ED31" s="58">
        <f t="shared" si="82"/>
        <v>1</v>
      </c>
      <c r="EE31" s="59">
        <f t="shared" si="83"/>
        <v>0</v>
      </c>
      <c r="EF31" s="60">
        <v>7</v>
      </c>
      <c r="EG31" s="57">
        <v>18</v>
      </c>
      <c r="EH31" s="56" t="s">
        <v>57</v>
      </c>
      <c r="EI31" s="57">
        <f t="shared" si="84"/>
        <v>11</v>
      </c>
      <c r="EJ31" s="57">
        <f t="shared" si="85"/>
        <v>10</v>
      </c>
      <c r="EK31" s="75">
        <f t="shared" si="86"/>
        <v>8</v>
      </c>
      <c r="EL31" s="58">
        <f t="shared" si="87"/>
        <v>2</v>
      </c>
      <c r="EM31" s="58">
        <f t="shared" si="88"/>
        <v>0</v>
      </c>
      <c r="EN31" s="59">
        <f t="shared" si="89"/>
        <v>0</v>
      </c>
      <c r="EO31" s="60">
        <v>0</v>
      </c>
      <c r="EP31" s="57">
        <v>0</v>
      </c>
      <c r="EQ31" s="56" t="s">
        <v>58</v>
      </c>
      <c r="ER31" s="57">
        <f t="shared" si="90"/>
        <v>0</v>
      </c>
      <c r="ES31" s="57">
        <f t="shared" si="91"/>
        <v>0</v>
      </c>
      <c r="ET31" s="75">
        <f t="shared" si="92"/>
        <v>0</v>
      </c>
      <c r="EU31" s="58">
        <f t="shared" si="93"/>
        <v>0</v>
      </c>
      <c r="EV31" s="58">
        <f t="shared" si="94"/>
        <v>0</v>
      </c>
      <c r="EW31" s="59">
        <f t="shared" si="95"/>
        <v>0</v>
      </c>
      <c r="EX31" s="60">
        <v>7</v>
      </c>
      <c r="EY31" s="57">
        <v>19</v>
      </c>
      <c r="EZ31" s="56" t="s">
        <v>57</v>
      </c>
      <c r="FA31" s="57">
        <f t="shared" si="96"/>
        <v>12</v>
      </c>
      <c r="FB31" s="57">
        <f t="shared" si="97"/>
        <v>11</v>
      </c>
      <c r="FC31" s="75">
        <f t="shared" si="98"/>
        <v>8</v>
      </c>
      <c r="FD31" s="58">
        <f t="shared" si="99"/>
        <v>2</v>
      </c>
      <c r="FE31" s="58">
        <f t="shared" si="100"/>
        <v>1</v>
      </c>
      <c r="FF31" s="59">
        <f t="shared" si="101"/>
        <v>0</v>
      </c>
      <c r="FG31" s="60">
        <v>7</v>
      </c>
      <c r="FH31" s="57">
        <v>19</v>
      </c>
      <c r="FI31" s="56" t="s">
        <v>57</v>
      </c>
      <c r="FJ31" s="57">
        <f t="shared" si="102"/>
        <v>12</v>
      </c>
      <c r="FK31" s="57">
        <f t="shared" si="103"/>
        <v>11</v>
      </c>
      <c r="FL31" s="75">
        <f t="shared" si="104"/>
        <v>8</v>
      </c>
      <c r="FM31" s="58">
        <f t="shared" si="105"/>
        <v>2</v>
      </c>
      <c r="FN31" s="58">
        <f t="shared" si="106"/>
        <v>1</v>
      </c>
      <c r="FO31" s="59">
        <f t="shared" si="107"/>
        <v>0</v>
      </c>
      <c r="FP31" s="60">
        <v>7</v>
      </c>
      <c r="FQ31" s="57">
        <v>19</v>
      </c>
      <c r="FR31" s="56" t="s">
        <v>57</v>
      </c>
      <c r="FS31" s="57">
        <f t="shared" si="108"/>
        <v>12</v>
      </c>
      <c r="FT31" s="57">
        <f t="shared" si="109"/>
        <v>11</v>
      </c>
      <c r="FU31" s="58">
        <f t="shared" si="110"/>
        <v>8</v>
      </c>
      <c r="FV31" s="58">
        <f t="shared" si="111"/>
        <v>2</v>
      </c>
      <c r="FW31" s="58">
        <f t="shared" si="112"/>
        <v>1</v>
      </c>
      <c r="FX31" s="59">
        <f t="shared" si="113"/>
        <v>0</v>
      </c>
      <c r="FY31" s="60">
        <v>7</v>
      </c>
      <c r="FZ31" s="57">
        <v>19</v>
      </c>
      <c r="GA31" s="56" t="s">
        <v>57</v>
      </c>
      <c r="GB31" s="57">
        <f t="shared" si="114"/>
        <v>12</v>
      </c>
      <c r="GC31" s="57">
        <f t="shared" si="115"/>
        <v>11</v>
      </c>
      <c r="GD31" s="75">
        <f t="shared" si="116"/>
        <v>8</v>
      </c>
      <c r="GE31" s="58">
        <f t="shared" si="117"/>
        <v>2</v>
      </c>
      <c r="GF31" s="58">
        <f t="shared" si="118"/>
        <v>1</v>
      </c>
      <c r="GG31" s="59">
        <f t="shared" si="119"/>
        <v>0</v>
      </c>
      <c r="GH31" s="60">
        <v>7</v>
      </c>
      <c r="GI31" s="57">
        <v>19</v>
      </c>
      <c r="GJ31" s="56" t="s">
        <v>57</v>
      </c>
      <c r="GK31" s="57">
        <f t="shared" si="120"/>
        <v>12</v>
      </c>
      <c r="GL31" s="57">
        <f t="shared" si="121"/>
        <v>11</v>
      </c>
      <c r="GM31" s="75">
        <f t="shared" si="122"/>
        <v>8</v>
      </c>
      <c r="GN31" s="58">
        <f t="shared" si="123"/>
        <v>2</v>
      </c>
      <c r="GO31" s="58">
        <f t="shared" si="124"/>
        <v>1</v>
      </c>
      <c r="GP31" s="59">
        <f t="shared" si="125"/>
        <v>0</v>
      </c>
      <c r="GQ31" s="60">
        <v>7</v>
      </c>
      <c r="GR31" s="57">
        <v>18</v>
      </c>
      <c r="GS31" s="56" t="s">
        <v>57</v>
      </c>
      <c r="GT31" s="57">
        <f t="shared" si="126"/>
        <v>11</v>
      </c>
      <c r="GU31" s="57">
        <f t="shared" si="127"/>
        <v>10</v>
      </c>
      <c r="GV31" s="75">
        <f t="shared" si="128"/>
        <v>8</v>
      </c>
      <c r="GW31" s="58">
        <f t="shared" si="129"/>
        <v>2</v>
      </c>
      <c r="GX31" s="58">
        <f t="shared" si="130"/>
        <v>0</v>
      </c>
      <c r="GY31" s="59">
        <f t="shared" si="131"/>
        <v>0</v>
      </c>
      <c r="GZ31" s="60">
        <v>0</v>
      </c>
      <c r="HA31" s="57">
        <v>0</v>
      </c>
      <c r="HB31" s="56" t="s">
        <v>58</v>
      </c>
      <c r="HC31" s="57">
        <f t="shared" si="132"/>
        <v>0</v>
      </c>
      <c r="HD31" s="57">
        <f t="shared" si="133"/>
        <v>0</v>
      </c>
      <c r="HE31" s="75">
        <f t="shared" si="134"/>
        <v>0</v>
      </c>
      <c r="HF31" s="58">
        <f t="shared" si="135"/>
        <v>0</v>
      </c>
      <c r="HG31" s="58">
        <f t="shared" si="136"/>
        <v>0</v>
      </c>
      <c r="HH31" s="59">
        <f t="shared" si="137"/>
        <v>0</v>
      </c>
      <c r="HI31" s="60">
        <v>7</v>
      </c>
      <c r="HJ31" s="57">
        <v>19</v>
      </c>
      <c r="HK31" s="56" t="s">
        <v>57</v>
      </c>
      <c r="HL31" s="57">
        <f t="shared" si="138"/>
        <v>12</v>
      </c>
      <c r="HM31" s="57">
        <f t="shared" si="139"/>
        <v>11</v>
      </c>
      <c r="HN31" s="75">
        <f t="shared" si="140"/>
        <v>8</v>
      </c>
      <c r="HO31" s="58">
        <f t="shared" si="141"/>
        <v>2</v>
      </c>
      <c r="HP31" s="58">
        <f t="shared" si="142"/>
        <v>1</v>
      </c>
      <c r="HQ31" s="59">
        <f t="shared" si="143"/>
        <v>0</v>
      </c>
      <c r="HR31" s="60">
        <v>7</v>
      </c>
      <c r="HS31" s="57">
        <v>19</v>
      </c>
      <c r="HT31" s="56" t="s">
        <v>57</v>
      </c>
      <c r="HU31" s="57">
        <f t="shared" si="144"/>
        <v>12</v>
      </c>
      <c r="HV31" s="57">
        <f t="shared" si="145"/>
        <v>11</v>
      </c>
      <c r="HW31" s="75">
        <f t="shared" si="146"/>
        <v>8</v>
      </c>
      <c r="HX31" s="58">
        <f t="shared" si="147"/>
        <v>2</v>
      </c>
      <c r="HY31" s="58">
        <f t="shared" si="148"/>
        <v>1</v>
      </c>
      <c r="HZ31" s="59">
        <f t="shared" si="149"/>
        <v>0</v>
      </c>
      <c r="IA31" s="60">
        <v>7</v>
      </c>
      <c r="IB31" s="57">
        <v>19</v>
      </c>
      <c r="IC31" s="56" t="s">
        <v>57</v>
      </c>
      <c r="ID31" s="57">
        <f t="shared" si="150"/>
        <v>12</v>
      </c>
      <c r="IE31" s="57">
        <f t="shared" si="151"/>
        <v>11</v>
      </c>
      <c r="IF31" s="75">
        <f t="shared" si="152"/>
        <v>8</v>
      </c>
      <c r="IG31" s="58">
        <f t="shared" si="153"/>
        <v>2</v>
      </c>
      <c r="IH31" s="58">
        <f t="shared" si="154"/>
        <v>1</v>
      </c>
      <c r="II31" s="59">
        <f t="shared" si="155"/>
        <v>0</v>
      </c>
      <c r="IJ31" s="60">
        <v>7</v>
      </c>
      <c r="IK31" s="57">
        <v>19</v>
      </c>
      <c r="IL31" s="56" t="s">
        <v>57</v>
      </c>
      <c r="IM31" s="57">
        <f t="shared" si="156"/>
        <v>12</v>
      </c>
      <c r="IN31" s="57">
        <f t="shared" si="157"/>
        <v>11</v>
      </c>
      <c r="IO31" s="75">
        <f t="shared" si="158"/>
        <v>8</v>
      </c>
      <c r="IP31" s="58">
        <f t="shared" si="159"/>
        <v>2</v>
      </c>
      <c r="IQ31" s="58">
        <f t="shared" si="160"/>
        <v>1</v>
      </c>
      <c r="IR31" s="59">
        <f t="shared" si="161"/>
        <v>0</v>
      </c>
      <c r="IS31" s="60">
        <v>7</v>
      </c>
      <c r="IT31" s="57">
        <v>19</v>
      </c>
      <c r="IU31" s="56" t="s">
        <v>57</v>
      </c>
      <c r="IV31" s="57">
        <f t="shared" si="162"/>
        <v>12</v>
      </c>
      <c r="IW31" s="57">
        <f t="shared" si="163"/>
        <v>11</v>
      </c>
      <c r="IX31" s="75">
        <f t="shared" si="164"/>
        <v>8</v>
      </c>
      <c r="IY31" s="58">
        <f t="shared" si="165"/>
        <v>2</v>
      </c>
      <c r="IZ31" s="58">
        <f t="shared" si="166"/>
        <v>1</v>
      </c>
      <c r="JA31" s="59">
        <f t="shared" si="167"/>
        <v>0</v>
      </c>
      <c r="JB31" s="60">
        <v>7</v>
      </c>
      <c r="JC31" s="57">
        <v>18</v>
      </c>
      <c r="JD31" s="56" t="s">
        <v>57</v>
      </c>
      <c r="JE31" s="57">
        <f t="shared" si="168"/>
        <v>11</v>
      </c>
      <c r="JF31" s="57">
        <f t="shared" si="169"/>
        <v>10</v>
      </c>
      <c r="JG31" s="75">
        <f t="shared" si="170"/>
        <v>8</v>
      </c>
      <c r="JH31" s="58">
        <f t="shared" si="171"/>
        <v>2</v>
      </c>
      <c r="JI31" s="58">
        <f t="shared" si="172"/>
        <v>0</v>
      </c>
      <c r="JJ31" s="59">
        <f t="shared" si="173"/>
        <v>0</v>
      </c>
      <c r="JK31" s="60">
        <v>0</v>
      </c>
      <c r="JL31" s="76">
        <v>0</v>
      </c>
      <c r="JM31" s="56" t="s">
        <v>58</v>
      </c>
      <c r="JN31" s="57">
        <f t="shared" si="174"/>
        <v>0</v>
      </c>
      <c r="JO31" s="57">
        <f t="shared" si="175"/>
        <v>0</v>
      </c>
      <c r="JP31" s="75">
        <f t="shared" si="176"/>
        <v>0</v>
      </c>
      <c r="JQ31" s="58">
        <f t="shared" si="177"/>
        <v>0</v>
      </c>
      <c r="JR31" s="58">
        <f t="shared" si="178"/>
        <v>0</v>
      </c>
      <c r="JS31" s="59">
        <f t="shared" si="179"/>
        <v>0</v>
      </c>
      <c r="JT31" s="60">
        <v>7</v>
      </c>
      <c r="JU31" s="57">
        <v>19</v>
      </c>
      <c r="JV31" s="56" t="s">
        <v>57</v>
      </c>
      <c r="JW31" s="57">
        <f t="shared" si="180"/>
        <v>12</v>
      </c>
      <c r="JX31" s="57">
        <f t="shared" si="181"/>
        <v>11</v>
      </c>
      <c r="JY31" s="75">
        <f t="shared" si="182"/>
        <v>8</v>
      </c>
      <c r="JZ31" s="58">
        <f t="shared" si="183"/>
        <v>2</v>
      </c>
      <c r="KA31" s="58">
        <f t="shared" si="184"/>
        <v>1</v>
      </c>
      <c r="KB31" s="59">
        <f t="shared" si="185"/>
        <v>0</v>
      </c>
      <c r="KC31" s="60">
        <v>7</v>
      </c>
      <c r="KD31" s="76">
        <v>16</v>
      </c>
      <c r="KE31" s="56" t="s">
        <v>57</v>
      </c>
      <c r="KF31" s="57">
        <f t="shared" si="186"/>
        <v>9</v>
      </c>
      <c r="KG31" s="57">
        <f t="shared" si="187"/>
        <v>8</v>
      </c>
      <c r="KH31" s="75">
        <f t="shared" si="188"/>
        <v>8</v>
      </c>
      <c r="KI31" s="58">
        <f t="shared" si="189"/>
        <v>0</v>
      </c>
      <c r="KJ31" s="58">
        <f t="shared" si="190"/>
        <v>0</v>
      </c>
      <c r="KK31" s="59">
        <f t="shared" si="191"/>
        <v>0</v>
      </c>
      <c r="KL31" s="60">
        <v>7</v>
      </c>
      <c r="KM31" s="76">
        <v>16</v>
      </c>
      <c r="KN31" s="56" t="s">
        <v>57</v>
      </c>
      <c r="KO31" s="57">
        <f t="shared" si="192"/>
        <v>9</v>
      </c>
      <c r="KP31" s="57">
        <f t="shared" si="193"/>
        <v>8</v>
      </c>
      <c r="KQ31" s="75">
        <f t="shared" si="194"/>
        <v>8</v>
      </c>
      <c r="KR31" s="58">
        <f t="shared" si="195"/>
        <v>0</v>
      </c>
      <c r="KS31" s="58">
        <f t="shared" si="196"/>
        <v>0</v>
      </c>
      <c r="KT31" s="59">
        <f t="shared" si="197"/>
        <v>0</v>
      </c>
      <c r="KU31" s="60">
        <v>7</v>
      </c>
      <c r="KV31" s="76">
        <v>16</v>
      </c>
      <c r="KW31" s="56" t="s">
        <v>57</v>
      </c>
      <c r="KX31" s="57">
        <f t="shared" si="198"/>
        <v>9</v>
      </c>
      <c r="KY31" s="57">
        <f t="shared" si="199"/>
        <v>8</v>
      </c>
      <c r="KZ31" s="75">
        <f t="shared" si="200"/>
        <v>8</v>
      </c>
      <c r="LA31" s="58">
        <f t="shared" si="201"/>
        <v>0</v>
      </c>
      <c r="LB31" s="58">
        <f t="shared" si="202"/>
        <v>0</v>
      </c>
      <c r="LC31" s="59">
        <f t="shared" si="203"/>
        <v>0</v>
      </c>
      <c r="LD31" s="60">
        <v>7</v>
      </c>
      <c r="LE31" s="76">
        <v>16</v>
      </c>
      <c r="LF31" s="56" t="s">
        <v>57</v>
      </c>
      <c r="LG31" s="57">
        <f t="shared" si="204"/>
        <v>9</v>
      </c>
      <c r="LH31" s="57">
        <f t="shared" si="205"/>
        <v>8</v>
      </c>
      <c r="LI31" s="75">
        <f t="shared" si="206"/>
        <v>8</v>
      </c>
      <c r="LJ31" s="58">
        <f t="shared" si="207"/>
        <v>0</v>
      </c>
      <c r="LK31" s="58">
        <f t="shared" si="208"/>
        <v>0</v>
      </c>
      <c r="LL31" s="59">
        <f t="shared" si="209"/>
        <v>0</v>
      </c>
      <c r="LM31" s="60">
        <v>7</v>
      </c>
      <c r="LN31" s="76">
        <v>16</v>
      </c>
      <c r="LO31" s="56" t="s">
        <v>57</v>
      </c>
      <c r="LP31" s="57">
        <f t="shared" si="210"/>
        <v>9</v>
      </c>
      <c r="LQ31" s="57">
        <f t="shared" si="211"/>
        <v>8</v>
      </c>
      <c r="LR31" s="75">
        <f t="shared" si="212"/>
        <v>8</v>
      </c>
      <c r="LS31" s="58">
        <f t="shared" si="213"/>
        <v>0</v>
      </c>
      <c r="LT31" s="58">
        <f t="shared" si="214"/>
        <v>0</v>
      </c>
      <c r="LU31" s="59">
        <f t="shared" si="215"/>
        <v>0</v>
      </c>
      <c r="LV31" s="60">
        <v>7</v>
      </c>
      <c r="LW31" s="76">
        <v>16</v>
      </c>
      <c r="LX31" s="56" t="s">
        <v>57</v>
      </c>
      <c r="LY31" s="57">
        <f t="shared" si="216"/>
        <v>9</v>
      </c>
      <c r="LZ31" s="57">
        <f t="shared" si="217"/>
        <v>8</v>
      </c>
      <c r="MA31" s="75">
        <f t="shared" si="218"/>
        <v>8</v>
      </c>
      <c r="MB31" s="58">
        <f t="shared" si="219"/>
        <v>0</v>
      </c>
      <c r="MC31" s="58">
        <f t="shared" si="220"/>
        <v>0</v>
      </c>
      <c r="MD31" s="59">
        <f t="shared" si="221"/>
        <v>0</v>
      </c>
      <c r="ME31" s="60">
        <v>7</v>
      </c>
      <c r="MF31" s="76">
        <v>16</v>
      </c>
      <c r="MG31" s="56" t="s">
        <v>57</v>
      </c>
      <c r="MH31" s="57">
        <f t="shared" si="222"/>
        <v>9</v>
      </c>
      <c r="MI31" s="57">
        <f t="shared" si="223"/>
        <v>8</v>
      </c>
      <c r="MJ31" s="75">
        <f t="shared" si="224"/>
        <v>8</v>
      </c>
      <c r="MK31" s="58">
        <f t="shared" si="225"/>
        <v>0</v>
      </c>
      <c r="ML31" s="58">
        <f t="shared" si="226"/>
        <v>0</v>
      </c>
      <c r="MM31" s="59">
        <f t="shared" si="227"/>
        <v>0</v>
      </c>
      <c r="MN31" s="60">
        <v>7</v>
      </c>
      <c r="MO31" s="76">
        <v>16</v>
      </c>
      <c r="MP31" s="56" t="s">
        <v>57</v>
      </c>
      <c r="MQ31" s="57">
        <f t="shared" si="228"/>
        <v>9</v>
      </c>
      <c r="MR31" s="57">
        <f t="shared" si="229"/>
        <v>8</v>
      </c>
      <c r="MS31" s="75">
        <f t="shared" si="230"/>
        <v>8</v>
      </c>
      <c r="MT31" s="58">
        <f t="shared" si="231"/>
        <v>0</v>
      </c>
      <c r="MU31" s="58">
        <f t="shared" si="232"/>
        <v>0</v>
      </c>
      <c r="MV31" s="59">
        <f t="shared" si="233"/>
        <v>0</v>
      </c>
      <c r="MW31" s="60">
        <v>7</v>
      </c>
      <c r="MX31" s="76">
        <v>16</v>
      </c>
      <c r="MY31" s="56" t="s">
        <v>57</v>
      </c>
      <c r="MZ31" s="57">
        <f t="shared" si="234"/>
        <v>9</v>
      </c>
      <c r="NA31" s="57">
        <f t="shared" si="235"/>
        <v>8</v>
      </c>
      <c r="NB31" s="75">
        <f t="shared" si="236"/>
        <v>8</v>
      </c>
      <c r="NC31" s="58">
        <f t="shared" si="237"/>
        <v>0</v>
      </c>
      <c r="ND31" s="58">
        <f t="shared" si="238"/>
        <v>0</v>
      </c>
      <c r="NE31" s="59">
        <f t="shared" si="239"/>
        <v>0</v>
      </c>
      <c r="NF31" s="60">
        <v>7</v>
      </c>
      <c r="NG31" s="76">
        <v>16</v>
      </c>
      <c r="NH31" s="56" t="s">
        <v>57</v>
      </c>
      <c r="NI31" s="57">
        <f t="shared" si="240"/>
        <v>9</v>
      </c>
      <c r="NJ31" s="57">
        <f t="shared" si="241"/>
        <v>8</v>
      </c>
      <c r="NK31" s="75">
        <f t="shared" si="242"/>
        <v>8</v>
      </c>
      <c r="NL31" s="58">
        <f t="shared" si="243"/>
        <v>0</v>
      </c>
      <c r="NM31" s="58">
        <f t="shared" si="244"/>
        <v>0</v>
      </c>
      <c r="NN31" s="59">
        <f t="shared" si="245"/>
        <v>0</v>
      </c>
      <c r="NO31" s="60">
        <v>7</v>
      </c>
      <c r="NP31" s="76">
        <v>16</v>
      </c>
      <c r="NQ31" s="56" t="s">
        <v>57</v>
      </c>
      <c r="NR31" s="57">
        <f t="shared" si="246"/>
        <v>9</v>
      </c>
      <c r="NS31" s="57">
        <f t="shared" si="247"/>
        <v>8</v>
      </c>
      <c r="NT31" s="75">
        <f t="shared" si="248"/>
        <v>8</v>
      </c>
      <c r="NU31" s="58">
        <f t="shared" si="249"/>
        <v>0</v>
      </c>
      <c r="NV31" s="58">
        <f t="shared" si="250"/>
        <v>0</v>
      </c>
      <c r="NW31" s="59">
        <f t="shared" si="251"/>
        <v>0</v>
      </c>
      <c r="NX31" s="60">
        <v>7</v>
      </c>
      <c r="NY31" s="76">
        <v>16</v>
      </c>
      <c r="NZ31" s="56" t="s">
        <v>57</v>
      </c>
      <c r="OA31" s="57">
        <f t="shared" si="252"/>
        <v>9</v>
      </c>
      <c r="OB31" s="57">
        <f t="shared" si="253"/>
        <v>8</v>
      </c>
      <c r="OC31" s="75">
        <f t="shared" si="254"/>
        <v>8</v>
      </c>
      <c r="OD31" s="58">
        <f t="shared" si="255"/>
        <v>0</v>
      </c>
      <c r="OE31" s="58">
        <f t="shared" si="256"/>
        <v>0</v>
      </c>
      <c r="OF31" s="59">
        <f t="shared" si="257"/>
        <v>0</v>
      </c>
      <c r="OG31" s="60">
        <v>0</v>
      </c>
      <c r="OH31" s="76">
        <v>0</v>
      </c>
      <c r="OI31" s="56" t="s">
        <v>58</v>
      </c>
      <c r="OJ31" s="57">
        <f t="shared" si="258"/>
        <v>0</v>
      </c>
      <c r="OK31" s="57">
        <f t="shared" si="259"/>
        <v>0</v>
      </c>
      <c r="OL31" s="75">
        <f t="shared" si="260"/>
        <v>0</v>
      </c>
      <c r="OM31" s="58">
        <f t="shared" si="261"/>
        <v>0</v>
      </c>
      <c r="ON31" s="58">
        <f t="shared" si="262"/>
        <v>0</v>
      </c>
      <c r="OO31" s="59">
        <f t="shared" si="263"/>
        <v>0</v>
      </c>
      <c r="OP31" s="60">
        <v>7</v>
      </c>
      <c r="OQ31" s="76">
        <v>16</v>
      </c>
      <c r="OR31" s="56" t="s">
        <v>57</v>
      </c>
      <c r="OS31" s="57">
        <f t="shared" si="264"/>
        <v>9</v>
      </c>
      <c r="OT31" s="57">
        <f t="shared" si="265"/>
        <v>8</v>
      </c>
      <c r="OU31" s="75">
        <f t="shared" si="266"/>
        <v>8</v>
      </c>
      <c r="OV31" s="58">
        <f t="shared" si="267"/>
        <v>0</v>
      </c>
      <c r="OW31" s="58">
        <f t="shared" si="268"/>
        <v>0</v>
      </c>
      <c r="OX31" s="59">
        <f t="shared" si="269"/>
        <v>0</v>
      </c>
      <c r="OY31" s="60">
        <v>0</v>
      </c>
      <c r="OZ31" s="76">
        <v>0</v>
      </c>
      <c r="PA31" s="56" t="s">
        <v>59</v>
      </c>
      <c r="PB31" s="57">
        <f t="shared" si="270"/>
        <v>0</v>
      </c>
      <c r="PC31" s="57">
        <f t="shared" si="271"/>
        <v>0</v>
      </c>
      <c r="PD31" s="75">
        <f t="shared" si="272"/>
        <v>0</v>
      </c>
      <c r="PE31" s="58">
        <f t="shared" si="273"/>
        <v>0</v>
      </c>
      <c r="PF31" s="58">
        <f t="shared" si="274"/>
        <v>0</v>
      </c>
      <c r="PG31" s="59">
        <f t="shared" si="275"/>
        <v>0</v>
      </c>
      <c r="PH31" s="60">
        <v>7</v>
      </c>
      <c r="PI31" s="76">
        <v>16</v>
      </c>
      <c r="PJ31" s="56" t="s">
        <v>57</v>
      </c>
      <c r="PK31" s="57">
        <f t="shared" si="276"/>
        <v>9</v>
      </c>
      <c r="PL31" s="57">
        <f t="shared" si="277"/>
        <v>8</v>
      </c>
      <c r="PM31" s="75">
        <f t="shared" si="278"/>
        <v>8</v>
      </c>
      <c r="PN31" s="58">
        <f t="shared" si="279"/>
        <v>0</v>
      </c>
      <c r="PO31" s="58">
        <f t="shared" si="280"/>
        <v>0</v>
      </c>
      <c r="PP31" s="59">
        <f t="shared" si="281"/>
        <v>0</v>
      </c>
      <c r="PQ31" s="77"/>
      <c r="PR31" s="87">
        <f t="shared" si="282"/>
        <v>26</v>
      </c>
      <c r="PS31" s="88">
        <f t="shared" si="283"/>
        <v>3</v>
      </c>
      <c r="PT31" s="88">
        <f t="shared" si="284"/>
        <v>1</v>
      </c>
      <c r="PU31" s="89">
        <f t="shared" si="285"/>
        <v>30</v>
      </c>
      <c r="PV31" s="81">
        <f t="shared" si="286"/>
        <v>0</v>
      </c>
      <c r="PW31" s="90"/>
      <c r="PX31" s="90"/>
      <c r="PY31" s="81">
        <f t="shared" si="287"/>
        <v>0</v>
      </c>
      <c r="PZ31" s="90"/>
      <c r="QA31" s="90"/>
      <c r="QB31" s="83">
        <f t="shared" si="288"/>
        <v>0</v>
      </c>
      <c r="QC31" s="90"/>
      <c r="QD31" s="90"/>
      <c r="QE31" s="83">
        <f t="shared" si="289"/>
        <v>0</v>
      </c>
      <c r="QF31" s="90"/>
      <c r="QG31" s="90"/>
      <c r="QH31" s="83">
        <f t="shared" si="290"/>
        <v>0</v>
      </c>
      <c r="QI31" s="90"/>
      <c r="QJ31" s="90"/>
      <c r="QK31" s="83">
        <f t="shared" si="291"/>
        <v>0</v>
      </c>
      <c r="QL31" s="90"/>
      <c r="QM31" s="90"/>
      <c r="QN31" s="83">
        <f t="shared" si="292"/>
        <v>0</v>
      </c>
      <c r="QO31" s="90"/>
      <c r="QP31" s="90"/>
      <c r="QQ31" s="90">
        <f t="shared" si="293"/>
        <v>30</v>
      </c>
      <c r="QR31" s="90"/>
      <c r="QS31" s="91">
        <f t="shared" si="294"/>
        <v>52</v>
      </c>
      <c r="QT31" s="91">
        <f t="shared" si="295"/>
        <v>21</v>
      </c>
      <c r="QU31" s="91"/>
      <c r="QV31" s="92"/>
      <c r="QW31" s="92"/>
      <c r="QX31" s="92"/>
      <c r="QY31" s="92"/>
      <c r="QZ31" s="92"/>
      <c r="RA31" s="92"/>
      <c r="RB31" s="92"/>
      <c r="RC31" s="92"/>
      <c r="RD31" s="92"/>
      <c r="RE31" s="92"/>
      <c r="RF31" s="92"/>
      <c r="RG31" s="93">
        <v>0</v>
      </c>
    </row>
    <row r="32" spans="1:475" s="68" customFormat="1" ht="15.9" hidden="1" customHeight="1">
      <c r="A32" s="46">
        <f t="shared" si="296"/>
        <v>23</v>
      </c>
      <c r="B32" s="47" t="s">
        <v>104</v>
      </c>
      <c r="C32" s="74"/>
      <c r="D32" s="50" t="s">
        <v>53</v>
      </c>
      <c r="E32" s="50" t="s">
        <v>105</v>
      </c>
      <c r="F32" s="50" t="s">
        <v>64</v>
      </c>
      <c r="G32" s="51">
        <v>44263</v>
      </c>
      <c r="H32" s="51">
        <v>44263</v>
      </c>
      <c r="I32" s="51"/>
      <c r="J32" s="60">
        <v>7</v>
      </c>
      <c r="K32" s="57">
        <v>16</v>
      </c>
      <c r="L32" s="56" t="s">
        <v>57</v>
      </c>
      <c r="M32" s="57">
        <f t="shared" si="0"/>
        <v>9</v>
      </c>
      <c r="N32" s="57">
        <f t="shared" si="1"/>
        <v>8</v>
      </c>
      <c r="O32" s="75">
        <f t="shared" si="2"/>
        <v>8</v>
      </c>
      <c r="P32" s="58">
        <f t="shared" si="3"/>
        <v>0</v>
      </c>
      <c r="Q32" s="58">
        <f t="shared" si="4"/>
        <v>0</v>
      </c>
      <c r="R32" s="59">
        <f t="shared" si="5"/>
        <v>0</v>
      </c>
      <c r="S32" s="60">
        <v>0</v>
      </c>
      <c r="T32" s="57">
        <v>0</v>
      </c>
      <c r="U32" s="56" t="s">
        <v>58</v>
      </c>
      <c r="V32" s="57">
        <f t="shared" si="6"/>
        <v>0</v>
      </c>
      <c r="W32" s="57">
        <f t="shared" si="7"/>
        <v>0</v>
      </c>
      <c r="X32" s="75">
        <f t="shared" si="8"/>
        <v>0</v>
      </c>
      <c r="Y32" s="58">
        <f t="shared" si="9"/>
        <v>0</v>
      </c>
      <c r="Z32" s="58">
        <f t="shared" si="10"/>
        <v>0</v>
      </c>
      <c r="AA32" s="59">
        <f t="shared" si="11"/>
        <v>0</v>
      </c>
      <c r="AB32" s="60">
        <v>7</v>
      </c>
      <c r="AC32" s="57">
        <v>18</v>
      </c>
      <c r="AD32" s="56" t="s">
        <v>57</v>
      </c>
      <c r="AE32" s="57">
        <f t="shared" si="12"/>
        <v>11</v>
      </c>
      <c r="AF32" s="57">
        <f t="shared" si="13"/>
        <v>10</v>
      </c>
      <c r="AG32" s="75">
        <f t="shared" si="14"/>
        <v>8</v>
      </c>
      <c r="AH32" s="58">
        <f t="shared" si="15"/>
        <v>2</v>
      </c>
      <c r="AI32" s="58">
        <f t="shared" si="16"/>
        <v>0</v>
      </c>
      <c r="AJ32" s="59">
        <f t="shared" si="17"/>
        <v>0</v>
      </c>
      <c r="AK32" s="60">
        <v>7</v>
      </c>
      <c r="AL32" s="57">
        <v>18</v>
      </c>
      <c r="AM32" s="56" t="s">
        <v>57</v>
      </c>
      <c r="AN32" s="57">
        <f t="shared" si="18"/>
        <v>11</v>
      </c>
      <c r="AO32" s="57">
        <f t="shared" si="19"/>
        <v>10</v>
      </c>
      <c r="AP32" s="58">
        <f t="shared" si="20"/>
        <v>8</v>
      </c>
      <c r="AQ32" s="58">
        <f t="shared" si="21"/>
        <v>2</v>
      </c>
      <c r="AR32" s="58">
        <f t="shared" si="22"/>
        <v>0</v>
      </c>
      <c r="AS32" s="59">
        <f t="shared" si="23"/>
        <v>0</v>
      </c>
      <c r="AT32" s="60">
        <v>7</v>
      </c>
      <c r="AU32" s="57">
        <v>18</v>
      </c>
      <c r="AV32" s="56" t="s">
        <v>57</v>
      </c>
      <c r="AW32" s="57">
        <f t="shared" si="24"/>
        <v>11</v>
      </c>
      <c r="AX32" s="57">
        <f t="shared" si="25"/>
        <v>10</v>
      </c>
      <c r="AY32" s="58">
        <f t="shared" si="26"/>
        <v>8</v>
      </c>
      <c r="AZ32" s="58">
        <f t="shared" si="27"/>
        <v>2</v>
      </c>
      <c r="BA32" s="58">
        <f t="shared" si="28"/>
        <v>0</v>
      </c>
      <c r="BB32" s="59">
        <f t="shared" si="29"/>
        <v>0</v>
      </c>
      <c r="BC32" s="60">
        <v>7</v>
      </c>
      <c r="BD32" s="57">
        <v>18</v>
      </c>
      <c r="BE32" s="56" t="s">
        <v>57</v>
      </c>
      <c r="BF32" s="57">
        <f t="shared" si="30"/>
        <v>11</v>
      </c>
      <c r="BG32" s="57">
        <f t="shared" si="31"/>
        <v>10</v>
      </c>
      <c r="BH32" s="75">
        <f t="shared" si="32"/>
        <v>8</v>
      </c>
      <c r="BI32" s="58">
        <f t="shared" si="33"/>
        <v>2</v>
      </c>
      <c r="BJ32" s="58">
        <f t="shared" si="34"/>
        <v>0</v>
      </c>
      <c r="BK32" s="59">
        <f t="shared" si="35"/>
        <v>0</v>
      </c>
      <c r="BL32" s="60">
        <v>0</v>
      </c>
      <c r="BM32" s="57">
        <v>0</v>
      </c>
      <c r="BN32" s="56" t="s">
        <v>67</v>
      </c>
      <c r="BO32" s="57">
        <f t="shared" si="36"/>
        <v>0</v>
      </c>
      <c r="BP32" s="57">
        <f t="shared" si="37"/>
        <v>0</v>
      </c>
      <c r="BQ32" s="75">
        <f t="shared" si="38"/>
        <v>0</v>
      </c>
      <c r="BR32" s="58">
        <f t="shared" si="39"/>
        <v>0</v>
      </c>
      <c r="BS32" s="58">
        <f t="shared" si="40"/>
        <v>0</v>
      </c>
      <c r="BT32" s="59">
        <f t="shared" si="41"/>
        <v>0</v>
      </c>
      <c r="BU32" s="60">
        <v>7</v>
      </c>
      <c r="BV32" s="57">
        <v>19</v>
      </c>
      <c r="BW32" s="56" t="s">
        <v>57</v>
      </c>
      <c r="BX32" s="57">
        <f t="shared" si="42"/>
        <v>12</v>
      </c>
      <c r="BY32" s="57">
        <f t="shared" si="43"/>
        <v>11</v>
      </c>
      <c r="BZ32" s="75">
        <f t="shared" si="44"/>
        <v>8</v>
      </c>
      <c r="CA32" s="58">
        <f t="shared" si="45"/>
        <v>2</v>
      </c>
      <c r="CB32" s="58">
        <f t="shared" si="46"/>
        <v>1</v>
      </c>
      <c r="CC32" s="59">
        <f t="shared" si="47"/>
        <v>0</v>
      </c>
      <c r="CD32" s="60">
        <v>0</v>
      </c>
      <c r="CE32" s="57">
        <v>0</v>
      </c>
      <c r="CF32" s="56" t="s">
        <v>58</v>
      </c>
      <c r="CG32" s="57">
        <f t="shared" si="48"/>
        <v>0</v>
      </c>
      <c r="CH32" s="57">
        <f t="shared" si="49"/>
        <v>0</v>
      </c>
      <c r="CI32" s="75">
        <f t="shared" si="50"/>
        <v>0</v>
      </c>
      <c r="CJ32" s="58">
        <f t="shared" si="51"/>
        <v>0</v>
      </c>
      <c r="CK32" s="58">
        <f t="shared" si="52"/>
        <v>0</v>
      </c>
      <c r="CL32" s="59">
        <f t="shared" si="53"/>
        <v>0</v>
      </c>
      <c r="CM32" s="60">
        <v>7</v>
      </c>
      <c r="CN32" s="57">
        <v>18</v>
      </c>
      <c r="CO32" s="56" t="s">
        <v>57</v>
      </c>
      <c r="CP32" s="57">
        <f t="shared" si="54"/>
        <v>11</v>
      </c>
      <c r="CQ32" s="57">
        <f t="shared" si="55"/>
        <v>10</v>
      </c>
      <c r="CR32" s="75">
        <f t="shared" si="56"/>
        <v>8</v>
      </c>
      <c r="CS32" s="58">
        <f t="shared" si="57"/>
        <v>2</v>
      </c>
      <c r="CT32" s="58">
        <f t="shared" si="58"/>
        <v>0</v>
      </c>
      <c r="CU32" s="59">
        <f t="shared" si="59"/>
        <v>0</v>
      </c>
      <c r="CV32" s="60">
        <v>7</v>
      </c>
      <c r="CW32" s="57">
        <v>18</v>
      </c>
      <c r="CX32" s="56" t="s">
        <v>57</v>
      </c>
      <c r="CY32" s="57">
        <f t="shared" si="60"/>
        <v>11</v>
      </c>
      <c r="CZ32" s="57">
        <f t="shared" si="61"/>
        <v>10</v>
      </c>
      <c r="DA32" s="58">
        <f t="shared" si="62"/>
        <v>8</v>
      </c>
      <c r="DB32" s="58">
        <f t="shared" si="63"/>
        <v>2</v>
      </c>
      <c r="DC32" s="58">
        <f t="shared" si="64"/>
        <v>0</v>
      </c>
      <c r="DD32" s="59">
        <f t="shared" si="65"/>
        <v>0</v>
      </c>
      <c r="DE32" s="60">
        <v>7</v>
      </c>
      <c r="DF32" s="57">
        <v>17</v>
      </c>
      <c r="DG32" s="56" t="s">
        <v>57</v>
      </c>
      <c r="DH32" s="57">
        <f t="shared" si="66"/>
        <v>10</v>
      </c>
      <c r="DI32" s="57">
        <f t="shared" si="67"/>
        <v>9</v>
      </c>
      <c r="DJ32" s="58">
        <f t="shared" si="68"/>
        <v>8</v>
      </c>
      <c r="DK32" s="58">
        <f t="shared" si="69"/>
        <v>1</v>
      </c>
      <c r="DL32" s="58">
        <f t="shared" si="70"/>
        <v>0</v>
      </c>
      <c r="DM32" s="59">
        <f t="shared" si="71"/>
        <v>0</v>
      </c>
      <c r="DN32" s="60">
        <v>7</v>
      </c>
      <c r="DO32" s="57">
        <v>17</v>
      </c>
      <c r="DP32" s="56" t="s">
        <v>57</v>
      </c>
      <c r="DQ32" s="57">
        <f t="shared" si="72"/>
        <v>10</v>
      </c>
      <c r="DR32" s="57">
        <f t="shared" si="73"/>
        <v>9</v>
      </c>
      <c r="DS32" s="75">
        <f t="shared" si="74"/>
        <v>8</v>
      </c>
      <c r="DT32" s="58">
        <f t="shared" si="75"/>
        <v>1</v>
      </c>
      <c r="DU32" s="58">
        <f t="shared" si="76"/>
        <v>0</v>
      </c>
      <c r="DV32" s="59">
        <f t="shared" si="77"/>
        <v>0</v>
      </c>
      <c r="DW32" s="60">
        <v>7</v>
      </c>
      <c r="DX32" s="57">
        <v>17</v>
      </c>
      <c r="DY32" s="56" t="s">
        <v>57</v>
      </c>
      <c r="DZ32" s="57">
        <f t="shared" si="78"/>
        <v>10</v>
      </c>
      <c r="EA32" s="57">
        <f t="shared" si="79"/>
        <v>9</v>
      </c>
      <c r="EB32" s="75">
        <f t="shared" si="80"/>
        <v>8</v>
      </c>
      <c r="EC32" s="58">
        <f t="shared" si="81"/>
        <v>1</v>
      </c>
      <c r="ED32" s="58">
        <f t="shared" si="82"/>
        <v>0</v>
      </c>
      <c r="EE32" s="59">
        <f t="shared" si="83"/>
        <v>0</v>
      </c>
      <c r="EF32" s="60">
        <v>7</v>
      </c>
      <c r="EG32" s="57">
        <v>16</v>
      </c>
      <c r="EH32" s="56" t="s">
        <v>57</v>
      </c>
      <c r="EI32" s="57">
        <f t="shared" si="84"/>
        <v>9</v>
      </c>
      <c r="EJ32" s="57">
        <f t="shared" si="85"/>
        <v>8</v>
      </c>
      <c r="EK32" s="75">
        <f t="shared" si="86"/>
        <v>8</v>
      </c>
      <c r="EL32" s="58">
        <f t="shared" si="87"/>
        <v>0</v>
      </c>
      <c r="EM32" s="58">
        <f t="shared" si="88"/>
        <v>0</v>
      </c>
      <c r="EN32" s="59">
        <f t="shared" si="89"/>
        <v>0</v>
      </c>
      <c r="EO32" s="60">
        <v>0</v>
      </c>
      <c r="EP32" s="57">
        <v>0</v>
      </c>
      <c r="EQ32" s="56" t="s">
        <v>58</v>
      </c>
      <c r="ER32" s="57">
        <f t="shared" si="90"/>
        <v>0</v>
      </c>
      <c r="ES32" s="57">
        <f t="shared" si="91"/>
        <v>0</v>
      </c>
      <c r="ET32" s="75">
        <f t="shared" si="92"/>
        <v>0</v>
      </c>
      <c r="EU32" s="58">
        <f t="shared" si="93"/>
        <v>0</v>
      </c>
      <c r="EV32" s="58">
        <f t="shared" si="94"/>
        <v>0</v>
      </c>
      <c r="EW32" s="59">
        <f t="shared" si="95"/>
        <v>0</v>
      </c>
      <c r="EX32" s="60">
        <v>7</v>
      </c>
      <c r="EY32" s="57">
        <v>18</v>
      </c>
      <c r="EZ32" s="56" t="s">
        <v>57</v>
      </c>
      <c r="FA32" s="57">
        <f t="shared" si="96"/>
        <v>11</v>
      </c>
      <c r="FB32" s="57">
        <f t="shared" si="97"/>
        <v>10</v>
      </c>
      <c r="FC32" s="75">
        <f t="shared" si="98"/>
        <v>8</v>
      </c>
      <c r="FD32" s="58">
        <f t="shared" si="99"/>
        <v>2</v>
      </c>
      <c r="FE32" s="58">
        <f t="shared" si="100"/>
        <v>0</v>
      </c>
      <c r="FF32" s="59">
        <f t="shared" si="101"/>
        <v>0</v>
      </c>
      <c r="FG32" s="60">
        <v>7</v>
      </c>
      <c r="FH32" s="57">
        <v>18</v>
      </c>
      <c r="FI32" s="56" t="s">
        <v>57</v>
      </c>
      <c r="FJ32" s="57">
        <f t="shared" si="102"/>
        <v>11</v>
      </c>
      <c r="FK32" s="57">
        <f t="shared" si="103"/>
        <v>10</v>
      </c>
      <c r="FL32" s="75">
        <f t="shared" si="104"/>
        <v>8</v>
      </c>
      <c r="FM32" s="58">
        <f t="shared" si="105"/>
        <v>2</v>
      </c>
      <c r="FN32" s="58">
        <f t="shared" si="106"/>
        <v>0</v>
      </c>
      <c r="FO32" s="59">
        <f t="shared" si="107"/>
        <v>0</v>
      </c>
      <c r="FP32" s="60">
        <v>7</v>
      </c>
      <c r="FQ32" s="57">
        <v>17</v>
      </c>
      <c r="FR32" s="56" t="s">
        <v>57</v>
      </c>
      <c r="FS32" s="57">
        <f t="shared" si="108"/>
        <v>10</v>
      </c>
      <c r="FT32" s="57">
        <f t="shared" si="109"/>
        <v>9</v>
      </c>
      <c r="FU32" s="58">
        <f t="shared" si="110"/>
        <v>8</v>
      </c>
      <c r="FV32" s="58">
        <f t="shared" si="111"/>
        <v>1</v>
      </c>
      <c r="FW32" s="58">
        <f t="shared" si="112"/>
        <v>0</v>
      </c>
      <c r="FX32" s="59">
        <f t="shared" si="113"/>
        <v>0</v>
      </c>
      <c r="FY32" s="60">
        <v>7</v>
      </c>
      <c r="FZ32" s="57">
        <v>17</v>
      </c>
      <c r="GA32" s="56" t="s">
        <v>57</v>
      </c>
      <c r="GB32" s="57">
        <f t="shared" si="114"/>
        <v>10</v>
      </c>
      <c r="GC32" s="57">
        <f t="shared" si="115"/>
        <v>9</v>
      </c>
      <c r="GD32" s="75">
        <f t="shared" si="116"/>
        <v>8</v>
      </c>
      <c r="GE32" s="58">
        <f t="shared" si="117"/>
        <v>1</v>
      </c>
      <c r="GF32" s="58">
        <f t="shared" si="118"/>
        <v>0</v>
      </c>
      <c r="GG32" s="59">
        <f t="shared" si="119"/>
        <v>0</v>
      </c>
      <c r="GH32" s="60">
        <v>7</v>
      </c>
      <c r="GI32" s="57">
        <v>17</v>
      </c>
      <c r="GJ32" s="56" t="s">
        <v>57</v>
      </c>
      <c r="GK32" s="57">
        <f t="shared" si="120"/>
        <v>10</v>
      </c>
      <c r="GL32" s="57">
        <f t="shared" si="121"/>
        <v>9</v>
      </c>
      <c r="GM32" s="75">
        <f t="shared" si="122"/>
        <v>8</v>
      </c>
      <c r="GN32" s="58">
        <f t="shared" si="123"/>
        <v>1</v>
      </c>
      <c r="GO32" s="58">
        <f t="shared" si="124"/>
        <v>0</v>
      </c>
      <c r="GP32" s="59">
        <f t="shared" si="125"/>
        <v>0</v>
      </c>
      <c r="GQ32" s="60">
        <v>7</v>
      </c>
      <c r="GR32" s="57">
        <v>16</v>
      </c>
      <c r="GS32" s="56" t="s">
        <v>57</v>
      </c>
      <c r="GT32" s="57">
        <f t="shared" si="126"/>
        <v>9</v>
      </c>
      <c r="GU32" s="57">
        <f t="shared" si="127"/>
        <v>8</v>
      </c>
      <c r="GV32" s="75">
        <f t="shared" si="128"/>
        <v>8</v>
      </c>
      <c r="GW32" s="58">
        <f t="shared" si="129"/>
        <v>0</v>
      </c>
      <c r="GX32" s="58">
        <f t="shared" si="130"/>
        <v>0</v>
      </c>
      <c r="GY32" s="59">
        <f t="shared" si="131"/>
        <v>0</v>
      </c>
      <c r="GZ32" s="60">
        <v>0</v>
      </c>
      <c r="HA32" s="57">
        <v>0</v>
      </c>
      <c r="HB32" s="56" t="s">
        <v>58</v>
      </c>
      <c r="HC32" s="57">
        <f t="shared" si="132"/>
        <v>0</v>
      </c>
      <c r="HD32" s="57">
        <f t="shared" si="133"/>
        <v>0</v>
      </c>
      <c r="HE32" s="75">
        <f t="shared" si="134"/>
        <v>0</v>
      </c>
      <c r="HF32" s="58">
        <f t="shared" si="135"/>
        <v>0</v>
      </c>
      <c r="HG32" s="58">
        <f t="shared" si="136"/>
        <v>0</v>
      </c>
      <c r="HH32" s="59">
        <f t="shared" si="137"/>
        <v>0</v>
      </c>
      <c r="HI32" s="60">
        <v>7</v>
      </c>
      <c r="HJ32" s="57">
        <v>19</v>
      </c>
      <c r="HK32" s="56" t="s">
        <v>57</v>
      </c>
      <c r="HL32" s="57">
        <f t="shared" si="138"/>
        <v>12</v>
      </c>
      <c r="HM32" s="57">
        <f t="shared" si="139"/>
        <v>11</v>
      </c>
      <c r="HN32" s="75">
        <f t="shared" si="140"/>
        <v>8</v>
      </c>
      <c r="HO32" s="58">
        <f t="shared" si="141"/>
        <v>2</v>
      </c>
      <c r="HP32" s="58">
        <f t="shared" si="142"/>
        <v>1</v>
      </c>
      <c r="HQ32" s="59">
        <f t="shared" si="143"/>
        <v>0</v>
      </c>
      <c r="HR32" s="60">
        <v>7</v>
      </c>
      <c r="HS32" s="57">
        <v>19</v>
      </c>
      <c r="HT32" s="56" t="s">
        <v>57</v>
      </c>
      <c r="HU32" s="57">
        <f t="shared" si="144"/>
        <v>12</v>
      </c>
      <c r="HV32" s="57">
        <f t="shared" si="145"/>
        <v>11</v>
      </c>
      <c r="HW32" s="75">
        <f t="shared" si="146"/>
        <v>8</v>
      </c>
      <c r="HX32" s="58">
        <f t="shared" si="147"/>
        <v>2</v>
      </c>
      <c r="HY32" s="58">
        <f t="shared" si="148"/>
        <v>1</v>
      </c>
      <c r="HZ32" s="59">
        <f t="shared" si="149"/>
        <v>0</v>
      </c>
      <c r="IA32" s="60">
        <v>7</v>
      </c>
      <c r="IB32" s="57">
        <v>19</v>
      </c>
      <c r="IC32" s="56" t="s">
        <v>57</v>
      </c>
      <c r="ID32" s="57">
        <f t="shared" si="150"/>
        <v>12</v>
      </c>
      <c r="IE32" s="57">
        <f t="shared" si="151"/>
        <v>11</v>
      </c>
      <c r="IF32" s="75">
        <f t="shared" si="152"/>
        <v>8</v>
      </c>
      <c r="IG32" s="58">
        <f t="shared" si="153"/>
        <v>2</v>
      </c>
      <c r="IH32" s="58">
        <f t="shared" si="154"/>
        <v>1</v>
      </c>
      <c r="II32" s="59">
        <f t="shared" si="155"/>
        <v>0</v>
      </c>
      <c r="IJ32" s="60">
        <v>7</v>
      </c>
      <c r="IK32" s="57">
        <v>19</v>
      </c>
      <c r="IL32" s="56" t="s">
        <v>57</v>
      </c>
      <c r="IM32" s="57">
        <f t="shared" si="156"/>
        <v>12</v>
      </c>
      <c r="IN32" s="57">
        <f t="shared" si="157"/>
        <v>11</v>
      </c>
      <c r="IO32" s="75">
        <f t="shared" si="158"/>
        <v>8</v>
      </c>
      <c r="IP32" s="58">
        <f t="shared" si="159"/>
        <v>2</v>
      </c>
      <c r="IQ32" s="58">
        <f t="shared" si="160"/>
        <v>1</v>
      </c>
      <c r="IR32" s="59">
        <f t="shared" si="161"/>
        <v>0</v>
      </c>
      <c r="IS32" s="60">
        <v>7</v>
      </c>
      <c r="IT32" s="57">
        <v>19</v>
      </c>
      <c r="IU32" s="56" t="s">
        <v>57</v>
      </c>
      <c r="IV32" s="57">
        <f t="shared" si="162"/>
        <v>12</v>
      </c>
      <c r="IW32" s="57">
        <f t="shared" si="163"/>
        <v>11</v>
      </c>
      <c r="IX32" s="75">
        <f t="shared" si="164"/>
        <v>8</v>
      </c>
      <c r="IY32" s="58">
        <f t="shared" si="165"/>
        <v>2</v>
      </c>
      <c r="IZ32" s="58">
        <f t="shared" si="166"/>
        <v>1</v>
      </c>
      <c r="JA32" s="59">
        <f t="shared" si="167"/>
        <v>0</v>
      </c>
      <c r="JB32" s="60">
        <v>7</v>
      </c>
      <c r="JC32" s="57">
        <v>19</v>
      </c>
      <c r="JD32" s="56" t="s">
        <v>57</v>
      </c>
      <c r="JE32" s="57">
        <f t="shared" si="168"/>
        <v>12</v>
      </c>
      <c r="JF32" s="57">
        <f t="shared" si="169"/>
        <v>11</v>
      </c>
      <c r="JG32" s="75">
        <f t="shared" si="170"/>
        <v>8</v>
      </c>
      <c r="JH32" s="58">
        <f t="shared" si="171"/>
        <v>2</v>
      </c>
      <c r="JI32" s="58">
        <f t="shared" si="172"/>
        <v>1</v>
      </c>
      <c r="JJ32" s="59">
        <f t="shared" si="173"/>
        <v>0</v>
      </c>
      <c r="JK32" s="60">
        <v>0</v>
      </c>
      <c r="JL32" s="76">
        <v>0</v>
      </c>
      <c r="JM32" s="56" t="s">
        <v>58</v>
      </c>
      <c r="JN32" s="57">
        <f t="shared" si="174"/>
        <v>0</v>
      </c>
      <c r="JO32" s="57">
        <f t="shared" si="175"/>
        <v>0</v>
      </c>
      <c r="JP32" s="75">
        <f t="shared" si="176"/>
        <v>0</v>
      </c>
      <c r="JQ32" s="58">
        <f t="shared" si="177"/>
        <v>0</v>
      </c>
      <c r="JR32" s="58">
        <f t="shared" si="178"/>
        <v>0</v>
      </c>
      <c r="JS32" s="59">
        <f t="shared" si="179"/>
        <v>0</v>
      </c>
      <c r="JT32" s="60">
        <v>7</v>
      </c>
      <c r="JU32" s="57">
        <v>19</v>
      </c>
      <c r="JV32" s="56" t="s">
        <v>57</v>
      </c>
      <c r="JW32" s="57">
        <f t="shared" si="180"/>
        <v>12</v>
      </c>
      <c r="JX32" s="57">
        <f t="shared" si="181"/>
        <v>11</v>
      </c>
      <c r="JY32" s="75">
        <f t="shared" si="182"/>
        <v>8</v>
      </c>
      <c r="JZ32" s="58">
        <f t="shared" si="183"/>
        <v>2</v>
      </c>
      <c r="KA32" s="58">
        <f t="shared" si="184"/>
        <v>1</v>
      </c>
      <c r="KB32" s="59">
        <f t="shared" si="185"/>
        <v>0</v>
      </c>
      <c r="KC32" s="60">
        <v>7</v>
      </c>
      <c r="KD32" s="76">
        <v>16</v>
      </c>
      <c r="KE32" s="56" t="s">
        <v>57</v>
      </c>
      <c r="KF32" s="57">
        <f t="shared" si="186"/>
        <v>9</v>
      </c>
      <c r="KG32" s="57">
        <f t="shared" si="187"/>
        <v>8</v>
      </c>
      <c r="KH32" s="75">
        <f t="shared" si="188"/>
        <v>8</v>
      </c>
      <c r="KI32" s="58">
        <f t="shared" si="189"/>
        <v>0</v>
      </c>
      <c r="KJ32" s="58">
        <f t="shared" si="190"/>
        <v>0</v>
      </c>
      <c r="KK32" s="59">
        <f t="shared" si="191"/>
        <v>0</v>
      </c>
      <c r="KL32" s="60">
        <v>7</v>
      </c>
      <c r="KM32" s="76">
        <v>16</v>
      </c>
      <c r="KN32" s="56" t="s">
        <v>57</v>
      </c>
      <c r="KO32" s="57">
        <f t="shared" si="192"/>
        <v>9</v>
      </c>
      <c r="KP32" s="57">
        <f t="shared" si="193"/>
        <v>8</v>
      </c>
      <c r="KQ32" s="75">
        <f t="shared" si="194"/>
        <v>8</v>
      </c>
      <c r="KR32" s="58">
        <f t="shared" si="195"/>
        <v>0</v>
      </c>
      <c r="KS32" s="58">
        <f t="shared" si="196"/>
        <v>0</v>
      </c>
      <c r="KT32" s="59">
        <f t="shared" si="197"/>
        <v>0</v>
      </c>
      <c r="KU32" s="60">
        <v>7</v>
      </c>
      <c r="KV32" s="76">
        <v>16</v>
      </c>
      <c r="KW32" s="56" t="s">
        <v>57</v>
      </c>
      <c r="KX32" s="57">
        <f t="shared" si="198"/>
        <v>9</v>
      </c>
      <c r="KY32" s="57">
        <f t="shared" si="199"/>
        <v>8</v>
      </c>
      <c r="KZ32" s="75">
        <f t="shared" si="200"/>
        <v>8</v>
      </c>
      <c r="LA32" s="58">
        <f t="shared" si="201"/>
        <v>0</v>
      </c>
      <c r="LB32" s="58">
        <f t="shared" si="202"/>
        <v>0</v>
      </c>
      <c r="LC32" s="59">
        <f t="shared" si="203"/>
        <v>0</v>
      </c>
      <c r="LD32" s="60">
        <v>7</v>
      </c>
      <c r="LE32" s="76">
        <v>16</v>
      </c>
      <c r="LF32" s="56" t="s">
        <v>57</v>
      </c>
      <c r="LG32" s="57">
        <f t="shared" si="204"/>
        <v>9</v>
      </c>
      <c r="LH32" s="57">
        <f t="shared" si="205"/>
        <v>8</v>
      </c>
      <c r="LI32" s="75">
        <f t="shared" si="206"/>
        <v>8</v>
      </c>
      <c r="LJ32" s="58">
        <f t="shared" si="207"/>
        <v>0</v>
      </c>
      <c r="LK32" s="58">
        <f t="shared" si="208"/>
        <v>0</v>
      </c>
      <c r="LL32" s="59">
        <f t="shared" si="209"/>
        <v>0</v>
      </c>
      <c r="LM32" s="60">
        <v>7</v>
      </c>
      <c r="LN32" s="76">
        <v>16</v>
      </c>
      <c r="LO32" s="56" t="s">
        <v>57</v>
      </c>
      <c r="LP32" s="57">
        <f t="shared" si="210"/>
        <v>9</v>
      </c>
      <c r="LQ32" s="57">
        <f t="shared" si="211"/>
        <v>8</v>
      </c>
      <c r="LR32" s="75">
        <f t="shared" si="212"/>
        <v>8</v>
      </c>
      <c r="LS32" s="58">
        <f t="shared" si="213"/>
        <v>0</v>
      </c>
      <c r="LT32" s="58">
        <f t="shared" si="214"/>
        <v>0</v>
      </c>
      <c r="LU32" s="59">
        <f t="shared" si="215"/>
        <v>0</v>
      </c>
      <c r="LV32" s="60">
        <v>7</v>
      </c>
      <c r="LW32" s="76">
        <v>16</v>
      </c>
      <c r="LX32" s="56" t="s">
        <v>57</v>
      </c>
      <c r="LY32" s="57">
        <f t="shared" si="216"/>
        <v>9</v>
      </c>
      <c r="LZ32" s="57">
        <f t="shared" si="217"/>
        <v>8</v>
      </c>
      <c r="MA32" s="75">
        <f t="shared" si="218"/>
        <v>8</v>
      </c>
      <c r="MB32" s="58">
        <f t="shared" si="219"/>
        <v>0</v>
      </c>
      <c r="MC32" s="58">
        <f t="shared" si="220"/>
        <v>0</v>
      </c>
      <c r="MD32" s="59">
        <f t="shared" si="221"/>
        <v>0</v>
      </c>
      <c r="ME32" s="60">
        <v>7</v>
      </c>
      <c r="MF32" s="76">
        <v>16</v>
      </c>
      <c r="MG32" s="56" t="s">
        <v>57</v>
      </c>
      <c r="MH32" s="57">
        <f t="shared" si="222"/>
        <v>9</v>
      </c>
      <c r="MI32" s="57">
        <f t="shared" si="223"/>
        <v>8</v>
      </c>
      <c r="MJ32" s="75">
        <f t="shared" si="224"/>
        <v>8</v>
      </c>
      <c r="MK32" s="58">
        <f t="shared" si="225"/>
        <v>0</v>
      </c>
      <c r="ML32" s="58">
        <f t="shared" si="226"/>
        <v>0</v>
      </c>
      <c r="MM32" s="59">
        <f t="shared" si="227"/>
        <v>0</v>
      </c>
      <c r="MN32" s="60">
        <v>7</v>
      </c>
      <c r="MO32" s="76">
        <v>16</v>
      </c>
      <c r="MP32" s="56" t="s">
        <v>57</v>
      </c>
      <c r="MQ32" s="57">
        <f t="shared" si="228"/>
        <v>9</v>
      </c>
      <c r="MR32" s="57">
        <f t="shared" si="229"/>
        <v>8</v>
      </c>
      <c r="MS32" s="75">
        <f t="shared" si="230"/>
        <v>8</v>
      </c>
      <c r="MT32" s="58">
        <f t="shared" si="231"/>
        <v>0</v>
      </c>
      <c r="MU32" s="58">
        <f t="shared" si="232"/>
        <v>0</v>
      </c>
      <c r="MV32" s="59">
        <f t="shared" si="233"/>
        <v>0</v>
      </c>
      <c r="MW32" s="60">
        <v>7</v>
      </c>
      <c r="MX32" s="76">
        <v>16</v>
      </c>
      <c r="MY32" s="56" t="s">
        <v>57</v>
      </c>
      <c r="MZ32" s="57">
        <f t="shared" si="234"/>
        <v>9</v>
      </c>
      <c r="NA32" s="57">
        <f t="shared" si="235"/>
        <v>8</v>
      </c>
      <c r="NB32" s="75">
        <f t="shared" si="236"/>
        <v>8</v>
      </c>
      <c r="NC32" s="58">
        <f t="shared" si="237"/>
        <v>0</v>
      </c>
      <c r="ND32" s="58">
        <f t="shared" si="238"/>
        <v>0</v>
      </c>
      <c r="NE32" s="59">
        <f t="shared" si="239"/>
        <v>0</v>
      </c>
      <c r="NF32" s="60">
        <v>7</v>
      </c>
      <c r="NG32" s="76">
        <v>16</v>
      </c>
      <c r="NH32" s="56" t="s">
        <v>57</v>
      </c>
      <c r="NI32" s="57">
        <f t="shared" si="240"/>
        <v>9</v>
      </c>
      <c r="NJ32" s="57">
        <f t="shared" si="241"/>
        <v>8</v>
      </c>
      <c r="NK32" s="75">
        <f t="shared" si="242"/>
        <v>8</v>
      </c>
      <c r="NL32" s="58">
        <f t="shared" si="243"/>
        <v>0</v>
      </c>
      <c r="NM32" s="58">
        <f t="shared" si="244"/>
        <v>0</v>
      </c>
      <c r="NN32" s="59">
        <f t="shared" si="245"/>
        <v>0</v>
      </c>
      <c r="NO32" s="60">
        <v>7</v>
      </c>
      <c r="NP32" s="76">
        <v>16</v>
      </c>
      <c r="NQ32" s="56" t="s">
        <v>57</v>
      </c>
      <c r="NR32" s="57">
        <f t="shared" si="246"/>
        <v>9</v>
      </c>
      <c r="NS32" s="57">
        <f t="shared" si="247"/>
        <v>8</v>
      </c>
      <c r="NT32" s="75">
        <f t="shared" si="248"/>
        <v>8</v>
      </c>
      <c r="NU32" s="58">
        <f t="shared" si="249"/>
        <v>0</v>
      </c>
      <c r="NV32" s="58">
        <f t="shared" si="250"/>
        <v>0</v>
      </c>
      <c r="NW32" s="59">
        <f t="shared" si="251"/>
        <v>0</v>
      </c>
      <c r="NX32" s="60">
        <v>7</v>
      </c>
      <c r="NY32" s="76">
        <v>16</v>
      </c>
      <c r="NZ32" s="56" t="s">
        <v>57</v>
      </c>
      <c r="OA32" s="57">
        <f t="shared" si="252"/>
        <v>9</v>
      </c>
      <c r="OB32" s="57">
        <f t="shared" si="253"/>
        <v>8</v>
      </c>
      <c r="OC32" s="75">
        <f t="shared" si="254"/>
        <v>8</v>
      </c>
      <c r="OD32" s="58">
        <f t="shared" si="255"/>
        <v>0</v>
      </c>
      <c r="OE32" s="58">
        <f t="shared" si="256"/>
        <v>0</v>
      </c>
      <c r="OF32" s="59">
        <f t="shared" si="257"/>
        <v>0</v>
      </c>
      <c r="OG32" s="60">
        <v>0</v>
      </c>
      <c r="OH32" s="76">
        <v>0</v>
      </c>
      <c r="OI32" s="56" t="s">
        <v>58</v>
      </c>
      <c r="OJ32" s="57">
        <f t="shared" si="258"/>
        <v>0</v>
      </c>
      <c r="OK32" s="57">
        <f t="shared" si="259"/>
        <v>0</v>
      </c>
      <c r="OL32" s="75">
        <f t="shared" si="260"/>
        <v>0</v>
      </c>
      <c r="OM32" s="58">
        <f t="shared" si="261"/>
        <v>0</v>
      </c>
      <c r="ON32" s="58">
        <f t="shared" si="262"/>
        <v>0</v>
      </c>
      <c r="OO32" s="59">
        <f t="shared" si="263"/>
        <v>0</v>
      </c>
      <c r="OP32" s="60">
        <v>7</v>
      </c>
      <c r="OQ32" s="76">
        <v>16</v>
      </c>
      <c r="OR32" s="56" t="s">
        <v>57</v>
      </c>
      <c r="OS32" s="57">
        <f t="shared" si="264"/>
        <v>9</v>
      </c>
      <c r="OT32" s="57">
        <f t="shared" si="265"/>
        <v>8</v>
      </c>
      <c r="OU32" s="75">
        <f t="shared" si="266"/>
        <v>8</v>
      </c>
      <c r="OV32" s="58">
        <f t="shared" si="267"/>
        <v>0</v>
      </c>
      <c r="OW32" s="58">
        <f t="shared" si="268"/>
        <v>0</v>
      </c>
      <c r="OX32" s="59">
        <f t="shared" si="269"/>
        <v>0</v>
      </c>
      <c r="OY32" s="60">
        <v>0</v>
      </c>
      <c r="OZ32" s="76">
        <v>0</v>
      </c>
      <c r="PA32" s="56" t="s">
        <v>59</v>
      </c>
      <c r="PB32" s="57">
        <f t="shared" si="270"/>
        <v>0</v>
      </c>
      <c r="PC32" s="57">
        <f t="shared" si="271"/>
        <v>0</v>
      </c>
      <c r="PD32" s="75">
        <f t="shared" si="272"/>
        <v>0</v>
      </c>
      <c r="PE32" s="58">
        <f t="shared" si="273"/>
        <v>0</v>
      </c>
      <c r="PF32" s="58">
        <f t="shared" si="274"/>
        <v>0</v>
      </c>
      <c r="PG32" s="59">
        <f t="shared" si="275"/>
        <v>0</v>
      </c>
      <c r="PH32" s="60">
        <v>7</v>
      </c>
      <c r="PI32" s="76">
        <v>16</v>
      </c>
      <c r="PJ32" s="56" t="s">
        <v>57</v>
      </c>
      <c r="PK32" s="57">
        <f t="shared" si="276"/>
        <v>9</v>
      </c>
      <c r="PL32" s="57">
        <f t="shared" si="277"/>
        <v>8</v>
      </c>
      <c r="PM32" s="75">
        <f t="shared" si="278"/>
        <v>8</v>
      </c>
      <c r="PN32" s="58">
        <f t="shared" si="279"/>
        <v>0</v>
      </c>
      <c r="PO32" s="58">
        <f t="shared" si="280"/>
        <v>0</v>
      </c>
      <c r="PP32" s="59">
        <f t="shared" si="281"/>
        <v>0</v>
      </c>
      <c r="PQ32" s="77"/>
      <c r="PR32" s="87">
        <f t="shared" si="282"/>
        <v>26</v>
      </c>
      <c r="PS32" s="88">
        <f t="shared" si="283"/>
        <v>3</v>
      </c>
      <c r="PT32" s="88">
        <f t="shared" si="284"/>
        <v>1</v>
      </c>
      <c r="PU32" s="89">
        <f t="shared" si="285"/>
        <v>30</v>
      </c>
      <c r="PV32" s="81">
        <f t="shared" si="286"/>
        <v>0</v>
      </c>
      <c r="PW32" s="90"/>
      <c r="PX32" s="90"/>
      <c r="PY32" s="81">
        <f t="shared" si="287"/>
        <v>0</v>
      </c>
      <c r="PZ32" s="90"/>
      <c r="QA32" s="90"/>
      <c r="QB32" s="83">
        <f t="shared" si="288"/>
        <v>0</v>
      </c>
      <c r="QC32" s="90"/>
      <c r="QD32" s="90"/>
      <c r="QE32" s="83">
        <f t="shared" si="289"/>
        <v>0</v>
      </c>
      <c r="QF32" s="90"/>
      <c r="QG32" s="90"/>
      <c r="QH32" s="83">
        <f t="shared" si="290"/>
        <v>0</v>
      </c>
      <c r="QI32" s="90"/>
      <c r="QJ32" s="90"/>
      <c r="QK32" s="83">
        <f t="shared" si="291"/>
        <v>0</v>
      </c>
      <c r="QL32" s="90"/>
      <c r="QM32" s="90"/>
      <c r="QN32" s="83">
        <f t="shared" si="292"/>
        <v>1</v>
      </c>
      <c r="QO32" s="90"/>
      <c r="QP32" s="90"/>
      <c r="QQ32" s="90">
        <f t="shared" si="293"/>
        <v>31</v>
      </c>
      <c r="QR32" s="90"/>
      <c r="QS32" s="91">
        <f t="shared" si="294"/>
        <v>38</v>
      </c>
      <c r="QT32" s="91">
        <f t="shared" si="295"/>
        <v>8</v>
      </c>
      <c r="QU32" s="91"/>
      <c r="QV32" s="92"/>
      <c r="QW32" s="92"/>
      <c r="QX32" s="92"/>
      <c r="QY32" s="92"/>
      <c r="QZ32" s="92"/>
      <c r="RA32" s="92"/>
      <c r="RB32" s="92"/>
      <c r="RC32" s="92"/>
      <c r="RD32" s="92"/>
      <c r="RE32" s="92"/>
      <c r="RF32" s="92"/>
      <c r="RG32" s="93">
        <v>0</v>
      </c>
    </row>
    <row r="33" spans="1:475" s="68" customFormat="1" ht="15.9" hidden="1" customHeight="1">
      <c r="A33" s="46">
        <f t="shared" si="296"/>
        <v>24</v>
      </c>
      <c r="B33" s="47" t="s">
        <v>106</v>
      </c>
      <c r="C33" s="74"/>
      <c r="D33" s="50" t="s">
        <v>53</v>
      </c>
      <c r="E33" s="50" t="s">
        <v>107</v>
      </c>
      <c r="F33" s="50" t="s">
        <v>55</v>
      </c>
      <c r="G33" s="51">
        <v>44348</v>
      </c>
      <c r="H33" s="51">
        <v>44348</v>
      </c>
      <c r="I33" s="51"/>
      <c r="J33" s="60">
        <v>0</v>
      </c>
      <c r="K33" s="57">
        <v>0</v>
      </c>
      <c r="L33" s="56" t="s">
        <v>56</v>
      </c>
      <c r="M33" s="57">
        <f t="shared" si="0"/>
        <v>0</v>
      </c>
      <c r="N33" s="57">
        <f t="shared" si="1"/>
        <v>0</v>
      </c>
      <c r="O33" s="75">
        <f t="shared" si="2"/>
        <v>0</v>
      </c>
      <c r="P33" s="58">
        <f t="shared" si="3"/>
        <v>0</v>
      </c>
      <c r="Q33" s="58">
        <f t="shared" si="4"/>
        <v>0</v>
      </c>
      <c r="R33" s="59">
        <f t="shared" si="5"/>
        <v>0</v>
      </c>
      <c r="S33" s="60">
        <v>0</v>
      </c>
      <c r="T33" s="57">
        <v>0</v>
      </c>
      <c r="U33" s="56" t="s">
        <v>56</v>
      </c>
      <c r="V33" s="57">
        <f t="shared" si="6"/>
        <v>0</v>
      </c>
      <c r="W33" s="57">
        <f t="shared" si="7"/>
        <v>0</v>
      </c>
      <c r="X33" s="75">
        <f t="shared" si="8"/>
        <v>0</v>
      </c>
      <c r="Y33" s="58">
        <f t="shared" si="9"/>
        <v>0</v>
      </c>
      <c r="Z33" s="58">
        <f t="shared" si="10"/>
        <v>0</v>
      </c>
      <c r="AA33" s="59">
        <f t="shared" si="11"/>
        <v>0</v>
      </c>
      <c r="AB33" s="60">
        <v>0</v>
      </c>
      <c r="AC33" s="57">
        <v>0</v>
      </c>
      <c r="AD33" s="56" t="s">
        <v>56</v>
      </c>
      <c r="AE33" s="57">
        <f t="shared" si="12"/>
        <v>0</v>
      </c>
      <c r="AF33" s="57">
        <f t="shared" si="13"/>
        <v>0</v>
      </c>
      <c r="AG33" s="75">
        <f t="shared" si="14"/>
        <v>0</v>
      </c>
      <c r="AH33" s="58">
        <f t="shared" si="15"/>
        <v>0</v>
      </c>
      <c r="AI33" s="58">
        <f t="shared" si="16"/>
        <v>0</v>
      </c>
      <c r="AJ33" s="59">
        <f t="shared" si="17"/>
        <v>0</v>
      </c>
      <c r="AK33" s="60">
        <v>0</v>
      </c>
      <c r="AL33" s="57">
        <v>0</v>
      </c>
      <c r="AM33" s="56" t="s">
        <v>56</v>
      </c>
      <c r="AN33" s="57">
        <f t="shared" si="18"/>
        <v>0</v>
      </c>
      <c r="AO33" s="57">
        <f t="shared" si="19"/>
        <v>0</v>
      </c>
      <c r="AP33" s="58">
        <f t="shared" si="20"/>
        <v>0</v>
      </c>
      <c r="AQ33" s="58">
        <f t="shared" si="21"/>
        <v>0</v>
      </c>
      <c r="AR33" s="58">
        <f t="shared" si="22"/>
        <v>0</v>
      </c>
      <c r="AS33" s="59">
        <f t="shared" si="23"/>
        <v>0</v>
      </c>
      <c r="AT33" s="60">
        <v>0</v>
      </c>
      <c r="AU33" s="57">
        <v>0</v>
      </c>
      <c r="AV33" s="56" t="s">
        <v>56</v>
      </c>
      <c r="AW33" s="57">
        <f t="shared" si="24"/>
        <v>0</v>
      </c>
      <c r="AX33" s="57">
        <f t="shared" si="25"/>
        <v>0</v>
      </c>
      <c r="AY33" s="58">
        <f t="shared" si="26"/>
        <v>0</v>
      </c>
      <c r="AZ33" s="58">
        <f t="shared" si="27"/>
        <v>0</v>
      </c>
      <c r="BA33" s="58">
        <f t="shared" si="28"/>
        <v>0</v>
      </c>
      <c r="BB33" s="59">
        <f t="shared" si="29"/>
        <v>0</v>
      </c>
      <c r="BC33" s="60">
        <v>0</v>
      </c>
      <c r="BD33" s="57">
        <v>0</v>
      </c>
      <c r="BE33" s="56" t="s">
        <v>56</v>
      </c>
      <c r="BF33" s="57">
        <f t="shared" si="30"/>
        <v>0</v>
      </c>
      <c r="BG33" s="57">
        <f t="shared" si="31"/>
        <v>0</v>
      </c>
      <c r="BH33" s="75">
        <f t="shared" si="32"/>
        <v>0</v>
      </c>
      <c r="BI33" s="58">
        <f t="shared" si="33"/>
        <v>0</v>
      </c>
      <c r="BJ33" s="58">
        <f t="shared" si="34"/>
        <v>0</v>
      </c>
      <c r="BK33" s="59">
        <f t="shared" si="35"/>
        <v>0</v>
      </c>
      <c r="BL33" s="60">
        <v>0</v>
      </c>
      <c r="BM33" s="57">
        <v>0</v>
      </c>
      <c r="BN33" s="56" t="s">
        <v>56</v>
      </c>
      <c r="BO33" s="57">
        <f t="shared" si="36"/>
        <v>0</v>
      </c>
      <c r="BP33" s="57">
        <f t="shared" si="37"/>
        <v>0</v>
      </c>
      <c r="BQ33" s="75">
        <f t="shared" si="38"/>
        <v>0</v>
      </c>
      <c r="BR33" s="58">
        <f t="shared" si="39"/>
        <v>0</v>
      </c>
      <c r="BS33" s="58">
        <f t="shared" si="40"/>
        <v>0</v>
      </c>
      <c r="BT33" s="59">
        <f t="shared" si="41"/>
        <v>0</v>
      </c>
      <c r="BU33" s="60">
        <v>0</v>
      </c>
      <c r="BV33" s="57">
        <v>0</v>
      </c>
      <c r="BW33" s="56" t="s">
        <v>56</v>
      </c>
      <c r="BX33" s="57">
        <f t="shared" si="42"/>
        <v>0</v>
      </c>
      <c r="BY33" s="57">
        <f t="shared" si="43"/>
        <v>0</v>
      </c>
      <c r="BZ33" s="75">
        <f t="shared" si="44"/>
        <v>0</v>
      </c>
      <c r="CA33" s="58">
        <f t="shared" si="45"/>
        <v>0</v>
      </c>
      <c r="CB33" s="58">
        <f t="shared" si="46"/>
        <v>0</v>
      </c>
      <c r="CC33" s="59">
        <f t="shared" si="47"/>
        <v>0</v>
      </c>
      <c r="CD33" s="60">
        <v>0</v>
      </c>
      <c r="CE33" s="57">
        <v>0</v>
      </c>
      <c r="CF33" s="56" t="s">
        <v>56</v>
      </c>
      <c r="CG33" s="57">
        <f t="shared" si="48"/>
        <v>0</v>
      </c>
      <c r="CH33" s="57">
        <f t="shared" si="49"/>
        <v>0</v>
      </c>
      <c r="CI33" s="75">
        <f t="shared" si="50"/>
        <v>0</v>
      </c>
      <c r="CJ33" s="58">
        <f t="shared" si="51"/>
        <v>0</v>
      </c>
      <c r="CK33" s="58">
        <f t="shared" si="52"/>
        <v>0</v>
      </c>
      <c r="CL33" s="59">
        <f t="shared" si="53"/>
        <v>0</v>
      </c>
      <c r="CM33" s="60">
        <v>0</v>
      </c>
      <c r="CN33" s="57">
        <v>0</v>
      </c>
      <c r="CO33" s="56" t="s">
        <v>56</v>
      </c>
      <c r="CP33" s="57">
        <f t="shared" si="54"/>
        <v>0</v>
      </c>
      <c r="CQ33" s="57">
        <f t="shared" si="55"/>
        <v>0</v>
      </c>
      <c r="CR33" s="75">
        <f t="shared" si="56"/>
        <v>0</v>
      </c>
      <c r="CS33" s="58">
        <f t="shared" si="57"/>
        <v>0</v>
      </c>
      <c r="CT33" s="58">
        <f t="shared" si="58"/>
        <v>0</v>
      </c>
      <c r="CU33" s="59">
        <f t="shared" si="59"/>
        <v>0</v>
      </c>
      <c r="CV33" s="60">
        <v>0</v>
      </c>
      <c r="CW33" s="57">
        <v>0</v>
      </c>
      <c r="CX33" s="56" t="s">
        <v>56</v>
      </c>
      <c r="CY33" s="57">
        <f t="shared" si="60"/>
        <v>0</v>
      </c>
      <c r="CZ33" s="57">
        <f t="shared" si="61"/>
        <v>0</v>
      </c>
      <c r="DA33" s="58">
        <f t="shared" si="62"/>
        <v>0</v>
      </c>
      <c r="DB33" s="58">
        <f t="shared" si="63"/>
        <v>0</v>
      </c>
      <c r="DC33" s="58">
        <f t="shared" si="64"/>
        <v>0</v>
      </c>
      <c r="DD33" s="59">
        <f t="shared" si="65"/>
        <v>0</v>
      </c>
      <c r="DE33" s="60">
        <v>0</v>
      </c>
      <c r="DF33" s="57">
        <v>0</v>
      </c>
      <c r="DG33" s="56" t="s">
        <v>56</v>
      </c>
      <c r="DH33" s="57">
        <f t="shared" si="66"/>
        <v>0</v>
      </c>
      <c r="DI33" s="57">
        <f t="shared" si="67"/>
        <v>0</v>
      </c>
      <c r="DJ33" s="58">
        <f t="shared" si="68"/>
        <v>0</v>
      </c>
      <c r="DK33" s="58">
        <f t="shared" si="69"/>
        <v>0</v>
      </c>
      <c r="DL33" s="58">
        <f t="shared" si="70"/>
        <v>0</v>
      </c>
      <c r="DM33" s="59">
        <f t="shared" si="71"/>
        <v>0</v>
      </c>
      <c r="DN33" s="60">
        <v>0</v>
      </c>
      <c r="DO33" s="57">
        <v>0</v>
      </c>
      <c r="DP33" s="56" t="s">
        <v>56</v>
      </c>
      <c r="DQ33" s="57">
        <f t="shared" si="72"/>
        <v>0</v>
      </c>
      <c r="DR33" s="57">
        <f t="shared" si="73"/>
        <v>0</v>
      </c>
      <c r="DS33" s="75">
        <f t="shared" si="74"/>
        <v>0</v>
      </c>
      <c r="DT33" s="58">
        <f t="shared" si="75"/>
        <v>0</v>
      </c>
      <c r="DU33" s="58">
        <f t="shared" si="76"/>
        <v>0</v>
      </c>
      <c r="DV33" s="59">
        <f t="shared" si="77"/>
        <v>0</v>
      </c>
      <c r="DW33" s="60">
        <v>0</v>
      </c>
      <c r="DX33" s="57">
        <v>0</v>
      </c>
      <c r="DY33" s="56" t="s">
        <v>56</v>
      </c>
      <c r="DZ33" s="57">
        <f t="shared" si="78"/>
        <v>0</v>
      </c>
      <c r="EA33" s="57">
        <f t="shared" si="79"/>
        <v>0</v>
      </c>
      <c r="EB33" s="75">
        <f t="shared" si="80"/>
        <v>0</v>
      </c>
      <c r="EC33" s="58">
        <f t="shared" si="81"/>
        <v>0</v>
      </c>
      <c r="ED33" s="58">
        <f t="shared" si="82"/>
        <v>0</v>
      </c>
      <c r="EE33" s="59">
        <f t="shared" si="83"/>
        <v>0</v>
      </c>
      <c r="EF33" s="60">
        <v>0</v>
      </c>
      <c r="EG33" s="57">
        <v>0</v>
      </c>
      <c r="EH33" s="56" t="s">
        <v>56</v>
      </c>
      <c r="EI33" s="57">
        <f t="shared" si="84"/>
        <v>0</v>
      </c>
      <c r="EJ33" s="57">
        <f t="shared" si="85"/>
        <v>0</v>
      </c>
      <c r="EK33" s="75">
        <f t="shared" si="86"/>
        <v>0</v>
      </c>
      <c r="EL33" s="58">
        <f t="shared" si="87"/>
        <v>0</v>
      </c>
      <c r="EM33" s="58">
        <f t="shared" si="88"/>
        <v>0</v>
      </c>
      <c r="EN33" s="59">
        <f t="shared" si="89"/>
        <v>0</v>
      </c>
      <c r="EO33" s="60">
        <v>0</v>
      </c>
      <c r="EP33" s="57">
        <v>0</v>
      </c>
      <c r="EQ33" s="56" t="s">
        <v>56</v>
      </c>
      <c r="ER33" s="57">
        <f t="shared" si="90"/>
        <v>0</v>
      </c>
      <c r="ES33" s="57">
        <f t="shared" si="91"/>
        <v>0</v>
      </c>
      <c r="ET33" s="75">
        <f t="shared" si="92"/>
        <v>0</v>
      </c>
      <c r="EU33" s="58">
        <f t="shared" si="93"/>
        <v>0</v>
      </c>
      <c r="EV33" s="58">
        <f t="shared" si="94"/>
        <v>0</v>
      </c>
      <c r="EW33" s="59">
        <f t="shared" si="95"/>
        <v>0</v>
      </c>
      <c r="EX33" s="60">
        <v>0</v>
      </c>
      <c r="EY33" s="57">
        <v>0</v>
      </c>
      <c r="EZ33" s="56" t="s">
        <v>56</v>
      </c>
      <c r="FA33" s="57">
        <f t="shared" si="96"/>
        <v>0</v>
      </c>
      <c r="FB33" s="57">
        <f t="shared" si="97"/>
        <v>0</v>
      </c>
      <c r="FC33" s="75">
        <f t="shared" si="98"/>
        <v>0</v>
      </c>
      <c r="FD33" s="58">
        <f t="shared" si="99"/>
        <v>0</v>
      </c>
      <c r="FE33" s="58">
        <f t="shared" si="100"/>
        <v>0</v>
      </c>
      <c r="FF33" s="59">
        <f t="shared" si="101"/>
        <v>0</v>
      </c>
      <c r="FG33" s="60">
        <v>7</v>
      </c>
      <c r="FH33" s="57">
        <v>19</v>
      </c>
      <c r="FI33" s="56" t="s">
        <v>57</v>
      </c>
      <c r="FJ33" s="57">
        <f t="shared" si="102"/>
        <v>12</v>
      </c>
      <c r="FK33" s="57">
        <f t="shared" si="103"/>
        <v>11</v>
      </c>
      <c r="FL33" s="75">
        <f t="shared" si="104"/>
        <v>8</v>
      </c>
      <c r="FM33" s="58">
        <f t="shared" si="105"/>
        <v>2</v>
      </c>
      <c r="FN33" s="58">
        <f t="shared" si="106"/>
        <v>1</v>
      </c>
      <c r="FO33" s="59">
        <f t="shared" si="107"/>
        <v>0</v>
      </c>
      <c r="FP33" s="60">
        <v>7</v>
      </c>
      <c r="FQ33" s="57">
        <v>19</v>
      </c>
      <c r="FR33" s="56" t="s">
        <v>57</v>
      </c>
      <c r="FS33" s="57">
        <f t="shared" si="108"/>
        <v>12</v>
      </c>
      <c r="FT33" s="57">
        <f t="shared" si="109"/>
        <v>11</v>
      </c>
      <c r="FU33" s="58">
        <f t="shared" si="110"/>
        <v>8</v>
      </c>
      <c r="FV33" s="58">
        <f t="shared" si="111"/>
        <v>2</v>
      </c>
      <c r="FW33" s="58">
        <f t="shared" si="112"/>
        <v>1</v>
      </c>
      <c r="FX33" s="59">
        <f t="shared" si="113"/>
        <v>0</v>
      </c>
      <c r="FY33" s="60">
        <v>7</v>
      </c>
      <c r="FZ33" s="57">
        <v>19</v>
      </c>
      <c r="GA33" s="56" t="s">
        <v>57</v>
      </c>
      <c r="GB33" s="57">
        <f t="shared" si="114"/>
        <v>12</v>
      </c>
      <c r="GC33" s="57">
        <f t="shared" si="115"/>
        <v>11</v>
      </c>
      <c r="GD33" s="75">
        <f t="shared" si="116"/>
        <v>8</v>
      </c>
      <c r="GE33" s="58">
        <f t="shared" si="117"/>
        <v>2</v>
      </c>
      <c r="GF33" s="58">
        <f t="shared" si="118"/>
        <v>1</v>
      </c>
      <c r="GG33" s="59">
        <f t="shared" si="119"/>
        <v>0</v>
      </c>
      <c r="GH33" s="60">
        <v>7</v>
      </c>
      <c r="GI33" s="57">
        <v>19</v>
      </c>
      <c r="GJ33" s="56" t="s">
        <v>57</v>
      </c>
      <c r="GK33" s="57">
        <f t="shared" si="120"/>
        <v>12</v>
      </c>
      <c r="GL33" s="57">
        <f t="shared" si="121"/>
        <v>11</v>
      </c>
      <c r="GM33" s="75">
        <f t="shared" si="122"/>
        <v>8</v>
      </c>
      <c r="GN33" s="58">
        <f t="shared" si="123"/>
        <v>2</v>
      </c>
      <c r="GO33" s="58">
        <f t="shared" si="124"/>
        <v>1</v>
      </c>
      <c r="GP33" s="59">
        <f t="shared" si="125"/>
        <v>0</v>
      </c>
      <c r="GQ33" s="60">
        <v>7</v>
      </c>
      <c r="GR33" s="57">
        <v>18</v>
      </c>
      <c r="GS33" s="56" t="s">
        <v>57</v>
      </c>
      <c r="GT33" s="57">
        <f t="shared" si="126"/>
        <v>11</v>
      </c>
      <c r="GU33" s="57">
        <f t="shared" si="127"/>
        <v>10</v>
      </c>
      <c r="GV33" s="75">
        <f t="shared" si="128"/>
        <v>8</v>
      </c>
      <c r="GW33" s="58">
        <f t="shared" si="129"/>
        <v>2</v>
      </c>
      <c r="GX33" s="58">
        <f t="shared" si="130"/>
        <v>0</v>
      </c>
      <c r="GY33" s="59">
        <f t="shared" si="131"/>
        <v>0</v>
      </c>
      <c r="GZ33" s="60">
        <v>0</v>
      </c>
      <c r="HA33" s="57">
        <v>0</v>
      </c>
      <c r="HB33" s="56" t="s">
        <v>58</v>
      </c>
      <c r="HC33" s="57">
        <f t="shared" si="132"/>
        <v>0</v>
      </c>
      <c r="HD33" s="57">
        <f t="shared" si="133"/>
        <v>0</v>
      </c>
      <c r="HE33" s="75">
        <f t="shared" si="134"/>
        <v>0</v>
      </c>
      <c r="HF33" s="58">
        <f t="shared" si="135"/>
        <v>0</v>
      </c>
      <c r="HG33" s="58">
        <f t="shared" si="136"/>
        <v>0</v>
      </c>
      <c r="HH33" s="59">
        <f t="shared" si="137"/>
        <v>0</v>
      </c>
      <c r="HI33" s="60">
        <v>7</v>
      </c>
      <c r="HJ33" s="57">
        <v>19</v>
      </c>
      <c r="HK33" s="56" t="s">
        <v>57</v>
      </c>
      <c r="HL33" s="57">
        <f t="shared" si="138"/>
        <v>12</v>
      </c>
      <c r="HM33" s="57">
        <f t="shared" si="139"/>
        <v>11</v>
      </c>
      <c r="HN33" s="75">
        <f t="shared" si="140"/>
        <v>8</v>
      </c>
      <c r="HO33" s="58">
        <f t="shared" si="141"/>
        <v>2</v>
      </c>
      <c r="HP33" s="58">
        <f t="shared" si="142"/>
        <v>1</v>
      </c>
      <c r="HQ33" s="59">
        <f t="shared" si="143"/>
        <v>0</v>
      </c>
      <c r="HR33" s="60">
        <v>7</v>
      </c>
      <c r="HS33" s="57">
        <v>19</v>
      </c>
      <c r="HT33" s="56" t="s">
        <v>57</v>
      </c>
      <c r="HU33" s="57">
        <f t="shared" si="144"/>
        <v>12</v>
      </c>
      <c r="HV33" s="57">
        <f t="shared" si="145"/>
        <v>11</v>
      </c>
      <c r="HW33" s="75">
        <f t="shared" si="146"/>
        <v>8</v>
      </c>
      <c r="HX33" s="58">
        <f t="shared" si="147"/>
        <v>2</v>
      </c>
      <c r="HY33" s="58">
        <f t="shared" si="148"/>
        <v>1</v>
      </c>
      <c r="HZ33" s="59">
        <f t="shared" si="149"/>
        <v>0</v>
      </c>
      <c r="IA33" s="60">
        <v>7</v>
      </c>
      <c r="IB33" s="57">
        <v>19</v>
      </c>
      <c r="IC33" s="56" t="s">
        <v>57</v>
      </c>
      <c r="ID33" s="57">
        <f t="shared" si="150"/>
        <v>12</v>
      </c>
      <c r="IE33" s="57">
        <f t="shared" si="151"/>
        <v>11</v>
      </c>
      <c r="IF33" s="75">
        <f t="shared" si="152"/>
        <v>8</v>
      </c>
      <c r="IG33" s="58">
        <f t="shared" si="153"/>
        <v>2</v>
      </c>
      <c r="IH33" s="58">
        <f t="shared" si="154"/>
        <v>1</v>
      </c>
      <c r="II33" s="59">
        <f t="shared" si="155"/>
        <v>0</v>
      </c>
      <c r="IJ33" s="60">
        <v>7</v>
      </c>
      <c r="IK33" s="57">
        <v>19</v>
      </c>
      <c r="IL33" s="56" t="s">
        <v>57</v>
      </c>
      <c r="IM33" s="57">
        <f t="shared" si="156"/>
        <v>12</v>
      </c>
      <c r="IN33" s="57">
        <f t="shared" si="157"/>
        <v>11</v>
      </c>
      <c r="IO33" s="75">
        <f t="shared" si="158"/>
        <v>8</v>
      </c>
      <c r="IP33" s="58">
        <f t="shared" si="159"/>
        <v>2</v>
      </c>
      <c r="IQ33" s="58">
        <f t="shared" si="160"/>
        <v>1</v>
      </c>
      <c r="IR33" s="59">
        <f t="shared" si="161"/>
        <v>0</v>
      </c>
      <c r="IS33" s="60">
        <v>7</v>
      </c>
      <c r="IT33" s="57">
        <v>19</v>
      </c>
      <c r="IU33" s="56" t="s">
        <v>57</v>
      </c>
      <c r="IV33" s="57">
        <f t="shared" si="162"/>
        <v>12</v>
      </c>
      <c r="IW33" s="57">
        <f t="shared" si="163"/>
        <v>11</v>
      </c>
      <c r="IX33" s="75">
        <f t="shared" si="164"/>
        <v>8</v>
      </c>
      <c r="IY33" s="58">
        <f t="shared" si="165"/>
        <v>2</v>
      </c>
      <c r="IZ33" s="58">
        <f t="shared" si="166"/>
        <v>1</v>
      </c>
      <c r="JA33" s="59">
        <f t="shared" si="167"/>
        <v>0</v>
      </c>
      <c r="JB33" s="60">
        <v>7</v>
      </c>
      <c r="JC33" s="57">
        <v>18</v>
      </c>
      <c r="JD33" s="56" t="s">
        <v>57</v>
      </c>
      <c r="JE33" s="57">
        <f t="shared" si="168"/>
        <v>11</v>
      </c>
      <c r="JF33" s="57">
        <f t="shared" si="169"/>
        <v>10</v>
      </c>
      <c r="JG33" s="75">
        <f t="shared" si="170"/>
        <v>8</v>
      </c>
      <c r="JH33" s="58">
        <f t="shared" si="171"/>
        <v>2</v>
      </c>
      <c r="JI33" s="58">
        <f t="shared" si="172"/>
        <v>0</v>
      </c>
      <c r="JJ33" s="59">
        <f t="shared" si="173"/>
        <v>0</v>
      </c>
      <c r="JK33" s="60">
        <v>0</v>
      </c>
      <c r="JL33" s="76">
        <v>0</v>
      </c>
      <c r="JM33" s="56" t="s">
        <v>58</v>
      </c>
      <c r="JN33" s="57">
        <f t="shared" si="174"/>
        <v>0</v>
      </c>
      <c r="JO33" s="57">
        <f t="shared" si="175"/>
        <v>0</v>
      </c>
      <c r="JP33" s="75">
        <f t="shared" si="176"/>
        <v>0</v>
      </c>
      <c r="JQ33" s="58">
        <f t="shared" si="177"/>
        <v>0</v>
      </c>
      <c r="JR33" s="58">
        <f t="shared" si="178"/>
        <v>0</v>
      </c>
      <c r="JS33" s="59">
        <f t="shared" si="179"/>
        <v>0</v>
      </c>
      <c r="JT33" s="60">
        <v>7</v>
      </c>
      <c r="JU33" s="57">
        <v>18</v>
      </c>
      <c r="JV33" s="56" t="s">
        <v>57</v>
      </c>
      <c r="JW33" s="57">
        <f t="shared" si="180"/>
        <v>11</v>
      </c>
      <c r="JX33" s="57">
        <f t="shared" si="181"/>
        <v>10</v>
      </c>
      <c r="JY33" s="75">
        <f t="shared" si="182"/>
        <v>8</v>
      </c>
      <c r="JZ33" s="58">
        <f t="shared" si="183"/>
        <v>2</v>
      </c>
      <c r="KA33" s="58">
        <f t="shared" si="184"/>
        <v>0</v>
      </c>
      <c r="KB33" s="59">
        <f t="shared" si="185"/>
        <v>0</v>
      </c>
      <c r="KC33" s="60">
        <v>7</v>
      </c>
      <c r="KD33" s="76">
        <v>16</v>
      </c>
      <c r="KE33" s="56" t="s">
        <v>57</v>
      </c>
      <c r="KF33" s="57">
        <f t="shared" si="186"/>
        <v>9</v>
      </c>
      <c r="KG33" s="57">
        <f t="shared" si="187"/>
        <v>8</v>
      </c>
      <c r="KH33" s="75">
        <f t="shared" si="188"/>
        <v>8</v>
      </c>
      <c r="KI33" s="58">
        <f t="shared" si="189"/>
        <v>0</v>
      </c>
      <c r="KJ33" s="58">
        <f t="shared" si="190"/>
        <v>0</v>
      </c>
      <c r="KK33" s="59">
        <f t="shared" si="191"/>
        <v>0</v>
      </c>
      <c r="KL33" s="60">
        <v>7</v>
      </c>
      <c r="KM33" s="76">
        <v>16</v>
      </c>
      <c r="KN33" s="56" t="s">
        <v>57</v>
      </c>
      <c r="KO33" s="57">
        <f t="shared" si="192"/>
        <v>9</v>
      </c>
      <c r="KP33" s="57">
        <f t="shared" si="193"/>
        <v>8</v>
      </c>
      <c r="KQ33" s="75">
        <f t="shared" si="194"/>
        <v>8</v>
      </c>
      <c r="KR33" s="58">
        <f t="shared" si="195"/>
        <v>0</v>
      </c>
      <c r="KS33" s="58">
        <f t="shared" si="196"/>
        <v>0</v>
      </c>
      <c r="KT33" s="59">
        <f t="shared" si="197"/>
        <v>0</v>
      </c>
      <c r="KU33" s="60">
        <v>7</v>
      </c>
      <c r="KV33" s="76">
        <v>16</v>
      </c>
      <c r="KW33" s="56" t="s">
        <v>57</v>
      </c>
      <c r="KX33" s="57">
        <f t="shared" si="198"/>
        <v>9</v>
      </c>
      <c r="KY33" s="57">
        <f t="shared" si="199"/>
        <v>8</v>
      </c>
      <c r="KZ33" s="75">
        <f t="shared" si="200"/>
        <v>8</v>
      </c>
      <c r="LA33" s="58">
        <f t="shared" si="201"/>
        <v>0</v>
      </c>
      <c r="LB33" s="58">
        <f t="shared" si="202"/>
        <v>0</v>
      </c>
      <c r="LC33" s="59">
        <f t="shared" si="203"/>
        <v>0</v>
      </c>
      <c r="LD33" s="60">
        <v>7</v>
      </c>
      <c r="LE33" s="76">
        <v>16</v>
      </c>
      <c r="LF33" s="56" t="s">
        <v>57</v>
      </c>
      <c r="LG33" s="57">
        <f t="shared" si="204"/>
        <v>9</v>
      </c>
      <c r="LH33" s="57">
        <f t="shared" si="205"/>
        <v>8</v>
      </c>
      <c r="LI33" s="75">
        <f t="shared" si="206"/>
        <v>8</v>
      </c>
      <c r="LJ33" s="58">
        <f t="shared" si="207"/>
        <v>0</v>
      </c>
      <c r="LK33" s="58">
        <f t="shared" si="208"/>
        <v>0</v>
      </c>
      <c r="LL33" s="59">
        <f t="shared" si="209"/>
        <v>0</v>
      </c>
      <c r="LM33" s="60">
        <v>7</v>
      </c>
      <c r="LN33" s="76">
        <v>16</v>
      </c>
      <c r="LO33" s="56" t="s">
        <v>57</v>
      </c>
      <c r="LP33" s="57">
        <f t="shared" si="210"/>
        <v>9</v>
      </c>
      <c r="LQ33" s="57">
        <f t="shared" si="211"/>
        <v>8</v>
      </c>
      <c r="LR33" s="75">
        <f t="shared" si="212"/>
        <v>8</v>
      </c>
      <c r="LS33" s="58">
        <f t="shared" si="213"/>
        <v>0</v>
      </c>
      <c r="LT33" s="58">
        <f t="shared" si="214"/>
        <v>0</v>
      </c>
      <c r="LU33" s="59">
        <f t="shared" si="215"/>
        <v>0</v>
      </c>
      <c r="LV33" s="60">
        <v>7</v>
      </c>
      <c r="LW33" s="76">
        <v>16</v>
      </c>
      <c r="LX33" s="56" t="s">
        <v>57</v>
      </c>
      <c r="LY33" s="57">
        <f t="shared" si="216"/>
        <v>9</v>
      </c>
      <c r="LZ33" s="57">
        <f t="shared" si="217"/>
        <v>8</v>
      </c>
      <c r="MA33" s="75">
        <f t="shared" si="218"/>
        <v>8</v>
      </c>
      <c r="MB33" s="58">
        <f t="shared" si="219"/>
        <v>0</v>
      </c>
      <c r="MC33" s="58">
        <f t="shared" si="220"/>
        <v>0</v>
      </c>
      <c r="MD33" s="59">
        <f t="shared" si="221"/>
        <v>0</v>
      </c>
      <c r="ME33" s="60">
        <v>7</v>
      </c>
      <c r="MF33" s="76">
        <v>16</v>
      </c>
      <c r="MG33" s="56" t="s">
        <v>57</v>
      </c>
      <c r="MH33" s="57">
        <f t="shared" si="222"/>
        <v>9</v>
      </c>
      <c r="MI33" s="57">
        <f t="shared" si="223"/>
        <v>8</v>
      </c>
      <c r="MJ33" s="75">
        <f t="shared" si="224"/>
        <v>8</v>
      </c>
      <c r="MK33" s="58">
        <f t="shared" si="225"/>
        <v>0</v>
      </c>
      <c r="ML33" s="58">
        <f t="shared" si="226"/>
        <v>0</v>
      </c>
      <c r="MM33" s="59">
        <f t="shared" si="227"/>
        <v>0</v>
      </c>
      <c r="MN33" s="60">
        <v>7</v>
      </c>
      <c r="MO33" s="76">
        <v>16</v>
      </c>
      <c r="MP33" s="56" t="s">
        <v>57</v>
      </c>
      <c r="MQ33" s="57">
        <f t="shared" si="228"/>
        <v>9</v>
      </c>
      <c r="MR33" s="57">
        <f t="shared" si="229"/>
        <v>8</v>
      </c>
      <c r="MS33" s="75">
        <f t="shared" si="230"/>
        <v>8</v>
      </c>
      <c r="MT33" s="58">
        <f t="shared" si="231"/>
        <v>0</v>
      </c>
      <c r="MU33" s="58">
        <f t="shared" si="232"/>
        <v>0</v>
      </c>
      <c r="MV33" s="59">
        <f t="shared" si="233"/>
        <v>0</v>
      </c>
      <c r="MW33" s="60">
        <v>7</v>
      </c>
      <c r="MX33" s="76">
        <v>16</v>
      </c>
      <c r="MY33" s="56" t="s">
        <v>57</v>
      </c>
      <c r="MZ33" s="57">
        <f t="shared" si="234"/>
        <v>9</v>
      </c>
      <c r="NA33" s="57">
        <f t="shared" si="235"/>
        <v>8</v>
      </c>
      <c r="NB33" s="75">
        <f t="shared" si="236"/>
        <v>8</v>
      </c>
      <c r="NC33" s="58">
        <f t="shared" si="237"/>
        <v>0</v>
      </c>
      <c r="ND33" s="58">
        <f t="shared" si="238"/>
        <v>0</v>
      </c>
      <c r="NE33" s="59">
        <f t="shared" si="239"/>
        <v>0</v>
      </c>
      <c r="NF33" s="60">
        <v>7</v>
      </c>
      <c r="NG33" s="76">
        <v>16</v>
      </c>
      <c r="NH33" s="56" t="s">
        <v>57</v>
      </c>
      <c r="NI33" s="57">
        <f t="shared" si="240"/>
        <v>9</v>
      </c>
      <c r="NJ33" s="57">
        <f t="shared" si="241"/>
        <v>8</v>
      </c>
      <c r="NK33" s="75">
        <f t="shared" si="242"/>
        <v>8</v>
      </c>
      <c r="NL33" s="58">
        <f t="shared" si="243"/>
        <v>0</v>
      </c>
      <c r="NM33" s="58">
        <f t="shared" si="244"/>
        <v>0</v>
      </c>
      <c r="NN33" s="59">
        <f t="shared" si="245"/>
        <v>0</v>
      </c>
      <c r="NO33" s="60">
        <v>7</v>
      </c>
      <c r="NP33" s="76">
        <v>16</v>
      </c>
      <c r="NQ33" s="56" t="s">
        <v>57</v>
      </c>
      <c r="NR33" s="57">
        <f t="shared" si="246"/>
        <v>9</v>
      </c>
      <c r="NS33" s="57">
        <f t="shared" si="247"/>
        <v>8</v>
      </c>
      <c r="NT33" s="75">
        <f t="shared" si="248"/>
        <v>8</v>
      </c>
      <c r="NU33" s="58">
        <f t="shared" si="249"/>
        <v>0</v>
      </c>
      <c r="NV33" s="58">
        <f t="shared" si="250"/>
        <v>0</v>
      </c>
      <c r="NW33" s="59">
        <f t="shared" si="251"/>
        <v>0</v>
      </c>
      <c r="NX33" s="60">
        <v>7</v>
      </c>
      <c r="NY33" s="76">
        <v>16</v>
      </c>
      <c r="NZ33" s="56" t="s">
        <v>57</v>
      </c>
      <c r="OA33" s="57">
        <f t="shared" si="252"/>
        <v>9</v>
      </c>
      <c r="OB33" s="57">
        <f t="shared" si="253"/>
        <v>8</v>
      </c>
      <c r="OC33" s="75">
        <f t="shared" si="254"/>
        <v>8</v>
      </c>
      <c r="OD33" s="58">
        <f t="shared" si="255"/>
        <v>0</v>
      </c>
      <c r="OE33" s="58">
        <f t="shared" si="256"/>
        <v>0</v>
      </c>
      <c r="OF33" s="59">
        <f t="shared" si="257"/>
        <v>0</v>
      </c>
      <c r="OG33" s="60">
        <v>0</v>
      </c>
      <c r="OH33" s="76">
        <v>0</v>
      </c>
      <c r="OI33" s="56" t="s">
        <v>58</v>
      </c>
      <c r="OJ33" s="57">
        <f t="shared" si="258"/>
        <v>0</v>
      </c>
      <c r="OK33" s="57">
        <f t="shared" si="259"/>
        <v>0</v>
      </c>
      <c r="OL33" s="75">
        <f t="shared" si="260"/>
        <v>0</v>
      </c>
      <c r="OM33" s="58">
        <f t="shared" si="261"/>
        <v>0</v>
      </c>
      <c r="ON33" s="58">
        <f t="shared" si="262"/>
        <v>0</v>
      </c>
      <c r="OO33" s="59">
        <f t="shared" si="263"/>
        <v>0</v>
      </c>
      <c r="OP33" s="60">
        <v>7</v>
      </c>
      <c r="OQ33" s="76">
        <v>16</v>
      </c>
      <c r="OR33" s="56" t="s">
        <v>57</v>
      </c>
      <c r="OS33" s="57">
        <f t="shared" si="264"/>
        <v>9</v>
      </c>
      <c r="OT33" s="57">
        <f t="shared" si="265"/>
        <v>8</v>
      </c>
      <c r="OU33" s="75">
        <f t="shared" si="266"/>
        <v>8</v>
      </c>
      <c r="OV33" s="58">
        <f t="shared" si="267"/>
        <v>0</v>
      </c>
      <c r="OW33" s="58">
        <f t="shared" si="268"/>
        <v>0</v>
      </c>
      <c r="OX33" s="59">
        <f t="shared" si="269"/>
        <v>0</v>
      </c>
      <c r="OY33" s="60">
        <v>0</v>
      </c>
      <c r="OZ33" s="76">
        <v>0</v>
      </c>
      <c r="PA33" s="56" t="s">
        <v>59</v>
      </c>
      <c r="PB33" s="57">
        <f t="shared" si="270"/>
        <v>0</v>
      </c>
      <c r="PC33" s="57">
        <f t="shared" si="271"/>
        <v>0</v>
      </c>
      <c r="PD33" s="75">
        <f t="shared" si="272"/>
        <v>0</v>
      </c>
      <c r="PE33" s="58">
        <f t="shared" si="273"/>
        <v>0</v>
      </c>
      <c r="PF33" s="58">
        <f t="shared" si="274"/>
        <v>0</v>
      </c>
      <c r="PG33" s="59">
        <f t="shared" si="275"/>
        <v>0</v>
      </c>
      <c r="PH33" s="60">
        <v>7</v>
      </c>
      <c r="PI33" s="76">
        <v>16</v>
      </c>
      <c r="PJ33" s="56" t="s">
        <v>57</v>
      </c>
      <c r="PK33" s="57">
        <f t="shared" si="276"/>
        <v>9</v>
      </c>
      <c r="PL33" s="57">
        <f t="shared" si="277"/>
        <v>8</v>
      </c>
      <c r="PM33" s="75">
        <f t="shared" si="278"/>
        <v>8</v>
      </c>
      <c r="PN33" s="58">
        <f t="shared" si="279"/>
        <v>0</v>
      </c>
      <c r="PO33" s="58">
        <f t="shared" si="280"/>
        <v>0</v>
      </c>
      <c r="PP33" s="59">
        <f t="shared" si="281"/>
        <v>0</v>
      </c>
      <c r="PQ33" s="77"/>
      <c r="PR33" s="87">
        <f t="shared" si="282"/>
        <v>26</v>
      </c>
      <c r="PS33" s="88">
        <f t="shared" si="283"/>
        <v>3</v>
      </c>
      <c r="PT33" s="88">
        <f t="shared" si="284"/>
        <v>1</v>
      </c>
      <c r="PU33" s="89">
        <f t="shared" si="285"/>
        <v>30</v>
      </c>
      <c r="PV33" s="81">
        <f t="shared" si="286"/>
        <v>0</v>
      </c>
      <c r="PW33" s="90"/>
      <c r="PX33" s="90"/>
      <c r="PY33" s="81">
        <f t="shared" si="287"/>
        <v>0</v>
      </c>
      <c r="PZ33" s="90"/>
      <c r="QA33" s="90"/>
      <c r="QB33" s="83">
        <f t="shared" si="288"/>
        <v>0</v>
      </c>
      <c r="QC33" s="90"/>
      <c r="QD33" s="90"/>
      <c r="QE33" s="83">
        <f t="shared" si="289"/>
        <v>0</v>
      </c>
      <c r="QF33" s="90"/>
      <c r="QG33" s="90"/>
      <c r="QH33" s="83">
        <f t="shared" si="290"/>
        <v>0</v>
      </c>
      <c r="QI33" s="90"/>
      <c r="QJ33" s="90"/>
      <c r="QK33" s="83">
        <f t="shared" si="291"/>
        <v>0</v>
      </c>
      <c r="QL33" s="90"/>
      <c r="QM33" s="90"/>
      <c r="QN33" s="83">
        <f t="shared" si="292"/>
        <v>0</v>
      </c>
      <c r="QO33" s="90"/>
      <c r="QP33" s="90"/>
      <c r="QQ33" s="90">
        <f t="shared" si="293"/>
        <v>30</v>
      </c>
      <c r="QR33" s="90"/>
      <c r="QS33" s="91">
        <f t="shared" si="294"/>
        <v>24</v>
      </c>
      <c r="QT33" s="91">
        <f t="shared" si="295"/>
        <v>9</v>
      </c>
      <c r="QU33" s="91"/>
      <c r="QV33" s="92"/>
      <c r="QW33" s="92"/>
      <c r="QX33" s="92"/>
      <c r="QY33" s="92"/>
      <c r="QZ33" s="92"/>
      <c r="RA33" s="92"/>
      <c r="RB33" s="92"/>
      <c r="RC33" s="92"/>
      <c r="RD33" s="92"/>
      <c r="RE33" s="92"/>
      <c r="RF33" s="92"/>
      <c r="RG33" s="93">
        <v>1</v>
      </c>
    </row>
    <row r="34" spans="1:475" s="68" customFormat="1" ht="15.9" customHeight="1">
      <c r="A34" s="46">
        <f t="shared" si="296"/>
        <v>25</v>
      </c>
      <c r="B34" s="47" t="s">
        <v>108</v>
      </c>
      <c r="C34" s="74"/>
      <c r="D34" s="50" t="s">
        <v>53</v>
      </c>
      <c r="E34" s="50" t="s">
        <v>109</v>
      </c>
      <c r="F34" s="50" t="s">
        <v>55</v>
      </c>
      <c r="G34" s="51">
        <v>44319</v>
      </c>
      <c r="H34" s="51">
        <v>44326</v>
      </c>
      <c r="I34" s="51"/>
      <c r="J34" s="60">
        <v>7</v>
      </c>
      <c r="K34" s="57">
        <v>18</v>
      </c>
      <c r="L34" s="56" t="s">
        <v>57</v>
      </c>
      <c r="M34" s="57">
        <f t="shared" si="0"/>
        <v>11</v>
      </c>
      <c r="N34" s="57">
        <f t="shared" si="1"/>
        <v>10</v>
      </c>
      <c r="O34" s="75">
        <f t="shared" si="2"/>
        <v>8</v>
      </c>
      <c r="P34" s="58">
        <f t="shared" si="3"/>
        <v>2</v>
      </c>
      <c r="Q34" s="58">
        <f t="shared" si="4"/>
        <v>0</v>
      </c>
      <c r="R34" s="59">
        <f t="shared" si="5"/>
        <v>0</v>
      </c>
      <c r="S34" s="60">
        <v>0</v>
      </c>
      <c r="T34" s="57">
        <v>0</v>
      </c>
      <c r="U34" s="56" t="s">
        <v>58</v>
      </c>
      <c r="V34" s="57">
        <f t="shared" si="6"/>
        <v>0</v>
      </c>
      <c r="W34" s="57">
        <f t="shared" si="7"/>
        <v>0</v>
      </c>
      <c r="X34" s="75">
        <f t="shared" si="8"/>
        <v>0</v>
      </c>
      <c r="Y34" s="58">
        <f t="shared" si="9"/>
        <v>0</v>
      </c>
      <c r="Z34" s="58">
        <f t="shared" si="10"/>
        <v>0</v>
      </c>
      <c r="AA34" s="59">
        <f t="shared" si="11"/>
        <v>0</v>
      </c>
      <c r="AB34" s="60">
        <v>0</v>
      </c>
      <c r="AC34" s="57">
        <v>0</v>
      </c>
      <c r="AD34" s="56" t="s">
        <v>67</v>
      </c>
      <c r="AE34" s="57">
        <f t="shared" si="12"/>
        <v>0</v>
      </c>
      <c r="AF34" s="57">
        <f t="shared" si="13"/>
        <v>0</v>
      </c>
      <c r="AG34" s="75">
        <f t="shared" si="14"/>
        <v>0</v>
      </c>
      <c r="AH34" s="58">
        <f t="shared" si="15"/>
        <v>0</v>
      </c>
      <c r="AI34" s="58">
        <f t="shared" si="16"/>
        <v>0</v>
      </c>
      <c r="AJ34" s="59">
        <f t="shared" si="17"/>
        <v>0</v>
      </c>
      <c r="AK34" s="60">
        <v>7</v>
      </c>
      <c r="AL34" s="57">
        <v>19</v>
      </c>
      <c r="AM34" s="56" t="s">
        <v>57</v>
      </c>
      <c r="AN34" s="57">
        <f t="shared" si="18"/>
        <v>12</v>
      </c>
      <c r="AO34" s="57">
        <f t="shared" si="19"/>
        <v>11</v>
      </c>
      <c r="AP34" s="58">
        <f t="shared" si="20"/>
        <v>8</v>
      </c>
      <c r="AQ34" s="58">
        <f t="shared" si="21"/>
        <v>2</v>
      </c>
      <c r="AR34" s="58">
        <f t="shared" si="22"/>
        <v>1</v>
      </c>
      <c r="AS34" s="59">
        <f t="shared" si="23"/>
        <v>0</v>
      </c>
      <c r="AT34" s="60">
        <v>7</v>
      </c>
      <c r="AU34" s="57">
        <v>19</v>
      </c>
      <c r="AV34" s="56" t="s">
        <v>57</v>
      </c>
      <c r="AW34" s="57">
        <f t="shared" si="24"/>
        <v>12</v>
      </c>
      <c r="AX34" s="57">
        <f t="shared" si="25"/>
        <v>11</v>
      </c>
      <c r="AY34" s="58">
        <f t="shared" si="26"/>
        <v>8</v>
      </c>
      <c r="AZ34" s="58">
        <f t="shared" si="27"/>
        <v>2</v>
      </c>
      <c r="BA34" s="58">
        <f t="shared" si="28"/>
        <v>1</v>
      </c>
      <c r="BB34" s="59">
        <f t="shared" si="29"/>
        <v>0</v>
      </c>
      <c r="BC34" s="60">
        <v>7</v>
      </c>
      <c r="BD34" s="57">
        <v>19</v>
      </c>
      <c r="BE34" s="56" t="s">
        <v>57</v>
      </c>
      <c r="BF34" s="57">
        <f t="shared" si="30"/>
        <v>12</v>
      </c>
      <c r="BG34" s="57">
        <f t="shared" si="31"/>
        <v>11</v>
      </c>
      <c r="BH34" s="75">
        <f t="shared" si="32"/>
        <v>8</v>
      </c>
      <c r="BI34" s="58">
        <f t="shared" si="33"/>
        <v>2</v>
      </c>
      <c r="BJ34" s="58">
        <f t="shared" si="34"/>
        <v>1</v>
      </c>
      <c r="BK34" s="59">
        <f t="shared" si="35"/>
        <v>0</v>
      </c>
      <c r="BL34" s="60">
        <v>7</v>
      </c>
      <c r="BM34" s="57">
        <v>19</v>
      </c>
      <c r="BN34" s="56" t="s">
        <v>57</v>
      </c>
      <c r="BO34" s="57">
        <f t="shared" si="36"/>
        <v>12</v>
      </c>
      <c r="BP34" s="57">
        <f t="shared" si="37"/>
        <v>11</v>
      </c>
      <c r="BQ34" s="75">
        <f t="shared" si="38"/>
        <v>8</v>
      </c>
      <c r="BR34" s="58">
        <f t="shared" si="39"/>
        <v>2</v>
      </c>
      <c r="BS34" s="58">
        <f t="shared" si="40"/>
        <v>1</v>
      </c>
      <c r="BT34" s="59">
        <f t="shared" si="41"/>
        <v>0</v>
      </c>
      <c r="BU34" s="60">
        <v>7</v>
      </c>
      <c r="BV34" s="57">
        <v>18</v>
      </c>
      <c r="BW34" s="56" t="s">
        <v>57</v>
      </c>
      <c r="BX34" s="57">
        <f t="shared" si="42"/>
        <v>11</v>
      </c>
      <c r="BY34" s="57">
        <f t="shared" si="43"/>
        <v>10</v>
      </c>
      <c r="BZ34" s="75">
        <f t="shared" si="44"/>
        <v>8</v>
      </c>
      <c r="CA34" s="58">
        <f t="shared" si="45"/>
        <v>2</v>
      </c>
      <c r="CB34" s="58">
        <f t="shared" si="46"/>
        <v>0</v>
      </c>
      <c r="CC34" s="59">
        <f t="shared" si="47"/>
        <v>0</v>
      </c>
      <c r="CD34" s="60">
        <v>0</v>
      </c>
      <c r="CE34" s="57">
        <v>0</v>
      </c>
      <c r="CF34" s="56" t="s">
        <v>58</v>
      </c>
      <c r="CG34" s="57">
        <f t="shared" si="48"/>
        <v>0</v>
      </c>
      <c r="CH34" s="57">
        <f t="shared" si="49"/>
        <v>0</v>
      </c>
      <c r="CI34" s="75">
        <f t="shared" si="50"/>
        <v>0</v>
      </c>
      <c r="CJ34" s="58">
        <f t="shared" si="51"/>
        <v>0</v>
      </c>
      <c r="CK34" s="58">
        <f t="shared" si="52"/>
        <v>0</v>
      </c>
      <c r="CL34" s="59">
        <f t="shared" si="53"/>
        <v>0</v>
      </c>
      <c r="CM34" s="60">
        <v>7</v>
      </c>
      <c r="CN34" s="57">
        <v>19</v>
      </c>
      <c r="CO34" s="56" t="s">
        <v>57</v>
      </c>
      <c r="CP34" s="57">
        <f t="shared" si="54"/>
        <v>12</v>
      </c>
      <c r="CQ34" s="57">
        <f t="shared" si="55"/>
        <v>11</v>
      </c>
      <c r="CR34" s="75">
        <f t="shared" si="56"/>
        <v>8</v>
      </c>
      <c r="CS34" s="58">
        <f t="shared" si="57"/>
        <v>2</v>
      </c>
      <c r="CT34" s="58">
        <f t="shared" si="58"/>
        <v>1</v>
      </c>
      <c r="CU34" s="59">
        <f t="shared" si="59"/>
        <v>0</v>
      </c>
      <c r="CV34" s="60">
        <v>7</v>
      </c>
      <c r="CW34" s="57">
        <v>19</v>
      </c>
      <c r="CX34" s="56" t="s">
        <v>57</v>
      </c>
      <c r="CY34" s="57">
        <f t="shared" si="60"/>
        <v>12</v>
      </c>
      <c r="CZ34" s="57">
        <f t="shared" si="61"/>
        <v>11</v>
      </c>
      <c r="DA34" s="58">
        <f t="shared" si="62"/>
        <v>8</v>
      </c>
      <c r="DB34" s="58">
        <f t="shared" si="63"/>
        <v>2</v>
      </c>
      <c r="DC34" s="58">
        <f t="shared" si="64"/>
        <v>1</v>
      </c>
      <c r="DD34" s="59">
        <f t="shared" si="65"/>
        <v>0</v>
      </c>
      <c r="DE34" s="60">
        <v>7</v>
      </c>
      <c r="DF34" s="57">
        <v>19</v>
      </c>
      <c r="DG34" s="56" t="s">
        <v>57</v>
      </c>
      <c r="DH34" s="57">
        <f t="shared" si="66"/>
        <v>12</v>
      </c>
      <c r="DI34" s="57">
        <f t="shared" si="67"/>
        <v>11</v>
      </c>
      <c r="DJ34" s="58">
        <f t="shared" si="68"/>
        <v>8</v>
      </c>
      <c r="DK34" s="58">
        <f t="shared" si="69"/>
        <v>2</v>
      </c>
      <c r="DL34" s="58">
        <f t="shared" si="70"/>
        <v>1</v>
      </c>
      <c r="DM34" s="59">
        <f t="shared" si="71"/>
        <v>0</v>
      </c>
      <c r="DN34" s="60">
        <v>7</v>
      </c>
      <c r="DO34" s="57">
        <v>19</v>
      </c>
      <c r="DP34" s="56" t="s">
        <v>57</v>
      </c>
      <c r="DQ34" s="57">
        <f t="shared" si="72"/>
        <v>12</v>
      </c>
      <c r="DR34" s="57">
        <f t="shared" si="73"/>
        <v>11</v>
      </c>
      <c r="DS34" s="75">
        <f t="shared" si="74"/>
        <v>8</v>
      </c>
      <c r="DT34" s="58">
        <f t="shared" si="75"/>
        <v>2</v>
      </c>
      <c r="DU34" s="58">
        <f t="shared" si="76"/>
        <v>1</v>
      </c>
      <c r="DV34" s="59">
        <f t="shared" si="77"/>
        <v>0</v>
      </c>
      <c r="DW34" s="60">
        <v>7</v>
      </c>
      <c r="DX34" s="57">
        <v>19</v>
      </c>
      <c r="DY34" s="56" t="s">
        <v>57</v>
      </c>
      <c r="DZ34" s="57">
        <f t="shared" si="78"/>
        <v>12</v>
      </c>
      <c r="EA34" s="57">
        <f t="shared" si="79"/>
        <v>11</v>
      </c>
      <c r="EB34" s="75">
        <f t="shared" si="80"/>
        <v>8</v>
      </c>
      <c r="EC34" s="58">
        <f t="shared" si="81"/>
        <v>2</v>
      </c>
      <c r="ED34" s="58">
        <f t="shared" si="82"/>
        <v>1</v>
      </c>
      <c r="EE34" s="59">
        <f t="shared" si="83"/>
        <v>0</v>
      </c>
      <c r="EF34" s="60">
        <v>0</v>
      </c>
      <c r="EG34" s="57">
        <v>0</v>
      </c>
      <c r="EH34" s="56" t="s">
        <v>67</v>
      </c>
      <c r="EI34" s="57">
        <f t="shared" si="84"/>
        <v>0</v>
      </c>
      <c r="EJ34" s="57">
        <f t="shared" si="85"/>
        <v>0</v>
      </c>
      <c r="EK34" s="75">
        <f t="shared" si="86"/>
        <v>0</v>
      </c>
      <c r="EL34" s="58">
        <f t="shared" si="87"/>
        <v>0</v>
      </c>
      <c r="EM34" s="58">
        <f t="shared" si="88"/>
        <v>0</v>
      </c>
      <c r="EN34" s="59">
        <f t="shared" si="89"/>
        <v>0</v>
      </c>
      <c r="EO34" s="60">
        <v>0</v>
      </c>
      <c r="EP34" s="57">
        <v>0</v>
      </c>
      <c r="EQ34" s="56" t="s">
        <v>67</v>
      </c>
      <c r="ER34" s="57">
        <f t="shared" si="90"/>
        <v>0</v>
      </c>
      <c r="ES34" s="57">
        <f t="shared" si="91"/>
        <v>0</v>
      </c>
      <c r="ET34" s="75">
        <f t="shared" si="92"/>
        <v>0</v>
      </c>
      <c r="EU34" s="58">
        <f t="shared" si="93"/>
        <v>0</v>
      </c>
      <c r="EV34" s="58">
        <f t="shared" si="94"/>
        <v>0</v>
      </c>
      <c r="EW34" s="59">
        <f t="shared" si="95"/>
        <v>0</v>
      </c>
      <c r="EX34" s="60">
        <v>0</v>
      </c>
      <c r="EY34" s="57">
        <v>0</v>
      </c>
      <c r="EZ34" s="56" t="s">
        <v>67</v>
      </c>
      <c r="FA34" s="57">
        <f t="shared" si="96"/>
        <v>0</v>
      </c>
      <c r="FB34" s="57">
        <f t="shared" si="97"/>
        <v>0</v>
      </c>
      <c r="FC34" s="75">
        <f t="shared" si="98"/>
        <v>0</v>
      </c>
      <c r="FD34" s="58">
        <f t="shared" si="99"/>
        <v>0</v>
      </c>
      <c r="FE34" s="58">
        <f t="shared" si="100"/>
        <v>0</v>
      </c>
      <c r="FF34" s="59">
        <f t="shared" si="101"/>
        <v>0</v>
      </c>
      <c r="FG34" s="60">
        <v>0</v>
      </c>
      <c r="FH34" s="57">
        <v>0</v>
      </c>
      <c r="FI34" s="56" t="s">
        <v>67</v>
      </c>
      <c r="FJ34" s="57">
        <f t="shared" si="102"/>
        <v>0</v>
      </c>
      <c r="FK34" s="57">
        <f t="shared" si="103"/>
        <v>0</v>
      </c>
      <c r="FL34" s="75">
        <f t="shared" si="104"/>
        <v>0</v>
      </c>
      <c r="FM34" s="58">
        <f t="shared" si="105"/>
        <v>0</v>
      </c>
      <c r="FN34" s="58">
        <f t="shared" si="106"/>
        <v>0</v>
      </c>
      <c r="FO34" s="59">
        <f t="shared" si="107"/>
        <v>0</v>
      </c>
      <c r="FP34" s="60">
        <v>0</v>
      </c>
      <c r="FQ34" s="57">
        <v>0</v>
      </c>
      <c r="FR34" s="56" t="s">
        <v>67</v>
      </c>
      <c r="FS34" s="57">
        <f t="shared" si="108"/>
        <v>0</v>
      </c>
      <c r="FT34" s="57">
        <f t="shared" si="109"/>
        <v>0</v>
      </c>
      <c r="FU34" s="58">
        <f t="shared" si="110"/>
        <v>0</v>
      </c>
      <c r="FV34" s="58">
        <f t="shared" si="111"/>
        <v>0</v>
      </c>
      <c r="FW34" s="58">
        <f t="shared" si="112"/>
        <v>0</v>
      </c>
      <c r="FX34" s="59">
        <f t="shared" si="113"/>
        <v>0</v>
      </c>
      <c r="FY34" s="60">
        <v>0</v>
      </c>
      <c r="FZ34" s="57">
        <v>0</v>
      </c>
      <c r="GA34" s="56" t="s">
        <v>67</v>
      </c>
      <c r="GB34" s="57">
        <f t="shared" si="114"/>
        <v>0</v>
      </c>
      <c r="GC34" s="57">
        <f t="shared" si="115"/>
        <v>0</v>
      </c>
      <c r="GD34" s="75">
        <f t="shared" si="116"/>
        <v>0</v>
      </c>
      <c r="GE34" s="58">
        <f t="shared" si="117"/>
        <v>0</v>
      </c>
      <c r="GF34" s="58">
        <f t="shared" si="118"/>
        <v>0</v>
      </c>
      <c r="GG34" s="59">
        <f t="shared" si="119"/>
        <v>0</v>
      </c>
      <c r="GH34" s="60">
        <v>0</v>
      </c>
      <c r="GI34" s="57">
        <v>0</v>
      </c>
      <c r="GJ34" s="56" t="s">
        <v>67</v>
      </c>
      <c r="GK34" s="57">
        <f t="shared" si="120"/>
        <v>0</v>
      </c>
      <c r="GL34" s="57">
        <f t="shared" si="121"/>
        <v>0</v>
      </c>
      <c r="GM34" s="75">
        <f t="shared" si="122"/>
        <v>0</v>
      </c>
      <c r="GN34" s="58">
        <f t="shared" si="123"/>
        <v>0</v>
      </c>
      <c r="GO34" s="58">
        <f t="shared" si="124"/>
        <v>0</v>
      </c>
      <c r="GP34" s="59">
        <f t="shared" si="125"/>
        <v>0</v>
      </c>
      <c r="GQ34" s="60">
        <v>0</v>
      </c>
      <c r="GR34" s="57">
        <v>0</v>
      </c>
      <c r="GS34" s="56" t="s">
        <v>67</v>
      </c>
      <c r="GT34" s="57">
        <f t="shared" si="126"/>
        <v>0</v>
      </c>
      <c r="GU34" s="57">
        <f t="shared" si="127"/>
        <v>0</v>
      </c>
      <c r="GV34" s="75">
        <f t="shared" si="128"/>
        <v>0</v>
      </c>
      <c r="GW34" s="58">
        <f t="shared" si="129"/>
        <v>0</v>
      </c>
      <c r="GX34" s="58">
        <f t="shared" si="130"/>
        <v>0</v>
      </c>
      <c r="GY34" s="59">
        <f t="shared" si="131"/>
        <v>0</v>
      </c>
      <c r="GZ34" s="60">
        <v>0</v>
      </c>
      <c r="HA34" s="57">
        <v>0</v>
      </c>
      <c r="HB34" s="56" t="s">
        <v>67</v>
      </c>
      <c r="HC34" s="57">
        <f t="shared" si="132"/>
        <v>0</v>
      </c>
      <c r="HD34" s="57">
        <f t="shared" si="133"/>
        <v>0</v>
      </c>
      <c r="HE34" s="75">
        <f t="shared" si="134"/>
        <v>0</v>
      </c>
      <c r="HF34" s="58">
        <f t="shared" si="135"/>
        <v>0</v>
      </c>
      <c r="HG34" s="58">
        <f t="shared" si="136"/>
        <v>0</v>
      </c>
      <c r="HH34" s="59">
        <f t="shared" si="137"/>
        <v>0</v>
      </c>
      <c r="HI34" s="60">
        <v>0</v>
      </c>
      <c r="HJ34" s="57">
        <v>0</v>
      </c>
      <c r="HK34" s="56" t="s">
        <v>67</v>
      </c>
      <c r="HL34" s="57">
        <f t="shared" si="138"/>
        <v>0</v>
      </c>
      <c r="HM34" s="57">
        <f t="shared" si="139"/>
        <v>0</v>
      </c>
      <c r="HN34" s="75">
        <f t="shared" si="140"/>
        <v>0</v>
      </c>
      <c r="HO34" s="58">
        <f t="shared" si="141"/>
        <v>0</v>
      </c>
      <c r="HP34" s="58">
        <f t="shared" si="142"/>
        <v>0</v>
      </c>
      <c r="HQ34" s="59">
        <f t="shared" si="143"/>
        <v>0</v>
      </c>
      <c r="HR34" s="60">
        <v>0</v>
      </c>
      <c r="HS34" s="57">
        <v>0</v>
      </c>
      <c r="HT34" s="56" t="s">
        <v>67</v>
      </c>
      <c r="HU34" s="57">
        <f t="shared" si="144"/>
        <v>0</v>
      </c>
      <c r="HV34" s="57">
        <f t="shared" si="145"/>
        <v>0</v>
      </c>
      <c r="HW34" s="75">
        <f t="shared" si="146"/>
        <v>0</v>
      </c>
      <c r="HX34" s="58">
        <f t="shared" si="147"/>
        <v>0</v>
      </c>
      <c r="HY34" s="58">
        <f t="shared" si="148"/>
        <v>0</v>
      </c>
      <c r="HZ34" s="59">
        <f t="shared" si="149"/>
        <v>0</v>
      </c>
      <c r="IA34" s="60">
        <v>0</v>
      </c>
      <c r="IB34" s="57">
        <v>0</v>
      </c>
      <c r="IC34" s="56" t="s">
        <v>67</v>
      </c>
      <c r="ID34" s="57">
        <f t="shared" si="150"/>
        <v>0</v>
      </c>
      <c r="IE34" s="57">
        <f t="shared" si="151"/>
        <v>0</v>
      </c>
      <c r="IF34" s="75">
        <f t="shared" si="152"/>
        <v>0</v>
      </c>
      <c r="IG34" s="58">
        <f t="shared" si="153"/>
        <v>0</v>
      </c>
      <c r="IH34" s="58">
        <f t="shared" si="154"/>
        <v>0</v>
      </c>
      <c r="II34" s="59">
        <f t="shared" si="155"/>
        <v>0</v>
      </c>
      <c r="IJ34" s="60">
        <v>0</v>
      </c>
      <c r="IK34" s="57">
        <v>0</v>
      </c>
      <c r="IL34" s="56" t="s">
        <v>67</v>
      </c>
      <c r="IM34" s="57">
        <f t="shared" si="156"/>
        <v>0</v>
      </c>
      <c r="IN34" s="57">
        <f t="shared" si="157"/>
        <v>0</v>
      </c>
      <c r="IO34" s="75">
        <f t="shared" si="158"/>
        <v>0</v>
      </c>
      <c r="IP34" s="58">
        <f t="shared" si="159"/>
        <v>0</v>
      </c>
      <c r="IQ34" s="58">
        <f t="shared" si="160"/>
        <v>0</v>
      </c>
      <c r="IR34" s="59">
        <f t="shared" si="161"/>
        <v>0</v>
      </c>
      <c r="IS34" s="60">
        <v>0</v>
      </c>
      <c r="IT34" s="57">
        <v>0</v>
      </c>
      <c r="IU34" s="56" t="s">
        <v>67</v>
      </c>
      <c r="IV34" s="57">
        <f t="shared" si="162"/>
        <v>0</v>
      </c>
      <c r="IW34" s="57">
        <f t="shared" si="163"/>
        <v>0</v>
      </c>
      <c r="IX34" s="75">
        <f t="shared" si="164"/>
        <v>0</v>
      </c>
      <c r="IY34" s="58">
        <f t="shared" si="165"/>
        <v>0</v>
      </c>
      <c r="IZ34" s="58">
        <f t="shared" si="166"/>
        <v>0</v>
      </c>
      <c r="JA34" s="59">
        <f t="shared" si="167"/>
        <v>0</v>
      </c>
      <c r="JB34" s="60">
        <v>0</v>
      </c>
      <c r="JC34" s="57">
        <v>0</v>
      </c>
      <c r="JD34" s="56" t="s">
        <v>67</v>
      </c>
      <c r="JE34" s="57">
        <f t="shared" si="168"/>
        <v>0</v>
      </c>
      <c r="JF34" s="57">
        <f t="shared" si="169"/>
        <v>0</v>
      </c>
      <c r="JG34" s="75">
        <f t="shared" si="170"/>
        <v>0</v>
      </c>
      <c r="JH34" s="58">
        <f t="shared" si="171"/>
        <v>0</v>
      </c>
      <c r="JI34" s="58">
        <f t="shared" si="172"/>
        <v>0</v>
      </c>
      <c r="JJ34" s="59">
        <f t="shared" si="173"/>
        <v>0</v>
      </c>
      <c r="JK34" s="60">
        <v>0</v>
      </c>
      <c r="JL34" s="57">
        <v>0</v>
      </c>
      <c r="JM34" s="56" t="s">
        <v>67</v>
      </c>
      <c r="JN34" s="57">
        <f t="shared" si="174"/>
        <v>0</v>
      </c>
      <c r="JO34" s="57">
        <f t="shared" si="175"/>
        <v>0</v>
      </c>
      <c r="JP34" s="75">
        <f t="shared" si="176"/>
        <v>0</v>
      </c>
      <c r="JQ34" s="58">
        <f t="shared" si="177"/>
        <v>0</v>
      </c>
      <c r="JR34" s="58">
        <f t="shared" si="178"/>
        <v>0</v>
      </c>
      <c r="JS34" s="59">
        <f t="shared" si="179"/>
        <v>0</v>
      </c>
      <c r="JT34" s="60">
        <v>0</v>
      </c>
      <c r="JU34" s="57">
        <v>0</v>
      </c>
      <c r="JV34" s="56" t="s">
        <v>67</v>
      </c>
      <c r="JW34" s="57">
        <f t="shared" si="180"/>
        <v>0</v>
      </c>
      <c r="JX34" s="57">
        <f t="shared" si="181"/>
        <v>0</v>
      </c>
      <c r="JY34" s="75">
        <f t="shared" si="182"/>
        <v>0</v>
      </c>
      <c r="JZ34" s="58">
        <f t="shared" si="183"/>
        <v>0</v>
      </c>
      <c r="KA34" s="58">
        <f t="shared" si="184"/>
        <v>0</v>
      </c>
      <c r="KB34" s="59">
        <f t="shared" si="185"/>
        <v>0</v>
      </c>
      <c r="KC34" s="60">
        <v>0</v>
      </c>
      <c r="KD34" s="76">
        <v>0</v>
      </c>
      <c r="KE34" s="56" t="s">
        <v>67</v>
      </c>
      <c r="KF34" s="57">
        <f t="shared" si="186"/>
        <v>0</v>
      </c>
      <c r="KG34" s="57">
        <f t="shared" si="187"/>
        <v>0</v>
      </c>
      <c r="KH34" s="75">
        <f t="shared" si="188"/>
        <v>0</v>
      </c>
      <c r="KI34" s="58">
        <f t="shared" si="189"/>
        <v>0</v>
      </c>
      <c r="KJ34" s="58">
        <f t="shared" si="190"/>
        <v>0</v>
      </c>
      <c r="KK34" s="59">
        <f t="shared" si="191"/>
        <v>0</v>
      </c>
      <c r="KL34" s="60">
        <v>0</v>
      </c>
      <c r="KM34" s="76">
        <v>0</v>
      </c>
      <c r="KN34" s="56" t="s">
        <v>67</v>
      </c>
      <c r="KO34" s="57">
        <f t="shared" si="192"/>
        <v>0</v>
      </c>
      <c r="KP34" s="57">
        <f t="shared" si="193"/>
        <v>0</v>
      </c>
      <c r="KQ34" s="75">
        <f t="shared" si="194"/>
        <v>0</v>
      </c>
      <c r="KR34" s="58">
        <f t="shared" si="195"/>
        <v>0</v>
      </c>
      <c r="KS34" s="58">
        <f t="shared" si="196"/>
        <v>0</v>
      </c>
      <c r="KT34" s="59">
        <f t="shared" si="197"/>
        <v>0</v>
      </c>
      <c r="KU34" s="60">
        <v>0</v>
      </c>
      <c r="KV34" s="76">
        <v>0</v>
      </c>
      <c r="KW34" s="56" t="s">
        <v>67</v>
      </c>
      <c r="KX34" s="57">
        <f t="shared" si="198"/>
        <v>0</v>
      </c>
      <c r="KY34" s="57">
        <f t="shared" si="199"/>
        <v>0</v>
      </c>
      <c r="KZ34" s="75">
        <f t="shared" si="200"/>
        <v>0</v>
      </c>
      <c r="LA34" s="58">
        <f t="shared" si="201"/>
        <v>0</v>
      </c>
      <c r="LB34" s="58">
        <f t="shared" si="202"/>
        <v>0</v>
      </c>
      <c r="LC34" s="59">
        <f t="shared" si="203"/>
        <v>0</v>
      </c>
      <c r="LD34" s="60">
        <v>0</v>
      </c>
      <c r="LE34" s="76">
        <v>0</v>
      </c>
      <c r="LF34" s="56" t="s">
        <v>67</v>
      </c>
      <c r="LG34" s="57">
        <f t="shared" si="204"/>
        <v>0</v>
      </c>
      <c r="LH34" s="57">
        <f t="shared" si="205"/>
        <v>0</v>
      </c>
      <c r="LI34" s="75">
        <f t="shared" si="206"/>
        <v>0</v>
      </c>
      <c r="LJ34" s="58">
        <f t="shared" si="207"/>
        <v>0</v>
      </c>
      <c r="LK34" s="58">
        <f t="shared" si="208"/>
        <v>0</v>
      </c>
      <c r="LL34" s="59">
        <f t="shared" si="209"/>
        <v>0</v>
      </c>
      <c r="LM34" s="60">
        <v>0</v>
      </c>
      <c r="LN34" s="76">
        <v>0</v>
      </c>
      <c r="LO34" s="56" t="s">
        <v>67</v>
      </c>
      <c r="LP34" s="57">
        <f t="shared" si="210"/>
        <v>0</v>
      </c>
      <c r="LQ34" s="57">
        <f t="shared" si="211"/>
        <v>0</v>
      </c>
      <c r="LR34" s="75">
        <f t="shared" si="212"/>
        <v>0</v>
      </c>
      <c r="LS34" s="58">
        <f t="shared" si="213"/>
        <v>0</v>
      </c>
      <c r="LT34" s="58">
        <f t="shared" si="214"/>
        <v>0</v>
      </c>
      <c r="LU34" s="59">
        <f t="shared" si="215"/>
        <v>0</v>
      </c>
      <c r="LV34" s="60">
        <v>0</v>
      </c>
      <c r="LW34" s="76">
        <v>0</v>
      </c>
      <c r="LX34" s="56" t="s">
        <v>67</v>
      </c>
      <c r="LY34" s="57">
        <f t="shared" si="216"/>
        <v>0</v>
      </c>
      <c r="LZ34" s="57">
        <f t="shared" si="217"/>
        <v>0</v>
      </c>
      <c r="MA34" s="75">
        <f t="shared" si="218"/>
        <v>0</v>
      </c>
      <c r="MB34" s="58">
        <f t="shared" si="219"/>
        <v>0</v>
      </c>
      <c r="MC34" s="58">
        <f t="shared" si="220"/>
        <v>0</v>
      </c>
      <c r="MD34" s="59">
        <f t="shared" si="221"/>
        <v>0</v>
      </c>
      <c r="ME34" s="60">
        <v>0</v>
      </c>
      <c r="MF34" s="76">
        <v>0</v>
      </c>
      <c r="MG34" s="56" t="s">
        <v>67</v>
      </c>
      <c r="MH34" s="57">
        <f t="shared" si="222"/>
        <v>0</v>
      </c>
      <c r="MI34" s="57">
        <f t="shared" si="223"/>
        <v>0</v>
      </c>
      <c r="MJ34" s="75">
        <f t="shared" si="224"/>
        <v>0</v>
      </c>
      <c r="MK34" s="58">
        <f t="shared" si="225"/>
        <v>0</v>
      </c>
      <c r="ML34" s="58">
        <f t="shared" si="226"/>
        <v>0</v>
      </c>
      <c r="MM34" s="59">
        <f t="shared" si="227"/>
        <v>0</v>
      </c>
      <c r="MN34" s="60">
        <v>0</v>
      </c>
      <c r="MO34" s="76">
        <v>0</v>
      </c>
      <c r="MP34" s="56" t="s">
        <v>67</v>
      </c>
      <c r="MQ34" s="57">
        <f t="shared" si="228"/>
        <v>0</v>
      </c>
      <c r="MR34" s="57">
        <f t="shared" si="229"/>
        <v>0</v>
      </c>
      <c r="MS34" s="75">
        <f t="shared" si="230"/>
        <v>0</v>
      </c>
      <c r="MT34" s="58">
        <f t="shared" si="231"/>
        <v>0</v>
      </c>
      <c r="MU34" s="58">
        <f t="shared" si="232"/>
        <v>0</v>
      </c>
      <c r="MV34" s="59">
        <f t="shared" si="233"/>
        <v>0</v>
      </c>
      <c r="MW34" s="60">
        <v>0</v>
      </c>
      <c r="MX34" s="76">
        <v>0</v>
      </c>
      <c r="MY34" s="56" t="s">
        <v>67</v>
      </c>
      <c r="MZ34" s="57">
        <f t="shared" si="234"/>
        <v>0</v>
      </c>
      <c r="NA34" s="57">
        <f t="shared" si="235"/>
        <v>0</v>
      </c>
      <c r="NB34" s="75">
        <f t="shared" si="236"/>
        <v>0</v>
      </c>
      <c r="NC34" s="58">
        <f t="shared" si="237"/>
        <v>0</v>
      </c>
      <c r="ND34" s="58">
        <f t="shared" si="238"/>
        <v>0</v>
      </c>
      <c r="NE34" s="59">
        <f t="shared" si="239"/>
        <v>0</v>
      </c>
      <c r="NF34" s="60">
        <v>0</v>
      </c>
      <c r="NG34" s="76">
        <v>0</v>
      </c>
      <c r="NH34" s="56" t="s">
        <v>67</v>
      </c>
      <c r="NI34" s="57">
        <f t="shared" si="240"/>
        <v>0</v>
      </c>
      <c r="NJ34" s="57">
        <f t="shared" si="241"/>
        <v>0</v>
      </c>
      <c r="NK34" s="75">
        <f t="shared" si="242"/>
        <v>0</v>
      </c>
      <c r="NL34" s="58">
        <f t="shared" si="243"/>
        <v>0</v>
      </c>
      <c r="NM34" s="58">
        <f t="shared" si="244"/>
        <v>0</v>
      </c>
      <c r="NN34" s="59">
        <f t="shared" si="245"/>
        <v>0</v>
      </c>
      <c r="NO34" s="60">
        <v>0</v>
      </c>
      <c r="NP34" s="76">
        <v>0</v>
      </c>
      <c r="NQ34" s="56" t="s">
        <v>67</v>
      </c>
      <c r="NR34" s="57">
        <f t="shared" si="246"/>
        <v>0</v>
      </c>
      <c r="NS34" s="57">
        <f t="shared" si="247"/>
        <v>0</v>
      </c>
      <c r="NT34" s="75">
        <f t="shared" si="248"/>
        <v>0</v>
      </c>
      <c r="NU34" s="58">
        <f t="shared" si="249"/>
        <v>0</v>
      </c>
      <c r="NV34" s="58">
        <f t="shared" si="250"/>
        <v>0</v>
      </c>
      <c r="NW34" s="59">
        <f t="shared" si="251"/>
        <v>0</v>
      </c>
      <c r="NX34" s="60">
        <v>0</v>
      </c>
      <c r="NY34" s="76">
        <v>0</v>
      </c>
      <c r="NZ34" s="56" t="s">
        <v>67</v>
      </c>
      <c r="OA34" s="57">
        <f t="shared" si="252"/>
        <v>0</v>
      </c>
      <c r="OB34" s="57">
        <f t="shared" si="253"/>
        <v>0</v>
      </c>
      <c r="OC34" s="75">
        <f t="shared" si="254"/>
        <v>0</v>
      </c>
      <c r="OD34" s="58">
        <f t="shared" si="255"/>
        <v>0</v>
      </c>
      <c r="OE34" s="58">
        <f t="shared" si="256"/>
        <v>0</v>
      </c>
      <c r="OF34" s="59">
        <f t="shared" si="257"/>
        <v>0</v>
      </c>
      <c r="OG34" s="60">
        <v>0</v>
      </c>
      <c r="OH34" s="76">
        <v>0</v>
      </c>
      <c r="OI34" s="56" t="s">
        <v>67</v>
      </c>
      <c r="OJ34" s="57">
        <f t="shared" si="258"/>
        <v>0</v>
      </c>
      <c r="OK34" s="57">
        <f t="shared" si="259"/>
        <v>0</v>
      </c>
      <c r="OL34" s="75">
        <f t="shared" si="260"/>
        <v>0</v>
      </c>
      <c r="OM34" s="58">
        <f t="shared" si="261"/>
        <v>0</v>
      </c>
      <c r="ON34" s="58">
        <f t="shared" si="262"/>
        <v>0</v>
      </c>
      <c r="OO34" s="59">
        <f t="shared" si="263"/>
        <v>0</v>
      </c>
      <c r="OP34" s="60">
        <v>0</v>
      </c>
      <c r="OQ34" s="76">
        <v>0</v>
      </c>
      <c r="OR34" s="56" t="s">
        <v>67</v>
      </c>
      <c r="OS34" s="57">
        <f t="shared" si="264"/>
        <v>0</v>
      </c>
      <c r="OT34" s="57">
        <f t="shared" si="265"/>
        <v>0</v>
      </c>
      <c r="OU34" s="75">
        <f t="shared" si="266"/>
        <v>0</v>
      </c>
      <c r="OV34" s="58">
        <f t="shared" si="267"/>
        <v>0</v>
      </c>
      <c r="OW34" s="58">
        <f t="shared" si="268"/>
        <v>0</v>
      </c>
      <c r="OX34" s="59">
        <f t="shared" si="269"/>
        <v>0</v>
      </c>
      <c r="OY34" s="60">
        <v>0</v>
      </c>
      <c r="OZ34" s="76">
        <v>0</v>
      </c>
      <c r="PA34" s="56" t="s">
        <v>67</v>
      </c>
      <c r="PB34" s="57">
        <f t="shared" si="270"/>
        <v>0</v>
      </c>
      <c r="PC34" s="57">
        <f t="shared" si="271"/>
        <v>0</v>
      </c>
      <c r="PD34" s="75">
        <f t="shared" si="272"/>
        <v>0</v>
      </c>
      <c r="PE34" s="58">
        <f t="shared" si="273"/>
        <v>0</v>
      </c>
      <c r="PF34" s="58">
        <f t="shared" si="274"/>
        <v>0</v>
      </c>
      <c r="PG34" s="59">
        <f t="shared" si="275"/>
        <v>0</v>
      </c>
      <c r="PH34" s="60">
        <v>0</v>
      </c>
      <c r="PI34" s="76">
        <v>0</v>
      </c>
      <c r="PJ34" s="56" t="s">
        <v>67</v>
      </c>
      <c r="PK34" s="57">
        <f t="shared" si="276"/>
        <v>0</v>
      </c>
      <c r="PL34" s="57">
        <f t="shared" si="277"/>
        <v>0</v>
      </c>
      <c r="PM34" s="75">
        <f t="shared" si="278"/>
        <v>0</v>
      </c>
      <c r="PN34" s="58">
        <f t="shared" si="279"/>
        <v>0</v>
      </c>
      <c r="PO34" s="58">
        <f t="shared" si="280"/>
        <v>0</v>
      </c>
      <c r="PP34" s="59">
        <f t="shared" si="281"/>
        <v>0</v>
      </c>
      <c r="PQ34" s="77"/>
      <c r="PR34" s="87">
        <f t="shared" si="282"/>
        <v>0</v>
      </c>
      <c r="PS34" s="88">
        <f t="shared" si="283"/>
        <v>0</v>
      </c>
      <c r="PT34" s="88">
        <f t="shared" si="284"/>
        <v>0</v>
      </c>
      <c r="PU34" s="89">
        <f t="shared" si="285"/>
        <v>0</v>
      </c>
      <c r="PV34" s="81">
        <f t="shared" si="286"/>
        <v>0</v>
      </c>
      <c r="PW34" s="90"/>
      <c r="PX34" s="90"/>
      <c r="PY34" s="81">
        <f t="shared" si="287"/>
        <v>0</v>
      </c>
      <c r="PZ34" s="90"/>
      <c r="QA34" s="90"/>
      <c r="QB34" s="83">
        <f t="shared" si="288"/>
        <v>0</v>
      </c>
      <c r="QC34" s="90"/>
      <c r="QD34" s="90"/>
      <c r="QE34" s="83">
        <f t="shared" si="289"/>
        <v>0</v>
      </c>
      <c r="QF34" s="90"/>
      <c r="QG34" s="90"/>
      <c r="QH34" s="83">
        <f t="shared" si="290"/>
        <v>0</v>
      </c>
      <c r="QI34" s="90"/>
      <c r="QJ34" s="90"/>
      <c r="QK34" s="83">
        <f t="shared" si="291"/>
        <v>30</v>
      </c>
      <c r="QL34" s="94">
        <v>44348</v>
      </c>
      <c r="QM34" s="94">
        <v>44377</v>
      </c>
      <c r="QN34" s="83">
        <f t="shared" si="292"/>
        <v>4</v>
      </c>
      <c r="QO34" s="90"/>
      <c r="QP34" s="90"/>
      <c r="QQ34" s="90">
        <f t="shared" si="293"/>
        <v>34</v>
      </c>
      <c r="QR34" s="90"/>
      <c r="QS34" s="91">
        <f t="shared" si="294"/>
        <v>22</v>
      </c>
      <c r="QT34" s="91">
        <f t="shared" si="295"/>
        <v>9</v>
      </c>
      <c r="QU34" s="91"/>
      <c r="QV34" s="92"/>
      <c r="QW34" s="92"/>
      <c r="QX34" s="92"/>
      <c r="QY34" s="92"/>
      <c r="QZ34" s="92"/>
      <c r="RA34" s="92"/>
      <c r="RB34" s="92"/>
      <c r="RC34" s="92"/>
      <c r="RD34" s="92"/>
      <c r="RE34" s="92"/>
      <c r="RF34" s="92"/>
      <c r="RG34" s="93">
        <v>0</v>
      </c>
    </row>
    <row r="35" spans="1:475" s="68" customFormat="1" ht="15.9" customHeight="1">
      <c r="A35" s="46">
        <f t="shared" si="296"/>
        <v>26</v>
      </c>
      <c r="B35" s="47" t="s">
        <v>110</v>
      </c>
      <c r="C35" s="74"/>
      <c r="D35" s="50" t="s">
        <v>53</v>
      </c>
      <c r="E35" s="50" t="s">
        <v>111</v>
      </c>
      <c r="F35" s="50" t="s">
        <v>55</v>
      </c>
      <c r="G35" s="51">
        <v>44319</v>
      </c>
      <c r="H35" s="51">
        <v>44326</v>
      </c>
      <c r="I35" s="51"/>
      <c r="J35" s="60">
        <v>0</v>
      </c>
      <c r="K35" s="57">
        <v>0</v>
      </c>
      <c r="L35" s="56" t="s">
        <v>67</v>
      </c>
      <c r="M35" s="57">
        <f t="shared" si="0"/>
        <v>0</v>
      </c>
      <c r="N35" s="57">
        <f t="shared" si="1"/>
        <v>0</v>
      </c>
      <c r="O35" s="75">
        <f t="shared" si="2"/>
        <v>0</v>
      </c>
      <c r="P35" s="58">
        <f t="shared" si="3"/>
        <v>0</v>
      </c>
      <c r="Q35" s="58">
        <f t="shared" si="4"/>
        <v>0</v>
      </c>
      <c r="R35" s="59">
        <f t="shared" si="5"/>
        <v>0</v>
      </c>
      <c r="S35" s="60">
        <v>0</v>
      </c>
      <c r="T35" s="57">
        <v>0</v>
      </c>
      <c r="U35" s="56" t="s">
        <v>67</v>
      </c>
      <c r="V35" s="57">
        <f t="shared" si="6"/>
        <v>0</v>
      </c>
      <c r="W35" s="57">
        <f t="shared" si="7"/>
        <v>0</v>
      </c>
      <c r="X35" s="75">
        <f t="shared" si="8"/>
        <v>0</v>
      </c>
      <c r="Y35" s="58">
        <f t="shared" si="9"/>
        <v>0</v>
      </c>
      <c r="Z35" s="58">
        <f t="shared" si="10"/>
        <v>0</v>
      </c>
      <c r="AA35" s="59">
        <f t="shared" si="11"/>
        <v>0</v>
      </c>
      <c r="AB35" s="60">
        <v>7</v>
      </c>
      <c r="AC35" s="57">
        <v>19</v>
      </c>
      <c r="AD35" s="56" t="s">
        <v>57</v>
      </c>
      <c r="AE35" s="57">
        <f t="shared" si="12"/>
        <v>12</v>
      </c>
      <c r="AF35" s="57">
        <f t="shared" si="13"/>
        <v>11</v>
      </c>
      <c r="AG35" s="75">
        <f t="shared" si="14"/>
        <v>8</v>
      </c>
      <c r="AH35" s="58">
        <f t="shared" si="15"/>
        <v>2</v>
      </c>
      <c r="AI35" s="58">
        <f t="shared" si="16"/>
        <v>1</v>
      </c>
      <c r="AJ35" s="59">
        <f t="shared" si="17"/>
        <v>0</v>
      </c>
      <c r="AK35" s="60">
        <v>7</v>
      </c>
      <c r="AL35" s="57">
        <v>19</v>
      </c>
      <c r="AM35" s="56" t="s">
        <v>57</v>
      </c>
      <c r="AN35" s="57">
        <f t="shared" si="18"/>
        <v>12</v>
      </c>
      <c r="AO35" s="57">
        <f t="shared" si="19"/>
        <v>11</v>
      </c>
      <c r="AP35" s="58">
        <f t="shared" si="20"/>
        <v>8</v>
      </c>
      <c r="AQ35" s="58">
        <f t="shared" si="21"/>
        <v>2</v>
      </c>
      <c r="AR35" s="58">
        <f t="shared" si="22"/>
        <v>1</v>
      </c>
      <c r="AS35" s="59">
        <f t="shared" si="23"/>
        <v>0</v>
      </c>
      <c r="AT35" s="60">
        <v>7</v>
      </c>
      <c r="AU35" s="57">
        <v>19</v>
      </c>
      <c r="AV35" s="56" t="s">
        <v>57</v>
      </c>
      <c r="AW35" s="57">
        <f t="shared" si="24"/>
        <v>12</v>
      </c>
      <c r="AX35" s="57">
        <f t="shared" si="25"/>
        <v>11</v>
      </c>
      <c r="AY35" s="58">
        <f t="shared" si="26"/>
        <v>8</v>
      </c>
      <c r="AZ35" s="58">
        <f t="shared" si="27"/>
        <v>2</v>
      </c>
      <c r="BA35" s="58">
        <f t="shared" si="28"/>
        <v>1</v>
      </c>
      <c r="BB35" s="59">
        <f t="shared" si="29"/>
        <v>0</v>
      </c>
      <c r="BC35" s="60">
        <v>7</v>
      </c>
      <c r="BD35" s="57">
        <v>19</v>
      </c>
      <c r="BE35" s="56" t="s">
        <v>57</v>
      </c>
      <c r="BF35" s="57">
        <f t="shared" si="30"/>
        <v>12</v>
      </c>
      <c r="BG35" s="57">
        <f t="shared" si="31"/>
        <v>11</v>
      </c>
      <c r="BH35" s="75">
        <f t="shared" si="32"/>
        <v>8</v>
      </c>
      <c r="BI35" s="58">
        <f t="shared" si="33"/>
        <v>2</v>
      </c>
      <c r="BJ35" s="58">
        <f t="shared" si="34"/>
        <v>1</v>
      </c>
      <c r="BK35" s="59">
        <f t="shared" si="35"/>
        <v>0</v>
      </c>
      <c r="BL35" s="60">
        <v>7</v>
      </c>
      <c r="BM35" s="57">
        <v>19</v>
      </c>
      <c r="BN35" s="56" t="s">
        <v>57</v>
      </c>
      <c r="BO35" s="57">
        <f t="shared" si="36"/>
        <v>12</v>
      </c>
      <c r="BP35" s="57">
        <f t="shared" si="37"/>
        <v>11</v>
      </c>
      <c r="BQ35" s="75">
        <f t="shared" si="38"/>
        <v>8</v>
      </c>
      <c r="BR35" s="58">
        <f t="shared" si="39"/>
        <v>2</v>
      </c>
      <c r="BS35" s="58">
        <f t="shared" si="40"/>
        <v>1</v>
      </c>
      <c r="BT35" s="59">
        <f t="shared" si="41"/>
        <v>0</v>
      </c>
      <c r="BU35" s="60">
        <v>0</v>
      </c>
      <c r="BV35" s="57">
        <v>0</v>
      </c>
      <c r="BW35" s="56" t="s">
        <v>67</v>
      </c>
      <c r="BX35" s="57">
        <f t="shared" si="42"/>
        <v>0</v>
      </c>
      <c r="BY35" s="57">
        <f t="shared" si="43"/>
        <v>0</v>
      </c>
      <c r="BZ35" s="75">
        <f t="shared" si="44"/>
        <v>0</v>
      </c>
      <c r="CA35" s="58">
        <f t="shared" si="45"/>
        <v>0</v>
      </c>
      <c r="CB35" s="58">
        <f t="shared" si="46"/>
        <v>0</v>
      </c>
      <c r="CC35" s="59">
        <f t="shared" si="47"/>
        <v>0</v>
      </c>
      <c r="CD35" s="60">
        <v>0</v>
      </c>
      <c r="CE35" s="57">
        <v>0</v>
      </c>
      <c r="CF35" s="56" t="s">
        <v>67</v>
      </c>
      <c r="CG35" s="57">
        <f t="shared" si="48"/>
        <v>0</v>
      </c>
      <c r="CH35" s="57">
        <f t="shared" si="49"/>
        <v>0</v>
      </c>
      <c r="CI35" s="75">
        <f t="shared" si="50"/>
        <v>0</v>
      </c>
      <c r="CJ35" s="58">
        <f t="shared" si="51"/>
        <v>0</v>
      </c>
      <c r="CK35" s="58">
        <f t="shared" si="52"/>
        <v>0</v>
      </c>
      <c r="CL35" s="59">
        <f t="shared" si="53"/>
        <v>0</v>
      </c>
      <c r="CM35" s="60">
        <v>0</v>
      </c>
      <c r="CN35" s="57">
        <v>0</v>
      </c>
      <c r="CO35" s="56" t="s">
        <v>67</v>
      </c>
      <c r="CP35" s="57">
        <f t="shared" si="54"/>
        <v>0</v>
      </c>
      <c r="CQ35" s="57">
        <f t="shared" si="55"/>
        <v>0</v>
      </c>
      <c r="CR35" s="75">
        <f t="shared" si="56"/>
        <v>0</v>
      </c>
      <c r="CS35" s="58">
        <f t="shared" si="57"/>
        <v>0</v>
      </c>
      <c r="CT35" s="58">
        <f t="shared" si="58"/>
        <v>0</v>
      </c>
      <c r="CU35" s="59">
        <f t="shared" si="59"/>
        <v>0</v>
      </c>
      <c r="CV35" s="60">
        <v>0</v>
      </c>
      <c r="CW35" s="57">
        <v>0</v>
      </c>
      <c r="CX35" s="56" t="s">
        <v>67</v>
      </c>
      <c r="CY35" s="57">
        <f t="shared" si="60"/>
        <v>0</v>
      </c>
      <c r="CZ35" s="57">
        <f t="shared" si="61"/>
        <v>0</v>
      </c>
      <c r="DA35" s="58">
        <f t="shared" si="62"/>
        <v>0</v>
      </c>
      <c r="DB35" s="58">
        <f t="shared" si="63"/>
        <v>0</v>
      </c>
      <c r="DC35" s="58">
        <f t="shared" si="64"/>
        <v>0</v>
      </c>
      <c r="DD35" s="59">
        <f t="shared" si="65"/>
        <v>0</v>
      </c>
      <c r="DE35" s="60">
        <v>0</v>
      </c>
      <c r="DF35" s="57">
        <v>0</v>
      </c>
      <c r="DG35" s="56" t="s">
        <v>67</v>
      </c>
      <c r="DH35" s="57">
        <f t="shared" si="66"/>
        <v>0</v>
      </c>
      <c r="DI35" s="57">
        <f t="shared" si="67"/>
        <v>0</v>
      </c>
      <c r="DJ35" s="58">
        <f t="shared" si="68"/>
        <v>0</v>
      </c>
      <c r="DK35" s="58">
        <f t="shared" si="69"/>
        <v>0</v>
      </c>
      <c r="DL35" s="58">
        <f t="shared" si="70"/>
        <v>0</v>
      </c>
      <c r="DM35" s="59">
        <f t="shared" si="71"/>
        <v>0</v>
      </c>
      <c r="DN35" s="60">
        <v>0</v>
      </c>
      <c r="DO35" s="57">
        <v>0</v>
      </c>
      <c r="DP35" s="56" t="s">
        <v>67</v>
      </c>
      <c r="DQ35" s="57">
        <f t="shared" si="72"/>
        <v>0</v>
      </c>
      <c r="DR35" s="57">
        <f t="shared" si="73"/>
        <v>0</v>
      </c>
      <c r="DS35" s="75">
        <f t="shared" si="74"/>
        <v>0</v>
      </c>
      <c r="DT35" s="58">
        <f t="shared" si="75"/>
        <v>0</v>
      </c>
      <c r="DU35" s="58">
        <f t="shared" si="76"/>
        <v>0</v>
      </c>
      <c r="DV35" s="59">
        <f t="shared" si="77"/>
        <v>0</v>
      </c>
      <c r="DW35" s="60">
        <v>0</v>
      </c>
      <c r="DX35" s="57">
        <v>0</v>
      </c>
      <c r="DY35" s="56" t="s">
        <v>67</v>
      </c>
      <c r="DZ35" s="57">
        <f t="shared" si="78"/>
        <v>0</v>
      </c>
      <c r="EA35" s="57">
        <f t="shared" si="79"/>
        <v>0</v>
      </c>
      <c r="EB35" s="75">
        <f t="shared" si="80"/>
        <v>0</v>
      </c>
      <c r="EC35" s="58">
        <f t="shared" si="81"/>
        <v>0</v>
      </c>
      <c r="ED35" s="58">
        <f t="shared" si="82"/>
        <v>0</v>
      </c>
      <c r="EE35" s="59">
        <f t="shared" si="83"/>
        <v>0</v>
      </c>
      <c r="EF35" s="60">
        <v>0</v>
      </c>
      <c r="EG35" s="57">
        <v>0</v>
      </c>
      <c r="EH35" s="56" t="s">
        <v>67</v>
      </c>
      <c r="EI35" s="57">
        <f t="shared" si="84"/>
        <v>0</v>
      </c>
      <c r="EJ35" s="57">
        <f t="shared" si="85"/>
        <v>0</v>
      </c>
      <c r="EK35" s="75">
        <f t="shared" si="86"/>
        <v>0</v>
      </c>
      <c r="EL35" s="58">
        <f t="shared" si="87"/>
        <v>0</v>
      </c>
      <c r="EM35" s="58">
        <f t="shared" si="88"/>
        <v>0</v>
      </c>
      <c r="EN35" s="59">
        <f t="shared" si="89"/>
        <v>0</v>
      </c>
      <c r="EO35" s="60">
        <v>0</v>
      </c>
      <c r="EP35" s="57">
        <v>0</v>
      </c>
      <c r="EQ35" s="56" t="s">
        <v>67</v>
      </c>
      <c r="ER35" s="57">
        <f t="shared" si="90"/>
        <v>0</v>
      </c>
      <c r="ES35" s="57">
        <f t="shared" si="91"/>
        <v>0</v>
      </c>
      <c r="ET35" s="75">
        <f t="shared" si="92"/>
        <v>0</v>
      </c>
      <c r="EU35" s="58">
        <f t="shared" si="93"/>
        <v>0</v>
      </c>
      <c r="EV35" s="58">
        <f t="shared" si="94"/>
        <v>0</v>
      </c>
      <c r="EW35" s="59">
        <f t="shared" si="95"/>
        <v>0</v>
      </c>
      <c r="EX35" s="60">
        <v>0</v>
      </c>
      <c r="EY35" s="57">
        <v>0</v>
      </c>
      <c r="EZ35" s="56" t="s">
        <v>67</v>
      </c>
      <c r="FA35" s="57">
        <f t="shared" si="96"/>
        <v>0</v>
      </c>
      <c r="FB35" s="57">
        <f t="shared" si="97"/>
        <v>0</v>
      </c>
      <c r="FC35" s="75">
        <f t="shared" si="98"/>
        <v>0</v>
      </c>
      <c r="FD35" s="58">
        <f t="shared" si="99"/>
        <v>0</v>
      </c>
      <c r="FE35" s="58">
        <f t="shared" si="100"/>
        <v>0</v>
      </c>
      <c r="FF35" s="59">
        <f t="shared" si="101"/>
        <v>0</v>
      </c>
      <c r="FG35" s="60">
        <v>0</v>
      </c>
      <c r="FH35" s="57">
        <v>0</v>
      </c>
      <c r="FI35" s="56" t="s">
        <v>67</v>
      </c>
      <c r="FJ35" s="57">
        <f t="shared" si="102"/>
        <v>0</v>
      </c>
      <c r="FK35" s="57">
        <f t="shared" si="103"/>
        <v>0</v>
      </c>
      <c r="FL35" s="75">
        <f t="shared" si="104"/>
        <v>0</v>
      </c>
      <c r="FM35" s="58">
        <f t="shared" si="105"/>
        <v>0</v>
      </c>
      <c r="FN35" s="58">
        <f t="shared" si="106"/>
        <v>0</v>
      </c>
      <c r="FO35" s="59">
        <f t="shared" si="107"/>
        <v>0</v>
      </c>
      <c r="FP35" s="60">
        <v>0</v>
      </c>
      <c r="FQ35" s="57">
        <v>0</v>
      </c>
      <c r="FR35" s="56" t="s">
        <v>67</v>
      </c>
      <c r="FS35" s="57">
        <f t="shared" si="108"/>
        <v>0</v>
      </c>
      <c r="FT35" s="57">
        <f t="shared" si="109"/>
        <v>0</v>
      </c>
      <c r="FU35" s="58">
        <f t="shared" si="110"/>
        <v>0</v>
      </c>
      <c r="FV35" s="58">
        <f t="shared" si="111"/>
        <v>0</v>
      </c>
      <c r="FW35" s="58">
        <f t="shared" si="112"/>
        <v>0</v>
      </c>
      <c r="FX35" s="59">
        <f t="shared" si="113"/>
        <v>0</v>
      </c>
      <c r="FY35" s="60">
        <v>0</v>
      </c>
      <c r="FZ35" s="57">
        <v>0</v>
      </c>
      <c r="GA35" s="56" t="s">
        <v>67</v>
      </c>
      <c r="GB35" s="57">
        <f t="shared" si="114"/>
        <v>0</v>
      </c>
      <c r="GC35" s="57">
        <f t="shared" si="115"/>
        <v>0</v>
      </c>
      <c r="GD35" s="75">
        <f t="shared" si="116"/>
        <v>0</v>
      </c>
      <c r="GE35" s="58">
        <f t="shared" si="117"/>
        <v>0</v>
      </c>
      <c r="GF35" s="58">
        <f t="shared" si="118"/>
        <v>0</v>
      </c>
      <c r="GG35" s="59">
        <f t="shared" si="119"/>
        <v>0</v>
      </c>
      <c r="GH35" s="60">
        <v>0</v>
      </c>
      <c r="GI35" s="57">
        <v>0</v>
      </c>
      <c r="GJ35" s="56" t="s">
        <v>67</v>
      </c>
      <c r="GK35" s="57">
        <f t="shared" si="120"/>
        <v>0</v>
      </c>
      <c r="GL35" s="57">
        <f t="shared" si="121"/>
        <v>0</v>
      </c>
      <c r="GM35" s="75">
        <f t="shared" si="122"/>
        <v>0</v>
      </c>
      <c r="GN35" s="58">
        <f t="shared" si="123"/>
        <v>0</v>
      </c>
      <c r="GO35" s="58">
        <f t="shared" si="124"/>
        <v>0</v>
      </c>
      <c r="GP35" s="59">
        <f t="shared" si="125"/>
        <v>0</v>
      </c>
      <c r="GQ35" s="60">
        <v>0</v>
      </c>
      <c r="GR35" s="57">
        <v>0</v>
      </c>
      <c r="GS35" s="56" t="s">
        <v>67</v>
      </c>
      <c r="GT35" s="57">
        <f t="shared" si="126"/>
        <v>0</v>
      </c>
      <c r="GU35" s="57">
        <f t="shared" si="127"/>
        <v>0</v>
      </c>
      <c r="GV35" s="75">
        <f t="shared" si="128"/>
        <v>0</v>
      </c>
      <c r="GW35" s="58">
        <f t="shared" si="129"/>
        <v>0</v>
      </c>
      <c r="GX35" s="58">
        <f t="shared" si="130"/>
        <v>0</v>
      </c>
      <c r="GY35" s="59">
        <f t="shared" si="131"/>
        <v>0</v>
      </c>
      <c r="GZ35" s="60">
        <v>0</v>
      </c>
      <c r="HA35" s="57">
        <v>0</v>
      </c>
      <c r="HB35" s="56" t="s">
        <v>67</v>
      </c>
      <c r="HC35" s="57">
        <f t="shared" si="132"/>
        <v>0</v>
      </c>
      <c r="HD35" s="57">
        <f t="shared" si="133"/>
        <v>0</v>
      </c>
      <c r="HE35" s="75">
        <f t="shared" si="134"/>
        <v>0</v>
      </c>
      <c r="HF35" s="58">
        <f t="shared" si="135"/>
        <v>0</v>
      </c>
      <c r="HG35" s="58">
        <f t="shared" si="136"/>
        <v>0</v>
      </c>
      <c r="HH35" s="59">
        <f t="shared" si="137"/>
        <v>0</v>
      </c>
      <c r="HI35" s="60">
        <v>0</v>
      </c>
      <c r="HJ35" s="57">
        <v>0</v>
      </c>
      <c r="HK35" s="56" t="s">
        <v>67</v>
      </c>
      <c r="HL35" s="57">
        <f t="shared" si="138"/>
        <v>0</v>
      </c>
      <c r="HM35" s="57">
        <f t="shared" si="139"/>
        <v>0</v>
      </c>
      <c r="HN35" s="75">
        <f t="shared" si="140"/>
        <v>0</v>
      </c>
      <c r="HO35" s="58">
        <f t="shared" si="141"/>
        <v>0</v>
      </c>
      <c r="HP35" s="58">
        <f t="shared" si="142"/>
        <v>0</v>
      </c>
      <c r="HQ35" s="59">
        <f t="shared" si="143"/>
        <v>0</v>
      </c>
      <c r="HR35" s="60">
        <v>0</v>
      </c>
      <c r="HS35" s="57">
        <v>0</v>
      </c>
      <c r="HT35" s="56" t="s">
        <v>67</v>
      </c>
      <c r="HU35" s="57">
        <f t="shared" si="144"/>
        <v>0</v>
      </c>
      <c r="HV35" s="57">
        <f t="shared" si="145"/>
        <v>0</v>
      </c>
      <c r="HW35" s="75">
        <f t="shared" si="146"/>
        <v>0</v>
      </c>
      <c r="HX35" s="58">
        <f t="shared" si="147"/>
        <v>0</v>
      </c>
      <c r="HY35" s="58">
        <f t="shared" si="148"/>
        <v>0</v>
      </c>
      <c r="HZ35" s="59">
        <f t="shared" si="149"/>
        <v>0</v>
      </c>
      <c r="IA35" s="60">
        <v>0</v>
      </c>
      <c r="IB35" s="57">
        <v>0</v>
      </c>
      <c r="IC35" s="56" t="s">
        <v>67</v>
      </c>
      <c r="ID35" s="57">
        <f t="shared" si="150"/>
        <v>0</v>
      </c>
      <c r="IE35" s="57">
        <f t="shared" si="151"/>
        <v>0</v>
      </c>
      <c r="IF35" s="75">
        <f t="shared" si="152"/>
        <v>0</v>
      </c>
      <c r="IG35" s="58">
        <f t="shared" si="153"/>
        <v>0</v>
      </c>
      <c r="IH35" s="58">
        <f t="shared" si="154"/>
        <v>0</v>
      </c>
      <c r="II35" s="59">
        <f t="shared" si="155"/>
        <v>0</v>
      </c>
      <c r="IJ35" s="60">
        <v>0</v>
      </c>
      <c r="IK35" s="57">
        <v>0</v>
      </c>
      <c r="IL35" s="56" t="s">
        <v>67</v>
      </c>
      <c r="IM35" s="57">
        <f t="shared" si="156"/>
        <v>0</v>
      </c>
      <c r="IN35" s="57">
        <f t="shared" si="157"/>
        <v>0</v>
      </c>
      <c r="IO35" s="75">
        <f t="shared" si="158"/>
        <v>0</v>
      </c>
      <c r="IP35" s="58">
        <f t="shared" si="159"/>
        <v>0</v>
      </c>
      <c r="IQ35" s="58">
        <f t="shared" si="160"/>
        <v>0</v>
      </c>
      <c r="IR35" s="59">
        <f t="shared" si="161"/>
        <v>0</v>
      </c>
      <c r="IS35" s="60">
        <v>0</v>
      </c>
      <c r="IT35" s="57">
        <v>0</v>
      </c>
      <c r="IU35" s="56" t="s">
        <v>67</v>
      </c>
      <c r="IV35" s="57">
        <f t="shared" si="162"/>
        <v>0</v>
      </c>
      <c r="IW35" s="57">
        <f t="shared" si="163"/>
        <v>0</v>
      </c>
      <c r="IX35" s="75">
        <f t="shared" si="164"/>
        <v>0</v>
      </c>
      <c r="IY35" s="58">
        <f t="shared" si="165"/>
        <v>0</v>
      </c>
      <c r="IZ35" s="58">
        <f t="shared" si="166"/>
        <v>0</v>
      </c>
      <c r="JA35" s="59">
        <f t="shared" si="167"/>
        <v>0</v>
      </c>
      <c r="JB35" s="60">
        <v>0</v>
      </c>
      <c r="JC35" s="57">
        <v>0</v>
      </c>
      <c r="JD35" s="56" t="s">
        <v>67</v>
      </c>
      <c r="JE35" s="57">
        <f t="shared" si="168"/>
        <v>0</v>
      </c>
      <c r="JF35" s="57">
        <f t="shared" si="169"/>
        <v>0</v>
      </c>
      <c r="JG35" s="75">
        <f t="shared" si="170"/>
        <v>0</v>
      </c>
      <c r="JH35" s="58">
        <f t="shared" si="171"/>
        <v>0</v>
      </c>
      <c r="JI35" s="58">
        <f t="shared" si="172"/>
        <v>0</v>
      </c>
      <c r="JJ35" s="59">
        <f t="shared" si="173"/>
        <v>0</v>
      </c>
      <c r="JK35" s="60">
        <v>0</v>
      </c>
      <c r="JL35" s="57">
        <v>0</v>
      </c>
      <c r="JM35" s="56" t="s">
        <v>67</v>
      </c>
      <c r="JN35" s="57">
        <f t="shared" si="174"/>
        <v>0</v>
      </c>
      <c r="JO35" s="57">
        <f t="shared" si="175"/>
        <v>0</v>
      </c>
      <c r="JP35" s="75">
        <f t="shared" si="176"/>
        <v>0</v>
      </c>
      <c r="JQ35" s="58">
        <f t="shared" si="177"/>
        <v>0</v>
      </c>
      <c r="JR35" s="58">
        <f t="shared" si="178"/>
        <v>0</v>
      </c>
      <c r="JS35" s="59">
        <f t="shared" si="179"/>
        <v>0</v>
      </c>
      <c r="JT35" s="60">
        <v>0</v>
      </c>
      <c r="JU35" s="57">
        <v>0</v>
      </c>
      <c r="JV35" s="56" t="s">
        <v>67</v>
      </c>
      <c r="JW35" s="57">
        <f t="shared" si="180"/>
        <v>0</v>
      </c>
      <c r="JX35" s="57">
        <f t="shared" si="181"/>
        <v>0</v>
      </c>
      <c r="JY35" s="75">
        <f t="shared" si="182"/>
        <v>0</v>
      </c>
      <c r="JZ35" s="58">
        <f t="shared" si="183"/>
        <v>0</v>
      </c>
      <c r="KA35" s="58">
        <f t="shared" si="184"/>
        <v>0</v>
      </c>
      <c r="KB35" s="59">
        <f t="shared" si="185"/>
        <v>0</v>
      </c>
      <c r="KC35" s="60">
        <v>0</v>
      </c>
      <c r="KD35" s="76">
        <v>0</v>
      </c>
      <c r="KE35" s="56" t="s">
        <v>67</v>
      </c>
      <c r="KF35" s="57">
        <f t="shared" si="186"/>
        <v>0</v>
      </c>
      <c r="KG35" s="57">
        <f t="shared" si="187"/>
        <v>0</v>
      </c>
      <c r="KH35" s="75">
        <f t="shared" si="188"/>
        <v>0</v>
      </c>
      <c r="KI35" s="58">
        <f t="shared" si="189"/>
        <v>0</v>
      </c>
      <c r="KJ35" s="58">
        <f t="shared" si="190"/>
        <v>0</v>
      </c>
      <c r="KK35" s="59">
        <f t="shared" si="191"/>
        <v>0</v>
      </c>
      <c r="KL35" s="60">
        <v>0</v>
      </c>
      <c r="KM35" s="76">
        <v>0</v>
      </c>
      <c r="KN35" s="56" t="s">
        <v>67</v>
      </c>
      <c r="KO35" s="57">
        <f t="shared" si="192"/>
        <v>0</v>
      </c>
      <c r="KP35" s="57">
        <f t="shared" si="193"/>
        <v>0</v>
      </c>
      <c r="KQ35" s="75">
        <f t="shared" si="194"/>
        <v>0</v>
      </c>
      <c r="KR35" s="58">
        <f t="shared" si="195"/>
        <v>0</v>
      </c>
      <c r="KS35" s="58">
        <f t="shared" si="196"/>
        <v>0</v>
      </c>
      <c r="KT35" s="59">
        <f t="shared" si="197"/>
        <v>0</v>
      </c>
      <c r="KU35" s="60">
        <v>0</v>
      </c>
      <c r="KV35" s="76">
        <v>0</v>
      </c>
      <c r="KW35" s="56" t="s">
        <v>67</v>
      </c>
      <c r="KX35" s="57">
        <f t="shared" si="198"/>
        <v>0</v>
      </c>
      <c r="KY35" s="57">
        <f t="shared" si="199"/>
        <v>0</v>
      </c>
      <c r="KZ35" s="75">
        <f t="shared" si="200"/>
        <v>0</v>
      </c>
      <c r="LA35" s="58">
        <f t="shared" si="201"/>
        <v>0</v>
      </c>
      <c r="LB35" s="58">
        <f t="shared" si="202"/>
        <v>0</v>
      </c>
      <c r="LC35" s="59">
        <f t="shared" si="203"/>
        <v>0</v>
      </c>
      <c r="LD35" s="60">
        <v>0</v>
      </c>
      <c r="LE35" s="76">
        <v>0</v>
      </c>
      <c r="LF35" s="56" t="s">
        <v>67</v>
      </c>
      <c r="LG35" s="57">
        <f t="shared" si="204"/>
        <v>0</v>
      </c>
      <c r="LH35" s="57">
        <f t="shared" si="205"/>
        <v>0</v>
      </c>
      <c r="LI35" s="75">
        <f t="shared" si="206"/>
        <v>0</v>
      </c>
      <c r="LJ35" s="58">
        <f t="shared" si="207"/>
        <v>0</v>
      </c>
      <c r="LK35" s="58">
        <f t="shared" si="208"/>
        <v>0</v>
      </c>
      <c r="LL35" s="59">
        <f t="shared" si="209"/>
        <v>0</v>
      </c>
      <c r="LM35" s="60">
        <v>0</v>
      </c>
      <c r="LN35" s="76">
        <v>0</v>
      </c>
      <c r="LO35" s="56" t="s">
        <v>67</v>
      </c>
      <c r="LP35" s="57">
        <f t="shared" si="210"/>
        <v>0</v>
      </c>
      <c r="LQ35" s="57">
        <f t="shared" si="211"/>
        <v>0</v>
      </c>
      <c r="LR35" s="75">
        <f t="shared" si="212"/>
        <v>0</v>
      </c>
      <c r="LS35" s="58">
        <f t="shared" si="213"/>
        <v>0</v>
      </c>
      <c r="LT35" s="58">
        <f t="shared" si="214"/>
        <v>0</v>
      </c>
      <c r="LU35" s="59">
        <f t="shared" si="215"/>
        <v>0</v>
      </c>
      <c r="LV35" s="60">
        <v>0</v>
      </c>
      <c r="LW35" s="76">
        <v>0</v>
      </c>
      <c r="LX35" s="56" t="s">
        <v>67</v>
      </c>
      <c r="LY35" s="57">
        <f t="shared" si="216"/>
        <v>0</v>
      </c>
      <c r="LZ35" s="57">
        <f t="shared" si="217"/>
        <v>0</v>
      </c>
      <c r="MA35" s="75">
        <f t="shared" si="218"/>
        <v>0</v>
      </c>
      <c r="MB35" s="58">
        <f t="shared" si="219"/>
        <v>0</v>
      </c>
      <c r="MC35" s="58">
        <f t="shared" si="220"/>
        <v>0</v>
      </c>
      <c r="MD35" s="59">
        <f t="shared" si="221"/>
        <v>0</v>
      </c>
      <c r="ME35" s="60">
        <v>0</v>
      </c>
      <c r="MF35" s="76">
        <v>0</v>
      </c>
      <c r="MG35" s="56" t="s">
        <v>67</v>
      </c>
      <c r="MH35" s="57">
        <f t="shared" si="222"/>
        <v>0</v>
      </c>
      <c r="MI35" s="57">
        <f t="shared" si="223"/>
        <v>0</v>
      </c>
      <c r="MJ35" s="75">
        <f t="shared" si="224"/>
        <v>0</v>
      </c>
      <c r="MK35" s="58">
        <f t="shared" si="225"/>
        <v>0</v>
      </c>
      <c r="ML35" s="58">
        <f t="shared" si="226"/>
        <v>0</v>
      </c>
      <c r="MM35" s="59">
        <f t="shared" si="227"/>
        <v>0</v>
      </c>
      <c r="MN35" s="60">
        <v>0</v>
      </c>
      <c r="MO35" s="76">
        <v>0</v>
      </c>
      <c r="MP35" s="56" t="s">
        <v>67</v>
      </c>
      <c r="MQ35" s="57">
        <f t="shared" si="228"/>
        <v>0</v>
      </c>
      <c r="MR35" s="57">
        <f t="shared" si="229"/>
        <v>0</v>
      </c>
      <c r="MS35" s="75">
        <f t="shared" si="230"/>
        <v>0</v>
      </c>
      <c r="MT35" s="58">
        <f t="shared" si="231"/>
        <v>0</v>
      </c>
      <c r="MU35" s="58">
        <f t="shared" si="232"/>
        <v>0</v>
      </c>
      <c r="MV35" s="59">
        <f t="shared" si="233"/>
        <v>0</v>
      </c>
      <c r="MW35" s="60">
        <v>0</v>
      </c>
      <c r="MX35" s="76">
        <v>0</v>
      </c>
      <c r="MY35" s="56" t="s">
        <v>67</v>
      </c>
      <c r="MZ35" s="57">
        <f t="shared" si="234"/>
        <v>0</v>
      </c>
      <c r="NA35" s="57">
        <f t="shared" si="235"/>
        <v>0</v>
      </c>
      <c r="NB35" s="75">
        <f t="shared" si="236"/>
        <v>0</v>
      </c>
      <c r="NC35" s="58">
        <f t="shared" si="237"/>
        <v>0</v>
      </c>
      <c r="ND35" s="58">
        <f t="shared" si="238"/>
        <v>0</v>
      </c>
      <c r="NE35" s="59">
        <f t="shared" si="239"/>
        <v>0</v>
      </c>
      <c r="NF35" s="60">
        <v>0</v>
      </c>
      <c r="NG35" s="76">
        <v>0</v>
      </c>
      <c r="NH35" s="56" t="s">
        <v>67</v>
      </c>
      <c r="NI35" s="57">
        <f t="shared" si="240"/>
        <v>0</v>
      </c>
      <c r="NJ35" s="57">
        <f t="shared" si="241"/>
        <v>0</v>
      </c>
      <c r="NK35" s="75">
        <f t="shared" si="242"/>
        <v>0</v>
      </c>
      <c r="NL35" s="58">
        <f t="shared" si="243"/>
        <v>0</v>
      </c>
      <c r="NM35" s="58">
        <f t="shared" si="244"/>
        <v>0</v>
      </c>
      <c r="NN35" s="59">
        <f t="shared" si="245"/>
        <v>0</v>
      </c>
      <c r="NO35" s="60">
        <v>0</v>
      </c>
      <c r="NP35" s="76">
        <v>0</v>
      </c>
      <c r="NQ35" s="56" t="s">
        <v>67</v>
      </c>
      <c r="NR35" s="57">
        <f t="shared" si="246"/>
        <v>0</v>
      </c>
      <c r="NS35" s="57">
        <f t="shared" si="247"/>
        <v>0</v>
      </c>
      <c r="NT35" s="75">
        <f t="shared" si="248"/>
        <v>0</v>
      </c>
      <c r="NU35" s="58">
        <f t="shared" si="249"/>
        <v>0</v>
      </c>
      <c r="NV35" s="58">
        <f t="shared" si="250"/>
        <v>0</v>
      </c>
      <c r="NW35" s="59">
        <f t="shared" si="251"/>
        <v>0</v>
      </c>
      <c r="NX35" s="60">
        <v>0</v>
      </c>
      <c r="NY35" s="76">
        <v>0</v>
      </c>
      <c r="NZ35" s="56" t="s">
        <v>67</v>
      </c>
      <c r="OA35" s="57">
        <f t="shared" si="252"/>
        <v>0</v>
      </c>
      <c r="OB35" s="57">
        <f t="shared" si="253"/>
        <v>0</v>
      </c>
      <c r="OC35" s="75">
        <f t="shared" si="254"/>
        <v>0</v>
      </c>
      <c r="OD35" s="58">
        <f t="shared" si="255"/>
        <v>0</v>
      </c>
      <c r="OE35" s="58">
        <f t="shared" si="256"/>
        <v>0</v>
      </c>
      <c r="OF35" s="59">
        <f t="shared" si="257"/>
        <v>0</v>
      </c>
      <c r="OG35" s="60">
        <v>0</v>
      </c>
      <c r="OH35" s="76">
        <v>0</v>
      </c>
      <c r="OI35" s="56" t="s">
        <v>67</v>
      </c>
      <c r="OJ35" s="57">
        <f t="shared" si="258"/>
        <v>0</v>
      </c>
      <c r="OK35" s="57">
        <f t="shared" si="259"/>
        <v>0</v>
      </c>
      <c r="OL35" s="75">
        <f t="shared" si="260"/>
        <v>0</v>
      </c>
      <c r="OM35" s="58">
        <f t="shared" si="261"/>
        <v>0</v>
      </c>
      <c r="ON35" s="58">
        <f t="shared" si="262"/>
        <v>0</v>
      </c>
      <c r="OO35" s="59">
        <f t="shared" si="263"/>
        <v>0</v>
      </c>
      <c r="OP35" s="60">
        <v>0</v>
      </c>
      <c r="OQ35" s="76">
        <v>0</v>
      </c>
      <c r="OR35" s="56" t="s">
        <v>67</v>
      </c>
      <c r="OS35" s="57">
        <f t="shared" si="264"/>
        <v>0</v>
      </c>
      <c r="OT35" s="57">
        <f t="shared" si="265"/>
        <v>0</v>
      </c>
      <c r="OU35" s="75">
        <f t="shared" si="266"/>
        <v>0</v>
      </c>
      <c r="OV35" s="58">
        <f t="shared" si="267"/>
        <v>0</v>
      </c>
      <c r="OW35" s="58">
        <f t="shared" si="268"/>
        <v>0</v>
      </c>
      <c r="OX35" s="59">
        <f t="shared" si="269"/>
        <v>0</v>
      </c>
      <c r="OY35" s="60">
        <v>0</v>
      </c>
      <c r="OZ35" s="76">
        <v>0</v>
      </c>
      <c r="PA35" s="56" t="s">
        <v>67</v>
      </c>
      <c r="PB35" s="57">
        <f t="shared" si="270"/>
        <v>0</v>
      </c>
      <c r="PC35" s="57">
        <f t="shared" si="271"/>
        <v>0</v>
      </c>
      <c r="PD35" s="75">
        <f t="shared" si="272"/>
        <v>0</v>
      </c>
      <c r="PE35" s="58">
        <f t="shared" si="273"/>
        <v>0</v>
      </c>
      <c r="PF35" s="58">
        <f t="shared" si="274"/>
        <v>0</v>
      </c>
      <c r="PG35" s="59">
        <f t="shared" si="275"/>
        <v>0</v>
      </c>
      <c r="PH35" s="60">
        <v>0</v>
      </c>
      <c r="PI35" s="76">
        <v>0</v>
      </c>
      <c r="PJ35" s="56" t="s">
        <v>67</v>
      </c>
      <c r="PK35" s="57">
        <f t="shared" si="276"/>
        <v>0</v>
      </c>
      <c r="PL35" s="57">
        <f t="shared" si="277"/>
        <v>0</v>
      </c>
      <c r="PM35" s="75">
        <f t="shared" si="278"/>
        <v>0</v>
      </c>
      <c r="PN35" s="58">
        <f t="shared" si="279"/>
        <v>0</v>
      </c>
      <c r="PO35" s="58">
        <f t="shared" si="280"/>
        <v>0</v>
      </c>
      <c r="PP35" s="59">
        <f t="shared" si="281"/>
        <v>0</v>
      </c>
      <c r="PQ35" s="77"/>
      <c r="PR35" s="87">
        <f t="shared" si="282"/>
        <v>0</v>
      </c>
      <c r="PS35" s="88">
        <f t="shared" si="283"/>
        <v>0</v>
      </c>
      <c r="PT35" s="88">
        <f t="shared" si="284"/>
        <v>0</v>
      </c>
      <c r="PU35" s="89">
        <f t="shared" si="285"/>
        <v>0</v>
      </c>
      <c r="PV35" s="81">
        <f t="shared" si="286"/>
        <v>0</v>
      </c>
      <c r="PW35" s="90"/>
      <c r="PX35" s="90"/>
      <c r="PY35" s="81">
        <f t="shared" si="287"/>
        <v>0</v>
      </c>
      <c r="PZ35" s="90"/>
      <c r="QA35" s="90"/>
      <c r="QB35" s="83">
        <f t="shared" si="288"/>
        <v>0</v>
      </c>
      <c r="QC35" s="90"/>
      <c r="QD35" s="90"/>
      <c r="QE35" s="83">
        <f t="shared" si="289"/>
        <v>0</v>
      </c>
      <c r="QF35" s="90"/>
      <c r="QG35" s="90"/>
      <c r="QH35" s="83">
        <f t="shared" si="290"/>
        <v>0</v>
      </c>
      <c r="QI35" s="90"/>
      <c r="QJ35" s="90"/>
      <c r="QK35" s="83">
        <f t="shared" si="291"/>
        <v>30</v>
      </c>
      <c r="QL35" s="94">
        <v>44348</v>
      </c>
      <c r="QM35" s="94">
        <v>44377</v>
      </c>
      <c r="QN35" s="83">
        <f t="shared" si="292"/>
        <v>12</v>
      </c>
      <c r="QO35" s="90"/>
      <c r="QP35" s="90"/>
      <c r="QQ35" s="90">
        <f t="shared" si="293"/>
        <v>42</v>
      </c>
      <c r="QR35" s="90"/>
      <c r="QS35" s="91">
        <f t="shared" si="294"/>
        <v>10</v>
      </c>
      <c r="QT35" s="91">
        <f t="shared" si="295"/>
        <v>5</v>
      </c>
      <c r="QU35" s="91"/>
      <c r="QV35" s="92"/>
      <c r="QW35" s="92"/>
      <c r="QX35" s="92"/>
      <c r="QY35" s="92"/>
      <c r="QZ35" s="92"/>
      <c r="RA35" s="92"/>
      <c r="RB35" s="92"/>
      <c r="RC35" s="92"/>
      <c r="RD35" s="92"/>
      <c r="RE35" s="92"/>
      <c r="RF35" s="92"/>
      <c r="RG35" s="93">
        <v>0</v>
      </c>
    </row>
    <row r="36" spans="1:475" s="68" customFormat="1" ht="15.9" customHeight="1">
      <c r="A36" s="46">
        <f t="shared" si="296"/>
        <v>27</v>
      </c>
      <c r="B36" s="47" t="s">
        <v>112</v>
      </c>
      <c r="C36" s="74"/>
      <c r="D36" s="50" t="s">
        <v>53</v>
      </c>
      <c r="E36" s="50" t="s">
        <v>113</v>
      </c>
      <c r="F36" s="50" t="s">
        <v>55</v>
      </c>
      <c r="G36" s="51">
        <v>44242</v>
      </c>
      <c r="H36" s="51">
        <v>44243</v>
      </c>
      <c r="I36" s="51"/>
      <c r="J36" s="60">
        <v>7</v>
      </c>
      <c r="K36" s="57">
        <v>18</v>
      </c>
      <c r="L36" s="56" t="s">
        <v>57</v>
      </c>
      <c r="M36" s="57">
        <f t="shared" si="0"/>
        <v>11</v>
      </c>
      <c r="N36" s="57">
        <f t="shared" si="1"/>
        <v>10</v>
      </c>
      <c r="O36" s="75">
        <f t="shared" si="2"/>
        <v>8</v>
      </c>
      <c r="P36" s="58">
        <f t="shared" si="3"/>
        <v>2</v>
      </c>
      <c r="Q36" s="58">
        <f t="shared" si="4"/>
        <v>0</v>
      </c>
      <c r="R36" s="59">
        <f t="shared" si="5"/>
        <v>0</v>
      </c>
      <c r="S36" s="60">
        <v>0</v>
      </c>
      <c r="T36" s="57">
        <v>0</v>
      </c>
      <c r="U36" s="56" t="s">
        <v>58</v>
      </c>
      <c r="V36" s="57">
        <f t="shared" si="6"/>
        <v>0</v>
      </c>
      <c r="W36" s="57">
        <f t="shared" si="7"/>
        <v>0</v>
      </c>
      <c r="X36" s="75">
        <f t="shared" si="8"/>
        <v>0</v>
      </c>
      <c r="Y36" s="58">
        <f t="shared" si="9"/>
        <v>0</v>
      </c>
      <c r="Z36" s="58">
        <f t="shared" si="10"/>
        <v>0</v>
      </c>
      <c r="AA36" s="59">
        <f t="shared" si="11"/>
        <v>0</v>
      </c>
      <c r="AB36" s="60">
        <v>7</v>
      </c>
      <c r="AC36" s="57">
        <v>16</v>
      </c>
      <c r="AD36" s="56" t="s">
        <v>57</v>
      </c>
      <c r="AE36" s="57">
        <f t="shared" si="12"/>
        <v>9</v>
      </c>
      <c r="AF36" s="57">
        <f t="shared" si="13"/>
        <v>8</v>
      </c>
      <c r="AG36" s="75">
        <f t="shared" si="14"/>
        <v>8</v>
      </c>
      <c r="AH36" s="58">
        <f t="shared" si="15"/>
        <v>0</v>
      </c>
      <c r="AI36" s="58">
        <f t="shared" si="16"/>
        <v>0</v>
      </c>
      <c r="AJ36" s="59">
        <f t="shared" si="17"/>
        <v>0</v>
      </c>
      <c r="AK36" s="60">
        <v>0</v>
      </c>
      <c r="AL36" s="57">
        <v>0</v>
      </c>
      <c r="AM36" s="56" t="s">
        <v>67</v>
      </c>
      <c r="AN36" s="57">
        <f t="shared" si="18"/>
        <v>0</v>
      </c>
      <c r="AO36" s="57">
        <f t="shared" si="19"/>
        <v>0</v>
      </c>
      <c r="AP36" s="58">
        <f t="shared" si="20"/>
        <v>0</v>
      </c>
      <c r="AQ36" s="58">
        <f t="shared" si="21"/>
        <v>0</v>
      </c>
      <c r="AR36" s="58">
        <f t="shared" si="22"/>
        <v>0</v>
      </c>
      <c r="AS36" s="59">
        <f t="shared" si="23"/>
        <v>0</v>
      </c>
      <c r="AT36" s="60">
        <v>7</v>
      </c>
      <c r="AU36" s="57">
        <v>16</v>
      </c>
      <c r="AV36" s="56" t="s">
        <v>57</v>
      </c>
      <c r="AW36" s="57">
        <f t="shared" si="24"/>
        <v>9</v>
      </c>
      <c r="AX36" s="57">
        <f t="shared" si="25"/>
        <v>8</v>
      </c>
      <c r="AY36" s="58">
        <f t="shared" si="26"/>
        <v>8</v>
      </c>
      <c r="AZ36" s="58">
        <f t="shared" si="27"/>
        <v>0</v>
      </c>
      <c r="BA36" s="58">
        <f t="shared" si="28"/>
        <v>0</v>
      </c>
      <c r="BB36" s="59">
        <f t="shared" si="29"/>
        <v>0</v>
      </c>
      <c r="BC36" s="60">
        <v>7</v>
      </c>
      <c r="BD36" s="57">
        <v>18</v>
      </c>
      <c r="BE36" s="56" t="s">
        <v>57</v>
      </c>
      <c r="BF36" s="57">
        <f t="shared" si="30"/>
        <v>11</v>
      </c>
      <c r="BG36" s="57">
        <f t="shared" si="31"/>
        <v>10</v>
      </c>
      <c r="BH36" s="75">
        <f t="shared" si="32"/>
        <v>8</v>
      </c>
      <c r="BI36" s="58">
        <f t="shared" si="33"/>
        <v>2</v>
      </c>
      <c r="BJ36" s="58">
        <f t="shared" si="34"/>
        <v>0</v>
      </c>
      <c r="BK36" s="59">
        <f t="shared" si="35"/>
        <v>0</v>
      </c>
      <c r="BL36" s="60">
        <v>7</v>
      </c>
      <c r="BM36" s="57">
        <v>16</v>
      </c>
      <c r="BN36" s="56" t="s">
        <v>57</v>
      </c>
      <c r="BO36" s="57">
        <f t="shared" si="36"/>
        <v>9</v>
      </c>
      <c r="BP36" s="57">
        <f t="shared" si="37"/>
        <v>8</v>
      </c>
      <c r="BQ36" s="75">
        <f t="shared" si="38"/>
        <v>8</v>
      </c>
      <c r="BR36" s="58">
        <f t="shared" si="39"/>
        <v>0</v>
      </c>
      <c r="BS36" s="58">
        <f t="shared" si="40"/>
        <v>0</v>
      </c>
      <c r="BT36" s="59">
        <f t="shared" si="41"/>
        <v>0</v>
      </c>
      <c r="BU36" s="60">
        <v>7</v>
      </c>
      <c r="BV36" s="57">
        <v>18</v>
      </c>
      <c r="BW36" s="56" t="s">
        <v>57</v>
      </c>
      <c r="BX36" s="57">
        <f t="shared" si="42"/>
        <v>11</v>
      </c>
      <c r="BY36" s="57">
        <f t="shared" si="43"/>
        <v>10</v>
      </c>
      <c r="BZ36" s="75">
        <f t="shared" si="44"/>
        <v>8</v>
      </c>
      <c r="CA36" s="58">
        <f t="shared" si="45"/>
        <v>2</v>
      </c>
      <c r="CB36" s="58">
        <f t="shared" si="46"/>
        <v>0</v>
      </c>
      <c r="CC36" s="59">
        <f t="shared" si="47"/>
        <v>0</v>
      </c>
      <c r="CD36" s="60">
        <v>0</v>
      </c>
      <c r="CE36" s="57">
        <v>0</v>
      </c>
      <c r="CF36" s="56" t="s">
        <v>58</v>
      </c>
      <c r="CG36" s="57">
        <f t="shared" si="48"/>
        <v>0</v>
      </c>
      <c r="CH36" s="57">
        <f t="shared" si="49"/>
        <v>0</v>
      </c>
      <c r="CI36" s="75">
        <f t="shared" si="50"/>
        <v>0</v>
      </c>
      <c r="CJ36" s="58">
        <f t="shared" si="51"/>
        <v>0</v>
      </c>
      <c r="CK36" s="58">
        <f t="shared" si="52"/>
        <v>0</v>
      </c>
      <c r="CL36" s="59">
        <f t="shared" si="53"/>
        <v>0</v>
      </c>
      <c r="CM36" s="60">
        <v>0</v>
      </c>
      <c r="CN36" s="57">
        <v>0</v>
      </c>
      <c r="CO36" s="56" t="s">
        <v>67</v>
      </c>
      <c r="CP36" s="57">
        <f t="shared" si="54"/>
        <v>0</v>
      </c>
      <c r="CQ36" s="57">
        <f t="shared" si="55"/>
        <v>0</v>
      </c>
      <c r="CR36" s="75">
        <f t="shared" si="56"/>
        <v>0</v>
      </c>
      <c r="CS36" s="58">
        <f t="shared" si="57"/>
        <v>0</v>
      </c>
      <c r="CT36" s="58">
        <f t="shared" si="58"/>
        <v>0</v>
      </c>
      <c r="CU36" s="59">
        <f t="shared" si="59"/>
        <v>0</v>
      </c>
      <c r="CV36" s="60">
        <v>0</v>
      </c>
      <c r="CW36" s="57">
        <v>0</v>
      </c>
      <c r="CX36" s="56" t="s">
        <v>67</v>
      </c>
      <c r="CY36" s="57">
        <f t="shared" si="60"/>
        <v>0</v>
      </c>
      <c r="CZ36" s="57">
        <f t="shared" si="61"/>
        <v>0</v>
      </c>
      <c r="DA36" s="58">
        <f t="shared" si="62"/>
        <v>0</v>
      </c>
      <c r="DB36" s="58">
        <f t="shared" si="63"/>
        <v>0</v>
      </c>
      <c r="DC36" s="58">
        <f t="shared" si="64"/>
        <v>0</v>
      </c>
      <c r="DD36" s="59">
        <f t="shared" si="65"/>
        <v>0</v>
      </c>
      <c r="DE36" s="60">
        <v>0</v>
      </c>
      <c r="DF36" s="57">
        <v>0</v>
      </c>
      <c r="DG36" s="56" t="s">
        <v>67</v>
      </c>
      <c r="DH36" s="57">
        <f t="shared" si="66"/>
        <v>0</v>
      </c>
      <c r="DI36" s="57">
        <f t="shared" si="67"/>
        <v>0</v>
      </c>
      <c r="DJ36" s="58">
        <f t="shared" si="68"/>
        <v>0</v>
      </c>
      <c r="DK36" s="58">
        <f t="shared" si="69"/>
        <v>0</v>
      </c>
      <c r="DL36" s="58">
        <f t="shared" si="70"/>
        <v>0</v>
      </c>
      <c r="DM36" s="59">
        <f t="shared" si="71"/>
        <v>0</v>
      </c>
      <c r="DN36" s="60">
        <v>7</v>
      </c>
      <c r="DO36" s="57">
        <v>18</v>
      </c>
      <c r="DP36" s="56" t="s">
        <v>57</v>
      </c>
      <c r="DQ36" s="57">
        <f t="shared" si="72"/>
        <v>11</v>
      </c>
      <c r="DR36" s="57">
        <f t="shared" si="73"/>
        <v>10</v>
      </c>
      <c r="DS36" s="75">
        <f t="shared" si="74"/>
        <v>8</v>
      </c>
      <c r="DT36" s="58">
        <f t="shared" si="75"/>
        <v>2</v>
      </c>
      <c r="DU36" s="58">
        <f t="shared" si="76"/>
        <v>0</v>
      </c>
      <c r="DV36" s="59">
        <f t="shared" si="77"/>
        <v>0</v>
      </c>
      <c r="DW36" s="60">
        <v>7</v>
      </c>
      <c r="DX36" s="57">
        <v>18</v>
      </c>
      <c r="DY36" s="56" t="s">
        <v>57</v>
      </c>
      <c r="DZ36" s="57">
        <f t="shared" si="78"/>
        <v>11</v>
      </c>
      <c r="EA36" s="57">
        <f t="shared" si="79"/>
        <v>10</v>
      </c>
      <c r="EB36" s="75">
        <f t="shared" si="80"/>
        <v>8</v>
      </c>
      <c r="EC36" s="58">
        <f t="shared" si="81"/>
        <v>2</v>
      </c>
      <c r="ED36" s="58">
        <f t="shared" si="82"/>
        <v>0</v>
      </c>
      <c r="EE36" s="59">
        <f t="shared" si="83"/>
        <v>0</v>
      </c>
      <c r="EF36" s="60">
        <v>7</v>
      </c>
      <c r="EG36" s="57">
        <v>18</v>
      </c>
      <c r="EH36" s="56" t="s">
        <v>57</v>
      </c>
      <c r="EI36" s="57">
        <f t="shared" si="84"/>
        <v>11</v>
      </c>
      <c r="EJ36" s="57">
        <f t="shared" si="85"/>
        <v>10</v>
      </c>
      <c r="EK36" s="75">
        <f t="shared" si="86"/>
        <v>8</v>
      </c>
      <c r="EL36" s="58">
        <f t="shared" si="87"/>
        <v>2</v>
      </c>
      <c r="EM36" s="58">
        <f t="shared" si="88"/>
        <v>0</v>
      </c>
      <c r="EN36" s="59">
        <f t="shared" si="89"/>
        <v>0</v>
      </c>
      <c r="EO36" s="60">
        <v>0</v>
      </c>
      <c r="EP36" s="57">
        <v>0</v>
      </c>
      <c r="EQ36" s="56" t="s">
        <v>58</v>
      </c>
      <c r="ER36" s="57">
        <f t="shared" si="90"/>
        <v>0</v>
      </c>
      <c r="ES36" s="57">
        <f t="shared" si="91"/>
        <v>0</v>
      </c>
      <c r="ET36" s="75">
        <f t="shared" si="92"/>
        <v>0</v>
      </c>
      <c r="EU36" s="58">
        <f t="shared" si="93"/>
        <v>0</v>
      </c>
      <c r="EV36" s="58">
        <f t="shared" si="94"/>
        <v>0</v>
      </c>
      <c r="EW36" s="59">
        <f t="shared" si="95"/>
        <v>0</v>
      </c>
      <c r="EX36" s="60">
        <v>0</v>
      </c>
      <c r="EY36" s="57">
        <v>0</v>
      </c>
      <c r="EZ36" s="56" t="s">
        <v>67</v>
      </c>
      <c r="FA36" s="57">
        <f t="shared" si="96"/>
        <v>0</v>
      </c>
      <c r="FB36" s="57">
        <f t="shared" si="97"/>
        <v>0</v>
      </c>
      <c r="FC36" s="75">
        <f t="shared" si="98"/>
        <v>0</v>
      </c>
      <c r="FD36" s="58">
        <f t="shared" si="99"/>
        <v>0</v>
      </c>
      <c r="FE36" s="58">
        <f t="shared" si="100"/>
        <v>0</v>
      </c>
      <c r="FF36" s="59">
        <f t="shared" si="101"/>
        <v>0</v>
      </c>
      <c r="FG36" s="60">
        <v>7</v>
      </c>
      <c r="FH36" s="57">
        <v>19</v>
      </c>
      <c r="FI36" s="56" t="s">
        <v>57</v>
      </c>
      <c r="FJ36" s="57">
        <f t="shared" si="102"/>
        <v>12</v>
      </c>
      <c r="FK36" s="57">
        <f t="shared" si="103"/>
        <v>11</v>
      </c>
      <c r="FL36" s="75">
        <f t="shared" si="104"/>
        <v>8</v>
      </c>
      <c r="FM36" s="58">
        <f t="shared" si="105"/>
        <v>2</v>
      </c>
      <c r="FN36" s="58">
        <f t="shared" si="106"/>
        <v>1</v>
      </c>
      <c r="FO36" s="59">
        <f t="shared" si="107"/>
        <v>0</v>
      </c>
      <c r="FP36" s="60">
        <v>7</v>
      </c>
      <c r="FQ36" s="57">
        <v>16</v>
      </c>
      <c r="FR36" s="56" t="s">
        <v>57</v>
      </c>
      <c r="FS36" s="57">
        <f t="shared" si="108"/>
        <v>9</v>
      </c>
      <c r="FT36" s="57">
        <f t="shared" si="109"/>
        <v>8</v>
      </c>
      <c r="FU36" s="58">
        <f t="shared" si="110"/>
        <v>8</v>
      </c>
      <c r="FV36" s="58">
        <f t="shared" si="111"/>
        <v>0</v>
      </c>
      <c r="FW36" s="58">
        <f t="shared" si="112"/>
        <v>0</v>
      </c>
      <c r="FX36" s="59">
        <f t="shared" si="113"/>
        <v>0</v>
      </c>
      <c r="FY36" s="60">
        <v>7</v>
      </c>
      <c r="FZ36" s="57">
        <v>18</v>
      </c>
      <c r="GA36" s="56" t="s">
        <v>57</v>
      </c>
      <c r="GB36" s="57">
        <f t="shared" si="114"/>
        <v>11</v>
      </c>
      <c r="GC36" s="57">
        <f t="shared" si="115"/>
        <v>10</v>
      </c>
      <c r="GD36" s="75">
        <f t="shared" si="116"/>
        <v>8</v>
      </c>
      <c r="GE36" s="58">
        <f t="shared" si="117"/>
        <v>2</v>
      </c>
      <c r="GF36" s="58">
        <f t="shared" si="118"/>
        <v>0</v>
      </c>
      <c r="GG36" s="59">
        <f t="shared" si="119"/>
        <v>0</v>
      </c>
      <c r="GH36" s="60">
        <v>7</v>
      </c>
      <c r="GI36" s="57">
        <v>19</v>
      </c>
      <c r="GJ36" s="56" t="s">
        <v>57</v>
      </c>
      <c r="GK36" s="57">
        <f t="shared" si="120"/>
        <v>12</v>
      </c>
      <c r="GL36" s="57">
        <f t="shared" si="121"/>
        <v>11</v>
      </c>
      <c r="GM36" s="75">
        <f t="shared" si="122"/>
        <v>8</v>
      </c>
      <c r="GN36" s="58">
        <f t="shared" si="123"/>
        <v>2</v>
      </c>
      <c r="GO36" s="58">
        <f t="shared" si="124"/>
        <v>1</v>
      </c>
      <c r="GP36" s="59">
        <f t="shared" si="125"/>
        <v>0</v>
      </c>
      <c r="GQ36" s="60">
        <v>7</v>
      </c>
      <c r="GR36" s="57">
        <v>18</v>
      </c>
      <c r="GS36" s="56" t="s">
        <v>57</v>
      </c>
      <c r="GT36" s="57">
        <f t="shared" si="126"/>
        <v>11</v>
      </c>
      <c r="GU36" s="57">
        <f t="shared" si="127"/>
        <v>10</v>
      </c>
      <c r="GV36" s="75">
        <f t="shared" si="128"/>
        <v>8</v>
      </c>
      <c r="GW36" s="58">
        <f t="shared" si="129"/>
        <v>2</v>
      </c>
      <c r="GX36" s="58">
        <f t="shared" si="130"/>
        <v>0</v>
      </c>
      <c r="GY36" s="59">
        <f t="shared" si="131"/>
        <v>0</v>
      </c>
      <c r="GZ36" s="60">
        <v>0</v>
      </c>
      <c r="HA36" s="57">
        <v>0</v>
      </c>
      <c r="HB36" s="56" t="s">
        <v>58</v>
      </c>
      <c r="HC36" s="57">
        <f t="shared" si="132"/>
        <v>0</v>
      </c>
      <c r="HD36" s="57">
        <f t="shared" si="133"/>
        <v>0</v>
      </c>
      <c r="HE36" s="75">
        <f t="shared" si="134"/>
        <v>0</v>
      </c>
      <c r="HF36" s="58">
        <f t="shared" si="135"/>
        <v>0</v>
      </c>
      <c r="HG36" s="58">
        <f t="shared" si="136"/>
        <v>0</v>
      </c>
      <c r="HH36" s="59">
        <f t="shared" si="137"/>
        <v>0</v>
      </c>
      <c r="HI36" s="60">
        <v>0</v>
      </c>
      <c r="HJ36" s="57">
        <v>0</v>
      </c>
      <c r="HK36" s="56" t="s">
        <v>67</v>
      </c>
      <c r="HL36" s="57">
        <f t="shared" si="138"/>
        <v>0</v>
      </c>
      <c r="HM36" s="57">
        <f t="shared" si="139"/>
        <v>0</v>
      </c>
      <c r="HN36" s="75">
        <f t="shared" si="140"/>
        <v>0</v>
      </c>
      <c r="HO36" s="58">
        <f t="shared" si="141"/>
        <v>0</v>
      </c>
      <c r="HP36" s="58">
        <f t="shared" si="142"/>
        <v>0</v>
      </c>
      <c r="HQ36" s="59">
        <f t="shared" si="143"/>
        <v>0</v>
      </c>
      <c r="HR36" s="60">
        <v>7</v>
      </c>
      <c r="HS36" s="57">
        <v>19</v>
      </c>
      <c r="HT36" s="56" t="s">
        <v>57</v>
      </c>
      <c r="HU36" s="57">
        <f t="shared" si="144"/>
        <v>12</v>
      </c>
      <c r="HV36" s="57">
        <f t="shared" si="145"/>
        <v>11</v>
      </c>
      <c r="HW36" s="75">
        <f t="shared" si="146"/>
        <v>8</v>
      </c>
      <c r="HX36" s="58">
        <f t="shared" si="147"/>
        <v>2</v>
      </c>
      <c r="HY36" s="58">
        <f t="shared" si="148"/>
        <v>1</v>
      </c>
      <c r="HZ36" s="59">
        <f t="shared" si="149"/>
        <v>0</v>
      </c>
      <c r="IA36" s="60">
        <v>7</v>
      </c>
      <c r="IB36" s="76">
        <v>19</v>
      </c>
      <c r="IC36" s="56" t="s">
        <v>57</v>
      </c>
      <c r="ID36" s="57">
        <f t="shared" si="150"/>
        <v>12</v>
      </c>
      <c r="IE36" s="57">
        <f t="shared" si="151"/>
        <v>11</v>
      </c>
      <c r="IF36" s="75">
        <f t="shared" si="152"/>
        <v>8</v>
      </c>
      <c r="IG36" s="58">
        <f t="shared" si="153"/>
        <v>2</v>
      </c>
      <c r="IH36" s="58">
        <f t="shared" si="154"/>
        <v>1</v>
      </c>
      <c r="II36" s="59">
        <f t="shared" si="155"/>
        <v>0</v>
      </c>
      <c r="IJ36" s="60">
        <v>7</v>
      </c>
      <c r="IK36" s="76">
        <v>19</v>
      </c>
      <c r="IL36" s="56" t="s">
        <v>57</v>
      </c>
      <c r="IM36" s="57">
        <f t="shared" si="156"/>
        <v>12</v>
      </c>
      <c r="IN36" s="57">
        <f t="shared" si="157"/>
        <v>11</v>
      </c>
      <c r="IO36" s="75">
        <f t="shared" si="158"/>
        <v>8</v>
      </c>
      <c r="IP36" s="58">
        <f t="shared" si="159"/>
        <v>2</v>
      </c>
      <c r="IQ36" s="58">
        <f t="shared" si="160"/>
        <v>1</v>
      </c>
      <c r="IR36" s="59">
        <f t="shared" si="161"/>
        <v>0</v>
      </c>
      <c r="IS36" s="60">
        <v>7</v>
      </c>
      <c r="IT36" s="76">
        <v>16</v>
      </c>
      <c r="IU36" s="56" t="s">
        <v>57</v>
      </c>
      <c r="IV36" s="57">
        <f t="shared" si="162"/>
        <v>9</v>
      </c>
      <c r="IW36" s="57">
        <f t="shared" si="163"/>
        <v>8</v>
      </c>
      <c r="IX36" s="75">
        <f t="shared" si="164"/>
        <v>8</v>
      </c>
      <c r="IY36" s="58">
        <f t="shared" si="165"/>
        <v>0</v>
      </c>
      <c r="IZ36" s="58">
        <f t="shared" si="166"/>
        <v>0</v>
      </c>
      <c r="JA36" s="59">
        <f t="shared" si="167"/>
        <v>0</v>
      </c>
      <c r="JB36" s="60">
        <v>7</v>
      </c>
      <c r="JC36" s="76">
        <v>19</v>
      </c>
      <c r="JD36" s="56" t="s">
        <v>57</v>
      </c>
      <c r="JE36" s="57">
        <f t="shared" si="168"/>
        <v>12</v>
      </c>
      <c r="JF36" s="57">
        <f t="shared" si="169"/>
        <v>11</v>
      </c>
      <c r="JG36" s="75">
        <f t="shared" si="170"/>
        <v>8</v>
      </c>
      <c r="JH36" s="58">
        <f t="shared" si="171"/>
        <v>2</v>
      </c>
      <c r="JI36" s="58">
        <f t="shared" si="172"/>
        <v>1</v>
      </c>
      <c r="JJ36" s="59">
        <f t="shared" si="173"/>
        <v>0</v>
      </c>
      <c r="JK36" s="60">
        <v>0</v>
      </c>
      <c r="JL36" s="76">
        <v>0</v>
      </c>
      <c r="JM36" s="56" t="s">
        <v>58</v>
      </c>
      <c r="JN36" s="57">
        <f t="shared" si="174"/>
        <v>0</v>
      </c>
      <c r="JO36" s="57">
        <f t="shared" si="175"/>
        <v>0</v>
      </c>
      <c r="JP36" s="75">
        <f t="shared" si="176"/>
        <v>0</v>
      </c>
      <c r="JQ36" s="58">
        <f t="shared" si="177"/>
        <v>0</v>
      </c>
      <c r="JR36" s="58">
        <f t="shared" si="178"/>
        <v>0</v>
      </c>
      <c r="JS36" s="59">
        <f t="shared" si="179"/>
        <v>0</v>
      </c>
      <c r="JT36" s="60">
        <v>7</v>
      </c>
      <c r="JU36" s="57">
        <v>18</v>
      </c>
      <c r="JV36" s="56" t="s">
        <v>57</v>
      </c>
      <c r="JW36" s="57">
        <f t="shared" si="180"/>
        <v>11</v>
      </c>
      <c r="JX36" s="57">
        <f t="shared" si="181"/>
        <v>10</v>
      </c>
      <c r="JY36" s="75">
        <f t="shared" si="182"/>
        <v>8</v>
      </c>
      <c r="JZ36" s="58">
        <f t="shared" si="183"/>
        <v>2</v>
      </c>
      <c r="KA36" s="58">
        <f t="shared" si="184"/>
        <v>0</v>
      </c>
      <c r="KB36" s="59">
        <f t="shared" si="185"/>
        <v>0</v>
      </c>
      <c r="KC36" s="60">
        <v>7</v>
      </c>
      <c r="KD36" s="76">
        <v>16</v>
      </c>
      <c r="KE36" s="56" t="s">
        <v>57</v>
      </c>
      <c r="KF36" s="57">
        <f t="shared" si="186"/>
        <v>9</v>
      </c>
      <c r="KG36" s="57">
        <f t="shared" si="187"/>
        <v>8</v>
      </c>
      <c r="KH36" s="75">
        <f t="shared" si="188"/>
        <v>8</v>
      </c>
      <c r="KI36" s="58">
        <f t="shared" si="189"/>
        <v>0</v>
      </c>
      <c r="KJ36" s="58">
        <f t="shared" si="190"/>
        <v>0</v>
      </c>
      <c r="KK36" s="59">
        <f t="shared" si="191"/>
        <v>0</v>
      </c>
      <c r="KL36" s="60">
        <v>7</v>
      </c>
      <c r="KM36" s="76">
        <v>16</v>
      </c>
      <c r="KN36" s="56" t="s">
        <v>57</v>
      </c>
      <c r="KO36" s="57">
        <f t="shared" si="192"/>
        <v>9</v>
      </c>
      <c r="KP36" s="57">
        <f t="shared" si="193"/>
        <v>8</v>
      </c>
      <c r="KQ36" s="75">
        <f t="shared" si="194"/>
        <v>8</v>
      </c>
      <c r="KR36" s="58">
        <f t="shared" si="195"/>
        <v>0</v>
      </c>
      <c r="KS36" s="58">
        <f t="shared" si="196"/>
        <v>0</v>
      </c>
      <c r="KT36" s="59">
        <f t="shared" si="197"/>
        <v>0</v>
      </c>
      <c r="KU36" s="60">
        <v>7</v>
      </c>
      <c r="KV36" s="76">
        <v>16</v>
      </c>
      <c r="KW36" s="56" t="s">
        <v>57</v>
      </c>
      <c r="KX36" s="57">
        <f t="shared" si="198"/>
        <v>9</v>
      </c>
      <c r="KY36" s="57">
        <f t="shared" si="199"/>
        <v>8</v>
      </c>
      <c r="KZ36" s="75">
        <f t="shared" si="200"/>
        <v>8</v>
      </c>
      <c r="LA36" s="58">
        <f t="shared" si="201"/>
        <v>0</v>
      </c>
      <c r="LB36" s="58">
        <f t="shared" si="202"/>
        <v>0</v>
      </c>
      <c r="LC36" s="59">
        <f t="shared" si="203"/>
        <v>0</v>
      </c>
      <c r="LD36" s="60">
        <v>7</v>
      </c>
      <c r="LE36" s="76">
        <v>16</v>
      </c>
      <c r="LF36" s="56" t="s">
        <v>57</v>
      </c>
      <c r="LG36" s="57">
        <f t="shared" si="204"/>
        <v>9</v>
      </c>
      <c r="LH36" s="57">
        <f t="shared" si="205"/>
        <v>8</v>
      </c>
      <c r="LI36" s="75">
        <f t="shared" si="206"/>
        <v>8</v>
      </c>
      <c r="LJ36" s="58">
        <f t="shared" si="207"/>
        <v>0</v>
      </c>
      <c r="LK36" s="58">
        <f t="shared" si="208"/>
        <v>0</v>
      </c>
      <c r="LL36" s="59">
        <f t="shared" si="209"/>
        <v>0</v>
      </c>
      <c r="LM36" s="60">
        <v>7</v>
      </c>
      <c r="LN36" s="76">
        <v>16</v>
      </c>
      <c r="LO36" s="56" t="s">
        <v>57</v>
      </c>
      <c r="LP36" s="57">
        <f t="shared" si="210"/>
        <v>9</v>
      </c>
      <c r="LQ36" s="57">
        <f t="shared" si="211"/>
        <v>8</v>
      </c>
      <c r="LR36" s="75">
        <f t="shared" si="212"/>
        <v>8</v>
      </c>
      <c r="LS36" s="58">
        <f t="shared" si="213"/>
        <v>0</v>
      </c>
      <c r="LT36" s="58">
        <f t="shared" si="214"/>
        <v>0</v>
      </c>
      <c r="LU36" s="59">
        <f t="shared" si="215"/>
        <v>0</v>
      </c>
      <c r="LV36" s="60">
        <v>7</v>
      </c>
      <c r="LW36" s="76">
        <v>16</v>
      </c>
      <c r="LX36" s="56" t="s">
        <v>57</v>
      </c>
      <c r="LY36" s="57">
        <f t="shared" si="216"/>
        <v>9</v>
      </c>
      <c r="LZ36" s="57">
        <f t="shared" si="217"/>
        <v>8</v>
      </c>
      <c r="MA36" s="75">
        <f t="shared" si="218"/>
        <v>8</v>
      </c>
      <c r="MB36" s="58">
        <f t="shared" si="219"/>
        <v>0</v>
      </c>
      <c r="MC36" s="58">
        <f t="shared" si="220"/>
        <v>0</v>
      </c>
      <c r="MD36" s="59">
        <f t="shared" si="221"/>
        <v>0</v>
      </c>
      <c r="ME36" s="60">
        <v>7</v>
      </c>
      <c r="MF36" s="76">
        <v>16</v>
      </c>
      <c r="MG36" s="56" t="s">
        <v>57</v>
      </c>
      <c r="MH36" s="57">
        <f t="shared" si="222"/>
        <v>9</v>
      </c>
      <c r="MI36" s="57">
        <f t="shared" si="223"/>
        <v>8</v>
      </c>
      <c r="MJ36" s="75">
        <f t="shared" si="224"/>
        <v>8</v>
      </c>
      <c r="MK36" s="58">
        <f t="shared" si="225"/>
        <v>0</v>
      </c>
      <c r="ML36" s="58">
        <f t="shared" si="226"/>
        <v>0</v>
      </c>
      <c r="MM36" s="59">
        <f t="shared" si="227"/>
        <v>0</v>
      </c>
      <c r="MN36" s="60">
        <v>7</v>
      </c>
      <c r="MO36" s="76">
        <v>16</v>
      </c>
      <c r="MP36" s="56" t="s">
        <v>57</v>
      </c>
      <c r="MQ36" s="57">
        <f t="shared" si="228"/>
        <v>9</v>
      </c>
      <c r="MR36" s="57">
        <f t="shared" si="229"/>
        <v>8</v>
      </c>
      <c r="MS36" s="75">
        <f t="shared" si="230"/>
        <v>8</v>
      </c>
      <c r="MT36" s="58">
        <f t="shared" si="231"/>
        <v>0</v>
      </c>
      <c r="MU36" s="58">
        <f t="shared" si="232"/>
        <v>0</v>
      </c>
      <c r="MV36" s="59">
        <f t="shared" si="233"/>
        <v>0</v>
      </c>
      <c r="MW36" s="60">
        <v>7</v>
      </c>
      <c r="MX36" s="76">
        <v>16</v>
      </c>
      <c r="MY36" s="56" t="s">
        <v>57</v>
      </c>
      <c r="MZ36" s="57">
        <f t="shared" si="234"/>
        <v>9</v>
      </c>
      <c r="NA36" s="57">
        <f t="shared" si="235"/>
        <v>8</v>
      </c>
      <c r="NB36" s="75">
        <f t="shared" si="236"/>
        <v>8</v>
      </c>
      <c r="NC36" s="58">
        <f t="shared" si="237"/>
        <v>0</v>
      </c>
      <c r="ND36" s="58">
        <f t="shared" si="238"/>
        <v>0</v>
      </c>
      <c r="NE36" s="59">
        <f t="shared" si="239"/>
        <v>0</v>
      </c>
      <c r="NF36" s="60">
        <v>7</v>
      </c>
      <c r="NG36" s="76">
        <v>16</v>
      </c>
      <c r="NH36" s="56" t="s">
        <v>57</v>
      </c>
      <c r="NI36" s="57">
        <f t="shared" si="240"/>
        <v>9</v>
      </c>
      <c r="NJ36" s="57">
        <f t="shared" si="241"/>
        <v>8</v>
      </c>
      <c r="NK36" s="75">
        <f t="shared" si="242"/>
        <v>8</v>
      </c>
      <c r="NL36" s="58">
        <f t="shared" si="243"/>
        <v>0</v>
      </c>
      <c r="NM36" s="58">
        <f t="shared" si="244"/>
        <v>0</v>
      </c>
      <c r="NN36" s="59">
        <f t="shared" si="245"/>
        <v>0</v>
      </c>
      <c r="NO36" s="60">
        <v>7</v>
      </c>
      <c r="NP36" s="76">
        <v>16</v>
      </c>
      <c r="NQ36" s="56" t="s">
        <v>57</v>
      </c>
      <c r="NR36" s="57">
        <f t="shared" si="246"/>
        <v>9</v>
      </c>
      <c r="NS36" s="57">
        <f t="shared" si="247"/>
        <v>8</v>
      </c>
      <c r="NT36" s="75">
        <f t="shared" si="248"/>
        <v>8</v>
      </c>
      <c r="NU36" s="58">
        <f t="shared" si="249"/>
        <v>0</v>
      </c>
      <c r="NV36" s="58">
        <f t="shared" si="250"/>
        <v>0</v>
      </c>
      <c r="NW36" s="59">
        <f t="shared" si="251"/>
        <v>0</v>
      </c>
      <c r="NX36" s="60">
        <v>7</v>
      </c>
      <c r="NY36" s="76">
        <v>16</v>
      </c>
      <c r="NZ36" s="56" t="s">
        <v>57</v>
      </c>
      <c r="OA36" s="57">
        <f t="shared" si="252"/>
        <v>9</v>
      </c>
      <c r="OB36" s="57">
        <f t="shared" si="253"/>
        <v>8</v>
      </c>
      <c r="OC36" s="75">
        <f t="shared" si="254"/>
        <v>8</v>
      </c>
      <c r="OD36" s="58">
        <f t="shared" si="255"/>
        <v>0</v>
      </c>
      <c r="OE36" s="58">
        <f t="shared" si="256"/>
        <v>0</v>
      </c>
      <c r="OF36" s="59">
        <f t="shared" si="257"/>
        <v>0</v>
      </c>
      <c r="OG36" s="60">
        <v>0</v>
      </c>
      <c r="OH36" s="76">
        <v>0</v>
      </c>
      <c r="OI36" s="56" t="s">
        <v>58</v>
      </c>
      <c r="OJ36" s="57">
        <f t="shared" si="258"/>
        <v>0</v>
      </c>
      <c r="OK36" s="57">
        <f t="shared" si="259"/>
        <v>0</v>
      </c>
      <c r="OL36" s="75">
        <f t="shared" si="260"/>
        <v>0</v>
      </c>
      <c r="OM36" s="58">
        <f t="shared" si="261"/>
        <v>0</v>
      </c>
      <c r="ON36" s="58">
        <f t="shared" si="262"/>
        <v>0</v>
      </c>
      <c r="OO36" s="59">
        <f t="shared" si="263"/>
        <v>0</v>
      </c>
      <c r="OP36" s="60">
        <v>7</v>
      </c>
      <c r="OQ36" s="76">
        <v>16</v>
      </c>
      <c r="OR36" s="56" t="s">
        <v>57</v>
      </c>
      <c r="OS36" s="57">
        <f t="shared" si="264"/>
        <v>9</v>
      </c>
      <c r="OT36" s="57">
        <f t="shared" si="265"/>
        <v>8</v>
      </c>
      <c r="OU36" s="75">
        <f t="shared" si="266"/>
        <v>8</v>
      </c>
      <c r="OV36" s="58">
        <f t="shared" si="267"/>
        <v>0</v>
      </c>
      <c r="OW36" s="58">
        <f t="shared" si="268"/>
        <v>0</v>
      </c>
      <c r="OX36" s="59">
        <f t="shared" si="269"/>
        <v>0</v>
      </c>
      <c r="OY36" s="60">
        <v>0</v>
      </c>
      <c r="OZ36" s="76">
        <v>0</v>
      </c>
      <c r="PA36" s="56" t="s">
        <v>59</v>
      </c>
      <c r="PB36" s="57">
        <f t="shared" si="270"/>
        <v>0</v>
      </c>
      <c r="PC36" s="57">
        <f t="shared" si="271"/>
        <v>0</v>
      </c>
      <c r="PD36" s="75">
        <f t="shared" si="272"/>
        <v>0</v>
      </c>
      <c r="PE36" s="58">
        <f t="shared" si="273"/>
        <v>0</v>
      </c>
      <c r="PF36" s="58">
        <f t="shared" si="274"/>
        <v>0</v>
      </c>
      <c r="PG36" s="59">
        <f t="shared" si="275"/>
        <v>0</v>
      </c>
      <c r="PH36" s="60">
        <v>7</v>
      </c>
      <c r="PI36" s="76">
        <v>16</v>
      </c>
      <c r="PJ36" s="56" t="s">
        <v>57</v>
      </c>
      <c r="PK36" s="57">
        <f t="shared" si="276"/>
        <v>9</v>
      </c>
      <c r="PL36" s="57">
        <f t="shared" si="277"/>
        <v>8</v>
      </c>
      <c r="PM36" s="75">
        <f t="shared" si="278"/>
        <v>8</v>
      </c>
      <c r="PN36" s="58">
        <f t="shared" si="279"/>
        <v>0</v>
      </c>
      <c r="PO36" s="58">
        <f t="shared" si="280"/>
        <v>0</v>
      </c>
      <c r="PP36" s="59">
        <f t="shared" si="281"/>
        <v>0</v>
      </c>
      <c r="PQ36" s="77"/>
      <c r="PR36" s="87">
        <f t="shared" si="282"/>
        <v>25</v>
      </c>
      <c r="PS36" s="88">
        <f t="shared" si="283"/>
        <v>3</v>
      </c>
      <c r="PT36" s="88">
        <f t="shared" si="284"/>
        <v>1</v>
      </c>
      <c r="PU36" s="89">
        <f t="shared" si="285"/>
        <v>29</v>
      </c>
      <c r="PV36" s="81">
        <f t="shared" si="286"/>
        <v>0</v>
      </c>
      <c r="PW36" s="90"/>
      <c r="PX36" s="90"/>
      <c r="PY36" s="81">
        <f t="shared" si="287"/>
        <v>0</v>
      </c>
      <c r="PZ36" s="90"/>
      <c r="QA36" s="90"/>
      <c r="QB36" s="83">
        <f t="shared" si="288"/>
        <v>0</v>
      </c>
      <c r="QC36" s="90"/>
      <c r="QD36" s="90"/>
      <c r="QE36" s="83">
        <f t="shared" si="289"/>
        <v>0</v>
      </c>
      <c r="QF36" s="90"/>
      <c r="QG36" s="90"/>
      <c r="QH36" s="83">
        <f t="shared" si="290"/>
        <v>0</v>
      </c>
      <c r="QI36" s="90"/>
      <c r="QJ36" s="90"/>
      <c r="QK36" s="83">
        <f t="shared" si="291"/>
        <v>1</v>
      </c>
      <c r="QL36" s="94">
        <v>44354</v>
      </c>
      <c r="QM36" s="94">
        <v>44354</v>
      </c>
      <c r="QN36" s="83">
        <f t="shared" si="292"/>
        <v>5</v>
      </c>
      <c r="QO36" s="90"/>
      <c r="QP36" s="90"/>
      <c r="QQ36" s="90">
        <f t="shared" si="293"/>
        <v>35</v>
      </c>
      <c r="QR36" s="90"/>
      <c r="QS36" s="91">
        <f t="shared" si="294"/>
        <v>30</v>
      </c>
      <c r="QT36" s="91">
        <f t="shared" si="295"/>
        <v>6</v>
      </c>
      <c r="QU36" s="91"/>
      <c r="QV36" s="92"/>
      <c r="QW36" s="92"/>
      <c r="QX36" s="92"/>
      <c r="QY36" s="92"/>
      <c r="QZ36" s="92"/>
      <c r="RA36" s="92"/>
      <c r="RB36" s="92"/>
      <c r="RC36" s="92"/>
      <c r="RD36" s="92"/>
      <c r="RE36" s="92"/>
      <c r="RF36" s="92"/>
      <c r="RG36" s="93">
        <v>8</v>
      </c>
    </row>
    <row r="37" spans="1:475" s="68" customFormat="1" ht="15.9" customHeight="1">
      <c r="A37" s="46">
        <f t="shared" si="296"/>
        <v>28</v>
      </c>
      <c r="B37" s="47" t="s">
        <v>114</v>
      </c>
      <c r="C37" s="74"/>
      <c r="D37" s="50" t="s">
        <v>53</v>
      </c>
      <c r="E37" s="50" t="s">
        <v>115</v>
      </c>
      <c r="F37" s="50" t="s">
        <v>55</v>
      </c>
      <c r="G37" s="51">
        <v>44319</v>
      </c>
      <c r="H37" s="51">
        <v>44326</v>
      </c>
      <c r="I37" s="51"/>
      <c r="J37" s="60">
        <v>7</v>
      </c>
      <c r="K37" s="57">
        <v>17.5</v>
      </c>
      <c r="L37" s="56" t="s">
        <v>57</v>
      </c>
      <c r="M37" s="57">
        <f t="shared" si="0"/>
        <v>10.5</v>
      </c>
      <c r="N37" s="57">
        <f t="shared" si="1"/>
        <v>9.5</v>
      </c>
      <c r="O37" s="75">
        <f t="shared" si="2"/>
        <v>8</v>
      </c>
      <c r="P37" s="58">
        <f t="shared" si="3"/>
        <v>1.5</v>
      </c>
      <c r="Q37" s="58">
        <f t="shared" si="4"/>
        <v>0</v>
      </c>
      <c r="R37" s="59">
        <f t="shared" si="5"/>
        <v>0</v>
      </c>
      <c r="S37" s="60">
        <v>0</v>
      </c>
      <c r="T37" s="57">
        <v>0</v>
      </c>
      <c r="U37" s="56" t="s">
        <v>58</v>
      </c>
      <c r="V37" s="57">
        <f t="shared" si="6"/>
        <v>0</v>
      </c>
      <c r="W37" s="57">
        <f t="shared" si="7"/>
        <v>0</v>
      </c>
      <c r="X37" s="75">
        <f t="shared" si="8"/>
        <v>0</v>
      </c>
      <c r="Y37" s="58">
        <f t="shared" si="9"/>
        <v>0</v>
      </c>
      <c r="Z37" s="58">
        <f t="shared" si="10"/>
        <v>0</v>
      </c>
      <c r="AA37" s="59">
        <f t="shared" si="11"/>
        <v>0</v>
      </c>
      <c r="AB37" s="60">
        <v>7</v>
      </c>
      <c r="AC37" s="57">
        <v>18</v>
      </c>
      <c r="AD37" s="56" t="s">
        <v>57</v>
      </c>
      <c r="AE37" s="57">
        <f t="shared" si="12"/>
        <v>11</v>
      </c>
      <c r="AF37" s="57">
        <f t="shared" si="13"/>
        <v>10</v>
      </c>
      <c r="AG37" s="75">
        <f t="shared" si="14"/>
        <v>8</v>
      </c>
      <c r="AH37" s="58">
        <f t="shared" si="15"/>
        <v>2</v>
      </c>
      <c r="AI37" s="58">
        <f t="shared" si="16"/>
        <v>0</v>
      </c>
      <c r="AJ37" s="59">
        <f t="shared" si="17"/>
        <v>0</v>
      </c>
      <c r="AK37" s="60">
        <v>0</v>
      </c>
      <c r="AL37" s="57">
        <v>0</v>
      </c>
      <c r="AM37" s="56" t="s">
        <v>67</v>
      </c>
      <c r="AN37" s="57">
        <f t="shared" si="18"/>
        <v>0</v>
      </c>
      <c r="AO37" s="57">
        <f t="shared" si="19"/>
        <v>0</v>
      </c>
      <c r="AP37" s="58">
        <f t="shared" si="20"/>
        <v>0</v>
      </c>
      <c r="AQ37" s="58">
        <f t="shared" si="21"/>
        <v>0</v>
      </c>
      <c r="AR37" s="58">
        <f t="shared" si="22"/>
        <v>0</v>
      </c>
      <c r="AS37" s="59">
        <f t="shared" si="23"/>
        <v>0</v>
      </c>
      <c r="AT37" s="60">
        <v>0</v>
      </c>
      <c r="AU37" s="57">
        <v>0</v>
      </c>
      <c r="AV37" s="56" t="s">
        <v>67</v>
      </c>
      <c r="AW37" s="57">
        <f t="shared" si="24"/>
        <v>0</v>
      </c>
      <c r="AX37" s="57">
        <f t="shared" si="25"/>
        <v>0</v>
      </c>
      <c r="AY37" s="58">
        <f t="shared" si="26"/>
        <v>0</v>
      </c>
      <c r="AZ37" s="58">
        <f t="shared" si="27"/>
        <v>0</v>
      </c>
      <c r="BA37" s="58">
        <f t="shared" si="28"/>
        <v>0</v>
      </c>
      <c r="BB37" s="59">
        <f t="shared" si="29"/>
        <v>0</v>
      </c>
      <c r="BC37" s="60">
        <v>7</v>
      </c>
      <c r="BD37" s="57">
        <v>18</v>
      </c>
      <c r="BE37" s="56" t="s">
        <v>57</v>
      </c>
      <c r="BF37" s="57">
        <f t="shared" si="30"/>
        <v>11</v>
      </c>
      <c r="BG37" s="57">
        <f t="shared" si="31"/>
        <v>10</v>
      </c>
      <c r="BH37" s="75">
        <f t="shared" si="32"/>
        <v>8</v>
      </c>
      <c r="BI37" s="58">
        <f t="shared" si="33"/>
        <v>2</v>
      </c>
      <c r="BJ37" s="58">
        <f t="shared" si="34"/>
        <v>0</v>
      </c>
      <c r="BK37" s="59">
        <f t="shared" si="35"/>
        <v>0</v>
      </c>
      <c r="BL37" s="60">
        <v>7</v>
      </c>
      <c r="BM37" s="57">
        <v>18</v>
      </c>
      <c r="BN37" s="56" t="s">
        <v>57</v>
      </c>
      <c r="BO37" s="57">
        <f t="shared" si="36"/>
        <v>11</v>
      </c>
      <c r="BP37" s="57">
        <f t="shared" si="37"/>
        <v>10</v>
      </c>
      <c r="BQ37" s="75">
        <f t="shared" si="38"/>
        <v>8</v>
      </c>
      <c r="BR37" s="58">
        <f t="shared" si="39"/>
        <v>2</v>
      </c>
      <c r="BS37" s="58">
        <f t="shared" si="40"/>
        <v>0</v>
      </c>
      <c r="BT37" s="59">
        <f t="shared" si="41"/>
        <v>0</v>
      </c>
      <c r="BU37" s="60">
        <v>7</v>
      </c>
      <c r="BV37" s="57">
        <v>18</v>
      </c>
      <c r="BW37" s="56" t="s">
        <v>57</v>
      </c>
      <c r="BX37" s="57">
        <f t="shared" si="42"/>
        <v>11</v>
      </c>
      <c r="BY37" s="57">
        <f t="shared" si="43"/>
        <v>10</v>
      </c>
      <c r="BZ37" s="75">
        <f t="shared" si="44"/>
        <v>8</v>
      </c>
      <c r="CA37" s="58">
        <f t="shared" si="45"/>
        <v>2</v>
      </c>
      <c r="CB37" s="58">
        <f t="shared" si="46"/>
        <v>0</v>
      </c>
      <c r="CC37" s="59">
        <f t="shared" si="47"/>
        <v>0</v>
      </c>
      <c r="CD37" s="60">
        <v>0</v>
      </c>
      <c r="CE37" s="57">
        <v>0</v>
      </c>
      <c r="CF37" s="56" t="s">
        <v>58</v>
      </c>
      <c r="CG37" s="57">
        <f t="shared" si="48"/>
        <v>0</v>
      </c>
      <c r="CH37" s="57">
        <f t="shared" si="49"/>
        <v>0</v>
      </c>
      <c r="CI37" s="75">
        <f t="shared" si="50"/>
        <v>0</v>
      </c>
      <c r="CJ37" s="58">
        <f t="shared" si="51"/>
        <v>0</v>
      </c>
      <c r="CK37" s="58">
        <f t="shared" si="52"/>
        <v>0</v>
      </c>
      <c r="CL37" s="59">
        <f t="shared" si="53"/>
        <v>0</v>
      </c>
      <c r="CM37" s="60">
        <v>0</v>
      </c>
      <c r="CN37" s="57">
        <v>0</v>
      </c>
      <c r="CO37" s="56" t="s">
        <v>67</v>
      </c>
      <c r="CP37" s="57">
        <f t="shared" si="54"/>
        <v>0</v>
      </c>
      <c r="CQ37" s="57">
        <f t="shared" si="55"/>
        <v>0</v>
      </c>
      <c r="CR37" s="75">
        <f t="shared" si="56"/>
        <v>0</v>
      </c>
      <c r="CS37" s="58">
        <f t="shared" si="57"/>
        <v>0</v>
      </c>
      <c r="CT37" s="58">
        <f t="shared" si="58"/>
        <v>0</v>
      </c>
      <c r="CU37" s="59">
        <f t="shared" si="59"/>
        <v>0</v>
      </c>
      <c r="CV37" s="60">
        <v>0</v>
      </c>
      <c r="CW37" s="57">
        <v>0</v>
      </c>
      <c r="CX37" s="56" t="s">
        <v>67</v>
      </c>
      <c r="CY37" s="57">
        <f t="shared" si="60"/>
        <v>0</v>
      </c>
      <c r="CZ37" s="57">
        <f t="shared" si="61"/>
        <v>0</v>
      </c>
      <c r="DA37" s="58">
        <f t="shared" si="62"/>
        <v>0</v>
      </c>
      <c r="DB37" s="58">
        <f t="shared" si="63"/>
        <v>0</v>
      </c>
      <c r="DC37" s="58">
        <f t="shared" si="64"/>
        <v>0</v>
      </c>
      <c r="DD37" s="59">
        <f t="shared" si="65"/>
        <v>0</v>
      </c>
      <c r="DE37" s="60">
        <v>0</v>
      </c>
      <c r="DF37" s="57">
        <v>0</v>
      </c>
      <c r="DG37" s="56" t="s">
        <v>67</v>
      </c>
      <c r="DH37" s="57">
        <f t="shared" si="66"/>
        <v>0</v>
      </c>
      <c r="DI37" s="57">
        <f t="shared" si="67"/>
        <v>0</v>
      </c>
      <c r="DJ37" s="58">
        <f t="shared" si="68"/>
        <v>0</v>
      </c>
      <c r="DK37" s="58">
        <f t="shared" si="69"/>
        <v>0</v>
      </c>
      <c r="DL37" s="58">
        <f t="shared" si="70"/>
        <v>0</v>
      </c>
      <c r="DM37" s="59">
        <f t="shared" si="71"/>
        <v>0</v>
      </c>
      <c r="DN37" s="60">
        <v>0</v>
      </c>
      <c r="DO37" s="57">
        <v>0</v>
      </c>
      <c r="DP37" s="56" t="s">
        <v>67</v>
      </c>
      <c r="DQ37" s="57">
        <f t="shared" si="72"/>
        <v>0</v>
      </c>
      <c r="DR37" s="57">
        <f t="shared" si="73"/>
        <v>0</v>
      </c>
      <c r="DS37" s="75">
        <f t="shared" si="74"/>
        <v>0</v>
      </c>
      <c r="DT37" s="58">
        <f t="shared" si="75"/>
        <v>0</v>
      </c>
      <c r="DU37" s="58">
        <f t="shared" si="76"/>
        <v>0</v>
      </c>
      <c r="DV37" s="59">
        <f t="shared" si="77"/>
        <v>0</v>
      </c>
      <c r="DW37" s="60">
        <v>0</v>
      </c>
      <c r="DX37" s="57">
        <v>0</v>
      </c>
      <c r="DY37" s="56" t="s">
        <v>67</v>
      </c>
      <c r="DZ37" s="57">
        <f t="shared" si="78"/>
        <v>0</v>
      </c>
      <c r="EA37" s="57">
        <f t="shared" si="79"/>
        <v>0</v>
      </c>
      <c r="EB37" s="75">
        <f t="shared" si="80"/>
        <v>0</v>
      </c>
      <c r="EC37" s="58">
        <f t="shared" si="81"/>
        <v>0</v>
      </c>
      <c r="ED37" s="58">
        <f t="shared" si="82"/>
        <v>0</v>
      </c>
      <c r="EE37" s="59">
        <f t="shared" si="83"/>
        <v>0</v>
      </c>
      <c r="EF37" s="60">
        <v>0</v>
      </c>
      <c r="EG37" s="57">
        <v>0</v>
      </c>
      <c r="EH37" s="56" t="s">
        <v>67</v>
      </c>
      <c r="EI37" s="57">
        <f t="shared" si="84"/>
        <v>0</v>
      </c>
      <c r="EJ37" s="57">
        <f t="shared" si="85"/>
        <v>0</v>
      </c>
      <c r="EK37" s="75">
        <f t="shared" si="86"/>
        <v>0</v>
      </c>
      <c r="EL37" s="58">
        <f t="shared" si="87"/>
        <v>0</v>
      </c>
      <c r="EM37" s="58">
        <f t="shared" si="88"/>
        <v>0</v>
      </c>
      <c r="EN37" s="59">
        <f t="shared" si="89"/>
        <v>0</v>
      </c>
      <c r="EO37" s="60">
        <v>0</v>
      </c>
      <c r="EP37" s="57">
        <v>0</v>
      </c>
      <c r="EQ37" s="56" t="s">
        <v>67</v>
      </c>
      <c r="ER37" s="57">
        <f t="shared" si="90"/>
        <v>0</v>
      </c>
      <c r="ES37" s="57">
        <f t="shared" si="91"/>
        <v>0</v>
      </c>
      <c r="ET37" s="75">
        <f t="shared" si="92"/>
        <v>0</v>
      </c>
      <c r="EU37" s="58">
        <f t="shared" si="93"/>
        <v>0</v>
      </c>
      <c r="EV37" s="58">
        <f t="shared" si="94"/>
        <v>0</v>
      </c>
      <c r="EW37" s="59">
        <f t="shared" si="95"/>
        <v>0</v>
      </c>
      <c r="EX37" s="60">
        <v>0</v>
      </c>
      <c r="EY37" s="57">
        <v>0</v>
      </c>
      <c r="EZ37" s="56" t="s">
        <v>67</v>
      </c>
      <c r="FA37" s="57">
        <f t="shared" si="96"/>
        <v>0</v>
      </c>
      <c r="FB37" s="57">
        <f t="shared" si="97"/>
        <v>0</v>
      </c>
      <c r="FC37" s="75">
        <f t="shared" si="98"/>
        <v>0</v>
      </c>
      <c r="FD37" s="58">
        <f t="shared" si="99"/>
        <v>0</v>
      </c>
      <c r="FE37" s="58">
        <f t="shared" si="100"/>
        <v>0</v>
      </c>
      <c r="FF37" s="59">
        <f t="shared" si="101"/>
        <v>0</v>
      </c>
      <c r="FG37" s="60">
        <v>0</v>
      </c>
      <c r="FH37" s="57">
        <v>0</v>
      </c>
      <c r="FI37" s="56" t="s">
        <v>67</v>
      </c>
      <c r="FJ37" s="57">
        <f t="shared" si="102"/>
        <v>0</v>
      </c>
      <c r="FK37" s="57">
        <f t="shared" si="103"/>
        <v>0</v>
      </c>
      <c r="FL37" s="75">
        <f t="shared" si="104"/>
        <v>0</v>
      </c>
      <c r="FM37" s="58">
        <f t="shared" si="105"/>
        <v>0</v>
      </c>
      <c r="FN37" s="58">
        <f t="shared" si="106"/>
        <v>0</v>
      </c>
      <c r="FO37" s="59">
        <f t="shared" si="107"/>
        <v>0</v>
      </c>
      <c r="FP37" s="60">
        <v>0</v>
      </c>
      <c r="FQ37" s="57">
        <v>0</v>
      </c>
      <c r="FR37" s="56" t="s">
        <v>67</v>
      </c>
      <c r="FS37" s="57">
        <f t="shared" si="108"/>
        <v>0</v>
      </c>
      <c r="FT37" s="57">
        <f t="shared" si="109"/>
        <v>0</v>
      </c>
      <c r="FU37" s="58">
        <f t="shared" si="110"/>
        <v>0</v>
      </c>
      <c r="FV37" s="58">
        <f t="shared" si="111"/>
        <v>0</v>
      </c>
      <c r="FW37" s="58">
        <f t="shared" si="112"/>
        <v>0</v>
      </c>
      <c r="FX37" s="59">
        <f t="shared" si="113"/>
        <v>0</v>
      </c>
      <c r="FY37" s="60">
        <v>0</v>
      </c>
      <c r="FZ37" s="57">
        <v>0</v>
      </c>
      <c r="GA37" s="56" t="s">
        <v>67</v>
      </c>
      <c r="GB37" s="57">
        <f t="shared" si="114"/>
        <v>0</v>
      </c>
      <c r="GC37" s="57">
        <f t="shared" si="115"/>
        <v>0</v>
      </c>
      <c r="GD37" s="75">
        <f t="shared" si="116"/>
        <v>0</v>
      </c>
      <c r="GE37" s="58">
        <f t="shared" si="117"/>
        <v>0</v>
      </c>
      <c r="GF37" s="58">
        <f t="shared" si="118"/>
        <v>0</v>
      </c>
      <c r="GG37" s="59">
        <f t="shared" si="119"/>
        <v>0</v>
      </c>
      <c r="GH37" s="60">
        <v>7</v>
      </c>
      <c r="GI37" s="57">
        <v>18</v>
      </c>
      <c r="GJ37" s="56" t="s">
        <v>57</v>
      </c>
      <c r="GK37" s="57">
        <f t="shared" si="120"/>
        <v>11</v>
      </c>
      <c r="GL37" s="57">
        <f t="shared" si="121"/>
        <v>10</v>
      </c>
      <c r="GM37" s="75">
        <f t="shared" si="122"/>
        <v>8</v>
      </c>
      <c r="GN37" s="58">
        <f t="shared" si="123"/>
        <v>2</v>
      </c>
      <c r="GO37" s="58">
        <f t="shared" si="124"/>
        <v>0</v>
      </c>
      <c r="GP37" s="59">
        <f t="shared" si="125"/>
        <v>0</v>
      </c>
      <c r="GQ37" s="60">
        <v>7</v>
      </c>
      <c r="GR37" s="57">
        <v>18</v>
      </c>
      <c r="GS37" s="56" t="s">
        <v>57</v>
      </c>
      <c r="GT37" s="57">
        <f t="shared" si="126"/>
        <v>11</v>
      </c>
      <c r="GU37" s="57">
        <f t="shared" si="127"/>
        <v>10</v>
      </c>
      <c r="GV37" s="75">
        <f t="shared" si="128"/>
        <v>8</v>
      </c>
      <c r="GW37" s="58">
        <f t="shared" si="129"/>
        <v>2</v>
      </c>
      <c r="GX37" s="58">
        <f t="shared" si="130"/>
        <v>0</v>
      </c>
      <c r="GY37" s="59">
        <f t="shared" si="131"/>
        <v>0</v>
      </c>
      <c r="GZ37" s="60">
        <v>0</v>
      </c>
      <c r="HA37" s="57">
        <v>0</v>
      </c>
      <c r="HB37" s="56" t="s">
        <v>58</v>
      </c>
      <c r="HC37" s="57">
        <f t="shared" si="132"/>
        <v>0</v>
      </c>
      <c r="HD37" s="57">
        <f t="shared" si="133"/>
        <v>0</v>
      </c>
      <c r="HE37" s="75">
        <f t="shared" si="134"/>
        <v>0</v>
      </c>
      <c r="HF37" s="58">
        <f t="shared" si="135"/>
        <v>0</v>
      </c>
      <c r="HG37" s="58">
        <f t="shared" si="136"/>
        <v>0</v>
      </c>
      <c r="HH37" s="59">
        <f t="shared" si="137"/>
        <v>0</v>
      </c>
      <c r="HI37" s="60">
        <v>0</v>
      </c>
      <c r="HJ37" s="57">
        <v>0</v>
      </c>
      <c r="HK37" s="56" t="s">
        <v>67</v>
      </c>
      <c r="HL37" s="57">
        <f t="shared" si="138"/>
        <v>0</v>
      </c>
      <c r="HM37" s="57">
        <f t="shared" si="139"/>
        <v>0</v>
      </c>
      <c r="HN37" s="75">
        <f t="shared" si="140"/>
        <v>0</v>
      </c>
      <c r="HO37" s="58">
        <f t="shared" si="141"/>
        <v>0</v>
      </c>
      <c r="HP37" s="58">
        <f t="shared" si="142"/>
        <v>0</v>
      </c>
      <c r="HQ37" s="59">
        <f t="shared" si="143"/>
        <v>0</v>
      </c>
      <c r="HR37" s="60">
        <v>0</v>
      </c>
      <c r="HS37" s="57">
        <v>0</v>
      </c>
      <c r="HT37" s="56" t="s">
        <v>67</v>
      </c>
      <c r="HU37" s="57">
        <f t="shared" si="144"/>
        <v>0</v>
      </c>
      <c r="HV37" s="57">
        <f t="shared" si="145"/>
        <v>0</v>
      </c>
      <c r="HW37" s="75">
        <f t="shared" si="146"/>
        <v>0</v>
      </c>
      <c r="HX37" s="58">
        <f t="shared" si="147"/>
        <v>0</v>
      </c>
      <c r="HY37" s="58">
        <f t="shared" si="148"/>
        <v>0</v>
      </c>
      <c r="HZ37" s="59">
        <f t="shared" si="149"/>
        <v>0</v>
      </c>
      <c r="IA37" s="60">
        <v>0</v>
      </c>
      <c r="IB37" s="57">
        <v>0</v>
      </c>
      <c r="IC37" s="56" t="s">
        <v>67</v>
      </c>
      <c r="ID37" s="57">
        <f t="shared" si="150"/>
        <v>0</v>
      </c>
      <c r="IE37" s="57">
        <f t="shared" si="151"/>
        <v>0</v>
      </c>
      <c r="IF37" s="75">
        <f t="shared" si="152"/>
        <v>0</v>
      </c>
      <c r="IG37" s="58">
        <f t="shared" si="153"/>
        <v>0</v>
      </c>
      <c r="IH37" s="58">
        <f t="shared" si="154"/>
        <v>0</v>
      </c>
      <c r="II37" s="59">
        <f t="shared" si="155"/>
        <v>0</v>
      </c>
      <c r="IJ37" s="60">
        <v>0</v>
      </c>
      <c r="IK37" s="57">
        <v>0</v>
      </c>
      <c r="IL37" s="56" t="s">
        <v>67</v>
      </c>
      <c r="IM37" s="57">
        <f t="shared" si="156"/>
        <v>0</v>
      </c>
      <c r="IN37" s="57">
        <f t="shared" si="157"/>
        <v>0</v>
      </c>
      <c r="IO37" s="75">
        <f t="shared" si="158"/>
        <v>0</v>
      </c>
      <c r="IP37" s="58">
        <f t="shared" si="159"/>
        <v>0</v>
      </c>
      <c r="IQ37" s="58">
        <f t="shared" si="160"/>
        <v>0</v>
      </c>
      <c r="IR37" s="59">
        <f t="shared" si="161"/>
        <v>0</v>
      </c>
      <c r="IS37" s="60">
        <v>0</v>
      </c>
      <c r="IT37" s="57">
        <v>0</v>
      </c>
      <c r="IU37" s="56" t="s">
        <v>67</v>
      </c>
      <c r="IV37" s="57">
        <f t="shared" si="162"/>
        <v>0</v>
      </c>
      <c r="IW37" s="57">
        <f t="shared" si="163"/>
        <v>0</v>
      </c>
      <c r="IX37" s="75">
        <f t="shared" si="164"/>
        <v>0</v>
      </c>
      <c r="IY37" s="58">
        <f t="shared" si="165"/>
        <v>0</v>
      </c>
      <c r="IZ37" s="58">
        <f t="shared" si="166"/>
        <v>0</v>
      </c>
      <c r="JA37" s="59">
        <f t="shared" si="167"/>
        <v>0</v>
      </c>
      <c r="JB37" s="60">
        <v>0</v>
      </c>
      <c r="JC37" s="57">
        <v>0</v>
      </c>
      <c r="JD37" s="56" t="s">
        <v>67</v>
      </c>
      <c r="JE37" s="57">
        <f t="shared" si="168"/>
        <v>0</v>
      </c>
      <c r="JF37" s="57">
        <f t="shared" si="169"/>
        <v>0</v>
      </c>
      <c r="JG37" s="75">
        <f t="shared" si="170"/>
        <v>0</v>
      </c>
      <c r="JH37" s="58">
        <f t="shared" si="171"/>
        <v>0</v>
      </c>
      <c r="JI37" s="58">
        <f t="shared" si="172"/>
        <v>0</v>
      </c>
      <c r="JJ37" s="59">
        <f t="shared" si="173"/>
        <v>0</v>
      </c>
      <c r="JK37" s="60">
        <v>0</v>
      </c>
      <c r="JL37" s="57">
        <v>0</v>
      </c>
      <c r="JM37" s="56" t="s">
        <v>67</v>
      </c>
      <c r="JN37" s="57">
        <f t="shared" si="174"/>
        <v>0</v>
      </c>
      <c r="JO37" s="57">
        <f t="shared" si="175"/>
        <v>0</v>
      </c>
      <c r="JP37" s="75">
        <f t="shared" si="176"/>
        <v>0</v>
      </c>
      <c r="JQ37" s="58">
        <f t="shared" si="177"/>
        <v>0</v>
      </c>
      <c r="JR37" s="58">
        <f t="shared" si="178"/>
        <v>0</v>
      </c>
      <c r="JS37" s="59">
        <f t="shared" si="179"/>
        <v>0</v>
      </c>
      <c r="JT37" s="60">
        <v>0</v>
      </c>
      <c r="JU37" s="57">
        <v>0</v>
      </c>
      <c r="JV37" s="56" t="s">
        <v>67</v>
      </c>
      <c r="JW37" s="57">
        <f t="shared" si="180"/>
        <v>0</v>
      </c>
      <c r="JX37" s="57">
        <f t="shared" si="181"/>
        <v>0</v>
      </c>
      <c r="JY37" s="75">
        <f t="shared" si="182"/>
        <v>0</v>
      </c>
      <c r="JZ37" s="58">
        <f t="shared" si="183"/>
        <v>0</v>
      </c>
      <c r="KA37" s="58">
        <f t="shared" si="184"/>
        <v>0</v>
      </c>
      <c r="KB37" s="59">
        <f t="shared" si="185"/>
        <v>0</v>
      </c>
      <c r="KC37" s="60">
        <v>0</v>
      </c>
      <c r="KD37" s="76">
        <v>0</v>
      </c>
      <c r="KE37" s="56" t="s">
        <v>67</v>
      </c>
      <c r="KF37" s="57">
        <f t="shared" si="186"/>
        <v>0</v>
      </c>
      <c r="KG37" s="57">
        <f t="shared" si="187"/>
        <v>0</v>
      </c>
      <c r="KH37" s="75">
        <f t="shared" si="188"/>
        <v>0</v>
      </c>
      <c r="KI37" s="58">
        <f t="shared" si="189"/>
        <v>0</v>
      </c>
      <c r="KJ37" s="58">
        <f t="shared" si="190"/>
        <v>0</v>
      </c>
      <c r="KK37" s="59">
        <f t="shared" si="191"/>
        <v>0</v>
      </c>
      <c r="KL37" s="60">
        <v>0</v>
      </c>
      <c r="KM37" s="76">
        <v>0</v>
      </c>
      <c r="KN37" s="56" t="s">
        <v>67</v>
      </c>
      <c r="KO37" s="57">
        <f t="shared" si="192"/>
        <v>0</v>
      </c>
      <c r="KP37" s="57">
        <f t="shared" si="193"/>
        <v>0</v>
      </c>
      <c r="KQ37" s="75">
        <f t="shared" si="194"/>
        <v>0</v>
      </c>
      <c r="KR37" s="58">
        <f t="shared" si="195"/>
        <v>0</v>
      </c>
      <c r="KS37" s="58">
        <f t="shared" si="196"/>
        <v>0</v>
      </c>
      <c r="KT37" s="59">
        <f t="shared" si="197"/>
        <v>0</v>
      </c>
      <c r="KU37" s="60">
        <v>0</v>
      </c>
      <c r="KV37" s="76">
        <v>0</v>
      </c>
      <c r="KW37" s="56" t="s">
        <v>67</v>
      </c>
      <c r="KX37" s="57">
        <f t="shared" si="198"/>
        <v>0</v>
      </c>
      <c r="KY37" s="57">
        <f t="shared" si="199"/>
        <v>0</v>
      </c>
      <c r="KZ37" s="75">
        <f t="shared" si="200"/>
        <v>0</v>
      </c>
      <c r="LA37" s="58">
        <f t="shared" si="201"/>
        <v>0</v>
      </c>
      <c r="LB37" s="58">
        <f t="shared" si="202"/>
        <v>0</v>
      </c>
      <c r="LC37" s="59">
        <f t="shared" si="203"/>
        <v>0</v>
      </c>
      <c r="LD37" s="60">
        <v>0</v>
      </c>
      <c r="LE37" s="76">
        <v>0</v>
      </c>
      <c r="LF37" s="56" t="s">
        <v>67</v>
      </c>
      <c r="LG37" s="57">
        <f t="shared" si="204"/>
        <v>0</v>
      </c>
      <c r="LH37" s="57">
        <f t="shared" si="205"/>
        <v>0</v>
      </c>
      <c r="LI37" s="75">
        <f t="shared" si="206"/>
        <v>0</v>
      </c>
      <c r="LJ37" s="58">
        <f t="shared" si="207"/>
        <v>0</v>
      </c>
      <c r="LK37" s="58">
        <f t="shared" si="208"/>
        <v>0</v>
      </c>
      <c r="LL37" s="59">
        <f t="shared" si="209"/>
        <v>0</v>
      </c>
      <c r="LM37" s="60">
        <v>0</v>
      </c>
      <c r="LN37" s="76">
        <v>0</v>
      </c>
      <c r="LO37" s="56" t="s">
        <v>67</v>
      </c>
      <c r="LP37" s="57">
        <f t="shared" si="210"/>
        <v>0</v>
      </c>
      <c r="LQ37" s="57">
        <f t="shared" si="211"/>
        <v>0</v>
      </c>
      <c r="LR37" s="75">
        <f t="shared" si="212"/>
        <v>0</v>
      </c>
      <c r="LS37" s="58">
        <f t="shared" si="213"/>
        <v>0</v>
      </c>
      <c r="LT37" s="58">
        <f t="shared" si="214"/>
        <v>0</v>
      </c>
      <c r="LU37" s="59">
        <f t="shared" si="215"/>
        <v>0</v>
      </c>
      <c r="LV37" s="60">
        <v>0</v>
      </c>
      <c r="LW37" s="76">
        <v>0</v>
      </c>
      <c r="LX37" s="56" t="s">
        <v>67</v>
      </c>
      <c r="LY37" s="57">
        <f t="shared" si="216"/>
        <v>0</v>
      </c>
      <c r="LZ37" s="57">
        <f t="shared" si="217"/>
        <v>0</v>
      </c>
      <c r="MA37" s="75">
        <f t="shared" si="218"/>
        <v>0</v>
      </c>
      <c r="MB37" s="58">
        <f t="shared" si="219"/>
        <v>0</v>
      </c>
      <c r="MC37" s="58">
        <f t="shared" si="220"/>
        <v>0</v>
      </c>
      <c r="MD37" s="59">
        <f t="shared" si="221"/>
        <v>0</v>
      </c>
      <c r="ME37" s="60">
        <v>0</v>
      </c>
      <c r="MF37" s="76">
        <v>0</v>
      </c>
      <c r="MG37" s="56" t="s">
        <v>67</v>
      </c>
      <c r="MH37" s="57">
        <f t="shared" si="222"/>
        <v>0</v>
      </c>
      <c r="MI37" s="57">
        <f t="shared" si="223"/>
        <v>0</v>
      </c>
      <c r="MJ37" s="75">
        <f t="shared" si="224"/>
        <v>0</v>
      </c>
      <c r="MK37" s="58">
        <f t="shared" si="225"/>
        <v>0</v>
      </c>
      <c r="ML37" s="58">
        <f t="shared" si="226"/>
        <v>0</v>
      </c>
      <c r="MM37" s="59">
        <f t="shared" si="227"/>
        <v>0</v>
      </c>
      <c r="MN37" s="60">
        <v>0</v>
      </c>
      <c r="MO37" s="76">
        <v>0</v>
      </c>
      <c r="MP37" s="56" t="s">
        <v>67</v>
      </c>
      <c r="MQ37" s="57">
        <f t="shared" si="228"/>
        <v>0</v>
      </c>
      <c r="MR37" s="57">
        <f t="shared" si="229"/>
        <v>0</v>
      </c>
      <c r="MS37" s="75">
        <f t="shared" si="230"/>
        <v>0</v>
      </c>
      <c r="MT37" s="58">
        <f t="shared" si="231"/>
        <v>0</v>
      </c>
      <c r="MU37" s="58">
        <f t="shared" si="232"/>
        <v>0</v>
      </c>
      <c r="MV37" s="59">
        <f t="shared" si="233"/>
        <v>0</v>
      </c>
      <c r="MW37" s="60">
        <v>0</v>
      </c>
      <c r="MX37" s="76">
        <v>0</v>
      </c>
      <c r="MY37" s="56" t="s">
        <v>67</v>
      </c>
      <c r="MZ37" s="57">
        <f t="shared" si="234"/>
        <v>0</v>
      </c>
      <c r="NA37" s="57">
        <f t="shared" si="235"/>
        <v>0</v>
      </c>
      <c r="NB37" s="75">
        <f t="shared" si="236"/>
        <v>0</v>
      </c>
      <c r="NC37" s="58">
        <f t="shared" si="237"/>
        <v>0</v>
      </c>
      <c r="ND37" s="58">
        <f t="shared" si="238"/>
        <v>0</v>
      </c>
      <c r="NE37" s="59">
        <f t="shared" si="239"/>
        <v>0</v>
      </c>
      <c r="NF37" s="60">
        <v>0</v>
      </c>
      <c r="NG37" s="76">
        <v>0</v>
      </c>
      <c r="NH37" s="56" t="s">
        <v>67</v>
      </c>
      <c r="NI37" s="57">
        <f t="shared" si="240"/>
        <v>0</v>
      </c>
      <c r="NJ37" s="57">
        <f t="shared" si="241"/>
        <v>0</v>
      </c>
      <c r="NK37" s="75">
        <f t="shared" si="242"/>
        <v>0</v>
      </c>
      <c r="NL37" s="58">
        <f t="shared" si="243"/>
        <v>0</v>
      </c>
      <c r="NM37" s="58">
        <f t="shared" si="244"/>
        <v>0</v>
      </c>
      <c r="NN37" s="59">
        <f t="shared" si="245"/>
        <v>0</v>
      </c>
      <c r="NO37" s="60">
        <v>0</v>
      </c>
      <c r="NP37" s="76">
        <v>0</v>
      </c>
      <c r="NQ37" s="56" t="s">
        <v>67</v>
      </c>
      <c r="NR37" s="57">
        <f t="shared" si="246"/>
        <v>0</v>
      </c>
      <c r="NS37" s="57">
        <f t="shared" si="247"/>
        <v>0</v>
      </c>
      <c r="NT37" s="75">
        <f t="shared" si="248"/>
        <v>0</v>
      </c>
      <c r="NU37" s="58">
        <f t="shared" si="249"/>
        <v>0</v>
      </c>
      <c r="NV37" s="58">
        <f t="shared" si="250"/>
        <v>0</v>
      </c>
      <c r="NW37" s="59">
        <f t="shared" si="251"/>
        <v>0</v>
      </c>
      <c r="NX37" s="60">
        <v>0</v>
      </c>
      <c r="NY37" s="76">
        <v>0</v>
      </c>
      <c r="NZ37" s="56" t="s">
        <v>67</v>
      </c>
      <c r="OA37" s="57">
        <f t="shared" si="252"/>
        <v>0</v>
      </c>
      <c r="OB37" s="57">
        <f t="shared" si="253"/>
        <v>0</v>
      </c>
      <c r="OC37" s="75">
        <f t="shared" si="254"/>
        <v>0</v>
      </c>
      <c r="OD37" s="58">
        <f t="shared" si="255"/>
        <v>0</v>
      </c>
      <c r="OE37" s="58">
        <f t="shared" si="256"/>
        <v>0</v>
      </c>
      <c r="OF37" s="59">
        <f t="shared" si="257"/>
        <v>0</v>
      </c>
      <c r="OG37" s="60">
        <v>0</v>
      </c>
      <c r="OH37" s="76">
        <v>0</v>
      </c>
      <c r="OI37" s="56" t="s">
        <v>67</v>
      </c>
      <c r="OJ37" s="57">
        <f t="shared" si="258"/>
        <v>0</v>
      </c>
      <c r="OK37" s="57">
        <f t="shared" si="259"/>
        <v>0</v>
      </c>
      <c r="OL37" s="75">
        <f t="shared" si="260"/>
        <v>0</v>
      </c>
      <c r="OM37" s="58">
        <f t="shared" si="261"/>
        <v>0</v>
      </c>
      <c r="ON37" s="58">
        <f t="shared" si="262"/>
        <v>0</v>
      </c>
      <c r="OO37" s="59">
        <f t="shared" si="263"/>
        <v>0</v>
      </c>
      <c r="OP37" s="60">
        <v>0</v>
      </c>
      <c r="OQ37" s="76">
        <v>0</v>
      </c>
      <c r="OR37" s="56" t="s">
        <v>67</v>
      </c>
      <c r="OS37" s="57">
        <f t="shared" si="264"/>
        <v>0</v>
      </c>
      <c r="OT37" s="57">
        <f t="shared" si="265"/>
        <v>0</v>
      </c>
      <c r="OU37" s="75">
        <f t="shared" si="266"/>
        <v>0</v>
      </c>
      <c r="OV37" s="58">
        <f t="shared" si="267"/>
        <v>0</v>
      </c>
      <c r="OW37" s="58">
        <f t="shared" si="268"/>
        <v>0</v>
      </c>
      <c r="OX37" s="59">
        <f t="shared" si="269"/>
        <v>0</v>
      </c>
      <c r="OY37" s="60">
        <v>0</v>
      </c>
      <c r="OZ37" s="76">
        <v>0</v>
      </c>
      <c r="PA37" s="56" t="s">
        <v>67</v>
      </c>
      <c r="PB37" s="57">
        <f t="shared" si="270"/>
        <v>0</v>
      </c>
      <c r="PC37" s="57">
        <f t="shared" si="271"/>
        <v>0</v>
      </c>
      <c r="PD37" s="75">
        <f t="shared" si="272"/>
        <v>0</v>
      </c>
      <c r="PE37" s="58">
        <f t="shared" si="273"/>
        <v>0</v>
      </c>
      <c r="PF37" s="58">
        <f t="shared" si="274"/>
        <v>0</v>
      </c>
      <c r="PG37" s="59">
        <f t="shared" si="275"/>
        <v>0</v>
      </c>
      <c r="PH37" s="60">
        <v>0</v>
      </c>
      <c r="PI37" s="76">
        <v>0</v>
      </c>
      <c r="PJ37" s="56" t="s">
        <v>67</v>
      </c>
      <c r="PK37" s="57">
        <f t="shared" si="276"/>
        <v>0</v>
      </c>
      <c r="PL37" s="57">
        <f t="shared" si="277"/>
        <v>0</v>
      </c>
      <c r="PM37" s="75">
        <f t="shared" si="278"/>
        <v>0</v>
      </c>
      <c r="PN37" s="58">
        <f t="shared" si="279"/>
        <v>0</v>
      </c>
      <c r="PO37" s="58">
        <f t="shared" si="280"/>
        <v>0</v>
      </c>
      <c r="PP37" s="59">
        <f t="shared" si="281"/>
        <v>0</v>
      </c>
      <c r="PQ37" s="77"/>
      <c r="PR37" s="87">
        <f t="shared" si="282"/>
        <v>2</v>
      </c>
      <c r="PS37" s="88">
        <f t="shared" si="283"/>
        <v>1</v>
      </c>
      <c r="PT37" s="88">
        <f t="shared" si="284"/>
        <v>0</v>
      </c>
      <c r="PU37" s="89">
        <f t="shared" si="285"/>
        <v>3</v>
      </c>
      <c r="PV37" s="81">
        <f t="shared" si="286"/>
        <v>0</v>
      </c>
      <c r="PW37" s="90"/>
      <c r="PX37" s="90"/>
      <c r="PY37" s="81">
        <f t="shared" si="287"/>
        <v>0</v>
      </c>
      <c r="PZ37" s="90"/>
      <c r="QA37" s="90"/>
      <c r="QB37" s="83">
        <f t="shared" si="288"/>
        <v>0</v>
      </c>
      <c r="QC37" s="90"/>
      <c r="QD37" s="90"/>
      <c r="QE37" s="83">
        <f t="shared" si="289"/>
        <v>0</v>
      </c>
      <c r="QF37" s="90"/>
      <c r="QG37" s="90"/>
      <c r="QH37" s="83">
        <f t="shared" si="290"/>
        <v>0</v>
      </c>
      <c r="QI37" s="90"/>
      <c r="QJ37" s="90"/>
      <c r="QK37" s="83">
        <f t="shared" si="291"/>
        <v>27</v>
      </c>
      <c r="QL37" s="94"/>
      <c r="QM37" s="94"/>
      <c r="QN37" s="83">
        <f t="shared" si="292"/>
        <v>10</v>
      </c>
      <c r="QO37" s="90"/>
      <c r="QP37" s="90"/>
      <c r="QQ37" s="90">
        <f t="shared" si="293"/>
        <v>40</v>
      </c>
      <c r="QR37" s="90"/>
      <c r="QS37" s="91">
        <f t="shared" si="294"/>
        <v>13.5</v>
      </c>
      <c r="QT37" s="91">
        <f t="shared" si="295"/>
        <v>0</v>
      </c>
      <c r="QU37" s="91"/>
      <c r="QV37" s="92"/>
      <c r="QW37" s="92"/>
      <c r="QX37" s="92"/>
      <c r="QY37" s="92"/>
      <c r="QZ37" s="92"/>
      <c r="RA37" s="92"/>
      <c r="RB37" s="92"/>
      <c r="RC37" s="92"/>
      <c r="RD37" s="92"/>
      <c r="RE37" s="92"/>
      <c r="RF37" s="92"/>
      <c r="RG37" s="93">
        <v>0</v>
      </c>
    </row>
    <row r="38" spans="1:475" s="68" customFormat="1" ht="15.9" hidden="1" customHeight="1">
      <c r="A38" s="46">
        <f t="shared" si="296"/>
        <v>29</v>
      </c>
      <c r="B38" s="47"/>
      <c r="C38" s="74"/>
      <c r="D38" s="48"/>
      <c r="E38" s="50"/>
      <c r="F38" s="50"/>
      <c r="G38" s="51"/>
      <c r="H38" s="51"/>
      <c r="I38" s="51"/>
      <c r="J38" s="60"/>
      <c r="K38" s="57"/>
      <c r="L38" s="56"/>
      <c r="M38" s="57">
        <f t="shared" si="0"/>
        <v>0</v>
      </c>
      <c r="N38" s="57">
        <f t="shared" si="1"/>
        <v>0</v>
      </c>
      <c r="O38" s="75">
        <f t="shared" si="2"/>
        <v>0</v>
      </c>
      <c r="P38" s="58">
        <f t="shared" si="3"/>
        <v>0</v>
      </c>
      <c r="Q38" s="58">
        <f t="shared" si="4"/>
        <v>0</v>
      </c>
      <c r="R38" s="59">
        <f t="shared" si="5"/>
        <v>0</v>
      </c>
      <c r="S38" s="60"/>
      <c r="T38" s="57"/>
      <c r="U38" s="56"/>
      <c r="V38" s="57">
        <f t="shared" si="6"/>
        <v>0</v>
      </c>
      <c r="W38" s="57">
        <f t="shared" si="7"/>
        <v>0</v>
      </c>
      <c r="X38" s="75">
        <f t="shared" si="8"/>
        <v>0</v>
      </c>
      <c r="Y38" s="58">
        <f t="shared" si="9"/>
        <v>0</v>
      </c>
      <c r="Z38" s="58">
        <f t="shared" si="10"/>
        <v>0</v>
      </c>
      <c r="AA38" s="59">
        <f t="shared" si="11"/>
        <v>0</v>
      </c>
      <c r="AB38" s="60"/>
      <c r="AC38" s="57"/>
      <c r="AD38" s="56"/>
      <c r="AE38" s="57">
        <f t="shared" si="12"/>
        <v>0</v>
      </c>
      <c r="AF38" s="57">
        <f t="shared" si="13"/>
        <v>0</v>
      </c>
      <c r="AG38" s="75">
        <f t="shared" si="14"/>
        <v>0</v>
      </c>
      <c r="AH38" s="58">
        <f t="shared" si="15"/>
        <v>0</v>
      </c>
      <c r="AI38" s="58">
        <f t="shared" si="16"/>
        <v>0</v>
      </c>
      <c r="AJ38" s="59">
        <f t="shared" si="17"/>
        <v>0</v>
      </c>
      <c r="AK38" s="60"/>
      <c r="AL38" s="57"/>
      <c r="AM38" s="56"/>
      <c r="AN38" s="57">
        <f t="shared" si="18"/>
        <v>0</v>
      </c>
      <c r="AO38" s="57">
        <f t="shared" si="19"/>
        <v>0</v>
      </c>
      <c r="AP38" s="58">
        <f t="shared" si="20"/>
        <v>0</v>
      </c>
      <c r="AQ38" s="58">
        <f t="shared" si="21"/>
        <v>0</v>
      </c>
      <c r="AR38" s="58">
        <f t="shared" si="22"/>
        <v>0</v>
      </c>
      <c r="AS38" s="59">
        <f t="shared" si="23"/>
        <v>0</v>
      </c>
      <c r="AT38" s="60"/>
      <c r="AU38" s="57"/>
      <c r="AV38" s="56"/>
      <c r="AW38" s="57">
        <f t="shared" si="24"/>
        <v>0</v>
      </c>
      <c r="AX38" s="57">
        <f t="shared" si="25"/>
        <v>0</v>
      </c>
      <c r="AY38" s="58">
        <f t="shared" si="26"/>
        <v>0</v>
      </c>
      <c r="AZ38" s="58">
        <f t="shared" si="27"/>
        <v>0</v>
      </c>
      <c r="BA38" s="58">
        <f t="shared" si="28"/>
        <v>0</v>
      </c>
      <c r="BB38" s="59">
        <f t="shared" si="29"/>
        <v>0</v>
      </c>
      <c r="BC38" s="60"/>
      <c r="BD38" s="57"/>
      <c r="BE38" s="56"/>
      <c r="BF38" s="57">
        <f t="shared" si="30"/>
        <v>0</v>
      </c>
      <c r="BG38" s="57">
        <f t="shared" si="31"/>
        <v>0</v>
      </c>
      <c r="BH38" s="75">
        <f t="shared" si="32"/>
        <v>0</v>
      </c>
      <c r="BI38" s="58">
        <f t="shared" si="33"/>
        <v>0</v>
      </c>
      <c r="BJ38" s="58">
        <f t="shared" si="34"/>
        <v>0</v>
      </c>
      <c r="BK38" s="59">
        <f t="shared" si="35"/>
        <v>0</v>
      </c>
      <c r="BL38" s="60"/>
      <c r="BM38" s="57"/>
      <c r="BN38" s="56"/>
      <c r="BO38" s="57">
        <f t="shared" si="36"/>
        <v>0</v>
      </c>
      <c r="BP38" s="57">
        <f t="shared" si="37"/>
        <v>0</v>
      </c>
      <c r="BQ38" s="75">
        <f t="shared" si="38"/>
        <v>0</v>
      </c>
      <c r="BR38" s="58">
        <f t="shared" si="39"/>
        <v>0</v>
      </c>
      <c r="BS38" s="58">
        <f t="shared" si="40"/>
        <v>0</v>
      </c>
      <c r="BT38" s="59">
        <f t="shared" si="41"/>
        <v>0</v>
      </c>
      <c r="BU38" s="60"/>
      <c r="BV38" s="57"/>
      <c r="BW38" s="56"/>
      <c r="BX38" s="57">
        <f t="shared" si="42"/>
        <v>0</v>
      </c>
      <c r="BY38" s="57">
        <f t="shared" si="43"/>
        <v>0</v>
      </c>
      <c r="BZ38" s="75">
        <f t="shared" si="44"/>
        <v>0</v>
      </c>
      <c r="CA38" s="58">
        <f t="shared" si="45"/>
        <v>0</v>
      </c>
      <c r="CB38" s="58">
        <f t="shared" si="46"/>
        <v>0</v>
      </c>
      <c r="CC38" s="59">
        <f t="shared" si="47"/>
        <v>0</v>
      </c>
      <c r="CD38" s="60"/>
      <c r="CE38" s="57"/>
      <c r="CF38" s="56"/>
      <c r="CG38" s="57">
        <f t="shared" si="48"/>
        <v>0</v>
      </c>
      <c r="CH38" s="57">
        <f t="shared" si="49"/>
        <v>0</v>
      </c>
      <c r="CI38" s="75">
        <f t="shared" si="50"/>
        <v>0</v>
      </c>
      <c r="CJ38" s="58">
        <f t="shared" si="51"/>
        <v>0</v>
      </c>
      <c r="CK38" s="58">
        <f t="shared" si="52"/>
        <v>0</v>
      </c>
      <c r="CL38" s="59">
        <f t="shared" si="53"/>
        <v>0</v>
      </c>
      <c r="CM38" s="60"/>
      <c r="CN38" s="57"/>
      <c r="CO38" s="56"/>
      <c r="CP38" s="57">
        <f t="shared" si="54"/>
        <v>0</v>
      </c>
      <c r="CQ38" s="57">
        <f t="shared" si="55"/>
        <v>0</v>
      </c>
      <c r="CR38" s="75">
        <f t="shared" si="56"/>
        <v>0</v>
      </c>
      <c r="CS38" s="58">
        <f t="shared" si="57"/>
        <v>0</v>
      </c>
      <c r="CT38" s="58">
        <f t="shared" si="58"/>
        <v>0</v>
      </c>
      <c r="CU38" s="59">
        <f t="shared" si="59"/>
        <v>0</v>
      </c>
      <c r="CV38" s="60"/>
      <c r="CW38" s="57"/>
      <c r="CX38" s="56"/>
      <c r="CY38" s="57">
        <f t="shared" si="60"/>
        <v>0</v>
      </c>
      <c r="CZ38" s="57">
        <f t="shared" si="61"/>
        <v>0</v>
      </c>
      <c r="DA38" s="58">
        <f t="shared" si="62"/>
        <v>0</v>
      </c>
      <c r="DB38" s="58">
        <f t="shared" si="63"/>
        <v>0</v>
      </c>
      <c r="DC38" s="58">
        <f t="shared" si="64"/>
        <v>0</v>
      </c>
      <c r="DD38" s="59">
        <f t="shared" si="65"/>
        <v>0</v>
      </c>
      <c r="DE38" s="60"/>
      <c r="DF38" s="57"/>
      <c r="DG38" s="56"/>
      <c r="DH38" s="57">
        <f t="shared" si="66"/>
        <v>0</v>
      </c>
      <c r="DI38" s="57">
        <f t="shared" si="67"/>
        <v>0</v>
      </c>
      <c r="DJ38" s="58">
        <f t="shared" si="68"/>
        <v>0</v>
      </c>
      <c r="DK38" s="58">
        <f t="shared" si="69"/>
        <v>0</v>
      </c>
      <c r="DL38" s="58">
        <f t="shared" si="70"/>
        <v>0</v>
      </c>
      <c r="DM38" s="59">
        <f t="shared" si="71"/>
        <v>0</v>
      </c>
      <c r="DN38" s="60"/>
      <c r="DO38" s="57"/>
      <c r="DP38" s="56"/>
      <c r="DQ38" s="57">
        <f t="shared" si="72"/>
        <v>0</v>
      </c>
      <c r="DR38" s="57">
        <f t="shared" si="73"/>
        <v>0</v>
      </c>
      <c r="DS38" s="75">
        <f t="shared" si="74"/>
        <v>0</v>
      </c>
      <c r="DT38" s="58">
        <f t="shared" si="75"/>
        <v>0</v>
      </c>
      <c r="DU38" s="58">
        <f t="shared" si="76"/>
        <v>0</v>
      </c>
      <c r="DV38" s="59">
        <f t="shared" si="77"/>
        <v>0</v>
      </c>
      <c r="DW38" s="60"/>
      <c r="DX38" s="57"/>
      <c r="DY38" s="56"/>
      <c r="DZ38" s="57">
        <f t="shared" si="78"/>
        <v>0</v>
      </c>
      <c r="EA38" s="57">
        <f t="shared" si="79"/>
        <v>0</v>
      </c>
      <c r="EB38" s="75">
        <f t="shared" si="80"/>
        <v>0</v>
      </c>
      <c r="EC38" s="58">
        <f t="shared" si="81"/>
        <v>0</v>
      </c>
      <c r="ED38" s="58">
        <f t="shared" si="82"/>
        <v>0</v>
      </c>
      <c r="EE38" s="59">
        <f t="shared" si="83"/>
        <v>0</v>
      </c>
      <c r="EF38" s="60"/>
      <c r="EG38" s="57"/>
      <c r="EH38" s="56"/>
      <c r="EI38" s="57">
        <f t="shared" si="84"/>
        <v>0</v>
      </c>
      <c r="EJ38" s="57">
        <f t="shared" si="85"/>
        <v>0</v>
      </c>
      <c r="EK38" s="75">
        <f t="shared" si="86"/>
        <v>0</v>
      </c>
      <c r="EL38" s="58">
        <f t="shared" si="87"/>
        <v>0</v>
      </c>
      <c r="EM38" s="58">
        <f t="shared" si="88"/>
        <v>0</v>
      </c>
      <c r="EN38" s="59">
        <f t="shared" si="89"/>
        <v>0</v>
      </c>
      <c r="EO38" s="60"/>
      <c r="EP38" s="57"/>
      <c r="EQ38" s="56"/>
      <c r="ER38" s="57">
        <f t="shared" si="90"/>
        <v>0</v>
      </c>
      <c r="ES38" s="57">
        <f t="shared" si="91"/>
        <v>0</v>
      </c>
      <c r="ET38" s="75">
        <f t="shared" si="92"/>
        <v>0</v>
      </c>
      <c r="EU38" s="58">
        <f t="shared" si="93"/>
        <v>0</v>
      </c>
      <c r="EV38" s="58">
        <f t="shared" si="94"/>
        <v>0</v>
      </c>
      <c r="EW38" s="59">
        <f t="shared" si="95"/>
        <v>0</v>
      </c>
      <c r="EX38" s="60"/>
      <c r="EY38" s="57"/>
      <c r="EZ38" s="56"/>
      <c r="FA38" s="57">
        <f t="shared" si="96"/>
        <v>0</v>
      </c>
      <c r="FB38" s="57">
        <f t="shared" si="97"/>
        <v>0</v>
      </c>
      <c r="FC38" s="75">
        <f t="shared" si="98"/>
        <v>0</v>
      </c>
      <c r="FD38" s="58">
        <f t="shared" si="99"/>
        <v>0</v>
      </c>
      <c r="FE38" s="58">
        <f t="shared" si="100"/>
        <v>0</v>
      </c>
      <c r="FF38" s="59">
        <f t="shared" si="101"/>
        <v>0</v>
      </c>
      <c r="FG38" s="60"/>
      <c r="FH38" s="57"/>
      <c r="FI38" s="56"/>
      <c r="FJ38" s="57">
        <f t="shared" si="102"/>
        <v>0</v>
      </c>
      <c r="FK38" s="57">
        <f t="shared" si="103"/>
        <v>0</v>
      </c>
      <c r="FL38" s="75">
        <f t="shared" si="104"/>
        <v>0</v>
      </c>
      <c r="FM38" s="58">
        <f t="shared" si="105"/>
        <v>0</v>
      </c>
      <c r="FN38" s="58">
        <f t="shared" si="106"/>
        <v>0</v>
      </c>
      <c r="FO38" s="59">
        <f t="shared" si="107"/>
        <v>0</v>
      </c>
      <c r="FP38" s="60"/>
      <c r="FQ38" s="57"/>
      <c r="FR38" s="56"/>
      <c r="FS38" s="57">
        <f t="shared" si="108"/>
        <v>0</v>
      </c>
      <c r="FT38" s="57">
        <f t="shared" si="109"/>
        <v>0</v>
      </c>
      <c r="FU38" s="58">
        <f t="shared" si="110"/>
        <v>0</v>
      </c>
      <c r="FV38" s="58">
        <f t="shared" si="111"/>
        <v>0</v>
      </c>
      <c r="FW38" s="58">
        <f t="shared" si="112"/>
        <v>0</v>
      </c>
      <c r="FX38" s="59">
        <f t="shared" si="113"/>
        <v>0</v>
      </c>
      <c r="FY38" s="60"/>
      <c r="FZ38" s="57"/>
      <c r="GA38" s="56"/>
      <c r="GB38" s="57">
        <f t="shared" si="114"/>
        <v>0</v>
      </c>
      <c r="GC38" s="57">
        <f t="shared" si="115"/>
        <v>0</v>
      </c>
      <c r="GD38" s="75">
        <f t="shared" si="116"/>
        <v>0</v>
      </c>
      <c r="GE38" s="58">
        <f t="shared" si="117"/>
        <v>0</v>
      </c>
      <c r="GF38" s="58">
        <f t="shared" si="118"/>
        <v>0</v>
      </c>
      <c r="GG38" s="59">
        <f t="shared" si="119"/>
        <v>0</v>
      </c>
      <c r="GH38" s="60"/>
      <c r="GI38" s="57"/>
      <c r="GJ38" s="56"/>
      <c r="GK38" s="57">
        <f t="shared" si="120"/>
        <v>0</v>
      </c>
      <c r="GL38" s="57">
        <f t="shared" si="121"/>
        <v>0</v>
      </c>
      <c r="GM38" s="75">
        <f t="shared" si="122"/>
        <v>0</v>
      </c>
      <c r="GN38" s="58">
        <f t="shared" si="123"/>
        <v>0</v>
      </c>
      <c r="GO38" s="58">
        <f t="shared" si="124"/>
        <v>0</v>
      </c>
      <c r="GP38" s="59">
        <f t="shared" si="125"/>
        <v>0</v>
      </c>
      <c r="GQ38" s="60"/>
      <c r="GR38" s="57"/>
      <c r="GS38" s="56"/>
      <c r="GT38" s="57">
        <f t="shared" si="126"/>
        <v>0</v>
      </c>
      <c r="GU38" s="57">
        <f t="shared" si="127"/>
        <v>0</v>
      </c>
      <c r="GV38" s="75">
        <f t="shared" si="128"/>
        <v>0</v>
      </c>
      <c r="GW38" s="58">
        <f t="shared" si="129"/>
        <v>0</v>
      </c>
      <c r="GX38" s="58">
        <f t="shared" si="130"/>
        <v>0</v>
      </c>
      <c r="GY38" s="59">
        <f t="shared" si="131"/>
        <v>0</v>
      </c>
      <c r="GZ38" s="60"/>
      <c r="HA38" s="57"/>
      <c r="HB38" s="56"/>
      <c r="HC38" s="57">
        <f t="shared" si="132"/>
        <v>0</v>
      </c>
      <c r="HD38" s="57">
        <f t="shared" si="133"/>
        <v>0</v>
      </c>
      <c r="HE38" s="75">
        <f t="shared" si="134"/>
        <v>0</v>
      </c>
      <c r="HF38" s="58">
        <f t="shared" si="135"/>
        <v>0</v>
      </c>
      <c r="HG38" s="58">
        <f t="shared" si="136"/>
        <v>0</v>
      </c>
      <c r="HH38" s="59">
        <f t="shared" si="137"/>
        <v>0</v>
      </c>
      <c r="HI38" s="60"/>
      <c r="HJ38" s="57"/>
      <c r="HK38" s="56"/>
      <c r="HL38" s="57">
        <f t="shared" si="138"/>
        <v>0</v>
      </c>
      <c r="HM38" s="57">
        <f t="shared" si="139"/>
        <v>0</v>
      </c>
      <c r="HN38" s="75">
        <f t="shared" si="140"/>
        <v>0</v>
      </c>
      <c r="HO38" s="58">
        <f t="shared" si="141"/>
        <v>0</v>
      </c>
      <c r="HP38" s="58">
        <f t="shared" si="142"/>
        <v>0</v>
      </c>
      <c r="HQ38" s="59">
        <f t="shared" si="143"/>
        <v>0</v>
      </c>
      <c r="HR38" s="60"/>
      <c r="HS38" s="57"/>
      <c r="HT38" s="56"/>
      <c r="HU38" s="57">
        <f t="shared" si="144"/>
        <v>0</v>
      </c>
      <c r="HV38" s="57">
        <f t="shared" si="145"/>
        <v>0</v>
      </c>
      <c r="HW38" s="75">
        <f t="shared" si="146"/>
        <v>0</v>
      </c>
      <c r="HX38" s="58">
        <f t="shared" si="147"/>
        <v>0</v>
      </c>
      <c r="HY38" s="58">
        <f t="shared" si="148"/>
        <v>0</v>
      </c>
      <c r="HZ38" s="59">
        <f t="shared" si="149"/>
        <v>0</v>
      </c>
      <c r="IA38" s="60"/>
      <c r="IB38" s="76"/>
      <c r="IC38" s="56"/>
      <c r="ID38" s="57">
        <f t="shared" si="150"/>
        <v>0</v>
      </c>
      <c r="IE38" s="57">
        <f t="shared" si="151"/>
        <v>0</v>
      </c>
      <c r="IF38" s="75">
        <f t="shared" si="152"/>
        <v>0</v>
      </c>
      <c r="IG38" s="58">
        <f t="shared" si="153"/>
        <v>0</v>
      </c>
      <c r="IH38" s="58">
        <f t="shared" si="154"/>
        <v>0</v>
      </c>
      <c r="II38" s="59">
        <f t="shared" si="155"/>
        <v>0</v>
      </c>
      <c r="IJ38" s="60"/>
      <c r="IK38" s="57"/>
      <c r="IL38" s="56"/>
      <c r="IM38" s="57">
        <f t="shared" si="156"/>
        <v>0</v>
      </c>
      <c r="IN38" s="57">
        <f t="shared" si="157"/>
        <v>0</v>
      </c>
      <c r="IO38" s="75">
        <f t="shared" si="158"/>
        <v>0</v>
      </c>
      <c r="IP38" s="58">
        <f t="shared" si="159"/>
        <v>0</v>
      </c>
      <c r="IQ38" s="58">
        <f t="shared" si="160"/>
        <v>0</v>
      </c>
      <c r="IR38" s="59">
        <f t="shared" si="161"/>
        <v>0</v>
      </c>
      <c r="IS38" s="60"/>
      <c r="IT38" s="57"/>
      <c r="IU38" s="56"/>
      <c r="IV38" s="57">
        <f t="shared" si="162"/>
        <v>0</v>
      </c>
      <c r="IW38" s="57">
        <f t="shared" si="163"/>
        <v>0</v>
      </c>
      <c r="IX38" s="75">
        <f t="shared" si="164"/>
        <v>0</v>
      </c>
      <c r="IY38" s="58">
        <f t="shared" si="165"/>
        <v>0</v>
      </c>
      <c r="IZ38" s="58">
        <f t="shared" si="166"/>
        <v>0</v>
      </c>
      <c r="JA38" s="59">
        <f t="shared" si="167"/>
        <v>0</v>
      </c>
      <c r="JB38" s="60"/>
      <c r="JC38" s="57"/>
      <c r="JD38" s="56"/>
      <c r="JE38" s="57">
        <f t="shared" si="168"/>
        <v>0</v>
      </c>
      <c r="JF38" s="57">
        <f t="shared" si="169"/>
        <v>0</v>
      </c>
      <c r="JG38" s="75">
        <f t="shared" si="170"/>
        <v>0</v>
      </c>
      <c r="JH38" s="58">
        <f t="shared" si="171"/>
        <v>0</v>
      </c>
      <c r="JI38" s="58">
        <f t="shared" si="172"/>
        <v>0</v>
      </c>
      <c r="JJ38" s="59">
        <f t="shared" si="173"/>
        <v>0</v>
      </c>
      <c r="JK38" s="60"/>
      <c r="JL38" s="57"/>
      <c r="JM38" s="56"/>
      <c r="JN38" s="57">
        <f t="shared" si="174"/>
        <v>0</v>
      </c>
      <c r="JO38" s="57">
        <f t="shared" si="175"/>
        <v>0</v>
      </c>
      <c r="JP38" s="75">
        <f t="shared" si="176"/>
        <v>0</v>
      </c>
      <c r="JQ38" s="58">
        <f t="shared" si="177"/>
        <v>0</v>
      </c>
      <c r="JR38" s="58">
        <f t="shared" si="178"/>
        <v>0</v>
      </c>
      <c r="JS38" s="59">
        <f t="shared" si="179"/>
        <v>0</v>
      </c>
      <c r="JT38" s="60"/>
      <c r="JU38" s="57"/>
      <c r="JV38" s="56"/>
      <c r="JW38" s="57">
        <f t="shared" si="180"/>
        <v>0</v>
      </c>
      <c r="JX38" s="57">
        <f t="shared" si="181"/>
        <v>0</v>
      </c>
      <c r="JY38" s="75">
        <f t="shared" si="182"/>
        <v>0</v>
      </c>
      <c r="JZ38" s="58">
        <f t="shared" si="183"/>
        <v>0</v>
      </c>
      <c r="KA38" s="58">
        <f t="shared" si="184"/>
        <v>0</v>
      </c>
      <c r="KB38" s="59">
        <f t="shared" si="185"/>
        <v>0</v>
      </c>
      <c r="KC38" s="60"/>
      <c r="KD38" s="57"/>
      <c r="KE38" s="56"/>
      <c r="KF38" s="57">
        <f t="shared" si="186"/>
        <v>0</v>
      </c>
      <c r="KG38" s="57">
        <f t="shared" si="187"/>
        <v>0</v>
      </c>
      <c r="KH38" s="75">
        <f t="shared" si="188"/>
        <v>0</v>
      </c>
      <c r="KI38" s="58">
        <f t="shared" si="189"/>
        <v>0</v>
      </c>
      <c r="KJ38" s="58">
        <f t="shared" si="190"/>
        <v>0</v>
      </c>
      <c r="KK38" s="59">
        <f t="shared" si="191"/>
        <v>0</v>
      </c>
      <c r="KL38" s="60"/>
      <c r="KM38" s="76"/>
      <c r="KN38" s="56"/>
      <c r="KO38" s="57">
        <f t="shared" si="192"/>
        <v>0</v>
      </c>
      <c r="KP38" s="57">
        <f t="shared" si="193"/>
        <v>0</v>
      </c>
      <c r="KQ38" s="75">
        <f t="shared" si="194"/>
        <v>0</v>
      </c>
      <c r="KR38" s="58">
        <f t="shared" si="195"/>
        <v>0</v>
      </c>
      <c r="KS38" s="58">
        <f t="shared" si="196"/>
        <v>0</v>
      </c>
      <c r="KT38" s="59">
        <f t="shared" si="197"/>
        <v>0</v>
      </c>
      <c r="KU38" s="60"/>
      <c r="KV38" s="76"/>
      <c r="KW38" s="56"/>
      <c r="KX38" s="57">
        <f t="shared" si="198"/>
        <v>0</v>
      </c>
      <c r="KY38" s="57">
        <f t="shared" si="199"/>
        <v>0</v>
      </c>
      <c r="KZ38" s="75">
        <f t="shared" si="200"/>
        <v>0</v>
      </c>
      <c r="LA38" s="58">
        <f t="shared" si="201"/>
        <v>0</v>
      </c>
      <c r="LB38" s="58">
        <f t="shared" si="202"/>
        <v>0</v>
      </c>
      <c r="LC38" s="59">
        <f t="shared" si="203"/>
        <v>0</v>
      </c>
      <c r="LD38" s="60"/>
      <c r="LE38" s="76"/>
      <c r="LF38" s="56"/>
      <c r="LG38" s="57">
        <f t="shared" si="204"/>
        <v>0</v>
      </c>
      <c r="LH38" s="57">
        <f t="shared" si="205"/>
        <v>0</v>
      </c>
      <c r="LI38" s="75">
        <f t="shared" si="206"/>
        <v>0</v>
      </c>
      <c r="LJ38" s="58">
        <f t="shared" si="207"/>
        <v>0</v>
      </c>
      <c r="LK38" s="58">
        <f t="shared" si="208"/>
        <v>0</v>
      </c>
      <c r="LL38" s="59">
        <f t="shared" si="209"/>
        <v>0</v>
      </c>
      <c r="LM38" s="60"/>
      <c r="LN38" s="76"/>
      <c r="LO38" s="56"/>
      <c r="LP38" s="57">
        <f t="shared" si="210"/>
        <v>0</v>
      </c>
      <c r="LQ38" s="57">
        <f t="shared" si="211"/>
        <v>0</v>
      </c>
      <c r="LR38" s="75">
        <f t="shared" si="212"/>
        <v>0</v>
      </c>
      <c r="LS38" s="58">
        <f t="shared" si="213"/>
        <v>0</v>
      </c>
      <c r="LT38" s="58">
        <f t="shared" si="214"/>
        <v>0</v>
      </c>
      <c r="LU38" s="59">
        <f t="shared" si="215"/>
        <v>0</v>
      </c>
      <c r="LV38" s="60"/>
      <c r="LW38" s="76"/>
      <c r="LX38" s="56"/>
      <c r="LY38" s="57">
        <f t="shared" si="216"/>
        <v>0</v>
      </c>
      <c r="LZ38" s="57">
        <f t="shared" si="217"/>
        <v>0</v>
      </c>
      <c r="MA38" s="75">
        <f t="shared" si="218"/>
        <v>0</v>
      </c>
      <c r="MB38" s="58">
        <f t="shared" si="219"/>
        <v>0</v>
      </c>
      <c r="MC38" s="58">
        <f t="shared" si="220"/>
        <v>0</v>
      </c>
      <c r="MD38" s="59">
        <f t="shared" si="221"/>
        <v>0</v>
      </c>
      <c r="ME38" s="60"/>
      <c r="MF38" s="76"/>
      <c r="MG38" s="56"/>
      <c r="MH38" s="57">
        <f t="shared" si="222"/>
        <v>0</v>
      </c>
      <c r="MI38" s="57">
        <f t="shared" si="223"/>
        <v>0</v>
      </c>
      <c r="MJ38" s="75">
        <f t="shared" si="224"/>
        <v>0</v>
      </c>
      <c r="MK38" s="58">
        <f t="shared" si="225"/>
        <v>0</v>
      </c>
      <c r="ML38" s="58">
        <f t="shared" si="226"/>
        <v>0</v>
      </c>
      <c r="MM38" s="59">
        <f t="shared" si="227"/>
        <v>0</v>
      </c>
      <c r="MN38" s="60"/>
      <c r="MO38" s="76"/>
      <c r="MP38" s="56"/>
      <c r="MQ38" s="57">
        <f t="shared" si="228"/>
        <v>0</v>
      </c>
      <c r="MR38" s="57">
        <f t="shared" si="229"/>
        <v>0</v>
      </c>
      <c r="MS38" s="75">
        <f t="shared" si="230"/>
        <v>0</v>
      </c>
      <c r="MT38" s="58">
        <f t="shared" si="231"/>
        <v>0</v>
      </c>
      <c r="MU38" s="58">
        <f t="shared" si="232"/>
        <v>0</v>
      </c>
      <c r="MV38" s="59">
        <f t="shared" si="233"/>
        <v>0</v>
      </c>
      <c r="MW38" s="60"/>
      <c r="MX38" s="76"/>
      <c r="MY38" s="56"/>
      <c r="MZ38" s="57">
        <f t="shared" si="234"/>
        <v>0</v>
      </c>
      <c r="NA38" s="57">
        <f t="shared" si="235"/>
        <v>0</v>
      </c>
      <c r="NB38" s="75">
        <f t="shared" si="236"/>
        <v>0</v>
      </c>
      <c r="NC38" s="58">
        <f t="shared" si="237"/>
        <v>0</v>
      </c>
      <c r="ND38" s="58">
        <f t="shared" si="238"/>
        <v>0</v>
      </c>
      <c r="NE38" s="59">
        <f t="shared" si="239"/>
        <v>0</v>
      </c>
      <c r="NF38" s="60"/>
      <c r="NG38" s="76"/>
      <c r="NH38" s="56"/>
      <c r="NI38" s="57">
        <f t="shared" si="240"/>
        <v>0</v>
      </c>
      <c r="NJ38" s="57">
        <f t="shared" si="241"/>
        <v>0</v>
      </c>
      <c r="NK38" s="75">
        <f t="shared" si="242"/>
        <v>0</v>
      </c>
      <c r="NL38" s="58">
        <f t="shared" si="243"/>
        <v>0</v>
      </c>
      <c r="NM38" s="58">
        <f t="shared" si="244"/>
        <v>0</v>
      </c>
      <c r="NN38" s="59">
        <f t="shared" si="245"/>
        <v>0</v>
      </c>
      <c r="NO38" s="60"/>
      <c r="NP38" s="76"/>
      <c r="NQ38" s="56"/>
      <c r="NR38" s="57">
        <f t="shared" si="246"/>
        <v>0</v>
      </c>
      <c r="NS38" s="57">
        <f t="shared" si="247"/>
        <v>0</v>
      </c>
      <c r="NT38" s="75">
        <f t="shared" si="248"/>
        <v>0</v>
      </c>
      <c r="NU38" s="58">
        <f t="shared" si="249"/>
        <v>0</v>
      </c>
      <c r="NV38" s="58">
        <f t="shared" si="250"/>
        <v>0</v>
      </c>
      <c r="NW38" s="59">
        <f t="shared" si="251"/>
        <v>0</v>
      </c>
      <c r="NX38" s="60"/>
      <c r="NY38" s="76"/>
      <c r="NZ38" s="56"/>
      <c r="OA38" s="57">
        <f t="shared" si="252"/>
        <v>0</v>
      </c>
      <c r="OB38" s="57">
        <f t="shared" si="253"/>
        <v>0</v>
      </c>
      <c r="OC38" s="75">
        <f t="shared" si="254"/>
        <v>0</v>
      </c>
      <c r="OD38" s="58">
        <f t="shared" si="255"/>
        <v>0</v>
      </c>
      <c r="OE38" s="58">
        <f t="shared" si="256"/>
        <v>0</v>
      </c>
      <c r="OF38" s="59">
        <f t="shared" si="257"/>
        <v>0</v>
      </c>
      <c r="OG38" s="60"/>
      <c r="OH38" s="76"/>
      <c r="OI38" s="56"/>
      <c r="OJ38" s="57">
        <f t="shared" si="258"/>
        <v>0</v>
      </c>
      <c r="OK38" s="57">
        <f t="shared" si="259"/>
        <v>0</v>
      </c>
      <c r="OL38" s="75">
        <f t="shared" si="260"/>
        <v>0</v>
      </c>
      <c r="OM38" s="58">
        <f t="shared" si="261"/>
        <v>0</v>
      </c>
      <c r="ON38" s="58">
        <f t="shared" si="262"/>
        <v>0</v>
      </c>
      <c r="OO38" s="59">
        <f t="shared" si="263"/>
        <v>0</v>
      </c>
      <c r="OP38" s="60"/>
      <c r="OQ38" s="76"/>
      <c r="OR38" s="56"/>
      <c r="OS38" s="57">
        <f t="shared" si="264"/>
        <v>0</v>
      </c>
      <c r="OT38" s="57">
        <f t="shared" si="265"/>
        <v>0</v>
      </c>
      <c r="OU38" s="75">
        <f t="shared" si="266"/>
        <v>0</v>
      </c>
      <c r="OV38" s="58">
        <f t="shared" si="267"/>
        <v>0</v>
      </c>
      <c r="OW38" s="58">
        <f t="shared" si="268"/>
        <v>0</v>
      </c>
      <c r="OX38" s="59">
        <f t="shared" si="269"/>
        <v>0</v>
      </c>
      <c r="OY38" s="60"/>
      <c r="OZ38" s="76"/>
      <c r="PA38" s="56"/>
      <c r="PB38" s="57">
        <f t="shared" si="270"/>
        <v>0</v>
      </c>
      <c r="PC38" s="57">
        <f t="shared" si="271"/>
        <v>0</v>
      </c>
      <c r="PD38" s="75">
        <f t="shared" si="272"/>
        <v>0</v>
      </c>
      <c r="PE38" s="58">
        <f t="shared" si="273"/>
        <v>0</v>
      </c>
      <c r="PF38" s="58">
        <f t="shared" si="274"/>
        <v>0</v>
      </c>
      <c r="PG38" s="59">
        <f t="shared" si="275"/>
        <v>0</v>
      </c>
      <c r="PH38" s="60"/>
      <c r="PI38" s="76"/>
      <c r="PJ38" s="56"/>
      <c r="PK38" s="57">
        <f t="shared" si="276"/>
        <v>0</v>
      </c>
      <c r="PL38" s="57">
        <f t="shared" si="277"/>
        <v>0</v>
      </c>
      <c r="PM38" s="75">
        <f t="shared" si="278"/>
        <v>0</v>
      </c>
      <c r="PN38" s="58">
        <f t="shared" si="279"/>
        <v>0</v>
      </c>
      <c r="PO38" s="58">
        <f t="shared" si="280"/>
        <v>0</v>
      </c>
      <c r="PP38" s="59">
        <f t="shared" si="281"/>
        <v>0</v>
      </c>
      <c r="PQ38" s="77"/>
      <c r="PR38" s="87">
        <f t="shared" si="282"/>
        <v>0</v>
      </c>
      <c r="PS38" s="88">
        <f t="shared" si="283"/>
        <v>0</v>
      </c>
      <c r="PT38" s="88">
        <f t="shared" si="284"/>
        <v>0</v>
      </c>
      <c r="PU38" s="89">
        <f t="shared" si="285"/>
        <v>0</v>
      </c>
      <c r="PV38" s="81">
        <f t="shared" si="286"/>
        <v>0</v>
      </c>
      <c r="PW38" s="90"/>
      <c r="PX38" s="90"/>
      <c r="PY38" s="81">
        <f t="shared" si="287"/>
        <v>0</v>
      </c>
      <c r="PZ38" s="90"/>
      <c r="QA38" s="90"/>
      <c r="QB38" s="83">
        <f t="shared" si="288"/>
        <v>0</v>
      </c>
      <c r="QC38" s="90"/>
      <c r="QD38" s="90"/>
      <c r="QE38" s="83">
        <f t="shared" si="289"/>
        <v>0</v>
      </c>
      <c r="QF38" s="90"/>
      <c r="QG38" s="90"/>
      <c r="QH38" s="83">
        <f t="shared" si="290"/>
        <v>0</v>
      </c>
      <c r="QI38" s="90"/>
      <c r="QJ38" s="90"/>
      <c r="QK38" s="83">
        <f t="shared" si="291"/>
        <v>0</v>
      </c>
      <c r="QL38" s="90"/>
      <c r="QM38" s="90"/>
      <c r="QN38" s="83">
        <f t="shared" si="292"/>
        <v>0</v>
      </c>
      <c r="QO38" s="90"/>
      <c r="QP38" s="90"/>
      <c r="QQ38" s="90">
        <f t="shared" si="293"/>
        <v>0</v>
      </c>
      <c r="QR38" s="90"/>
      <c r="QS38" s="91">
        <f t="shared" si="294"/>
        <v>0</v>
      </c>
      <c r="QT38" s="91">
        <f t="shared" si="295"/>
        <v>0</v>
      </c>
      <c r="QU38" s="91"/>
      <c r="QV38" s="92"/>
      <c r="QW38" s="92"/>
      <c r="QX38" s="92"/>
      <c r="QY38" s="92"/>
      <c r="QZ38" s="92"/>
      <c r="RA38" s="92"/>
      <c r="RB38" s="92"/>
      <c r="RC38" s="92"/>
      <c r="RD38" s="92"/>
      <c r="RE38" s="92"/>
      <c r="RF38" s="92"/>
      <c r="RG38" s="93"/>
    </row>
    <row r="39" spans="1:475" s="68" customFormat="1" ht="15.9" hidden="1" customHeight="1">
      <c r="A39" s="46">
        <f t="shared" si="296"/>
        <v>30</v>
      </c>
      <c r="B39" s="47"/>
      <c r="C39" s="74"/>
      <c r="D39" s="48"/>
      <c r="E39" s="50"/>
      <c r="F39" s="50"/>
      <c r="G39" s="51"/>
      <c r="H39" s="51"/>
      <c r="I39" s="51"/>
      <c r="J39" s="60"/>
      <c r="K39" s="57"/>
      <c r="L39" s="56"/>
      <c r="M39" s="57">
        <f t="shared" si="0"/>
        <v>0</v>
      </c>
      <c r="N39" s="57">
        <f t="shared" si="1"/>
        <v>0</v>
      </c>
      <c r="O39" s="75">
        <f t="shared" si="2"/>
        <v>0</v>
      </c>
      <c r="P39" s="58">
        <f t="shared" si="3"/>
        <v>0</v>
      </c>
      <c r="Q39" s="58">
        <f t="shared" si="4"/>
        <v>0</v>
      </c>
      <c r="R39" s="59">
        <f t="shared" si="5"/>
        <v>0</v>
      </c>
      <c r="S39" s="60"/>
      <c r="T39" s="57"/>
      <c r="U39" s="56"/>
      <c r="V39" s="57">
        <f t="shared" si="6"/>
        <v>0</v>
      </c>
      <c r="W39" s="57">
        <f t="shared" si="7"/>
        <v>0</v>
      </c>
      <c r="X39" s="75">
        <f t="shared" si="8"/>
        <v>0</v>
      </c>
      <c r="Y39" s="58">
        <f t="shared" si="9"/>
        <v>0</v>
      </c>
      <c r="Z39" s="58">
        <f t="shared" si="10"/>
        <v>0</v>
      </c>
      <c r="AA39" s="59">
        <f t="shared" si="11"/>
        <v>0</v>
      </c>
      <c r="AB39" s="60"/>
      <c r="AC39" s="57"/>
      <c r="AD39" s="56"/>
      <c r="AE39" s="57">
        <f t="shared" si="12"/>
        <v>0</v>
      </c>
      <c r="AF39" s="57">
        <f t="shared" si="13"/>
        <v>0</v>
      </c>
      <c r="AG39" s="75">
        <f t="shared" si="14"/>
        <v>0</v>
      </c>
      <c r="AH39" s="58">
        <f t="shared" si="15"/>
        <v>0</v>
      </c>
      <c r="AI39" s="58">
        <f t="shared" si="16"/>
        <v>0</v>
      </c>
      <c r="AJ39" s="59">
        <f t="shared" si="17"/>
        <v>0</v>
      </c>
      <c r="AK39" s="60"/>
      <c r="AL39" s="57"/>
      <c r="AM39" s="56"/>
      <c r="AN39" s="57">
        <f t="shared" si="18"/>
        <v>0</v>
      </c>
      <c r="AO39" s="57">
        <f t="shared" si="19"/>
        <v>0</v>
      </c>
      <c r="AP39" s="58">
        <f t="shared" si="20"/>
        <v>0</v>
      </c>
      <c r="AQ39" s="58">
        <f t="shared" si="21"/>
        <v>0</v>
      </c>
      <c r="AR39" s="58">
        <f t="shared" si="22"/>
        <v>0</v>
      </c>
      <c r="AS39" s="59">
        <f t="shared" si="23"/>
        <v>0</v>
      </c>
      <c r="AT39" s="60"/>
      <c r="AU39" s="57"/>
      <c r="AV39" s="56"/>
      <c r="AW39" s="57">
        <f t="shared" si="24"/>
        <v>0</v>
      </c>
      <c r="AX39" s="57">
        <f t="shared" si="25"/>
        <v>0</v>
      </c>
      <c r="AY39" s="58">
        <f t="shared" si="26"/>
        <v>0</v>
      </c>
      <c r="AZ39" s="58">
        <f t="shared" si="27"/>
        <v>0</v>
      </c>
      <c r="BA39" s="58">
        <f t="shared" si="28"/>
        <v>0</v>
      </c>
      <c r="BB39" s="59">
        <f t="shared" si="29"/>
        <v>0</v>
      </c>
      <c r="BC39" s="60"/>
      <c r="BD39" s="57"/>
      <c r="BE39" s="56"/>
      <c r="BF39" s="57">
        <f t="shared" si="30"/>
        <v>0</v>
      </c>
      <c r="BG39" s="57">
        <f t="shared" si="31"/>
        <v>0</v>
      </c>
      <c r="BH39" s="75">
        <f t="shared" si="32"/>
        <v>0</v>
      </c>
      <c r="BI39" s="58">
        <f t="shared" si="33"/>
        <v>0</v>
      </c>
      <c r="BJ39" s="58">
        <f t="shared" si="34"/>
        <v>0</v>
      </c>
      <c r="BK39" s="59">
        <f t="shared" si="35"/>
        <v>0</v>
      </c>
      <c r="BL39" s="60"/>
      <c r="BM39" s="57"/>
      <c r="BN39" s="56"/>
      <c r="BO39" s="57">
        <f t="shared" si="36"/>
        <v>0</v>
      </c>
      <c r="BP39" s="57">
        <f t="shared" si="37"/>
        <v>0</v>
      </c>
      <c r="BQ39" s="75">
        <f t="shared" si="38"/>
        <v>0</v>
      </c>
      <c r="BR39" s="58">
        <f t="shared" si="39"/>
        <v>0</v>
      </c>
      <c r="BS39" s="58">
        <f t="shared" si="40"/>
        <v>0</v>
      </c>
      <c r="BT39" s="59">
        <f t="shared" si="41"/>
        <v>0</v>
      </c>
      <c r="BU39" s="60"/>
      <c r="BV39" s="57"/>
      <c r="BW39" s="56"/>
      <c r="BX39" s="57">
        <f t="shared" si="42"/>
        <v>0</v>
      </c>
      <c r="BY39" s="57">
        <f t="shared" si="43"/>
        <v>0</v>
      </c>
      <c r="BZ39" s="75">
        <f t="shared" si="44"/>
        <v>0</v>
      </c>
      <c r="CA39" s="58">
        <f t="shared" si="45"/>
        <v>0</v>
      </c>
      <c r="CB39" s="58">
        <f t="shared" si="46"/>
        <v>0</v>
      </c>
      <c r="CC39" s="59">
        <f t="shared" si="47"/>
        <v>0</v>
      </c>
      <c r="CD39" s="60"/>
      <c r="CE39" s="57"/>
      <c r="CF39" s="56"/>
      <c r="CG39" s="57">
        <f t="shared" si="48"/>
        <v>0</v>
      </c>
      <c r="CH39" s="57">
        <f t="shared" si="49"/>
        <v>0</v>
      </c>
      <c r="CI39" s="75">
        <f t="shared" si="50"/>
        <v>0</v>
      </c>
      <c r="CJ39" s="58">
        <f t="shared" si="51"/>
        <v>0</v>
      </c>
      <c r="CK39" s="58">
        <f t="shared" si="52"/>
        <v>0</v>
      </c>
      <c r="CL39" s="59">
        <f t="shared" si="53"/>
        <v>0</v>
      </c>
      <c r="CM39" s="60"/>
      <c r="CN39" s="57"/>
      <c r="CO39" s="56"/>
      <c r="CP39" s="57">
        <f t="shared" si="54"/>
        <v>0</v>
      </c>
      <c r="CQ39" s="57">
        <f t="shared" si="55"/>
        <v>0</v>
      </c>
      <c r="CR39" s="75">
        <f t="shared" si="56"/>
        <v>0</v>
      </c>
      <c r="CS39" s="58">
        <f t="shared" si="57"/>
        <v>0</v>
      </c>
      <c r="CT39" s="58">
        <f t="shared" si="58"/>
        <v>0</v>
      </c>
      <c r="CU39" s="59">
        <f t="shared" si="59"/>
        <v>0</v>
      </c>
      <c r="CV39" s="60"/>
      <c r="CW39" s="57"/>
      <c r="CX39" s="56"/>
      <c r="CY39" s="57">
        <f t="shared" si="60"/>
        <v>0</v>
      </c>
      <c r="CZ39" s="57">
        <f t="shared" si="61"/>
        <v>0</v>
      </c>
      <c r="DA39" s="58">
        <f t="shared" si="62"/>
        <v>0</v>
      </c>
      <c r="DB39" s="58">
        <f t="shared" si="63"/>
        <v>0</v>
      </c>
      <c r="DC39" s="58">
        <f t="shared" si="64"/>
        <v>0</v>
      </c>
      <c r="DD39" s="59">
        <f t="shared" si="65"/>
        <v>0</v>
      </c>
      <c r="DE39" s="60"/>
      <c r="DF39" s="57"/>
      <c r="DG39" s="56"/>
      <c r="DH39" s="57">
        <f t="shared" si="66"/>
        <v>0</v>
      </c>
      <c r="DI39" s="57">
        <f t="shared" si="67"/>
        <v>0</v>
      </c>
      <c r="DJ39" s="58">
        <f t="shared" si="68"/>
        <v>0</v>
      </c>
      <c r="DK39" s="58">
        <f t="shared" si="69"/>
        <v>0</v>
      </c>
      <c r="DL39" s="58">
        <f t="shared" si="70"/>
        <v>0</v>
      </c>
      <c r="DM39" s="59">
        <f t="shared" si="71"/>
        <v>0</v>
      </c>
      <c r="DN39" s="60"/>
      <c r="DO39" s="57"/>
      <c r="DP39" s="56"/>
      <c r="DQ39" s="57">
        <f t="shared" si="72"/>
        <v>0</v>
      </c>
      <c r="DR39" s="57">
        <f t="shared" si="73"/>
        <v>0</v>
      </c>
      <c r="DS39" s="75">
        <f t="shared" si="74"/>
        <v>0</v>
      </c>
      <c r="DT39" s="58">
        <f t="shared" si="75"/>
        <v>0</v>
      </c>
      <c r="DU39" s="58">
        <f t="shared" si="76"/>
        <v>0</v>
      </c>
      <c r="DV39" s="59">
        <f t="shared" si="77"/>
        <v>0</v>
      </c>
      <c r="DW39" s="60"/>
      <c r="DX39" s="57"/>
      <c r="DY39" s="56"/>
      <c r="DZ39" s="57">
        <f t="shared" si="78"/>
        <v>0</v>
      </c>
      <c r="EA39" s="57">
        <f t="shared" si="79"/>
        <v>0</v>
      </c>
      <c r="EB39" s="75">
        <f t="shared" si="80"/>
        <v>0</v>
      </c>
      <c r="EC39" s="58">
        <f t="shared" si="81"/>
        <v>0</v>
      </c>
      <c r="ED39" s="58">
        <f t="shared" si="82"/>
        <v>0</v>
      </c>
      <c r="EE39" s="59">
        <f t="shared" si="83"/>
        <v>0</v>
      </c>
      <c r="EF39" s="60"/>
      <c r="EG39" s="57"/>
      <c r="EH39" s="56"/>
      <c r="EI39" s="57">
        <f t="shared" si="84"/>
        <v>0</v>
      </c>
      <c r="EJ39" s="57">
        <f t="shared" si="85"/>
        <v>0</v>
      </c>
      <c r="EK39" s="75">
        <f t="shared" si="86"/>
        <v>0</v>
      </c>
      <c r="EL39" s="58">
        <f t="shared" si="87"/>
        <v>0</v>
      </c>
      <c r="EM39" s="58">
        <f t="shared" si="88"/>
        <v>0</v>
      </c>
      <c r="EN39" s="59">
        <f t="shared" si="89"/>
        <v>0</v>
      </c>
      <c r="EO39" s="60"/>
      <c r="EP39" s="57"/>
      <c r="EQ39" s="56"/>
      <c r="ER39" s="57">
        <f t="shared" si="90"/>
        <v>0</v>
      </c>
      <c r="ES39" s="57">
        <f t="shared" si="91"/>
        <v>0</v>
      </c>
      <c r="ET39" s="75">
        <f t="shared" si="92"/>
        <v>0</v>
      </c>
      <c r="EU39" s="58">
        <f t="shared" si="93"/>
        <v>0</v>
      </c>
      <c r="EV39" s="58">
        <f t="shared" si="94"/>
        <v>0</v>
      </c>
      <c r="EW39" s="59">
        <f t="shared" si="95"/>
        <v>0</v>
      </c>
      <c r="EX39" s="60"/>
      <c r="EY39" s="57"/>
      <c r="EZ39" s="56"/>
      <c r="FA39" s="57">
        <f t="shared" si="96"/>
        <v>0</v>
      </c>
      <c r="FB39" s="57">
        <f t="shared" si="97"/>
        <v>0</v>
      </c>
      <c r="FC39" s="75">
        <f t="shared" si="98"/>
        <v>0</v>
      </c>
      <c r="FD39" s="58">
        <f t="shared" si="99"/>
        <v>0</v>
      </c>
      <c r="FE39" s="58">
        <f t="shared" si="100"/>
        <v>0</v>
      </c>
      <c r="FF39" s="59">
        <f t="shared" si="101"/>
        <v>0</v>
      </c>
      <c r="FG39" s="60"/>
      <c r="FH39" s="57"/>
      <c r="FI39" s="56"/>
      <c r="FJ39" s="57">
        <f t="shared" si="102"/>
        <v>0</v>
      </c>
      <c r="FK39" s="57">
        <f t="shared" si="103"/>
        <v>0</v>
      </c>
      <c r="FL39" s="75">
        <f t="shared" si="104"/>
        <v>0</v>
      </c>
      <c r="FM39" s="58">
        <f t="shared" si="105"/>
        <v>0</v>
      </c>
      <c r="FN39" s="58">
        <f t="shared" si="106"/>
        <v>0</v>
      </c>
      <c r="FO39" s="59">
        <f t="shared" si="107"/>
        <v>0</v>
      </c>
      <c r="FP39" s="60"/>
      <c r="FQ39" s="57"/>
      <c r="FR39" s="56"/>
      <c r="FS39" s="57">
        <f t="shared" si="108"/>
        <v>0</v>
      </c>
      <c r="FT39" s="57">
        <f t="shared" si="109"/>
        <v>0</v>
      </c>
      <c r="FU39" s="58">
        <f t="shared" si="110"/>
        <v>0</v>
      </c>
      <c r="FV39" s="58">
        <f t="shared" si="111"/>
        <v>0</v>
      </c>
      <c r="FW39" s="58">
        <f t="shared" si="112"/>
        <v>0</v>
      </c>
      <c r="FX39" s="59">
        <f t="shared" si="113"/>
        <v>0</v>
      </c>
      <c r="FY39" s="60"/>
      <c r="FZ39" s="57"/>
      <c r="GA39" s="56"/>
      <c r="GB39" s="57">
        <f t="shared" si="114"/>
        <v>0</v>
      </c>
      <c r="GC39" s="57">
        <f t="shared" si="115"/>
        <v>0</v>
      </c>
      <c r="GD39" s="75">
        <f t="shared" si="116"/>
        <v>0</v>
      </c>
      <c r="GE39" s="58">
        <f t="shared" si="117"/>
        <v>0</v>
      </c>
      <c r="GF39" s="58">
        <f t="shared" si="118"/>
        <v>0</v>
      </c>
      <c r="GG39" s="59">
        <f t="shared" si="119"/>
        <v>0</v>
      </c>
      <c r="GH39" s="60"/>
      <c r="GI39" s="57"/>
      <c r="GJ39" s="56"/>
      <c r="GK39" s="57">
        <f t="shared" si="120"/>
        <v>0</v>
      </c>
      <c r="GL39" s="57">
        <f t="shared" si="121"/>
        <v>0</v>
      </c>
      <c r="GM39" s="75">
        <f t="shared" si="122"/>
        <v>0</v>
      </c>
      <c r="GN39" s="58">
        <f t="shared" si="123"/>
        <v>0</v>
      </c>
      <c r="GO39" s="58">
        <f t="shared" si="124"/>
        <v>0</v>
      </c>
      <c r="GP39" s="59">
        <f t="shared" si="125"/>
        <v>0</v>
      </c>
      <c r="GQ39" s="60"/>
      <c r="GR39" s="57"/>
      <c r="GS39" s="56"/>
      <c r="GT39" s="57">
        <f t="shared" si="126"/>
        <v>0</v>
      </c>
      <c r="GU39" s="57">
        <f t="shared" si="127"/>
        <v>0</v>
      </c>
      <c r="GV39" s="75">
        <f t="shared" si="128"/>
        <v>0</v>
      </c>
      <c r="GW39" s="58">
        <f t="shared" si="129"/>
        <v>0</v>
      </c>
      <c r="GX39" s="58">
        <f t="shared" si="130"/>
        <v>0</v>
      </c>
      <c r="GY39" s="59">
        <f t="shared" si="131"/>
        <v>0</v>
      </c>
      <c r="GZ39" s="60"/>
      <c r="HA39" s="57"/>
      <c r="HB39" s="56"/>
      <c r="HC39" s="57">
        <f t="shared" si="132"/>
        <v>0</v>
      </c>
      <c r="HD39" s="57">
        <f t="shared" si="133"/>
        <v>0</v>
      </c>
      <c r="HE39" s="75">
        <f t="shared" si="134"/>
        <v>0</v>
      </c>
      <c r="HF39" s="58">
        <f t="shared" si="135"/>
        <v>0</v>
      </c>
      <c r="HG39" s="58">
        <f t="shared" si="136"/>
        <v>0</v>
      </c>
      <c r="HH39" s="59">
        <f t="shared" si="137"/>
        <v>0</v>
      </c>
      <c r="HI39" s="60"/>
      <c r="HJ39" s="57"/>
      <c r="HK39" s="56"/>
      <c r="HL39" s="57">
        <f t="shared" si="138"/>
        <v>0</v>
      </c>
      <c r="HM39" s="57">
        <f t="shared" si="139"/>
        <v>0</v>
      </c>
      <c r="HN39" s="75">
        <f t="shared" si="140"/>
        <v>0</v>
      </c>
      <c r="HO39" s="58">
        <f t="shared" si="141"/>
        <v>0</v>
      </c>
      <c r="HP39" s="58">
        <f t="shared" si="142"/>
        <v>0</v>
      </c>
      <c r="HQ39" s="59">
        <f t="shared" si="143"/>
        <v>0</v>
      </c>
      <c r="HR39" s="60"/>
      <c r="HS39" s="57"/>
      <c r="HT39" s="56"/>
      <c r="HU39" s="57">
        <f t="shared" si="144"/>
        <v>0</v>
      </c>
      <c r="HV39" s="57">
        <f t="shared" si="145"/>
        <v>0</v>
      </c>
      <c r="HW39" s="75">
        <f t="shared" si="146"/>
        <v>0</v>
      </c>
      <c r="HX39" s="58">
        <f t="shared" si="147"/>
        <v>0</v>
      </c>
      <c r="HY39" s="58">
        <f t="shared" si="148"/>
        <v>0</v>
      </c>
      <c r="HZ39" s="59">
        <f t="shared" si="149"/>
        <v>0</v>
      </c>
      <c r="IA39" s="60"/>
      <c r="IB39" s="76"/>
      <c r="IC39" s="56"/>
      <c r="ID39" s="57">
        <f t="shared" si="150"/>
        <v>0</v>
      </c>
      <c r="IE39" s="57">
        <f t="shared" si="151"/>
        <v>0</v>
      </c>
      <c r="IF39" s="75">
        <f t="shared" si="152"/>
        <v>0</v>
      </c>
      <c r="IG39" s="58">
        <f t="shared" si="153"/>
        <v>0</v>
      </c>
      <c r="IH39" s="58">
        <f t="shared" si="154"/>
        <v>0</v>
      </c>
      <c r="II39" s="59">
        <f t="shared" si="155"/>
        <v>0</v>
      </c>
      <c r="IJ39" s="60"/>
      <c r="IK39" s="57"/>
      <c r="IL39" s="56"/>
      <c r="IM39" s="57">
        <f t="shared" si="156"/>
        <v>0</v>
      </c>
      <c r="IN39" s="57">
        <f t="shared" si="157"/>
        <v>0</v>
      </c>
      <c r="IO39" s="75">
        <f t="shared" si="158"/>
        <v>0</v>
      </c>
      <c r="IP39" s="58">
        <f t="shared" si="159"/>
        <v>0</v>
      </c>
      <c r="IQ39" s="58">
        <f t="shared" si="160"/>
        <v>0</v>
      </c>
      <c r="IR39" s="59">
        <f t="shared" si="161"/>
        <v>0</v>
      </c>
      <c r="IS39" s="60"/>
      <c r="IT39" s="57"/>
      <c r="IU39" s="56"/>
      <c r="IV39" s="57">
        <f t="shared" si="162"/>
        <v>0</v>
      </c>
      <c r="IW39" s="57">
        <f t="shared" si="163"/>
        <v>0</v>
      </c>
      <c r="IX39" s="75">
        <f t="shared" si="164"/>
        <v>0</v>
      </c>
      <c r="IY39" s="58">
        <f t="shared" si="165"/>
        <v>0</v>
      </c>
      <c r="IZ39" s="58">
        <f t="shared" si="166"/>
        <v>0</v>
      </c>
      <c r="JA39" s="59">
        <f t="shared" si="167"/>
        <v>0</v>
      </c>
      <c r="JB39" s="60"/>
      <c r="JC39" s="57"/>
      <c r="JD39" s="56"/>
      <c r="JE39" s="57">
        <f t="shared" si="168"/>
        <v>0</v>
      </c>
      <c r="JF39" s="57">
        <f t="shared" si="169"/>
        <v>0</v>
      </c>
      <c r="JG39" s="75">
        <f t="shared" si="170"/>
        <v>0</v>
      </c>
      <c r="JH39" s="58">
        <f t="shared" si="171"/>
        <v>0</v>
      </c>
      <c r="JI39" s="58">
        <f t="shared" si="172"/>
        <v>0</v>
      </c>
      <c r="JJ39" s="59">
        <f t="shared" si="173"/>
        <v>0</v>
      </c>
      <c r="JK39" s="60"/>
      <c r="JL39" s="57"/>
      <c r="JM39" s="56"/>
      <c r="JN39" s="57">
        <f t="shared" si="174"/>
        <v>0</v>
      </c>
      <c r="JO39" s="57">
        <f t="shared" si="175"/>
        <v>0</v>
      </c>
      <c r="JP39" s="75">
        <f t="shared" si="176"/>
        <v>0</v>
      </c>
      <c r="JQ39" s="58">
        <f t="shared" si="177"/>
        <v>0</v>
      </c>
      <c r="JR39" s="58">
        <f t="shared" si="178"/>
        <v>0</v>
      </c>
      <c r="JS39" s="59">
        <f t="shared" si="179"/>
        <v>0</v>
      </c>
      <c r="JT39" s="60"/>
      <c r="JU39" s="57"/>
      <c r="JV39" s="56"/>
      <c r="JW39" s="57">
        <f t="shared" si="180"/>
        <v>0</v>
      </c>
      <c r="JX39" s="57">
        <f t="shared" si="181"/>
        <v>0</v>
      </c>
      <c r="JY39" s="75">
        <f t="shared" si="182"/>
        <v>0</v>
      </c>
      <c r="JZ39" s="58">
        <f t="shared" si="183"/>
        <v>0</v>
      </c>
      <c r="KA39" s="58">
        <f t="shared" si="184"/>
        <v>0</v>
      </c>
      <c r="KB39" s="59">
        <f t="shared" si="185"/>
        <v>0</v>
      </c>
      <c r="KC39" s="60"/>
      <c r="KD39" s="57"/>
      <c r="KE39" s="56"/>
      <c r="KF39" s="57">
        <f t="shared" si="186"/>
        <v>0</v>
      </c>
      <c r="KG39" s="57">
        <f t="shared" si="187"/>
        <v>0</v>
      </c>
      <c r="KH39" s="75">
        <f t="shared" si="188"/>
        <v>0</v>
      </c>
      <c r="KI39" s="58">
        <f t="shared" si="189"/>
        <v>0</v>
      </c>
      <c r="KJ39" s="58">
        <f t="shared" si="190"/>
        <v>0</v>
      </c>
      <c r="KK39" s="59">
        <f t="shared" si="191"/>
        <v>0</v>
      </c>
      <c r="KL39" s="60"/>
      <c r="KM39" s="76"/>
      <c r="KN39" s="56"/>
      <c r="KO39" s="57">
        <f t="shared" si="192"/>
        <v>0</v>
      </c>
      <c r="KP39" s="57">
        <f t="shared" si="193"/>
        <v>0</v>
      </c>
      <c r="KQ39" s="75">
        <f t="shared" si="194"/>
        <v>0</v>
      </c>
      <c r="KR39" s="58">
        <f t="shared" si="195"/>
        <v>0</v>
      </c>
      <c r="KS39" s="58">
        <f t="shared" si="196"/>
        <v>0</v>
      </c>
      <c r="KT39" s="59">
        <f t="shared" si="197"/>
        <v>0</v>
      </c>
      <c r="KU39" s="60"/>
      <c r="KV39" s="57"/>
      <c r="KW39" s="56"/>
      <c r="KX39" s="57">
        <f t="shared" si="198"/>
        <v>0</v>
      </c>
      <c r="KY39" s="57">
        <f t="shared" si="199"/>
        <v>0</v>
      </c>
      <c r="KZ39" s="75">
        <f t="shared" si="200"/>
        <v>0</v>
      </c>
      <c r="LA39" s="58">
        <f t="shared" si="201"/>
        <v>0</v>
      </c>
      <c r="LB39" s="58">
        <f t="shared" si="202"/>
        <v>0</v>
      </c>
      <c r="LC39" s="59">
        <f t="shared" si="203"/>
        <v>0</v>
      </c>
      <c r="LD39" s="60"/>
      <c r="LE39" s="57"/>
      <c r="LF39" s="56"/>
      <c r="LG39" s="57">
        <f t="shared" si="204"/>
        <v>0</v>
      </c>
      <c r="LH39" s="57">
        <f t="shared" si="205"/>
        <v>0</v>
      </c>
      <c r="LI39" s="75">
        <f t="shared" si="206"/>
        <v>0</v>
      </c>
      <c r="LJ39" s="58">
        <f t="shared" si="207"/>
        <v>0</v>
      </c>
      <c r="LK39" s="58">
        <f t="shared" si="208"/>
        <v>0</v>
      </c>
      <c r="LL39" s="59">
        <f t="shared" si="209"/>
        <v>0</v>
      </c>
      <c r="LM39" s="60"/>
      <c r="LN39" s="57"/>
      <c r="LO39" s="56"/>
      <c r="LP39" s="57">
        <f t="shared" si="210"/>
        <v>0</v>
      </c>
      <c r="LQ39" s="57">
        <f t="shared" si="211"/>
        <v>0</v>
      </c>
      <c r="LR39" s="75">
        <f t="shared" si="212"/>
        <v>0</v>
      </c>
      <c r="LS39" s="58">
        <f t="shared" si="213"/>
        <v>0</v>
      </c>
      <c r="LT39" s="58">
        <f t="shared" si="214"/>
        <v>0</v>
      </c>
      <c r="LU39" s="59">
        <f t="shared" si="215"/>
        <v>0</v>
      </c>
      <c r="LV39" s="60"/>
      <c r="LW39" s="57"/>
      <c r="LX39" s="56"/>
      <c r="LY39" s="57">
        <f t="shared" si="216"/>
        <v>0</v>
      </c>
      <c r="LZ39" s="57">
        <f t="shared" si="217"/>
        <v>0</v>
      </c>
      <c r="MA39" s="75">
        <f t="shared" si="218"/>
        <v>0</v>
      </c>
      <c r="MB39" s="58">
        <f t="shared" si="219"/>
        <v>0</v>
      </c>
      <c r="MC39" s="58">
        <f t="shared" si="220"/>
        <v>0</v>
      </c>
      <c r="MD39" s="59">
        <f t="shared" si="221"/>
        <v>0</v>
      </c>
      <c r="ME39" s="60"/>
      <c r="MF39" s="57"/>
      <c r="MG39" s="56"/>
      <c r="MH39" s="57">
        <f t="shared" si="222"/>
        <v>0</v>
      </c>
      <c r="MI39" s="57">
        <f t="shared" si="223"/>
        <v>0</v>
      </c>
      <c r="MJ39" s="75">
        <f t="shared" si="224"/>
        <v>0</v>
      </c>
      <c r="MK39" s="58">
        <f t="shared" si="225"/>
        <v>0</v>
      </c>
      <c r="ML39" s="58">
        <f t="shared" si="226"/>
        <v>0</v>
      </c>
      <c r="MM39" s="59">
        <f t="shared" si="227"/>
        <v>0</v>
      </c>
      <c r="MN39" s="60"/>
      <c r="MO39" s="57"/>
      <c r="MP39" s="56"/>
      <c r="MQ39" s="57">
        <f t="shared" si="228"/>
        <v>0</v>
      </c>
      <c r="MR39" s="57">
        <f t="shared" si="229"/>
        <v>0</v>
      </c>
      <c r="MS39" s="75">
        <f t="shared" si="230"/>
        <v>0</v>
      </c>
      <c r="MT39" s="58">
        <f t="shared" si="231"/>
        <v>0</v>
      </c>
      <c r="MU39" s="58">
        <f t="shared" si="232"/>
        <v>0</v>
      </c>
      <c r="MV39" s="59">
        <f t="shared" si="233"/>
        <v>0</v>
      </c>
      <c r="MW39" s="60"/>
      <c r="MX39" s="57"/>
      <c r="MY39" s="56"/>
      <c r="MZ39" s="57">
        <f t="shared" si="234"/>
        <v>0</v>
      </c>
      <c r="NA39" s="57">
        <f t="shared" si="235"/>
        <v>0</v>
      </c>
      <c r="NB39" s="75">
        <f t="shared" si="236"/>
        <v>0</v>
      </c>
      <c r="NC39" s="58">
        <f t="shared" si="237"/>
        <v>0</v>
      </c>
      <c r="ND39" s="58">
        <f t="shared" si="238"/>
        <v>0</v>
      </c>
      <c r="NE39" s="59">
        <f t="shared" si="239"/>
        <v>0</v>
      </c>
      <c r="NF39" s="60"/>
      <c r="NG39" s="57"/>
      <c r="NH39" s="56"/>
      <c r="NI39" s="57">
        <f t="shared" si="240"/>
        <v>0</v>
      </c>
      <c r="NJ39" s="57">
        <f t="shared" si="241"/>
        <v>0</v>
      </c>
      <c r="NK39" s="75">
        <f t="shared" si="242"/>
        <v>0</v>
      </c>
      <c r="NL39" s="58">
        <f t="shared" si="243"/>
        <v>0</v>
      </c>
      <c r="NM39" s="58">
        <f t="shared" si="244"/>
        <v>0</v>
      </c>
      <c r="NN39" s="59">
        <f t="shared" si="245"/>
        <v>0</v>
      </c>
      <c r="NO39" s="60"/>
      <c r="NP39" s="57"/>
      <c r="NQ39" s="56"/>
      <c r="NR39" s="57">
        <f t="shared" si="246"/>
        <v>0</v>
      </c>
      <c r="NS39" s="57">
        <f t="shared" si="247"/>
        <v>0</v>
      </c>
      <c r="NT39" s="75">
        <f t="shared" si="248"/>
        <v>0</v>
      </c>
      <c r="NU39" s="58">
        <f t="shared" si="249"/>
        <v>0</v>
      </c>
      <c r="NV39" s="58">
        <f t="shared" si="250"/>
        <v>0</v>
      </c>
      <c r="NW39" s="59">
        <f t="shared" si="251"/>
        <v>0</v>
      </c>
      <c r="NX39" s="60"/>
      <c r="NY39" s="57"/>
      <c r="NZ39" s="56"/>
      <c r="OA39" s="57">
        <f t="shared" si="252"/>
        <v>0</v>
      </c>
      <c r="OB39" s="57">
        <f t="shared" si="253"/>
        <v>0</v>
      </c>
      <c r="OC39" s="75">
        <f t="shared" si="254"/>
        <v>0</v>
      </c>
      <c r="OD39" s="58">
        <f t="shared" si="255"/>
        <v>0</v>
      </c>
      <c r="OE39" s="58">
        <f t="shared" si="256"/>
        <v>0</v>
      </c>
      <c r="OF39" s="59">
        <f t="shared" si="257"/>
        <v>0</v>
      </c>
      <c r="OG39" s="60"/>
      <c r="OH39" s="57"/>
      <c r="OI39" s="56"/>
      <c r="OJ39" s="57">
        <f t="shared" si="258"/>
        <v>0</v>
      </c>
      <c r="OK39" s="57">
        <f t="shared" si="259"/>
        <v>0</v>
      </c>
      <c r="OL39" s="75">
        <f t="shared" si="260"/>
        <v>0</v>
      </c>
      <c r="OM39" s="58">
        <f t="shared" si="261"/>
        <v>0</v>
      </c>
      <c r="ON39" s="58">
        <f t="shared" si="262"/>
        <v>0</v>
      </c>
      <c r="OO39" s="59">
        <f t="shared" si="263"/>
        <v>0</v>
      </c>
      <c r="OP39" s="60"/>
      <c r="OQ39" s="57"/>
      <c r="OR39" s="56"/>
      <c r="OS39" s="57">
        <f t="shared" si="264"/>
        <v>0</v>
      </c>
      <c r="OT39" s="57">
        <f t="shared" si="265"/>
        <v>0</v>
      </c>
      <c r="OU39" s="75">
        <f t="shared" si="266"/>
        <v>0</v>
      </c>
      <c r="OV39" s="58">
        <f t="shared" si="267"/>
        <v>0</v>
      </c>
      <c r="OW39" s="58">
        <f t="shared" si="268"/>
        <v>0</v>
      </c>
      <c r="OX39" s="59">
        <f t="shared" si="269"/>
        <v>0</v>
      </c>
      <c r="OY39" s="60"/>
      <c r="OZ39" s="57"/>
      <c r="PA39" s="56"/>
      <c r="PB39" s="57">
        <f t="shared" si="270"/>
        <v>0</v>
      </c>
      <c r="PC39" s="57">
        <f t="shared" si="271"/>
        <v>0</v>
      </c>
      <c r="PD39" s="75">
        <f t="shared" si="272"/>
        <v>0</v>
      </c>
      <c r="PE39" s="58">
        <f t="shared" si="273"/>
        <v>0</v>
      </c>
      <c r="PF39" s="58">
        <f t="shared" si="274"/>
        <v>0</v>
      </c>
      <c r="PG39" s="59">
        <f t="shared" si="275"/>
        <v>0</v>
      </c>
      <c r="PH39" s="60"/>
      <c r="PI39" s="57"/>
      <c r="PJ39" s="56"/>
      <c r="PK39" s="57">
        <f t="shared" si="276"/>
        <v>0</v>
      </c>
      <c r="PL39" s="57">
        <f t="shared" si="277"/>
        <v>0</v>
      </c>
      <c r="PM39" s="75">
        <f t="shared" si="278"/>
        <v>0</v>
      </c>
      <c r="PN39" s="58">
        <f t="shared" si="279"/>
        <v>0</v>
      </c>
      <c r="PO39" s="58">
        <f t="shared" si="280"/>
        <v>0</v>
      </c>
      <c r="PP39" s="59">
        <f t="shared" si="281"/>
        <v>0</v>
      </c>
      <c r="PQ39" s="77"/>
      <c r="PR39" s="87">
        <f t="shared" si="282"/>
        <v>0</v>
      </c>
      <c r="PS39" s="88">
        <f t="shared" si="283"/>
        <v>0</v>
      </c>
      <c r="PT39" s="88">
        <f t="shared" si="284"/>
        <v>0</v>
      </c>
      <c r="PU39" s="89">
        <f t="shared" si="285"/>
        <v>0</v>
      </c>
      <c r="PV39" s="81">
        <f t="shared" si="286"/>
        <v>0</v>
      </c>
      <c r="PW39" s="90"/>
      <c r="PX39" s="90"/>
      <c r="PY39" s="81">
        <f t="shared" si="287"/>
        <v>0</v>
      </c>
      <c r="PZ39" s="90"/>
      <c r="QA39" s="90"/>
      <c r="QB39" s="83">
        <f t="shared" si="288"/>
        <v>0</v>
      </c>
      <c r="QC39" s="90"/>
      <c r="QD39" s="90"/>
      <c r="QE39" s="83">
        <f t="shared" si="289"/>
        <v>0</v>
      </c>
      <c r="QF39" s="90"/>
      <c r="QG39" s="90"/>
      <c r="QH39" s="83">
        <f t="shared" si="290"/>
        <v>0</v>
      </c>
      <c r="QI39" s="90"/>
      <c r="QJ39" s="90"/>
      <c r="QK39" s="83">
        <f t="shared" si="291"/>
        <v>0</v>
      </c>
      <c r="QL39" s="90"/>
      <c r="QM39" s="90"/>
      <c r="QN39" s="83">
        <f t="shared" si="292"/>
        <v>0</v>
      </c>
      <c r="QO39" s="90"/>
      <c r="QP39" s="90"/>
      <c r="QQ39" s="90">
        <f t="shared" si="293"/>
        <v>0</v>
      </c>
      <c r="QR39" s="90"/>
      <c r="QS39" s="91">
        <f t="shared" si="294"/>
        <v>0</v>
      </c>
      <c r="QT39" s="91">
        <f t="shared" si="295"/>
        <v>0</v>
      </c>
      <c r="QU39" s="91"/>
      <c r="QV39" s="92"/>
      <c r="QW39" s="92"/>
      <c r="QX39" s="92"/>
      <c r="QY39" s="92"/>
      <c r="QZ39" s="92"/>
      <c r="RA39" s="92"/>
      <c r="RB39" s="92"/>
      <c r="RC39" s="92"/>
      <c r="RD39" s="92"/>
      <c r="RE39" s="92"/>
      <c r="RF39" s="92"/>
      <c r="RG39" s="93"/>
    </row>
    <row r="40" spans="1:475" s="68" customFormat="1" ht="15.9" hidden="1" customHeight="1">
      <c r="A40" s="46">
        <f t="shared" si="296"/>
        <v>31</v>
      </c>
      <c r="B40" s="47"/>
      <c r="C40" s="74"/>
      <c r="D40" s="48"/>
      <c r="E40" s="50"/>
      <c r="F40" s="50"/>
      <c r="G40" s="51"/>
      <c r="H40" s="51"/>
      <c r="I40" s="51"/>
      <c r="J40" s="60"/>
      <c r="K40" s="57"/>
      <c r="L40" s="56"/>
      <c r="M40" s="57">
        <f t="shared" si="0"/>
        <v>0</v>
      </c>
      <c r="N40" s="57">
        <f t="shared" si="1"/>
        <v>0</v>
      </c>
      <c r="O40" s="75">
        <f t="shared" si="2"/>
        <v>0</v>
      </c>
      <c r="P40" s="58">
        <f t="shared" si="3"/>
        <v>0</v>
      </c>
      <c r="Q40" s="58">
        <f t="shared" si="4"/>
        <v>0</v>
      </c>
      <c r="R40" s="59">
        <f t="shared" si="5"/>
        <v>0</v>
      </c>
      <c r="S40" s="60"/>
      <c r="T40" s="57"/>
      <c r="U40" s="56"/>
      <c r="V40" s="57">
        <f t="shared" si="6"/>
        <v>0</v>
      </c>
      <c r="W40" s="57">
        <f t="shared" si="7"/>
        <v>0</v>
      </c>
      <c r="X40" s="75">
        <f t="shared" si="8"/>
        <v>0</v>
      </c>
      <c r="Y40" s="58">
        <f t="shared" si="9"/>
        <v>0</v>
      </c>
      <c r="Z40" s="58">
        <f t="shared" si="10"/>
        <v>0</v>
      </c>
      <c r="AA40" s="59">
        <f t="shared" si="11"/>
        <v>0</v>
      </c>
      <c r="AB40" s="60"/>
      <c r="AC40" s="57"/>
      <c r="AD40" s="56"/>
      <c r="AE40" s="57">
        <f t="shared" si="12"/>
        <v>0</v>
      </c>
      <c r="AF40" s="57">
        <f t="shared" si="13"/>
        <v>0</v>
      </c>
      <c r="AG40" s="75">
        <f t="shared" si="14"/>
        <v>0</v>
      </c>
      <c r="AH40" s="58">
        <f t="shared" si="15"/>
        <v>0</v>
      </c>
      <c r="AI40" s="58">
        <f t="shared" si="16"/>
        <v>0</v>
      </c>
      <c r="AJ40" s="59">
        <f t="shared" si="17"/>
        <v>0</v>
      </c>
      <c r="AK40" s="60"/>
      <c r="AL40" s="57"/>
      <c r="AM40" s="56"/>
      <c r="AN40" s="57">
        <f t="shared" si="18"/>
        <v>0</v>
      </c>
      <c r="AO40" s="57">
        <f t="shared" si="19"/>
        <v>0</v>
      </c>
      <c r="AP40" s="58">
        <f t="shared" si="20"/>
        <v>0</v>
      </c>
      <c r="AQ40" s="58">
        <f t="shared" si="21"/>
        <v>0</v>
      </c>
      <c r="AR40" s="58">
        <f t="shared" si="22"/>
        <v>0</v>
      </c>
      <c r="AS40" s="59">
        <f t="shared" si="23"/>
        <v>0</v>
      </c>
      <c r="AT40" s="60"/>
      <c r="AU40" s="57"/>
      <c r="AV40" s="56"/>
      <c r="AW40" s="57">
        <f t="shared" si="24"/>
        <v>0</v>
      </c>
      <c r="AX40" s="57">
        <f t="shared" si="25"/>
        <v>0</v>
      </c>
      <c r="AY40" s="58">
        <f t="shared" si="26"/>
        <v>0</v>
      </c>
      <c r="AZ40" s="58">
        <f t="shared" si="27"/>
        <v>0</v>
      </c>
      <c r="BA40" s="58">
        <f t="shared" si="28"/>
        <v>0</v>
      </c>
      <c r="BB40" s="59">
        <f t="shared" si="29"/>
        <v>0</v>
      </c>
      <c r="BC40" s="60"/>
      <c r="BD40" s="57"/>
      <c r="BE40" s="56"/>
      <c r="BF40" s="57">
        <f t="shared" si="30"/>
        <v>0</v>
      </c>
      <c r="BG40" s="57">
        <f t="shared" si="31"/>
        <v>0</v>
      </c>
      <c r="BH40" s="75">
        <f t="shared" si="32"/>
        <v>0</v>
      </c>
      <c r="BI40" s="58">
        <f t="shared" si="33"/>
        <v>0</v>
      </c>
      <c r="BJ40" s="58">
        <f t="shared" si="34"/>
        <v>0</v>
      </c>
      <c r="BK40" s="59">
        <f t="shared" si="35"/>
        <v>0</v>
      </c>
      <c r="BL40" s="60"/>
      <c r="BM40" s="57"/>
      <c r="BN40" s="56"/>
      <c r="BO40" s="57">
        <f t="shared" si="36"/>
        <v>0</v>
      </c>
      <c r="BP40" s="57">
        <f t="shared" si="37"/>
        <v>0</v>
      </c>
      <c r="BQ40" s="75">
        <f t="shared" si="38"/>
        <v>0</v>
      </c>
      <c r="BR40" s="58">
        <f t="shared" si="39"/>
        <v>0</v>
      </c>
      <c r="BS40" s="58">
        <f t="shared" si="40"/>
        <v>0</v>
      </c>
      <c r="BT40" s="59">
        <f t="shared" si="41"/>
        <v>0</v>
      </c>
      <c r="BU40" s="60"/>
      <c r="BV40" s="57"/>
      <c r="BW40" s="56"/>
      <c r="BX40" s="57">
        <f t="shared" si="42"/>
        <v>0</v>
      </c>
      <c r="BY40" s="57">
        <f t="shared" si="43"/>
        <v>0</v>
      </c>
      <c r="BZ40" s="75">
        <f t="shared" si="44"/>
        <v>0</v>
      </c>
      <c r="CA40" s="58">
        <f t="shared" si="45"/>
        <v>0</v>
      </c>
      <c r="CB40" s="58">
        <f t="shared" si="46"/>
        <v>0</v>
      </c>
      <c r="CC40" s="59">
        <f t="shared" si="47"/>
        <v>0</v>
      </c>
      <c r="CD40" s="60"/>
      <c r="CE40" s="57"/>
      <c r="CF40" s="56"/>
      <c r="CG40" s="57">
        <f t="shared" si="48"/>
        <v>0</v>
      </c>
      <c r="CH40" s="57">
        <f t="shared" si="49"/>
        <v>0</v>
      </c>
      <c r="CI40" s="75">
        <f t="shared" si="50"/>
        <v>0</v>
      </c>
      <c r="CJ40" s="58">
        <f t="shared" si="51"/>
        <v>0</v>
      </c>
      <c r="CK40" s="58">
        <f t="shared" si="52"/>
        <v>0</v>
      </c>
      <c r="CL40" s="59">
        <f t="shared" si="53"/>
        <v>0</v>
      </c>
      <c r="CM40" s="60"/>
      <c r="CN40" s="57"/>
      <c r="CO40" s="56"/>
      <c r="CP40" s="57">
        <f t="shared" si="54"/>
        <v>0</v>
      </c>
      <c r="CQ40" s="57">
        <f t="shared" si="55"/>
        <v>0</v>
      </c>
      <c r="CR40" s="75">
        <f t="shared" si="56"/>
        <v>0</v>
      </c>
      <c r="CS40" s="58">
        <f t="shared" si="57"/>
        <v>0</v>
      </c>
      <c r="CT40" s="58">
        <f t="shared" si="58"/>
        <v>0</v>
      </c>
      <c r="CU40" s="59">
        <f t="shared" si="59"/>
        <v>0</v>
      </c>
      <c r="CV40" s="60"/>
      <c r="CW40" s="57"/>
      <c r="CX40" s="56"/>
      <c r="CY40" s="57">
        <f t="shared" si="60"/>
        <v>0</v>
      </c>
      <c r="CZ40" s="57">
        <f t="shared" si="61"/>
        <v>0</v>
      </c>
      <c r="DA40" s="58">
        <f t="shared" si="62"/>
        <v>0</v>
      </c>
      <c r="DB40" s="58">
        <f t="shared" si="63"/>
        <v>0</v>
      </c>
      <c r="DC40" s="58">
        <f t="shared" si="64"/>
        <v>0</v>
      </c>
      <c r="DD40" s="59">
        <f t="shared" si="65"/>
        <v>0</v>
      </c>
      <c r="DE40" s="60"/>
      <c r="DF40" s="57"/>
      <c r="DG40" s="56"/>
      <c r="DH40" s="57">
        <f t="shared" si="66"/>
        <v>0</v>
      </c>
      <c r="DI40" s="57">
        <f t="shared" si="67"/>
        <v>0</v>
      </c>
      <c r="DJ40" s="58">
        <f t="shared" si="68"/>
        <v>0</v>
      </c>
      <c r="DK40" s="58">
        <f t="shared" si="69"/>
        <v>0</v>
      </c>
      <c r="DL40" s="58">
        <f t="shared" si="70"/>
        <v>0</v>
      </c>
      <c r="DM40" s="59">
        <f t="shared" si="71"/>
        <v>0</v>
      </c>
      <c r="DN40" s="60"/>
      <c r="DO40" s="57"/>
      <c r="DP40" s="56"/>
      <c r="DQ40" s="57">
        <f t="shared" si="72"/>
        <v>0</v>
      </c>
      <c r="DR40" s="57">
        <f t="shared" si="73"/>
        <v>0</v>
      </c>
      <c r="DS40" s="75">
        <f t="shared" si="74"/>
        <v>0</v>
      </c>
      <c r="DT40" s="58">
        <f t="shared" si="75"/>
        <v>0</v>
      </c>
      <c r="DU40" s="58">
        <f t="shared" si="76"/>
        <v>0</v>
      </c>
      <c r="DV40" s="59">
        <f t="shared" si="77"/>
        <v>0</v>
      </c>
      <c r="DW40" s="60"/>
      <c r="DX40" s="57"/>
      <c r="DY40" s="56"/>
      <c r="DZ40" s="57">
        <f t="shared" si="78"/>
        <v>0</v>
      </c>
      <c r="EA40" s="57">
        <f t="shared" si="79"/>
        <v>0</v>
      </c>
      <c r="EB40" s="75">
        <f t="shared" si="80"/>
        <v>0</v>
      </c>
      <c r="EC40" s="58">
        <f t="shared" si="81"/>
        <v>0</v>
      </c>
      <c r="ED40" s="58">
        <f t="shared" si="82"/>
        <v>0</v>
      </c>
      <c r="EE40" s="59">
        <f t="shared" si="83"/>
        <v>0</v>
      </c>
      <c r="EF40" s="60"/>
      <c r="EG40" s="57"/>
      <c r="EH40" s="56"/>
      <c r="EI40" s="57">
        <f t="shared" si="84"/>
        <v>0</v>
      </c>
      <c r="EJ40" s="57">
        <f t="shared" si="85"/>
        <v>0</v>
      </c>
      <c r="EK40" s="75">
        <f t="shared" si="86"/>
        <v>0</v>
      </c>
      <c r="EL40" s="58">
        <f t="shared" si="87"/>
        <v>0</v>
      </c>
      <c r="EM40" s="58">
        <f t="shared" si="88"/>
        <v>0</v>
      </c>
      <c r="EN40" s="59">
        <f t="shared" si="89"/>
        <v>0</v>
      </c>
      <c r="EO40" s="60"/>
      <c r="EP40" s="57"/>
      <c r="EQ40" s="56"/>
      <c r="ER40" s="57">
        <f t="shared" si="90"/>
        <v>0</v>
      </c>
      <c r="ES40" s="57">
        <f t="shared" si="91"/>
        <v>0</v>
      </c>
      <c r="ET40" s="75">
        <f t="shared" si="92"/>
        <v>0</v>
      </c>
      <c r="EU40" s="58">
        <f t="shared" si="93"/>
        <v>0</v>
      </c>
      <c r="EV40" s="58">
        <f t="shared" si="94"/>
        <v>0</v>
      </c>
      <c r="EW40" s="59">
        <f t="shared" si="95"/>
        <v>0</v>
      </c>
      <c r="EX40" s="60"/>
      <c r="EY40" s="57"/>
      <c r="EZ40" s="56"/>
      <c r="FA40" s="57">
        <f t="shared" si="96"/>
        <v>0</v>
      </c>
      <c r="FB40" s="57">
        <f t="shared" si="97"/>
        <v>0</v>
      </c>
      <c r="FC40" s="75">
        <f t="shared" si="98"/>
        <v>0</v>
      </c>
      <c r="FD40" s="58">
        <f t="shared" si="99"/>
        <v>0</v>
      </c>
      <c r="FE40" s="58">
        <f t="shared" si="100"/>
        <v>0</v>
      </c>
      <c r="FF40" s="59">
        <f t="shared" si="101"/>
        <v>0</v>
      </c>
      <c r="FG40" s="60"/>
      <c r="FH40" s="57"/>
      <c r="FI40" s="56"/>
      <c r="FJ40" s="57">
        <f t="shared" si="102"/>
        <v>0</v>
      </c>
      <c r="FK40" s="57">
        <f t="shared" si="103"/>
        <v>0</v>
      </c>
      <c r="FL40" s="75">
        <f t="shared" si="104"/>
        <v>0</v>
      </c>
      <c r="FM40" s="58">
        <f t="shared" si="105"/>
        <v>0</v>
      </c>
      <c r="FN40" s="58">
        <f t="shared" si="106"/>
        <v>0</v>
      </c>
      <c r="FO40" s="59">
        <f t="shared" si="107"/>
        <v>0</v>
      </c>
      <c r="FP40" s="60"/>
      <c r="FQ40" s="57"/>
      <c r="FR40" s="56"/>
      <c r="FS40" s="57">
        <f t="shared" si="108"/>
        <v>0</v>
      </c>
      <c r="FT40" s="57">
        <f t="shared" si="109"/>
        <v>0</v>
      </c>
      <c r="FU40" s="58">
        <f t="shared" si="110"/>
        <v>0</v>
      </c>
      <c r="FV40" s="58">
        <f t="shared" si="111"/>
        <v>0</v>
      </c>
      <c r="FW40" s="58">
        <f t="shared" si="112"/>
        <v>0</v>
      </c>
      <c r="FX40" s="59">
        <f t="shared" si="113"/>
        <v>0</v>
      </c>
      <c r="FY40" s="60"/>
      <c r="FZ40" s="57"/>
      <c r="GA40" s="56"/>
      <c r="GB40" s="57">
        <f t="shared" si="114"/>
        <v>0</v>
      </c>
      <c r="GC40" s="57">
        <f t="shared" si="115"/>
        <v>0</v>
      </c>
      <c r="GD40" s="75">
        <f t="shared" si="116"/>
        <v>0</v>
      </c>
      <c r="GE40" s="58">
        <f t="shared" si="117"/>
        <v>0</v>
      </c>
      <c r="GF40" s="58">
        <f t="shared" si="118"/>
        <v>0</v>
      </c>
      <c r="GG40" s="59">
        <f t="shared" si="119"/>
        <v>0</v>
      </c>
      <c r="GH40" s="60"/>
      <c r="GI40" s="57"/>
      <c r="GJ40" s="56"/>
      <c r="GK40" s="57">
        <f t="shared" si="120"/>
        <v>0</v>
      </c>
      <c r="GL40" s="57">
        <f t="shared" si="121"/>
        <v>0</v>
      </c>
      <c r="GM40" s="75">
        <f t="shared" si="122"/>
        <v>0</v>
      </c>
      <c r="GN40" s="58">
        <f t="shared" si="123"/>
        <v>0</v>
      </c>
      <c r="GO40" s="58">
        <f t="shared" si="124"/>
        <v>0</v>
      </c>
      <c r="GP40" s="59">
        <f t="shared" si="125"/>
        <v>0</v>
      </c>
      <c r="GQ40" s="60"/>
      <c r="GR40" s="57"/>
      <c r="GS40" s="56"/>
      <c r="GT40" s="57">
        <f t="shared" si="126"/>
        <v>0</v>
      </c>
      <c r="GU40" s="57">
        <f t="shared" si="127"/>
        <v>0</v>
      </c>
      <c r="GV40" s="75">
        <f t="shared" si="128"/>
        <v>0</v>
      </c>
      <c r="GW40" s="58">
        <f t="shared" si="129"/>
        <v>0</v>
      </c>
      <c r="GX40" s="58">
        <f t="shared" si="130"/>
        <v>0</v>
      </c>
      <c r="GY40" s="59">
        <f t="shared" si="131"/>
        <v>0</v>
      </c>
      <c r="GZ40" s="60"/>
      <c r="HA40" s="57"/>
      <c r="HB40" s="56"/>
      <c r="HC40" s="57">
        <f t="shared" si="132"/>
        <v>0</v>
      </c>
      <c r="HD40" s="57">
        <f t="shared" si="133"/>
        <v>0</v>
      </c>
      <c r="HE40" s="75">
        <f t="shared" si="134"/>
        <v>0</v>
      </c>
      <c r="HF40" s="58">
        <f t="shared" si="135"/>
        <v>0</v>
      </c>
      <c r="HG40" s="58">
        <f t="shared" si="136"/>
        <v>0</v>
      </c>
      <c r="HH40" s="59">
        <f t="shared" si="137"/>
        <v>0</v>
      </c>
      <c r="HI40" s="60"/>
      <c r="HJ40" s="57"/>
      <c r="HK40" s="56"/>
      <c r="HL40" s="57">
        <f t="shared" si="138"/>
        <v>0</v>
      </c>
      <c r="HM40" s="57">
        <f t="shared" si="139"/>
        <v>0</v>
      </c>
      <c r="HN40" s="75">
        <f t="shared" si="140"/>
        <v>0</v>
      </c>
      <c r="HO40" s="58">
        <f t="shared" si="141"/>
        <v>0</v>
      </c>
      <c r="HP40" s="58">
        <f t="shared" si="142"/>
        <v>0</v>
      </c>
      <c r="HQ40" s="59">
        <f t="shared" si="143"/>
        <v>0</v>
      </c>
      <c r="HR40" s="60"/>
      <c r="HS40" s="57"/>
      <c r="HT40" s="56"/>
      <c r="HU40" s="57">
        <f t="shared" si="144"/>
        <v>0</v>
      </c>
      <c r="HV40" s="57">
        <f t="shared" si="145"/>
        <v>0</v>
      </c>
      <c r="HW40" s="75">
        <f t="shared" si="146"/>
        <v>0</v>
      </c>
      <c r="HX40" s="58">
        <f t="shared" si="147"/>
        <v>0</v>
      </c>
      <c r="HY40" s="58">
        <f t="shared" si="148"/>
        <v>0</v>
      </c>
      <c r="HZ40" s="59">
        <f t="shared" si="149"/>
        <v>0</v>
      </c>
      <c r="IA40" s="60"/>
      <c r="IB40" s="57"/>
      <c r="IC40" s="56"/>
      <c r="ID40" s="57">
        <f t="shared" si="150"/>
        <v>0</v>
      </c>
      <c r="IE40" s="57">
        <f t="shared" si="151"/>
        <v>0</v>
      </c>
      <c r="IF40" s="75">
        <f t="shared" si="152"/>
        <v>0</v>
      </c>
      <c r="IG40" s="58">
        <f t="shared" si="153"/>
        <v>0</v>
      </c>
      <c r="IH40" s="58">
        <f t="shared" si="154"/>
        <v>0</v>
      </c>
      <c r="II40" s="59">
        <f t="shared" si="155"/>
        <v>0</v>
      </c>
      <c r="IJ40" s="60"/>
      <c r="IK40" s="57"/>
      <c r="IL40" s="56"/>
      <c r="IM40" s="57">
        <f t="shared" si="156"/>
        <v>0</v>
      </c>
      <c r="IN40" s="57">
        <f t="shared" si="157"/>
        <v>0</v>
      </c>
      <c r="IO40" s="75">
        <f t="shared" si="158"/>
        <v>0</v>
      </c>
      <c r="IP40" s="58">
        <f t="shared" si="159"/>
        <v>0</v>
      </c>
      <c r="IQ40" s="58">
        <f t="shared" si="160"/>
        <v>0</v>
      </c>
      <c r="IR40" s="59">
        <f t="shared" si="161"/>
        <v>0</v>
      </c>
      <c r="IS40" s="60"/>
      <c r="IT40" s="57"/>
      <c r="IU40" s="56"/>
      <c r="IV40" s="57">
        <f t="shared" si="162"/>
        <v>0</v>
      </c>
      <c r="IW40" s="57">
        <f t="shared" si="163"/>
        <v>0</v>
      </c>
      <c r="IX40" s="75">
        <f t="shared" si="164"/>
        <v>0</v>
      </c>
      <c r="IY40" s="58">
        <f t="shared" si="165"/>
        <v>0</v>
      </c>
      <c r="IZ40" s="58">
        <f t="shared" si="166"/>
        <v>0</v>
      </c>
      <c r="JA40" s="59">
        <f t="shared" si="167"/>
        <v>0</v>
      </c>
      <c r="JB40" s="60"/>
      <c r="JC40" s="57"/>
      <c r="JD40" s="56"/>
      <c r="JE40" s="57">
        <f t="shared" si="168"/>
        <v>0</v>
      </c>
      <c r="JF40" s="57">
        <f t="shared" si="169"/>
        <v>0</v>
      </c>
      <c r="JG40" s="75">
        <f t="shared" si="170"/>
        <v>0</v>
      </c>
      <c r="JH40" s="58">
        <f t="shared" si="171"/>
        <v>0</v>
      </c>
      <c r="JI40" s="58">
        <f t="shared" si="172"/>
        <v>0</v>
      </c>
      <c r="JJ40" s="59">
        <f t="shared" si="173"/>
        <v>0</v>
      </c>
      <c r="JK40" s="60"/>
      <c r="JL40" s="57"/>
      <c r="JM40" s="56"/>
      <c r="JN40" s="57">
        <f t="shared" si="174"/>
        <v>0</v>
      </c>
      <c r="JO40" s="57">
        <f t="shared" si="175"/>
        <v>0</v>
      </c>
      <c r="JP40" s="75">
        <f t="shared" si="176"/>
        <v>0</v>
      </c>
      <c r="JQ40" s="58">
        <f t="shared" si="177"/>
        <v>0</v>
      </c>
      <c r="JR40" s="58">
        <f t="shared" si="178"/>
        <v>0</v>
      </c>
      <c r="JS40" s="59">
        <f t="shared" si="179"/>
        <v>0</v>
      </c>
      <c r="JT40" s="60"/>
      <c r="JU40" s="57"/>
      <c r="JV40" s="56"/>
      <c r="JW40" s="57">
        <f t="shared" si="180"/>
        <v>0</v>
      </c>
      <c r="JX40" s="57">
        <f t="shared" si="181"/>
        <v>0</v>
      </c>
      <c r="JY40" s="75">
        <f t="shared" si="182"/>
        <v>0</v>
      </c>
      <c r="JZ40" s="58">
        <f t="shared" si="183"/>
        <v>0</v>
      </c>
      <c r="KA40" s="58">
        <f t="shared" si="184"/>
        <v>0</v>
      </c>
      <c r="KB40" s="59">
        <f t="shared" si="185"/>
        <v>0</v>
      </c>
      <c r="KC40" s="60"/>
      <c r="KD40" s="57"/>
      <c r="KE40" s="56"/>
      <c r="KF40" s="57">
        <f t="shared" si="186"/>
        <v>0</v>
      </c>
      <c r="KG40" s="57">
        <f t="shared" si="187"/>
        <v>0</v>
      </c>
      <c r="KH40" s="75">
        <f t="shared" si="188"/>
        <v>0</v>
      </c>
      <c r="KI40" s="58">
        <f t="shared" si="189"/>
        <v>0</v>
      </c>
      <c r="KJ40" s="58">
        <f t="shared" si="190"/>
        <v>0</v>
      </c>
      <c r="KK40" s="59">
        <f t="shared" si="191"/>
        <v>0</v>
      </c>
      <c r="KL40" s="60"/>
      <c r="KM40" s="57"/>
      <c r="KN40" s="56"/>
      <c r="KO40" s="57">
        <f t="shared" si="192"/>
        <v>0</v>
      </c>
      <c r="KP40" s="57">
        <f t="shared" si="193"/>
        <v>0</v>
      </c>
      <c r="KQ40" s="75">
        <f t="shared" si="194"/>
        <v>0</v>
      </c>
      <c r="KR40" s="58">
        <f t="shared" si="195"/>
        <v>0</v>
      </c>
      <c r="KS40" s="58">
        <f t="shared" si="196"/>
        <v>0</v>
      </c>
      <c r="KT40" s="59">
        <f t="shared" si="197"/>
        <v>0</v>
      </c>
      <c r="KU40" s="60"/>
      <c r="KV40" s="76"/>
      <c r="KW40" s="56"/>
      <c r="KX40" s="57">
        <f t="shared" si="198"/>
        <v>0</v>
      </c>
      <c r="KY40" s="57">
        <f t="shared" si="199"/>
        <v>0</v>
      </c>
      <c r="KZ40" s="75">
        <f t="shared" si="200"/>
        <v>0</v>
      </c>
      <c r="LA40" s="58">
        <f t="shared" si="201"/>
        <v>0</v>
      </c>
      <c r="LB40" s="58">
        <f t="shared" si="202"/>
        <v>0</v>
      </c>
      <c r="LC40" s="59">
        <f t="shared" si="203"/>
        <v>0</v>
      </c>
      <c r="LD40" s="60"/>
      <c r="LE40" s="76"/>
      <c r="LF40" s="56"/>
      <c r="LG40" s="57">
        <f t="shared" si="204"/>
        <v>0</v>
      </c>
      <c r="LH40" s="57">
        <f t="shared" si="205"/>
        <v>0</v>
      </c>
      <c r="LI40" s="75">
        <f t="shared" si="206"/>
        <v>0</v>
      </c>
      <c r="LJ40" s="58">
        <f t="shared" si="207"/>
        <v>0</v>
      </c>
      <c r="LK40" s="58">
        <f t="shared" si="208"/>
        <v>0</v>
      </c>
      <c r="LL40" s="59">
        <f t="shared" si="209"/>
        <v>0</v>
      </c>
      <c r="LM40" s="60"/>
      <c r="LN40" s="76"/>
      <c r="LO40" s="56"/>
      <c r="LP40" s="57">
        <f t="shared" si="210"/>
        <v>0</v>
      </c>
      <c r="LQ40" s="57">
        <f t="shared" si="211"/>
        <v>0</v>
      </c>
      <c r="LR40" s="75">
        <f t="shared" si="212"/>
        <v>0</v>
      </c>
      <c r="LS40" s="58">
        <f t="shared" si="213"/>
        <v>0</v>
      </c>
      <c r="LT40" s="58">
        <f t="shared" si="214"/>
        <v>0</v>
      </c>
      <c r="LU40" s="59">
        <f t="shared" si="215"/>
        <v>0</v>
      </c>
      <c r="LV40" s="60"/>
      <c r="LW40" s="76"/>
      <c r="LX40" s="56"/>
      <c r="LY40" s="57">
        <f t="shared" si="216"/>
        <v>0</v>
      </c>
      <c r="LZ40" s="57">
        <f t="shared" si="217"/>
        <v>0</v>
      </c>
      <c r="MA40" s="75">
        <f t="shared" si="218"/>
        <v>0</v>
      </c>
      <c r="MB40" s="58">
        <f t="shared" si="219"/>
        <v>0</v>
      </c>
      <c r="MC40" s="58">
        <f t="shared" si="220"/>
        <v>0</v>
      </c>
      <c r="MD40" s="59">
        <f t="shared" si="221"/>
        <v>0</v>
      </c>
      <c r="ME40" s="60"/>
      <c r="MF40" s="76"/>
      <c r="MG40" s="56"/>
      <c r="MH40" s="57">
        <f t="shared" si="222"/>
        <v>0</v>
      </c>
      <c r="MI40" s="57">
        <f t="shared" si="223"/>
        <v>0</v>
      </c>
      <c r="MJ40" s="75">
        <f t="shared" si="224"/>
        <v>0</v>
      </c>
      <c r="MK40" s="58">
        <f t="shared" si="225"/>
        <v>0</v>
      </c>
      <c r="ML40" s="58">
        <f t="shared" si="226"/>
        <v>0</v>
      </c>
      <c r="MM40" s="59">
        <f t="shared" si="227"/>
        <v>0</v>
      </c>
      <c r="MN40" s="60"/>
      <c r="MO40" s="76"/>
      <c r="MP40" s="56"/>
      <c r="MQ40" s="57">
        <f t="shared" si="228"/>
        <v>0</v>
      </c>
      <c r="MR40" s="57">
        <f t="shared" si="229"/>
        <v>0</v>
      </c>
      <c r="MS40" s="75">
        <f t="shared" si="230"/>
        <v>0</v>
      </c>
      <c r="MT40" s="58">
        <f t="shared" si="231"/>
        <v>0</v>
      </c>
      <c r="MU40" s="58">
        <f t="shared" si="232"/>
        <v>0</v>
      </c>
      <c r="MV40" s="59">
        <f t="shared" si="233"/>
        <v>0</v>
      </c>
      <c r="MW40" s="60"/>
      <c r="MX40" s="76"/>
      <c r="MY40" s="56"/>
      <c r="MZ40" s="57">
        <f t="shared" si="234"/>
        <v>0</v>
      </c>
      <c r="NA40" s="57">
        <f t="shared" si="235"/>
        <v>0</v>
      </c>
      <c r="NB40" s="75">
        <f t="shared" si="236"/>
        <v>0</v>
      </c>
      <c r="NC40" s="58">
        <f t="shared" si="237"/>
        <v>0</v>
      </c>
      <c r="ND40" s="58">
        <f t="shared" si="238"/>
        <v>0</v>
      </c>
      <c r="NE40" s="59">
        <f t="shared" si="239"/>
        <v>0</v>
      </c>
      <c r="NF40" s="60"/>
      <c r="NG40" s="76"/>
      <c r="NH40" s="56"/>
      <c r="NI40" s="57">
        <f t="shared" si="240"/>
        <v>0</v>
      </c>
      <c r="NJ40" s="57">
        <f t="shared" si="241"/>
        <v>0</v>
      </c>
      <c r="NK40" s="75">
        <f t="shared" si="242"/>
        <v>0</v>
      </c>
      <c r="NL40" s="58">
        <f t="shared" si="243"/>
        <v>0</v>
      </c>
      <c r="NM40" s="58">
        <f t="shared" si="244"/>
        <v>0</v>
      </c>
      <c r="NN40" s="59">
        <f t="shared" si="245"/>
        <v>0</v>
      </c>
      <c r="NO40" s="60"/>
      <c r="NP40" s="76"/>
      <c r="NQ40" s="56"/>
      <c r="NR40" s="57">
        <f t="shared" si="246"/>
        <v>0</v>
      </c>
      <c r="NS40" s="57">
        <f t="shared" si="247"/>
        <v>0</v>
      </c>
      <c r="NT40" s="75">
        <f t="shared" si="248"/>
        <v>0</v>
      </c>
      <c r="NU40" s="58">
        <f t="shared" si="249"/>
        <v>0</v>
      </c>
      <c r="NV40" s="58">
        <f t="shared" si="250"/>
        <v>0</v>
      </c>
      <c r="NW40" s="59">
        <f t="shared" si="251"/>
        <v>0</v>
      </c>
      <c r="NX40" s="60"/>
      <c r="NY40" s="76"/>
      <c r="NZ40" s="56"/>
      <c r="OA40" s="57">
        <f t="shared" si="252"/>
        <v>0</v>
      </c>
      <c r="OB40" s="57">
        <f t="shared" si="253"/>
        <v>0</v>
      </c>
      <c r="OC40" s="75">
        <f t="shared" si="254"/>
        <v>0</v>
      </c>
      <c r="OD40" s="58">
        <f t="shared" si="255"/>
        <v>0</v>
      </c>
      <c r="OE40" s="58">
        <f t="shared" si="256"/>
        <v>0</v>
      </c>
      <c r="OF40" s="59">
        <f t="shared" si="257"/>
        <v>0</v>
      </c>
      <c r="OG40" s="60"/>
      <c r="OH40" s="76"/>
      <c r="OI40" s="56"/>
      <c r="OJ40" s="57">
        <f t="shared" si="258"/>
        <v>0</v>
      </c>
      <c r="OK40" s="57">
        <f t="shared" si="259"/>
        <v>0</v>
      </c>
      <c r="OL40" s="75">
        <f t="shared" si="260"/>
        <v>0</v>
      </c>
      <c r="OM40" s="58">
        <f t="shared" si="261"/>
        <v>0</v>
      </c>
      <c r="ON40" s="58">
        <f t="shared" si="262"/>
        <v>0</v>
      </c>
      <c r="OO40" s="59">
        <f t="shared" si="263"/>
        <v>0</v>
      </c>
      <c r="OP40" s="60"/>
      <c r="OQ40" s="76"/>
      <c r="OR40" s="56"/>
      <c r="OS40" s="57">
        <f t="shared" si="264"/>
        <v>0</v>
      </c>
      <c r="OT40" s="57">
        <f t="shared" si="265"/>
        <v>0</v>
      </c>
      <c r="OU40" s="75">
        <f t="shared" si="266"/>
        <v>0</v>
      </c>
      <c r="OV40" s="58">
        <f t="shared" si="267"/>
        <v>0</v>
      </c>
      <c r="OW40" s="58">
        <f t="shared" si="268"/>
        <v>0</v>
      </c>
      <c r="OX40" s="59">
        <f t="shared" si="269"/>
        <v>0</v>
      </c>
      <c r="OY40" s="60"/>
      <c r="OZ40" s="76"/>
      <c r="PA40" s="56"/>
      <c r="PB40" s="57">
        <f t="shared" si="270"/>
        <v>0</v>
      </c>
      <c r="PC40" s="57">
        <f t="shared" si="271"/>
        <v>0</v>
      </c>
      <c r="PD40" s="75">
        <f t="shared" si="272"/>
        <v>0</v>
      </c>
      <c r="PE40" s="58">
        <f t="shared" si="273"/>
        <v>0</v>
      </c>
      <c r="PF40" s="58">
        <f t="shared" si="274"/>
        <v>0</v>
      </c>
      <c r="PG40" s="59">
        <f t="shared" si="275"/>
        <v>0</v>
      </c>
      <c r="PH40" s="60"/>
      <c r="PI40" s="76"/>
      <c r="PJ40" s="56"/>
      <c r="PK40" s="57">
        <f t="shared" si="276"/>
        <v>0</v>
      </c>
      <c r="PL40" s="57">
        <f t="shared" si="277"/>
        <v>0</v>
      </c>
      <c r="PM40" s="75">
        <f t="shared" si="278"/>
        <v>0</v>
      </c>
      <c r="PN40" s="58">
        <f t="shared" si="279"/>
        <v>0</v>
      </c>
      <c r="PO40" s="58">
        <f t="shared" si="280"/>
        <v>0</v>
      </c>
      <c r="PP40" s="59">
        <f t="shared" si="281"/>
        <v>0</v>
      </c>
      <c r="PQ40" s="77"/>
      <c r="PR40" s="87">
        <f t="shared" si="282"/>
        <v>0</v>
      </c>
      <c r="PS40" s="88">
        <f t="shared" si="283"/>
        <v>0</v>
      </c>
      <c r="PT40" s="88">
        <f t="shared" si="284"/>
        <v>0</v>
      </c>
      <c r="PU40" s="89">
        <f t="shared" si="285"/>
        <v>0</v>
      </c>
      <c r="PV40" s="81">
        <f t="shared" si="286"/>
        <v>0</v>
      </c>
      <c r="PW40" s="90"/>
      <c r="PX40" s="90"/>
      <c r="PY40" s="81">
        <f t="shared" si="287"/>
        <v>0</v>
      </c>
      <c r="PZ40" s="90"/>
      <c r="QA40" s="90"/>
      <c r="QB40" s="83">
        <f t="shared" si="288"/>
        <v>0</v>
      </c>
      <c r="QC40" s="90"/>
      <c r="QD40" s="90"/>
      <c r="QE40" s="83">
        <f t="shared" si="289"/>
        <v>0</v>
      </c>
      <c r="QF40" s="90"/>
      <c r="QG40" s="90"/>
      <c r="QH40" s="83">
        <f t="shared" si="290"/>
        <v>0</v>
      </c>
      <c r="QI40" s="90"/>
      <c r="QJ40" s="90"/>
      <c r="QK40" s="83">
        <f t="shared" si="291"/>
        <v>0</v>
      </c>
      <c r="QL40" s="90"/>
      <c r="QM40" s="90"/>
      <c r="QN40" s="83">
        <f t="shared" si="292"/>
        <v>0</v>
      </c>
      <c r="QO40" s="90"/>
      <c r="QP40" s="90"/>
      <c r="QQ40" s="90">
        <f t="shared" si="293"/>
        <v>0</v>
      </c>
      <c r="QR40" s="90"/>
      <c r="QS40" s="91">
        <f t="shared" si="294"/>
        <v>0</v>
      </c>
      <c r="QT40" s="91">
        <f t="shared" si="295"/>
        <v>0</v>
      </c>
      <c r="QU40" s="91"/>
      <c r="QV40" s="92"/>
      <c r="QW40" s="92"/>
      <c r="QX40" s="92"/>
      <c r="QY40" s="92"/>
      <c r="QZ40" s="92"/>
      <c r="RA40" s="92"/>
      <c r="RB40" s="92"/>
      <c r="RC40" s="92"/>
      <c r="RD40" s="92"/>
      <c r="RE40" s="92"/>
      <c r="RF40" s="92"/>
      <c r="RG40" s="93"/>
    </row>
    <row r="41" spans="1:475" s="68" customFormat="1" ht="15.9" hidden="1" customHeight="1">
      <c r="A41" s="46">
        <f t="shared" si="296"/>
        <v>32</v>
      </c>
      <c r="B41" s="47"/>
      <c r="C41" s="74"/>
      <c r="D41" s="48"/>
      <c r="E41" s="50"/>
      <c r="F41" s="50"/>
      <c r="G41" s="51"/>
      <c r="H41" s="51"/>
      <c r="I41" s="51"/>
      <c r="J41" s="60"/>
      <c r="K41" s="57"/>
      <c r="L41" s="56"/>
      <c r="M41" s="57">
        <f t="shared" si="0"/>
        <v>0</v>
      </c>
      <c r="N41" s="57">
        <f t="shared" si="1"/>
        <v>0</v>
      </c>
      <c r="O41" s="75">
        <f t="shared" si="2"/>
        <v>0</v>
      </c>
      <c r="P41" s="58">
        <f t="shared" si="3"/>
        <v>0</v>
      </c>
      <c r="Q41" s="58">
        <f t="shared" si="4"/>
        <v>0</v>
      </c>
      <c r="R41" s="59">
        <f t="shared" si="5"/>
        <v>0</v>
      </c>
      <c r="S41" s="60"/>
      <c r="T41" s="57"/>
      <c r="U41" s="56"/>
      <c r="V41" s="57">
        <f t="shared" si="6"/>
        <v>0</v>
      </c>
      <c r="W41" s="57">
        <f t="shared" si="7"/>
        <v>0</v>
      </c>
      <c r="X41" s="75">
        <f t="shared" si="8"/>
        <v>0</v>
      </c>
      <c r="Y41" s="58">
        <f t="shared" si="9"/>
        <v>0</v>
      </c>
      <c r="Z41" s="58">
        <f t="shared" si="10"/>
        <v>0</v>
      </c>
      <c r="AA41" s="59">
        <f t="shared" si="11"/>
        <v>0</v>
      </c>
      <c r="AB41" s="60"/>
      <c r="AC41" s="57"/>
      <c r="AD41" s="56"/>
      <c r="AE41" s="57">
        <f t="shared" si="12"/>
        <v>0</v>
      </c>
      <c r="AF41" s="57">
        <f t="shared" si="13"/>
        <v>0</v>
      </c>
      <c r="AG41" s="75">
        <f t="shared" si="14"/>
        <v>0</v>
      </c>
      <c r="AH41" s="58">
        <f t="shared" si="15"/>
        <v>0</v>
      </c>
      <c r="AI41" s="58">
        <f t="shared" si="16"/>
        <v>0</v>
      </c>
      <c r="AJ41" s="59">
        <f t="shared" si="17"/>
        <v>0</v>
      </c>
      <c r="AK41" s="60"/>
      <c r="AL41" s="57"/>
      <c r="AM41" s="56"/>
      <c r="AN41" s="57">
        <f t="shared" si="18"/>
        <v>0</v>
      </c>
      <c r="AO41" s="57">
        <f t="shared" si="19"/>
        <v>0</v>
      </c>
      <c r="AP41" s="58">
        <f t="shared" si="20"/>
        <v>0</v>
      </c>
      <c r="AQ41" s="58">
        <f t="shared" si="21"/>
        <v>0</v>
      </c>
      <c r="AR41" s="58">
        <f t="shared" si="22"/>
        <v>0</v>
      </c>
      <c r="AS41" s="59">
        <f t="shared" si="23"/>
        <v>0</v>
      </c>
      <c r="AT41" s="60"/>
      <c r="AU41" s="57"/>
      <c r="AV41" s="56"/>
      <c r="AW41" s="57">
        <f t="shared" si="24"/>
        <v>0</v>
      </c>
      <c r="AX41" s="57">
        <f t="shared" si="25"/>
        <v>0</v>
      </c>
      <c r="AY41" s="58">
        <f t="shared" si="26"/>
        <v>0</v>
      </c>
      <c r="AZ41" s="58">
        <f t="shared" si="27"/>
        <v>0</v>
      </c>
      <c r="BA41" s="58">
        <f t="shared" si="28"/>
        <v>0</v>
      </c>
      <c r="BB41" s="59">
        <f t="shared" si="29"/>
        <v>0</v>
      </c>
      <c r="BC41" s="60"/>
      <c r="BD41" s="57"/>
      <c r="BE41" s="56"/>
      <c r="BF41" s="57">
        <f t="shared" si="30"/>
        <v>0</v>
      </c>
      <c r="BG41" s="57">
        <f t="shared" si="31"/>
        <v>0</v>
      </c>
      <c r="BH41" s="75">
        <f t="shared" si="32"/>
        <v>0</v>
      </c>
      <c r="BI41" s="58">
        <f t="shared" si="33"/>
        <v>0</v>
      </c>
      <c r="BJ41" s="58">
        <f t="shared" si="34"/>
        <v>0</v>
      </c>
      <c r="BK41" s="59">
        <f t="shared" si="35"/>
        <v>0</v>
      </c>
      <c r="BL41" s="60"/>
      <c r="BM41" s="57"/>
      <c r="BN41" s="56"/>
      <c r="BO41" s="57">
        <f t="shared" si="36"/>
        <v>0</v>
      </c>
      <c r="BP41" s="57">
        <f t="shared" si="37"/>
        <v>0</v>
      </c>
      <c r="BQ41" s="75">
        <f t="shared" si="38"/>
        <v>0</v>
      </c>
      <c r="BR41" s="58">
        <f t="shared" si="39"/>
        <v>0</v>
      </c>
      <c r="BS41" s="58">
        <f t="shared" si="40"/>
        <v>0</v>
      </c>
      <c r="BT41" s="59">
        <f t="shared" si="41"/>
        <v>0</v>
      </c>
      <c r="BU41" s="60"/>
      <c r="BV41" s="57"/>
      <c r="BW41" s="56"/>
      <c r="BX41" s="57">
        <f t="shared" si="42"/>
        <v>0</v>
      </c>
      <c r="BY41" s="57">
        <f t="shared" si="43"/>
        <v>0</v>
      </c>
      <c r="BZ41" s="75">
        <f t="shared" si="44"/>
        <v>0</v>
      </c>
      <c r="CA41" s="58">
        <f t="shared" si="45"/>
        <v>0</v>
      </c>
      <c r="CB41" s="58">
        <f t="shared" si="46"/>
        <v>0</v>
      </c>
      <c r="CC41" s="59">
        <f t="shared" si="47"/>
        <v>0</v>
      </c>
      <c r="CD41" s="60"/>
      <c r="CE41" s="57"/>
      <c r="CF41" s="56"/>
      <c r="CG41" s="57">
        <f t="shared" si="48"/>
        <v>0</v>
      </c>
      <c r="CH41" s="57">
        <f t="shared" si="49"/>
        <v>0</v>
      </c>
      <c r="CI41" s="75">
        <f t="shared" si="50"/>
        <v>0</v>
      </c>
      <c r="CJ41" s="58">
        <f t="shared" si="51"/>
        <v>0</v>
      </c>
      <c r="CK41" s="58">
        <f t="shared" si="52"/>
        <v>0</v>
      </c>
      <c r="CL41" s="59">
        <f t="shared" si="53"/>
        <v>0</v>
      </c>
      <c r="CM41" s="60"/>
      <c r="CN41" s="57"/>
      <c r="CO41" s="56"/>
      <c r="CP41" s="57">
        <f t="shared" si="54"/>
        <v>0</v>
      </c>
      <c r="CQ41" s="57">
        <f t="shared" si="55"/>
        <v>0</v>
      </c>
      <c r="CR41" s="75">
        <f t="shared" si="56"/>
        <v>0</v>
      </c>
      <c r="CS41" s="58">
        <f t="shared" si="57"/>
        <v>0</v>
      </c>
      <c r="CT41" s="58">
        <f t="shared" si="58"/>
        <v>0</v>
      </c>
      <c r="CU41" s="59">
        <f t="shared" si="59"/>
        <v>0</v>
      </c>
      <c r="CV41" s="60"/>
      <c r="CW41" s="57"/>
      <c r="CX41" s="56"/>
      <c r="CY41" s="57">
        <f t="shared" si="60"/>
        <v>0</v>
      </c>
      <c r="CZ41" s="57">
        <f t="shared" si="61"/>
        <v>0</v>
      </c>
      <c r="DA41" s="58">
        <f t="shared" si="62"/>
        <v>0</v>
      </c>
      <c r="DB41" s="58">
        <f t="shared" si="63"/>
        <v>0</v>
      </c>
      <c r="DC41" s="58">
        <f t="shared" si="64"/>
        <v>0</v>
      </c>
      <c r="DD41" s="59">
        <f t="shared" si="65"/>
        <v>0</v>
      </c>
      <c r="DE41" s="60"/>
      <c r="DF41" s="57"/>
      <c r="DG41" s="56"/>
      <c r="DH41" s="57">
        <f t="shared" si="66"/>
        <v>0</v>
      </c>
      <c r="DI41" s="57">
        <f t="shared" si="67"/>
        <v>0</v>
      </c>
      <c r="DJ41" s="58">
        <f t="shared" si="68"/>
        <v>0</v>
      </c>
      <c r="DK41" s="58">
        <f t="shared" si="69"/>
        <v>0</v>
      </c>
      <c r="DL41" s="58">
        <f t="shared" si="70"/>
        <v>0</v>
      </c>
      <c r="DM41" s="59">
        <f t="shared" si="71"/>
        <v>0</v>
      </c>
      <c r="DN41" s="60"/>
      <c r="DO41" s="57"/>
      <c r="DP41" s="56"/>
      <c r="DQ41" s="57">
        <f t="shared" si="72"/>
        <v>0</v>
      </c>
      <c r="DR41" s="57">
        <f t="shared" si="73"/>
        <v>0</v>
      </c>
      <c r="DS41" s="75">
        <f t="shared" si="74"/>
        <v>0</v>
      </c>
      <c r="DT41" s="58">
        <f t="shared" si="75"/>
        <v>0</v>
      </c>
      <c r="DU41" s="58">
        <f t="shared" si="76"/>
        <v>0</v>
      </c>
      <c r="DV41" s="59">
        <f t="shared" si="77"/>
        <v>0</v>
      </c>
      <c r="DW41" s="60"/>
      <c r="DX41" s="57"/>
      <c r="DY41" s="56"/>
      <c r="DZ41" s="57">
        <f t="shared" si="78"/>
        <v>0</v>
      </c>
      <c r="EA41" s="57">
        <f t="shared" si="79"/>
        <v>0</v>
      </c>
      <c r="EB41" s="75">
        <f t="shared" si="80"/>
        <v>0</v>
      </c>
      <c r="EC41" s="58">
        <f t="shared" si="81"/>
        <v>0</v>
      </c>
      <c r="ED41" s="58">
        <f t="shared" si="82"/>
        <v>0</v>
      </c>
      <c r="EE41" s="59">
        <f t="shared" si="83"/>
        <v>0</v>
      </c>
      <c r="EF41" s="60"/>
      <c r="EG41" s="57"/>
      <c r="EH41" s="56"/>
      <c r="EI41" s="57">
        <f t="shared" si="84"/>
        <v>0</v>
      </c>
      <c r="EJ41" s="57">
        <f t="shared" si="85"/>
        <v>0</v>
      </c>
      <c r="EK41" s="75">
        <f t="shared" si="86"/>
        <v>0</v>
      </c>
      <c r="EL41" s="58">
        <f t="shared" si="87"/>
        <v>0</v>
      </c>
      <c r="EM41" s="58">
        <f t="shared" si="88"/>
        <v>0</v>
      </c>
      <c r="EN41" s="59">
        <f t="shared" si="89"/>
        <v>0</v>
      </c>
      <c r="EO41" s="60"/>
      <c r="EP41" s="57"/>
      <c r="EQ41" s="56"/>
      <c r="ER41" s="57">
        <f t="shared" si="90"/>
        <v>0</v>
      </c>
      <c r="ES41" s="57">
        <f t="shared" si="91"/>
        <v>0</v>
      </c>
      <c r="ET41" s="75">
        <f t="shared" si="92"/>
        <v>0</v>
      </c>
      <c r="EU41" s="58">
        <f t="shared" si="93"/>
        <v>0</v>
      </c>
      <c r="EV41" s="58">
        <f t="shared" si="94"/>
        <v>0</v>
      </c>
      <c r="EW41" s="59">
        <f t="shared" si="95"/>
        <v>0</v>
      </c>
      <c r="EX41" s="60"/>
      <c r="EY41" s="57"/>
      <c r="EZ41" s="56"/>
      <c r="FA41" s="57">
        <f t="shared" si="96"/>
        <v>0</v>
      </c>
      <c r="FB41" s="57">
        <f t="shared" si="97"/>
        <v>0</v>
      </c>
      <c r="FC41" s="75">
        <f t="shared" si="98"/>
        <v>0</v>
      </c>
      <c r="FD41" s="58">
        <f t="shared" si="99"/>
        <v>0</v>
      </c>
      <c r="FE41" s="58">
        <f t="shared" si="100"/>
        <v>0</v>
      </c>
      <c r="FF41" s="59">
        <f t="shared" si="101"/>
        <v>0</v>
      </c>
      <c r="FG41" s="60"/>
      <c r="FH41" s="57"/>
      <c r="FI41" s="56"/>
      <c r="FJ41" s="57">
        <f t="shared" si="102"/>
        <v>0</v>
      </c>
      <c r="FK41" s="57">
        <f t="shared" si="103"/>
        <v>0</v>
      </c>
      <c r="FL41" s="75">
        <f t="shared" si="104"/>
        <v>0</v>
      </c>
      <c r="FM41" s="58">
        <f t="shared" si="105"/>
        <v>0</v>
      </c>
      <c r="FN41" s="58">
        <f t="shared" si="106"/>
        <v>0</v>
      </c>
      <c r="FO41" s="59">
        <f t="shared" si="107"/>
        <v>0</v>
      </c>
      <c r="FP41" s="60"/>
      <c r="FQ41" s="57"/>
      <c r="FR41" s="56"/>
      <c r="FS41" s="57">
        <f t="shared" si="108"/>
        <v>0</v>
      </c>
      <c r="FT41" s="57">
        <f t="shared" si="109"/>
        <v>0</v>
      </c>
      <c r="FU41" s="58">
        <f t="shared" si="110"/>
        <v>0</v>
      </c>
      <c r="FV41" s="58">
        <f t="shared" si="111"/>
        <v>0</v>
      </c>
      <c r="FW41" s="58">
        <f t="shared" si="112"/>
        <v>0</v>
      </c>
      <c r="FX41" s="59">
        <f t="shared" si="113"/>
        <v>0</v>
      </c>
      <c r="FY41" s="60"/>
      <c r="FZ41" s="57"/>
      <c r="GA41" s="56"/>
      <c r="GB41" s="57">
        <f t="shared" si="114"/>
        <v>0</v>
      </c>
      <c r="GC41" s="57">
        <f t="shared" si="115"/>
        <v>0</v>
      </c>
      <c r="GD41" s="75">
        <f t="shared" si="116"/>
        <v>0</v>
      </c>
      <c r="GE41" s="58">
        <f t="shared" si="117"/>
        <v>0</v>
      </c>
      <c r="GF41" s="58">
        <f t="shared" si="118"/>
        <v>0</v>
      </c>
      <c r="GG41" s="59">
        <f t="shared" si="119"/>
        <v>0</v>
      </c>
      <c r="GH41" s="60"/>
      <c r="GI41" s="57"/>
      <c r="GJ41" s="56"/>
      <c r="GK41" s="57">
        <f t="shared" si="120"/>
        <v>0</v>
      </c>
      <c r="GL41" s="57">
        <f t="shared" si="121"/>
        <v>0</v>
      </c>
      <c r="GM41" s="75">
        <f t="shared" si="122"/>
        <v>0</v>
      </c>
      <c r="GN41" s="58">
        <f t="shared" si="123"/>
        <v>0</v>
      </c>
      <c r="GO41" s="58">
        <f t="shared" si="124"/>
        <v>0</v>
      </c>
      <c r="GP41" s="59">
        <f t="shared" si="125"/>
        <v>0</v>
      </c>
      <c r="GQ41" s="60"/>
      <c r="GR41" s="57"/>
      <c r="GS41" s="56"/>
      <c r="GT41" s="57">
        <f t="shared" si="126"/>
        <v>0</v>
      </c>
      <c r="GU41" s="57">
        <f t="shared" si="127"/>
        <v>0</v>
      </c>
      <c r="GV41" s="75">
        <f t="shared" si="128"/>
        <v>0</v>
      </c>
      <c r="GW41" s="58">
        <f t="shared" si="129"/>
        <v>0</v>
      </c>
      <c r="GX41" s="58">
        <f t="shared" si="130"/>
        <v>0</v>
      </c>
      <c r="GY41" s="59">
        <f t="shared" si="131"/>
        <v>0</v>
      </c>
      <c r="GZ41" s="60"/>
      <c r="HA41" s="57"/>
      <c r="HB41" s="56"/>
      <c r="HC41" s="57">
        <f t="shared" si="132"/>
        <v>0</v>
      </c>
      <c r="HD41" s="57">
        <f t="shared" si="133"/>
        <v>0</v>
      </c>
      <c r="HE41" s="75">
        <f t="shared" si="134"/>
        <v>0</v>
      </c>
      <c r="HF41" s="58">
        <f t="shared" si="135"/>
        <v>0</v>
      </c>
      <c r="HG41" s="58">
        <f t="shared" si="136"/>
        <v>0</v>
      </c>
      <c r="HH41" s="59">
        <f t="shared" si="137"/>
        <v>0</v>
      </c>
      <c r="HI41" s="60"/>
      <c r="HJ41" s="57"/>
      <c r="HK41" s="56"/>
      <c r="HL41" s="57">
        <f t="shared" si="138"/>
        <v>0</v>
      </c>
      <c r="HM41" s="57">
        <f t="shared" si="139"/>
        <v>0</v>
      </c>
      <c r="HN41" s="75">
        <f t="shared" si="140"/>
        <v>0</v>
      </c>
      <c r="HO41" s="58">
        <f t="shared" si="141"/>
        <v>0</v>
      </c>
      <c r="HP41" s="58">
        <f t="shared" si="142"/>
        <v>0</v>
      </c>
      <c r="HQ41" s="59">
        <f t="shared" si="143"/>
        <v>0</v>
      </c>
      <c r="HR41" s="60"/>
      <c r="HS41" s="57"/>
      <c r="HT41" s="56"/>
      <c r="HU41" s="57">
        <f t="shared" si="144"/>
        <v>0</v>
      </c>
      <c r="HV41" s="57">
        <f t="shared" si="145"/>
        <v>0</v>
      </c>
      <c r="HW41" s="75">
        <f t="shared" si="146"/>
        <v>0</v>
      </c>
      <c r="HX41" s="58">
        <f t="shared" si="147"/>
        <v>0</v>
      </c>
      <c r="HY41" s="58">
        <f t="shared" si="148"/>
        <v>0</v>
      </c>
      <c r="HZ41" s="59">
        <f t="shared" si="149"/>
        <v>0</v>
      </c>
      <c r="IA41" s="60"/>
      <c r="IB41" s="57"/>
      <c r="IC41" s="56"/>
      <c r="ID41" s="57">
        <f t="shared" si="150"/>
        <v>0</v>
      </c>
      <c r="IE41" s="57">
        <f t="shared" si="151"/>
        <v>0</v>
      </c>
      <c r="IF41" s="75">
        <f t="shared" si="152"/>
        <v>0</v>
      </c>
      <c r="IG41" s="58">
        <f t="shared" si="153"/>
        <v>0</v>
      </c>
      <c r="IH41" s="58">
        <f t="shared" si="154"/>
        <v>0</v>
      </c>
      <c r="II41" s="59">
        <f t="shared" si="155"/>
        <v>0</v>
      </c>
      <c r="IJ41" s="60"/>
      <c r="IK41" s="57"/>
      <c r="IL41" s="56"/>
      <c r="IM41" s="57">
        <f t="shared" si="156"/>
        <v>0</v>
      </c>
      <c r="IN41" s="57">
        <f t="shared" si="157"/>
        <v>0</v>
      </c>
      <c r="IO41" s="75">
        <f t="shared" si="158"/>
        <v>0</v>
      </c>
      <c r="IP41" s="58">
        <f t="shared" si="159"/>
        <v>0</v>
      </c>
      <c r="IQ41" s="58">
        <f t="shared" si="160"/>
        <v>0</v>
      </c>
      <c r="IR41" s="59">
        <f t="shared" si="161"/>
        <v>0</v>
      </c>
      <c r="IS41" s="60"/>
      <c r="IT41" s="57"/>
      <c r="IU41" s="56"/>
      <c r="IV41" s="57">
        <f t="shared" si="162"/>
        <v>0</v>
      </c>
      <c r="IW41" s="57">
        <f t="shared" si="163"/>
        <v>0</v>
      </c>
      <c r="IX41" s="75">
        <f t="shared" si="164"/>
        <v>0</v>
      </c>
      <c r="IY41" s="58">
        <f t="shared" si="165"/>
        <v>0</v>
      </c>
      <c r="IZ41" s="58">
        <f t="shared" si="166"/>
        <v>0</v>
      </c>
      <c r="JA41" s="59">
        <f t="shared" si="167"/>
        <v>0</v>
      </c>
      <c r="JB41" s="60"/>
      <c r="JC41" s="57"/>
      <c r="JD41" s="56"/>
      <c r="JE41" s="57">
        <f t="shared" si="168"/>
        <v>0</v>
      </c>
      <c r="JF41" s="57">
        <f t="shared" si="169"/>
        <v>0</v>
      </c>
      <c r="JG41" s="75">
        <f t="shared" si="170"/>
        <v>0</v>
      </c>
      <c r="JH41" s="58">
        <f t="shared" si="171"/>
        <v>0</v>
      </c>
      <c r="JI41" s="58">
        <f t="shared" si="172"/>
        <v>0</v>
      </c>
      <c r="JJ41" s="59">
        <f t="shared" si="173"/>
        <v>0</v>
      </c>
      <c r="JK41" s="60"/>
      <c r="JL41" s="57"/>
      <c r="JM41" s="56"/>
      <c r="JN41" s="57">
        <f t="shared" si="174"/>
        <v>0</v>
      </c>
      <c r="JO41" s="57">
        <f t="shared" si="175"/>
        <v>0</v>
      </c>
      <c r="JP41" s="75">
        <f t="shared" si="176"/>
        <v>0</v>
      </c>
      <c r="JQ41" s="58">
        <f t="shared" si="177"/>
        <v>0</v>
      </c>
      <c r="JR41" s="58">
        <f t="shared" si="178"/>
        <v>0</v>
      </c>
      <c r="JS41" s="59">
        <f t="shared" si="179"/>
        <v>0</v>
      </c>
      <c r="JT41" s="60"/>
      <c r="JU41" s="57"/>
      <c r="JV41" s="56"/>
      <c r="JW41" s="57">
        <f t="shared" si="180"/>
        <v>0</v>
      </c>
      <c r="JX41" s="57">
        <f t="shared" si="181"/>
        <v>0</v>
      </c>
      <c r="JY41" s="75">
        <f t="shared" si="182"/>
        <v>0</v>
      </c>
      <c r="JZ41" s="58">
        <f t="shared" si="183"/>
        <v>0</v>
      </c>
      <c r="KA41" s="58">
        <f t="shared" si="184"/>
        <v>0</v>
      </c>
      <c r="KB41" s="59">
        <f t="shared" si="185"/>
        <v>0</v>
      </c>
      <c r="KC41" s="60"/>
      <c r="KD41" s="57"/>
      <c r="KE41" s="56"/>
      <c r="KF41" s="57">
        <f t="shared" si="186"/>
        <v>0</v>
      </c>
      <c r="KG41" s="57">
        <f t="shared" si="187"/>
        <v>0</v>
      </c>
      <c r="KH41" s="75">
        <f t="shared" si="188"/>
        <v>0</v>
      </c>
      <c r="KI41" s="58">
        <f t="shared" si="189"/>
        <v>0</v>
      </c>
      <c r="KJ41" s="58">
        <f t="shared" si="190"/>
        <v>0</v>
      </c>
      <c r="KK41" s="59">
        <f t="shared" si="191"/>
        <v>0</v>
      </c>
      <c r="KL41" s="60"/>
      <c r="KM41" s="57"/>
      <c r="KN41" s="56"/>
      <c r="KO41" s="57">
        <f t="shared" si="192"/>
        <v>0</v>
      </c>
      <c r="KP41" s="57">
        <f t="shared" si="193"/>
        <v>0</v>
      </c>
      <c r="KQ41" s="75">
        <f t="shared" si="194"/>
        <v>0</v>
      </c>
      <c r="KR41" s="58">
        <f t="shared" si="195"/>
        <v>0</v>
      </c>
      <c r="KS41" s="58">
        <f t="shared" si="196"/>
        <v>0</v>
      </c>
      <c r="KT41" s="59">
        <f t="shared" si="197"/>
        <v>0</v>
      </c>
      <c r="KU41" s="60"/>
      <c r="KV41" s="76"/>
      <c r="KW41" s="56"/>
      <c r="KX41" s="57">
        <f t="shared" si="198"/>
        <v>0</v>
      </c>
      <c r="KY41" s="57">
        <f t="shared" si="199"/>
        <v>0</v>
      </c>
      <c r="KZ41" s="75">
        <f t="shared" si="200"/>
        <v>0</v>
      </c>
      <c r="LA41" s="58">
        <f t="shared" si="201"/>
        <v>0</v>
      </c>
      <c r="LB41" s="58">
        <f t="shared" si="202"/>
        <v>0</v>
      </c>
      <c r="LC41" s="59">
        <f t="shared" si="203"/>
        <v>0</v>
      </c>
      <c r="LD41" s="60"/>
      <c r="LE41" s="76"/>
      <c r="LF41" s="56"/>
      <c r="LG41" s="57">
        <f t="shared" si="204"/>
        <v>0</v>
      </c>
      <c r="LH41" s="57">
        <f t="shared" si="205"/>
        <v>0</v>
      </c>
      <c r="LI41" s="75">
        <f t="shared" si="206"/>
        <v>0</v>
      </c>
      <c r="LJ41" s="58">
        <f t="shared" si="207"/>
        <v>0</v>
      </c>
      <c r="LK41" s="58">
        <f t="shared" si="208"/>
        <v>0</v>
      </c>
      <c r="LL41" s="59">
        <f t="shared" si="209"/>
        <v>0</v>
      </c>
      <c r="LM41" s="60"/>
      <c r="LN41" s="76"/>
      <c r="LO41" s="56"/>
      <c r="LP41" s="57">
        <f t="shared" si="210"/>
        <v>0</v>
      </c>
      <c r="LQ41" s="57">
        <f t="shared" si="211"/>
        <v>0</v>
      </c>
      <c r="LR41" s="75">
        <f t="shared" si="212"/>
        <v>0</v>
      </c>
      <c r="LS41" s="58">
        <f t="shared" si="213"/>
        <v>0</v>
      </c>
      <c r="LT41" s="58">
        <f t="shared" si="214"/>
        <v>0</v>
      </c>
      <c r="LU41" s="59">
        <f t="shared" si="215"/>
        <v>0</v>
      </c>
      <c r="LV41" s="60"/>
      <c r="LW41" s="76"/>
      <c r="LX41" s="56"/>
      <c r="LY41" s="57">
        <f t="shared" si="216"/>
        <v>0</v>
      </c>
      <c r="LZ41" s="57">
        <f t="shared" si="217"/>
        <v>0</v>
      </c>
      <c r="MA41" s="75">
        <f t="shared" si="218"/>
        <v>0</v>
      </c>
      <c r="MB41" s="58">
        <f t="shared" si="219"/>
        <v>0</v>
      </c>
      <c r="MC41" s="58">
        <f t="shared" si="220"/>
        <v>0</v>
      </c>
      <c r="MD41" s="59">
        <f t="shared" si="221"/>
        <v>0</v>
      </c>
      <c r="ME41" s="60"/>
      <c r="MF41" s="76"/>
      <c r="MG41" s="56"/>
      <c r="MH41" s="57">
        <f t="shared" si="222"/>
        <v>0</v>
      </c>
      <c r="MI41" s="57">
        <f t="shared" si="223"/>
        <v>0</v>
      </c>
      <c r="MJ41" s="75">
        <f t="shared" si="224"/>
        <v>0</v>
      </c>
      <c r="MK41" s="58">
        <f t="shared" si="225"/>
        <v>0</v>
      </c>
      <c r="ML41" s="58">
        <f t="shared" si="226"/>
        <v>0</v>
      </c>
      <c r="MM41" s="59">
        <f t="shared" si="227"/>
        <v>0</v>
      </c>
      <c r="MN41" s="60"/>
      <c r="MO41" s="76"/>
      <c r="MP41" s="56"/>
      <c r="MQ41" s="57">
        <f t="shared" si="228"/>
        <v>0</v>
      </c>
      <c r="MR41" s="57">
        <f t="shared" si="229"/>
        <v>0</v>
      </c>
      <c r="MS41" s="75">
        <f t="shared" si="230"/>
        <v>0</v>
      </c>
      <c r="MT41" s="58">
        <f t="shared" si="231"/>
        <v>0</v>
      </c>
      <c r="MU41" s="58">
        <f t="shared" si="232"/>
        <v>0</v>
      </c>
      <c r="MV41" s="59">
        <f t="shared" si="233"/>
        <v>0</v>
      </c>
      <c r="MW41" s="60"/>
      <c r="MX41" s="76"/>
      <c r="MY41" s="56"/>
      <c r="MZ41" s="57">
        <f t="shared" si="234"/>
        <v>0</v>
      </c>
      <c r="NA41" s="57">
        <f t="shared" si="235"/>
        <v>0</v>
      </c>
      <c r="NB41" s="75">
        <f t="shared" si="236"/>
        <v>0</v>
      </c>
      <c r="NC41" s="58">
        <f t="shared" si="237"/>
        <v>0</v>
      </c>
      <c r="ND41" s="58">
        <f t="shared" si="238"/>
        <v>0</v>
      </c>
      <c r="NE41" s="59">
        <f t="shared" si="239"/>
        <v>0</v>
      </c>
      <c r="NF41" s="60"/>
      <c r="NG41" s="76"/>
      <c r="NH41" s="56"/>
      <c r="NI41" s="57">
        <f t="shared" si="240"/>
        <v>0</v>
      </c>
      <c r="NJ41" s="57">
        <f t="shared" si="241"/>
        <v>0</v>
      </c>
      <c r="NK41" s="75">
        <f t="shared" si="242"/>
        <v>0</v>
      </c>
      <c r="NL41" s="58">
        <f t="shared" si="243"/>
        <v>0</v>
      </c>
      <c r="NM41" s="58">
        <f t="shared" si="244"/>
        <v>0</v>
      </c>
      <c r="NN41" s="59">
        <f t="shared" si="245"/>
        <v>0</v>
      </c>
      <c r="NO41" s="60"/>
      <c r="NP41" s="76"/>
      <c r="NQ41" s="56"/>
      <c r="NR41" s="57">
        <f t="shared" si="246"/>
        <v>0</v>
      </c>
      <c r="NS41" s="57">
        <f t="shared" si="247"/>
        <v>0</v>
      </c>
      <c r="NT41" s="75">
        <f t="shared" si="248"/>
        <v>0</v>
      </c>
      <c r="NU41" s="58">
        <f t="shared" si="249"/>
        <v>0</v>
      </c>
      <c r="NV41" s="58">
        <f t="shared" si="250"/>
        <v>0</v>
      </c>
      <c r="NW41" s="59">
        <f t="shared" si="251"/>
        <v>0</v>
      </c>
      <c r="NX41" s="60"/>
      <c r="NY41" s="76"/>
      <c r="NZ41" s="56"/>
      <c r="OA41" s="57">
        <f t="shared" si="252"/>
        <v>0</v>
      </c>
      <c r="OB41" s="57">
        <f t="shared" si="253"/>
        <v>0</v>
      </c>
      <c r="OC41" s="75">
        <f t="shared" si="254"/>
        <v>0</v>
      </c>
      <c r="OD41" s="58">
        <f t="shared" si="255"/>
        <v>0</v>
      </c>
      <c r="OE41" s="58">
        <f t="shared" si="256"/>
        <v>0</v>
      </c>
      <c r="OF41" s="59">
        <f t="shared" si="257"/>
        <v>0</v>
      </c>
      <c r="OG41" s="60"/>
      <c r="OH41" s="76"/>
      <c r="OI41" s="56"/>
      <c r="OJ41" s="57">
        <f t="shared" si="258"/>
        <v>0</v>
      </c>
      <c r="OK41" s="57">
        <f t="shared" si="259"/>
        <v>0</v>
      </c>
      <c r="OL41" s="75">
        <f t="shared" si="260"/>
        <v>0</v>
      </c>
      <c r="OM41" s="58">
        <f t="shared" si="261"/>
        <v>0</v>
      </c>
      <c r="ON41" s="58">
        <f t="shared" si="262"/>
        <v>0</v>
      </c>
      <c r="OO41" s="59">
        <f t="shared" si="263"/>
        <v>0</v>
      </c>
      <c r="OP41" s="60"/>
      <c r="OQ41" s="76"/>
      <c r="OR41" s="56"/>
      <c r="OS41" s="57">
        <f t="shared" si="264"/>
        <v>0</v>
      </c>
      <c r="OT41" s="57">
        <f t="shared" si="265"/>
        <v>0</v>
      </c>
      <c r="OU41" s="75">
        <f t="shared" si="266"/>
        <v>0</v>
      </c>
      <c r="OV41" s="58">
        <f t="shared" si="267"/>
        <v>0</v>
      </c>
      <c r="OW41" s="58">
        <f t="shared" si="268"/>
        <v>0</v>
      </c>
      <c r="OX41" s="59">
        <f t="shared" si="269"/>
        <v>0</v>
      </c>
      <c r="OY41" s="60"/>
      <c r="OZ41" s="76"/>
      <c r="PA41" s="56"/>
      <c r="PB41" s="57">
        <f t="shared" si="270"/>
        <v>0</v>
      </c>
      <c r="PC41" s="57">
        <f t="shared" si="271"/>
        <v>0</v>
      </c>
      <c r="PD41" s="75">
        <f t="shared" si="272"/>
        <v>0</v>
      </c>
      <c r="PE41" s="58">
        <f t="shared" si="273"/>
        <v>0</v>
      </c>
      <c r="PF41" s="58">
        <f t="shared" si="274"/>
        <v>0</v>
      </c>
      <c r="PG41" s="59">
        <f t="shared" si="275"/>
        <v>0</v>
      </c>
      <c r="PH41" s="60"/>
      <c r="PI41" s="76"/>
      <c r="PJ41" s="56"/>
      <c r="PK41" s="57">
        <f t="shared" si="276"/>
        <v>0</v>
      </c>
      <c r="PL41" s="57">
        <f t="shared" si="277"/>
        <v>0</v>
      </c>
      <c r="PM41" s="75">
        <f t="shared" si="278"/>
        <v>0</v>
      </c>
      <c r="PN41" s="58">
        <f t="shared" si="279"/>
        <v>0</v>
      </c>
      <c r="PO41" s="58">
        <f t="shared" si="280"/>
        <v>0</v>
      </c>
      <c r="PP41" s="59">
        <f t="shared" si="281"/>
        <v>0</v>
      </c>
      <c r="PQ41" s="77"/>
      <c r="PR41" s="87">
        <f t="shared" si="282"/>
        <v>0</v>
      </c>
      <c r="PS41" s="88">
        <f t="shared" si="283"/>
        <v>0</v>
      </c>
      <c r="PT41" s="88">
        <f t="shared" si="284"/>
        <v>0</v>
      </c>
      <c r="PU41" s="89">
        <f t="shared" si="285"/>
        <v>0</v>
      </c>
      <c r="PV41" s="81">
        <f t="shared" si="286"/>
        <v>0</v>
      </c>
      <c r="PW41" s="90"/>
      <c r="PX41" s="90"/>
      <c r="PY41" s="81">
        <f t="shared" si="287"/>
        <v>0</v>
      </c>
      <c r="PZ41" s="90"/>
      <c r="QA41" s="90"/>
      <c r="QB41" s="83">
        <f t="shared" si="288"/>
        <v>0</v>
      </c>
      <c r="QC41" s="90"/>
      <c r="QD41" s="90"/>
      <c r="QE41" s="83">
        <f t="shared" si="289"/>
        <v>0</v>
      </c>
      <c r="QF41" s="90"/>
      <c r="QG41" s="90"/>
      <c r="QH41" s="83">
        <f t="shared" si="290"/>
        <v>0</v>
      </c>
      <c r="QI41" s="90"/>
      <c r="QJ41" s="90"/>
      <c r="QK41" s="83">
        <f t="shared" si="291"/>
        <v>0</v>
      </c>
      <c r="QL41" s="90"/>
      <c r="QM41" s="90"/>
      <c r="QN41" s="83">
        <f t="shared" si="292"/>
        <v>0</v>
      </c>
      <c r="QO41" s="90"/>
      <c r="QP41" s="90"/>
      <c r="QQ41" s="90">
        <f t="shared" si="293"/>
        <v>0</v>
      </c>
      <c r="QR41" s="90"/>
      <c r="QS41" s="91">
        <f t="shared" si="294"/>
        <v>0</v>
      </c>
      <c r="QT41" s="91">
        <f t="shared" si="295"/>
        <v>0</v>
      </c>
      <c r="QU41" s="91"/>
      <c r="QV41" s="92"/>
      <c r="QW41" s="92"/>
      <c r="QX41" s="92"/>
      <c r="QY41" s="92"/>
      <c r="QZ41" s="92"/>
      <c r="RA41" s="92"/>
      <c r="RB41" s="92"/>
      <c r="RC41" s="92"/>
      <c r="RD41" s="92"/>
      <c r="RE41" s="92"/>
      <c r="RF41" s="92"/>
      <c r="RG41" s="93"/>
    </row>
    <row r="42" spans="1:475" s="68" customFormat="1" ht="15.9" hidden="1" customHeight="1">
      <c r="A42" s="46">
        <f t="shared" si="296"/>
        <v>33</v>
      </c>
      <c r="B42" s="47"/>
      <c r="C42" s="74"/>
      <c r="D42" s="48"/>
      <c r="E42" s="50"/>
      <c r="F42" s="50"/>
      <c r="G42" s="51"/>
      <c r="H42" s="51"/>
      <c r="I42" s="51"/>
      <c r="J42" s="60"/>
      <c r="K42" s="57"/>
      <c r="L42" s="56"/>
      <c r="M42" s="57">
        <f t="shared" si="0"/>
        <v>0</v>
      </c>
      <c r="N42" s="57">
        <f t="shared" si="1"/>
        <v>0</v>
      </c>
      <c r="O42" s="75">
        <f t="shared" si="2"/>
        <v>0</v>
      </c>
      <c r="P42" s="58">
        <f t="shared" si="3"/>
        <v>0</v>
      </c>
      <c r="Q42" s="58">
        <f t="shared" si="4"/>
        <v>0</v>
      </c>
      <c r="R42" s="59">
        <f t="shared" si="5"/>
        <v>0</v>
      </c>
      <c r="S42" s="60"/>
      <c r="T42" s="57"/>
      <c r="U42" s="56"/>
      <c r="V42" s="57">
        <f t="shared" si="6"/>
        <v>0</v>
      </c>
      <c r="W42" s="57">
        <f t="shared" si="7"/>
        <v>0</v>
      </c>
      <c r="X42" s="75">
        <f t="shared" si="8"/>
        <v>0</v>
      </c>
      <c r="Y42" s="58">
        <f t="shared" si="9"/>
        <v>0</v>
      </c>
      <c r="Z42" s="58">
        <f t="shared" si="10"/>
        <v>0</v>
      </c>
      <c r="AA42" s="59">
        <f t="shared" si="11"/>
        <v>0</v>
      </c>
      <c r="AB42" s="60"/>
      <c r="AC42" s="57"/>
      <c r="AD42" s="56"/>
      <c r="AE42" s="57">
        <f t="shared" si="12"/>
        <v>0</v>
      </c>
      <c r="AF42" s="57">
        <f t="shared" si="13"/>
        <v>0</v>
      </c>
      <c r="AG42" s="75">
        <f t="shared" si="14"/>
        <v>0</v>
      </c>
      <c r="AH42" s="58">
        <f t="shared" si="15"/>
        <v>0</v>
      </c>
      <c r="AI42" s="58">
        <f t="shared" si="16"/>
        <v>0</v>
      </c>
      <c r="AJ42" s="59">
        <f t="shared" si="17"/>
        <v>0</v>
      </c>
      <c r="AK42" s="60"/>
      <c r="AL42" s="57"/>
      <c r="AM42" s="56"/>
      <c r="AN42" s="57">
        <f t="shared" si="18"/>
        <v>0</v>
      </c>
      <c r="AO42" s="57">
        <f t="shared" si="19"/>
        <v>0</v>
      </c>
      <c r="AP42" s="58">
        <f t="shared" si="20"/>
        <v>0</v>
      </c>
      <c r="AQ42" s="58">
        <f t="shared" si="21"/>
        <v>0</v>
      </c>
      <c r="AR42" s="58">
        <f t="shared" si="22"/>
        <v>0</v>
      </c>
      <c r="AS42" s="59">
        <f t="shared" si="23"/>
        <v>0</v>
      </c>
      <c r="AT42" s="60"/>
      <c r="AU42" s="57"/>
      <c r="AV42" s="56"/>
      <c r="AW42" s="57">
        <f t="shared" si="24"/>
        <v>0</v>
      </c>
      <c r="AX42" s="57">
        <f t="shared" si="25"/>
        <v>0</v>
      </c>
      <c r="AY42" s="58">
        <f t="shared" si="26"/>
        <v>0</v>
      </c>
      <c r="AZ42" s="58">
        <f t="shared" si="27"/>
        <v>0</v>
      </c>
      <c r="BA42" s="58">
        <f t="shared" si="28"/>
        <v>0</v>
      </c>
      <c r="BB42" s="59">
        <f t="shared" si="29"/>
        <v>0</v>
      </c>
      <c r="BC42" s="60"/>
      <c r="BD42" s="57"/>
      <c r="BE42" s="56"/>
      <c r="BF42" s="57">
        <f t="shared" si="30"/>
        <v>0</v>
      </c>
      <c r="BG42" s="57">
        <f t="shared" si="31"/>
        <v>0</v>
      </c>
      <c r="BH42" s="75">
        <f t="shared" si="32"/>
        <v>0</v>
      </c>
      <c r="BI42" s="58">
        <f t="shared" si="33"/>
        <v>0</v>
      </c>
      <c r="BJ42" s="58">
        <f t="shared" si="34"/>
        <v>0</v>
      </c>
      <c r="BK42" s="59">
        <f t="shared" si="35"/>
        <v>0</v>
      </c>
      <c r="BL42" s="60"/>
      <c r="BM42" s="57"/>
      <c r="BN42" s="56"/>
      <c r="BO42" s="57">
        <f t="shared" si="36"/>
        <v>0</v>
      </c>
      <c r="BP42" s="57">
        <f t="shared" si="37"/>
        <v>0</v>
      </c>
      <c r="BQ42" s="75">
        <f t="shared" si="38"/>
        <v>0</v>
      </c>
      <c r="BR42" s="58">
        <f t="shared" si="39"/>
        <v>0</v>
      </c>
      <c r="BS42" s="58">
        <f t="shared" si="40"/>
        <v>0</v>
      </c>
      <c r="BT42" s="59">
        <f t="shared" si="41"/>
        <v>0</v>
      </c>
      <c r="BU42" s="60"/>
      <c r="BV42" s="57"/>
      <c r="BW42" s="56"/>
      <c r="BX42" s="57">
        <f t="shared" si="42"/>
        <v>0</v>
      </c>
      <c r="BY42" s="57">
        <f t="shared" si="43"/>
        <v>0</v>
      </c>
      <c r="BZ42" s="75">
        <f t="shared" si="44"/>
        <v>0</v>
      </c>
      <c r="CA42" s="58">
        <f t="shared" si="45"/>
        <v>0</v>
      </c>
      <c r="CB42" s="58">
        <f t="shared" si="46"/>
        <v>0</v>
      </c>
      <c r="CC42" s="59">
        <f t="shared" si="47"/>
        <v>0</v>
      </c>
      <c r="CD42" s="60"/>
      <c r="CE42" s="57"/>
      <c r="CF42" s="56"/>
      <c r="CG42" s="57">
        <f t="shared" si="48"/>
        <v>0</v>
      </c>
      <c r="CH42" s="57">
        <f t="shared" si="49"/>
        <v>0</v>
      </c>
      <c r="CI42" s="75">
        <f t="shared" si="50"/>
        <v>0</v>
      </c>
      <c r="CJ42" s="58">
        <f t="shared" si="51"/>
        <v>0</v>
      </c>
      <c r="CK42" s="58">
        <f t="shared" si="52"/>
        <v>0</v>
      </c>
      <c r="CL42" s="59">
        <f t="shared" si="53"/>
        <v>0</v>
      </c>
      <c r="CM42" s="60"/>
      <c r="CN42" s="57"/>
      <c r="CO42" s="56"/>
      <c r="CP42" s="57">
        <f t="shared" si="54"/>
        <v>0</v>
      </c>
      <c r="CQ42" s="57">
        <f t="shared" si="55"/>
        <v>0</v>
      </c>
      <c r="CR42" s="75">
        <f t="shared" si="56"/>
        <v>0</v>
      </c>
      <c r="CS42" s="58">
        <f t="shared" si="57"/>
        <v>0</v>
      </c>
      <c r="CT42" s="58">
        <f t="shared" si="58"/>
        <v>0</v>
      </c>
      <c r="CU42" s="59">
        <f t="shared" si="59"/>
        <v>0</v>
      </c>
      <c r="CV42" s="60"/>
      <c r="CW42" s="57"/>
      <c r="CX42" s="56"/>
      <c r="CY42" s="57">
        <f t="shared" si="60"/>
        <v>0</v>
      </c>
      <c r="CZ42" s="57">
        <f t="shared" si="61"/>
        <v>0</v>
      </c>
      <c r="DA42" s="58">
        <f t="shared" si="62"/>
        <v>0</v>
      </c>
      <c r="DB42" s="58">
        <f t="shared" si="63"/>
        <v>0</v>
      </c>
      <c r="DC42" s="58">
        <f t="shared" si="64"/>
        <v>0</v>
      </c>
      <c r="DD42" s="59">
        <f t="shared" si="65"/>
        <v>0</v>
      </c>
      <c r="DE42" s="60"/>
      <c r="DF42" s="57"/>
      <c r="DG42" s="56"/>
      <c r="DH42" s="57">
        <f t="shared" si="66"/>
        <v>0</v>
      </c>
      <c r="DI42" s="57">
        <f t="shared" si="67"/>
        <v>0</v>
      </c>
      <c r="DJ42" s="58">
        <f t="shared" si="68"/>
        <v>0</v>
      </c>
      <c r="DK42" s="58">
        <f t="shared" si="69"/>
        <v>0</v>
      </c>
      <c r="DL42" s="58">
        <f t="shared" si="70"/>
        <v>0</v>
      </c>
      <c r="DM42" s="59">
        <f t="shared" si="71"/>
        <v>0</v>
      </c>
      <c r="DN42" s="60"/>
      <c r="DO42" s="57"/>
      <c r="DP42" s="56"/>
      <c r="DQ42" s="57">
        <f t="shared" si="72"/>
        <v>0</v>
      </c>
      <c r="DR42" s="57">
        <f t="shared" si="73"/>
        <v>0</v>
      </c>
      <c r="DS42" s="75">
        <f t="shared" si="74"/>
        <v>0</v>
      </c>
      <c r="DT42" s="58">
        <f t="shared" si="75"/>
        <v>0</v>
      </c>
      <c r="DU42" s="58">
        <f t="shared" si="76"/>
        <v>0</v>
      </c>
      <c r="DV42" s="59">
        <f t="shared" si="77"/>
        <v>0</v>
      </c>
      <c r="DW42" s="60"/>
      <c r="DX42" s="57"/>
      <c r="DY42" s="56"/>
      <c r="DZ42" s="57">
        <f t="shared" si="78"/>
        <v>0</v>
      </c>
      <c r="EA42" s="57">
        <f t="shared" si="79"/>
        <v>0</v>
      </c>
      <c r="EB42" s="75">
        <f t="shared" si="80"/>
        <v>0</v>
      </c>
      <c r="EC42" s="58">
        <f t="shared" si="81"/>
        <v>0</v>
      </c>
      <c r="ED42" s="58">
        <f t="shared" si="82"/>
        <v>0</v>
      </c>
      <c r="EE42" s="59">
        <f t="shared" si="83"/>
        <v>0</v>
      </c>
      <c r="EF42" s="60"/>
      <c r="EG42" s="57"/>
      <c r="EH42" s="56"/>
      <c r="EI42" s="57">
        <f t="shared" si="84"/>
        <v>0</v>
      </c>
      <c r="EJ42" s="57">
        <f t="shared" si="85"/>
        <v>0</v>
      </c>
      <c r="EK42" s="75">
        <f t="shared" si="86"/>
        <v>0</v>
      </c>
      <c r="EL42" s="58">
        <f t="shared" si="87"/>
        <v>0</v>
      </c>
      <c r="EM42" s="58">
        <f t="shared" si="88"/>
        <v>0</v>
      </c>
      <c r="EN42" s="59">
        <f t="shared" si="89"/>
        <v>0</v>
      </c>
      <c r="EO42" s="60"/>
      <c r="EP42" s="57"/>
      <c r="EQ42" s="56"/>
      <c r="ER42" s="57">
        <f t="shared" si="90"/>
        <v>0</v>
      </c>
      <c r="ES42" s="57">
        <f t="shared" si="91"/>
        <v>0</v>
      </c>
      <c r="ET42" s="75">
        <f t="shared" si="92"/>
        <v>0</v>
      </c>
      <c r="EU42" s="58">
        <f t="shared" si="93"/>
        <v>0</v>
      </c>
      <c r="EV42" s="58">
        <f t="shared" si="94"/>
        <v>0</v>
      </c>
      <c r="EW42" s="59">
        <f t="shared" si="95"/>
        <v>0</v>
      </c>
      <c r="EX42" s="60"/>
      <c r="EY42" s="57"/>
      <c r="EZ42" s="56"/>
      <c r="FA42" s="57">
        <f t="shared" si="96"/>
        <v>0</v>
      </c>
      <c r="FB42" s="57">
        <f t="shared" si="97"/>
        <v>0</v>
      </c>
      <c r="FC42" s="75">
        <f t="shared" si="98"/>
        <v>0</v>
      </c>
      <c r="FD42" s="58">
        <f t="shared" si="99"/>
        <v>0</v>
      </c>
      <c r="FE42" s="58">
        <f t="shared" si="100"/>
        <v>0</v>
      </c>
      <c r="FF42" s="59">
        <f t="shared" si="101"/>
        <v>0</v>
      </c>
      <c r="FG42" s="60"/>
      <c r="FH42" s="57"/>
      <c r="FI42" s="56"/>
      <c r="FJ42" s="57">
        <f t="shared" si="102"/>
        <v>0</v>
      </c>
      <c r="FK42" s="57">
        <f t="shared" si="103"/>
        <v>0</v>
      </c>
      <c r="FL42" s="75">
        <f t="shared" si="104"/>
        <v>0</v>
      </c>
      <c r="FM42" s="58">
        <f t="shared" si="105"/>
        <v>0</v>
      </c>
      <c r="FN42" s="58">
        <f t="shared" si="106"/>
        <v>0</v>
      </c>
      <c r="FO42" s="59">
        <f t="shared" si="107"/>
        <v>0</v>
      </c>
      <c r="FP42" s="60"/>
      <c r="FQ42" s="76"/>
      <c r="FR42" s="56"/>
      <c r="FS42" s="57">
        <f t="shared" si="108"/>
        <v>0</v>
      </c>
      <c r="FT42" s="57">
        <f t="shared" si="109"/>
        <v>0</v>
      </c>
      <c r="FU42" s="58">
        <f t="shared" si="110"/>
        <v>0</v>
      </c>
      <c r="FV42" s="58">
        <f t="shared" si="111"/>
        <v>0</v>
      </c>
      <c r="FW42" s="58">
        <f t="shared" si="112"/>
        <v>0</v>
      </c>
      <c r="FX42" s="59">
        <f t="shared" si="113"/>
        <v>0</v>
      </c>
      <c r="FY42" s="60"/>
      <c r="FZ42" s="57"/>
      <c r="GA42" s="56"/>
      <c r="GB42" s="57">
        <f t="shared" si="114"/>
        <v>0</v>
      </c>
      <c r="GC42" s="57">
        <f t="shared" si="115"/>
        <v>0</v>
      </c>
      <c r="GD42" s="75">
        <f t="shared" si="116"/>
        <v>0</v>
      </c>
      <c r="GE42" s="58">
        <f t="shared" si="117"/>
        <v>0</v>
      </c>
      <c r="GF42" s="58">
        <f t="shared" si="118"/>
        <v>0</v>
      </c>
      <c r="GG42" s="59">
        <f t="shared" si="119"/>
        <v>0</v>
      </c>
      <c r="GH42" s="60"/>
      <c r="GI42" s="57"/>
      <c r="GJ42" s="56"/>
      <c r="GK42" s="57">
        <f t="shared" si="120"/>
        <v>0</v>
      </c>
      <c r="GL42" s="57">
        <f t="shared" si="121"/>
        <v>0</v>
      </c>
      <c r="GM42" s="75">
        <f t="shared" si="122"/>
        <v>0</v>
      </c>
      <c r="GN42" s="58">
        <f t="shared" si="123"/>
        <v>0</v>
      </c>
      <c r="GO42" s="58">
        <f t="shared" si="124"/>
        <v>0</v>
      </c>
      <c r="GP42" s="59">
        <f t="shared" si="125"/>
        <v>0</v>
      </c>
      <c r="GQ42" s="60"/>
      <c r="GR42" s="57"/>
      <c r="GS42" s="56"/>
      <c r="GT42" s="57">
        <f t="shared" si="126"/>
        <v>0</v>
      </c>
      <c r="GU42" s="57">
        <f t="shared" si="127"/>
        <v>0</v>
      </c>
      <c r="GV42" s="75">
        <f t="shared" si="128"/>
        <v>0</v>
      </c>
      <c r="GW42" s="58">
        <f t="shared" si="129"/>
        <v>0</v>
      </c>
      <c r="GX42" s="58">
        <f t="shared" si="130"/>
        <v>0</v>
      </c>
      <c r="GY42" s="59">
        <f t="shared" si="131"/>
        <v>0</v>
      </c>
      <c r="GZ42" s="60"/>
      <c r="HA42" s="57"/>
      <c r="HB42" s="56"/>
      <c r="HC42" s="57">
        <f t="shared" si="132"/>
        <v>0</v>
      </c>
      <c r="HD42" s="57">
        <f t="shared" si="133"/>
        <v>0</v>
      </c>
      <c r="HE42" s="75">
        <f t="shared" si="134"/>
        <v>0</v>
      </c>
      <c r="HF42" s="58">
        <f t="shared" si="135"/>
        <v>0</v>
      </c>
      <c r="HG42" s="58">
        <f t="shared" si="136"/>
        <v>0</v>
      </c>
      <c r="HH42" s="59">
        <f t="shared" si="137"/>
        <v>0</v>
      </c>
      <c r="HI42" s="60"/>
      <c r="HJ42" s="57"/>
      <c r="HK42" s="56"/>
      <c r="HL42" s="57">
        <f t="shared" si="138"/>
        <v>0</v>
      </c>
      <c r="HM42" s="57">
        <f t="shared" si="139"/>
        <v>0</v>
      </c>
      <c r="HN42" s="75">
        <f t="shared" si="140"/>
        <v>0</v>
      </c>
      <c r="HO42" s="58">
        <f t="shared" si="141"/>
        <v>0</v>
      </c>
      <c r="HP42" s="58">
        <f t="shared" si="142"/>
        <v>0</v>
      </c>
      <c r="HQ42" s="59">
        <f t="shared" si="143"/>
        <v>0</v>
      </c>
      <c r="HR42" s="60"/>
      <c r="HS42" s="76"/>
      <c r="HT42" s="56"/>
      <c r="HU42" s="57">
        <f t="shared" si="144"/>
        <v>0</v>
      </c>
      <c r="HV42" s="57">
        <f t="shared" si="145"/>
        <v>0</v>
      </c>
      <c r="HW42" s="75">
        <f t="shared" si="146"/>
        <v>0</v>
      </c>
      <c r="HX42" s="58">
        <f t="shared" si="147"/>
        <v>0</v>
      </c>
      <c r="HY42" s="58">
        <f t="shared" si="148"/>
        <v>0</v>
      </c>
      <c r="HZ42" s="59">
        <f t="shared" si="149"/>
        <v>0</v>
      </c>
      <c r="IA42" s="60"/>
      <c r="IB42" s="76"/>
      <c r="IC42" s="56"/>
      <c r="ID42" s="57">
        <f t="shared" si="150"/>
        <v>0</v>
      </c>
      <c r="IE42" s="57">
        <f t="shared" si="151"/>
        <v>0</v>
      </c>
      <c r="IF42" s="75">
        <f t="shared" si="152"/>
        <v>0</v>
      </c>
      <c r="IG42" s="58">
        <f t="shared" si="153"/>
        <v>0</v>
      </c>
      <c r="IH42" s="58">
        <f t="shared" si="154"/>
        <v>0</v>
      </c>
      <c r="II42" s="59">
        <f t="shared" si="155"/>
        <v>0</v>
      </c>
      <c r="IJ42" s="60"/>
      <c r="IK42" s="57"/>
      <c r="IL42" s="56"/>
      <c r="IM42" s="57">
        <f t="shared" si="156"/>
        <v>0</v>
      </c>
      <c r="IN42" s="57">
        <f t="shared" si="157"/>
        <v>0</v>
      </c>
      <c r="IO42" s="75">
        <f t="shared" si="158"/>
        <v>0</v>
      </c>
      <c r="IP42" s="58">
        <f t="shared" si="159"/>
        <v>0</v>
      </c>
      <c r="IQ42" s="58">
        <f t="shared" si="160"/>
        <v>0</v>
      </c>
      <c r="IR42" s="59">
        <f t="shared" si="161"/>
        <v>0</v>
      </c>
      <c r="IS42" s="60"/>
      <c r="IT42" s="57"/>
      <c r="IU42" s="56"/>
      <c r="IV42" s="57">
        <f t="shared" si="162"/>
        <v>0</v>
      </c>
      <c r="IW42" s="57">
        <f t="shared" si="163"/>
        <v>0</v>
      </c>
      <c r="IX42" s="75">
        <f t="shared" si="164"/>
        <v>0</v>
      </c>
      <c r="IY42" s="58">
        <f t="shared" si="165"/>
        <v>0</v>
      </c>
      <c r="IZ42" s="58">
        <f t="shared" si="166"/>
        <v>0</v>
      </c>
      <c r="JA42" s="59">
        <f t="shared" si="167"/>
        <v>0</v>
      </c>
      <c r="JB42" s="60"/>
      <c r="JC42" s="57"/>
      <c r="JD42" s="56"/>
      <c r="JE42" s="57">
        <f t="shared" si="168"/>
        <v>0</v>
      </c>
      <c r="JF42" s="57">
        <f t="shared" si="169"/>
        <v>0</v>
      </c>
      <c r="JG42" s="75">
        <f t="shared" si="170"/>
        <v>0</v>
      </c>
      <c r="JH42" s="58">
        <f t="shared" si="171"/>
        <v>0</v>
      </c>
      <c r="JI42" s="58">
        <f t="shared" si="172"/>
        <v>0</v>
      </c>
      <c r="JJ42" s="59">
        <f t="shared" si="173"/>
        <v>0</v>
      </c>
      <c r="JK42" s="60"/>
      <c r="JL42" s="57"/>
      <c r="JM42" s="56"/>
      <c r="JN42" s="57">
        <f t="shared" si="174"/>
        <v>0</v>
      </c>
      <c r="JO42" s="57">
        <f t="shared" si="175"/>
        <v>0</v>
      </c>
      <c r="JP42" s="75">
        <f t="shared" si="176"/>
        <v>0</v>
      </c>
      <c r="JQ42" s="58">
        <f t="shared" si="177"/>
        <v>0</v>
      </c>
      <c r="JR42" s="58">
        <f t="shared" si="178"/>
        <v>0</v>
      </c>
      <c r="JS42" s="59">
        <f t="shared" si="179"/>
        <v>0</v>
      </c>
      <c r="JT42" s="60"/>
      <c r="JU42" s="57"/>
      <c r="JV42" s="56"/>
      <c r="JW42" s="57">
        <f t="shared" si="180"/>
        <v>0</v>
      </c>
      <c r="JX42" s="57">
        <f t="shared" si="181"/>
        <v>0</v>
      </c>
      <c r="JY42" s="75">
        <f t="shared" si="182"/>
        <v>0</v>
      </c>
      <c r="JZ42" s="58">
        <f t="shared" si="183"/>
        <v>0</v>
      </c>
      <c r="KA42" s="58">
        <f t="shared" si="184"/>
        <v>0</v>
      </c>
      <c r="KB42" s="59">
        <f t="shared" si="185"/>
        <v>0</v>
      </c>
      <c r="KC42" s="60"/>
      <c r="KD42" s="57"/>
      <c r="KE42" s="56"/>
      <c r="KF42" s="57">
        <f t="shared" si="186"/>
        <v>0</v>
      </c>
      <c r="KG42" s="57">
        <f t="shared" si="187"/>
        <v>0</v>
      </c>
      <c r="KH42" s="75">
        <f t="shared" si="188"/>
        <v>0</v>
      </c>
      <c r="KI42" s="58">
        <f t="shared" si="189"/>
        <v>0</v>
      </c>
      <c r="KJ42" s="58">
        <f t="shared" si="190"/>
        <v>0</v>
      </c>
      <c r="KK42" s="59">
        <f t="shared" si="191"/>
        <v>0</v>
      </c>
      <c r="KL42" s="60"/>
      <c r="KM42" s="76"/>
      <c r="KN42" s="56"/>
      <c r="KO42" s="57">
        <f t="shared" si="192"/>
        <v>0</v>
      </c>
      <c r="KP42" s="57">
        <f t="shared" si="193"/>
        <v>0</v>
      </c>
      <c r="KQ42" s="75">
        <f t="shared" si="194"/>
        <v>0</v>
      </c>
      <c r="KR42" s="58">
        <f t="shared" si="195"/>
        <v>0</v>
      </c>
      <c r="KS42" s="58">
        <f t="shared" si="196"/>
        <v>0</v>
      </c>
      <c r="KT42" s="59">
        <f t="shared" si="197"/>
        <v>0</v>
      </c>
      <c r="KU42" s="60"/>
      <c r="KV42" s="76"/>
      <c r="KW42" s="56"/>
      <c r="KX42" s="57">
        <f t="shared" si="198"/>
        <v>0</v>
      </c>
      <c r="KY42" s="57">
        <f t="shared" si="199"/>
        <v>0</v>
      </c>
      <c r="KZ42" s="75">
        <f t="shared" si="200"/>
        <v>0</v>
      </c>
      <c r="LA42" s="58">
        <f t="shared" si="201"/>
        <v>0</v>
      </c>
      <c r="LB42" s="58">
        <f t="shared" si="202"/>
        <v>0</v>
      </c>
      <c r="LC42" s="59">
        <f t="shared" si="203"/>
        <v>0</v>
      </c>
      <c r="LD42" s="60"/>
      <c r="LE42" s="76"/>
      <c r="LF42" s="56"/>
      <c r="LG42" s="57">
        <f t="shared" si="204"/>
        <v>0</v>
      </c>
      <c r="LH42" s="57">
        <f t="shared" si="205"/>
        <v>0</v>
      </c>
      <c r="LI42" s="75">
        <f t="shared" si="206"/>
        <v>0</v>
      </c>
      <c r="LJ42" s="58">
        <f t="shared" si="207"/>
        <v>0</v>
      </c>
      <c r="LK42" s="58">
        <f t="shared" si="208"/>
        <v>0</v>
      </c>
      <c r="LL42" s="59">
        <f t="shared" si="209"/>
        <v>0</v>
      </c>
      <c r="LM42" s="60"/>
      <c r="LN42" s="76"/>
      <c r="LO42" s="56"/>
      <c r="LP42" s="57">
        <f t="shared" si="210"/>
        <v>0</v>
      </c>
      <c r="LQ42" s="57">
        <f t="shared" si="211"/>
        <v>0</v>
      </c>
      <c r="LR42" s="75">
        <f t="shared" si="212"/>
        <v>0</v>
      </c>
      <c r="LS42" s="58">
        <f t="shared" si="213"/>
        <v>0</v>
      </c>
      <c r="LT42" s="58">
        <f t="shared" si="214"/>
        <v>0</v>
      </c>
      <c r="LU42" s="59">
        <f t="shared" si="215"/>
        <v>0</v>
      </c>
      <c r="LV42" s="60"/>
      <c r="LW42" s="76"/>
      <c r="LX42" s="56"/>
      <c r="LY42" s="57">
        <f t="shared" si="216"/>
        <v>0</v>
      </c>
      <c r="LZ42" s="57">
        <f t="shared" si="217"/>
        <v>0</v>
      </c>
      <c r="MA42" s="75">
        <f t="shared" si="218"/>
        <v>0</v>
      </c>
      <c r="MB42" s="58">
        <f t="shared" si="219"/>
        <v>0</v>
      </c>
      <c r="MC42" s="58">
        <f t="shared" si="220"/>
        <v>0</v>
      </c>
      <c r="MD42" s="59">
        <f t="shared" si="221"/>
        <v>0</v>
      </c>
      <c r="ME42" s="60"/>
      <c r="MF42" s="76"/>
      <c r="MG42" s="56"/>
      <c r="MH42" s="57">
        <f t="shared" si="222"/>
        <v>0</v>
      </c>
      <c r="MI42" s="57">
        <f t="shared" si="223"/>
        <v>0</v>
      </c>
      <c r="MJ42" s="75">
        <f t="shared" si="224"/>
        <v>0</v>
      </c>
      <c r="MK42" s="58">
        <f t="shared" si="225"/>
        <v>0</v>
      </c>
      <c r="ML42" s="58">
        <f t="shared" si="226"/>
        <v>0</v>
      </c>
      <c r="MM42" s="59">
        <f t="shared" si="227"/>
        <v>0</v>
      </c>
      <c r="MN42" s="60"/>
      <c r="MO42" s="76"/>
      <c r="MP42" s="56"/>
      <c r="MQ42" s="57">
        <f t="shared" si="228"/>
        <v>0</v>
      </c>
      <c r="MR42" s="57">
        <f t="shared" si="229"/>
        <v>0</v>
      </c>
      <c r="MS42" s="75">
        <f t="shared" si="230"/>
        <v>0</v>
      </c>
      <c r="MT42" s="58">
        <f t="shared" si="231"/>
        <v>0</v>
      </c>
      <c r="MU42" s="58">
        <f t="shared" si="232"/>
        <v>0</v>
      </c>
      <c r="MV42" s="59">
        <f t="shared" si="233"/>
        <v>0</v>
      </c>
      <c r="MW42" s="60"/>
      <c r="MX42" s="76"/>
      <c r="MY42" s="56"/>
      <c r="MZ42" s="57">
        <f t="shared" si="234"/>
        <v>0</v>
      </c>
      <c r="NA42" s="57">
        <f t="shared" si="235"/>
        <v>0</v>
      </c>
      <c r="NB42" s="75">
        <f t="shared" si="236"/>
        <v>0</v>
      </c>
      <c r="NC42" s="58">
        <f t="shared" si="237"/>
        <v>0</v>
      </c>
      <c r="ND42" s="58">
        <f t="shared" si="238"/>
        <v>0</v>
      </c>
      <c r="NE42" s="59">
        <f t="shared" si="239"/>
        <v>0</v>
      </c>
      <c r="NF42" s="60"/>
      <c r="NG42" s="76"/>
      <c r="NH42" s="56"/>
      <c r="NI42" s="57">
        <f t="shared" si="240"/>
        <v>0</v>
      </c>
      <c r="NJ42" s="57">
        <f t="shared" si="241"/>
        <v>0</v>
      </c>
      <c r="NK42" s="75">
        <f t="shared" si="242"/>
        <v>0</v>
      </c>
      <c r="NL42" s="58">
        <f t="shared" si="243"/>
        <v>0</v>
      </c>
      <c r="NM42" s="58">
        <f t="shared" si="244"/>
        <v>0</v>
      </c>
      <c r="NN42" s="59">
        <f t="shared" si="245"/>
        <v>0</v>
      </c>
      <c r="NO42" s="60"/>
      <c r="NP42" s="76"/>
      <c r="NQ42" s="56"/>
      <c r="NR42" s="57">
        <f t="shared" si="246"/>
        <v>0</v>
      </c>
      <c r="NS42" s="57">
        <f t="shared" si="247"/>
        <v>0</v>
      </c>
      <c r="NT42" s="75">
        <f t="shared" si="248"/>
        <v>0</v>
      </c>
      <c r="NU42" s="58">
        <f t="shared" si="249"/>
        <v>0</v>
      </c>
      <c r="NV42" s="58">
        <f t="shared" si="250"/>
        <v>0</v>
      </c>
      <c r="NW42" s="59">
        <f t="shared" si="251"/>
        <v>0</v>
      </c>
      <c r="NX42" s="60"/>
      <c r="NY42" s="76"/>
      <c r="NZ42" s="56"/>
      <c r="OA42" s="57">
        <f t="shared" si="252"/>
        <v>0</v>
      </c>
      <c r="OB42" s="57">
        <f t="shared" si="253"/>
        <v>0</v>
      </c>
      <c r="OC42" s="75">
        <f t="shared" si="254"/>
        <v>0</v>
      </c>
      <c r="OD42" s="58">
        <f t="shared" si="255"/>
        <v>0</v>
      </c>
      <c r="OE42" s="58">
        <f t="shared" si="256"/>
        <v>0</v>
      </c>
      <c r="OF42" s="59">
        <f t="shared" si="257"/>
        <v>0</v>
      </c>
      <c r="OG42" s="60"/>
      <c r="OH42" s="76"/>
      <c r="OI42" s="56"/>
      <c r="OJ42" s="57">
        <f t="shared" si="258"/>
        <v>0</v>
      </c>
      <c r="OK42" s="57">
        <f t="shared" si="259"/>
        <v>0</v>
      </c>
      <c r="OL42" s="75">
        <f t="shared" si="260"/>
        <v>0</v>
      </c>
      <c r="OM42" s="58">
        <f t="shared" si="261"/>
        <v>0</v>
      </c>
      <c r="ON42" s="58">
        <f t="shared" si="262"/>
        <v>0</v>
      </c>
      <c r="OO42" s="59">
        <f t="shared" si="263"/>
        <v>0</v>
      </c>
      <c r="OP42" s="60"/>
      <c r="OQ42" s="76"/>
      <c r="OR42" s="56"/>
      <c r="OS42" s="57">
        <f t="shared" si="264"/>
        <v>0</v>
      </c>
      <c r="OT42" s="57">
        <f t="shared" si="265"/>
        <v>0</v>
      </c>
      <c r="OU42" s="75">
        <f t="shared" si="266"/>
        <v>0</v>
      </c>
      <c r="OV42" s="58">
        <f t="shared" si="267"/>
        <v>0</v>
      </c>
      <c r="OW42" s="58">
        <f t="shared" si="268"/>
        <v>0</v>
      </c>
      <c r="OX42" s="59">
        <f t="shared" si="269"/>
        <v>0</v>
      </c>
      <c r="OY42" s="60"/>
      <c r="OZ42" s="76"/>
      <c r="PA42" s="56"/>
      <c r="PB42" s="57">
        <f t="shared" si="270"/>
        <v>0</v>
      </c>
      <c r="PC42" s="57">
        <f t="shared" si="271"/>
        <v>0</v>
      </c>
      <c r="PD42" s="75">
        <f t="shared" si="272"/>
        <v>0</v>
      </c>
      <c r="PE42" s="58">
        <f t="shared" si="273"/>
        <v>0</v>
      </c>
      <c r="PF42" s="58">
        <f t="shared" si="274"/>
        <v>0</v>
      </c>
      <c r="PG42" s="59">
        <f t="shared" si="275"/>
        <v>0</v>
      </c>
      <c r="PH42" s="60"/>
      <c r="PI42" s="76"/>
      <c r="PJ42" s="56"/>
      <c r="PK42" s="57">
        <f t="shared" si="276"/>
        <v>0</v>
      </c>
      <c r="PL42" s="57">
        <f t="shared" si="277"/>
        <v>0</v>
      </c>
      <c r="PM42" s="75">
        <f t="shared" si="278"/>
        <v>0</v>
      </c>
      <c r="PN42" s="58">
        <f t="shared" si="279"/>
        <v>0</v>
      </c>
      <c r="PO42" s="58">
        <f t="shared" si="280"/>
        <v>0</v>
      </c>
      <c r="PP42" s="59">
        <f t="shared" si="281"/>
        <v>0</v>
      </c>
      <c r="PQ42" s="77"/>
      <c r="PR42" s="87">
        <f t="shared" si="282"/>
        <v>0</v>
      </c>
      <c r="PS42" s="88">
        <f t="shared" si="283"/>
        <v>0</v>
      </c>
      <c r="PT42" s="88">
        <f t="shared" si="284"/>
        <v>0</v>
      </c>
      <c r="PU42" s="89">
        <f t="shared" si="285"/>
        <v>0</v>
      </c>
      <c r="PV42" s="81">
        <f t="shared" si="286"/>
        <v>0</v>
      </c>
      <c r="PW42" s="90"/>
      <c r="PX42" s="90"/>
      <c r="PY42" s="81">
        <f t="shared" si="287"/>
        <v>0</v>
      </c>
      <c r="PZ42" s="90"/>
      <c r="QA42" s="90"/>
      <c r="QB42" s="83">
        <f t="shared" si="288"/>
        <v>0</v>
      </c>
      <c r="QC42" s="90"/>
      <c r="QD42" s="90"/>
      <c r="QE42" s="83">
        <f t="shared" si="289"/>
        <v>0</v>
      </c>
      <c r="QF42" s="90"/>
      <c r="QG42" s="90"/>
      <c r="QH42" s="83">
        <f t="shared" si="290"/>
        <v>0</v>
      </c>
      <c r="QI42" s="90"/>
      <c r="QJ42" s="90"/>
      <c r="QK42" s="83">
        <f t="shared" si="291"/>
        <v>0</v>
      </c>
      <c r="QL42" s="90"/>
      <c r="QM42" s="90"/>
      <c r="QN42" s="83">
        <f t="shared" si="292"/>
        <v>0</v>
      </c>
      <c r="QO42" s="90"/>
      <c r="QP42" s="90"/>
      <c r="QQ42" s="90">
        <f t="shared" si="293"/>
        <v>0</v>
      </c>
      <c r="QR42" s="90"/>
      <c r="QS42" s="91">
        <f t="shared" si="294"/>
        <v>0</v>
      </c>
      <c r="QT42" s="91">
        <f t="shared" si="295"/>
        <v>0</v>
      </c>
      <c r="QU42" s="91"/>
      <c r="QV42" s="92"/>
      <c r="QW42" s="92"/>
      <c r="QX42" s="92"/>
      <c r="QY42" s="92"/>
      <c r="QZ42" s="92"/>
      <c r="RA42" s="92"/>
      <c r="RB42" s="92"/>
      <c r="RC42" s="92"/>
      <c r="RD42" s="92"/>
      <c r="RE42" s="92"/>
      <c r="RF42" s="92"/>
      <c r="RG42" s="93"/>
    </row>
    <row r="43" spans="1:475" s="68" customFormat="1" ht="15.9" hidden="1" customHeight="1">
      <c r="A43" s="46">
        <f t="shared" si="296"/>
        <v>34</v>
      </c>
      <c r="B43" s="47"/>
      <c r="C43" s="74"/>
      <c r="D43" s="48"/>
      <c r="E43" s="50"/>
      <c r="F43" s="50"/>
      <c r="G43" s="51"/>
      <c r="H43" s="51"/>
      <c r="I43" s="51"/>
      <c r="J43" s="60"/>
      <c r="K43" s="57"/>
      <c r="L43" s="56"/>
      <c r="M43" s="57">
        <f t="shared" si="0"/>
        <v>0</v>
      </c>
      <c r="N43" s="57">
        <f t="shared" si="1"/>
        <v>0</v>
      </c>
      <c r="O43" s="75">
        <f t="shared" si="2"/>
        <v>0</v>
      </c>
      <c r="P43" s="58">
        <f t="shared" si="3"/>
        <v>0</v>
      </c>
      <c r="Q43" s="58">
        <f t="shared" si="4"/>
        <v>0</v>
      </c>
      <c r="R43" s="59">
        <f t="shared" si="5"/>
        <v>0</v>
      </c>
      <c r="S43" s="60"/>
      <c r="T43" s="57"/>
      <c r="U43" s="56"/>
      <c r="V43" s="57">
        <f t="shared" si="6"/>
        <v>0</v>
      </c>
      <c r="W43" s="57">
        <f t="shared" si="7"/>
        <v>0</v>
      </c>
      <c r="X43" s="75">
        <f t="shared" si="8"/>
        <v>0</v>
      </c>
      <c r="Y43" s="58">
        <f t="shared" si="9"/>
        <v>0</v>
      </c>
      <c r="Z43" s="58">
        <f t="shared" si="10"/>
        <v>0</v>
      </c>
      <c r="AA43" s="59">
        <f t="shared" si="11"/>
        <v>0</v>
      </c>
      <c r="AB43" s="60"/>
      <c r="AC43" s="57"/>
      <c r="AD43" s="56"/>
      <c r="AE43" s="57">
        <f t="shared" si="12"/>
        <v>0</v>
      </c>
      <c r="AF43" s="57">
        <f t="shared" si="13"/>
        <v>0</v>
      </c>
      <c r="AG43" s="75">
        <f t="shared" si="14"/>
        <v>0</v>
      </c>
      <c r="AH43" s="58">
        <f t="shared" si="15"/>
        <v>0</v>
      </c>
      <c r="AI43" s="58">
        <f t="shared" si="16"/>
        <v>0</v>
      </c>
      <c r="AJ43" s="59">
        <f t="shared" si="17"/>
        <v>0</v>
      </c>
      <c r="AK43" s="60"/>
      <c r="AL43" s="57"/>
      <c r="AM43" s="56"/>
      <c r="AN43" s="57">
        <f t="shared" si="18"/>
        <v>0</v>
      </c>
      <c r="AO43" s="57">
        <f t="shared" si="19"/>
        <v>0</v>
      </c>
      <c r="AP43" s="58">
        <f t="shared" si="20"/>
        <v>0</v>
      </c>
      <c r="AQ43" s="58">
        <f t="shared" si="21"/>
        <v>0</v>
      </c>
      <c r="AR43" s="58">
        <f t="shared" si="22"/>
        <v>0</v>
      </c>
      <c r="AS43" s="59">
        <f t="shared" si="23"/>
        <v>0</v>
      </c>
      <c r="AT43" s="60"/>
      <c r="AU43" s="57"/>
      <c r="AV43" s="56"/>
      <c r="AW43" s="57">
        <f t="shared" si="24"/>
        <v>0</v>
      </c>
      <c r="AX43" s="57">
        <f t="shared" si="25"/>
        <v>0</v>
      </c>
      <c r="AY43" s="58">
        <f t="shared" si="26"/>
        <v>0</v>
      </c>
      <c r="AZ43" s="58">
        <f t="shared" si="27"/>
        <v>0</v>
      </c>
      <c r="BA43" s="58">
        <f t="shared" si="28"/>
        <v>0</v>
      </c>
      <c r="BB43" s="59">
        <f t="shared" si="29"/>
        <v>0</v>
      </c>
      <c r="BC43" s="60"/>
      <c r="BD43" s="57"/>
      <c r="BE43" s="56"/>
      <c r="BF43" s="57">
        <f t="shared" si="30"/>
        <v>0</v>
      </c>
      <c r="BG43" s="57">
        <f t="shared" si="31"/>
        <v>0</v>
      </c>
      <c r="BH43" s="75">
        <f t="shared" si="32"/>
        <v>0</v>
      </c>
      <c r="BI43" s="58">
        <f t="shared" si="33"/>
        <v>0</v>
      </c>
      <c r="BJ43" s="58">
        <f t="shared" si="34"/>
        <v>0</v>
      </c>
      <c r="BK43" s="59">
        <f t="shared" si="35"/>
        <v>0</v>
      </c>
      <c r="BL43" s="60"/>
      <c r="BM43" s="57"/>
      <c r="BN43" s="56"/>
      <c r="BO43" s="57">
        <f t="shared" si="36"/>
        <v>0</v>
      </c>
      <c r="BP43" s="57">
        <f t="shared" si="37"/>
        <v>0</v>
      </c>
      <c r="BQ43" s="75">
        <f t="shared" si="38"/>
        <v>0</v>
      </c>
      <c r="BR43" s="58">
        <f t="shared" si="39"/>
        <v>0</v>
      </c>
      <c r="BS43" s="58">
        <f t="shared" si="40"/>
        <v>0</v>
      </c>
      <c r="BT43" s="59">
        <f t="shared" si="41"/>
        <v>0</v>
      </c>
      <c r="BU43" s="60"/>
      <c r="BV43" s="57"/>
      <c r="BW43" s="56"/>
      <c r="BX43" s="57">
        <f t="shared" si="42"/>
        <v>0</v>
      </c>
      <c r="BY43" s="57">
        <f t="shared" si="43"/>
        <v>0</v>
      </c>
      <c r="BZ43" s="75">
        <f t="shared" si="44"/>
        <v>0</v>
      </c>
      <c r="CA43" s="58">
        <f t="shared" si="45"/>
        <v>0</v>
      </c>
      <c r="CB43" s="58">
        <f t="shared" si="46"/>
        <v>0</v>
      </c>
      <c r="CC43" s="59">
        <f t="shared" si="47"/>
        <v>0</v>
      </c>
      <c r="CD43" s="60"/>
      <c r="CE43" s="57"/>
      <c r="CF43" s="56"/>
      <c r="CG43" s="57">
        <f t="shared" si="48"/>
        <v>0</v>
      </c>
      <c r="CH43" s="57">
        <f t="shared" si="49"/>
        <v>0</v>
      </c>
      <c r="CI43" s="75">
        <f t="shared" si="50"/>
        <v>0</v>
      </c>
      <c r="CJ43" s="58">
        <f t="shared" si="51"/>
        <v>0</v>
      </c>
      <c r="CK43" s="58">
        <f t="shared" si="52"/>
        <v>0</v>
      </c>
      <c r="CL43" s="59">
        <f t="shared" si="53"/>
        <v>0</v>
      </c>
      <c r="CM43" s="60"/>
      <c r="CN43" s="57"/>
      <c r="CO43" s="56"/>
      <c r="CP43" s="57">
        <f t="shared" si="54"/>
        <v>0</v>
      </c>
      <c r="CQ43" s="57">
        <f t="shared" si="55"/>
        <v>0</v>
      </c>
      <c r="CR43" s="75">
        <f t="shared" si="56"/>
        <v>0</v>
      </c>
      <c r="CS43" s="58">
        <f t="shared" si="57"/>
        <v>0</v>
      </c>
      <c r="CT43" s="58">
        <f t="shared" si="58"/>
        <v>0</v>
      </c>
      <c r="CU43" s="59">
        <f t="shared" si="59"/>
        <v>0</v>
      </c>
      <c r="CV43" s="60"/>
      <c r="CW43" s="57"/>
      <c r="CX43" s="56"/>
      <c r="CY43" s="57">
        <f t="shared" si="60"/>
        <v>0</v>
      </c>
      <c r="CZ43" s="57">
        <f t="shared" si="61"/>
        <v>0</v>
      </c>
      <c r="DA43" s="58">
        <f t="shared" si="62"/>
        <v>0</v>
      </c>
      <c r="DB43" s="58">
        <f t="shared" si="63"/>
        <v>0</v>
      </c>
      <c r="DC43" s="58">
        <f t="shared" si="64"/>
        <v>0</v>
      </c>
      <c r="DD43" s="59">
        <f t="shared" si="65"/>
        <v>0</v>
      </c>
      <c r="DE43" s="60"/>
      <c r="DF43" s="57"/>
      <c r="DG43" s="56"/>
      <c r="DH43" s="57">
        <f t="shared" si="66"/>
        <v>0</v>
      </c>
      <c r="DI43" s="57">
        <f t="shared" si="67"/>
        <v>0</v>
      </c>
      <c r="DJ43" s="58">
        <f t="shared" si="68"/>
        <v>0</v>
      </c>
      <c r="DK43" s="58">
        <f t="shared" si="69"/>
        <v>0</v>
      </c>
      <c r="DL43" s="58">
        <f t="shared" si="70"/>
        <v>0</v>
      </c>
      <c r="DM43" s="59">
        <f t="shared" si="71"/>
        <v>0</v>
      </c>
      <c r="DN43" s="60"/>
      <c r="DO43" s="57"/>
      <c r="DP43" s="56"/>
      <c r="DQ43" s="57">
        <f t="shared" si="72"/>
        <v>0</v>
      </c>
      <c r="DR43" s="57">
        <f t="shared" si="73"/>
        <v>0</v>
      </c>
      <c r="DS43" s="75">
        <f t="shared" si="74"/>
        <v>0</v>
      </c>
      <c r="DT43" s="58">
        <f t="shared" si="75"/>
        <v>0</v>
      </c>
      <c r="DU43" s="58">
        <f t="shared" si="76"/>
        <v>0</v>
      </c>
      <c r="DV43" s="59">
        <f t="shared" si="77"/>
        <v>0</v>
      </c>
      <c r="DW43" s="60"/>
      <c r="DX43" s="57"/>
      <c r="DY43" s="56"/>
      <c r="DZ43" s="57">
        <f t="shared" si="78"/>
        <v>0</v>
      </c>
      <c r="EA43" s="57">
        <f t="shared" si="79"/>
        <v>0</v>
      </c>
      <c r="EB43" s="75">
        <f t="shared" si="80"/>
        <v>0</v>
      </c>
      <c r="EC43" s="58">
        <f t="shared" si="81"/>
        <v>0</v>
      </c>
      <c r="ED43" s="58">
        <f t="shared" si="82"/>
        <v>0</v>
      </c>
      <c r="EE43" s="59">
        <f t="shared" si="83"/>
        <v>0</v>
      </c>
      <c r="EF43" s="60"/>
      <c r="EG43" s="57"/>
      <c r="EH43" s="56"/>
      <c r="EI43" s="57">
        <f t="shared" si="84"/>
        <v>0</v>
      </c>
      <c r="EJ43" s="57">
        <f t="shared" si="85"/>
        <v>0</v>
      </c>
      <c r="EK43" s="75">
        <f t="shared" si="86"/>
        <v>0</v>
      </c>
      <c r="EL43" s="58">
        <f t="shared" si="87"/>
        <v>0</v>
      </c>
      <c r="EM43" s="58">
        <f t="shared" si="88"/>
        <v>0</v>
      </c>
      <c r="EN43" s="59">
        <f t="shared" si="89"/>
        <v>0</v>
      </c>
      <c r="EO43" s="60"/>
      <c r="EP43" s="57"/>
      <c r="EQ43" s="56"/>
      <c r="ER43" s="57">
        <f t="shared" si="90"/>
        <v>0</v>
      </c>
      <c r="ES43" s="57">
        <f t="shared" si="91"/>
        <v>0</v>
      </c>
      <c r="ET43" s="75">
        <f t="shared" si="92"/>
        <v>0</v>
      </c>
      <c r="EU43" s="58">
        <f t="shared" si="93"/>
        <v>0</v>
      </c>
      <c r="EV43" s="58">
        <f t="shared" si="94"/>
        <v>0</v>
      </c>
      <c r="EW43" s="59">
        <f t="shared" si="95"/>
        <v>0</v>
      </c>
      <c r="EX43" s="60"/>
      <c r="EY43" s="57"/>
      <c r="EZ43" s="56"/>
      <c r="FA43" s="57">
        <f t="shared" si="96"/>
        <v>0</v>
      </c>
      <c r="FB43" s="57">
        <f t="shared" si="97"/>
        <v>0</v>
      </c>
      <c r="FC43" s="75">
        <f t="shared" si="98"/>
        <v>0</v>
      </c>
      <c r="FD43" s="58">
        <f t="shared" si="99"/>
        <v>0</v>
      </c>
      <c r="FE43" s="58">
        <f t="shared" si="100"/>
        <v>0</v>
      </c>
      <c r="FF43" s="59">
        <f t="shared" si="101"/>
        <v>0</v>
      </c>
      <c r="FG43" s="60"/>
      <c r="FH43" s="57"/>
      <c r="FI43" s="56"/>
      <c r="FJ43" s="57">
        <f t="shared" si="102"/>
        <v>0</v>
      </c>
      <c r="FK43" s="57">
        <f t="shared" si="103"/>
        <v>0</v>
      </c>
      <c r="FL43" s="75">
        <f t="shared" si="104"/>
        <v>0</v>
      </c>
      <c r="FM43" s="58">
        <f t="shared" si="105"/>
        <v>0</v>
      </c>
      <c r="FN43" s="58">
        <f t="shared" si="106"/>
        <v>0</v>
      </c>
      <c r="FO43" s="59">
        <f t="shared" si="107"/>
        <v>0</v>
      </c>
      <c r="FP43" s="60"/>
      <c r="FQ43" s="57"/>
      <c r="FR43" s="56"/>
      <c r="FS43" s="57">
        <f t="shared" si="108"/>
        <v>0</v>
      </c>
      <c r="FT43" s="57">
        <f t="shared" si="109"/>
        <v>0</v>
      </c>
      <c r="FU43" s="58">
        <f t="shared" si="110"/>
        <v>0</v>
      </c>
      <c r="FV43" s="58">
        <f t="shared" si="111"/>
        <v>0</v>
      </c>
      <c r="FW43" s="58">
        <f t="shared" si="112"/>
        <v>0</v>
      </c>
      <c r="FX43" s="59">
        <f t="shared" si="113"/>
        <v>0</v>
      </c>
      <c r="FY43" s="60"/>
      <c r="FZ43" s="57"/>
      <c r="GA43" s="56"/>
      <c r="GB43" s="57">
        <f t="shared" si="114"/>
        <v>0</v>
      </c>
      <c r="GC43" s="57">
        <f t="shared" si="115"/>
        <v>0</v>
      </c>
      <c r="GD43" s="75">
        <f t="shared" si="116"/>
        <v>0</v>
      </c>
      <c r="GE43" s="58">
        <f t="shared" si="117"/>
        <v>0</v>
      </c>
      <c r="GF43" s="58">
        <f t="shared" si="118"/>
        <v>0</v>
      </c>
      <c r="GG43" s="59">
        <f t="shared" si="119"/>
        <v>0</v>
      </c>
      <c r="GH43" s="60"/>
      <c r="GI43" s="57"/>
      <c r="GJ43" s="56"/>
      <c r="GK43" s="57">
        <f t="shared" si="120"/>
        <v>0</v>
      </c>
      <c r="GL43" s="57">
        <f t="shared" si="121"/>
        <v>0</v>
      </c>
      <c r="GM43" s="75">
        <f t="shared" si="122"/>
        <v>0</v>
      </c>
      <c r="GN43" s="58">
        <f t="shared" si="123"/>
        <v>0</v>
      </c>
      <c r="GO43" s="58">
        <f t="shared" si="124"/>
        <v>0</v>
      </c>
      <c r="GP43" s="59">
        <f t="shared" si="125"/>
        <v>0</v>
      </c>
      <c r="GQ43" s="60"/>
      <c r="GR43" s="57"/>
      <c r="GS43" s="56"/>
      <c r="GT43" s="57">
        <f t="shared" si="126"/>
        <v>0</v>
      </c>
      <c r="GU43" s="57">
        <f t="shared" si="127"/>
        <v>0</v>
      </c>
      <c r="GV43" s="75">
        <f t="shared" si="128"/>
        <v>0</v>
      </c>
      <c r="GW43" s="58">
        <f t="shared" si="129"/>
        <v>0</v>
      </c>
      <c r="GX43" s="58">
        <f t="shared" si="130"/>
        <v>0</v>
      </c>
      <c r="GY43" s="59">
        <f t="shared" si="131"/>
        <v>0</v>
      </c>
      <c r="GZ43" s="60"/>
      <c r="HA43" s="57"/>
      <c r="HB43" s="56"/>
      <c r="HC43" s="57">
        <f t="shared" si="132"/>
        <v>0</v>
      </c>
      <c r="HD43" s="57">
        <f t="shared" si="133"/>
        <v>0</v>
      </c>
      <c r="HE43" s="75">
        <f t="shared" si="134"/>
        <v>0</v>
      </c>
      <c r="HF43" s="58">
        <f t="shared" si="135"/>
        <v>0</v>
      </c>
      <c r="HG43" s="58">
        <f t="shared" si="136"/>
        <v>0</v>
      </c>
      <c r="HH43" s="59">
        <f t="shared" si="137"/>
        <v>0</v>
      </c>
      <c r="HI43" s="60"/>
      <c r="HJ43" s="57"/>
      <c r="HK43" s="56"/>
      <c r="HL43" s="57">
        <f t="shared" si="138"/>
        <v>0</v>
      </c>
      <c r="HM43" s="57">
        <f t="shared" si="139"/>
        <v>0</v>
      </c>
      <c r="HN43" s="75">
        <f t="shared" si="140"/>
        <v>0</v>
      </c>
      <c r="HO43" s="58">
        <f t="shared" si="141"/>
        <v>0</v>
      </c>
      <c r="HP43" s="58">
        <f t="shared" si="142"/>
        <v>0</v>
      </c>
      <c r="HQ43" s="59">
        <f t="shared" si="143"/>
        <v>0</v>
      </c>
      <c r="HR43" s="60"/>
      <c r="HS43" s="57"/>
      <c r="HT43" s="56"/>
      <c r="HU43" s="57">
        <f t="shared" si="144"/>
        <v>0</v>
      </c>
      <c r="HV43" s="57">
        <f t="shared" si="145"/>
        <v>0</v>
      </c>
      <c r="HW43" s="75">
        <f t="shared" si="146"/>
        <v>0</v>
      </c>
      <c r="HX43" s="58">
        <f t="shared" si="147"/>
        <v>0</v>
      </c>
      <c r="HY43" s="58">
        <f t="shared" si="148"/>
        <v>0</v>
      </c>
      <c r="HZ43" s="59">
        <f t="shared" si="149"/>
        <v>0</v>
      </c>
      <c r="IA43" s="60"/>
      <c r="IB43" s="57"/>
      <c r="IC43" s="56"/>
      <c r="ID43" s="57">
        <f t="shared" si="150"/>
        <v>0</v>
      </c>
      <c r="IE43" s="57">
        <f t="shared" si="151"/>
        <v>0</v>
      </c>
      <c r="IF43" s="75">
        <f t="shared" si="152"/>
        <v>0</v>
      </c>
      <c r="IG43" s="58">
        <f t="shared" si="153"/>
        <v>0</v>
      </c>
      <c r="IH43" s="58">
        <f t="shared" si="154"/>
        <v>0</v>
      </c>
      <c r="II43" s="59">
        <f t="shared" si="155"/>
        <v>0</v>
      </c>
      <c r="IJ43" s="60"/>
      <c r="IK43" s="57"/>
      <c r="IL43" s="56"/>
      <c r="IM43" s="57">
        <f t="shared" si="156"/>
        <v>0</v>
      </c>
      <c r="IN43" s="57">
        <f t="shared" si="157"/>
        <v>0</v>
      </c>
      <c r="IO43" s="75">
        <f t="shared" si="158"/>
        <v>0</v>
      </c>
      <c r="IP43" s="58">
        <f t="shared" si="159"/>
        <v>0</v>
      </c>
      <c r="IQ43" s="58">
        <f t="shared" si="160"/>
        <v>0</v>
      </c>
      <c r="IR43" s="59">
        <f t="shared" si="161"/>
        <v>0</v>
      </c>
      <c r="IS43" s="60"/>
      <c r="IT43" s="57"/>
      <c r="IU43" s="56"/>
      <c r="IV43" s="57">
        <f t="shared" si="162"/>
        <v>0</v>
      </c>
      <c r="IW43" s="57">
        <f t="shared" si="163"/>
        <v>0</v>
      </c>
      <c r="IX43" s="75">
        <f t="shared" si="164"/>
        <v>0</v>
      </c>
      <c r="IY43" s="58">
        <f t="shared" si="165"/>
        <v>0</v>
      </c>
      <c r="IZ43" s="58">
        <f t="shared" si="166"/>
        <v>0</v>
      </c>
      <c r="JA43" s="59">
        <f t="shared" si="167"/>
        <v>0</v>
      </c>
      <c r="JB43" s="60"/>
      <c r="JC43" s="57"/>
      <c r="JD43" s="56"/>
      <c r="JE43" s="57">
        <f t="shared" si="168"/>
        <v>0</v>
      </c>
      <c r="JF43" s="57">
        <f t="shared" si="169"/>
        <v>0</v>
      </c>
      <c r="JG43" s="75">
        <f t="shared" si="170"/>
        <v>0</v>
      </c>
      <c r="JH43" s="58">
        <f t="shared" si="171"/>
        <v>0</v>
      </c>
      <c r="JI43" s="58">
        <f t="shared" si="172"/>
        <v>0</v>
      </c>
      <c r="JJ43" s="59">
        <f t="shared" si="173"/>
        <v>0</v>
      </c>
      <c r="JK43" s="60"/>
      <c r="JL43" s="57"/>
      <c r="JM43" s="56"/>
      <c r="JN43" s="57">
        <f t="shared" si="174"/>
        <v>0</v>
      </c>
      <c r="JO43" s="57">
        <f t="shared" si="175"/>
        <v>0</v>
      </c>
      <c r="JP43" s="75">
        <f t="shared" si="176"/>
        <v>0</v>
      </c>
      <c r="JQ43" s="58">
        <f t="shared" si="177"/>
        <v>0</v>
      </c>
      <c r="JR43" s="58">
        <f t="shared" si="178"/>
        <v>0</v>
      </c>
      <c r="JS43" s="59">
        <f t="shared" si="179"/>
        <v>0</v>
      </c>
      <c r="JT43" s="60"/>
      <c r="JU43" s="57"/>
      <c r="JV43" s="56"/>
      <c r="JW43" s="57">
        <f t="shared" si="180"/>
        <v>0</v>
      </c>
      <c r="JX43" s="57">
        <f t="shared" si="181"/>
        <v>0</v>
      </c>
      <c r="JY43" s="75">
        <f t="shared" si="182"/>
        <v>0</v>
      </c>
      <c r="JZ43" s="58">
        <f t="shared" si="183"/>
        <v>0</v>
      </c>
      <c r="KA43" s="58">
        <f t="shared" si="184"/>
        <v>0</v>
      </c>
      <c r="KB43" s="59">
        <f t="shared" si="185"/>
        <v>0</v>
      </c>
      <c r="KC43" s="60"/>
      <c r="KD43" s="57"/>
      <c r="KE43" s="56"/>
      <c r="KF43" s="57">
        <f t="shared" si="186"/>
        <v>0</v>
      </c>
      <c r="KG43" s="57">
        <f t="shared" si="187"/>
        <v>0</v>
      </c>
      <c r="KH43" s="75">
        <f t="shared" si="188"/>
        <v>0</v>
      </c>
      <c r="KI43" s="58">
        <f t="shared" si="189"/>
        <v>0</v>
      </c>
      <c r="KJ43" s="58">
        <f t="shared" si="190"/>
        <v>0</v>
      </c>
      <c r="KK43" s="59">
        <f t="shared" si="191"/>
        <v>0</v>
      </c>
      <c r="KL43" s="60"/>
      <c r="KM43" s="57"/>
      <c r="KN43" s="56"/>
      <c r="KO43" s="57">
        <f t="shared" si="192"/>
        <v>0</v>
      </c>
      <c r="KP43" s="57">
        <f t="shared" si="193"/>
        <v>0</v>
      </c>
      <c r="KQ43" s="75">
        <f t="shared" si="194"/>
        <v>0</v>
      </c>
      <c r="KR43" s="58">
        <f t="shared" si="195"/>
        <v>0</v>
      </c>
      <c r="KS43" s="58">
        <f t="shared" si="196"/>
        <v>0</v>
      </c>
      <c r="KT43" s="59">
        <f t="shared" si="197"/>
        <v>0</v>
      </c>
      <c r="KU43" s="60"/>
      <c r="KV43" s="76"/>
      <c r="KW43" s="56"/>
      <c r="KX43" s="57">
        <f t="shared" si="198"/>
        <v>0</v>
      </c>
      <c r="KY43" s="57">
        <f t="shared" si="199"/>
        <v>0</v>
      </c>
      <c r="KZ43" s="75">
        <f t="shared" si="200"/>
        <v>0</v>
      </c>
      <c r="LA43" s="58">
        <f t="shared" si="201"/>
        <v>0</v>
      </c>
      <c r="LB43" s="58">
        <f t="shared" si="202"/>
        <v>0</v>
      </c>
      <c r="LC43" s="59">
        <f t="shared" si="203"/>
        <v>0</v>
      </c>
      <c r="LD43" s="60"/>
      <c r="LE43" s="76"/>
      <c r="LF43" s="56"/>
      <c r="LG43" s="57">
        <f t="shared" si="204"/>
        <v>0</v>
      </c>
      <c r="LH43" s="57">
        <f t="shared" si="205"/>
        <v>0</v>
      </c>
      <c r="LI43" s="75">
        <f t="shared" si="206"/>
        <v>0</v>
      </c>
      <c r="LJ43" s="58">
        <f t="shared" si="207"/>
        <v>0</v>
      </c>
      <c r="LK43" s="58">
        <f t="shared" si="208"/>
        <v>0</v>
      </c>
      <c r="LL43" s="59">
        <f t="shared" si="209"/>
        <v>0</v>
      </c>
      <c r="LM43" s="60"/>
      <c r="LN43" s="76"/>
      <c r="LO43" s="56"/>
      <c r="LP43" s="57">
        <f t="shared" si="210"/>
        <v>0</v>
      </c>
      <c r="LQ43" s="57">
        <f t="shared" si="211"/>
        <v>0</v>
      </c>
      <c r="LR43" s="75">
        <f t="shared" si="212"/>
        <v>0</v>
      </c>
      <c r="LS43" s="58">
        <f t="shared" si="213"/>
        <v>0</v>
      </c>
      <c r="LT43" s="58">
        <f t="shared" si="214"/>
        <v>0</v>
      </c>
      <c r="LU43" s="59">
        <f t="shared" si="215"/>
        <v>0</v>
      </c>
      <c r="LV43" s="60"/>
      <c r="LW43" s="76"/>
      <c r="LX43" s="56"/>
      <c r="LY43" s="57">
        <f t="shared" si="216"/>
        <v>0</v>
      </c>
      <c r="LZ43" s="57">
        <f t="shared" si="217"/>
        <v>0</v>
      </c>
      <c r="MA43" s="75">
        <f t="shared" si="218"/>
        <v>0</v>
      </c>
      <c r="MB43" s="58">
        <f t="shared" si="219"/>
        <v>0</v>
      </c>
      <c r="MC43" s="58">
        <f t="shared" si="220"/>
        <v>0</v>
      </c>
      <c r="MD43" s="59">
        <f t="shared" si="221"/>
        <v>0</v>
      </c>
      <c r="ME43" s="60"/>
      <c r="MF43" s="76"/>
      <c r="MG43" s="56"/>
      <c r="MH43" s="57">
        <f t="shared" si="222"/>
        <v>0</v>
      </c>
      <c r="MI43" s="57">
        <f t="shared" si="223"/>
        <v>0</v>
      </c>
      <c r="MJ43" s="75">
        <f t="shared" si="224"/>
        <v>0</v>
      </c>
      <c r="MK43" s="58">
        <f t="shared" si="225"/>
        <v>0</v>
      </c>
      <c r="ML43" s="58">
        <f t="shared" si="226"/>
        <v>0</v>
      </c>
      <c r="MM43" s="59">
        <f t="shared" si="227"/>
        <v>0</v>
      </c>
      <c r="MN43" s="60"/>
      <c r="MO43" s="76"/>
      <c r="MP43" s="56"/>
      <c r="MQ43" s="57">
        <f t="shared" si="228"/>
        <v>0</v>
      </c>
      <c r="MR43" s="57">
        <f t="shared" si="229"/>
        <v>0</v>
      </c>
      <c r="MS43" s="75">
        <f t="shared" si="230"/>
        <v>0</v>
      </c>
      <c r="MT43" s="58">
        <f t="shared" si="231"/>
        <v>0</v>
      </c>
      <c r="MU43" s="58">
        <f t="shared" si="232"/>
        <v>0</v>
      </c>
      <c r="MV43" s="59">
        <f t="shared" si="233"/>
        <v>0</v>
      </c>
      <c r="MW43" s="60"/>
      <c r="MX43" s="76"/>
      <c r="MY43" s="56"/>
      <c r="MZ43" s="57">
        <f t="shared" si="234"/>
        <v>0</v>
      </c>
      <c r="NA43" s="57">
        <f t="shared" si="235"/>
        <v>0</v>
      </c>
      <c r="NB43" s="75">
        <f t="shared" si="236"/>
        <v>0</v>
      </c>
      <c r="NC43" s="58">
        <f t="shared" si="237"/>
        <v>0</v>
      </c>
      <c r="ND43" s="58">
        <f t="shared" si="238"/>
        <v>0</v>
      </c>
      <c r="NE43" s="59">
        <f t="shared" si="239"/>
        <v>0</v>
      </c>
      <c r="NF43" s="60"/>
      <c r="NG43" s="76"/>
      <c r="NH43" s="56"/>
      <c r="NI43" s="57">
        <f t="shared" si="240"/>
        <v>0</v>
      </c>
      <c r="NJ43" s="57">
        <f t="shared" si="241"/>
        <v>0</v>
      </c>
      <c r="NK43" s="75">
        <f t="shared" si="242"/>
        <v>0</v>
      </c>
      <c r="NL43" s="58">
        <f t="shared" si="243"/>
        <v>0</v>
      </c>
      <c r="NM43" s="58">
        <f t="shared" si="244"/>
        <v>0</v>
      </c>
      <c r="NN43" s="59">
        <f t="shared" si="245"/>
        <v>0</v>
      </c>
      <c r="NO43" s="60"/>
      <c r="NP43" s="76"/>
      <c r="NQ43" s="56"/>
      <c r="NR43" s="57">
        <f t="shared" si="246"/>
        <v>0</v>
      </c>
      <c r="NS43" s="57">
        <f t="shared" si="247"/>
        <v>0</v>
      </c>
      <c r="NT43" s="75">
        <f t="shared" si="248"/>
        <v>0</v>
      </c>
      <c r="NU43" s="58">
        <f t="shared" si="249"/>
        <v>0</v>
      </c>
      <c r="NV43" s="58">
        <f t="shared" si="250"/>
        <v>0</v>
      </c>
      <c r="NW43" s="59">
        <f t="shared" si="251"/>
        <v>0</v>
      </c>
      <c r="NX43" s="60"/>
      <c r="NY43" s="76"/>
      <c r="NZ43" s="56"/>
      <c r="OA43" s="57">
        <f t="shared" si="252"/>
        <v>0</v>
      </c>
      <c r="OB43" s="57">
        <f t="shared" si="253"/>
        <v>0</v>
      </c>
      <c r="OC43" s="75">
        <f t="shared" si="254"/>
        <v>0</v>
      </c>
      <c r="OD43" s="58">
        <f t="shared" si="255"/>
        <v>0</v>
      </c>
      <c r="OE43" s="58">
        <f t="shared" si="256"/>
        <v>0</v>
      </c>
      <c r="OF43" s="59">
        <f t="shared" si="257"/>
        <v>0</v>
      </c>
      <c r="OG43" s="60"/>
      <c r="OH43" s="76"/>
      <c r="OI43" s="56"/>
      <c r="OJ43" s="57">
        <f t="shared" si="258"/>
        <v>0</v>
      </c>
      <c r="OK43" s="57">
        <f t="shared" si="259"/>
        <v>0</v>
      </c>
      <c r="OL43" s="75">
        <f t="shared" si="260"/>
        <v>0</v>
      </c>
      <c r="OM43" s="58">
        <f t="shared" si="261"/>
        <v>0</v>
      </c>
      <c r="ON43" s="58">
        <f t="shared" si="262"/>
        <v>0</v>
      </c>
      <c r="OO43" s="59">
        <f t="shared" si="263"/>
        <v>0</v>
      </c>
      <c r="OP43" s="60"/>
      <c r="OQ43" s="76"/>
      <c r="OR43" s="56"/>
      <c r="OS43" s="57">
        <f t="shared" si="264"/>
        <v>0</v>
      </c>
      <c r="OT43" s="57">
        <f t="shared" si="265"/>
        <v>0</v>
      </c>
      <c r="OU43" s="75">
        <f t="shared" si="266"/>
        <v>0</v>
      </c>
      <c r="OV43" s="58">
        <f t="shared" si="267"/>
        <v>0</v>
      </c>
      <c r="OW43" s="58">
        <f t="shared" si="268"/>
        <v>0</v>
      </c>
      <c r="OX43" s="59">
        <f t="shared" si="269"/>
        <v>0</v>
      </c>
      <c r="OY43" s="60"/>
      <c r="OZ43" s="76"/>
      <c r="PA43" s="56"/>
      <c r="PB43" s="57">
        <f t="shared" si="270"/>
        <v>0</v>
      </c>
      <c r="PC43" s="57">
        <f t="shared" si="271"/>
        <v>0</v>
      </c>
      <c r="PD43" s="75">
        <f t="shared" si="272"/>
        <v>0</v>
      </c>
      <c r="PE43" s="58">
        <f t="shared" si="273"/>
        <v>0</v>
      </c>
      <c r="PF43" s="58">
        <f t="shared" si="274"/>
        <v>0</v>
      </c>
      <c r="PG43" s="59">
        <f t="shared" si="275"/>
        <v>0</v>
      </c>
      <c r="PH43" s="60"/>
      <c r="PI43" s="76"/>
      <c r="PJ43" s="56"/>
      <c r="PK43" s="57">
        <f t="shared" si="276"/>
        <v>0</v>
      </c>
      <c r="PL43" s="57">
        <f t="shared" si="277"/>
        <v>0</v>
      </c>
      <c r="PM43" s="75">
        <f t="shared" si="278"/>
        <v>0</v>
      </c>
      <c r="PN43" s="58">
        <f t="shared" si="279"/>
        <v>0</v>
      </c>
      <c r="PO43" s="58">
        <f t="shared" si="280"/>
        <v>0</v>
      </c>
      <c r="PP43" s="59">
        <f t="shared" si="281"/>
        <v>0</v>
      </c>
      <c r="PQ43" s="77"/>
      <c r="PR43" s="87">
        <f t="shared" si="282"/>
        <v>0</v>
      </c>
      <c r="PS43" s="88">
        <f t="shared" si="283"/>
        <v>0</v>
      </c>
      <c r="PT43" s="88">
        <f t="shared" si="284"/>
        <v>0</v>
      </c>
      <c r="PU43" s="89">
        <f t="shared" si="285"/>
        <v>0</v>
      </c>
      <c r="PV43" s="81">
        <f t="shared" si="286"/>
        <v>0</v>
      </c>
      <c r="PW43" s="97"/>
      <c r="PX43" s="97"/>
      <c r="PY43" s="81">
        <f t="shared" si="287"/>
        <v>0</v>
      </c>
      <c r="PZ43" s="97"/>
      <c r="QA43" s="97"/>
      <c r="QB43" s="83">
        <f t="shared" si="288"/>
        <v>0</v>
      </c>
      <c r="QC43" s="97"/>
      <c r="QD43" s="97"/>
      <c r="QE43" s="83">
        <f t="shared" si="289"/>
        <v>0</v>
      </c>
      <c r="QF43" s="97"/>
      <c r="QG43" s="97"/>
      <c r="QH43" s="83">
        <f t="shared" si="290"/>
        <v>0</v>
      </c>
      <c r="QI43" s="97"/>
      <c r="QJ43" s="97"/>
      <c r="QK43" s="83">
        <f t="shared" si="291"/>
        <v>0</v>
      </c>
      <c r="QL43" s="97"/>
      <c r="QM43" s="97"/>
      <c r="QN43" s="83">
        <f t="shared" si="292"/>
        <v>0</v>
      </c>
      <c r="QO43" s="97"/>
      <c r="QP43" s="97"/>
      <c r="QQ43" s="97">
        <f t="shared" si="293"/>
        <v>0</v>
      </c>
      <c r="QR43" s="97"/>
      <c r="QS43" s="98">
        <f t="shared" si="294"/>
        <v>0</v>
      </c>
      <c r="QT43" s="98">
        <f t="shared" si="295"/>
        <v>0</v>
      </c>
      <c r="QU43" s="98"/>
      <c r="QV43" s="99"/>
      <c r="QW43" s="99"/>
      <c r="QX43" s="99"/>
      <c r="QY43" s="99"/>
      <c r="QZ43" s="99"/>
      <c r="RA43" s="99"/>
      <c r="RB43" s="99"/>
      <c r="RC43" s="99"/>
      <c r="RD43" s="99"/>
      <c r="RE43" s="99"/>
      <c r="RF43" s="99"/>
      <c r="RG43" s="100"/>
    </row>
    <row r="44" spans="1:475" s="68" customFormat="1" ht="15.9" customHeight="1">
      <c r="A44" s="101"/>
      <c r="B44" s="2"/>
      <c r="C44" s="1"/>
      <c r="D44" s="3"/>
      <c r="E44" s="102"/>
      <c r="F44" s="103"/>
      <c r="G44" s="104"/>
      <c r="H44" s="104"/>
      <c r="I44" s="104"/>
      <c r="J44" s="105"/>
      <c r="K44" s="106"/>
      <c r="L44" s="107"/>
      <c r="M44" s="106"/>
      <c r="N44" s="106"/>
      <c r="O44" s="108"/>
      <c r="P44" s="108"/>
      <c r="Q44" s="108"/>
      <c r="R44" s="108"/>
      <c r="S44" s="105"/>
      <c r="T44" s="106"/>
      <c r="U44" s="107"/>
      <c r="V44" s="106"/>
      <c r="W44" s="106"/>
      <c r="X44" s="108"/>
      <c r="Y44" s="108"/>
      <c r="Z44" s="108"/>
      <c r="AA44" s="108"/>
      <c r="AB44" s="105"/>
      <c r="AC44" s="106"/>
      <c r="AD44" s="107"/>
      <c r="AE44" s="106"/>
      <c r="AF44" s="106"/>
      <c r="AG44" s="108"/>
      <c r="AH44" s="108"/>
      <c r="AI44" s="108"/>
      <c r="AJ44" s="108"/>
      <c r="AK44" s="105"/>
      <c r="AL44" s="106"/>
      <c r="AM44" s="107"/>
      <c r="AN44" s="106"/>
      <c r="AO44" s="106"/>
      <c r="AP44" s="108"/>
      <c r="AQ44" s="108"/>
      <c r="AR44" s="108"/>
      <c r="AS44" s="108"/>
      <c r="AT44" s="105"/>
      <c r="AU44" s="106"/>
      <c r="AV44" s="107"/>
      <c r="AW44" s="106"/>
      <c r="AX44" s="106"/>
      <c r="AY44" s="108"/>
      <c r="AZ44" s="108"/>
      <c r="BA44" s="108"/>
      <c r="BB44" s="108"/>
      <c r="BC44" s="105"/>
      <c r="BD44" s="106"/>
      <c r="BE44" s="107"/>
      <c r="BF44" s="106"/>
      <c r="BG44" s="106"/>
      <c r="BH44" s="108"/>
      <c r="BI44" s="108"/>
      <c r="BJ44" s="108"/>
      <c r="BK44" s="108"/>
      <c r="BL44" s="105"/>
      <c r="BM44" s="106"/>
      <c r="BN44" s="107"/>
      <c r="BO44" s="106"/>
      <c r="BP44" s="106"/>
      <c r="BQ44" s="108"/>
      <c r="BR44" s="108"/>
      <c r="BS44" s="108"/>
      <c r="BT44" s="108"/>
      <c r="BU44" s="105"/>
      <c r="BV44" s="106"/>
      <c r="BW44" s="107"/>
      <c r="BX44" s="106"/>
      <c r="BY44" s="106"/>
      <c r="BZ44" s="108"/>
      <c r="CA44" s="108"/>
      <c r="CB44" s="108"/>
      <c r="CC44" s="108"/>
      <c r="CD44" s="105"/>
      <c r="CE44" s="106"/>
      <c r="CF44" s="107"/>
      <c r="CG44" s="106"/>
      <c r="CH44" s="106"/>
      <c r="CI44" s="108"/>
      <c r="CJ44" s="108"/>
      <c r="CK44" s="108"/>
      <c r="CL44" s="108"/>
      <c r="CM44" s="105"/>
      <c r="CN44" s="106"/>
      <c r="CO44" s="107"/>
      <c r="CP44" s="106"/>
      <c r="CQ44" s="106"/>
      <c r="CR44" s="108"/>
      <c r="CS44" s="108"/>
      <c r="CT44" s="108"/>
      <c r="CU44" s="108"/>
      <c r="CV44" s="105"/>
      <c r="CW44" s="106"/>
      <c r="CX44" s="107"/>
      <c r="CY44" s="106"/>
      <c r="CZ44" s="106"/>
      <c r="DA44" s="108"/>
      <c r="DB44" s="108"/>
      <c r="DC44" s="108"/>
      <c r="DD44" s="108"/>
      <c r="DE44" s="105"/>
      <c r="DF44" s="106"/>
      <c r="DG44" s="107"/>
      <c r="DH44" s="106"/>
      <c r="DI44" s="106"/>
      <c r="DJ44" s="108"/>
      <c r="DK44" s="108"/>
      <c r="DL44" s="108"/>
      <c r="DM44" s="108"/>
      <c r="DN44" s="105"/>
      <c r="DO44" s="105"/>
      <c r="DP44" s="107"/>
      <c r="DQ44" s="106"/>
      <c r="DR44" s="106"/>
      <c r="DS44" s="108"/>
      <c r="DT44" s="108"/>
      <c r="DU44" s="108"/>
      <c r="DV44" s="108"/>
      <c r="DW44" s="105"/>
      <c r="DX44" s="105"/>
      <c r="DY44" s="107"/>
      <c r="DZ44" s="106"/>
      <c r="EA44" s="106"/>
      <c r="EB44" s="108"/>
      <c r="EC44" s="108"/>
      <c r="ED44" s="108"/>
      <c r="EE44" s="108"/>
      <c r="EF44" s="105"/>
      <c r="EG44" s="105"/>
      <c r="EH44" s="107"/>
      <c r="EI44" s="106"/>
      <c r="EJ44" s="106"/>
      <c r="EK44" s="108"/>
      <c r="EL44" s="108"/>
      <c r="EM44" s="108"/>
      <c r="EN44" s="108"/>
      <c r="EO44" s="105"/>
      <c r="EP44" s="105"/>
      <c r="EQ44" s="107"/>
      <c r="ER44" s="106"/>
      <c r="ES44" s="106"/>
      <c r="ET44" s="108"/>
      <c r="EU44" s="108"/>
      <c r="EV44" s="108"/>
      <c r="EW44" s="108"/>
      <c r="EX44" s="105"/>
      <c r="EY44" s="105"/>
      <c r="EZ44" s="107"/>
      <c r="FA44" s="106"/>
      <c r="FB44" s="106"/>
      <c r="FC44" s="108"/>
      <c r="FD44" s="108"/>
      <c r="FE44" s="108"/>
      <c r="FF44" s="108"/>
      <c r="FG44" s="105"/>
      <c r="FH44" s="105"/>
      <c r="FI44" s="107"/>
      <c r="FJ44" s="106"/>
      <c r="FK44" s="106"/>
      <c r="FL44" s="108"/>
      <c r="FM44" s="108"/>
      <c r="FN44" s="108"/>
      <c r="FO44" s="108"/>
      <c r="FP44" s="105"/>
      <c r="FQ44" s="105"/>
      <c r="FR44" s="107"/>
      <c r="FS44" s="106"/>
      <c r="FT44" s="106"/>
      <c r="FU44" s="108"/>
      <c r="FV44" s="108"/>
      <c r="FW44" s="108"/>
      <c r="FX44" s="108"/>
      <c r="FY44" s="105"/>
      <c r="FZ44" s="105"/>
      <c r="GA44" s="107"/>
      <c r="GB44" s="106"/>
      <c r="GC44" s="106"/>
      <c r="GD44" s="108"/>
      <c r="GE44" s="108"/>
      <c r="GF44" s="108"/>
      <c r="GG44" s="108"/>
      <c r="GH44" s="105"/>
      <c r="GI44" s="105"/>
      <c r="GJ44" s="107"/>
      <c r="GK44" s="106"/>
      <c r="GL44" s="106"/>
      <c r="GM44" s="108"/>
      <c r="GN44" s="108"/>
      <c r="GO44" s="108"/>
      <c r="GP44" s="108"/>
      <c r="GQ44" s="105"/>
      <c r="GR44" s="105"/>
      <c r="GS44" s="107"/>
      <c r="GT44" s="106"/>
      <c r="GU44" s="106"/>
      <c r="GV44" s="108"/>
      <c r="GW44" s="108"/>
      <c r="GX44" s="108"/>
      <c r="GY44" s="108"/>
      <c r="GZ44" s="105"/>
      <c r="HA44" s="105"/>
      <c r="HB44" s="107"/>
      <c r="HC44" s="106"/>
      <c r="HD44" s="106"/>
      <c r="HE44" s="108"/>
      <c r="HF44" s="108"/>
      <c r="HG44" s="108"/>
      <c r="HH44" s="108"/>
      <c r="HI44" s="105"/>
      <c r="HJ44" s="105"/>
      <c r="HK44" s="107"/>
      <c r="HL44" s="106"/>
      <c r="HM44" s="106"/>
      <c r="HN44" s="108"/>
      <c r="HO44" s="108"/>
      <c r="HP44" s="108"/>
      <c r="HQ44" s="108"/>
      <c r="HR44" s="105"/>
      <c r="HS44" s="105"/>
      <c r="HT44" s="107"/>
      <c r="HU44" s="106"/>
      <c r="HV44" s="106"/>
      <c r="HW44" s="108"/>
      <c r="HX44" s="108"/>
      <c r="HY44" s="108"/>
      <c r="HZ44" s="108"/>
      <c r="IA44" s="105"/>
      <c r="IB44" s="105"/>
      <c r="IC44" s="107"/>
      <c r="ID44" s="106"/>
      <c r="IE44" s="106"/>
      <c r="IF44" s="108"/>
      <c r="IG44" s="108"/>
      <c r="IH44" s="108"/>
      <c r="II44" s="108"/>
      <c r="IJ44" s="105"/>
      <c r="IK44" s="105"/>
      <c r="IL44" s="107"/>
      <c r="IM44" s="106"/>
      <c r="IN44" s="106"/>
      <c r="IO44" s="108"/>
      <c r="IP44" s="108"/>
      <c r="IQ44" s="108"/>
      <c r="IR44" s="108"/>
      <c r="IS44" s="105"/>
      <c r="IT44" s="105"/>
      <c r="IU44" s="107"/>
      <c r="IV44" s="106"/>
      <c r="IW44" s="106"/>
      <c r="IX44" s="108"/>
      <c r="IY44" s="108"/>
      <c r="IZ44" s="108"/>
      <c r="JA44" s="108"/>
      <c r="JB44" s="105"/>
      <c r="JC44" s="105"/>
      <c r="JD44" s="107"/>
      <c r="JE44" s="106"/>
      <c r="JF44" s="106"/>
      <c r="JG44" s="108"/>
      <c r="JH44" s="108"/>
      <c r="JI44" s="108"/>
      <c r="JJ44" s="108"/>
      <c r="JK44" s="105"/>
      <c r="JL44" s="105"/>
      <c r="JM44" s="107"/>
      <c r="JN44" s="106"/>
      <c r="JO44" s="106"/>
      <c r="JP44" s="108"/>
      <c r="JQ44" s="108"/>
      <c r="JR44" s="108"/>
      <c r="JS44" s="108"/>
      <c r="JT44" s="105"/>
      <c r="JU44" s="105"/>
      <c r="JV44" s="107"/>
      <c r="JW44" s="106"/>
      <c r="JX44" s="106"/>
      <c r="JY44" s="108"/>
      <c r="JZ44" s="108"/>
      <c r="KA44" s="108"/>
      <c r="KB44" s="108"/>
      <c r="KC44" s="105"/>
      <c r="KD44" s="106"/>
      <c r="KE44" s="107"/>
      <c r="KF44" s="106"/>
      <c r="KG44" s="106"/>
      <c r="KH44" s="108"/>
      <c r="KI44" s="108"/>
      <c r="KJ44" s="108"/>
      <c r="KK44" s="108"/>
      <c r="KL44" s="105"/>
      <c r="KM44" s="105"/>
      <c r="KN44" s="107"/>
      <c r="KO44" s="106"/>
      <c r="KP44" s="106"/>
      <c r="KQ44" s="108"/>
      <c r="KR44" s="108"/>
      <c r="KS44" s="108"/>
      <c r="KT44" s="108"/>
      <c r="KU44" s="105"/>
      <c r="KV44" s="105"/>
      <c r="KW44" s="107"/>
      <c r="KX44" s="106"/>
      <c r="KY44" s="106"/>
      <c r="KZ44" s="108"/>
      <c r="LA44" s="108"/>
      <c r="LB44" s="108"/>
      <c r="LC44" s="108"/>
      <c r="LD44" s="105"/>
      <c r="LE44" s="105"/>
      <c r="LF44" s="107"/>
      <c r="LG44" s="106"/>
      <c r="LH44" s="106"/>
      <c r="LI44" s="108"/>
      <c r="LJ44" s="108"/>
      <c r="LK44" s="108"/>
      <c r="LL44" s="108"/>
      <c r="LM44" s="105"/>
      <c r="LN44" s="105"/>
      <c r="LO44" s="107"/>
      <c r="LP44" s="106"/>
      <c r="LQ44" s="106"/>
      <c r="LR44" s="108"/>
      <c r="LS44" s="108"/>
      <c r="LT44" s="108"/>
      <c r="LU44" s="108"/>
      <c r="LV44" s="105"/>
      <c r="LW44" s="105"/>
      <c r="LX44" s="107"/>
      <c r="LY44" s="106"/>
      <c r="LZ44" s="106"/>
      <c r="MA44" s="108"/>
      <c r="MB44" s="108"/>
      <c r="MC44" s="108"/>
      <c r="MD44" s="108"/>
      <c r="ME44" s="105"/>
      <c r="MF44" s="105"/>
      <c r="MG44" s="107"/>
      <c r="MH44" s="106"/>
      <c r="MI44" s="106"/>
      <c r="MJ44" s="108"/>
      <c r="MK44" s="108"/>
      <c r="ML44" s="108"/>
      <c r="MM44" s="108"/>
      <c r="MN44" s="105"/>
      <c r="MO44" s="105"/>
      <c r="MP44" s="107"/>
      <c r="MQ44" s="106"/>
      <c r="MR44" s="106"/>
      <c r="MS44" s="108"/>
      <c r="MT44" s="108"/>
      <c r="MU44" s="108"/>
      <c r="MV44" s="108"/>
      <c r="MW44" s="105"/>
      <c r="MX44" s="105"/>
      <c r="MY44" s="107"/>
      <c r="MZ44" s="106"/>
      <c r="NA44" s="106"/>
      <c r="NB44" s="108"/>
      <c r="NC44" s="108"/>
      <c r="ND44" s="108"/>
      <c r="NE44" s="108"/>
      <c r="NF44" s="105"/>
      <c r="NG44" s="105"/>
      <c r="NH44" s="107"/>
      <c r="NI44" s="106"/>
      <c r="NJ44" s="106"/>
      <c r="NK44" s="108"/>
      <c r="NL44" s="108"/>
      <c r="NM44" s="108"/>
      <c r="NN44" s="108"/>
      <c r="NO44" s="105"/>
      <c r="NP44" s="105"/>
      <c r="NQ44" s="107"/>
      <c r="NR44" s="106"/>
      <c r="NS44" s="106"/>
      <c r="NT44" s="108"/>
      <c r="NU44" s="108"/>
      <c r="NV44" s="108"/>
      <c r="NW44" s="108"/>
      <c r="NX44" s="105"/>
      <c r="NY44" s="105"/>
      <c r="NZ44" s="107"/>
      <c r="OA44" s="106"/>
      <c r="OB44" s="106"/>
      <c r="OC44" s="108"/>
      <c r="OD44" s="108"/>
      <c r="OE44" s="108"/>
      <c r="OF44" s="108"/>
      <c r="OG44" s="105"/>
      <c r="OH44" s="105"/>
      <c r="OI44" s="107"/>
      <c r="OJ44" s="106"/>
      <c r="OK44" s="106"/>
      <c r="OL44" s="108"/>
      <c r="OM44" s="108"/>
      <c r="ON44" s="108"/>
      <c r="OO44" s="108"/>
      <c r="OP44" s="105"/>
      <c r="OQ44" s="105"/>
      <c r="OR44" s="107"/>
      <c r="OS44" s="106"/>
      <c r="OT44" s="106"/>
      <c r="OU44" s="108"/>
      <c r="OV44" s="108"/>
      <c r="OW44" s="108"/>
      <c r="OX44" s="108"/>
      <c r="OY44" s="105"/>
      <c r="OZ44" s="105"/>
      <c r="PA44" s="107"/>
      <c r="PB44" s="106"/>
      <c r="PC44" s="106"/>
      <c r="PD44" s="108"/>
      <c r="PE44" s="108"/>
      <c r="PF44" s="108"/>
      <c r="PG44" s="108"/>
      <c r="PH44" s="105"/>
      <c r="PI44" s="105"/>
      <c r="PJ44" s="107"/>
      <c r="PK44" s="106"/>
      <c r="PL44" s="106"/>
      <c r="PM44" s="108"/>
      <c r="PN44" s="108"/>
      <c r="PO44" s="108"/>
      <c r="PP44" s="108"/>
      <c r="PQ44" s="108"/>
      <c r="PR44" s="109"/>
      <c r="PS44" s="109"/>
      <c r="PT44" s="109"/>
      <c r="PU44" s="109"/>
      <c r="PV44" s="110"/>
      <c r="PW44" s="110"/>
      <c r="PX44" s="110"/>
      <c r="PY44" s="110"/>
      <c r="PZ44" s="110"/>
      <c r="QA44" s="110"/>
      <c r="QB44" s="110"/>
      <c r="QC44" s="110"/>
      <c r="QD44" s="110"/>
      <c r="QE44" s="110"/>
      <c r="QF44" s="110"/>
      <c r="QG44" s="110"/>
      <c r="QH44" s="110"/>
      <c r="QI44" s="110"/>
      <c r="QJ44" s="110"/>
      <c r="QK44" s="110"/>
      <c r="QL44" s="110"/>
      <c r="QM44" s="110"/>
      <c r="QN44" s="111">
        <f>COUNTIF(DE44:PM44,"NA")</f>
        <v>0</v>
      </c>
      <c r="QO44" s="110"/>
      <c r="QP44" s="110"/>
      <c r="QQ44" s="110"/>
      <c r="QR44" s="110"/>
      <c r="QS44" s="112"/>
      <c r="QT44" s="112"/>
      <c r="QU44" s="112"/>
    </row>
    <row r="45" spans="1:475" s="68" customFormat="1" ht="15.9" customHeight="1">
      <c r="A45" s="113"/>
      <c r="B45" s="114"/>
      <c r="C45" s="114"/>
      <c r="D45" s="115"/>
      <c r="E45" s="116"/>
      <c r="F45" s="117"/>
      <c r="G45" s="118"/>
      <c r="H45" s="118"/>
      <c r="I45" s="119"/>
      <c r="J45" s="120">
        <f t="shared" ref="J45:BU45" si="297">SUM(J10:J43)</f>
        <v>147</v>
      </c>
      <c r="K45" s="120">
        <f t="shared" si="297"/>
        <v>375.5</v>
      </c>
      <c r="L45" s="120">
        <f t="shared" si="297"/>
        <v>0</v>
      </c>
      <c r="M45" s="120">
        <f t="shared" si="297"/>
        <v>228.5</v>
      </c>
      <c r="N45" s="120">
        <f t="shared" si="297"/>
        <v>207.5</v>
      </c>
      <c r="O45" s="120">
        <f t="shared" si="297"/>
        <v>168</v>
      </c>
      <c r="P45" s="120">
        <f t="shared" si="297"/>
        <v>39.5</v>
      </c>
      <c r="Q45" s="120">
        <f t="shared" si="297"/>
        <v>0</v>
      </c>
      <c r="R45" s="120">
        <f t="shared" si="297"/>
        <v>0</v>
      </c>
      <c r="S45" s="120">
        <f t="shared" si="297"/>
        <v>0</v>
      </c>
      <c r="T45" s="120">
        <f t="shared" si="297"/>
        <v>0</v>
      </c>
      <c r="U45" s="120">
        <f t="shared" si="297"/>
        <v>0</v>
      </c>
      <c r="V45" s="120">
        <f t="shared" si="297"/>
        <v>0</v>
      </c>
      <c r="W45" s="120">
        <f t="shared" si="297"/>
        <v>0</v>
      </c>
      <c r="X45" s="120">
        <f t="shared" si="297"/>
        <v>0</v>
      </c>
      <c r="Y45" s="120">
        <f t="shared" si="297"/>
        <v>0</v>
      </c>
      <c r="Z45" s="120">
        <f t="shared" si="297"/>
        <v>0</v>
      </c>
      <c r="AA45" s="120">
        <f t="shared" si="297"/>
        <v>0</v>
      </c>
      <c r="AB45" s="120">
        <f t="shared" si="297"/>
        <v>147</v>
      </c>
      <c r="AC45" s="120">
        <f t="shared" si="297"/>
        <v>382</v>
      </c>
      <c r="AD45" s="120">
        <f t="shared" si="297"/>
        <v>0</v>
      </c>
      <c r="AE45" s="120">
        <f t="shared" si="297"/>
        <v>235</v>
      </c>
      <c r="AF45" s="120">
        <f t="shared" si="297"/>
        <v>214</v>
      </c>
      <c r="AG45" s="120">
        <f t="shared" si="297"/>
        <v>168</v>
      </c>
      <c r="AH45" s="120">
        <f t="shared" si="297"/>
        <v>40</v>
      </c>
      <c r="AI45" s="120">
        <f t="shared" si="297"/>
        <v>6</v>
      </c>
      <c r="AJ45" s="120">
        <f t="shared" si="297"/>
        <v>0</v>
      </c>
      <c r="AK45" s="120">
        <f t="shared" si="297"/>
        <v>140</v>
      </c>
      <c r="AL45" s="120">
        <f t="shared" si="297"/>
        <v>370</v>
      </c>
      <c r="AM45" s="120">
        <f t="shared" si="297"/>
        <v>0</v>
      </c>
      <c r="AN45" s="120">
        <f t="shared" si="297"/>
        <v>230</v>
      </c>
      <c r="AO45" s="120">
        <f t="shared" si="297"/>
        <v>210</v>
      </c>
      <c r="AP45" s="120">
        <f t="shared" si="297"/>
        <v>160</v>
      </c>
      <c r="AQ45" s="120">
        <f t="shared" si="297"/>
        <v>40</v>
      </c>
      <c r="AR45" s="120">
        <f t="shared" si="297"/>
        <v>10</v>
      </c>
      <c r="AS45" s="120">
        <f t="shared" si="297"/>
        <v>0</v>
      </c>
      <c r="AT45" s="120">
        <f t="shared" si="297"/>
        <v>140</v>
      </c>
      <c r="AU45" s="120">
        <f t="shared" si="297"/>
        <v>365.5</v>
      </c>
      <c r="AV45" s="120">
        <f t="shared" si="297"/>
        <v>0</v>
      </c>
      <c r="AW45" s="120">
        <f t="shared" si="297"/>
        <v>225.5</v>
      </c>
      <c r="AX45" s="120">
        <f t="shared" si="297"/>
        <v>205.5</v>
      </c>
      <c r="AY45" s="120">
        <f t="shared" si="297"/>
        <v>160</v>
      </c>
      <c r="AZ45" s="120">
        <f t="shared" si="297"/>
        <v>38</v>
      </c>
      <c r="BA45" s="120">
        <f t="shared" si="297"/>
        <v>7.5</v>
      </c>
      <c r="BB45" s="120">
        <f t="shared" si="297"/>
        <v>0</v>
      </c>
      <c r="BC45" s="120">
        <f t="shared" si="297"/>
        <v>161</v>
      </c>
      <c r="BD45" s="120">
        <f t="shared" si="297"/>
        <v>426</v>
      </c>
      <c r="BE45" s="120">
        <f t="shared" si="297"/>
        <v>0</v>
      </c>
      <c r="BF45" s="120">
        <f t="shared" si="297"/>
        <v>265</v>
      </c>
      <c r="BG45" s="120">
        <f t="shared" si="297"/>
        <v>242</v>
      </c>
      <c r="BH45" s="120">
        <f t="shared" si="297"/>
        <v>184</v>
      </c>
      <c r="BI45" s="120">
        <f t="shared" si="297"/>
        <v>46</v>
      </c>
      <c r="BJ45" s="120">
        <f t="shared" si="297"/>
        <v>12</v>
      </c>
      <c r="BK45" s="120">
        <f t="shared" si="297"/>
        <v>0</v>
      </c>
      <c r="BL45" s="120">
        <f t="shared" si="297"/>
        <v>154</v>
      </c>
      <c r="BM45" s="120">
        <f t="shared" si="297"/>
        <v>404</v>
      </c>
      <c r="BN45" s="120">
        <f t="shared" si="297"/>
        <v>0</v>
      </c>
      <c r="BO45" s="120">
        <f t="shared" si="297"/>
        <v>250</v>
      </c>
      <c r="BP45" s="120">
        <f t="shared" si="297"/>
        <v>228</v>
      </c>
      <c r="BQ45" s="120">
        <f t="shared" si="297"/>
        <v>176</v>
      </c>
      <c r="BR45" s="120">
        <f t="shared" si="297"/>
        <v>42</v>
      </c>
      <c r="BS45" s="120">
        <f t="shared" si="297"/>
        <v>10</v>
      </c>
      <c r="BT45" s="120">
        <f t="shared" si="297"/>
        <v>0</v>
      </c>
      <c r="BU45" s="120">
        <f t="shared" si="297"/>
        <v>154</v>
      </c>
      <c r="BV45" s="120">
        <f t="shared" ref="BV45:EG45" si="298">SUM(BV10:BV43)</f>
        <v>395</v>
      </c>
      <c r="BW45" s="120">
        <f t="shared" si="298"/>
        <v>0</v>
      </c>
      <c r="BX45" s="120">
        <f t="shared" si="298"/>
        <v>241</v>
      </c>
      <c r="BY45" s="120">
        <f t="shared" si="298"/>
        <v>219</v>
      </c>
      <c r="BZ45" s="120">
        <f t="shared" si="298"/>
        <v>176</v>
      </c>
      <c r="CA45" s="120">
        <f t="shared" si="298"/>
        <v>42</v>
      </c>
      <c r="CB45" s="120">
        <f t="shared" si="298"/>
        <v>1</v>
      </c>
      <c r="CC45" s="120">
        <f t="shared" si="298"/>
        <v>0</v>
      </c>
      <c r="CD45" s="120">
        <f t="shared" si="298"/>
        <v>0</v>
      </c>
      <c r="CE45" s="120">
        <f t="shared" si="298"/>
        <v>0</v>
      </c>
      <c r="CF45" s="120">
        <f t="shared" si="298"/>
        <v>0</v>
      </c>
      <c r="CG45" s="120">
        <f t="shared" si="298"/>
        <v>0</v>
      </c>
      <c r="CH45" s="120">
        <f t="shared" si="298"/>
        <v>0</v>
      </c>
      <c r="CI45" s="120">
        <f t="shared" si="298"/>
        <v>0</v>
      </c>
      <c r="CJ45" s="120">
        <f t="shared" si="298"/>
        <v>0</v>
      </c>
      <c r="CK45" s="120">
        <f t="shared" si="298"/>
        <v>0</v>
      </c>
      <c r="CL45" s="120">
        <f t="shared" si="298"/>
        <v>0</v>
      </c>
      <c r="CM45" s="120">
        <f t="shared" si="298"/>
        <v>133</v>
      </c>
      <c r="CN45" s="120">
        <f t="shared" si="298"/>
        <v>347</v>
      </c>
      <c r="CO45" s="120">
        <f t="shared" si="298"/>
        <v>0</v>
      </c>
      <c r="CP45" s="120">
        <f t="shared" si="298"/>
        <v>214</v>
      </c>
      <c r="CQ45" s="120">
        <f t="shared" si="298"/>
        <v>195</v>
      </c>
      <c r="CR45" s="120">
        <f t="shared" si="298"/>
        <v>152</v>
      </c>
      <c r="CS45" s="120">
        <f t="shared" si="298"/>
        <v>38</v>
      </c>
      <c r="CT45" s="120">
        <f t="shared" si="298"/>
        <v>5</v>
      </c>
      <c r="CU45" s="120">
        <f t="shared" si="298"/>
        <v>0</v>
      </c>
      <c r="CV45" s="120">
        <f t="shared" si="298"/>
        <v>140</v>
      </c>
      <c r="CW45" s="120">
        <f t="shared" si="298"/>
        <v>369</v>
      </c>
      <c r="CX45" s="120">
        <f t="shared" si="298"/>
        <v>0</v>
      </c>
      <c r="CY45" s="120">
        <f t="shared" si="298"/>
        <v>229</v>
      </c>
      <c r="CZ45" s="120">
        <f t="shared" si="298"/>
        <v>209</v>
      </c>
      <c r="DA45" s="120">
        <f t="shared" si="298"/>
        <v>160</v>
      </c>
      <c r="DB45" s="120">
        <f t="shared" si="298"/>
        <v>40</v>
      </c>
      <c r="DC45" s="120">
        <f t="shared" si="298"/>
        <v>9</v>
      </c>
      <c r="DD45" s="120">
        <f t="shared" si="298"/>
        <v>0</v>
      </c>
      <c r="DE45" s="120">
        <f t="shared" si="298"/>
        <v>140</v>
      </c>
      <c r="DF45" s="120">
        <f t="shared" si="298"/>
        <v>368</v>
      </c>
      <c r="DG45" s="120">
        <f t="shared" si="298"/>
        <v>0</v>
      </c>
      <c r="DH45" s="120">
        <f t="shared" si="298"/>
        <v>228</v>
      </c>
      <c r="DI45" s="120">
        <f t="shared" si="298"/>
        <v>208</v>
      </c>
      <c r="DJ45" s="120">
        <f t="shared" si="298"/>
        <v>160</v>
      </c>
      <c r="DK45" s="120">
        <f t="shared" si="298"/>
        <v>38</v>
      </c>
      <c r="DL45" s="120">
        <f t="shared" si="298"/>
        <v>10</v>
      </c>
      <c r="DM45" s="120">
        <f t="shared" si="298"/>
        <v>0</v>
      </c>
      <c r="DN45" s="120">
        <f t="shared" si="298"/>
        <v>147</v>
      </c>
      <c r="DO45" s="120">
        <f t="shared" si="298"/>
        <v>383</v>
      </c>
      <c r="DP45" s="120">
        <f t="shared" si="298"/>
        <v>0</v>
      </c>
      <c r="DQ45" s="120">
        <f t="shared" si="298"/>
        <v>236</v>
      </c>
      <c r="DR45" s="120">
        <f t="shared" si="298"/>
        <v>215</v>
      </c>
      <c r="DS45" s="120">
        <f t="shared" si="298"/>
        <v>168</v>
      </c>
      <c r="DT45" s="120">
        <f t="shared" si="298"/>
        <v>40</v>
      </c>
      <c r="DU45" s="120">
        <f t="shared" si="298"/>
        <v>7</v>
      </c>
      <c r="DV45" s="120">
        <f t="shared" si="298"/>
        <v>0</v>
      </c>
      <c r="DW45" s="120">
        <f t="shared" si="298"/>
        <v>147</v>
      </c>
      <c r="DX45" s="120">
        <f t="shared" si="298"/>
        <v>385</v>
      </c>
      <c r="DY45" s="120">
        <f t="shared" si="298"/>
        <v>0</v>
      </c>
      <c r="DZ45" s="120">
        <f t="shared" si="298"/>
        <v>238</v>
      </c>
      <c r="EA45" s="120">
        <f t="shared" si="298"/>
        <v>217</v>
      </c>
      <c r="EB45" s="120">
        <f t="shared" si="298"/>
        <v>168</v>
      </c>
      <c r="EC45" s="120">
        <f t="shared" si="298"/>
        <v>40</v>
      </c>
      <c r="ED45" s="120">
        <f t="shared" si="298"/>
        <v>9</v>
      </c>
      <c r="EE45" s="120">
        <f t="shared" si="298"/>
        <v>0</v>
      </c>
      <c r="EF45" s="120">
        <f t="shared" si="298"/>
        <v>126</v>
      </c>
      <c r="EG45" s="120">
        <f t="shared" si="298"/>
        <v>320</v>
      </c>
      <c r="EH45" s="120">
        <f t="shared" ref="EH45:GS45" si="299">SUM(EH10:EH43)</f>
        <v>0</v>
      </c>
      <c r="EI45" s="120">
        <f t="shared" si="299"/>
        <v>194</v>
      </c>
      <c r="EJ45" s="120">
        <f t="shared" si="299"/>
        <v>176</v>
      </c>
      <c r="EK45" s="120">
        <f t="shared" si="299"/>
        <v>144</v>
      </c>
      <c r="EL45" s="120">
        <f t="shared" si="299"/>
        <v>32</v>
      </c>
      <c r="EM45" s="120">
        <f t="shared" si="299"/>
        <v>0</v>
      </c>
      <c r="EN45" s="120">
        <f t="shared" si="299"/>
        <v>0</v>
      </c>
      <c r="EO45" s="120">
        <f t="shared" si="299"/>
        <v>0</v>
      </c>
      <c r="EP45" s="120">
        <f t="shared" si="299"/>
        <v>0</v>
      </c>
      <c r="EQ45" s="120">
        <f t="shared" si="299"/>
        <v>0</v>
      </c>
      <c r="ER45" s="120">
        <f t="shared" si="299"/>
        <v>0</v>
      </c>
      <c r="ES45" s="120">
        <f t="shared" si="299"/>
        <v>0</v>
      </c>
      <c r="ET45" s="120">
        <f t="shared" si="299"/>
        <v>0</v>
      </c>
      <c r="EU45" s="120">
        <f t="shared" si="299"/>
        <v>0</v>
      </c>
      <c r="EV45" s="120">
        <f t="shared" si="299"/>
        <v>0</v>
      </c>
      <c r="EW45" s="120">
        <f t="shared" si="299"/>
        <v>0</v>
      </c>
      <c r="EX45" s="120">
        <f t="shared" si="299"/>
        <v>112</v>
      </c>
      <c r="EY45" s="120">
        <f t="shared" si="299"/>
        <v>291</v>
      </c>
      <c r="EZ45" s="120">
        <f t="shared" si="299"/>
        <v>0</v>
      </c>
      <c r="FA45" s="120">
        <f t="shared" si="299"/>
        <v>179</v>
      </c>
      <c r="FB45" s="120">
        <f t="shared" si="299"/>
        <v>163</v>
      </c>
      <c r="FC45" s="120">
        <f t="shared" si="299"/>
        <v>128</v>
      </c>
      <c r="FD45" s="120">
        <f t="shared" si="299"/>
        <v>32</v>
      </c>
      <c r="FE45" s="120">
        <f t="shared" si="299"/>
        <v>3</v>
      </c>
      <c r="FF45" s="120">
        <f t="shared" si="299"/>
        <v>0</v>
      </c>
      <c r="FG45" s="120">
        <f t="shared" si="299"/>
        <v>140</v>
      </c>
      <c r="FH45" s="120">
        <f t="shared" si="299"/>
        <v>365.5</v>
      </c>
      <c r="FI45" s="120">
        <f t="shared" si="299"/>
        <v>0</v>
      </c>
      <c r="FJ45" s="120">
        <f t="shared" si="299"/>
        <v>225.5</v>
      </c>
      <c r="FK45" s="120">
        <f t="shared" si="299"/>
        <v>205.5</v>
      </c>
      <c r="FL45" s="120">
        <f t="shared" si="299"/>
        <v>160</v>
      </c>
      <c r="FM45" s="120">
        <f t="shared" si="299"/>
        <v>39.5</v>
      </c>
      <c r="FN45" s="120">
        <f t="shared" si="299"/>
        <v>6</v>
      </c>
      <c r="FO45" s="120">
        <f t="shared" si="299"/>
        <v>0</v>
      </c>
      <c r="FP45" s="120">
        <f t="shared" si="299"/>
        <v>168.5</v>
      </c>
      <c r="FQ45" s="120">
        <f t="shared" si="299"/>
        <v>436.5</v>
      </c>
      <c r="FR45" s="120">
        <f t="shared" si="299"/>
        <v>0</v>
      </c>
      <c r="FS45" s="120">
        <f t="shared" si="299"/>
        <v>268</v>
      </c>
      <c r="FT45" s="120">
        <f t="shared" si="299"/>
        <v>244</v>
      </c>
      <c r="FU45" s="120">
        <f t="shared" si="299"/>
        <v>192</v>
      </c>
      <c r="FV45" s="120">
        <f t="shared" si="299"/>
        <v>43.5</v>
      </c>
      <c r="FW45" s="120">
        <f t="shared" si="299"/>
        <v>8.5</v>
      </c>
      <c r="FX45" s="120">
        <f t="shared" si="299"/>
        <v>0</v>
      </c>
      <c r="FY45" s="120">
        <f t="shared" si="299"/>
        <v>168</v>
      </c>
      <c r="FZ45" s="120">
        <f t="shared" si="299"/>
        <v>436</v>
      </c>
      <c r="GA45" s="120">
        <f t="shared" si="299"/>
        <v>0</v>
      </c>
      <c r="GB45" s="120">
        <f t="shared" si="299"/>
        <v>268</v>
      </c>
      <c r="GC45" s="120">
        <f t="shared" si="299"/>
        <v>244</v>
      </c>
      <c r="GD45" s="120">
        <f t="shared" si="299"/>
        <v>192</v>
      </c>
      <c r="GE45" s="120">
        <f t="shared" si="299"/>
        <v>46</v>
      </c>
      <c r="GF45" s="120">
        <f t="shared" si="299"/>
        <v>6</v>
      </c>
      <c r="GG45" s="120">
        <f t="shared" si="299"/>
        <v>0</v>
      </c>
      <c r="GH45" s="120">
        <f t="shared" si="299"/>
        <v>175</v>
      </c>
      <c r="GI45" s="120">
        <f t="shared" si="299"/>
        <v>457.5</v>
      </c>
      <c r="GJ45" s="120">
        <f t="shared" si="299"/>
        <v>0</v>
      </c>
      <c r="GK45" s="120">
        <f t="shared" si="299"/>
        <v>282.5</v>
      </c>
      <c r="GL45" s="120">
        <f t="shared" si="299"/>
        <v>257.5</v>
      </c>
      <c r="GM45" s="120">
        <f t="shared" si="299"/>
        <v>200</v>
      </c>
      <c r="GN45" s="120">
        <f t="shared" si="299"/>
        <v>48</v>
      </c>
      <c r="GO45" s="120">
        <f t="shared" si="299"/>
        <v>9.5</v>
      </c>
      <c r="GP45" s="120">
        <f t="shared" si="299"/>
        <v>0</v>
      </c>
      <c r="GQ45" s="120">
        <f t="shared" si="299"/>
        <v>177</v>
      </c>
      <c r="GR45" s="120">
        <f t="shared" si="299"/>
        <v>446</v>
      </c>
      <c r="GS45" s="120">
        <f t="shared" si="299"/>
        <v>0</v>
      </c>
      <c r="GT45" s="120">
        <f t="shared" ref="GT45:JE45" si="300">SUM(GT10:GT43)</f>
        <v>269</v>
      </c>
      <c r="GU45" s="120">
        <f t="shared" si="300"/>
        <v>244</v>
      </c>
      <c r="GV45" s="120">
        <f t="shared" si="300"/>
        <v>200</v>
      </c>
      <c r="GW45" s="120">
        <f t="shared" si="300"/>
        <v>44</v>
      </c>
      <c r="GX45" s="120">
        <f t="shared" si="300"/>
        <v>0</v>
      </c>
      <c r="GY45" s="120">
        <f t="shared" si="300"/>
        <v>0</v>
      </c>
      <c r="GZ45" s="120">
        <f t="shared" si="300"/>
        <v>0</v>
      </c>
      <c r="HA45" s="120">
        <f t="shared" si="300"/>
        <v>0</v>
      </c>
      <c r="HB45" s="120">
        <f t="shared" si="300"/>
        <v>0</v>
      </c>
      <c r="HC45" s="120">
        <f t="shared" si="300"/>
        <v>0</v>
      </c>
      <c r="HD45" s="120">
        <f t="shared" si="300"/>
        <v>0</v>
      </c>
      <c r="HE45" s="120">
        <f t="shared" si="300"/>
        <v>0</v>
      </c>
      <c r="HF45" s="120">
        <f t="shared" si="300"/>
        <v>0</v>
      </c>
      <c r="HG45" s="120">
        <f t="shared" si="300"/>
        <v>0</v>
      </c>
      <c r="HH45" s="120">
        <f t="shared" si="300"/>
        <v>0</v>
      </c>
      <c r="HI45" s="120">
        <f t="shared" si="300"/>
        <v>154</v>
      </c>
      <c r="HJ45" s="120">
        <f t="shared" si="300"/>
        <v>404</v>
      </c>
      <c r="HK45" s="120">
        <f t="shared" si="300"/>
        <v>0</v>
      </c>
      <c r="HL45" s="120">
        <f t="shared" si="300"/>
        <v>250</v>
      </c>
      <c r="HM45" s="120">
        <f t="shared" si="300"/>
        <v>228</v>
      </c>
      <c r="HN45" s="120">
        <f t="shared" si="300"/>
        <v>176</v>
      </c>
      <c r="HO45" s="120">
        <f t="shared" si="300"/>
        <v>44</v>
      </c>
      <c r="HP45" s="120">
        <f t="shared" si="300"/>
        <v>8</v>
      </c>
      <c r="HQ45" s="120">
        <f t="shared" si="300"/>
        <v>0</v>
      </c>
      <c r="HR45" s="120">
        <f t="shared" si="300"/>
        <v>154</v>
      </c>
      <c r="HS45" s="120">
        <f t="shared" si="300"/>
        <v>404</v>
      </c>
      <c r="HT45" s="120">
        <f t="shared" si="300"/>
        <v>0</v>
      </c>
      <c r="HU45" s="120">
        <f t="shared" si="300"/>
        <v>250</v>
      </c>
      <c r="HV45" s="120">
        <f t="shared" si="300"/>
        <v>228</v>
      </c>
      <c r="HW45" s="120">
        <f t="shared" si="300"/>
        <v>176</v>
      </c>
      <c r="HX45" s="120">
        <f t="shared" si="300"/>
        <v>44</v>
      </c>
      <c r="HY45" s="120">
        <f t="shared" si="300"/>
        <v>8</v>
      </c>
      <c r="HZ45" s="120">
        <f t="shared" si="300"/>
        <v>0</v>
      </c>
      <c r="IA45" s="120">
        <f t="shared" si="300"/>
        <v>161</v>
      </c>
      <c r="IB45" s="120">
        <f t="shared" si="300"/>
        <v>417</v>
      </c>
      <c r="IC45" s="120">
        <f t="shared" si="300"/>
        <v>0</v>
      </c>
      <c r="ID45" s="120">
        <f t="shared" si="300"/>
        <v>256</v>
      </c>
      <c r="IE45" s="120">
        <f t="shared" si="300"/>
        <v>233</v>
      </c>
      <c r="IF45" s="120">
        <f t="shared" si="300"/>
        <v>182</v>
      </c>
      <c r="IG45" s="120">
        <f t="shared" si="300"/>
        <v>43</v>
      </c>
      <c r="IH45" s="120">
        <f t="shared" si="300"/>
        <v>8</v>
      </c>
      <c r="II45" s="120">
        <f t="shared" si="300"/>
        <v>0</v>
      </c>
      <c r="IJ45" s="120">
        <f t="shared" si="300"/>
        <v>168</v>
      </c>
      <c r="IK45" s="120">
        <f t="shared" si="300"/>
        <v>435</v>
      </c>
      <c r="IL45" s="120">
        <f t="shared" si="300"/>
        <v>0</v>
      </c>
      <c r="IM45" s="120">
        <f t="shared" si="300"/>
        <v>267</v>
      </c>
      <c r="IN45" s="120">
        <f t="shared" si="300"/>
        <v>243</v>
      </c>
      <c r="IO45" s="120">
        <f t="shared" si="300"/>
        <v>189</v>
      </c>
      <c r="IP45" s="120">
        <f t="shared" si="300"/>
        <v>45</v>
      </c>
      <c r="IQ45" s="120">
        <f t="shared" si="300"/>
        <v>9</v>
      </c>
      <c r="IR45" s="120">
        <f t="shared" si="300"/>
        <v>0</v>
      </c>
      <c r="IS45" s="120">
        <f t="shared" si="300"/>
        <v>168</v>
      </c>
      <c r="IT45" s="120">
        <f t="shared" si="300"/>
        <v>437</v>
      </c>
      <c r="IU45" s="120">
        <f t="shared" si="300"/>
        <v>0</v>
      </c>
      <c r="IV45" s="120">
        <f t="shared" si="300"/>
        <v>269</v>
      </c>
      <c r="IW45" s="120">
        <f t="shared" si="300"/>
        <v>245</v>
      </c>
      <c r="IX45" s="120">
        <f t="shared" si="300"/>
        <v>192</v>
      </c>
      <c r="IY45" s="120">
        <f t="shared" si="300"/>
        <v>45</v>
      </c>
      <c r="IZ45" s="120">
        <f t="shared" si="300"/>
        <v>8</v>
      </c>
      <c r="JA45" s="120">
        <f t="shared" si="300"/>
        <v>0</v>
      </c>
      <c r="JB45" s="120">
        <f t="shared" si="300"/>
        <v>175</v>
      </c>
      <c r="JC45" s="120">
        <f t="shared" si="300"/>
        <v>451</v>
      </c>
      <c r="JD45" s="120">
        <f t="shared" si="300"/>
        <v>0</v>
      </c>
      <c r="JE45" s="120">
        <f t="shared" si="300"/>
        <v>276</v>
      </c>
      <c r="JF45" s="120">
        <f t="shared" ref="JF45:LQ45" si="301">SUM(JF10:JF43)</f>
        <v>251</v>
      </c>
      <c r="JG45" s="120">
        <f t="shared" si="301"/>
        <v>200</v>
      </c>
      <c r="JH45" s="120">
        <f t="shared" si="301"/>
        <v>48</v>
      </c>
      <c r="JI45" s="120">
        <f t="shared" si="301"/>
        <v>3</v>
      </c>
      <c r="JJ45" s="120">
        <f t="shared" si="301"/>
        <v>0</v>
      </c>
      <c r="JK45" s="120">
        <f t="shared" si="301"/>
        <v>0</v>
      </c>
      <c r="JL45" s="120">
        <f t="shared" si="301"/>
        <v>0</v>
      </c>
      <c r="JM45" s="120">
        <f t="shared" si="301"/>
        <v>0</v>
      </c>
      <c r="JN45" s="120">
        <f t="shared" si="301"/>
        <v>0</v>
      </c>
      <c r="JO45" s="120">
        <f t="shared" si="301"/>
        <v>0</v>
      </c>
      <c r="JP45" s="120">
        <f t="shared" si="301"/>
        <v>0</v>
      </c>
      <c r="JQ45" s="120">
        <f t="shared" si="301"/>
        <v>0</v>
      </c>
      <c r="JR45" s="120">
        <f t="shared" si="301"/>
        <v>0</v>
      </c>
      <c r="JS45" s="120">
        <f t="shared" si="301"/>
        <v>0</v>
      </c>
      <c r="JT45" s="120">
        <f t="shared" si="301"/>
        <v>168</v>
      </c>
      <c r="JU45" s="120">
        <f t="shared" si="301"/>
        <v>443</v>
      </c>
      <c r="JV45" s="120">
        <f t="shared" si="301"/>
        <v>0</v>
      </c>
      <c r="JW45" s="120">
        <f t="shared" si="301"/>
        <v>275</v>
      </c>
      <c r="JX45" s="120">
        <f t="shared" si="301"/>
        <v>251</v>
      </c>
      <c r="JY45" s="120">
        <f t="shared" si="301"/>
        <v>192</v>
      </c>
      <c r="JZ45" s="120">
        <f t="shared" si="301"/>
        <v>48</v>
      </c>
      <c r="KA45" s="120">
        <f t="shared" si="301"/>
        <v>11</v>
      </c>
      <c r="KB45" s="120">
        <f t="shared" si="301"/>
        <v>0</v>
      </c>
      <c r="KC45" s="120">
        <f t="shared" si="301"/>
        <v>175</v>
      </c>
      <c r="KD45" s="120">
        <f t="shared" si="301"/>
        <v>400</v>
      </c>
      <c r="KE45" s="120">
        <f t="shared" si="301"/>
        <v>0</v>
      </c>
      <c r="KF45" s="120">
        <f t="shared" si="301"/>
        <v>225</v>
      </c>
      <c r="KG45" s="120">
        <f t="shared" si="301"/>
        <v>200</v>
      </c>
      <c r="KH45" s="120">
        <f t="shared" si="301"/>
        <v>200</v>
      </c>
      <c r="KI45" s="120">
        <f t="shared" si="301"/>
        <v>0</v>
      </c>
      <c r="KJ45" s="120">
        <f t="shared" si="301"/>
        <v>0</v>
      </c>
      <c r="KK45" s="120">
        <f t="shared" si="301"/>
        <v>0</v>
      </c>
      <c r="KL45" s="120">
        <f t="shared" si="301"/>
        <v>175</v>
      </c>
      <c r="KM45" s="120">
        <f t="shared" si="301"/>
        <v>400</v>
      </c>
      <c r="KN45" s="120">
        <f t="shared" si="301"/>
        <v>0</v>
      </c>
      <c r="KO45" s="120">
        <f t="shared" si="301"/>
        <v>225</v>
      </c>
      <c r="KP45" s="120">
        <f t="shared" si="301"/>
        <v>200</v>
      </c>
      <c r="KQ45" s="120">
        <f t="shared" si="301"/>
        <v>200</v>
      </c>
      <c r="KR45" s="120">
        <f t="shared" si="301"/>
        <v>0</v>
      </c>
      <c r="KS45" s="120">
        <f t="shared" si="301"/>
        <v>0</v>
      </c>
      <c r="KT45" s="120">
        <f t="shared" si="301"/>
        <v>0</v>
      </c>
      <c r="KU45" s="120">
        <f t="shared" si="301"/>
        <v>175</v>
      </c>
      <c r="KV45" s="120">
        <f t="shared" si="301"/>
        <v>400</v>
      </c>
      <c r="KW45" s="120">
        <f t="shared" si="301"/>
        <v>0</v>
      </c>
      <c r="KX45" s="120">
        <f t="shared" si="301"/>
        <v>225</v>
      </c>
      <c r="KY45" s="120">
        <f t="shared" si="301"/>
        <v>200</v>
      </c>
      <c r="KZ45" s="120">
        <f t="shared" si="301"/>
        <v>200</v>
      </c>
      <c r="LA45" s="120">
        <f t="shared" si="301"/>
        <v>0</v>
      </c>
      <c r="LB45" s="120">
        <f t="shared" si="301"/>
        <v>0</v>
      </c>
      <c r="LC45" s="120">
        <f t="shared" si="301"/>
        <v>0</v>
      </c>
      <c r="LD45" s="120">
        <f t="shared" si="301"/>
        <v>175</v>
      </c>
      <c r="LE45" s="120">
        <f t="shared" si="301"/>
        <v>400</v>
      </c>
      <c r="LF45" s="120">
        <f t="shared" si="301"/>
        <v>0</v>
      </c>
      <c r="LG45" s="120">
        <f t="shared" si="301"/>
        <v>225</v>
      </c>
      <c r="LH45" s="120">
        <f t="shared" si="301"/>
        <v>200</v>
      </c>
      <c r="LI45" s="120">
        <f t="shared" si="301"/>
        <v>200</v>
      </c>
      <c r="LJ45" s="120">
        <f t="shared" si="301"/>
        <v>0</v>
      </c>
      <c r="LK45" s="120">
        <f t="shared" si="301"/>
        <v>0</v>
      </c>
      <c r="LL45" s="120">
        <f t="shared" si="301"/>
        <v>0</v>
      </c>
      <c r="LM45" s="120">
        <f t="shared" si="301"/>
        <v>175</v>
      </c>
      <c r="LN45" s="120">
        <f t="shared" si="301"/>
        <v>400</v>
      </c>
      <c r="LO45" s="120">
        <f t="shared" si="301"/>
        <v>0</v>
      </c>
      <c r="LP45" s="120">
        <f t="shared" si="301"/>
        <v>225</v>
      </c>
      <c r="LQ45" s="120">
        <f t="shared" si="301"/>
        <v>200</v>
      </c>
      <c r="LR45" s="120">
        <f t="shared" ref="LR45:OC45" si="302">SUM(LR10:LR43)</f>
        <v>200</v>
      </c>
      <c r="LS45" s="120">
        <f t="shared" si="302"/>
        <v>0</v>
      </c>
      <c r="LT45" s="120">
        <f t="shared" si="302"/>
        <v>0</v>
      </c>
      <c r="LU45" s="120">
        <f t="shared" si="302"/>
        <v>0</v>
      </c>
      <c r="LV45" s="120">
        <f t="shared" si="302"/>
        <v>175</v>
      </c>
      <c r="LW45" s="120">
        <f t="shared" si="302"/>
        <v>400</v>
      </c>
      <c r="LX45" s="120">
        <f t="shared" si="302"/>
        <v>0</v>
      </c>
      <c r="LY45" s="120">
        <f t="shared" si="302"/>
        <v>225</v>
      </c>
      <c r="LZ45" s="120">
        <f t="shared" si="302"/>
        <v>200</v>
      </c>
      <c r="MA45" s="120">
        <f t="shared" si="302"/>
        <v>200</v>
      </c>
      <c r="MB45" s="120">
        <f t="shared" si="302"/>
        <v>0</v>
      </c>
      <c r="MC45" s="120">
        <f t="shared" si="302"/>
        <v>0</v>
      </c>
      <c r="MD45" s="120">
        <f t="shared" si="302"/>
        <v>0</v>
      </c>
      <c r="ME45" s="120">
        <f t="shared" si="302"/>
        <v>175</v>
      </c>
      <c r="MF45" s="120">
        <f t="shared" si="302"/>
        <v>400</v>
      </c>
      <c r="MG45" s="120">
        <f t="shared" si="302"/>
        <v>0</v>
      </c>
      <c r="MH45" s="120">
        <f t="shared" si="302"/>
        <v>225</v>
      </c>
      <c r="MI45" s="120">
        <f t="shared" si="302"/>
        <v>200</v>
      </c>
      <c r="MJ45" s="120">
        <f t="shared" si="302"/>
        <v>200</v>
      </c>
      <c r="MK45" s="120">
        <f t="shared" si="302"/>
        <v>0</v>
      </c>
      <c r="ML45" s="120">
        <f t="shared" si="302"/>
        <v>0</v>
      </c>
      <c r="MM45" s="120">
        <f t="shared" si="302"/>
        <v>0</v>
      </c>
      <c r="MN45" s="120">
        <f t="shared" si="302"/>
        <v>175</v>
      </c>
      <c r="MO45" s="120">
        <f t="shared" si="302"/>
        <v>400</v>
      </c>
      <c r="MP45" s="120">
        <f t="shared" si="302"/>
        <v>0</v>
      </c>
      <c r="MQ45" s="120">
        <f t="shared" si="302"/>
        <v>225</v>
      </c>
      <c r="MR45" s="120">
        <f t="shared" si="302"/>
        <v>200</v>
      </c>
      <c r="MS45" s="120">
        <f t="shared" si="302"/>
        <v>200</v>
      </c>
      <c r="MT45" s="120">
        <f t="shared" si="302"/>
        <v>0</v>
      </c>
      <c r="MU45" s="120">
        <f t="shared" si="302"/>
        <v>0</v>
      </c>
      <c r="MV45" s="120">
        <f t="shared" si="302"/>
        <v>0</v>
      </c>
      <c r="MW45" s="120">
        <f t="shared" si="302"/>
        <v>175</v>
      </c>
      <c r="MX45" s="120">
        <f t="shared" si="302"/>
        <v>400</v>
      </c>
      <c r="MY45" s="120">
        <f t="shared" si="302"/>
        <v>0</v>
      </c>
      <c r="MZ45" s="120">
        <f t="shared" si="302"/>
        <v>225</v>
      </c>
      <c r="NA45" s="120">
        <f t="shared" si="302"/>
        <v>200</v>
      </c>
      <c r="NB45" s="120">
        <f t="shared" si="302"/>
        <v>200</v>
      </c>
      <c r="NC45" s="120">
        <f t="shared" si="302"/>
        <v>0</v>
      </c>
      <c r="ND45" s="120">
        <f t="shared" si="302"/>
        <v>0</v>
      </c>
      <c r="NE45" s="120">
        <f t="shared" si="302"/>
        <v>0</v>
      </c>
      <c r="NF45" s="120">
        <f t="shared" si="302"/>
        <v>175</v>
      </c>
      <c r="NG45" s="120">
        <f t="shared" si="302"/>
        <v>400</v>
      </c>
      <c r="NH45" s="120">
        <f t="shared" si="302"/>
        <v>0</v>
      </c>
      <c r="NI45" s="120">
        <f t="shared" si="302"/>
        <v>225</v>
      </c>
      <c r="NJ45" s="120">
        <f t="shared" si="302"/>
        <v>200</v>
      </c>
      <c r="NK45" s="120">
        <f t="shared" si="302"/>
        <v>200</v>
      </c>
      <c r="NL45" s="120">
        <f t="shared" si="302"/>
        <v>0</v>
      </c>
      <c r="NM45" s="120">
        <f t="shared" si="302"/>
        <v>0</v>
      </c>
      <c r="NN45" s="120">
        <f t="shared" si="302"/>
        <v>0</v>
      </c>
      <c r="NO45" s="120">
        <f t="shared" si="302"/>
        <v>175</v>
      </c>
      <c r="NP45" s="120">
        <f t="shared" si="302"/>
        <v>400</v>
      </c>
      <c r="NQ45" s="120">
        <f t="shared" si="302"/>
        <v>0</v>
      </c>
      <c r="NR45" s="120">
        <f t="shared" si="302"/>
        <v>225</v>
      </c>
      <c r="NS45" s="120">
        <f t="shared" si="302"/>
        <v>200</v>
      </c>
      <c r="NT45" s="120">
        <f t="shared" si="302"/>
        <v>200</v>
      </c>
      <c r="NU45" s="120">
        <f t="shared" si="302"/>
        <v>0</v>
      </c>
      <c r="NV45" s="120">
        <f t="shared" si="302"/>
        <v>0</v>
      </c>
      <c r="NW45" s="120">
        <f t="shared" si="302"/>
        <v>0</v>
      </c>
      <c r="NX45" s="120">
        <f t="shared" si="302"/>
        <v>175</v>
      </c>
      <c r="NY45" s="120">
        <f t="shared" si="302"/>
        <v>400</v>
      </c>
      <c r="NZ45" s="120">
        <f t="shared" si="302"/>
        <v>0</v>
      </c>
      <c r="OA45" s="120">
        <f t="shared" si="302"/>
        <v>225</v>
      </c>
      <c r="OB45" s="120">
        <f t="shared" si="302"/>
        <v>200</v>
      </c>
      <c r="OC45" s="120">
        <f t="shared" si="302"/>
        <v>200</v>
      </c>
      <c r="OD45" s="120">
        <f t="shared" ref="OD45:PP45" si="303">SUM(OD10:OD43)</f>
        <v>0</v>
      </c>
      <c r="OE45" s="120">
        <f t="shared" si="303"/>
        <v>0</v>
      </c>
      <c r="OF45" s="120">
        <f t="shared" si="303"/>
        <v>0</v>
      </c>
      <c r="OG45" s="120">
        <f t="shared" si="303"/>
        <v>0</v>
      </c>
      <c r="OH45" s="120">
        <f t="shared" si="303"/>
        <v>0</v>
      </c>
      <c r="OI45" s="120">
        <f t="shared" si="303"/>
        <v>0</v>
      </c>
      <c r="OJ45" s="120">
        <f t="shared" si="303"/>
        <v>0</v>
      </c>
      <c r="OK45" s="120">
        <f t="shared" si="303"/>
        <v>0</v>
      </c>
      <c r="OL45" s="120">
        <f t="shared" si="303"/>
        <v>0</v>
      </c>
      <c r="OM45" s="120">
        <f t="shared" si="303"/>
        <v>0</v>
      </c>
      <c r="ON45" s="120">
        <f t="shared" si="303"/>
        <v>0</v>
      </c>
      <c r="OO45" s="120">
        <f t="shared" si="303"/>
        <v>0</v>
      </c>
      <c r="OP45" s="120">
        <f t="shared" si="303"/>
        <v>175</v>
      </c>
      <c r="OQ45" s="120">
        <f t="shared" si="303"/>
        <v>400</v>
      </c>
      <c r="OR45" s="120">
        <f t="shared" si="303"/>
        <v>0</v>
      </c>
      <c r="OS45" s="120">
        <f t="shared" si="303"/>
        <v>225</v>
      </c>
      <c r="OT45" s="120">
        <f t="shared" si="303"/>
        <v>200</v>
      </c>
      <c r="OU45" s="120">
        <f t="shared" si="303"/>
        <v>200</v>
      </c>
      <c r="OV45" s="120">
        <f t="shared" si="303"/>
        <v>0</v>
      </c>
      <c r="OW45" s="120">
        <f t="shared" si="303"/>
        <v>0</v>
      </c>
      <c r="OX45" s="120">
        <f t="shared" si="303"/>
        <v>0</v>
      </c>
      <c r="OY45" s="120">
        <f t="shared" si="303"/>
        <v>0</v>
      </c>
      <c r="OZ45" s="120">
        <f t="shared" si="303"/>
        <v>0</v>
      </c>
      <c r="PA45" s="120">
        <f t="shared" si="303"/>
        <v>0</v>
      </c>
      <c r="PB45" s="120">
        <f t="shared" si="303"/>
        <v>0</v>
      </c>
      <c r="PC45" s="120">
        <f t="shared" si="303"/>
        <v>0</v>
      </c>
      <c r="PD45" s="120">
        <f t="shared" si="303"/>
        <v>0</v>
      </c>
      <c r="PE45" s="120">
        <f t="shared" si="303"/>
        <v>0</v>
      </c>
      <c r="PF45" s="120">
        <f t="shared" si="303"/>
        <v>0</v>
      </c>
      <c r="PG45" s="120">
        <f t="shared" si="303"/>
        <v>0</v>
      </c>
      <c r="PH45" s="120">
        <f t="shared" si="303"/>
        <v>175</v>
      </c>
      <c r="PI45" s="120">
        <f t="shared" si="303"/>
        <v>400</v>
      </c>
      <c r="PJ45" s="120">
        <f t="shared" si="303"/>
        <v>0</v>
      </c>
      <c r="PK45" s="120">
        <f t="shared" si="303"/>
        <v>225</v>
      </c>
      <c r="PL45" s="120">
        <f t="shared" si="303"/>
        <v>200</v>
      </c>
      <c r="PM45" s="120">
        <f t="shared" si="303"/>
        <v>200</v>
      </c>
      <c r="PN45" s="120">
        <f t="shared" si="303"/>
        <v>0</v>
      </c>
      <c r="PO45" s="120">
        <f t="shared" si="303"/>
        <v>0</v>
      </c>
      <c r="PP45" s="120">
        <f t="shared" si="303"/>
        <v>0</v>
      </c>
      <c r="PQ45" s="120"/>
      <c r="PR45" s="121">
        <f>SUM(PR10:PR43)</f>
        <v>632</v>
      </c>
      <c r="PS45" s="121">
        <f>SUM(PS10:PS43)</f>
        <v>75</v>
      </c>
      <c r="PT45" s="121"/>
      <c r="PU45" s="121">
        <f>SUM(PU10:PU43)</f>
        <v>732</v>
      </c>
      <c r="PV45" s="121">
        <f>SUM(PV10:PV43)</f>
        <v>0</v>
      </c>
      <c r="PW45" s="121"/>
      <c r="PX45" s="121">
        <f>SUM(PX10:PX43)</f>
        <v>0</v>
      </c>
      <c r="PY45" s="121"/>
      <c r="PZ45" s="121"/>
      <c r="QA45" s="121"/>
      <c r="QB45" s="121"/>
      <c r="QC45" s="121"/>
      <c r="QD45" s="121"/>
      <c r="QE45" s="121"/>
      <c r="QF45" s="121"/>
      <c r="QG45" s="121"/>
      <c r="QH45" s="121"/>
      <c r="QI45" s="121">
        <f t="shared" ref="QI45:QQ45" si="304">SUM(QI10:QI43)</f>
        <v>0</v>
      </c>
      <c r="QJ45" s="121">
        <f t="shared" si="304"/>
        <v>0</v>
      </c>
      <c r="QK45" s="121">
        <f t="shared" si="304"/>
        <v>107</v>
      </c>
      <c r="QL45" s="121">
        <f t="shared" si="304"/>
        <v>487868</v>
      </c>
      <c r="QM45" s="121">
        <f t="shared" si="304"/>
        <v>487937</v>
      </c>
      <c r="QN45" s="121">
        <f t="shared" si="304"/>
        <v>43</v>
      </c>
      <c r="QO45" s="121">
        <f t="shared" si="304"/>
        <v>0</v>
      </c>
      <c r="QP45" s="121">
        <f t="shared" si="304"/>
        <v>0</v>
      </c>
      <c r="QQ45" s="121">
        <f t="shared" si="304"/>
        <v>882</v>
      </c>
      <c r="QR45" s="121"/>
      <c r="QS45" s="121">
        <f>SUM(QS10:QS43)</f>
        <v>1085.5</v>
      </c>
      <c r="QT45" s="121">
        <f>SUM(QT10:QT43)</f>
        <v>174.5</v>
      </c>
      <c r="QU45" s="121">
        <f>SUM(QU10:QU43)</f>
        <v>0</v>
      </c>
      <c r="QV45" s="121">
        <f>SUM(QV10:QV43)</f>
        <v>0</v>
      </c>
      <c r="QW45" s="121">
        <f>SUM(QW10:QW43)</f>
        <v>0</v>
      </c>
    </row>
    <row r="46" spans="1:475">
      <c r="G46" s="122"/>
      <c r="H46" s="122"/>
      <c r="AA46" s="8">
        <v>0</v>
      </c>
      <c r="BB46" s="8">
        <v>0</v>
      </c>
      <c r="CL46" s="8">
        <v>0</v>
      </c>
      <c r="QQ46" s="110"/>
      <c r="QR46" s="110"/>
      <c r="QV46" s="68"/>
    </row>
    <row r="47" spans="1:475">
      <c r="E47" s="123"/>
      <c r="F47" s="124"/>
      <c r="G47" s="122"/>
      <c r="H47" s="122"/>
    </row>
    <row r="48" spans="1:475">
      <c r="E48" s="125" t="s">
        <v>116</v>
      </c>
      <c r="G48" s="122"/>
      <c r="H48" s="122"/>
    </row>
    <row r="49" spans="5:5">
      <c r="E49" s="125" t="s">
        <v>117</v>
      </c>
    </row>
    <row r="50" spans="5:5">
      <c r="E50" s="125" t="s">
        <v>118</v>
      </c>
    </row>
    <row r="51" spans="5:5">
      <c r="E51" s="125" t="s">
        <v>119</v>
      </c>
    </row>
    <row r="52" spans="5:5">
      <c r="E52" s="125" t="s">
        <v>120</v>
      </c>
    </row>
    <row r="53" spans="5:5">
      <c r="E53" s="125" t="s">
        <v>121</v>
      </c>
    </row>
    <row r="54" spans="5:5">
      <c r="E54" s="125" t="s">
        <v>122</v>
      </c>
    </row>
    <row r="55" spans="5:5">
      <c r="E55" s="125" t="s">
        <v>123</v>
      </c>
    </row>
    <row r="56" spans="5:5">
      <c r="E56" s="125" t="s">
        <v>124</v>
      </c>
    </row>
  </sheetData>
  <autoFilter ref="A9:QW43" xr:uid="{00000000-0009-0000-0000-000000000000}">
    <filterColumn colId="452">
      <filters>
        <filter val="1"/>
        <filter val="11"/>
        <filter val="2"/>
        <filter val="27"/>
        <filter val="30"/>
      </filters>
    </filterColumn>
  </autoFilter>
  <mergeCells count="72">
    <mergeCell ref="QY7:QY8"/>
    <mergeCell ref="QN7:QP7"/>
    <mergeCell ref="QQ7:QQ8"/>
    <mergeCell ref="QR7:QR8"/>
    <mergeCell ref="QS7:QU7"/>
    <mergeCell ref="QV7:QX7"/>
    <mergeCell ref="PY7:QA7"/>
    <mergeCell ref="QB7:QD7"/>
    <mergeCell ref="QE7:QG7"/>
    <mergeCell ref="QH7:QJ7"/>
    <mergeCell ref="QK7:QM7"/>
    <mergeCell ref="PR7:PR8"/>
    <mergeCell ref="PS7:PS8"/>
    <mergeCell ref="PT7:PT8"/>
    <mergeCell ref="PU7:PU8"/>
    <mergeCell ref="PV7:PX7"/>
    <mergeCell ref="NX7:OF7"/>
    <mergeCell ref="OG7:OO7"/>
    <mergeCell ref="OP7:OX7"/>
    <mergeCell ref="OY7:PG7"/>
    <mergeCell ref="PH7:PP7"/>
    <mergeCell ref="ME7:MM7"/>
    <mergeCell ref="MN7:MV7"/>
    <mergeCell ref="MW7:NE7"/>
    <mergeCell ref="NF7:NN7"/>
    <mergeCell ref="NO7:NW7"/>
    <mergeCell ref="KL7:KT7"/>
    <mergeCell ref="KU7:LC7"/>
    <mergeCell ref="LD7:LL7"/>
    <mergeCell ref="LM7:LU7"/>
    <mergeCell ref="LV7:MD7"/>
    <mergeCell ref="IS7:JA7"/>
    <mergeCell ref="JB7:JJ7"/>
    <mergeCell ref="JK7:JS7"/>
    <mergeCell ref="JT7:KB7"/>
    <mergeCell ref="KC7:KK7"/>
    <mergeCell ref="GZ7:HH7"/>
    <mergeCell ref="HI7:HQ7"/>
    <mergeCell ref="HR7:HZ7"/>
    <mergeCell ref="IA7:II7"/>
    <mergeCell ref="IJ7:IR7"/>
    <mergeCell ref="FG7:FO7"/>
    <mergeCell ref="FP7:FX7"/>
    <mergeCell ref="FY7:GG7"/>
    <mergeCell ref="GH7:GP7"/>
    <mergeCell ref="GQ7:GY7"/>
    <mergeCell ref="DN7:DV7"/>
    <mergeCell ref="DW7:EE7"/>
    <mergeCell ref="EF7:EN7"/>
    <mergeCell ref="EO7:EW7"/>
    <mergeCell ref="EX7:FF7"/>
    <mergeCell ref="BU7:CC7"/>
    <mergeCell ref="CD7:CL7"/>
    <mergeCell ref="CM7:CU7"/>
    <mergeCell ref="CV7:DD7"/>
    <mergeCell ref="DE7:DM7"/>
    <mergeCell ref="E3:I3"/>
    <mergeCell ref="HI6:HM6"/>
    <mergeCell ref="A7:A8"/>
    <mergeCell ref="B7:B8"/>
    <mergeCell ref="E7:E8"/>
    <mergeCell ref="F7:F8"/>
    <mergeCell ref="G7:G8"/>
    <mergeCell ref="H7:H8"/>
    <mergeCell ref="I7:I8"/>
    <mergeCell ref="J7:R7"/>
    <mergeCell ref="S7:AA7"/>
    <mergeCell ref="AB7:AJ7"/>
    <mergeCell ref="AK7:AS7"/>
    <mergeCell ref="AT7:BB7"/>
    <mergeCell ref="BC7:BK7"/>
    <mergeCell ref="BL7:BT7"/>
  </mergeCells>
  <conditionalFormatting sqref="A7:I7 C8:D8">
    <cfRule type="duplicateValues" dxfId="794" priority="151"/>
  </conditionalFormatting>
  <conditionalFormatting sqref="B1:B6 B9:B1048576">
    <cfRule type="duplicateValues" dxfId="793" priority="143"/>
    <cfRule type="duplicateValues" dxfId="792" priority="144"/>
    <cfRule type="duplicateValues" dxfId="791" priority="117"/>
  </conditionalFormatting>
  <conditionalFormatting sqref="B3:B6 B9:B1048576">
    <cfRule type="duplicateValues" dxfId="790" priority="130"/>
  </conditionalFormatting>
  <conditionalFormatting sqref="B9">
    <cfRule type="duplicateValues" dxfId="789" priority="2"/>
    <cfRule type="duplicateValues" dxfId="788" priority="3"/>
    <cfRule type="duplicateValues" dxfId="787" priority="4"/>
    <cfRule type="duplicateValues" dxfId="786" priority="6"/>
    <cfRule type="duplicateValues" dxfId="785" priority="8"/>
    <cfRule type="duplicateValues" dxfId="784" priority="9"/>
    <cfRule type="duplicateValues" dxfId="783" priority="10"/>
    <cfRule type="duplicateValues" dxfId="782" priority="11"/>
  </conditionalFormatting>
  <conditionalFormatting sqref="B10:B44">
    <cfRule type="duplicateValues" dxfId="781" priority="123"/>
    <cfRule type="duplicateValues" dxfId="780" priority="122"/>
    <cfRule type="duplicateValues" dxfId="779" priority="121"/>
  </conditionalFormatting>
  <conditionalFormatting sqref="B45">
    <cfRule type="duplicateValues" dxfId="778" priority="14"/>
    <cfRule type="duplicateValues" dxfId="777" priority="15"/>
    <cfRule type="duplicateValues" dxfId="776" priority="16"/>
    <cfRule type="duplicateValues" dxfId="775" priority="35"/>
  </conditionalFormatting>
  <conditionalFormatting sqref="B45:B1048576 B3:B6 B9">
    <cfRule type="duplicateValues" dxfId="774" priority="126"/>
    <cfRule type="duplicateValues" dxfId="773" priority="125"/>
    <cfRule type="duplicateValues" dxfId="772" priority="124"/>
  </conditionalFormatting>
  <conditionalFormatting sqref="B45:B1048576">
    <cfRule type="duplicateValues" dxfId="771" priority="127"/>
  </conditionalFormatting>
  <conditionalFormatting sqref="B46">
    <cfRule type="duplicateValues" dxfId="770" priority="25"/>
    <cfRule type="duplicateValues" dxfId="769" priority="27"/>
    <cfRule type="duplicateValues" dxfId="768" priority="28"/>
    <cfRule type="duplicateValues" dxfId="767" priority="29"/>
    <cfRule type="duplicateValues" dxfId="766" priority="30"/>
    <cfRule type="duplicateValues" dxfId="765" priority="31"/>
    <cfRule type="duplicateValues" dxfId="764" priority="32"/>
    <cfRule type="duplicateValues" dxfId="763" priority="26"/>
    <cfRule type="duplicateValues" dxfId="762" priority="34"/>
    <cfRule type="duplicateValues" dxfId="761" priority="33"/>
    <cfRule type="duplicateValues" dxfId="760" priority="20"/>
    <cfRule type="duplicateValues" dxfId="759" priority="21"/>
    <cfRule type="duplicateValues" dxfId="758" priority="22"/>
    <cfRule type="duplicateValues" dxfId="757" priority="23"/>
    <cfRule type="duplicateValues" dxfId="756" priority="24"/>
  </conditionalFormatting>
  <conditionalFormatting sqref="B48:B60">
    <cfRule type="duplicateValues" dxfId="755" priority="52"/>
    <cfRule type="duplicateValues" dxfId="754" priority="53"/>
    <cfRule type="duplicateValues" dxfId="753" priority="54"/>
    <cfRule type="duplicateValues" dxfId="752" priority="55"/>
    <cfRule type="duplicateValues" dxfId="751" priority="56"/>
    <cfRule type="duplicateValues" dxfId="750" priority="57"/>
  </conditionalFormatting>
  <conditionalFormatting sqref="B58:B59">
    <cfRule type="duplicateValues" dxfId="749" priority="69"/>
    <cfRule type="duplicateValues" dxfId="748" priority="68"/>
    <cfRule type="duplicateValues" dxfId="747" priority="67"/>
    <cfRule type="duplicateValues" dxfId="746" priority="66"/>
    <cfRule type="duplicateValues" dxfId="745" priority="71"/>
    <cfRule type="duplicateValues" dxfId="744" priority="72"/>
    <cfRule type="duplicateValues" dxfId="743" priority="73"/>
    <cfRule type="duplicateValues" dxfId="742" priority="74"/>
    <cfRule type="duplicateValues" dxfId="741" priority="70"/>
  </conditionalFormatting>
  <conditionalFormatting sqref="B60">
    <cfRule type="duplicateValues" dxfId="740" priority="65"/>
    <cfRule type="duplicateValues" dxfId="739" priority="64"/>
    <cfRule type="duplicateValues" dxfId="738" priority="58"/>
    <cfRule type="duplicateValues" dxfId="737" priority="59"/>
    <cfRule type="duplicateValues" dxfId="736" priority="60"/>
    <cfRule type="duplicateValues" dxfId="735" priority="61"/>
    <cfRule type="duplicateValues" dxfId="734" priority="62"/>
    <cfRule type="duplicateValues" dxfId="733" priority="63"/>
  </conditionalFormatting>
  <conditionalFormatting sqref="B61:B66">
    <cfRule type="duplicateValues" dxfId="732" priority="112"/>
    <cfRule type="duplicateValues" dxfId="731" priority="113"/>
    <cfRule type="duplicateValues" dxfId="730" priority="114"/>
    <cfRule type="duplicateValues" dxfId="729" priority="116"/>
    <cfRule type="duplicateValues" dxfId="728" priority="115"/>
    <cfRule type="duplicateValues" dxfId="727" priority="84"/>
    <cfRule type="duplicateValues" dxfId="726" priority="109"/>
    <cfRule type="duplicateValues" dxfId="725" priority="110"/>
    <cfRule type="duplicateValues" dxfId="724" priority="111"/>
  </conditionalFormatting>
  <conditionalFormatting sqref="B61:B77">
    <cfRule type="duplicateValues" dxfId="723" priority="136"/>
    <cfRule type="duplicateValues" dxfId="722" priority="135"/>
    <cfRule type="duplicateValues" dxfId="721" priority="134"/>
  </conditionalFormatting>
  <conditionalFormatting sqref="B61:B83">
    <cfRule type="duplicateValues" dxfId="720" priority="138"/>
    <cfRule type="duplicateValues" dxfId="719" priority="137"/>
  </conditionalFormatting>
  <conditionalFormatting sqref="B61:B95">
    <cfRule type="duplicateValues" dxfId="718" priority="131"/>
  </conditionalFormatting>
  <conditionalFormatting sqref="B61:B104">
    <cfRule type="duplicateValues" dxfId="717" priority="132"/>
    <cfRule type="duplicateValues" dxfId="716" priority="139"/>
    <cfRule type="duplicateValues" dxfId="715" priority="133"/>
  </conditionalFormatting>
  <conditionalFormatting sqref="B61:B106">
    <cfRule type="duplicateValues" dxfId="714" priority="150"/>
    <cfRule type="duplicateValues" dxfId="713" priority="149"/>
    <cfRule type="duplicateValues" dxfId="712" priority="148"/>
    <cfRule type="duplicateValues" dxfId="711" priority="147"/>
    <cfRule type="duplicateValues" dxfId="710" priority="146"/>
    <cfRule type="duplicateValues" dxfId="709" priority="145"/>
  </conditionalFormatting>
  <conditionalFormatting sqref="B67:B77">
    <cfRule type="duplicateValues" dxfId="708" priority="142"/>
    <cfRule type="duplicateValues" dxfId="707" priority="141"/>
    <cfRule type="duplicateValues" dxfId="706" priority="140"/>
  </conditionalFormatting>
  <conditionalFormatting sqref="B84">
    <cfRule type="duplicateValues" dxfId="705" priority="101"/>
    <cfRule type="duplicateValues" dxfId="704" priority="102"/>
    <cfRule type="duplicateValues" dxfId="703" priority="103"/>
    <cfRule type="duplicateValues" dxfId="702" priority="104"/>
    <cfRule type="duplicateValues" dxfId="701" priority="105"/>
    <cfRule type="duplicateValues" dxfId="700" priority="106"/>
    <cfRule type="duplicateValues" dxfId="699" priority="107"/>
    <cfRule type="duplicateValues" dxfId="698" priority="108"/>
  </conditionalFormatting>
  <conditionalFormatting sqref="B85:B95 B61:B83">
    <cfRule type="duplicateValues" dxfId="697" priority="81"/>
    <cfRule type="duplicateValues" dxfId="696" priority="82"/>
    <cfRule type="duplicateValues" dxfId="695" priority="83"/>
    <cfRule type="duplicateValues" dxfId="694" priority="78"/>
    <cfRule type="duplicateValues" dxfId="693" priority="79"/>
    <cfRule type="duplicateValues" dxfId="692" priority="80"/>
  </conditionalFormatting>
  <conditionalFormatting sqref="B85:B95 B78:B83">
    <cfRule type="duplicateValues" dxfId="691" priority="86"/>
    <cfRule type="duplicateValues" dxfId="690" priority="87"/>
    <cfRule type="duplicateValues" dxfId="689" priority="85"/>
  </conditionalFormatting>
  <conditionalFormatting sqref="B85:B95">
    <cfRule type="duplicateValues" dxfId="688" priority="91"/>
    <cfRule type="duplicateValues" dxfId="687" priority="99"/>
    <cfRule type="duplicateValues" dxfId="686" priority="90"/>
    <cfRule type="duplicateValues" dxfId="685" priority="89"/>
    <cfRule type="duplicateValues" dxfId="684" priority="100"/>
    <cfRule type="duplicateValues" dxfId="683" priority="88"/>
    <cfRule type="duplicateValues" dxfId="682" priority="98"/>
    <cfRule type="duplicateValues" dxfId="681" priority="95"/>
    <cfRule type="duplicateValues" dxfId="680" priority="97"/>
    <cfRule type="duplicateValues" dxfId="679" priority="96"/>
    <cfRule type="duplicateValues" dxfId="678" priority="94"/>
    <cfRule type="duplicateValues" dxfId="677" priority="93"/>
    <cfRule type="duplicateValues" dxfId="676" priority="92"/>
  </conditionalFormatting>
  <conditionalFormatting sqref="B105:B64773 B3:B6 B9">
    <cfRule type="duplicateValues" dxfId="675" priority="43"/>
  </conditionalFormatting>
  <conditionalFormatting sqref="B105:B64773 B3:B6">
    <cfRule type="duplicateValues" dxfId="674" priority="37"/>
    <cfRule type="duplicateValues" dxfId="673" priority="39"/>
    <cfRule type="duplicateValues" dxfId="672" priority="38"/>
  </conditionalFormatting>
  <conditionalFormatting sqref="B105:B64773">
    <cfRule type="duplicateValues" dxfId="671" priority="42"/>
    <cfRule type="duplicateValues" dxfId="670" priority="41"/>
    <cfRule type="duplicateValues" dxfId="669" priority="40"/>
  </conditionalFormatting>
  <conditionalFormatting sqref="B105:B1048576 B3:B6 B9">
    <cfRule type="duplicateValues" dxfId="668" priority="45"/>
  </conditionalFormatting>
  <conditionalFormatting sqref="B105:B1048576 B3:B6 B45 B9">
    <cfRule type="duplicateValues" dxfId="667" priority="47"/>
  </conditionalFormatting>
  <conditionalFormatting sqref="B105:B1048576 B45 B3:B6 B9">
    <cfRule type="duplicateValues" dxfId="666" priority="46"/>
  </conditionalFormatting>
  <conditionalFormatting sqref="B105:B1048576 B45:B46 B3:B6 B9">
    <cfRule type="duplicateValues" dxfId="665" priority="36"/>
  </conditionalFormatting>
  <conditionalFormatting sqref="B105:B1048576">
    <cfRule type="duplicateValues" dxfId="664" priority="48"/>
  </conditionalFormatting>
  <conditionalFormatting sqref="B9:C9">
    <cfRule type="duplicateValues" dxfId="663" priority="12"/>
  </conditionalFormatting>
  <conditionalFormatting sqref="B105:C64773 E6 B3:C6 E57:E64773 C58:C104">
    <cfRule type="duplicateValues" dxfId="662" priority="44"/>
  </conditionalFormatting>
  <conditionalFormatting sqref="C9">
    <cfRule type="duplicateValues" dxfId="661" priority="13"/>
  </conditionalFormatting>
  <conditionalFormatting sqref="C41:C43">
    <cfRule type="duplicateValues" dxfId="660" priority="118"/>
    <cfRule type="duplicateValues" dxfId="659" priority="119"/>
    <cfRule type="duplicateValues" dxfId="658" priority="120"/>
  </conditionalFormatting>
  <conditionalFormatting sqref="C44 C10:C40">
    <cfRule type="duplicateValues" dxfId="657" priority="75"/>
  </conditionalFormatting>
  <conditionalFormatting sqref="C45">
    <cfRule type="duplicateValues" dxfId="656" priority="19"/>
  </conditionalFormatting>
  <conditionalFormatting sqref="C48:C57">
    <cfRule type="duplicateValues" dxfId="655" priority="51"/>
  </conditionalFormatting>
  <conditionalFormatting sqref="C58:C64773 C3:C6">
    <cfRule type="duplicateValues" dxfId="654" priority="129"/>
  </conditionalFormatting>
  <conditionalFormatting sqref="C58:C1048576 C45:C47 C3:C6 C9">
    <cfRule type="duplicateValues" dxfId="653" priority="49"/>
  </conditionalFormatting>
  <conditionalFormatting sqref="C58:C1048576">
    <cfRule type="duplicateValues" dxfId="652" priority="50"/>
  </conditionalFormatting>
  <conditionalFormatting sqref="E9">
    <cfRule type="duplicateValues" dxfId="651" priority="7"/>
    <cfRule type="duplicateValues" dxfId="650" priority="5"/>
  </conditionalFormatting>
  <conditionalFormatting sqref="E44 B10:B44">
    <cfRule type="duplicateValues" dxfId="649" priority="77"/>
  </conditionalFormatting>
  <conditionalFormatting sqref="E44">
    <cfRule type="duplicateValues" dxfId="648" priority="76"/>
  </conditionalFormatting>
  <conditionalFormatting sqref="E45 B45">
    <cfRule type="duplicateValues" dxfId="647" priority="18"/>
  </conditionalFormatting>
  <conditionalFormatting sqref="E45">
    <cfRule type="duplicateValues" dxfId="646" priority="17"/>
  </conditionalFormatting>
  <conditionalFormatting sqref="E57:E64773 E6">
    <cfRule type="duplicateValues" dxfId="645" priority="128"/>
  </conditionalFormatting>
  <printOptions horizontalCentered="1"/>
  <pageMargins left="0.23611111111111099" right="0.23611111111111099" top="0.74791666666666701" bottom="0.74791666666666701"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9E36-D7DC-4E26-B031-642864A82F6A}">
  <sheetPr codeName="Hoja2">
    <tabColor rgb="FF17375E"/>
    <pageSetUpPr fitToPage="1"/>
  </sheetPr>
  <dimension ref="A1:CS152"/>
  <sheetViews>
    <sheetView showGridLines="0" zoomScaleNormal="100" zoomScaleSheetLayoutView="100" zoomScalePageLayoutView="55" workbookViewId="0">
      <pane xSplit="8" ySplit="8" topLeftCell="AV37" activePane="bottomRight" state="frozen"/>
      <selection pane="topRight" activeCell="I1" sqref="I1"/>
      <selection pane="bottomLeft" activeCell="A9" sqref="A9"/>
      <selection pane="bottomRight" activeCell="BB38" sqref="BB38"/>
    </sheetView>
  </sheetViews>
  <sheetFormatPr baseColWidth="10" defaultColWidth="10.54296875" defaultRowHeight="10" outlineLevelCol="3"/>
  <cols>
    <col min="1" max="1" width="6.08984375" style="229" customWidth="1"/>
    <col min="2" max="2" width="12.6328125" style="230" customWidth="1"/>
    <col min="3" max="3" width="11.54296875" style="230" customWidth="1"/>
    <col min="4" max="4" width="13.1796875" style="231" customWidth="1"/>
    <col min="5" max="5" width="34.453125" style="248" customWidth="1"/>
    <col min="6" max="6" width="42.08984375" style="232" customWidth="1" outlineLevel="1"/>
    <col min="7" max="7" width="15.36328125" style="249" customWidth="1" outlineLevel="1"/>
    <col min="8" max="8" width="9.36328125" style="229" customWidth="1"/>
    <col min="9" max="9" width="9.1796875" style="233" customWidth="1" outlineLevel="2"/>
    <col min="10" max="11" width="7" style="233" customWidth="1" outlineLevel="2"/>
    <col min="12" max="12" width="7.6328125" style="233" customWidth="1" outlineLevel="2"/>
    <col min="13" max="13" width="7.453125" style="233" customWidth="1" outlineLevel="2"/>
    <col min="14" max="15" width="7.6328125" style="233" customWidth="1" outlineLevel="2"/>
    <col min="16" max="16" width="7" style="233" customWidth="1" outlineLevel="2"/>
    <col min="17" max="18" width="7.6328125" style="233" customWidth="1" outlineLevel="2"/>
    <col min="19" max="47" width="7.6328125" style="233" customWidth="1" outlineLevel="1"/>
    <col min="48" max="48" width="4" style="235" customWidth="1" outlineLevel="1"/>
    <col min="49" max="50" width="8.6328125" style="235" customWidth="1"/>
    <col min="51" max="51" width="11.6328125" style="235" customWidth="1"/>
    <col min="52" max="55" width="11.36328125" style="235" customWidth="1"/>
    <col min="56" max="56" width="10.54296875" style="235" customWidth="1"/>
    <col min="57" max="58" width="9.90625" style="235" customWidth="1"/>
    <col min="59" max="59" width="10.36328125" style="235" customWidth="1" outlineLevel="3"/>
    <col min="60" max="60" width="10.453125" style="235" customWidth="1"/>
    <col min="61" max="62" width="8.6328125" style="235" customWidth="1"/>
    <col min="63" max="66" width="11" style="235" customWidth="1"/>
    <col min="67" max="67" width="12.90625" style="235" customWidth="1"/>
    <col min="68" max="68" width="10.36328125" style="235" customWidth="1" outlineLevel="3"/>
    <col min="69" max="69" width="8.6328125" style="235" customWidth="1"/>
    <col min="70" max="74" width="10.36328125" style="235" hidden="1" customWidth="1" outlineLevel="3"/>
    <col min="75" max="75" width="1.54296875" style="235" customWidth="1" collapsed="1"/>
    <col min="76" max="76" width="8.6328125" style="235" customWidth="1"/>
    <col min="77" max="77" width="10.453125" style="235" customWidth="1"/>
    <col min="78" max="78" width="12.08984375" style="235" customWidth="1"/>
    <col min="79" max="79" width="11.6328125" style="235" customWidth="1"/>
    <col min="80" max="80" width="8.6328125" style="235" customWidth="1"/>
    <col min="81" max="81" width="10.6328125" style="235" customWidth="1"/>
    <col min="82" max="82" width="9.6328125" style="235" customWidth="1"/>
    <col min="83" max="83" width="11.08984375" style="235" customWidth="1"/>
    <col min="84" max="84" width="8.6328125" style="235" customWidth="1"/>
    <col min="85" max="88" width="15.36328125" style="235" customWidth="1"/>
    <col min="89" max="90" width="15.6328125" style="235" customWidth="1"/>
    <col min="91" max="92" width="14.6328125" style="235" customWidth="1"/>
    <col min="93" max="16384" width="10.54296875" style="235"/>
  </cols>
  <sheetData>
    <row r="1" spans="1:97" ht="19.5" customHeight="1">
      <c r="E1" s="232" t="s">
        <v>125</v>
      </c>
      <c r="F1" s="327"/>
      <c r="G1" s="229"/>
      <c r="CG1" s="234"/>
      <c r="CH1" s="232"/>
      <c r="CI1" s="236"/>
      <c r="CJ1" s="236"/>
      <c r="CK1" s="234"/>
      <c r="CL1" s="234"/>
      <c r="CM1" s="234"/>
      <c r="CN1" s="234"/>
    </row>
    <row r="2" spans="1:97" ht="16.5" customHeight="1">
      <c r="E2" s="232"/>
      <c r="G2" s="229"/>
      <c r="CG2" s="234"/>
      <c r="CH2" s="232"/>
      <c r="CI2" s="232"/>
      <c r="CJ2" s="232"/>
      <c r="CK2" s="234"/>
      <c r="CL2" s="234"/>
      <c r="CM2" s="234"/>
      <c r="CN2" s="234"/>
    </row>
    <row r="3" spans="1:97" ht="10.5">
      <c r="A3" s="237"/>
      <c r="B3" s="242" t="s">
        <v>7640</v>
      </c>
      <c r="C3" s="238"/>
      <c r="E3" s="241"/>
      <c r="F3" s="240"/>
      <c r="G3" s="241"/>
      <c r="H3" s="241"/>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CG3" s="250"/>
      <c r="CH3" s="251"/>
      <c r="CI3" s="252"/>
      <c r="CJ3" s="252"/>
      <c r="CK3" s="253"/>
      <c r="CL3" s="253"/>
      <c r="CM3" s="253"/>
      <c r="CN3" s="253"/>
    </row>
    <row r="4" spans="1:97" ht="10.5">
      <c r="A4" s="237"/>
      <c r="B4" s="242" t="s">
        <v>7641</v>
      </c>
      <c r="C4" s="238"/>
      <c r="E4" s="241"/>
      <c r="F4" s="240"/>
      <c r="G4" s="241"/>
      <c r="H4" s="241"/>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CG4" s="250"/>
      <c r="CH4" s="251"/>
      <c r="CI4" s="252"/>
      <c r="CJ4" s="252"/>
      <c r="CK4" s="253"/>
      <c r="CL4" s="253"/>
      <c r="CM4" s="253"/>
      <c r="CN4" s="253"/>
    </row>
    <row r="5" spans="1:97" ht="12" customHeight="1">
      <c r="A5" s="237"/>
      <c r="B5" s="243"/>
      <c r="C5" s="244"/>
      <c r="D5" s="244"/>
      <c r="E5" s="244"/>
      <c r="F5" s="244"/>
      <c r="G5" s="244"/>
      <c r="H5" s="244"/>
      <c r="I5" s="245"/>
      <c r="J5" s="245"/>
      <c r="K5" s="245"/>
      <c r="L5" s="245"/>
      <c r="M5" s="245"/>
      <c r="N5" s="245"/>
      <c r="O5" s="245"/>
      <c r="P5" s="245"/>
      <c r="Q5" s="245"/>
      <c r="R5" s="245"/>
      <c r="S5" s="245"/>
      <c r="T5" s="245"/>
      <c r="U5" s="245"/>
      <c r="V5" s="245"/>
      <c r="W5" s="245"/>
      <c r="X5" s="245"/>
      <c r="Y5" s="245"/>
      <c r="Z5" s="245"/>
      <c r="AA5" s="245"/>
      <c r="AB5" s="245"/>
      <c r="AC5" s="245"/>
      <c r="AD5" s="245"/>
      <c r="AE5" s="245"/>
      <c r="AF5" s="245"/>
      <c r="AG5" s="245"/>
      <c r="AH5" s="245"/>
      <c r="AI5" s="245"/>
      <c r="AJ5" s="245"/>
      <c r="AK5" s="245"/>
      <c r="AL5" s="245"/>
      <c r="AM5" s="245"/>
      <c r="AN5" s="245"/>
      <c r="AO5" s="245"/>
      <c r="AP5" s="245"/>
      <c r="AQ5" s="245"/>
      <c r="AR5" s="245"/>
      <c r="AS5" s="245"/>
      <c r="AT5" s="245"/>
      <c r="AU5" s="245"/>
      <c r="AZ5" s="314"/>
      <c r="BA5" s="314"/>
      <c r="BB5" s="314"/>
      <c r="CE5" s="254"/>
      <c r="CG5" s="435"/>
      <c r="CH5" s="435"/>
      <c r="CI5" s="254"/>
    </row>
    <row r="6" spans="1:97" ht="12" customHeight="1">
      <c r="A6" s="237"/>
      <c r="B6" s="243"/>
      <c r="C6" s="244"/>
      <c r="D6" s="244"/>
      <c r="E6" s="244"/>
      <c r="F6" s="244"/>
      <c r="G6" s="244"/>
      <c r="H6" s="244"/>
      <c r="I6" s="328" t="str">
        <f>_xlfn.XLOOKUP(I7,Parametros!$P$2:$P$18,Parametros!$S$2:$S$18,"",0)</f>
        <v/>
      </c>
      <c r="J6" s="328" t="str">
        <f>_xlfn.XLOOKUP(J7,Parametros!$P$2:$P$18,Parametros!$S$2:$S$18,"",0)</f>
        <v/>
      </c>
      <c r="K6" s="328" t="str">
        <f>_xlfn.XLOOKUP(K7,Parametros!$P$2:$P$18,Parametros!$S$2:$S$18,"",0)</f>
        <v/>
      </c>
      <c r="L6" s="328" t="str">
        <f>_xlfn.XLOOKUP(L7,Parametros!$P$2:$P$18,Parametros!$S$2:$S$18,"",0)</f>
        <v/>
      </c>
      <c r="M6" s="328" t="str">
        <f>_xlfn.XLOOKUP(M7,Parametros!$P$2:$P$18,Parametros!$S$2:$S$18,"",0)</f>
        <v/>
      </c>
      <c r="N6" s="328" t="str">
        <f>_xlfn.XLOOKUP(N7,Parametros!$P$2:$P$18,Parametros!$S$2:$S$18,"",0)</f>
        <v/>
      </c>
      <c r="O6" s="328" t="str">
        <f>_xlfn.XLOOKUP(O7,Parametros!$P$2:$P$18,Parametros!$S$2:$S$18,"",0)</f>
        <v/>
      </c>
      <c r="P6" s="328" t="str">
        <f>_xlfn.XLOOKUP(P7,Parametros!$P$2:$P$18,Parametros!$S$2:$S$18,"",0)</f>
        <v/>
      </c>
      <c r="Q6" s="328" t="str">
        <f>_xlfn.XLOOKUP(Q7,Parametros!$P$2:$P$18,Parametros!$S$2:$S$18,"",0)</f>
        <v/>
      </c>
      <c r="R6" s="328" t="str">
        <f>_xlfn.XLOOKUP(R7,Parametros!$P$2:$P$18,Parametros!$S$2:$S$18,"",0)</f>
        <v/>
      </c>
      <c r="S6" s="328" t="str">
        <f>_xlfn.XLOOKUP(S7,Parametros!$P$2:$P$18,Parametros!$S$2:$S$18,"",0)</f>
        <v/>
      </c>
      <c r="T6" s="328" t="str">
        <f>_xlfn.XLOOKUP(T7,Parametros!$P$2:$P$18,Parametros!$S$2:$S$18,"",0)</f>
        <v/>
      </c>
      <c r="U6" s="328" t="str">
        <f>_xlfn.XLOOKUP(U7,Parametros!$P$2:$P$18,Parametros!$S$2:$S$18,"",0)</f>
        <v/>
      </c>
      <c r="V6" s="328" t="str">
        <f>_xlfn.XLOOKUP(V7,Parametros!$P$2:$P$18,Parametros!$S$2:$S$18,"",0)</f>
        <v/>
      </c>
      <c r="W6" s="328" t="str">
        <f>_xlfn.XLOOKUP(W7,Parametros!$P$2:$P$18,Parametros!$S$2:$S$18,"",0)</f>
        <v/>
      </c>
      <c r="X6" s="328" t="str">
        <f>_xlfn.XLOOKUP(X7,Parametros!$P$2:$P$18,Parametros!$S$2:$S$18,"",0)</f>
        <v/>
      </c>
      <c r="Y6" s="328" t="str">
        <f>_xlfn.XLOOKUP(Y7,Parametros!$P$2:$P$18,Parametros!$S$2:$S$18,"",0)</f>
        <v/>
      </c>
      <c r="Z6" s="328" t="str">
        <f>_xlfn.XLOOKUP(Z7,Parametros!$P$2:$P$18,Parametros!$S$2:$S$18,"",0)</f>
        <v/>
      </c>
      <c r="AA6" s="328" t="str">
        <f>_xlfn.XLOOKUP(AA7,Parametros!$P$2:$P$18,Parametros!$S$2:$S$18,"",0)</f>
        <v/>
      </c>
      <c r="AB6" s="328" t="str">
        <f>_xlfn.XLOOKUP(AB7,Parametros!$P$2:$P$18,Parametros!$S$2:$S$18,"",0)</f>
        <v/>
      </c>
      <c r="AC6" s="328" t="str">
        <f>_xlfn.XLOOKUP(AC7,Parametros!$P$2:$P$18,Parametros!$S$2:$S$18,"",0)</f>
        <v/>
      </c>
      <c r="AD6" s="328" t="str">
        <f>_xlfn.XLOOKUP(AD7,Parametros!$P$2:$P$18,Parametros!$S$2:$S$18,"",0)</f>
        <v/>
      </c>
      <c r="AE6" s="328" t="str">
        <f>_xlfn.XLOOKUP(AE7,Parametros!$P$2:$P$18,Parametros!$S$2:$S$18,"",0)</f>
        <v/>
      </c>
      <c r="AF6" s="328" t="str">
        <f>_xlfn.XLOOKUP(AF7,Parametros!$P$2:$P$18,Parametros!$S$2:$S$18,"",0)</f>
        <v/>
      </c>
      <c r="AG6" s="328" t="str">
        <f>_xlfn.XLOOKUP(AG7,Parametros!$P$2:$P$18,Parametros!$S$2:$S$18,"",0)</f>
        <v/>
      </c>
      <c r="AH6" s="328" t="str">
        <f>_xlfn.XLOOKUP(AH7,Parametros!$P$2:$P$18,Parametros!$S$2:$S$18,"",0)</f>
        <v/>
      </c>
      <c r="AI6" s="328" t="str">
        <f>_xlfn.XLOOKUP(AI7,Parametros!$P$2:$P$18,Parametros!$S$2:$S$18,"",0)</f>
        <v/>
      </c>
      <c r="AJ6" s="328" t="str">
        <f>_xlfn.XLOOKUP(AJ7,Parametros!$P$2:$P$18,Parametros!$S$2:$S$18,"",0)</f>
        <v/>
      </c>
      <c r="AK6" s="328" t="str">
        <f>_xlfn.XLOOKUP(AK7,Parametros!$P$2:$P$18,Parametros!$S$2:$S$18,"",0)</f>
        <v/>
      </c>
      <c r="AL6" s="328" t="str">
        <f>_xlfn.XLOOKUP(AL7,Parametros!$P$2:$P$18,Parametros!$S$2:$S$18,"",0)</f>
        <v/>
      </c>
      <c r="AM6" s="328" t="str">
        <f>_xlfn.XLOOKUP(AM7,Parametros!$P$2:$P$18,Parametros!$S$2:$S$18,"",0)</f>
        <v/>
      </c>
      <c r="AN6" s="328" t="str">
        <f>_xlfn.XLOOKUP(AN7,Parametros!$P$2:$P$18,Parametros!$S$2:$S$18,"",0)</f>
        <v/>
      </c>
      <c r="AO6" s="328" t="str">
        <f>_xlfn.XLOOKUP(AO7,Parametros!$P$2:$P$18,Parametros!$S$2:$S$18,"",0)</f>
        <v/>
      </c>
      <c r="AP6" s="328" t="str">
        <f>_xlfn.XLOOKUP(AP7,Parametros!$P$2:$P$18,Parametros!$S$2:$S$18,"",0)</f>
        <v/>
      </c>
      <c r="AQ6" s="328" t="str">
        <f>_xlfn.XLOOKUP(AQ7,Parametros!$P$2:$P$18,Parametros!$S$2:$S$18,"",0)</f>
        <v/>
      </c>
      <c r="AR6" s="328" t="str">
        <f>_xlfn.XLOOKUP(AR7,Parametros!$P$2:$P$18,Parametros!$S$2:$S$18,"",0)</f>
        <v/>
      </c>
      <c r="AS6" s="328" t="str">
        <f>_xlfn.XLOOKUP(AS7,Parametros!$P$2:$P$18,Parametros!$S$2:$S$18,"",0)</f>
        <v/>
      </c>
      <c r="AT6" s="328"/>
      <c r="AU6" s="328" t="str">
        <f>_xlfn.XLOOKUP(AU7,Parametros!$P$2:$P$18,Parametros!$S$2:$S$18,"",0)</f>
        <v/>
      </c>
      <c r="AW6" s="255" t="s">
        <v>57</v>
      </c>
      <c r="AX6" s="255" t="s">
        <v>58</v>
      </c>
      <c r="AY6" s="255" t="s">
        <v>679</v>
      </c>
      <c r="AZ6" s="255" t="s">
        <v>127</v>
      </c>
      <c r="BA6" s="255" t="s">
        <v>681</v>
      </c>
      <c r="BB6" s="255" t="s">
        <v>677</v>
      </c>
      <c r="BC6" s="255" t="s">
        <v>128</v>
      </c>
      <c r="BD6" s="255" t="s">
        <v>675</v>
      </c>
      <c r="BE6" s="255" t="s">
        <v>130</v>
      </c>
      <c r="BF6" s="255" t="s">
        <v>686</v>
      </c>
      <c r="BG6" s="216" t="s">
        <v>688</v>
      </c>
      <c r="BH6" s="255"/>
      <c r="BI6" s="216" t="s">
        <v>131</v>
      </c>
      <c r="BJ6" s="216" t="s">
        <v>132</v>
      </c>
      <c r="BK6" s="216" t="s">
        <v>133</v>
      </c>
      <c r="BL6" s="235" t="s">
        <v>56</v>
      </c>
      <c r="BM6" s="235" t="s">
        <v>683</v>
      </c>
      <c r="BN6" s="235" t="s">
        <v>5612</v>
      </c>
      <c r="BO6" s="216" t="s">
        <v>134</v>
      </c>
      <c r="BP6" s="216" t="s">
        <v>41</v>
      </c>
      <c r="BQ6" s="216" t="s">
        <v>668</v>
      </c>
      <c r="CE6" s="254"/>
      <c r="CG6" s="266"/>
      <c r="CH6" s="266"/>
      <c r="CI6" s="254"/>
      <c r="CN6" s="253"/>
    </row>
    <row r="7" spans="1:97" s="215" customFormat="1" ht="19.5" customHeight="1">
      <c r="A7" s="432" t="s">
        <v>3</v>
      </c>
      <c r="B7" s="433" t="s">
        <v>4</v>
      </c>
      <c r="C7" s="432" t="s">
        <v>135</v>
      </c>
      <c r="D7" s="434" t="s">
        <v>136</v>
      </c>
      <c r="E7" s="432" t="s">
        <v>7</v>
      </c>
      <c r="F7" s="432" t="s">
        <v>8</v>
      </c>
      <c r="G7" s="432" t="s">
        <v>37</v>
      </c>
      <c r="H7" s="432" t="s">
        <v>11</v>
      </c>
      <c r="I7" s="285">
        <v>46043</v>
      </c>
      <c r="J7" s="285">
        <f t="shared" ref="J7:Q7" si="0">I7+1</f>
        <v>46044</v>
      </c>
      <c r="K7" s="285">
        <f t="shared" si="0"/>
        <v>46045</v>
      </c>
      <c r="L7" s="285">
        <f t="shared" si="0"/>
        <v>46046</v>
      </c>
      <c r="M7" s="397">
        <f t="shared" si="0"/>
        <v>46047</v>
      </c>
      <c r="N7" s="285">
        <f t="shared" si="0"/>
        <v>46048</v>
      </c>
      <c r="O7" s="285">
        <f>N7+1</f>
        <v>46049</v>
      </c>
      <c r="P7" s="285">
        <f t="shared" si="0"/>
        <v>46050</v>
      </c>
      <c r="Q7" s="285">
        <f t="shared" si="0"/>
        <v>46051</v>
      </c>
      <c r="R7" s="285">
        <f t="shared" ref="R7" si="1">Q7+1</f>
        <v>46052</v>
      </c>
      <c r="S7" s="285">
        <f t="shared" ref="S7" si="2">R7+1</f>
        <v>46053</v>
      </c>
      <c r="T7" s="397">
        <f t="shared" ref="T7" si="3">S7+1</f>
        <v>46054</v>
      </c>
      <c r="U7" s="285">
        <f t="shared" ref="U7" si="4">T7+1</f>
        <v>46055</v>
      </c>
      <c r="V7" s="285">
        <f t="shared" ref="V7" si="5">U7+1</f>
        <v>46056</v>
      </c>
      <c r="W7" s="285">
        <f t="shared" ref="W7" si="6">V7+1</f>
        <v>46057</v>
      </c>
      <c r="X7" s="285">
        <f t="shared" ref="X7" si="7">W7+1</f>
        <v>46058</v>
      </c>
      <c r="Y7" s="285">
        <f t="shared" ref="Y7" si="8">X7+1</f>
        <v>46059</v>
      </c>
      <c r="Z7" s="285">
        <f t="shared" ref="Z7" si="9">Y7+1</f>
        <v>46060</v>
      </c>
      <c r="AA7" s="397">
        <f t="shared" ref="AA7" si="10">Z7+1</f>
        <v>46061</v>
      </c>
      <c r="AB7" s="285">
        <f t="shared" ref="AB7" si="11">AA7+1</f>
        <v>46062</v>
      </c>
      <c r="AC7" s="285">
        <f t="shared" ref="AC7" si="12">AB7+1</f>
        <v>46063</v>
      </c>
      <c r="AD7" s="285">
        <f t="shared" ref="AD7" si="13">AC7+1</f>
        <v>46064</v>
      </c>
      <c r="AE7" s="285">
        <f t="shared" ref="AE7" si="14">AD7+1</f>
        <v>46065</v>
      </c>
      <c r="AF7" s="285">
        <f t="shared" ref="AF7" si="15">AE7+1</f>
        <v>46066</v>
      </c>
      <c r="AG7" s="285">
        <f t="shared" ref="AG7" si="16">AF7+1</f>
        <v>46067</v>
      </c>
      <c r="AH7" s="397">
        <f t="shared" ref="AH7" si="17">AG7+1</f>
        <v>46068</v>
      </c>
      <c r="AI7" s="285">
        <f t="shared" ref="AI7" si="18">AH7+1</f>
        <v>46069</v>
      </c>
      <c r="AJ7" s="285">
        <f t="shared" ref="AJ7" si="19">AI7+1</f>
        <v>46070</v>
      </c>
      <c r="AK7" s="285">
        <f t="shared" ref="AK7" si="20">AJ7+1</f>
        <v>46071</v>
      </c>
      <c r="AL7" s="285">
        <f t="shared" ref="AL7" si="21">AK7+1</f>
        <v>46072</v>
      </c>
      <c r="AM7" s="285">
        <f t="shared" ref="AM7" si="22">AL7+1</f>
        <v>46073</v>
      </c>
      <c r="AN7" s="285">
        <f t="shared" ref="AN7" si="23">AM7+1</f>
        <v>46074</v>
      </c>
      <c r="AO7" s="397">
        <f t="shared" ref="AO7" si="24">AN7+1</f>
        <v>46075</v>
      </c>
      <c r="AP7" s="285">
        <f t="shared" ref="AP7" si="25">AO7+1</f>
        <v>46076</v>
      </c>
      <c r="AQ7" s="285">
        <f t="shared" ref="AQ7" si="26">AP7+1</f>
        <v>46077</v>
      </c>
      <c r="AR7" s="285">
        <f t="shared" ref="AR7" si="27">AQ7+1</f>
        <v>46078</v>
      </c>
      <c r="AS7" s="285">
        <f t="shared" ref="AS7:AU7" si="28">AR7+1</f>
        <v>46079</v>
      </c>
      <c r="AT7" s="285">
        <f t="shared" si="28"/>
        <v>46080</v>
      </c>
      <c r="AU7" s="285">
        <f t="shared" si="28"/>
        <v>46081</v>
      </c>
      <c r="AW7" s="422" t="s">
        <v>12</v>
      </c>
      <c r="AX7" s="422" t="s">
        <v>13</v>
      </c>
      <c r="AY7" s="422" t="s">
        <v>5604</v>
      </c>
      <c r="AZ7" s="424" t="s">
        <v>137</v>
      </c>
      <c r="BA7" s="424" t="s">
        <v>5611</v>
      </c>
      <c r="BB7" s="423" t="s">
        <v>678</v>
      </c>
      <c r="BC7" s="422" t="s">
        <v>138</v>
      </c>
      <c r="BD7" s="422" t="s">
        <v>5610</v>
      </c>
      <c r="BE7" s="422" t="s">
        <v>140</v>
      </c>
      <c r="BF7" s="422" t="s">
        <v>687</v>
      </c>
      <c r="BG7" s="425" t="s">
        <v>5609</v>
      </c>
      <c r="BH7" s="422" t="s">
        <v>15</v>
      </c>
      <c r="BI7" s="421" t="s">
        <v>36</v>
      </c>
      <c r="BJ7" s="421" t="s">
        <v>39</v>
      </c>
      <c r="BK7" s="421" t="s">
        <v>40</v>
      </c>
      <c r="BL7" s="421" t="s">
        <v>9845</v>
      </c>
      <c r="BM7" s="421" t="s">
        <v>684</v>
      </c>
      <c r="BN7" s="421" t="s">
        <v>5613</v>
      </c>
      <c r="BO7" s="421" t="s">
        <v>142</v>
      </c>
      <c r="BP7" s="421" t="s">
        <v>143</v>
      </c>
      <c r="BQ7" s="425" t="s">
        <v>144</v>
      </c>
      <c r="BR7" s="421" t="s">
        <v>37</v>
      </c>
      <c r="BS7" s="421" t="s">
        <v>38</v>
      </c>
      <c r="BT7" s="421" t="s">
        <v>145</v>
      </c>
      <c r="BU7" s="425" t="s">
        <v>146</v>
      </c>
      <c r="BV7" s="425" t="s">
        <v>147</v>
      </c>
      <c r="BX7" s="437" t="s">
        <v>23</v>
      </c>
      <c r="BY7" s="438" t="s">
        <v>24</v>
      </c>
      <c r="BZ7" s="426">
        <v>0.25</v>
      </c>
      <c r="CA7" s="426">
        <v>0.35</v>
      </c>
      <c r="CB7" s="426">
        <v>1</v>
      </c>
      <c r="CC7" s="427" t="s">
        <v>148</v>
      </c>
      <c r="CD7" s="428" t="s">
        <v>149</v>
      </c>
      <c r="CE7" s="428" t="s">
        <v>150</v>
      </c>
      <c r="CF7" s="428" t="s">
        <v>46</v>
      </c>
      <c r="CG7" s="436" t="s">
        <v>151</v>
      </c>
      <c r="CH7" s="431" t="s">
        <v>152</v>
      </c>
      <c r="CI7" s="431" t="s">
        <v>153</v>
      </c>
      <c r="CJ7" s="430" t="s">
        <v>154</v>
      </c>
      <c r="CK7" s="430" t="s">
        <v>155</v>
      </c>
      <c r="CL7" s="430" t="s">
        <v>156</v>
      </c>
      <c r="CM7" s="430" t="s">
        <v>157</v>
      </c>
      <c r="CN7" s="253"/>
      <c r="CO7" s="429" t="s">
        <v>158</v>
      </c>
      <c r="CP7" s="429" t="s">
        <v>159</v>
      </c>
      <c r="CQ7" s="429" t="s">
        <v>160</v>
      </c>
    </row>
    <row r="8" spans="1:97" s="215" customFormat="1" ht="13.5" customHeight="1">
      <c r="A8" s="432"/>
      <c r="B8" s="433"/>
      <c r="C8" s="432"/>
      <c r="D8" s="434"/>
      <c r="E8" s="432"/>
      <c r="F8" s="432"/>
      <c r="G8" s="432"/>
      <c r="H8" s="432"/>
      <c r="I8" s="286" t="str">
        <f t="shared" ref="I8:R8" si="29">UPPER(TEXT(I7,"ddd"))</f>
        <v>MIÉ</v>
      </c>
      <c r="J8" s="286" t="str">
        <f t="shared" si="29"/>
        <v>JUE</v>
      </c>
      <c r="K8" s="286" t="str">
        <f t="shared" si="29"/>
        <v>VIE</v>
      </c>
      <c r="L8" s="286" t="str">
        <f t="shared" si="29"/>
        <v>SÁB</v>
      </c>
      <c r="M8" s="398" t="str">
        <f t="shared" si="29"/>
        <v>DOM</v>
      </c>
      <c r="N8" s="286" t="str">
        <f t="shared" si="29"/>
        <v>LUN</v>
      </c>
      <c r="O8" s="286" t="str">
        <f t="shared" si="29"/>
        <v>MAR</v>
      </c>
      <c r="P8" s="286" t="str">
        <f t="shared" si="29"/>
        <v>MIÉ</v>
      </c>
      <c r="Q8" s="286" t="str">
        <f t="shared" si="29"/>
        <v>JUE</v>
      </c>
      <c r="R8" s="286" t="str">
        <f t="shared" si="29"/>
        <v>VIE</v>
      </c>
      <c r="S8" s="286" t="str">
        <f t="shared" ref="S8:AS8" si="30">UPPER(TEXT(S7,"ddd"))</f>
        <v>SÁB</v>
      </c>
      <c r="T8" s="398" t="str">
        <f t="shared" si="30"/>
        <v>DOM</v>
      </c>
      <c r="U8" s="286" t="str">
        <f t="shared" si="30"/>
        <v>LUN</v>
      </c>
      <c r="V8" s="286" t="str">
        <f t="shared" si="30"/>
        <v>MAR</v>
      </c>
      <c r="W8" s="286" t="str">
        <f t="shared" si="30"/>
        <v>MIÉ</v>
      </c>
      <c r="X8" s="286" t="str">
        <f t="shared" si="30"/>
        <v>JUE</v>
      </c>
      <c r="Y8" s="286" t="str">
        <f t="shared" si="30"/>
        <v>VIE</v>
      </c>
      <c r="Z8" s="286" t="str">
        <f t="shared" si="30"/>
        <v>SÁB</v>
      </c>
      <c r="AA8" s="398" t="str">
        <f t="shared" si="30"/>
        <v>DOM</v>
      </c>
      <c r="AB8" s="286" t="str">
        <f t="shared" si="30"/>
        <v>LUN</v>
      </c>
      <c r="AC8" s="286" t="str">
        <f t="shared" si="30"/>
        <v>MAR</v>
      </c>
      <c r="AD8" s="286" t="str">
        <f t="shared" si="30"/>
        <v>MIÉ</v>
      </c>
      <c r="AE8" s="286" t="str">
        <f t="shared" si="30"/>
        <v>JUE</v>
      </c>
      <c r="AF8" s="286" t="str">
        <f t="shared" si="30"/>
        <v>VIE</v>
      </c>
      <c r="AG8" s="286" t="str">
        <f t="shared" si="30"/>
        <v>SÁB</v>
      </c>
      <c r="AH8" s="398" t="str">
        <f t="shared" si="30"/>
        <v>DOM</v>
      </c>
      <c r="AI8" s="286" t="str">
        <f t="shared" si="30"/>
        <v>LUN</v>
      </c>
      <c r="AJ8" s="286" t="str">
        <f t="shared" si="30"/>
        <v>MAR</v>
      </c>
      <c r="AK8" s="286" t="str">
        <f t="shared" si="30"/>
        <v>MIÉ</v>
      </c>
      <c r="AL8" s="286" t="str">
        <f t="shared" si="30"/>
        <v>JUE</v>
      </c>
      <c r="AM8" s="286" t="str">
        <f t="shared" si="30"/>
        <v>VIE</v>
      </c>
      <c r="AN8" s="286" t="str">
        <f t="shared" si="30"/>
        <v>SÁB</v>
      </c>
      <c r="AO8" s="398" t="str">
        <f t="shared" si="30"/>
        <v>DOM</v>
      </c>
      <c r="AP8" s="286" t="str">
        <f t="shared" si="30"/>
        <v>LUN</v>
      </c>
      <c r="AQ8" s="286" t="str">
        <f t="shared" si="30"/>
        <v>MAR</v>
      </c>
      <c r="AR8" s="286" t="str">
        <f t="shared" si="30"/>
        <v>MIÉ</v>
      </c>
      <c r="AS8" s="286" t="str">
        <f t="shared" si="30"/>
        <v>JUE</v>
      </c>
      <c r="AT8" s="286" t="str">
        <f t="shared" ref="AT8:AU8" si="31">UPPER(TEXT(AT7,"ddd"))</f>
        <v>VIE</v>
      </c>
      <c r="AU8" s="286" t="str">
        <f t="shared" si="31"/>
        <v>SÁB</v>
      </c>
      <c r="AW8" s="422"/>
      <c r="AX8" s="422"/>
      <c r="AY8" s="422"/>
      <c r="AZ8" s="424"/>
      <c r="BA8" s="424"/>
      <c r="BB8" s="423"/>
      <c r="BC8" s="422"/>
      <c r="BD8" s="422"/>
      <c r="BE8" s="422"/>
      <c r="BF8" s="422"/>
      <c r="BG8" s="425"/>
      <c r="BH8" s="422"/>
      <c r="BI8" s="421" t="s">
        <v>36</v>
      </c>
      <c r="BJ8" s="421" t="s">
        <v>39</v>
      </c>
      <c r="BK8" s="421" t="s">
        <v>40</v>
      </c>
      <c r="BL8" s="421" t="s">
        <v>40</v>
      </c>
      <c r="BM8" s="421" t="s">
        <v>42</v>
      </c>
      <c r="BN8" s="421" t="s">
        <v>42</v>
      </c>
      <c r="BO8" s="421" t="s">
        <v>42</v>
      </c>
      <c r="BP8" s="421" t="s">
        <v>43</v>
      </c>
      <c r="BQ8" s="425" t="s">
        <v>43</v>
      </c>
      <c r="BR8" s="421" t="s">
        <v>37</v>
      </c>
      <c r="BS8" s="421" t="s">
        <v>38</v>
      </c>
      <c r="BT8" s="421"/>
      <c r="BU8" s="425"/>
      <c r="BV8" s="425"/>
      <c r="BX8" s="437"/>
      <c r="BY8" s="438"/>
      <c r="BZ8" s="426"/>
      <c r="CA8" s="426"/>
      <c r="CB8" s="426"/>
      <c r="CC8" s="427"/>
      <c r="CD8" s="428" t="s">
        <v>149</v>
      </c>
      <c r="CE8" s="428" t="s">
        <v>150</v>
      </c>
      <c r="CF8" s="428"/>
      <c r="CG8" s="436"/>
      <c r="CH8" s="431"/>
      <c r="CI8" s="431"/>
      <c r="CJ8" s="430"/>
      <c r="CK8" s="430"/>
      <c r="CL8" s="430"/>
      <c r="CM8" s="430"/>
      <c r="CN8" s="253"/>
      <c r="CO8" s="429"/>
      <c r="CP8" s="429"/>
      <c r="CQ8" s="429"/>
    </row>
    <row r="9" spans="1:97" s="246" customFormat="1" ht="13.5" customHeight="1">
      <c r="A9" s="331">
        <f t="shared" ref="A9:A72" si="32">A8+1</f>
        <v>1</v>
      </c>
      <c r="B9" s="332" t="s">
        <v>383</v>
      </c>
      <c r="C9" s="333" t="str">
        <f>_xlfn.XLOOKUP(B9,'S10'!$B$2:$B$450,'S10'!$A$2:$A$450,"Ingresar",0)</f>
        <v>22009266</v>
      </c>
      <c r="D9" s="333" t="s">
        <v>164</v>
      </c>
      <c r="E9" s="334" t="s">
        <v>385</v>
      </c>
      <c r="F9" s="335" t="str">
        <f>_xlfn.XLOOKUP(B9,'S10'!$B$2:$B$800,'S10'!$F$2:$F$800,"Ingresar",0)</f>
        <v>Ingeniero de Procura</v>
      </c>
      <c r="G9" s="296">
        <v>44629</v>
      </c>
      <c r="H9" s="264">
        <v>46081</v>
      </c>
      <c r="I9" s="383" t="str" cm="1">
        <f t="array" ref="I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 s="383" t="str" cm="1">
        <f t="array" ref="J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 s="383" t="str" cm="1">
        <f t="array" ref="K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 s="383" t="str" cm="1">
        <f t="array" ref="L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 s="383" t="str" cm="1">
        <f t="array" ref="M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9" s="383" t="str" cm="1">
        <f t="array" ref="N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9" s="383" t="str" cm="1">
        <f t="array" ref="O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9" s="383" t="str" cm="1">
        <f t="array" ref="P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9" s="383" t="str" cm="1">
        <f t="array" ref="Q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9" s="383" t="str" cm="1">
        <f t="array" ref="R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9" s="383" t="str" cm="1">
        <f t="array" ref="S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9" s="383" t="str" cm="1">
        <f t="array" ref="T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9" s="383" t="str" cm="1">
        <f t="array" ref="U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 s="383" t="str" cm="1">
        <f t="array" ref="V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 s="383" t="str" cm="1">
        <f t="array" ref="W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 s="383" t="str" cm="1">
        <f t="array" ref="X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 s="383" t="str" cm="1">
        <f t="array" ref="Y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 s="383" t="str" cm="1">
        <f t="array" ref="Z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 s="383" t="str" cm="1">
        <f t="array" ref="AA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9" s="383" t="str" cm="1">
        <f t="array" ref="AB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 s="383" t="str" cm="1">
        <f t="array" ref="AC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 s="383" t="str" cm="1">
        <f t="array" ref="AD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 s="383" t="str" cm="1">
        <f t="array" ref="AE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 s="383" t="str" cm="1">
        <f t="array" ref="AF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 s="383" t="str" cm="1">
        <f t="array" ref="AG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 s="383" t="str" cm="1">
        <f t="array" ref="AH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9" s="383" t="str" cm="1">
        <f t="array" ref="AI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 s="383" t="str" cm="1">
        <f t="array" ref="AJ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 s="383" t="str" cm="1">
        <f t="array" ref="AK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 s="383" t="str" cm="1">
        <f t="array" ref="AL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 s="383" t="str" cm="1">
        <f t="array" ref="AM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 s="406" t="str" cm="1">
        <f t="array" ref="AN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 s="407" t="str" cm="1">
        <f t="array" ref="AO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9" s="407" t="str" cm="1">
        <f t="array" ref="AP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9" s="407" t="str" cm="1">
        <f t="array" ref="AQ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9" s="407" t="str" cm="1">
        <f t="array" ref="AR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9" s="407" t="str" cm="1">
        <f t="array" ref="AS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9" s="407" t="str" cm="1">
        <f t="array" ref="AT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9" s="407" t="str" cm="1">
        <f t="array" ref="AU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9" s="235"/>
      <c r="AW9" s="256">
        <f t="shared" ref="AW9:BG9" si="33">COUNTIF($T9:$AU9,AW$6)</f>
        <v>21</v>
      </c>
      <c r="AX9" s="256">
        <f t="shared" si="33"/>
        <v>0</v>
      </c>
      <c r="AY9" s="256">
        <f t="shared" si="33"/>
        <v>0</v>
      </c>
      <c r="AZ9" s="256">
        <f t="shared" si="33"/>
        <v>0</v>
      </c>
      <c r="BA9" s="256">
        <f t="shared" si="33"/>
        <v>0</v>
      </c>
      <c r="BB9" s="256">
        <f t="shared" si="33"/>
        <v>0</v>
      </c>
      <c r="BC9" s="256">
        <f t="shared" si="33"/>
        <v>7</v>
      </c>
      <c r="BD9" s="256">
        <f t="shared" si="33"/>
        <v>0</v>
      </c>
      <c r="BE9" s="256">
        <f t="shared" si="33"/>
        <v>0</v>
      </c>
      <c r="BF9" s="256">
        <f t="shared" si="33"/>
        <v>0</v>
      </c>
      <c r="BG9" s="256">
        <f t="shared" si="33"/>
        <v>0</v>
      </c>
      <c r="BH9" s="256">
        <f>SUM(AW9:BG9)</f>
        <v>28</v>
      </c>
      <c r="BI9" s="256">
        <f t="shared" ref="BI9:BQ9" si="34">COUNTIF($T9:$AU9,BI$6)</f>
        <v>0</v>
      </c>
      <c r="BJ9" s="256">
        <f t="shared" si="34"/>
        <v>0</v>
      </c>
      <c r="BK9" s="256">
        <f t="shared" si="34"/>
        <v>0</v>
      </c>
      <c r="BL9" s="256">
        <f t="shared" si="34"/>
        <v>0</v>
      </c>
      <c r="BM9" s="256">
        <f t="shared" si="34"/>
        <v>0</v>
      </c>
      <c r="BN9" s="256">
        <f t="shared" si="34"/>
        <v>0</v>
      </c>
      <c r="BO9" s="256">
        <f t="shared" si="34"/>
        <v>0</v>
      </c>
      <c r="BP9" s="256">
        <f t="shared" si="34"/>
        <v>0</v>
      </c>
      <c r="BQ9" s="256">
        <f t="shared" si="34"/>
        <v>0</v>
      </c>
      <c r="BR9" s="256"/>
      <c r="BS9" s="256"/>
      <c r="BT9" s="257">
        <f t="shared" ref="BT9:BT39" si="35">COUNTIF(I9:R9,"NA")</f>
        <v>0</v>
      </c>
      <c r="BU9" s="257">
        <f t="shared" ref="BU9:BU39" si="36">COUNTIF(I9:R9,"LP")</f>
        <v>0</v>
      </c>
      <c r="BV9" s="257">
        <f t="shared" ref="BV9:BV39" si="37">COUNTIF(I9:R9,"OP")</f>
        <v>0</v>
      </c>
      <c r="BW9" s="247"/>
      <c r="BX9" s="256">
        <f>SUM(BH9:BQ9)</f>
        <v>28</v>
      </c>
      <c r="BY9" s="258"/>
      <c r="BZ9" s="259">
        <f t="shared" ref="BZ9:BZ39" si="38">COUNTIF(I9:AL9,"1")+(COUNTIF(I9:AL9,"2")*2)+CA9*2</f>
        <v>0</v>
      </c>
      <c r="CA9" s="260">
        <f t="shared" ref="CA9:CA39" si="39">COUNTIF(I9:AL9,"&gt;=3")</f>
        <v>0</v>
      </c>
      <c r="CB9" s="260"/>
      <c r="CC9" s="247"/>
      <c r="CD9" s="247"/>
      <c r="CE9" s="247"/>
      <c r="CF9" s="247"/>
      <c r="CG9" s="247"/>
      <c r="CH9" s="247"/>
      <c r="CI9" s="247"/>
      <c r="CJ9" s="247"/>
      <c r="CK9" s="247"/>
      <c r="CL9" s="247"/>
      <c r="CM9" s="247"/>
      <c r="CN9" s="247"/>
      <c r="CO9" s="303">
        <f>_xlfn.XLOOKUP(B9,'TR05'!B:B,'TR05'!G:G,"Revisar",0)</f>
        <v>44629</v>
      </c>
      <c r="CP9" s="303">
        <f>_xlfn.XLOOKUP(B9,Reloj!A:A,Reloj!D:D,"Revisar",0)</f>
        <v>44629</v>
      </c>
      <c r="CQ9" s="247" t="str">
        <f>_xlfn.XLOOKUP(B9,'S10'!C:C,'S10'!B:B,"Revisar",0)</f>
        <v>Revisar</v>
      </c>
      <c r="CR9" s="247" t="str">
        <f t="shared" ref="CR9:CR39" si="40">IF(CO9=G9,"ok","Revisar")</f>
        <v>ok</v>
      </c>
      <c r="CS9" s="247" t="str">
        <f t="shared" ref="CS9:CS39" si="41">IF(CP9=G9,"ok","Revisar")</f>
        <v>ok</v>
      </c>
    </row>
    <row r="10" spans="1:97" s="247" customFormat="1" ht="12.75" customHeight="1">
      <c r="A10" s="331">
        <f t="shared" si="32"/>
        <v>2</v>
      </c>
      <c r="B10" s="332" t="s">
        <v>191</v>
      </c>
      <c r="C10" s="333" t="str">
        <f>_xlfn.XLOOKUP(B10,'S10'!$B$2:$B$450,'S10'!$A$2:$A$450,"Ingresar",0)</f>
        <v>22009337</v>
      </c>
      <c r="D10" s="333" t="s">
        <v>164</v>
      </c>
      <c r="E10" s="393" t="s">
        <v>193</v>
      </c>
      <c r="F10" s="335" t="str">
        <f>_xlfn.XLOOKUP(B10,'S10'!$B$2:$B$800,'S10'!$F$2:$F$800,"Ingresar",0)</f>
        <v>Jefe de Administracion Contractual</v>
      </c>
      <c r="G10" s="296">
        <v>44866</v>
      </c>
      <c r="H10" s="264"/>
      <c r="I10" s="383" t="str" cm="1">
        <f t="array" ref="I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 s="383" t="str" cm="1">
        <f t="array" ref="J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 s="383" t="str" cm="1">
        <f t="array" ref="K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 s="383" t="str" cm="1">
        <f t="array" ref="L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 s="383" t="str" cm="1">
        <f t="array" ref="M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0" s="383" t="str" cm="1">
        <f t="array" ref="N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 s="383" t="str" cm="1">
        <f t="array" ref="O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 s="383" t="str" cm="1">
        <f t="array" ref="P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 s="383" t="str" cm="1">
        <f t="array" ref="Q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 s="383" t="str" cm="1">
        <f t="array" ref="R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 s="383" t="str" cm="1">
        <f t="array" ref="S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0" s="383" t="str" cm="1">
        <f t="array" ref="T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0" s="383" t="str" cm="1">
        <f t="array" ref="U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0" s="383" t="str" cm="1">
        <f t="array" ref="V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0" s="383" t="str" cm="1">
        <f t="array" ref="W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10" s="383" t="str" cm="1">
        <f t="array" ref="X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10" s="383" t="str" cm="1">
        <f t="array" ref="Y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10" s="383" t="str" cm="1">
        <f t="array" ref="Z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10" s="383" t="str" cm="1">
        <f t="array" ref="AA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10" s="383" t="str" cm="1">
        <f t="array" ref="AB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 s="383" t="str" cm="1">
        <f t="array" ref="AC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 s="383" t="str" cm="1">
        <f t="array" ref="AD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 s="383" t="str" cm="1">
        <f t="array" ref="AE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 s="383" t="str" cm="1">
        <f t="array" ref="AF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 s="383" t="str" cm="1">
        <f t="array" ref="AG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 s="383" t="str" cm="1">
        <f t="array" ref="AH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I10" s="383" t="str" cm="1">
        <f t="array" ref="AI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J10" s="383" t="str" cm="1">
        <f t="array" ref="AJ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K10" s="383" t="str" cm="1">
        <f t="array" ref="AK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L10" s="383" t="str" cm="1">
        <f t="array" ref="AL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M10" s="383" t="str" cm="1">
        <f t="array" ref="AM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N10" s="406" t="str" cm="1">
        <f t="array" ref="AN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O10" s="407" t="str" cm="1">
        <f t="array" ref="AO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P10" s="407" t="str" cm="1">
        <f t="array" ref="AP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Q10" s="407" t="str" cm="1">
        <f t="array" ref="AQ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R10" s="407" t="str" cm="1">
        <f t="array" ref="AR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S10" s="407" t="str" cm="1">
        <f t="array" ref="AS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T10" s="407" t="str" cm="1">
        <f t="array" ref="AT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U10" s="407" t="str" cm="1">
        <f t="array" ref="AU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DM</v>
      </c>
      <c r="AV10" s="235"/>
      <c r="AW10" s="256">
        <f t="shared" ref="AW10:BG33" si="42">COUNTIF($T10:$AU10,AW$6)</f>
        <v>6</v>
      </c>
      <c r="AX10" s="256">
        <f t="shared" si="42"/>
        <v>0</v>
      </c>
      <c r="AY10" s="256">
        <f t="shared" si="42"/>
        <v>0</v>
      </c>
      <c r="AZ10" s="256">
        <f t="shared" si="42"/>
        <v>0</v>
      </c>
      <c r="BA10" s="256">
        <f t="shared" si="42"/>
        <v>0</v>
      </c>
      <c r="BB10" s="256">
        <f t="shared" si="42"/>
        <v>0</v>
      </c>
      <c r="BC10" s="256">
        <f t="shared" si="42"/>
        <v>8</v>
      </c>
      <c r="BD10" s="256">
        <f t="shared" si="42"/>
        <v>0</v>
      </c>
      <c r="BE10" s="256">
        <f t="shared" si="42"/>
        <v>0</v>
      </c>
      <c r="BF10" s="256">
        <f t="shared" si="42"/>
        <v>0</v>
      </c>
      <c r="BG10" s="256">
        <f t="shared" si="42"/>
        <v>0</v>
      </c>
      <c r="BH10" s="256">
        <f t="shared" ref="BH10:BH73" si="43">SUM(AW10:BG10)</f>
        <v>14</v>
      </c>
      <c r="BI10" s="256">
        <f t="shared" ref="BI10:BQ38" si="44">COUNTIF($T10:$AU10,BI$6)</f>
        <v>14</v>
      </c>
      <c r="BJ10" s="256">
        <f t="shared" si="44"/>
        <v>0</v>
      </c>
      <c r="BK10" s="256">
        <f t="shared" si="44"/>
        <v>0</v>
      </c>
      <c r="BL10" s="256">
        <f t="shared" si="44"/>
        <v>0</v>
      </c>
      <c r="BM10" s="256">
        <f t="shared" si="44"/>
        <v>0</v>
      </c>
      <c r="BN10" s="256">
        <f t="shared" si="44"/>
        <v>0</v>
      </c>
      <c r="BO10" s="256">
        <f t="shared" si="44"/>
        <v>0</v>
      </c>
      <c r="BP10" s="256">
        <f t="shared" si="44"/>
        <v>0</v>
      </c>
      <c r="BQ10" s="256">
        <f t="shared" si="44"/>
        <v>0</v>
      </c>
      <c r="BR10" s="256"/>
      <c r="BS10" s="256"/>
      <c r="BT10" s="257">
        <f t="shared" si="35"/>
        <v>0</v>
      </c>
      <c r="BU10" s="257">
        <f t="shared" si="36"/>
        <v>0</v>
      </c>
      <c r="BV10" s="257">
        <f t="shared" si="37"/>
        <v>0</v>
      </c>
      <c r="BX10" s="256">
        <f t="shared" ref="BX10:BX18" si="45">SUM(BH10:BQ10)</f>
        <v>28</v>
      </c>
      <c r="BY10" s="258"/>
      <c r="BZ10" s="259">
        <f t="shared" si="38"/>
        <v>0</v>
      </c>
      <c r="CA10" s="260">
        <f t="shared" si="39"/>
        <v>0</v>
      </c>
      <c r="CB10" s="260"/>
      <c r="CO10" s="303">
        <f>_xlfn.XLOOKUP(B10,'TR05'!B:B,'TR05'!G:G,"Revisar",0)</f>
        <v>44866</v>
      </c>
      <c r="CP10" s="303">
        <f>_xlfn.XLOOKUP(B10,Reloj!A:A,Reloj!D:D,"Revisar",0)</f>
        <v>44866</v>
      </c>
      <c r="CQ10" s="247" t="str">
        <f>_xlfn.XLOOKUP(B10,'S10'!C:C,'S10'!B:B,"Revisar",0)</f>
        <v>Revisar</v>
      </c>
      <c r="CR10" s="247" t="str">
        <f t="shared" si="40"/>
        <v>ok</v>
      </c>
      <c r="CS10" s="247" t="str">
        <f t="shared" si="41"/>
        <v>ok</v>
      </c>
    </row>
    <row r="11" spans="1:97" s="247" customFormat="1" ht="12.75" customHeight="1">
      <c r="A11" s="261">
        <f t="shared" si="32"/>
        <v>3</v>
      </c>
      <c r="B11" s="262" t="s">
        <v>438</v>
      </c>
      <c r="C11" s="333" t="str">
        <f>_xlfn.XLOOKUP(B11,'S10'!$B$2:$B$450,'S10'!$A$2:$A$450,"Ingresar",0)</f>
        <v>22010708</v>
      </c>
      <c r="D11" s="263" t="s">
        <v>164</v>
      </c>
      <c r="E11" s="265" t="s">
        <v>440</v>
      </c>
      <c r="F11" s="335" t="str">
        <f>_xlfn.XLOOKUP(B11,'S10'!$B$2:$B$800,'S10'!$F$2:$F$800,"Ingresar",0)</f>
        <v>Coordinador BIM</v>
      </c>
      <c r="G11" s="264">
        <v>44914</v>
      </c>
      <c r="H11" s="264"/>
      <c r="I11" s="383" t="str" cm="1">
        <f t="array" ref="I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 s="383" t="str" cm="1">
        <f t="array" ref="J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 s="383" t="str" cm="1">
        <f t="array" ref="K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 s="383" t="str" cm="1">
        <f t="array" ref="L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 s="383" t="str" cm="1">
        <f t="array" ref="M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1" s="383" t="str" cm="1">
        <f t="array" ref="N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 s="383" t="str" cm="1">
        <f t="array" ref="O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 s="383" t="str" cm="1">
        <f t="array" ref="P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 s="383" t="str" cm="1">
        <f t="array" ref="Q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 s="383" t="str" cm="1">
        <f t="array" ref="R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 s="383" t="str" cm="1">
        <f t="array" ref="S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 s="383" t="str" cm="1">
        <f t="array" ref="T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1" s="383" t="str" cm="1">
        <f t="array" ref="U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 s="383" t="str" cm="1">
        <f t="array" ref="V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 s="383" t="str" cm="1">
        <f t="array" ref="W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 s="383" t="str" cm="1">
        <f t="array" ref="X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 s="383" t="str" cm="1">
        <f t="array" ref="Y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 s="383" t="str" cm="1">
        <f t="array" ref="Z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 s="383" t="str" cm="1">
        <f t="array" ref="AA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1" s="383" t="str" cm="1">
        <f t="array" ref="AB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 s="383" t="str" cm="1">
        <f t="array" ref="AC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11" s="383" t="str" cm="1">
        <f t="array" ref="AD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11" s="383" t="str" cm="1">
        <f t="array" ref="AE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11" s="383" t="str" cm="1">
        <f t="array" ref="AF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11" s="383" t="str" cm="1">
        <f t="array" ref="AG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1" s="383" t="str" cm="1">
        <f t="array" ref="AH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1" s="383" t="str" cm="1">
        <f t="array" ref="AI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1" s="383" t="str" cm="1">
        <f t="array" ref="AJ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 s="383" t="str" cm="1">
        <f t="array" ref="AK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 s="383" t="str" cm="1">
        <f t="array" ref="AL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 s="383" t="str" cm="1">
        <f t="array" ref="AM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 s="406" t="str" cm="1">
        <f t="array" ref="AN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 s="407" t="str" cm="1">
        <f t="array" ref="AO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 s="407" t="str" cm="1">
        <f t="array" ref="AP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 s="407" t="str" cm="1">
        <f t="array" ref="AQ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 s="407" t="str" cm="1">
        <f t="array" ref="AR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 s="407" t="str" cm="1">
        <f t="array" ref="AS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 s="407" t="str" cm="1">
        <f t="array" ref="AT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 s="407" t="str" cm="1">
        <f t="array" ref="AU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 s="235"/>
      <c r="AW11" s="256">
        <f t="shared" si="42"/>
        <v>21</v>
      </c>
      <c r="AX11" s="256">
        <f t="shared" si="42"/>
        <v>0</v>
      </c>
      <c r="AY11" s="256">
        <f t="shared" si="42"/>
        <v>0</v>
      </c>
      <c r="AZ11" s="256">
        <f t="shared" si="42"/>
        <v>0</v>
      </c>
      <c r="BA11" s="256">
        <f t="shared" si="42"/>
        <v>0</v>
      </c>
      <c r="BB11" s="256">
        <f t="shared" si="42"/>
        <v>0</v>
      </c>
      <c r="BC11" s="256">
        <f t="shared" si="42"/>
        <v>7</v>
      </c>
      <c r="BD11" s="256">
        <f t="shared" si="42"/>
        <v>0</v>
      </c>
      <c r="BE11" s="256">
        <f t="shared" si="42"/>
        <v>0</v>
      </c>
      <c r="BF11" s="256">
        <f t="shared" si="42"/>
        <v>0</v>
      </c>
      <c r="BG11" s="256">
        <f t="shared" si="42"/>
        <v>0</v>
      </c>
      <c r="BH11" s="256">
        <f t="shared" si="43"/>
        <v>28</v>
      </c>
      <c r="BI11" s="256">
        <f t="shared" si="44"/>
        <v>0</v>
      </c>
      <c r="BJ11" s="256">
        <f t="shared" si="44"/>
        <v>0</v>
      </c>
      <c r="BK11" s="256">
        <f t="shared" si="44"/>
        <v>0</v>
      </c>
      <c r="BL11" s="256">
        <f t="shared" si="44"/>
        <v>0</v>
      </c>
      <c r="BM11" s="256">
        <f t="shared" si="44"/>
        <v>0</v>
      </c>
      <c r="BN11" s="256">
        <f t="shared" si="44"/>
        <v>0</v>
      </c>
      <c r="BO11" s="256">
        <f t="shared" si="44"/>
        <v>0</v>
      </c>
      <c r="BP11" s="256">
        <f t="shared" si="44"/>
        <v>0</v>
      </c>
      <c r="BQ11" s="256">
        <f t="shared" si="44"/>
        <v>0</v>
      </c>
      <c r="BR11" s="256"/>
      <c r="BS11" s="256"/>
      <c r="BT11" s="257">
        <f t="shared" si="35"/>
        <v>0</v>
      </c>
      <c r="BU11" s="257">
        <f t="shared" si="36"/>
        <v>0</v>
      </c>
      <c r="BV11" s="257">
        <f t="shared" si="37"/>
        <v>0</v>
      </c>
      <c r="BX11" s="256">
        <f t="shared" si="45"/>
        <v>28</v>
      </c>
      <c r="BY11" s="258"/>
      <c r="BZ11" s="259">
        <f t="shared" si="38"/>
        <v>0</v>
      </c>
      <c r="CA11" s="260">
        <f t="shared" si="39"/>
        <v>0</v>
      </c>
      <c r="CB11" s="260"/>
      <c r="CO11" s="303">
        <f>_xlfn.XLOOKUP(B11,'TR05'!B:B,'TR05'!G:G,"Revisar",0)</f>
        <v>44914</v>
      </c>
      <c r="CP11" s="303">
        <f>_xlfn.XLOOKUP(B11,Reloj!A:A,Reloj!D:D,"Revisar",0)</f>
        <v>44914</v>
      </c>
      <c r="CQ11" s="247" t="str">
        <f>_xlfn.XLOOKUP(B11,'S10'!C:C,'S10'!B:B,"Revisar",0)</f>
        <v>Revisar</v>
      </c>
      <c r="CR11" s="247" t="str">
        <f t="shared" si="40"/>
        <v>ok</v>
      </c>
      <c r="CS11" s="247" t="str">
        <f t="shared" si="41"/>
        <v>ok</v>
      </c>
    </row>
    <row r="12" spans="1:97" s="247" customFormat="1" ht="10.5">
      <c r="A12" s="261">
        <f t="shared" si="32"/>
        <v>4</v>
      </c>
      <c r="B12" s="262" t="s">
        <v>365</v>
      </c>
      <c r="C12" s="333" t="str">
        <f>_xlfn.XLOOKUP(B12,'S10'!$B$2:$B$450,'S10'!$A$2:$A$450,"Ingresar",0)</f>
        <v>22010837</v>
      </c>
      <c r="D12" s="263" t="s">
        <v>164</v>
      </c>
      <c r="E12" s="392" t="s">
        <v>367</v>
      </c>
      <c r="F12" s="335" t="str">
        <f>_xlfn.XLOOKUP(B12,'S10'!$B$2:$B$800,'S10'!$F$2:$F$800,"Ingresar",0)</f>
        <v>Coordinador General BIM e Ingeniero de Oficina Técnica</v>
      </c>
      <c r="G12" s="264">
        <v>44924</v>
      </c>
      <c r="H12" s="264"/>
      <c r="I12" s="383" t="str" cm="1">
        <f t="array" ref="I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J12" s="383" t="str" cm="1">
        <f t="array" ref="J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 s="383" t="str" cm="1">
        <f t="array" ref="K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 s="383" t="str" cm="1">
        <f t="array" ref="L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 s="383" t="str" cm="1">
        <f t="array" ref="M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 s="383" t="str" cm="1">
        <f t="array" ref="N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 s="383" t="str" cm="1">
        <f t="array" ref="O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 s="383" t="str" cm="1">
        <f t="array" ref="P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 s="383" t="str" cm="1">
        <f t="array" ref="Q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R12" s="383" t="str" cm="1">
        <f t="array" ref="R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2" s="383" t="str" cm="1">
        <f t="array" ref="S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2" s="383" t="str" cm="1">
        <f t="array" ref="T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2" s="383" t="str" cm="1">
        <f t="array" ref="U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 s="383" t="str" cm="1">
        <f t="array" ref="V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 s="383" t="str" cm="1">
        <f t="array" ref="W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 s="383" t="str" cm="1">
        <f t="array" ref="X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 s="383" t="str" cm="1">
        <f t="array" ref="Y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 s="383" t="str" cm="1">
        <f t="array" ref="Z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 s="383" t="str" cm="1">
        <f t="array" ref="AA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 s="383" t="str" cm="1">
        <f t="array" ref="AB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 s="383" t="str" cm="1">
        <f t="array" ref="AC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12" s="383" t="str" cm="1">
        <f t="array" ref="AD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12" s="383" t="str" cm="1">
        <f t="array" ref="AE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12" s="383" t="str" cm="1">
        <f t="array" ref="AF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12" s="383" t="str" cm="1">
        <f t="array" ref="AG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2" s="383" t="str" cm="1">
        <f t="array" ref="AH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2" s="383" t="str" cm="1">
        <f t="array" ref="AI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2" s="383" t="str" cm="1">
        <f t="array" ref="AJ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2" s="383" t="str" cm="1">
        <f t="array" ref="AK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2" s="383" t="str" cm="1">
        <f t="array" ref="AL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 s="383" t="str" cm="1">
        <f t="array" ref="AM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 s="406" t="str" cm="1">
        <f t="array" ref="AN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 s="407" t="str" cm="1">
        <f t="array" ref="AO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 s="407" t="str" cm="1">
        <f t="array" ref="AP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 s="407" t="str" cm="1">
        <f t="array" ref="AQ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 s="407" t="str" cm="1">
        <f t="array" ref="AR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 s="407" t="str" cm="1">
        <f t="array" ref="AS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 s="407" t="str" cm="1">
        <f t="array" ref="AT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 s="407" t="str" cm="1">
        <f t="array" ref="AU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12" s="235"/>
      <c r="AW12" s="256">
        <f t="shared" si="42"/>
        <v>17</v>
      </c>
      <c r="AX12" s="256">
        <f t="shared" si="42"/>
        <v>0</v>
      </c>
      <c r="AY12" s="256">
        <f t="shared" si="42"/>
        <v>0</v>
      </c>
      <c r="AZ12" s="256">
        <f t="shared" si="42"/>
        <v>0</v>
      </c>
      <c r="BA12" s="256">
        <f t="shared" si="42"/>
        <v>0</v>
      </c>
      <c r="BB12" s="256">
        <f t="shared" si="42"/>
        <v>0</v>
      </c>
      <c r="BC12" s="256">
        <f t="shared" si="42"/>
        <v>11</v>
      </c>
      <c r="BD12" s="256">
        <f t="shared" si="42"/>
        <v>0</v>
      </c>
      <c r="BE12" s="256">
        <f t="shared" si="42"/>
        <v>0</v>
      </c>
      <c r="BF12" s="256">
        <f t="shared" si="42"/>
        <v>0</v>
      </c>
      <c r="BG12" s="256">
        <f t="shared" si="42"/>
        <v>0</v>
      </c>
      <c r="BH12" s="256">
        <f t="shared" si="43"/>
        <v>28</v>
      </c>
      <c r="BI12" s="256">
        <f t="shared" si="44"/>
        <v>0</v>
      </c>
      <c r="BJ12" s="256">
        <f t="shared" si="44"/>
        <v>0</v>
      </c>
      <c r="BK12" s="256">
        <f t="shared" si="44"/>
        <v>0</v>
      </c>
      <c r="BL12" s="256">
        <f t="shared" si="44"/>
        <v>0</v>
      </c>
      <c r="BM12" s="256">
        <f t="shared" si="44"/>
        <v>0</v>
      </c>
      <c r="BN12" s="256">
        <f t="shared" si="44"/>
        <v>0</v>
      </c>
      <c r="BO12" s="256">
        <f t="shared" si="44"/>
        <v>0</v>
      </c>
      <c r="BP12" s="256">
        <f t="shared" si="44"/>
        <v>0</v>
      </c>
      <c r="BQ12" s="256">
        <f t="shared" si="44"/>
        <v>0</v>
      </c>
      <c r="BR12" s="256"/>
      <c r="BS12" s="256"/>
      <c r="BT12" s="257">
        <f t="shared" si="35"/>
        <v>0</v>
      </c>
      <c r="BU12" s="257">
        <f t="shared" si="36"/>
        <v>0</v>
      </c>
      <c r="BV12" s="257">
        <f t="shared" si="37"/>
        <v>0</v>
      </c>
      <c r="BX12" s="256">
        <f t="shared" si="45"/>
        <v>28</v>
      </c>
      <c r="BY12" s="258"/>
      <c r="BZ12" s="259">
        <f t="shared" si="38"/>
        <v>0</v>
      </c>
      <c r="CA12" s="260">
        <f t="shared" si="39"/>
        <v>0</v>
      </c>
      <c r="CB12" s="260"/>
      <c r="CO12" s="303">
        <f>_xlfn.XLOOKUP(B12,'TR05'!B:B,'TR05'!G:G,"Revisar",0)</f>
        <v>44924</v>
      </c>
      <c r="CP12" s="303">
        <f>_xlfn.XLOOKUP(B12,Reloj!A:A,Reloj!D:D,"Revisar",0)</f>
        <v>44924</v>
      </c>
      <c r="CQ12" s="247" t="str">
        <f>_xlfn.XLOOKUP(B12,'S10'!C:C,'S10'!B:B,"Revisar",0)</f>
        <v>Revisar</v>
      </c>
      <c r="CR12" s="247" t="str">
        <f t="shared" si="40"/>
        <v>ok</v>
      </c>
      <c r="CS12" s="247" t="str">
        <f t="shared" si="41"/>
        <v>ok</v>
      </c>
    </row>
    <row r="13" spans="1:97" s="247" customFormat="1" ht="12.75" customHeight="1">
      <c r="A13" s="261">
        <f t="shared" si="32"/>
        <v>5</v>
      </c>
      <c r="B13" s="377" t="s">
        <v>330</v>
      </c>
      <c r="C13" s="333" t="str">
        <f>_xlfn.XLOOKUP(B13,'S10'!$B$2:$B$450,'S10'!$A$2:$A$450,"Ingresar",0)</f>
        <v>22009243</v>
      </c>
      <c r="D13" s="263" t="s">
        <v>164</v>
      </c>
      <c r="E13" s="265" t="s">
        <v>332</v>
      </c>
      <c r="F13" s="335" t="str">
        <f>_xlfn.XLOOKUP(B13,'S10'!$B$2:$B$800,'S10'!$F$2:$F$800,"Ingresar",0)</f>
        <v>Jefe de Costos y Presupuestos</v>
      </c>
      <c r="G13" s="264">
        <v>44927</v>
      </c>
      <c r="H13" s="264"/>
      <c r="I13" s="383" t="str" cm="1">
        <f t="array" ref="I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3" s="383" t="str" cm="1">
        <f t="array" ref="J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3" s="383" t="str" cm="1">
        <f t="array" ref="K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3" s="383" t="str" cm="1">
        <f t="array" ref="L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3" s="383" t="str" cm="1">
        <f t="array" ref="M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13" s="383" t="str" cm="1">
        <f t="array" ref="N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 s="383" t="str" cm="1">
        <f t="array" ref="O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 s="383" t="str" cm="1">
        <f t="array" ref="P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 s="383" t="str" cm="1">
        <f t="array" ref="Q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 s="383" t="str" cm="1">
        <f t="array" ref="R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S13" s="383" t="str" cm="1">
        <f t="array" ref="S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T13" s="383" t="str" cm="1">
        <f t="array" ref="T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U13" s="383" t="str" cm="1">
        <f t="array" ref="U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 s="383" t="str" cm="1">
        <f t="array" ref="V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 s="383" t="str" cm="1">
        <f t="array" ref="W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 s="383" t="str" cm="1">
        <f t="array" ref="X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 s="383" t="str" cm="1">
        <f t="array" ref="Y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 s="383" t="str" cm="1">
        <f t="array" ref="Z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 s="383" t="str" cm="1">
        <f t="array" ref="AA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 s="383" t="str" cm="1">
        <f t="array" ref="AB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 s="383" t="str" cm="1">
        <f t="array" ref="AC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 s="383" t="str" cm="1">
        <f t="array" ref="AD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 s="383" t="str" cm="1">
        <f t="array" ref="AE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 s="383" t="str" cm="1">
        <f t="array" ref="AF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 s="383" t="str" cm="1">
        <f t="array" ref="AG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 s="383" t="str" cm="1">
        <f t="array" ref="AH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3" s="383" t="str" cm="1">
        <f t="array" ref="AI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 s="383" t="str" cm="1">
        <f t="array" ref="AJ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 s="383" t="str" cm="1">
        <f t="array" ref="AK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3" s="383" t="str" cm="1">
        <f t="array" ref="AL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3" s="383" t="str" cm="1">
        <f t="array" ref="AM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3" s="406" t="str" cm="1">
        <f t="array" ref="AN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3" s="407" t="str" cm="1">
        <f t="array" ref="AO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3" s="407" t="str" cm="1">
        <f t="array" ref="AP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13" s="407" t="str" cm="1">
        <f t="array" ref="AQ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13" s="407" t="str" cm="1">
        <f t="array" ref="AR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13" s="407" t="str" cm="1">
        <f t="array" ref="AS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 s="407" t="str" cm="1">
        <f t="array" ref="AT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 s="407" t="str" cm="1">
        <f t="array" ref="AU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3" s="235"/>
      <c r="AW13" s="256">
        <f t="shared" si="42"/>
        <v>19</v>
      </c>
      <c r="AX13" s="256">
        <f t="shared" si="42"/>
        <v>0</v>
      </c>
      <c r="AY13" s="256">
        <f t="shared" si="42"/>
        <v>0</v>
      </c>
      <c r="AZ13" s="256">
        <f t="shared" si="42"/>
        <v>0</v>
      </c>
      <c r="BA13" s="256">
        <f t="shared" si="42"/>
        <v>0</v>
      </c>
      <c r="BB13" s="256">
        <f t="shared" si="42"/>
        <v>0</v>
      </c>
      <c r="BC13" s="256">
        <f t="shared" si="42"/>
        <v>8</v>
      </c>
      <c r="BD13" s="256">
        <f t="shared" si="42"/>
        <v>0</v>
      </c>
      <c r="BE13" s="256">
        <f t="shared" si="42"/>
        <v>0</v>
      </c>
      <c r="BF13" s="256">
        <f t="shared" si="42"/>
        <v>0</v>
      </c>
      <c r="BG13" s="256">
        <f t="shared" si="42"/>
        <v>0</v>
      </c>
      <c r="BH13" s="256">
        <f t="shared" si="43"/>
        <v>27</v>
      </c>
      <c r="BI13" s="256">
        <f t="shared" si="44"/>
        <v>0</v>
      </c>
      <c r="BJ13" s="256">
        <f t="shared" si="44"/>
        <v>0</v>
      </c>
      <c r="BK13" s="256">
        <f t="shared" si="44"/>
        <v>1</v>
      </c>
      <c r="BL13" s="256">
        <f t="shared" si="44"/>
        <v>0</v>
      </c>
      <c r="BM13" s="256">
        <f t="shared" si="44"/>
        <v>0</v>
      </c>
      <c r="BN13" s="256">
        <f t="shared" si="44"/>
        <v>0</v>
      </c>
      <c r="BO13" s="256">
        <f t="shared" si="44"/>
        <v>0</v>
      </c>
      <c r="BP13" s="256">
        <f t="shared" si="44"/>
        <v>0</v>
      </c>
      <c r="BQ13" s="256">
        <f t="shared" si="44"/>
        <v>0</v>
      </c>
      <c r="BR13" s="256"/>
      <c r="BS13" s="256"/>
      <c r="BT13" s="257">
        <f t="shared" si="35"/>
        <v>0</v>
      </c>
      <c r="BU13" s="257">
        <f t="shared" si="36"/>
        <v>0</v>
      </c>
      <c r="BV13" s="257">
        <f t="shared" si="37"/>
        <v>0</v>
      </c>
      <c r="BX13" s="256">
        <f t="shared" si="45"/>
        <v>28</v>
      </c>
      <c r="BY13" s="258"/>
      <c r="BZ13" s="259">
        <f t="shared" si="38"/>
        <v>0</v>
      </c>
      <c r="CA13" s="260">
        <f t="shared" si="39"/>
        <v>0</v>
      </c>
      <c r="CB13" s="260"/>
      <c r="CO13" s="303">
        <f>_xlfn.XLOOKUP(B13,'TR05'!B:B,'TR05'!G:G,"Revisar",0)</f>
        <v>44927</v>
      </c>
      <c r="CP13" s="303">
        <f>_xlfn.XLOOKUP(B13,Reloj!A:A,Reloj!D:D,"Revisar",0)</f>
        <v>44927</v>
      </c>
      <c r="CQ13" s="247" t="str">
        <f>_xlfn.XLOOKUP(B13,'S10'!C:C,'S10'!B:B,"Revisar",0)</f>
        <v>Revisar</v>
      </c>
      <c r="CR13" s="247" t="str">
        <f t="shared" si="40"/>
        <v>ok</v>
      </c>
      <c r="CS13" s="247" t="str">
        <f t="shared" si="41"/>
        <v>ok</v>
      </c>
    </row>
    <row r="14" spans="1:97" s="247" customFormat="1" ht="12.75" customHeight="1">
      <c r="A14" s="261">
        <f t="shared" si="32"/>
        <v>6</v>
      </c>
      <c r="B14" s="262" t="s">
        <v>344</v>
      </c>
      <c r="C14" s="333" t="str">
        <f>_xlfn.XLOOKUP(B14,'S10'!$B$2:$B$450,'S10'!$A$2:$A$450,"Ingresar",0)</f>
        <v>22011206</v>
      </c>
      <c r="D14" s="263" t="s">
        <v>169</v>
      </c>
      <c r="E14" s="265" t="s">
        <v>346</v>
      </c>
      <c r="F14" s="335" t="str">
        <f>_xlfn.XLOOKUP(B14,'S10'!$B$2:$B$800,'S10'!$F$2:$F$800,"Ingresar",0)</f>
        <v>Responsable Financiero</v>
      </c>
      <c r="G14" s="264">
        <v>44956</v>
      </c>
      <c r="H14" s="264"/>
      <c r="I14" s="383" t="str" cm="1">
        <f t="array" ref="I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4" s="383" t="str" cm="1">
        <f t="array" ref="J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4" s="383" t="str" cm="1">
        <f t="array" ref="K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4" s="383" t="str" cm="1">
        <f t="array" ref="L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4" s="383" t="str" cm="1">
        <f t="array" ref="M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4" s="383" t="str" cm="1">
        <f t="array" ref="N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4" s="383" t="str" cm="1">
        <f t="array" ref="O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4" s="383" t="str" cm="1">
        <f t="array" ref="P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4" s="383" t="str" cm="1">
        <f t="array" ref="Q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4" s="383" t="str" cm="1">
        <f t="array" ref="R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4" s="383" t="str" cm="1">
        <f t="array" ref="S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T14" s="383" t="str" cm="1">
        <f t="array" ref="T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4" s="383" t="str" cm="1">
        <f t="array" ref="U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4" s="383" t="str" cm="1">
        <f t="array" ref="V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4" s="383" t="str" cm="1">
        <f t="array" ref="W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4" s="383" t="str" cm="1">
        <f t="array" ref="X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Y14" s="383" t="str" cm="1">
        <f t="array" ref="Y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Z14" s="383" t="str" cm="1">
        <f t="array" ref="Z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A14" s="383" t="str" cm="1">
        <f t="array" ref="AA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B14" s="383" t="str" cm="1">
        <f t="array" ref="AB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 s="383" t="str" cm="1">
        <f t="array" ref="AC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 s="383" t="str" cm="1">
        <f t="array" ref="AD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 s="383" t="str" cm="1">
        <f t="array" ref="AE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 s="383" t="str" cm="1">
        <f t="array" ref="AF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 s="383" t="str" cm="1">
        <f t="array" ref="AG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 s="383" t="str" cm="1">
        <f t="array" ref="AH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4" s="383" t="str" cm="1">
        <f t="array" ref="AI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 s="383" t="str" cm="1">
        <f t="array" ref="AJ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 s="383" t="str" cm="1">
        <f t="array" ref="AK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 s="383" t="str" cm="1">
        <f t="array" ref="AL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 s="383" t="str" cm="1">
        <f t="array" ref="AM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 s="406" t="str" cm="1">
        <f t="array" ref="AN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 s="407" t="str" cm="1">
        <f t="array" ref="AO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 s="407" t="str" cm="1">
        <f t="array" ref="AP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 s="407" t="str" cm="1">
        <f t="array" ref="AQ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 s="407" t="str" cm="1">
        <f t="array" ref="AR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 s="407" t="str" cm="1">
        <f t="array" ref="AS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 s="407" t="str" cm="1">
        <f t="array" ref="AT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 s="407" t="str" cm="1">
        <f t="array" ref="AU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4" s="235"/>
      <c r="AW14" s="256">
        <f t="shared" si="42"/>
        <v>22</v>
      </c>
      <c r="AX14" s="256">
        <f t="shared" si="42"/>
        <v>2</v>
      </c>
      <c r="AY14" s="256">
        <f t="shared" si="42"/>
        <v>0</v>
      </c>
      <c r="AZ14" s="256">
        <f t="shared" si="42"/>
        <v>0</v>
      </c>
      <c r="BA14" s="256">
        <f t="shared" si="42"/>
        <v>0</v>
      </c>
      <c r="BB14" s="256">
        <f t="shared" si="42"/>
        <v>0</v>
      </c>
      <c r="BC14" s="256">
        <f t="shared" si="42"/>
        <v>0</v>
      </c>
      <c r="BD14" s="256">
        <f t="shared" si="42"/>
        <v>0</v>
      </c>
      <c r="BE14" s="256">
        <f t="shared" si="42"/>
        <v>0</v>
      </c>
      <c r="BF14" s="256">
        <f t="shared" si="42"/>
        <v>0</v>
      </c>
      <c r="BG14" s="256">
        <f t="shared" si="42"/>
        <v>0</v>
      </c>
      <c r="BH14" s="256">
        <f t="shared" si="43"/>
        <v>24</v>
      </c>
      <c r="BI14" s="256">
        <f t="shared" si="44"/>
        <v>0</v>
      </c>
      <c r="BJ14" s="256">
        <f t="shared" si="44"/>
        <v>0</v>
      </c>
      <c r="BK14" s="256">
        <f t="shared" si="44"/>
        <v>4</v>
      </c>
      <c r="BL14" s="256">
        <f t="shared" si="44"/>
        <v>0</v>
      </c>
      <c r="BM14" s="256">
        <f t="shared" si="44"/>
        <v>0</v>
      </c>
      <c r="BN14" s="256">
        <f t="shared" si="44"/>
        <v>0</v>
      </c>
      <c r="BO14" s="256">
        <f t="shared" si="44"/>
        <v>0</v>
      </c>
      <c r="BP14" s="256">
        <f t="shared" si="44"/>
        <v>0</v>
      </c>
      <c r="BQ14" s="256">
        <f t="shared" si="44"/>
        <v>0</v>
      </c>
      <c r="BR14" s="256"/>
      <c r="BS14" s="256"/>
      <c r="BT14" s="257">
        <f t="shared" si="35"/>
        <v>0</v>
      </c>
      <c r="BU14" s="257">
        <f t="shared" si="36"/>
        <v>0</v>
      </c>
      <c r="BV14" s="257">
        <f t="shared" si="37"/>
        <v>0</v>
      </c>
      <c r="BX14" s="256">
        <f t="shared" si="45"/>
        <v>28</v>
      </c>
      <c r="BY14" s="258"/>
      <c r="BZ14" s="259">
        <f t="shared" si="38"/>
        <v>0</v>
      </c>
      <c r="CA14" s="260">
        <f t="shared" si="39"/>
        <v>0</v>
      </c>
      <c r="CB14" s="260"/>
      <c r="CO14" s="303">
        <f>_xlfn.XLOOKUP(B14,'TR05'!B:B,'TR05'!G:G,"Revisar",0)</f>
        <v>44956</v>
      </c>
      <c r="CP14" s="303">
        <f>_xlfn.XLOOKUP(B14,Reloj!A:A,Reloj!D:D,"Revisar",0)</f>
        <v>44956</v>
      </c>
      <c r="CQ14" s="247" t="str">
        <f>_xlfn.XLOOKUP(B14,'S10'!C:C,'S10'!B:B,"Revisar",0)</f>
        <v>Revisar</v>
      </c>
      <c r="CR14" s="247" t="str">
        <f t="shared" si="40"/>
        <v>ok</v>
      </c>
      <c r="CS14" s="247" t="str">
        <f t="shared" si="41"/>
        <v>ok</v>
      </c>
    </row>
    <row r="15" spans="1:97" s="247" customFormat="1" ht="12.75" customHeight="1">
      <c r="A15" s="261">
        <f t="shared" si="32"/>
        <v>7</v>
      </c>
      <c r="B15" s="262" t="s">
        <v>244</v>
      </c>
      <c r="C15" s="333" t="str">
        <f>_xlfn.XLOOKUP(B15,'S10'!$B$2:$B$450,'S10'!$A$2:$A$450,"Ingresar",0)</f>
        <v>22011268</v>
      </c>
      <c r="D15" s="263" t="s">
        <v>169</v>
      </c>
      <c r="E15" s="265" t="s">
        <v>246</v>
      </c>
      <c r="F15" s="335" t="str">
        <f>_xlfn.XLOOKUP(B15,'S10'!$B$2:$B$800,'S10'!$F$2:$F$800,"Ingresar",0)</f>
        <v>Asistente de Tesoreria</v>
      </c>
      <c r="G15" s="264">
        <v>44962</v>
      </c>
      <c r="H15" s="264"/>
      <c r="I15" s="383" t="str" cm="1">
        <f t="array" ref="I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5" s="383" t="str" cm="1">
        <f t="array" ref="J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5" s="383" t="str" cm="1">
        <f t="array" ref="K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5" s="383" t="str" cm="1">
        <f t="array" ref="L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LF</v>
      </c>
      <c r="M15" s="383" t="str" cm="1">
        <f t="array" ref="M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5" s="383" t="str" cm="1">
        <f t="array" ref="N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5" s="383" t="str" cm="1">
        <f t="array" ref="O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5" s="383" t="str" cm="1">
        <f t="array" ref="P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5" s="383" t="str" cm="1">
        <f t="array" ref="Q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5" s="383" t="str" cm="1">
        <f t="array" ref="R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5" s="383" t="str" cm="1">
        <f t="array" ref="S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5" s="383" t="str" cm="1">
        <f t="array" ref="T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5" s="383" t="str" cm="1">
        <f t="array" ref="U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5" s="383" t="str" cm="1">
        <f t="array" ref="V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5" s="383" t="str" cm="1">
        <f t="array" ref="W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5" s="383" t="str" cm="1">
        <f t="array" ref="X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5" s="383" t="str" cm="1">
        <f t="array" ref="Y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5" s="383" t="str" cm="1">
        <f t="array" ref="Z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5" s="383" t="str" cm="1">
        <f t="array" ref="AA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5" s="383" t="str" cm="1">
        <f t="array" ref="AB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5" s="383" t="str" cm="1">
        <f t="array" ref="AC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5" s="383" t="str" cm="1">
        <f t="array" ref="AD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5" s="383" t="str" cm="1">
        <f t="array" ref="AE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5" s="383" t="str" cm="1">
        <f t="array" ref="AF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5" s="383" t="str" cm="1">
        <f t="array" ref="AG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5" s="383" t="str" cm="1">
        <f t="array" ref="AH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5" s="383" t="str" cm="1">
        <f t="array" ref="AI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5" s="383" t="str" cm="1">
        <f t="array" ref="AJ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5" s="383" t="str" cm="1">
        <f t="array" ref="AK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5" s="383" t="str" cm="1">
        <f t="array" ref="AL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5" s="383" t="str" cm="1">
        <f t="array" ref="AM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5" s="406" t="str" cm="1">
        <f t="array" ref="AN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5" s="407" t="str" cm="1">
        <f t="array" ref="AO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5" s="407" t="str" cm="1">
        <f t="array" ref="AP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5" s="407" t="str" cm="1">
        <f t="array" ref="AQ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5" s="407" t="str" cm="1">
        <f t="array" ref="AR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5" s="407" t="str" cm="1">
        <f t="array" ref="AS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5" s="407" t="str" cm="1">
        <f t="array" ref="AT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5" s="407" t="str" cm="1">
        <f t="array" ref="AU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5" s="235"/>
      <c r="AW15" s="256">
        <f t="shared" si="42"/>
        <v>25</v>
      </c>
      <c r="AX15" s="256">
        <f t="shared" si="42"/>
        <v>3</v>
      </c>
      <c r="AY15" s="256">
        <f t="shared" si="42"/>
        <v>0</v>
      </c>
      <c r="AZ15" s="256">
        <f t="shared" si="42"/>
        <v>0</v>
      </c>
      <c r="BA15" s="256">
        <f t="shared" si="42"/>
        <v>0</v>
      </c>
      <c r="BB15" s="256">
        <f t="shared" si="42"/>
        <v>0</v>
      </c>
      <c r="BC15" s="256">
        <f t="shared" si="42"/>
        <v>0</v>
      </c>
      <c r="BD15" s="256">
        <f t="shared" si="42"/>
        <v>0</v>
      </c>
      <c r="BE15" s="256">
        <f t="shared" si="42"/>
        <v>0</v>
      </c>
      <c r="BF15" s="256">
        <f t="shared" si="42"/>
        <v>0</v>
      </c>
      <c r="BG15" s="256">
        <f t="shared" si="42"/>
        <v>0</v>
      </c>
      <c r="BH15" s="256">
        <f t="shared" si="43"/>
        <v>28</v>
      </c>
      <c r="BI15" s="256">
        <f t="shared" si="44"/>
        <v>0</v>
      </c>
      <c r="BJ15" s="256">
        <f t="shared" si="44"/>
        <v>0</v>
      </c>
      <c r="BK15" s="256">
        <f t="shared" si="44"/>
        <v>0</v>
      </c>
      <c r="BL15" s="256">
        <f t="shared" si="44"/>
        <v>0</v>
      </c>
      <c r="BM15" s="256">
        <f t="shared" si="44"/>
        <v>0</v>
      </c>
      <c r="BN15" s="256">
        <f t="shared" si="44"/>
        <v>0</v>
      </c>
      <c r="BO15" s="256">
        <f t="shared" si="44"/>
        <v>0</v>
      </c>
      <c r="BP15" s="256">
        <f t="shared" si="44"/>
        <v>0</v>
      </c>
      <c r="BQ15" s="256">
        <f t="shared" si="44"/>
        <v>0</v>
      </c>
      <c r="BR15" s="256"/>
      <c r="BS15" s="256"/>
      <c r="BT15" s="257">
        <f t="shared" si="35"/>
        <v>0</v>
      </c>
      <c r="BU15" s="257">
        <f t="shared" si="36"/>
        <v>0</v>
      </c>
      <c r="BV15" s="257">
        <f t="shared" si="37"/>
        <v>0</v>
      </c>
      <c r="BX15" s="256">
        <f t="shared" si="45"/>
        <v>28</v>
      </c>
      <c r="BY15" s="258"/>
      <c r="BZ15" s="259">
        <f t="shared" si="38"/>
        <v>0</v>
      </c>
      <c r="CA15" s="260">
        <f t="shared" si="39"/>
        <v>0</v>
      </c>
      <c r="CB15" s="260"/>
      <c r="CO15" s="303">
        <f>_xlfn.XLOOKUP(B15,'TR05'!B:B,'TR05'!G:G,"Revisar",0)</f>
        <v>44962</v>
      </c>
      <c r="CP15" s="303">
        <f>_xlfn.XLOOKUP(B15,Reloj!A:A,Reloj!D:D,"Revisar",0)</f>
        <v>44962</v>
      </c>
      <c r="CQ15" s="247" t="str">
        <f>_xlfn.XLOOKUP(B15,'S10'!C:C,'S10'!B:B,"Revisar",0)</f>
        <v>Revisar</v>
      </c>
      <c r="CR15" s="247" t="str">
        <f t="shared" si="40"/>
        <v>ok</v>
      </c>
      <c r="CS15" s="247" t="str">
        <f t="shared" si="41"/>
        <v>ok</v>
      </c>
    </row>
    <row r="16" spans="1:97" s="247" customFormat="1" ht="12.75" customHeight="1">
      <c r="A16" s="261">
        <f t="shared" si="32"/>
        <v>8</v>
      </c>
      <c r="B16" s="262" t="s">
        <v>262</v>
      </c>
      <c r="C16" s="333" t="str">
        <f>_xlfn.XLOOKUP(B16,'S10'!$B$2:$B$450,'S10'!$A$2:$A$450,"Ingresar",0)</f>
        <v>22010330</v>
      </c>
      <c r="D16" s="263" t="s">
        <v>164</v>
      </c>
      <c r="E16" s="265" t="s">
        <v>264</v>
      </c>
      <c r="F16" s="335" t="str">
        <f>_xlfn.XLOOKUP(B16,'S10'!$B$2:$B$800,'S10'!$F$2:$F$800,"Ingresar",0)</f>
        <v>PROCURA EQUIPAMIENTO MEDICO</v>
      </c>
      <c r="G16" s="264">
        <v>44966</v>
      </c>
      <c r="H16" s="264"/>
      <c r="I16" s="383" t="str" cm="1">
        <f t="array" ref="I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6" s="383" t="str" cm="1">
        <f t="array" ref="J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6" s="383" t="str" cm="1">
        <f t="array" ref="K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6" s="383" t="str" cm="1">
        <f t="array" ref="L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6" s="383" t="str" cm="1">
        <f t="array" ref="M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6" s="383" t="str" cm="1">
        <f t="array" ref="N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6" s="383" t="str" cm="1">
        <f t="array" ref="O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6" s="383" t="str" cm="1">
        <f t="array" ref="P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6" s="383" t="str" cm="1">
        <f t="array" ref="Q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6" s="383" t="str" cm="1">
        <f t="array" ref="R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6" s="383" t="str" cm="1">
        <f t="array" ref="S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6" s="383" t="str" cm="1">
        <f t="array" ref="T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6" s="383" t="str" cm="1">
        <f t="array" ref="U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6" s="383" t="str" cm="1">
        <f t="array" ref="V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6" s="383" t="str" cm="1">
        <f t="array" ref="W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6" s="383" t="str" cm="1">
        <f t="array" ref="X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6" s="383" t="str" cm="1">
        <f t="array" ref="Y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6" s="383" t="str" cm="1">
        <f t="array" ref="Z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6" s="383" t="str" cm="1">
        <f t="array" ref="AA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6" s="383" t="str" cm="1">
        <f t="array" ref="AB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6" s="383" t="str" cm="1">
        <f t="array" ref="AC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6" s="383" t="str" cm="1">
        <f t="array" ref="AD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6" s="383" t="str" cm="1">
        <f t="array" ref="AE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6" s="383" t="str" cm="1">
        <f t="array" ref="AF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G16" s="383" t="str" cm="1">
        <f t="array" ref="AG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6" s="383" t="str" cm="1">
        <f t="array" ref="AH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6" s="383" t="str" cm="1">
        <f t="array" ref="AI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6" s="383" t="str" cm="1">
        <f t="array" ref="AJ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6" s="383" t="str" cm="1">
        <f t="array" ref="AK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6" s="383" t="str" cm="1">
        <f t="array" ref="AL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6" s="383" t="str" cm="1">
        <f t="array" ref="AM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6" s="406" t="str" cm="1">
        <f t="array" ref="AN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6" s="407" t="str" cm="1">
        <f t="array" ref="AO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6" s="407" t="str" cm="1">
        <f t="array" ref="AP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6" s="407" t="str" cm="1">
        <f t="array" ref="AQ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6" s="407" t="str" cm="1">
        <f t="array" ref="AR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6" s="407" t="str" cm="1">
        <f t="array" ref="AS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6" s="407" t="str" cm="1">
        <f t="array" ref="AT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6" s="407" t="str" cm="1">
        <f t="array" ref="AU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6" s="235"/>
      <c r="AW16" s="256">
        <f t="shared" si="42"/>
        <v>20</v>
      </c>
      <c r="AX16" s="256">
        <f t="shared" si="42"/>
        <v>0</v>
      </c>
      <c r="AY16" s="256">
        <f t="shared" si="42"/>
        <v>0</v>
      </c>
      <c r="AZ16" s="256">
        <f t="shared" si="42"/>
        <v>0</v>
      </c>
      <c r="BA16" s="256">
        <f t="shared" si="42"/>
        <v>0</v>
      </c>
      <c r="BB16" s="256">
        <f t="shared" si="42"/>
        <v>0</v>
      </c>
      <c r="BC16" s="256">
        <f t="shared" si="42"/>
        <v>7</v>
      </c>
      <c r="BD16" s="256">
        <f t="shared" si="42"/>
        <v>0</v>
      </c>
      <c r="BE16" s="256">
        <f t="shared" si="42"/>
        <v>0</v>
      </c>
      <c r="BF16" s="256">
        <f t="shared" si="42"/>
        <v>0</v>
      </c>
      <c r="BG16" s="256">
        <f t="shared" si="42"/>
        <v>0</v>
      </c>
      <c r="BH16" s="256">
        <f t="shared" si="43"/>
        <v>27</v>
      </c>
      <c r="BI16" s="256">
        <f t="shared" si="44"/>
        <v>0</v>
      </c>
      <c r="BJ16" s="256">
        <f t="shared" si="44"/>
        <v>0</v>
      </c>
      <c r="BK16" s="256">
        <f t="shared" si="44"/>
        <v>1</v>
      </c>
      <c r="BL16" s="256">
        <f t="shared" si="44"/>
        <v>0</v>
      </c>
      <c r="BM16" s="256">
        <f t="shared" si="44"/>
        <v>0</v>
      </c>
      <c r="BN16" s="256">
        <f t="shared" si="44"/>
        <v>0</v>
      </c>
      <c r="BO16" s="256">
        <f t="shared" si="44"/>
        <v>0</v>
      </c>
      <c r="BP16" s="256">
        <f t="shared" si="44"/>
        <v>0</v>
      </c>
      <c r="BQ16" s="256">
        <f t="shared" si="44"/>
        <v>0</v>
      </c>
      <c r="BR16" s="256"/>
      <c r="BS16" s="256"/>
      <c r="BT16" s="257">
        <f t="shared" si="35"/>
        <v>0</v>
      </c>
      <c r="BU16" s="257">
        <f t="shared" si="36"/>
        <v>0</v>
      </c>
      <c r="BV16" s="257">
        <f t="shared" si="37"/>
        <v>0</v>
      </c>
      <c r="BX16" s="256">
        <f t="shared" si="45"/>
        <v>28</v>
      </c>
      <c r="BY16" s="258"/>
      <c r="BZ16" s="259">
        <f t="shared" si="38"/>
        <v>0</v>
      </c>
      <c r="CA16" s="260">
        <f t="shared" si="39"/>
        <v>0</v>
      </c>
      <c r="CB16" s="260"/>
      <c r="CO16" s="303">
        <f>_xlfn.XLOOKUP(B16,'TR05'!B:B,'TR05'!G:G,"Revisar",0)</f>
        <v>44966</v>
      </c>
      <c r="CP16" s="303">
        <f>_xlfn.XLOOKUP(B16,Reloj!A:A,Reloj!D:D,"Revisar",0)</f>
        <v>44966</v>
      </c>
      <c r="CQ16" s="247" t="str">
        <f>_xlfn.XLOOKUP(B16,'S10'!C:C,'S10'!B:B,"Revisar",0)</f>
        <v>Revisar</v>
      </c>
      <c r="CR16" s="247" t="str">
        <f t="shared" si="40"/>
        <v>ok</v>
      </c>
      <c r="CS16" s="247" t="str">
        <f t="shared" si="41"/>
        <v>ok</v>
      </c>
    </row>
    <row r="17" spans="1:97" s="247" customFormat="1" ht="12.75" customHeight="1">
      <c r="A17" s="261">
        <f t="shared" si="32"/>
        <v>9</v>
      </c>
      <c r="B17" s="262" t="s">
        <v>305</v>
      </c>
      <c r="C17" s="333" t="str">
        <f>_xlfn.XLOOKUP(B17,'S10'!$B$2:$B$450,'S10'!$A$2:$A$450,"Ingresar",0)</f>
        <v>22011552</v>
      </c>
      <c r="D17" s="263" t="s">
        <v>164</v>
      </c>
      <c r="E17" s="265" t="s">
        <v>307</v>
      </c>
      <c r="F17" s="335" t="str">
        <f>_xlfn.XLOOKUP(B17,'S10'!$B$2:$B$800,'S10'!$F$2:$F$800,"Ingresar",0)</f>
        <v xml:space="preserve">Coordinador de Subcontratos </v>
      </c>
      <c r="G17" s="264">
        <v>44998</v>
      </c>
      <c r="H17" s="264"/>
      <c r="I17" s="383" t="str" cm="1">
        <f t="array" ref="I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7" s="383" t="str" cm="1">
        <f t="array" ref="J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7" s="383" t="str" cm="1">
        <f t="array" ref="K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7" s="383" t="str" cm="1">
        <f t="array" ref="L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7" s="383" t="str" cm="1">
        <f t="array" ref="M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17" s="383" t="str" cm="1">
        <f t="array" ref="N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7" s="383" t="str" cm="1">
        <f t="array" ref="O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7" s="383" t="str" cm="1">
        <f t="array" ref="P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7" s="383" t="str" cm="1">
        <f t="array" ref="Q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7" s="383" t="str" cm="1">
        <f t="array" ref="R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7" s="383" t="str" cm="1">
        <f t="array" ref="S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7" s="383" t="str" cm="1">
        <f t="array" ref="T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7" s="383" t="str" cm="1">
        <f t="array" ref="U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7" s="383" t="str" cm="1">
        <f t="array" ref="V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7" s="383" t="str" cm="1">
        <f t="array" ref="W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7" s="383" t="str" cm="1">
        <f t="array" ref="X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7" s="383" t="str" cm="1">
        <f t="array" ref="Y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7" s="383" t="str" cm="1">
        <f t="array" ref="Z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7" s="383" t="str" cm="1">
        <f t="array" ref="AA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7" s="383" t="str" cm="1">
        <f t="array" ref="AB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7" s="383" t="str" cm="1">
        <f t="array" ref="AC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D17" s="383" t="str" cm="1">
        <f t="array" ref="AD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7" s="383" t="str" cm="1">
        <f t="array" ref="AE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F17" s="383" t="str" cm="1">
        <f t="array" ref="AF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G17" s="383" t="str" cm="1">
        <f t="array" ref="AG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H17" s="383" t="str" cm="1">
        <f t="array" ref="AH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17" s="383" t="str" cm="1">
        <f t="array" ref="AI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J17" s="383" t="str" cm="1">
        <f t="array" ref="AJ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K17" s="383" t="str" cm="1">
        <f t="array" ref="AK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7" s="383" t="str" cm="1">
        <f t="array" ref="AL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7" s="383" t="str" cm="1">
        <f t="array" ref="AM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7" s="406" t="str" cm="1">
        <f t="array" ref="AN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7" s="407" t="str" cm="1">
        <f t="array" ref="AO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7" s="407" t="str" cm="1">
        <f t="array" ref="AP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7" s="407" t="str" cm="1">
        <f t="array" ref="AQ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7" s="407" t="str" cm="1">
        <f t="array" ref="AR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7" s="407" t="str" cm="1">
        <f t="array" ref="AS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7" s="407" t="str" cm="1">
        <f t="array" ref="AT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7" s="407" t="str" cm="1">
        <f t="array" ref="AU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7" s="235"/>
      <c r="AW17" s="256">
        <f t="shared" si="42"/>
        <v>19</v>
      </c>
      <c r="AX17" s="256">
        <f t="shared" si="42"/>
        <v>0</v>
      </c>
      <c r="AY17" s="256">
        <f t="shared" si="42"/>
        <v>0</v>
      </c>
      <c r="AZ17" s="256">
        <f t="shared" si="42"/>
        <v>0</v>
      </c>
      <c r="BA17" s="256">
        <f t="shared" si="42"/>
        <v>0</v>
      </c>
      <c r="BB17" s="256">
        <f t="shared" si="42"/>
        <v>0</v>
      </c>
      <c r="BC17" s="256">
        <f t="shared" si="42"/>
        <v>2</v>
      </c>
      <c r="BD17" s="256">
        <f t="shared" si="42"/>
        <v>0</v>
      </c>
      <c r="BE17" s="256">
        <f t="shared" si="42"/>
        <v>0</v>
      </c>
      <c r="BF17" s="256">
        <f t="shared" si="42"/>
        <v>0</v>
      </c>
      <c r="BG17" s="256">
        <f t="shared" si="42"/>
        <v>0</v>
      </c>
      <c r="BH17" s="256">
        <f t="shared" si="43"/>
        <v>21</v>
      </c>
      <c r="BI17" s="256">
        <f t="shared" si="44"/>
        <v>0</v>
      </c>
      <c r="BJ17" s="256">
        <f t="shared" si="44"/>
        <v>0</v>
      </c>
      <c r="BK17" s="256">
        <f t="shared" si="44"/>
        <v>7</v>
      </c>
      <c r="BL17" s="256">
        <f t="shared" si="44"/>
        <v>0</v>
      </c>
      <c r="BM17" s="256">
        <f t="shared" si="44"/>
        <v>0</v>
      </c>
      <c r="BN17" s="256">
        <f t="shared" si="44"/>
        <v>0</v>
      </c>
      <c r="BO17" s="256">
        <f t="shared" si="44"/>
        <v>0</v>
      </c>
      <c r="BP17" s="256">
        <f t="shared" si="44"/>
        <v>0</v>
      </c>
      <c r="BQ17" s="256">
        <f t="shared" si="44"/>
        <v>0</v>
      </c>
      <c r="BR17" s="256"/>
      <c r="BS17" s="256"/>
      <c r="BT17" s="257">
        <f t="shared" si="35"/>
        <v>0</v>
      </c>
      <c r="BU17" s="257">
        <f t="shared" si="36"/>
        <v>0</v>
      </c>
      <c r="BV17" s="257">
        <f t="shared" si="37"/>
        <v>0</v>
      </c>
      <c r="BX17" s="256">
        <f t="shared" si="45"/>
        <v>28</v>
      </c>
      <c r="BY17" s="258"/>
      <c r="BZ17" s="259">
        <f t="shared" si="38"/>
        <v>0</v>
      </c>
      <c r="CA17" s="260">
        <f t="shared" si="39"/>
        <v>0</v>
      </c>
      <c r="CB17" s="260"/>
      <c r="CO17" s="303">
        <f>_xlfn.XLOOKUP(B17,'TR05'!B:B,'TR05'!G:G,"Revisar",0)</f>
        <v>44998</v>
      </c>
      <c r="CP17" s="303">
        <f>_xlfn.XLOOKUP(B17,Reloj!A:A,Reloj!D:D,"Revisar",0)</f>
        <v>44998</v>
      </c>
      <c r="CQ17" s="247" t="str">
        <f>_xlfn.XLOOKUP(B17,'S10'!C:C,'S10'!B:B,"Revisar",0)</f>
        <v>Revisar</v>
      </c>
      <c r="CR17" s="247" t="str">
        <f t="shared" si="40"/>
        <v>ok</v>
      </c>
      <c r="CS17" s="247" t="str">
        <f t="shared" si="41"/>
        <v>ok</v>
      </c>
    </row>
    <row r="18" spans="1:97" s="247" customFormat="1" ht="12.75" customHeight="1">
      <c r="A18" s="261">
        <f t="shared" si="32"/>
        <v>10</v>
      </c>
      <c r="B18" s="262" t="s">
        <v>337</v>
      </c>
      <c r="C18" s="333" t="str">
        <f>_xlfn.XLOOKUP(B18,'S10'!$B$2:$B$450,'S10'!$A$2:$A$450,"Ingresar",0)</f>
        <v>22000045</v>
      </c>
      <c r="D18" s="263" t="s">
        <v>1006</v>
      </c>
      <c r="E18" s="265" t="s">
        <v>339</v>
      </c>
      <c r="F18" s="335" t="str">
        <f>_xlfn.XLOOKUP(B18,'S10'!$B$2:$B$800,'S10'!$F$2:$F$800,"Ingresar",0)</f>
        <v>GERENTE DE EQUIPAMIENTO MEDICO</v>
      </c>
      <c r="G18" s="264">
        <v>45009</v>
      </c>
      <c r="H18" s="264"/>
      <c r="I18" s="383" t="str" cm="1">
        <f t="array" ref="I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18" s="383" t="str" cm="1">
        <f t="array" ref="J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18" s="383" t="str" cm="1">
        <f t="array" ref="K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18" s="383" t="str" cm="1">
        <f t="array" ref="L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18" s="383" t="str" cm="1">
        <f t="array" ref="M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8" s="383" t="str" cm="1">
        <f t="array" ref="N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O18" s="383" t="str" cm="1">
        <f t="array" ref="O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P18" s="383" t="str" cm="1">
        <f t="array" ref="P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Q18" s="383" t="str" cm="1">
        <f t="array" ref="Q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R18" s="383" t="str" cm="1">
        <f t="array" ref="R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S18" s="383" t="str" cm="1">
        <f t="array" ref="S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T18" s="383" t="str" cm="1">
        <f t="array" ref="T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U18" s="383" t="str" cm="1">
        <f t="array" ref="U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V18" s="383" t="str" cm="1">
        <f t="array" ref="V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W18" s="383" t="str" cm="1">
        <f t="array" ref="W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X18" s="383" t="str" cm="1">
        <f t="array" ref="X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Y18" s="383" t="str" cm="1">
        <f t="array" ref="Y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Z18" s="383" t="str" cm="1">
        <f t="array" ref="Z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18" s="383" t="str" cm="1">
        <f t="array" ref="AA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8" s="383" t="str" cm="1">
        <f t="array" ref="AB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18" s="383" t="str" cm="1">
        <f t="array" ref="AC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18" s="383" t="str" cm="1">
        <f t="array" ref="AD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18" s="383" t="str" cm="1">
        <f t="array" ref="AE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18" s="383" t="str" cm="1">
        <f t="array" ref="AF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18" s="383" t="str" cm="1">
        <f t="array" ref="AG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18" s="383" t="str" cm="1">
        <f t="array" ref="AH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8" s="383" t="str" cm="1">
        <f t="array" ref="AI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J18" s="383" t="str" cm="1">
        <f t="array" ref="AJ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K18" s="383" t="str" cm="1">
        <f t="array" ref="AK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L18" s="383" t="str" cm="1">
        <f t="array" ref="AL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M18" s="383" t="str" cm="1">
        <f t="array" ref="AM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18" s="406" t="str" cm="1">
        <f t="array" ref="AN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18" s="407" t="str" cm="1">
        <f t="array" ref="AO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8" s="407" t="str" cm="1">
        <f t="array" ref="AP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8" s="407" t="str" cm="1">
        <f t="array" ref="AQ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8" s="407" t="str" cm="1">
        <f t="array" ref="AR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8" s="407" t="str" cm="1">
        <f t="array" ref="AS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8" s="407" t="str" cm="1">
        <f t="array" ref="AT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8" s="407" t="str" cm="1">
        <f t="array" ref="AU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8" s="235"/>
      <c r="AW18" s="256">
        <f t="shared" si="42"/>
        <v>7</v>
      </c>
      <c r="AX18" s="256">
        <f t="shared" si="42"/>
        <v>5</v>
      </c>
      <c r="AY18" s="256">
        <f t="shared" si="42"/>
        <v>0</v>
      </c>
      <c r="AZ18" s="256">
        <f t="shared" si="42"/>
        <v>0</v>
      </c>
      <c r="BA18" s="256">
        <f t="shared" si="42"/>
        <v>0</v>
      </c>
      <c r="BB18" s="256">
        <f t="shared" si="42"/>
        <v>0</v>
      </c>
      <c r="BC18" s="256">
        <f t="shared" si="42"/>
        <v>0</v>
      </c>
      <c r="BD18" s="256">
        <f t="shared" si="42"/>
        <v>0</v>
      </c>
      <c r="BE18" s="256">
        <f t="shared" si="42"/>
        <v>0</v>
      </c>
      <c r="BF18" s="256">
        <f t="shared" si="42"/>
        <v>0</v>
      </c>
      <c r="BG18" s="256">
        <f t="shared" si="42"/>
        <v>0</v>
      </c>
      <c r="BH18" s="256">
        <f t="shared" si="43"/>
        <v>12</v>
      </c>
      <c r="BI18" s="256">
        <f t="shared" si="44"/>
        <v>0</v>
      </c>
      <c r="BJ18" s="256">
        <f t="shared" si="44"/>
        <v>0</v>
      </c>
      <c r="BK18" s="256">
        <f t="shared" si="44"/>
        <v>6</v>
      </c>
      <c r="BL18" s="256">
        <f t="shared" si="44"/>
        <v>0</v>
      </c>
      <c r="BM18" s="256">
        <f t="shared" si="44"/>
        <v>0</v>
      </c>
      <c r="BN18" s="256">
        <f t="shared" si="44"/>
        <v>10</v>
      </c>
      <c r="BO18" s="256">
        <f t="shared" si="44"/>
        <v>0</v>
      </c>
      <c r="BP18" s="256">
        <f t="shared" si="44"/>
        <v>0</v>
      </c>
      <c r="BQ18" s="256">
        <f t="shared" si="44"/>
        <v>0</v>
      </c>
      <c r="BR18" s="256"/>
      <c r="BS18" s="256"/>
      <c r="BT18" s="257">
        <f t="shared" si="35"/>
        <v>0</v>
      </c>
      <c r="BU18" s="257">
        <f t="shared" si="36"/>
        <v>0</v>
      </c>
      <c r="BV18" s="257">
        <f t="shared" si="37"/>
        <v>0</v>
      </c>
      <c r="BX18" s="256">
        <f t="shared" si="45"/>
        <v>28</v>
      </c>
      <c r="BY18" s="258"/>
      <c r="BZ18" s="259">
        <f t="shared" si="38"/>
        <v>0</v>
      </c>
      <c r="CA18" s="260">
        <f t="shared" si="39"/>
        <v>0</v>
      </c>
      <c r="CB18" s="260"/>
      <c r="CO18" s="303">
        <f>_xlfn.XLOOKUP(B18,'TR05'!B:B,'TR05'!G:G,"Revisar",0)</f>
        <v>45009</v>
      </c>
      <c r="CP18" s="303">
        <f>_xlfn.XLOOKUP(B18,Reloj!A:A,Reloj!D:D,"Revisar",0)</f>
        <v>45009</v>
      </c>
      <c r="CQ18" s="247" t="str">
        <f>_xlfn.XLOOKUP(B18,'S10'!C:C,'S10'!B:B,"Revisar",0)</f>
        <v>Revisar</v>
      </c>
      <c r="CR18" s="247" t="str">
        <f t="shared" si="40"/>
        <v>ok</v>
      </c>
      <c r="CS18" s="247" t="str">
        <f t="shared" si="41"/>
        <v>ok</v>
      </c>
    </row>
    <row r="19" spans="1:97" s="247" customFormat="1" ht="12.75" customHeight="1">
      <c r="A19" s="261">
        <f t="shared" si="32"/>
        <v>11</v>
      </c>
      <c r="B19" s="262" t="s">
        <v>532</v>
      </c>
      <c r="C19" s="333" t="str">
        <f>_xlfn.XLOOKUP(B19,'S10'!$B$2:$B$450,'S10'!$A$2:$A$450,"Ingresar",0)</f>
        <v>22001725</v>
      </c>
      <c r="D19" s="263" t="s">
        <v>164</v>
      </c>
      <c r="E19" s="265" t="s">
        <v>534</v>
      </c>
      <c r="F19" s="335" t="str">
        <f>_xlfn.XLOOKUP(B19,'S10'!$B$2:$B$800,'S10'!$F$2:$F$800,"Ingresar",0)</f>
        <v>Jefe de Servicios Generales y Almacén</v>
      </c>
      <c r="G19" s="264">
        <v>45139</v>
      </c>
      <c r="H19" s="264"/>
      <c r="I19" s="383" t="str" cm="1">
        <f t="array" ref="I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9" s="383" t="str" cm="1">
        <f t="array" ref="J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9" s="383" t="str" cm="1">
        <f t="array" ref="K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9" s="383" t="str" cm="1">
        <f t="array" ref="L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9" s="383" t="str" cm="1">
        <f t="array" ref="M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9" s="383" t="str" cm="1">
        <f t="array" ref="N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9" s="383" t="str" cm="1">
        <f t="array" ref="O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9" s="383" t="str" cm="1">
        <f t="array" ref="P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19" s="383" t="str" cm="1">
        <f t="array" ref="Q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19" s="383" t="str" cm="1">
        <f t="array" ref="R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9" s="383" t="str" cm="1">
        <f t="array" ref="S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9" s="383" t="str" cm="1">
        <f t="array" ref="T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9" s="383" t="str" cm="1">
        <f t="array" ref="U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9" s="383" t="str" cm="1">
        <f t="array" ref="V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9" s="383" t="str" cm="1">
        <f t="array" ref="W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9" s="383" t="str" cm="1">
        <f t="array" ref="X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9" s="383" t="str" cm="1">
        <f t="array" ref="Y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9" s="383" t="str" cm="1">
        <f t="array" ref="Z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9" s="383" t="str" cm="1">
        <f t="array" ref="AA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9" s="383" t="str" cm="1">
        <f t="array" ref="AB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9" s="383" t="str" cm="1">
        <f t="array" ref="AC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9" s="383" t="str" cm="1">
        <f t="array" ref="AD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9" s="383" t="str" cm="1">
        <f t="array" ref="AE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9" s="383" t="str" cm="1">
        <f t="array" ref="AF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9" s="383" t="str" cm="1">
        <f t="array" ref="AG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9" s="383" t="str" cm="1">
        <f t="array" ref="AH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19" s="383" t="str" cm="1">
        <f t="array" ref="AI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9" s="383" t="str" cm="1">
        <f t="array" ref="AJ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9" s="383" t="str" cm="1">
        <f t="array" ref="AK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9" s="383" t="str" cm="1">
        <f t="array" ref="AL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9" s="383" t="str" cm="1">
        <f t="array" ref="AM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9" s="406" t="str" cm="1">
        <f t="array" ref="AN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9" s="407" t="str" cm="1">
        <f t="array" ref="AO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9" s="407" t="str" cm="1">
        <f t="array" ref="AP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9" s="407" t="str" cm="1">
        <f t="array" ref="AQ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9" s="407" t="str" cm="1">
        <f t="array" ref="AR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9" s="407" t="str" cm="1">
        <f t="array" ref="AS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9" s="407" t="str" cm="1">
        <f t="array" ref="AT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9" s="407" t="str" cm="1">
        <f t="array" ref="AU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9" s="235"/>
      <c r="AW19" s="256">
        <f t="shared" si="42"/>
        <v>25</v>
      </c>
      <c r="AX19" s="256">
        <f t="shared" si="42"/>
        <v>0</v>
      </c>
      <c r="AY19" s="256">
        <f t="shared" si="42"/>
        <v>0</v>
      </c>
      <c r="AZ19" s="256">
        <f t="shared" si="42"/>
        <v>0</v>
      </c>
      <c r="BA19" s="256">
        <f t="shared" si="42"/>
        <v>0</v>
      </c>
      <c r="BB19" s="256">
        <f t="shared" si="42"/>
        <v>0</v>
      </c>
      <c r="BC19" s="256">
        <f t="shared" si="42"/>
        <v>2</v>
      </c>
      <c r="BD19" s="256">
        <f t="shared" si="42"/>
        <v>0</v>
      </c>
      <c r="BE19" s="256">
        <f t="shared" si="42"/>
        <v>0</v>
      </c>
      <c r="BF19" s="256">
        <f t="shared" si="42"/>
        <v>0</v>
      </c>
      <c r="BG19" s="256">
        <f t="shared" si="42"/>
        <v>0</v>
      </c>
      <c r="BH19" s="256">
        <f t="shared" si="43"/>
        <v>27</v>
      </c>
      <c r="BI19" s="256">
        <f t="shared" si="44"/>
        <v>0</v>
      </c>
      <c r="BJ19" s="256">
        <f t="shared" si="44"/>
        <v>0</v>
      </c>
      <c r="BK19" s="256">
        <f t="shared" si="44"/>
        <v>1</v>
      </c>
      <c r="BL19" s="256">
        <f t="shared" si="44"/>
        <v>0</v>
      </c>
      <c r="BM19" s="256">
        <f t="shared" si="44"/>
        <v>0</v>
      </c>
      <c r="BN19" s="256">
        <f t="shared" si="44"/>
        <v>0</v>
      </c>
      <c r="BO19" s="256">
        <f t="shared" si="44"/>
        <v>0</v>
      </c>
      <c r="BP19" s="256">
        <f t="shared" si="44"/>
        <v>0</v>
      </c>
      <c r="BQ19" s="256">
        <f t="shared" si="44"/>
        <v>0</v>
      </c>
      <c r="BR19" s="256"/>
      <c r="BS19" s="256"/>
      <c r="BT19" s="257">
        <f t="shared" si="35"/>
        <v>0</v>
      </c>
      <c r="BU19" s="257">
        <f t="shared" si="36"/>
        <v>0</v>
      </c>
      <c r="BV19" s="257">
        <f t="shared" si="37"/>
        <v>0</v>
      </c>
      <c r="BX19" s="256">
        <f t="shared" ref="BX19:BX46" si="46">SUM(BH19:BQ19)</f>
        <v>28</v>
      </c>
      <c r="BY19" s="258"/>
      <c r="BZ19" s="259">
        <f t="shared" si="38"/>
        <v>0</v>
      </c>
      <c r="CA19" s="260">
        <f t="shared" si="39"/>
        <v>0</v>
      </c>
      <c r="CB19" s="260"/>
      <c r="CO19" s="303">
        <f>_xlfn.XLOOKUP(B19,'TR05'!B:B,'TR05'!G:G,"Revisar",0)</f>
        <v>45139</v>
      </c>
      <c r="CP19" s="303">
        <f>_xlfn.XLOOKUP(B19,Reloj!A:A,Reloj!D:D,"Revisar",0)</f>
        <v>45139</v>
      </c>
      <c r="CQ19" s="247" t="str">
        <f>_xlfn.XLOOKUP(B19,'S10'!C:C,'S10'!B:B,"Revisar",0)</f>
        <v>Revisar</v>
      </c>
      <c r="CR19" s="247" t="str">
        <f t="shared" si="40"/>
        <v>ok</v>
      </c>
      <c r="CS19" s="247" t="str">
        <f t="shared" si="41"/>
        <v>ok</v>
      </c>
    </row>
    <row r="20" spans="1:97" s="247" customFormat="1" ht="12.75" customHeight="1">
      <c r="A20" s="261">
        <f t="shared" si="32"/>
        <v>12</v>
      </c>
      <c r="B20" s="262" t="s">
        <v>565</v>
      </c>
      <c r="C20" s="333" t="str">
        <f>_xlfn.XLOOKUP(B20,'S10'!$B$2:$B$450,'S10'!$A$2:$A$450,"Ingresar",0)</f>
        <v>22012208</v>
      </c>
      <c r="D20" s="263" t="s">
        <v>169</v>
      </c>
      <c r="E20" s="265" t="s">
        <v>567</v>
      </c>
      <c r="F20" s="335" t="str">
        <f>_xlfn.XLOOKUP(B20,'S10'!$B$2:$B$800,'S10'!$F$2:$F$800,"Ingresar",0)</f>
        <v>Modelador BIM</v>
      </c>
      <c r="G20" s="264">
        <v>45139</v>
      </c>
      <c r="H20" s="264"/>
      <c r="I20" s="383" t="str" cm="1">
        <f t="array" ref="I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0" s="383" t="str" cm="1">
        <f t="array" ref="J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0" s="383" t="str" cm="1">
        <f t="array" ref="K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0" s="383" t="str" cm="1">
        <f t="array" ref="L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0" s="383" t="str" cm="1">
        <f t="array" ref="M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0" s="383" t="str" cm="1">
        <f t="array" ref="N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0" s="383" t="str" cm="1">
        <f t="array" ref="O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0" s="383" t="str" cm="1">
        <f t="array" ref="P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0" s="383" t="str" cm="1">
        <f t="array" ref="Q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0" s="383" t="str" cm="1">
        <f t="array" ref="R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0" s="383" t="str" cm="1">
        <f t="array" ref="S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0" s="383" t="str" cm="1">
        <f t="array" ref="T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20" s="383" t="str" cm="1">
        <f t="array" ref="U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0" s="383" t="str" cm="1">
        <f t="array" ref="V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0" s="383" t="str" cm="1">
        <f t="array" ref="W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0" s="383" t="str" cm="1">
        <f t="array" ref="X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20" s="383" t="str" cm="1">
        <f t="array" ref="Y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20" s="383" t="str" cm="1">
        <f t="array" ref="Z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20" s="383" t="str" cm="1">
        <f t="array" ref="AA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20" s="383" t="str" cm="1">
        <f t="array" ref="AB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20" s="383" t="str" cm="1">
        <f t="array" ref="AC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20" s="383" t="str" cm="1">
        <f t="array" ref="AD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20" s="383" t="str" cm="1">
        <f t="array" ref="AE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20" s="383" t="str" cm="1">
        <f t="array" ref="AF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0" s="383" t="str" cm="1">
        <f t="array" ref="AG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H20" s="383" t="str" cm="1">
        <f t="array" ref="AH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20" s="383" t="str" cm="1">
        <f t="array" ref="AI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J20" s="383" t="str" cm="1">
        <f t="array" ref="AJ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0" s="383" t="str" cm="1">
        <f t="array" ref="AK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0" s="383" t="str" cm="1">
        <f t="array" ref="AL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0" s="383" t="str" cm="1">
        <f t="array" ref="AM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0" s="406" t="str" cm="1">
        <f t="array" ref="AN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0" s="407" t="str" cm="1">
        <f t="array" ref="AO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0" s="407" t="str" cm="1">
        <f t="array" ref="AP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0" s="407" t="str" cm="1">
        <f t="array" ref="AQ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0" s="407" t="str" cm="1">
        <f t="array" ref="AR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0" s="407" t="str" cm="1">
        <f t="array" ref="AS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0" s="407" t="str" cm="1">
        <f t="array" ref="AT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0" s="407" t="str" cm="1">
        <f t="array" ref="AU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0" s="235"/>
      <c r="AW20" s="256">
        <f t="shared" si="42"/>
        <v>23</v>
      </c>
      <c r="AX20" s="256">
        <f t="shared" si="42"/>
        <v>3</v>
      </c>
      <c r="AY20" s="256">
        <f t="shared" si="42"/>
        <v>2</v>
      </c>
      <c r="AZ20" s="256">
        <f t="shared" si="42"/>
        <v>0</v>
      </c>
      <c r="BA20" s="256">
        <f t="shared" si="42"/>
        <v>0</v>
      </c>
      <c r="BB20" s="256">
        <f t="shared" si="42"/>
        <v>0</v>
      </c>
      <c r="BC20" s="256">
        <f t="shared" si="42"/>
        <v>0</v>
      </c>
      <c r="BD20" s="256">
        <f t="shared" si="42"/>
        <v>0</v>
      </c>
      <c r="BE20" s="256">
        <f t="shared" si="42"/>
        <v>0</v>
      </c>
      <c r="BF20" s="256">
        <f t="shared" si="42"/>
        <v>0</v>
      </c>
      <c r="BG20" s="256">
        <f t="shared" si="42"/>
        <v>0</v>
      </c>
      <c r="BH20" s="256">
        <f t="shared" si="43"/>
        <v>28</v>
      </c>
      <c r="BI20" s="256">
        <f t="shared" si="44"/>
        <v>0</v>
      </c>
      <c r="BJ20" s="256">
        <f t="shared" si="44"/>
        <v>0</v>
      </c>
      <c r="BK20" s="256">
        <f t="shared" si="44"/>
        <v>0</v>
      </c>
      <c r="BL20" s="256">
        <f t="shared" si="44"/>
        <v>0</v>
      </c>
      <c r="BM20" s="256">
        <f t="shared" si="44"/>
        <v>0</v>
      </c>
      <c r="BN20" s="256">
        <f t="shared" si="44"/>
        <v>0</v>
      </c>
      <c r="BO20" s="256">
        <f t="shared" si="44"/>
        <v>0</v>
      </c>
      <c r="BP20" s="256">
        <f t="shared" si="44"/>
        <v>0</v>
      </c>
      <c r="BQ20" s="256">
        <f t="shared" si="44"/>
        <v>0</v>
      </c>
      <c r="BR20" s="256"/>
      <c r="BS20" s="256"/>
      <c r="BT20" s="257">
        <f t="shared" si="35"/>
        <v>0</v>
      </c>
      <c r="BU20" s="257">
        <f t="shared" si="36"/>
        <v>0</v>
      </c>
      <c r="BV20" s="257">
        <f t="shared" si="37"/>
        <v>0</v>
      </c>
      <c r="BX20" s="256">
        <f t="shared" si="46"/>
        <v>28</v>
      </c>
      <c r="BY20" s="258"/>
      <c r="BZ20" s="259">
        <f t="shared" si="38"/>
        <v>0</v>
      </c>
      <c r="CA20" s="260">
        <f t="shared" si="39"/>
        <v>0</v>
      </c>
      <c r="CB20" s="260"/>
      <c r="CO20" s="303">
        <f>_xlfn.XLOOKUP(B20,'TR05'!B:B,'TR05'!G:G,"Revisar",0)</f>
        <v>45139</v>
      </c>
      <c r="CP20" s="303">
        <f>_xlfn.XLOOKUP(B20,Reloj!A:A,Reloj!D:D,"Revisar",0)</f>
        <v>45139</v>
      </c>
      <c r="CQ20" s="247" t="str">
        <f>_xlfn.XLOOKUP(B20,'S10'!C:C,'S10'!B:B,"Revisar",0)</f>
        <v>Revisar</v>
      </c>
      <c r="CR20" s="247" t="str">
        <f t="shared" si="40"/>
        <v>ok</v>
      </c>
      <c r="CS20" s="247" t="str">
        <f t="shared" si="41"/>
        <v>ok</v>
      </c>
    </row>
    <row r="21" spans="1:97" s="247" customFormat="1" ht="12.75" customHeight="1">
      <c r="A21" s="261">
        <f t="shared" si="32"/>
        <v>13</v>
      </c>
      <c r="B21" s="262" t="s">
        <v>180</v>
      </c>
      <c r="C21" s="333" t="str">
        <f>_xlfn.XLOOKUP(B21,'S10'!$B$2:$B$450,'S10'!$A$2:$A$450,"Ingresar",0)</f>
        <v>22013431</v>
      </c>
      <c r="D21" s="263" t="s">
        <v>169</v>
      </c>
      <c r="E21" s="265" t="s">
        <v>182</v>
      </c>
      <c r="F21" s="335" t="str">
        <f>_xlfn.XLOOKUP(B21,'S10'!$B$2:$B$800,'S10'!$F$2:$F$800,"Ingresar",0)</f>
        <v>Asistente de Contabilidad</v>
      </c>
      <c r="G21" s="264">
        <v>45152</v>
      </c>
      <c r="H21" s="264">
        <v>46058</v>
      </c>
      <c r="I21" s="383" t="str" cm="1">
        <f t="array" ref="I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1" s="383" t="str" cm="1">
        <f t="array" ref="J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1" s="383" t="str" cm="1">
        <f t="array" ref="K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1" s="383" t="str" cm="1">
        <f t="array" ref="L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1" s="383" t="str" cm="1">
        <f t="array" ref="M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1" s="383" t="str" cm="1">
        <f t="array" ref="N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1" s="383" t="str" cm="1">
        <f t="array" ref="O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1" s="383" t="str" cm="1">
        <f t="array" ref="P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1" s="383" t="str" cm="1">
        <f t="array" ref="Q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1" s="383" t="str" cm="1">
        <f t="array" ref="R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1" s="383" t="str" cm="1">
        <f t="array" ref="S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1" s="383" t="str" cm="1">
        <f t="array" ref="T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21" s="383" t="str" cm="1">
        <f t="array" ref="U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1" s="383" t="str" cm="1">
        <f t="array" ref="V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1" s="383" t="str" cm="1">
        <f t="array" ref="W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1" s="383" t="str" cm="1">
        <f t="array" ref="X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21" s="383" t="str" cm="1">
        <f t="array" ref="Y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21" s="383" t="str" cm="1">
        <f t="array" ref="Z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21" s="383" t="str" cm="1">
        <f t="array" ref="AA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21" s="383" t="str" cm="1">
        <f t="array" ref="AB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21" s="383" t="str" cm="1">
        <f t="array" ref="AC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21" s="383" t="str" cm="1">
        <f t="array" ref="AD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21" s="383" t="str" cm="1">
        <f t="array" ref="AE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21" s="383" t="str" cm="1">
        <f t="array" ref="AF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21" s="383" t="str" cm="1">
        <f t="array" ref="AG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21" s="383" t="str" cm="1">
        <f t="array" ref="AH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21" s="383" t="str" cm="1">
        <f t="array" ref="AI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J21" s="383" t="str" cm="1">
        <f t="array" ref="AJ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K21" s="383" t="str" cm="1">
        <f t="array" ref="AK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L21" s="383" t="str" cm="1">
        <f t="array" ref="AL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M21" s="383" t="str" cm="1">
        <f t="array" ref="AM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N21" s="406" t="str" cm="1">
        <f t="array" ref="AN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O21" s="407" t="str" cm="1">
        <f t="array" ref="AO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P21" s="407" t="str" cm="1">
        <f t="array" ref="AP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Q21" s="407" t="str" cm="1">
        <f t="array" ref="AQ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R21" s="407" t="str" cm="1">
        <f t="array" ref="AR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S21" s="407" t="str" cm="1">
        <f t="array" ref="AS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T21" s="407" t="str" cm="1">
        <f t="array" ref="AT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U21" s="407" t="str" cm="1">
        <f t="array" ref="AU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V21" s="235"/>
      <c r="AW21" s="256">
        <f t="shared" si="42"/>
        <v>4</v>
      </c>
      <c r="AX21" s="256">
        <f t="shared" si="42"/>
        <v>1</v>
      </c>
      <c r="AY21" s="256">
        <f t="shared" si="42"/>
        <v>0</v>
      </c>
      <c r="AZ21" s="256">
        <f t="shared" si="42"/>
        <v>0</v>
      </c>
      <c r="BA21" s="256">
        <f t="shared" si="42"/>
        <v>0</v>
      </c>
      <c r="BB21" s="256">
        <f t="shared" si="42"/>
        <v>0</v>
      </c>
      <c r="BC21" s="256">
        <f t="shared" si="42"/>
        <v>0</v>
      </c>
      <c r="BD21" s="256">
        <f t="shared" si="42"/>
        <v>0</v>
      </c>
      <c r="BE21" s="256">
        <f t="shared" si="42"/>
        <v>0</v>
      </c>
      <c r="BF21" s="256">
        <f t="shared" si="42"/>
        <v>0</v>
      </c>
      <c r="BG21" s="256">
        <f t="shared" si="42"/>
        <v>0</v>
      </c>
      <c r="BH21" s="256">
        <f t="shared" si="43"/>
        <v>5</v>
      </c>
      <c r="BI21" s="256">
        <f t="shared" si="44"/>
        <v>0</v>
      </c>
      <c r="BJ21" s="256">
        <f t="shared" si="44"/>
        <v>0</v>
      </c>
      <c r="BK21" s="256">
        <f t="shared" si="44"/>
        <v>0</v>
      </c>
      <c r="BL21" s="256">
        <f t="shared" si="44"/>
        <v>23</v>
      </c>
      <c r="BM21" s="256">
        <f t="shared" si="44"/>
        <v>0</v>
      </c>
      <c r="BN21" s="256">
        <f t="shared" si="44"/>
        <v>0</v>
      </c>
      <c r="BO21" s="256">
        <f t="shared" si="44"/>
        <v>0</v>
      </c>
      <c r="BP21" s="256">
        <f t="shared" si="44"/>
        <v>0</v>
      </c>
      <c r="BQ21" s="256">
        <f t="shared" si="44"/>
        <v>0</v>
      </c>
      <c r="BR21" s="256"/>
      <c r="BS21" s="256"/>
      <c r="BT21" s="257">
        <f t="shared" si="35"/>
        <v>0</v>
      </c>
      <c r="BU21" s="257">
        <f t="shared" si="36"/>
        <v>0</v>
      </c>
      <c r="BV21" s="257">
        <f t="shared" si="37"/>
        <v>0</v>
      </c>
      <c r="BX21" s="256">
        <f t="shared" si="46"/>
        <v>28</v>
      </c>
      <c r="BY21" s="258"/>
      <c r="BZ21" s="259">
        <f t="shared" si="38"/>
        <v>0</v>
      </c>
      <c r="CA21" s="260">
        <f t="shared" si="39"/>
        <v>0</v>
      </c>
      <c r="CB21" s="260"/>
      <c r="CO21" s="303">
        <f>_xlfn.XLOOKUP(B21,'TR05'!B:B,'TR05'!G:G,"Revisar",0)</f>
        <v>45152</v>
      </c>
      <c r="CP21" s="303">
        <f>_xlfn.XLOOKUP(B21,Reloj!A:A,Reloj!D:D,"Revisar",0)</f>
        <v>45152</v>
      </c>
      <c r="CQ21" s="247" t="str">
        <f>_xlfn.XLOOKUP(B21,'S10'!C:C,'S10'!B:B,"Revisar",0)</f>
        <v>Revisar</v>
      </c>
      <c r="CR21" s="247" t="str">
        <f t="shared" si="40"/>
        <v>ok</v>
      </c>
      <c r="CS21" s="247" t="str">
        <f t="shared" si="41"/>
        <v>ok</v>
      </c>
    </row>
    <row r="22" spans="1:97" s="247" customFormat="1" ht="12.75" customHeight="1">
      <c r="A22" s="261">
        <f t="shared" si="32"/>
        <v>14</v>
      </c>
      <c r="B22" s="262" t="s">
        <v>571</v>
      </c>
      <c r="C22" s="333" t="str">
        <f>_xlfn.XLOOKUP(B22,'S10'!$B$2:$B$450,'S10'!$A$2:$A$450,"Ingresar",0)</f>
        <v>22013541</v>
      </c>
      <c r="D22" s="263" t="s">
        <v>164</v>
      </c>
      <c r="E22" s="265" t="s">
        <v>573</v>
      </c>
      <c r="F22" s="335" t="str">
        <f>_xlfn.XLOOKUP(B22,'S10'!$B$2:$B$800,'S10'!$F$2:$F$800,"Ingresar",0)</f>
        <v>Arquitecto de Producción</v>
      </c>
      <c r="G22" s="264">
        <v>45159</v>
      </c>
      <c r="H22" s="264"/>
      <c r="I22" s="383" t="str" cm="1">
        <f t="array" ref="I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2" s="383" t="str" cm="1">
        <f t="array" ref="J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2" s="383" t="str" cm="1">
        <f t="array" ref="K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2" s="383" t="str" cm="1">
        <f t="array" ref="L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2" s="383" t="str" cm="1">
        <f t="array" ref="M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22" s="383" t="str" cm="1">
        <f t="array" ref="N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2" s="383" t="str" cm="1">
        <f t="array" ref="O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2" s="383" t="str" cm="1">
        <f t="array" ref="P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2" s="383" t="str" cm="1">
        <f t="array" ref="Q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2" s="383" t="str" cm="1">
        <f t="array" ref="R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2" s="383" t="str" cm="1">
        <f t="array" ref="S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2" s="383" t="str" cm="1">
        <f t="array" ref="T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22" s="383" t="str" cm="1">
        <f t="array" ref="U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22" s="383" t="str" cm="1">
        <f t="array" ref="V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22" s="383" t="str" cm="1">
        <f t="array" ref="W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22" s="383" t="str" cm="1">
        <f t="array" ref="X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22" s="383" t="str" cm="1">
        <f t="array" ref="Y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22" s="383" t="str" cm="1">
        <f t="array" ref="Z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22" s="383" t="str" cm="1">
        <f t="array" ref="AA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22" s="383" t="str" cm="1">
        <f t="array" ref="AB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22" s="383" t="str" cm="1">
        <f t="array" ref="AC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22" s="383" t="str" cm="1">
        <f t="array" ref="AD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22" s="383" t="str" cm="1">
        <f t="array" ref="AE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22" s="383" t="str" cm="1">
        <f t="array" ref="AF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2" s="383" t="str" cm="1">
        <f t="array" ref="AG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22" s="383" t="str" cm="1">
        <f t="array" ref="AH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22" s="383" t="str" cm="1">
        <f t="array" ref="AI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2" s="383" t="str" cm="1">
        <f t="array" ref="AJ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2" s="383" t="str" cm="1">
        <f t="array" ref="AK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2" s="383" t="str" cm="1">
        <f t="array" ref="AL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2" s="383" t="str" cm="1">
        <f t="array" ref="AM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2" s="406" t="str" cm="1">
        <f t="array" ref="AN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2" s="407" t="str" cm="1">
        <f t="array" ref="AO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2" s="407" t="str" cm="1">
        <f t="array" ref="AP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2" s="407" t="str" cm="1">
        <f t="array" ref="AQ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2" s="407" t="str" cm="1">
        <f t="array" ref="AR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2" s="407" t="str" cm="1">
        <f t="array" ref="AS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2" s="407" t="str" cm="1">
        <f t="array" ref="AT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2" s="407" t="str" cm="1">
        <f t="array" ref="AU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2" s="235"/>
      <c r="AW22" s="256">
        <f t="shared" si="42"/>
        <v>21</v>
      </c>
      <c r="AX22" s="256">
        <f t="shared" si="42"/>
        <v>0</v>
      </c>
      <c r="AY22" s="256">
        <f t="shared" si="42"/>
        <v>0</v>
      </c>
      <c r="AZ22" s="256">
        <f t="shared" si="42"/>
        <v>0</v>
      </c>
      <c r="BA22" s="256">
        <f t="shared" si="42"/>
        <v>0</v>
      </c>
      <c r="BB22" s="256">
        <f t="shared" si="42"/>
        <v>0</v>
      </c>
      <c r="BC22" s="256">
        <f t="shared" si="42"/>
        <v>7</v>
      </c>
      <c r="BD22" s="256">
        <f t="shared" si="42"/>
        <v>0</v>
      </c>
      <c r="BE22" s="256">
        <f t="shared" si="42"/>
        <v>0</v>
      </c>
      <c r="BF22" s="256">
        <f t="shared" si="42"/>
        <v>0</v>
      </c>
      <c r="BG22" s="256">
        <f t="shared" si="42"/>
        <v>0</v>
      </c>
      <c r="BH22" s="256">
        <f t="shared" si="43"/>
        <v>28</v>
      </c>
      <c r="BI22" s="256">
        <f t="shared" si="44"/>
        <v>0</v>
      </c>
      <c r="BJ22" s="256">
        <f t="shared" si="44"/>
        <v>0</v>
      </c>
      <c r="BK22" s="256">
        <f t="shared" si="44"/>
        <v>0</v>
      </c>
      <c r="BL22" s="256">
        <f t="shared" si="44"/>
        <v>0</v>
      </c>
      <c r="BM22" s="256">
        <f t="shared" si="44"/>
        <v>0</v>
      </c>
      <c r="BN22" s="256">
        <f t="shared" si="44"/>
        <v>0</v>
      </c>
      <c r="BO22" s="256">
        <f t="shared" si="44"/>
        <v>0</v>
      </c>
      <c r="BP22" s="256">
        <f t="shared" si="44"/>
        <v>0</v>
      </c>
      <c r="BQ22" s="256">
        <f t="shared" si="44"/>
        <v>0</v>
      </c>
      <c r="BR22" s="256"/>
      <c r="BS22" s="256"/>
      <c r="BT22" s="257">
        <f t="shared" si="35"/>
        <v>0</v>
      </c>
      <c r="BU22" s="257">
        <f t="shared" si="36"/>
        <v>0</v>
      </c>
      <c r="BV22" s="257">
        <f t="shared" si="37"/>
        <v>0</v>
      </c>
      <c r="BX22" s="256">
        <f t="shared" si="46"/>
        <v>28</v>
      </c>
      <c r="BY22" s="258"/>
      <c r="BZ22" s="259">
        <f t="shared" si="38"/>
        <v>0</v>
      </c>
      <c r="CA22" s="260">
        <f t="shared" si="39"/>
        <v>0</v>
      </c>
      <c r="CB22" s="260"/>
      <c r="CO22" s="303">
        <f>_xlfn.XLOOKUP(B22,'TR05'!B:B,'TR05'!G:G,"Revisar",0)</f>
        <v>45159</v>
      </c>
      <c r="CP22" s="303">
        <f>_xlfn.XLOOKUP(B22,Reloj!A:A,Reloj!D:D,"Revisar",0)</f>
        <v>45159</v>
      </c>
      <c r="CQ22" s="247" t="str">
        <f>_xlfn.XLOOKUP(B22,'S10'!C:C,'S10'!B:B,"Revisar",0)</f>
        <v>Revisar</v>
      </c>
      <c r="CR22" s="247" t="str">
        <f t="shared" si="40"/>
        <v>ok</v>
      </c>
      <c r="CS22" s="247" t="str">
        <f t="shared" si="41"/>
        <v>ok</v>
      </c>
    </row>
    <row r="23" spans="1:97" s="247" customFormat="1" ht="12.75" customHeight="1">
      <c r="A23" s="261">
        <f t="shared" si="32"/>
        <v>15</v>
      </c>
      <c r="B23" s="262" t="s">
        <v>209</v>
      </c>
      <c r="C23" s="333" t="str">
        <f>_xlfn.XLOOKUP(B23,'S10'!$B$2:$B$450,'S10'!$A$2:$A$450,"Ingresar",0)</f>
        <v>22014125</v>
      </c>
      <c r="D23" s="263" t="s">
        <v>164</v>
      </c>
      <c r="E23" s="265" t="s">
        <v>211</v>
      </c>
      <c r="F23" s="335" t="str">
        <f>_xlfn.XLOOKUP(B23,'S10'!$B$2:$B$800,'S10'!$F$2:$F$800,"Ingresar",0)</f>
        <v>Jefe de Administracion de Subcontratos</v>
      </c>
      <c r="G23" s="264">
        <v>45201</v>
      </c>
      <c r="H23" s="264"/>
      <c r="I23" s="383" t="str" cm="1">
        <f t="array" ref="I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23" s="383" t="str" cm="1">
        <f t="array" ref="J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23" s="383" t="str" cm="1">
        <f t="array" ref="K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23" s="383" t="str" cm="1">
        <f t="array" ref="L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3" s="383" t="str" cm="1">
        <f t="array" ref="M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23" s="383" t="str" cm="1">
        <f t="array" ref="N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3" s="383" t="str" cm="1">
        <f t="array" ref="O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3" s="383" t="str" cm="1">
        <f t="array" ref="P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3" s="383" t="str" cm="1">
        <f t="array" ref="Q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3" s="383" t="str" cm="1">
        <f t="array" ref="R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3" s="383" t="str" cm="1">
        <f t="array" ref="S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3" s="383" t="str" cm="1">
        <f t="array" ref="T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23" s="383" t="str" cm="1">
        <f t="array" ref="U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3" s="383" t="str" cm="1">
        <f t="array" ref="V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3" s="383" t="str" cm="1">
        <f t="array" ref="W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3" s="383" t="str" cm="1">
        <f t="array" ref="X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23" s="383" t="str" cm="1">
        <f t="array" ref="Y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23" s="383" t="str" cm="1">
        <f t="array" ref="Z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23" s="383" t="str" cm="1">
        <f t="array" ref="AA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23" s="383" t="str" cm="1">
        <f t="array" ref="AB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23" s="383" t="str" cm="1">
        <f t="array" ref="AC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23" s="383" t="str" cm="1">
        <f t="array" ref="AD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23" s="383" t="str" cm="1">
        <f t="array" ref="AE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23" s="383" t="str" cm="1">
        <f t="array" ref="AF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3" s="383" t="str" cm="1">
        <f t="array" ref="AG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23" s="383" t="str" cm="1">
        <f t="array" ref="AH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23" s="383" t="str" cm="1">
        <f t="array" ref="AI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3" s="383" t="str" cm="1">
        <f t="array" ref="AJ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3" s="383" t="str" cm="1">
        <f t="array" ref="AK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3" s="383" t="str" cm="1">
        <f t="array" ref="AL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3" s="383" t="str" cm="1">
        <f t="array" ref="AM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3" s="406" t="str" cm="1">
        <f t="array" ref="AN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3" s="407" t="str" cm="1">
        <f t="array" ref="AO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3" s="407" t="str" cm="1">
        <f t="array" ref="AP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3" s="407" t="str" cm="1">
        <f t="array" ref="AQ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3" s="407" t="str" cm="1">
        <f t="array" ref="AR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3" s="407" t="str" cm="1">
        <f t="array" ref="AS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3" s="407" t="str" cm="1">
        <f t="array" ref="AT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3" s="407" t="str" cm="1">
        <f t="array" ref="AU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3" s="235"/>
      <c r="AW23" s="256">
        <f t="shared" si="42"/>
        <v>21</v>
      </c>
      <c r="AX23" s="256">
        <f t="shared" si="42"/>
        <v>0</v>
      </c>
      <c r="AY23" s="256">
        <f t="shared" si="42"/>
        <v>0</v>
      </c>
      <c r="AZ23" s="256">
        <f t="shared" si="42"/>
        <v>0</v>
      </c>
      <c r="BA23" s="256">
        <f t="shared" si="42"/>
        <v>0</v>
      </c>
      <c r="BB23" s="256">
        <f t="shared" si="42"/>
        <v>0</v>
      </c>
      <c r="BC23" s="256">
        <f t="shared" si="42"/>
        <v>7</v>
      </c>
      <c r="BD23" s="256">
        <f t="shared" si="42"/>
        <v>0</v>
      </c>
      <c r="BE23" s="256">
        <f t="shared" si="42"/>
        <v>0</v>
      </c>
      <c r="BF23" s="256">
        <f t="shared" si="42"/>
        <v>0</v>
      </c>
      <c r="BG23" s="256">
        <f t="shared" si="42"/>
        <v>0</v>
      </c>
      <c r="BH23" s="256">
        <f t="shared" si="43"/>
        <v>28</v>
      </c>
      <c r="BI23" s="256">
        <f t="shared" si="44"/>
        <v>0</v>
      </c>
      <c r="BJ23" s="256">
        <f t="shared" si="44"/>
        <v>0</v>
      </c>
      <c r="BK23" s="256">
        <f t="shared" si="44"/>
        <v>0</v>
      </c>
      <c r="BL23" s="256">
        <f t="shared" si="44"/>
        <v>0</v>
      </c>
      <c r="BM23" s="256">
        <f t="shared" si="44"/>
        <v>0</v>
      </c>
      <c r="BN23" s="256">
        <f t="shared" si="44"/>
        <v>0</v>
      </c>
      <c r="BO23" s="256">
        <f t="shared" si="44"/>
        <v>0</v>
      </c>
      <c r="BP23" s="256">
        <f t="shared" si="44"/>
        <v>0</v>
      </c>
      <c r="BQ23" s="256">
        <f t="shared" si="44"/>
        <v>0</v>
      </c>
      <c r="BR23" s="256"/>
      <c r="BS23" s="256"/>
      <c r="BT23" s="257">
        <f t="shared" si="35"/>
        <v>0</v>
      </c>
      <c r="BU23" s="257">
        <f t="shared" si="36"/>
        <v>0</v>
      </c>
      <c r="BV23" s="257">
        <f t="shared" si="37"/>
        <v>0</v>
      </c>
      <c r="BX23" s="256">
        <f t="shared" si="46"/>
        <v>28</v>
      </c>
      <c r="BY23" s="258"/>
      <c r="BZ23" s="259">
        <f t="shared" si="38"/>
        <v>0</v>
      </c>
      <c r="CA23" s="260">
        <f t="shared" si="39"/>
        <v>0</v>
      </c>
      <c r="CB23" s="260"/>
      <c r="CO23" s="303">
        <f>_xlfn.XLOOKUP(B23,'TR05'!B:B,'TR05'!G:G,"Revisar",0)</f>
        <v>45201</v>
      </c>
      <c r="CP23" s="303">
        <f>_xlfn.XLOOKUP(B23,Reloj!A:A,Reloj!D:D,"Revisar",0)</f>
        <v>45201</v>
      </c>
      <c r="CQ23" s="247" t="str">
        <f>_xlfn.XLOOKUP(B23,'S10'!C:C,'S10'!B:B,"Revisar",0)</f>
        <v>Revisar</v>
      </c>
      <c r="CR23" s="247" t="str">
        <f t="shared" si="40"/>
        <v>ok</v>
      </c>
      <c r="CS23" s="247" t="str">
        <f t="shared" si="41"/>
        <v>ok</v>
      </c>
    </row>
    <row r="24" spans="1:97" s="247" customFormat="1" ht="12.75" customHeight="1">
      <c r="A24" s="261">
        <f t="shared" si="32"/>
        <v>16</v>
      </c>
      <c r="B24" s="304" t="s">
        <v>309</v>
      </c>
      <c r="C24" s="333" t="str">
        <f>_xlfn.XLOOKUP(B24,'S10'!$B$2:$B$450,'S10'!$A$2:$A$450,"Ingresar",0)</f>
        <v>22014111</v>
      </c>
      <c r="D24" s="263" t="s">
        <v>164</v>
      </c>
      <c r="E24" s="265" t="s">
        <v>311</v>
      </c>
      <c r="F24" s="335" t="str">
        <f>_xlfn.XLOOKUP(B24,'S10'!$B$2:$B$800,'S10'!$F$2:$F$800,"Ingresar",0)</f>
        <v>Ingeniero de Costos y Presupuestos</v>
      </c>
      <c r="G24" s="264">
        <v>45201</v>
      </c>
      <c r="H24" s="264"/>
      <c r="I24" s="383" t="str" cm="1">
        <f t="array" ref="I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4" s="383" t="str" cm="1">
        <f t="array" ref="J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4" s="383" t="str" cm="1">
        <f t="array" ref="K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4" s="383" t="str" cm="1">
        <f t="array" ref="L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4" s="383" t="str" cm="1">
        <f t="array" ref="M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24" s="383" t="str" cm="1">
        <f t="array" ref="N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4" s="383" t="str" cm="1">
        <f t="array" ref="O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4" s="383" t="str" cm="1">
        <f t="array" ref="P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4" s="383" t="str" cm="1">
        <f t="array" ref="Q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4" s="383" t="str" cm="1">
        <f t="array" ref="R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4" s="383" t="str" cm="1">
        <f t="array" ref="S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4" s="383" t="str" cm="1">
        <f t="array" ref="T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24" s="383" t="str" cm="1">
        <f t="array" ref="U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24" s="383" t="str" cm="1">
        <f t="array" ref="V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24" s="383" t="str" cm="1">
        <f t="array" ref="W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24" s="383" t="str" cm="1">
        <f t="array" ref="X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24" s="383" t="str" cm="1">
        <f t="array" ref="Y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24" s="383" t="str" cm="1">
        <f t="array" ref="Z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24" s="383" t="str" cm="1">
        <f t="array" ref="AA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24" s="383" t="str" cm="1">
        <f t="array" ref="AB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24" s="383" t="str" cm="1">
        <f t="array" ref="AC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24" s="383" t="str" cm="1">
        <f t="array" ref="AD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24" s="383" t="str" cm="1">
        <f t="array" ref="AE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24" s="383" t="str" cm="1">
        <f t="array" ref="AF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4" s="383" t="str" cm="1">
        <f t="array" ref="AG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24" s="383" t="str" cm="1">
        <f t="array" ref="AH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24" s="383" t="str" cm="1">
        <f t="array" ref="AI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4" s="383" t="str" cm="1">
        <f t="array" ref="AJ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4" s="383" t="str" cm="1">
        <f t="array" ref="AK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4" s="383" t="str" cm="1">
        <f t="array" ref="AL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4" s="383" t="str" cm="1">
        <f t="array" ref="AM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4" s="406" t="str" cm="1">
        <f t="array" ref="AN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4" s="407" t="str" cm="1">
        <f t="array" ref="AO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4" s="407" t="str" cm="1">
        <f t="array" ref="AP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4" s="407" t="str" cm="1">
        <f t="array" ref="AQ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4" s="407" t="str" cm="1">
        <f t="array" ref="AR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4" s="407" t="str" cm="1">
        <f t="array" ref="AS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24" s="407" t="str" cm="1">
        <f t="array" ref="AT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24" s="407" t="str" cm="1">
        <f t="array" ref="AU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24" s="235"/>
      <c r="AW24" s="256">
        <f t="shared" si="42"/>
        <v>18</v>
      </c>
      <c r="AX24" s="256">
        <f t="shared" si="42"/>
        <v>0</v>
      </c>
      <c r="AY24" s="256">
        <f t="shared" si="42"/>
        <v>0</v>
      </c>
      <c r="AZ24" s="256">
        <f t="shared" si="42"/>
        <v>0</v>
      </c>
      <c r="BA24" s="256">
        <f t="shared" si="42"/>
        <v>0</v>
      </c>
      <c r="BB24" s="256">
        <f t="shared" si="42"/>
        <v>0</v>
      </c>
      <c r="BC24" s="256">
        <f t="shared" si="42"/>
        <v>10</v>
      </c>
      <c r="BD24" s="256">
        <f t="shared" si="42"/>
        <v>0</v>
      </c>
      <c r="BE24" s="256">
        <f t="shared" si="42"/>
        <v>0</v>
      </c>
      <c r="BF24" s="256">
        <f t="shared" si="42"/>
        <v>0</v>
      </c>
      <c r="BG24" s="256">
        <f t="shared" si="42"/>
        <v>0</v>
      </c>
      <c r="BH24" s="256">
        <f t="shared" si="43"/>
        <v>28</v>
      </c>
      <c r="BI24" s="256">
        <f t="shared" si="44"/>
        <v>0</v>
      </c>
      <c r="BJ24" s="256">
        <f t="shared" si="44"/>
        <v>0</v>
      </c>
      <c r="BK24" s="256">
        <f t="shared" si="44"/>
        <v>0</v>
      </c>
      <c r="BL24" s="256">
        <f t="shared" si="44"/>
        <v>0</v>
      </c>
      <c r="BM24" s="256">
        <f t="shared" si="44"/>
        <v>0</v>
      </c>
      <c r="BN24" s="256">
        <f t="shared" si="44"/>
        <v>0</v>
      </c>
      <c r="BO24" s="256">
        <f t="shared" si="44"/>
        <v>0</v>
      </c>
      <c r="BP24" s="256">
        <f t="shared" si="44"/>
        <v>0</v>
      </c>
      <c r="BQ24" s="256">
        <f t="shared" si="44"/>
        <v>0</v>
      </c>
      <c r="BR24" s="256"/>
      <c r="BS24" s="256"/>
      <c r="BT24" s="257">
        <f t="shared" si="35"/>
        <v>0</v>
      </c>
      <c r="BU24" s="257">
        <f t="shared" si="36"/>
        <v>0</v>
      </c>
      <c r="BV24" s="257">
        <f t="shared" si="37"/>
        <v>0</v>
      </c>
      <c r="BX24" s="256">
        <f t="shared" si="46"/>
        <v>28</v>
      </c>
      <c r="BY24" s="258"/>
      <c r="BZ24" s="259">
        <f t="shared" si="38"/>
        <v>0</v>
      </c>
      <c r="CA24" s="260">
        <f t="shared" si="39"/>
        <v>0</v>
      </c>
      <c r="CB24" s="260"/>
      <c r="CO24" s="303">
        <f>_xlfn.XLOOKUP(B24,'TR05'!B:B,'TR05'!G:G,"Revisar",0)</f>
        <v>45201</v>
      </c>
      <c r="CP24" s="303">
        <f>_xlfn.XLOOKUP(B24,Reloj!A:A,Reloj!D:D,"Revisar",0)</f>
        <v>45201</v>
      </c>
      <c r="CQ24" s="247" t="str">
        <f>_xlfn.XLOOKUP(B24,'S10'!C:C,'S10'!B:B,"Revisar",0)</f>
        <v>Revisar</v>
      </c>
      <c r="CR24" s="247" t="str">
        <f t="shared" si="40"/>
        <v>ok</v>
      </c>
      <c r="CS24" s="247" t="str">
        <f t="shared" si="41"/>
        <v>ok</v>
      </c>
    </row>
    <row r="25" spans="1:97" s="247" customFormat="1" ht="12.75" customHeight="1">
      <c r="A25" s="261">
        <f t="shared" si="32"/>
        <v>17</v>
      </c>
      <c r="B25" s="262" t="s">
        <v>373</v>
      </c>
      <c r="C25" s="333" t="str">
        <f>_xlfn.XLOOKUP(B25,'S10'!$B$2:$B$450,'S10'!$A$2:$A$450,"Ingresar",0)</f>
        <v>22014253</v>
      </c>
      <c r="D25" s="263" t="s">
        <v>164</v>
      </c>
      <c r="E25" s="265" t="s">
        <v>375</v>
      </c>
      <c r="F25" s="335" t="str">
        <f>_xlfn.XLOOKUP(B25,'S10'!$B$2:$B$800,'S10'!$F$2:$F$800,"Ingresar",0)</f>
        <v>Analista de Costos</v>
      </c>
      <c r="G25" s="264">
        <v>45215</v>
      </c>
      <c r="H25" s="264"/>
      <c r="I25" s="383" t="str" cm="1">
        <f t="array" ref="I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25" s="383" t="str" cm="1">
        <f t="array" ref="J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25" s="383" t="str" cm="1">
        <f t="array" ref="K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25" s="383" t="str" cm="1">
        <f t="array" ref="L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5" s="383" t="str" cm="1">
        <f t="array" ref="M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25" s="383" t="str" cm="1">
        <f t="array" ref="N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5" s="383" t="str" cm="1">
        <f t="array" ref="O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5" s="383" t="str" cm="1">
        <f t="array" ref="P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5" s="383" t="str" cm="1">
        <f t="array" ref="Q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5" s="383" t="str" cm="1">
        <f t="array" ref="R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5" s="383" t="str" cm="1">
        <f t="array" ref="S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5" s="383" t="str" cm="1">
        <f t="array" ref="T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25" s="383" t="str" cm="1">
        <f t="array" ref="U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5" s="383" t="str" cm="1">
        <f t="array" ref="V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25" s="383" t="str" cm="1">
        <f t="array" ref="W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25" s="383" t="str" cm="1">
        <f t="array" ref="X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25" s="383" t="str" cm="1">
        <f t="array" ref="Y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25" s="383" t="str" cm="1">
        <f t="array" ref="Z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25" s="383" t="str" cm="1">
        <f t="array" ref="AA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25" s="383" t="str" cm="1">
        <f t="array" ref="AB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25" s="383" t="str" cm="1">
        <f t="array" ref="AC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25" s="383" t="str" cm="1">
        <f t="array" ref="AD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25" s="383" t="str" cm="1">
        <f t="array" ref="AE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25" s="383" t="str" cm="1">
        <f t="array" ref="AF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25" s="383" t="str" cm="1">
        <f t="array" ref="AG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25" s="383" t="str" cm="1">
        <f t="array" ref="AH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25" s="383" t="str" cm="1">
        <f t="array" ref="AI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25" s="383" t="str" cm="1">
        <f t="array" ref="AJ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25" s="383" t="str" cm="1">
        <f t="array" ref="AK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25" s="383" t="str" cm="1">
        <f t="array" ref="AL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25" s="383" t="str" cm="1">
        <f t="array" ref="AM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5" s="406" t="str" cm="1">
        <f t="array" ref="AN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5" s="407" t="str" cm="1">
        <f t="array" ref="AO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5" s="407" t="str" cm="1">
        <f t="array" ref="AP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5" s="407" t="str" cm="1">
        <f t="array" ref="AQ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5" s="407" t="str" cm="1">
        <f t="array" ref="AR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5" s="407" t="str" cm="1">
        <f t="array" ref="AS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5" s="407" t="str" cm="1">
        <f t="array" ref="AT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5" s="407" t="str" cm="1">
        <f t="array" ref="AU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5" s="235"/>
      <c r="AW25" s="256">
        <f t="shared" si="42"/>
        <v>11</v>
      </c>
      <c r="AX25" s="256">
        <f t="shared" si="42"/>
        <v>0</v>
      </c>
      <c r="AY25" s="256">
        <f t="shared" si="42"/>
        <v>0</v>
      </c>
      <c r="AZ25" s="256">
        <f t="shared" si="42"/>
        <v>0</v>
      </c>
      <c r="BA25" s="256">
        <f t="shared" si="42"/>
        <v>0</v>
      </c>
      <c r="BB25" s="256">
        <f t="shared" si="42"/>
        <v>0</v>
      </c>
      <c r="BC25" s="256">
        <f t="shared" si="42"/>
        <v>17</v>
      </c>
      <c r="BD25" s="256">
        <f t="shared" si="42"/>
        <v>0</v>
      </c>
      <c r="BE25" s="256">
        <f t="shared" si="42"/>
        <v>0</v>
      </c>
      <c r="BF25" s="256">
        <f t="shared" si="42"/>
        <v>0</v>
      </c>
      <c r="BG25" s="256">
        <f t="shared" si="42"/>
        <v>0</v>
      </c>
      <c r="BH25" s="256">
        <f t="shared" si="43"/>
        <v>28</v>
      </c>
      <c r="BI25" s="256">
        <f t="shared" si="44"/>
        <v>0</v>
      </c>
      <c r="BJ25" s="256">
        <f t="shared" si="44"/>
        <v>0</v>
      </c>
      <c r="BK25" s="256">
        <f t="shared" si="44"/>
        <v>0</v>
      </c>
      <c r="BL25" s="256">
        <f t="shared" si="44"/>
        <v>0</v>
      </c>
      <c r="BM25" s="256">
        <f t="shared" si="44"/>
        <v>0</v>
      </c>
      <c r="BN25" s="256">
        <f t="shared" si="44"/>
        <v>0</v>
      </c>
      <c r="BO25" s="256">
        <f t="shared" si="44"/>
        <v>0</v>
      </c>
      <c r="BP25" s="256">
        <f t="shared" si="44"/>
        <v>0</v>
      </c>
      <c r="BQ25" s="256">
        <f t="shared" si="44"/>
        <v>0</v>
      </c>
      <c r="BR25" s="256"/>
      <c r="BS25" s="256"/>
      <c r="BT25" s="257">
        <f t="shared" si="35"/>
        <v>0</v>
      </c>
      <c r="BU25" s="257">
        <f t="shared" si="36"/>
        <v>0</v>
      </c>
      <c r="BV25" s="257">
        <f t="shared" si="37"/>
        <v>0</v>
      </c>
      <c r="BX25" s="256">
        <f t="shared" si="46"/>
        <v>28</v>
      </c>
      <c r="BY25" s="258"/>
      <c r="BZ25" s="259">
        <f t="shared" si="38"/>
        <v>0</v>
      </c>
      <c r="CA25" s="260">
        <f t="shared" si="39"/>
        <v>0</v>
      </c>
      <c r="CB25" s="260"/>
      <c r="CO25" s="303">
        <f>_xlfn.XLOOKUP(B25,'TR05'!B:B,'TR05'!G:G,"Revisar",0)</f>
        <v>45215</v>
      </c>
      <c r="CP25" s="303">
        <f>_xlfn.XLOOKUP(B25,Reloj!A:A,Reloj!D:D,"Revisar",0)</f>
        <v>45215</v>
      </c>
      <c r="CQ25" s="247" t="str">
        <f>_xlfn.XLOOKUP(B25,'S10'!C:C,'S10'!B:B,"Revisar",0)</f>
        <v>Revisar</v>
      </c>
      <c r="CR25" s="247" t="str">
        <f t="shared" si="40"/>
        <v>ok</v>
      </c>
      <c r="CS25" s="247" t="str">
        <f t="shared" si="41"/>
        <v>ok</v>
      </c>
    </row>
    <row r="26" spans="1:97" s="247" customFormat="1" ht="12.75" customHeight="1">
      <c r="A26" s="261">
        <f t="shared" si="32"/>
        <v>18</v>
      </c>
      <c r="B26" s="262" t="s">
        <v>424</v>
      </c>
      <c r="C26" s="333" t="str">
        <f>_xlfn.XLOOKUP(B26,'S10'!$B$2:$B$450,'S10'!$A$2:$A$450,"Ingresar",0)</f>
        <v>22009338</v>
      </c>
      <c r="D26" s="263" t="s">
        <v>169</v>
      </c>
      <c r="E26" s="265" t="s">
        <v>426</v>
      </c>
      <c r="F26" s="335" t="str">
        <f>_xlfn.XLOOKUP(B26,'S10'!$B$2:$B$800,'S10'!$F$2:$F$800,"Ingresar",0)</f>
        <v>SUPERVISOR SSOMA</v>
      </c>
      <c r="G26" s="264">
        <v>45241</v>
      </c>
      <c r="H26" s="264"/>
      <c r="I26" s="383" t="str" cm="1">
        <f t="array" ref="I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6" s="383" t="str" cm="1">
        <f t="array" ref="J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6" s="383" t="str" cm="1">
        <f t="array" ref="K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6" s="383" t="str" cm="1">
        <f t="array" ref="L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M26" s="383" t="str" cm="1">
        <f t="array" ref="M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6" s="383" t="str" cm="1">
        <f t="array" ref="N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6" s="383" t="str" cm="1">
        <f t="array" ref="O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6" s="383" t="str" cm="1">
        <f t="array" ref="P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6" s="383" t="str" cm="1">
        <f t="array" ref="Q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6" s="383" t="str" cm="1">
        <f t="array" ref="R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26" s="383" t="str" cm="1">
        <f t="array" ref="S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6" s="383" t="str" cm="1">
        <f t="array" ref="T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26" s="383" t="str" cm="1">
        <f t="array" ref="U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6" s="383" t="str" cm="1">
        <f t="array" ref="V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6" s="383" t="str" cm="1">
        <f t="array" ref="W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6" s="383" t="str" cm="1">
        <f t="array" ref="X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26" s="383" t="str" cm="1">
        <f t="array" ref="Y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26" s="383" t="str" cm="1">
        <f t="array" ref="Z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26" s="383" t="str" cm="1">
        <f t="array" ref="AA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26" s="383" t="str" cm="1">
        <f t="array" ref="AB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LP</v>
      </c>
      <c r="AC26" s="383" t="str" cm="1">
        <f t="array" ref="AC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LP</v>
      </c>
      <c r="AD26" s="383" t="str" cm="1">
        <f t="array" ref="AD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LP</v>
      </c>
      <c r="AE26" s="383" t="str" cm="1">
        <f t="array" ref="AE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LP</v>
      </c>
      <c r="AF26" s="383" t="str" cm="1">
        <f t="array" ref="AF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G26" s="383" t="str" cm="1">
        <f t="array" ref="AG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H26" s="383" t="str" cm="1">
        <f t="array" ref="AH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26" s="383" t="str" cm="1">
        <f t="array" ref="AI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6" s="383" t="str" cm="1">
        <f t="array" ref="AJ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6" s="383" t="str" cm="1">
        <f t="array" ref="AK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6" s="383" t="str" cm="1">
        <f t="array" ref="AL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6" s="383" t="str" cm="1">
        <f t="array" ref="AM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6" s="406" t="str" cm="1">
        <f t="array" ref="AN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6" s="407" t="str" cm="1">
        <f t="array" ref="AO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6" s="407" t="str" cm="1">
        <f t="array" ref="AP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6" s="407" t="str" cm="1">
        <f t="array" ref="AQ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6" s="407" t="str" cm="1">
        <f t="array" ref="AR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6" s="407" t="str" cm="1">
        <f t="array" ref="AS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6" s="407" t="str" cm="1">
        <f t="array" ref="AT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6" s="407" t="str" cm="1">
        <f t="array" ref="AU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6" s="235"/>
      <c r="AW26" s="256">
        <f t="shared" si="42"/>
        <v>19</v>
      </c>
      <c r="AX26" s="256">
        <f t="shared" si="42"/>
        <v>2</v>
      </c>
      <c r="AY26" s="256">
        <f t="shared" si="42"/>
        <v>0</v>
      </c>
      <c r="AZ26" s="256">
        <f t="shared" si="42"/>
        <v>0</v>
      </c>
      <c r="BA26" s="256">
        <f t="shared" si="42"/>
        <v>0</v>
      </c>
      <c r="BB26" s="256">
        <f t="shared" si="42"/>
        <v>0</v>
      </c>
      <c r="BC26" s="256">
        <f t="shared" si="42"/>
        <v>0</v>
      </c>
      <c r="BD26" s="256">
        <f t="shared" si="42"/>
        <v>0</v>
      </c>
      <c r="BE26" s="256">
        <f t="shared" si="42"/>
        <v>0</v>
      </c>
      <c r="BF26" s="256">
        <f t="shared" si="42"/>
        <v>0</v>
      </c>
      <c r="BG26" s="256">
        <f t="shared" si="42"/>
        <v>4</v>
      </c>
      <c r="BH26" s="256">
        <f t="shared" si="43"/>
        <v>25</v>
      </c>
      <c r="BI26" s="256">
        <f t="shared" si="44"/>
        <v>0</v>
      </c>
      <c r="BJ26" s="256">
        <f t="shared" si="44"/>
        <v>0</v>
      </c>
      <c r="BK26" s="256">
        <f t="shared" si="44"/>
        <v>3</v>
      </c>
      <c r="BL26" s="256">
        <f t="shared" si="44"/>
        <v>0</v>
      </c>
      <c r="BM26" s="256">
        <f t="shared" si="44"/>
        <v>0</v>
      </c>
      <c r="BN26" s="256">
        <f t="shared" si="44"/>
        <v>0</v>
      </c>
      <c r="BO26" s="256">
        <f t="shared" si="44"/>
        <v>0</v>
      </c>
      <c r="BP26" s="256">
        <f t="shared" si="44"/>
        <v>0</v>
      </c>
      <c r="BQ26" s="256">
        <f t="shared" si="44"/>
        <v>0</v>
      </c>
      <c r="BR26" s="256"/>
      <c r="BS26" s="256"/>
      <c r="BT26" s="257">
        <f t="shared" si="35"/>
        <v>0</v>
      </c>
      <c r="BU26" s="257">
        <f t="shared" si="36"/>
        <v>0</v>
      </c>
      <c r="BV26" s="257">
        <f t="shared" si="37"/>
        <v>0</v>
      </c>
      <c r="BX26" s="256">
        <f t="shared" si="46"/>
        <v>28</v>
      </c>
      <c r="BY26" s="258"/>
      <c r="BZ26" s="259">
        <f t="shared" si="38"/>
        <v>0</v>
      </c>
      <c r="CA26" s="260">
        <f t="shared" si="39"/>
        <v>0</v>
      </c>
      <c r="CB26" s="260"/>
      <c r="CO26" s="303">
        <f>_xlfn.XLOOKUP(B26,'TR05'!B:B,'TR05'!G:G,"Revisar",0)</f>
        <v>45241</v>
      </c>
      <c r="CP26" s="303">
        <f>_xlfn.XLOOKUP(B26,Reloj!A:A,Reloj!D:D,"Revisar",0)</f>
        <v>45241</v>
      </c>
      <c r="CQ26" s="247" t="str">
        <f>_xlfn.XLOOKUP(B26,'S10'!C:C,'S10'!B:B,"Revisar",0)</f>
        <v>Revisar</v>
      </c>
      <c r="CR26" s="247" t="str">
        <f t="shared" si="40"/>
        <v>ok</v>
      </c>
      <c r="CS26" s="247" t="str">
        <f t="shared" si="41"/>
        <v>ok</v>
      </c>
    </row>
    <row r="27" spans="1:97" s="247" customFormat="1" ht="12.75" customHeight="1">
      <c r="A27" s="261">
        <f t="shared" si="32"/>
        <v>19</v>
      </c>
      <c r="B27" s="262" t="s">
        <v>237</v>
      </c>
      <c r="C27" s="333" t="str">
        <f>_xlfn.XLOOKUP(B27,'S10'!$B$2:$B$450,'S10'!$A$2:$A$450,"Ingresar",0)</f>
        <v>22014553</v>
      </c>
      <c r="D27" s="263" t="s">
        <v>169</v>
      </c>
      <c r="E27" s="265" t="s">
        <v>239</v>
      </c>
      <c r="F27" s="335" t="str">
        <f>_xlfn.XLOOKUP(B27,'S10'!$B$2:$B$800,'S10'!$F$2:$F$800,"Ingresar",0)</f>
        <v>Asistente de Recursos Humanos</v>
      </c>
      <c r="G27" s="264">
        <v>45251</v>
      </c>
      <c r="H27" s="264"/>
      <c r="I27" s="383" t="str" cm="1">
        <f t="array" ref="I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J27" s="383" t="str" cm="1">
        <f t="array" ref="J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7" s="383" t="str" cm="1">
        <f t="array" ref="K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7" s="383" t="str" cm="1">
        <f t="array" ref="L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7" s="383" t="str" cm="1">
        <f t="array" ref="M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7" s="383" t="str" cm="1">
        <f t="array" ref="N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27" s="383" t="str" cm="1">
        <f t="array" ref="O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27" s="383" t="str" cm="1">
        <f t="array" ref="P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27" s="383" t="str" cm="1">
        <f t="array" ref="Q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27" s="383" t="str" cm="1">
        <f t="array" ref="R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S27" s="383" t="str" cm="1">
        <f t="array" ref="S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27" s="383" t="str" cm="1">
        <f t="array" ref="T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27" s="383" t="str" cm="1">
        <f t="array" ref="U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7" s="383" t="str" cm="1">
        <f t="array" ref="V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7" s="383" t="str" cm="1">
        <f t="array" ref="W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7" s="383" t="str" cm="1">
        <f t="array" ref="X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27" s="383" t="str" cm="1">
        <f t="array" ref="Y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27" s="383" t="str" cm="1">
        <f t="array" ref="Z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27" s="383" t="str" cm="1">
        <f t="array" ref="AA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27" s="383" t="str" cm="1">
        <f t="array" ref="AB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C27" s="383" t="str" cm="1">
        <f t="array" ref="AC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D27" s="383" t="str" cm="1">
        <f t="array" ref="AD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E27" s="383" t="str" cm="1">
        <f t="array" ref="AE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27" s="383" t="str" cm="1">
        <f t="array" ref="AF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7" s="383" t="str" cm="1">
        <f t="array" ref="AG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27" s="383" t="str" cm="1">
        <f t="array" ref="AH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27" s="383" t="str" cm="1">
        <f t="array" ref="AI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7" s="383" t="str" cm="1">
        <f t="array" ref="AJ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7" s="383" t="str" cm="1">
        <f t="array" ref="AK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7" s="383" t="str" cm="1">
        <f t="array" ref="AL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7" s="383" t="str" cm="1">
        <f t="array" ref="AM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7" s="406" t="str" cm="1">
        <f t="array" ref="AN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7" s="407" t="str" cm="1">
        <f t="array" ref="AO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7" s="407" t="str" cm="1">
        <f t="array" ref="AP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7" s="407" t="str" cm="1">
        <f t="array" ref="AQ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7" s="407" t="str" cm="1">
        <f t="array" ref="AR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7" s="407" t="str" cm="1">
        <f t="array" ref="AS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7" s="407" t="str" cm="1">
        <f t="array" ref="AT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7" s="407" t="str" cm="1">
        <f t="array" ref="AU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7" s="235"/>
      <c r="AW27" s="256">
        <f t="shared" si="42"/>
        <v>22</v>
      </c>
      <c r="AX27" s="256">
        <f t="shared" si="42"/>
        <v>3</v>
      </c>
      <c r="AY27" s="256">
        <f t="shared" si="42"/>
        <v>0</v>
      </c>
      <c r="AZ27" s="256">
        <f t="shared" si="42"/>
        <v>0</v>
      </c>
      <c r="BA27" s="256">
        <f t="shared" si="42"/>
        <v>0</v>
      </c>
      <c r="BB27" s="256">
        <f t="shared" si="42"/>
        <v>0</v>
      </c>
      <c r="BC27" s="256">
        <f t="shared" si="42"/>
        <v>0</v>
      </c>
      <c r="BD27" s="256">
        <f t="shared" si="42"/>
        <v>0</v>
      </c>
      <c r="BE27" s="256">
        <f t="shared" si="42"/>
        <v>0</v>
      </c>
      <c r="BF27" s="256">
        <f t="shared" si="42"/>
        <v>0</v>
      </c>
      <c r="BG27" s="256">
        <f t="shared" si="42"/>
        <v>0</v>
      </c>
      <c r="BH27" s="256">
        <f t="shared" si="43"/>
        <v>25</v>
      </c>
      <c r="BI27" s="256">
        <f t="shared" si="44"/>
        <v>0</v>
      </c>
      <c r="BJ27" s="256">
        <f t="shared" si="44"/>
        <v>0</v>
      </c>
      <c r="BK27" s="256">
        <f t="shared" si="44"/>
        <v>3</v>
      </c>
      <c r="BL27" s="256">
        <f t="shared" si="44"/>
        <v>0</v>
      </c>
      <c r="BM27" s="256">
        <f t="shared" si="44"/>
        <v>0</v>
      </c>
      <c r="BN27" s="256">
        <f t="shared" si="44"/>
        <v>0</v>
      </c>
      <c r="BO27" s="256">
        <f t="shared" si="44"/>
        <v>0</v>
      </c>
      <c r="BP27" s="256">
        <f t="shared" si="44"/>
        <v>0</v>
      </c>
      <c r="BQ27" s="256">
        <f t="shared" si="44"/>
        <v>0</v>
      </c>
      <c r="BR27" s="256"/>
      <c r="BS27" s="256"/>
      <c r="BT27" s="257">
        <f t="shared" si="35"/>
        <v>0</v>
      </c>
      <c r="BU27" s="257">
        <f t="shared" si="36"/>
        <v>0</v>
      </c>
      <c r="BV27" s="257">
        <f t="shared" si="37"/>
        <v>0</v>
      </c>
      <c r="BX27" s="256">
        <f t="shared" si="46"/>
        <v>28</v>
      </c>
      <c r="BY27" s="258"/>
      <c r="BZ27" s="259">
        <f t="shared" si="38"/>
        <v>0</v>
      </c>
      <c r="CA27" s="260">
        <f t="shared" si="39"/>
        <v>0</v>
      </c>
      <c r="CB27" s="260"/>
      <c r="CO27" s="303">
        <f>_xlfn.XLOOKUP(B27,'TR05'!B:B,'TR05'!G:G,"Revisar",0)</f>
        <v>45251</v>
      </c>
      <c r="CP27" s="303">
        <f>_xlfn.XLOOKUP(B27,Reloj!A:A,Reloj!D:D,"Revisar",0)</f>
        <v>45251</v>
      </c>
      <c r="CQ27" s="247" t="str">
        <f>_xlfn.XLOOKUP(B27,'S10'!C:C,'S10'!B:B,"Revisar",0)</f>
        <v>Revisar</v>
      </c>
      <c r="CR27" s="247" t="str">
        <f t="shared" si="40"/>
        <v>ok</v>
      </c>
      <c r="CS27" s="247" t="str">
        <f t="shared" si="41"/>
        <v>ok</v>
      </c>
    </row>
    <row r="28" spans="1:97" s="247" customFormat="1" ht="12.75" customHeight="1">
      <c r="A28" s="261">
        <f t="shared" si="32"/>
        <v>20</v>
      </c>
      <c r="B28" s="262" t="s">
        <v>369</v>
      </c>
      <c r="C28" s="333" t="str">
        <f>_xlfn.XLOOKUP(B28,'S10'!$B$2:$B$450,'S10'!$A$2:$A$450,"Ingresar",0)</f>
        <v>22010306</v>
      </c>
      <c r="D28" s="263" t="s">
        <v>1006</v>
      </c>
      <c r="E28" s="265" t="s">
        <v>371</v>
      </c>
      <c r="F28" s="335" t="str">
        <f>_xlfn.XLOOKUP(B28,'S10'!$B$2:$B$800,'S10'!$F$2:$F$800,"Ingresar",0)</f>
        <v>Gerente Contractual y Legal</v>
      </c>
      <c r="G28" s="264">
        <v>45261</v>
      </c>
      <c r="H28" s="264"/>
      <c r="I28" s="383" t="str" cm="1">
        <f t="array" ref="I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28" s="383" t="str" cm="1">
        <f t="array" ref="J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28" s="383" t="str" cm="1">
        <f t="array" ref="K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28" s="383" t="str" cm="1">
        <f t="array" ref="L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28" s="383" t="str" cm="1">
        <f t="array" ref="M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8" s="383" t="str" cm="1">
        <f t="array" ref="N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O28" s="383" t="str" cm="1">
        <f t="array" ref="O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P28" s="383" t="str" cm="1">
        <f t="array" ref="P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Q28" s="383" t="str" cm="1">
        <f t="array" ref="Q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R28" s="383" t="str" cm="1">
        <f t="array" ref="R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S28" s="383" t="str" cm="1">
        <f t="array" ref="S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T28" s="383" t="str" cm="1">
        <f t="array" ref="T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U28" s="383" t="str" cm="1">
        <f t="array" ref="U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28" s="383" t="str" cm="1">
        <f t="array" ref="V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28" s="383" t="str" cm="1">
        <f t="array" ref="W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28" s="383" t="str" cm="1">
        <f t="array" ref="X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28" s="383" t="str" cm="1">
        <f t="array" ref="Y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28" s="383" t="str" cm="1">
        <f t="array" ref="Z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28" s="383" t="str" cm="1">
        <f t="array" ref="AA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28" s="383" t="str" cm="1">
        <f t="array" ref="AB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28" s="383" t="str" cm="1">
        <f t="array" ref="AC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28" s="383" t="str" cm="1">
        <f t="array" ref="AD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28" s="383" t="str" cm="1">
        <f t="array" ref="AE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28" s="383" t="str" cm="1">
        <f t="array" ref="AF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28" s="383" t="str" cm="1">
        <f t="array" ref="AG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28" s="383" t="str" cm="1">
        <f t="array" ref="AH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28" s="383" t="str" cm="1">
        <f t="array" ref="AI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8" s="383" t="str" cm="1">
        <f t="array" ref="AJ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8" s="383" t="str" cm="1">
        <f t="array" ref="AK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8" s="383" t="str" cm="1">
        <f t="array" ref="AL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8" s="383" t="str" cm="1">
        <f t="array" ref="AM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28" s="406" t="str" cm="1">
        <f t="array" ref="AN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28" s="407" t="str" cm="1">
        <f t="array" ref="AO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8" s="407" t="str" cm="1">
        <f t="array" ref="AP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8" s="407" t="str" cm="1">
        <f t="array" ref="AQ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8" s="407" t="str" cm="1">
        <f t="array" ref="AR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8" s="407" t="str" cm="1">
        <f t="array" ref="AS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8" s="407" t="str" cm="1">
        <f t="array" ref="AT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8" s="407" t="str" cm="1">
        <f t="array" ref="AU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8" s="235"/>
      <c r="AW28" s="256">
        <f t="shared" si="42"/>
        <v>16</v>
      </c>
      <c r="AX28" s="256">
        <f t="shared" si="42"/>
        <v>5</v>
      </c>
      <c r="AY28" s="256">
        <f t="shared" si="42"/>
        <v>0</v>
      </c>
      <c r="AZ28" s="256">
        <f t="shared" si="42"/>
        <v>0</v>
      </c>
      <c r="BA28" s="256">
        <f t="shared" si="42"/>
        <v>0</v>
      </c>
      <c r="BB28" s="256">
        <f t="shared" si="42"/>
        <v>0</v>
      </c>
      <c r="BC28" s="256">
        <f t="shared" si="42"/>
        <v>0</v>
      </c>
      <c r="BD28" s="256">
        <f t="shared" si="42"/>
        <v>0</v>
      </c>
      <c r="BE28" s="256">
        <f t="shared" si="42"/>
        <v>0</v>
      </c>
      <c r="BF28" s="256">
        <f t="shared" si="42"/>
        <v>0</v>
      </c>
      <c r="BG28" s="256">
        <f t="shared" si="42"/>
        <v>0</v>
      </c>
      <c r="BH28" s="256">
        <f t="shared" si="43"/>
        <v>21</v>
      </c>
      <c r="BI28" s="256">
        <f t="shared" si="44"/>
        <v>0</v>
      </c>
      <c r="BJ28" s="256">
        <f t="shared" si="44"/>
        <v>0</v>
      </c>
      <c r="BK28" s="256">
        <f t="shared" si="44"/>
        <v>1</v>
      </c>
      <c r="BL28" s="256">
        <f t="shared" si="44"/>
        <v>0</v>
      </c>
      <c r="BM28" s="256">
        <f t="shared" si="44"/>
        <v>0</v>
      </c>
      <c r="BN28" s="256">
        <f t="shared" si="44"/>
        <v>6</v>
      </c>
      <c r="BO28" s="256">
        <f t="shared" si="44"/>
        <v>0</v>
      </c>
      <c r="BP28" s="256">
        <f t="shared" si="44"/>
        <v>0</v>
      </c>
      <c r="BQ28" s="256">
        <f t="shared" si="44"/>
        <v>0</v>
      </c>
      <c r="BR28" s="256"/>
      <c r="BS28" s="256"/>
      <c r="BT28" s="257">
        <f t="shared" si="35"/>
        <v>0</v>
      </c>
      <c r="BU28" s="257">
        <f t="shared" si="36"/>
        <v>0</v>
      </c>
      <c r="BV28" s="257">
        <f t="shared" si="37"/>
        <v>0</v>
      </c>
      <c r="BX28" s="256">
        <f t="shared" si="46"/>
        <v>28</v>
      </c>
      <c r="BY28" s="258"/>
      <c r="BZ28" s="259">
        <f t="shared" si="38"/>
        <v>0</v>
      </c>
      <c r="CA28" s="260">
        <f t="shared" si="39"/>
        <v>0</v>
      </c>
      <c r="CB28" s="260"/>
      <c r="CO28" s="303">
        <f>_xlfn.XLOOKUP(B28,'TR05'!B:B,'TR05'!G:G,"Revisar",0)</f>
        <v>45261</v>
      </c>
      <c r="CP28" s="303">
        <f>_xlfn.XLOOKUP(B28,Reloj!A:A,Reloj!D:D,"Revisar",0)</f>
        <v>45261</v>
      </c>
      <c r="CQ28" s="247" t="str">
        <f>_xlfn.XLOOKUP(B28,'S10'!C:C,'S10'!B:B,"Revisar",0)</f>
        <v>Revisar</v>
      </c>
      <c r="CR28" s="247" t="str">
        <f t="shared" si="40"/>
        <v>ok</v>
      </c>
      <c r="CS28" s="247" t="str">
        <f t="shared" si="41"/>
        <v>ok</v>
      </c>
    </row>
    <row r="29" spans="1:97" s="247" customFormat="1" ht="12.75" customHeight="1">
      <c r="A29" s="261">
        <f t="shared" si="32"/>
        <v>21</v>
      </c>
      <c r="B29" s="304" t="s">
        <v>607</v>
      </c>
      <c r="C29" s="333" t="str">
        <f>_xlfn.XLOOKUP(B29,'S10'!$B$2:$B$450,'S10'!$A$2:$A$450,"Ingresar",0)</f>
        <v>22014615</v>
      </c>
      <c r="D29" s="263" t="s">
        <v>169</v>
      </c>
      <c r="E29" s="265" t="s">
        <v>609</v>
      </c>
      <c r="F29" s="335" t="str">
        <f>_xlfn.XLOOKUP(B29,'S10'!$B$2:$B$800,'S10'!$F$2:$F$800,"Ingresar",0)</f>
        <v>Control Documentario</v>
      </c>
      <c r="G29" s="264">
        <v>45261</v>
      </c>
      <c r="H29" s="264"/>
      <c r="I29" s="383" t="str" cm="1">
        <f t="array" ref="I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29" s="383" t="str" cm="1">
        <f t="array" ref="J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29" s="383" t="str" cm="1">
        <f t="array" ref="K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29" s="383" t="str" cm="1">
        <f t="array" ref="L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29" s="383" t="str" cm="1">
        <f t="array" ref="M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29" s="383" t="str" cm="1">
        <f t="array" ref="N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O29" s="383" t="str" cm="1">
        <f t="array" ref="O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P29" s="383" t="str" cm="1">
        <f t="array" ref="P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Q29" s="383" t="str" cm="1">
        <f t="array" ref="Q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R29" s="383" t="str" cm="1">
        <f t="array" ref="R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S29" s="383" t="str" cm="1">
        <f t="array" ref="S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T29" s="383" t="str" cm="1">
        <f t="array" ref="T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U29" s="383" t="str" cm="1">
        <f t="array" ref="U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V29" s="383" t="str" cm="1">
        <f t="array" ref="V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W29" s="383" t="str" cm="1">
        <f t="array" ref="W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X29" s="383" t="str" cm="1">
        <f t="array" ref="X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Y29" s="383" t="str" cm="1">
        <f t="array" ref="Y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Z29" s="383" t="str" cm="1">
        <f t="array" ref="Z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29" s="383" t="str" cm="1">
        <f t="array" ref="AA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29" s="383" t="str" cm="1">
        <f t="array" ref="AB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29" s="383" t="str" cm="1">
        <f t="array" ref="AC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29" s="383" t="str" cm="1">
        <f t="array" ref="AD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29" s="383" t="str" cm="1">
        <f t="array" ref="AE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TR</v>
      </c>
      <c r="AF29" s="383" t="str" cm="1">
        <f t="array" ref="AF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29" s="383" t="str" cm="1">
        <f t="array" ref="AG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29" s="383" t="str" cm="1">
        <f t="array" ref="AH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29" s="383" t="str" cm="1">
        <f t="array" ref="AI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29" s="383" t="str" cm="1">
        <f t="array" ref="AJ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29" s="383" t="str" cm="1">
        <f t="array" ref="AK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29" s="383" t="str" cm="1">
        <f t="array" ref="AL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29" s="383" t="str" cm="1">
        <f t="array" ref="AM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29" s="406" t="str" cm="1">
        <f t="array" ref="AN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29" s="407" t="str" cm="1">
        <f t="array" ref="AO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29" s="407" t="str" cm="1">
        <f t="array" ref="AP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29" s="407" t="str" cm="1">
        <f t="array" ref="AQ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29" s="407" t="str" cm="1">
        <f t="array" ref="AR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29" s="407" t="str" cm="1">
        <f t="array" ref="AS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29" s="407" t="str" cm="1">
        <f t="array" ref="AT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29" s="407" t="str" cm="1">
        <f t="array" ref="AU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29" s="235"/>
      <c r="AW29" s="256">
        <f t="shared" si="42"/>
        <v>19</v>
      </c>
      <c r="AX29" s="256">
        <f t="shared" si="42"/>
        <v>2</v>
      </c>
      <c r="AY29" s="256">
        <f t="shared" si="42"/>
        <v>0</v>
      </c>
      <c r="AZ29" s="256">
        <f t="shared" si="42"/>
        <v>0</v>
      </c>
      <c r="BA29" s="256">
        <f t="shared" si="42"/>
        <v>0</v>
      </c>
      <c r="BB29" s="256">
        <f t="shared" si="42"/>
        <v>0</v>
      </c>
      <c r="BC29" s="256">
        <f t="shared" si="42"/>
        <v>0</v>
      </c>
      <c r="BD29" s="256">
        <f t="shared" si="42"/>
        <v>0</v>
      </c>
      <c r="BE29" s="256">
        <f t="shared" si="42"/>
        <v>1</v>
      </c>
      <c r="BF29" s="256">
        <f t="shared" si="42"/>
        <v>0</v>
      </c>
      <c r="BG29" s="256">
        <f t="shared" si="42"/>
        <v>0</v>
      </c>
      <c r="BH29" s="256">
        <f t="shared" si="43"/>
        <v>22</v>
      </c>
      <c r="BI29" s="256">
        <f t="shared" si="44"/>
        <v>0</v>
      </c>
      <c r="BJ29" s="256">
        <f t="shared" si="44"/>
        <v>0</v>
      </c>
      <c r="BK29" s="256">
        <f t="shared" si="44"/>
        <v>6</v>
      </c>
      <c r="BL29" s="256">
        <f t="shared" si="44"/>
        <v>0</v>
      </c>
      <c r="BM29" s="256">
        <f t="shared" si="44"/>
        <v>0</v>
      </c>
      <c r="BN29" s="256">
        <f t="shared" si="44"/>
        <v>0</v>
      </c>
      <c r="BO29" s="256">
        <f t="shared" si="44"/>
        <v>0</v>
      </c>
      <c r="BP29" s="256">
        <f t="shared" si="44"/>
        <v>0</v>
      </c>
      <c r="BQ29" s="256">
        <f t="shared" si="44"/>
        <v>0</v>
      </c>
      <c r="BR29" s="256"/>
      <c r="BS29" s="256"/>
      <c r="BT29" s="257">
        <f t="shared" si="35"/>
        <v>0</v>
      </c>
      <c r="BU29" s="257">
        <f t="shared" si="36"/>
        <v>0</v>
      </c>
      <c r="BV29" s="257">
        <f t="shared" si="37"/>
        <v>0</v>
      </c>
      <c r="BX29" s="256">
        <f t="shared" si="46"/>
        <v>28</v>
      </c>
      <c r="BY29" s="258"/>
      <c r="BZ29" s="259">
        <f t="shared" si="38"/>
        <v>0</v>
      </c>
      <c r="CA29" s="260">
        <f t="shared" si="39"/>
        <v>0</v>
      </c>
      <c r="CO29" s="303">
        <f>_xlfn.XLOOKUP(B29,'TR05'!B:B,'TR05'!G:G,"Revisar",0)</f>
        <v>45261</v>
      </c>
      <c r="CP29" s="303">
        <f>_xlfn.XLOOKUP(B29,Reloj!A:A,Reloj!D:D,"Revisar",0)</f>
        <v>45261</v>
      </c>
      <c r="CQ29" s="247" t="str">
        <f>_xlfn.XLOOKUP(B29,'S10'!C:C,'S10'!B:B,"Revisar",0)</f>
        <v>Revisar</v>
      </c>
      <c r="CR29" s="247" t="str">
        <f t="shared" si="40"/>
        <v>ok</v>
      </c>
      <c r="CS29" s="247" t="str">
        <f t="shared" si="41"/>
        <v>ok</v>
      </c>
    </row>
    <row r="30" spans="1:97" s="247" customFormat="1" ht="12.75" customHeight="1">
      <c r="A30" s="261">
        <f t="shared" si="32"/>
        <v>22</v>
      </c>
      <c r="B30" s="304" t="s">
        <v>488</v>
      </c>
      <c r="C30" s="333" t="str">
        <f>_xlfn.XLOOKUP(B30,'S10'!$B$2:$B$450,'S10'!$A$2:$A$450,"Ingresar",0)</f>
        <v>22000366</v>
      </c>
      <c r="D30" s="263" t="s">
        <v>164</v>
      </c>
      <c r="E30" s="265" t="s">
        <v>490</v>
      </c>
      <c r="F30" s="335" t="str">
        <f>_xlfn.XLOOKUP(B30,'S10'!$B$2:$B$800,'S10'!$F$2:$F$800,"Ingresar",0)</f>
        <v>Coordinadora de Calidad</v>
      </c>
      <c r="G30" s="264">
        <v>45267</v>
      </c>
      <c r="H30" s="264"/>
      <c r="I30" s="383" t="str" cm="1">
        <f t="array" ref="I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0" s="383" t="str" cm="1">
        <f t="array" ref="J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30" s="383" t="str" cm="1">
        <f t="array" ref="K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0" s="383" t="str" cm="1">
        <f t="array" ref="L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30" s="383" t="str" cm="1">
        <f t="array" ref="M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30" s="383" t="str" cm="1">
        <f t="array" ref="N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30" s="383" t="str" cm="1">
        <f t="array" ref="O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30" s="383" t="str" cm="1">
        <f t="array" ref="P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30" s="383" t="str" cm="1">
        <f t="array" ref="Q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30" s="383" t="str" cm="1">
        <f t="array" ref="R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30" s="383" t="str" cm="1">
        <f t="array" ref="S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30" s="383" t="str" cm="1">
        <f t="array" ref="T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U30" s="383" t="str" cm="1">
        <f t="array" ref="U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V30" s="383" t="str" cm="1">
        <f t="array" ref="V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W30" s="383" t="str" cm="1">
        <f t="array" ref="W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X30" s="383" t="str" cm="1">
        <f t="array" ref="X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Y30" s="383" t="str" cm="1">
        <f t="array" ref="Y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Z30" s="383" t="str" cm="1">
        <f t="array" ref="Z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A30" s="383" t="str" cm="1">
        <f t="array" ref="AA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30" s="383" t="str" cm="1">
        <f t="array" ref="AB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C30" s="383" t="str" cm="1">
        <f t="array" ref="AC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0" s="383" t="str" cm="1">
        <f t="array" ref="AD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0" s="383" t="str" cm="1">
        <f t="array" ref="AE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0" s="383" t="str" cm="1">
        <f t="array" ref="AF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0" s="383" t="str" cm="1">
        <f t="array" ref="AG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0" s="383" t="str" cm="1">
        <f t="array" ref="AH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30" s="383" t="str" cm="1">
        <f t="array" ref="AI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0" s="383" t="str" cm="1">
        <f t="array" ref="AJ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0" s="383" t="str" cm="1">
        <f t="array" ref="AK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0" s="383" t="str" cm="1">
        <f t="array" ref="AL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0" s="383" t="str" cm="1">
        <f t="array" ref="AM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30" s="406" t="str" cm="1">
        <f t="array" ref="AN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30" s="407" t="str" cm="1">
        <f t="array" ref="AO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0" s="407" t="str" cm="1">
        <f t="array" ref="AP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0" s="407" t="str" cm="1">
        <f t="array" ref="AQ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0" s="407" t="str" cm="1">
        <f t="array" ref="AR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0" s="407" t="str" cm="1">
        <f t="array" ref="AS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0" s="407" t="str" cm="1">
        <f t="array" ref="AT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0" s="407" t="str" cm="1">
        <f t="array" ref="AU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0" s="235"/>
      <c r="AW30" s="256">
        <f t="shared" si="42"/>
        <v>19</v>
      </c>
      <c r="AX30" s="256">
        <f t="shared" si="42"/>
        <v>0</v>
      </c>
      <c r="AY30" s="256">
        <f t="shared" si="42"/>
        <v>0</v>
      </c>
      <c r="AZ30" s="256">
        <f t="shared" si="42"/>
        <v>0</v>
      </c>
      <c r="BA30" s="256">
        <f t="shared" si="42"/>
        <v>0</v>
      </c>
      <c r="BB30" s="256">
        <f t="shared" si="42"/>
        <v>0</v>
      </c>
      <c r="BC30" s="256">
        <f t="shared" si="42"/>
        <v>1</v>
      </c>
      <c r="BD30" s="256">
        <f t="shared" si="42"/>
        <v>0</v>
      </c>
      <c r="BE30" s="256">
        <f t="shared" si="42"/>
        <v>0</v>
      </c>
      <c r="BF30" s="256">
        <f t="shared" si="42"/>
        <v>0</v>
      </c>
      <c r="BG30" s="256">
        <f t="shared" si="42"/>
        <v>0</v>
      </c>
      <c r="BH30" s="256">
        <f t="shared" si="43"/>
        <v>20</v>
      </c>
      <c r="BI30" s="256">
        <f t="shared" si="44"/>
        <v>0</v>
      </c>
      <c r="BJ30" s="256">
        <f t="shared" si="44"/>
        <v>0</v>
      </c>
      <c r="BK30" s="256">
        <f t="shared" si="44"/>
        <v>8</v>
      </c>
      <c r="BL30" s="256">
        <f t="shared" si="44"/>
        <v>0</v>
      </c>
      <c r="BM30" s="256">
        <f t="shared" si="44"/>
        <v>0</v>
      </c>
      <c r="BN30" s="256">
        <f t="shared" si="44"/>
        <v>0</v>
      </c>
      <c r="BO30" s="256">
        <f t="shared" si="44"/>
        <v>0</v>
      </c>
      <c r="BP30" s="256">
        <f t="shared" si="44"/>
        <v>0</v>
      </c>
      <c r="BQ30" s="256">
        <f t="shared" si="44"/>
        <v>0</v>
      </c>
      <c r="BR30" s="256"/>
      <c r="BS30" s="256"/>
      <c r="BT30" s="257">
        <f t="shared" si="35"/>
        <v>0</v>
      </c>
      <c r="BU30" s="257">
        <f t="shared" si="36"/>
        <v>0</v>
      </c>
      <c r="BV30" s="257">
        <f t="shared" si="37"/>
        <v>0</v>
      </c>
      <c r="BX30" s="256">
        <f t="shared" si="46"/>
        <v>28</v>
      </c>
      <c r="BY30" s="258"/>
      <c r="BZ30" s="259">
        <f t="shared" si="38"/>
        <v>0</v>
      </c>
      <c r="CA30" s="260">
        <f t="shared" si="39"/>
        <v>0</v>
      </c>
      <c r="CB30" s="260"/>
      <c r="CO30" s="303">
        <f>_xlfn.XLOOKUP(B30,'TR05'!B:B,'TR05'!G:G,"Revisar",0)</f>
        <v>45267</v>
      </c>
      <c r="CP30" s="303">
        <f>_xlfn.XLOOKUP(B30,Reloj!A:A,Reloj!D:D,"Revisar",0)</f>
        <v>45267</v>
      </c>
      <c r="CQ30" s="247" t="str">
        <f>_xlfn.XLOOKUP(B30,'S10'!C:C,'S10'!B:B,"Revisar",0)</f>
        <v>Revisar</v>
      </c>
      <c r="CR30" s="247" t="str">
        <f t="shared" si="40"/>
        <v>ok</v>
      </c>
      <c r="CS30" s="247" t="str">
        <f t="shared" si="41"/>
        <v>ok</v>
      </c>
    </row>
    <row r="31" spans="1:97" s="247" customFormat="1" ht="12.75" customHeight="1">
      <c r="A31" s="261">
        <f t="shared" si="32"/>
        <v>23</v>
      </c>
      <c r="B31" s="262" t="s">
        <v>184</v>
      </c>
      <c r="C31" s="333" t="str">
        <f>_xlfn.XLOOKUP(B31,'S10'!$B$2:$B$450,'S10'!$A$2:$A$450,"Ingresar",0)</f>
        <v>22014702</v>
      </c>
      <c r="D31" s="263" t="s">
        <v>164</v>
      </c>
      <c r="E31" s="265" t="s">
        <v>186</v>
      </c>
      <c r="F31" s="335" t="str">
        <f>_xlfn.XLOOKUP(B31,'S10'!$B$2:$B$800,'S10'!$F$2:$F$800,"Ingresar",0)</f>
        <v>Arquitecto Especialista Senior</v>
      </c>
      <c r="G31" s="264">
        <v>45279</v>
      </c>
      <c r="H31" s="264"/>
      <c r="I31" s="383" t="str" cm="1">
        <f t="array" ref="I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31" s="383" t="str" cm="1">
        <f t="array" ref="J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31" s="383" t="str" cm="1">
        <f t="array" ref="K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31" s="383" t="str" cm="1">
        <f t="array" ref="L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31" s="383" t="str" cm="1">
        <f t="array" ref="M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31" s="383" t="str" cm="1">
        <f t="array" ref="N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31" s="383" t="str" cm="1">
        <f t="array" ref="O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1" s="383" t="str" cm="1">
        <f t="array" ref="P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31" s="383" t="str" cm="1">
        <f t="array" ref="Q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31" s="383" t="str" cm="1">
        <f t="array" ref="R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31" s="383" t="str" cm="1">
        <f t="array" ref="S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31" s="383" t="str" cm="1">
        <f t="array" ref="T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31" s="383" t="str" cm="1">
        <f t="array" ref="U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31" s="383" t="str" cm="1">
        <f t="array" ref="V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31" s="383" t="str" cm="1">
        <f t="array" ref="W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31" s="383" t="str" cm="1">
        <f t="array" ref="X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31" s="383" t="str" cm="1">
        <f t="array" ref="Y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31" s="383" t="str" cm="1">
        <f t="array" ref="Z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31" s="383" t="str" cm="1">
        <f t="array" ref="AA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31" s="383" t="str" cm="1">
        <f t="array" ref="AB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1" s="383" t="str" cm="1">
        <f t="array" ref="AC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1" s="383" t="str" cm="1">
        <f t="array" ref="AD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1" s="383" t="str" cm="1">
        <f t="array" ref="AE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1" s="383" t="str" cm="1">
        <f t="array" ref="AF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1" s="383" t="str" cm="1">
        <f t="array" ref="AG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1" s="383" t="str" cm="1">
        <f t="array" ref="AH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31" s="383" t="str" cm="1">
        <f t="array" ref="AI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1" s="383" t="str" cm="1">
        <f t="array" ref="AJ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1" s="383" t="str" cm="1">
        <f t="array" ref="AK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1" s="383" t="str" cm="1">
        <f t="array" ref="AL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1" s="383" t="str" cm="1">
        <f t="array" ref="AM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31" s="406" t="str" cm="1">
        <f t="array" ref="AN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31" s="407" t="str" cm="1">
        <f t="array" ref="AO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31" s="407" t="str" cm="1">
        <f t="array" ref="AP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31" s="407" t="str" cm="1">
        <f t="array" ref="AQ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31" s="407" t="str" cm="1">
        <f t="array" ref="AR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31" s="407" t="str" cm="1">
        <f t="array" ref="AS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31" s="407" t="str" cm="1">
        <f t="array" ref="AT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1" s="407" t="str" cm="1">
        <f t="array" ref="AU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1" s="235"/>
      <c r="AW31" s="256">
        <f t="shared" si="42"/>
        <v>20</v>
      </c>
      <c r="AX31" s="256">
        <f t="shared" si="42"/>
        <v>0</v>
      </c>
      <c r="AY31" s="256">
        <f t="shared" si="42"/>
        <v>0</v>
      </c>
      <c r="AZ31" s="256">
        <f t="shared" si="42"/>
        <v>0</v>
      </c>
      <c r="BA31" s="256">
        <f t="shared" si="42"/>
        <v>0</v>
      </c>
      <c r="BB31" s="256">
        <f t="shared" si="42"/>
        <v>0</v>
      </c>
      <c r="BC31" s="256">
        <f t="shared" si="42"/>
        <v>8</v>
      </c>
      <c r="BD31" s="256">
        <f t="shared" si="42"/>
        <v>0</v>
      </c>
      <c r="BE31" s="256">
        <f t="shared" si="42"/>
        <v>0</v>
      </c>
      <c r="BF31" s="256">
        <f t="shared" si="42"/>
        <v>0</v>
      </c>
      <c r="BG31" s="256">
        <f t="shared" si="42"/>
        <v>0</v>
      </c>
      <c r="BH31" s="256">
        <f t="shared" si="43"/>
        <v>28</v>
      </c>
      <c r="BI31" s="256">
        <f t="shared" si="44"/>
        <v>0</v>
      </c>
      <c r="BJ31" s="256">
        <f t="shared" si="44"/>
        <v>0</v>
      </c>
      <c r="BK31" s="256">
        <f t="shared" si="44"/>
        <v>0</v>
      </c>
      <c r="BL31" s="256">
        <f t="shared" si="44"/>
        <v>0</v>
      </c>
      <c r="BM31" s="256">
        <f t="shared" si="44"/>
        <v>0</v>
      </c>
      <c r="BN31" s="256">
        <f t="shared" si="44"/>
        <v>0</v>
      </c>
      <c r="BO31" s="256">
        <f t="shared" si="44"/>
        <v>0</v>
      </c>
      <c r="BP31" s="256">
        <f t="shared" si="44"/>
        <v>0</v>
      </c>
      <c r="BQ31" s="256">
        <f t="shared" si="44"/>
        <v>0</v>
      </c>
      <c r="BR31" s="256"/>
      <c r="BS31" s="256"/>
      <c r="BT31" s="257">
        <f t="shared" si="35"/>
        <v>0</v>
      </c>
      <c r="BU31" s="257">
        <f t="shared" si="36"/>
        <v>0</v>
      </c>
      <c r="BV31" s="257">
        <f t="shared" si="37"/>
        <v>0</v>
      </c>
      <c r="BX31" s="256">
        <f t="shared" si="46"/>
        <v>28</v>
      </c>
      <c r="BY31" s="258"/>
      <c r="BZ31" s="259">
        <f t="shared" si="38"/>
        <v>0</v>
      </c>
      <c r="CA31" s="260">
        <f t="shared" si="39"/>
        <v>0</v>
      </c>
      <c r="CB31" s="260"/>
      <c r="CO31" s="303">
        <f>_xlfn.XLOOKUP(B31,'TR05'!B:B,'TR05'!G:G,"Revisar",0)</f>
        <v>45279</v>
      </c>
      <c r="CP31" s="303">
        <f>_xlfn.XLOOKUP(B31,Reloj!A:A,Reloj!D:D,"Revisar",0)</f>
        <v>45279</v>
      </c>
      <c r="CQ31" s="247" t="str">
        <f>_xlfn.XLOOKUP(B31,'S10'!C:C,'S10'!B:B,"Revisar",0)</f>
        <v>Revisar</v>
      </c>
      <c r="CR31" s="247" t="str">
        <f t="shared" si="40"/>
        <v>ok</v>
      </c>
      <c r="CS31" s="247" t="str">
        <f t="shared" si="41"/>
        <v>ok</v>
      </c>
    </row>
    <row r="32" spans="1:97" s="247" customFormat="1" ht="12.75" customHeight="1">
      <c r="A32" s="261">
        <f t="shared" si="32"/>
        <v>24</v>
      </c>
      <c r="B32" s="304" t="s">
        <v>295</v>
      </c>
      <c r="C32" s="333" t="str">
        <f>_xlfn.XLOOKUP(B32,'S10'!$B$2:$B$450,'S10'!$A$2:$A$450,"Ingresar",0)</f>
        <v>22014707</v>
      </c>
      <c r="D32" s="263" t="s">
        <v>164</v>
      </c>
      <c r="E32" s="265" t="s">
        <v>297</v>
      </c>
      <c r="F32" s="335" t="str">
        <f>_xlfn.XLOOKUP(B32,'S10'!$B$2:$B$800,'S10'!$F$2:$F$800,"Ingresar",0)</f>
        <v>Jefe de Planeamiento</v>
      </c>
      <c r="G32" s="264">
        <v>45280</v>
      </c>
      <c r="H32" s="264"/>
      <c r="I32" s="383" t="str" cm="1">
        <f t="array" ref="I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32" s="383" t="str" cm="1">
        <f t="array" ref="J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32" s="383" t="str" cm="1">
        <f t="array" ref="K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32" s="383" t="str" cm="1">
        <f t="array" ref="L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32" s="383" t="str" cm="1">
        <f t="array" ref="M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32" s="383" t="str" cm="1">
        <f t="array" ref="N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32" s="383" t="str" cm="1">
        <f t="array" ref="O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2" s="383" t="str" cm="1">
        <f t="array" ref="P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32" s="383" t="str" cm="1">
        <f t="array" ref="Q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32" s="383" t="str" cm="1">
        <f t="array" ref="R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32" s="383" t="str" cm="1">
        <f t="array" ref="S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32" s="383" t="str" cm="1">
        <f t="array" ref="T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32" s="383" t="str" cm="1">
        <f t="array" ref="U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32" s="383" t="str" cm="1">
        <f t="array" ref="V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32" s="383" t="str" cm="1">
        <f t="array" ref="W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32" s="383" t="str" cm="1">
        <f t="array" ref="X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32" s="383" t="str" cm="1">
        <f t="array" ref="Y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32" s="383" t="str" cm="1">
        <f t="array" ref="Z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32" s="383" t="str" cm="1">
        <f t="array" ref="AA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32" s="383" t="str" cm="1">
        <f t="array" ref="AB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2" s="383" t="str" cm="1">
        <f t="array" ref="AC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2" s="383" t="str" cm="1">
        <f t="array" ref="AD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2" s="383" t="str" cm="1">
        <f t="array" ref="AE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2" s="383" t="str" cm="1">
        <f t="array" ref="AF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2" s="383" t="str" cm="1">
        <f t="array" ref="AG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32" s="383" t="str" cm="1">
        <f t="array" ref="AH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32" s="383" t="str" cm="1">
        <f t="array" ref="AI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32" s="383" t="str" cm="1">
        <f t="array" ref="AJ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32" s="383" t="str" cm="1">
        <f t="array" ref="AK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32" s="383" t="str" cm="1">
        <f t="array" ref="AL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32" s="383" t="str" cm="1">
        <f t="array" ref="AM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32" s="406" t="str" cm="1">
        <f t="array" ref="AN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32" s="407" t="str" cm="1">
        <f t="array" ref="AO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2" s="407" t="str" cm="1">
        <f t="array" ref="AP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2" s="407" t="str" cm="1">
        <f t="array" ref="AQ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2" s="407" t="str" cm="1">
        <f t="array" ref="AR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2" s="407" t="str" cm="1">
        <f t="array" ref="AS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2" s="407" t="str" cm="1">
        <f t="array" ref="AT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2" s="407" t="str" cm="1">
        <f t="array" ref="AU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2" s="235"/>
      <c r="AW32" s="256">
        <f t="shared" si="42"/>
        <v>20</v>
      </c>
      <c r="AX32" s="256">
        <f t="shared" si="42"/>
        <v>0</v>
      </c>
      <c r="AY32" s="256">
        <f t="shared" si="42"/>
        <v>0</v>
      </c>
      <c r="AZ32" s="256">
        <f t="shared" si="42"/>
        <v>0</v>
      </c>
      <c r="BA32" s="256">
        <f t="shared" si="42"/>
        <v>0</v>
      </c>
      <c r="BB32" s="256">
        <f t="shared" si="42"/>
        <v>0</v>
      </c>
      <c r="BC32" s="256">
        <f t="shared" si="42"/>
        <v>8</v>
      </c>
      <c r="BD32" s="256">
        <f t="shared" si="42"/>
        <v>0</v>
      </c>
      <c r="BE32" s="256">
        <f t="shared" si="42"/>
        <v>0</v>
      </c>
      <c r="BF32" s="256">
        <f t="shared" si="42"/>
        <v>0</v>
      </c>
      <c r="BG32" s="256">
        <f t="shared" si="42"/>
        <v>0</v>
      </c>
      <c r="BH32" s="256">
        <f t="shared" si="43"/>
        <v>28</v>
      </c>
      <c r="BI32" s="256">
        <f t="shared" si="44"/>
        <v>0</v>
      </c>
      <c r="BJ32" s="256">
        <f t="shared" si="44"/>
        <v>0</v>
      </c>
      <c r="BK32" s="256">
        <f t="shared" si="44"/>
        <v>0</v>
      </c>
      <c r="BL32" s="256">
        <f t="shared" si="44"/>
        <v>0</v>
      </c>
      <c r="BM32" s="256">
        <f t="shared" si="44"/>
        <v>0</v>
      </c>
      <c r="BN32" s="256">
        <f t="shared" si="44"/>
        <v>0</v>
      </c>
      <c r="BO32" s="256">
        <f t="shared" si="44"/>
        <v>0</v>
      </c>
      <c r="BP32" s="256">
        <f t="shared" si="44"/>
        <v>0</v>
      </c>
      <c r="BQ32" s="256">
        <f t="shared" si="44"/>
        <v>0</v>
      </c>
      <c r="BR32" s="256"/>
      <c r="BS32" s="256"/>
      <c r="BT32" s="257">
        <f t="shared" si="35"/>
        <v>0</v>
      </c>
      <c r="BU32" s="257">
        <f t="shared" si="36"/>
        <v>0</v>
      </c>
      <c r="BV32" s="257">
        <f t="shared" si="37"/>
        <v>0</v>
      </c>
      <c r="BX32" s="256">
        <f t="shared" si="46"/>
        <v>28</v>
      </c>
      <c r="BY32" s="258"/>
      <c r="BZ32" s="259">
        <f t="shared" si="38"/>
        <v>0</v>
      </c>
      <c r="CA32" s="260">
        <f t="shared" si="39"/>
        <v>0</v>
      </c>
      <c r="CB32" s="260"/>
      <c r="CO32" s="303">
        <f>_xlfn.XLOOKUP(B32,'TR05'!B:B,'TR05'!G:G,"Revisar",0)</f>
        <v>45280</v>
      </c>
      <c r="CP32" s="303">
        <f>_xlfn.XLOOKUP(B32,Reloj!A:A,Reloj!D:D,"Revisar",0)</f>
        <v>45280</v>
      </c>
      <c r="CQ32" s="247" t="str">
        <f>_xlfn.XLOOKUP(B32,'S10'!C:C,'S10'!B:B,"Revisar",0)</f>
        <v>Revisar</v>
      </c>
      <c r="CR32" s="247" t="str">
        <f t="shared" si="40"/>
        <v>ok</v>
      </c>
      <c r="CS32" s="247" t="str">
        <f t="shared" si="41"/>
        <v>ok</v>
      </c>
    </row>
    <row r="33" spans="1:97" s="247" customFormat="1" ht="12.75" customHeight="1">
      <c r="A33" s="261">
        <f t="shared" si="32"/>
        <v>25</v>
      </c>
      <c r="B33" s="262" t="s">
        <v>407</v>
      </c>
      <c r="C33" s="333" t="str">
        <f>_xlfn.XLOOKUP(B33,'S10'!$B$2:$B$450,'S10'!$A$2:$A$450,"Ingresar",0)</f>
        <v>Ingresar</v>
      </c>
      <c r="D33" s="263" t="s">
        <v>1006</v>
      </c>
      <c r="E33" s="265" t="s">
        <v>409</v>
      </c>
      <c r="F33" s="335" t="str">
        <f>_xlfn.XLOOKUP(B33,'S10'!$B$2:$B$800,'S10'!$F$2:$F$800,"Ingresar",0)</f>
        <v>Ingresar</v>
      </c>
      <c r="G33" s="264">
        <v>45281</v>
      </c>
      <c r="H33" s="264"/>
      <c r="I33" s="383" t="str" cm="1">
        <f t="array" ref="I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33" s="383" t="str" cm="1">
        <f t="array" ref="J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33" s="383" t="str" cm="1">
        <f t="array" ref="K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33" s="383" t="str" cm="1">
        <f t="array" ref="L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33" s="383" t="str" cm="1">
        <f t="array" ref="M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33" s="383" t="str" cm="1">
        <f t="array" ref="N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O33" s="383" t="str" cm="1">
        <f t="array" ref="O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P33" s="383" t="str" cm="1">
        <f t="array" ref="P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Q33" s="383" t="str" cm="1">
        <f t="array" ref="Q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R33" s="383" t="str" cm="1">
        <f t="array" ref="R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S33" s="383" t="str" cm="1">
        <f t="array" ref="S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T33" s="383" t="str" cm="1">
        <f t="array" ref="T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33" s="383" t="str" cm="1">
        <f t="array" ref="U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V33" s="383" t="str" cm="1">
        <f t="array" ref="V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W33" s="383" t="str" cm="1">
        <f t="array" ref="W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X33" s="383" t="str" cm="1">
        <f t="array" ref="X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Y33" s="383" t="str" cm="1">
        <f t="array" ref="Y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Z33" s="383" t="str" cm="1">
        <f t="array" ref="Z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33" s="383" t="str" cm="1">
        <f t="array" ref="AA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33" s="383" t="str" cm="1">
        <f t="array" ref="AB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33" s="383" t="str" cm="1">
        <f t="array" ref="AC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33" s="383" t="str" cm="1">
        <f t="array" ref="AD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33" s="383" t="str" cm="1">
        <f t="array" ref="AE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33" s="383" t="str" cm="1">
        <f t="array" ref="AF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33" s="383" t="str" cm="1">
        <f t="array" ref="AG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33" s="383" t="str" cm="1">
        <f t="array" ref="AH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33" s="383" t="str" cm="1">
        <f t="array" ref="AI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J33" s="383" t="str" cm="1">
        <f t="array" ref="AJ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K33" s="383" t="str" cm="1">
        <f t="array" ref="AK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L33" s="383" t="str" cm="1">
        <f t="array" ref="AL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M33" s="383" t="str" cm="1">
        <f t="array" ref="AM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33" s="406" t="str" cm="1">
        <f t="array" ref="AN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33" s="407" t="str" cm="1">
        <f t="array" ref="AO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3" s="407" t="str" cm="1">
        <f t="array" ref="AP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3" s="407" t="str" cm="1">
        <f t="array" ref="AQ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3" s="407" t="str" cm="1">
        <f t="array" ref="AR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3" s="407" t="str" cm="1">
        <f t="array" ref="AS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3" s="407" t="str" cm="1">
        <f t="array" ref="AT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3" s="407" t="str" cm="1">
        <f t="array" ref="AU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3" s="235"/>
      <c r="AW33" s="256">
        <f t="shared" si="42"/>
        <v>7</v>
      </c>
      <c r="AX33" s="256">
        <f t="shared" si="42"/>
        <v>6</v>
      </c>
      <c r="AY33" s="256">
        <f t="shared" ref="AY33:BG61" si="47">COUNTIF($T33:$AU33,AY$6)</f>
        <v>0</v>
      </c>
      <c r="AZ33" s="256">
        <f t="shared" si="47"/>
        <v>0</v>
      </c>
      <c r="BA33" s="256">
        <f t="shared" si="47"/>
        <v>0</v>
      </c>
      <c r="BB33" s="256">
        <f t="shared" si="47"/>
        <v>0</v>
      </c>
      <c r="BC33" s="256">
        <f t="shared" si="47"/>
        <v>0</v>
      </c>
      <c r="BD33" s="256">
        <f t="shared" si="47"/>
        <v>0</v>
      </c>
      <c r="BE33" s="256">
        <f t="shared" si="47"/>
        <v>0</v>
      </c>
      <c r="BF33" s="256">
        <f t="shared" si="47"/>
        <v>0</v>
      </c>
      <c r="BG33" s="256">
        <f t="shared" si="47"/>
        <v>0</v>
      </c>
      <c r="BH33" s="256">
        <f t="shared" si="43"/>
        <v>13</v>
      </c>
      <c r="BI33" s="256">
        <f t="shared" si="44"/>
        <v>0</v>
      </c>
      <c r="BJ33" s="256">
        <f t="shared" si="44"/>
        <v>0</v>
      </c>
      <c r="BK33" s="256">
        <f t="shared" si="44"/>
        <v>0</v>
      </c>
      <c r="BL33" s="256">
        <f t="shared" si="44"/>
        <v>0</v>
      </c>
      <c r="BM33" s="256">
        <f t="shared" si="44"/>
        <v>0</v>
      </c>
      <c r="BN33" s="256">
        <f t="shared" si="44"/>
        <v>15</v>
      </c>
      <c r="BO33" s="256">
        <f t="shared" si="44"/>
        <v>0</v>
      </c>
      <c r="BP33" s="256">
        <f t="shared" si="44"/>
        <v>0</v>
      </c>
      <c r="BQ33" s="256">
        <f t="shared" si="44"/>
        <v>0</v>
      </c>
      <c r="BR33" s="256"/>
      <c r="BS33" s="256"/>
      <c r="BT33" s="257">
        <f t="shared" si="35"/>
        <v>0</v>
      </c>
      <c r="BU33" s="257">
        <f t="shared" si="36"/>
        <v>0</v>
      </c>
      <c r="BV33" s="257">
        <f t="shared" si="37"/>
        <v>0</v>
      </c>
      <c r="BX33" s="256">
        <f t="shared" si="46"/>
        <v>28</v>
      </c>
      <c r="BY33" s="258"/>
      <c r="BZ33" s="259">
        <f t="shared" si="38"/>
        <v>0</v>
      </c>
      <c r="CA33" s="260">
        <f t="shared" si="39"/>
        <v>0</v>
      </c>
      <c r="CB33" s="260"/>
      <c r="CO33" s="303">
        <f>_xlfn.XLOOKUP(B33,'TR05'!B:B,'TR05'!G:G,"Revisar",0)</f>
        <v>45281</v>
      </c>
      <c r="CP33" s="303">
        <f>_xlfn.XLOOKUP(B33,Reloj!A:A,Reloj!D:D,"Revisar",0)</f>
        <v>45281</v>
      </c>
      <c r="CQ33" s="247" t="str">
        <f>_xlfn.XLOOKUP(B33,'S10'!C:C,'S10'!B:B,"Revisar",0)</f>
        <v>Revisar</v>
      </c>
      <c r="CR33" s="247" t="str">
        <f t="shared" si="40"/>
        <v>ok</v>
      </c>
      <c r="CS33" s="247" t="str">
        <f t="shared" si="41"/>
        <v>ok</v>
      </c>
    </row>
    <row r="34" spans="1:97" s="247" customFormat="1" ht="10.5">
      <c r="A34" s="261">
        <f t="shared" si="32"/>
        <v>26</v>
      </c>
      <c r="B34" s="262" t="s">
        <v>478</v>
      </c>
      <c r="C34" s="333" t="str">
        <f>_xlfn.XLOOKUP(B34,'S10'!$B$2:$B$450,'S10'!$A$2:$A$450,"Ingresar",0)</f>
        <v>22014995</v>
      </c>
      <c r="D34" s="263" t="s">
        <v>1006</v>
      </c>
      <c r="E34" s="265" t="s">
        <v>480</v>
      </c>
      <c r="F34" s="335" t="str">
        <f>_xlfn.XLOOKUP(B34,'S10'!$B$2:$B$800,'S10'!$F$2:$F$800,"Ingresar",0)</f>
        <v xml:space="preserve">Coordinadora de Comisionamiento en Equipamiento Medico </v>
      </c>
      <c r="G34" s="264">
        <v>45334</v>
      </c>
      <c r="H34" s="264"/>
      <c r="I34" s="383" t="str" cm="1">
        <f t="array" ref="I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34" s="383" t="str" cm="1">
        <f t="array" ref="J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34" s="383" t="str" cm="1">
        <f t="array" ref="K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34" s="383" t="str" cm="1">
        <f t="array" ref="L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34" s="383" t="str" cm="1">
        <f t="array" ref="M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34" s="383" t="str" cm="1">
        <f t="array" ref="N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O34" s="383" t="str" cm="1">
        <f t="array" ref="O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P34" s="383" t="str" cm="1">
        <f t="array" ref="P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Q34" s="383" t="str" cm="1">
        <f t="array" ref="Q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R34" s="383" t="str" cm="1">
        <f t="array" ref="R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S34" s="383" t="str" cm="1">
        <f t="array" ref="S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T34" s="383" t="str" cm="1">
        <f t="array" ref="T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34" s="383" t="str" cm="1">
        <f t="array" ref="U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V34" s="383" t="str" cm="1">
        <f t="array" ref="V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W34" s="383" t="str" cm="1">
        <f t="array" ref="W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X34" s="383" t="str" cm="1">
        <f t="array" ref="X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Y34" s="383" t="str" cm="1">
        <f t="array" ref="Y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Z34" s="383" t="str" cm="1">
        <f t="array" ref="Z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34" s="383" t="str" cm="1">
        <f t="array" ref="AA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34" s="383" t="str" cm="1">
        <f t="array" ref="AB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34" s="383" t="str" cm="1">
        <f t="array" ref="AC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34" s="383" t="str" cm="1">
        <f t="array" ref="AD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34" s="383" t="str" cm="1">
        <f t="array" ref="AE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34" s="383" t="str" cm="1">
        <f t="array" ref="AF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34" s="383" t="str" cm="1">
        <f t="array" ref="AG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34" s="383" t="str" cm="1">
        <f t="array" ref="AH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34" s="383" t="str" cm="1">
        <f t="array" ref="AI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J34" s="383" t="str" cm="1">
        <f t="array" ref="AJ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K34" s="383" t="str" cm="1">
        <f t="array" ref="AK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L34" s="383" t="str" cm="1">
        <f t="array" ref="AL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M34" s="383" t="str" cm="1">
        <f t="array" ref="AM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34" s="406" t="str" cm="1">
        <f t="array" ref="AN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34" s="407" t="str" cm="1">
        <f t="array" ref="AO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4" s="407" t="str" cm="1">
        <f t="array" ref="AP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4" s="407" t="str" cm="1">
        <f t="array" ref="AQ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4" s="407" t="str" cm="1">
        <f t="array" ref="AR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4" s="407" t="str" cm="1">
        <f t="array" ref="AS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4" s="407" t="str" cm="1">
        <f t="array" ref="AT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4" s="407" t="str" cm="1">
        <f t="array" ref="AU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4" s="235"/>
      <c r="AW34" s="256">
        <f t="shared" ref="AW34:BA65" si="48">COUNTIF($T34:$AU34,AW$6)</f>
        <v>7</v>
      </c>
      <c r="AX34" s="256">
        <f t="shared" si="48"/>
        <v>6</v>
      </c>
      <c r="AY34" s="256">
        <f t="shared" si="47"/>
        <v>0</v>
      </c>
      <c r="AZ34" s="256">
        <f t="shared" si="47"/>
        <v>0</v>
      </c>
      <c r="BA34" s="256">
        <f t="shared" si="47"/>
        <v>0</v>
      </c>
      <c r="BB34" s="256">
        <f t="shared" si="47"/>
        <v>0</v>
      </c>
      <c r="BC34" s="256">
        <f t="shared" si="47"/>
        <v>0</v>
      </c>
      <c r="BD34" s="256">
        <f t="shared" si="47"/>
        <v>0</v>
      </c>
      <c r="BE34" s="256">
        <f t="shared" si="47"/>
        <v>0</v>
      </c>
      <c r="BF34" s="256">
        <f t="shared" si="47"/>
        <v>0</v>
      </c>
      <c r="BG34" s="256">
        <f t="shared" si="47"/>
        <v>0</v>
      </c>
      <c r="BH34" s="256">
        <f t="shared" si="43"/>
        <v>13</v>
      </c>
      <c r="BI34" s="256">
        <f t="shared" si="44"/>
        <v>0</v>
      </c>
      <c r="BJ34" s="256">
        <f t="shared" si="44"/>
        <v>0</v>
      </c>
      <c r="BK34" s="256">
        <f t="shared" si="44"/>
        <v>0</v>
      </c>
      <c r="BL34" s="256">
        <f t="shared" si="44"/>
        <v>0</v>
      </c>
      <c r="BM34" s="256">
        <f t="shared" si="44"/>
        <v>0</v>
      </c>
      <c r="BN34" s="256">
        <f t="shared" si="44"/>
        <v>15</v>
      </c>
      <c r="BO34" s="256">
        <f t="shared" si="44"/>
        <v>0</v>
      </c>
      <c r="BP34" s="256">
        <f t="shared" si="44"/>
        <v>0</v>
      </c>
      <c r="BQ34" s="256">
        <f t="shared" si="44"/>
        <v>0</v>
      </c>
      <c r="BR34" s="256"/>
      <c r="BS34" s="256"/>
      <c r="BT34" s="257">
        <f t="shared" si="35"/>
        <v>0</v>
      </c>
      <c r="BU34" s="257">
        <f t="shared" si="36"/>
        <v>0</v>
      </c>
      <c r="BV34" s="257">
        <f t="shared" si="37"/>
        <v>0</v>
      </c>
      <c r="BX34" s="256">
        <f t="shared" si="46"/>
        <v>28</v>
      </c>
      <c r="BY34" s="258"/>
      <c r="BZ34" s="259">
        <f t="shared" si="38"/>
        <v>0</v>
      </c>
      <c r="CA34" s="260">
        <f t="shared" si="39"/>
        <v>0</v>
      </c>
      <c r="CB34" s="260"/>
      <c r="CO34" s="303">
        <f>_xlfn.XLOOKUP(B34,'TR05'!B:B,'TR05'!G:G,"Revisar",0)</f>
        <v>45334</v>
      </c>
      <c r="CP34" s="303">
        <f>_xlfn.XLOOKUP(B34,Reloj!A:A,Reloj!D:D,"Revisar",0)</f>
        <v>45334</v>
      </c>
      <c r="CQ34" s="247" t="str">
        <f>_xlfn.XLOOKUP(B34,'S10'!C:C,'S10'!B:B,"Revisar",0)</f>
        <v>Revisar</v>
      </c>
      <c r="CR34" s="247" t="str">
        <f t="shared" si="40"/>
        <v>ok</v>
      </c>
      <c r="CS34" s="247" t="str">
        <f t="shared" si="41"/>
        <v>ok</v>
      </c>
    </row>
    <row r="35" spans="1:97" s="247" customFormat="1" ht="12.75" customHeight="1">
      <c r="A35" s="261">
        <f t="shared" si="32"/>
        <v>27</v>
      </c>
      <c r="B35" s="262" t="s">
        <v>610</v>
      </c>
      <c r="C35" s="333" t="str">
        <f>_xlfn.XLOOKUP(B35,'S10'!$B$2:$B$450,'S10'!$A$2:$A$450,"Ingresar",0)</f>
        <v>22006749</v>
      </c>
      <c r="D35" s="263" t="s">
        <v>164</v>
      </c>
      <c r="E35" s="265" t="s">
        <v>612</v>
      </c>
      <c r="F35" s="335" t="str">
        <f>_xlfn.XLOOKUP(B35,'S10'!$B$2:$B$800,'S10'!$F$2:$F$800,"Ingresar",0)</f>
        <v>GERENTE PROCURA</v>
      </c>
      <c r="G35" s="264">
        <v>45355</v>
      </c>
      <c r="H35" s="264"/>
      <c r="I35" s="383" t="str" cm="1">
        <f t="array" ref="I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5" s="383" t="str" cm="1">
        <f t="array" ref="J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35" s="383" t="str" cm="1">
        <f t="array" ref="K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5" s="383" t="str" cm="1">
        <f t="array" ref="L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35" s="383" t="str" cm="1">
        <f t="array" ref="M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35" s="383" t="str" cm="1">
        <f t="array" ref="N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35" s="383" t="str" cm="1">
        <f t="array" ref="O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5" s="383" t="str" cm="1">
        <f t="array" ref="P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35" s="383" t="str" cm="1">
        <f t="array" ref="Q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35" s="383" t="str" cm="1">
        <f t="array" ref="R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35" s="383" t="str" cm="1">
        <f t="array" ref="S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35" s="383" t="str" cm="1">
        <f t="array" ref="T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35" s="383" t="str" cm="1">
        <f t="array" ref="U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35" s="383" t="str" cm="1">
        <f t="array" ref="V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35" s="383" t="str" cm="1">
        <f t="array" ref="W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35" s="383" t="str" cm="1">
        <f t="array" ref="X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35" s="383" t="str" cm="1">
        <f t="array" ref="Y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35" s="383" t="str" cm="1">
        <f t="array" ref="Z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35" s="383" t="str" cm="1">
        <f t="array" ref="AA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35" s="383" t="str" cm="1">
        <f t="array" ref="AB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5" s="383" t="str" cm="1">
        <f t="array" ref="AC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5" s="383" t="str" cm="1">
        <f t="array" ref="AD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5" s="383" t="str" cm="1">
        <f t="array" ref="AE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5" s="383" t="str" cm="1">
        <f t="array" ref="AF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5" s="383" t="str" cm="1">
        <f t="array" ref="AG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5" s="383" t="str" cm="1">
        <f t="array" ref="AH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I35" s="383" t="str" cm="1">
        <f t="array" ref="AI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5" s="383" t="str" cm="1">
        <f t="array" ref="AJ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5" s="383" t="str" cm="1">
        <f t="array" ref="AK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5" s="383" t="str" cm="1">
        <f t="array" ref="AL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5" s="383" t="str" cm="1">
        <f t="array" ref="AM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35" s="406" t="str" cm="1">
        <f t="array" ref="AN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35" s="407" t="str" cm="1">
        <f t="array" ref="AO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35" s="407" t="str" cm="1">
        <f t="array" ref="AP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35" s="407" t="str" cm="1">
        <f t="array" ref="AQ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35" s="407" t="str" cm="1">
        <f t="array" ref="AR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35" s="407" t="str" cm="1">
        <f t="array" ref="AS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35" s="407" t="str" cm="1">
        <f t="array" ref="AT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35" s="407" t="str" cm="1">
        <f t="array" ref="AU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VAC</v>
      </c>
      <c r="AV35" s="235"/>
      <c r="AW35" s="256">
        <f t="shared" si="48"/>
        <v>17</v>
      </c>
      <c r="AX35" s="256">
        <f t="shared" si="48"/>
        <v>0</v>
      </c>
      <c r="AY35" s="256">
        <f t="shared" si="47"/>
        <v>0</v>
      </c>
      <c r="AZ35" s="256">
        <f t="shared" si="47"/>
        <v>0</v>
      </c>
      <c r="BA35" s="256">
        <f t="shared" si="47"/>
        <v>0</v>
      </c>
      <c r="BB35" s="256">
        <f t="shared" si="47"/>
        <v>0</v>
      </c>
      <c r="BC35" s="256">
        <f t="shared" si="47"/>
        <v>9</v>
      </c>
      <c r="BD35" s="256">
        <f t="shared" si="47"/>
        <v>0</v>
      </c>
      <c r="BE35" s="256">
        <f t="shared" si="47"/>
        <v>0</v>
      </c>
      <c r="BF35" s="256">
        <f t="shared" si="47"/>
        <v>0</v>
      </c>
      <c r="BG35" s="256">
        <f t="shared" si="47"/>
        <v>0</v>
      </c>
      <c r="BH35" s="256">
        <f t="shared" si="43"/>
        <v>26</v>
      </c>
      <c r="BI35" s="256">
        <f t="shared" si="44"/>
        <v>0</v>
      </c>
      <c r="BJ35" s="256">
        <f t="shared" si="44"/>
        <v>0</v>
      </c>
      <c r="BK35" s="256">
        <f t="shared" si="44"/>
        <v>1</v>
      </c>
      <c r="BL35" s="256">
        <f t="shared" si="44"/>
        <v>0</v>
      </c>
      <c r="BM35" s="256">
        <f t="shared" si="44"/>
        <v>0</v>
      </c>
      <c r="BN35" s="256">
        <f t="shared" si="44"/>
        <v>0</v>
      </c>
      <c r="BO35" s="256">
        <f t="shared" si="44"/>
        <v>0</v>
      </c>
      <c r="BP35" s="256">
        <f t="shared" si="44"/>
        <v>0</v>
      </c>
      <c r="BQ35" s="256">
        <f t="shared" si="44"/>
        <v>1</v>
      </c>
      <c r="BR35" s="256"/>
      <c r="BS35" s="256"/>
      <c r="BT35" s="257">
        <f t="shared" si="35"/>
        <v>0</v>
      </c>
      <c r="BU35" s="257">
        <f t="shared" si="36"/>
        <v>0</v>
      </c>
      <c r="BV35" s="257">
        <f t="shared" si="37"/>
        <v>0</v>
      </c>
      <c r="BX35" s="256">
        <f t="shared" si="46"/>
        <v>28</v>
      </c>
      <c r="BY35" s="258"/>
      <c r="BZ35" s="259">
        <f t="shared" si="38"/>
        <v>0</v>
      </c>
      <c r="CA35" s="260">
        <f t="shared" si="39"/>
        <v>0</v>
      </c>
      <c r="CO35" s="303">
        <f>_xlfn.XLOOKUP(B35,'TR05'!B:B,'TR05'!G:G,"Revisar",0)</f>
        <v>45355</v>
      </c>
      <c r="CP35" s="303">
        <f>_xlfn.XLOOKUP(B35,Reloj!A:A,Reloj!D:D,"Revisar",0)</f>
        <v>45355</v>
      </c>
      <c r="CQ35" s="247" t="str">
        <f>_xlfn.XLOOKUP(B35,'S10'!C:C,'S10'!B:B,"Revisar",0)</f>
        <v>Revisar</v>
      </c>
      <c r="CR35" s="247" t="str">
        <f t="shared" si="40"/>
        <v>ok</v>
      </c>
      <c r="CS35" s="247" t="str">
        <f t="shared" si="41"/>
        <v>ok</v>
      </c>
    </row>
    <row r="36" spans="1:97" s="247" customFormat="1" ht="12.75" customHeight="1">
      <c r="A36" s="261">
        <f t="shared" si="32"/>
        <v>28</v>
      </c>
      <c r="B36" s="262" t="s">
        <v>283</v>
      </c>
      <c r="C36" s="333" t="str">
        <f>_xlfn.XLOOKUP(B36,'S10'!$B$2:$B$450,'S10'!$A$2:$A$450,"Ingresar",0)</f>
        <v>22015200</v>
      </c>
      <c r="D36" s="263" t="s">
        <v>164</v>
      </c>
      <c r="E36" s="265" t="s">
        <v>285</v>
      </c>
      <c r="F36" s="335" t="str">
        <f>_xlfn.XLOOKUP(B36,'S10'!$B$2:$B$800,'S10'!$F$2:$F$800,"Ingresar",0)</f>
        <v>Gerente de Calidad</v>
      </c>
      <c r="G36" s="264">
        <v>45369</v>
      </c>
      <c r="H36" s="264"/>
      <c r="I36" s="383" t="str" cm="1">
        <f t="array" ref="I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6" s="383" t="str" cm="1">
        <f t="array" ref="J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K36" s="383" t="str" cm="1">
        <f t="array" ref="K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6" s="383" t="str" cm="1">
        <f t="array" ref="L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36" s="383" t="str" cm="1">
        <f t="array" ref="M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N36" s="383" t="str" cm="1">
        <f t="array" ref="N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36" s="383" t="str" cm="1">
        <f t="array" ref="O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6" s="383" t="str" cm="1">
        <f t="array" ref="P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36" s="383" t="str" cm="1">
        <f t="array" ref="Q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36" s="383" t="str" cm="1">
        <f t="array" ref="R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36" s="383" t="str" cm="1">
        <f t="array" ref="S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36" s="383" t="str" cm="1">
        <f t="array" ref="T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36" s="383" t="str" cm="1">
        <f t="array" ref="U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36" s="383" t="str" cm="1">
        <f t="array" ref="V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36" s="383" t="str" cm="1">
        <f t="array" ref="W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36" s="383" t="str" cm="1">
        <f t="array" ref="X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36" s="383" t="str" cm="1">
        <f t="array" ref="Y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36" s="383" t="str" cm="1">
        <f t="array" ref="Z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36" s="383" t="str" cm="1">
        <f t="array" ref="AA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36" s="383" t="str" cm="1">
        <f t="array" ref="AB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6" s="383" t="str" cm="1">
        <f t="array" ref="AC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6" s="383" t="str" cm="1">
        <f t="array" ref="AD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6" s="383" t="str" cm="1">
        <f t="array" ref="AE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6" s="383" t="str" cm="1">
        <f t="array" ref="AF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6" s="383" t="str" cm="1">
        <f t="array" ref="AG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6" s="383" t="str" cm="1">
        <f t="array" ref="AH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36" s="383" t="str" cm="1">
        <f t="array" ref="AI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6" s="383" t="str" cm="1">
        <f t="array" ref="AJ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6" s="383" t="str" cm="1">
        <f t="array" ref="AK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6" s="383" t="str" cm="1">
        <f t="array" ref="AL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6" s="383" t="str" cm="1">
        <f t="array" ref="AM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36" s="406" t="str" cm="1">
        <f t="array" ref="AN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36" s="407" t="str" cm="1">
        <f t="array" ref="AO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6" s="407" t="str" cm="1">
        <f t="array" ref="AP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6" s="407" t="str" cm="1">
        <f t="array" ref="AQ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6" s="407" t="str" cm="1">
        <f t="array" ref="AR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6" s="407" t="str" cm="1">
        <f t="array" ref="AS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6" s="407" t="str" cm="1">
        <f t="array" ref="AT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6" s="407" t="str" cm="1">
        <f t="array" ref="AU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6" s="235"/>
      <c r="AW36" s="256">
        <f t="shared" si="48"/>
        <v>20</v>
      </c>
      <c r="AX36" s="256">
        <f t="shared" si="48"/>
        <v>0</v>
      </c>
      <c r="AY36" s="256">
        <f t="shared" si="47"/>
        <v>0</v>
      </c>
      <c r="AZ36" s="256">
        <f t="shared" si="47"/>
        <v>0</v>
      </c>
      <c r="BA36" s="256">
        <f t="shared" si="47"/>
        <v>0</v>
      </c>
      <c r="BB36" s="256">
        <f t="shared" si="47"/>
        <v>0</v>
      </c>
      <c r="BC36" s="256">
        <f t="shared" si="47"/>
        <v>8</v>
      </c>
      <c r="BD36" s="256">
        <f t="shared" si="47"/>
        <v>0</v>
      </c>
      <c r="BE36" s="256">
        <f t="shared" si="47"/>
        <v>0</v>
      </c>
      <c r="BF36" s="256">
        <f t="shared" si="47"/>
        <v>0</v>
      </c>
      <c r="BG36" s="256">
        <f t="shared" si="47"/>
        <v>0</v>
      </c>
      <c r="BH36" s="256">
        <f t="shared" si="43"/>
        <v>28</v>
      </c>
      <c r="BI36" s="256">
        <f t="shared" si="44"/>
        <v>0</v>
      </c>
      <c r="BJ36" s="256">
        <f t="shared" si="44"/>
        <v>0</v>
      </c>
      <c r="BK36" s="256">
        <f t="shared" si="44"/>
        <v>0</v>
      </c>
      <c r="BL36" s="256">
        <f t="shared" si="44"/>
        <v>0</v>
      </c>
      <c r="BM36" s="256">
        <f t="shared" si="44"/>
        <v>0</v>
      </c>
      <c r="BN36" s="256">
        <f t="shared" si="44"/>
        <v>0</v>
      </c>
      <c r="BO36" s="256">
        <f t="shared" si="44"/>
        <v>0</v>
      </c>
      <c r="BP36" s="256">
        <f t="shared" si="44"/>
        <v>0</v>
      </c>
      <c r="BQ36" s="256">
        <f t="shared" si="44"/>
        <v>0</v>
      </c>
      <c r="BR36" s="256"/>
      <c r="BS36" s="256"/>
      <c r="BT36" s="257">
        <f t="shared" si="35"/>
        <v>0</v>
      </c>
      <c r="BU36" s="257">
        <f t="shared" si="36"/>
        <v>0</v>
      </c>
      <c r="BV36" s="257">
        <f t="shared" si="37"/>
        <v>0</v>
      </c>
      <c r="BX36" s="256">
        <f t="shared" si="46"/>
        <v>28</v>
      </c>
      <c r="BY36" s="258"/>
      <c r="BZ36" s="259">
        <f t="shared" si="38"/>
        <v>0</v>
      </c>
      <c r="CA36" s="260">
        <f t="shared" si="39"/>
        <v>0</v>
      </c>
      <c r="CB36" s="260"/>
      <c r="CO36" s="303">
        <f>_xlfn.XLOOKUP(B36,'TR05'!B:B,'TR05'!G:G,"Revisar",0)</f>
        <v>45369</v>
      </c>
      <c r="CP36" s="303">
        <f>_xlfn.XLOOKUP(B36,Reloj!A:A,Reloj!D:D,"Revisar",0)</f>
        <v>45369</v>
      </c>
      <c r="CQ36" s="247" t="str">
        <f>_xlfn.XLOOKUP(B36,'S10'!C:C,'S10'!B:B,"Revisar",0)</f>
        <v>Revisar</v>
      </c>
      <c r="CR36" s="247" t="str">
        <f t="shared" si="40"/>
        <v>ok</v>
      </c>
      <c r="CS36" s="247" t="str">
        <f t="shared" si="41"/>
        <v>ok</v>
      </c>
    </row>
    <row r="37" spans="1:97" s="247" customFormat="1" ht="12.75" customHeight="1">
      <c r="A37" s="261">
        <f t="shared" si="32"/>
        <v>29</v>
      </c>
      <c r="B37" s="262" t="s">
        <v>472</v>
      </c>
      <c r="C37" s="333" t="str">
        <f>_xlfn.XLOOKUP(B37,'S10'!$B$2:$B$450,'S10'!$A$2:$A$450,"Ingresar",0)</f>
        <v>22015213</v>
      </c>
      <c r="D37" s="263" t="s">
        <v>164</v>
      </c>
      <c r="E37" s="391" t="s">
        <v>474</v>
      </c>
      <c r="F37" s="335" t="str">
        <f>_xlfn.XLOOKUP(B37,'S10'!$B$2:$B$800,'S10'!$F$2:$F$800,"Ingresar",0)</f>
        <v>Asistente de Procura</v>
      </c>
      <c r="G37" s="264">
        <v>45371</v>
      </c>
      <c r="H37" s="264"/>
      <c r="I37" s="383" t="str" cm="1">
        <f t="array" ref="I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7" s="383" t="str" cm="1">
        <f t="array" ref="J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37" s="383" t="str" cm="1">
        <f t="array" ref="K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7" s="383" t="str" cm="1">
        <f t="array" ref="L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37" s="383" t="str" cm="1">
        <f t="array" ref="M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37" s="383" t="str" cm="1">
        <f t="array" ref="N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37" s="383" t="str" cm="1">
        <f t="array" ref="O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7" s="383" t="str" cm="1">
        <f t="array" ref="P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37" s="383" t="str" cm="1">
        <f t="array" ref="Q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37" s="383" t="str" cm="1">
        <f t="array" ref="R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37" s="383" t="str" cm="1">
        <f t="array" ref="S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37" s="383" t="str" cm="1">
        <f t="array" ref="T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U37" s="383" t="str" cm="1">
        <f t="array" ref="U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37" s="383" t="str" cm="1">
        <f t="array" ref="V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37" s="383" t="str" cm="1">
        <f t="array" ref="W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37" s="383" t="str" cm="1">
        <f t="array" ref="X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37" s="383" t="str" cm="1">
        <f t="array" ref="Y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37" s="383" t="str" cm="1">
        <f t="array" ref="Z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37" s="383" t="str" cm="1">
        <f t="array" ref="AA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37" s="383" t="str" cm="1">
        <f t="array" ref="AB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37" s="383" t="str" cm="1">
        <f t="array" ref="AC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37" s="383" t="str" cm="1">
        <f t="array" ref="AD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37" s="383" t="str" cm="1">
        <f t="array" ref="AE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7" s="383" t="str" cm="1">
        <f t="array" ref="AF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7" s="383" t="str" cm="1">
        <f t="array" ref="AG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7" s="383" t="str" cm="1">
        <f t="array" ref="AH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I37" s="383" t="str" cm="1">
        <f t="array" ref="AI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7" s="383" t="str" cm="1">
        <f t="array" ref="AJ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7" s="383" t="str" cm="1">
        <f t="array" ref="AK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7" s="383" t="str" cm="1">
        <f t="array" ref="AL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7" s="383" t="str" cm="1">
        <f t="array" ref="AM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37" s="406" t="str" cm="1">
        <f t="array" ref="AN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37" s="407" t="str" cm="1">
        <f t="array" ref="AO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7" s="407" t="str" cm="1">
        <f t="array" ref="AP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7" s="407" t="str" cm="1">
        <f t="array" ref="AQ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7" s="407" t="str" cm="1">
        <f t="array" ref="AR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7" s="407" t="str" cm="1">
        <f t="array" ref="AS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7" s="407" t="str" cm="1">
        <f t="array" ref="AT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7" s="407" t="str" cm="1">
        <f t="array" ref="AU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7" s="235"/>
      <c r="AW37" s="256">
        <f t="shared" si="48"/>
        <v>18</v>
      </c>
      <c r="AX37" s="256">
        <f t="shared" si="48"/>
        <v>0</v>
      </c>
      <c r="AY37" s="256">
        <f t="shared" si="47"/>
        <v>0</v>
      </c>
      <c r="AZ37" s="256">
        <f t="shared" si="47"/>
        <v>0</v>
      </c>
      <c r="BA37" s="256">
        <f t="shared" si="47"/>
        <v>0</v>
      </c>
      <c r="BB37" s="256">
        <f>COUNTIF($T37:$AU37,BB$6)</f>
        <v>0</v>
      </c>
      <c r="BC37" s="256">
        <f t="shared" si="47"/>
        <v>8</v>
      </c>
      <c r="BD37" s="256">
        <f t="shared" si="47"/>
        <v>0</v>
      </c>
      <c r="BE37" s="256">
        <f t="shared" si="47"/>
        <v>0</v>
      </c>
      <c r="BF37" s="256">
        <f t="shared" si="47"/>
        <v>0</v>
      </c>
      <c r="BG37" s="256">
        <f t="shared" si="47"/>
        <v>0</v>
      </c>
      <c r="BH37" s="256">
        <f t="shared" si="43"/>
        <v>26</v>
      </c>
      <c r="BI37" s="256">
        <f t="shared" si="44"/>
        <v>0</v>
      </c>
      <c r="BJ37" s="256">
        <f t="shared" si="44"/>
        <v>0</v>
      </c>
      <c r="BK37" s="256">
        <f t="shared" si="44"/>
        <v>0</v>
      </c>
      <c r="BL37" s="256">
        <f t="shared" si="44"/>
        <v>0</v>
      </c>
      <c r="BM37" s="256">
        <f t="shared" si="44"/>
        <v>0</v>
      </c>
      <c r="BN37" s="256">
        <f t="shared" si="44"/>
        <v>0</v>
      </c>
      <c r="BO37" s="256">
        <f t="shared" si="44"/>
        <v>0</v>
      </c>
      <c r="BP37" s="256">
        <f t="shared" si="44"/>
        <v>0</v>
      </c>
      <c r="BQ37" s="256">
        <f t="shared" si="44"/>
        <v>1</v>
      </c>
      <c r="BR37" s="256"/>
      <c r="BS37" s="256"/>
      <c r="BT37" s="257">
        <f t="shared" si="35"/>
        <v>0</v>
      </c>
      <c r="BU37" s="257">
        <f t="shared" si="36"/>
        <v>0</v>
      </c>
      <c r="BV37" s="257">
        <f t="shared" si="37"/>
        <v>0</v>
      </c>
      <c r="BX37" s="256">
        <f t="shared" si="46"/>
        <v>27</v>
      </c>
      <c r="BY37" s="258"/>
      <c r="BZ37" s="259">
        <f t="shared" si="38"/>
        <v>0</v>
      </c>
      <c r="CA37" s="260">
        <f t="shared" si="39"/>
        <v>0</v>
      </c>
      <c r="CB37" s="260"/>
      <c r="CO37" s="303">
        <f>_xlfn.XLOOKUP(B37,'TR05'!B:B,'TR05'!G:G,"Revisar",0)</f>
        <v>45371</v>
      </c>
      <c r="CP37" s="303">
        <f>_xlfn.XLOOKUP(B37,Reloj!A:A,Reloj!D:D,"Revisar",0)</f>
        <v>45371</v>
      </c>
      <c r="CQ37" s="247" t="str">
        <f>_xlfn.XLOOKUP(B37,'S10'!C:C,'S10'!B:B,"Revisar",0)</f>
        <v>Revisar</v>
      </c>
      <c r="CR37" s="247" t="str">
        <f t="shared" si="40"/>
        <v>ok</v>
      </c>
      <c r="CS37" s="247" t="str">
        <f t="shared" si="41"/>
        <v>ok</v>
      </c>
    </row>
    <row r="38" spans="1:97" s="247" customFormat="1" ht="12.75" customHeight="1">
      <c r="A38" s="261">
        <f t="shared" si="32"/>
        <v>30</v>
      </c>
      <c r="B38" s="262" t="s">
        <v>162</v>
      </c>
      <c r="C38" s="333" t="str">
        <f>_xlfn.XLOOKUP(B38,'S10'!$B$2:$B$450,'S10'!$A$2:$A$450,"Ingresar",0)</f>
        <v>22015541</v>
      </c>
      <c r="D38" s="263" t="s">
        <v>164</v>
      </c>
      <c r="E38" s="265" t="s">
        <v>165</v>
      </c>
      <c r="F38" s="335" t="str">
        <f>_xlfn.XLOOKUP(B38,'S10'!$B$2:$B$800,'S10'!$F$2:$F$800,"Ingresar",0)</f>
        <v>Coordinador de Oficina Técnica</v>
      </c>
      <c r="G38" s="264">
        <v>45386</v>
      </c>
      <c r="H38" s="264"/>
      <c r="I38" s="383" t="str" cm="1">
        <f t="array" ref="I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8" s="383" t="str" cm="1">
        <f t="array" ref="J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38" s="383" t="str" cm="1">
        <f t="array" ref="K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8" s="383" t="str" cm="1">
        <f t="array" ref="L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DLA</v>
      </c>
      <c r="M38" s="383" t="str" cm="1">
        <f t="array" ref="M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DLA</v>
      </c>
      <c r="N38" s="383" t="str" cm="1">
        <f t="array" ref="N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38" s="383" t="str" cm="1">
        <f t="array" ref="O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38" s="383" t="str" cm="1">
        <f t="array" ref="P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38" s="383" t="str" cm="1">
        <f t="array" ref="Q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38" s="383" t="str" cm="1">
        <f t="array" ref="R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38" s="383" t="str" cm="1">
        <f t="array" ref="S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38" s="383" t="str" cm="1">
        <f t="array" ref="T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38" s="383" t="str" cm="1">
        <f t="array" ref="U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38" s="383" t="str" cm="1">
        <f t="array" ref="V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38" s="383" t="str" cm="1">
        <f t="array" ref="W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38" s="383" t="str" cm="1">
        <f t="array" ref="X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38" s="383" t="str" cm="1">
        <f t="array" ref="Y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38" s="383" t="str" cm="1">
        <f t="array" ref="Z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38" s="383" t="str" cm="1">
        <f t="array" ref="AA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38" s="383" t="str" cm="1">
        <f t="array" ref="AB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8" s="383" t="str" cm="1">
        <f t="array" ref="AC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8" s="383" t="str" cm="1">
        <f t="array" ref="AD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8" s="383" t="str" cm="1">
        <f t="array" ref="AE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8" s="383" t="str" cm="1">
        <f t="array" ref="AF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8" s="383" t="str" cm="1">
        <f t="array" ref="AG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8" s="383" t="str" cm="1">
        <f t="array" ref="AH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38" s="383" t="str" cm="1">
        <f t="array" ref="AI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8" s="383" t="str" cm="1">
        <f t="array" ref="AJ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38" s="383" t="str" cm="1">
        <f t="array" ref="AK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38" s="383" t="str" cm="1">
        <f t="array" ref="AL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38" s="383" t="str" cm="1">
        <f t="array" ref="AM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38" s="406" t="str" cm="1">
        <f t="array" ref="AN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38" s="407" t="str" cm="1">
        <f t="array" ref="AO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38" s="407" t="str" cm="1">
        <f t="array" ref="AP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38" s="407" t="str" cm="1">
        <f t="array" ref="AQ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8" s="407" t="str" cm="1">
        <f t="array" ref="AR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38" s="407" t="str" cm="1">
        <f t="array" ref="AS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38" s="407" t="str" cm="1">
        <f t="array" ref="AT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38" s="407" t="str" cm="1">
        <f t="array" ref="AU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38" s="235"/>
      <c r="AW38" s="256">
        <f t="shared" si="48"/>
        <v>20</v>
      </c>
      <c r="AX38" s="256">
        <f t="shared" si="48"/>
        <v>0</v>
      </c>
      <c r="AY38" s="256">
        <f t="shared" si="47"/>
        <v>0</v>
      </c>
      <c r="AZ38" s="256">
        <f t="shared" si="47"/>
        <v>0</v>
      </c>
      <c r="BA38" s="256">
        <f t="shared" si="47"/>
        <v>0</v>
      </c>
      <c r="BB38" s="256">
        <f t="shared" si="47"/>
        <v>0</v>
      </c>
      <c r="BC38" s="256">
        <f t="shared" si="47"/>
        <v>8</v>
      </c>
      <c r="BD38" s="256">
        <f t="shared" si="47"/>
        <v>0</v>
      </c>
      <c r="BE38" s="256">
        <f t="shared" si="47"/>
        <v>0</v>
      </c>
      <c r="BF38" s="256">
        <f t="shared" si="47"/>
        <v>0</v>
      </c>
      <c r="BG38" s="256">
        <f t="shared" si="47"/>
        <v>0</v>
      </c>
      <c r="BH38" s="256">
        <f t="shared" si="43"/>
        <v>28</v>
      </c>
      <c r="BI38" s="256">
        <f t="shared" si="44"/>
        <v>0</v>
      </c>
      <c r="BJ38" s="256">
        <f t="shared" si="44"/>
        <v>0</v>
      </c>
      <c r="BK38" s="256">
        <f t="shared" si="44"/>
        <v>0</v>
      </c>
      <c r="BL38" s="256">
        <f t="shared" ref="BL38:BQ69" si="49">COUNTIF($T38:$AU38,BL$6)</f>
        <v>0</v>
      </c>
      <c r="BM38" s="256">
        <f t="shared" si="49"/>
        <v>0</v>
      </c>
      <c r="BN38" s="256">
        <f t="shared" si="49"/>
        <v>0</v>
      </c>
      <c r="BO38" s="256">
        <f t="shared" si="49"/>
        <v>0</v>
      </c>
      <c r="BP38" s="256">
        <f t="shared" si="49"/>
        <v>0</v>
      </c>
      <c r="BQ38" s="256">
        <f t="shared" si="49"/>
        <v>0</v>
      </c>
      <c r="BR38" s="256"/>
      <c r="BS38" s="256"/>
      <c r="BT38" s="257">
        <f t="shared" si="35"/>
        <v>0</v>
      </c>
      <c r="BU38" s="257">
        <f t="shared" si="36"/>
        <v>0</v>
      </c>
      <c r="BV38" s="257">
        <f t="shared" si="37"/>
        <v>0</v>
      </c>
      <c r="BX38" s="256">
        <f t="shared" si="46"/>
        <v>28</v>
      </c>
      <c r="BY38" s="258"/>
      <c r="BZ38" s="259">
        <f t="shared" si="38"/>
        <v>0</v>
      </c>
      <c r="CA38" s="260">
        <f t="shared" si="39"/>
        <v>0</v>
      </c>
      <c r="CB38" s="260"/>
      <c r="CO38" s="303">
        <f>_xlfn.XLOOKUP(B38,'TR05'!B:B,'TR05'!G:G,"Revisar",0)</f>
        <v>45386</v>
      </c>
      <c r="CP38" s="303">
        <f>_xlfn.XLOOKUP(B38,Reloj!A:A,Reloj!D:D,"Revisar",0)</f>
        <v>45386</v>
      </c>
      <c r="CQ38" s="247" t="str">
        <f>_xlfn.XLOOKUP(B38,'S10'!C:C,'S10'!B:B,"Revisar",0)</f>
        <v>Revisar</v>
      </c>
      <c r="CR38" s="247" t="str">
        <f t="shared" si="40"/>
        <v>ok</v>
      </c>
      <c r="CS38" s="247" t="str">
        <f t="shared" si="41"/>
        <v>ok</v>
      </c>
    </row>
    <row r="39" spans="1:97" s="247" customFormat="1" ht="12.75" customHeight="1">
      <c r="A39" s="261">
        <f t="shared" si="32"/>
        <v>31</v>
      </c>
      <c r="B39" s="262" t="s">
        <v>197</v>
      </c>
      <c r="C39" s="333" t="str">
        <f>_xlfn.XLOOKUP(B39,'S10'!$B$2:$B$450,'S10'!$A$2:$A$450,"Ingresar",0)</f>
        <v>22015542</v>
      </c>
      <c r="D39" s="263" t="s">
        <v>164</v>
      </c>
      <c r="E39" s="265" t="s">
        <v>199</v>
      </c>
      <c r="F39" s="335" t="str">
        <f>_xlfn.XLOOKUP(B39,'S10'!$B$2:$B$800,'S10'!$F$2:$F$800,"Ingresar",0)</f>
        <v>Ingeniero de Oficina Técnica</v>
      </c>
      <c r="G39" s="264">
        <v>45386</v>
      </c>
      <c r="H39" s="264"/>
      <c r="I39" s="383" t="str" cm="1">
        <f t="array" ref="I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39" s="383" t="str" cm="1">
        <f t="array" ref="J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39" s="383" t="str" cm="1">
        <f t="array" ref="K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39" s="383" t="str" cm="1">
        <f t="array" ref="L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39" s="383" t="str" cm="1">
        <f t="array" ref="M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39" s="383" t="str" cm="1">
        <f t="array" ref="N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39" s="383" t="str" cm="1">
        <f t="array" ref="O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39" s="383" t="str" cm="1">
        <f t="array" ref="P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39" s="383" t="str" cm="1">
        <f t="array" ref="Q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39" s="383" t="str" cm="1">
        <f t="array" ref="R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39" s="383" t="str" cm="1">
        <f t="array" ref="S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39" s="383" t="str" cm="1">
        <f t="array" ref="T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39" s="383" t="str" cm="1">
        <f t="array" ref="U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39" s="383" t="str" cm="1">
        <f t="array" ref="V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39" s="383" t="str" cm="1">
        <f t="array" ref="W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39" s="383" t="str" cm="1">
        <f t="array" ref="X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39" s="383" t="str" cm="1">
        <f t="array" ref="Y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39" s="383" t="str" cm="1">
        <f t="array" ref="Z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39" s="383" t="str" cm="1">
        <f t="array" ref="AA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39" s="383" t="str" cm="1">
        <f t="array" ref="AB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39" s="383" t="str" cm="1">
        <f t="array" ref="AC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39" s="383" t="str" cm="1">
        <f t="array" ref="AD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39" s="383" t="str" cm="1">
        <f t="array" ref="AE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39" s="383" t="str" cm="1">
        <f t="array" ref="AF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39" s="383" t="str" cm="1">
        <f t="array" ref="AG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39" s="383" t="str" cm="1">
        <f t="array" ref="AH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39" s="383" t="str" cm="1">
        <f t="array" ref="AI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39" s="383" t="str" cm="1">
        <f t="array" ref="AJ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39" s="383" t="str" cm="1">
        <f t="array" ref="AK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39" s="383" t="str" cm="1">
        <f t="array" ref="AL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39" s="383" t="str" cm="1">
        <f t="array" ref="AM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39" s="406" t="str" cm="1">
        <f t="array" ref="AN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39" s="407" t="str" cm="1">
        <f t="array" ref="AO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39" s="407" t="str" cm="1">
        <f t="array" ref="AP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39" s="407" t="str" cm="1">
        <f t="array" ref="AQ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39" s="407" t="str" cm="1">
        <f t="array" ref="AR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39" s="407" t="str" cm="1">
        <f t="array" ref="AS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39" s="407" t="str" cm="1">
        <f t="array" ref="AT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39" s="407" t="str" cm="1">
        <f t="array" ref="AU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39" s="235"/>
      <c r="AW39" s="256">
        <f t="shared" si="48"/>
        <v>20</v>
      </c>
      <c r="AX39" s="256">
        <f t="shared" si="48"/>
        <v>0</v>
      </c>
      <c r="AY39" s="256">
        <f t="shared" si="47"/>
        <v>0</v>
      </c>
      <c r="AZ39" s="256">
        <f t="shared" si="47"/>
        <v>0</v>
      </c>
      <c r="BA39" s="256">
        <f t="shared" si="47"/>
        <v>0</v>
      </c>
      <c r="BB39" s="256">
        <f t="shared" si="47"/>
        <v>0</v>
      </c>
      <c r="BC39" s="256">
        <f t="shared" si="47"/>
        <v>8</v>
      </c>
      <c r="BD39" s="256">
        <f t="shared" si="47"/>
        <v>0</v>
      </c>
      <c r="BE39" s="256">
        <f t="shared" si="47"/>
        <v>0</v>
      </c>
      <c r="BF39" s="256">
        <f t="shared" si="47"/>
        <v>0</v>
      </c>
      <c r="BG39" s="256">
        <f t="shared" si="47"/>
        <v>0</v>
      </c>
      <c r="BH39" s="256">
        <f t="shared" si="43"/>
        <v>28</v>
      </c>
      <c r="BI39" s="256">
        <f t="shared" ref="BI39:BQ70" si="50">COUNTIF($T39:$AU39,BI$6)</f>
        <v>0</v>
      </c>
      <c r="BJ39" s="256">
        <f t="shared" si="50"/>
        <v>0</v>
      </c>
      <c r="BK39" s="256">
        <f t="shared" si="50"/>
        <v>0</v>
      </c>
      <c r="BL39" s="256">
        <f t="shared" si="49"/>
        <v>0</v>
      </c>
      <c r="BM39" s="256">
        <f t="shared" si="49"/>
        <v>0</v>
      </c>
      <c r="BN39" s="256">
        <f t="shared" si="49"/>
        <v>0</v>
      </c>
      <c r="BO39" s="256">
        <f t="shared" si="49"/>
        <v>0</v>
      </c>
      <c r="BP39" s="256">
        <f t="shared" si="49"/>
        <v>0</v>
      </c>
      <c r="BQ39" s="256">
        <f t="shared" si="49"/>
        <v>0</v>
      </c>
      <c r="BR39" s="256"/>
      <c r="BS39" s="256"/>
      <c r="BT39" s="257">
        <f t="shared" si="35"/>
        <v>0</v>
      </c>
      <c r="BU39" s="257">
        <f t="shared" si="36"/>
        <v>0</v>
      </c>
      <c r="BV39" s="257">
        <f t="shared" si="37"/>
        <v>0</v>
      </c>
      <c r="BX39" s="256">
        <f t="shared" si="46"/>
        <v>28</v>
      </c>
      <c r="BY39" s="258"/>
      <c r="BZ39" s="259">
        <f t="shared" si="38"/>
        <v>0</v>
      </c>
      <c r="CA39" s="260">
        <f t="shared" si="39"/>
        <v>0</v>
      </c>
      <c r="CB39" s="260"/>
      <c r="CO39" s="303">
        <f>_xlfn.XLOOKUP(B39,'TR05'!B:B,'TR05'!G:G,"Revisar",0)</f>
        <v>45386</v>
      </c>
      <c r="CP39" s="303">
        <f>_xlfn.XLOOKUP(B39,Reloj!A:A,Reloj!D:D,"Revisar",0)</f>
        <v>45386</v>
      </c>
      <c r="CQ39" s="247" t="str">
        <f>_xlfn.XLOOKUP(B39,'S10'!C:C,'S10'!B:B,"Revisar",0)</f>
        <v>Revisar</v>
      </c>
      <c r="CR39" s="247" t="str">
        <f t="shared" si="40"/>
        <v>ok</v>
      </c>
      <c r="CS39" s="247" t="str">
        <f t="shared" si="41"/>
        <v>ok</v>
      </c>
    </row>
    <row r="40" spans="1:97" s="247" customFormat="1" ht="12.75" customHeight="1">
      <c r="A40" s="261">
        <f t="shared" si="32"/>
        <v>32</v>
      </c>
      <c r="B40" s="262" t="s">
        <v>506</v>
      </c>
      <c r="C40" s="333" t="str">
        <f>_xlfn.XLOOKUP(B40,'S10'!$B$2:$B$450,'S10'!$A$2:$A$450,"Ingresar",0)</f>
        <v>22015544</v>
      </c>
      <c r="D40" s="263" t="s">
        <v>169</v>
      </c>
      <c r="E40" s="265" t="s">
        <v>508</v>
      </c>
      <c r="F40" s="335" t="str">
        <f>_xlfn.XLOOKUP(B40,'S10'!$B$2:$B$800,'S10'!$F$2:$F$800,"Ingresar",0)</f>
        <v>Asistente de Producción</v>
      </c>
      <c r="G40" s="264">
        <v>45390</v>
      </c>
      <c r="H40" s="264"/>
      <c r="I40" s="383" t="str" cm="1">
        <f t="array" ref="I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0" s="383" t="str" cm="1">
        <f t="array" ref="J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0" s="383" t="str" cm="1">
        <f t="array" ref="K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0" s="383" t="str" cm="1">
        <f t="array" ref="L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0" s="383" t="str" cm="1">
        <f t="array" ref="M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40" s="383" t="str" cm="1">
        <f t="array" ref="N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40" s="383" t="str" cm="1">
        <f t="array" ref="O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0" s="383" t="str" cm="1">
        <f t="array" ref="P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0" s="383" t="str" cm="1">
        <f t="array" ref="Q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40" s="383" t="str" cm="1">
        <f t="array" ref="R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40" s="383" t="str" cm="1">
        <f t="array" ref="S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0" s="383" t="str" cm="1">
        <f t="array" ref="T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40" s="383" t="str" cm="1">
        <f t="array" ref="U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0" s="383" t="str" cm="1">
        <f t="array" ref="V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0" s="383" t="str" cm="1">
        <f t="array" ref="W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0" s="383" t="str" cm="1">
        <f t="array" ref="X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0" s="383" t="str" cm="1">
        <f t="array" ref="Y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0" s="383" t="str" cm="1">
        <f t="array" ref="Z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0" s="383" t="str" cm="1">
        <f t="array" ref="AA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40" s="383" t="str" cm="1">
        <f t="array" ref="AB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0" s="383" t="str" cm="1">
        <f t="array" ref="AC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0" s="383" t="str" cm="1">
        <f t="array" ref="AD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0" s="383" t="str" cm="1">
        <f t="array" ref="AE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0" s="383" t="str" cm="1">
        <f t="array" ref="AF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0" s="383" t="str" cm="1">
        <f t="array" ref="AG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0" s="383" t="str" cm="1">
        <f t="array" ref="AH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40" s="383" t="str" cm="1">
        <f t="array" ref="AI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0" s="383" t="str" cm="1">
        <f t="array" ref="AJ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0" s="383" t="str" cm="1">
        <f t="array" ref="AK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0" s="383" t="str" cm="1">
        <f t="array" ref="AL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0" s="383" t="str" cm="1">
        <f t="array" ref="AM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0" s="406" t="str" cm="1">
        <f t="array" ref="AN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O40" s="407" t="str" cm="1">
        <f t="array" ref="AO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0" s="407" t="str" cm="1">
        <f t="array" ref="AP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0" s="407" t="str" cm="1">
        <f t="array" ref="AQ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0" s="407" t="str" cm="1">
        <f t="array" ref="AR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0" s="407" t="str" cm="1">
        <f t="array" ref="AS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0" s="407" t="str" cm="1">
        <f t="array" ref="AT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0" s="407" t="str" cm="1">
        <f t="array" ref="AU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0" s="235"/>
      <c r="AW40" s="256">
        <f t="shared" si="48"/>
        <v>24</v>
      </c>
      <c r="AX40" s="256">
        <f t="shared" si="48"/>
        <v>3</v>
      </c>
      <c r="AY40" s="256">
        <f t="shared" si="47"/>
        <v>0</v>
      </c>
      <c r="AZ40" s="256">
        <f t="shared" si="47"/>
        <v>0</v>
      </c>
      <c r="BA40" s="256">
        <f t="shared" si="47"/>
        <v>0</v>
      </c>
      <c r="BB40" s="256">
        <f t="shared" si="47"/>
        <v>0</v>
      </c>
      <c r="BC40" s="256">
        <f t="shared" si="47"/>
        <v>0</v>
      </c>
      <c r="BD40" s="256">
        <f t="shared" si="47"/>
        <v>0</v>
      </c>
      <c r="BE40" s="256">
        <f t="shared" si="47"/>
        <v>0</v>
      </c>
      <c r="BF40" s="256">
        <f t="shared" si="47"/>
        <v>0</v>
      </c>
      <c r="BG40" s="256">
        <f t="shared" si="47"/>
        <v>0</v>
      </c>
      <c r="BH40" s="256">
        <f t="shared" si="43"/>
        <v>27</v>
      </c>
      <c r="BI40" s="256">
        <f t="shared" si="50"/>
        <v>0</v>
      </c>
      <c r="BJ40" s="256">
        <f t="shared" si="50"/>
        <v>0</v>
      </c>
      <c r="BK40" s="256">
        <f t="shared" si="50"/>
        <v>1</v>
      </c>
      <c r="BL40" s="256">
        <f t="shared" si="49"/>
        <v>0</v>
      </c>
      <c r="BM40" s="256">
        <f t="shared" si="49"/>
        <v>0</v>
      </c>
      <c r="BN40" s="256">
        <f t="shared" si="49"/>
        <v>0</v>
      </c>
      <c r="BO40" s="256">
        <f t="shared" si="49"/>
        <v>0</v>
      </c>
      <c r="BP40" s="256">
        <f t="shared" si="49"/>
        <v>0</v>
      </c>
      <c r="BQ40" s="256">
        <f t="shared" si="49"/>
        <v>0</v>
      </c>
      <c r="BR40" s="256"/>
      <c r="BS40" s="256"/>
      <c r="BT40" s="257">
        <f t="shared" ref="BT40:BT71" si="51">COUNTIF(I40:R40,"NA")</f>
        <v>0</v>
      </c>
      <c r="BU40" s="257">
        <f t="shared" ref="BU40:BU71" si="52">COUNTIF(I40:R40,"LP")</f>
        <v>0</v>
      </c>
      <c r="BV40" s="257">
        <f t="shared" ref="BV40:BV71" si="53">COUNTIF(I40:R40,"OP")</f>
        <v>0</v>
      </c>
      <c r="BX40" s="256">
        <f t="shared" si="46"/>
        <v>28</v>
      </c>
      <c r="BY40" s="258"/>
      <c r="BZ40" s="259">
        <f t="shared" ref="BZ40:BZ71" si="54">COUNTIF(I40:AL40,"1")+(COUNTIF(I40:AL40,"2")*2)+CA40*2</f>
        <v>0</v>
      </c>
      <c r="CA40" s="260">
        <f t="shared" ref="CA40:CA71" si="55">COUNTIF(I40:AL40,"&gt;=3")</f>
        <v>0</v>
      </c>
      <c r="CB40" s="260"/>
      <c r="CO40" s="303">
        <f>_xlfn.XLOOKUP(B40,'TR05'!B:B,'TR05'!G:G,"Revisar",0)</f>
        <v>45390</v>
      </c>
      <c r="CP40" s="303">
        <f>_xlfn.XLOOKUP(B40,Reloj!A:A,Reloj!D:D,"Revisar",0)</f>
        <v>45390</v>
      </c>
      <c r="CQ40" s="247" t="str">
        <f>_xlfn.XLOOKUP(B40,'S10'!C:C,'S10'!B:B,"Revisar",0)</f>
        <v>Revisar</v>
      </c>
      <c r="CR40" s="247" t="str">
        <f t="shared" ref="CR40:CR71" si="56">IF(CO40=G40,"ok","Revisar")</f>
        <v>ok</v>
      </c>
      <c r="CS40" s="247" t="str">
        <f t="shared" ref="CS40:CS71" si="57">IF(CP40=G40,"ok","Revisar")</f>
        <v>ok</v>
      </c>
    </row>
    <row r="41" spans="1:97" s="247" customFormat="1" ht="12.75" customHeight="1">
      <c r="A41" s="261">
        <f t="shared" si="32"/>
        <v>33</v>
      </c>
      <c r="B41" s="262" t="s">
        <v>291</v>
      </c>
      <c r="C41" s="333" t="str">
        <f>_xlfn.XLOOKUP(B41,'S10'!$B$2:$B$450,'S10'!$A$2:$A$450,"Ingresar",0)</f>
        <v>22015805</v>
      </c>
      <c r="D41" s="263" t="s">
        <v>164</v>
      </c>
      <c r="E41" s="265" t="s">
        <v>293</v>
      </c>
      <c r="F41" s="335" t="str">
        <f>_xlfn.XLOOKUP(B41,'S10'!$B$2:$B$800,'S10'!$F$2:$F$800,"Ingresar",0)</f>
        <v>ESPECIALISTA DE COMUNICACIONES</v>
      </c>
      <c r="G41" s="264">
        <v>45423</v>
      </c>
      <c r="H41" s="264"/>
      <c r="I41" s="383" t="str" cm="1">
        <f t="array" ref="I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1" s="383" t="str" cm="1">
        <f t="array" ref="J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1" s="383" t="str" cm="1">
        <f t="array" ref="K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1" s="383" t="str" cm="1">
        <f t="array" ref="L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1" s="383" t="str" cm="1">
        <f t="array" ref="M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41" s="383" t="str" cm="1">
        <f t="array" ref="N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41" s="383" t="str" cm="1">
        <f t="array" ref="O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1" s="383" t="str" cm="1">
        <f t="array" ref="P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1" s="383" t="str" cm="1">
        <f t="array" ref="Q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41" s="383" t="str" cm="1">
        <f t="array" ref="R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41" s="383" t="str" cm="1">
        <f t="array" ref="S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1" s="383" t="str" cm="1">
        <f t="array" ref="T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41" s="383" t="str" cm="1">
        <f t="array" ref="U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41" s="383" t="str" cm="1">
        <f t="array" ref="V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41" s="383" t="str" cm="1">
        <f t="array" ref="W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41" s="383" t="str" cm="1">
        <f t="array" ref="X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41" s="383" t="str" cm="1">
        <f t="array" ref="Y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41" s="383" t="str" cm="1">
        <f t="array" ref="Z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41" s="383" t="str" cm="1">
        <f t="array" ref="AA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41" s="383" t="str" cm="1">
        <f t="array" ref="AB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41" s="383" t="str" cm="1">
        <f t="array" ref="AC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41" s="383" t="str" cm="1">
        <f t="array" ref="AD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1" s="383" t="str" cm="1">
        <f t="array" ref="AE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1" s="383" t="str" cm="1">
        <f t="array" ref="AF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1" s="383" t="str" cm="1">
        <f t="array" ref="AG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1" s="383" t="str" cm="1">
        <f t="array" ref="AH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41" s="383" t="str" cm="1">
        <f t="array" ref="AI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1" s="383" t="str" cm="1">
        <f t="array" ref="AJ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1" s="383" t="str" cm="1">
        <f t="array" ref="AK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1" s="383" t="str" cm="1">
        <f t="array" ref="AL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1" s="383" t="str" cm="1">
        <f t="array" ref="AM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1" s="406" t="str" cm="1">
        <f t="array" ref="AN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1" s="407" t="str" cm="1">
        <f t="array" ref="AO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1" s="407" t="str" cm="1">
        <f t="array" ref="AP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1" s="407" t="str" cm="1">
        <f t="array" ref="AQ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1" s="407" t="str" cm="1">
        <f t="array" ref="AR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1" s="407" t="str" cm="1">
        <f t="array" ref="AS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1" s="407" t="str" cm="1">
        <f t="array" ref="AT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1" s="407" t="str" cm="1">
        <f t="array" ref="AU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41" s="235"/>
      <c r="AW41" s="256">
        <f t="shared" si="48"/>
        <v>18</v>
      </c>
      <c r="AX41" s="256">
        <f t="shared" si="48"/>
        <v>0</v>
      </c>
      <c r="AY41" s="256">
        <f t="shared" si="47"/>
        <v>0</v>
      </c>
      <c r="AZ41" s="256">
        <f t="shared" si="47"/>
        <v>0</v>
      </c>
      <c r="BA41" s="256">
        <f t="shared" si="47"/>
        <v>0</v>
      </c>
      <c r="BB41" s="256">
        <f t="shared" si="47"/>
        <v>0</v>
      </c>
      <c r="BC41" s="256">
        <f t="shared" si="47"/>
        <v>10</v>
      </c>
      <c r="BD41" s="256">
        <f t="shared" si="47"/>
        <v>0</v>
      </c>
      <c r="BE41" s="256">
        <f t="shared" si="47"/>
        <v>0</v>
      </c>
      <c r="BF41" s="256">
        <f t="shared" si="47"/>
        <v>0</v>
      </c>
      <c r="BG41" s="256">
        <f t="shared" si="47"/>
        <v>0</v>
      </c>
      <c r="BH41" s="256">
        <f t="shared" si="43"/>
        <v>28</v>
      </c>
      <c r="BI41" s="256">
        <f t="shared" si="50"/>
        <v>0</v>
      </c>
      <c r="BJ41" s="256">
        <f t="shared" si="50"/>
        <v>0</v>
      </c>
      <c r="BK41" s="256">
        <f t="shared" si="50"/>
        <v>0</v>
      </c>
      <c r="BL41" s="256">
        <f t="shared" si="49"/>
        <v>0</v>
      </c>
      <c r="BM41" s="256">
        <f t="shared" si="49"/>
        <v>0</v>
      </c>
      <c r="BN41" s="256">
        <f t="shared" si="49"/>
        <v>0</v>
      </c>
      <c r="BO41" s="256">
        <f t="shared" si="49"/>
        <v>0</v>
      </c>
      <c r="BP41" s="256">
        <f t="shared" si="49"/>
        <v>0</v>
      </c>
      <c r="BQ41" s="256">
        <f t="shared" si="49"/>
        <v>0</v>
      </c>
      <c r="BR41" s="256"/>
      <c r="BS41" s="256"/>
      <c r="BT41" s="257">
        <f t="shared" si="51"/>
        <v>0</v>
      </c>
      <c r="BU41" s="257">
        <f t="shared" si="52"/>
        <v>0</v>
      </c>
      <c r="BV41" s="257">
        <f t="shared" si="53"/>
        <v>0</v>
      </c>
      <c r="BX41" s="256">
        <f t="shared" si="46"/>
        <v>28</v>
      </c>
      <c r="BY41" s="258"/>
      <c r="BZ41" s="259">
        <f t="shared" si="54"/>
        <v>0</v>
      </c>
      <c r="CA41" s="260">
        <f t="shared" si="55"/>
        <v>0</v>
      </c>
      <c r="CB41" s="260"/>
      <c r="CO41" s="303">
        <f>_xlfn.XLOOKUP(B41,'TR05'!B:B,'TR05'!G:G,"Revisar",0)</f>
        <v>45423</v>
      </c>
      <c r="CP41" s="303">
        <f>_xlfn.XLOOKUP(B41,Reloj!A:A,Reloj!D:D,"Revisar",0)</f>
        <v>45423</v>
      </c>
      <c r="CQ41" s="247" t="str">
        <f>_xlfn.XLOOKUP(B41,'S10'!C:C,'S10'!B:B,"Revisar",0)</f>
        <v>Revisar</v>
      </c>
      <c r="CR41" s="247" t="str">
        <f t="shared" si="56"/>
        <v>ok</v>
      </c>
      <c r="CS41" s="247" t="str">
        <f t="shared" si="57"/>
        <v>ok</v>
      </c>
    </row>
    <row r="42" spans="1:97" s="247" customFormat="1" ht="12.75" customHeight="1">
      <c r="A42" s="261">
        <f t="shared" si="32"/>
        <v>34</v>
      </c>
      <c r="B42" s="262" t="s">
        <v>449</v>
      </c>
      <c r="C42" s="333" t="str">
        <f>_xlfn.XLOOKUP(B42,'S10'!$B$2:$B$450,'S10'!$A$2:$A$450,"Ingresar",0)</f>
        <v>22015810</v>
      </c>
      <c r="D42" s="263" t="s">
        <v>164</v>
      </c>
      <c r="E42" s="265" t="s">
        <v>451</v>
      </c>
      <c r="F42" s="335" t="str">
        <f>_xlfn.XLOOKUP(B42,'S10'!$B$2:$B$800,'S10'!$F$2:$F$800,"Ingresar",0)</f>
        <v>Commisioning Manager</v>
      </c>
      <c r="G42" s="264">
        <v>45434</v>
      </c>
      <c r="H42" s="264"/>
      <c r="I42" s="383" t="str" cm="1">
        <f t="array" ref="I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J42" s="383" t="str" cm="1">
        <f t="array" ref="J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K42" s="383" t="str" cm="1">
        <f t="array" ref="K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L42" s="383" t="str" cm="1">
        <f t="array" ref="L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M42" s="383" t="str" cm="1">
        <f t="array" ref="M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N42" s="383" t="str" cm="1">
        <f t="array" ref="N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O42" s="383" t="str" cm="1">
        <f t="array" ref="O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2" s="383" t="str" cm="1">
        <f t="array" ref="P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Q42" s="383" t="str" cm="1">
        <f t="array" ref="Q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42" s="383" t="str" cm="1">
        <f t="array" ref="R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42" s="383" t="str" cm="1">
        <f t="array" ref="S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2" s="383" t="str" cm="1">
        <f t="array" ref="T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42" s="383" t="str" cm="1">
        <f t="array" ref="U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42" s="383" t="str" cm="1">
        <f t="array" ref="V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42" s="383" t="str" cm="1">
        <f t="array" ref="W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42" s="383" t="str" cm="1">
        <f t="array" ref="X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42" s="383" t="str" cm="1">
        <f t="array" ref="Y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42" s="383" t="str" cm="1">
        <f t="array" ref="Z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42" s="383" t="str" cm="1">
        <f t="array" ref="AA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42" s="383" t="str" cm="1">
        <f t="array" ref="AB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42" s="383" t="str" cm="1">
        <f t="array" ref="AC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D42" s="383" t="str" cm="1">
        <f t="array" ref="AD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E42" s="383" t="str" cm="1">
        <f t="array" ref="AE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F42" s="383" t="str" cm="1">
        <f t="array" ref="AF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G42" s="383" t="str" cm="1">
        <f t="array" ref="AG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H42" s="383" t="str" cm="1">
        <f t="array" ref="AH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42" s="383" t="str" cm="1">
        <f t="array" ref="AI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2" s="383" t="str" cm="1">
        <f t="array" ref="AJ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2" s="383" t="str" cm="1">
        <f t="array" ref="AK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2" s="383" t="str" cm="1">
        <f t="array" ref="AL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2" s="383" t="str" cm="1">
        <f t="array" ref="AM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2" s="406" t="str" cm="1">
        <f t="array" ref="AN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2" s="407" t="str" cm="1">
        <f t="array" ref="AO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2" s="407" t="str" cm="1">
        <f t="array" ref="AP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2" s="407" t="str" cm="1">
        <f t="array" ref="AQ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2" s="407" t="str" cm="1">
        <f t="array" ref="AR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2" s="407" t="str" cm="1">
        <f t="array" ref="AS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2" s="407" t="str" cm="1">
        <f t="array" ref="AT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2" s="407" t="str" cm="1">
        <f t="array" ref="AU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VAC</v>
      </c>
      <c r="AV42" s="235"/>
      <c r="AW42" s="256">
        <f t="shared" si="48"/>
        <v>12</v>
      </c>
      <c r="AX42" s="256">
        <f t="shared" si="48"/>
        <v>0</v>
      </c>
      <c r="AY42" s="256">
        <f t="shared" si="47"/>
        <v>0</v>
      </c>
      <c r="AZ42" s="256">
        <f t="shared" si="47"/>
        <v>0</v>
      </c>
      <c r="BA42" s="256">
        <f t="shared" si="47"/>
        <v>0</v>
      </c>
      <c r="BB42" s="256">
        <f t="shared" si="47"/>
        <v>0</v>
      </c>
      <c r="BC42" s="256">
        <f t="shared" si="47"/>
        <v>9</v>
      </c>
      <c r="BD42" s="256">
        <f t="shared" si="47"/>
        <v>0</v>
      </c>
      <c r="BE42" s="256">
        <f t="shared" si="47"/>
        <v>0</v>
      </c>
      <c r="BF42" s="256">
        <f t="shared" si="47"/>
        <v>0</v>
      </c>
      <c r="BG42" s="256">
        <f t="shared" si="47"/>
        <v>0</v>
      </c>
      <c r="BH42" s="256">
        <f t="shared" si="43"/>
        <v>21</v>
      </c>
      <c r="BI42" s="256">
        <f t="shared" si="50"/>
        <v>0</v>
      </c>
      <c r="BJ42" s="256">
        <f t="shared" si="50"/>
        <v>0</v>
      </c>
      <c r="BK42" s="256">
        <f t="shared" si="50"/>
        <v>7</v>
      </c>
      <c r="BL42" s="256">
        <f t="shared" si="49"/>
        <v>0</v>
      </c>
      <c r="BM42" s="256">
        <f t="shared" si="49"/>
        <v>0</v>
      </c>
      <c r="BN42" s="256">
        <f t="shared" si="49"/>
        <v>0</v>
      </c>
      <c r="BO42" s="256">
        <f t="shared" si="49"/>
        <v>0</v>
      </c>
      <c r="BP42" s="256">
        <f t="shared" si="49"/>
        <v>0</v>
      </c>
      <c r="BQ42" s="256">
        <f t="shared" si="49"/>
        <v>0</v>
      </c>
      <c r="BR42" s="256"/>
      <c r="BS42" s="256"/>
      <c r="BT42" s="257">
        <f t="shared" si="51"/>
        <v>0</v>
      </c>
      <c r="BU42" s="257">
        <f t="shared" si="52"/>
        <v>0</v>
      </c>
      <c r="BV42" s="257">
        <f t="shared" si="53"/>
        <v>0</v>
      </c>
      <c r="BX42" s="256">
        <f t="shared" si="46"/>
        <v>28</v>
      </c>
      <c r="BY42" s="258"/>
      <c r="BZ42" s="259">
        <f t="shared" si="54"/>
        <v>0</v>
      </c>
      <c r="CA42" s="260">
        <f t="shared" si="55"/>
        <v>0</v>
      </c>
      <c r="CB42" s="260"/>
      <c r="CO42" s="303">
        <f>_xlfn.XLOOKUP(B42,'TR05'!B:B,'TR05'!G:G,"Revisar",0)</f>
        <v>45434</v>
      </c>
      <c r="CP42" s="303">
        <f>_xlfn.XLOOKUP(B42,Reloj!A:A,Reloj!D:D,"Revisar",0)</f>
        <v>45434</v>
      </c>
      <c r="CQ42" s="247" t="str">
        <f>_xlfn.XLOOKUP(B42,'S10'!C:C,'S10'!B:B,"Revisar",0)</f>
        <v>Revisar</v>
      </c>
      <c r="CR42" s="247" t="str">
        <f t="shared" si="56"/>
        <v>ok</v>
      </c>
      <c r="CS42" s="247" t="str">
        <f t="shared" si="57"/>
        <v>ok</v>
      </c>
    </row>
    <row r="43" spans="1:97" s="247" customFormat="1" ht="12.75" customHeight="1">
      <c r="A43" s="261">
        <f t="shared" si="32"/>
        <v>35</v>
      </c>
      <c r="B43" s="262" t="s">
        <v>475</v>
      </c>
      <c r="C43" s="333" t="str">
        <f>_xlfn.XLOOKUP(B43,'S10'!$B$2:$B$450,'S10'!$A$2:$A$450,"Ingresar",0)</f>
        <v>22016003</v>
      </c>
      <c r="D43" s="263" t="s">
        <v>164</v>
      </c>
      <c r="E43" s="265" t="s">
        <v>477</v>
      </c>
      <c r="F43" s="335" t="str">
        <f>_xlfn.XLOOKUP(B43,'S10'!$B$2:$B$800,'S10'!$F$2:$F$800,"Ingresar",0)</f>
        <v>Ingeniero de Calidad</v>
      </c>
      <c r="G43" s="264">
        <v>45444</v>
      </c>
      <c r="H43" s="264"/>
      <c r="I43" s="383" t="str" cm="1">
        <f t="array" ref="I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3" s="383" t="str" cm="1">
        <f t="array" ref="J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3" s="383" t="str" cm="1">
        <f t="array" ref="K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3" s="383" t="str" cm="1">
        <f t="array" ref="L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3" s="383" t="str" cm="1">
        <f t="array" ref="M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43" s="383" t="str" cm="1">
        <f t="array" ref="N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43" s="383" t="str" cm="1">
        <f t="array" ref="O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3" s="383" t="str" cm="1">
        <f t="array" ref="P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3" s="383" t="str" cm="1">
        <f t="array" ref="Q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43" s="383" t="str" cm="1">
        <f t="array" ref="R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43" s="383" t="str" cm="1">
        <f t="array" ref="S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3" s="383" t="str" cm="1">
        <f t="array" ref="T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43" s="383" t="str" cm="1">
        <f t="array" ref="U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3" s="383" t="str" cm="1">
        <f t="array" ref="V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3" s="383" t="str" cm="1">
        <f t="array" ref="W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3" s="383" t="str" cm="1">
        <f t="array" ref="X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3" s="383" t="str" cm="1">
        <f t="array" ref="Y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3" s="383" t="str" cm="1">
        <f t="array" ref="Z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A43" s="383" t="str" cm="1">
        <f t="array" ref="AA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B43" s="383" t="str" cm="1">
        <f t="array" ref="AB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3" s="383" t="str" cm="1">
        <f t="array" ref="AC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3" s="383" t="str" cm="1">
        <f t="array" ref="AD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3" s="383" t="str" cm="1">
        <f t="array" ref="AE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3" s="383" t="str" cm="1">
        <f t="array" ref="AF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43" s="383" t="str" cm="1">
        <f t="array" ref="AG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43" s="383" t="str" cm="1">
        <f t="array" ref="AH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43" s="383" t="str" cm="1">
        <f t="array" ref="AI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43" s="383" t="str" cm="1">
        <f t="array" ref="AJ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43" s="383" t="str" cm="1">
        <f t="array" ref="AK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43" s="383" t="str" cm="1">
        <f t="array" ref="AL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43" s="383" t="str" cm="1">
        <f t="array" ref="AM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3" s="406" t="str" cm="1">
        <f t="array" ref="AN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3" s="407" t="str" cm="1">
        <f t="array" ref="AO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3" s="407" t="str" cm="1">
        <f t="array" ref="AP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3" s="407" t="str" cm="1">
        <f t="array" ref="AQ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3" s="407" t="str" cm="1">
        <f t="array" ref="AR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3" s="407" t="str" cm="1">
        <f t="array" ref="AS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3" s="407" t="str" cm="1">
        <f t="array" ref="AT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3" s="407" t="str" cm="1">
        <f t="array" ref="AU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3" s="235"/>
      <c r="AW43" s="256">
        <f t="shared" si="48"/>
        <v>19</v>
      </c>
      <c r="AX43" s="256">
        <f t="shared" si="48"/>
        <v>0</v>
      </c>
      <c r="AY43" s="256">
        <f t="shared" si="47"/>
        <v>0</v>
      </c>
      <c r="AZ43" s="256">
        <f t="shared" si="47"/>
        <v>0</v>
      </c>
      <c r="BA43" s="256">
        <f t="shared" si="47"/>
        <v>0</v>
      </c>
      <c r="BB43" s="256">
        <f t="shared" si="47"/>
        <v>0</v>
      </c>
      <c r="BC43" s="256">
        <f t="shared" si="47"/>
        <v>7</v>
      </c>
      <c r="BD43" s="256">
        <f t="shared" si="47"/>
        <v>0</v>
      </c>
      <c r="BE43" s="256">
        <f t="shared" si="47"/>
        <v>0</v>
      </c>
      <c r="BF43" s="256">
        <f t="shared" si="47"/>
        <v>0</v>
      </c>
      <c r="BG43" s="256">
        <f t="shared" si="47"/>
        <v>0</v>
      </c>
      <c r="BH43" s="256">
        <f t="shared" si="43"/>
        <v>26</v>
      </c>
      <c r="BI43" s="256">
        <f t="shared" si="50"/>
        <v>0</v>
      </c>
      <c r="BJ43" s="256">
        <f t="shared" si="50"/>
        <v>0</v>
      </c>
      <c r="BK43" s="256">
        <f t="shared" si="50"/>
        <v>2</v>
      </c>
      <c r="BL43" s="256">
        <f t="shared" si="49"/>
        <v>0</v>
      </c>
      <c r="BM43" s="256">
        <f t="shared" si="49"/>
        <v>0</v>
      </c>
      <c r="BN43" s="256">
        <f t="shared" si="49"/>
        <v>0</v>
      </c>
      <c r="BO43" s="256">
        <f t="shared" si="49"/>
        <v>0</v>
      </c>
      <c r="BP43" s="256">
        <f t="shared" si="49"/>
        <v>0</v>
      </c>
      <c r="BQ43" s="256">
        <f t="shared" si="49"/>
        <v>0</v>
      </c>
      <c r="BR43" s="256"/>
      <c r="BS43" s="256"/>
      <c r="BT43" s="257">
        <f t="shared" si="51"/>
        <v>0</v>
      </c>
      <c r="BU43" s="257">
        <f t="shared" si="52"/>
        <v>0</v>
      </c>
      <c r="BV43" s="257">
        <f t="shared" si="53"/>
        <v>0</v>
      </c>
      <c r="BX43" s="256">
        <f t="shared" si="46"/>
        <v>28</v>
      </c>
      <c r="BY43" s="258"/>
      <c r="BZ43" s="259">
        <f t="shared" si="54"/>
        <v>0</v>
      </c>
      <c r="CA43" s="260">
        <f t="shared" si="55"/>
        <v>0</v>
      </c>
      <c r="CB43" s="260"/>
      <c r="CO43" s="303">
        <f>_xlfn.XLOOKUP(B43,'TR05'!B:B,'TR05'!G:G,"Revisar",0)</f>
        <v>45444</v>
      </c>
      <c r="CP43" s="303">
        <f>_xlfn.XLOOKUP(B43,Reloj!A:A,Reloj!D:D,"Revisar",0)</f>
        <v>45444</v>
      </c>
      <c r="CQ43" s="247" t="str">
        <f>_xlfn.XLOOKUP(B43,'S10'!C:C,'S10'!B:B,"Revisar",0)</f>
        <v>Revisar</v>
      </c>
      <c r="CR43" s="247" t="str">
        <f t="shared" si="56"/>
        <v>ok</v>
      </c>
      <c r="CS43" s="247" t="str">
        <f t="shared" si="57"/>
        <v>ok</v>
      </c>
    </row>
    <row r="44" spans="1:97" s="247" customFormat="1" ht="12.75" customHeight="1">
      <c r="A44" s="261">
        <f t="shared" si="32"/>
        <v>36</v>
      </c>
      <c r="B44" s="262" t="s">
        <v>434</v>
      </c>
      <c r="C44" s="333" t="str">
        <f>_xlfn.XLOOKUP(B44,'S10'!$B$2:$B$450,'S10'!$A$2:$A$450,"Ingresar",0)</f>
        <v>22002148</v>
      </c>
      <c r="D44" s="263" t="s">
        <v>164</v>
      </c>
      <c r="E44" s="265" t="s">
        <v>436</v>
      </c>
      <c r="F44" s="335" t="str">
        <f>_xlfn.XLOOKUP(B44,'S10'!$B$2:$B$800,'S10'!$F$2:$F$800,"Ingresar",0)</f>
        <v xml:space="preserve">Especialista Biomedico en Instalaciones </v>
      </c>
      <c r="G44" s="264">
        <v>45489</v>
      </c>
      <c r="H44" s="264"/>
      <c r="I44" s="383" t="str" cm="1">
        <f t="array" ref="I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4" s="383" t="str" cm="1">
        <f t="array" ref="J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4" s="383" t="str" cm="1">
        <f t="array" ref="K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4" s="383" t="str" cm="1">
        <f t="array" ref="L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4" s="383" t="str" cm="1">
        <f t="array" ref="M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44" s="383" t="str" cm="1">
        <f t="array" ref="N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44" s="383" t="str" cm="1">
        <f t="array" ref="O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4" s="383" t="str" cm="1">
        <f t="array" ref="P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4" s="383" t="str" cm="1">
        <f t="array" ref="Q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44" s="383" t="str" cm="1">
        <f t="array" ref="R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44" s="383" t="str" cm="1">
        <f t="array" ref="S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44" s="383" t="str" cm="1">
        <f t="array" ref="T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44" s="383" t="str" cm="1">
        <f t="array" ref="U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44" s="383" t="str" cm="1">
        <f t="array" ref="V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44" s="383" t="str" cm="1">
        <f t="array" ref="W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4" s="383" t="str" cm="1">
        <f t="array" ref="X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4" s="383" t="str" cm="1">
        <f t="array" ref="Y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4" s="383" t="str" cm="1">
        <f t="array" ref="Z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4" s="383" t="str" cm="1">
        <f t="array" ref="AA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44" s="383" t="str" cm="1">
        <f t="array" ref="AB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4" s="383" t="str" cm="1">
        <f t="array" ref="AC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4" s="383" t="str" cm="1">
        <f t="array" ref="AD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4" s="383" t="str" cm="1">
        <f t="array" ref="AE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4" s="383" t="str" cm="1">
        <f t="array" ref="AF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4" s="383" t="str" cm="1">
        <f t="array" ref="AG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4" s="383" t="str" cm="1">
        <f t="array" ref="AH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44" s="383" t="str" cm="1">
        <f t="array" ref="AI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4" s="383" t="str" cm="1">
        <f t="array" ref="AJ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4" s="383" t="str" cm="1">
        <f t="array" ref="AK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4" s="383" t="str" cm="1">
        <f t="array" ref="AL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4" s="383" t="str" cm="1">
        <f t="array" ref="AM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44" s="406" t="str" cm="1">
        <f t="array" ref="AN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44" s="407" t="str" cm="1">
        <f t="array" ref="AO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44" s="407" t="str" cm="1">
        <f t="array" ref="AP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44" s="407" t="str" cm="1">
        <f t="array" ref="AQ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44" s="407" t="str" cm="1">
        <f t="array" ref="AR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44" s="407" t="str" cm="1">
        <f t="array" ref="AS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44" s="407" t="str" cm="1">
        <f t="array" ref="AT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4" s="407" t="str" cm="1">
        <f t="array" ref="AU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4" s="235"/>
      <c r="AW44" s="256">
        <f t="shared" si="48"/>
        <v>18</v>
      </c>
      <c r="AX44" s="256">
        <f t="shared" si="48"/>
        <v>0</v>
      </c>
      <c r="AY44" s="256">
        <f t="shared" si="47"/>
        <v>0</v>
      </c>
      <c r="AZ44" s="256">
        <f t="shared" si="47"/>
        <v>0</v>
      </c>
      <c r="BA44" s="256">
        <f t="shared" si="47"/>
        <v>0</v>
      </c>
      <c r="BB44" s="256">
        <f t="shared" si="47"/>
        <v>0</v>
      </c>
      <c r="BC44" s="256">
        <f t="shared" si="47"/>
        <v>10</v>
      </c>
      <c r="BD44" s="256">
        <f t="shared" si="47"/>
        <v>0</v>
      </c>
      <c r="BE44" s="256">
        <f t="shared" si="47"/>
        <v>0</v>
      </c>
      <c r="BF44" s="256">
        <f t="shared" si="47"/>
        <v>0</v>
      </c>
      <c r="BG44" s="256">
        <f t="shared" si="47"/>
        <v>0</v>
      </c>
      <c r="BH44" s="256">
        <f t="shared" si="43"/>
        <v>28</v>
      </c>
      <c r="BI44" s="256">
        <f t="shared" si="50"/>
        <v>0</v>
      </c>
      <c r="BJ44" s="256">
        <f t="shared" si="50"/>
        <v>0</v>
      </c>
      <c r="BK44" s="256">
        <f t="shared" si="50"/>
        <v>0</v>
      </c>
      <c r="BL44" s="256">
        <f t="shared" si="49"/>
        <v>0</v>
      </c>
      <c r="BM44" s="256">
        <f t="shared" si="49"/>
        <v>0</v>
      </c>
      <c r="BN44" s="256">
        <f t="shared" si="49"/>
        <v>0</v>
      </c>
      <c r="BO44" s="256">
        <f t="shared" si="49"/>
        <v>0</v>
      </c>
      <c r="BP44" s="256">
        <f t="shared" si="49"/>
        <v>0</v>
      </c>
      <c r="BQ44" s="256">
        <f t="shared" si="49"/>
        <v>0</v>
      </c>
      <c r="BR44" s="256"/>
      <c r="BS44" s="256"/>
      <c r="BT44" s="257">
        <f t="shared" si="51"/>
        <v>0</v>
      </c>
      <c r="BU44" s="257">
        <f t="shared" si="52"/>
        <v>0</v>
      </c>
      <c r="BV44" s="257">
        <f t="shared" si="53"/>
        <v>0</v>
      </c>
      <c r="BX44" s="256">
        <f t="shared" si="46"/>
        <v>28</v>
      </c>
      <c r="BY44" s="258"/>
      <c r="BZ44" s="259">
        <f t="shared" si="54"/>
        <v>0</v>
      </c>
      <c r="CA44" s="260">
        <f t="shared" si="55"/>
        <v>0</v>
      </c>
      <c r="CB44" s="260"/>
      <c r="CO44" s="303">
        <f>_xlfn.XLOOKUP(B44,'TR05'!B:B,'TR05'!G:G,"Revisar",0)</f>
        <v>45489</v>
      </c>
      <c r="CP44" s="303">
        <f>_xlfn.XLOOKUP(B44,Reloj!A:A,Reloj!D:D,"Revisar",0)</f>
        <v>45489</v>
      </c>
      <c r="CQ44" s="247" t="str">
        <f>_xlfn.XLOOKUP(B44,'S10'!C:C,'S10'!B:B,"Revisar",0)</f>
        <v>Revisar</v>
      </c>
      <c r="CR44" s="247" t="str">
        <f t="shared" si="56"/>
        <v>ok</v>
      </c>
      <c r="CS44" s="247" t="str">
        <f t="shared" si="57"/>
        <v>ok</v>
      </c>
    </row>
    <row r="45" spans="1:97" s="247" customFormat="1" ht="12.75" customHeight="1">
      <c r="A45" s="261">
        <f t="shared" si="32"/>
        <v>37</v>
      </c>
      <c r="B45" s="262" t="s">
        <v>187</v>
      </c>
      <c r="C45" s="333" t="str">
        <f>_xlfn.XLOOKUP(B45,'S10'!$B$2:$B$450,'S10'!$A$2:$A$450,"Ingresar",0)</f>
        <v>22017739</v>
      </c>
      <c r="D45" s="263" t="s">
        <v>164</v>
      </c>
      <c r="E45" s="265" t="s">
        <v>189</v>
      </c>
      <c r="F45" s="335" t="str">
        <f>_xlfn.XLOOKUP(B45,'S10'!$B$2:$B$800,'S10'!$F$2:$F$800,"Ingresar",0)</f>
        <v>Ingeniero de Instalaciones Electromecanicas</v>
      </c>
      <c r="G45" s="264">
        <v>45545</v>
      </c>
      <c r="H45" s="264"/>
      <c r="I45" s="383" t="str" cm="1">
        <f t="array" ref="I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5" s="383" t="str" cm="1">
        <f t="array" ref="J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5" s="383" t="str" cm="1">
        <f t="array" ref="K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5" s="383" t="str" cm="1">
        <f t="array" ref="L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5" s="383" t="str" cm="1">
        <f t="array" ref="M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45" s="383" t="str" cm="1">
        <f t="array" ref="N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45" s="383" t="str" cm="1">
        <f t="array" ref="O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45" s="383" t="str" cm="1">
        <f t="array" ref="P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45" s="383" t="str" cm="1">
        <f t="array" ref="Q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45" s="383" t="str" cm="1">
        <f t="array" ref="R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45" s="383" t="str" cm="1">
        <f t="array" ref="S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45" s="383" t="str" cm="1">
        <f t="array" ref="T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45" s="383" t="str" cm="1">
        <f t="array" ref="U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5" s="383" t="str" cm="1">
        <f t="array" ref="V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5" s="383" t="str" cm="1">
        <f t="array" ref="W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5" s="383" t="str" cm="1">
        <f t="array" ref="X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5" s="383" t="str" cm="1">
        <f t="array" ref="Y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5" s="383" t="str" cm="1">
        <f t="array" ref="Z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5" s="383" t="str" cm="1">
        <f t="array" ref="AA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45" s="383" t="str" cm="1">
        <f t="array" ref="AB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5" s="383" t="str" cm="1">
        <f t="array" ref="AC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5" s="383" t="str" cm="1">
        <f t="array" ref="AD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5" s="383" t="str" cm="1">
        <f t="array" ref="AE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5" s="383" t="str" cm="1">
        <f t="array" ref="AF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5" s="383" t="str" cm="1">
        <f t="array" ref="AG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5" s="383" t="str" cm="1">
        <f t="array" ref="AH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45" s="383" t="str" cm="1">
        <f t="array" ref="AI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5" s="383" t="str" cm="1">
        <f t="array" ref="AJ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5" s="383" t="str" cm="1">
        <f t="array" ref="AK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5" s="383" t="str" cm="1">
        <f t="array" ref="AL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5" s="383" t="str" cm="1">
        <f t="array" ref="AM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5" s="406" t="str" cm="1">
        <f t="array" ref="AN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5" s="407" t="str" cm="1">
        <f t="array" ref="AO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5" s="407" t="str" cm="1">
        <f t="array" ref="AP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45" s="407" t="str" cm="1">
        <f t="array" ref="AQ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45" s="407" t="str" cm="1">
        <f t="array" ref="AR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45" s="407" t="str" cm="1">
        <f t="array" ref="AS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45" s="407" t="str" cm="1">
        <f t="array" ref="AT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45" s="407" t="str" cm="1">
        <f t="array" ref="AU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45" s="235"/>
      <c r="AW45" s="256">
        <f t="shared" si="48"/>
        <v>21</v>
      </c>
      <c r="AX45" s="256">
        <f t="shared" si="48"/>
        <v>0</v>
      </c>
      <c r="AY45" s="256">
        <f t="shared" si="47"/>
        <v>0</v>
      </c>
      <c r="AZ45" s="256">
        <f t="shared" si="47"/>
        <v>0</v>
      </c>
      <c r="BA45" s="256">
        <f t="shared" si="47"/>
        <v>0</v>
      </c>
      <c r="BB45" s="256">
        <f t="shared" si="47"/>
        <v>0</v>
      </c>
      <c r="BC45" s="256">
        <f t="shared" si="47"/>
        <v>7</v>
      </c>
      <c r="BD45" s="256">
        <f t="shared" si="47"/>
        <v>0</v>
      </c>
      <c r="BE45" s="256">
        <f t="shared" si="47"/>
        <v>0</v>
      </c>
      <c r="BF45" s="256">
        <f t="shared" si="47"/>
        <v>0</v>
      </c>
      <c r="BG45" s="256">
        <f t="shared" si="47"/>
        <v>0</v>
      </c>
      <c r="BH45" s="256">
        <f t="shared" si="43"/>
        <v>28</v>
      </c>
      <c r="BI45" s="256">
        <f t="shared" si="50"/>
        <v>0</v>
      </c>
      <c r="BJ45" s="256">
        <f t="shared" si="50"/>
        <v>0</v>
      </c>
      <c r="BK45" s="256">
        <f t="shared" si="50"/>
        <v>0</v>
      </c>
      <c r="BL45" s="256">
        <f t="shared" si="49"/>
        <v>0</v>
      </c>
      <c r="BM45" s="256">
        <f t="shared" si="49"/>
        <v>0</v>
      </c>
      <c r="BN45" s="256">
        <f t="shared" si="49"/>
        <v>0</v>
      </c>
      <c r="BO45" s="256">
        <f t="shared" si="49"/>
        <v>0</v>
      </c>
      <c r="BP45" s="256">
        <f t="shared" si="49"/>
        <v>0</v>
      </c>
      <c r="BQ45" s="256">
        <f t="shared" si="49"/>
        <v>0</v>
      </c>
      <c r="BR45" s="256"/>
      <c r="BS45" s="256"/>
      <c r="BT45" s="257">
        <f t="shared" si="51"/>
        <v>0</v>
      </c>
      <c r="BU45" s="257">
        <f t="shared" si="52"/>
        <v>0</v>
      </c>
      <c r="BV45" s="257">
        <f t="shared" si="53"/>
        <v>0</v>
      </c>
      <c r="BX45" s="256">
        <f t="shared" si="46"/>
        <v>28</v>
      </c>
      <c r="BY45" s="258"/>
      <c r="BZ45" s="259">
        <f t="shared" si="54"/>
        <v>0</v>
      </c>
      <c r="CA45" s="260">
        <f t="shared" si="55"/>
        <v>0</v>
      </c>
      <c r="CB45" s="260"/>
      <c r="CO45" s="303">
        <f>_xlfn.XLOOKUP(B45,'TR05'!B:B,'TR05'!G:G,"Revisar",0)</f>
        <v>45545</v>
      </c>
      <c r="CP45" s="303">
        <f>_xlfn.XLOOKUP(B45,Reloj!A:A,Reloj!D:D,"Revisar",0)</f>
        <v>45545</v>
      </c>
      <c r="CQ45" s="247" t="str">
        <f>_xlfn.XLOOKUP(B45,'S10'!C:C,'S10'!B:B,"Revisar",0)</f>
        <v>Revisar</v>
      </c>
      <c r="CR45" s="247" t="str">
        <f t="shared" si="56"/>
        <v>ok</v>
      </c>
      <c r="CS45" s="247" t="str">
        <f t="shared" si="57"/>
        <v>ok</v>
      </c>
    </row>
    <row r="46" spans="1:97" s="247" customFormat="1" ht="12.75" customHeight="1">
      <c r="A46" s="261">
        <f t="shared" si="32"/>
        <v>38</v>
      </c>
      <c r="B46" s="262" t="s">
        <v>445</v>
      </c>
      <c r="C46" s="333" t="str">
        <f>_xlfn.XLOOKUP(B46,'S10'!$B$2:$B$450,'S10'!$A$2:$A$450,"Ingresar",0)</f>
        <v>22018140</v>
      </c>
      <c r="D46" s="263" t="s">
        <v>164</v>
      </c>
      <c r="E46" s="265" t="s">
        <v>447</v>
      </c>
      <c r="F46" s="335" t="str">
        <f>_xlfn.XLOOKUP(B46,'S10'!$B$2:$B$800,'S10'!$F$2:$F$800,"Ingresar",0)</f>
        <v>Arquitecta de Oficina Tecnica</v>
      </c>
      <c r="G46" s="264">
        <v>45566</v>
      </c>
      <c r="H46" s="264"/>
      <c r="I46" s="383" t="str" cm="1">
        <f t="array" ref="I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6" s="383" t="str" cm="1">
        <f t="array" ref="J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6" s="383" t="str" cm="1">
        <f t="array" ref="K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6" s="383" t="str" cm="1">
        <f t="array" ref="L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6" s="383" t="str" cm="1">
        <f t="array" ref="M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46" s="383" t="str" cm="1">
        <f t="array" ref="N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46" s="383" t="str" cm="1">
        <f t="array" ref="O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46" s="383" t="str" cm="1">
        <f t="array" ref="P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46" s="383" t="str" cm="1">
        <f t="array" ref="Q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46" s="383" t="str" cm="1">
        <f t="array" ref="R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46" s="383" t="str" cm="1">
        <f t="array" ref="S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46" s="383" t="str" cm="1">
        <f t="array" ref="T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46" s="383" t="str" cm="1">
        <f t="array" ref="U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6" s="383" t="str" cm="1">
        <f t="array" ref="V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6" s="383" t="str" cm="1">
        <f t="array" ref="W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6" s="383" t="str" cm="1">
        <f t="array" ref="X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6" s="383" t="str" cm="1">
        <f t="array" ref="Y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6" s="383" t="str" cm="1">
        <f t="array" ref="Z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6" s="383" t="str" cm="1">
        <f t="array" ref="AA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46" s="383" t="str" cm="1">
        <f t="array" ref="AB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6" s="383" t="str" cm="1">
        <f t="array" ref="AC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6" s="383" t="str" cm="1">
        <f t="array" ref="AD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6" s="383" t="str" cm="1">
        <f t="array" ref="AE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6" s="383" t="str" cm="1">
        <f t="array" ref="AF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6" s="383" t="str" cm="1">
        <f t="array" ref="AG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46" s="383" t="str" cm="1">
        <f t="array" ref="AH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46" s="383" t="str" cm="1">
        <f t="array" ref="AI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46" s="383" t="str" cm="1">
        <f t="array" ref="AJ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46" s="383" t="str" cm="1">
        <f t="array" ref="AK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46" s="383" t="str" cm="1">
        <f t="array" ref="AL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46" s="383" t="str" cm="1">
        <f t="array" ref="AM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6" s="406" t="str" cm="1">
        <f t="array" ref="AN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6" s="407" t="str" cm="1">
        <f t="array" ref="AO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6" s="407" t="str" cm="1">
        <f t="array" ref="AP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6" s="407" t="str" cm="1">
        <f t="array" ref="AQ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6" s="407" t="str" cm="1">
        <f t="array" ref="AR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6" s="407" t="str" cm="1">
        <f t="array" ref="AS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6" s="407" t="str" cm="1">
        <f t="array" ref="AT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6" s="407" t="str" cm="1">
        <f t="array" ref="AU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6" s="235"/>
      <c r="AW46" s="256">
        <f t="shared" si="48"/>
        <v>21</v>
      </c>
      <c r="AX46" s="256">
        <f t="shared" si="48"/>
        <v>0</v>
      </c>
      <c r="AY46" s="256">
        <f t="shared" si="47"/>
        <v>0</v>
      </c>
      <c r="AZ46" s="256">
        <f t="shared" si="47"/>
        <v>0</v>
      </c>
      <c r="BA46" s="256">
        <f t="shared" si="47"/>
        <v>0</v>
      </c>
      <c r="BB46" s="256">
        <f t="shared" si="47"/>
        <v>0</v>
      </c>
      <c r="BC46" s="256">
        <f t="shared" si="47"/>
        <v>7</v>
      </c>
      <c r="BD46" s="256">
        <f t="shared" si="47"/>
        <v>0</v>
      </c>
      <c r="BE46" s="256">
        <f t="shared" si="47"/>
        <v>0</v>
      </c>
      <c r="BF46" s="256">
        <f t="shared" si="47"/>
        <v>0</v>
      </c>
      <c r="BG46" s="256">
        <f t="shared" si="47"/>
        <v>0</v>
      </c>
      <c r="BH46" s="256">
        <f t="shared" si="43"/>
        <v>28</v>
      </c>
      <c r="BI46" s="256">
        <f t="shared" si="50"/>
        <v>0</v>
      </c>
      <c r="BJ46" s="256">
        <f t="shared" si="50"/>
        <v>0</v>
      </c>
      <c r="BK46" s="256">
        <f t="shared" si="50"/>
        <v>0</v>
      </c>
      <c r="BL46" s="256">
        <f t="shared" si="49"/>
        <v>0</v>
      </c>
      <c r="BM46" s="256">
        <f t="shared" si="49"/>
        <v>0</v>
      </c>
      <c r="BN46" s="256">
        <f t="shared" si="49"/>
        <v>0</v>
      </c>
      <c r="BO46" s="256">
        <f t="shared" si="49"/>
        <v>0</v>
      </c>
      <c r="BP46" s="256">
        <f t="shared" si="49"/>
        <v>0</v>
      </c>
      <c r="BQ46" s="256">
        <f t="shared" si="49"/>
        <v>0</v>
      </c>
      <c r="BR46" s="256"/>
      <c r="BS46" s="256"/>
      <c r="BT46" s="257">
        <f t="shared" si="51"/>
        <v>0</v>
      </c>
      <c r="BU46" s="257">
        <f t="shared" si="52"/>
        <v>0</v>
      </c>
      <c r="BV46" s="257">
        <f t="shared" si="53"/>
        <v>0</v>
      </c>
      <c r="BX46" s="256">
        <f t="shared" si="46"/>
        <v>28</v>
      </c>
      <c r="BY46" s="258"/>
      <c r="BZ46" s="259">
        <f t="shared" si="54"/>
        <v>0</v>
      </c>
      <c r="CA46" s="260">
        <f t="shared" si="55"/>
        <v>0</v>
      </c>
      <c r="CB46" s="260"/>
      <c r="CO46" s="303">
        <f>_xlfn.XLOOKUP(B46,'TR05'!B:B,'TR05'!G:G,"Revisar",0)</f>
        <v>45566</v>
      </c>
      <c r="CP46" s="303">
        <f>_xlfn.XLOOKUP(B46,Reloj!A:A,Reloj!D:D,"Revisar",0)</f>
        <v>45566</v>
      </c>
      <c r="CQ46" s="247" t="str">
        <f>_xlfn.XLOOKUP(B46,'S10'!C:C,'S10'!B:B,"Revisar",0)</f>
        <v>Revisar</v>
      </c>
      <c r="CR46" s="247" t="str">
        <f t="shared" si="56"/>
        <v>ok</v>
      </c>
      <c r="CS46" s="247" t="str">
        <f t="shared" si="57"/>
        <v>ok</v>
      </c>
    </row>
    <row r="47" spans="1:97" s="247" customFormat="1" ht="12.75" customHeight="1">
      <c r="A47" s="261">
        <f t="shared" si="32"/>
        <v>39</v>
      </c>
      <c r="B47" s="304" t="s">
        <v>299</v>
      </c>
      <c r="C47" s="333" t="str">
        <f>_xlfn.XLOOKUP(B47,'S10'!$B$2:$B$450,'S10'!$A$2:$A$450,"Ingresar",0)</f>
        <v>22018154</v>
      </c>
      <c r="D47" s="263" t="s">
        <v>169</v>
      </c>
      <c r="E47" s="265" t="s">
        <v>301</v>
      </c>
      <c r="F47" s="335" t="str">
        <f>_xlfn.XLOOKUP(B47,'S10'!$B$2:$B$800,'S10'!$F$2:$F$800,"Ingresar",0)</f>
        <v>Modelador BIM</v>
      </c>
      <c r="G47" s="264">
        <v>45580</v>
      </c>
      <c r="H47" s="264"/>
      <c r="I47" s="383" t="str" cm="1">
        <f t="array" ref="I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7" s="383" t="str" cm="1">
        <f t="array" ref="J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7" s="383" t="str" cm="1">
        <f t="array" ref="K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7" s="383" t="str" cm="1">
        <f t="array" ref="L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47" s="383" t="str" cm="1">
        <f t="array" ref="M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47" s="383" t="str" cm="1">
        <f t="array" ref="N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47" s="383" t="str" cm="1">
        <f t="array" ref="O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7" s="383" t="str" cm="1">
        <f t="array" ref="P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7" s="383" t="str" cm="1">
        <f t="array" ref="Q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CDT</v>
      </c>
      <c r="R47" s="383" t="str" cm="1">
        <f t="array" ref="R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CDT</v>
      </c>
      <c r="S47" s="383" t="str" cm="1">
        <f t="array" ref="S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47" s="383" t="str" cm="1">
        <f t="array" ref="T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47" s="383" t="str" cm="1">
        <f t="array" ref="U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V47" s="383" t="str" cm="1">
        <f t="array" ref="V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W47" s="383" t="str" cm="1">
        <f t="array" ref="W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X47" s="383" t="str" cm="1">
        <f t="array" ref="X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7" s="383" t="str" cm="1">
        <f t="array" ref="Y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7" s="383" t="str" cm="1">
        <f t="array" ref="Z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7" s="383" t="str" cm="1">
        <f t="array" ref="AA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47" s="383" t="str" cm="1">
        <f t="array" ref="AB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7" s="383" t="str" cm="1">
        <f t="array" ref="AC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7" s="383" t="str" cm="1">
        <f t="array" ref="AD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7" s="383" t="str" cm="1">
        <f t="array" ref="AE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7" s="383" t="str" cm="1">
        <f t="array" ref="AF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7" s="383" t="str" cm="1">
        <f t="array" ref="AG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7" s="383" t="str" cm="1">
        <f t="array" ref="AH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47" s="383" t="str" cm="1">
        <f t="array" ref="AI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7" s="383" t="str" cm="1">
        <f t="array" ref="AJ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7" s="383" t="str" cm="1">
        <f t="array" ref="AK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7" s="383" t="str" cm="1">
        <f t="array" ref="AL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7" s="383" t="str" cm="1">
        <f t="array" ref="AM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7" s="406" t="str" cm="1">
        <f t="array" ref="AN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7" s="407" t="str" cm="1">
        <f t="array" ref="AO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7" s="407" t="str" cm="1">
        <f t="array" ref="AP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7" s="407" t="str" cm="1">
        <f t="array" ref="AQ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7" s="407" t="str" cm="1">
        <f t="array" ref="AR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7" s="407" t="str" cm="1">
        <f t="array" ref="AS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7" s="407" t="str" cm="1">
        <f t="array" ref="AT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7" s="407" t="str" cm="1">
        <f t="array" ref="AU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7" s="235"/>
      <c r="AW47" s="256">
        <f t="shared" si="48"/>
        <v>22</v>
      </c>
      <c r="AX47" s="256">
        <f t="shared" si="48"/>
        <v>3</v>
      </c>
      <c r="AY47" s="256">
        <f t="shared" si="47"/>
        <v>3</v>
      </c>
      <c r="AZ47" s="256">
        <f t="shared" si="47"/>
        <v>0</v>
      </c>
      <c r="BA47" s="256">
        <f t="shared" si="47"/>
        <v>0</v>
      </c>
      <c r="BB47" s="256">
        <f t="shared" si="47"/>
        <v>0</v>
      </c>
      <c r="BC47" s="256">
        <f t="shared" si="47"/>
        <v>0</v>
      </c>
      <c r="BD47" s="256">
        <f t="shared" si="47"/>
        <v>0</v>
      </c>
      <c r="BE47" s="256">
        <f t="shared" si="47"/>
        <v>0</v>
      </c>
      <c r="BF47" s="256">
        <f t="shared" si="47"/>
        <v>0</v>
      </c>
      <c r="BG47" s="256">
        <f t="shared" si="47"/>
        <v>0</v>
      </c>
      <c r="BH47" s="256">
        <f t="shared" si="43"/>
        <v>28</v>
      </c>
      <c r="BI47" s="256">
        <f t="shared" si="50"/>
        <v>0</v>
      </c>
      <c r="BJ47" s="256">
        <f t="shared" si="50"/>
        <v>0</v>
      </c>
      <c r="BK47" s="256">
        <f t="shared" si="50"/>
        <v>0</v>
      </c>
      <c r="BL47" s="256">
        <f t="shared" si="49"/>
        <v>0</v>
      </c>
      <c r="BM47" s="256">
        <f t="shared" si="49"/>
        <v>0</v>
      </c>
      <c r="BN47" s="256">
        <f t="shared" si="49"/>
        <v>0</v>
      </c>
      <c r="BO47" s="256">
        <f t="shared" si="49"/>
        <v>0</v>
      </c>
      <c r="BP47" s="256">
        <f t="shared" si="49"/>
        <v>0</v>
      </c>
      <c r="BQ47" s="256">
        <f t="shared" si="49"/>
        <v>0</v>
      </c>
      <c r="BR47" s="256"/>
      <c r="BS47" s="256"/>
      <c r="BT47" s="257">
        <f t="shared" si="51"/>
        <v>0</v>
      </c>
      <c r="BU47" s="257">
        <f t="shared" si="52"/>
        <v>0</v>
      </c>
      <c r="BV47" s="257">
        <f t="shared" si="53"/>
        <v>0</v>
      </c>
      <c r="BX47" s="256">
        <f t="shared" ref="BX47:BX74" si="58">SUM(BH47:BQ47)</f>
        <v>28</v>
      </c>
      <c r="BY47" s="258"/>
      <c r="BZ47" s="259">
        <f t="shared" si="54"/>
        <v>0</v>
      </c>
      <c r="CA47" s="260">
        <f t="shared" si="55"/>
        <v>0</v>
      </c>
      <c r="CB47" s="260"/>
      <c r="CO47" s="303">
        <f>_xlfn.XLOOKUP(B47,'TR05'!B:B,'TR05'!G:G,"Revisar",0)</f>
        <v>45580</v>
      </c>
      <c r="CP47" s="303">
        <f>_xlfn.XLOOKUP(B47,Reloj!A:A,Reloj!D:D,"Revisar",0)</f>
        <v>45580</v>
      </c>
      <c r="CQ47" s="247" t="str">
        <f>_xlfn.XLOOKUP(B47,'S10'!C:C,'S10'!B:B,"Revisar",0)</f>
        <v>Revisar</v>
      </c>
      <c r="CR47" s="247" t="str">
        <f t="shared" si="56"/>
        <v>ok</v>
      </c>
      <c r="CS47" s="247" t="str">
        <f t="shared" si="57"/>
        <v>ok</v>
      </c>
    </row>
    <row r="48" spans="1:97" s="247" customFormat="1" ht="12.75" customHeight="1">
      <c r="A48" s="261">
        <f t="shared" si="32"/>
        <v>40</v>
      </c>
      <c r="B48" s="262" t="s">
        <v>226</v>
      </c>
      <c r="C48" s="333" t="str">
        <f>_xlfn.XLOOKUP(B48,'S10'!$B$2:$B$450,'S10'!$A$2:$A$450,"Ingresar",0)</f>
        <v>22018576</v>
      </c>
      <c r="D48" s="263" t="s">
        <v>164</v>
      </c>
      <c r="E48" s="265" t="s">
        <v>228</v>
      </c>
      <c r="F48" s="335" t="str">
        <f>_xlfn.XLOOKUP(B48,'S10'!$B$2:$B$800,'S10'!$F$2:$F$800,"Ingresar",0)</f>
        <v>Director de Proyecto</v>
      </c>
      <c r="G48" s="264">
        <v>45597</v>
      </c>
      <c r="H48" s="264"/>
      <c r="I48" s="383" t="str" cm="1">
        <f t="array" ref="I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8" s="383" t="str" cm="1">
        <f t="array" ref="J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8" s="383" t="str" cm="1">
        <f t="array" ref="K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8" s="383" t="str" cm="1">
        <f t="array" ref="L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48" s="383" t="str" cm="1">
        <f t="array" ref="M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48" s="383" t="str" cm="1">
        <f t="array" ref="N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48" s="383" t="str" cm="1">
        <f t="array" ref="O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48" s="383" t="str" cm="1">
        <f t="array" ref="P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48" s="383" t="str" cm="1">
        <f t="array" ref="Q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48" s="383" t="str" cm="1">
        <f t="array" ref="R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48" s="383" t="str" cm="1">
        <f t="array" ref="S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8" s="383" t="str" cm="1">
        <f t="array" ref="T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48" s="383" t="str" cm="1">
        <f t="array" ref="U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8" s="383" t="str" cm="1">
        <f t="array" ref="V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8" s="383" t="str" cm="1">
        <f t="array" ref="W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8" s="383" t="str" cm="1">
        <f t="array" ref="X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8" s="383" t="str" cm="1">
        <f t="array" ref="Y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8" s="383" t="str" cm="1">
        <f t="array" ref="Z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48" s="383" t="str" cm="1">
        <f t="array" ref="AA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48" s="383" t="str" cm="1">
        <f t="array" ref="AB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8" s="383" t="str" cm="1">
        <f t="array" ref="AC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8" s="383" t="str" cm="1">
        <f t="array" ref="AD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8" s="383" t="str" cm="1">
        <f t="array" ref="AE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8" s="383" t="str" cm="1">
        <f t="array" ref="AF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8" s="383" t="str" cm="1">
        <f t="array" ref="AG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48" s="383" t="str" cm="1">
        <f t="array" ref="AH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48" s="383" t="str" cm="1">
        <f t="array" ref="AI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8" s="383" t="str" cm="1">
        <f t="array" ref="AJ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8" s="383" t="str" cm="1">
        <f t="array" ref="AK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8" s="383" t="str" cm="1">
        <f t="array" ref="AL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8" s="383" t="str" cm="1">
        <f t="array" ref="AM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8" s="406" t="str" cm="1">
        <f t="array" ref="AN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8" s="407" t="str" cm="1">
        <f t="array" ref="AO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8" s="407" t="str" cm="1">
        <f t="array" ref="AP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8" s="407" t="str" cm="1">
        <f t="array" ref="AQ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8" s="407" t="str" cm="1">
        <f t="array" ref="AR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8" s="407" t="str" cm="1">
        <f t="array" ref="AS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8" s="407" t="str" cm="1">
        <f t="array" ref="AT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8" s="407" t="str" cm="1">
        <f t="array" ref="AU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8" s="235"/>
      <c r="AW48" s="256">
        <f t="shared" si="48"/>
        <v>26</v>
      </c>
      <c r="AX48" s="256">
        <f t="shared" si="48"/>
        <v>0</v>
      </c>
      <c r="AY48" s="256">
        <f t="shared" si="47"/>
        <v>0</v>
      </c>
      <c r="AZ48" s="256">
        <f t="shared" si="47"/>
        <v>0</v>
      </c>
      <c r="BA48" s="256">
        <f t="shared" si="47"/>
        <v>0</v>
      </c>
      <c r="BB48" s="256">
        <f t="shared" si="47"/>
        <v>0</v>
      </c>
      <c r="BC48" s="256">
        <f t="shared" si="47"/>
        <v>2</v>
      </c>
      <c r="BD48" s="256">
        <f t="shared" si="47"/>
        <v>0</v>
      </c>
      <c r="BE48" s="256">
        <f t="shared" si="47"/>
        <v>0</v>
      </c>
      <c r="BF48" s="256">
        <f t="shared" si="47"/>
        <v>0</v>
      </c>
      <c r="BG48" s="256">
        <f t="shared" si="47"/>
        <v>0</v>
      </c>
      <c r="BH48" s="256">
        <f t="shared" si="43"/>
        <v>28</v>
      </c>
      <c r="BI48" s="256">
        <f t="shared" si="50"/>
        <v>0</v>
      </c>
      <c r="BJ48" s="256">
        <f t="shared" si="50"/>
        <v>0</v>
      </c>
      <c r="BK48" s="256">
        <f t="shared" si="50"/>
        <v>0</v>
      </c>
      <c r="BL48" s="256">
        <f t="shared" si="49"/>
        <v>0</v>
      </c>
      <c r="BM48" s="256">
        <f t="shared" si="49"/>
        <v>0</v>
      </c>
      <c r="BN48" s="256">
        <f t="shared" si="49"/>
        <v>0</v>
      </c>
      <c r="BO48" s="256">
        <f t="shared" si="49"/>
        <v>0</v>
      </c>
      <c r="BP48" s="256">
        <f t="shared" si="49"/>
        <v>0</v>
      </c>
      <c r="BQ48" s="256">
        <f t="shared" si="49"/>
        <v>0</v>
      </c>
      <c r="BR48" s="256"/>
      <c r="BS48" s="256"/>
      <c r="BT48" s="257">
        <f t="shared" si="51"/>
        <v>0</v>
      </c>
      <c r="BU48" s="257">
        <f t="shared" si="52"/>
        <v>0</v>
      </c>
      <c r="BV48" s="257">
        <f t="shared" si="53"/>
        <v>0</v>
      </c>
      <c r="BX48" s="256">
        <f t="shared" si="58"/>
        <v>28</v>
      </c>
      <c r="BY48" s="258"/>
      <c r="BZ48" s="259">
        <f t="shared" si="54"/>
        <v>0</v>
      </c>
      <c r="CA48" s="260">
        <f t="shared" si="55"/>
        <v>0</v>
      </c>
      <c r="CB48" s="260"/>
      <c r="CO48" s="303">
        <f>_xlfn.XLOOKUP(B48,'TR05'!B:B,'TR05'!G:G,"Revisar",0)</f>
        <v>45597</v>
      </c>
      <c r="CP48" s="303">
        <f>_xlfn.XLOOKUP(B48,Reloj!A:A,Reloj!D:D,"Revisar",0)</f>
        <v>45597</v>
      </c>
      <c r="CQ48" s="247" t="str">
        <f>_xlfn.XLOOKUP(B48,'S10'!C:C,'S10'!B:B,"Revisar",0)</f>
        <v>Revisar</v>
      </c>
      <c r="CR48" s="247" t="str">
        <f t="shared" si="56"/>
        <v>ok</v>
      </c>
      <c r="CS48" s="247" t="str">
        <f t="shared" si="57"/>
        <v>ok</v>
      </c>
    </row>
    <row r="49" spans="1:97" s="247" customFormat="1" ht="12.75" customHeight="1">
      <c r="A49" s="261">
        <f t="shared" si="32"/>
        <v>41</v>
      </c>
      <c r="B49" s="262" t="s">
        <v>597</v>
      </c>
      <c r="C49" s="333" t="str">
        <f>_xlfn.XLOOKUP(B49,'S10'!$B$2:$B$450,'S10'!$A$2:$A$450,"Ingresar",0)</f>
        <v>22018581</v>
      </c>
      <c r="D49" s="263" t="s">
        <v>164</v>
      </c>
      <c r="E49" s="265" t="s">
        <v>599</v>
      </c>
      <c r="F49" s="335" t="str">
        <f>_xlfn.XLOOKUP(B49,'S10'!$B$2:$B$800,'S10'!$F$2:$F$800,"Ingresar",0)</f>
        <v>Jefe de Obras Civiles</v>
      </c>
      <c r="G49" s="264">
        <v>45610</v>
      </c>
      <c r="H49" s="264"/>
      <c r="I49" s="383" t="str" cm="1">
        <f t="array" ref="I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49" s="383" t="str" cm="1">
        <f t="array" ref="J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49" s="383" t="str" cm="1">
        <f t="array" ref="K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49" s="383" t="str" cm="1">
        <f t="array" ref="L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49" s="383" t="str" cm="1">
        <f t="array" ref="M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49" s="383" t="str" cm="1">
        <f t="array" ref="N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49" s="383" t="str" cm="1">
        <f t="array" ref="O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49" s="383" t="str" cm="1">
        <f t="array" ref="P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49" s="383" t="str" cm="1">
        <f t="array" ref="Q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49" s="383" t="str" cm="1">
        <f t="array" ref="R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49" s="383" t="str" cm="1">
        <f t="array" ref="S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49" s="383" t="str" cm="1">
        <f t="array" ref="T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49" s="383" t="str" cm="1">
        <f t="array" ref="U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49" s="383" t="str" cm="1">
        <f t="array" ref="V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49" s="383" t="str" cm="1">
        <f t="array" ref="W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49" s="383" t="str" cm="1">
        <f t="array" ref="X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49" s="383" t="str" cm="1">
        <f t="array" ref="Y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49" s="383" t="str" cm="1">
        <f t="array" ref="Z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49" s="383" t="str" cm="1">
        <f t="array" ref="AA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49" s="383" t="str" cm="1">
        <f t="array" ref="AB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49" s="383" t="str" cm="1">
        <f t="array" ref="AC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49" s="383" t="str" cm="1">
        <f t="array" ref="AD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49" s="383" t="str" cm="1">
        <f t="array" ref="AE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49" s="383" t="str" cm="1">
        <f t="array" ref="AF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49" s="383" t="str" cm="1">
        <f t="array" ref="AG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H49" s="383" t="str" cm="1">
        <f t="array" ref="AH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49" s="383" t="str" cm="1">
        <f t="array" ref="AI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49" s="383" t="str" cm="1">
        <f t="array" ref="AJ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49" s="383" t="str" cm="1">
        <f t="array" ref="AK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49" s="383" t="str" cm="1">
        <f t="array" ref="AL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49" s="383" t="str" cm="1">
        <f t="array" ref="AM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49" s="406" t="str" cm="1">
        <f t="array" ref="AN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49" s="407" t="str" cm="1">
        <f t="array" ref="AO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49" s="407" t="str" cm="1">
        <f t="array" ref="AP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49" s="407" t="str" cm="1">
        <f t="array" ref="AQ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49" s="407" t="str" cm="1">
        <f t="array" ref="AR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49" s="407" t="str" cm="1">
        <f t="array" ref="AS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49" s="407" t="str" cm="1">
        <f t="array" ref="AT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49" s="407" t="str" cm="1">
        <f t="array" ref="AU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49" s="235"/>
      <c r="AW49" s="256">
        <f t="shared" si="48"/>
        <v>26</v>
      </c>
      <c r="AX49" s="256">
        <f t="shared" si="48"/>
        <v>0</v>
      </c>
      <c r="AY49" s="256">
        <f t="shared" si="47"/>
        <v>0</v>
      </c>
      <c r="AZ49" s="256">
        <f t="shared" si="47"/>
        <v>0</v>
      </c>
      <c r="BA49" s="256">
        <f t="shared" si="47"/>
        <v>0</v>
      </c>
      <c r="BB49" s="256">
        <f t="shared" si="47"/>
        <v>0</v>
      </c>
      <c r="BC49" s="256">
        <f t="shared" si="47"/>
        <v>0</v>
      </c>
      <c r="BD49" s="256">
        <f t="shared" si="47"/>
        <v>0</v>
      </c>
      <c r="BE49" s="256">
        <f t="shared" si="47"/>
        <v>0</v>
      </c>
      <c r="BF49" s="256">
        <f t="shared" si="47"/>
        <v>0</v>
      </c>
      <c r="BG49" s="256">
        <f t="shared" si="47"/>
        <v>0</v>
      </c>
      <c r="BH49" s="256">
        <f t="shared" si="43"/>
        <v>26</v>
      </c>
      <c r="BI49" s="256">
        <f t="shared" si="50"/>
        <v>0</v>
      </c>
      <c r="BJ49" s="256">
        <f t="shared" si="50"/>
        <v>0</v>
      </c>
      <c r="BK49" s="256">
        <f t="shared" si="50"/>
        <v>2</v>
      </c>
      <c r="BL49" s="256">
        <f t="shared" si="49"/>
        <v>0</v>
      </c>
      <c r="BM49" s="256">
        <f t="shared" si="49"/>
        <v>0</v>
      </c>
      <c r="BN49" s="256">
        <f t="shared" si="49"/>
        <v>0</v>
      </c>
      <c r="BO49" s="256">
        <f t="shared" si="49"/>
        <v>0</v>
      </c>
      <c r="BP49" s="256">
        <f t="shared" si="49"/>
        <v>0</v>
      </c>
      <c r="BQ49" s="256">
        <f t="shared" si="49"/>
        <v>0</v>
      </c>
      <c r="BR49" s="256"/>
      <c r="BS49" s="256"/>
      <c r="BT49" s="257">
        <f t="shared" si="51"/>
        <v>0</v>
      </c>
      <c r="BU49" s="257">
        <f t="shared" si="52"/>
        <v>0</v>
      </c>
      <c r="BV49" s="257">
        <f t="shared" si="53"/>
        <v>0</v>
      </c>
      <c r="BX49" s="256">
        <f t="shared" si="58"/>
        <v>28</v>
      </c>
      <c r="BY49" s="258"/>
      <c r="BZ49" s="259">
        <f t="shared" si="54"/>
        <v>0</v>
      </c>
      <c r="CA49" s="260">
        <f t="shared" si="55"/>
        <v>0</v>
      </c>
      <c r="CO49" s="303">
        <f>_xlfn.XLOOKUP(B49,'TR05'!B:B,'TR05'!G:G,"Revisar",0)</f>
        <v>45610</v>
      </c>
      <c r="CP49" s="303">
        <f>_xlfn.XLOOKUP(B49,Reloj!A:A,Reloj!D:D,"Revisar",0)</f>
        <v>45610</v>
      </c>
      <c r="CQ49" s="247" t="str">
        <f>_xlfn.XLOOKUP(B49,'S10'!C:C,'S10'!B:B,"Revisar",0)</f>
        <v>Revisar</v>
      </c>
      <c r="CR49" s="247" t="str">
        <f t="shared" si="56"/>
        <v>ok</v>
      </c>
      <c r="CS49" s="247" t="str">
        <f t="shared" si="57"/>
        <v>ok</v>
      </c>
    </row>
    <row r="50" spans="1:97" s="247" customFormat="1" ht="12.75" customHeight="1">
      <c r="A50" s="261">
        <f t="shared" si="32"/>
        <v>42</v>
      </c>
      <c r="B50" s="262" t="s">
        <v>216</v>
      </c>
      <c r="C50" s="333" t="str">
        <f>_xlfn.XLOOKUP(B50,'S10'!$B$2:$B$450,'S10'!$A$2:$A$450,"Ingresar",0)</f>
        <v>Ingresar</v>
      </c>
      <c r="D50" s="263" t="s">
        <v>164</v>
      </c>
      <c r="E50" s="265" t="s">
        <v>218</v>
      </c>
      <c r="F50" s="335" t="str">
        <f>_xlfn.XLOOKUP(B50,'S10'!$B$2:$B$800,'S10'!$F$2:$F$800,"Ingresar",0)</f>
        <v>Ingresar</v>
      </c>
      <c r="G50" s="264">
        <v>45627</v>
      </c>
      <c r="H50" s="264"/>
      <c r="I50" s="383" t="str" cm="1">
        <f t="array" ref="I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0" s="383" t="str" cm="1">
        <f t="array" ref="J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0" s="383" t="str" cm="1">
        <f t="array" ref="K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0" s="383" t="str" cm="1">
        <f t="array" ref="L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0" s="383" t="str" cm="1">
        <f t="array" ref="M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50" s="383" t="str" cm="1">
        <f t="array" ref="N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0" s="383" t="str" cm="1">
        <f t="array" ref="O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0" s="383" t="str" cm="1">
        <f t="array" ref="P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0" s="383" t="str" cm="1">
        <f t="array" ref="Q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50" s="383" t="str" cm="1">
        <f t="array" ref="R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0" s="383" t="str" cm="1">
        <f t="array" ref="S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0" s="383" t="str" cm="1">
        <f t="array" ref="T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50" s="383" t="str" cm="1">
        <f t="array" ref="U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0" s="383" t="str" cm="1">
        <f t="array" ref="V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0" s="383" t="str" cm="1">
        <f t="array" ref="W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0" s="383" t="str" cm="1">
        <f t="array" ref="X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50" s="383" t="str" cm="1">
        <f t="array" ref="Y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50" s="383" t="str" cm="1">
        <f t="array" ref="Z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50" s="383" t="str" cm="1">
        <f t="array" ref="AA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50" s="383" t="str" cm="1">
        <f t="array" ref="AB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50" s="383" t="str" cm="1">
        <f t="array" ref="AC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50" s="383" t="str" cm="1">
        <f t="array" ref="AD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50" s="383" t="str" cm="1">
        <f t="array" ref="AE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0" s="383" t="str" cm="1">
        <f t="array" ref="AF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0" s="383" t="str" cm="1">
        <f t="array" ref="AG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0" s="383" t="str" cm="1">
        <f t="array" ref="AH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50" s="383" t="str" cm="1">
        <f t="array" ref="AI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0" s="383" t="str" cm="1">
        <f t="array" ref="AJ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0" s="383" t="str" cm="1">
        <f t="array" ref="AK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0" s="383" t="str" cm="1">
        <f t="array" ref="AL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0" s="383" t="str" cm="1">
        <f t="array" ref="AM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0" s="406" t="str" cm="1">
        <f t="array" ref="AN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0" s="407" t="str" cm="1">
        <f t="array" ref="AO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0" s="407" t="str" cm="1">
        <f t="array" ref="AP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0" s="407" t="str" cm="1">
        <f t="array" ref="AQ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0" s="407" t="str" cm="1">
        <f t="array" ref="AR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50" s="407" t="str" cm="1">
        <f t="array" ref="AS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0" s="407" t="str" cm="1">
        <f t="array" ref="AT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0" s="407" t="str" cm="1">
        <f t="array" ref="AU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0" s="235"/>
      <c r="AW50" s="256">
        <f t="shared" si="48"/>
        <v>21</v>
      </c>
      <c r="AX50" s="256">
        <f t="shared" si="48"/>
        <v>0</v>
      </c>
      <c r="AY50" s="256">
        <f t="shared" si="47"/>
        <v>0</v>
      </c>
      <c r="AZ50" s="256">
        <f t="shared" si="47"/>
        <v>0</v>
      </c>
      <c r="BA50" s="256">
        <f t="shared" si="47"/>
        <v>0</v>
      </c>
      <c r="BB50" s="256">
        <f t="shared" si="47"/>
        <v>0</v>
      </c>
      <c r="BC50" s="256">
        <f t="shared" si="47"/>
        <v>7</v>
      </c>
      <c r="BD50" s="256">
        <f t="shared" si="47"/>
        <v>0</v>
      </c>
      <c r="BE50" s="256">
        <f t="shared" si="47"/>
        <v>0</v>
      </c>
      <c r="BF50" s="256">
        <f t="shared" si="47"/>
        <v>0</v>
      </c>
      <c r="BG50" s="256">
        <f t="shared" si="47"/>
        <v>0</v>
      </c>
      <c r="BH50" s="256">
        <f t="shared" si="43"/>
        <v>28</v>
      </c>
      <c r="BI50" s="256">
        <f t="shared" si="50"/>
        <v>0</v>
      </c>
      <c r="BJ50" s="256">
        <f t="shared" si="50"/>
        <v>0</v>
      </c>
      <c r="BK50" s="256">
        <f t="shared" si="50"/>
        <v>0</v>
      </c>
      <c r="BL50" s="256">
        <f t="shared" si="49"/>
        <v>0</v>
      </c>
      <c r="BM50" s="256">
        <f t="shared" si="49"/>
        <v>0</v>
      </c>
      <c r="BN50" s="256">
        <f t="shared" si="49"/>
        <v>0</v>
      </c>
      <c r="BO50" s="256">
        <f t="shared" si="49"/>
        <v>0</v>
      </c>
      <c r="BP50" s="256">
        <f t="shared" si="49"/>
        <v>0</v>
      </c>
      <c r="BQ50" s="256">
        <f t="shared" si="49"/>
        <v>0</v>
      </c>
      <c r="BR50" s="256"/>
      <c r="BS50" s="256"/>
      <c r="BT50" s="257">
        <f t="shared" si="51"/>
        <v>0</v>
      </c>
      <c r="BU50" s="257">
        <f t="shared" si="52"/>
        <v>0</v>
      </c>
      <c r="BV50" s="257">
        <f t="shared" si="53"/>
        <v>0</v>
      </c>
      <c r="BX50" s="256">
        <f t="shared" si="58"/>
        <v>28</v>
      </c>
      <c r="BY50" s="258"/>
      <c r="BZ50" s="259">
        <f t="shared" si="54"/>
        <v>0</v>
      </c>
      <c r="CA50" s="260">
        <f t="shared" si="55"/>
        <v>0</v>
      </c>
      <c r="CB50" s="260"/>
      <c r="CO50" s="303">
        <f>_xlfn.XLOOKUP(B50,'TR05'!B:B,'TR05'!G:G,"Revisar",0)</f>
        <v>45627</v>
      </c>
      <c r="CP50" s="303">
        <f>_xlfn.XLOOKUP(B50,Reloj!A:A,Reloj!D:D,"Revisar",0)</f>
        <v>45640</v>
      </c>
      <c r="CQ50" s="247" t="str">
        <f>_xlfn.XLOOKUP(B50,'S10'!C:C,'S10'!B:B,"Revisar",0)</f>
        <v>Revisar</v>
      </c>
      <c r="CR50" s="247" t="str">
        <f t="shared" si="56"/>
        <v>ok</v>
      </c>
      <c r="CS50" s="247" t="str">
        <f t="shared" si="57"/>
        <v>Revisar</v>
      </c>
    </row>
    <row r="51" spans="1:97" s="247" customFormat="1" ht="12.75" customHeight="1">
      <c r="A51" s="261">
        <f t="shared" si="32"/>
        <v>43</v>
      </c>
      <c r="B51" s="262" t="s">
        <v>252</v>
      </c>
      <c r="C51" s="333" t="str">
        <f>_xlfn.XLOOKUP(B51,'S10'!$B$2:$B$450,'S10'!$A$2:$A$450,"Ingresar",0)</f>
        <v>22018803</v>
      </c>
      <c r="D51" s="263" t="s">
        <v>169</v>
      </c>
      <c r="E51" s="265" t="s">
        <v>254</v>
      </c>
      <c r="F51" s="335" t="str">
        <f>_xlfn.XLOOKUP(B51,'S10'!$B$2:$B$800,'S10'!$F$2:$F$800,"Ingresar",0)</f>
        <v>Asistente de Producción</v>
      </c>
      <c r="G51" s="264">
        <v>45627</v>
      </c>
      <c r="H51" s="264"/>
      <c r="I51" s="383" t="str" cm="1">
        <f t="array" ref="I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1" s="383" t="str" cm="1">
        <f t="array" ref="J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1" s="383" t="str" cm="1">
        <f t="array" ref="K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1" s="383" t="str" cm="1">
        <f t="array" ref="L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1" s="383" t="str" cm="1">
        <f t="array" ref="M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51" s="383" t="str" cm="1">
        <f t="array" ref="N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1" s="383" t="str" cm="1">
        <f t="array" ref="O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1" s="383" t="str" cm="1">
        <f t="array" ref="P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1" s="383" t="str" cm="1">
        <f t="array" ref="Q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51" s="383" t="str" cm="1">
        <f t="array" ref="R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1" s="383" t="str" cm="1">
        <f t="array" ref="S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1" s="383" t="str" cm="1">
        <f t="array" ref="T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51" s="383" t="str" cm="1">
        <f t="array" ref="U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1" s="383" t="str" cm="1">
        <f t="array" ref="V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1" s="383" t="str" cm="1">
        <f t="array" ref="W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1" s="383" t="str" cm="1">
        <f t="array" ref="X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1" s="383" t="str" cm="1">
        <f t="array" ref="Y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1" s="383" t="str" cm="1">
        <f t="array" ref="Z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1" s="383" t="str" cm="1">
        <f t="array" ref="AA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51" s="383" t="str" cm="1">
        <f t="array" ref="AB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1" s="383" t="str" cm="1">
        <f t="array" ref="AC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1" s="383" t="str" cm="1">
        <f t="array" ref="AD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1" s="383" t="str" cm="1">
        <f t="array" ref="AE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1" s="383" t="str" cm="1">
        <f t="array" ref="AF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1" s="383" t="str" cm="1">
        <f t="array" ref="AG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1" s="383" t="str" cm="1">
        <f t="array" ref="AH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51" s="383" t="str" cm="1">
        <f t="array" ref="AI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1" s="383" t="str" cm="1">
        <f t="array" ref="AJ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1" s="383" t="str" cm="1">
        <f t="array" ref="AK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1" s="383" t="str" cm="1">
        <f t="array" ref="AL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1" s="383" t="str" cm="1">
        <f t="array" ref="AM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1" s="406" t="str" cm="1">
        <f t="array" ref="AN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O51" s="407" t="str" cm="1">
        <f t="array" ref="AO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1" s="407" t="str" cm="1">
        <f t="array" ref="AP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1" s="407" t="str" cm="1">
        <f t="array" ref="AQ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1" s="407" t="str" cm="1">
        <f t="array" ref="AR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51" s="407" t="str" cm="1">
        <f t="array" ref="AS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1" s="407" t="str" cm="1">
        <f t="array" ref="AT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1" s="407" t="str" cm="1">
        <f t="array" ref="AU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1" s="235"/>
      <c r="AW51" s="256">
        <f t="shared" si="48"/>
        <v>24</v>
      </c>
      <c r="AX51" s="256">
        <f t="shared" si="48"/>
        <v>3</v>
      </c>
      <c r="AY51" s="256">
        <f t="shared" si="47"/>
        <v>1</v>
      </c>
      <c r="AZ51" s="256">
        <f t="shared" si="47"/>
        <v>0</v>
      </c>
      <c r="BA51" s="256">
        <f t="shared" si="47"/>
        <v>0</v>
      </c>
      <c r="BB51" s="256">
        <f t="shared" si="47"/>
        <v>0</v>
      </c>
      <c r="BC51" s="256">
        <f t="shared" si="47"/>
        <v>0</v>
      </c>
      <c r="BD51" s="256">
        <f t="shared" si="47"/>
        <v>0</v>
      </c>
      <c r="BE51" s="256">
        <f t="shared" si="47"/>
        <v>0</v>
      </c>
      <c r="BF51" s="256">
        <f t="shared" si="47"/>
        <v>0</v>
      </c>
      <c r="BG51" s="256">
        <f t="shared" si="47"/>
        <v>0</v>
      </c>
      <c r="BH51" s="256">
        <f t="shared" si="43"/>
        <v>28</v>
      </c>
      <c r="BI51" s="256">
        <f t="shared" si="50"/>
        <v>0</v>
      </c>
      <c r="BJ51" s="256">
        <f t="shared" si="50"/>
        <v>0</v>
      </c>
      <c r="BK51" s="256">
        <f t="shared" si="50"/>
        <v>0</v>
      </c>
      <c r="BL51" s="256">
        <f t="shared" si="49"/>
        <v>0</v>
      </c>
      <c r="BM51" s="256">
        <f t="shared" si="49"/>
        <v>0</v>
      </c>
      <c r="BN51" s="256">
        <f t="shared" si="49"/>
        <v>0</v>
      </c>
      <c r="BO51" s="256">
        <f t="shared" si="49"/>
        <v>0</v>
      </c>
      <c r="BP51" s="256">
        <f t="shared" si="49"/>
        <v>0</v>
      </c>
      <c r="BQ51" s="256">
        <f t="shared" si="49"/>
        <v>0</v>
      </c>
      <c r="BR51" s="256"/>
      <c r="BS51" s="256"/>
      <c r="BT51" s="257">
        <f t="shared" si="51"/>
        <v>0</v>
      </c>
      <c r="BU51" s="257">
        <f t="shared" si="52"/>
        <v>0</v>
      </c>
      <c r="BV51" s="257">
        <f t="shared" si="53"/>
        <v>0</v>
      </c>
      <c r="BX51" s="256">
        <f t="shared" si="58"/>
        <v>28</v>
      </c>
      <c r="BY51" s="258"/>
      <c r="BZ51" s="259">
        <f t="shared" si="54"/>
        <v>0</v>
      </c>
      <c r="CA51" s="260">
        <f t="shared" si="55"/>
        <v>0</v>
      </c>
      <c r="CB51" s="260"/>
      <c r="CO51" s="303">
        <f>_xlfn.XLOOKUP(B51,'TR05'!B:B,'TR05'!G:G,"Revisar",0)</f>
        <v>45627</v>
      </c>
      <c r="CP51" s="303">
        <f>_xlfn.XLOOKUP(B51,Reloj!A:A,Reloj!D:D,"Revisar",0)</f>
        <v>45627</v>
      </c>
      <c r="CQ51" s="247" t="str">
        <f>_xlfn.XLOOKUP(B51,'S10'!C:C,'S10'!B:B,"Revisar",0)</f>
        <v>Revisar</v>
      </c>
      <c r="CR51" s="247" t="str">
        <f t="shared" si="56"/>
        <v>ok</v>
      </c>
      <c r="CS51" s="247" t="str">
        <f t="shared" si="57"/>
        <v>ok</v>
      </c>
    </row>
    <row r="52" spans="1:97" s="247" customFormat="1" ht="12.75" customHeight="1">
      <c r="A52" s="261">
        <f t="shared" si="32"/>
        <v>44</v>
      </c>
      <c r="B52" s="262" t="s">
        <v>256</v>
      </c>
      <c r="C52" s="333" t="str">
        <f>_xlfn.XLOOKUP(B52,'S10'!$B$2:$B$450,'S10'!$A$2:$A$450,"Ingresar",0)</f>
        <v>Ingresar</v>
      </c>
      <c r="D52" s="263" t="s">
        <v>164</v>
      </c>
      <c r="E52" s="265" t="s">
        <v>258</v>
      </c>
      <c r="F52" s="335" t="str">
        <f>_xlfn.XLOOKUP(B52,'S10'!$B$2:$B$800,'S10'!$F$2:$F$800,"Ingresar",0)</f>
        <v>Ingresar</v>
      </c>
      <c r="G52" s="264">
        <v>45627</v>
      </c>
      <c r="H52" s="264"/>
      <c r="I52" s="383" t="str" cm="1">
        <f t="array" ref="I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2" s="383" t="str" cm="1">
        <f t="array" ref="J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K52" s="383" t="str" cm="1">
        <f t="array" ref="K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2" s="383" t="str" cm="1">
        <f t="array" ref="L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2" s="383" t="str" cm="1">
        <f t="array" ref="M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N52" s="383" t="str" cm="1">
        <f t="array" ref="N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O52" s="383" t="str" cm="1">
        <f t="array" ref="O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2" s="383" t="str" cm="1">
        <f t="array" ref="P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2" s="383" t="str" cm="1">
        <f t="array" ref="Q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52" s="383" t="str" cm="1">
        <f t="array" ref="R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2" s="383" t="str" cm="1">
        <f t="array" ref="S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2" s="383" t="str" cm="1">
        <f t="array" ref="T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U52" s="383" t="str" cm="1">
        <f t="array" ref="U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2" s="383" t="str" cm="1">
        <f t="array" ref="V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2" s="383" t="str" cm="1">
        <f t="array" ref="W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2" s="383" t="str" cm="1">
        <f t="array" ref="X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2" s="383" t="str" cm="1">
        <f t="array" ref="Y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2" s="383" t="str" cm="1">
        <f t="array" ref="Z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2" s="383" t="str" cm="1">
        <f t="array" ref="AA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B52" s="383" t="str" cm="1">
        <f t="array" ref="AB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2" s="383" t="str" cm="1">
        <f t="array" ref="AC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2" s="383" t="str" cm="1">
        <f t="array" ref="AD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2" s="383" t="str" cm="1">
        <f t="array" ref="AE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2" s="383" t="str" cm="1">
        <f t="array" ref="AF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2" s="383" t="str" cm="1">
        <f t="array" ref="AG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2" s="383" t="str" cm="1">
        <f t="array" ref="AH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I52" s="383" t="str" cm="1">
        <f t="array" ref="AI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2" s="383" t="str" cm="1">
        <f t="array" ref="AJ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2" s="383" t="str" cm="1">
        <f t="array" ref="AK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2" s="383" t="str" cm="1">
        <f t="array" ref="AL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2" s="383" t="str" cm="1">
        <f t="array" ref="AM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52" s="406" t="str" cm="1">
        <f t="array" ref="AN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52" s="407" t="str" cm="1">
        <f t="array" ref="AO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52" s="407" t="str" cm="1">
        <f t="array" ref="AP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52" s="407" t="str" cm="1">
        <f t="array" ref="AQ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52" s="407" t="str" cm="1">
        <f t="array" ref="AR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52" s="407" t="str" cm="1">
        <f t="array" ref="AS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52" s="407" t="str" cm="1">
        <f t="array" ref="AT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52" s="407" t="str" cm="1">
        <f t="array" ref="AU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52" s="235"/>
      <c r="AW52" s="256">
        <f t="shared" si="48"/>
        <v>16</v>
      </c>
      <c r="AX52" s="256">
        <f t="shared" si="48"/>
        <v>0</v>
      </c>
      <c r="AY52" s="256">
        <f t="shared" si="47"/>
        <v>0</v>
      </c>
      <c r="AZ52" s="256">
        <f t="shared" si="47"/>
        <v>0</v>
      </c>
      <c r="BA52" s="256">
        <f t="shared" si="47"/>
        <v>0</v>
      </c>
      <c r="BB52" s="256">
        <f t="shared" si="47"/>
        <v>0</v>
      </c>
      <c r="BC52" s="256">
        <f t="shared" si="47"/>
        <v>9</v>
      </c>
      <c r="BD52" s="256">
        <f t="shared" si="47"/>
        <v>0</v>
      </c>
      <c r="BE52" s="256">
        <f t="shared" si="47"/>
        <v>0</v>
      </c>
      <c r="BF52" s="256">
        <f t="shared" si="47"/>
        <v>0</v>
      </c>
      <c r="BG52" s="256">
        <f t="shared" si="47"/>
        <v>0</v>
      </c>
      <c r="BH52" s="256">
        <f t="shared" si="43"/>
        <v>25</v>
      </c>
      <c r="BI52" s="256">
        <f t="shared" si="50"/>
        <v>0</v>
      </c>
      <c r="BJ52" s="256">
        <f t="shared" si="50"/>
        <v>0</v>
      </c>
      <c r="BK52" s="256">
        <f t="shared" si="50"/>
        <v>0</v>
      </c>
      <c r="BL52" s="256">
        <f t="shared" si="49"/>
        <v>0</v>
      </c>
      <c r="BM52" s="256">
        <f t="shared" si="49"/>
        <v>0</v>
      </c>
      <c r="BN52" s="256">
        <f t="shared" si="49"/>
        <v>0</v>
      </c>
      <c r="BO52" s="256">
        <f t="shared" si="49"/>
        <v>0</v>
      </c>
      <c r="BP52" s="256">
        <f t="shared" si="49"/>
        <v>0</v>
      </c>
      <c r="BQ52" s="256">
        <f t="shared" si="49"/>
        <v>0</v>
      </c>
      <c r="BR52" s="256"/>
      <c r="BS52" s="256"/>
      <c r="BT52" s="257">
        <f t="shared" si="51"/>
        <v>0</v>
      </c>
      <c r="BU52" s="257">
        <f t="shared" si="52"/>
        <v>0</v>
      </c>
      <c r="BV52" s="257">
        <f t="shared" si="53"/>
        <v>0</v>
      </c>
      <c r="BX52" s="256">
        <f t="shared" si="58"/>
        <v>25</v>
      </c>
      <c r="BY52" s="258"/>
      <c r="BZ52" s="259">
        <f t="shared" si="54"/>
        <v>0</v>
      </c>
      <c r="CA52" s="260">
        <f t="shared" si="55"/>
        <v>0</v>
      </c>
      <c r="CB52" s="260"/>
      <c r="CO52" s="303">
        <f>_xlfn.XLOOKUP(B52,'TR05'!B:B,'TR05'!G:G,"Revisar",0)</f>
        <v>45627</v>
      </c>
      <c r="CP52" s="303">
        <f>_xlfn.XLOOKUP(B52,Reloj!A:A,Reloj!D:D,"Revisar",0)</f>
        <v>45640</v>
      </c>
      <c r="CQ52" s="247" t="str">
        <f>_xlfn.XLOOKUP(B52,'S10'!C:C,'S10'!B:B,"Revisar",0)</f>
        <v>Revisar</v>
      </c>
      <c r="CR52" s="247" t="str">
        <f t="shared" si="56"/>
        <v>ok</v>
      </c>
      <c r="CS52" s="247" t="str">
        <f t="shared" si="57"/>
        <v>Revisar</v>
      </c>
    </row>
    <row r="53" spans="1:97" s="247" customFormat="1" ht="12.75" customHeight="1">
      <c r="A53" s="261">
        <f t="shared" si="32"/>
        <v>45</v>
      </c>
      <c r="B53" s="262" t="s">
        <v>334</v>
      </c>
      <c r="C53" s="333" t="str">
        <f>_xlfn.XLOOKUP(B53,'S10'!$B$2:$B$450,'S10'!$A$2:$A$450,"Ingresar",0)</f>
        <v>Ingresar</v>
      </c>
      <c r="D53" s="263" t="s">
        <v>1006</v>
      </c>
      <c r="E53" s="265" t="s">
        <v>336</v>
      </c>
      <c r="F53" s="335" t="str">
        <f>_xlfn.XLOOKUP(B53,'S10'!$B$2:$B$800,'S10'!$F$2:$F$800,"Ingresar",0)</f>
        <v>Ingresar</v>
      </c>
      <c r="G53" s="264">
        <v>45627</v>
      </c>
      <c r="H53" s="264"/>
      <c r="I53" s="383" t="str" cm="1">
        <f t="array" ref="I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53" s="383" t="str" cm="1">
        <f t="array" ref="J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53" s="383" t="str" cm="1">
        <f t="array" ref="K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53" s="383" t="str" cm="1">
        <f t="array" ref="L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53" s="383" t="str" cm="1">
        <f t="array" ref="M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53" s="383" t="str" cm="1">
        <f t="array" ref="N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O53" s="383" t="str" cm="1">
        <f t="array" ref="O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P53" s="383" t="str" cm="1">
        <f t="array" ref="P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Q53" s="383" t="str" cm="1">
        <f t="array" ref="Q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R53" s="383" t="str" cm="1">
        <f t="array" ref="R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S53" s="383" t="str" cm="1">
        <f t="array" ref="S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T53" s="383" t="str" cm="1">
        <f t="array" ref="T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53" s="383" t="str" cm="1">
        <f t="array" ref="U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V53" s="383" t="str" cm="1">
        <f t="array" ref="V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W53" s="383" t="str" cm="1">
        <f t="array" ref="W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X53" s="383" t="str" cm="1">
        <f t="array" ref="X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Y53" s="383" t="str" cm="1">
        <f t="array" ref="Y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Z53" s="383" t="str" cm="1">
        <f t="array" ref="Z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53" s="383" t="str" cm="1">
        <f t="array" ref="AA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53" s="383" t="str" cm="1">
        <f t="array" ref="AB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53" s="383" t="str" cm="1">
        <f t="array" ref="AC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53" s="383" t="str" cm="1">
        <f t="array" ref="AD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53" s="383" t="str" cm="1">
        <f t="array" ref="AE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53" s="383" t="str" cm="1">
        <f t="array" ref="AF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53" s="383" t="str" cm="1">
        <f t="array" ref="AG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53" s="383" t="str" cm="1">
        <f t="array" ref="AH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53" s="383" t="str" cm="1">
        <f t="array" ref="AI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J53" s="383" t="str" cm="1">
        <f t="array" ref="AJ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K53" s="383" t="str" cm="1">
        <f t="array" ref="AK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L53" s="383" t="str" cm="1">
        <f t="array" ref="AL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M53" s="383" t="str" cm="1">
        <f t="array" ref="AM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53" s="406" t="str" cm="1">
        <f t="array" ref="AN5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53" s="407" t="str" cm="1">
        <f t="array" ref="AO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3" s="407" t="str" cm="1">
        <f t="array" ref="AP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3" s="407" t="str" cm="1">
        <f t="array" ref="AQ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3" s="407" t="str" cm="1">
        <f t="array" ref="AR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53" s="407" t="str" cm="1">
        <f t="array" ref="AS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3" s="407" t="str" cm="1">
        <f t="array" ref="AT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3" s="407" t="str" cm="1">
        <f t="array" ref="AU5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3" s="235"/>
      <c r="AW53" s="256">
        <f t="shared" si="48"/>
        <v>7</v>
      </c>
      <c r="AX53" s="256">
        <f t="shared" si="48"/>
        <v>6</v>
      </c>
      <c r="AY53" s="256">
        <f t="shared" si="47"/>
        <v>0</v>
      </c>
      <c r="AZ53" s="256">
        <f t="shared" si="47"/>
        <v>0</v>
      </c>
      <c r="BA53" s="256">
        <f t="shared" si="47"/>
        <v>0</v>
      </c>
      <c r="BB53" s="256">
        <f t="shared" si="47"/>
        <v>0</v>
      </c>
      <c r="BC53" s="256">
        <f t="shared" si="47"/>
        <v>0</v>
      </c>
      <c r="BD53" s="256">
        <f t="shared" si="47"/>
        <v>0</v>
      </c>
      <c r="BE53" s="256">
        <f t="shared" si="47"/>
        <v>0</v>
      </c>
      <c r="BF53" s="256">
        <f t="shared" si="47"/>
        <v>0</v>
      </c>
      <c r="BG53" s="256">
        <f t="shared" si="47"/>
        <v>0</v>
      </c>
      <c r="BH53" s="256">
        <f t="shared" si="43"/>
        <v>13</v>
      </c>
      <c r="BI53" s="256">
        <f t="shared" si="50"/>
        <v>0</v>
      </c>
      <c r="BJ53" s="256">
        <f t="shared" si="50"/>
        <v>0</v>
      </c>
      <c r="BK53" s="256">
        <f t="shared" si="50"/>
        <v>0</v>
      </c>
      <c r="BL53" s="256">
        <f t="shared" si="49"/>
        <v>0</v>
      </c>
      <c r="BM53" s="256">
        <f t="shared" si="49"/>
        <v>0</v>
      </c>
      <c r="BN53" s="256">
        <f t="shared" si="49"/>
        <v>15</v>
      </c>
      <c r="BO53" s="256">
        <f t="shared" si="49"/>
        <v>0</v>
      </c>
      <c r="BP53" s="256">
        <f t="shared" si="49"/>
        <v>0</v>
      </c>
      <c r="BQ53" s="256">
        <f t="shared" si="49"/>
        <v>0</v>
      </c>
      <c r="BR53" s="256"/>
      <c r="BS53" s="256"/>
      <c r="BT53" s="257">
        <f t="shared" si="51"/>
        <v>0</v>
      </c>
      <c r="BU53" s="257">
        <f t="shared" si="52"/>
        <v>0</v>
      </c>
      <c r="BV53" s="257">
        <f t="shared" si="53"/>
        <v>0</v>
      </c>
      <c r="BX53" s="256">
        <f t="shared" si="58"/>
        <v>28</v>
      </c>
      <c r="BY53" s="258"/>
      <c r="BZ53" s="259">
        <f t="shared" si="54"/>
        <v>0</v>
      </c>
      <c r="CA53" s="260">
        <f t="shared" si="55"/>
        <v>0</v>
      </c>
      <c r="CB53" s="260"/>
      <c r="CO53" s="303">
        <f>_xlfn.XLOOKUP(B53,'TR05'!B:B,'TR05'!G:G,"Revisar",0)</f>
        <v>45627</v>
      </c>
      <c r="CP53" s="303">
        <f>_xlfn.XLOOKUP(B53,Reloj!A:A,Reloj!D:D,"Revisar",0)</f>
        <v>45627</v>
      </c>
      <c r="CQ53" s="247" t="str">
        <f>_xlfn.XLOOKUP(B53,'S10'!C:C,'S10'!B:B,"Revisar",0)</f>
        <v>Revisar</v>
      </c>
      <c r="CR53" s="247" t="str">
        <f t="shared" si="56"/>
        <v>ok</v>
      </c>
      <c r="CS53" s="247" t="str">
        <f t="shared" si="57"/>
        <v>ok</v>
      </c>
    </row>
    <row r="54" spans="1:97" s="247" customFormat="1" ht="12.75" customHeight="1">
      <c r="A54" s="261">
        <f t="shared" si="32"/>
        <v>46</v>
      </c>
      <c r="B54" s="262" t="s">
        <v>548</v>
      </c>
      <c r="C54" s="333" t="str">
        <f>_xlfn.XLOOKUP(B54,'S10'!$B$2:$B$450,'S10'!$A$2:$A$450,"Ingresar",0)</f>
        <v>22018805</v>
      </c>
      <c r="D54" s="263" t="s">
        <v>164</v>
      </c>
      <c r="E54" s="265" t="s">
        <v>550</v>
      </c>
      <c r="F54" s="335" t="str">
        <f>_xlfn.XLOOKUP(B54,'S10'!$B$2:$B$800,'S10'!$F$2:$F$800,"Ingresar",0)</f>
        <v>Arquitecto de Calidad</v>
      </c>
      <c r="G54" s="264">
        <v>45627</v>
      </c>
      <c r="H54" s="264"/>
      <c r="I54" s="383" t="str" cm="1">
        <f t="array" ref="I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4" s="383" t="str" cm="1">
        <f t="array" ref="J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4" s="383" t="str" cm="1">
        <f t="array" ref="K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4" s="383" t="str" cm="1">
        <f t="array" ref="L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4" s="383" t="str" cm="1">
        <f t="array" ref="M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54" s="383" t="str" cm="1">
        <f t="array" ref="N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4" s="383" t="str" cm="1">
        <f t="array" ref="O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4" s="383" t="str" cm="1">
        <f t="array" ref="P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54" s="383" t="str" cm="1">
        <f t="array" ref="Q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54" s="383" t="str" cm="1">
        <f t="array" ref="R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54" s="383" t="str" cm="1">
        <f t="array" ref="S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54" s="383" t="str" cm="1">
        <f t="array" ref="T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54" s="383" t="str" cm="1">
        <f t="array" ref="U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54" s="383" t="str" cm="1">
        <f t="array" ref="V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54" s="383" t="str" cm="1">
        <f t="array" ref="W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4" s="383" t="str" cm="1">
        <f t="array" ref="X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4" s="383" t="str" cm="1">
        <f t="array" ref="Y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4" s="383" t="str" cm="1">
        <f t="array" ref="Z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4" s="383" t="str" cm="1">
        <f t="array" ref="AA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54" s="383" t="str" cm="1">
        <f t="array" ref="AB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4" s="383" t="str" cm="1">
        <f t="array" ref="AC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4" s="383" t="str" cm="1">
        <f t="array" ref="AD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4" s="383" t="str" cm="1">
        <f t="array" ref="AE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4" s="383" t="str" cm="1">
        <f t="array" ref="AF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4" s="383" t="str" cm="1">
        <f t="array" ref="AG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4" s="383" t="str" cm="1">
        <f t="array" ref="AH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54" s="383" t="str" cm="1">
        <f t="array" ref="AI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4" s="383" t="str" cm="1">
        <f t="array" ref="AJ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4" s="383" t="str" cm="1">
        <f t="array" ref="AK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4" s="383" t="str" cm="1">
        <f t="array" ref="AL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4" s="383" t="str" cm="1">
        <f t="array" ref="AM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4" s="406" t="str" cm="1">
        <f t="array" ref="AN5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4" s="407" t="str" cm="1">
        <f t="array" ref="AO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4" s="407" t="str" cm="1">
        <f t="array" ref="AP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4" s="407" t="str" cm="1">
        <f t="array" ref="AQ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4" s="407" t="str" cm="1">
        <f t="array" ref="AR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54" s="407" t="str" cm="1">
        <f t="array" ref="AS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54" s="407" t="str" cm="1">
        <f t="array" ref="AT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54" s="407" t="str" cm="1">
        <f t="array" ref="AU5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54" s="235"/>
      <c r="AW54" s="256">
        <f t="shared" si="48"/>
        <v>21</v>
      </c>
      <c r="AX54" s="256">
        <f t="shared" si="48"/>
        <v>0</v>
      </c>
      <c r="AY54" s="256">
        <f t="shared" si="47"/>
        <v>0</v>
      </c>
      <c r="AZ54" s="256">
        <f t="shared" si="47"/>
        <v>0</v>
      </c>
      <c r="BA54" s="256">
        <f t="shared" si="47"/>
        <v>0</v>
      </c>
      <c r="BB54" s="256">
        <f t="shared" si="47"/>
        <v>0</v>
      </c>
      <c r="BC54" s="256">
        <f t="shared" si="47"/>
        <v>7</v>
      </c>
      <c r="BD54" s="256">
        <f t="shared" si="47"/>
        <v>0</v>
      </c>
      <c r="BE54" s="256">
        <f t="shared" si="47"/>
        <v>0</v>
      </c>
      <c r="BF54" s="256">
        <f t="shared" si="47"/>
        <v>0</v>
      </c>
      <c r="BG54" s="256">
        <f t="shared" si="47"/>
        <v>0</v>
      </c>
      <c r="BH54" s="256">
        <f t="shared" si="43"/>
        <v>28</v>
      </c>
      <c r="BI54" s="256">
        <f t="shared" si="50"/>
        <v>0</v>
      </c>
      <c r="BJ54" s="256">
        <f t="shared" si="50"/>
        <v>0</v>
      </c>
      <c r="BK54" s="256">
        <f t="shared" si="50"/>
        <v>0</v>
      </c>
      <c r="BL54" s="256">
        <f t="shared" si="49"/>
        <v>0</v>
      </c>
      <c r="BM54" s="256">
        <f t="shared" si="49"/>
        <v>0</v>
      </c>
      <c r="BN54" s="256">
        <f t="shared" si="49"/>
        <v>0</v>
      </c>
      <c r="BO54" s="256">
        <f t="shared" si="49"/>
        <v>0</v>
      </c>
      <c r="BP54" s="256">
        <f t="shared" si="49"/>
        <v>0</v>
      </c>
      <c r="BQ54" s="256">
        <f t="shared" si="49"/>
        <v>0</v>
      </c>
      <c r="BR54" s="256"/>
      <c r="BS54" s="256"/>
      <c r="BT54" s="257">
        <f t="shared" si="51"/>
        <v>0</v>
      </c>
      <c r="BU54" s="257">
        <f t="shared" si="52"/>
        <v>0</v>
      </c>
      <c r="BV54" s="257">
        <f t="shared" si="53"/>
        <v>0</v>
      </c>
      <c r="BX54" s="256">
        <f t="shared" si="58"/>
        <v>28</v>
      </c>
      <c r="BY54" s="258"/>
      <c r="BZ54" s="259">
        <f t="shared" si="54"/>
        <v>0</v>
      </c>
      <c r="CA54" s="260">
        <f t="shared" si="55"/>
        <v>0</v>
      </c>
      <c r="CB54" s="260"/>
      <c r="CO54" s="303">
        <f>_xlfn.XLOOKUP(B54,'TR05'!B:B,'TR05'!G:G,"Revisar",0)</f>
        <v>45627</v>
      </c>
      <c r="CP54" s="303">
        <f>_xlfn.XLOOKUP(B54,Reloj!A:A,Reloj!D:D,"Revisar",0)</f>
        <v>45627</v>
      </c>
      <c r="CQ54" s="247" t="str">
        <f>_xlfn.XLOOKUP(B54,'S10'!C:C,'S10'!B:B,"Revisar",0)</f>
        <v>Revisar</v>
      </c>
      <c r="CR54" s="247" t="str">
        <f t="shared" si="56"/>
        <v>ok</v>
      </c>
      <c r="CS54" s="247" t="str">
        <f t="shared" si="57"/>
        <v>ok</v>
      </c>
    </row>
    <row r="55" spans="1:97" s="247" customFormat="1" ht="12.75" customHeight="1">
      <c r="A55" s="261">
        <f t="shared" si="32"/>
        <v>47</v>
      </c>
      <c r="B55" s="262" t="s">
        <v>427</v>
      </c>
      <c r="C55" s="333" t="str">
        <f>_xlfn.XLOOKUP(B55,'S10'!$B$2:$B$450,'S10'!$A$2:$A$450,"Ingresar",0)</f>
        <v>22019136</v>
      </c>
      <c r="D55" s="263" t="s">
        <v>164</v>
      </c>
      <c r="E55" s="265" t="s">
        <v>429</v>
      </c>
      <c r="F55" s="335" t="str">
        <f>_xlfn.XLOOKUP(B55,'S10'!$B$2:$B$800,'S10'!$F$2:$F$800,"Ingresar",0)</f>
        <v>Ingeniero de Calidad</v>
      </c>
      <c r="G55" s="264">
        <v>45658</v>
      </c>
      <c r="H55" s="264"/>
      <c r="I55" s="383" t="str" cm="1">
        <f t="array" ref="I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5" s="383" t="str" cm="1">
        <f t="array" ref="J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5" s="383" t="str" cm="1">
        <f t="array" ref="K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5" s="383" t="str" cm="1">
        <f t="array" ref="L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5" s="383" t="str" cm="1">
        <f t="array" ref="M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55" s="383" t="str" cm="1">
        <f t="array" ref="N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5" s="383" t="str" cm="1">
        <f t="array" ref="O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5" s="383" t="str" cm="1">
        <f t="array" ref="P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5" s="383" t="str" cm="1">
        <f t="array" ref="Q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55" s="383" t="str" cm="1">
        <f t="array" ref="R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5" s="383" t="str" cm="1">
        <f t="array" ref="S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5" s="383" t="str" cm="1">
        <f t="array" ref="T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55" s="383" t="str" cm="1">
        <f t="array" ref="U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5" s="383" t="str" cm="1">
        <f t="array" ref="V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5" s="383" t="str" cm="1">
        <f t="array" ref="W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5" s="383" t="str" cm="1">
        <f t="array" ref="X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5" s="383" t="str" cm="1">
        <f t="array" ref="Y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5" s="383" t="str" cm="1">
        <f t="array" ref="Z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5" s="383" t="str" cm="1">
        <f t="array" ref="AA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55" s="383" t="str" cm="1">
        <f t="array" ref="AB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5" s="383" t="str" cm="1">
        <f t="array" ref="AC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5" s="383" t="str" cm="1">
        <f t="array" ref="AD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55" s="383" t="str" cm="1">
        <f t="array" ref="AE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55" s="383" t="str" cm="1">
        <f t="array" ref="AF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55" s="383" t="str" cm="1">
        <f t="array" ref="AG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55" s="383" t="str" cm="1">
        <f t="array" ref="AH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55" s="383" t="str" cm="1">
        <f t="array" ref="AI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55" s="383" t="str" cm="1">
        <f t="array" ref="AJ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55" s="383" t="str" cm="1">
        <f t="array" ref="AK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5" s="383" t="str" cm="1">
        <f t="array" ref="AL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5" s="383" t="str" cm="1">
        <f t="array" ref="AM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5" s="406" t="str" cm="1">
        <f t="array" ref="AN5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5" s="407" t="str" cm="1">
        <f t="array" ref="AO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5" s="407" t="str" cm="1">
        <f t="array" ref="AP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5" s="407" t="str" cm="1">
        <f t="array" ref="AQ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5" s="407" t="str" cm="1">
        <f t="array" ref="AR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55" s="407" t="str" cm="1">
        <f t="array" ref="AS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5" s="407" t="str" cm="1">
        <f t="array" ref="AT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5" s="407" t="str" cm="1">
        <f t="array" ref="AU5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5" s="235"/>
      <c r="AW55" s="256">
        <f t="shared" si="48"/>
        <v>21</v>
      </c>
      <c r="AX55" s="256">
        <f t="shared" si="48"/>
        <v>0</v>
      </c>
      <c r="AY55" s="256">
        <f t="shared" si="47"/>
        <v>0</v>
      </c>
      <c r="AZ55" s="256">
        <f t="shared" si="47"/>
        <v>0</v>
      </c>
      <c r="BA55" s="256">
        <f t="shared" si="47"/>
        <v>0</v>
      </c>
      <c r="BB55" s="256">
        <f t="shared" si="47"/>
        <v>0</v>
      </c>
      <c r="BC55" s="256">
        <f t="shared" si="47"/>
        <v>7</v>
      </c>
      <c r="BD55" s="256">
        <f t="shared" si="47"/>
        <v>0</v>
      </c>
      <c r="BE55" s="256">
        <f t="shared" si="47"/>
        <v>0</v>
      </c>
      <c r="BF55" s="256">
        <f t="shared" si="47"/>
        <v>0</v>
      </c>
      <c r="BG55" s="256">
        <f t="shared" si="47"/>
        <v>0</v>
      </c>
      <c r="BH55" s="256">
        <f t="shared" si="43"/>
        <v>28</v>
      </c>
      <c r="BI55" s="256">
        <f t="shared" si="50"/>
        <v>0</v>
      </c>
      <c r="BJ55" s="256">
        <f t="shared" si="50"/>
        <v>0</v>
      </c>
      <c r="BK55" s="256">
        <f t="shared" si="50"/>
        <v>0</v>
      </c>
      <c r="BL55" s="256">
        <f t="shared" si="49"/>
        <v>0</v>
      </c>
      <c r="BM55" s="256">
        <f t="shared" si="49"/>
        <v>0</v>
      </c>
      <c r="BN55" s="256">
        <f t="shared" si="49"/>
        <v>0</v>
      </c>
      <c r="BO55" s="256">
        <f t="shared" si="49"/>
        <v>0</v>
      </c>
      <c r="BP55" s="256">
        <f t="shared" si="49"/>
        <v>0</v>
      </c>
      <c r="BQ55" s="256">
        <f t="shared" si="49"/>
        <v>0</v>
      </c>
      <c r="BR55" s="256"/>
      <c r="BS55" s="256"/>
      <c r="BT55" s="257">
        <f t="shared" si="51"/>
        <v>0</v>
      </c>
      <c r="BU55" s="257">
        <f t="shared" si="52"/>
        <v>0</v>
      </c>
      <c r="BV55" s="257">
        <f t="shared" si="53"/>
        <v>0</v>
      </c>
      <c r="BX55" s="256">
        <f t="shared" si="58"/>
        <v>28</v>
      </c>
      <c r="BY55" s="258"/>
      <c r="BZ55" s="259">
        <f t="shared" si="54"/>
        <v>0</v>
      </c>
      <c r="CA55" s="260">
        <f t="shared" si="55"/>
        <v>0</v>
      </c>
      <c r="CB55" s="260"/>
      <c r="CO55" s="303">
        <f>_xlfn.XLOOKUP(B55,'TR05'!B:B,'TR05'!G:G,"Revisar",0)</f>
        <v>45658</v>
      </c>
      <c r="CP55" s="303">
        <f>_xlfn.XLOOKUP(B55,Reloj!A:A,Reloj!D:D,"Revisar",0)</f>
        <v>45656</v>
      </c>
      <c r="CQ55" s="247" t="str">
        <f>_xlfn.XLOOKUP(B55,'S10'!C:C,'S10'!B:B,"Revisar",0)</f>
        <v>Revisar</v>
      </c>
      <c r="CR55" s="247" t="str">
        <f t="shared" si="56"/>
        <v>ok</v>
      </c>
      <c r="CS55" s="247" t="str">
        <f t="shared" si="57"/>
        <v>Revisar</v>
      </c>
    </row>
    <row r="56" spans="1:97" s="247" customFormat="1" ht="12.75" customHeight="1">
      <c r="A56" s="261">
        <f t="shared" si="32"/>
        <v>48</v>
      </c>
      <c r="B56" s="262" t="s">
        <v>544</v>
      </c>
      <c r="C56" s="333" t="str">
        <f>_xlfn.XLOOKUP(B56,'S10'!$B$2:$B$450,'S10'!$A$2:$A$450,"Ingresar",0)</f>
        <v>22019138</v>
      </c>
      <c r="D56" s="263" t="s">
        <v>164</v>
      </c>
      <c r="E56" s="265" t="s">
        <v>546</v>
      </c>
      <c r="F56" s="335" t="str">
        <f>_xlfn.XLOOKUP(B56,'S10'!$B$2:$B$800,'S10'!$F$2:$F$800,"Ingresar",0)</f>
        <v>Ingeniero de Producción</v>
      </c>
      <c r="G56" s="264">
        <v>45658</v>
      </c>
      <c r="H56" s="264"/>
      <c r="I56" s="383" t="str" cm="1">
        <f t="array" ref="I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6" s="383" t="str" cm="1">
        <f t="array" ref="J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6" s="383" t="str" cm="1">
        <f t="array" ref="K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6" s="383" t="str" cm="1">
        <f t="array" ref="L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56" s="383" t="str" cm="1">
        <f t="array" ref="M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56" s="383" t="str" cm="1">
        <f t="array" ref="N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56" s="383" t="str" cm="1">
        <f t="array" ref="O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56" s="383" t="str" cm="1">
        <f t="array" ref="P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56" s="383" t="str" cm="1">
        <f t="array" ref="Q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56" s="383" t="str" cm="1">
        <f t="array" ref="R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56" s="383" t="str" cm="1">
        <f t="array" ref="S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56" s="383" t="str" cm="1">
        <f t="array" ref="T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U56" s="383" t="str" cm="1">
        <f t="array" ref="U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6" s="383" t="str" cm="1">
        <f t="array" ref="V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6" s="383" t="str" cm="1">
        <f t="array" ref="W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6" s="383" t="str" cm="1">
        <f t="array" ref="X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6" s="383" t="str" cm="1">
        <f t="array" ref="Y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6" s="383" t="str" cm="1">
        <f t="array" ref="Z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6" s="383" t="str" cm="1">
        <f t="array" ref="AA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56" s="383" t="str" cm="1">
        <f t="array" ref="AB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6" s="383" t="str" cm="1">
        <f t="array" ref="AC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6" s="383" t="str" cm="1">
        <f t="array" ref="AD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6" s="383" t="str" cm="1">
        <f t="array" ref="AE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6" s="383" t="str" cm="1">
        <f t="array" ref="AF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6" s="383" t="str" cm="1">
        <f t="array" ref="AG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6" s="383" t="str" cm="1">
        <f t="array" ref="AH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56" s="383" t="str" cm="1">
        <f t="array" ref="AI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6" s="383" t="str" cm="1">
        <f t="array" ref="AJ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6" s="383" t="str" cm="1">
        <f t="array" ref="AK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6" s="383" t="str" cm="1">
        <f t="array" ref="AL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6" s="383" t="str" cm="1">
        <f t="array" ref="AM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6" s="406" t="str" cm="1">
        <f t="array" ref="AN5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56" s="407" t="str" cm="1">
        <f t="array" ref="AO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56" s="407" t="str" cm="1">
        <f t="array" ref="AP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56" s="407" t="str" cm="1">
        <f t="array" ref="AQ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56" s="407" t="str" cm="1">
        <f t="array" ref="AR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56" s="407" t="str" cm="1">
        <f t="array" ref="AS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6" s="407" t="str" cm="1">
        <f t="array" ref="AT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6" s="407" t="str" cm="1">
        <f t="array" ref="AU5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6" s="235"/>
      <c r="AW56" s="256">
        <f t="shared" si="48"/>
        <v>22</v>
      </c>
      <c r="AX56" s="256">
        <f t="shared" si="48"/>
        <v>0</v>
      </c>
      <c r="AY56" s="256">
        <f t="shared" si="47"/>
        <v>0</v>
      </c>
      <c r="AZ56" s="256">
        <f t="shared" si="47"/>
        <v>0</v>
      </c>
      <c r="BA56" s="256">
        <f t="shared" si="47"/>
        <v>0</v>
      </c>
      <c r="BB56" s="256">
        <f t="shared" si="47"/>
        <v>0</v>
      </c>
      <c r="BC56" s="256">
        <f t="shared" si="47"/>
        <v>5</v>
      </c>
      <c r="BD56" s="256">
        <f t="shared" si="47"/>
        <v>0</v>
      </c>
      <c r="BE56" s="256">
        <f t="shared" si="47"/>
        <v>0</v>
      </c>
      <c r="BF56" s="256">
        <f t="shared" si="47"/>
        <v>0</v>
      </c>
      <c r="BG56" s="256">
        <f t="shared" si="47"/>
        <v>0</v>
      </c>
      <c r="BH56" s="256">
        <f t="shared" si="43"/>
        <v>27</v>
      </c>
      <c r="BI56" s="256">
        <f t="shared" si="50"/>
        <v>0</v>
      </c>
      <c r="BJ56" s="256">
        <f t="shared" si="50"/>
        <v>0</v>
      </c>
      <c r="BK56" s="256">
        <f t="shared" si="50"/>
        <v>0</v>
      </c>
      <c r="BL56" s="256">
        <f t="shared" si="49"/>
        <v>0</v>
      </c>
      <c r="BM56" s="256">
        <f t="shared" si="49"/>
        <v>0</v>
      </c>
      <c r="BN56" s="256">
        <f t="shared" si="49"/>
        <v>0</v>
      </c>
      <c r="BO56" s="256">
        <f t="shared" si="49"/>
        <v>0</v>
      </c>
      <c r="BP56" s="256">
        <f t="shared" si="49"/>
        <v>0</v>
      </c>
      <c r="BQ56" s="256">
        <f t="shared" si="49"/>
        <v>1</v>
      </c>
      <c r="BR56" s="256"/>
      <c r="BS56" s="256"/>
      <c r="BT56" s="257">
        <f t="shared" si="51"/>
        <v>0</v>
      </c>
      <c r="BU56" s="257">
        <f t="shared" si="52"/>
        <v>0</v>
      </c>
      <c r="BV56" s="257">
        <f t="shared" si="53"/>
        <v>0</v>
      </c>
      <c r="BX56" s="256">
        <f t="shared" si="58"/>
        <v>28</v>
      </c>
      <c r="BY56" s="258"/>
      <c r="BZ56" s="259">
        <f t="shared" si="54"/>
        <v>0</v>
      </c>
      <c r="CA56" s="260">
        <f t="shared" si="55"/>
        <v>0</v>
      </c>
      <c r="CB56" s="260"/>
      <c r="CO56" s="303">
        <f>_xlfn.XLOOKUP(B56,'TR05'!B:B,'TR05'!G:G,"Revisar",0)</f>
        <v>45658</v>
      </c>
      <c r="CP56" s="303">
        <f>_xlfn.XLOOKUP(B56,Reloj!A:A,Reloj!D:D,"Revisar",0)</f>
        <v>45659</v>
      </c>
      <c r="CQ56" s="247" t="str">
        <f>_xlfn.XLOOKUP(B56,'S10'!C:C,'S10'!B:B,"Revisar",0)</f>
        <v>Revisar</v>
      </c>
      <c r="CR56" s="247" t="str">
        <f t="shared" si="56"/>
        <v>ok</v>
      </c>
      <c r="CS56" s="247" t="str">
        <f t="shared" si="57"/>
        <v>Revisar</v>
      </c>
    </row>
    <row r="57" spans="1:97" s="247" customFormat="1" ht="12.75" customHeight="1">
      <c r="A57" s="261">
        <f t="shared" si="32"/>
        <v>49</v>
      </c>
      <c r="B57" s="262" t="s">
        <v>557</v>
      </c>
      <c r="C57" s="333" t="str">
        <f>_xlfn.XLOOKUP(B57,'S10'!$B$2:$B$450,'S10'!$A$2:$A$450,"Ingresar",0)</f>
        <v>22019140</v>
      </c>
      <c r="D57" s="263" t="s">
        <v>169</v>
      </c>
      <c r="E57" s="265" t="s">
        <v>559</v>
      </c>
      <c r="F57" s="335" t="str">
        <f>_xlfn.XLOOKUP(B57,'S10'!$B$2:$B$800,'S10'!$F$2:$F$800,"Ingresar",0)</f>
        <v>Auxiliar de Tesoreria</v>
      </c>
      <c r="G57" s="264">
        <v>45667</v>
      </c>
      <c r="H57" s="264"/>
      <c r="I57" s="383" t="str" cm="1">
        <f t="array" ref="I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7" s="383" t="str" cm="1">
        <f t="array" ref="J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7" s="383" t="str" cm="1">
        <f t="array" ref="K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7" s="383" t="str" cm="1">
        <f t="array" ref="L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7" s="383" t="str" cm="1">
        <f t="array" ref="M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57" s="383" t="str" cm="1">
        <f t="array" ref="N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7" s="383" t="str" cm="1">
        <f t="array" ref="O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7" s="383" t="str" cm="1">
        <f t="array" ref="P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7" s="383" t="str" cm="1">
        <f t="array" ref="Q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R57" s="383" t="str" cm="1">
        <f t="array" ref="R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7" s="383" t="str" cm="1">
        <f t="array" ref="S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7" s="383" t="str" cm="1">
        <f t="array" ref="T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57" s="383" t="str" cm="1">
        <f t="array" ref="U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7" s="383" t="str" cm="1">
        <f t="array" ref="V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7" s="383" t="str" cm="1">
        <f t="array" ref="W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7" s="383" t="str" cm="1">
        <f t="array" ref="X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7" s="383" t="str" cm="1">
        <f t="array" ref="Y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7" s="383" t="str" cm="1">
        <f t="array" ref="Z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7" s="383" t="str" cm="1">
        <f t="array" ref="AA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57" s="383" t="str" cm="1">
        <f t="array" ref="AB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7" s="383" t="str" cm="1">
        <f t="array" ref="AC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7" s="383" t="str" cm="1">
        <f t="array" ref="AD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7" s="383" t="str" cm="1">
        <f t="array" ref="AE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7" s="383" t="str" cm="1">
        <f t="array" ref="AF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7" s="383" t="str" cm="1">
        <f t="array" ref="AG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7" s="383" t="str" cm="1">
        <f t="array" ref="AH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57" s="383" t="str" cm="1">
        <f t="array" ref="AI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7" s="383" t="str" cm="1">
        <f t="array" ref="AJ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7" s="383" t="str" cm="1">
        <f t="array" ref="AK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7" s="383" t="str" cm="1">
        <f t="array" ref="AL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7" s="383" t="str" cm="1">
        <f t="array" ref="AM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7" s="406" t="str" cm="1">
        <f t="array" ref="AN5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7" s="407" t="str" cm="1">
        <f t="array" ref="AO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7" s="407" t="str" cm="1">
        <f t="array" ref="AP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7" s="407" t="str" cm="1">
        <f t="array" ref="AQ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57" s="407" t="str" cm="1">
        <f t="array" ref="AR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57" s="407" t="str" cm="1">
        <f t="array" ref="AS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57" s="407" t="str" cm="1">
        <f t="array" ref="AT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57" s="407" t="str" cm="1">
        <f t="array" ref="AU5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57" s="235"/>
      <c r="AW57" s="256">
        <f t="shared" si="48"/>
        <v>25</v>
      </c>
      <c r="AX57" s="256">
        <f t="shared" si="48"/>
        <v>3</v>
      </c>
      <c r="AY57" s="256">
        <f t="shared" si="47"/>
        <v>0</v>
      </c>
      <c r="AZ57" s="256">
        <f t="shared" si="47"/>
        <v>0</v>
      </c>
      <c r="BA57" s="256">
        <f t="shared" si="47"/>
        <v>0</v>
      </c>
      <c r="BB57" s="256">
        <f t="shared" si="47"/>
        <v>0</v>
      </c>
      <c r="BC57" s="256">
        <f t="shared" si="47"/>
        <v>0</v>
      </c>
      <c r="BD57" s="256">
        <f t="shared" si="47"/>
        <v>0</v>
      </c>
      <c r="BE57" s="256">
        <f t="shared" si="47"/>
        <v>0</v>
      </c>
      <c r="BF57" s="256">
        <f t="shared" si="47"/>
        <v>0</v>
      </c>
      <c r="BG57" s="256">
        <f t="shared" si="47"/>
        <v>0</v>
      </c>
      <c r="BH57" s="256">
        <f t="shared" si="43"/>
        <v>28</v>
      </c>
      <c r="BI57" s="256">
        <f t="shared" si="50"/>
        <v>0</v>
      </c>
      <c r="BJ57" s="256">
        <f t="shared" si="50"/>
        <v>0</v>
      </c>
      <c r="BK57" s="256">
        <f t="shared" si="50"/>
        <v>0</v>
      </c>
      <c r="BL57" s="256">
        <f t="shared" si="49"/>
        <v>0</v>
      </c>
      <c r="BM57" s="256">
        <f t="shared" si="49"/>
        <v>0</v>
      </c>
      <c r="BN57" s="256">
        <f t="shared" si="49"/>
        <v>0</v>
      </c>
      <c r="BO57" s="256">
        <f t="shared" si="49"/>
        <v>0</v>
      </c>
      <c r="BP57" s="256">
        <f t="shared" si="49"/>
        <v>0</v>
      </c>
      <c r="BQ57" s="256">
        <f t="shared" si="49"/>
        <v>0</v>
      </c>
      <c r="BR57" s="256"/>
      <c r="BS57" s="256"/>
      <c r="BT57" s="257">
        <f t="shared" si="51"/>
        <v>0</v>
      </c>
      <c r="BU57" s="257">
        <f t="shared" si="52"/>
        <v>0</v>
      </c>
      <c r="BV57" s="257">
        <f t="shared" si="53"/>
        <v>0</v>
      </c>
      <c r="BX57" s="256">
        <f t="shared" si="58"/>
        <v>28</v>
      </c>
      <c r="BY57" s="258"/>
      <c r="BZ57" s="259">
        <f t="shared" si="54"/>
        <v>0</v>
      </c>
      <c r="CA57" s="260">
        <f t="shared" si="55"/>
        <v>0</v>
      </c>
      <c r="CB57" s="260"/>
      <c r="CO57" s="303">
        <f>_xlfn.XLOOKUP(B57,'TR05'!B:B,'TR05'!G:G,"Revisar",0)</f>
        <v>45667</v>
      </c>
      <c r="CP57" s="303">
        <f>_xlfn.XLOOKUP(B57,Reloj!A:A,Reloj!D:D,"Revisar",0)</f>
        <v>45667</v>
      </c>
      <c r="CQ57" s="247" t="str">
        <f>_xlfn.XLOOKUP(B57,'S10'!C:C,'S10'!B:B,"Revisar",0)</f>
        <v>Revisar</v>
      </c>
      <c r="CR57" s="247" t="str">
        <f t="shared" si="56"/>
        <v>ok</v>
      </c>
      <c r="CS57" s="247" t="str">
        <f t="shared" si="57"/>
        <v>ok</v>
      </c>
    </row>
    <row r="58" spans="1:97" s="247" customFormat="1" ht="12.75" customHeight="1">
      <c r="A58" s="261">
        <f t="shared" si="32"/>
        <v>50</v>
      </c>
      <c r="B58" s="262" t="s">
        <v>248</v>
      </c>
      <c r="C58" s="333" t="str">
        <f>_xlfn.XLOOKUP(B58,'S10'!$B$2:$B$450,'S10'!$A$2:$A$450,"Ingresar",0)</f>
        <v>22019130</v>
      </c>
      <c r="D58" s="263" t="s">
        <v>164</v>
      </c>
      <c r="E58" s="265" t="s">
        <v>250</v>
      </c>
      <c r="F58" s="335" t="str">
        <f>_xlfn.XLOOKUP(B58,'S10'!$B$2:$B$800,'S10'!$F$2:$F$800,"Ingresar",0)</f>
        <v>Coordinador BIM</v>
      </c>
      <c r="G58" s="264">
        <v>45677</v>
      </c>
      <c r="H58" s="264">
        <v>46081</v>
      </c>
      <c r="I58" s="383" t="str" cm="1">
        <f t="array" ref="I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58" s="383" t="str" cm="1">
        <f t="array" ref="J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8" s="383" t="str" cm="1">
        <f t="array" ref="K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8" s="383" t="str" cm="1">
        <f t="array" ref="L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8" s="383" t="str" cm="1">
        <f t="array" ref="M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58" s="383" t="str" cm="1">
        <f t="array" ref="N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8" s="383" t="str" cm="1">
        <f t="array" ref="O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58" s="383" t="str" cm="1">
        <f t="array" ref="P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58" s="383" t="str" cm="1">
        <f t="array" ref="Q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58" s="383" t="str" cm="1">
        <f t="array" ref="R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58" s="383" t="str" cm="1">
        <f t="array" ref="S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58" s="383" t="str" cm="1">
        <f t="array" ref="T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58" s="383" t="str" cm="1">
        <f t="array" ref="U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58" s="383" t="str" cm="1">
        <f t="array" ref="V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8" s="383" t="str" cm="1">
        <f t="array" ref="W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58" s="383" t="str" cm="1">
        <f t="array" ref="X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58" s="383" t="str" cm="1">
        <f t="array" ref="Y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58" s="383" t="str" cm="1">
        <f t="array" ref="Z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58" s="383" t="str" cm="1">
        <f t="array" ref="AA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58" s="383" t="str" cm="1">
        <f t="array" ref="AB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58" s="383" t="str" cm="1">
        <f t="array" ref="AC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58" s="383" t="str" cm="1">
        <f t="array" ref="AD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8" s="383" t="str" cm="1">
        <f t="array" ref="AE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8" s="383" t="str" cm="1">
        <f t="array" ref="AF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8" s="383" t="str" cm="1">
        <f t="array" ref="AG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8" s="383" t="str" cm="1">
        <f t="array" ref="AH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I58" s="383" t="str" cm="1">
        <f t="array" ref="AI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8" s="383" t="str" cm="1">
        <f t="array" ref="AJ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8" s="383" t="str" cm="1">
        <f t="array" ref="AK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8" s="383" t="str" cm="1">
        <f t="array" ref="AL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8" s="383" t="str" cm="1">
        <f t="array" ref="AM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8" s="406" t="str" cm="1">
        <f t="array" ref="AN5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8" s="407" t="str" cm="1">
        <f t="array" ref="AO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CHE</v>
      </c>
      <c r="AP58" s="407" t="str" cm="1">
        <f t="array" ref="AP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8" s="407" t="str" cm="1">
        <f t="array" ref="AQ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58" s="407" t="str" cm="1">
        <f t="array" ref="AR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58" s="407" t="str" cm="1">
        <f t="array" ref="AS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58" s="407" t="str" cm="1">
        <f t="array" ref="AT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58" s="407" t="str" cm="1">
        <f t="array" ref="AU5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58" s="235"/>
      <c r="AW58" s="256">
        <f t="shared" si="48"/>
        <v>14</v>
      </c>
      <c r="AX58" s="256">
        <f t="shared" si="48"/>
        <v>0</v>
      </c>
      <c r="AY58" s="256">
        <f t="shared" si="47"/>
        <v>2</v>
      </c>
      <c r="AZ58" s="256">
        <f t="shared" si="47"/>
        <v>0</v>
      </c>
      <c r="BA58" s="256">
        <f t="shared" si="47"/>
        <v>0</v>
      </c>
      <c r="BB58" s="256">
        <f t="shared" si="47"/>
        <v>0</v>
      </c>
      <c r="BC58" s="256">
        <f t="shared" si="47"/>
        <v>12</v>
      </c>
      <c r="BD58" s="256">
        <f t="shared" si="47"/>
        <v>0</v>
      </c>
      <c r="BE58" s="256">
        <f t="shared" si="47"/>
        <v>0</v>
      </c>
      <c r="BF58" s="256">
        <f t="shared" si="47"/>
        <v>0</v>
      </c>
      <c r="BG58" s="256">
        <f t="shared" si="47"/>
        <v>0</v>
      </c>
      <c r="BH58" s="256">
        <f t="shared" si="43"/>
        <v>28</v>
      </c>
      <c r="BI58" s="256">
        <f t="shared" si="50"/>
        <v>0</v>
      </c>
      <c r="BJ58" s="256">
        <f t="shared" si="50"/>
        <v>0</v>
      </c>
      <c r="BK58" s="256">
        <f t="shared" si="50"/>
        <v>0</v>
      </c>
      <c r="BL58" s="256">
        <f t="shared" si="49"/>
        <v>0</v>
      </c>
      <c r="BM58" s="256">
        <f t="shared" si="49"/>
        <v>0</v>
      </c>
      <c r="BN58" s="256">
        <f t="shared" si="49"/>
        <v>0</v>
      </c>
      <c r="BO58" s="256">
        <f t="shared" si="49"/>
        <v>0</v>
      </c>
      <c r="BP58" s="256">
        <f t="shared" si="49"/>
        <v>0</v>
      </c>
      <c r="BQ58" s="256">
        <f t="shared" si="49"/>
        <v>0</v>
      </c>
      <c r="BR58" s="256"/>
      <c r="BS58" s="256"/>
      <c r="BT58" s="257">
        <f t="shared" si="51"/>
        <v>0</v>
      </c>
      <c r="BU58" s="257">
        <f t="shared" si="52"/>
        <v>0</v>
      </c>
      <c r="BV58" s="257">
        <f t="shared" si="53"/>
        <v>0</v>
      </c>
      <c r="BX58" s="256">
        <f t="shared" si="58"/>
        <v>28</v>
      </c>
      <c r="BY58" s="258"/>
      <c r="BZ58" s="259">
        <f t="shared" si="54"/>
        <v>0</v>
      </c>
      <c r="CA58" s="260">
        <f t="shared" si="55"/>
        <v>0</v>
      </c>
      <c r="CB58" s="260"/>
      <c r="CO58" s="303">
        <f>_xlfn.XLOOKUP(B58,'TR05'!B:B,'TR05'!G:G,"Revisar",0)</f>
        <v>45677</v>
      </c>
      <c r="CP58" s="303">
        <f>_xlfn.XLOOKUP(B58,Reloj!A:A,Reloj!D:D,"Revisar",0)</f>
        <v>45679</v>
      </c>
      <c r="CQ58" s="247" t="str">
        <f>_xlfn.XLOOKUP(B58,'S10'!C:C,'S10'!B:B,"Revisar",0)</f>
        <v>Revisar</v>
      </c>
      <c r="CR58" s="247" t="str">
        <f t="shared" si="56"/>
        <v>ok</v>
      </c>
      <c r="CS58" s="247" t="str">
        <f t="shared" si="57"/>
        <v>Revisar</v>
      </c>
    </row>
    <row r="59" spans="1:97" s="247" customFormat="1" ht="12.75" customHeight="1">
      <c r="A59" s="261">
        <f t="shared" si="32"/>
        <v>51</v>
      </c>
      <c r="B59" s="262" t="s">
        <v>302</v>
      </c>
      <c r="C59" s="333" t="str">
        <f>_xlfn.XLOOKUP(B59,'S10'!$B$2:$B$450,'S10'!$A$2:$A$450,"Ingresar",0)</f>
        <v>22019131</v>
      </c>
      <c r="D59" s="263" t="s">
        <v>164</v>
      </c>
      <c r="E59" s="265" t="s">
        <v>304</v>
      </c>
      <c r="F59" s="335" t="str">
        <f>_xlfn.XLOOKUP(B59,'S10'!$B$2:$B$800,'S10'!$F$2:$F$800,"Ingresar",0)</f>
        <v>Coordinador BIM</v>
      </c>
      <c r="G59" s="264">
        <v>45677</v>
      </c>
      <c r="H59" s="264"/>
      <c r="I59" s="383" t="str" cm="1">
        <f t="array" ref="I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59" s="383" t="str" cm="1">
        <f t="array" ref="J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59" s="383" t="str" cm="1">
        <f t="array" ref="K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59" s="383" t="str" cm="1">
        <f t="array" ref="L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59" s="383" t="str" cm="1">
        <f t="array" ref="M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59" s="383" t="str" cm="1">
        <f t="array" ref="N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59" s="383" t="str" cm="1">
        <f t="array" ref="O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59" s="383" t="str" cm="1">
        <f t="array" ref="P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59" s="383" t="str" cm="1">
        <f t="array" ref="Q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59" s="383" t="str" cm="1">
        <f t="array" ref="R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59" s="383" t="str" cm="1">
        <f t="array" ref="S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59" s="383" t="str" cm="1">
        <f t="array" ref="T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59" s="383" t="str" cm="1">
        <f t="array" ref="U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59" s="383" t="str" cm="1">
        <f t="array" ref="V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59" s="383" t="str" cm="1">
        <f t="array" ref="W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59" s="383" t="str" cm="1">
        <f t="array" ref="X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59" s="383" t="str" cm="1">
        <f t="array" ref="Y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59" s="383" t="str" cm="1">
        <f t="array" ref="Z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59" s="383" t="str" cm="1">
        <f t="array" ref="AA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59" s="383" t="str" cm="1">
        <f t="array" ref="AB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59" s="383" t="str" cm="1">
        <f t="array" ref="AC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59" s="383" t="str" cm="1">
        <f t="array" ref="AD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59" s="383" t="str" cm="1">
        <f t="array" ref="AE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59" s="383" t="str" cm="1">
        <f t="array" ref="AF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59" s="383" t="str" cm="1">
        <f t="array" ref="AG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59" s="383" t="str" cm="1">
        <f t="array" ref="AH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59" s="383" t="str" cm="1">
        <f t="array" ref="AI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59" s="383" t="str" cm="1">
        <f t="array" ref="AJ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59" s="383" t="str" cm="1">
        <f t="array" ref="AK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59" s="383" t="str" cm="1">
        <f t="array" ref="AL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59" s="383" t="str" cm="1">
        <f t="array" ref="AM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59" s="406" t="str" cm="1">
        <f t="array" ref="AN5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59" s="407" t="str" cm="1">
        <f t="array" ref="AO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59" s="407" t="str" cm="1">
        <f t="array" ref="AP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59" s="407" t="str" cm="1">
        <f t="array" ref="AQ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59" s="407" t="str" cm="1">
        <f t="array" ref="AR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59" s="407" t="str" cm="1">
        <f t="array" ref="AS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59" s="407" t="str" cm="1">
        <f t="array" ref="AT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59" s="407" t="str" cm="1">
        <f t="array" ref="AU5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59" s="235"/>
      <c r="AW59" s="256">
        <f t="shared" si="48"/>
        <v>21</v>
      </c>
      <c r="AX59" s="256">
        <f t="shared" si="48"/>
        <v>0</v>
      </c>
      <c r="AY59" s="256">
        <f t="shared" si="47"/>
        <v>0</v>
      </c>
      <c r="AZ59" s="256">
        <f t="shared" si="47"/>
        <v>0</v>
      </c>
      <c r="BA59" s="256">
        <f t="shared" si="47"/>
        <v>0</v>
      </c>
      <c r="BB59" s="256">
        <f t="shared" si="47"/>
        <v>0</v>
      </c>
      <c r="BC59" s="256">
        <f t="shared" si="47"/>
        <v>7</v>
      </c>
      <c r="BD59" s="256">
        <f t="shared" si="47"/>
        <v>0</v>
      </c>
      <c r="BE59" s="256">
        <f t="shared" si="47"/>
        <v>0</v>
      </c>
      <c r="BF59" s="256">
        <f t="shared" si="47"/>
        <v>0</v>
      </c>
      <c r="BG59" s="256">
        <f t="shared" si="47"/>
        <v>0</v>
      </c>
      <c r="BH59" s="256">
        <f t="shared" si="43"/>
        <v>28</v>
      </c>
      <c r="BI59" s="256">
        <f t="shared" si="50"/>
        <v>0</v>
      </c>
      <c r="BJ59" s="256">
        <f t="shared" si="50"/>
        <v>0</v>
      </c>
      <c r="BK59" s="256">
        <f t="shared" si="50"/>
        <v>0</v>
      </c>
      <c r="BL59" s="256">
        <f t="shared" si="49"/>
        <v>0</v>
      </c>
      <c r="BM59" s="256">
        <f t="shared" si="49"/>
        <v>0</v>
      </c>
      <c r="BN59" s="256">
        <f t="shared" si="49"/>
        <v>0</v>
      </c>
      <c r="BO59" s="256">
        <f t="shared" si="49"/>
        <v>0</v>
      </c>
      <c r="BP59" s="256">
        <f t="shared" si="49"/>
        <v>0</v>
      </c>
      <c r="BQ59" s="256">
        <f t="shared" si="49"/>
        <v>0</v>
      </c>
      <c r="BR59" s="256"/>
      <c r="BS59" s="256"/>
      <c r="BT59" s="257">
        <f t="shared" si="51"/>
        <v>0</v>
      </c>
      <c r="BU59" s="257">
        <f t="shared" si="52"/>
        <v>0</v>
      </c>
      <c r="BV59" s="257">
        <f t="shared" si="53"/>
        <v>0</v>
      </c>
      <c r="BX59" s="256">
        <f t="shared" si="58"/>
        <v>28</v>
      </c>
      <c r="BY59" s="258"/>
      <c r="BZ59" s="259">
        <f t="shared" si="54"/>
        <v>0</v>
      </c>
      <c r="CA59" s="260">
        <f t="shared" si="55"/>
        <v>0</v>
      </c>
      <c r="CB59" s="260"/>
      <c r="CO59" s="303">
        <f>_xlfn.XLOOKUP(B59,'TR05'!B:B,'TR05'!G:G,"Revisar",0)</f>
        <v>45677</v>
      </c>
      <c r="CP59" s="303">
        <f>_xlfn.XLOOKUP(B59,Reloj!A:A,Reloj!D:D,"Revisar",0)</f>
        <v>45679</v>
      </c>
      <c r="CQ59" s="247" t="str">
        <f>_xlfn.XLOOKUP(B59,'S10'!C:C,'S10'!B:B,"Revisar",0)</f>
        <v>Revisar</v>
      </c>
      <c r="CR59" s="247" t="str">
        <f t="shared" si="56"/>
        <v>ok</v>
      </c>
      <c r="CS59" s="247" t="str">
        <f t="shared" si="57"/>
        <v>Revisar</v>
      </c>
    </row>
    <row r="60" spans="1:97" s="247" customFormat="1" ht="12.75" customHeight="1">
      <c r="A60" s="261">
        <f t="shared" si="32"/>
        <v>52</v>
      </c>
      <c r="B60" s="262" t="s">
        <v>320</v>
      </c>
      <c r="C60" s="333" t="str">
        <f>_xlfn.XLOOKUP(B60,'S10'!$B$2:$B$450,'S10'!$A$2:$A$450,"Ingresar",0)</f>
        <v>22019133</v>
      </c>
      <c r="D60" s="263" t="s">
        <v>164</v>
      </c>
      <c r="E60" s="265" t="s">
        <v>322</v>
      </c>
      <c r="F60" s="335" t="str">
        <f>_xlfn.XLOOKUP(B60,'S10'!$B$2:$B$800,'S10'!$F$2:$F$800,"Ingresar",0)</f>
        <v>Asistente de Producción</v>
      </c>
      <c r="G60" s="264">
        <v>45677</v>
      </c>
      <c r="H60" s="264"/>
      <c r="I60" s="383" t="str" cm="1">
        <f t="array" ref="I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0" s="383" t="str" cm="1">
        <f t="array" ref="J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0" s="383" t="str" cm="1">
        <f t="array" ref="K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0" s="383" t="str" cm="1">
        <f t="array" ref="L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0" s="383" t="str" cm="1">
        <f t="array" ref="M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60" s="383" t="str" cm="1">
        <f t="array" ref="N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0" s="383" t="str" cm="1">
        <f t="array" ref="O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0" s="383" t="str" cm="1">
        <f t="array" ref="P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0" s="383" t="str" cm="1">
        <f t="array" ref="Q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0" s="383" t="str" cm="1">
        <f t="array" ref="R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0" s="383" t="str" cm="1">
        <f t="array" ref="S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0" s="383" t="str" cm="1">
        <f t="array" ref="T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60" s="383" t="str" cm="1">
        <f t="array" ref="U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0" s="383" t="str" cm="1">
        <f t="array" ref="V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0" s="383" t="str" cm="1">
        <f t="array" ref="W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0" s="383" t="str" cm="1">
        <f t="array" ref="X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0" s="383" t="str" cm="1">
        <f t="array" ref="Y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0" s="383" t="str" cm="1">
        <f t="array" ref="Z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0" s="383" t="str" cm="1">
        <f t="array" ref="AA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0" s="383" t="str" cm="1">
        <f t="array" ref="AB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0" s="383" t="str" cm="1">
        <f t="array" ref="AC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0" s="383" t="str" cm="1">
        <f t="array" ref="AD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0" s="383" t="str" cm="1">
        <f t="array" ref="AE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0" s="383" t="str" cm="1">
        <f t="array" ref="AF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0" s="383" t="str" cm="1">
        <f t="array" ref="AG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0" s="383" t="str" cm="1">
        <f t="array" ref="AH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60" s="383" t="str" cm="1">
        <f t="array" ref="AI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0" s="383" t="str" cm="1">
        <f t="array" ref="AJ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0" s="383" t="str" cm="1">
        <f t="array" ref="AK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0" s="383" t="str" cm="1">
        <f t="array" ref="AL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0" s="383" t="str" cm="1">
        <f t="array" ref="AM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0" s="406" t="str" cm="1">
        <f t="array" ref="AN6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0" s="407" t="str" cm="1">
        <f t="array" ref="AO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0" s="407" t="str" cm="1">
        <f t="array" ref="AP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0" s="407" t="str" cm="1">
        <f t="array" ref="AQ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0" s="407" t="str" cm="1">
        <f t="array" ref="AR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0" s="407" t="str" cm="1">
        <f t="array" ref="AS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0" s="407" t="str" cm="1">
        <f t="array" ref="AT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60" s="407" t="str" cm="1">
        <f t="array" ref="AU6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60" s="235"/>
      <c r="AW60" s="256">
        <f t="shared" si="48"/>
        <v>26</v>
      </c>
      <c r="AX60" s="256">
        <f t="shared" si="48"/>
        <v>0</v>
      </c>
      <c r="AY60" s="256">
        <f t="shared" si="47"/>
        <v>0</v>
      </c>
      <c r="AZ60" s="256">
        <f t="shared" si="47"/>
        <v>0</v>
      </c>
      <c r="BA60" s="256">
        <f t="shared" si="47"/>
        <v>0</v>
      </c>
      <c r="BB60" s="256">
        <f t="shared" si="47"/>
        <v>0</v>
      </c>
      <c r="BC60" s="256">
        <f t="shared" si="47"/>
        <v>2</v>
      </c>
      <c r="BD60" s="256">
        <f t="shared" si="47"/>
        <v>0</v>
      </c>
      <c r="BE60" s="256">
        <f t="shared" si="47"/>
        <v>0</v>
      </c>
      <c r="BF60" s="256">
        <f t="shared" si="47"/>
        <v>0</v>
      </c>
      <c r="BG60" s="256">
        <f t="shared" si="47"/>
        <v>0</v>
      </c>
      <c r="BH60" s="256">
        <f t="shared" si="43"/>
        <v>28</v>
      </c>
      <c r="BI60" s="256">
        <f t="shared" si="50"/>
        <v>0</v>
      </c>
      <c r="BJ60" s="256">
        <f t="shared" si="50"/>
        <v>0</v>
      </c>
      <c r="BK60" s="256">
        <f t="shared" si="50"/>
        <v>0</v>
      </c>
      <c r="BL60" s="256">
        <f t="shared" si="49"/>
        <v>0</v>
      </c>
      <c r="BM60" s="256">
        <f t="shared" si="49"/>
        <v>0</v>
      </c>
      <c r="BN60" s="256">
        <f t="shared" si="49"/>
        <v>0</v>
      </c>
      <c r="BO60" s="256">
        <f t="shared" si="49"/>
        <v>0</v>
      </c>
      <c r="BP60" s="256">
        <f t="shared" si="49"/>
        <v>0</v>
      </c>
      <c r="BQ60" s="256">
        <f t="shared" si="49"/>
        <v>0</v>
      </c>
      <c r="BR60" s="256"/>
      <c r="BS60" s="256"/>
      <c r="BT60" s="257">
        <f t="shared" si="51"/>
        <v>0</v>
      </c>
      <c r="BU60" s="257">
        <f t="shared" si="52"/>
        <v>0</v>
      </c>
      <c r="BV60" s="257">
        <f t="shared" si="53"/>
        <v>0</v>
      </c>
      <c r="BX60" s="256">
        <f t="shared" si="58"/>
        <v>28</v>
      </c>
      <c r="BY60" s="258"/>
      <c r="BZ60" s="259">
        <f t="shared" si="54"/>
        <v>0</v>
      </c>
      <c r="CA60" s="260">
        <f t="shared" si="55"/>
        <v>0</v>
      </c>
      <c r="CB60" s="260"/>
      <c r="CO60" s="303">
        <f>_xlfn.XLOOKUP(B60,'TR05'!B:B,'TR05'!G:G,"Revisar",0)</f>
        <v>45677</v>
      </c>
      <c r="CP60" s="303">
        <f>_xlfn.XLOOKUP(B60,Reloj!A:A,Reloj!D:D,"Revisar",0)</f>
        <v>45678</v>
      </c>
      <c r="CQ60" s="247" t="str">
        <f>_xlfn.XLOOKUP(B60,'S10'!C:C,'S10'!B:B,"Revisar",0)</f>
        <v>Revisar</v>
      </c>
      <c r="CR60" s="247" t="str">
        <f t="shared" si="56"/>
        <v>ok</v>
      </c>
      <c r="CS60" s="247" t="str">
        <f t="shared" si="57"/>
        <v>Revisar</v>
      </c>
    </row>
    <row r="61" spans="1:97" s="247" customFormat="1" ht="12.75" customHeight="1">
      <c r="A61" s="261">
        <f t="shared" si="32"/>
        <v>53</v>
      </c>
      <c r="B61" s="262" t="s">
        <v>341</v>
      </c>
      <c r="C61" s="333" t="str">
        <f>_xlfn.XLOOKUP(B61,'S10'!$B$2:$B$450,'S10'!$A$2:$A$450,"Ingresar",0)</f>
        <v>Ingresar</v>
      </c>
      <c r="D61" s="263" t="s">
        <v>169</v>
      </c>
      <c r="E61" s="265" t="s">
        <v>343</v>
      </c>
      <c r="F61" s="335" t="str">
        <f>_xlfn.XLOOKUP(B61,'S10'!$B$2:$B$800,'S10'!$F$2:$F$800,"Ingresar",0)</f>
        <v>Modelador BIM</v>
      </c>
      <c r="G61" s="264">
        <v>45677</v>
      </c>
      <c r="H61" s="264"/>
      <c r="I61" s="383" t="str" cm="1">
        <f t="array" ref="I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1" s="383" t="str" cm="1">
        <f t="array" ref="J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1" s="383" t="str" cm="1">
        <f t="array" ref="K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1" s="383" t="str" cm="1">
        <f t="array" ref="L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1" s="383" t="str" cm="1">
        <f t="array" ref="M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61" s="383" t="str" cm="1">
        <f t="array" ref="N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CDT</v>
      </c>
      <c r="O61" s="383" t="str" cm="1">
        <f t="array" ref="O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1" s="383" t="str" cm="1">
        <f t="array" ref="P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1" s="383" t="str" cm="1">
        <f t="array" ref="Q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1" s="383" t="str" cm="1">
        <f t="array" ref="R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1" s="383" t="str" cm="1">
        <f t="array" ref="S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1" s="383" t="str" cm="1">
        <f t="array" ref="T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61" s="383" t="str" cm="1">
        <f t="array" ref="U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1" s="383" t="str" cm="1">
        <f t="array" ref="V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1" s="383" t="str" cm="1">
        <f t="array" ref="W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1" s="383" t="str" cm="1">
        <f t="array" ref="X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1" s="383" t="str" cm="1">
        <f t="array" ref="Y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1" s="383" t="str" cm="1">
        <f t="array" ref="Z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1" s="383" t="str" cm="1">
        <f t="array" ref="AA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1" s="383" t="str" cm="1">
        <f t="array" ref="AB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1" s="383" t="str" cm="1">
        <f t="array" ref="AC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1" s="383" t="str" cm="1">
        <f t="array" ref="AD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1" s="383" t="str" cm="1">
        <f t="array" ref="AE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1" s="383" t="str" cm="1">
        <f t="array" ref="AF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G61" s="383" t="str" cm="1">
        <f t="array" ref="AG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H61" s="383" t="str" cm="1">
        <f t="array" ref="AH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61" s="383" t="str" cm="1">
        <f t="array" ref="AI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1" s="383" t="str" cm="1">
        <f t="array" ref="AJ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1" s="383" t="str" cm="1">
        <f t="array" ref="AK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1" s="383" t="str" cm="1">
        <f t="array" ref="AL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1" s="383" t="str" cm="1">
        <f t="array" ref="AM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1" s="406" t="str" cm="1">
        <f t="array" ref="AN6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1" s="407" t="str" cm="1">
        <f t="array" ref="AO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1" s="407" t="str" cm="1">
        <f t="array" ref="AP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1" s="407" t="str" cm="1">
        <f t="array" ref="AQ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1" s="407" t="str" cm="1">
        <f t="array" ref="AR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1" s="407" t="str" cm="1">
        <f t="array" ref="AS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1" s="407" t="str" cm="1">
        <f t="array" ref="AT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1" s="407" t="str" cm="1">
        <f t="array" ref="AU6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1" s="235"/>
      <c r="AW61" s="256">
        <f t="shared" si="48"/>
        <v>24</v>
      </c>
      <c r="AX61" s="256">
        <f t="shared" si="48"/>
        <v>2</v>
      </c>
      <c r="AY61" s="256">
        <f t="shared" si="47"/>
        <v>2</v>
      </c>
      <c r="AZ61" s="256">
        <f t="shared" si="47"/>
        <v>0</v>
      </c>
      <c r="BA61" s="256">
        <f t="shared" si="47"/>
        <v>0</v>
      </c>
      <c r="BB61" s="256">
        <f t="shared" ref="BB61:BG92" si="59">COUNTIF($T61:$AU61,BB$6)</f>
        <v>0</v>
      </c>
      <c r="BC61" s="256">
        <f t="shared" si="59"/>
        <v>0</v>
      </c>
      <c r="BD61" s="256">
        <f t="shared" si="59"/>
        <v>0</v>
      </c>
      <c r="BE61" s="256">
        <f t="shared" si="59"/>
        <v>0</v>
      </c>
      <c r="BF61" s="256">
        <f t="shared" si="59"/>
        <v>0</v>
      </c>
      <c r="BG61" s="256">
        <f t="shared" si="59"/>
        <v>0</v>
      </c>
      <c r="BH61" s="256">
        <f t="shared" si="43"/>
        <v>28</v>
      </c>
      <c r="BI61" s="256">
        <f t="shared" si="50"/>
        <v>0</v>
      </c>
      <c r="BJ61" s="256">
        <f t="shared" si="50"/>
        <v>0</v>
      </c>
      <c r="BK61" s="256">
        <f t="shared" si="50"/>
        <v>0</v>
      </c>
      <c r="BL61" s="256">
        <f t="shared" si="49"/>
        <v>0</v>
      </c>
      <c r="BM61" s="256">
        <f t="shared" si="49"/>
        <v>0</v>
      </c>
      <c r="BN61" s="256">
        <f t="shared" si="49"/>
        <v>0</v>
      </c>
      <c r="BO61" s="256">
        <f t="shared" si="49"/>
        <v>0</v>
      </c>
      <c r="BP61" s="256">
        <f t="shared" si="49"/>
        <v>0</v>
      </c>
      <c r="BQ61" s="256">
        <f t="shared" si="49"/>
        <v>0</v>
      </c>
      <c r="BR61" s="256"/>
      <c r="BS61" s="256"/>
      <c r="BT61" s="257">
        <f t="shared" si="51"/>
        <v>0</v>
      </c>
      <c r="BU61" s="257">
        <f t="shared" si="52"/>
        <v>0</v>
      </c>
      <c r="BV61" s="257">
        <f t="shared" si="53"/>
        <v>0</v>
      </c>
      <c r="BX61" s="256">
        <f t="shared" si="58"/>
        <v>28</v>
      </c>
      <c r="BY61" s="258"/>
      <c r="BZ61" s="259">
        <f t="shared" si="54"/>
        <v>0</v>
      </c>
      <c r="CA61" s="260">
        <f t="shared" si="55"/>
        <v>0</v>
      </c>
      <c r="CB61" s="260"/>
      <c r="CO61" s="303">
        <f>_xlfn.XLOOKUP(B61,'TR05'!B:B,'TR05'!G:G,"Revisar",0)</f>
        <v>45677</v>
      </c>
      <c r="CP61" s="303">
        <f>_xlfn.XLOOKUP(B61,Reloj!A:A,Reloj!D:D,"Revisar",0)</f>
        <v>45677</v>
      </c>
      <c r="CQ61" s="247" t="str">
        <f>_xlfn.XLOOKUP(B61,'S10'!C:C,'S10'!B:B,"Revisar",0)</f>
        <v>Revisar</v>
      </c>
      <c r="CR61" s="247" t="str">
        <f t="shared" si="56"/>
        <v>ok</v>
      </c>
      <c r="CS61" s="247" t="str">
        <f t="shared" si="57"/>
        <v>ok</v>
      </c>
    </row>
    <row r="62" spans="1:97" s="247" customFormat="1" ht="12.75" customHeight="1">
      <c r="A62" s="261">
        <f t="shared" si="32"/>
        <v>54</v>
      </c>
      <c r="B62" s="304" t="s">
        <v>394</v>
      </c>
      <c r="C62" s="333" t="str">
        <f>_xlfn.XLOOKUP(B62,'S10'!$B$2:$B$450,'S10'!$A$2:$A$450,"Ingresar",0)</f>
        <v>22019189</v>
      </c>
      <c r="D62" s="263" t="s">
        <v>169</v>
      </c>
      <c r="E62" s="265" t="s">
        <v>396</v>
      </c>
      <c r="F62" s="335" t="str">
        <f>_xlfn.XLOOKUP(B62,'S10'!$B$2:$B$800,'S10'!$F$2:$F$800,"Ingresar",0)</f>
        <v>Modelador BIM</v>
      </c>
      <c r="G62" s="264">
        <v>45684</v>
      </c>
      <c r="H62" s="264"/>
      <c r="I62" s="383" t="str" cm="1">
        <f t="array" ref="I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2" s="383" t="str" cm="1">
        <f t="array" ref="J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2" s="383" t="str" cm="1">
        <f t="array" ref="K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2" s="383" t="str" cm="1">
        <f t="array" ref="L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2" s="383" t="str" cm="1">
        <f t="array" ref="M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62" s="383" t="str" cm="1">
        <f t="array" ref="N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2" s="383" t="str" cm="1">
        <f t="array" ref="O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2" s="383" t="str" cm="1">
        <f t="array" ref="P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2" s="383" t="str" cm="1">
        <f t="array" ref="Q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2" s="383" t="str" cm="1">
        <f t="array" ref="R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2" s="383" t="str" cm="1">
        <f t="array" ref="S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2" s="383" t="str" cm="1">
        <f t="array" ref="T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62" s="383" t="str" cm="1">
        <f t="array" ref="U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2" s="383" t="str" cm="1">
        <f t="array" ref="V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2" s="383" t="str" cm="1">
        <f t="array" ref="W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2" s="383" t="str" cm="1">
        <f t="array" ref="X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2" s="383" t="str" cm="1">
        <f t="array" ref="Y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2" s="383" t="str" cm="1">
        <f t="array" ref="Z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2" s="383" t="str" cm="1">
        <f t="array" ref="AA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62" s="383" t="str" cm="1">
        <f t="array" ref="AB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2" s="383" t="str" cm="1">
        <f t="array" ref="AC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2" s="383" t="str" cm="1">
        <f t="array" ref="AD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2" s="383" t="str" cm="1">
        <f t="array" ref="AE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2" s="383" t="str" cm="1">
        <f t="array" ref="AF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2" s="383" t="str" cm="1">
        <f t="array" ref="AG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H62" s="383" t="str" cm="1">
        <f t="array" ref="AH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62" s="383" t="str" cm="1">
        <f t="array" ref="AI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2" s="383" t="str" cm="1">
        <f t="array" ref="AJ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2" s="383" t="str" cm="1">
        <f t="array" ref="AK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2" s="383" t="str" cm="1">
        <f t="array" ref="AL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2" s="383" t="str" cm="1">
        <f t="array" ref="AM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2" s="406" t="str" cm="1">
        <f t="array" ref="AN6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2" s="407" t="str" cm="1">
        <f t="array" ref="AO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2" s="407" t="str" cm="1">
        <f t="array" ref="AP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2" s="407" t="str" cm="1">
        <f t="array" ref="AQ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2" s="407" t="str" cm="1">
        <f t="array" ref="AR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2" s="407" t="str" cm="1">
        <f t="array" ref="AS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2" s="407" t="str" cm="1">
        <f t="array" ref="AT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2" s="407" t="str" cm="1">
        <f t="array" ref="AU6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2" s="235"/>
      <c r="AW62" s="256">
        <f t="shared" si="48"/>
        <v>24</v>
      </c>
      <c r="AX62" s="256">
        <f t="shared" si="48"/>
        <v>3</v>
      </c>
      <c r="AY62" s="256">
        <f t="shared" si="48"/>
        <v>1</v>
      </c>
      <c r="AZ62" s="256">
        <f t="shared" si="48"/>
        <v>0</v>
      </c>
      <c r="BA62" s="256">
        <f t="shared" si="48"/>
        <v>0</v>
      </c>
      <c r="BB62" s="256">
        <f t="shared" si="59"/>
        <v>0</v>
      </c>
      <c r="BC62" s="256">
        <f t="shared" si="59"/>
        <v>0</v>
      </c>
      <c r="BD62" s="256">
        <f t="shared" si="59"/>
        <v>0</v>
      </c>
      <c r="BE62" s="256">
        <f t="shared" si="59"/>
        <v>0</v>
      </c>
      <c r="BF62" s="256">
        <f t="shared" si="59"/>
        <v>0</v>
      </c>
      <c r="BG62" s="256">
        <f t="shared" si="59"/>
        <v>0</v>
      </c>
      <c r="BH62" s="256">
        <f t="shared" si="43"/>
        <v>28</v>
      </c>
      <c r="BI62" s="256">
        <f t="shared" si="50"/>
        <v>0</v>
      </c>
      <c r="BJ62" s="256">
        <f t="shared" si="50"/>
        <v>0</v>
      </c>
      <c r="BK62" s="256">
        <f t="shared" si="50"/>
        <v>0</v>
      </c>
      <c r="BL62" s="256">
        <f t="shared" si="49"/>
        <v>0</v>
      </c>
      <c r="BM62" s="256">
        <f t="shared" si="49"/>
        <v>0</v>
      </c>
      <c r="BN62" s="256">
        <f t="shared" si="49"/>
        <v>0</v>
      </c>
      <c r="BO62" s="256">
        <f t="shared" si="49"/>
        <v>0</v>
      </c>
      <c r="BP62" s="256">
        <f t="shared" si="49"/>
        <v>0</v>
      </c>
      <c r="BQ62" s="256">
        <f t="shared" si="49"/>
        <v>0</v>
      </c>
      <c r="BR62" s="256"/>
      <c r="BS62" s="256"/>
      <c r="BT62" s="257">
        <f t="shared" si="51"/>
        <v>0</v>
      </c>
      <c r="BU62" s="257">
        <f t="shared" si="52"/>
        <v>0</v>
      </c>
      <c r="BV62" s="257">
        <f t="shared" si="53"/>
        <v>0</v>
      </c>
      <c r="BX62" s="256">
        <f t="shared" si="58"/>
        <v>28</v>
      </c>
      <c r="BY62" s="258"/>
      <c r="BZ62" s="259">
        <f t="shared" si="54"/>
        <v>0</v>
      </c>
      <c r="CA62" s="260">
        <f t="shared" si="55"/>
        <v>0</v>
      </c>
      <c r="CB62" s="260"/>
      <c r="CO62" s="303">
        <f>_xlfn.XLOOKUP(B62,'TR05'!B:B,'TR05'!G:G,"Revisar",0)</f>
        <v>45684</v>
      </c>
      <c r="CP62" s="303">
        <f>_xlfn.XLOOKUP(B62,Reloj!A:A,Reloj!D:D,"Revisar",0)</f>
        <v>45684</v>
      </c>
      <c r="CQ62" s="247" t="str">
        <f>_xlfn.XLOOKUP(B62,'S10'!C:C,'S10'!B:B,"Revisar",0)</f>
        <v>Revisar</v>
      </c>
      <c r="CR62" s="247" t="str">
        <f t="shared" si="56"/>
        <v>ok</v>
      </c>
      <c r="CS62" s="247" t="str">
        <f t="shared" si="57"/>
        <v>ok</v>
      </c>
    </row>
    <row r="63" spans="1:97" s="247" customFormat="1" ht="12.75" customHeight="1">
      <c r="A63" s="261">
        <f t="shared" si="32"/>
        <v>55</v>
      </c>
      <c r="B63" s="262" t="s">
        <v>588</v>
      </c>
      <c r="C63" s="333" t="str">
        <f>_xlfn.XLOOKUP(B63,'S10'!$B$2:$B$450,'S10'!$A$2:$A$450,"Ingresar",0)</f>
        <v>22011553</v>
      </c>
      <c r="D63" s="263" t="s">
        <v>169</v>
      </c>
      <c r="E63" s="265" t="s">
        <v>590</v>
      </c>
      <c r="F63" s="335" t="str">
        <f>_xlfn.XLOOKUP(B63,'S10'!$B$2:$B$800,'S10'!$F$2:$F$800,"Ingresar",0)</f>
        <v>Modelador BIM</v>
      </c>
      <c r="G63" s="264">
        <v>45684</v>
      </c>
      <c r="H63" s="264"/>
      <c r="I63" s="383" t="str" cm="1">
        <f t="array" ref="I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3" s="383" t="str" cm="1">
        <f t="array" ref="J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3" s="383" t="str" cm="1">
        <f t="array" ref="K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3" s="383" t="str" cm="1">
        <f t="array" ref="L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3" s="383" t="str" cm="1">
        <f t="array" ref="M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63" s="383" t="str" cm="1">
        <f t="array" ref="N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3" s="383" t="str" cm="1">
        <f t="array" ref="O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3" s="383" t="str" cm="1">
        <f t="array" ref="P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3" s="383" t="str" cm="1">
        <f t="array" ref="Q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3" s="383" t="str" cm="1">
        <f t="array" ref="R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3" s="383" t="str" cm="1">
        <f t="array" ref="S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3" s="383" t="str" cm="1">
        <f t="array" ref="T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63" s="383" t="str" cm="1">
        <f t="array" ref="U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3" s="383" t="str" cm="1">
        <f t="array" ref="V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3" s="383" t="str" cm="1">
        <f t="array" ref="W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3" s="383" t="str" cm="1">
        <f t="array" ref="X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3" s="383" t="str" cm="1">
        <f t="array" ref="Y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3" s="383" t="str" cm="1">
        <f t="array" ref="Z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3" s="383" t="str" cm="1">
        <f t="array" ref="AA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63" s="383" t="str" cm="1">
        <f t="array" ref="AB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3" s="383" t="str" cm="1">
        <f t="array" ref="AC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3" s="383" t="str" cm="1">
        <f t="array" ref="AD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3" s="383" t="str" cm="1">
        <f t="array" ref="AE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3" s="383" t="str" cm="1">
        <f t="array" ref="AF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3" s="383" t="str" cm="1">
        <f t="array" ref="AG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3" s="383" t="str" cm="1">
        <f t="array" ref="AH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63" s="383" t="str" cm="1">
        <f t="array" ref="AI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3" s="383" t="str" cm="1">
        <f t="array" ref="AJ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3" s="383" t="str" cm="1">
        <f t="array" ref="AK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3" s="383" t="str" cm="1">
        <f t="array" ref="AL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3" s="383" t="str" cm="1">
        <f t="array" ref="AM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3" s="406" t="str" cm="1">
        <f t="array" ref="AN6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3" s="407" t="str" cm="1">
        <f t="array" ref="AO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3" s="407" t="str" cm="1">
        <f t="array" ref="AP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3" s="407" t="str" cm="1">
        <f t="array" ref="AQ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3" s="407" t="str" cm="1">
        <f t="array" ref="AR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3" s="407" t="str" cm="1">
        <f t="array" ref="AS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3" s="407" t="str" cm="1">
        <f t="array" ref="AT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3" s="407" t="str" cm="1">
        <f t="array" ref="AU6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3" s="235"/>
      <c r="AW63" s="256">
        <f t="shared" si="48"/>
        <v>25</v>
      </c>
      <c r="AX63" s="256">
        <f t="shared" si="48"/>
        <v>3</v>
      </c>
      <c r="AY63" s="256">
        <f t="shared" si="48"/>
        <v>0</v>
      </c>
      <c r="AZ63" s="256">
        <f t="shared" si="48"/>
        <v>0</v>
      </c>
      <c r="BA63" s="256">
        <f t="shared" si="48"/>
        <v>0</v>
      </c>
      <c r="BB63" s="256">
        <f t="shared" si="59"/>
        <v>0</v>
      </c>
      <c r="BC63" s="256">
        <f t="shared" si="59"/>
        <v>0</v>
      </c>
      <c r="BD63" s="256">
        <f t="shared" si="59"/>
        <v>0</v>
      </c>
      <c r="BE63" s="256">
        <f t="shared" si="59"/>
        <v>0</v>
      </c>
      <c r="BF63" s="256">
        <f t="shared" si="59"/>
        <v>0</v>
      </c>
      <c r="BG63" s="256">
        <f t="shared" si="59"/>
        <v>0</v>
      </c>
      <c r="BH63" s="256">
        <f t="shared" si="43"/>
        <v>28</v>
      </c>
      <c r="BI63" s="256">
        <f t="shared" si="50"/>
        <v>0</v>
      </c>
      <c r="BJ63" s="256">
        <f t="shared" si="50"/>
        <v>0</v>
      </c>
      <c r="BK63" s="256">
        <f t="shared" si="50"/>
        <v>0</v>
      </c>
      <c r="BL63" s="256">
        <f t="shared" si="49"/>
        <v>0</v>
      </c>
      <c r="BM63" s="256">
        <f t="shared" si="49"/>
        <v>0</v>
      </c>
      <c r="BN63" s="256">
        <f t="shared" si="49"/>
        <v>0</v>
      </c>
      <c r="BO63" s="256">
        <f t="shared" si="49"/>
        <v>0</v>
      </c>
      <c r="BP63" s="256">
        <f t="shared" si="49"/>
        <v>0</v>
      </c>
      <c r="BQ63" s="256">
        <f t="shared" si="49"/>
        <v>0</v>
      </c>
      <c r="BR63" s="256"/>
      <c r="BS63" s="256"/>
      <c r="BT63" s="257">
        <f t="shared" si="51"/>
        <v>0</v>
      </c>
      <c r="BU63" s="257">
        <f t="shared" si="52"/>
        <v>0</v>
      </c>
      <c r="BV63" s="257">
        <f t="shared" si="53"/>
        <v>0</v>
      </c>
      <c r="BX63" s="256">
        <f t="shared" si="58"/>
        <v>28</v>
      </c>
      <c r="BY63" s="258"/>
      <c r="BZ63" s="259">
        <f t="shared" si="54"/>
        <v>0</v>
      </c>
      <c r="CA63" s="260">
        <f t="shared" si="55"/>
        <v>0</v>
      </c>
      <c r="CB63" s="260"/>
      <c r="CO63" s="303">
        <f>_xlfn.XLOOKUP(B63,'TR05'!B:B,'TR05'!G:G,"Revisar",0)</f>
        <v>45684</v>
      </c>
      <c r="CP63" s="303">
        <f>_xlfn.XLOOKUP(B63,Reloj!A:A,Reloj!D:D,"Revisar",0)</f>
        <v>45685</v>
      </c>
      <c r="CQ63" s="247" t="str">
        <f>_xlfn.XLOOKUP(B63,'S10'!C:C,'S10'!B:B,"Revisar",0)</f>
        <v>Revisar</v>
      </c>
      <c r="CR63" s="247" t="str">
        <f t="shared" si="56"/>
        <v>ok</v>
      </c>
      <c r="CS63" s="247" t="str">
        <f t="shared" si="57"/>
        <v>Revisar</v>
      </c>
    </row>
    <row r="64" spans="1:97" s="247" customFormat="1" ht="12.75" customHeight="1">
      <c r="A64" s="261">
        <f t="shared" si="32"/>
        <v>56</v>
      </c>
      <c r="B64" s="262" t="s">
        <v>465</v>
      </c>
      <c r="C64" s="333" t="str">
        <f>_xlfn.XLOOKUP(B64,'S10'!$B$2:$B$450,'S10'!$A$2:$A$450,"Ingresar",0)</f>
        <v>22019191</v>
      </c>
      <c r="D64" s="263" t="s">
        <v>164</v>
      </c>
      <c r="E64" s="265" t="s">
        <v>467</v>
      </c>
      <c r="F64" s="335" t="str">
        <f>_xlfn.XLOOKUP(B64,'S10'!$B$2:$B$800,'S10'!$F$2:$F$800,"Ingresar",0)</f>
        <v>Ingeniero de Instalaciones Sanitarias</v>
      </c>
      <c r="G64" s="264">
        <v>45687</v>
      </c>
      <c r="H64" s="264"/>
      <c r="I64" s="383" t="str" cm="1">
        <f t="array" ref="I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64" s="383" t="str" cm="1">
        <f t="array" ref="J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64" s="383" t="str" cm="1">
        <f t="array" ref="K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64" s="383" t="str" cm="1">
        <f t="array" ref="L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64" s="383" t="str" cm="1">
        <f t="array" ref="M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64" s="383" t="str" cm="1">
        <f t="array" ref="N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4" s="383" t="str" cm="1">
        <f t="array" ref="O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4" s="383" t="str" cm="1">
        <f t="array" ref="P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4" s="383" t="str" cm="1">
        <f t="array" ref="Q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4" s="383" t="str" cm="1">
        <f t="array" ref="R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4" s="383" t="str" cm="1">
        <f t="array" ref="S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4" s="383" t="str" cm="1">
        <f t="array" ref="T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64" s="383" t="str" cm="1">
        <f t="array" ref="U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4" s="383" t="str" cm="1">
        <f t="array" ref="V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4" s="383" t="str" cm="1">
        <f t="array" ref="W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4" s="383" t="str" cm="1">
        <f t="array" ref="X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4" s="383" t="str" cm="1">
        <f t="array" ref="Y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4" s="383" t="str" cm="1">
        <f t="array" ref="Z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4" s="383" t="str" cm="1">
        <f t="array" ref="AA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4" s="383" t="str" cm="1">
        <f t="array" ref="AB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4" s="383" t="str" cm="1">
        <f t="array" ref="AC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4" s="383" t="str" cm="1">
        <f t="array" ref="AD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4" s="383" t="str" cm="1">
        <f t="array" ref="AE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4" s="383" t="str" cm="1">
        <f t="array" ref="AF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4" s="383" t="str" cm="1">
        <f t="array" ref="AG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4" s="383" t="str" cm="1">
        <f t="array" ref="AH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64" s="383" t="str" cm="1">
        <f t="array" ref="AI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64" s="383" t="str" cm="1">
        <f t="array" ref="AJ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64" s="383" t="str" cm="1">
        <f t="array" ref="AK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64" s="383" t="str" cm="1">
        <f t="array" ref="AL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64" s="383" t="str" cm="1">
        <f t="array" ref="AM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64" s="406" t="str" cm="1">
        <f t="array" ref="AN6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64" s="407" t="str" cm="1">
        <f t="array" ref="AO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64" s="407" t="str" cm="1">
        <f t="array" ref="AP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4" s="407" t="str" cm="1">
        <f t="array" ref="AQ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4" s="407" t="str" cm="1">
        <f t="array" ref="AR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4" s="407" t="str" cm="1">
        <f t="array" ref="AS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4" s="407" t="str" cm="1">
        <f t="array" ref="AT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4" s="407" t="str" cm="1">
        <f t="array" ref="AU6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4" s="235"/>
      <c r="AW64" s="256">
        <f t="shared" si="48"/>
        <v>21</v>
      </c>
      <c r="AX64" s="256">
        <f t="shared" si="48"/>
        <v>0</v>
      </c>
      <c r="AY64" s="256">
        <f t="shared" si="48"/>
        <v>0</v>
      </c>
      <c r="AZ64" s="256">
        <f t="shared" si="48"/>
        <v>0</v>
      </c>
      <c r="BA64" s="256">
        <f t="shared" si="48"/>
        <v>0</v>
      </c>
      <c r="BB64" s="256">
        <f t="shared" si="59"/>
        <v>0</v>
      </c>
      <c r="BC64" s="256">
        <f t="shared" si="59"/>
        <v>7</v>
      </c>
      <c r="BD64" s="256">
        <f t="shared" si="59"/>
        <v>0</v>
      </c>
      <c r="BE64" s="256">
        <f t="shared" si="59"/>
        <v>0</v>
      </c>
      <c r="BF64" s="256">
        <f t="shared" si="59"/>
        <v>0</v>
      </c>
      <c r="BG64" s="256">
        <f t="shared" si="59"/>
        <v>0</v>
      </c>
      <c r="BH64" s="256">
        <f t="shared" si="43"/>
        <v>28</v>
      </c>
      <c r="BI64" s="256">
        <f t="shared" si="50"/>
        <v>0</v>
      </c>
      <c r="BJ64" s="256">
        <f t="shared" si="50"/>
        <v>0</v>
      </c>
      <c r="BK64" s="256">
        <f t="shared" si="50"/>
        <v>0</v>
      </c>
      <c r="BL64" s="256">
        <f t="shared" si="49"/>
        <v>0</v>
      </c>
      <c r="BM64" s="256">
        <f t="shared" si="49"/>
        <v>0</v>
      </c>
      <c r="BN64" s="256">
        <f t="shared" si="49"/>
        <v>0</v>
      </c>
      <c r="BO64" s="256">
        <f t="shared" si="49"/>
        <v>0</v>
      </c>
      <c r="BP64" s="256">
        <f t="shared" si="49"/>
        <v>0</v>
      </c>
      <c r="BQ64" s="256">
        <f t="shared" si="49"/>
        <v>0</v>
      </c>
      <c r="BR64" s="256"/>
      <c r="BS64" s="256"/>
      <c r="BT64" s="257">
        <f t="shared" si="51"/>
        <v>0</v>
      </c>
      <c r="BU64" s="257">
        <f t="shared" si="52"/>
        <v>0</v>
      </c>
      <c r="BV64" s="257">
        <f t="shared" si="53"/>
        <v>0</v>
      </c>
      <c r="BX64" s="256">
        <f t="shared" si="58"/>
        <v>28</v>
      </c>
      <c r="BY64" s="258"/>
      <c r="BZ64" s="259">
        <f t="shared" si="54"/>
        <v>0</v>
      </c>
      <c r="CA64" s="260">
        <f t="shared" si="55"/>
        <v>0</v>
      </c>
      <c r="CB64" s="260"/>
      <c r="CO64" s="303">
        <f>_xlfn.XLOOKUP(B64,'TR05'!B:B,'TR05'!G:G,"Revisar",0)</f>
        <v>45687</v>
      </c>
      <c r="CP64" s="303">
        <f>_xlfn.XLOOKUP(B64,Reloj!A:A,Reloj!D:D,"Revisar",0)</f>
        <v>45687</v>
      </c>
      <c r="CQ64" s="247" t="str">
        <f>_xlfn.XLOOKUP(B64,'S10'!C:C,'S10'!B:B,"Revisar",0)</f>
        <v>Revisar</v>
      </c>
      <c r="CR64" s="247" t="str">
        <f t="shared" si="56"/>
        <v>ok</v>
      </c>
      <c r="CS64" s="247" t="str">
        <f t="shared" si="57"/>
        <v>ok</v>
      </c>
    </row>
    <row r="65" spans="1:97" s="247" customFormat="1" ht="12.75" customHeight="1">
      <c r="A65" s="261">
        <f t="shared" si="32"/>
        <v>57</v>
      </c>
      <c r="B65" s="262" t="s">
        <v>355</v>
      </c>
      <c r="C65" s="333" t="str">
        <f>_xlfn.XLOOKUP(B65,'S10'!$B$2:$B$450,'S10'!$A$2:$A$450,"Ingresar",0)</f>
        <v>22019345</v>
      </c>
      <c r="D65" s="263" t="s">
        <v>164</v>
      </c>
      <c r="E65" s="265" t="s">
        <v>357</v>
      </c>
      <c r="F65" s="335" t="str">
        <f>_xlfn.XLOOKUP(B65,'S10'!$B$2:$B$800,'S10'!$F$2:$F$800,"Ingresar",0)</f>
        <v>INGENIERO DE INSTALACIONES ELECTRICAS</v>
      </c>
      <c r="G65" s="264">
        <v>45689</v>
      </c>
      <c r="H65" s="264"/>
      <c r="I65" s="383" t="str" cm="1">
        <f t="array" ref="I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65" s="383" t="str" cm="1">
        <f t="array" ref="J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65" s="383" t="str" cm="1">
        <f t="array" ref="K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65" s="383" t="str" cm="1">
        <f t="array" ref="L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65" s="383" t="str" cm="1">
        <f t="array" ref="M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65" s="383" t="str" cm="1">
        <f t="array" ref="N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5" s="383" t="str" cm="1">
        <f t="array" ref="O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5" s="383" t="str" cm="1">
        <f t="array" ref="P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5" s="383" t="str" cm="1">
        <f t="array" ref="Q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5" s="383" t="str" cm="1">
        <f t="array" ref="R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5" s="383" t="str" cm="1">
        <f t="array" ref="S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5" s="383" t="str" cm="1">
        <f t="array" ref="T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65" s="383" t="str" cm="1">
        <f t="array" ref="U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5" s="383" t="str" cm="1">
        <f t="array" ref="V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5" s="383" t="str" cm="1">
        <f t="array" ref="W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5" s="383" t="str" cm="1">
        <f t="array" ref="X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5" s="383" t="str" cm="1">
        <f t="array" ref="Y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5" s="383" t="str" cm="1">
        <f t="array" ref="Z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5" s="383" t="str" cm="1">
        <f t="array" ref="AA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5" s="383" t="str" cm="1">
        <f t="array" ref="AB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5" s="383" t="str" cm="1">
        <f t="array" ref="AC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5" s="383" t="str" cm="1">
        <f t="array" ref="AD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5" s="383" t="str" cm="1">
        <f t="array" ref="AE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5" s="383" t="str" cm="1">
        <f t="array" ref="AF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5" s="383" t="str" cm="1">
        <f t="array" ref="AG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5" s="383" t="str" cm="1">
        <f t="array" ref="AH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65" s="383" t="str" cm="1">
        <f t="array" ref="AI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65" s="383" t="str" cm="1">
        <f t="array" ref="AJ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65" s="383" t="str" cm="1">
        <f t="array" ref="AK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65" s="383" t="str" cm="1">
        <f t="array" ref="AL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65" s="383" t="str" cm="1">
        <f t="array" ref="AM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65" s="406" t="str" cm="1">
        <f t="array" ref="AN6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65" s="407" t="str" cm="1">
        <f t="array" ref="AO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65" s="407" t="str" cm="1">
        <f t="array" ref="AP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5" s="407" t="str" cm="1">
        <f t="array" ref="AQ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5" s="407" t="str" cm="1">
        <f t="array" ref="AR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5" s="407" t="str" cm="1">
        <f t="array" ref="AS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5" s="407" t="str" cm="1">
        <f t="array" ref="AT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5" s="407" t="str" cm="1">
        <f t="array" ref="AU6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5" s="235"/>
      <c r="AW65" s="256">
        <f t="shared" si="48"/>
        <v>21</v>
      </c>
      <c r="AX65" s="256">
        <f t="shared" si="48"/>
        <v>0</v>
      </c>
      <c r="AY65" s="256">
        <f t="shared" si="48"/>
        <v>0</v>
      </c>
      <c r="AZ65" s="256">
        <f t="shared" si="48"/>
        <v>0</v>
      </c>
      <c r="BA65" s="256">
        <f t="shared" si="48"/>
        <v>0</v>
      </c>
      <c r="BB65" s="256">
        <f t="shared" si="59"/>
        <v>0</v>
      </c>
      <c r="BC65" s="256">
        <f t="shared" si="59"/>
        <v>7</v>
      </c>
      <c r="BD65" s="256">
        <f t="shared" si="59"/>
        <v>0</v>
      </c>
      <c r="BE65" s="256">
        <f t="shared" si="59"/>
        <v>0</v>
      </c>
      <c r="BF65" s="256">
        <f t="shared" si="59"/>
        <v>0</v>
      </c>
      <c r="BG65" s="256">
        <f t="shared" si="59"/>
        <v>0</v>
      </c>
      <c r="BH65" s="256">
        <f t="shared" si="43"/>
        <v>28</v>
      </c>
      <c r="BI65" s="256">
        <f t="shared" si="50"/>
        <v>0</v>
      </c>
      <c r="BJ65" s="256">
        <f t="shared" si="50"/>
        <v>0</v>
      </c>
      <c r="BK65" s="256">
        <f t="shared" si="50"/>
        <v>0</v>
      </c>
      <c r="BL65" s="256">
        <f t="shared" si="49"/>
        <v>0</v>
      </c>
      <c r="BM65" s="256">
        <f t="shared" si="49"/>
        <v>0</v>
      </c>
      <c r="BN65" s="256">
        <f t="shared" si="49"/>
        <v>0</v>
      </c>
      <c r="BO65" s="256">
        <f t="shared" si="49"/>
        <v>0</v>
      </c>
      <c r="BP65" s="256">
        <f t="shared" si="49"/>
        <v>0</v>
      </c>
      <c r="BQ65" s="256">
        <f t="shared" si="49"/>
        <v>0</v>
      </c>
      <c r="BR65" s="256"/>
      <c r="BS65" s="256"/>
      <c r="BT65" s="257">
        <f t="shared" si="51"/>
        <v>0</v>
      </c>
      <c r="BU65" s="257">
        <f t="shared" si="52"/>
        <v>0</v>
      </c>
      <c r="BV65" s="257">
        <f t="shared" si="53"/>
        <v>0</v>
      </c>
      <c r="BX65" s="256">
        <f t="shared" si="58"/>
        <v>28</v>
      </c>
      <c r="BY65" s="258"/>
      <c r="BZ65" s="259">
        <f t="shared" si="54"/>
        <v>0</v>
      </c>
      <c r="CA65" s="260">
        <f t="shared" si="55"/>
        <v>0</v>
      </c>
      <c r="CB65" s="260"/>
      <c r="CO65" s="303">
        <f>_xlfn.XLOOKUP(B65,'TR05'!B:B,'TR05'!G:G,"Revisar",0)</f>
        <v>45689</v>
      </c>
      <c r="CP65" s="303">
        <f>_xlfn.XLOOKUP(B65,Reloj!A:A,Reloj!D:D,"Revisar",0)</f>
        <v>45689</v>
      </c>
      <c r="CQ65" s="247" t="str">
        <f>_xlfn.XLOOKUP(B65,'S10'!C:C,'S10'!B:B,"Revisar",0)</f>
        <v>Revisar</v>
      </c>
      <c r="CR65" s="247" t="str">
        <f t="shared" si="56"/>
        <v>ok</v>
      </c>
      <c r="CS65" s="247" t="str">
        <f t="shared" si="57"/>
        <v>ok</v>
      </c>
    </row>
    <row r="66" spans="1:97" s="247" customFormat="1" ht="12.75" customHeight="1">
      <c r="A66" s="261">
        <f t="shared" si="32"/>
        <v>58</v>
      </c>
      <c r="B66" s="262" t="s">
        <v>230</v>
      </c>
      <c r="C66" s="333" t="str">
        <f>_xlfn.XLOOKUP(B66,'S10'!$B$2:$B$450,'S10'!$A$2:$A$450,"Ingresar",0)</f>
        <v>22019348</v>
      </c>
      <c r="D66" s="263" t="s">
        <v>169</v>
      </c>
      <c r="E66" s="265" t="s">
        <v>232</v>
      </c>
      <c r="F66" s="335" t="str">
        <f>_xlfn.XLOOKUP(B66,'S10'!$B$2:$B$800,'S10'!$F$2:$F$800,"Ingresar",0)</f>
        <v>Modelador BIM</v>
      </c>
      <c r="G66" s="264">
        <v>45691</v>
      </c>
      <c r="H66" s="264"/>
      <c r="I66" s="383" t="str" cm="1">
        <f t="array" ref="I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6" s="383" t="str" cm="1">
        <f t="array" ref="J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6" s="383" t="str" cm="1">
        <f t="array" ref="K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6" s="383" t="str" cm="1">
        <f t="array" ref="L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6" s="383" t="str" cm="1">
        <f t="array" ref="M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66" s="383" t="str" cm="1">
        <f t="array" ref="N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6" s="383" t="str" cm="1">
        <f t="array" ref="O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6" s="383" t="str" cm="1">
        <f t="array" ref="P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6" s="383" t="str" cm="1">
        <f t="array" ref="Q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6" s="383" t="str" cm="1">
        <f t="array" ref="R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6" s="383" t="str" cm="1">
        <f t="array" ref="S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6" s="383" t="str" cm="1">
        <f t="array" ref="T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66" s="383" t="str" cm="1">
        <f t="array" ref="U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6" s="383" t="str" cm="1">
        <f t="array" ref="V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6" s="383" t="str" cm="1">
        <f t="array" ref="W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6" s="383" t="str" cm="1">
        <f t="array" ref="X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6" s="383" t="str" cm="1">
        <f t="array" ref="Y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6" s="383" t="str" cm="1">
        <f t="array" ref="Z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6" s="383" t="str" cm="1">
        <f t="array" ref="AA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6" s="383" t="str" cm="1">
        <f t="array" ref="AB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C66" s="383" t="str" cm="1">
        <f t="array" ref="AC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D66" s="383" t="str" cm="1">
        <f t="array" ref="AD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E66" s="383" t="str" cm="1">
        <f t="array" ref="AE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F66" s="383" t="str" cm="1">
        <f t="array" ref="AF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G66" s="383" t="str" cm="1">
        <f t="array" ref="AG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H66" s="383" t="str" cm="1">
        <f t="array" ref="AH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I66" s="383" t="str" cm="1">
        <f t="array" ref="AI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CDT</v>
      </c>
      <c r="AJ66" s="383" t="str" cm="1">
        <f t="array" ref="AJ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CDT</v>
      </c>
      <c r="AK66" s="383" t="str" cm="1">
        <f t="array" ref="AK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6" s="383" t="str" cm="1">
        <f t="array" ref="AL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6" s="383" t="str" cm="1">
        <f t="array" ref="AM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6" s="406" t="str" cm="1">
        <f t="array" ref="AN6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6" s="407" t="str" cm="1">
        <f t="array" ref="AO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6" s="407" t="str" cm="1">
        <f t="array" ref="AP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6" s="407" t="str" cm="1">
        <f t="array" ref="AQ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6" s="407" t="str" cm="1">
        <f t="array" ref="AR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6" s="407" t="str" cm="1">
        <f t="array" ref="AS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6" s="407" t="str" cm="1">
        <f t="array" ref="AT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6" s="407" t="str" cm="1">
        <f t="array" ref="AU6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6" s="235"/>
      <c r="AW66" s="256">
        <f t="shared" ref="AW66:BG97" si="60">COUNTIF($T66:$AU66,AW$6)</f>
        <v>18</v>
      </c>
      <c r="AX66" s="256">
        <f t="shared" si="60"/>
        <v>1</v>
      </c>
      <c r="AY66" s="256">
        <f t="shared" si="60"/>
        <v>0</v>
      </c>
      <c r="AZ66" s="256">
        <f t="shared" si="60"/>
        <v>0</v>
      </c>
      <c r="BA66" s="256">
        <f t="shared" si="60"/>
        <v>0</v>
      </c>
      <c r="BB66" s="256">
        <f t="shared" si="59"/>
        <v>2</v>
      </c>
      <c r="BC66" s="256">
        <f t="shared" si="59"/>
        <v>0</v>
      </c>
      <c r="BD66" s="256">
        <f t="shared" si="59"/>
        <v>0</v>
      </c>
      <c r="BE66" s="256">
        <f t="shared" si="59"/>
        <v>0</v>
      </c>
      <c r="BF66" s="256">
        <f t="shared" si="59"/>
        <v>0</v>
      </c>
      <c r="BG66" s="256">
        <f t="shared" si="59"/>
        <v>0</v>
      </c>
      <c r="BH66" s="256">
        <f t="shared" si="43"/>
        <v>21</v>
      </c>
      <c r="BI66" s="256">
        <f t="shared" si="50"/>
        <v>0</v>
      </c>
      <c r="BJ66" s="256">
        <f t="shared" si="50"/>
        <v>0</v>
      </c>
      <c r="BK66" s="256">
        <f t="shared" si="50"/>
        <v>7</v>
      </c>
      <c r="BL66" s="256">
        <f t="shared" si="49"/>
        <v>0</v>
      </c>
      <c r="BM66" s="256">
        <f t="shared" si="49"/>
        <v>0</v>
      </c>
      <c r="BN66" s="256">
        <f t="shared" si="49"/>
        <v>0</v>
      </c>
      <c r="BO66" s="256">
        <f t="shared" si="49"/>
        <v>0</v>
      </c>
      <c r="BP66" s="256">
        <f t="shared" si="49"/>
        <v>0</v>
      </c>
      <c r="BQ66" s="256">
        <f t="shared" si="49"/>
        <v>0</v>
      </c>
      <c r="BR66" s="256"/>
      <c r="BS66" s="256"/>
      <c r="BT66" s="257">
        <f t="shared" si="51"/>
        <v>0</v>
      </c>
      <c r="BU66" s="257">
        <f t="shared" si="52"/>
        <v>0</v>
      </c>
      <c r="BV66" s="257">
        <f t="shared" si="53"/>
        <v>0</v>
      </c>
      <c r="BX66" s="256">
        <f t="shared" si="58"/>
        <v>28</v>
      </c>
      <c r="BY66" s="258"/>
      <c r="BZ66" s="259">
        <f t="shared" si="54"/>
        <v>0</v>
      </c>
      <c r="CA66" s="260">
        <f t="shared" si="55"/>
        <v>0</v>
      </c>
      <c r="CB66" s="260"/>
      <c r="CO66" s="303">
        <f>_xlfn.XLOOKUP(B66,'TR05'!B:B,'TR05'!G:G,"Revisar",0)</f>
        <v>45691</v>
      </c>
      <c r="CP66" s="303">
        <f>_xlfn.XLOOKUP(B66,Reloj!A:A,Reloj!D:D,"Revisar",0)</f>
        <v>45691</v>
      </c>
      <c r="CQ66" s="247" t="str">
        <f>_xlfn.XLOOKUP(B66,'S10'!C:C,'S10'!B:B,"Revisar",0)</f>
        <v>Revisar</v>
      </c>
      <c r="CR66" s="247" t="str">
        <f t="shared" si="56"/>
        <v>ok</v>
      </c>
      <c r="CS66" s="247" t="str">
        <f t="shared" si="57"/>
        <v>ok</v>
      </c>
    </row>
    <row r="67" spans="1:97" s="247" customFormat="1" ht="12.75" customHeight="1">
      <c r="A67" s="261">
        <f t="shared" si="32"/>
        <v>59</v>
      </c>
      <c r="B67" s="262" t="s">
        <v>362</v>
      </c>
      <c r="C67" s="333" t="str">
        <f>_xlfn.XLOOKUP(B67,'S10'!$B$2:$B$450,'S10'!$A$2:$A$450,"Ingresar",0)</f>
        <v>22019349</v>
      </c>
      <c r="D67" s="263" t="s">
        <v>169</v>
      </c>
      <c r="E67" s="265" t="s">
        <v>364</v>
      </c>
      <c r="F67" s="335" t="str">
        <f>_xlfn.XLOOKUP(B67,'S10'!$B$2:$B$800,'S10'!$F$2:$F$800,"Ingresar",0)</f>
        <v>Modelador BIM</v>
      </c>
      <c r="G67" s="264">
        <v>45691</v>
      </c>
      <c r="H67" s="264"/>
      <c r="I67" s="383" t="str" cm="1">
        <f t="array" ref="I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7" s="383" t="str" cm="1">
        <f t="array" ref="J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7" s="383" t="str" cm="1">
        <f t="array" ref="K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7" s="383" t="str" cm="1">
        <f t="array" ref="L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7" s="383" t="str" cm="1">
        <f t="array" ref="M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67" s="383" t="str" cm="1">
        <f t="array" ref="N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7" s="383" t="str" cm="1">
        <f t="array" ref="O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7" s="383" t="str" cm="1">
        <f t="array" ref="P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7" s="383" t="str" cm="1">
        <f t="array" ref="Q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7" s="383" t="str" cm="1">
        <f t="array" ref="R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7" s="383" t="str" cm="1">
        <f t="array" ref="S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7" s="383" t="str" cm="1">
        <f t="array" ref="T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67" s="383" t="str" cm="1">
        <f t="array" ref="U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7" s="383" t="str" cm="1">
        <f t="array" ref="V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7" s="383" t="str" cm="1">
        <f t="array" ref="W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7" s="383" t="str" cm="1">
        <f t="array" ref="X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7" s="383" t="str" cm="1">
        <f t="array" ref="Y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7" s="383" t="str" cm="1">
        <f t="array" ref="Z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A67" s="383" t="str" cm="1">
        <f t="array" ref="AA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67" s="383" t="str" cm="1">
        <f t="array" ref="AB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C67" s="383" t="str" cm="1">
        <f t="array" ref="AC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7" s="383" t="str" cm="1">
        <f t="array" ref="AD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7" s="383" t="str" cm="1">
        <f t="array" ref="AE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7" s="383" t="str" cm="1">
        <f t="array" ref="AF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7" s="383" t="str" cm="1">
        <f t="array" ref="AG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7" s="383" t="str" cm="1">
        <f t="array" ref="AH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67" s="383" t="str" cm="1">
        <f t="array" ref="AI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7" s="383" t="str" cm="1">
        <f t="array" ref="AJ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7" s="383" t="str" cm="1">
        <f t="array" ref="AK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7" s="383" t="str" cm="1">
        <f t="array" ref="AL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7" s="383" t="str" cm="1">
        <f t="array" ref="AM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7" s="406" t="str" cm="1">
        <f t="array" ref="AN6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7" s="407" t="str" cm="1">
        <f t="array" ref="AO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7" s="407" t="str" cm="1">
        <f t="array" ref="AP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7" s="407" t="str" cm="1">
        <f t="array" ref="AQ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7" s="407" t="str" cm="1">
        <f t="array" ref="AR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7" s="407" t="str" cm="1">
        <f t="array" ref="AS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7" s="407" t="str" cm="1">
        <f t="array" ref="AT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7" s="407" t="str" cm="1">
        <f t="array" ref="AU6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7" s="235"/>
      <c r="AW67" s="256">
        <f t="shared" si="60"/>
        <v>23</v>
      </c>
      <c r="AX67" s="256">
        <f t="shared" si="60"/>
        <v>3</v>
      </c>
      <c r="AY67" s="256">
        <f t="shared" si="60"/>
        <v>2</v>
      </c>
      <c r="AZ67" s="256">
        <f t="shared" si="60"/>
        <v>0</v>
      </c>
      <c r="BA67" s="256">
        <f t="shared" si="60"/>
        <v>0</v>
      </c>
      <c r="BB67" s="256">
        <f t="shared" si="59"/>
        <v>0</v>
      </c>
      <c r="BC67" s="256">
        <f t="shared" si="59"/>
        <v>0</v>
      </c>
      <c r="BD67" s="256">
        <f t="shared" si="59"/>
        <v>0</v>
      </c>
      <c r="BE67" s="256">
        <f t="shared" si="59"/>
        <v>0</v>
      </c>
      <c r="BF67" s="256">
        <f t="shared" si="59"/>
        <v>0</v>
      </c>
      <c r="BG67" s="256">
        <f t="shared" si="59"/>
        <v>0</v>
      </c>
      <c r="BH67" s="256">
        <f t="shared" si="43"/>
        <v>28</v>
      </c>
      <c r="BI67" s="256">
        <f t="shared" si="50"/>
        <v>0</v>
      </c>
      <c r="BJ67" s="256">
        <f t="shared" si="50"/>
        <v>0</v>
      </c>
      <c r="BK67" s="256">
        <f t="shared" si="50"/>
        <v>0</v>
      </c>
      <c r="BL67" s="256">
        <f t="shared" si="49"/>
        <v>0</v>
      </c>
      <c r="BM67" s="256">
        <f t="shared" si="49"/>
        <v>0</v>
      </c>
      <c r="BN67" s="256">
        <f t="shared" si="49"/>
        <v>0</v>
      </c>
      <c r="BO67" s="256">
        <f t="shared" si="49"/>
        <v>0</v>
      </c>
      <c r="BP67" s="256">
        <f t="shared" si="49"/>
        <v>0</v>
      </c>
      <c r="BQ67" s="256">
        <f t="shared" si="49"/>
        <v>0</v>
      </c>
      <c r="BR67" s="256"/>
      <c r="BS67" s="256"/>
      <c r="BT67" s="257">
        <f t="shared" si="51"/>
        <v>0</v>
      </c>
      <c r="BU67" s="257">
        <f t="shared" si="52"/>
        <v>0</v>
      </c>
      <c r="BV67" s="257">
        <f t="shared" si="53"/>
        <v>0</v>
      </c>
      <c r="BX67" s="256">
        <f t="shared" si="58"/>
        <v>28</v>
      </c>
      <c r="BY67" s="258"/>
      <c r="BZ67" s="259">
        <f t="shared" si="54"/>
        <v>0</v>
      </c>
      <c r="CA67" s="260">
        <f t="shared" si="55"/>
        <v>0</v>
      </c>
      <c r="CB67" s="260"/>
      <c r="CO67" s="303">
        <f>_xlfn.XLOOKUP(B67,'TR05'!B:B,'TR05'!G:G,"Revisar",0)</f>
        <v>45691</v>
      </c>
      <c r="CP67" s="303">
        <f>_xlfn.XLOOKUP(B67,Reloj!A:A,Reloj!D:D,"Revisar",0)</f>
        <v>45691</v>
      </c>
      <c r="CQ67" s="247" t="str">
        <f>_xlfn.XLOOKUP(B67,'S10'!C:C,'S10'!B:B,"Revisar",0)</f>
        <v>Revisar</v>
      </c>
      <c r="CR67" s="247" t="str">
        <f t="shared" si="56"/>
        <v>ok</v>
      </c>
      <c r="CS67" s="247" t="str">
        <f t="shared" si="57"/>
        <v>ok</v>
      </c>
    </row>
    <row r="68" spans="1:97" s="247" customFormat="1" ht="12.75" customHeight="1">
      <c r="A68" s="261">
        <f t="shared" si="32"/>
        <v>60</v>
      </c>
      <c r="B68" s="262" t="s">
        <v>390</v>
      </c>
      <c r="C68" s="333" t="str">
        <f>_xlfn.XLOOKUP(B68,'S10'!$B$2:$B$450,'S10'!$A$2:$A$450,"Ingresar",0)</f>
        <v>22019350</v>
      </c>
      <c r="D68" s="263" t="s">
        <v>164</v>
      </c>
      <c r="E68" s="391" t="s">
        <v>9844</v>
      </c>
      <c r="F68" s="335" t="str">
        <f>_xlfn.XLOOKUP(B68,'S10'!$B$2:$B$800,'S10'!$F$2:$F$800,"Ingresar",0)</f>
        <v>Especialista Ambiental</v>
      </c>
      <c r="G68" s="264">
        <v>45691</v>
      </c>
      <c r="H68" s="264"/>
      <c r="I68" s="383" t="str" cm="1">
        <f t="array" ref="I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8" s="383" t="str" cm="1">
        <f t="array" ref="J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8" s="383" t="str" cm="1">
        <f t="array" ref="K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8" s="383" t="str" cm="1">
        <f t="array" ref="L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8" s="383" t="str" cm="1">
        <f t="array" ref="M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68" s="383" t="str" cm="1">
        <f t="array" ref="N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8" s="383" t="str" cm="1">
        <f t="array" ref="O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8" s="383" t="str" cm="1">
        <f t="array" ref="P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68" s="383" t="str" cm="1">
        <f t="array" ref="Q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68" s="383" t="str" cm="1">
        <f t="array" ref="R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68" s="383" t="str" cm="1">
        <f t="array" ref="S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68" s="383" t="str" cm="1">
        <f t="array" ref="T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68" s="383" t="str" cm="1">
        <f t="array" ref="U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68" s="383" t="str" cm="1">
        <f t="array" ref="V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68" s="383" t="str" cm="1">
        <f t="array" ref="W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8" s="383" t="str" cm="1">
        <f t="array" ref="X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8" s="383" t="str" cm="1">
        <f t="array" ref="Y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68" s="383" t="str" cm="1">
        <f t="array" ref="Z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68" s="383" t="str" cm="1">
        <f t="array" ref="AA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68" s="383" t="str" cm="1">
        <f t="array" ref="AB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68" s="383" t="str" cm="1">
        <f t="array" ref="AC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68" s="383" t="str" cm="1">
        <f t="array" ref="AD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68" s="383" t="str" cm="1">
        <f t="array" ref="AE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68" s="383" t="str" cm="1">
        <f t="array" ref="AF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8" s="383" t="str" cm="1">
        <f t="array" ref="AG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8" s="383" t="str" cm="1">
        <f t="array" ref="AH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I68" s="383" t="str" cm="1">
        <f t="array" ref="AI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8" s="383" t="str" cm="1">
        <f t="array" ref="AJ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8" s="383" t="str" cm="1">
        <f t="array" ref="AK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8" s="383" t="str" cm="1">
        <f t="array" ref="AL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8" s="383" t="str" cm="1">
        <f t="array" ref="AM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8" s="406" t="str" cm="1">
        <f t="array" ref="AN6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8" s="407" t="str" cm="1">
        <f t="array" ref="AO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8" s="407" t="str" cm="1">
        <f t="array" ref="AP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8" s="407" t="str" cm="1">
        <f t="array" ref="AQ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8" s="407" t="str" cm="1">
        <f t="array" ref="AR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8" s="407" t="str" cm="1">
        <f t="array" ref="AS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8" s="407" t="str" cm="1">
        <f t="array" ref="AT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8" s="407" t="str" cm="1">
        <f t="array" ref="AU6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8" s="235"/>
      <c r="AW68" s="256">
        <f t="shared" si="60"/>
        <v>24</v>
      </c>
      <c r="AX68" s="256">
        <f t="shared" si="60"/>
        <v>0</v>
      </c>
      <c r="AY68" s="256">
        <f t="shared" si="60"/>
        <v>0</v>
      </c>
      <c r="AZ68" s="256">
        <f t="shared" si="60"/>
        <v>0</v>
      </c>
      <c r="BA68" s="256">
        <f t="shared" si="60"/>
        <v>0</v>
      </c>
      <c r="BB68" s="256">
        <f t="shared" si="59"/>
        <v>0</v>
      </c>
      <c r="BC68" s="256">
        <f t="shared" si="59"/>
        <v>3</v>
      </c>
      <c r="BD68" s="256">
        <f t="shared" si="59"/>
        <v>0</v>
      </c>
      <c r="BE68" s="256">
        <f t="shared" si="59"/>
        <v>0</v>
      </c>
      <c r="BF68" s="256">
        <f t="shared" si="59"/>
        <v>0</v>
      </c>
      <c r="BG68" s="256">
        <f t="shared" si="59"/>
        <v>0</v>
      </c>
      <c r="BH68" s="256">
        <f t="shared" si="43"/>
        <v>27</v>
      </c>
      <c r="BI68" s="256">
        <f t="shared" si="50"/>
        <v>0</v>
      </c>
      <c r="BJ68" s="256">
        <f t="shared" si="50"/>
        <v>0</v>
      </c>
      <c r="BK68" s="256">
        <f t="shared" si="50"/>
        <v>0</v>
      </c>
      <c r="BL68" s="256">
        <f t="shared" si="49"/>
        <v>0</v>
      </c>
      <c r="BM68" s="256">
        <f t="shared" si="49"/>
        <v>0</v>
      </c>
      <c r="BN68" s="256">
        <f t="shared" si="49"/>
        <v>0</v>
      </c>
      <c r="BO68" s="256">
        <f t="shared" si="49"/>
        <v>0</v>
      </c>
      <c r="BP68" s="256">
        <f t="shared" si="49"/>
        <v>0</v>
      </c>
      <c r="BQ68" s="256">
        <f t="shared" si="49"/>
        <v>1</v>
      </c>
      <c r="BR68" s="256"/>
      <c r="BS68" s="256"/>
      <c r="BT68" s="257">
        <f t="shared" si="51"/>
        <v>0</v>
      </c>
      <c r="BU68" s="257">
        <f t="shared" si="52"/>
        <v>0</v>
      </c>
      <c r="BV68" s="257">
        <f t="shared" si="53"/>
        <v>0</v>
      </c>
      <c r="BX68" s="256">
        <f t="shared" si="58"/>
        <v>28</v>
      </c>
      <c r="BY68" s="258"/>
      <c r="BZ68" s="259">
        <f t="shared" si="54"/>
        <v>0</v>
      </c>
      <c r="CA68" s="260">
        <f t="shared" si="55"/>
        <v>0</v>
      </c>
      <c r="CB68" s="260"/>
      <c r="CO68" s="303">
        <f>_xlfn.XLOOKUP(B68,'TR05'!B:B,'TR05'!G:G,"Revisar",0)</f>
        <v>45691</v>
      </c>
      <c r="CP68" s="303">
        <f>_xlfn.XLOOKUP(B68,Reloj!A:A,Reloj!D:D,"Revisar",0)</f>
        <v>45691</v>
      </c>
      <c r="CQ68" s="247" t="str">
        <f>_xlfn.XLOOKUP(B68,'S10'!C:C,'S10'!B:B,"Revisar",0)</f>
        <v>Revisar</v>
      </c>
      <c r="CR68" s="247" t="str">
        <f t="shared" si="56"/>
        <v>ok</v>
      </c>
      <c r="CS68" s="247" t="str">
        <f t="shared" si="57"/>
        <v>ok</v>
      </c>
    </row>
    <row r="69" spans="1:97" s="247" customFormat="1" ht="12.75" customHeight="1">
      <c r="A69" s="261">
        <f t="shared" si="32"/>
        <v>61</v>
      </c>
      <c r="B69" s="262" t="s">
        <v>481</v>
      </c>
      <c r="C69" s="333" t="str">
        <f>_xlfn.XLOOKUP(B69,'S10'!$B$2:$B$450,'S10'!$A$2:$A$450,"Ingresar",0)</f>
        <v>22019351</v>
      </c>
      <c r="D69" s="263" t="s">
        <v>164</v>
      </c>
      <c r="E69" s="265" t="s">
        <v>483</v>
      </c>
      <c r="F69" s="335" t="str">
        <f>_xlfn.XLOOKUP(B69,'S10'!$B$2:$B$800,'S10'!$F$2:$F$800,"Ingresar",0)</f>
        <v>Jefe SSOMA</v>
      </c>
      <c r="G69" s="264">
        <v>45691</v>
      </c>
      <c r="H69" s="264"/>
      <c r="I69" s="383" t="str" cm="1">
        <f t="array" ref="I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69" s="383" t="str" cm="1">
        <f t="array" ref="J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69" s="383" t="str" cm="1">
        <f t="array" ref="K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69" s="383" t="str" cm="1">
        <f t="array" ref="L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69" s="383" t="str" cm="1">
        <f t="array" ref="M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69" s="383" t="str" cm="1">
        <f t="array" ref="N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69" s="383" t="str" cm="1">
        <f t="array" ref="O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69" s="383" t="str" cm="1">
        <f t="array" ref="P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69" s="383" t="str" cm="1">
        <f t="array" ref="Q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69" s="383" t="str" cm="1">
        <f t="array" ref="R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69" s="383" t="str" cm="1">
        <f t="array" ref="S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69" s="383" t="str" cm="1">
        <f t="array" ref="T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69" s="383" t="str" cm="1">
        <f t="array" ref="U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69" s="383" t="str" cm="1">
        <f t="array" ref="V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69" s="383" t="str" cm="1">
        <f t="array" ref="W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69" s="383" t="str" cm="1">
        <f t="array" ref="X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69" s="383" t="str" cm="1">
        <f t="array" ref="Y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69" s="383" t="str" cm="1">
        <f t="array" ref="Z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69" s="383" t="str" cm="1">
        <f t="array" ref="AA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69" s="383" t="str" cm="1">
        <f t="array" ref="AB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69" s="383" t="str" cm="1">
        <f t="array" ref="AC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69" s="383" t="str" cm="1">
        <f t="array" ref="AD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69" s="383" t="str" cm="1">
        <f t="array" ref="AE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69" s="383" t="str" cm="1">
        <f t="array" ref="AF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69" s="383" t="str" cm="1">
        <f t="array" ref="AG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69" s="383" t="str" cm="1">
        <f t="array" ref="AH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69" s="383" t="str" cm="1">
        <f t="array" ref="AI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69" s="383" t="str" cm="1">
        <f t="array" ref="AJ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69" s="383" t="str" cm="1">
        <f t="array" ref="AK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69" s="383" t="str" cm="1">
        <f t="array" ref="AL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69" s="383" t="str" cm="1">
        <f t="array" ref="AM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69" s="406" t="str" cm="1">
        <f t="array" ref="AN6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69" s="407" t="str" cm="1">
        <f t="array" ref="AO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69" s="407" t="str" cm="1">
        <f t="array" ref="AP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69" s="407" t="str" cm="1">
        <f t="array" ref="AQ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69" s="407" t="str" cm="1">
        <f t="array" ref="AR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69" s="407" t="str" cm="1">
        <f t="array" ref="AS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69" s="407" t="str" cm="1">
        <f t="array" ref="AT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69" s="407" t="str" cm="1">
        <f t="array" ref="AU6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69" s="235"/>
      <c r="AW69" s="256">
        <f t="shared" si="60"/>
        <v>21</v>
      </c>
      <c r="AX69" s="256">
        <f t="shared" si="60"/>
        <v>0</v>
      </c>
      <c r="AY69" s="256">
        <f t="shared" si="60"/>
        <v>0</v>
      </c>
      <c r="AZ69" s="256">
        <f t="shared" si="60"/>
        <v>0</v>
      </c>
      <c r="BA69" s="256">
        <f t="shared" si="60"/>
        <v>0</v>
      </c>
      <c r="BB69" s="256">
        <f t="shared" si="59"/>
        <v>0</v>
      </c>
      <c r="BC69" s="256">
        <f t="shared" si="59"/>
        <v>7</v>
      </c>
      <c r="BD69" s="256">
        <f t="shared" si="59"/>
        <v>0</v>
      </c>
      <c r="BE69" s="256">
        <f t="shared" si="59"/>
        <v>0</v>
      </c>
      <c r="BF69" s="256">
        <f t="shared" si="59"/>
        <v>0</v>
      </c>
      <c r="BG69" s="256">
        <f t="shared" si="59"/>
        <v>0</v>
      </c>
      <c r="BH69" s="256">
        <f t="shared" si="43"/>
        <v>28</v>
      </c>
      <c r="BI69" s="256">
        <f t="shared" si="50"/>
        <v>0</v>
      </c>
      <c r="BJ69" s="256">
        <f t="shared" si="50"/>
        <v>0</v>
      </c>
      <c r="BK69" s="256">
        <f t="shared" si="50"/>
        <v>0</v>
      </c>
      <c r="BL69" s="256">
        <f t="shared" si="49"/>
        <v>0</v>
      </c>
      <c r="BM69" s="256">
        <f t="shared" si="49"/>
        <v>0</v>
      </c>
      <c r="BN69" s="256">
        <f t="shared" si="49"/>
        <v>0</v>
      </c>
      <c r="BO69" s="256">
        <f t="shared" si="49"/>
        <v>0</v>
      </c>
      <c r="BP69" s="256">
        <f t="shared" si="49"/>
        <v>0</v>
      </c>
      <c r="BQ69" s="256">
        <f t="shared" si="49"/>
        <v>0</v>
      </c>
      <c r="BR69" s="256"/>
      <c r="BS69" s="256"/>
      <c r="BT69" s="257">
        <f t="shared" si="51"/>
        <v>0</v>
      </c>
      <c r="BU69" s="257">
        <f t="shared" si="52"/>
        <v>0</v>
      </c>
      <c r="BV69" s="257">
        <f t="shared" si="53"/>
        <v>0</v>
      </c>
      <c r="BX69" s="256">
        <f t="shared" si="58"/>
        <v>28</v>
      </c>
      <c r="BY69" s="258"/>
      <c r="BZ69" s="259">
        <f t="shared" si="54"/>
        <v>0</v>
      </c>
      <c r="CA69" s="260">
        <f t="shared" si="55"/>
        <v>0</v>
      </c>
      <c r="CB69" s="260"/>
      <c r="CO69" s="303">
        <f>_xlfn.XLOOKUP(B69,'TR05'!B:B,'TR05'!G:G,"Revisar",0)</f>
        <v>45691</v>
      </c>
      <c r="CP69" s="303">
        <f>_xlfn.XLOOKUP(B69,Reloj!A:A,Reloj!D:D,"Revisar",0)</f>
        <v>45691</v>
      </c>
      <c r="CQ69" s="247" t="str">
        <f>_xlfn.XLOOKUP(B69,'S10'!C:C,'S10'!B:B,"Revisar",0)</f>
        <v>Revisar</v>
      </c>
      <c r="CR69" s="247" t="str">
        <f t="shared" si="56"/>
        <v>ok</v>
      </c>
      <c r="CS69" s="247" t="str">
        <f t="shared" si="57"/>
        <v>ok</v>
      </c>
    </row>
    <row r="70" spans="1:97" s="247" customFormat="1" ht="12.75" customHeight="1">
      <c r="A70" s="261">
        <f t="shared" si="32"/>
        <v>62</v>
      </c>
      <c r="B70" s="262" t="s">
        <v>551</v>
      </c>
      <c r="C70" s="333" t="str">
        <f>_xlfn.XLOOKUP(B70,'S10'!$B$2:$B$450,'S10'!$A$2:$A$450,"Ingresar",0)</f>
        <v>22019352</v>
      </c>
      <c r="D70" s="263" t="s">
        <v>169</v>
      </c>
      <c r="E70" s="265" t="s">
        <v>553</v>
      </c>
      <c r="F70" s="335" t="str">
        <f>_xlfn.XLOOKUP(B70,'S10'!$B$2:$B$800,'S10'!$F$2:$F$800,"Ingresar",0)</f>
        <v>Modelador BIM</v>
      </c>
      <c r="G70" s="264">
        <v>45691</v>
      </c>
      <c r="H70" s="264"/>
      <c r="I70" s="383" t="str" cm="1">
        <f t="array" ref="I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0" s="383" t="str" cm="1">
        <f t="array" ref="J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0" s="383" t="str" cm="1">
        <f t="array" ref="K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0" s="383" t="str" cm="1">
        <f t="array" ref="L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0" s="383" t="str" cm="1">
        <f t="array" ref="M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70" s="383" t="str" cm="1">
        <f t="array" ref="N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0" s="383" t="str" cm="1">
        <f t="array" ref="O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0" s="383" t="str" cm="1">
        <f t="array" ref="P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Q70" s="383" t="str" cm="1">
        <f t="array" ref="Q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0" s="383" t="str" cm="1">
        <f t="array" ref="R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0" s="383" t="str" cm="1">
        <f t="array" ref="S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0" s="383" t="str" cm="1">
        <f t="array" ref="T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70" s="383" t="str" cm="1">
        <f t="array" ref="U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0" s="383" t="str" cm="1">
        <f t="array" ref="V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0" s="383" t="str" cm="1">
        <f t="array" ref="W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0" s="383" t="str" cm="1">
        <f t="array" ref="X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0" s="383" t="str" cm="1">
        <f t="array" ref="Y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0" s="383" t="str" cm="1">
        <f t="array" ref="Z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0" s="383" t="str" cm="1">
        <f t="array" ref="AA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70" s="383" t="str" cm="1">
        <f t="array" ref="AB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0" s="383" t="str" cm="1">
        <f t="array" ref="AC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0" s="383" t="str" cm="1">
        <f t="array" ref="AD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0" s="383" t="str" cm="1">
        <f t="array" ref="AE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0" s="383" t="str" cm="1">
        <f t="array" ref="AF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0" s="383" t="str" cm="1">
        <f t="array" ref="AG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0" s="383" t="str" cm="1">
        <f t="array" ref="AH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70" s="383" t="str" cm="1">
        <f t="array" ref="AI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0" s="383" t="str" cm="1">
        <f t="array" ref="AJ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0" s="383" t="str" cm="1">
        <f t="array" ref="AK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0" s="383" t="str" cm="1">
        <f t="array" ref="AL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0" s="383" t="str" cm="1">
        <f t="array" ref="AM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0" s="406" t="str" cm="1">
        <f t="array" ref="AN7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0" s="407" t="str" cm="1">
        <f t="array" ref="AO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0" s="407" t="str" cm="1">
        <f t="array" ref="AP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0" s="407" t="str" cm="1">
        <f t="array" ref="AQ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0" s="407" t="str" cm="1">
        <f t="array" ref="AR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0" s="407" t="str" cm="1">
        <f t="array" ref="AS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0" s="407" t="str" cm="1">
        <f t="array" ref="AT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0" s="407" t="str" cm="1">
        <f t="array" ref="AU7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0" s="235"/>
      <c r="AW70" s="256">
        <f t="shared" si="60"/>
        <v>25</v>
      </c>
      <c r="AX70" s="256">
        <f t="shared" si="60"/>
        <v>3</v>
      </c>
      <c r="AY70" s="256">
        <f t="shared" si="60"/>
        <v>0</v>
      </c>
      <c r="AZ70" s="256">
        <f t="shared" si="60"/>
        <v>0</v>
      </c>
      <c r="BA70" s="256">
        <f t="shared" si="60"/>
        <v>0</v>
      </c>
      <c r="BB70" s="256">
        <f t="shared" si="59"/>
        <v>0</v>
      </c>
      <c r="BC70" s="256">
        <f t="shared" si="59"/>
        <v>0</v>
      </c>
      <c r="BD70" s="256">
        <f t="shared" si="59"/>
        <v>0</v>
      </c>
      <c r="BE70" s="256">
        <f t="shared" si="59"/>
        <v>0</v>
      </c>
      <c r="BF70" s="256">
        <f t="shared" si="59"/>
        <v>0</v>
      </c>
      <c r="BG70" s="256">
        <f t="shared" si="59"/>
        <v>0</v>
      </c>
      <c r="BH70" s="256">
        <f t="shared" si="43"/>
        <v>28</v>
      </c>
      <c r="BI70" s="256">
        <f t="shared" si="50"/>
        <v>0</v>
      </c>
      <c r="BJ70" s="256">
        <f t="shared" si="50"/>
        <v>0</v>
      </c>
      <c r="BK70" s="256">
        <f t="shared" si="50"/>
        <v>0</v>
      </c>
      <c r="BL70" s="256">
        <f t="shared" si="50"/>
        <v>0</v>
      </c>
      <c r="BM70" s="256">
        <f t="shared" si="50"/>
        <v>0</v>
      </c>
      <c r="BN70" s="256">
        <f t="shared" si="50"/>
        <v>0</v>
      </c>
      <c r="BO70" s="256">
        <f t="shared" si="50"/>
        <v>0</v>
      </c>
      <c r="BP70" s="256">
        <f t="shared" si="50"/>
        <v>0</v>
      </c>
      <c r="BQ70" s="256">
        <f t="shared" si="50"/>
        <v>0</v>
      </c>
      <c r="BR70" s="256"/>
      <c r="BS70" s="256"/>
      <c r="BT70" s="257">
        <f t="shared" si="51"/>
        <v>0</v>
      </c>
      <c r="BU70" s="257">
        <f t="shared" si="52"/>
        <v>0</v>
      </c>
      <c r="BV70" s="257">
        <f t="shared" si="53"/>
        <v>0</v>
      </c>
      <c r="BX70" s="256">
        <f t="shared" si="58"/>
        <v>28</v>
      </c>
      <c r="BY70" s="258"/>
      <c r="BZ70" s="259">
        <f t="shared" si="54"/>
        <v>0</v>
      </c>
      <c r="CA70" s="260">
        <f t="shared" si="55"/>
        <v>0</v>
      </c>
      <c r="CB70" s="260"/>
      <c r="CO70" s="303">
        <f>_xlfn.XLOOKUP(B70,'TR05'!B:B,'TR05'!G:G,"Revisar",0)</f>
        <v>45691</v>
      </c>
      <c r="CP70" s="303">
        <f>_xlfn.XLOOKUP(B70,Reloj!A:A,Reloj!D:D,"Revisar",0)</f>
        <v>45691</v>
      </c>
      <c r="CQ70" s="247" t="str">
        <f>_xlfn.XLOOKUP(B70,'S10'!C:C,'S10'!B:B,"Revisar",0)</f>
        <v>Revisar</v>
      </c>
      <c r="CR70" s="247" t="str">
        <f t="shared" si="56"/>
        <v>ok</v>
      </c>
      <c r="CS70" s="247" t="str">
        <f t="shared" si="57"/>
        <v>ok</v>
      </c>
    </row>
    <row r="71" spans="1:97" s="247" customFormat="1" ht="12.75" customHeight="1">
      <c r="A71" s="261">
        <f t="shared" si="32"/>
        <v>63</v>
      </c>
      <c r="B71" s="262" t="s">
        <v>502</v>
      </c>
      <c r="C71" s="333" t="str">
        <f>_xlfn.XLOOKUP(B71,'S10'!$B$2:$B$450,'S10'!$A$2:$A$450,"Ingresar",0)</f>
        <v>22019353</v>
      </c>
      <c r="D71" s="263" t="s">
        <v>169</v>
      </c>
      <c r="E71" s="265" t="s">
        <v>504</v>
      </c>
      <c r="F71" s="335" t="str">
        <f>_xlfn.XLOOKUP(B71,'S10'!$B$2:$B$800,'S10'!$F$2:$F$800,"Ingresar",0)</f>
        <v>Asistente de Seguridad</v>
      </c>
      <c r="G71" s="264">
        <v>45693</v>
      </c>
      <c r="H71" s="264"/>
      <c r="I71" s="383" t="str" cm="1">
        <f t="array" ref="I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1" s="383" t="str" cm="1">
        <f t="array" ref="J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1" s="383" t="str" cm="1">
        <f t="array" ref="K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1" s="383" t="str" cm="1">
        <f t="array" ref="L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1" s="383" t="str" cm="1">
        <f t="array" ref="M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71" s="383" t="str" cm="1">
        <f t="array" ref="N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1" s="383" t="str" cm="1">
        <f t="array" ref="O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1" s="383" t="str" cm="1">
        <f t="array" ref="P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1" s="383" t="str" cm="1">
        <f t="array" ref="Q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1" s="383" t="str" cm="1">
        <f t="array" ref="R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1" s="383" t="str" cm="1">
        <f t="array" ref="S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1" s="383" t="str" cm="1">
        <f t="array" ref="T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71" s="383" t="str" cm="1">
        <f t="array" ref="U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1" s="383" t="str" cm="1">
        <f t="array" ref="V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1" s="383" t="str" cm="1">
        <f t="array" ref="W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1" s="383" t="str" cm="1">
        <f t="array" ref="X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1" s="383" t="str" cm="1">
        <f t="array" ref="Y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1" s="383" t="str" cm="1">
        <f t="array" ref="Z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1" s="383" t="str" cm="1">
        <f t="array" ref="AA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71" s="383" t="str" cm="1">
        <f t="array" ref="AB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1" s="383" t="str" cm="1">
        <f t="array" ref="AC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1" s="383" t="str" cm="1">
        <f t="array" ref="AD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1" s="383" t="str" cm="1">
        <f t="array" ref="AE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1" s="383" t="str" cm="1">
        <f t="array" ref="AF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1" s="383" t="str" cm="1">
        <f t="array" ref="AG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1" s="383" t="str" cm="1">
        <f t="array" ref="AH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71" s="383" t="str" cm="1">
        <f t="array" ref="AI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1" s="383" t="str" cm="1">
        <f t="array" ref="AJ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1" s="383" t="str" cm="1">
        <f t="array" ref="AK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1" s="383" t="str" cm="1">
        <f t="array" ref="AL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1" s="383" t="str" cm="1">
        <f t="array" ref="AM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1" s="406" t="str" cm="1">
        <f t="array" ref="AN7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1" s="407" t="str" cm="1">
        <f t="array" ref="AO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1" s="407" t="str" cm="1">
        <f t="array" ref="AP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1" s="407" t="str" cm="1">
        <f t="array" ref="AQ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1" s="407" t="str" cm="1">
        <f t="array" ref="AR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1" s="407" t="str" cm="1">
        <f t="array" ref="AS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1" s="407" t="str" cm="1">
        <f t="array" ref="AT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1" s="407" t="str" cm="1">
        <f t="array" ref="AU7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1" s="235"/>
      <c r="AW71" s="256">
        <f t="shared" si="60"/>
        <v>25</v>
      </c>
      <c r="AX71" s="256">
        <f t="shared" si="60"/>
        <v>3</v>
      </c>
      <c r="AY71" s="256">
        <f t="shared" si="60"/>
        <v>0</v>
      </c>
      <c r="AZ71" s="256">
        <f t="shared" si="60"/>
        <v>0</v>
      </c>
      <c r="BA71" s="256">
        <f t="shared" si="60"/>
        <v>0</v>
      </c>
      <c r="BB71" s="256">
        <f t="shared" si="59"/>
        <v>0</v>
      </c>
      <c r="BC71" s="256">
        <f t="shared" si="59"/>
        <v>0</v>
      </c>
      <c r="BD71" s="256">
        <f t="shared" si="59"/>
        <v>0</v>
      </c>
      <c r="BE71" s="256">
        <f t="shared" si="59"/>
        <v>0</v>
      </c>
      <c r="BF71" s="256">
        <f t="shared" si="59"/>
        <v>0</v>
      </c>
      <c r="BG71" s="256">
        <f t="shared" si="59"/>
        <v>0</v>
      </c>
      <c r="BH71" s="256">
        <f t="shared" si="43"/>
        <v>28</v>
      </c>
      <c r="BI71" s="256">
        <f t="shared" ref="BI71:BQ99" si="61">COUNTIF($T71:$AU71,BI$6)</f>
        <v>0</v>
      </c>
      <c r="BJ71" s="256">
        <f t="shared" si="61"/>
        <v>0</v>
      </c>
      <c r="BK71" s="256">
        <f t="shared" si="61"/>
        <v>0</v>
      </c>
      <c r="BL71" s="256">
        <f t="shared" si="61"/>
        <v>0</v>
      </c>
      <c r="BM71" s="256">
        <f t="shared" si="61"/>
        <v>0</v>
      </c>
      <c r="BN71" s="256">
        <f t="shared" si="61"/>
        <v>0</v>
      </c>
      <c r="BO71" s="256">
        <f t="shared" si="61"/>
        <v>0</v>
      </c>
      <c r="BP71" s="256">
        <f t="shared" si="61"/>
        <v>0</v>
      </c>
      <c r="BQ71" s="256">
        <f t="shared" si="61"/>
        <v>0</v>
      </c>
      <c r="BR71" s="256"/>
      <c r="BS71" s="256"/>
      <c r="BT71" s="257">
        <f t="shared" si="51"/>
        <v>0</v>
      </c>
      <c r="BU71" s="257">
        <f t="shared" si="52"/>
        <v>0</v>
      </c>
      <c r="BV71" s="257">
        <f t="shared" si="53"/>
        <v>0</v>
      </c>
      <c r="BX71" s="256">
        <f t="shared" si="58"/>
        <v>28</v>
      </c>
      <c r="BY71" s="258"/>
      <c r="BZ71" s="259">
        <f t="shared" si="54"/>
        <v>0</v>
      </c>
      <c r="CA71" s="260">
        <f t="shared" si="55"/>
        <v>0</v>
      </c>
      <c r="CB71" s="260"/>
      <c r="CO71" s="303">
        <f>_xlfn.XLOOKUP(B71,'TR05'!B:B,'TR05'!G:G,"Revisar",0)</f>
        <v>45693</v>
      </c>
      <c r="CP71" s="303">
        <f>_xlfn.XLOOKUP(B71,Reloj!A:A,Reloj!D:D,"Revisar",0)</f>
        <v>45693</v>
      </c>
      <c r="CQ71" s="247" t="str">
        <f>_xlfn.XLOOKUP(B71,'S10'!C:C,'S10'!B:B,"Revisar",0)</f>
        <v>Revisar</v>
      </c>
      <c r="CR71" s="247" t="str">
        <f t="shared" si="56"/>
        <v>ok</v>
      </c>
      <c r="CS71" s="247" t="str">
        <f t="shared" si="57"/>
        <v>ok</v>
      </c>
    </row>
    <row r="72" spans="1:97" s="247" customFormat="1" ht="12.75" customHeight="1">
      <c r="A72" s="261">
        <f t="shared" si="32"/>
        <v>64</v>
      </c>
      <c r="B72" s="262" t="s">
        <v>591</v>
      </c>
      <c r="C72" s="333" t="str">
        <f>_xlfn.XLOOKUP(B72,'S10'!$B$2:$B$450,'S10'!$A$2:$A$450,"Ingresar",0)</f>
        <v>22019355</v>
      </c>
      <c r="D72" s="263" t="s">
        <v>164</v>
      </c>
      <c r="E72" s="265" t="s">
        <v>593</v>
      </c>
      <c r="F72" s="335" t="str">
        <f>_xlfn.XLOOKUP(B72,'S10'!$B$2:$B$800,'S10'!$F$2:$F$800,"Ingresar",0)</f>
        <v>SUPERVISOR SSOMA</v>
      </c>
      <c r="G72" s="264">
        <v>45705</v>
      </c>
      <c r="H72" s="264"/>
      <c r="I72" s="383" t="str" cm="1">
        <f t="array" ref="I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72" s="383" t="str" cm="1">
        <f t="array" ref="J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72" s="383" t="str" cm="1">
        <f t="array" ref="K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2" s="383" t="str" cm="1">
        <f t="array" ref="L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2" s="383" t="str" cm="1">
        <f t="array" ref="M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72" s="383" t="str" cm="1">
        <f t="array" ref="N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2" s="383" t="str" cm="1">
        <f t="array" ref="O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2" s="383" t="str" cm="1">
        <f t="array" ref="P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2" s="383" t="str" cm="1">
        <f t="array" ref="Q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2" s="383" t="str" cm="1">
        <f t="array" ref="R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2" s="383" t="str" cm="1">
        <f t="array" ref="S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2" s="383" t="str" cm="1">
        <f t="array" ref="T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72" s="383" t="str" cm="1">
        <f t="array" ref="U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2" s="383" t="str" cm="1">
        <f t="array" ref="V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2" s="383" t="str" cm="1">
        <f t="array" ref="W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2" s="383" t="str" cm="1">
        <f t="array" ref="X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2" s="383" t="str" cm="1">
        <f t="array" ref="Y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2" s="383" t="str" cm="1">
        <f t="array" ref="Z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2" s="383" t="str" cm="1">
        <f t="array" ref="AA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72" s="383" t="str" cm="1">
        <f t="array" ref="AB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2" s="383" t="str" cm="1">
        <f t="array" ref="AC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2" s="383" t="str" cm="1">
        <f t="array" ref="AD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2" s="383" t="str" cm="1">
        <f t="array" ref="AE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2" s="383" t="str" cm="1">
        <f t="array" ref="AF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72" s="383" t="str" cm="1">
        <f t="array" ref="AG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72" s="383" t="str" cm="1">
        <f t="array" ref="AH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72" s="383" t="str" cm="1">
        <f t="array" ref="AI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72" s="383" t="str" cm="1">
        <f t="array" ref="AJ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72" s="383" t="str" cm="1">
        <f t="array" ref="AK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72" s="383" t="str" cm="1">
        <f t="array" ref="AL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72" s="383" t="str" cm="1">
        <f t="array" ref="AM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2" s="406" t="str" cm="1">
        <f t="array" ref="AN7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2" s="407" t="str" cm="1">
        <f t="array" ref="AO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2" s="407" t="str" cm="1">
        <f t="array" ref="AP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2" s="407" t="str" cm="1">
        <f t="array" ref="AQ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2" s="407" t="str" cm="1">
        <f t="array" ref="AR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2" s="407" t="str" cm="1">
        <f t="array" ref="AS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2" s="407" t="str" cm="1">
        <f t="array" ref="AT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2" s="407" t="str" cm="1">
        <f t="array" ref="AU7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2" s="235"/>
      <c r="AW72" s="256">
        <f t="shared" si="60"/>
        <v>21</v>
      </c>
      <c r="AX72" s="256">
        <f t="shared" si="60"/>
        <v>0</v>
      </c>
      <c r="AY72" s="256">
        <f t="shared" si="60"/>
        <v>0</v>
      </c>
      <c r="AZ72" s="256">
        <f t="shared" si="60"/>
        <v>0</v>
      </c>
      <c r="BA72" s="256">
        <f t="shared" si="60"/>
        <v>0</v>
      </c>
      <c r="BB72" s="256">
        <f t="shared" si="59"/>
        <v>0</v>
      </c>
      <c r="BC72" s="256">
        <f t="shared" si="59"/>
        <v>7</v>
      </c>
      <c r="BD72" s="256">
        <f t="shared" si="59"/>
        <v>0</v>
      </c>
      <c r="BE72" s="256">
        <f t="shared" si="59"/>
        <v>0</v>
      </c>
      <c r="BF72" s="256">
        <f t="shared" si="59"/>
        <v>0</v>
      </c>
      <c r="BG72" s="256">
        <f t="shared" si="59"/>
        <v>0</v>
      </c>
      <c r="BH72" s="256">
        <f t="shared" si="43"/>
        <v>28</v>
      </c>
      <c r="BI72" s="256">
        <f t="shared" si="61"/>
        <v>0</v>
      </c>
      <c r="BJ72" s="256">
        <f t="shared" si="61"/>
        <v>0</v>
      </c>
      <c r="BK72" s="256">
        <f t="shared" si="61"/>
        <v>0</v>
      </c>
      <c r="BL72" s="256">
        <f t="shared" si="61"/>
        <v>0</v>
      </c>
      <c r="BM72" s="256">
        <f t="shared" si="61"/>
        <v>0</v>
      </c>
      <c r="BN72" s="256">
        <f t="shared" si="61"/>
        <v>0</v>
      </c>
      <c r="BO72" s="256">
        <f t="shared" si="61"/>
        <v>0</v>
      </c>
      <c r="BP72" s="256">
        <f t="shared" si="61"/>
        <v>0</v>
      </c>
      <c r="BQ72" s="256">
        <f t="shared" si="61"/>
        <v>0</v>
      </c>
      <c r="BR72" s="256"/>
      <c r="BS72" s="256"/>
      <c r="BT72" s="257">
        <f t="shared" ref="BT72:BT103" si="62">COUNTIF(I72:R72,"NA")</f>
        <v>0</v>
      </c>
      <c r="BU72" s="257">
        <f t="shared" ref="BU72:BU103" si="63">COUNTIF(I72:R72,"LP")</f>
        <v>0</v>
      </c>
      <c r="BV72" s="257">
        <f t="shared" ref="BV72:BV103" si="64">COUNTIF(I72:R72,"OP")</f>
        <v>0</v>
      </c>
      <c r="BX72" s="256">
        <f t="shared" si="58"/>
        <v>28</v>
      </c>
      <c r="BY72" s="258"/>
      <c r="BZ72" s="259">
        <f t="shared" ref="BZ72:BZ82" si="65">COUNTIF(I72:AL72,"1")+(COUNTIF(I72:AL72,"2")*2)+CA72*2</f>
        <v>0</v>
      </c>
      <c r="CA72" s="260">
        <f t="shared" ref="CA72:CA82" si="66">COUNTIF(I72:AL72,"&gt;=3")</f>
        <v>0</v>
      </c>
      <c r="CO72" s="303">
        <f>_xlfn.XLOOKUP(B72,'TR05'!B:B,'TR05'!G:G,"Revisar",0)</f>
        <v>45705</v>
      </c>
      <c r="CP72" s="303">
        <f>_xlfn.XLOOKUP(B72,Reloj!A:A,Reloj!D:D,"Revisar",0)</f>
        <v>45705</v>
      </c>
      <c r="CQ72" s="247" t="str">
        <f>_xlfn.XLOOKUP(B72,'S10'!C:C,'S10'!B:B,"Revisar",0)</f>
        <v>Revisar</v>
      </c>
      <c r="CR72" s="247" t="str">
        <f t="shared" ref="CR72:CR103" si="67">IF(CO72=G72,"ok","Revisar")</f>
        <v>ok</v>
      </c>
      <c r="CS72" s="247" t="str">
        <f t="shared" ref="CS72:CS103" si="68">IF(CP72=G72,"ok","Revisar")</f>
        <v>ok</v>
      </c>
    </row>
    <row r="73" spans="1:97" s="247" customFormat="1" ht="12.75" customHeight="1">
      <c r="A73" s="261">
        <f t="shared" ref="A73:A137" si="69">A72+1</f>
        <v>65</v>
      </c>
      <c r="B73" s="262" t="s">
        <v>326</v>
      </c>
      <c r="C73" s="333" t="str">
        <f>_xlfn.XLOOKUP(B73,'S10'!$B$2:$B$450,'S10'!$A$2:$A$450,"Ingresar",0)</f>
        <v>22019365</v>
      </c>
      <c r="D73" s="263" t="s">
        <v>164</v>
      </c>
      <c r="E73" s="265" t="s">
        <v>328</v>
      </c>
      <c r="F73" s="335" t="str">
        <f>_xlfn.XLOOKUP(B73,'S10'!$B$2:$B$800,'S10'!$F$2:$F$800,"Ingresar",0)</f>
        <v>Ingeniero Asistente de Comisionamiento</v>
      </c>
      <c r="G73" s="264">
        <v>45709</v>
      </c>
      <c r="H73" s="264"/>
      <c r="I73" s="383" t="str" cm="1">
        <f t="array" ref="I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3" s="383" t="str" cm="1">
        <f t="array" ref="J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73" s="383" t="str" cm="1">
        <f t="array" ref="K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73" s="383" t="str" cm="1">
        <f t="array" ref="L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73" s="383" t="str" cm="1">
        <f t="array" ref="M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73" s="383" t="str" cm="1">
        <f t="array" ref="N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73" s="383" t="str" cm="1">
        <f t="array" ref="O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73" s="383" t="str" cm="1">
        <f t="array" ref="P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73" s="383" t="str" cm="1">
        <f t="array" ref="Q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73" s="383" t="str" cm="1">
        <f t="array" ref="R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3" s="383" t="str" cm="1">
        <f t="array" ref="S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3" s="383" t="str" cm="1">
        <f t="array" ref="T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73" s="383" t="str" cm="1">
        <f t="array" ref="U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3" s="383" t="str" cm="1">
        <f t="array" ref="V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3" s="383" t="str" cm="1">
        <f t="array" ref="W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3" s="383" t="str" cm="1">
        <f t="array" ref="X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3" s="383" t="str" cm="1">
        <f t="array" ref="Y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3" s="383" t="str" cm="1">
        <f t="array" ref="Z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3" s="383" t="str" cm="1">
        <f t="array" ref="AA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73" s="383" t="str" cm="1">
        <f t="array" ref="AB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3" s="383" t="str" cm="1">
        <f t="array" ref="AC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3" s="383" t="str" cm="1">
        <f t="array" ref="AD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3" s="383" t="str" cm="1">
        <f t="array" ref="AE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3" s="383" t="str" cm="1">
        <f t="array" ref="AF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3" s="383" t="str" cm="1">
        <f t="array" ref="AG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3" s="383" t="str" cm="1">
        <f t="array" ref="AH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73" s="383" t="str" cm="1">
        <f t="array" ref="AI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3" s="383" t="str" cm="1">
        <f t="array" ref="AJ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3" s="383" t="str" cm="1">
        <f t="array" ref="AK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3" s="383" t="str" cm="1">
        <f t="array" ref="AL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3" s="383" t="str" cm="1">
        <f t="array" ref="AM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3" s="406" t="str" cm="1">
        <f t="array" ref="AN7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3" s="407" t="str" cm="1">
        <f t="array" ref="AO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3" s="407" t="str" cm="1">
        <f t="array" ref="AP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3" s="407" t="str" cm="1">
        <f t="array" ref="AQ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3" s="407" t="str" cm="1">
        <f t="array" ref="AR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3" s="407" t="str" cm="1">
        <f t="array" ref="AS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3" s="407" t="str" cm="1">
        <f t="array" ref="AT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3" s="407" t="str" cm="1">
        <f t="array" ref="AU7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3" s="235"/>
      <c r="AW73" s="256">
        <f t="shared" si="60"/>
        <v>28</v>
      </c>
      <c r="AX73" s="256">
        <f t="shared" si="60"/>
        <v>0</v>
      </c>
      <c r="AY73" s="256">
        <f t="shared" si="60"/>
        <v>0</v>
      </c>
      <c r="AZ73" s="256">
        <f t="shared" si="60"/>
        <v>0</v>
      </c>
      <c r="BA73" s="256">
        <f t="shared" si="60"/>
        <v>0</v>
      </c>
      <c r="BB73" s="256">
        <f t="shared" si="59"/>
        <v>0</v>
      </c>
      <c r="BC73" s="256">
        <f t="shared" si="59"/>
        <v>0</v>
      </c>
      <c r="BD73" s="256">
        <f t="shared" si="59"/>
        <v>0</v>
      </c>
      <c r="BE73" s="256">
        <f t="shared" si="59"/>
        <v>0</v>
      </c>
      <c r="BF73" s="256">
        <f t="shared" si="59"/>
        <v>0</v>
      </c>
      <c r="BG73" s="256">
        <f t="shared" si="59"/>
        <v>0</v>
      </c>
      <c r="BH73" s="256">
        <f t="shared" si="43"/>
        <v>28</v>
      </c>
      <c r="BI73" s="256">
        <f t="shared" si="61"/>
        <v>0</v>
      </c>
      <c r="BJ73" s="256">
        <f t="shared" si="61"/>
        <v>0</v>
      </c>
      <c r="BK73" s="256">
        <f t="shared" si="61"/>
        <v>0</v>
      </c>
      <c r="BL73" s="256">
        <f t="shared" si="61"/>
        <v>0</v>
      </c>
      <c r="BM73" s="256">
        <f t="shared" si="61"/>
        <v>0</v>
      </c>
      <c r="BN73" s="256">
        <f t="shared" si="61"/>
        <v>0</v>
      </c>
      <c r="BO73" s="256">
        <f t="shared" si="61"/>
        <v>0</v>
      </c>
      <c r="BP73" s="256">
        <f t="shared" si="61"/>
        <v>0</v>
      </c>
      <c r="BQ73" s="256">
        <f t="shared" si="61"/>
        <v>0</v>
      </c>
      <c r="BR73" s="256"/>
      <c r="BS73" s="256"/>
      <c r="BT73" s="257">
        <f t="shared" si="62"/>
        <v>0</v>
      </c>
      <c r="BU73" s="257">
        <f t="shared" si="63"/>
        <v>0</v>
      </c>
      <c r="BV73" s="257">
        <f t="shared" si="64"/>
        <v>0</v>
      </c>
      <c r="BX73" s="256">
        <f t="shared" si="58"/>
        <v>28</v>
      </c>
      <c r="BY73" s="258"/>
      <c r="BZ73" s="259">
        <f t="shared" si="65"/>
        <v>0</v>
      </c>
      <c r="CA73" s="260">
        <f t="shared" si="66"/>
        <v>0</v>
      </c>
      <c r="CB73" s="260"/>
      <c r="CO73" s="303">
        <f>_xlfn.XLOOKUP(B73,'TR05'!B:B,'TR05'!G:G,"Revisar",0)</f>
        <v>45709</v>
      </c>
      <c r="CP73" s="303">
        <f>_xlfn.XLOOKUP(B73,Reloj!A:A,Reloj!D:D,"Revisar",0)</f>
        <v>45709</v>
      </c>
      <c r="CQ73" s="247" t="str">
        <f>_xlfn.XLOOKUP(B73,'S10'!C:C,'S10'!B:B,"Revisar",0)</f>
        <v>Revisar</v>
      </c>
      <c r="CR73" s="247" t="str">
        <f t="shared" si="67"/>
        <v>ok</v>
      </c>
      <c r="CS73" s="247" t="str">
        <f t="shared" si="68"/>
        <v>ok</v>
      </c>
    </row>
    <row r="74" spans="1:97" s="247" customFormat="1" ht="12.75" customHeight="1">
      <c r="A74" s="261">
        <f t="shared" si="69"/>
        <v>66</v>
      </c>
      <c r="B74" s="262" t="s">
        <v>403</v>
      </c>
      <c r="C74" s="333" t="str">
        <f>_xlfn.XLOOKUP(B74,'S10'!$B$2:$B$450,'S10'!$A$2:$A$450,"Ingresar",0)</f>
        <v>22019610</v>
      </c>
      <c r="D74" s="263" t="s">
        <v>164</v>
      </c>
      <c r="E74" s="265" t="s">
        <v>405</v>
      </c>
      <c r="F74" s="335" t="str">
        <f>_xlfn.XLOOKUP(B74,'S10'!$B$2:$B$800,'S10'!$F$2:$F$800,"Ingresar",0)</f>
        <v>Residente de Obra</v>
      </c>
      <c r="G74" s="264">
        <v>45720</v>
      </c>
      <c r="H74" s="264"/>
      <c r="I74" s="383" t="str" cm="1">
        <f t="array" ref="I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4" s="383" t="str" cm="1">
        <f t="array" ref="J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4" s="383" t="str" cm="1">
        <f t="array" ref="K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4" s="383" t="str" cm="1">
        <f t="array" ref="L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4" s="383" t="str" cm="1">
        <f t="array" ref="M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74" s="383" t="str" cm="1">
        <f t="array" ref="N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4" s="383" t="str" cm="1">
        <f t="array" ref="O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4" s="383" t="str" cm="1">
        <f t="array" ref="P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4" s="383" t="str" cm="1">
        <f t="array" ref="Q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4" s="383" t="str" cm="1">
        <f t="array" ref="R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4" s="383" t="str" cm="1">
        <f t="array" ref="S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74" s="383" t="str" cm="1">
        <f t="array" ref="T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74" s="383" t="str" cm="1">
        <f t="array" ref="U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74" s="383" t="str" cm="1">
        <f t="array" ref="V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74" s="383" t="str" cm="1">
        <f t="array" ref="W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74" s="383" t="str" cm="1">
        <f t="array" ref="X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4" s="383" t="str" cm="1">
        <f t="array" ref="Y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4" s="383" t="str" cm="1">
        <f t="array" ref="Z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4" s="383" t="str" cm="1">
        <f t="array" ref="AA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74" s="383" t="str" cm="1">
        <f t="array" ref="AB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4" s="383" t="str" cm="1">
        <f t="array" ref="AC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4" s="383" t="str" cm="1">
        <f t="array" ref="AD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4" s="383" t="str" cm="1">
        <f t="array" ref="AE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4" s="383" t="str" cm="1">
        <f t="array" ref="AF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4" s="383" t="str" cm="1">
        <f t="array" ref="AG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74" s="383" t="str" cm="1">
        <f t="array" ref="AH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74" s="383" t="str" cm="1">
        <f t="array" ref="AI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74" s="383" t="str" cm="1">
        <f t="array" ref="AJ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4" s="383" t="str" cm="1">
        <f t="array" ref="AK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4" s="383" t="str" cm="1">
        <f t="array" ref="AL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4" s="383" t="str" cm="1">
        <f t="array" ref="AM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4" s="406" t="str" cm="1">
        <f t="array" ref="AN7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4" s="407" t="str" cm="1">
        <f t="array" ref="AO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4" s="407" t="str" cm="1">
        <f t="array" ref="AP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4" s="407" t="str" cm="1">
        <f t="array" ref="AQ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4" s="407" t="str" cm="1">
        <f t="array" ref="AR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4" s="407" t="str" cm="1">
        <f t="array" ref="AS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4" s="407" t="str" cm="1">
        <f t="array" ref="AT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4" s="407" t="str" cm="1">
        <f t="array" ref="AU7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4" s="235"/>
      <c r="AW74" s="256">
        <f t="shared" si="60"/>
        <v>21</v>
      </c>
      <c r="AX74" s="256">
        <f t="shared" si="60"/>
        <v>0</v>
      </c>
      <c r="AY74" s="256">
        <f t="shared" si="60"/>
        <v>0</v>
      </c>
      <c r="AZ74" s="256">
        <f t="shared" si="60"/>
        <v>0</v>
      </c>
      <c r="BA74" s="256">
        <f t="shared" si="60"/>
        <v>0</v>
      </c>
      <c r="BB74" s="256">
        <f t="shared" si="59"/>
        <v>0</v>
      </c>
      <c r="BC74" s="256">
        <f t="shared" si="59"/>
        <v>7</v>
      </c>
      <c r="BD74" s="256">
        <f t="shared" si="59"/>
        <v>0</v>
      </c>
      <c r="BE74" s="256">
        <f t="shared" si="59"/>
        <v>0</v>
      </c>
      <c r="BF74" s="256">
        <f t="shared" si="59"/>
        <v>0</v>
      </c>
      <c r="BG74" s="256">
        <f t="shared" si="59"/>
        <v>0</v>
      </c>
      <c r="BH74" s="256">
        <f t="shared" ref="BH74:BH137" si="70">SUM(AW74:BG74)</f>
        <v>28</v>
      </c>
      <c r="BI74" s="256">
        <f t="shared" si="61"/>
        <v>0</v>
      </c>
      <c r="BJ74" s="256">
        <f t="shared" si="61"/>
        <v>0</v>
      </c>
      <c r="BK74" s="256">
        <f t="shared" si="61"/>
        <v>0</v>
      </c>
      <c r="BL74" s="256">
        <f t="shared" si="61"/>
        <v>0</v>
      </c>
      <c r="BM74" s="256">
        <f t="shared" si="61"/>
        <v>0</v>
      </c>
      <c r="BN74" s="256">
        <f t="shared" si="61"/>
        <v>0</v>
      </c>
      <c r="BO74" s="256">
        <f t="shared" si="61"/>
        <v>0</v>
      </c>
      <c r="BP74" s="256">
        <f t="shared" si="61"/>
        <v>0</v>
      </c>
      <c r="BQ74" s="256">
        <f t="shared" si="61"/>
        <v>0</v>
      </c>
      <c r="BR74" s="256"/>
      <c r="BS74" s="256"/>
      <c r="BT74" s="257">
        <f t="shared" si="62"/>
        <v>0</v>
      </c>
      <c r="BU74" s="257">
        <f t="shared" si="63"/>
        <v>0</v>
      </c>
      <c r="BV74" s="257">
        <f t="shared" si="64"/>
        <v>0</v>
      </c>
      <c r="BX74" s="256">
        <f t="shared" si="58"/>
        <v>28</v>
      </c>
      <c r="BY74" s="258"/>
      <c r="BZ74" s="259">
        <f t="shared" si="65"/>
        <v>0</v>
      </c>
      <c r="CA74" s="260">
        <f t="shared" si="66"/>
        <v>0</v>
      </c>
      <c r="CB74" s="260"/>
      <c r="CO74" s="303">
        <f>_xlfn.XLOOKUP(B74,'TR05'!B:B,'TR05'!G:G,"Revisar",0)</f>
        <v>45720</v>
      </c>
      <c r="CP74" s="303">
        <f>_xlfn.XLOOKUP(B74,Reloj!A:A,Reloj!D:D,"Revisar",0)</f>
        <v>45720</v>
      </c>
      <c r="CQ74" s="247" t="str">
        <f>_xlfn.XLOOKUP(B74,'S10'!C:C,'S10'!B:B,"Revisar",0)</f>
        <v>Revisar</v>
      </c>
      <c r="CR74" s="247" t="str">
        <f t="shared" si="67"/>
        <v>ok</v>
      </c>
      <c r="CS74" s="247" t="str">
        <f t="shared" si="68"/>
        <v>ok</v>
      </c>
    </row>
    <row r="75" spans="1:97" s="247" customFormat="1" ht="12.75" customHeight="1">
      <c r="A75" s="261">
        <f t="shared" si="69"/>
        <v>67</v>
      </c>
      <c r="B75" s="304" t="s">
        <v>280</v>
      </c>
      <c r="C75" s="333" t="str">
        <f>_xlfn.XLOOKUP(B75,'S10'!$B$2:$B$450,'S10'!$A$2:$A$450,"Ingresar",0)</f>
        <v>22019607</v>
      </c>
      <c r="D75" s="263" t="s">
        <v>169</v>
      </c>
      <c r="E75" s="265" t="s">
        <v>282</v>
      </c>
      <c r="F75" s="335" t="str">
        <f>_xlfn.XLOOKUP(B75,'S10'!$B$2:$B$800,'S10'!$F$2:$F$800,"Ingresar",0)</f>
        <v>Modelador BIM</v>
      </c>
      <c r="G75" s="264">
        <v>45726</v>
      </c>
      <c r="H75" s="264"/>
      <c r="I75" s="383" t="str" cm="1">
        <f t="array" ref="I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5" s="383" t="str" cm="1">
        <f t="array" ref="J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5" s="383" t="str" cm="1">
        <f t="array" ref="K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5" s="383" t="str" cm="1">
        <f t="array" ref="L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5" s="383" t="str" cm="1">
        <f t="array" ref="M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75" s="383" t="str" cm="1">
        <f t="array" ref="N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5" s="383" t="str" cm="1">
        <f t="array" ref="O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5" s="383" t="str" cm="1">
        <f t="array" ref="P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5" s="383" t="str" cm="1">
        <f t="array" ref="Q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5" s="383" t="str" cm="1">
        <f t="array" ref="R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5" s="383" t="str" cm="1">
        <f t="array" ref="S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5" s="383" t="str" cm="1">
        <f t="array" ref="T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75" s="383" t="str" cm="1">
        <f t="array" ref="U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5" s="383" t="str" cm="1">
        <f t="array" ref="V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5" s="383" t="str" cm="1">
        <f t="array" ref="W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5" s="383" t="str" cm="1">
        <f t="array" ref="X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5" s="383" t="str" cm="1">
        <f t="array" ref="Y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5" s="383" t="str" cm="1">
        <f t="array" ref="Z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5" s="383" t="str" cm="1">
        <f t="array" ref="AA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75" s="383" t="str" cm="1">
        <f t="array" ref="AB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5" s="383" t="str" cm="1">
        <f t="array" ref="AC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5" s="383" t="str" cm="1">
        <f t="array" ref="AD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5" s="383" t="str" cm="1">
        <f t="array" ref="AE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5" s="383" t="str" cm="1">
        <f t="array" ref="AF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5" s="383" t="str" cm="1">
        <f t="array" ref="AG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5" s="383" t="str" cm="1">
        <f t="array" ref="AH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75" s="383" t="str" cm="1">
        <f t="array" ref="AI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J75" s="383" t="str" cm="1">
        <f t="array" ref="AJ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K75" s="383" t="str" cm="1">
        <f t="array" ref="AK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5" s="383" t="str" cm="1">
        <f t="array" ref="AL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5" s="383" t="str" cm="1">
        <f t="array" ref="AM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5" s="406" t="str" cm="1">
        <f t="array" ref="AN7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5" s="407" t="str" cm="1">
        <f t="array" ref="AO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5" s="407" t="str" cm="1">
        <f t="array" ref="AP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5" s="407" t="str" cm="1">
        <f t="array" ref="AQ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5" s="407" t="str" cm="1">
        <f t="array" ref="AR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5" s="407" t="str" cm="1">
        <f t="array" ref="AS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5" s="407" t="str" cm="1">
        <f t="array" ref="AT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5" s="407" t="str" cm="1">
        <f t="array" ref="AU7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5" s="235"/>
      <c r="AW75" s="256">
        <f t="shared" si="60"/>
        <v>23</v>
      </c>
      <c r="AX75" s="256">
        <f t="shared" si="60"/>
        <v>3</v>
      </c>
      <c r="AY75" s="256">
        <f t="shared" si="60"/>
        <v>2</v>
      </c>
      <c r="AZ75" s="256">
        <f t="shared" si="60"/>
        <v>0</v>
      </c>
      <c r="BA75" s="256">
        <f t="shared" si="60"/>
        <v>0</v>
      </c>
      <c r="BB75" s="256">
        <f t="shared" si="59"/>
        <v>0</v>
      </c>
      <c r="BC75" s="256">
        <f t="shared" si="59"/>
        <v>0</v>
      </c>
      <c r="BD75" s="256">
        <f t="shared" si="59"/>
        <v>0</v>
      </c>
      <c r="BE75" s="256">
        <f t="shared" si="59"/>
        <v>0</v>
      </c>
      <c r="BF75" s="256">
        <f t="shared" si="59"/>
        <v>0</v>
      </c>
      <c r="BG75" s="256">
        <f t="shared" si="59"/>
        <v>0</v>
      </c>
      <c r="BH75" s="256">
        <f t="shared" si="70"/>
        <v>28</v>
      </c>
      <c r="BI75" s="256">
        <f t="shared" si="61"/>
        <v>0</v>
      </c>
      <c r="BJ75" s="256">
        <f t="shared" si="61"/>
        <v>0</v>
      </c>
      <c r="BK75" s="256">
        <f t="shared" si="61"/>
        <v>0</v>
      </c>
      <c r="BL75" s="256">
        <f t="shared" si="61"/>
        <v>0</v>
      </c>
      <c r="BM75" s="256">
        <f t="shared" si="61"/>
        <v>0</v>
      </c>
      <c r="BN75" s="256">
        <f t="shared" si="61"/>
        <v>0</v>
      </c>
      <c r="BO75" s="256">
        <f t="shared" si="61"/>
        <v>0</v>
      </c>
      <c r="BP75" s="256">
        <f t="shared" si="61"/>
        <v>0</v>
      </c>
      <c r="BQ75" s="256">
        <f t="shared" si="61"/>
        <v>0</v>
      </c>
      <c r="BR75" s="256"/>
      <c r="BS75" s="256"/>
      <c r="BT75" s="257">
        <f t="shared" si="62"/>
        <v>0</v>
      </c>
      <c r="BU75" s="257">
        <f t="shared" si="63"/>
        <v>0</v>
      </c>
      <c r="BV75" s="257">
        <f t="shared" si="64"/>
        <v>0</v>
      </c>
      <c r="BX75" s="256">
        <f t="shared" ref="BX75:BX106" si="71">SUM(BH75:BQ75)</f>
        <v>28</v>
      </c>
      <c r="BY75" s="258"/>
      <c r="BZ75" s="259">
        <f t="shared" si="65"/>
        <v>0</v>
      </c>
      <c r="CA75" s="260">
        <f t="shared" si="66"/>
        <v>0</v>
      </c>
      <c r="CB75" s="260"/>
      <c r="CO75" s="303">
        <f>_xlfn.XLOOKUP(B75,'TR05'!B:B,'TR05'!G:G,"Revisar",0)</f>
        <v>45726</v>
      </c>
      <c r="CP75" s="303">
        <f>_xlfn.XLOOKUP(B75,Reloj!A:A,Reloj!D:D,"Revisar",0)</f>
        <v>45726</v>
      </c>
      <c r="CQ75" s="247" t="str">
        <f>_xlfn.XLOOKUP(B75,'S10'!C:C,'S10'!B:B,"Revisar",0)</f>
        <v>Revisar</v>
      </c>
      <c r="CR75" s="247" t="str">
        <f t="shared" si="67"/>
        <v>ok</v>
      </c>
      <c r="CS75" s="247" t="str">
        <f t="shared" si="68"/>
        <v>ok</v>
      </c>
    </row>
    <row r="76" spans="1:97" s="247" customFormat="1" ht="12.75" customHeight="1">
      <c r="A76" s="261">
        <f t="shared" si="69"/>
        <v>68</v>
      </c>
      <c r="B76" s="262" t="s">
        <v>485</v>
      </c>
      <c r="C76" s="333" t="str">
        <f>_xlfn.XLOOKUP(B76,'S10'!$B$2:$B$450,'S10'!$A$2:$A$450,"Ingresar",0)</f>
        <v>22019609</v>
      </c>
      <c r="D76" s="263" t="s">
        <v>169</v>
      </c>
      <c r="E76" s="265" t="s">
        <v>487</v>
      </c>
      <c r="F76" s="335" t="str">
        <f>_xlfn.XLOOKUP(B76,'S10'!$B$2:$B$800,'S10'!$F$2:$F$800,"Ingresar",0)</f>
        <v>Modelador BIM</v>
      </c>
      <c r="G76" s="264">
        <v>45726</v>
      </c>
      <c r="H76" s="264">
        <v>46081</v>
      </c>
      <c r="I76" s="383" t="str" cm="1">
        <f t="array" ref="I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6" s="383" t="str" cm="1">
        <f t="array" ref="J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6" s="383" t="str" cm="1">
        <f t="array" ref="K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6" s="383" t="str" cm="1">
        <f t="array" ref="L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6" s="383" t="str" cm="1">
        <f t="array" ref="M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76" s="383" t="str" cm="1">
        <f t="array" ref="N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6" s="383" t="str" cm="1">
        <f t="array" ref="O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6" s="383" t="str" cm="1">
        <f t="array" ref="P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6" s="383" t="str" cm="1">
        <f t="array" ref="Q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6" s="383" t="str" cm="1">
        <f t="array" ref="R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6" s="383" t="str" cm="1">
        <f t="array" ref="S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6" s="383" t="str" cm="1">
        <f t="array" ref="T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76" s="383" t="str" cm="1">
        <f t="array" ref="U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6" s="383" t="str" cm="1">
        <f t="array" ref="V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6" s="383" t="str" cm="1">
        <f t="array" ref="W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6" s="383" t="str" cm="1">
        <f t="array" ref="X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6" s="383" t="str" cm="1">
        <f t="array" ref="Y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6" s="383" t="str" cm="1">
        <f t="array" ref="Z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6" s="383" t="str" cm="1">
        <f t="array" ref="AA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76" s="383" t="str" cm="1">
        <f t="array" ref="AB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6" s="383" t="str" cm="1">
        <f t="array" ref="AC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6" s="383" t="str" cm="1">
        <f t="array" ref="AD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6" s="383" t="str" cm="1">
        <f t="array" ref="AE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6" s="383" t="str" cm="1">
        <f t="array" ref="AF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6" s="383" t="str" cm="1">
        <f t="array" ref="AG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6" s="383" t="str" cm="1">
        <f t="array" ref="AH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76" s="383" t="str" cm="1">
        <f t="array" ref="AI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6" s="383" t="str" cm="1">
        <f t="array" ref="AJ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6" s="383" t="str" cm="1">
        <f t="array" ref="AK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6" s="383" t="str" cm="1">
        <f t="array" ref="AL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6" s="383" t="str" cm="1">
        <f t="array" ref="AM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6" s="406" t="str" cm="1">
        <f t="array" ref="AN7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6" s="407" t="str" cm="1">
        <f t="array" ref="AO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6" s="407" t="str" cm="1">
        <f t="array" ref="AP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6" s="407" t="str" cm="1">
        <f t="array" ref="AQ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6" s="407" t="str" cm="1">
        <f t="array" ref="AR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6" s="407" t="str" cm="1">
        <f t="array" ref="AS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6" s="407" t="str" cm="1">
        <f t="array" ref="AT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6" s="407" t="str" cm="1">
        <f t="array" ref="AU7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6" s="235"/>
      <c r="AW76" s="256">
        <f t="shared" si="60"/>
        <v>25</v>
      </c>
      <c r="AX76" s="256">
        <f t="shared" si="60"/>
        <v>3</v>
      </c>
      <c r="AY76" s="256">
        <f t="shared" si="60"/>
        <v>0</v>
      </c>
      <c r="AZ76" s="256">
        <f t="shared" si="60"/>
        <v>0</v>
      </c>
      <c r="BA76" s="256">
        <f t="shared" si="60"/>
        <v>0</v>
      </c>
      <c r="BB76" s="256">
        <f t="shared" si="59"/>
        <v>0</v>
      </c>
      <c r="BC76" s="256">
        <f t="shared" si="59"/>
        <v>0</v>
      </c>
      <c r="BD76" s="256">
        <f t="shared" si="59"/>
        <v>0</v>
      </c>
      <c r="BE76" s="256">
        <f t="shared" si="59"/>
        <v>0</v>
      </c>
      <c r="BF76" s="256">
        <f t="shared" si="59"/>
        <v>0</v>
      </c>
      <c r="BG76" s="256">
        <f t="shared" si="59"/>
        <v>0</v>
      </c>
      <c r="BH76" s="256">
        <f t="shared" si="70"/>
        <v>28</v>
      </c>
      <c r="BI76" s="256">
        <f t="shared" si="61"/>
        <v>0</v>
      </c>
      <c r="BJ76" s="256">
        <f t="shared" si="61"/>
        <v>0</v>
      </c>
      <c r="BK76" s="256">
        <f t="shared" si="61"/>
        <v>0</v>
      </c>
      <c r="BL76" s="256">
        <f t="shared" si="61"/>
        <v>0</v>
      </c>
      <c r="BM76" s="256">
        <f t="shared" si="61"/>
        <v>0</v>
      </c>
      <c r="BN76" s="256">
        <f t="shared" si="61"/>
        <v>0</v>
      </c>
      <c r="BO76" s="256">
        <f t="shared" si="61"/>
        <v>0</v>
      </c>
      <c r="BP76" s="256">
        <f t="shared" si="61"/>
        <v>0</v>
      </c>
      <c r="BQ76" s="256">
        <f t="shared" si="61"/>
        <v>0</v>
      </c>
      <c r="BR76" s="256"/>
      <c r="BS76" s="256"/>
      <c r="BT76" s="257">
        <f t="shared" si="62"/>
        <v>0</v>
      </c>
      <c r="BU76" s="257">
        <f t="shared" si="63"/>
        <v>0</v>
      </c>
      <c r="BV76" s="257">
        <f t="shared" si="64"/>
        <v>0</v>
      </c>
      <c r="BX76" s="256">
        <f t="shared" si="71"/>
        <v>28</v>
      </c>
      <c r="BY76" s="258"/>
      <c r="BZ76" s="259">
        <f t="shared" si="65"/>
        <v>0</v>
      </c>
      <c r="CA76" s="260">
        <f t="shared" si="66"/>
        <v>0</v>
      </c>
      <c r="CB76" s="260"/>
      <c r="CO76" s="303">
        <f>_xlfn.XLOOKUP(B76,'TR05'!B:B,'TR05'!G:G,"Revisar",0)</f>
        <v>45726</v>
      </c>
      <c r="CP76" s="303">
        <f>_xlfn.XLOOKUP(B76,Reloj!A:A,Reloj!D:D,"Revisar",0)</f>
        <v>45726</v>
      </c>
      <c r="CQ76" s="247" t="str">
        <f>_xlfn.XLOOKUP(B76,'S10'!C:C,'S10'!B:B,"Revisar",0)</f>
        <v>Revisar</v>
      </c>
      <c r="CR76" s="247" t="str">
        <f t="shared" si="67"/>
        <v>ok</v>
      </c>
      <c r="CS76" s="247" t="str">
        <f t="shared" si="68"/>
        <v>ok</v>
      </c>
    </row>
    <row r="77" spans="1:97" s="247" customFormat="1" ht="12.75" customHeight="1">
      <c r="A77" s="261">
        <f t="shared" si="69"/>
        <v>69</v>
      </c>
      <c r="B77" s="262" t="s">
        <v>176</v>
      </c>
      <c r="C77" s="333" t="str">
        <f>_xlfn.XLOOKUP(B77,'S10'!$B$2:$B$450,'S10'!$A$2:$A$450,"Ingresar",0)</f>
        <v>22019603</v>
      </c>
      <c r="D77" s="263" t="s">
        <v>169</v>
      </c>
      <c r="E77" s="265" t="s">
        <v>178</v>
      </c>
      <c r="F77" s="335" t="str">
        <f>_xlfn.XLOOKUP(B77,'S10'!$B$2:$B$800,'S10'!$F$2:$F$800,"Ingresar",0)</f>
        <v>Asistente de Oficina Tecnica</v>
      </c>
      <c r="G77" s="264">
        <v>45727</v>
      </c>
      <c r="H77" s="264"/>
      <c r="I77" s="383" t="str" cm="1">
        <f t="array" ref="I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7" s="383" t="str" cm="1">
        <f t="array" ref="J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7" s="383" t="str" cm="1">
        <f t="array" ref="K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7" s="383" t="str" cm="1">
        <f t="array" ref="L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7" s="383" t="str" cm="1">
        <f t="array" ref="M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77" s="383" t="str" cm="1">
        <f t="array" ref="N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7" s="383" t="str" cm="1">
        <f t="array" ref="O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7" s="383" t="str" cm="1">
        <f t="array" ref="P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7" s="383" t="str" cm="1">
        <f t="array" ref="Q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7" s="383" t="str" cm="1">
        <f t="array" ref="R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7" s="383" t="str" cm="1">
        <f t="array" ref="S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7" s="383" t="str" cm="1">
        <f t="array" ref="T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77" s="383" t="str" cm="1">
        <f t="array" ref="U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7" s="383" t="str" cm="1">
        <f t="array" ref="V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7" s="383" t="str" cm="1">
        <f t="array" ref="W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7" s="383" t="str" cm="1">
        <f t="array" ref="X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7" s="383" t="str" cm="1">
        <f t="array" ref="Y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7" s="383" t="str" cm="1">
        <f t="array" ref="Z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A77" s="383" t="str" cm="1">
        <f t="array" ref="AA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77" s="383" t="str" cm="1">
        <f t="array" ref="AB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7" s="383" t="str" cm="1">
        <f t="array" ref="AC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7" s="383" t="str" cm="1">
        <f t="array" ref="AD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7" s="383" t="str" cm="1">
        <f t="array" ref="AE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7" s="383" t="str" cm="1">
        <f t="array" ref="AF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7" s="383" t="str" cm="1">
        <f t="array" ref="AG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7" s="383" t="str" cm="1">
        <f t="array" ref="AH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77" s="383" t="str" cm="1">
        <f t="array" ref="AI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7" s="383" t="str" cm="1">
        <f t="array" ref="AJ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7" s="383" t="str" cm="1">
        <f t="array" ref="AK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7" s="383" t="str" cm="1">
        <f t="array" ref="AL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7" s="383" t="str" cm="1">
        <f t="array" ref="AM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7" s="406" t="str" cm="1">
        <f t="array" ref="AN7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7" s="407" t="str" cm="1">
        <f t="array" ref="AO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7" s="407" t="str" cm="1">
        <f t="array" ref="AP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7" s="407" t="str" cm="1">
        <f t="array" ref="AQ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7" s="407" t="str" cm="1">
        <f t="array" ref="AR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7" s="407" t="str" cm="1">
        <f t="array" ref="AS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7" s="407" t="str" cm="1">
        <f t="array" ref="AT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7" s="407" t="str" cm="1">
        <f t="array" ref="AU7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7" s="235"/>
      <c r="AW77" s="256">
        <f t="shared" si="60"/>
        <v>24</v>
      </c>
      <c r="AX77" s="256">
        <f t="shared" si="60"/>
        <v>3</v>
      </c>
      <c r="AY77" s="256">
        <f t="shared" si="60"/>
        <v>0</v>
      </c>
      <c r="AZ77" s="256">
        <f t="shared" si="60"/>
        <v>0</v>
      </c>
      <c r="BA77" s="256">
        <f t="shared" si="60"/>
        <v>0</v>
      </c>
      <c r="BB77" s="256">
        <f t="shared" si="59"/>
        <v>0</v>
      </c>
      <c r="BC77" s="256">
        <f t="shared" si="59"/>
        <v>0</v>
      </c>
      <c r="BD77" s="256">
        <f t="shared" si="59"/>
        <v>0</v>
      </c>
      <c r="BE77" s="256">
        <f t="shared" si="59"/>
        <v>0</v>
      </c>
      <c r="BF77" s="256">
        <f t="shared" si="59"/>
        <v>0</v>
      </c>
      <c r="BG77" s="256">
        <f t="shared" si="59"/>
        <v>0</v>
      </c>
      <c r="BH77" s="256">
        <f t="shared" si="70"/>
        <v>27</v>
      </c>
      <c r="BI77" s="256">
        <f t="shared" si="61"/>
        <v>0</v>
      </c>
      <c r="BJ77" s="256">
        <f t="shared" si="61"/>
        <v>0</v>
      </c>
      <c r="BK77" s="256">
        <f t="shared" si="61"/>
        <v>0</v>
      </c>
      <c r="BL77" s="256">
        <f t="shared" si="61"/>
        <v>0</v>
      </c>
      <c r="BM77" s="256">
        <f t="shared" si="61"/>
        <v>0</v>
      </c>
      <c r="BN77" s="256">
        <f t="shared" si="61"/>
        <v>0</v>
      </c>
      <c r="BO77" s="256">
        <f t="shared" si="61"/>
        <v>0</v>
      </c>
      <c r="BP77" s="256">
        <f t="shared" si="61"/>
        <v>0</v>
      </c>
      <c r="BQ77" s="256">
        <f t="shared" si="61"/>
        <v>1</v>
      </c>
      <c r="BR77" s="256"/>
      <c r="BS77" s="256"/>
      <c r="BT77" s="257">
        <f t="shared" si="62"/>
        <v>0</v>
      </c>
      <c r="BU77" s="257">
        <f t="shared" si="63"/>
        <v>0</v>
      </c>
      <c r="BV77" s="257">
        <f t="shared" si="64"/>
        <v>0</v>
      </c>
      <c r="BX77" s="256">
        <f t="shared" si="71"/>
        <v>28</v>
      </c>
      <c r="BY77" s="258"/>
      <c r="BZ77" s="259">
        <f t="shared" si="65"/>
        <v>0</v>
      </c>
      <c r="CA77" s="260">
        <f t="shared" si="66"/>
        <v>0</v>
      </c>
      <c r="CB77" s="260"/>
      <c r="CO77" s="303">
        <f>_xlfn.XLOOKUP(B77,'TR05'!B:B,'TR05'!G:G,"Revisar",0)</f>
        <v>45727</v>
      </c>
      <c r="CP77" s="303">
        <f>_xlfn.XLOOKUP(B77,Reloj!A:A,Reloj!D:D,"Revisar",0)</f>
        <v>45727</v>
      </c>
      <c r="CQ77" s="247" t="str">
        <f>_xlfn.XLOOKUP(B77,'S10'!C:C,'S10'!B:B,"Revisar",0)</f>
        <v>Revisar</v>
      </c>
      <c r="CR77" s="247" t="str">
        <f t="shared" si="67"/>
        <v>ok</v>
      </c>
      <c r="CS77" s="247" t="str">
        <f t="shared" si="68"/>
        <v>ok</v>
      </c>
    </row>
    <row r="78" spans="1:97" s="247" customFormat="1" ht="12.75" customHeight="1">
      <c r="A78" s="261">
        <f t="shared" si="69"/>
        <v>70</v>
      </c>
      <c r="B78" s="262" t="s">
        <v>456</v>
      </c>
      <c r="C78" s="333" t="str">
        <f>_xlfn.XLOOKUP(B78,'S10'!$B$2:$B$450,'S10'!$A$2:$A$450,"Ingresar",0)</f>
        <v>22019657</v>
      </c>
      <c r="D78" s="263" t="s">
        <v>164</v>
      </c>
      <c r="E78" s="265" t="s">
        <v>458</v>
      </c>
      <c r="F78" s="335" t="str">
        <f>_xlfn.XLOOKUP(B78,'S10'!$B$2:$B$800,'S10'!$F$2:$F$800,"Ingresar",0)</f>
        <v>Especialista en Instalaciones Mecanicas</v>
      </c>
      <c r="G78" s="264">
        <v>45742</v>
      </c>
      <c r="H78" s="264"/>
      <c r="I78" s="383" t="str" cm="1">
        <f t="array" ref="I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78" s="383" t="str" cm="1">
        <f t="array" ref="J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78" s="383" t="str" cm="1">
        <f t="array" ref="K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78" s="383" t="str" cm="1">
        <f t="array" ref="L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78" s="383" t="str" cm="1">
        <f t="array" ref="M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78" s="383" t="str" cm="1">
        <f t="array" ref="N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78" s="383" t="str" cm="1">
        <f t="array" ref="O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8" s="383" t="str" cm="1">
        <f t="array" ref="P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8" s="383" t="str" cm="1">
        <f t="array" ref="Q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8" s="383" t="str" cm="1">
        <f t="array" ref="R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8" s="383" t="str" cm="1">
        <f t="array" ref="S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8" s="383" t="str" cm="1">
        <f t="array" ref="T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78" s="383" t="str" cm="1">
        <f t="array" ref="U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8" s="383" t="str" cm="1">
        <f t="array" ref="V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8" s="383" t="str" cm="1">
        <f t="array" ref="W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78" s="383" t="str" cm="1">
        <f t="array" ref="X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78" s="383" t="str" cm="1">
        <f t="array" ref="Y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78" s="383" t="str" cm="1">
        <f t="array" ref="Z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78" s="383" t="str" cm="1">
        <f t="array" ref="AA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78" s="383" t="str" cm="1">
        <f t="array" ref="AB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78" s="383" t="str" cm="1">
        <f t="array" ref="AC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78" s="383" t="str" cm="1">
        <f t="array" ref="AD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8" s="383" t="str" cm="1">
        <f t="array" ref="AE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8" s="383" t="str" cm="1">
        <f t="array" ref="AF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78" s="383" t="str" cm="1">
        <f t="array" ref="AG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78" s="383" t="str" cm="1">
        <f t="array" ref="AH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78" s="383" t="str" cm="1">
        <f t="array" ref="AI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78" s="383" t="str" cm="1">
        <f t="array" ref="AJ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78" s="383" t="str" cm="1">
        <f t="array" ref="AK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78" s="383" t="str" cm="1">
        <f t="array" ref="AL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78" s="383" t="str" cm="1">
        <f t="array" ref="AM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8" s="406" t="str" cm="1">
        <f t="array" ref="AN7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8" s="407" t="str" cm="1">
        <f t="array" ref="AO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8" s="407" t="str" cm="1">
        <f t="array" ref="AP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8" s="407" t="str" cm="1">
        <f t="array" ref="AQ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8" s="407" t="str" cm="1">
        <f t="array" ref="AR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8" s="407" t="str" cm="1">
        <f t="array" ref="AS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8" s="407" t="str" cm="1">
        <f t="array" ref="AT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8" s="407" t="str" cm="1">
        <f t="array" ref="AU7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8" s="235"/>
      <c r="AW78" s="256">
        <f t="shared" si="60"/>
        <v>21</v>
      </c>
      <c r="AX78" s="256">
        <f t="shared" si="60"/>
        <v>0</v>
      </c>
      <c r="AY78" s="256">
        <f t="shared" si="60"/>
        <v>0</v>
      </c>
      <c r="AZ78" s="256">
        <f t="shared" si="60"/>
        <v>0</v>
      </c>
      <c r="BA78" s="256">
        <f t="shared" si="60"/>
        <v>0</v>
      </c>
      <c r="BB78" s="256">
        <f t="shared" si="59"/>
        <v>0</v>
      </c>
      <c r="BC78" s="256">
        <f t="shared" si="59"/>
        <v>7</v>
      </c>
      <c r="BD78" s="256">
        <f t="shared" si="59"/>
        <v>0</v>
      </c>
      <c r="BE78" s="256">
        <f t="shared" si="59"/>
        <v>0</v>
      </c>
      <c r="BF78" s="256">
        <f t="shared" si="59"/>
        <v>0</v>
      </c>
      <c r="BG78" s="256">
        <f t="shared" si="59"/>
        <v>0</v>
      </c>
      <c r="BH78" s="256">
        <f t="shared" si="70"/>
        <v>28</v>
      </c>
      <c r="BI78" s="256">
        <f t="shared" si="61"/>
        <v>0</v>
      </c>
      <c r="BJ78" s="256">
        <f t="shared" si="61"/>
        <v>0</v>
      </c>
      <c r="BK78" s="256">
        <f t="shared" si="61"/>
        <v>0</v>
      </c>
      <c r="BL78" s="256">
        <f t="shared" si="61"/>
        <v>0</v>
      </c>
      <c r="BM78" s="256">
        <f t="shared" si="61"/>
        <v>0</v>
      </c>
      <c r="BN78" s="256">
        <f t="shared" si="61"/>
        <v>0</v>
      </c>
      <c r="BO78" s="256">
        <f t="shared" si="61"/>
        <v>0</v>
      </c>
      <c r="BP78" s="256">
        <f t="shared" si="61"/>
        <v>0</v>
      </c>
      <c r="BQ78" s="256">
        <f t="shared" si="61"/>
        <v>0</v>
      </c>
      <c r="BR78" s="256"/>
      <c r="BS78" s="256"/>
      <c r="BT78" s="257">
        <f t="shared" si="62"/>
        <v>0</v>
      </c>
      <c r="BU78" s="257">
        <f t="shared" si="63"/>
        <v>0</v>
      </c>
      <c r="BV78" s="257">
        <f t="shared" si="64"/>
        <v>0</v>
      </c>
      <c r="BX78" s="256">
        <f t="shared" si="71"/>
        <v>28</v>
      </c>
      <c r="BY78" s="258"/>
      <c r="BZ78" s="259">
        <f t="shared" si="65"/>
        <v>0</v>
      </c>
      <c r="CA78" s="260">
        <f t="shared" si="66"/>
        <v>0</v>
      </c>
      <c r="CB78" s="260"/>
      <c r="CO78" s="303">
        <f>_xlfn.XLOOKUP(B78,'TR05'!B:B,'TR05'!G:G,"Revisar",0)</f>
        <v>45742</v>
      </c>
      <c r="CP78" s="303">
        <f>_xlfn.XLOOKUP(B78,Reloj!A:A,Reloj!D:D,"Revisar",0)</f>
        <v>45745</v>
      </c>
      <c r="CQ78" s="247" t="str">
        <f>_xlfn.XLOOKUP(B78,'S10'!C:C,'S10'!B:B,"Revisar",0)</f>
        <v>Revisar</v>
      </c>
      <c r="CR78" s="247" t="str">
        <f t="shared" si="67"/>
        <v>ok</v>
      </c>
      <c r="CS78" s="247" t="str">
        <f t="shared" si="68"/>
        <v>Revisar</v>
      </c>
    </row>
    <row r="79" spans="1:97" s="247" customFormat="1" ht="12.75" customHeight="1">
      <c r="A79" s="261">
        <f t="shared" si="69"/>
        <v>71</v>
      </c>
      <c r="B79" s="262" t="s">
        <v>316</v>
      </c>
      <c r="C79" s="333" t="str">
        <f>_xlfn.XLOOKUP(B79,'S10'!$B$2:$B$450,'S10'!$A$2:$A$450,"Ingresar",0)</f>
        <v>22009246</v>
      </c>
      <c r="D79" s="263" t="s">
        <v>164</v>
      </c>
      <c r="E79" s="265" t="s">
        <v>318</v>
      </c>
      <c r="F79" s="335" t="str">
        <f>_xlfn.XLOOKUP(B79,'S10'!$B$2:$B$800,'S10'!$F$2:$F$800,"Ingresar",0)</f>
        <v xml:space="preserve">Coordinadora de Comisionamiento en Equipamiento Medico </v>
      </c>
      <c r="G79" s="264">
        <v>45748</v>
      </c>
      <c r="H79" s="264"/>
      <c r="I79" s="383" t="str" cm="1">
        <f t="array" ref="I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79" s="383" t="str" cm="1">
        <f t="array" ref="J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79" s="383" t="str" cm="1">
        <f t="array" ref="K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79" s="383" t="str" cm="1">
        <f t="array" ref="L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79" s="383" t="str" cm="1">
        <f t="array" ref="M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79" s="383" t="str" cm="1">
        <f t="array" ref="N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79" s="383" t="str" cm="1">
        <f t="array" ref="O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79" s="383" t="str" cm="1">
        <f t="array" ref="P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79" s="383" t="str" cm="1">
        <f t="array" ref="Q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79" s="383" t="str" cm="1">
        <f t="array" ref="R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79" s="383" t="str" cm="1">
        <f t="array" ref="S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79" s="383" t="str" cm="1">
        <f t="array" ref="T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79" s="383" t="str" cm="1">
        <f t="array" ref="U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79" s="383" t="str" cm="1">
        <f t="array" ref="V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79" s="383" t="str" cm="1">
        <f t="array" ref="W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79" s="383" t="str" cm="1">
        <f t="array" ref="X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79" s="383" t="str" cm="1">
        <f t="array" ref="Y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79" s="383" t="str" cm="1">
        <f t="array" ref="Z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79" s="383" t="str" cm="1">
        <f t="array" ref="AA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79" s="383" t="str" cm="1">
        <f t="array" ref="AB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79" s="383" t="str" cm="1">
        <f t="array" ref="AC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79" s="383" t="str" cm="1">
        <f t="array" ref="AD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79" s="383" t="str" cm="1">
        <f t="array" ref="AE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79" s="383" t="str" cm="1">
        <f t="array" ref="AF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79" s="383" t="str" cm="1">
        <f t="array" ref="AG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79" s="383" t="str" cm="1">
        <f t="array" ref="AH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79" s="383" t="str" cm="1">
        <f t="array" ref="AI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79" s="383" t="str" cm="1">
        <f t="array" ref="AJ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79" s="383" t="str" cm="1">
        <f t="array" ref="AK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79" s="383" t="str" cm="1">
        <f t="array" ref="AL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79" s="383" t="str" cm="1">
        <f t="array" ref="AM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79" s="406" t="str" cm="1">
        <f t="array" ref="AN7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79" s="407" t="str" cm="1">
        <f t="array" ref="AO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79" s="407" t="str" cm="1">
        <f t="array" ref="AP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79" s="407" t="str" cm="1">
        <f t="array" ref="AQ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79" s="407" t="str" cm="1">
        <f t="array" ref="AR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79" s="407" t="str" cm="1">
        <f t="array" ref="AS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79" s="407" t="str" cm="1">
        <f t="array" ref="AT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79" s="407" t="str" cm="1">
        <f t="array" ref="AU7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79" s="235"/>
      <c r="AW79" s="256">
        <f t="shared" si="60"/>
        <v>21</v>
      </c>
      <c r="AX79" s="256">
        <f t="shared" si="60"/>
        <v>0</v>
      </c>
      <c r="AY79" s="256">
        <f t="shared" si="60"/>
        <v>0</v>
      </c>
      <c r="AZ79" s="256">
        <f t="shared" si="60"/>
        <v>0</v>
      </c>
      <c r="BA79" s="256">
        <f t="shared" si="60"/>
        <v>0</v>
      </c>
      <c r="BB79" s="256">
        <f t="shared" si="59"/>
        <v>0</v>
      </c>
      <c r="BC79" s="256">
        <f t="shared" si="59"/>
        <v>7</v>
      </c>
      <c r="BD79" s="256">
        <f t="shared" si="59"/>
        <v>0</v>
      </c>
      <c r="BE79" s="256">
        <f t="shared" si="59"/>
        <v>0</v>
      </c>
      <c r="BF79" s="256">
        <f t="shared" si="59"/>
        <v>0</v>
      </c>
      <c r="BG79" s="256">
        <f t="shared" si="59"/>
        <v>0</v>
      </c>
      <c r="BH79" s="256">
        <f t="shared" si="70"/>
        <v>28</v>
      </c>
      <c r="BI79" s="256">
        <f t="shared" si="61"/>
        <v>0</v>
      </c>
      <c r="BJ79" s="256">
        <f t="shared" si="61"/>
        <v>0</v>
      </c>
      <c r="BK79" s="256">
        <f t="shared" si="61"/>
        <v>0</v>
      </c>
      <c r="BL79" s="256">
        <f t="shared" si="61"/>
        <v>0</v>
      </c>
      <c r="BM79" s="256">
        <f t="shared" si="61"/>
        <v>0</v>
      </c>
      <c r="BN79" s="256">
        <f t="shared" si="61"/>
        <v>0</v>
      </c>
      <c r="BO79" s="256">
        <f t="shared" si="61"/>
        <v>0</v>
      </c>
      <c r="BP79" s="256">
        <f t="shared" si="61"/>
        <v>0</v>
      </c>
      <c r="BQ79" s="256">
        <f t="shared" si="61"/>
        <v>0</v>
      </c>
      <c r="BR79" s="256"/>
      <c r="BS79" s="256"/>
      <c r="BT79" s="257">
        <f t="shared" si="62"/>
        <v>0</v>
      </c>
      <c r="BU79" s="257">
        <f t="shared" si="63"/>
        <v>0</v>
      </c>
      <c r="BV79" s="257">
        <f t="shared" si="64"/>
        <v>0</v>
      </c>
      <c r="BX79" s="256">
        <f t="shared" si="71"/>
        <v>28</v>
      </c>
      <c r="BY79" s="258"/>
      <c r="BZ79" s="259">
        <f t="shared" si="65"/>
        <v>0</v>
      </c>
      <c r="CA79" s="260">
        <f t="shared" si="66"/>
        <v>0</v>
      </c>
      <c r="CB79" s="260"/>
      <c r="CO79" s="303">
        <f>_xlfn.XLOOKUP(B79,'TR05'!B:B,'TR05'!G:G,"Revisar",0)</f>
        <v>45748</v>
      </c>
      <c r="CP79" s="303">
        <f>_xlfn.XLOOKUP(B79,Reloj!A:A,Reloj!D:D,"Revisar",0)</f>
        <v>45748</v>
      </c>
      <c r="CQ79" s="247" t="str">
        <f>_xlfn.XLOOKUP(B79,'S10'!C:C,'S10'!B:B,"Revisar",0)</f>
        <v>Revisar</v>
      </c>
      <c r="CR79" s="247" t="str">
        <f t="shared" si="67"/>
        <v>ok</v>
      </c>
      <c r="CS79" s="247" t="str">
        <f t="shared" si="68"/>
        <v>ok</v>
      </c>
    </row>
    <row r="80" spans="1:97" s="247" customFormat="1" ht="12.75" customHeight="1">
      <c r="A80" s="261">
        <f t="shared" si="69"/>
        <v>72</v>
      </c>
      <c r="B80" s="262" t="s">
        <v>453</v>
      </c>
      <c r="C80" s="333" t="str">
        <f>_xlfn.XLOOKUP(B80,'S10'!$B$2:$B$450,'S10'!$A$2:$A$450,"Ingresar",0)</f>
        <v>22019866</v>
      </c>
      <c r="D80" s="263" t="s">
        <v>169</v>
      </c>
      <c r="E80" s="265" t="s">
        <v>455</v>
      </c>
      <c r="F80" s="335" t="str">
        <f>_xlfn.XLOOKUP(B80,'S10'!$B$2:$B$800,'S10'!$F$2:$F$800,"Ingresar",0)</f>
        <v>Asistente de Producción</v>
      </c>
      <c r="G80" s="264">
        <v>45769</v>
      </c>
      <c r="H80" s="264"/>
      <c r="I80" s="383" t="str" cm="1">
        <f t="array" ref="I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0" s="383" t="str" cm="1">
        <f t="array" ref="J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0" s="383" t="str" cm="1">
        <f t="array" ref="K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0" s="383" t="str" cm="1">
        <f t="array" ref="L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0" s="383" t="str" cm="1">
        <f t="array" ref="M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80" s="383" t="str" cm="1">
        <f t="array" ref="N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0" s="383" t="str" cm="1">
        <f t="array" ref="O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0" s="383" t="str" cm="1">
        <f t="array" ref="P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0" s="383" t="str" cm="1">
        <f t="array" ref="Q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0" s="383" t="str" cm="1">
        <f t="array" ref="R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0" s="383" t="str" cm="1">
        <f t="array" ref="S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0" s="383" t="str" cm="1">
        <f t="array" ref="T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0" s="383" t="str" cm="1">
        <f t="array" ref="U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0" s="383" t="str" cm="1">
        <f t="array" ref="V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0" s="383" t="str" cm="1">
        <f t="array" ref="W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0" s="383" t="str" cm="1">
        <f t="array" ref="X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0" s="383" t="str" cm="1">
        <f t="array" ref="Y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0" s="383" t="str" cm="1">
        <f t="array" ref="Z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0" s="383" t="str" cm="1">
        <f t="array" ref="AA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80" s="383" t="str" cm="1">
        <f t="array" ref="AB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0" s="383" t="str" cm="1">
        <f t="array" ref="AC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0" s="383" t="str" cm="1">
        <f t="array" ref="AD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0" s="383" t="str" cm="1">
        <f t="array" ref="AE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0" s="383" t="str" cm="1">
        <f t="array" ref="AF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0" s="383" t="str" cm="1">
        <f t="array" ref="AG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0" s="383" t="str" cm="1">
        <f t="array" ref="AH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80" s="383" t="str" cm="1">
        <f t="array" ref="AI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0" s="383" t="str" cm="1">
        <f t="array" ref="AJ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0" s="383" t="str" cm="1">
        <f t="array" ref="AK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0" s="383" t="str" cm="1">
        <f t="array" ref="AL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0" s="383" t="str" cm="1">
        <f t="array" ref="AM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0" s="406" t="str" cm="1">
        <f t="array" ref="AN8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0" s="407" t="str" cm="1">
        <f t="array" ref="AO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0" s="407" t="str" cm="1">
        <f t="array" ref="AP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0" s="407" t="str" cm="1">
        <f t="array" ref="AQ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0" s="407" t="str" cm="1">
        <f t="array" ref="AR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0" s="407" t="str" cm="1">
        <f t="array" ref="AS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0" s="407" t="str" cm="1">
        <f t="array" ref="AT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0" s="407" t="str" cm="1">
        <f t="array" ref="AU8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0" s="235"/>
      <c r="AW80" s="256">
        <f t="shared" si="60"/>
        <v>25</v>
      </c>
      <c r="AX80" s="256">
        <f t="shared" si="60"/>
        <v>3</v>
      </c>
      <c r="AY80" s="256">
        <f t="shared" si="60"/>
        <v>0</v>
      </c>
      <c r="AZ80" s="256">
        <f t="shared" si="60"/>
        <v>0</v>
      </c>
      <c r="BA80" s="256">
        <f t="shared" si="60"/>
        <v>0</v>
      </c>
      <c r="BB80" s="256">
        <f t="shared" si="59"/>
        <v>0</v>
      </c>
      <c r="BC80" s="256">
        <f t="shared" si="59"/>
        <v>0</v>
      </c>
      <c r="BD80" s="256">
        <f t="shared" si="59"/>
        <v>0</v>
      </c>
      <c r="BE80" s="256">
        <f t="shared" si="59"/>
        <v>0</v>
      </c>
      <c r="BF80" s="256">
        <f t="shared" si="59"/>
        <v>0</v>
      </c>
      <c r="BG80" s="256">
        <f t="shared" si="59"/>
        <v>0</v>
      </c>
      <c r="BH80" s="256">
        <f t="shared" si="70"/>
        <v>28</v>
      </c>
      <c r="BI80" s="256">
        <f t="shared" si="61"/>
        <v>0</v>
      </c>
      <c r="BJ80" s="256">
        <f t="shared" si="61"/>
        <v>0</v>
      </c>
      <c r="BK80" s="256">
        <f t="shared" si="61"/>
        <v>0</v>
      </c>
      <c r="BL80" s="256">
        <f t="shared" si="61"/>
        <v>0</v>
      </c>
      <c r="BM80" s="256">
        <f t="shared" si="61"/>
        <v>0</v>
      </c>
      <c r="BN80" s="256">
        <f t="shared" si="61"/>
        <v>0</v>
      </c>
      <c r="BO80" s="256">
        <f t="shared" si="61"/>
        <v>0</v>
      </c>
      <c r="BP80" s="256">
        <f t="shared" si="61"/>
        <v>0</v>
      </c>
      <c r="BQ80" s="256">
        <f t="shared" si="61"/>
        <v>0</v>
      </c>
      <c r="BR80" s="256"/>
      <c r="BS80" s="256"/>
      <c r="BT80" s="257">
        <f t="shared" si="62"/>
        <v>0</v>
      </c>
      <c r="BU80" s="257">
        <f t="shared" si="63"/>
        <v>0</v>
      </c>
      <c r="BV80" s="257">
        <f t="shared" si="64"/>
        <v>0</v>
      </c>
      <c r="BX80" s="256">
        <f t="shared" si="71"/>
        <v>28</v>
      </c>
      <c r="BY80" s="258"/>
      <c r="BZ80" s="259">
        <f t="shared" si="65"/>
        <v>0</v>
      </c>
      <c r="CA80" s="260">
        <f t="shared" si="66"/>
        <v>0</v>
      </c>
      <c r="CB80" s="260"/>
      <c r="CO80" s="303">
        <f>_xlfn.XLOOKUP(B80,'TR05'!B:B,'TR05'!G:G,"Revisar",0)</f>
        <v>45769</v>
      </c>
      <c r="CP80" s="303">
        <f>_xlfn.XLOOKUP(B80,Reloj!A:A,Reloj!D:D,"Revisar",0)</f>
        <v>45769</v>
      </c>
      <c r="CQ80" s="247" t="str">
        <f>_xlfn.XLOOKUP(B80,'S10'!C:C,'S10'!B:B,"Revisar",0)</f>
        <v>Revisar</v>
      </c>
      <c r="CR80" s="247" t="str">
        <f t="shared" si="67"/>
        <v>ok</v>
      </c>
      <c r="CS80" s="247" t="str">
        <f t="shared" si="68"/>
        <v>ok</v>
      </c>
    </row>
    <row r="81" spans="1:97" s="247" customFormat="1" ht="12.75" customHeight="1">
      <c r="A81" s="261">
        <f t="shared" si="69"/>
        <v>73</v>
      </c>
      <c r="B81" s="262" t="s">
        <v>535</v>
      </c>
      <c r="C81" s="333" t="str">
        <f>_xlfn.XLOOKUP(B81,'S10'!$B$2:$B$450,'S10'!$A$2:$A$450,"Ingresar",0)</f>
        <v>22019949</v>
      </c>
      <c r="D81" s="263" t="s">
        <v>169</v>
      </c>
      <c r="E81" s="265" t="s">
        <v>537</v>
      </c>
      <c r="F81" s="335" t="str">
        <f>_xlfn.XLOOKUP(B81,'S10'!$B$2:$B$800,'S10'!$F$2:$F$800,"Ingresar",0)</f>
        <v>Modelador BIM</v>
      </c>
      <c r="G81" s="264">
        <v>45782</v>
      </c>
      <c r="H81" s="264"/>
      <c r="I81" s="383" t="str" cm="1">
        <f t="array" ref="I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1" s="383" t="str" cm="1">
        <f t="array" ref="J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1" s="383" t="str" cm="1">
        <f t="array" ref="K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1" s="383" t="str" cm="1">
        <f t="array" ref="L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1" s="383" t="str" cm="1">
        <f t="array" ref="M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81" s="383" t="str" cm="1">
        <f t="array" ref="N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1" s="383" t="str" cm="1">
        <f t="array" ref="O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1" s="383" t="str" cm="1">
        <f t="array" ref="P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1" s="383" t="str" cm="1">
        <f t="array" ref="Q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1" s="383" t="str" cm="1">
        <f t="array" ref="R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1" s="383" t="str" cm="1">
        <f t="array" ref="S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1" s="383" t="str" cm="1">
        <f t="array" ref="T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1" s="383" t="str" cm="1">
        <f t="array" ref="U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1" s="383" t="str" cm="1">
        <f t="array" ref="V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1" s="383" t="str" cm="1">
        <f t="array" ref="W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1" s="383" t="str" cm="1">
        <f t="array" ref="X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1" s="383" t="str" cm="1">
        <f t="array" ref="Y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1" s="383" t="str" cm="1">
        <f t="array" ref="Z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1" s="383" t="str" cm="1">
        <f t="array" ref="AA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81" s="383" t="str" cm="1">
        <f t="array" ref="AB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1" s="383" t="str" cm="1">
        <f t="array" ref="AC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1" s="383" t="str" cm="1">
        <f t="array" ref="AD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1" s="383" t="str" cm="1">
        <f t="array" ref="AE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1" s="383" t="str" cm="1">
        <f t="array" ref="AF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1" s="383" t="str" cm="1">
        <f t="array" ref="AG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H81" s="383" t="str" cm="1">
        <f t="array" ref="AH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81" s="383" t="str" cm="1">
        <f t="array" ref="AI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1" s="383" t="str" cm="1">
        <f t="array" ref="AJ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1" s="383" t="str" cm="1">
        <f t="array" ref="AK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1" s="383" t="str" cm="1">
        <f t="array" ref="AL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1" s="383" t="str" cm="1">
        <f t="array" ref="AM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1" s="406" t="str" cm="1">
        <f t="array" ref="AN8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1" s="407" t="str" cm="1">
        <f t="array" ref="AO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1" s="407" t="str" cm="1">
        <f t="array" ref="AP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1" s="407" t="str" cm="1">
        <f t="array" ref="AQ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1" s="407" t="str" cm="1">
        <f t="array" ref="AR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1" s="407" t="str" cm="1">
        <f t="array" ref="AS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1" s="407" t="str" cm="1">
        <f t="array" ref="AT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1" s="407" t="str" cm="1">
        <f t="array" ref="AU8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1" s="235"/>
      <c r="AW81" s="256">
        <f t="shared" si="60"/>
        <v>24</v>
      </c>
      <c r="AX81" s="256">
        <f t="shared" si="60"/>
        <v>3</v>
      </c>
      <c r="AY81" s="256">
        <f t="shared" si="60"/>
        <v>1</v>
      </c>
      <c r="AZ81" s="256">
        <f t="shared" si="60"/>
        <v>0</v>
      </c>
      <c r="BA81" s="256">
        <f t="shared" si="60"/>
        <v>0</v>
      </c>
      <c r="BB81" s="256">
        <f t="shared" si="59"/>
        <v>0</v>
      </c>
      <c r="BC81" s="256">
        <f t="shared" si="59"/>
        <v>0</v>
      </c>
      <c r="BD81" s="256">
        <f t="shared" si="59"/>
        <v>0</v>
      </c>
      <c r="BE81" s="256">
        <f t="shared" si="59"/>
        <v>0</v>
      </c>
      <c r="BF81" s="256">
        <f t="shared" si="59"/>
        <v>0</v>
      </c>
      <c r="BG81" s="256">
        <f t="shared" si="59"/>
        <v>0</v>
      </c>
      <c r="BH81" s="256">
        <f t="shared" si="70"/>
        <v>28</v>
      </c>
      <c r="BI81" s="256">
        <f t="shared" si="61"/>
        <v>0</v>
      </c>
      <c r="BJ81" s="256">
        <f t="shared" si="61"/>
        <v>0</v>
      </c>
      <c r="BK81" s="256">
        <f t="shared" si="61"/>
        <v>0</v>
      </c>
      <c r="BL81" s="256">
        <f t="shared" si="61"/>
        <v>0</v>
      </c>
      <c r="BM81" s="256">
        <f t="shared" si="61"/>
        <v>0</v>
      </c>
      <c r="BN81" s="256">
        <f t="shared" si="61"/>
        <v>0</v>
      </c>
      <c r="BO81" s="256">
        <f t="shared" si="61"/>
        <v>0</v>
      </c>
      <c r="BP81" s="256">
        <f t="shared" si="61"/>
        <v>0</v>
      </c>
      <c r="BQ81" s="256">
        <f t="shared" si="61"/>
        <v>0</v>
      </c>
      <c r="BR81" s="256"/>
      <c r="BS81" s="256"/>
      <c r="BT81" s="257">
        <f t="shared" si="62"/>
        <v>0</v>
      </c>
      <c r="BU81" s="257">
        <f t="shared" si="63"/>
        <v>0</v>
      </c>
      <c r="BV81" s="257">
        <f t="shared" si="64"/>
        <v>0</v>
      </c>
      <c r="BX81" s="256">
        <f t="shared" si="71"/>
        <v>28</v>
      </c>
      <c r="BY81" s="258"/>
      <c r="BZ81" s="259">
        <f t="shared" si="65"/>
        <v>0</v>
      </c>
      <c r="CA81" s="260">
        <f t="shared" si="66"/>
        <v>0</v>
      </c>
      <c r="CB81" s="260"/>
      <c r="CO81" s="303">
        <f>_xlfn.XLOOKUP(B81,'TR05'!B:B,'TR05'!G:G,"Revisar",0)</f>
        <v>45782</v>
      </c>
      <c r="CP81" s="303">
        <f>_xlfn.XLOOKUP(B81,Reloj!A:A,Reloj!D:D,"Revisar",0)</f>
        <v>45782</v>
      </c>
      <c r="CQ81" s="247" t="str">
        <f>_xlfn.XLOOKUP(B81,'S10'!C:C,'S10'!B:B,"Revisar",0)</f>
        <v>Revisar</v>
      </c>
      <c r="CR81" s="247" t="str">
        <f t="shared" si="67"/>
        <v>ok</v>
      </c>
      <c r="CS81" s="247" t="str">
        <f t="shared" si="68"/>
        <v>ok</v>
      </c>
    </row>
    <row r="82" spans="1:97" s="247" customFormat="1" ht="12.75" customHeight="1">
      <c r="A82" s="261">
        <f t="shared" si="69"/>
        <v>74</v>
      </c>
      <c r="B82" s="262" t="s">
        <v>172</v>
      </c>
      <c r="C82" s="333" t="str">
        <f>_xlfn.XLOOKUP(B82,'S10'!$B$2:$B$450,'S10'!$A$2:$A$450,"Ingresar",0)</f>
        <v>22009326</v>
      </c>
      <c r="D82" s="263" t="s">
        <v>164</v>
      </c>
      <c r="E82" s="265" t="s">
        <v>174</v>
      </c>
      <c r="F82" s="335" t="str">
        <f>_xlfn.XLOOKUP(B82,'S10'!$B$2:$B$800,'S10'!$F$2:$F$800,"Ingresar",0)</f>
        <v>Asistente de Procura</v>
      </c>
      <c r="G82" s="264">
        <v>45787</v>
      </c>
      <c r="H82" s="264"/>
      <c r="I82" s="383" t="str" cm="1">
        <f t="array" ref="I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2" s="383" t="str" cm="1">
        <f t="array" ref="J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2" s="383" t="str" cm="1">
        <f t="array" ref="K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82" s="383" t="str" cm="1">
        <f t="array" ref="L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82" s="383" t="str" cm="1">
        <f t="array" ref="M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82" s="383" t="str" cm="1">
        <f t="array" ref="N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82" s="383" t="str" cm="1">
        <f t="array" ref="O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82" s="383" t="str" cm="1">
        <f t="array" ref="P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82" s="383" t="str" cm="1">
        <f t="array" ref="Q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82" s="383" t="str" cm="1">
        <f t="array" ref="R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2" s="383" t="str" cm="1">
        <f t="array" ref="S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2" s="383" t="str" cm="1">
        <f t="array" ref="T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82" s="383" t="str" cm="1">
        <f t="array" ref="U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2" s="383" t="str" cm="1">
        <f t="array" ref="V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2" s="383" t="str" cm="1">
        <f t="array" ref="W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2" s="383" t="str" cm="1">
        <f t="array" ref="X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2" s="383" t="str" cm="1">
        <f t="array" ref="Y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2" s="383" t="str" cm="1">
        <f t="array" ref="Z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2" s="383" t="str" cm="1">
        <f t="array" ref="AA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2" s="383" t="str" cm="1">
        <f t="array" ref="AB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2" s="383" t="str" cm="1">
        <f t="array" ref="AC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2" s="383" t="str" cm="1">
        <f t="array" ref="AD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2" s="383" t="str" cm="1">
        <f t="array" ref="AE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2" s="383" t="str" cm="1">
        <f t="array" ref="AF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2" s="383" t="str" cm="1">
        <f t="array" ref="AG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82" s="383" t="str" cm="1">
        <f t="array" ref="AH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82" s="383" t="str" cm="1">
        <f t="array" ref="AI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82" s="383" t="str" cm="1">
        <f t="array" ref="AJ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82" s="383" t="str" cm="1">
        <f t="array" ref="AK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82" s="383" t="str" cm="1">
        <f t="array" ref="AL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2" s="383" t="str" cm="1">
        <f t="array" ref="AM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2" s="406" t="str" cm="1">
        <f t="array" ref="AN8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2" s="407" t="str" cm="1">
        <f t="array" ref="AO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2" s="407" t="str" cm="1">
        <f t="array" ref="AP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2" s="407" t="str" cm="1">
        <f t="array" ref="AQ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2" s="407" t="str" cm="1">
        <f t="array" ref="AR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2" s="407" t="str" cm="1">
        <f t="array" ref="AS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2" s="407" t="str" cm="1">
        <f t="array" ref="AT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2" s="407" t="str" cm="1">
        <f t="array" ref="AU8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2" s="235"/>
      <c r="AW82" s="256">
        <f t="shared" si="60"/>
        <v>23</v>
      </c>
      <c r="AX82" s="256">
        <f t="shared" si="60"/>
        <v>0</v>
      </c>
      <c r="AY82" s="256">
        <f t="shared" si="60"/>
        <v>0</v>
      </c>
      <c r="AZ82" s="256">
        <f t="shared" si="60"/>
        <v>0</v>
      </c>
      <c r="BA82" s="256">
        <f t="shared" si="60"/>
        <v>0</v>
      </c>
      <c r="BB82" s="256">
        <f t="shared" si="59"/>
        <v>0</v>
      </c>
      <c r="BC82" s="256">
        <f t="shared" si="59"/>
        <v>5</v>
      </c>
      <c r="BD82" s="256">
        <f t="shared" si="59"/>
        <v>0</v>
      </c>
      <c r="BE82" s="256">
        <f t="shared" si="59"/>
        <v>0</v>
      </c>
      <c r="BF82" s="256">
        <f t="shared" si="59"/>
        <v>0</v>
      </c>
      <c r="BG82" s="256">
        <f t="shared" si="59"/>
        <v>0</v>
      </c>
      <c r="BH82" s="256">
        <f t="shared" si="70"/>
        <v>28</v>
      </c>
      <c r="BI82" s="256">
        <f t="shared" si="61"/>
        <v>0</v>
      </c>
      <c r="BJ82" s="256">
        <f t="shared" si="61"/>
        <v>0</v>
      </c>
      <c r="BK82" s="256">
        <f t="shared" si="61"/>
        <v>0</v>
      </c>
      <c r="BL82" s="256">
        <f t="shared" si="61"/>
        <v>0</v>
      </c>
      <c r="BM82" s="256">
        <f t="shared" si="61"/>
        <v>0</v>
      </c>
      <c r="BN82" s="256">
        <f t="shared" si="61"/>
        <v>0</v>
      </c>
      <c r="BO82" s="256">
        <f t="shared" si="61"/>
        <v>0</v>
      </c>
      <c r="BP82" s="256">
        <f t="shared" si="61"/>
        <v>0</v>
      </c>
      <c r="BQ82" s="256">
        <f t="shared" si="61"/>
        <v>0</v>
      </c>
      <c r="BR82" s="256"/>
      <c r="BS82" s="256"/>
      <c r="BT82" s="257">
        <f t="shared" si="62"/>
        <v>0</v>
      </c>
      <c r="BU82" s="257">
        <f t="shared" si="63"/>
        <v>0</v>
      </c>
      <c r="BV82" s="257">
        <f t="shared" si="64"/>
        <v>0</v>
      </c>
      <c r="BX82" s="256">
        <f t="shared" si="71"/>
        <v>28</v>
      </c>
      <c r="BY82" s="258"/>
      <c r="BZ82" s="259">
        <f t="shared" si="65"/>
        <v>0</v>
      </c>
      <c r="CA82" s="260">
        <f t="shared" si="66"/>
        <v>0</v>
      </c>
      <c r="CB82" s="260"/>
      <c r="CO82" s="303">
        <f>_xlfn.XLOOKUP(B82,'TR05'!B:B,'TR05'!G:G,"Revisar",0)</f>
        <v>45787</v>
      </c>
      <c r="CP82" s="303">
        <f>_xlfn.XLOOKUP(B82,Reloj!A:A,Reloj!D:D,"Revisar",0)</f>
        <v>45787</v>
      </c>
      <c r="CQ82" s="247" t="str">
        <f>_xlfn.XLOOKUP(B82,'S10'!C:C,'S10'!B:B,"Revisar",0)</f>
        <v>Revisar</v>
      </c>
      <c r="CR82" s="247" t="str">
        <f t="shared" si="67"/>
        <v>ok</v>
      </c>
      <c r="CS82" s="247" t="str">
        <f t="shared" si="68"/>
        <v>ok</v>
      </c>
    </row>
    <row r="83" spans="1:97" s="247" customFormat="1" ht="12.75" customHeight="1">
      <c r="A83" s="261">
        <f t="shared" si="69"/>
        <v>75</v>
      </c>
      <c r="B83" s="262" t="s">
        <v>631</v>
      </c>
      <c r="C83" s="333" t="str">
        <f>_xlfn.XLOOKUP(B83,'S10'!$B$2:$B$450,'S10'!$A$2:$A$450,"Ingresar",0)</f>
        <v>22019129</v>
      </c>
      <c r="D83" s="263" t="s">
        <v>169</v>
      </c>
      <c r="E83" s="265" t="s">
        <v>633</v>
      </c>
      <c r="F83" s="335" t="str">
        <f>_xlfn.XLOOKUP(B83,'S10'!$B$2:$B$800,'S10'!$F$2:$F$800,"Ingresar",0)</f>
        <v>Asistente de Contabilidad</v>
      </c>
      <c r="G83" s="264">
        <v>45798</v>
      </c>
      <c r="H83" s="264"/>
      <c r="I83" s="383" t="str" cm="1">
        <f t="array" ref="I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3" s="383" t="str" cm="1">
        <f t="array" ref="J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3" s="383" t="str" cm="1">
        <f t="array" ref="K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3" s="383" t="str" cm="1">
        <f t="array" ref="L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3" s="383" t="str" cm="1">
        <f t="array" ref="M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83" s="383" t="str" cm="1">
        <f t="array" ref="N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3" s="383" t="str" cm="1">
        <f t="array" ref="O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3" s="383" t="str" cm="1">
        <f t="array" ref="P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3" s="383" t="str" cm="1">
        <f t="array" ref="Q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3" s="383" t="str" cm="1">
        <f t="array" ref="R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3" s="383" t="str" cm="1">
        <f t="array" ref="S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83" s="383" t="str" cm="1">
        <f t="array" ref="T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3" s="383" t="str" cm="1">
        <f t="array" ref="U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3" s="383" t="str" cm="1">
        <f t="array" ref="V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3" s="383" t="str" cm="1">
        <f t="array" ref="W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3" s="383" t="str" cm="1">
        <f t="array" ref="X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3" s="383" t="str" cm="1">
        <f t="array" ref="Y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3" s="383" t="str" cm="1">
        <f t="array" ref="Z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3" s="383" t="str" cm="1">
        <f t="array" ref="AA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83" s="383" t="str" cm="1">
        <f t="array" ref="AB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3" s="383" t="str" cm="1">
        <f t="array" ref="AC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3" s="383" t="str" cm="1">
        <f t="array" ref="AD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3" s="383" t="str" cm="1">
        <f t="array" ref="AE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3" s="383" t="str" cm="1">
        <f t="array" ref="AF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3" s="383" t="str" cm="1">
        <f t="array" ref="AG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3" s="383" t="str" cm="1">
        <f t="array" ref="AH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83" s="383" t="str" cm="1">
        <f t="array" ref="AI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3" s="383" t="str" cm="1">
        <f t="array" ref="AJ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3" s="383" t="str" cm="1">
        <f t="array" ref="AK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3" s="383" t="str" cm="1">
        <f t="array" ref="AL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3" s="383" t="str" cm="1">
        <f t="array" ref="AM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3" s="406" t="str" cm="1">
        <f t="array" ref="AN8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3" s="407" t="str" cm="1">
        <f t="array" ref="AO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3" s="407" t="str" cm="1">
        <f t="array" ref="AP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3" s="407" t="str" cm="1">
        <f t="array" ref="AQ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3" s="407" t="str" cm="1">
        <f t="array" ref="AR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3" s="407" t="str" cm="1">
        <f t="array" ref="AS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3" s="407" t="str" cm="1">
        <f t="array" ref="AT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3" s="407" t="str" cm="1">
        <f t="array" ref="AU8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3" s="235"/>
      <c r="AW83" s="256">
        <f t="shared" si="60"/>
        <v>25</v>
      </c>
      <c r="AX83" s="256">
        <f t="shared" si="60"/>
        <v>3</v>
      </c>
      <c r="AY83" s="256">
        <f t="shared" si="60"/>
        <v>0</v>
      </c>
      <c r="AZ83" s="256">
        <f t="shared" si="60"/>
        <v>0</v>
      </c>
      <c r="BA83" s="256">
        <f t="shared" si="60"/>
        <v>0</v>
      </c>
      <c r="BB83" s="256">
        <f t="shared" si="59"/>
        <v>0</v>
      </c>
      <c r="BC83" s="256">
        <f t="shared" si="59"/>
        <v>0</v>
      </c>
      <c r="BD83" s="256">
        <f t="shared" si="59"/>
        <v>0</v>
      </c>
      <c r="BE83" s="256">
        <f t="shared" si="59"/>
        <v>0</v>
      </c>
      <c r="BF83" s="256">
        <f t="shared" si="59"/>
        <v>0</v>
      </c>
      <c r="BG83" s="256">
        <f t="shared" si="59"/>
        <v>0</v>
      </c>
      <c r="BH83" s="256">
        <f t="shared" si="70"/>
        <v>28</v>
      </c>
      <c r="BI83" s="256">
        <f t="shared" si="61"/>
        <v>0</v>
      </c>
      <c r="BJ83" s="256">
        <f t="shared" si="61"/>
        <v>0</v>
      </c>
      <c r="BK83" s="256">
        <f t="shared" si="61"/>
        <v>0</v>
      </c>
      <c r="BL83" s="256">
        <f t="shared" si="61"/>
        <v>0</v>
      </c>
      <c r="BM83" s="256">
        <f t="shared" si="61"/>
        <v>0</v>
      </c>
      <c r="BN83" s="256">
        <f t="shared" si="61"/>
        <v>0</v>
      </c>
      <c r="BO83" s="256">
        <f t="shared" si="61"/>
        <v>0</v>
      </c>
      <c r="BP83" s="256">
        <f t="shared" si="61"/>
        <v>0</v>
      </c>
      <c r="BQ83" s="256">
        <f t="shared" si="61"/>
        <v>0</v>
      </c>
      <c r="BR83" s="256"/>
      <c r="BS83" s="256"/>
      <c r="BT83" s="257">
        <f t="shared" si="62"/>
        <v>0</v>
      </c>
      <c r="BU83" s="257">
        <f t="shared" si="63"/>
        <v>0</v>
      </c>
      <c r="BV83" s="257">
        <f t="shared" si="64"/>
        <v>0</v>
      </c>
      <c r="BX83" s="256">
        <f t="shared" si="71"/>
        <v>28</v>
      </c>
      <c r="BY83" s="235"/>
      <c r="BZ83" s="235"/>
      <c r="CA83" s="235"/>
      <c r="CB83" s="235"/>
      <c r="CC83" s="235"/>
      <c r="CD83" s="235"/>
      <c r="CE83" s="235"/>
      <c r="CF83" s="235"/>
      <c r="CG83" s="235"/>
      <c r="CH83" s="235"/>
      <c r="CI83" s="235"/>
      <c r="CJ83" s="235"/>
      <c r="CK83" s="235"/>
      <c r="CL83" s="235"/>
      <c r="CM83" s="235"/>
      <c r="CN83" s="235"/>
      <c r="CO83" s="303">
        <f>_xlfn.XLOOKUP(B83,'TR05'!B:B,'TR05'!G:G,"Revisar",0)</f>
        <v>45798</v>
      </c>
      <c r="CP83" s="303">
        <f>_xlfn.XLOOKUP(B83,Reloj!A:A,Reloj!D:D,"Revisar",0)</f>
        <v>45798</v>
      </c>
      <c r="CQ83" s="247" t="str">
        <f>_xlfn.XLOOKUP(B83,'S10'!C:C,'S10'!B:B,"Revisar",0)</f>
        <v>Revisar</v>
      </c>
      <c r="CR83" s="247" t="str">
        <f t="shared" si="67"/>
        <v>ok</v>
      </c>
      <c r="CS83" s="247" t="str">
        <f t="shared" si="68"/>
        <v>ok</v>
      </c>
    </row>
    <row r="84" spans="1:97" s="247" customFormat="1" ht="12.75" customHeight="1">
      <c r="A84" s="261">
        <f t="shared" si="69"/>
        <v>76</v>
      </c>
      <c r="B84" s="376" t="s">
        <v>522</v>
      </c>
      <c r="C84" s="333" t="str">
        <f>_xlfn.XLOOKUP(B84,'S10'!$B$2:$B$450,'S10'!$A$2:$A$450,"Ingresar",0)</f>
        <v>22000764</v>
      </c>
      <c r="D84" s="263" t="s">
        <v>164</v>
      </c>
      <c r="E84" s="265" t="s">
        <v>524</v>
      </c>
      <c r="F84" s="335" t="str">
        <f>_xlfn.XLOOKUP(B84,'S10'!$B$2:$B$800,'S10'!$F$2:$F$800,"Ingresar",0)</f>
        <v>Gerente Técnico</v>
      </c>
      <c r="G84" s="264">
        <v>45803</v>
      </c>
      <c r="H84" s="264"/>
      <c r="I84" s="383" t="str" cm="1">
        <f t="array" ref="I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4" s="383" t="str" cm="1">
        <f t="array" ref="J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4" s="383" t="str" cm="1">
        <f t="array" ref="K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4" s="383" t="str" cm="1">
        <f t="array" ref="L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4" s="383" t="str" cm="1">
        <f t="array" ref="M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84" s="383" t="str" cm="1">
        <f t="array" ref="N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84" s="383" t="str" cm="1">
        <f t="array" ref="O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84" s="383" t="str" cm="1">
        <f t="array" ref="P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4" s="383" t="str" cm="1">
        <f t="array" ref="Q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4" s="383" t="str" cm="1">
        <f t="array" ref="R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4" s="383" t="str" cm="1">
        <f t="array" ref="S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4" s="383" t="str" cm="1">
        <f t="array" ref="T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84" s="383" t="str" cm="1">
        <f t="array" ref="U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4" s="383" t="str" cm="1">
        <f t="array" ref="V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4" s="383" t="str" cm="1">
        <f t="array" ref="W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4" s="383" t="str" cm="1">
        <f t="array" ref="X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4" s="383" t="str" cm="1">
        <f t="array" ref="Y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4" s="383" t="str" cm="1">
        <f t="array" ref="Z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4" s="383" t="str" cm="1">
        <f t="array" ref="AA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4" s="383" t="str" cm="1">
        <f t="array" ref="AB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4" s="383" t="str" cm="1">
        <f t="array" ref="AC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4" s="383" t="str" cm="1">
        <f t="array" ref="AD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4" s="383" t="str" cm="1">
        <f t="array" ref="AE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84" s="383" t="str" cm="1">
        <f t="array" ref="AF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84" s="383" t="str" cm="1">
        <f t="array" ref="AG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84" s="383" t="str" cm="1">
        <f t="array" ref="AH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84" s="383" t="str" cm="1">
        <f t="array" ref="AI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J84" s="383" t="str" cm="1">
        <f t="array" ref="AJ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K84" s="383" t="str" cm="1">
        <f t="array" ref="AK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L84" s="383" t="str" cm="1">
        <f t="array" ref="AL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M84" s="383" t="str" cm="1">
        <f t="array" ref="AM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N84" s="406" t="str" cm="1">
        <f t="array" ref="AN8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AO84" s="407" t="str" cm="1">
        <f t="array" ref="AO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84" s="407" t="str" cm="1">
        <f t="array" ref="AP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84" s="407" t="str" cm="1">
        <f t="array" ref="AQ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84" s="407" t="str" cm="1">
        <f t="array" ref="AR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4" s="407" t="str" cm="1">
        <f t="array" ref="AS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4" s="407" t="str" cm="1">
        <f t="array" ref="AT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4" s="407" t="str" cm="1">
        <f t="array" ref="AU8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4" s="235"/>
      <c r="AW84" s="256">
        <f t="shared" si="60"/>
        <v>15</v>
      </c>
      <c r="AX84" s="256">
        <f t="shared" si="60"/>
        <v>0</v>
      </c>
      <c r="AY84" s="256">
        <f t="shared" si="60"/>
        <v>0</v>
      </c>
      <c r="AZ84" s="256">
        <f t="shared" si="60"/>
        <v>0</v>
      </c>
      <c r="BA84" s="256">
        <f t="shared" si="60"/>
        <v>0</v>
      </c>
      <c r="BB84" s="256">
        <f t="shared" si="59"/>
        <v>0</v>
      </c>
      <c r="BC84" s="256">
        <f t="shared" si="59"/>
        <v>7</v>
      </c>
      <c r="BD84" s="256">
        <f t="shared" si="59"/>
        <v>0</v>
      </c>
      <c r="BE84" s="256">
        <f t="shared" si="59"/>
        <v>0</v>
      </c>
      <c r="BF84" s="256">
        <f t="shared" si="59"/>
        <v>0</v>
      </c>
      <c r="BG84" s="256">
        <f t="shared" si="59"/>
        <v>0</v>
      </c>
      <c r="BH84" s="256">
        <f t="shared" si="70"/>
        <v>22</v>
      </c>
      <c r="BI84" s="256">
        <f t="shared" si="61"/>
        <v>0</v>
      </c>
      <c r="BJ84" s="256">
        <f t="shared" si="61"/>
        <v>0</v>
      </c>
      <c r="BK84" s="256">
        <f t="shared" si="61"/>
        <v>6</v>
      </c>
      <c r="BL84" s="256">
        <f t="shared" si="61"/>
        <v>0</v>
      </c>
      <c r="BM84" s="256">
        <f t="shared" si="61"/>
        <v>0</v>
      </c>
      <c r="BN84" s="256">
        <f t="shared" si="61"/>
        <v>0</v>
      </c>
      <c r="BO84" s="256">
        <f t="shared" si="61"/>
        <v>0</v>
      </c>
      <c r="BP84" s="256">
        <f t="shared" si="61"/>
        <v>0</v>
      </c>
      <c r="BQ84" s="256">
        <f t="shared" si="61"/>
        <v>0</v>
      </c>
      <c r="BR84" s="256"/>
      <c r="BS84" s="256"/>
      <c r="BT84" s="257">
        <f t="shared" si="62"/>
        <v>0</v>
      </c>
      <c r="BU84" s="257">
        <f t="shared" si="63"/>
        <v>0</v>
      </c>
      <c r="BV84" s="257">
        <f t="shared" si="64"/>
        <v>0</v>
      </c>
      <c r="BX84" s="256">
        <f t="shared" si="71"/>
        <v>28</v>
      </c>
      <c r="BY84" s="258"/>
      <c r="BZ84" s="259">
        <f t="shared" ref="BZ84:BZ131" si="72">COUNTIF(I84:AL84,"1")+(COUNTIF(I84:AL84,"2")*2)+CA84*2</f>
        <v>0</v>
      </c>
      <c r="CA84" s="260">
        <f t="shared" ref="CA84:CA131" si="73">COUNTIF(I84:AL84,"&gt;=3")</f>
        <v>0</v>
      </c>
      <c r="CB84" s="260"/>
      <c r="CO84" s="303">
        <f>_xlfn.XLOOKUP(B84,'TR05'!B:B,'TR05'!G:G,"Revisar",0)</f>
        <v>45803</v>
      </c>
      <c r="CP84" s="303">
        <f>_xlfn.XLOOKUP(B84,Reloj!A:A,Reloj!D:D,"Revisar",0)</f>
        <v>45803</v>
      </c>
      <c r="CQ84" s="247" t="str">
        <f>_xlfn.XLOOKUP(B84,'S10'!C:C,'S10'!B:B,"Revisar",0)</f>
        <v>Revisar</v>
      </c>
      <c r="CR84" s="247" t="str">
        <f t="shared" si="67"/>
        <v>ok</v>
      </c>
      <c r="CS84" s="247" t="str">
        <f t="shared" si="68"/>
        <v>ok</v>
      </c>
    </row>
    <row r="85" spans="1:97" s="247" customFormat="1" ht="12.75" customHeight="1">
      <c r="A85" s="261">
        <f t="shared" si="69"/>
        <v>77</v>
      </c>
      <c r="B85" s="262" t="s">
        <v>462</v>
      </c>
      <c r="C85" s="333" t="str">
        <f>_xlfn.XLOOKUP(B85,'S10'!$B$2:$B$450,'S10'!$A$2:$A$450,"Ingresar",0)</f>
        <v>22013203</v>
      </c>
      <c r="D85" s="263" t="s">
        <v>164</v>
      </c>
      <c r="E85" s="265" t="s">
        <v>464</v>
      </c>
      <c r="F85" s="335" t="str">
        <f>_xlfn.XLOOKUP(B85,'S10'!$B$2:$B$800,'S10'!$F$2:$F$800,"Ingresar",0)</f>
        <v>Ingeniero de Producción</v>
      </c>
      <c r="G85" s="264">
        <v>45810</v>
      </c>
      <c r="H85" s="264"/>
      <c r="I85" s="383" t="str" cm="1">
        <f t="array" ref="I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CPF</v>
      </c>
      <c r="J85" s="383" t="str" cm="1">
        <f t="array" ref="J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CPF</v>
      </c>
      <c r="K85" s="383" t="str" cm="1">
        <f t="array" ref="K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L85" s="383" t="str" cm="1">
        <f t="array" ref="L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M85" s="383" t="str" cm="1">
        <f t="array" ref="M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N85" s="383" t="str" cm="1">
        <f t="array" ref="N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5" s="383" t="str" cm="1">
        <f t="array" ref="O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5" s="383" t="str" cm="1">
        <f t="array" ref="P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5" s="383" t="str" cm="1">
        <f t="array" ref="Q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5" s="383" t="str" cm="1">
        <f t="array" ref="R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5" s="383" t="str" cm="1">
        <f t="array" ref="S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5" s="383" t="str" cm="1">
        <f t="array" ref="T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85" s="383" t="str" cm="1">
        <f t="array" ref="U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5" s="383" t="str" cm="1">
        <f t="array" ref="V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5" s="383" t="str" cm="1">
        <f t="array" ref="W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5" s="383" t="str" cm="1">
        <f t="array" ref="X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5" s="383" t="str" cm="1">
        <f t="array" ref="Y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5" s="383" t="str" cm="1">
        <f t="array" ref="Z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5" s="383" t="str" cm="1">
        <f t="array" ref="AA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5" s="383" t="str" cm="1">
        <f t="array" ref="AB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5" s="383" t="str" cm="1">
        <f t="array" ref="AC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5" s="383" t="str" cm="1">
        <f t="array" ref="AD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5" s="383" t="str" cm="1">
        <f t="array" ref="AE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5" s="383" t="str" cm="1">
        <f t="array" ref="AF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85" s="383" t="str" cm="1">
        <f t="array" ref="AG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85" s="383" t="str" cm="1">
        <f t="array" ref="AH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85" s="383" t="str" cm="1">
        <f t="array" ref="AI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85" s="383" t="str" cm="1">
        <f t="array" ref="AJ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85" s="383" t="str" cm="1">
        <f t="array" ref="AK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85" s="383" t="str" cm="1">
        <f t="array" ref="AL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85" s="383" t="str" cm="1">
        <f t="array" ref="AM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5" s="406" t="str" cm="1">
        <f t="array" ref="AN8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5" s="407" t="str" cm="1">
        <f t="array" ref="AO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5" s="407" t="str" cm="1">
        <f t="array" ref="AP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5" s="407" t="str" cm="1">
        <f t="array" ref="AQ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5" s="407" t="str" cm="1">
        <f t="array" ref="AR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5" s="407" t="str" cm="1">
        <f t="array" ref="AS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5" s="407" t="str" cm="1">
        <f t="array" ref="AT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5" s="407" t="str" cm="1">
        <f t="array" ref="AU8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5" s="235"/>
      <c r="AW85" s="256">
        <f t="shared" si="60"/>
        <v>21</v>
      </c>
      <c r="AX85" s="256">
        <f t="shared" si="60"/>
        <v>0</v>
      </c>
      <c r="AY85" s="256">
        <f t="shared" si="60"/>
        <v>0</v>
      </c>
      <c r="AZ85" s="256">
        <f t="shared" si="60"/>
        <v>0</v>
      </c>
      <c r="BA85" s="256">
        <f t="shared" si="60"/>
        <v>0</v>
      </c>
      <c r="BB85" s="256">
        <f t="shared" si="59"/>
        <v>0</v>
      </c>
      <c r="BC85" s="256">
        <f t="shared" si="59"/>
        <v>7</v>
      </c>
      <c r="BD85" s="256">
        <f t="shared" si="59"/>
        <v>0</v>
      </c>
      <c r="BE85" s="256">
        <f t="shared" si="59"/>
        <v>0</v>
      </c>
      <c r="BF85" s="256">
        <f t="shared" si="59"/>
        <v>0</v>
      </c>
      <c r="BG85" s="256">
        <f t="shared" si="59"/>
        <v>0</v>
      </c>
      <c r="BH85" s="256">
        <f t="shared" si="70"/>
        <v>28</v>
      </c>
      <c r="BI85" s="256">
        <f t="shared" si="61"/>
        <v>0</v>
      </c>
      <c r="BJ85" s="256">
        <f t="shared" si="61"/>
        <v>0</v>
      </c>
      <c r="BK85" s="256">
        <f t="shared" si="61"/>
        <v>0</v>
      </c>
      <c r="BL85" s="256">
        <f t="shared" si="61"/>
        <v>0</v>
      </c>
      <c r="BM85" s="256">
        <f t="shared" si="61"/>
        <v>0</v>
      </c>
      <c r="BN85" s="256">
        <f t="shared" si="61"/>
        <v>0</v>
      </c>
      <c r="BO85" s="256">
        <f t="shared" si="61"/>
        <v>0</v>
      </c>
      <c r="BP85" s="256">
        <f t="shared" si="61"/>
        <v>0</v>
      </c>
      <c r="BQ85" s="256">
        <f t="shared" si="61"/>
        <v>0</v>
      </c>
      <c r="BR85" s="256"/>
      <c r="BS85" s="256"/>
      <c r="BT85" s="257">
        <f t="shared" si="62"/>
        <v>0</v>
      </c>
      <c r="BU85" s="257">
        <f t="shared" si="63"/>
        <v>0</v>
      </c>
      <c r="BV85" s="257">
        <f t="shared" si="64"/>
        <v>0</v>
      </c>
      <c r="BX85" s="256">
        <f t="shared" si="71"/>
        <v>28</v>
      </c>
      <c r="BY85" s="258"/>
      <c r="BZ85" s="259">
        <f t="shared" si="72"/>
        <v>0</v>
      </c>
      <c r="CA85" s="260">
        <f t="shared" si="73"/>
        <v>0</v>
      </c>
      <c r="CB85" s="260"/>
      <c r="CO85" s="303">
        <f>_xlfn.XLOOKUP(B85,'TR05'!B:B,'TR05'!G:G,"Revisar",0)</f>
        <v>45810</v>
      </c>
      <c r="CP85" s="303">
        <f>_xlfn.XLOOKUP(B85,Reloj!A:A,Reloj!D:D,"Revisar",0)</f>
        <v>45810</v>
      </c>
      <c r="CQ85" s="247" t="str">
        <f>_xlfn.XLOOKUP(B85,'S10'!C:C,'S10'!B:B,"Revisar",0)</f>
        <v>Revisar</v>
      </c>
      <c r="CR85" s="247" t="str">
        <f t="shared" si="67"/>
        <v>ok</v>
      </c>
      <c r="CS85" s="247" t="str">
        <f t="shared" si="68"/>
        <v>ok</v>
      </c>
    </row>
    <row r="86" spans="1:97" s="247" customFormat="1" ht="12.75" customHeight="1">
      <c r="A86" s="261">
        <f t="shared" si="69"/>
        <v>78</v>
      </c>
      <c r="B86" s="262" t="s">
        <v>624</v>
      </c>
      <c r="C86" s="333" t="str">
        <f>_xlfn.XLOOKUP(B86,'S10'!$B$2:$B$450,'S10'!$A$2:$A$450,"Ingresar",0)</f>
        <v>22006186</v>
      </c>
      <c r="D86" s="263" t="s">
        <v>169</v>
      </c>
      <c r="E86" s="265" t="s">
        <v>626</v>
      </c>
      <c r="F86" s="335" t="str">
        <f>_xlfn.XLOOKUP(B86,'S10'!$B$2:$B$800,'S10'!$F$2:$F$800,"Ingresar",0)</f>
        <v>Asistente de Producción</v>
      </c>
      <c r="G86" s="264">
        <v>45812</v>
      </c>
      <c r="H86" s="264"/>
      <c r="I86" s="383" t="str" cm="1">
        <f t="array" ref="I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6" s="383" t="str" cm="1">
        <f t="array" ref="J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6" s="383" t="str" cm="1">
        <f t="array" ref="K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6" s="383" t="str" cm="1">
        <f t="array" ref="L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6" s="383" t="str" cm="1">
        <f t="array" ref="M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86" s="383" t="str" cm="1">
        <f t="array" ref="N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6" s="383" t="str" cm="1">
        <f t="array" ref="O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6" s="383" t="str" cm="1">
        <f t="array" ref="P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6" s="383" t="str" cm="1">
        <f t="array" ref="Q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6" s="383" t="str" cm="1">
        <f t="array" ref="R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6" s="383" t="str" cm="1">
        <f t="array" ref="S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86" s="383" t="str" cm="1">
        <f t="array" ref="T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6" s="383" t="str" cm="1">
        <f t="array" ref="U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6" s="383" t="str" cm="1">
        <f t="array" ref="V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6" s="383" t="str" cm="1">
        <f t="array" ref="W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6" s="383" t="str" cm="1">
        <f t="array" ref="X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6" s="383" t="str" cm="1">
        <f t="array" ref="Y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6" s="383" t="str" cm="1">
        <f t="array" ref="Z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6" s="383" t="str" cm="1">
        <f t="array" ref="AA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6" s="383" t="str" cm="1">
        <f t="array" ref="AB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6" s="383" t="str" cm="1">
        <f t="array" ref="AC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6" s="383" t="str" cm="1">
        <f t="array" ref="AD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6" s="383" t="str" cm="1">
        <f t="array" ref="AE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6" s="383" t="str" cm="1">
        <f t="array" ref="AF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6" s="383" t="str" cm="1">
        <f t="array" ref="AG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6" s="383" t="str" cm="1">
        <f t="array" ref="AH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86" s="383" t="str" cm="1">
        <f t="array" ref="AI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6" s="383" t="str" cm="1">
        <f t="array" ref="AJ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6" s="383" t="str" cm="1">
        <f t="array" ref="AK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6" s="383" t="str" cm="1">
        <f t="array" ref="AL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6" s="383" t="str" cm="1">
        <f t="array" ref="AM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6" s="406" t="str" cm="1">
        <f t="array" ref="AN8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6" s="407" t="str" cm="1">
        <f t="array" ref="AO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6" s="407" t="str" cm="1">
        <f t="array" ref="AP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6" s="407" t="str" cm="1">
        <f t="array" ref="AQ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6" s="407" t="str" cm="1">
        <f t="array" ref="AR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6" s="407" t="str" cm="1">
        <f t="array" ref="AS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6" s="407" t="str" cm="1">
        <f t="array" ref="AT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6" s="407" t="str" cm="1">
        <f t="array" ref="AU8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6" s="235"/>
      <c r="AW86" s="256">
        <f t="shared" si="60"/>
        <v>27</v>
      </c>
      <c r="AX86" s="256">
        <f t="shared" si="60"/>
        <v>1</v>
      </c>
      <c r="AY86" s="256">
        <f t="shared" si="60"/>
        <v>0</v>
      </c>
      <c r="AZ86" s="256">
        <f t="shared" si="60"/>
        <v>0</v>
      </c>
      <c r="BA86" s="256">
        <f t="shared" si="60"/>
        <v>0</v>
      </c>
      <c r="BB86" s="256">
        <f t="shared" si="59"/>
        <v>0</v>
      </c>
      <c r="BC86" s="256">
        <f t="shared" si="59"/>
        <v>0</v>
      </c>
      <c r="BD86" s="256">
        <f t="shared" si="59"/>
        <v>0</v>
      </c>
      <c r="BE86" s="256">
        <f t="shared" si="59"/>
        <v>0</v>
      </c>
      <c r="BF86" s="256">
        <f t="shared" si="59"/>
        <v>0</v>
      </c>
      <c r="BG86" s="256">
        <f t="shared" si="59"/>
        <v>0</v>
      </c>
      <c r="BH86" s="256">
        <f t="shared" si="70"/>
        <v>28</v>
      </c>
      <c r="BI86" s="256">
        <f t="shared" si="61"/>
        <v>0</v>
      </c>
      <c r="BJ86" s="256">
        <f t="shared" si="61"/>
        <v>0</v>
      </c>
      <c r="BK86" s="256">
        <f t="shared" si="61"/>
        <v>0</v>
      </c>
      <c r="BL86" s="256">
        <f t="shared" si="61"/>
        <v>0</v>
      </c>
      <c r="BM86" s="256">
        <f t="shared" si="61"/>
        <v>0</v>
      </c>
      <c r="BN86" s="256">
        <f t="shared" si="61"/>
        <v>0</v>
      </c>
      <c r="BO86" s="256">
        <f t="shared" si="61"/>
        <v>0</v>
      </c>
      <c r="BP86" s="256">
        <f t="shared" si="61"/>
        <v>0</v>
      </c>
      <c r="BQ86" s="256">
        <f t="shared" si="61"/>
        <v>0</v>
      </c>
      <c r="BR86" s="256"/>
      <c r="BS86" s="256"/>
      <c r="BT86" s="257">
        <f t="shared" si="62"/>
        <v>0</v>
      </c>
      <c r="BU86" s="257">
        <f t="shared" si="63"/>
        <v>0</v>
      </c>
      <c r="BV86" s="257">
        <f t="shared" si="64"/>
        <v>0</v>
      </c>
      <c r="BX86" s="256">
        <f t="shared" si="71"/>
        <v>28</v>
      </c>
      <c r="BY86" s="258"/>
      <c r="BZ86" s="259">
        <f t="shared" si="72"/>
        <v>0</v>
      </c>
      <c r="CA86" s="260">
        <f t="shared" si="73"/>
        <v>0</v>
      </c>
      <c r="CO86" s="303">
        <f>_xlfn.XLOOKUP(B86,'TR05'!B:B,'TR05'!G:G,"Revisar",0)</f>
        <v>45812</v>
      </c>
      <c r="CP86" s="303">
        <f>_xlfn.XLOOKUP(B86,Reloj!A:A,Reloj!D:D,"Revisar",0)</f>
        <v>45812</v>
      </c>
      <c r="CQ86" s="247" t="str">
        <f>_xlfn.XLOOKUP(B86,'S10'!C:C,'S10'!B:B,"Revisar",0)</f>
        <v>Revisar</v>
      </c>
      <c r="CR86" s="247" t="str">
        <f t="shared" si="67"/>
        <v>ok</v>
      </c>
      <c r="CS86" s="247" t="str">
        <f t="shared" si="68"/>
        <v>ok</v>
      </c>
    </row>
    <row r="87" spans="1:97" s="247" customFormat="1" ht="12.75" customHeight="1">
      <c r="A87" s="261">
        <f t="shared" si="69"/>
        <v>79</v>
      </c>
      <c r="B87" s="262" t="s">
        <v>379</v>
      </c>
      <c r="C87" s="333" t="str">
        <f>_xlfn.XLOOKUP(B87,'S10'!$B$2:$B$450,'S10'!$A$2:$A$450,"Ingresar",0)</f>
        <v>22020243</v>
      </c>
      <c r="D87" s="263" t="s">
        <v>169</v>
      </c>
      <c r="E87" s="265" t="s">
        <v>381</v>
      </c>
      <c r="F87" s="335" t="str">
        <f>_xlfn.XLOOKUP(B87,'S10'!$B$2:$B$800,'S10'!$F$2:$F$800,"Ingresar",0)</f>
        <v>Asistente Administrativo</v>
      </c>
      <c r="G87" s="264">
        <v>45818</v>
      </c>
      <c r="H87" s="264"/>
      <c r="I87" s="383" t="str" cm="1">
        <f t="array" ref="I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7" s="383" t="str" cm="1">
        <f t="array" ref="J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7" s="383" t="str" cm="1">
        <f t="array" ref="K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7" s="383" t="str" cm="1">
        <f t="array" ref="L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7" s="383" t="str" cm="1">
        <f t="array" ref="M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87" s="383" t="str" cm="1">
        <f t="array" ref="N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7" s="383" t="str" cm="1">
        <f t="array" ref="O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7" s="383" t="str" cm="1">
        <f t="array" ref="P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Q87" s="383" t="str" cm="1">
        <f t="array" ref="Q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7" s="383" t="str" cm="1">
        <f t="array" ref="R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7" s="383" t="str" cm="1">
        <f t="array" ref="S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7" s="383" t="str" cm="1">
        <f t="array" ref="T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7" s="383" t="str" cm="1">
        <f t="array" ref="U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7" s="383" t="str" cm="1">
        <f t="array" ref="V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7" s="383" t="str" cm="1">
        <f t="array" ref="W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7" s="383" t="str" cm="1">
        <f t="array" ref="X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7" s="383" t="str" cm="1">
        <f t="array" ref="Y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7" s="383" t="str" cm="1">
        <f t="array" ref="Z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7" s="383" t="str" cm="1">
        <f t="array" ref="AA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87" s="383" t="str" cm="1">
        <f t="array" ref="AB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7" s="383" t="str" cm="1">
        <f t="array" ref="AC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7" s="383" t="str" cm="1">
        <f t="array" ref="AD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7" s="383" t="str" cm="1">
        <f t="array" ref="AE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7" s="383" t="str" cm="1">
        <f t="array" ref="AF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7" s="383" t="str" cm="1">
        <f t="array" ref="AG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7" s="383" t="str" cm="1">
        <f t="array" ref="AH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87" s="383" t="str" cm="1">
        <f t="array" ref="AI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7" s="383" t="str" cm="1">
        <f t="array" ref="AJ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7" s="383" t="str" cm="1">
        <f t="array" ref="AK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7" s="383" t="str" cm="1">
        <f t="array" ref="AL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7" s="383" t="str" cm="1">
        <f t="array" ref="AM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7" s="406" t="str" cm="1">
        <f t="array" ref="AN8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7" s="407" t="str" cm="1">
        <f t="array" ref="AO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7" s="407" t="str" cm="1">
        <f t="array" ref="AP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7" s="407" t="str" cm="1">
        <f t="array" ref="AQ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7" s="407" t="str" cm="1">
        <f t="array" ref="AR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7" s="407" t="str" cm="1">
        <f t="array" ref="AS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7" s="407" t="str" cm="1">
        <f t="array" ref="AT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7" s="407" t="str" cm="1">
        <f t="array" ref="AU8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7" s="235"/>
      <c r="AW87" s="256">
        <f t="shared" si="60"/>
        <v>25</v>
      </c>
      <c r="AX87" s="256">
        <f t="shared" si="60"/>
        <v>3</v>
      </c>
      <c r="AY87" s="256">
        <f t="shared" si="60"/>
        <v>0</v>
      </c>
      <c r="AZ87" s="256">
        <f t="shared" si="60"/>
        <v>0</v>
      </c>
      <c r="BA87" s="256">
        <f t="shared" si="60"/>
        <v>0</v>
      </c>
      <c r="BB87" s="256">
        <f t="shared" si="59"/>
        <v>0</v>
      </c>
      <c r="BC87" s="256">
        <f t="shared" si="59"/>
        <v>0</v>
      </c>
      <c r="BD87" s="256">
        <f t="shared" si="59"/>
        <v>0</v>
      </c>
      <c r="BE87" s="256">
        <f t="shared" si="59"/>
        <v>0</v>
      </c>
      <c r="BF87" s="256">
        <f t="shared" si="59"/>
        <v>0</v>
      </c>
      <c r="BG87" s="256">
        <f t="shared" si="59"/>
        <v>0</v>
      </c>
      <c r="BH87" s="256">
        <f t="shared" si="70"/>
        <v>28</v>
      </c>
      <c r="BI87" s="256">
        <f t="shared" si="61"/>
        <v>0</v>
      </c>
      <c r="BJ87" s="256">
        <f t="shared" si="61"/>
        <v>0</v>
      </c>
      <c r="BK87" s="256">
        <f t="shared" si="61"/>
        <v>0</v>
      </c>
      <c r="BL87" s="256">
        <f t="shared" si="61"/>
        <v>0</v>
      </c>
      <c r="BM87" s="256">
        <f t="shared" si="61"/>
        <v>0</v>
      </c>
      <c r="BN87" s="256">
        <f t="shared" si="61"/>
        <v>0</v>
      </c>
      <c r="BO87" s="256">
        <f t="shared" si="61"/>
        <v>0</v>
      </c>
      <c r="BP87" s="256">
        <f t="shared" si="61"/>
        <v>0</v>
      </c>
      <c r="BQ87" s="256">
        <f t="shared" si="61"/>
        <v>0</v>
      </c>
      <c r="BR87" s="256"/>
      <c r="BS87" s="256"/>
      <c r="BT87" s="257">
        <f t="shared" si="62"/>
        <v>0</v>
      </c>
      <c r="BU87" s="257">
        <f t="shared" si="63"/>
        <v>0</v>
      </c>
      <c r="BV87" s="257">
        <f t="shared" si="64"/>
        <v>0</v>
      </c>
      <c r="BX87" s="256">
        <f t="shared" si="71"/>
        <v>28</v>
      </c>
      <c r="BY87" s="258"/>
      <c r="BZ87" s="259">
        <f t="shared" si="72"/>
        <v>0</v>
      </c>
      <c r="CA87" s="260">
        <f t="shared" si="73"/>
        <v>0</v>
      </c>
      <c r="CB87" s="260"/>
      <c r="CO87" s="303">
        <f>_xlfn.XLOOKUP(B87,'TR05'!B:B,'TR05'!G:G,"Revisar",0)</f>
        <v>45818</v>
      </c>
      <c r="CP87" s="303">
        <f>_xlfn.XLOOKUP(B87,Reloj!A:A,Reloj!D:D,"Revisar",0)</f>
        <v>45818</v>
      </c>
      <c r="CQ87" s="247" t="str">
        <f>_xlfn.XLOOKUP(B87,'S10'!C:C,'S10'!B:B,"Revisar",0)</f>
        <v>Revisar</v>
      </c>
      <c r="CR87" s="247" t="str">
        <f t="shared" si="67"/>
        <v>ok</v>
      </c>
      <c r="CS87" s="247" t="str">
        <f t="shared" si="68"/>
        <v>ok</v>
      </c>
    </row>
    <row r="88" spans="1:97" s="247" customFormat="1" ht="12.75" customHeight="1">
      <c r="A88" s="261">
        <f t="shared" si="69"/>
        <v>80</v>
      </c>
      <c r="B88" s="262" t="s">
        <v>512</v>
      </c>
      <c r="C88" s="333" t="str">
        <f>_xlfn.XLOOKUP(B88,'S10'!$B$2:$B$450,'S10'!$A$2:$A$450,"Ingresar",0)</f>
        <v>22020296</v>
      </c>
      <c r="D88" s="339" t="s">
        <v>169</v>
      </c>
      <c r="E88" s="265" t="s">
        <v>514</v>
      </c>
      <c r="F88" s="335" t="str">
        <f>_xlfn.XLOOKUP(B88,'S10'!$B$2:$B$800,'S10'!$F$2:$F$800,"Ingresar",0)</f>
        <v>Asistente de Oficina Tecnica</v>
      </c>
      <c r="G88" s="264">
        <v>45831</v>
      </c>
      <c r="H88" s="264"/>
      <c r="I88" s="383" t="str" cm="1">
        <f t="array" ref="I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8" s="383" t="str" cm="1">
        <f t="array" ref="J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8" s="383" t="str" cm="1">
        <f t="array" ref="K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8" s="383" t="str" cm="1">
        <f t="array" ref="L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8" s="383" t="str" cm="1">
        <f t="array" ref="M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88" s="383" t="str" cm="1">
        <f t="array" ref="N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8" s="383" t="str" cm="1">
        <f t="array" ref="O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8" s="383" t="str" cm="1">
        <f t="array" ref="P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88" s="383" t="str" cm="1">
        <f t="array" ref="Q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88" s="383" t="str" cm="1">
        <f t="array" ref="R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88" s="383" t="str" cm="1">
        <f t="array" ref="S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88" s="383" t="str" cm="1">
        <f t="array" ref="T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88" s="383" t="str" cm="1">
        <f t="array" ref="U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88" s="383" t="str" cm="1">
        <f t="array" ref="V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88" s="383" t="str" cm="1">
        <f t="array" ref="W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88" s="383" t="str" cm="1">
        <f t="array" ref="X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8" s="383" t="str" cm="1">
        <f t="array" ref="Y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8" s="383" t="str" cm="1">
        <f t="array" ref="Z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8" s="383" t="str" cm="1">
        <f t="array" ref="AA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8" s="383" t="str" cm="1">
        <f t="array" ref="AB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8" s="383" t="str" cm="1">
        <f t="array" ref="AC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8" s="383" t="str" cm="1">
        <f t="array" ref="AD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8" s="383" t="str" cm="1">
        <f t="array" ref="AE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8" s="383" t="str" cm="1">
        <f t="array" ref="AF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8" s="383" t="str" cm="1">
        <f t="array" ref="AG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8" s="383" t="str" cm="1">
        <f t="array" ref="AH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88" s="383" t="str" cm="1">
        <f t="array" ref="AI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8" s="383" t="str" cm="1">
        <f t="array" ref="AJ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8" s="383" t="str" cm="1">
        <f t="array" ref="AK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8" s="383" t="str" cm="1">
        <f t="array" ref="AL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8" s="383" t="str" cm="1">
        <f t="array" ref="AM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8" s="406" t="str" cm="1">
        <f t="array" ref="AN8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8" s="407" t="str" cm="1">
        <f t="array" ref="AO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8" s="407" t="str" cm="1">
        <f t="array" ref="AP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8" s="407" t="str" cm="1">
        <f t="array" ref="AQ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8" s="407" t="str" cm="1">
        <f t="array" ref="AR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8" s="407" t="str" cm="1">
        <f t="array" ref="AS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88" s="407" t="str" cm="1">
        <f t="array" ref="AT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88" s="407" t="str" cm="1">
        <f t="array" ref="AU8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88" s="235"/>
      <c r="AW88" s="256">
        <f t="shared" si="60"/>
        <v>26</v>
      </c>
      <c r="AX88" s="256">
        <f t="shared" si="60"/>
        <v>2</v>
      </c>
      <c r="AY88" s="256">
        <f t="shared" si="60"/>
        <v>0</v>
      </c>
      <c r="AZ88" s="256">
        <f t="shared" si="60"/>
        <v>0</v>
      </c>
      <c r="BA88" s="256">
        <f t="shared" si="60"/>
        <v>0</v>
      </c>
      <c r="BB88" s="256">
        <f t="shared" si="59"/>
        <v>0</v>
      </c>
      <c r="BC88" s="256">
        <f t="shared" si="59"/>
        <v>0</v>
      </c>
      <c r="BD88" s="256">
        <f t="shared" si="59"/>
        <v>0</v>
      </c>
      <c r="BE88" s="256">
        <f t="shared" si="59"/>
        <v>0</v>
      </c>
      <c r="BF88" s="256">
        <f t="shared" si="59"/>
        <v>0</v>
      </c>
      <c r="BG88" s="256">
        <f t="shared" si="59"/>
        <v>0</v>
      </c>
      <c r="BH88" s="256">
        <f t="shared" si="70"/>
        <v>28</v>
      </c>
      <c r="BI88" s="256">
        <f t="shared" si="61"/>
        <v>0</v>
      </c>
      <c r="BJ88" s="256">
        <f t="shared" si="61"/>
        <v>0</v>
      </c>
      <c r="BK88" s="256">
        <f t="shared" si="61"/>
        <v>0</v>
      </c>
      <c r="BL88" s="256">
        <f t="shared" si="61"/>
        <v>0</v>
      </c>
      <c r="BM88" s="256">
        <f t="shared" si="61"/>
        <v>0</v>
      </c>
      <c r="BN88" s="256">
        <f t="shared" si="61"/>
        <v>0</v>
      </c>
      <c r="BO88" s="256">
        <f t="shared" si="61"/>
        <v>0</v>
      </c>
      <c r="BP88" s="256">
        <f t="shared" si="61"/>
        <v>0</v>
      </c>
      <c r="BQ88" s="256">
        <f t="shared" si="61"/>
        <v>0</v>
      </c>
      <c r="BR88" s="256"/>
      <c r="BS88" s="256"/>
      <c r="BT88" s="257">
        <f t="shared" si="62"/>
        <v>0</v>
      </c>
      <c r="BU88" s="257">
        <f t="shared" si="63"/>
        <v>0</v>
      </c>
      <c r="BV88" s="257">
        <f t="shared" si="64"/>
        <v>0</v>
      </c>
      <c r="BX88" s="256">
        <f t="shared" si="71"/>
        <v>28</v>
      </c>
      <c r="BY88" s="258"/>
      <c r="BZ88" s="259">
        <f t="shared" si="72"/>
        <v>0</v>
      </c>
      <c r="CA88" s="260">
        <f t="shared" si="73"/>
        <v>0</v>
      </c>
      <c r="CB88" s="260"/>
      <c r="CO88" s="303">
        <f>_xlfn.XLOOKUP(B88,'TR05'!B:B,'TR05'!G:G,"Revisar",0)</f>
        <v>45831</v>
      </c>
      <c r="CP88" s="303">
        <f>_xlfn.XLOOKUP(B88,Reloj!A:A,Reloj!D:D,"Revisar",0)</f>
        <v>45831</v>
      </c>
      <c r="CQ88" s="247" t="str">
        <f>_xlfn.XLOOKUP(B88,'S10'!C:C,'S10'!B:B,"Revisar",0)</f>
        <v>Revisar</v>
      </c>
      <c r="CR88" s="247" t="str">
        <f t="shared" si="67"/>
        <v>ok</v>
      </c>
      <c r="CS88" s="247" t="str">
        <f t="shared" si="68"/>
        <v>ok</v>
      </c>
    </row>
    <row r="89" spans="1:97" s="247" customFormat="1" ht="12.75" customHeight="1">
      <c r="A89" s="261">
        <f t="shared" si="69"/>
        <v>81</v>
      </c>
      <c r="B89" s="376" t="s">
        <v>515</v>
      </c>
      <c r="C89" s="333" t="str">
        <f>_xlfn.XLOOKUP(B89,'S10'!$B$2:$B$450,'S10'!$A$2:$A$450,"Ingresar",0)</f>
        <v>22006198</v>
      </c>
      <c r="D89" s="263" t="s">
        <v>164</v>
      </c>
      <c r="E89" s="265" t="s">
        <v>517</v>
      </c>
      <c r="F89" s="335" t="str">
        <f>_xlfn.XLOOKUP(B89,'S10'!$B$2:$B$800,'S10'!$F$2:$F$800,"Ingresar",0)</f>
        <v xml:space="preserve"> Analista de Subcontratos</v>
      </c>
      <c r="G89" s="264">
        <v>45833</v>
      </c>
      <c r="H89" s="264"/>
      <c r="I89" s="383" t="str" cm="1">
        <f t="array" ref="I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89" s="383" t="str" cm="1">
        <f t="array" ref="J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89" s="383" t="str" cm="1">
        <f t="array" ref="K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89" s="383" t="str" cm="1">
        <f t="array" ref="L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89" s="383" t="str" cm="1">
        <f t="array" ref="M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89" s="383" t="str" cm="1">
        <f t="array" ref="N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89" s="383" t="str" cm="1">
        <f t="array" ref="O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89" s="383" t="str" cm="1">
        <f t="array" ref="P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89" s="383" t="str" cm="1">
        <f t="array" ref="Q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89" s="383" t="str" cm="1">
        <f t="array" ref="R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89" s="383" t="str" cm="1">
        <f t="array" ref="S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89" s="383" t="str" cm="1">
        <f t="array" ref="T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89" s="383" t="str" cm="1">
        <f t="array" ref="U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89" s="383" t="str" cm="1">
        <f t="array" ref="V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89" s="383" t="str" cm="1">
        <f t="array" ref="W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89" s="383" t="str" cm="1">
        <f t="array" ref="X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89" s="383" t="str" cm="1">
        <f t="array" ref="Y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89" s="383" t="str" cm="1">
        <f t="array" ref="Z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89" s="383" t="str" cm="1">
        <f t="array" ref="AA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89" s="383" t="str" cm="1">
        <f t="array" ref="AB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89" s="383" t="str" cm="1">
        <f t="array" ref="AC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89" s="383" t="str" cm="1">
        <f t="array" ref="AD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89" s="383" t="str" cm="1">
        <f t="array" ref="AE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89" s="383" t="str" cm="1">
        <f t="array" ref="AF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89" s="383" t="str" cm="1">
        <f t="array" ref="AG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89" s="383" t="str" cm="1">
        <f t="array" ref="AH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89" s="383" t="str" cm="1">
        <f t="array" ref="AI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89" s="383" t="str" cm="1">
        <f t="array" ref="AJ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89" s="383" t="str" cm="1">
        <f t="array" ref="AK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89" s="383" t="str" cm="1">
        <f t="array" ref="AL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89" s="383" t="str" cm="1">
        <f t="array" ref="AM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89" s="406" t="str" cm="1">
        <f t="array" ref="AN8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89" s="407" t="str" cm="1">
        <f t="array" ref="AO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89" s="407" t="str" cm="1">
        <f t="array" ref="AP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89" s="407" t="str" cm="1">
        <f t="array" ref="AQ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89" s="407" t="str" cm="1">
        <f t="array" ref="AR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89" s="407" t="str" cm="1">
        <f t="array" ref="AS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89" s="407" t="str" cm="1">
        <f t="array" ref="AT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89" s="407" t="str" cm="1">
        <f t="array" ref="AU8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89" s="235"/>
      <c r="AW89" s="256">
        <f t="shared" si="60"/>
        <v>21</v>
      </c>
      <c r="AX89" s="256">
        <f t="shared" si="60"/>
        <v>0</v>
      </c>
      <c r="AY89" s="256">
        <f t="shared" si="60"/>
        <v>0</v>
      </c>
      <c r="AZ89" s="256">
        <f t="shared" si="60"/>
        <v>0</v>
      </c>
      <c r="BA89" s="256">
        <f t="shared" si="60"/>
        <v>0</v>
      </c>
      <c r="BB89" s="256">
        <f t="shared" si="59"/>
        <v>0</v>
      </c>
      <c r="BC89" s="256">
        <f t="shared" si="59"/>
        <v>7</v>
      </c>
      <c r="BD89" s="256">
        <f t="shared" si="59"/>
        <v>0</v>
      </c>
      <c r="BE89" s="256">
        <f t="shared" si="59"/>
        <v>0</v>
      </c>
      <c r="BF89" s="256">
        <f t="shared" si="59"/>
        <v>0</v>
      </c>
      <c r="BG89" s="256">
        <f t="shared" si="59"/>
        <v>0</v>
      </c>
      <c r="BH89" s="256">
        <f t="shared" si="70"/>
        <v>28</v>
      </c>
      <c r="BI89" s="256">
        <f t="shared" si="61"/>
        <v>0</v>
      </c>
      <c r="BJ89" s="256">
        <f t="shared" si="61"/>
        <v>0</v>
      </c>
      <c r="BK89" s="256">
        <f t="shared" si="61"/>
        <v>0</v>
      </c>
      <c r="BL89" s="256">
        <f t="shared" si="61"/>
        <v>0</v>
      </c>
      <c r="BM89" s="256">
        <f t="shared" si="61"/>
        <v>0</v>
      </c>
      <c r="BN89" s="256">
        <f t="shared" si="61"/>
        <v>0</v>
      </c>
      <c r="BO89" s="256">
        <f t="shared" si="61"/>
        <v>0</v>
      </c>
      <c r="BP89" s="256">
        <f t="shared" si="61"/>
        <v>0</v>
      </c>
      <c r="BQ89" s="256">
        <f t="shared" si="61"/>
        <v>0</v>
      </c>
      <c r="BR89" s="256"/>
      <c r="BS89" s="256"/>
      <c r="BT89" s="257">
        <f t="shared" si="62"/>
        <v>0</v>
      </c>
      <c r="BU89" s="257">
        <f t="shared" si="63"/>
        <v>0</v>
      </c>
      <c r="BV89" s="257">
        <f t="shared" si="64"/>
        <v>0</v>
      </c>
      <c r="BX89" s="256">
        <f t="shared" si="71"/>
        <v>28</v>
      </c>
      <c r="BY89" s="258"/>
      <c r="BZ89" s="259">
        <f t="shared" si="72"/>
        <v>0</v>
      </c>
      <c r="CA89" s="260">
        <f t="shared" si="73"/>
        <v>0</v>
      </c>
      <c r="CB89" s="260"/>
      <c r="CO89" s="303">
        <f>_xlfn.XLOOKUP(B89,'TR05'!B:B,'TR05'!G:G,"Revisar",0)</f>
        <v>45833</v>
      </c>
      <c r="CP89" s="303">
        <f>_xlfn.XLOOKUP(B89,Reloj!A:A,Reloj!D:D,"Revisar",0)</f>
        <v>45833</v>
      </c>
      <c r="CQ89" s="247" t="str">
        <f>_xlfn.XLOOKUP(B89,'S10'!C:C,'S10'!B:B,"Revisar",0)</f>
        <v>Revisar</v>
      </c>
      <c r="CR89" s="247" t="str">
        <f t="shared" si="67"/>
        <v>ok</v>
      </c>
      <c r="CS89" s="247" t="str">
        <f t="shared" si="68"/>
        <v>ok</v>
      </c>
    </row>
    <row r="90" spans="1:97" s="247" customFormat="1" ht="12.75" customHeight="1">
      <c r="A90" s="261">
        <f t="shared" si="69"/>
        <v>82</v>
      </c>
      <c r="B90" s="262" t="s">
        <v>205</v>
      </c>
      <c r="C90" s="333" t="str">
        <f>_xlfn.XLOOKUP(B90,'S10'!$B$2:$B$450,'S10'!$A$2:$A$450,"Ingresar",0)</f>
        <v>Ingresar</v>
      </c>
      <c r="D90" s="263" t="s">
        <v>1006</v>
      </c>
      <c r="E90" s="265" t="s">
        <v>207</v>
      </c>
      <c r="F90" s="335" t="str">
        <f>_xlfn.XLOOKUP(B90,'S10'!$B$2:$B$800,'S10'!$F$2:$F$800,"Ingresar",0)</f>
        <v>Ingresar</v>
      </c>
      <c r="G90" s="264">
        <v>45839</v>
      </c>
      <c r="H90" s="264"/>
      <c r="I90" s="383" t="str" cm="1">
        <f t="array" ref="I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J90" s="383" t="str" cm="1">
        <f t="array" ref="J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K90" s="383" t="str" cm="1">
        <f t="array" ref="K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L90" s="383" t="str" cm="1">
        <f t="array" ref="L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M90" s="383" t="str" cm="1">
        <f t="array" ref="M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0" s="383" t="str" cm="1">
        <f t="array" ref="N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O90" s="383" t="str" cm="1">
        <f t="array" ref="O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P90" s="383" t="str" cm="1">
        <f t="array" ref="P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Q90" s="383" t="str" cm="1">
        <f t="array" ref="Q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R90" s="383" t="str" cm="1">
        <f t="array" ref="R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S90" s="383" t="str" cm="1">
        <f t="array" ref="S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T90" s="383" t="str" cm="1">
        <f t="array" ref="T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0" s="383" t="str" cm="1">
        <f t="array" ref="U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V90" s="383" t="str" cm="1">
        <f t="array" ref="V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W90" s="383" t="str" cm="1">
        <f t="array" ref="W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X90" s="383" t="str" cm="1">
        <f t="array" ref="X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Y90" s="383" t="str" cm="1">
        <f t="array" ref="Y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Z90" s="383" t="str" cm="1">
        <f t="array" ref="Z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A90" s="383" t="str" cm="1">
        <f t="array" ref="AA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90" s="383" t="str" cm="1">
        <f t="array" ref="AB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C90" s="383" t="str" cm="1">
        <f t="array" ref="AC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D90" s="383" t="str" cm="1">
        <f t="array" ref="AD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E90" s="383" t="str" cm="1">
        <f t="array" ref="AE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F90" s="383" t="str" cm="1">
        <f t="array" ref="AF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G90" s="383" t="str" cm="1">
        <f t="array" ref="AG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H90" s="383" t="str" cm="1">
        <f t="array" ref="AH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90" s="383" t="str" cm="1">
        <f t="array" ref="AI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J90" s="383" t="str" cm="1">
        <f t="array" ref="AJ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K90" s="383" t="str" cm="1">
        <f t="array" ref="AK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L90" s="383" t="str" cm="1">
        <f t="array" ref="AL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M90" s="383" t="str" cm="1">
        <f t="array" ref="AM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LIM</v>
      </c>
      <c r="AN90" s="406" t="str" cm="1">
        <f t="array" ref="AN9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O90" s="407" t="str" cm="1">
        <f t="array" ref="AO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0" s="407" t="str" cm="1">
        <f t="array" ref="AP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0" s="407" t="str" cm="1">
        <f t="array" ref="AQ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0" s="407" t="str" cm="1">
        <f t="array" ref="AR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0" s="407" t="str" cm="1">
        <f t="array" ref="AS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0" s="407" t="str" cm="1">
        <f t="array" ref="AT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90" s="407" t="str" cm="1">
        <f t="array" ref="AU9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90" s="235"/>
      <c r="AW90" s="256">
        <f t="shared" si="60"/>
        <v>7</v>
      </c>
      <c r="AX90" s="256">
        <f t="shared" si="60"/>
        <v>6</v>
      </c>
      <c r="AY90" s="256">
        <f t="shared" si="60"/>
        <v>0</v>
      </c>
      <c r="AZ90" s="256">
        <f t="shared" si="60"/>
        <v>0</v>
      </c>
      <c r="BA90" s="256">
        <f t="shared" si="60"/>
        <v>0</v>
      </c>
      <c r="BB90" s="256">
        <f t="shared" si="59"/>
        <v>0</v>
      </c>
      <c r="BC90" s="256">
        <f t="shared" si="59"/>
        <v>0</v>
      </c>
      <c r="BD90" s="256">
        <f t="shared" si="59"/>
        <v>0</v>
      </c>
      <c r="BE90" s="256">
        <f t="shared" si="59"/>
        <v>0</v>
      </c>
      <c r="BF90" s="256">
        <f t="shared" si="59"/>
        <v>0</v>
      </c>
      <c r="BG90" s="256">
        <f t="shared" si="59"/>
        <v>0</v>
      </c>
      <c r="BH90" s="256">
        <f t="shared" si="70"/>
        <v>13</v>
      </c>
      <c r="BI90" s="256">
        <f t="shared" si="61"/>
        <v>0</v>
      </c>
      <c r="BJ90" s="256">
        <f t="shared" si="61"/>
        <v>0</v>
      </c>
      <c r="BK90" s="256">
        <f t="shared" si="61"/>
        <v>0</v>
      </c>
      <c r="BL90" s="256">
        <f t="shared" si="61"/>
        <v>0</v>
      </c>
      <c r="BM90" s="256">
        <f t="shared" si="61"/>
        <v>0</v>
      </c>
      <c r="BN90" s="256">
        <f t="shared" si="61"/>
        <v>15</v>
      </c>
      <c r="BO90" s="256">
        <f t="shared" si="61"/>
        <v>0</v>
      </c>
      <c r="BP90" s="256">
        <f t="shared" si="61"/>
        <v>0</v>
      </c>
      <c r="BQ90" s="256">
        <f t="shared" si="61"/>
        <v>0</v>
      </c>
      <c r="BR90" s="256"/>
      <c r="BS90" s="256"/>
      <c r="BT90" s="257">
        <f t="shared" si="62"/>
        <v>0</v>
      </c>
      <c r="BU90" s="257">
        <f t="shared" si="63"/>
        <v>0</v>
      </c>
      <c r="BV90" s="257">
        <f t="shared" si="64"/>
        <v>0</v>
      </c>
      <c r="BX90" s="256">
        <f t="shared" si="71"/>
        <v>28</v>
      </c>
      <c r="BY90" s="258"/>
      <c r="BZ90" s="259">
        <f t="shared" si="72"/>
        <v>0</v>
      </c>
      <c r="CA90" s="260">
        <f t="shared" si="73"/>
        <v>0</v>
      </c>
      <c r="CB90" s="260"/>
      <c r="CO90" s="303">
        <f>_xlfn.XLOOKUP(B90,'TR05'!B:B,'TR05'!G:G,"Revisar",0)</f>
        <v>45839</v>
      </c>
      <c r="CP90" s="303">
        <f>_xlfn.XLOOKUP(B90,Reloj!A:A,Reloj!D:D,"Revisar",0)</f>
        <v>45839</v>
      </c>
      <c r="CQ90" s="247" t="str">
        <f>_xlfn.XLOOKUP(B90,'S10'!C:C,'S10'!B:B,"Revisar",0)</f>
        <v>Revisar</v>
      </c>
      <c r="CR90" s="247" t="str">
        <f t="shared" si="67"/>
        <v>ok</v>
      </c>
      <c r="CS90" s="247" t="str">
        <f t="shared" si="68"/>
        <v>ok</v>
      </c>
    </row>
    <row r="91" spans="1:97" s="247" customFormat="1" ht="12.75" customHeight="1">
      <c r="A91" s="261">
        <f t="shared" si="69"/>
        <v>83</v>
      </c>
      <c r="B91" s="262" t="s">
        <v>604</v>
      </c>
      <c r="C91" s="333" t="str">
        <f>_xlfn.XLOOKUP(B91,'S10'!$B$2:$B$450,'S10'!$A$2:$A$450,"Ingresar",0)</f>
        <v>22020446</v>
      </c>
      <c r="D91" s="263" t="s">
        <v>169</v>
      </c>
      <c r="E91" s="265" t="s">
        <v>606</v>
      </c>
      <c r="F91" s="335" t="str">
        <f>_xlfn.XLOOKUP(B91,'S10'!$B$2:$B$800,'S10'!$F$2:$F$800,"Ingresar",0)</f>
        <v>SUPERVISOR SSOMA</v>
      </c>
      <c r="G91" s="264">
        <v>45839</v>
      </c>
      <c r="H91" s="264"/>
      <c r="I91" s="383" t="str" cm="1">
        <f t="array" ref="I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1" s="383" t="str" cm="1">
        <f t="array" ref="J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1" s="383" t="str" cm="1">
        <f t="array" ref="K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1" s="383" t="str" cm="1">
        <f t="array" ref="L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1" s="383" t="str" cm="1">
        <f t="array" ref="M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1" s="383" t="str" cm="1">
        <f t="array" ref="N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1" s="383" t="str" cm="1">
        <f t="array" ref="O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1" s="383" t="str" cm="1">
        <f t="array" ref="P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1" s="383" t="str" cm="1">
        <f t="array" ref="Q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1" s="383" t="str" cm="1">
        <f t="array" ref="R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1" s="383" t="str" cm="1">
        <f t="array" ref="S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1" s="383" t="str" cm="1">
        <f t="array" ref="T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91" s="383" t="str" cm="1">
        <f t="array" ref="U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1" s="383" t="str" cm="1">
        <f t="array" ref="V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1" s="383" t="str" cm="1">
        <f t="array" ref="W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1" s="383" t="str" cm="1">
        <f t="array" ref="X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1" s="383" t="str" cm="1">
        <f t="array" ref="Y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1" s="383" t="str" cm="1">
        <f t="array" ref="Z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1" s="383" t="str" cm="1">
        <f t="array" ref="AA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91" s="383" t="str" cm="1">
        <f t="array" ref="AB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1" s="383" t="str" cm="1">
        <f t="array" ref="AC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1" s="383" t="str" cm="1">
        <f t="array" ref="AD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1" s="383" t="str" cm="1">
        <f t="array" ref="AE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1" s="383" t="str" cm="1">
        <f t="array" ref="AF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1" s="383" t="str" cm="1">
        <f t="array" ref="AG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1" s="383" t="str" cm="1">
        <f t="array" ref="AH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91" s="383" t="str" cm="1">
        <f t="array" ref="AI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1" s="383" t="str" cm="1">
        <f t="array" ref="AJ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1" s="383" t="str" cm="1">
        <f t="array" ref="AK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1" s="383" t="str" cm="1">
        <f t="array" ref="AL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1" s="383" t="str" cm="1">
        <f t="array" ref="AM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1" s="406" t="str" cm="1">
        <f t="array" ref="AN9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1" s="407" t="str" cm="1">
        <f t="array" ref="AO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1" s="407" t="str" cm="1">
        <f t="array" ref="AP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1" s="407" t="str" cm="1">
        <f t="array" ref="AQ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1" s="407" t="str" cm="1">
        <f t="array" ref="AR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1" s="407" t="str" cm="1">
        <f t="array" ref="AS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1" s="407" t="str" cm="1">
        <f t="array" ref="AT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91" s="407" t="str" cm="1">
        <f t="array" ref="AU9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91" s="235"/>
      <c r="AW91" s="256">
        <f t="shared" si="60"/>
        <v>27</v>
      </c>
      <c r="AX91" s="256">
        <f t="shared" si="60"/>
        <v>1</v>
      </c>
      <c r="AY91" s="256">
        <f t="shared" si="60"/>
        <v>0</v>
      </c>
      <c r="AZ91" s="256">
        <f t="shared" si="60"/>
        <v>0</v>
      </c>
      <c r="BA91" s="256">
        <f t="shared" si="60"/>
        <v>0</v>
      </c>
      <c r="BB91" s="256">
        <f t="shared" si="59"/>
        <v>0</v>
      </c>
      <c r="BC91" s="256">
        <f t="shared" si="59"/>
        <v>0</v>
      </c>
      <c r="BD91" s="256">
        <f t="shared" si="59"/>
        <v>0</v>
      </c>
      <c r="BE91" s="256">
        <f t="shared" si="59"/>
        <v>0</v>
      </c>
      <c r="BF91" s="256">
        <f t="shared" si="59"/>
        <v>0</v>
      </c>
      <c r="BG91" s="256">
        <f t="shared" si="59"/>
        <v>0</v>
      </c>
      <c r="BH91" s="256">
        <f t="shared" si="70"/>
        <v>28</v>
      </c>
      <c r="BI91" s="256">
        <f t="shared" si="61"/>
        <v>0</v>
      </c>
      <c r="BJ91" s="256">
        <f t="shared" si="61"/>
        <v>0</v>
      </c>
      <c r="BK91" s="256">
        <f t="shared" si="61"/>
        <v>0</v>
      </c>
      <c r="BL91" s="256">
        <f t="shared" si="61"/>
        <v>0</v>
      </c>
      <c r="BM91" s="256">
        <f t="shared" si="61"/>
        <v>0</v>
      </c>
      <c r="BN91" s="256">
        <f t="shared" si="61"/>
        <v>0</v>
      </c>
      <c r="BO91" s="256">
        <f t="shared" si="61"/>
        <v>0</v>
      </c>
      <c r="BP91" s="256">
        <f t="shared" si="61"/>
        <v>0</v>
      </c>
      <c r="BQ91" s="256">
        <f t="shared" si="61"/>
        <v>0</v>
      </c>
      <c r="BR91" s="256"/>
      <c r="BS91" s="256"/>
      <c r="BT91" s="257">
        <f t="shared" si="62"/>
        <v>0</v>
      </c>
      <c r="BU91" s="257">
        <f t="shared" si="63"/>
        <v>0</v>
      </c>
      <c r="BV91" s="257">
        <f t="shared" si="64"/>
        <v>0</v>
      </c>
      <c r="BX91" s="256">
        <f t="shared" si="71"/>
        <v>28</v>
      </c>
      <c r="BY91" s="258"/>
      <c r="BZ91" s="259">
        <f t="shared" si="72"/>
        <v>0</v>
      </c>
      <c r="CA91" s="260">
        <f t="shared" si="73"/>
        <v>0</v>
      </c>
      <c r="CO91" s="303">
        <f>_xlfn.XLOOKUP(B91,'TR05'!B:B,'TR05'!G:G,"Revisar",0)</f>
        <v>45839</v>
      </c>
      <c r="CP91" s="303">
        <f>_xlfn.XLOOKUP(B91,Reloj!A:A,Reloj!D:D,"Revisar",0)</f>
        <v>45840</v>
      </c>
      <c r="CQ91" s="247" t="str">
        <f>_xlfn.XLOOKUP(B91,'S10'!C:C,'S10'!B:B,"Revisar",0)</f>
        <v>Revisar</v>
      </c>
      <c r="CR91" s="247" t="str">
        <f t="shared" si="67"/>
        <v>ok</v>
      </c>
      <c r="CS91" s="247" t="str">
        <f t="shared" si="68"/>
        <v>Revisar</v>
      </c>
    </row>
    <row r="92" spans="1:97" s="247" customFormat="1" ht="12.75" customHeight="1">
      <c r="A92" s="261">
        <f t="shared" si="69"/>
        <v>84</v>
      </c>
      <c r="B92" s="262" t="s">
        <v>509</v>
      </c>
      <c r="C92" s="333" t="str">
        <f>_xlfn.XLOOKUP(B92,'S10'!$B$2:$B$450,'S10'!$A$2:$A$450,"Ingresar",0)</f>
        <v>22020584</v>
      </c>
      <c r="D92" s="263" t="s">
        <v>164</v>
      </c>
      <c r="E92" s="265" t="s">
        <v>511</v>
      </c>
      <c r="F92" s="335" t="str">
        <f>_xlfn.XLOOKUP(B92,'S10'!$B$2:$B$800,'S10'!$F$2:$F$800,"Ingresar",0)</f>
        <v>Ingeniero de Calidad</v>
      </c>
      <c r="G92" s="264">
        <v>45845</v>
      </c>
      <c r="H92" s="264"/>
      <c r="I92" s="383" t="str" cm="1">
        <f t="array" ref="I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2" s="383" t="str" cm="1">
        <f t="array" ref="J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2" s="383" t="str" cm="1">
        <f t="array" ref="K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2" s="383" t="str" cm="1">
        <f t="array" ref="L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2" s="383" t="str" cm="1">
        <f t="array" ref="M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92" s="383" t="str" cm="1">
        <f t="array" ref="N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2" s="383" t="str" cm="1">
        <f t="array" ref="O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92" s="383" t="str" cm="1">
        <f t="array" ref="P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92" s="383" t="str" cm="1">
        <f t="array" ref="Q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92" s="383" t="str" cm="1">
        <f t="array" ref="R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92" s="383" t="str" cm="1">
        <f t="array" ref="S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92" s="383" t="str" cm="1">
        <f t="array" ref="T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92" s="383" t="str" cm="1">
        <f t="array" ref="U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92" s="383" t="str" cm="1">
        <f t="array" ref="V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92" s="383" t="str" cm="1">
        <f t="array" ref="W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2" s="383" t="str" cm="1">
        <f t="array" ref="X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2" s="383" t="str" cm="1">
        <f t="array" ref="Y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2" s="383" t="str" cm="1">
        <f t="array" ref="Z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2" s="383" t="str" cm="1">
        <f t="array" ref="AA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92" s="383" t="str" cm="1">
        <f t="array" ref="AB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2" s="383" t="str" cm="1">
        <f t="array" ref="AC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2" s="383" t="str" cm="1">
        <f t="array" ref="AD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2" s="383" t="str" cm="1">
        <f t="array" ref="AE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2" s="383" t="str" cm="1">
        <f t="array" ref="AF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2" s="383" t="str" cm="1">
        <f t="array" ref="AG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2" s="383" t="str" cm="1">
        <f t="array" ref="AH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92" s="383" t="str" cm="1">
        <f t="array" ref="AI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2" s="383" t="str" cm="1">
        <f t="array" ref="AJ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2" s="383" t="str" cm="1">
        <f t="array" ref="AK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2" s="383" t="str" cm="1">
        <f t="array" ref="AL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2" s="383" t="str" cm="1">
        <f t="array" ref="AM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2" s="406" t="str" cm="1">
        <f t="array" ref="AN9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2" s="407" t="str" cm="1">
        <f t="array" ref="AO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2" s="407" t="str" cm="1">
        <f t="array" ref="AP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2" s="407" t="str" cm="1">
        <f t="array" ref="AQ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2" s="407" t="str" cm="1">
        <f t="array" ref="AR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2" s="407" t="str" cm="1">
        <f t="array" ref="AS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2" s="407" t="str" cm="1">
        <f t="array" ref="AT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92" s="407" t="str" cm="1">
        <f t="array" ref="AU9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92" s="235"/>
      <c r="AW92" s="256">
        <f t="shared" si="60"/>
        <v>23</v>
      </c>
      <c r="AX92" s="256">
        <f t="shared" si="60"/>
        <v>0</v>
      </c>
      <c r="AY92" s="256">
        <f t="shared" si="60"/>
        <v>0</v>
      </c>
      <c r="AZ92" s="256">
        <f t="shared" si="60"/>
        <v>0</v>
      </c>
      <c r="BA92" s="256">
        <f t="shared" si="60"/>
        <v>0</v>
      </c>
      <c r="BB92" s="256">
        <f t="shared" si="59"/>
        <v>0</v>
      </c>
      <c r="BC92" s="256">
        <f t="shared" si="59"/>
        <v>5</v>
      </c>
      <c r="BD92" s="256">
        <f t="shared" si="59"/>
        <v>0</v>
      </c>
      <c r="BE92" s="256">
        <f t="shared" si="59"/>
        <v>0</v>
      </c>
      <c r="BF92" s="256">
        <f t="shared" si="59"/>
        <v>0</v>
      </c>
      <c r="BG92" s="256">
        <f t="shared" si="59"/>
        <v>0</v>
      </c>
      <c r="BH92" s="256">
        <f t="shared" si="70"/>
        <v>28</v>
      </c>
      <c r="BI92" s="256">
        <f t="shared" si="61"/>
        <v>0</v>
      </c>
      <c r="BJ92" s="256">
        <f t="shared" si="61"/>
        <v>0</v>
      </c>
      <c r="BK92" s="256">
        <f t="shared" si="61"/>
        <v>0</v>
      </c>
      <c r="BL92" s="256">
        <f t="shared" si="61"/>
        <v>0</v>
      </c>
      <c r="BM92" s="256">
        <f t="shared" si="61"/>
        <v>0</v>
      </c>
      <c r="BN92" s="256">
        <f t="shared" si="61"/>
        <v>0</v>
      </c>
      <c r="BO92" s="256">
        <f t="shared" si="61"/>
        <v>0</v>
      </c>
      <c r="BP92" s="256">
        <f t="shared" si="61"/>
        <v>0</v>
      </c>
      <c r="BQ92" s="256">
        <f t="shared" si="61"/>
        <v>0</v>
      </c>
      <c r="BR92" s="256"/>
      <c r="BS92" s="256"/>
      <c r="BT92" s="257">
        <f t="shared" si="62"/>
        <v>0</v>
      </c>
      <c r="BU92" s="257">
        <f t="shared" si="63"/>
        <v>0</v>
      </c>
      <c r="BV92" s="257">
        <f t="shared" si="64"/>
        <v>0</v>
      </c>
      <c r="BX92" s="256">
        <f t="shared" si="71"/>
        <v>28</v>
      </c>
      <c r="BY92" s="258"/>
      <c r="BZ92" s="259">
        <f t="shared" si="72"/>
        <v>0</v>
      </c>
      <c r="CA92" s="260">
        <f t="shared" si="73"/>
        <v>0</v>
      </c>
      <c r="CB92" s="260"/>
      <c r="CO92" s="303">
        <f>_xlfn.XLOOKUP(B92,'TR05'!B:B,'TR05'!G:G,"Revisar",0)</f>
        <v>45845</v>
      </c>
      <c r="CP92" s="303">
        <f>_xlfn.XLOOKUP(B92,Reloj!A:A,Reloj!D:D,"Revisar",0)</f>
        <v>45845</v>
      </c>
      <c r="CQ92" s="247" t="str">
        <f>_xlfn.XLOOKUP(B92,'S10'!C:C,'S10'!B:B,"Revisar",0)</f>
        <v>Revisar</v>
      </c>
      <c r="CR92" s="247" t="str">
        <f t="shared" si="67"/>
        <v>ok</v>
      </c>
      <c r="CS92" s="247" t="str">
        <f t="shared" si="68"/>
        <v>ok</v>
      </c>
    </row>
    <row r="93" spans="1:97" s="247" customFormat="1" ht="12.75" customHeight="1">
      <c r="A93" s="261">
        <f t="shared" si="69"/>
        <v>85</v>
      </c>
      <c r="B93" s="262" t="s">
        <v>575</v>
      </c>
      <c r="C93" s="333" t="str">
        <f>_xlfn.XLOOKUP(B93,'S10'!$B$2:$B$450,'S10'!$A$2:$A$450,"Ingresar",0)</f>
        <v>22020589</v>
      </c>
      <c r="D93" s="263" t="s">
        <v>169</v>
      </c>
      <c r="E93" s="265" t="s">
        <v>577</v>
      </c>
      <c r="F93" s="335" t="str">
        <f>_xlfn.XLOOKUP(B93,'S10'!$B$2:$B$800,'S10'!$F$2:$F$800,"Ingresar",0)</f>
        <v>Modelador BIM</v>
      </c>
      <c r="G93" s="264">
        <v>45850</v>
      </c>
      <c r="H93" s="264"/>
      <c r="I93" s="383" t="str" cm="1">
        <f t="array" ref="I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3" s="383" t="str" cm="1">
        <f t="array" ref="J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3" s="383" t="str" cm="1">
        <f t="array" ref="K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3" s="383" t="str" cm="1">
        <f t="array" ref="L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3" s="383" t="str" cm="1">
        <f t="array" ref="M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3" s="383" t="str" cm="1">
        <f t="array" ref="N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3" s="383" t="str" cm="1">
        <f t="array" ref="O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3" s="383" t="str" cm="1">
        <f t="array" ref="P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3" s="383" t="str" cm="1">
        <f t="array" ref="Q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3" s="383" t="str" cm="1">
        <f t="array" ref="R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3" s="383" t="str" cm="1">
        <f t="array" ref="S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3" s="383" t="str" cm="1">
        <f t="array" ref="T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3" s="383" t="str" cm="1">
        <f t="array" ref="U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3" s="383" t="str" cm="1">
        <f t="array" ref="V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3" s="383" t="str" cm="1">
        <f t="array" ref="W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3" s="383" t="str" cm="1">
        <f t="array" ref="X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3" s="383" t="str" cm="1">
        <f t="array" ref="Y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Z93" s="383" t="str" cm="1">
        <f t="array" ref="Z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A93" s="383" t="str" cm="1">
        <f t="array" ref="AA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93" s="383" t="str" cm="1">
        <f t="array" ref="AB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3" s="383" t="str" cm="1">
        <f t="array" ref="AC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3" s="383" t="str" cm="1">
        <f t="array" ref="AD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3" s="383" t="str" cm="1">
        <f t="array" ref="AE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3" s="383" t="str" cm="1">
        <f t="array" ref="AF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3" s="383" t="str" cm="1">
        <f t="array" ref="AG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3" s="383" t="str" cm="1">
        <f t="array" ref="AH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93" s="383" t="str" cm="1">
        <f t="array" ref="AI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3" s="383" t="str" cm="1">
        <f t="array" ref="AJ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3" s="383" t="str" cm="1">
        <f t="array" ref="AK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3" s="383" t="str" cm="1">
        <f t="array" ref="AL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3" s="383" t="str" cm="1">
        <f t="array" ref="AM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3" s="406" t="str" cm="1">
        <f t="array" ref="AN9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3" s="407" t="str" cm="1">
        <f t="array" ref="AO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3" s="407" t="str" cm="1">
        <f t="array" ref="AP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3" s="407" t="str" cm="1">
        <f t="array" ref="AQ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3" s="407" t="str" cm="1">
        <f t="array" ref="AR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3" s="407" t="str" cm="1">
        <f t="array" ref="AS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3" s="407" t="str" cm="1">
        <f t="array" ref="AT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93" s="407" t="str" cm="1">
        <f t="array" ref="AU9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93" s="235"/>
      <c r="AW93" s="256">
        <f t="shared" si="60"/>
        <v>23</v>
      </c>
      <c r="AX93" s="256">
        <f t="shared" si="60"/>
        <v>3</v>
      </c>
      <c r="AY93" s="256">
        <f t="shared" si="60"/>
        <v>0</v>
      </c>
      <c r="AZ93" s="256">
        <f t="shared" si="60"/>
        <v>0</v>
      </c>
      <c r="BA93" s="256">
        <f t="shared" si="60"/>
        <v>0</v>
      </c>
      <c r="BB93" s="256">
        <f t="shared" si="60"/>
        <v>0</v>
      </c>
      <c r="BC93" s="256">
        <f t="shared" si="60"/>
        <v>0</v>
      </c>
      <c r="BD93" s="256">
        <f t="shared" si="60"/>
        <v>0</v>
      </c>
      <c r="BE93" s="256">
        <f t="shared" si="60"/>
        <v>0</v>
      </c>
      <c r="BF93" s="256">
        <f t="shared" si="60"/>
        <v>0</v>
      </c>
      <c r="BG93" s="256">
        <f t="shared" si="60"/>
        <v>0</v>
      </c>
      <c r="BH93" s="256">
        <f t="shared" si="70"/>
        <v>26</v>
      </c>
      <c r="BI93" s="256">
        <f t="shared" si="61"/>
        <v>0</v>
      </c>
      <c r="BJ93" s="256">
        <f t="shared" si="61"/>
        <v>0</v>
      </c>
      <c r="BK93" s="256">
        <f t="shared" si="61"/>
        <v>0</v>
      </c>
      <c r="BL93" s="256">
        <f t="shared" si="61"/>
        <v>0</v>
      </c>
      <c r="BM93" s="256">
        <f t="shared" si="61"/>
        <v>0</v>
      </c>
      <c r="BN93" s="256">
        <f t="shared" si="61"/>
        <v>0</v>
      </c>
      <c r="BO93" s="256">
        <f t="shared" si="61"/>
        <v>0</v>
      </c>
      <c r="BP93" s="256">
        <f t="shared" si="61"/>
        <v>0</v>
      </c>
      <c r="BQ93" s="256">
        <f t="shared" si="61"/>
        <v>2</v>
      </c>
      <c r="BR93" s="256"/>
      <c r="BS93" s="256"/>
      <c r="BT93" s="257">
        <f t="shared" si="62"/>
        <v>0</v>
      </c>
      <c r="BU93" s="257">
        <f t="shared" si="63"/>
        <v>0</v>
      </c>
      <c r="BV93" s="257">
        <f t="shared" si="64"/>
        <v>0</v>
      </c>
      <c r="BX93" s="256">
        <f t="shared" si="71"/>
        <v>28</v>
      </c>
      <c r="BY93" s="258"/>
      <c r="BZ93" s="259">
        <f t="shared" si="72"/>
        <v>0</v>
      </c>
      <c r="CA93" s="260">
        <f t="shared" si="73"/>
        <v>0</v>
      </c>
      <c r="CB93" s="260"/>
      <c r="CO93" s="303">
        <f>_xlfn.XLOOKUP(B93,'TR05'!B:B,'TR05'!G:G,"Revisar",0)</f>
        <v>45850</v>
      </c>
      <c r="CP93" s="303">
        <f>_xlfn.XLOOKUP(B93,Reloj!A:A,Reloj!D:D,"Revisar",0)</f>
        <v>45850</v>
      </c>
      <c r="CQ93" s="247" t="str">
        <f>_xlfn.XLOOKUP(B93,'S10'!C:C,'S10'!B:B,"Revisar",0)</f>
        <v>Revisar</v>
      </c>
      <c r="CR93" s="247" t="str">
        <f t="shared" si="67"/>
        <v>ok</v>
      </c>
      <c r="CS93" s="247" t="str">
        <f t="shared" si="68"/>
        <v>ok</v>
      </c>
    </row>
    <row r="94" spans="1:97" s="247" customFormat="1" ht="12.75" customHeight="1">
      <c r="A94" s="261">
        <f t="shared" si="69"/>
        <v>86</v>
      </c>
      <c r="B94" s="262" t="s">
        <v>222</v>
      </c>
      <c r="C94" s="333" t="str">
        <f>_xlfn.XLOOKUP(B94,'S10'!$B$2:$B$450,'S10'!$A$2:$A$450,"Ingresar",0)</f>
        <v>22020594</v>
      </c>
      <c r="D94" s="263" t="s">
        <v>164</v>
      </c>
      <c r="E94" s="265" t="s">
        <v>224</v>
      </c>
      <c r="F94" s="335" t="str">
        <f>_xlfn.XLOOKUP(B94,'S10'!$B$2:$B$800,'S10'!$F$2:$F$800,"Ingresar",0)</f>
        <v>Administrador de Subcontratos</v>
      </c>
      <c r="G94" s="264">
        <v>45856</v>
      </c>
      <c r="H94" s="264"/>
      <c r="I94" s="383" t="str" cm="1">
        <f t="array" ref="I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4" s="383" t="str" cm="1">
        <f t="array" ref="J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4" s="383" t="str" cm="1">
        <f t="array" ref="K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4" s="383" t="str" cm="1">
        <f t="array" ref="L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94" s="383" t="str" cm="1">
        <f t="array" ref="M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94" s="383" t="str" cm="1">
        <f t="array" ref="N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94" s="383" t="str" cm="1">
        <f t="array" ref="O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94" s="383" t="str" cm="1">
        <f t="array" ref="P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94" s="383" t="str" cm="1">
        <f t="array" ref="Q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94" s="383" t="str" cm="1">
        <f t="array" ref="R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94" s="383" t="str" cm="1">
        <f t="array" ref="S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4" s="383" t="str" cm="1">
        <f t="array" ref="T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94" s="383" t="str" cm="1">
        <f t="array" ref="U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4" s="383" t="str" cm="1">
        <f t="array" ref="V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4" s="383" t="str" cm="1">
        <f t="array" ref="W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4" s="383" t="str" cm="1">
        <f t="array" ref="X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4" s="383" t="str" cm="1">
        <f t="array" ref="Y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4" s="383" t="str" cm="1">
        <f t="array" ref="Z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4" s="383" t="str" cm="1">
        <f t="array" ref="AA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94" s="383" t="str" cm="1">
        <f t="array" ref="AB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4" s="383" t="str" cm="1">
        <f t="array" ref="AC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4" s="383" t="str" cm="1">
        <f t="array" ref="AD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4" s="383" t="str" cm="1">
        <f t="array" ref="AE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4" s="383" t="str" cm="1">
        <f t="array" ref="AF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4" s="383" t="str" cm="1">
        <f t="array" ref="AG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4" s="383" t="str" cm="1">
        <f t="array" ref="AH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94" s="383" t="str" cm="1">
        <f t="array" ref="AI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4" s="383" t="str" cm="1">
        <f t="array" ref="AJ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4" s="383" t="str" cm="1">
        <f t="array" ref="AK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4" s="383" t="str" cm="1">
        <f t="array" ref="AL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4" s="383" t="str" cm="1">
        <f t="array" ref="AM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4" s="406" t="str" cm="1">
        <f t="array" ref="AN9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94" s="407" t="str" cm="1">
        <f t="array" ref="AO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94" s="407" t="str" cm="1">
        <f t="array" ref="AP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94" s="407" t="str" cm="1">
        <f t="array" ref="AQ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94" s="407" t="str" cm="1">
        <f t="array" ref="AR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94" s="407" t="str" cm="1">
        <f t="array" ref="AS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94" s="407" t="str" cm="1">
        <f t="array" ref="AT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94" s="407" t="str" cm="1">
        <f t="array" ref="AU9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VAC</v>
      </c>
      <c r="AV94" s="235"/>
      <c r="AW94" s="256">
        <f t="shared" si="60"/>
        <v>20</v>
      </c>
      <c r="AX94" s="256">
        <f t="shared" si="60"/>
        <v>0</v>
      </c>
      <c r="AY94" s="256">
        <f t="shared" si="60"/>
        <v>0</v>
      </c>
      <c r="AZ94" s="256">
        <f t="shared" si="60"/>
        <v>0</v>
      </c>
      <c r="BA94" s="256">
        <f t="shared" si="60"/>
        <v>0</v>
      </c>
      <c r="BB94" s="256">
        <f t="shared" si="60"/>
        <v>0</v>
      </c>
      <c r="BC94" s="256">
        <f t="shared" si="60"/>
        <v>7</v>
      </c>
      <c r="BD94" s="256">
        <f t="shared" si="60"/>
        <v>0</v>
      </c>
      <c r="BE94" s="256">
        <f t="shared" si="60"/>
        <v>0</v>
      </c>
      <c r="BF94" s="256">
        <f t="shared" si="60"/>
        <v>0</v>
      </c>
      <c r="BG94" s="256">
        <f t="shared" si="60"/>
        <v>0</v>
      </c>
      <c r="BH94" s="256">
        <f t="shared" si="70"/>
        <v>27</v>
      </c>
      <c r="BI94" s="256">
        <f t="shared" si="61"/>
        <v>0</v>
      </c>
      <c r="BJ94" s="256">
        <f t="shared" si="61"/>
        <v>0</v>
      </c>
      <c r="BK94" s="256">
        <f t="shared" si="61"/>
        <v>1</v>
      </c>
      <c r="BL94" s="256">
        <f t="shared" si="61"/>
        <v>0</v>
      </c>
      <c r="BM94" s="256">
        <f t="shared" si="61"/>
        <v>0</v>
      </c>
      <c r="BN94" s="256">
        <f t="shared" si="61"/>
        <v>0</v>
      </c>
      <c r="BO94" s="256">
        <f t="shared" si="61"/>
        <v>0</v>
      </c>
      <c r="BP94" s="256">
        <f t="shared" si="61"/>
        <v>0</v>
      </c>
      <c r="BQ94" s="256">
        <f t="shared" si="61"/>
        <v>0</v>
      </c>
      <c r="BR94" s="256"/>
      <c r="BS94" s="256"/>
      <c r="BT94" s="257">
        <f t="shared" si="62"/>
        <v>0</v>
      </c>
      <c r="BU94" s="257">
        <f t="shared" si="63"/>
        <v>0</v>
      </c>
      <c r="BV94" s="257">
        <f t="shared" si="64"/>
        <v>0</v>
      </c>
      <c r="BX94" s="256">
        <f t="shared" si="71"/>
        <v>28</v>
      </c>
      <c r="BY94" s="258"/>
      <c r="BZ94" s="259">
        <f t="shared" si="72"/>
        <v>0</v>
      </c>
      <c r="CA94" s="260">
        <f t="shared" si="73"/>
        <v>0</v>
      </c>
      <c r="CB94" s="260"/>
      <c r="CO94" s="303">
        <f>_xlfn.XLOOKUP(B94,'TR05'!B:B,'TR05'!G:G,"Revisar",0)</f>
        <v>45856</v>
      </c>
      <c r="CP94" s="303">
        <f>_xlfn.XLOOKUP(B94,Reloj!A:A,Reloj!D:D,"Revisar",0)</f>
        <v>45856</v>
      </c>
      <c r="CQ94" s="247" t="str">
        <f>_xlfn.XLOOKUP(B94,'S10'!C:C,'S10'!B:B,"Revisar",0)</f>
        <v>Revisar</v>
      </c>
      <c r="CR94" s="247" t="str">
        <f t="shared" si="67"/>
        <v>ok</v>
      </c>
      <c r="CS94" s="247" t="str">
        <f t="shared" si="68"/>
        <v>ok</v>
      </c>
    </row>
    <row r="95" spans="1:97" s="247" customFormat="1" ht="12.75" customHeight="1">
      <c r="A95" s="261">
        <f t="shared" si="69"/>
        <v>87</v>
      </c>
      <c r="B95" s="262" t="s">
        <v>219</v>
      </c>
      <c r="C95" s="333" t="str">
        <f>_xlfn.XLOOKUP(B95,'S10'!$B$2:$B$450,'S10'!$A$2:$A$450,"Ingresar",0)</f>
        <v>22020753</v>
      </c>
      <c r="D95" s="263" t="s">
        <v>169</v>
      </c>
      <c r="E95" s="265" t="s">
        <v>221</v>
      </c>
      <c r="F95" s="335" t="str">
        <f>_xlfn.XLOOKUP(B95,'S10'!$B$2:$B$800,'S10'!$F$2:$F$800,"Ingresar",0)</f>
        <v>Asistente de Recursos Humanos</v>
      </c>
      <c r="G95" s="264">
        <v>45870</v>
      </c>
      <c r="H95" s="264">
        <v>46065</v>
      </c>
      <c r="I95" s="383" t="str" cm="1">
        <f t="array" ref="I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5" s="383" t="str" cm="1">
        <f t="array" ref="J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5" s="383" t="str" cm="1">
        <f t="array" ref="K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5" s="383" t="str" cm="1">
        <f t="array" ref="L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5" s="383" t="str" cm="1">
        <f t="array" ref="M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5" s="383" t="str" cm="1">
        <f t="array" ref="N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5" s="383" t="str" cm="1">
        <f t="array" ref="O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5" s="383" t="str" cm="1">
        <f t="array" ref="P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5" s="383" t="str" cm="1">
        <f t="array" ref="Q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5" s="383" t="str" cm="1">
        <f t="array" ref="R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5" s="383" t="str" cm="1">
        <f t="array" ref="S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5" s="383" t="str" cm="1">
        <f t="array" ref="T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5" s="383" t="str" cm="1">
        <f t="array" ref="U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5" s="383" t="str" cm="1">
        <f t="array" ref="V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5" s="383" t="str" cm="1">
        <f t="array" ref="W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5" s="383" t="str" cm="1">
        <f t="array" ref="X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Y95" s="383" t="str" cm="1">
        <f t="array" ref="Y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Z95" s="383" t="str" cm="1">
        <f t="array" ref="Z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A95" s="383" t="str" cm="1">
        <f t="array" ref="AA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B95" s="383" t="str" cm="1">
        <f t="array" ref="AB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C95" s="383" t="str" cm="1">
        <f t="array" ref="AC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D95" s="383" t="str" cm="1">
        <f t="array" ref="AD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E95" s="383" t="str" cm="1">
        <f t="array" ref="AE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F95" s="383" t="str" cm="1">
        <f t="array" ref="AF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95" s="383" t="str" cm="1">
        <f t="array" ref="AG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95" s="383" t="str" cm="1">
        <f t="array" ref="AH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95" s="383" t="str" cm="1">
        <f t="array" ref="AI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J95" s="383" t="str" cm="1">
        <f t="array" ref="AJ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K95" s="383" t="str" cm="1">
        <f t="array" ref="AK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L95" s="383" t="str" cm="1">
        <f t="array" ref="AL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M95" s="383" t="str" cm="1">
        <f t="array" ref="AM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N95" s="406" t="str" cm="1">
        <f t="array" ref="AN9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O95" s="407" t="str" cm="1">
        <f t="array" ref="AO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P95" s="407" t="str" cm="1">
        <f t="array" ref="AP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Q95" s="407" t="str" cm="1">
        <f t="array" ref="AQ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R95" s="407" t="str" cm="1">
        <f t="array" ref="AR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S95" s="407" t="str" cm="1">
        <f t="array" ref="AS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T95" s="407" t="str" cm="1">
        <f t="array" ref="AT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U95" s="407" t="str" cm="1">
        <f t="array" ref="AU9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V95" s="235"/>
      <c r="AW95" s="256">
        <f t="shared" si="60"/>
        <v>3</v>
      </c>
      <c r="AX95" s="256">
        <f t="shared" si="60"/>
        <v>1</v>
      </c>
      <c r="AY95" s="256">
        <f t="shared" si="60"/>
        <v>8</v>
      </c>
      <c r="AZ95" s="256">
        <f t="shared" si="60"/>
        <v>0</v>
      </c>
      <c r="BA95" s="256">
        <f t="shared" si="60"/>
        <v>0</v>
      </c>
      <c r="BB95" s="256">
        <f t="shared" si="60"/>
        <v>0</v>
      </c>
      <c r="BC95" s="256">
        <f t="shared" si="60"/>
        <v>0</v>
      </c>
      <c r="BD95" s="256">
        <f t="shared" si="60"/>
        <v>0</v>
      </c>
      <c r="BE95" s="256">
        <f t="shared" si="60"/>
        <v>0</v>
      </c>
      <c r="BF95" s="256">
        <f t="shared" si="60"/>
        <v>0</v>
      </c>
      <c r="BG95" s="256">
        <f t="shared" si="60"/>
        <v>0</v>
      </c>
      <c r="BH95" s="256">
        <f t="shared" si="70"/>
        <v>12</v>
      </c>
      <c r="BI95" s="256">
        <f t="shared" si="61"/>
        <v>0</v>
      </c>
      <c r="BJ95" s="256">
        <f t="shared" si="61"/>
        <v>0</v>
      </c>
      <c r="BK95" s="256">
        <f t="shared" si="61"/>
        <v>0</v>
      </c>
      <c r="BL95" s="256">
        <f t="shared" si="61"/>
        <v>16</v>
      </c>
      <c r="BM95" s="256">
        <f t="shared" si="61"/>
        <v>0</v>
      </c>
      <c r="BN95" s="256">
        <f t="shared" si="61"/>
        <v>0</v>
      </c>
      <c r="BO95" s="256">
        <f t="shared" si="61"/>
        <v>0</v>
      </c>
      <c r="BP95" s="256">
        <f t="shared" si="61"/>
        <v>0</v>
      </c>
      <c r="BQ95" s="256">
        <f t="shared" si="61"/>
        <v>0</v>
      </c>
      <c r="BR95" s="256"/>
      <c r="BS95" s="256"/>
      <c r="BT95" s="257">
        <f t="shared" si="62"/>
        <v>0</v>
      </c>
      <c r="BU95" s="257">
        <f t="shared" si="63"/>
        <v>0</v>
      </c>
      <c r="BV95" s="257">
        <f t="shared" si="64"/>
        <v>0</v>
      </c>
      <c r="BX95" s="256">
        <f t="shared" si="71"/>
        <v>28</v>
      </c>
      <c r="BY95" s="258"/>
      <c r="BZ95" s="259">
        <f t="shared" si="72"/>
        <v>0</v>
      </c>
      <c r="CA95" s="260">
        <f t="shared" si="73"/>
        <v>0</v>
      </c>
      <c r="CB95" s="260"/>
      <c r="CO95" s="303">
        <f>_xlfn.XLOOKUP(B95,'TR05'!B:B,'TR05'!G:G,"Revisar",0)</f>
        <v>45870</v>
      </c>
      <c r="CP95" s="303">
        <f>_xlfn.XLOOKUP(B95,Reloj!A:A,Reloj!D:D,"Revisar",0)</f>
        <v>45870</v>
      </c>
      <c r="CQ95" s="247" t="str">
        <f>_xlfn.XLOOKUP(B95,'S10'!C:C,'S10'!B:B,"Revisar",0)</f>
        <v>Revisar</v>
      </c>
      <c r="CR95" s="247" t="str">
        <f t="shared" si="67"/>
        <v>ok</v>
      </c>
      <c r="CS95" s="247" t="str">
        <f t="shared" si="68"/>
        <v>ok</v>
      </c>
    </row>
    <row r="96" spans="1:97" s="247" customFormat="1" ht="12.75" customHeight="1">
      <c r="A96" s="261">
        <f t="shared" si="69"/>
        <v>88</v>
      </c>
      <c r="B96" s="262" t="s">
        <v>287</v>
      </c>
      <c r="C96" s="333" t="str">
        <f>_xlfn.XLOOKUP(B96,'S10'!$B$2:$B$450,'S10'!$A$2:$A$450,"Ingresar",0)</f>
        <v>22020746</v>
      </c>
      <c r="D96" s="263" t="s">
        <v>169</v>
      </c>
      <c r="E96" s="392" t="s">
        <v>289</v>
      </c>
      <c r="F96" s="335" t="str">
        <f>_xlfn.XLOOKUP(B96,'S10'!$B$2:$B$800,'S10'!$F$2:$F$800,"Ingresar",0)</f>
        <v>Ingeniero Electricista</v>
      </c>
      <c r="G96" s="264">
        <v>45870</v>
      </c>
      <c r="H96" s="264"/>
      <c r="I96" s="383" t="str" cm="1">
        <f t="array" ref="I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6" s="383" t="str" cm="1">
        <f t="array" ref="J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6" s="383" t="str" cm="1">
        <f t="array" ref="K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6" s="383" t="str" cm="1">
        <f t="array" ref="L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6" s="383" t="str" cm="1">
        <f t="array" ref="M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6" s="383" t="str" cm="1">
        <f t="array" ref="N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6" s="383" t="str" cm="1">
        <f t="array" ref="O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6" s="383" t="str" cm="1">
        <f t="array" ref="P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6" s="383" t="str" cm="1">
        <f t="array" ref="Q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6" s="383" t="str" cm="1">
        <f t="array" ref="R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6" s="383" t="str" cm="1">
        <f t="array" ref="S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6" s="383" t="str" cm="1">
        <f t="array" ref="T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6" s="383" t="str" cm="1">
        <f t="array" ref="U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6" s="383" t="str" cm="1">
        <f t="array" ref="V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6" s="383" t="str" cm="1">
        <f t="array" ref="W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6" s="383" t="str" cm="1">
        <f t="array" ref="X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6" s="383" t="str" cm="1">
        <f t="array" ref="Y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6" s="383" t="str" cm="1">
        <f t="array" ref="Z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96" s="383" t="str" cm="1">
        <f t="array" ref="AA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96" s="383" t="str" cm="1">
        <f t="array" ref="AB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6" s="383" t="str" cm="1">
        <f t="array" ref="AC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6" s="383" t="str" cm="1">
        <f t="array" ref="AD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6" s="383" t="str" cm="1">
        <f t="array" ref="AE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6" s="383" t="str" cm="1">
        <f t="array" ref="AF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6" s="383" t="str" cm="1">
        <f t="array" ref="AG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6" s="383" t="str" cm="1">
        <f t="array" ref="AH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96" s="383" t="str" cm="1">
        <f t="array" ref="AI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6" s="383" t="str" cm="1">
        <f t="array" ref="AJ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6" s="383" t="str" cm="1">
        <f t="array" ref="AK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6" s="383" t="str" cm="1">
        <f t="array" ref="AL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6" s="383" t="str" cm="1">
        <f t="array" ref="AM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6" s="406" t="str" cm="1">
        <f t="array" ref="AN9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6" s="407" t="str" cm="1">
        <f t="array" ref="AO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6" s="407" t="str" cm="1">
        <f t="array" ref="AP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6" s="407" t="str" cm="1">
        <f t="array" ref="AQ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6" s="407" t="str" cm="1">
        <f t="array" ref="AR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CHE</v>
      </c>
      <c r="AS96" s="407" t="str" cm="1">
        <f t="array" ref="AS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CHE</v>
      </c>
      <c r="AT96" s="407" t="str" cm="1">
        <f t="array" ref="AT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CHE</v>
      </c>
      <c r="AU96" s="407" t="str" cm="1">
        <f t="array" ref="AU9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CHE</v>
      </c>
      <c r="AV96" s="235"/>
      <c r="AW96" s="256">
        <f t="shared" si="60"/>
        <v>20</v>
      </c>
      <c r="AX96" s="256">
        <f t="shared" si="60"/>
        <v>2</v>
      </c>
      <c r="AY96" s="256">
        <f t="shared" si="60"/>
        <v>4</v>
      </c>
      <c r="AZ96" s="256">
        <f t="shared" si="60"/>
        <v>0</v>
      </c>
      <c r="BA96" s="256">
        <f t="shared" si="60"/>
        <v>0</v>
      </c>
      <c r="BB96" s="256">
        <f t="shared" si="60"/>
        <v>0</v>
      </c>
      <c r="BC96" s="256">
        <f t="shared" si="60"/>
        <v>2</v>
      </c>
      <c r="BD96" s="256">
        <f t="shared" si="60"/>
        <v>0</v>
      </c>
      <c r="BE96" s="256">
        <f t="shared" si="60"/>
        <v>0</v>
      </c>
      <c r="BF96" s="256">
        <f t="shared" si="60"/>
        <v>0</v>
      </c>
      <c r="BG96" s="256">
        <f t="shared" si="60"/>
        <v>0</v>
      </c>
      <c r="BH96" s="256">
        <f t="shared" si="70"/>
        <v>28</v>
      </c>
      <c r="BI96" s="256">
        <f t="shared" si="61"/>
        <v>0</v>
      </c>
      <c r="BJ96" s="256">
        <f t="shared" si="61"/>
        <v>0</v>
      </c>
      <c r="BK96" s="256">
        <f t="shared" si="61"/>
        <v>0</v>
      </c>
      <c r="BL96" s="256">
        <f t="shared" si="61"/>
        <v>0</v>
      </c>
      <c r="BM96" s="256">
        <f t="shared" si="61"/>
        <v>0</v>
      </c>
      <c r="BN96" s="256">
        <f t="shared" si="61"/>
        <v>0</v>
      </c>
      <c r="BO96" s="256">
        <f t="shared" si="61"/>
        <v>0</v>
      </c>
      <c r="BP96" s="256">
        <f t="shared" si="61"/>
        <v>0</v>
      </c>
      <c r="BQ96" s="256">
        <f t="shared" si="61"/>
        <v>0</v>
      </c>
      <c r="BR96" s="256"/>
      <c r="BS96" s="256"/>
      <c r="BT96" s="257">
        <f t="shared" si="62"/>
        <v>0</v>
      </c>
      <c r="BU96" s="257">
        <f t="shared" si="63"/>
        <v>0</v>
      </c>
      <c r="BV96" s="257">
        <f t="shared" si="64"/>
        <v>0</v>
      </c>
      <c r="BX96" s="256">
        <f t="shared" si="71"/>
        <v>28</v>
      </c>
      <c r="BY96" s="258"/>
      <c r="BZ96" s="259">
        <f t="shared" si="72"/>
        <v>0</v>
      </c>
      <c r="CA96" s="260">
        <f t="shared" si="73"/>
        <v>0</v>
      </c>
      <c r="CB96" s="260"/>
      <c r="CO96" s="303">
        <f>_xlfn.XLOOKUP(B96,'TR05'!B:B,'TR05'!G:G,"Revisar",0)</f>
        <v>45870</v>
      </c>
      <c r="CP96" s="303">
        <f>_xlfn.XLOOKUP(B96,Reloj!A:A,Reloj!D:D,"Revisar",0)</f>
        <v>45870</v>
      </c>
      <c r="CQ96" s="247" t="str">
        <f>_xlfn.XLOOKUP(B96,'S10'!C:C,'S10'!B:B,"Revisar",0)</f>
        <v>Revisar</v>
      </c>
      <c r="CR96" s="247" t="str">
        <f t="shared" si="67"/>
        <v>ok</v>
      </c>
      <c r="CS96" s="247" t="str">
        <f t="shared" si="68"/>
        <v>ok</v>
      </c>
    </row>
    <row r="97" spans="1:97" s="247" customFormat="1" ht="12.75" customHeight="1">
      <c r="A97" s="261">
        <f t="shared" si="69"/>
        <v>89</v>
      </c>
      <c r="B97" s="338" t="s">
        <v>348</v>
      </c>
      <c r="C97" s="333" t="str">
        <f>_xlfn.XLOOKUP(B97,'S10'!$B$2:$B$450,'S10'!$A$2:$A$450,"Ingresar",0)</f>
        <v>22020755</v>
      </c>
      <c r="D97" s="263" t="s">
        <v>169</v>
      </c>
      <c r="E97" s="265" t="s">
        <v>350</v>
      </c>
      <c r="F97" s="335" t="str">
        <f>_xlfn.XLOOKUP(B97,'S10'!$B$2:$B$800,'S10'!$F$2:$F$800,"Ingresar",0)</f>
        <v>Cadista</v>
      </c>
      <c r="G97" s="264">
        <v>45870</v>
      </c>
      <c r="H97" s="264"/>
      <c r="I97" s="383" t="str" cm="1">
        <f t="array" ref="I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7" s="383" t="str" cm="1">
        <f t="array" ref="J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7" s="383" t="str" cm="1">
        <f t="array" ref="K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7" s="383" t="str" cm="1">
        <f t="array" ref="L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7" s="383" t="str" cm="1">
        <f t="array" ref="M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7" s="383" t="str" cm="1">
        <f t="array" ref="N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7" s="383" t="str" cm="1">
        <f t="array" ref="O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7" s="383" t="str" cm="1">
        <f t="array" ref="P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7" s="383" t="str" cm="1">
        <f t="array" ref="Q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7" s="383" t="str" cm="1">
        <f t="array" ref="R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S97" s="383" t="str" cm="1">
        <f t="array" ref="S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97" s="383" t="str" cm="1">
        <f t="array" ref="T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7" s="383" t="str" cm="1">
        <f t="array" ref="U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7" s="383" t="str" cm="1">
        <f t="array" ref="V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7" s="383" t="str" cm="1">
        <f t="array" ref="W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7" s="383" t="str" cm="1">
        <f t="array" ref="X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7" s="383" t="str" cm="1">
        <f t="array" ref="Y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7" s="383" t="str" cm="1">
        <f t="array" ref="Z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7" s="383" t="str" cm="1">
        <f t="array" ref="AA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97" s="383" t="str" cm="1">
        <f t="array" ref="AB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7" s="383" t="str" cm="1">
        <f t="array" ref="AC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7" s="383" t="str" cm="1">
        <f t="array" ref="AD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7" s="383" t="str" cm="1">
        <f t="array" ref="AE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7" s="383" t="str" cm="1">
        <f t="array" ref="AF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7" s="383" t="str" cm="1">
        <f t="array" ref="AG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7" s="383" t="str" cm="1">
        <f t="array" ref="AH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97" s="383" t="str" cm="1">
        <f t="array" ref="AI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7" s="383" t="str" cm="1">
        <f t="array" ref="AJ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7" s="383" t="str" cm="1">
        <f t="array" ref="AK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7" s="383" t="str" cm="1">
        <f t="array" ref="AL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7" s="383" t="str" cm="1">
        <f t="array" ref="AM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7" s="406" t="str" cm="1">
        <f t="array" ref="AN9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7" s="407" t="str" cm="1">
        <f t="array" ref="AO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7" s="407" t="str" cm="1">
        <f t="array" ref="AP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7" s="407" t="str" cm="1">
        <f t="array" ref="AQ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7" s="407" t="str" cm="1">
        <f t="array" ref="AR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7" s="407" t="str" cm="1">
        <f t="array" ref="AS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7" s="407" t="str" cm="1">
        <f t="array" ref="AT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97" s="407" t="str" cm="1">
        <f t="array" ref="AU9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CDT</v>
      </c>
      <c r="AV97" s="235"/>
      <c r="AW97" s="256">
        <f t="shared" si="60"/>
        <v>24</v>
      </c>
      <c r="AX97" s="256">
        <f t="shared" si="60"/>
        <v>3</v>
      </c>
      <c r="AY97" s="256">
        <f t="shared" si="60"/>
        <v>0</v>
      </c>
      <c r="AZ97" s="256">
        <f t="shared" si="60"/>
        <v>0</v>
      </c>
      <c r="BA97" s="256">
        <f t="shared" si="60"/>
        <v>0</v>
      </c>
      <c r="BB97" s="256">
        <f t="shared" si="60"/>
        <v>1</v>
      </c>
      <c r="BC97" s="256">
        <f t="shared" si="60"/>
        <v>0</v>
      </c>
      <c r="BD97" s="256">
        <f t="shared" si="60"/>
        <v>0</v>
      </c>
      <c r="BE97" s="256">
        <f t="shared" si="60"/>
        <v>0</v>
      </c>
      <c r="BF97" s="256">
        <f t="shared" si="60"/>
        <v>0</v>
      </c>
      <c r="BG97" s="256">
        <f t="shared" si="60"/>
        <v>0</v>
      </c>
      <c r="BH97" s="256">
        <f t="shared" si="70"/>
        <v>28</v>
      </c>
      <c r="BI97" s="256">
        <f t="shared" si="61"/>
        <v>0</v>
      </c>
      <c r="BJ97" s="256">
        <f t="shared" si="61"/>
        <v>0</v>
      </c>
      <c r="BK97" s="256">
        <f t="shared" si="61"/>
        <v>0</v>
      </c>
      <c r="BL97" s="256">
        <f t="shared" si="61"/>
        <v>0</v>
      </c>
      <c r="BM97" s="256">
        <f t="shared" si="61"/>
        <v>0</v>
      </c>
      <c r="BN97" s="256">
        <f t="shared" si="61"/>
        <v>0</v>
      </c>
      <c r="BO97" s="256">
        <f t="shared" si="61"/>
        <v>0</v>
      </c>
      <c r="BP97" s="256">
        <f t="shared" si="61"/>
        <v>0</v>
      </c>
      <c r="BQ97" s="256">
        <f t="shared" si="61"/>
        <v>0</v>
      </c>
      <c r="BR97" s="256"/>
      <c r="BS97" s="256"/>
      <c r="BT97" s="257">
        <f t="shared" si="62"/>
        <v>0</v>
      </c>
      <c r="BU97" s="257">
        <f t="shared" si="63"/>
        <v>0</v>
      </c>
      <c r="BV97" s="257">
        <f t="shared" si="64"/>
        <v>0</v>
      </c>
      <c r="BX97" s="256">
        <f t="shared" si="71"/>
        <v>28</v>
      </c>
      <c r="BY97" s="258"/>
      <c r="BZ97" s="259">
        <f t="shared" si="72"/>
        <v>0</v>
      </c>
      <c r="CA97" s="260">
        <f t="shared" si="73"/>
        <v>0</v>
      </c>
      <c r="CB97" s="260"/>
      <c r="CO97" s="303">
        <f>_xlfn.XLOOKUP(B97,'TR05'!B:B,'TR05'!G:G,"Revisar",0)</f>
        <v>45870</v>
      </c>
      <c r="CP97" s="303">
        <f>_xlfn.XLOOKUP(B97,Reloj!A:A,Reloj!D:D,"Revisar",0)</f>
        <v>45870</v>
      </c>
      <c r="CQ97" s="247" t="str">
        <f>_xlfn.XLOOKUP(B97,'S10'!C:C,'S10'!B:B,"Revisar",0)</f>
        <v>Revisar</v>
      </c>
      <c r="CR97" s="247" t="str">
        <f t="shared" si="67"/>
        <v>ok</v>
      </c>
      <c r="CS97" s="247" t="str">
        <f t="shared" si="68"/>
        <v>ok</v>
      </c>
    </row>
    <row r="98" spans="1:97" s="247" customFormat="1" ht="12.75" customHeight="1">
      <c r="A98" s="261">
        <f t="shared" si="69"/>
        <v>90</v>
      </c>
      <c r="B98" s="262" t="s">
        <v>469</v>
      </c>
      <c r="C98" s="333" t="str">
        <f>_xlfn.XLOOKUP(B98,'S10'!$B$2:$B$450,'S10'!$A$2:$A$450,"Ingresar",0)</f>
        <v>22020747</v>
      </c>
      <c r="D98" s="263" t="s">
        <v>169</v>
      </c>
      <c r="E98" s="265" t="s">
        <v>471</v>
      </c>
      <c r="F98" s="335" t="str">
        <f>_xlfn.XLOOKUP(B98,'S10'!$B$2:$B$800,'S10'!$F$2:$F$800,"Ingresar",0)</f>
        <v>Cadista</v>
      </c>
      <c r="G98" s="264">
        <v>45870</v>
      </c>
      <c r="H98" s="264"/>
      <c r="I98" s="383" t="str" cm="1">
        <f t="array" ref="I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8" s="383" t="str" cm="1">
        <f t="array" ref="J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8" s="383" t="str" cm="1">
        <f t="array" ref="K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8" s="383" t="str" cm="1">
        <f t="array" ref="L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8" s="383" t="str" cm="1">
        <f t="array" ref="M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8" s="383" t="str" cm="1">
        <f t="array" ref="N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8" s="383" t="str" cm="1">
        <f t="array" ref="O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8" s="383" t="str" cm="1">
        <f t="array" ref="P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8" s="383" t="str" cm="1">
        <f t="array" ref="Q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8" s="383" t="str" cm="1">
        <f t="array" ref="R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8" s="383" t="str" cm="1">
        <f t="array" ref="S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98" s="383" t="str" cm="1">
        <f t="array" ref="T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8" s="383" t="str" cm="1">
        <f t="array" ref="U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98" s="383" t="str" cm="1">
        <f t="array" ref="V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98" s="383" t="str" cm="1">
        <f t="array" ref="W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98" s="383" t="str" cm="1">
        <f t="array" ref="X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98" s="383" t="str" cm="1">
        <f t="array" ref="Y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98" s="383" t="str" cm="1">
        <f t="array" ref="Z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98" s="383" t="str" cm="1">
        <f t="array" ref="AA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98" s="383" t="str" cm="1">
        <f t="array" ref="AB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98" s="383" t="str" cm="1">
        <f t="array" ref="AC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98" s="383" t="str" cm="1">
        <f t="array" ref="AD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98" s="383" t="str" cm="1">
        <f t="array" ref="AE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98" s="383" t="str" cm="1">
        <f t="array" ref="AF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98" s="383" t="str" cm="1">
        <f t="array" ref="AG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98" s="383" t="str" cm="1">
        <f t="array" ref="AH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98" s="383" t="str" cm="1">
        <f t="array" ref="AI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98" s="383" t="str" cm="1">
        <f t="array" ref="AJ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98" s="383" t="str" cm="1">
        <f t="array" ref="AK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98" s="383" t="str" cm="1">
        <f t="array" ref="AL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98" s="383" t="str" cm="1">
        <f t="array" ref="AM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98" s="406" t="str" cm="1">
        <f t="array" ref="AN9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98" s="407" t="str" cm="1">
        <f t="array" ref="AO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98" s="407" t="str" cm="1">
        <f t="array" ref="AP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98" s="407" t="str" cm="1">
        <f t="array" ref="AQ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98" s="407" t="str" cm="1">
        <f t="array" ref="AR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98" s="407" t="str" cm="1">
        <f t="array" ref="AS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98" s="407" t="str" cm="1">
        <f t="array" ref="AT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98" s="407" t="str" cm="1">
        <f t="array" ref="AU9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98" s="235"/>
      <c r="AW98" s="256">
        <f t="shared" ref="AW98:BG121" si="74">COUNTIF($T98:$AU98,AW$6)</f>
        <v>0</v>
      </c>
      <c r="AX98" s="256">
        <f t="shared" si="74"/>
        <v>1</v>
      </c>
      <c r="AY98" s="256">
        <f t="shared" si="74"/>
        <v>0</v>
      </c>
      <c r="AZ98" s="256">
        <f t="shared" si="74"/>
        <v>0</v>
      </c>
      <c r="BA98" s="256">
        <f t="shared" si="74"/>
        <v>0</v>
      </c>
      <c r="BB98" s="256">
        <f t="shared" si="74"/>
        <v>0</v>
      </c>
      <c r="BC98" s="256">
        <f t="shared" si="74"/>
        <v>27</v>
      </c>
      <c r="BD98" s="256">
        <f t="shared" si="74"/>
        <v>0</v>
      </c>
      <c r="BE98" s="256">
        <f t="shared" si="74"/>
        <v>0</v>
      </c>
      <c r="BF98" s="256">
        <f t="shared" si="74"/>
        <v>0</v>
      </c>
      <c r="BG98" s="256">
        <f t="shared" si="74"/>
        <v>0</v>
      </c>
      <c r="BH98" s="256">
        <f t="shared" si="70"/>
        <v>28</v>
      </c>
      <c r="BI98" s="256">
        <f t="shared" si="61"/>
        <v>0</v>
      </c>
      <c r="BJ98" s="256">
        <f t="shared" si="61"/>
        <v>0</v>
      </c>
      <c r="BK98" s="256">
        <f t="shared" si="61"/>
        <v>0</v>
      </c>
      <c r="BL98" s="256">
        <f t="shared" si="61"/>
        <v>0</v>
      </c>
      <c r="BM98" s="256">
        <f t="shared" si="61"/>
        <v>0</v>
      </c>
      <c r="BN98" s="256">
        <f t="shared" si="61"/>
        <v>0</v>
      </c>
      <c r="BO98" s="256">
        <f t="shared" si="61"/>
        <v>0</v>
      </c>
      <c r="BP98" s="256">
        <f t="shared" si="61"/>
        <v>0</v>
      </c>
      <c r="BQ98" s="256">
        <f t="shared" si="61"/>
        <v>0</v>
      </c>
      <c r="BR98" s="256"/>
      <c r="BS98" s="256"/>
      <c r="BT98" s="257">
        <f t="shared" si="62"/>
        <v>0</v>
      </c>
      <c r="BU98" s="257">
        <f t="shared" si="63"/>
        <v>0</v>
      </c>
      <c r="BV98" s="257">
        <f t="shared" si="64"/>
        <v>0</v>
      </c>
      <c r="BX98" s="256">
        <f t="shared" si="71"/>
        <v>28</v>
      </c>
      <c r="BY98" s="258"/>
      <c r="BZ98" s="259">
        <f t="shared" si="72"/>
        <v>0</v>
      </c>
      <c r="CA98" s="260">
        <f t="shared" si="73"/>
        <v>0</v>
      </c>
      <c r="CB98" s="260"/>
      <c r="CO98" s="303">
        <f>_xlfn.XLOOKUP(B98,'TR05'!B:B,'TR05'!G:G,"Revisar",0)</f>
        <v>45870</v>
      </c>
      <c r="CP98" s="303">
        <f>_xlfn.XLOOKUP(B98,Reloj!A:A,Reloj!D:D,"Revisar",0)</f>
        <v>45870</v>
      </c>
      <c r="CQ98" s="247" t="str">
        <f>_xlfn.XLOOKUP(B98,'S10'!C:C,'S10'!B:B,"Revisar",0)</f>
        <v>Revisar</v>
      </c>
      <c r="CR98" s="247" t="str">
        <f t="shared" si="67"/>
        <v>ok</v>
      </c>
      <c r="CS98" s="247" t="str">
        <f t="shared" si="68"/>
        <v>ok</v>
      </c>
    </row>
    <row r="99" spans="1:97" s="247" customFormat="1" ht="12.75" customHeight="1">
      <c r="A99" s="261">
        <f t="shared" si="69"/>
        <v>91</v>
      </c>
      <c r="B99" s="262" t="s">
        <v>581</v>
      </c>
      <c r="C99" s="333" t="str">
        <f>_xlfn.XLOOKUP(B99,'S10'!$B$2:$B$450,'S10'!$A$2:$A$450,"Ingresar",0)</f>
        <v>22020773</v>
      </c>
      <c r="D99" s="263" t="s">
        <v>169</v>
      </c>
      <c r="E99" s="265" t="s">
        <v>583</v>
      </c>
      <c r="F99" s="335" t="str">
        <f>_xlfn.XLOOKUP(B99,'S10'!$B$2:$B$800,'S10'!$F$2:$F$800,"Ingresar",0)</f>
        <v>Modelador BIM</v>
      </c>
      <c r="G99" s="264">
        <v>45882</v>
      </c>
      <c r="H99" s="264"/>
      <c r="I99" s="383" t="str" cm="1">
        <f t="array" ref="I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99" s="383" t="str" cm="1">
        <f t="array" ref="J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99" s="383" t="str" cm="1">
        <f t="array" ref="K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99" s="383" t="str" cm="1">
        <f t="array" ref="L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99" s="383" t="str" cm="1">
        <f t="array" ref="M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99" s="383" t="str" cm="1">
        <f t="array" ref="N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99" s="383" t="str" cm="1">
        <f t="array" ref="O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99" s="383" t="str" cm="1">
        <f t="array" ref="P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99" s="383" t="str" cm="1">
        <f t="array" ref="Q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99" s="383" t="str" cm="1">
        <f t="array" ref="R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99" s="383" t="str" cm="1">
        <f t="array" ref="S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99" s="383" t="str" cm="1">
        <f t="array" ref="T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99" s="383" t="str" cm="1">
        <f t="array" ref="U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99" s="383" t="str" cm="1">
        <f t="array" ref="V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99" s="383" t="str" cm="1">
        <f t="array" ref="W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99" s="383" t="str" cm="1">
        <f t="array" ref="X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99" s="383" t="str" cm="1">
        <f t="array" ref="Y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99" s="383" t="str" cm="1">
        <f t="array" ref="Z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99" s="383" t="str" cm="1">
        <f t="array" ref="AA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99" s="383" t="str" cm="1">
        <f t="array" ref="AB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99" s="383" t="str" cm="1">
        <f t="array" ref="AC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99" s="383" t="str" cm="1">
        <f t="array" ref="AD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99" s="383" t="str" cm="1">
        <f t="array" ref="AE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99" s="383" t="str" cm="1">
        <f t="array" ref="AF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99" s="383" t="str" cm="1">
        <f t="array" ref="AG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99" s="383" t="str" cm="1">
        <f t="array" ref="AH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99" s="383" t="str" cm="1">
        <f t="array" ref="AI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99" s="383" t="str" cm="1">
        <f t="array" ref="AJ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99" s="383" t="str" cm="1">
        <f t="array" ref="AK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99" s="383" t="str" cm="1">
        <f t="array" ref="AL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99" s="383" t="str" cm="1">
        <f t="array" ref="AM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99" s="406" t="str" cm="1">
        <f t="array" ref="AN9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99" s="407" t="str" cm="1">
        <f t="array" ref="AO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99" s="407" t="str" cm="1">
        <f t="array" ref="AP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99" s="407" t="str" cm="1">
        <f t="array" ref="AQ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99" s="407" t="str" cm="1">
        <f t="array" ref="AR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99" s="407" t="str" cm="1">
        <f t="array" ref="AS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99" s="407" t="str" cm="1">
        <f t="array" ref="AT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99" s="407" t="str" cm="1">
        <f t="array" ref="AU9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99" s="235"/>
      <c r="AW99" s="256">
        <f t="shared" si="74"/>
        <v>25</v>
      </c>
      <c r="AX99" s="256">
        <f t="shared" si="74"/>
        <v>3</v>
      </c>
      <c r="AY99" s="256">
        <f t="shared" si="74"/>
        <v>0</v>
      </c>
      <c r="AZ99" s="256">
        <f t="shared" si="74"/>
        <v>0</v>
      </c>
      <c r="BA99" s="256">
        <f t="shared" si="74"/>
        <v>0</v>
      </c>
      <c r="BB99" s="256">
        <f t="shared" si="74"/>
        <v>0</v>
      </c>
      <c r="BC99" s="256">
        <f t="shared" si="74"/>
        <v>0</v>
      </c>
      <c r="BD99" s="256">
        <f t="shared" si="74"/>
        <v>0</v>
      </c>
      <c r="BE99" s="256">
        <f t="shared" si="74"/>
        <v>0</v>
      </c>
      <c r="BF99" s="256">
        <f t="shared" si="74"/>
        <v>0</v>
      </c>
      <c r="BG99" s="256">
        <f t="shared" si="74"/>
        <v>0</v>
      </c>
      <c r="BH99" s="256">
        <f t="shared" si="70"/>
        <v>28</v>
      </c>
      <c r="BI99" s="256">
        <f t="shared" si="61"/>
        <v>0</v>
      </c>
      <c r="BJ99" s="256">
        <f t="shared" si="61"/>
        <v>0</v>
      </c>
      <c r="BK99" s="256">
        <f t="shared" si="61"/>
        <v>0</v>
      </c>
      <c r="BL99" s="256">
        <f t="shared" ref="BL99:BQ130" si="75">COUNTIF($T99:$AU99,BL$6)</f>
        <v>0</v>
      </c>
      <c r="BM99" s="256">
        <f t="shared" si="75"/>
        <v>0</v>
      </c>
      <c r="BN99" s="256">
        <f t="shared" si="75"/>
        <v>0</v>
      </c>
      <c r="BO99" s="256">
        <f t="shared" si="75"/>
        <v>0</v>
      </c>
      <c r="BP99" s="256">
        <f t="shared" si="75"/>
        <v>0</v>
      </c>
      <c r="BQ99" s="256">
        <f t="shared" si="75"/>
        <v>0</v>
      </c>
      <c r="BR99" s="256"/>
      <c r="BS99" s="256"/>
      <c r="BT99" s="257">
        <f t="shared" si="62"/>
        <v>0</v>
      </c>
      <c r="BU99" s="257">
        <f t="shared" si="63"/>
        <v>0</v>
      </c>
      <c r="BV99" s="257">
        <f t="shared" si="64"/>
        <v>0</v>
      </c>
      <c r="BX99" s="256">
        <f t="shared" si="71"/>
        <v>28</v>
      </c>
      <c r="BY99" s="258"/>
      <c r="BZ99" s="259">
        <f t="shared" si="72"/>
        <v>0</v>
      </c>
      <c r="CA99" s="260">
        <f t="shared" si="73"/>
        <v>0</v>
      </c>
      <c r="CB99" s="260"/>
      <c r="CO99" s="303">
        <f>_xlfn.XLOOKUP(B99,'TR05'!B:B,'TR05'!G:G,"Revisar",0)</f>
        <v>45882</v>
      </c>
      <c r="CP99" s="303">
        <f>_xlfn.XLOOKUP(B99,Reloj!A:A,Reloj!D:D,"Revisar",0)</f>
        <v>45882</v>
      </c>
      <c r="CQ99" s="247" t="str">
        <f>_xlfn.XLOOKUP(B99,'S10'!C:C,'S10'!B:B,"Revisar",0)</f>
        <v>Revisar</v>
      </c>
      <c r="CR99" s="247" t="str">
        <f t="shared" si="67"/>
        <v>ok</v>
      </c>
      <c r="CS99" s="247" t="str">
        <f t="shared" si="68"/>
        <v>ok</v>
      </c>
    </row>
    <row r="100" spans="1:97" s="247" customFormat="1" ht="12.75" customHeight="1">
      <c r="A100" s="261">
        <f t="shared" si="69"/>
        <v>92</v>
      </c>
      <c r="B100" s="262" t="s">
        <v>323</v>
      </c>
      <c r="C100" s="333" t="str">
        <f>_xlfn.XLOOKUP(B100,'S10'!$B$2:$B$450,'S10'!$A$2:$A$450,"Ingresar",0)</f>
        <v>22015212</v>
      </c>
      <c r="D100" s="263" t="s">
        <v>169</v>
      </c>
      <c r="E100" s="265" t="s">
        <v>325</v>
      </c>
      <c r="F100" s="335" t="str">
        <f>_xlfn.XLOOKUP(B100,'S10'!$B$2:$B$800,'S10'!$F$2:$F$800,"Ingresar",0)</f>
        <v>Modelador BIM</v>
      </c>
      <c r="G100" s="264">
        <v>45887</v>
      </c>
      <c r="H100" s="264"/>
      <c r="I100" s="383" t="str" cm="1">
        <f t="array" ref="I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0" s="383" t="str" cm="1">
        <f t="array" ref="J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0" s="383" t="str" cm="1">
        <f t="array" ref="K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0" s="383" t="str" cm="1">
        <f t="array" ref="L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0" s="383" t="str" cm="1">
        <f t="array" ref="M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0" s="383" t="str" cm="1">
        <f t="array" ref="N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0" s="383" t="str" cm="1">
        <f t="array" ref="O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0" s="383" t="str" cm="1">
        <f t="array" ref="P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0" s="383" t="str" cm="1">
        <f t="array" ref="Q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0" s="383" t="str" cm="1">
        <f t="array" ref="R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0" s="383" t="str" cm="1">
        <f t="array" ref="S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100" s="383" t="str" cm="1">
        <f t="array" ref="T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0" s="383" t="str" cm="1">
        <f t="array" ref="U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0" s="383" t="str" cm="1">
        <f t="array" ref="V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0" s="383" t="str" cm="1">
        <f t="array" ref="W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0" s="383" t="str" cm="1">
        <f t="array" ref="X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Y100" s="383" t="str" cm="1">
        <f t="array" ref="Y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0" s="383" t="str" cm="1">
        <f t="array" ref="Z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0" s="383" t="str" cm="1">
        <f t="array" ref="AA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0" s="383" t="str" cm="1">
        <f t="array" ref="AB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0" s="383" t="str" cm="1">
        <f t="array" ref="AC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0" s="383" t="str" cm="1">
        <f t="array" ref="AD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0" s="383" t="str" cm="1">
        <f t="array" ref="AE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0" s="383" t="str" cm="1">
        <f t="array" ref="AF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0" s="383" t="str" cm="1">
        <f t="array" ref="AG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0" s="383" t="str" cm="1">
        <f t="array" ref="AH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0" s="383" t="str" cm="1">
        <f t="array" ref="AI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0" s="383" t="str" cm="1">
        <f t="array" ref="AJ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0" s="383" t="str" cm="1">
        <f t="array" ref="AK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0" s="383" t="str" cm="1">
        <f t="array" ref="AL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0" s="383" t="str" cm="1">
        <f t="array" ref="AM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0" s="406" t="str" cm="1">
        <f t="array" ref="AN10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0" s="407" t="str" cm="1">
        <f t="array" ref="AO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0" s="407" t="str" cm="1">
        <f t="array" ref="AP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0" s="407" t="str" cm="1">
        <f t="array" ref="AQ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0" s="407" t="str" cm="1">
        <f t="array" ref="AR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0" s="407" t="str" cm="1">
        <f t="array" ref="AS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0" s="407" t="str" cm="1">
        <f t="array" ref="AT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0" s="407" t="str" cm="1">
        <f t="array" ref="AU10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0" s="235"/>
      <c r="AW100" s="256">
        <f t="shared" si="74"/>
        <v>24</v>
      </c>
      <c r="AX100" s="256">
        <f t="shared" si="74"/>
        <v>3</v>
      </c>
      <c r="AY100" s="256">
        <f t="shared" si="74"/>
        <v>0</v>
      </c>
      <c r="AZ100" s="256">
        <f t="shared" si="74"/>
        <v>0</v>
      </c>
      <c r="BA100" s="256">
        <f t="shared" si="74"/>
        <v>0</v>
      </c>
      <c r="BB100" s="256">
        <f t="shared" si="74"/>
        <v>0</v>
      </c>
      <c r="BC100" s="256">
        <f t="shared" si="74"/>
        <v>0</v>
      </c>
      <c r="BD100" s="256">
        <f t="shared" si="74"/>
        <v>0</v>
      </c>
      <c r="BE100" s="256">
        <f t="shared" si="74"/>
        <v>0</v>
      </c>
      <c r="BF100" s="256">
        <f t="shared" si="74"/>
        <v>0</v>
      </c>
      <c r="BG100" s="256">
        <f t="shared" si="74"/>
        <v>0</v>
      </c>
      <c r="BH100" s="256">
        <f t="shared" si="70"/>
        <v>27</v>
      </c>
      <c r="BI100" s="256">
        <f t="shared" ref="BI100:BQ131" si="76">COUNTIF($T100:$AU100,BI$6)</f>
        <v>0</v>
      </c>
      <c r="BJ100" s="256">
        <f t="shared" si="76"/>
        <v>0</v>
      </c>
      <c r="BK100" s="256">
        <f t="shared" si="76"/>
        <v>0</v>
      </c>
      <c r="BL100" s="256">
        <f t="shared" si="75"/>
        <v>0</v>
      </c>
      <c r="BM100" s="256">
        <f t="shared" si="75"/>
        <v>0</v>
      </c>
      <c r="BN100" s="256">
        <f t="shared" si="75"/>
        <v>0</v>
      </c>
      <c r="BO100" s="256">
        <f t="shared" si="75"/>
        <v>0</v>
      </c>
      <c r="BP100" s="256">
        <f t="shared" si="75"/>
        <v>0</v>
      </c>
      <c r="BQ100" s="256">
        <f t="shared" si="75"/>
        <v>1</v>
      </c>
      <c r="BR100" s="256"/>
      <c r="BS100" s="256"/>
      <c r="BT100" s="257">
        <f t="shared" si="62"/>
        <v>0</v>
      </c>
      <c r="BU100" s="257">
        <f t="shared" si="63"/>
        <v>0</v>
      </c>
      <c r="BV100" s="257">
        <f t="shared" si="64"/>
        <v>0</v>
      </c>
      <c r="BX100" s="256">
        <f t="shared" si="71"/>
        <v>28</v>
      </c>
      <c r="BY100" s="258"/>
      <c r="BZ100" s="259">
        <f t="shared" si="72"/>
        <v>0</v>
      </c>
      <c r="CA100" s="260">
        <f t="shared" si="73"/>
        <v>0</v>
      </c>
      <c r="CB100" s="260"/>
      <c r="CO100" s="303">
        <f>_xlfn.XLOOKUP(B100,'TR05'!B:B,'TR05'!G:G,"Revisar",0)</f>
        <v>45887</v>
      </c>
      <c r="CP100" s="303">
        <f>_xlfn.XLOOKUP(B100,Reloj!A:A,Reloj!D:D,"Revisar",0)</f>
        <v>45888</v>
      </c>
      <c r="CQ100" s="247" t="str">
        <f>_xlfn.XLOOKUP(B100,'S10'!C:C,'S10'!B:B,"Revisar",0)</f>
        <v>Revisar</v>
      </c>
      <c r="CR100" s="247" t="str">
        <f t="shared" si="67"/>
        <v>ok</v>
      </c>
      <c r="CS100" s="247" t="str">
        <f t="shared" si="68"/>
        <v>Revisar</v>
      </c>
    </row>
    <row r="101" spans="1:97" s="247" customFormat="1" ht="12.75" customHeight="1">
      <c r="A101" s="261">
        <f t="shared" si="69"/>
        <v>93</v>
      </c>
      <c r="B101" s="304" t="s">
        <v>241</v>
      </c>
      <c r="C101" s="333" t="str">
        <f>_xlfn.XLOOKUP(B101,'S10'!$B$2:$B$450,'S10'!$A$2:$A$450,"Ingresar",0)</f>
        <v>22020965</v>
      </c>
      <c r="D101" s="263" t="s">
        <v>169</v>
      </c>
      <c r="E101" s="265" t="s">
        <v>243</v>
      </c>
      <c r="F101" s="335" t="str">
        <f>_xlfn.XLOOKUP(B101,'S10'!$B$2:$B$800,'S10'!$F$2:$F$800,"Ingresar",0)</f>
        <v>Modelador BIM</v>
      </c>
      <c r="G101" s="264">
        <v>45901</v>
      </c>
      <c r="H101" s="264"/>
      <c r="I101" s="383" t="str" cm="1">
        <f t="array" ref="I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1" s="383" t="str" cm="1">
        <f t="array" ref="J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1" s="383" t="str" cm="1">
        <f t="array" ref="K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1" s="383" t="str" cm="1">
        <f t="array" ref="L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1" s="383" t="str" cm="1">
        <f t="array" ref="M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1" s="383" t="str" cm="1">
        <f t="array" ref="N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1" s="383" t="str" cm="1">
        <f t="array" ref="O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1" s="383" t="str" cm="1">
        <f t="array" ref="P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1" s="383" t="str" cm="1">
        <f t="array" ref="Q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1" s="383" t="str" cm="1">
        <f t="array" ref="R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1" s="383" t="str" cm="1">
        <f t="array" ref="S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1" s="383" t="str" cm="1">
        <f t="array" ref="T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1" s="383" t="str" cm="1">
        <f t="array" ref="U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1" s="383" t="str" cm="1">
        <f t="array" ref="V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1" s="383" t="str" cm="1">
        <f t="array" ref="W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1" s="383" t="str" cm="1">
        <f t="array" ref="X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1" s="383" t="str" cm="1">
        <f t="array" ref="Y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1" s="383" t="str" cm="1">
        <f t="array" ref="Z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1" s="383" t="str" cm="1">
        <f t="array" ref="AA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1" s="383" t="str" cm="1">
        <f t="array" ref="AB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1" s="383" t="str" cm="1">
        <f t="array" ref="AC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1" s="383" t="str" cm="1">
        <f t="array" ref="AD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1" s="383" t="str" cm="1">
        <f t="array" ref="AE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1" s="383" t="str" cm="1">
        <f t="array" ref="AF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1" s="383" t="str" cm="1">
        <f t="array" ref="AG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1" s="383" t="str" cm="1">
        <f t="array" ref="AH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1" s="383" t="str" cm="1">
        <f t="array" ref="AI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1" s="383" t="str" cm="1">
        <f t="array" ref="AJ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1" s="383" t="str" cm="1">
        <f t="array" ref="AK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1" s="383" t="str" cm="1">
        <f t="array" ref="AL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1" s="383" t="str" cm="1">
        <f t="array" ref="AM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1" s="406" t="str" cm="1">
        <f t="array" ref="AN10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1" s="407" t="str" cm="1">
        <f t="array" ref="AO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1" s="407" t="str" cm="1">
        <f t="array" ref="AP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1" s="407" t="str" cm="1">
        <f t="array" ref="AQ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1" s="407" t="str" cm="1">
        <f t="array" ref="AR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1" s="407" t="str" cm="1">
        <f t="array" ref="AS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1" s="407" t="str" cm="1">
        <f t="array" ref="AT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1" s="407" t="str" cm="1">
        <f t="array" ref="AU10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1" s="235"/>
      <c r="AW101" s="256">
        <f t="shared" si="74"/>
        <v>25</v>
      </c>
      <c r="AX101" s="256">
        <f t="shared" si="74"/>
        <v>3</v>
      </c>
      <c r="AY101" s="256">
        <f t="shared" si="74"/>
        <v>0</v>
      </c>
      <c r="AZ101" s="256">
        <f t="shared" si="74"/>
        <v>0</v>
      </c>
      <c r="BA101" s="256">
        <f t="shared" si="74"/>
        <v>0</v>
      </c>
      <c r="BB101" s="256">
        <f t="shared" si="74"/>
        <v>0</v>
      </c>
      <c r="BC101" s="256">
        <f t="shared" si="74"/>
        <v>0</v>
      </c>
      <c r="BD101" s="256">
        <f t="shared" si="74"/>
        <v>0</v>
      </c>
      <c r="BE101" s="256">
        <f t="shared" si="74"/>
        <v>0</v>
      </c>
      <c r="BF101" s="256">
        <f t="shared" si="74"/>
        <v>0</v>
      </c>
      <c r="BG101" s="256">
        <f t="shared" si="74"/>
        <v>0</v>
      </c>
      <c r="BH101" s="256">
        <f t="shared" si="70"/>
        <v>28</v>
      </c>
      <c r="BI101" s="256">
        <f t="shared" si="76"/>
        <v>0</v>
      </c>
      <c r="BJ101" s="256">
        <f t="shared" si="76"/>
        <v>0</v>
      </c>
      <c r="BK101" s="256">
        <f t="shared" si="76"/>
        <v>0</v>
      </c>
      <c r="BL101" s="256">
        <f t="shared" si="75"/>
        <v>0</v>
      </c>
      <c r="BM101" s="256">
        <f t="shared" si="75"/>
        <v>0</v>
      </c>
      <c r="BN101" s="256">
        <f t="shared" si="75"/>
        <v>0</v>
      </c>
      <c r="BO101" s="256">
        <f t="shared" si="75"/>
        <v>0</v>
      </c>
      <c r="BP101" s="256">
        <f t="shared" si="75"/>
        <v>0</v>
      </c>
      <c r="BQ101" s="256">
        <f t="shared" si="75"/>
        <v>0</v>
      </c>
      <c r="BR101" s="256"/>
      <c r="BS101" s="256"/>
      <c r="BT101" s="257">
        <f t="shared" si="62"/>
        <v>0</v>
      </c>
      <c r="BU101" s="257">
        <f t="shared" si="63"/>
        <v>0</v>
      </c>
      <c r="BV101" s="257">
        <f t="shared" si="64"/>
        <v>0</v>
      </c>
      <c r="BX101" s="256">
        <f t="shared" si="71"/>
        <v>28</v>
      </c>
      <c r="BY101" s="258"/>
      <c r="BZ101" s="259">
        <f t="shared" si="72"/>
        <v>0</v>
      </c>
      <c r="CA101" s="260">
        <f t="shared" si="73"/>
        <v>0</v>
      </c>
      <c r="CB101" s="260"/>
      <c r="CO101" s="303">
        <f>_xlfn.XLOOKUP(B101,'TR05'!B:B,'TR05'!G:G,"Revisar",0)</f>
        <v>45901</v>
      </c>
      <c r="CP101" s="303">
        <f>_xlfn.XLOOKUP(B101,Reloj!A:A,Reloj!D:D,"Revisar",0)</f>
        <v>45901</v>
      </c>
      <c r="CQ101" s="247" t="str">
        <f>_xlfn.XLOOKUP(B101,'S10'!C:C,'S10'!B:B,"Revisar",0)</f>
        <v>Revisar</v>
      </c>
      <c r="CR101" s="247" t="str">
        <f t="shared" si="67"/>
        <v>ok</v>
      </c>
      <c r="CS101" s="247" t="str">
        <f t="shared" si="68"/>
        <v>ok</v>
      </c>
    </row>
    <row r="102" spans="1:97" s="247" customFormat="1" ht="12.75" customHeight="1">
      <c r="A102" s="261">
        <f t="shared" si="69"/>
        <v>94</v>
      </c>
      <c r="B102" s="262" t="s">
        <v>376</v>
      </c>
      <c r="C102" s="333" t="str">
        <f>_xlfn.XLOOKUP(B102,'S10'!$B$2:$B$450,'S10'!$A$2:$A$450,"Ingresar",0)</f>
        <v>Ingresar</v>
      </c>
      <c r="D102" s="263" t="s">
        <v>169</v>
      </c>
      <c r="E102" s="265" t="s">
        <v>378</v>
      </c>
      <c r="F102" s="335" t="str">
        <f>_xlfn.XLOOKUP(B102,'S10'!$B$2:$B$800,'S10'!$F$2:$F$800,"Ingresar",0)</f>
        <v>Modelador BIM</v>
      </c>
      <c r="G102" s="264">
        <v>45904</v>
      </c>
      <c r="H102" s="264"/>
      <c r="I102" s="383" t="str" cm="1">
        <f t="array" ref="I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2" s="383" t="str" cm="1">
        <f t="array" ref="J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2" s="383" t="str" cm="1">
        <f t="array" ref="K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2" s="383" t="str" cm="1">
        <f t="array" ref="L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2" s="383" t="str" cm="1">
        <f t="array" ref="M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2" s="383" t="str" cm="1">
        <f t="array" ref="N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2" s="383" t="str" cm="1">
        <f t="array" ref="O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2" s="383" t="str" cm="1">
        <f t="array" ref="P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2" s="383" t="str" cm="1">
        <f t="array" ref="Q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2" s="383" t="str" cm="1">
        <f t="array" ref="R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2" s="383" t="str" cm="1">
        <f t="array" ref="S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2" s="383" t="str" cm="1">
        <f t="array" ref="T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2" s="383" t="str" cm="1">
        <f t="array" ref="U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2" s="383" t="str" cm="1">
        <f t="array" ref="V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2" s="383" t="str" cm="1">
        <f t="array" ref="W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2" s="383" t="str" cm="1">
        <f t="array" ref="X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2" s="383" t="str" cm="1">
        <f t="array" ref="Y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2" s="383" t="str" cm="1">
        <f t="array" ref="Z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2" s="383" t="str" cm="1">
        <f t="array" ref="AA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02" s="383" t="str" cm="1">
        <f t="array" ref="AB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2" s="383" t="str" cm="1">
        <f t="array" ref="AC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2" s="383" t="str" cm="1">
        <f t="array" ref="AD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2" s="383" t="str" cm="1">
        <f t="array" ref="AE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2" s="383" t="str" cm="1">
        <f t="array" ref="AF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2" s="383" t="str" cm="1">
        <f t="array" ref="AG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2" s="383" t="str" cm="1">
        <f t="array" ref="AH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2" s="383" t="str" cm="1">
        <f t="array" ref="AI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2" s="383" t="str" cm="1">
        <f t="array" ref="AJ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2" s="383" t="str" cm="1">
        <f t="array" ref="AK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2" s="383" t="str" cm="1">
        <f t="array" ref="AL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2" s="383" t="str" cm="1">
        <f t="array" ref="AM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2" s="406" t="str" cm="1">
        <f t="array" ref="AN10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2" s="407" t="str" cm="1">
        <f t="array" ref="AO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2" s="407" t="str" cm="1">
        <f t="array" ref="AP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2" s="407" t="str" cm="1">
        <f t="array" ref="AQ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2" s="407" t="str" cm="1">
        <f t="array" ref="AR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2" s="407" t="str" cm="1">
        <f t="array" ref="AS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2" s="407" t="str" cm="1">
        <f t="array" ref="AT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2" s="407" t="str" cm="1">
        <f t="array" ref="AU10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2" s="235"/>
      <c r="AW102" s="256">
        <f t="shared" si="74"/>
        <v>26</v>
      </c>
      <c r="AX102" s="256">
        <f t="shared" si="74"/>
        <v>2</v>
      </c>
      <c r="AY102" s="256">
        <f t="shared" si="74"/>
        <v>0</v>
      </c>
      <c r="AZ102" s="256">
        <f t="shared" si="74"/>
        <v>0</v>
      </c>
      <c r="BA102" s="256">
        <f t="shared" si="74"/>
        <v>0</v>
      </c>
      <c r="BB102" s="256">
        <f t="shared" si="74"/>
        <v>0</v>
      </c>
      <c r="BC102" s="256">
        <f t="shared" si="74"/>
        <v>0</v>
      </c>
      <c r="BD102" s="256">
        <f t="shared" si="74"/>
        <v>0</v>
      </c>
      <c r="BE102" s="256">
        <f t="shared" si="74"/>
        <v>0</v>
      </c>
      <c r="BF102" s="256">
        <f t="shared" si="74"/>
        <v>0</v>
      </c>
      <c r="BG102" s="256">
        <f t="shared" si="74"/>
        <v>0</v>
      </c>
      <c r="BH102" s="256">
        <f t="shared" si="70"/>
        <v>28</v>
      </c>
      <c r="BI102" s="256">
        <f t="shared" si="76"/>
        <v>0</v>
      </c>
      <c r="BJ102" s="256">
        <f t="shared" si="76"/>
        <v>0</v>
      </c>
      <c r="BK102" s="256">
        <f t="shared" si="76"/>
        <v>0</v>
      </c>
      <c r="BL102" s="256">
        <f t="shared" si="75"/>
        <v>0</v>
      </c>
      <c r="BM102" s="256">
        <f t="shared" si="75"/>
        <v>0</v>
      </c>
      <c r="BN102" s="256">
        <f t="shared" si="75"/>
        <v>0</v>
      </c>
      <c r="BO102" s="256">
        <f t="shared" si="75"/>
        <v>0</v>
      </c>
      <c r="BP102" s="256">
        <f t="shared" si="75"/>
        <v>0</v>
      </c>
      <c r="BQ102" s="256">
        <f t="shared" si="75"/>
        <v>0</v>
      </c>
      <c r="BR102" s="256"/>
      <c r="BS102" s="256"/>
      <c r="BT102" s="257">
        <f t="shared" si="62"/>
        <v>0</v>
      </c>
      <c r="BU102" s="257">
        <f t="shared" si="63"/>
        <v>0</v>
      </c>
      <c r="BV102" s="257">
        <f t="shared" si="64"/>
        <v>0</v>
      </c>
      <c r="BX102" s="256">
        <f t="shared" si="71"/>
        <v>28</v>
      </c>
      <c r="BY102" s="258"/>
      <c r="BZ102" s="259">
        <f t="shared" si="72"/>
        <v>0</v>
      </c>
      <c r="CA102" s="260">
        <f t="shared" si="73"/>
        <v>0</v>
      </c>
      <c r="CB102" s="260"/>
      <c r="CO102" s="303">
        <f>_xlfn.XLOOKUP(B102,'TR05'!B:B,'TR05'!G:G,"Revisar",0)</f>
        <v>45904</v>
      </c>
      <c r="CP102" s="303">
        <f>_xlfn.XLOOKUP(B102,Reloj!A:A,Reloj!D:D,"Revisar",0)</f>
        <v>45904</v>
      </c>
      <c r="CQ102" s="247" t="str">
        <f>_xlfn.XLOOKUP(B102,'S10'!C:C,'S10'!B:B,"Revisar",0)</f>
        <v>Revisar</v>
      </c>
      <c r="CR102" s="247" t="str">
        <f t="shared" si="67"/>
        <v>ok</v>
      </c>
      <c r="CS102" s="247" t="str">
        <f t="shared" si="68"/>
        <v>ok</v>
      </c>
    </row>
    <row r="103" spans="1:97" s="247" customFormat="1" ht="12.75" customHeight="1">
      <c r="A103" s="261">
        <f t="shared" si="69"/>
        <v>95</v>
      </c>
      <c r="B103" s="262" t="s">
        <v>400</v>
      </c>
      <c r="C103" s="333" t="str">
        <f>_xlfn.XLOOKUP(B103,'S10'!$B$2:$B$450,'S10'!$A$2:$A$450,"Ingresar",0)</f>
        <v>22011545</v>
      </c>
      <c r="D103" s="263" t="s">
        <v>169</v>
      </c>
      <c r="E103" s="265" t="s">
        <v>402</v>
      </c>
      <c r="F103" s="335" t="str">
        <f>_xlfn.XLOOKUP(B103,'S10'!$B$2:$B$800,'S10'!$F$2:$F$800,"Ingresar",0)</f>
        <v>Asistente de Oficina Tecnica</v>
      </c>
      <c r="G103" s="264">
        <v>45908</v>
      </c>
      <c r="H103" s="264"/>
      <c r="I103" s="383" t="str" cm="1">
        <f t="array" ref="I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3" s="383" t="str" cm="1">
        <f t="array" ref="J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K103" s="383" t="str" cm="1">
        <f t="array" ref="K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L103" s="383" t="str" cm="1">
        <f t="array" ref="L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M103" s="383" t="str" cm="1">
        <f t="array" ref="M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3" s="383" t="str" cm="1">
        <f t="array" ref="N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3" s="383" t="str" cm="1">
        <f t="array" ref="O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3" s="383" t="str" cm="1">
        <f t="array" ref="P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3" s="383" t="str" cm="1">
        <f t="array" ref="Q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3" s="383" t="str" cm="1">
        <f t="array" ref="R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3" s="383" t="str" cm="1">
        <f t="array" ref="S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T103" s="383" t="str" cm="1">
        <f t="array" ref="T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03" s="383" t="str" cm="1">
        <f t="array" ref="U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3" s="383" t="str" cm="1">
        <f t="array" ref="V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3" s="383" t="str" cm="1">
        <f t="array" ref="W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3" s="383" t="str" cm="1">
        <f t="array" ref="X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3" s="383" t="str" cm="1">
        <f t="array" ref="Y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3" s="383" t="str" cm="1">
        <f t="array" ref="Z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3" s="383" t="str" cm="1">
        <f t="array" ref="AA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3" s="383" t="str" cm="1">
        <f t="array" ref="AB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3" s="383" t="str" cm="1">
        <f t="array" ref="AC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3" s="383" t="str" cm="1">
        <f t="array" ref="AD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3" s="383" t="str" cm="1">
        <f t="array" ref="AE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3" s="383" t="str" cm="1">
        <f t="array" ref="AF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3" s="383" t="str" cm="1">
        <f t="array" ref="AG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3" s="383" t="str" cm="1">
        <f t="array" ref="AH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03" s="383" t="str" cm="1">
        <f t="array" ref="AI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3" s="383" t="str" cm="1">
        <f t="array" ref="AJ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3" s="383" t="str" cm="1">
        <f t="array" ref="AK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3" s="383" t="str" cm="1">
        <f t="array" ref="AL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3" s="383" t="str" cm="1">
        <f t="array" ref="AM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3" s="406" t="str" cm="1">
        <f t="array" ref="AN10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3" s="407" t="str" cm="1">
        <f t="array" ref="AO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3" s="407" t="str" cm="1">
        <f t="array" ref="AP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3" s="407" t="str" cm="1">
        <f t="array" ref="AQ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3" s="407" t="str" cm="1">
        <f t="array" ref="AR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3" s="407" t="str" cm="1">
        <f t="array" ref="AS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3" s="407" t="str" cm="1">
        <f t="array" ref="AT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3" s="407" t="str" cm="1">
        <f t="array" ref="AU10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3" s="235"/>
      <c r="AW103" s="256">
        <f t="shared" si="74"/>
        <v>27</v>
      </c>
      <c r="AX103" s="256">
        <f t="shared" si="74"/>
        <v>1</v>
      </c>
      <c r="AY103" s="256">
        <f t="shared" si="74"/>
        <v>0</v>
      </c>
      <c r="AZ103" s="256">
        <f t="shared" si="74"/>
        <v>0</v>
      </c>
      <c r="BA103" s="256">
        <f t="shared" si="74"/>
        <v>0</v>
      </c>
      <c r="BB103" s="256">
        <f t="shared" si="74"/>
        <v>0</v>
      </c>
      <c r="BC103" s="256">
        <f t="shared" si="74"/>
        <v>0</v>
      </c>
      <c r="BD103" s="256">
        <f t="shared" si="74"/>
        <v>0</v>
      </c>
      <c r="BE103" s="256">
        <f t="shared" si="74"/>
        <v>0</v>
      </c>
      <c r="BF103" s="256">
        <f t="shared" si="74"/>
        <v>0</v>
      </c>
      <c r="BG103" s="256">
        <f t="shared" si="74"/>
        <v>0</v>
      </c>
      <c r="BH103" s="256">
        <f t="shared" si="70"/>
        <v>28</v>
      </c>
      <c r="BI103" s="256">
        <f t="shared" si="76"/>
        <v>0</v>
      </c>
      <c r="BJ103" s="256">
        <f t="shared" si="76"/>
        <v>0</v>
      </c>
      <c r="BK103" s="256">
        <f t="shared" si="76"/>
        <v>0</v>
      </c>
      <c r="BL103" s="256">
        <f t="shared" si="75"/>
        <v>0</v>
      </c>
      <c r="BM103" s="256">
        <f t="shared" si="75"/>
        <v>0</v>
      </c>
      <c r="BN103" s="256">
        <f t="shared" si="75"/>
        <v>0</v>
      </c>
      <c r="BO103" s="256">
        <f t="shared" si="75"/>
        <v>0</v>
      </c>
      <c r="BP103" s="256">
        <f t="shared" si="75"/>
        <v>0</v>
      </c>
      <c r="BQ103" s="256">
        <f t="shared" si="75"/>
        <v>0</v>
      </c>
      <c r="BR103" s="256"/>
      <c r="BS103" s="256"/>
      <c r="BT103" s="257">
        <f t="shared" si="62"/>
        <v>0</v>
      </c>
      <c r="BU103" s="257">
        <f t="shared" si="63"/>
        <v>0</v>
      </c>
      <c r="BV103" s="257">
        <f t="shared" si="64"/>
        <v>0</v>
      </c>
      <c r="BX103" s="256">
        <f t="shared" si="71"/>
        <v>28</v>
      </c>
      <c r="BY103" s="258"/>
      <c r="BZ103" s="259">
        <f t="shared" si="72"/>
        <v>0</v>
      </c>
      <c r="CA103" s="260">
        <f t="shared" si="73"/>
        <v>0</v>
      </c>
      <c r="CB103" s="260"/>
      <c r="CO103" s="303">
        <f>_xlfn.XLOOKUP(B103,'TR05'!B:B,'TR05'!G:G,"Revisar",0)</f>
        <v>45908</v>
      </c>
      <c r="CP103" s="303">
        <f>_xlfn.XLOOKUP(B103,Reloj!A:A,Reloj!D:D,"Revisar",0)</f>
        <v>45908</v>
      </c>
      <c r="CQ103" s="247" t="str">
        <f>_xlfn.XLOOKUP(B103,'S10'!C:C,'S10'!B:B,"Revisar",0)</f>
        <v>Revisar</v>
      </c>
      <c r="CR103" s="247" t="str">
        <f t="shared" si="67"/>
        <v>ok</v>
      </c>
      <c r="CS103" s="247" t="str">
        <f t="shared" si="68"/>
        <v>ok</v>
      </c>
    </row>
    <row r="104" spans="1:97" s="247" customFormat="1" ht="12.75" customHeight="1">
      <c r="A104" s="261">
        <f t="shared" si="69"/>
        <v>96</v>
      </c>
      <c r="B104" s="297" t="s">
        <v>167</v>
      </c>
      <c r="C104" s="333" t="str">
        <f>_xlfn.XLOOKUP(B104,'S10'!$B$2:$B$450,'S10'!$A$2:$A$450,"Ingresar",0)</f>
        <v>22020961</v>
      </c>
      <c r="D104" s="263" t="s">
        <v>169</v>
      </c>
      <c r="E104" s="391" t="s">
        <v>170</v>
      </c>
      <c r="F104" s="335" t="str">
        <f>_xlfn.XLOOKUP(B104,'S10'!$B$2:$B$800,'S10'!$F$2:$F$800,"Ingresar",0)</f>
        <v>Modelador BIM</v>
      </c>
      <c r="G104" s="264">
        <v>45909</v>
      </c>
      <c r="H104" s="264"/>
      <c r="I104" s="383" t="str" cm="1">
        <f t="array" ref="I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4" s="383" t="str" cm="1">
        <f t="array" ref="J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4" s="383" t="str" cm="1">
        <f t="array" ref="K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4" s="383" t="str" cm="1">
        <f t="array" ref="L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4" s="383" t="str" cm="1">
        <f t="array" ref="M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4" s="383" t="str" cm="1">
        <f t="array" ref="N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4" s="383" t="str" cm="1">
        <f t="array" ref="O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P104" s="383" t="str" cm="1">
        <f t="array" ref="P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Q104" s="383" t="str" cm="1">
        <f t="array" ref="Q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R104" s="383" t="str" cm="1">
        <f t="array" ref="R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S104" s="383" t="str" cm="1">
        <f t="array" ref="S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T104" s="383" t="str" cm="1">
        <f t="array" ref="T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U104" s="383" t="str" cm="1">
        <f t="array" ref="U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V104" s="383" t="str" cm="1">
        <f t="array" ref="V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4" s="383" t="str" cm="1">
        <f t="array" ref="W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4" s="383" t="str" cm="1">
        <f t="array" ref="X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4" s="383" t="str" cm="1">
        <f t="array" ref="Y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4" s="383" t="str" cm="1">
        <f t="array" ref="Z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4" s="383" t="str" cm="1">
        <f t="array" ref="AA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04" s="383" t="str" cm="1">
        <f t="array" ref="AB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4" s="383" t="str" cm="1">
        <f t="array" ref="AC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4" s="383" t="str" cm="1">
        <f t="array" ref="AD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4" s="383" t="str" cm="1">
        <f t="array" ref="AE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4" s="383" t="str" cm="1">
        <f t="array" ref="AF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4" s="383" t="str" cm="1">
        <f t="array" ref="AG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4" s="383" t="str" cm="1">
        <f t="array" ref="AH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4" s="383" t="str" cm="1">
        <f t="array" ref="AI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4" s="383" t="str" cm="1">
        <f t="array" ref="AJ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4" s="383" t="str" cm="1">
        <f t="array" ref="AK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4" s="383" t="str" cm="1">
        <f t="array" ref="AL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4" s="383" t="str" cm="1">
        <f t="array" ref="AM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4" s="406" t="str" cm="1">
        <f t="array" ref="AN10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4" s="407" t="str" cm="1">
        <f t="array" ref="AO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4" s="407" t="str" cm="1">
        <f t="array" ref="AP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4" s="407" t="str" cm="1">
        <f t="array" ref="AQ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4" s="407" t="str" cm="1">
        <f t="array" ref="AR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4" s="407" t="str" cm="1">
        <f t="array" ref="AS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4" s="407" t="str" cm="1">
        <f t="array" ref="AT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4" s="407" t="str" cm="1">
        <f t="array" ref="AU10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4" s="235"/>
      <c r="AW104" s="256">
        <f t="shared" si="74"/>
        <v>25</v>
      </c>
      <c r="AX104" s="256">
        <f t="shared" si="74"/>
        <v>1</v>
      </c>
      <c r="AY104" s="256">
        <f t="shared" si="74"/>
        <v>0</v>
      </c>
      <c r="AZ104" s="256">
        <f t="shared" si="74"/>
        <v>0</v>
      </c>
      <c r="BA104" s="256">
        <f t="shared" si="74"/>
        <v>0</v>
      </c>
      <c r="BB104" s="256">
        <f t="shared" si="74"/>
        <v>0</v>
      </c>
      <c r="BC104" s="256">
        <f t="shared" si="74"/>
        <v>0</v>
      </c>
      <c r="BD104" s="256">
        <f t="shared" si="74"/>
        <v>0</v>
      </c>
      <c r="BE104" s="256">
        <f t="shared" si="74"/>
        <v>0</v>
      </c>
      <c r="BF104" s="256">
        <f t="shared" si="74"/>
        <v>0</v>
      </c>
      <c r="BG104" s="256">
        <f t="shared" si="74"/>
        <v>0</v>
      </c>
      <c r="BH104" s="256">
        <f t="shared" si="70"/>
        <v>26</v>
      </c>
      <c r="BI104" s="256">
        <f t="shared" si="76"/>
        <v>2</v>
      </c>
      <c r="BJ104" s="256">
        <f t="shared" si="76"/>
        <v>0</v>
      </c>
      <c r="BK104" s="256">
        <f t="shared" si="76"/>
        <v>0</v>
      </c>
      <c r="BL104" s="256">
        <f t="shared" si="75"/>
        <v>0</v>
      </c>
      <c r="BM104" s="256">
        <f t="shared" si="75"/>
        <v>0</v>
      </c>
      <c r="BN104" s="256">
        <f t="shared" si="75"/>
        <v>0</v>
      </c>
      <c r="BO104" s="256">
        <f t="shared" si="75"/>
        <v>0</v>
      </c>
      <c r="BP104" s="256">
        <f t="shared" si="75"/>
        <v>0</v>
      </c>
      <c r="BQ104" s="256">
        <f t="shared" si="75"/>
        <v>0</v>
      </c>
      <c r="BR104" s="256"/>
      <c r="BS104" s="256"/>
      <c r="BT104" s="257">
        <f t="shared" ref="BT104:BT140" si="77">COUNTIF(I104:R104,"NA")</f>
        <v>0</v>
      </c>
      <c r="BU104" s="257">
        <f t="shared" ref="BU104:BU140" si="78">COUNTIF(I104:R104,"LP")</f>
        <v>0</v>
      </c>
      <c r="BV104" s="257">
        <f t="shared" ref="BV104:BV140" si="79">COUNTIF(I104:R104,"OP")</f>
        <v>0</v>
      </c>
      <c r="BX104" s="256">
        <f t="shared" si="71"/>
        <v>28</v>
      </c>
      <c r="BY104" s="258"/>
      <c r="BZ104" s="259">
        <f t="shared" si="72"/>
        <v>0</v>
      </c>
      <c r="CA104" s="260">
        <f t="shared" si="73"/>
        <v>0</v>
      </c>
      <c r="CB104" s="260"/>
      <c r="CO104" s="303">
        <f>_xlfn.XLOOKUP(B104,'TR05'!B:B,'TR05'!G:G,"Revisar",0)</f>
        <v>45909</v>
      </c>
      <c r="CP104" s="303">
        <f>_xlfn.XLOOKUP(B104,Reloj!A:A,Reloj!D:D,"Revisar",0)</f>
        <v>45909</v>
      </c>
      <c r="CQ104" s="247" t="str">
        <f>_xlfn.XLOOKUP(B104,'S10'!C:C,'S10'!B:B,"Revisar",0)</f>
        <v>Revisar</v>
      </c>
      <c r="CR104" s="247" t="str">
        <f t="shared" ref="CR104:CR139" si="80">IF(CO104=G104,"ok","Revisar")</f>
        <v>ok</v>
      </c>
      <c r="CS104" s="247" t="str">
        <f t="shared" ref="CS104:CS139" si="81">IF(CP104=G104,"ok","Revisar")</f>
        <v>ok</v>
      </c>
    </row>
    <row r="105" spans="1:97" s="247" customFormat="1" ht="12.75" customHeight="1">
      <c r="A105" s="261">
        <f t="shared" si="69"/>
        <v>97</v>
      </c>
      <c r="B105" s="262" t="s">
        <v>201</v>
      </c>
      <c r="C105" s="333" t="str">
        <f>_xlfn.XLOOKUP(B105,'S10'!$B$2:$B$450,'S10'!$A$2:$A$450,"Ingresar",0)</f>
        <v>22012538</v>
      </c>
      <c r="D105" s="263" t="s">
        <v>169</v>
      </c>
      <c r="E105" s="265" t="s">
        <v>203</v>
      </c>
      <c r="F105" s="335" t="str">
        <f>_xlfn.XLOOKUP(B105,'S10'!$B$2:$B$800,'S10'!$F$2:$F$800,"Ingresar",0)</f>
        <v>Asistente de Calidad</v>
      </c>
      <c r="G105" s="264">
        <v>45909</v>
      </c>
      <c r="H105" s="264"/>
      <c r="I105" s="383" t="str" cm="1">
        <f t="array" ref="I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5" s="383" t="str" cm="1">
        <f t="array" ref="J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5" s="383" t="str" cm="1">
        <f t="array" ref="K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5" s="383" t="str" cm="1">
        <f t="array" ref="L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5" s="383" t="str" cm="1">
        <f t="array" ref="M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05" s="383" t="str" cm="1">
        <f t="array" ref="N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5" s="383" t="str" cm="1">
        <f t="array" ref="O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5" s="383" t="str" cm="1">
        <f t="array" ref="P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5" s="383" t="str" cm="1">
        <f t="array" ref="Q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5" s="383" t="str" cm="1">
        <f t="array" ref="R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5" s="383" t="str" cm="1">
        <f t="array" ref="S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5" s="383" t="str" cm="1">
        <f t="array" ref="T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5" s="383" t="str" cm="1">
        <f t="array" ref="U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5" s="383" t="str" cm="1">
        <f t="array" ref="V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5" s="383" t="str" cm="1">
        <f t="array" ref="W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5" s="383" t="str" cm="1">
        <f t="array" ref="X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5" s="383" t="str" cm="1">
        <f t="array" ref="Y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5" s="383" t="str" cm="1">
        <f t="array" ref="Z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5" s="383" t="str" cm="1">
        <f t="array" ref="AA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5" s="383" t="str" cm="1">
        <f t="array" ref="AB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5" s="383" t="str" cm="1">
        <f t="array" ref="AC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5" s="383" t="str" cm="1">
        <f t="array" ref="AD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5" s="383" t="str" cm="1">
        <f t="array" ref="AE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5" s="383" t="str" cm="1">
        <f t="array" ref="AF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5" s="383" t="str" cm="1">
        <f t="array" ref="AG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5" s="383" t="str" cm="1">
        <f t="array" ref="AH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5" s="383" t="str" cm="1">
        <f t="array" ref="AI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5" s="383" t="str" cm="1">
        <f t="array" ref="AJ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5" s="383" t="str" cm="1">
        <f t="array" ref="AK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5" s="383" t="str" cm="1">
        <f t="array" ref="AL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5" s="383" t="str" cm="1">
        <f t="array" ref="AM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5" s="406" t="str" cm="1">
        <f t="array" ref="AN10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5" s="407" t="str" cm="1">
        <f t="array" ref="AO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5" s="407" t="str" cm="1">
        <f t="array" ref="AP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5" s="407" t="str" cm="1">
        <f t="array" ref="AQ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5" s="407" t="str" cm="1">
        <f t="array" ref="AR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5" s="407" t="str" cm="1">
        <f t="array" ref="AS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5" s="407" t="str" cm="1">
        <f t="array" ref="AT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5" s="407" t="str" cm="1">
        <f t="array" ref="AU10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5" s="235"/>
      <c r="AW105" s="256">
        <f t="shared" si="74"/>
        <v>25</v>
      </c>
      <c r="AX105" s="256">
        <f t="shared" si="74"/>
        <v>3</v>
      </c>
      <c r="AY105" s="256">
        <f t="shared" si="74"/>
        <v>0</v>
      </c>
      <c r="AZ105" s="256">
        <f t="shared" si="74"/>
        <v>0</v>
      </c>
      <c r="BA105" s="256">
        <f t="shared" si="74"/>
        <v>0</v>
      </c>
      <c r="BB105" s="256">
        <f t="shared" si="74"/>
        <v>0</v>
      </c>
      <c r="BC105" s="256">
        <f t="shared" si="74"/>
        <v>0</v>
      </c>
      <c r="BD105" s="256">
        <f t="shared" si="74"/>
        <v>0</v>
      </c>
      <c r="BE105" s="256">
        <f t="shared" si="74"/>
        <v>0</v>
      </c>
      <c r="BF105" s="256">
        <f t="shared" si="74"/>
        <v>0</v>
      </c>
      <c r="BG105" s="256">
        <f t="shared" si="74"/>
        <v>0</v>
      </c>
      <c r="BH105" s="256">
        <f t="shared" si="70"/>
        <v>28</v>
      </c>
      <c r="BI105" s="256">
        <f t="shared" si="76"/>
        <v>0</v>
      </c>
      <c r="BJ105" s="256">
        <f t="shared" si="76"/>
        <v>0</v>
      </c>
      <c r="BK105" s="256">
        <f t="shared" si="76"/>
        <v>0</v>
      </c>
      <c r="BL105" s="256">
        <f t="shared" si="75"/>
        <v>0</v>
      </c>
      <c r="BM105" s="256">
        <f t="shared" si="75"/>
        <v>0</v>
      </c>
      <c r="BN105" s="256">
        <f t="shared" si="75"/>
        <v>0</v>
      </c>
      <c r="BO105" s="256">
        <f t="shared" si="75"/>
        <v>0</v>
      </c>
      <c r="BP105" s="256">
        <f t="shared" si="75"/>
        <v>0</v>
      </c>
      <c r="BQ105" s="256">
        <f t="shared" si="75"/>
        <v>0</v>
      </c>
      <c r="BR105" s="256"/>
      <c r="BS105" s="256"/>
      <c r="BT105" s="257">
        <f t="shared" si="77"/>
        <v>0</v>
      </c>
      <c r="BU105" s="257">
        <f t="shared" si="78"/>
        <v>0</v>
      </c>
      <c r="BV105" s="257">
        <f t="shared" si="79"/>
        <v>0</v>
      </c>
      <c r="BX105" s="256">
        <f t="shared" si="71"/>
        <v>28</v>
      </c>
      <c r="BY105" s="258"/>
      <c r="BZ105" s="259">
        <f t="shared" si="72"/>
        <v>0</v>
      </c>
      <c r="CA105" s="260">
        <f t="shared" si="73"/>
        <v>0</v>
      </c>
      <c r="CB105" s="260"/>
      <c r="CO105" s="303">
        <f>_xlfn.XLOOKUP(B105,'TR05'!B:B,'TR05'!G:G,"Revisar",0)</f>
        <v>45909</v>
      </c>
      <c r="CP105" s="303">
        <f>_xlfn.XLOOKUP(B105,Reloj!A:A,Reloj!D:D,"Revisar",0)</f>
        <v>45909</v>
      </c>
      <c r="CQ105" s="247" t="str">
        <f>_xlfn.XLOOKUP(B105,'S10'!C:C,'S10'!B:B,"Revisar",0)</f>
        <v>Revisar</v>
      </c>
      <c r="CR105" s="247" t="str">
        <f t="shared" si="80"/>
        <v>ok</v>
      </c>
      <c r="CS105" s="247" t="str">
        <f t="shared" si="81"/>
        <v>ok</v>
      </c>
    </row>
    <row r="106" spans="1:97" s="247" customFormat="1" ht="12.75" customHeight="1">
      <c r="A106" s="261">
        <f t="shared" si="69"/>
        <v>98</v>
      </c>
      <c r="B106" s="262" t="s">
        <v>431</v>
      </c>
      <c r="C106" s="333" t="str">
        <f>_xlfn.XLOOKUP(B106,'S10'!$B$2:$B$450,'S10'!$A$2:$A$450,"Ingresar",0)</f>
        <v>22020962</v>
      </c>
      <c r="D106" s="263" t="s">
        <v>164</v>
      </c>
      <c r="E106" s="265" t="s">
        <v>433</v>
      </c>
      <c r="F106" s="335" t="str">
        <f>_xlfn.XLOOKUP(B106,'S10'!$B$2:$B$800,'S10'!$F$2:$F$800,"Ingresar",0)</f>
        <v>SUPERVISOR SSOMA</v>
      </c>
      <c r="G106" s="264">
        <v>45909</v>
      </c>
      <c r="H106" s="264"/>
      <c r="I106" s="383" t="str" cm="1">
        <f t="array" ref="I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6" s="383" t="str" cm="1">
        <f t="array" ref="J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06" s="383" t="str" cm="1">
        <f t="array" ref="K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06" s="383" t="str" cm="1">
        <f t="array" ref="L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06" s="383" t="str" cm="1">
        <f t="array" ref="M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106" s="383" t="str" cm="1">
        <f t="array" ref="N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06" s="383" t="str" cm="1">
        <f t="array" ref="O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06" s="383" t="str" cm="1">
        <f t="array" ref="P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106" s="383" t="str" cm="1">
        <f t="array" ref="Q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6" s="383" t="str" cm="1">
        <f t="array" ref="R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6" s="383" t="str" cm="1">
        <f t="array" ref="S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6" s="383" t="str" cm="1">
        <f t="array" ref="T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06" s="383" t="str" cm="1">
        <f t="array" ref="U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6" s="383" t="str" cm="1">
        <f t="array" ref="V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6" s="383" t="str" cm="1">
        <f t="array" ref="W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6" s="383" t="str" cm="1">
        <f t="array" ref="X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6" s="383" t="str" cm="1">
        <f t="array" ref="Y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6" s="383" t="str" cm="1">
        <f t="array" ref="Z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6" s="383" t="str" cm="1">
        <f t="array" ref="AA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06" s="383" t="str" cm="1">
        <f t="array" ref="AB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6" s="383" t="str" cm="1">
        <f t="array" ref="AC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6" s="383" t="str" cm="1">
        <f t="array" ref="AD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6" s="383" t="str" cm="1">
        <f t="array" ref="AE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6" s="383" t="str" cm="1">
        <f t="array" ref="AF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6" s="383" t="str" cm="1">
        <f t="array" ref="AG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6" s="383" t="str" cm="1">
        <f t="array" ref="AH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06" s="383" t="str" cm="1">
        <f t="array" ref="AI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J106" s="383" t="str" cm="1">
        <f t="array" ref="AJ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6" s="383" t="str" cm="1">
        <f t="array" ref="AK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6" s="383" t="str" cm="1">
        <f t="array" ref="AL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06" s="383" t="str" cm="1">
        <f t="array" ref="AM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06" s="406" t="str" cm="1">
        <f t="array" ref="AN10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06" s="407" t="str" cm="1">
        <f t="array" ref="AO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6" s="407" t="str" cm="1">
        <f t="array" ref="AP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6" s="407" t="str" cm="1">
        <f t="array" ref="AQ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6" s="407" t="str" cm="1">
        <f t="array" ref="AR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6" s="407" t="str" cm="1">
        <f t="array" ref="AS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6" s="407" t="str" cm="1">
        <f t="array" ref="AT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6" s="407" t="str" cm="1">
        <f t="array" ref="AU10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6" s="235"/>
      <c r="AW106" s="256">
        <f t="shared" si="74"/>
        <v>24</v>
      </c>
      <c r="AX106" s="256">
        <f t="shared" si="74"/>
        <v>0</v>
      </c>
      <c r="AY106" s="256">
        <f t="shared" si="74"/>
        <v>0</v>
      </c>
      <c r="AZ106" s="256">
        <f t="shared" si="74"/>
        <v>0</v>
      </c>
      <c r="BA106" s="256">
        <f t="shared" si="74"/>
        <v>0</v>
      </c>
      <c r="BB106" s="256">
        <f t="shared" si="74"/>
        <v>0</v>
      </c>
      <c r="BC106" s="256">
        <f t="shared" si="74"/>
        <v>3</v>
      </c>
      <c r="BD106" s="256">
        <f t="shared" si="74"/>
        <v>0</v>
      </c>
      <c r="BE106" s="256">
        <f t="shared" si="74"/>
        <v>0</v>
      </c>
      <c r="BF106" s="256">
        <f t="shared" si="74"/>
        <v>0</v>
      </c>
      <c r="BG106" s="256">
        <f t="shared" si="74"/>
        <v>0</v>
      </c>
      <c r="BH106" s="256">
        <f t="shared" si="70"/>
        <v>27</v>
      </c>
      <c r="BI106" s="256">
        <f t="shared" si="76"/>
        <v>0</v>
      </c>
      <c r="BJ106" s="256">
        <f t="shared" si="76"/>
        <v>0</v>
      </c>
      <c r="BK106" s="256">
        <f t="shared" si="76"/>
        <v>0</v>
      </c>
      <c r="BL106" s="256">
        <f t="shared" si="75"/>
        <v>0</v>
      </c>
      <c r="BM106" s="256">
        <f t="shared" si="75"/>
        <v>0</v>
      </c>
      <c r="BN106" s="256">
        <f t="shared" si="75"/>
        <v>0</v>
      </c>
      <c r="BO106" s="256">
        <f t="shared" si="75"/>
        <v>0</v>
      </c>
      <c r="BP106" s="256">
        <f t="shared" si="75"/>
        <v>0</v>
      </c>
      <c r="BQ106" s="256">
        <f t="shared" si="75"/>
        <v>1</v>
      </c>
      <c r="BR106" s="256"/>
      <c r="BS106" s="256"/>
      <c r="BT106" s="257">
        <f t="shared" si="77"/>
        <v>0</v>
      </c>
      <c r="BU106" s="257">
        <f t="shared" si="78"/>
        <v>0</v>
      </c>
      <c r="BV106" s="257">
        <f t="shared" si="79"/>
        <v>0</v>
      </c>
      <c r="BX106" s="256">
        <f t="shared" si="71"/>
        <v>28</v>
      </c>
      <c r="BY106" s="258"/>
      <c r="BZ106" s="259">
        <f t="shared" si="72"/>
        <v>0</v>
      </c>
      <c r="CA106" s="260">
        <f t="shared" si="73"/>
        <v>0</v>
      </c>
      <c r="CB106" s="260"/>
      <c r="CO106" s="303">
        <f>_xlfn.XLOOKUP(B106,'TR05'!B:B,'TR05'!G:G,"Revisar",0)</f>
        <v>45909</v>
      </c>
      <c r="CP106" s="303">
        <f>_xlfn.XLOOKUP(B106,Reloj!A:A,Reloj!D:D,"Revisar",0)</f>
        <v>45909</v>
      </c>
      <c r="CQ106" s="247" t="str">
        <f>_xlfn.XLOOKUP(B106,'S10'!C:C,'S10'!B:B,"Revisar",0)</f>
        <v>Revisar</v>
      </c>
      <c r="CR106" s="247" t="str">
        <f t="shared" si="80"/>
        <v>ok</v>
      </c>
      <c r="CS106" s="247" t="str">
        <f t="shared" si="81"/>
        <v>ok</v>
      </c>
    </row>
    <row r="107" spans="1:97" s="247" customFormat="1" ht="12.75" customHeight="1">
      <c r="A107" s="261">
        <f t="shared" si="69"/>
        <v>99</v>
      </c>
      <c r="B107" s="304" t="s">
        <v>233</v>
      </c>
      <c r="C107" s="333" t="str">
        <f>_xlfn.XLOOKUP(B107,'S10'!$B$2:$B$450,'S10'!$A$2:$A$450,"Ingresar",0)</f>
        <v>22021038</v>
      </c>
      <c r="D107" s="263" t="s">
        <v>169</v>
      </c>
      <c r="E107" s="265" t="s">
        <v>235</v>
      </c>
      <c r="F107" s="335" t="str">
        <f>_xlfn.XLOOKUP(B107,'S10'!$B$2:$B$800,'S10'!$F$2:$F$800,"Ingresar",0)</f>
        <v>Ingeniero de Valorizacion y Facturacion</v>
      </c>
      <c r="G107" s="264">
        <v>45923</v>
      </c>
      <c r="H107" s="264"/>
      <c r="I107" s="383" t="str" cm="1">
        <f t="array" ref="I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7" s="383" t="str" cm="1">
        <f t="array" ref="J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7" s="383" t="str" cm="1">
        <f t="array" ref="K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7" s="383" t="str" cm="1">
        <f t="array" ref="L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7" s="383" t="str" cm="1">
        <f t="array" ref="M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7" s="383" t="str" cm="1">
        <f t="array" ref="N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7" s="383" t="str" cm="1">
        <f t="array" ref="O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7" s="383" t="str" cm="1">
        <f t="array" ref="P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7" s="383" t="str" cm="1">
        <f t="array" ref="Q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7" s="383" t="str" cm="1">
        <f t="array" ref="R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7" s="383" t="str" cm="1">
        <f t="array" ref="S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T107" s="383" t="str" cm="1">
        <f t="array" ref="T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7" s="383" t="str" cm="1">
        <f t="array" ref="U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7" s="383" t="str" cm="1">
        <f t="array" ref="V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7" s="383" t="str" cm="1">
        <f t="array" ref="W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7" s="383" t="str" cm="1">
        <f t="array" ref="X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7" s="383" t="str" cm="1">
        <f t="array" ref="Y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7" s="383" t="str" cm="1">
        <f t="array" ref="Z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107" s="383" t="str" cm="1">
        <f t="array" ref="AA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107" s="383" t="str" cm="1">
        <f t="array" ref="AB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7" s="383" t="str" cm="1">
        <f t="array" ref="AC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7" s="383" t="str" cm="1">
        <f t="array" ref="AD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7" s="383" t="str" cm="1">
        <f t="array" ref="AE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7" s="383" t="str" cm="1">
        <f t="array" ref="AF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7" s="383" t="str" cm="1">
        <f t="array" ref="AG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H107" s="383" t="str" cm="1">
        <f t="array" ref="AH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7" s="383" t="str" cm="1">
        <f t="array" ref="AI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7" s="383" t="str" cm="1">
        <f t="array" ref="AJ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7" s="383" t="str" cm="1">
        <f t="array" ref="AK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7" s="383" t="str" cm="1">
        <f t="array" ref="AL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7" s="383" t="str" cm="1">
        <f t="array" ref="AM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7" s="406" t="str" cm="1">
        <f t="array" ref="AN10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7" s="407" t="str" cm="1">
        <f t="array" ref="AO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7" s="407" t="str" cm="1">
        <f t="array" ref="AP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7" s="407" t="str" cm="1">
        <f t="array" ref="AQ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7" s="407" t="str" cm="1">
        <f t="array" ref="AR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7" s="407" t="str" cm="1">
        <f t="array" ref="AS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7" s="407" t="str" cm="1">
        <f t="array" ref="AT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7" s="407" t="str" cm="1">
        <f t="array" ref="AU10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7" s="235"/>
      <c r="AW107" s="256">
        <f t="shared" si="74"/>
        <v>23</v>
      </c>
      <c r="AX107" s="256">
        <f t="shared" si="74"/>
        <v>2</v>
      </c>
      <c r="AY107" s="256">
        <f t="shared" si="74"/>
        <v>0</v>
      </c>
      <c r="AZ107" s="256">
        <f t="shared" si="74"/>
        <v>0</v>
      </c>
      <c r="BA107" s="256">
        <f t="shared" si="74"/>
        <v>0</v>
      </c>
      <c r="BB107" s="256">
        <f t="shared" si="74"/>
        <v>0</v>
      </c>
      <c r="BC107" s="256">
        <f t="shared" si="74"/>
        <v>2</v>
      </c>
      <c r="BD107" s="256">
        <f t="shared" si="74"/>
        <v>0</v>
      </c>
      <c r="BE107" s="256">
        <f t="shared" si="74"/>
        <v>0</v>
      </c>
      <c r="BF107" s="256">
        <f t="shared" si="74"/>
        <v>0</v>
      </c>
      <c r="BG107" s="256">
        <f t="shared" si="74"/>
        <v>0</v>
      </c>
      <c r="BH107" s="256">
        <f t="shared" si="70"/>
        <v>27</v>
      </c>
      <c r="BI107" s="256">
        <f t="shared" si="76"/>
        <v>0</v>
      </c>
      <c r="BJ107" s="256">
        <f t="shared" si="76"/>
        <v>0</v>
      </c>
      <c r="BK107" s="256">
        <f t="shared" si="76"/>
        <v>0</v>
      </c>
      <c r="BL107" s="256">
        <f t="shared" si="75"/>
        <v>0</v>
      </c>
      <c r="BM107" s="256">
        <f t="shared" si="75"/>
        <v>0</v>
      </c>
      <c r="BN107" s="256">
        <f t="shared" si="75"/>
        <v>0</v>
      </c>
      <c r="BO107" s="256">
        <f t="shared" si="75"/>
        <v>0</v>
      </c>
      <c r="BP107" s="256">
        <f t="shared" si="75"/>
        <v>0</v>
      </c>
      <c r="BQ107" s="256">
        <f t="shared" si="75"/>
        <v>0</v>
      </c>
      <c r="BR107" s="256"/>
      <c r="BS107" s="256"/>
      <c r="BT107" s="257">
        <f t="shared" si="77"/>
        <v>0</v>
      </c>
      <c r="BU107" s="257">
        <f t="shared" si="78"/>
        <v>0</v>
      </c>
      <c r="BV107" s="257">
        <f t="shared" si="79"/>
        <v>0</v>
      </c>
      <c r="BX107" s="256">
        <f t="shared" ref="BX107:BX123" si="82">SUM(BH107:BQ107)</f>
        <v>27</v>
      </c>
      <c r="BY107" s="258"/>
      <c r="BZ107" s="259">
        <f t="shared" si="72"/>
        <v>0</v>
      </c>
      <c r="CA107" s="260">
        <f t="shared" si="73"/>
        <v>0</v>
      </c>
      <c r="CB107" s="260"/>
      <c r="CO107" s="303">
        <f>_xlfn.XLOOKUP(B107,'TR05'!B:B,'TR05'!G:G,"Revisar",0)</f>
        <v>45923</v>
      </c>
      <c r="CP107" s="303">
        <f>_xlfn.XLOOKUP(B107,Reloj!A:A,Reloj!D:D,"Revisar",0)</f>
        <v>45923</v>
      </c>
      <c r="CQ107" s="247" t="str">
        <f>_xlfn.XLOOKUP(B107,'S10'!C:C,'S10'!B:B,"Revisar",0)</f>
        <v>Revisar</v>
      </c>
      <c r="CR107" s="247" t="str">
        <f t="shared" si="80"/>
        <v>ok</v>
      </c>
      <c r="CS107" s="247" t="str">
        <f t="shared" si="81"/>
        <v>ok</v>
      </c>
    </row>
    <row r="108" spans="1:97" s="247" customFormat="1" ht="12.75" customHeight="1">
      <c r="A108" s="261">
        <f t="shared" si="69"/>
        <v>100</v>
      </c>
      <c r="B108" s="262" t="s">
        <v>578</v>
      </c>
      <c r="C108" s="333" t="str">
        <f>_xlfn.XLOOKUP(B108,'S10'!$B$2:$B$450,'S10'!$A$2:$A$450,"Ingresar",0)</f>
        <v>22021039</v>
      </c>
      <c r="D108" s="263" t="s">
        <v>169</v>
      </c>
      <c r="E108" s="265" t="s">
        <v>580</v>
      </c>
      <c r="F108" s="335" t="str">
        <f>_xlfn.XLOOKUP(B108,'S10'!$B$2:$B$800,'S10'!$F$2:$F$800,"Ingresar",0)</f>
        <v>Cadista</v>
      </c>
      <c r="G108" s="264">
        <v>45924</v>
      </c>
      <c r="H108" s="264">
        <v>47177</v>
      </c>
      <c r="I108" s="383" t="str" cm="1">
        <f t="array" ref="I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8" s="383" t="str" cm="1">
        <f t="array" ref="J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8" s="383" t="str" cm="1">
        <f t="array" ref="K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8" s="383" t="str" cm="1">
        <f t="array" ref="L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8" s="383" t="str" cm="1">
        <f t="array" ref="M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8" s="383" t="str" cm="1">
        <f t="array" ref="N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8" s="383" t="str" cm="1">
        <f t="array" ref="O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8" s="383" t="str" cm="1">
        <f t="array" ref="P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8" s="383" t="str" cm="1">
        <f t="array" ref="Q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08" s="383" t="str" cm="1">
        <f t="array" ref="R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8" s="383" t="str" cm="1">
        <f t="array" ref="S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8" s="383" t="str" cm="1">
        <f t="array" ref="T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8" s="383" t="str" cm="1">
        <f t="array" ref="U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8" s="383" t="str" cm="1">
        <f t="array" ref="V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8" s="383" t="str" cm="1">
        <f t="array" ref="W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8" s="383" t="str" cm="1">
        <f t="array" ref="X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8" s="383" t="str" cm="1">
        <f t="array" ref="Y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8" s="383" t="str" cm="1">
        <f t="array" ref="Z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8" s="383" t="str" cm="1">
        <f t="array" ref="AA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8" s="383" t="str" cm="1">
        <f t="array" ref="AB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8" s="383" t="str" cm="1">
        <f t="array" ref="AC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8" s="383" t="str" cm="1">
        <f t="array" ref="AD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8" s="383" t="str" cm="1">
        <f t="array" ref="AE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8" s="383" t="str" cm="1">
        <f t="array" ref="AF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8" s="383" t="str" cm="1">
        <f t="array" ref="AG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8" s="383" t="str" cm="1">
        <f t="array" ref="AH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8" s="383" t="str" cm="1">
        <f t="array" ref="AI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8" s="383" t="str" cm="1">
        <f t="array" ref="AJ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8" s="383" t="str" cm="1">
        <f t="array" ref="AK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8" s="383" t="str" cm="1">
        <f t="array" ref="AL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8" s="383" t="str" cm="1">
        <f t="array" ref="AM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8" s="406" t="str" cm="1">
        <f t="array" ref="AN10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08" s="407" t="str" cm="1">
        <f t="array" ref="AO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08" s="407" t="str" cm="1">
        <f t="array" ref="AP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108" s="407" t="str" cm="1">
        <f t="array" ref="AQ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8" s="407" t="str" cm="1">
        <f t="array" ref="AR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8" s="407" t="str" cm="1">
        <f t="array" ref="AS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8" s="407" t="str" cm="1">
        <f t="array" ref="AT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8" s="407" t="str" cm="1">
        <f t="array" ref="AU10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8" s="235"/>
      <c r="AW108" s="256">
        <f t="shared" si="74"/>
        <v>22</v>
      </c>
      <c r="AX108" s="256">
        <f t="shared" si="74"/>
        <v>3</v>
      </c>
      <c r="AY108" s="256">
        <f t="shared" si="74"/>
        <v>0</v>
      </c>
      <c r="AZ108" s="256">
        <f t="shared" si="74"/>
        <v>0</v>
      </c>
      <c r="BA108" s="256">
        <f t="shared" si="74"/>
        <v>0</v>
      </c>
      <c r="BB108" s="256">
        <f t="shared" si="74"/>
        <v>0</v>
      </c>
      <c r="BC108" s="256">
        <f t="shared" si="74"/>
        <v>3</v>
      </c>
      <c r="BD108" s="256">
        <f t="shared" si="74"/>
        <v>0</v>
      </c>
      <c r="BE108" s="256">
        <f t="shared" si="74"/>
        <v>0</v>
      </c>
      <c r="BF108" s="256">
        <f t="shared" si="74"/>
        <v>0</v>
      </c>
      <c r="BG108" s="256">
        <f t="shared" si="74"/>
        <v>0</v>
      </c>
      <c r="BH108" s="256">
        <f t="shared" si="70"/>
        <v>28</v>
      </c>
      <c r="BI108" s="256">
        <f t="shared" si="76"/>
        <v>0</v>
      </c>
      <c r="BJ108" s="256">
        <f t="shared" si="76"/>
        <v>0</v>
      </c>
      <c r="BK108" s="256">
        <f t="shared" si="76"/>
        <v>0</v>
      </c>
      <c r="BL108" s="256">
        <f t="shared" si="75"/>
        <v>0</v>
      </c>
      <c r="BM108" s="256">
        <f t="shared" si="75"/>
        <v>0</v>
      </c>
      <c r="BN108" s="256">
        <f t="shared" si="75"/>
        <v>0</v>
      </c>
      <c r="BO108" s="256">
        <f t="shared" si="75"/>
        <v>0</v>
      </c>
      <c r="BP108" s="256">
        <f t="shared" si="75"/>
        <v>0</v>
      </c>
      <c r="BQ108" s="256">
        <f t="shared" si="75"/>
        <v>0</v>
      </c>
      <c r="BR108" s="256"/>
      <c r="BS108" s="256"/>
      <c r="BT108" s="257">
        <f t="shared" si="77"/>
        <v>0</v>
      </c>
      <c r="BU108" s="257">
        <f t="shared" si="78"/>
        <v>0</v>
      </c>
      <c r="BV108" s="257">
        <f t="shared" si="79"/>
        <v>0</v>
      </c>
      <c r="BX108" s="256">
        <f t="shared" si="82"/>
        <v>28</v>
      </c>
      <c r="BY108" s="258"/>
      <c r="BZ108" s="259">
        <f t="shared" si="72"/>
        <v>0</v>
      </c>
      <c r="CA108" s="260">
        <f t="shared" si="73"/>
        <v>0</v>
      </c>
      <c r="CB108" s="260"/>
      <c r="CO108" s="303">
        <f>_xlfn.XLOOKUP(B108,'TR05'!B:B,'TR05'!G:G,"Revisar",0)</f>
        <v>45924</v>
      </c>
      <c r="CP108" s="303">
        <f>_xlfn.XLOOKUP(B108,Reloj!A:A,Reloj!D:D,"Revisar",0)</f>
        <v>45948</v>
      </c>
      <c r="CQ108" s="247" t="str">
        <f>_xlfn.XLOOKUP(B108,'S10'!C:C,'S10'!B:B,"Revisar",0)</f>
        <v>Revisar</v>
      </c>
      <c r="CR108" s="247" t="str">
        <f t="shared" si="80"/>
        <v>ok</v>
      </c>
      <c r="CS108" s="247" t="str">
        <f t="shared" si="81"/>
        <v>Revisar</v>
      </c>
    </row>
    <row r="109" spans="1:97" s="247" customFormat="1" ht="12.75" customHeight="1">
      <c r="A109" s="261">
        <f t="shared" si="69"/>
        <v>101</v>
      </c>
      <c r="B109" s="262" t="s">
        <v>352</v>
      </c>
      <c r="C109" s="333" t="str">
        <f>_xlfn.XLOOKUP(B109,'S10'!$B$2:$B$450,'S10'!$A$2:$A$450,"Ingresar",0)</f>
        <v>22017093</v>
      </c>
      <c r="D109" s="263" t="s">
        <v>169</v>
      </c>
      <c r="E109" s="265" t="s">
        <v>354</v>
      </c>
      <c r="F109" s="335" t="str">
        <f>_xlfn.XLOOKUP(B109,'S10'!$B$2:$B$800,'S10'!$F$2:$F$800,"Ingresar",0)</f>
        <v>Asistente de Calidad</v>
      </c>
      <c r="G109" s="264">
        <v>45925</v>
      </c>
      <c r="H109" s="264"/>
      <c r="I109" s="383" t="str" cm="1">
        <f t="array" ref="I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09" s="383" t="str" cm="1">
        <f t="array" ref="J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09" s="383" t="str" cm="1">
        <f t="array" ref="K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09" s="383" t="str" cm="1">
        <f t="array" ref="L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09" s="383" t="str" cm="1">
        <f t="array" ref="M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09" s="383" t="str" cm="1">
        <f t="array" ref="N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09" s="383" t="str" cm="1">
        <f t="array" ref="O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09" s="383" t="str" cm="1">
        <f t="array" ref="P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09" s="383" t="str" cm="1">
        <f t="array" ref="Q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R109" s="383" t="str" cm="1">
        <f t="array" ref="R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09" s="383" t="str" cm="1">
        <f t="array" ref="S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09" s="383" t="str" cm="1">
        <f t="array" ref="T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09" s="383" t="str" cm="1">
        <f t="array" ref="U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09" s="383" t="str" cm="1">
        <f t="array" ref="V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09" s="383" t="str" cm="1">
        <f t="array" ref="W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09" s="383" t="str" cm="1">
        <f t="array" ref="X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09" s="383" t="str" cm="1">
        <f t="array" ref="Y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09" s="383" t="str" cm="1">
        <f t="array" ref="Z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09" s="383" t="str" cm="1">
        <f t="array" ref="AA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09" s="383" t="str" cm="1">
        <f t="array" ref="AB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09" s="383" t="str" cm="1">
        <f t="array" ref="AC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09" s="383" t="str" cm="1">
        <f t="array" ref="AD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09" s="383" t="str" cm="1">
        <f t="array" ref="AE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09" s="383" t="str" cm="1">
        <f t="array" ref="AF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09" s="383" t="str" cm="1">
        <f t="array" ref="AG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09" s="383" t="str" cm="1">
        <f t="array" ref="AH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09" s="383" t="str" cm="1">
        <f t="array" ref="AI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09" s="383" t="str" cm="1">
        <f t="array" ref="AJ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09" s="383" t="str" cm="1">
        <f t="array" ref="AK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09" s="383" t="str" cm="1">
        <f t="array" ref="AL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09" s="383" t="str" cm="1">
        <f t="array" ref="AM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09" s="406" t="str" cm="1">
        <f t="array" ref="AN10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09" s="407" t="str" cm="1">
        <f t="array" ref="AO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09" s="407" t="str" cm="1">
        <f t="array" ref="AP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09" s="407" t="str" cm="1">
        <f t="array" ref="AQ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09" s="407" t="str" cm="1">
        <f t="array" ref="AR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09" s="407" t="str" cm="1">
        <f t="array" ref="AS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09" s="407" t="str" cm="1">
        <f t="array" ref="AT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09" s="407" t="str" cm="1">
        <f t="array" ref="AU10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09" s="235"/>
      <c r="AW109" s="256">
        <f t="shared" si="74"/>
        <v>25</v>
      </c>
      <c r="AX109" s="256">
        <f t="shared" si="74"/>
        <v>3</v>
      </c>
      <c r="AY109" s="256">
        <f t="shared" si="74"/>
        <v>0</v>
      </c>
      <c r="AZ109" s="256">
        <f t="shared" si="74"/>
        <v>0</v>
      </c>
      <c r="BA109" s="256">
        <f t="shared" si="74"/>
        <v>0</v>
      </c>
      <c r="BB109" s="256">
        <f t="shared" si="74"/>
        <v>0</v>
      </c>
      <c r="BC109" s="256">
        <f t="shared" si="74"/>
        <v>0</v>
      </c>
      <c r="BD109" s="256">
        <f t="shared" si="74"/>
        <v>0</v>
      </c>
      <c r="BE109" s="256">
        <f t="shared" si="74"/>
        <v>0</v>
      </c>
      <c r="BF109" s="256">
        <f t="shared" si="74"/>
        <v>0</v>
      </c>
      <c r="BG109" s="256">
        <f t="shared" si="74"/>
        <v>0</v>
      </c>
      <c r="BH109" s="256">
        <f t="shared" si="70"/>
        <v>28</v>
      </c>
      <c r="BI109" s="256">
        <f t="shared" si="76"/>
        <v>0</v>
      </c>
      <c r="BJ109" s="256">
        <f t="shared" si="76"/>
        <v>0</v>
      </c>
      <c r="BK109" s="256">
        <f t="shared" si="76"/>
        <v>0</v>
      </c>
      <c r="BL109" s="256">
        <f t="shared" si="75"/>
        <v>0</v>
      </c>
      <c r="BM109" s="256">
        <f t="shared" si="75"/>
        <v>0</v>
      </c>
      <c r="BN109" s="256">
        <f t="shared" si="75"/>
        <v>0</v>
      </c>
      <c r="BO109" s="256">
        <f t="shared" si="75"/>
        <v>0</v>
      </c>
      <c r="BP109" s="256">
        <f t="shared" si="75"/>
        <v>0</v>
      </c>
      <c r="BQ109" s="256">
        <f t="shared" si="75"/>
        <v>0</v>
      </c>
      <c r="BR109" s="256"/>
      <c r="BS109" s="256"/>
      <c r="BT109" s="257">
        <f t="shared" si="77"/>
        <v>0</v>
      </c>
      <c r="BU109" s="257">
        <f t="shared" si="78"/>
        <v>0</v>
      </c>
      <c r="BV109" s="257">
        <f t="shared" si="79"/>
        <v>0</v>
      </c>
      <c r="BX109" s="256">
        <f t="shared" si="82"/>
        <v>28</v>
      </c>
      <c r="BY109" s="258"/>
      <c r="BZ109" s="259">
        <f t="shared" si="72"/>
        <v>0</v>
      </c>
      <c r="CA109" s="260">
        <f t="shared" si="73"/>
        <v>0</v>
      </c>
      <c r="CB109" s="260"/>
      <c r="CO109" s="303">
        <f>_xlfn.XLOOKUP(B109,'TR05'!B:B,'TR05'!G:G,"Revisar",0)</f>
        <v>45925</v>
      </c>
      <c r="CP109" s="303">
        <f>_xlfn.XLOOKUP(B109,Reloj!A:A,Reloj!D:D,"Revisar",0)</f>
        <v>45925</v>
      </c>
      <c r="CQ109" s="247" t="str">
        <f>_xlfn.XLOOKUP(B109,'S10'!C:C,'S10'!B:B,"Revisar",0)</f>
        <v>Revisar</v>
      </c>
      <c r="CR109" s="247" t="str">
        <f t="shared" si="80"/>
        <v>ok</v>
      </c>
      <c r="CS109" s="247" t="str">
        <f t="shared" si="81"/>
        <v>ok</v>
      </c>
    </row>
    <row r="110" spans="1:97" s="247" customFormat="1" ht="12.75" customHeight="1">
      <c r="A110" s="261">
        <f t="shared" si="69"/>
        <v>102</v>
      </c>
      <c r="B110" s="262" t="s">
        <v>359</v>
      </c>
      <c r="C110" s="333" t="str">
        <f>_xlfn.XLOOKUP(B110,'S10'!$B$2:$B$450,'S10'!$A$2:$A$450,"Ingresar",0)</f>
        <v>22021049</v>
      </c>
      <c r="D110" s="263" t="s">
        <v>169</v>
      </c>
      <c r="E110" s="265" t="s">
        <v>361</v>
      </c>
      <c r="F110" s="335" t="str">
        <f>_xlfn.XLOOKUP(B110,'S10'!$B$2:$B$800,'S10'!$F$2:$F$800,"Ingresar",0)</f>
        <v>Cadista</v>
      </c>
      <c r="G110" s="264">
        <v>45925</v>
      </c>
      <c r="H110" s="264"/>
      <c r="I110" s="383" t="str" cm="1">
        <f t="array" ref="I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0" s="383" t="str" cm="1">
        <f t="array" ref="J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0" s="383" t="str" cm="1">
        <f t="array" ref="K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0" s="383" t="str" cm="1">
        <f t="array" ref="L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0" s="383" t="str" cm="1">
        <f t="array" ref="M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0" s="383" t="str" cm="1">
        <f t="array" ref="N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0" s="383" t="str" cm="1">
        <f t="array" ref="O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0" s="383" t="str" cm="1">
        <f t="array" ref="P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0" s="383" t="str" cm="1">
        <f t="array" ref="Q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0" s="383" t="str" cm="1">
        <f t="array" ref="R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0" s="383" t="str" cm="1">
        <f t="array" ref="S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0" s="383" t="str" cm="1">
        <f t="array" ref="T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0" s="383" t="str" cm="1">
        <f t="array" ref="U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0" s="383" t="str" cm="1">
        <f t="array" ref="V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0" s="383" t="str" cm="1">
        <f t="array" ref="W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0" s="383" t="str" cm="1">
        <f t="array" ref="X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0" s="383" t="str" cm="1">
        <f t="array" ref="Y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0" s="383" t="str" cm="1">
        <f t="array" ref="Z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0" s="383" t="str" cm="1">
        <f t="array" ref="AA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10" s="383" t="str" cm="1">
        <f t="array" ref="AB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0" s="383" t="str" cm="1">
        <f t="array" ref="AC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0" s="383" t="str" cm="1">
        <f t="array" ref="AD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0" s="383" t="str" cm="1">
        <f t="array" ref="AE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0" s="383" t="str" cm="1">
        <f t="array" ref="AF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0" s="383" t="str" cm="1">
        <f t="array" ref="AG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0" s="383" t="str" cm="1">
        <f t="array" ref="AH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10" s="383" t="str" cm="1">
        <f t="array" ref="AI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0" s="383" t="str" cm="1">
        <f t="array" ref="AJ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0" s="383" t="str" cm="1">
        <f t="array" ref="AK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0" s="383" t="str" cm="1">
        <f t="array" ref="AL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0" s="383" t="str" cm="1">
        <f t="array" ref="AM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0" s="406" t="str" cm="1">
        <f t="array" ref="AN11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AO110" s="407" t="str" cm="1">
        <f t="array" ref="AO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0" s="407" t="str" cm="1">
        <f t="array" ref="AP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0" s="407" t="str" cm="1">
        <f t="array" ref="AQ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0" s="407" t="str" cm="1">
        <f t="array" ref="AR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0" s="407" t="str" cm="1">
        <f t="array" ref="AS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0" s="407" t="str" cm="1">
        <f t="array" ref="AT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0" s="407" t="str" cm="1">
        <f t="array" ref="AU11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0" s="235"/>
      <c r="AW110" s="256">
        <f t="shared" si="74"/>
        <v>24</v>
      </c>
      <c r="AX110" s="256">
        <f t="shared" si="74"/>
        <v>3</v>
      </c>
      <c r="AY110" s="256">
        <f t="shared" si="74"/>
        <v>1</v>
      </c>
      <c r="AZ110" s="256">
        <f t="shared" si="74"/>
        <v>0</v>
      </c>
      <c r="BA110" s="256">
        <f t="shared" si="74"/>
        <v>0</v>
      </c>
      <c r="BB110" s="256">
        <f t="shared" si="74"/>
        <v>0</v>
      </c>
      <c r="BC110" s="256">
        <f t="shared" si="74"/>
        <v>0</v>
      </c>
      <c r="BD110" s="256">
        <f t="shared" si="74"/>
        <v>0</v>
      </c>
      <c r="BE110" s="256">
        <f t="shared" si="74"/>
        <v>0</v>
      </c>
      <c r="BF110" s="256">
        <f t="shared" si="74"/>
        <v>0</v>
      </c>
      <c r="BG110" s="256">
        <f t="shared" si="74"/>
        <v>0</v>
      </c>
      <c r="BH110" s="256">
        <f t="shared" si="70"/>
        <v>28</v>
      </c>
      <c r="BI110" s="256">
        <f t="shared" si="76"/>
        <v>0</v>
      </c>
      <c r="BJ110" s="256">
        <f t="shared" si="76"/>
        <v>0</v>
      </c>
      <c r="BK110" s="256">
        <f t="shared" si="76"/>
        <v>0</v>
      </c>
      <c r="BL110" s="256">
        <f t="shared" si="75"/>
        <v>0</v>
      </c>
      <c r="BM110" s="256">
        <f t="shared" si="75"/>
        <v>0</v>
      </c>
      <c r="BN110" s="256">
        <f t="shared" si="75"/>
        <v>0</v>
      </c>
      <c r="BO110" s="256">
        <f t="shared" si="75"/>
        <v>0</v>
      </c>
      <c r="BP110" s="256">
        <f t="shared" si="75"/>
        <v>0</v>
      </c>
      <c r="BQ110" s="256">
        <f t="shared" si="75"/>
        <v>0</v>
      </c>
      <c r="BR110" s="256"/>
      <c r="BS110" s="256"/>
      <c r="BT110" s="257">
        <f t="shared" si="77"/>
        <v>0</v>
      </c>
      <c r="BU110" s="257">
        <f t="shared" si="78"/>
        <v>0</v>
      </c>
      <c r="BV110" s="257">
        <f t="shared" si="79"/>
        <v>0</v>
      </c>
      <c r="BX110" s="256">
        <f t="shared" si="82"/>
        <v>28</v>
      </c>
      <c r="BY110" s="258"/>
      <c r="BZ110" s="259">
        <f t="shared" si="72"/>
        <v>0</v>
      </c>
      <c r="CA110" s="260">
        <f t="shared" si="73"/>
        <v>0</v>
      </c>
      <c r="CB110" s="260"/>
      <c r="CO110" s="303">
        <f>_xlfn.XLOOKUP(B110,'TR05'!B:B,'TR05'!G:G,"Revisar",0)</f>
        <v>45925</v>
      </c>
      <c r="CP110" s="303">
        <f>_xlfn.XLOOKUP(B110,Reloj!A:A,Reloj!D:D,"Revisar",0)</f>
        <v>45925</v>
      </c>
      <c r="CQ110" s="247" t="str">
        <f>_xlfn.XLOOKUP(B110,'S10'!C:C,'S10'!B:B,"Revisar",0)</f>
        <v>Revisar</v>
      </c>
      <c r="CR110" s="247" t="str">
        <f t="shared" si="80"/>
        <v>ok</v>
      </c>
      <c r="CS110" s="247" t="str">
        <f t="shared" si="81"/>
        <v>ok</v>
      </c>
    </row>
    <row r="111" spans="1:97" s="247" customFormat="1" ht="12.75" customHeight="1">
      <c r="A111" s="261">
        <f t="shared" si="69"/>
        <v>103</v>
      </c>
      <c r="B111" s="262" t="s">
        <v>397</v>
      </c>
      <c r="C111" s="333" t="str">
        <f>_xlfn.XLOOKUP(B111,'S10'!$B$2:$B$450,'S10'!$A$2:$A$450,"Ingresar",0)</f>
        <v>22021048</v>
      </c>
      <c r="D111" s="263" t="s">
        <v>169</v>
      </c>
      <c r="E111" s="265" t="s">
        <v>399</v>
      </c>
      <c r="F111" s="335" t="str">
        <f>_xlfn.XLOOKUP(B111,'S10'!$B$2:$B$800,'S10'!$F$2:$F$800,"Ingresar",0)</f>
        <v>Cadista</v>
      </c>
      <c r="G111" s="264">
        <v>45925</v>
      </c>
      <c r="H111" s="264"/>
      <c r="I111" s="383" t="str" cm="1">
        <f t="array" ref="I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1" s="383" t="str" cm="1">
        <f t="array" ref="J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1" s="383" t="str" cm="1">
        <f t="array" ref="K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1" s="383" t="str" cm="1">
        <f t="array" ref="L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1" s="383" t="str" cm="1">
        <f t="array" ref="M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1" s="383" t="str" cm="1">
        <f t="array" ref="N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1" s="383" t="str" cm="1">
        <f t="array" ref="O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1" s="383" t="str" cm="1">
        <f t="array" ref="P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1" s="383" t="str" cm="1">
        <f t="array" ref="Q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1" s="383" t="str" cm="1">
        <f t="array" ref="R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1" s="383" t="str" cm="1">
        <f t="array" ref="S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1" s="383" t="str" cm="1">
        <f t="array" ref="T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1" s="383" t="str" cm="1">
        <f t="array" ref="U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1" s="383" t="str" cm="1">
        <f t="array" ref="V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1" s="383" t="str" cm="1">
        <f t="array" ref="W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1" s="383" t="str" cm="1">
        <f t="array" ref="X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1" s="383" t="str" cm="1">
        <f t="array" ref="Y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1" s="383" t="str" cm="1">
        <f t="array" ref="Z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1" s="383" t="str" cm="1">
        <f t="array" ref="AA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11" s="383" t="str" cm="1">
        <f t="array" ref="AB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1" s="383" t="str" cm="1">
        <f t="array" ref="AC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1" s="383" t="str" cm="1">
        <f t="array" ref="AD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1" s="383" t="str" cm="1">
        <f t="array" ref="AE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1" s="383" t="str" cm="1">
        <f t="array" ref="AF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1" s="383" t="str" cm="1">
        <f t="array" ref="AG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1" s="383" t="str" cm="1">
        <f t="array" ref="AH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11" s="383" t="str" cm="1">
        <f t="array" ref="AI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1" s="383" t="str" cm="1">
        <f t="array" ref="AJ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1" s="383" t="str" cm="1">
        <f t="array" ref="AK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1" s="383" t="str" cm="1">
        <f t="array" ref="AL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1" s="383" t="str" cm="1">
        <f t="array" ref="AM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1" s="406" t="str" cm="1">
        <f t="array" ref="AN11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1" s="407" t="str" cm="1">
        <f t="array" ref="AO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1" s="407" t="str" cm="1">
        <f t="array" ref="AP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1" s="407" t="str" cm="1">
        <f t="array" ref="AQ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1" s="407" t="str" cm="1">
        <f t="array" ref="AR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1" s="407" t="str" cm="1">
        <f t="array" ref="AS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1" s="407" t="str" cm="1">
        <f t="array" ref="AT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1" s="407" t="str" cm="1">
        <f t="array" ref="AU11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1" s="235"/>
      <c r="AW111" s="256">
        <f t="shared" si="74"/>
        <v>25</v>
      </c>
      <c r="AX111" s="256">
        <f t="shared" si="74"/>
        <v>3</v>
      </c>
      <c r="AY111" s="256">
        <f t="shared" si="74"/>
        <v>0</v>
      </c>
      <c r="AZ111" s="256">
        <f t="shared" si="74"/>
        <v>0</v>
      </c>
      <c r="BA111" s="256">
        <f t="shared" si="74"/>
        <v>0</v>
      </c>
      <c r="BB111" s="256">
        <f t="shared" si="74"/>
        <v>0</v>
      </c>
      <c r="BC111" s="256">
        <f t="shared" si="74"/>
        <v>0</v>
      </c>
      <c r="BD111" s="256">
        <f t="shared" si="74"/>
        <v>0</v>
      </c>
      <c r="BE111" s="256">
        <f t="shared" si="74"/>
        <v>0</v>
      </c>
      <c r="BF111" s="256">
        <f t="shared" si="74"/>
        <v>0</v>
      </c>
      <c r="BG111" s="256">
        <f t="shared" si="74"/>
        <v>0</v>
      </c>
      <c r="BH111" s="256">
        <f t="shared" si="70"/>
        <v>28</v>
      </c>
      <c r="BI111" s="256">
        <f t="shared" si="76"/>
        <v>0</v>
      </c>
      <c r="BJ111" s="256">
        <f t="shared" si="76"/>
        <v>0</v>
      </c>
      <c r="BK111" s="256">
        <f t="shared" si="76"/>
        <v>0</v>
      </c>
      <c r="BL111" s="256">
        <f t="shared" si="75"/>
        <v>0</v>
      </c>
      <c r="BM111" s="256">
        <f t="shared" si="75"/>
        <v>0</v>
      </c>
      <c r="BN111" s="256">
        <f t="shared" si="75"/>
        <v>0</v>
      </c>
      <c r="BO111" s="256">
        <f t="shared" si="75"/>
        <v>0</v>
      </c>
      <c r="BP111" s="256">
        <f t="shared" si="75"/>
        <v>0</v>
      </c>
      <c r="BQ111" s="256">
        <f t="shared" si="75"/>
        <v>0</v>
      </c>
      <c r="BR111" s="256"/>
      <c r="BS111" s="256"/>
      <c r="BT111" s="257">
        <f t="shared" si="77"/>
        <v>0</v>
      </c>
      <c r="BU111" s="257">
        <f t="shared" si="78"/>
        <v>0</v>
      </c>
      <c r="BV111" s="257">
        <f t="shared" si="79"/>
        <v>0</v>
      </c>
      <c r="BX111" s="256">
        <f t="shared" si="82"/>
        <v>28</v>
      </c>
      <c r="BY111" s="258"/>
      <c r="BZ111" s="259">
        <f t="shared" si="72"/>
        <v>0</v>
      </c>
      <c r="CA111" s="260">
        <f t="shared" si="73"/>
        <v>0</v>
      </c>
      <c r="CB111" s="260"/>
      <c r="CO111" s="303">
        <f>_xlfn.XLOOKUP(B111,'TR05'!B:B,'TR05'!G:G,"Revisar",0)</f>
        <v>45925</v>
      </c>
      <c r="CP111" s="303">
        <f>_xlfn.XLOOKUP(B111,Reloj!A:A,Reloj!D:D,"Revisar",0)</f>
        <v>45925</v>
      </c>
      <c r="CQ111" s="247" t="str">
        <f>_xlfn.XLOOKUP(B111,'S10'!C:C,'S10'!B:B,"Revisar",0)</f>
        <v>Revisar</v>
      </c>
      <c r="CR111" s="247" t="str">
        <f t="shared" si="80"/>
        <v>ok</v>
      </c>
      <c r="CS111" s="247" t="str">
        <f t="shared" si="81"/>
        <v>ok</v>
      </c>
    </row>
    <row r="112" spans="1:97" s="247" customFormat="1" ht="12.75" customHeight="1">
      <c r="A112" s="261">
        <f t="shared" si="69"/>
        <v>104</v>
      </c>
      <c r="B112" s="262" t="s">
        <v>554</v>
      </c>
      <c r="C112" s="333" t="str">
        <f>_xlfn.XLOOKUP(B112,'S10'!$B$2:$B$450,'S10'!$A$2:$A$450,"Ingresar",0)</f>
        <v>22021051</v>
      </c>
      <c r="D112" s="263" t="s">
        <v>169</v>
      </c>
      <c r="E112" s="265" t="s">
        <v>556</v>
      </c>
      <c r="F112" s="335" t="str">
        <f>_xlfn.XLOOKUP(B112,'S10'!$B$2:$B$800,'S10'!$F$2:$F$800,"Ingresar",0)</f>
        <v>Cadista</v>
      </c>
      <c r="G112" s="264">
        <v>45925</v>
      </c>
      <c r="H112" s="264"/>
      <c r="I112" s="383" t="str" cm="1">
        <f t="array" ref="I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2" s="383" t="str" cm="1">
        <f t="array" ref="J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2" s="383" t="str" cm="1">
        <f t="array" ref="K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2" s="383" t="str" cm="1">
        <f t="array" ref="L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2" s="383" t="str" cm="1">
        <f t="array" ref="M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2" s="383" t="str" cm="1">
        <f t="array" ref="N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2" s="383" t="str" cm="1">
        <f t="array" ref="O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2" s="383" t="str" cm="1">
        <f t="array" ref="P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2" s="383" t="str" cm="1">
        <f t="array" ref="Q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2" s="383" t="str" cm="1">
        <f t="array" ref="R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2" s="383" t="str" cm="1">
        <f t="array" ref="S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2" s="383" t="str" cm="1">
        <f t="array" ref="T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2" s="383" t="str" cm="1">
        <f t="array" ref="U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2" s="383" t="str" cm="1">
        <f t="array" ref="V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2" s="383" t="str" cm="1">
        <f t="array" ref="W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2" s="383" t="str" cm="1">
        <f t="array" ref="X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2" s="383" t="str" cm="1">
        <f t="array" ref="Y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2" s="383" t="str" cm="1">
        <f t="array" ref="Z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2" s="383" t="str" cm="1">
        <f t="array" ref="AA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12" s="383" t="str" cm="1">
        <f t="array" ref="AB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2" s="383" t="str" cm="1">
        <f t="array" ref="AC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2" s="383" t="str" cm="1">
        <f t="array" ref="AD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2" s="383" t="str" cm="1">
        <f t="array" ref="AE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2" s="383" t="str" cm="1">
        <f t="array" ref="AF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2" s="383" t="str" cm="1">
        <f t="array" ref="AG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2" s="383" t="str" cm="1">
        <f t="array" ref="AH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12" s="383" t="str" cm="1">
        <f t="array" ref="AI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2" s="383" t="str" cm="1">
        <f t="array" ref="AJ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2" s="383" t="str" cm="1">
        <f t="array" ref="AK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2" s="383" t="str" cm="1">
        <f t="array" ref="AL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2" s="383" t="str" cm="1">
        <f t="array" ref="AM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2" s="406" t="str" cm="1">
        <f t="array" ref="AN11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2" s="407" t="str" cm="1">
        <f t="array" ref="AO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2" s="407" t="str" cm="1">
        <f t="array" ref="AP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2" s="407" t="str" cm="1">
        <f t="array" ref="AQ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2" s="407" t="str" cm="1">
        <f t="array" ref="AR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2" s="407" t="str" cm="1">
        <f t="array" ref="AS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2" s="407" t="str" cm="1">
        <f t="array" ref="AT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2" s="407" t="str" cm="1">
        <f t="array" ref="AU11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2" s="235"/>
      <c r="AW112" s="256">
        <f t="shared" si="74"/>
        <v>25</v>
      </c>
      <c r="AX112" s="256">
        <f t="shared" si="74"/>
        <v>3</v>
      </c>
      <c r="AY112" s="256">
        <f t="shared" si="74"/>
        <v>0</v>
      </c>
      <c r="AZ112" s="256">
        <f t="shared" si="74"/>
        <v>0</v>
      </c>
      <c r="BA112" s="256">
        <f t="shared" si="74"/>
        <v>0</v>
      </c>
      <c r="BB112" s="256">
        <f t="shared" si="74"/>
        <v>0</v>
      </c>
      <c r="BC112" s="256">
        <f t="shared" si="74"/>
        <v>0</v>
      </c>
      <c r="BD112" s="256">
        <f t="shared" si="74"/>
        <v>0</v>
      </c>
      <c r="BE112" s="256">
        <f t="shared" si="74"/>
        <v>0</v>
      </c>
      <c r="BF112" s="256">
        <f t="shared" si="74"/>
        <v>0</v>
      </c>
      <c r="BG112" s="256">
        <f t="shared" si="74"/>
        <v>0</v>
      </c>
      <c r="BH112" s="256">
        <f t="shared" si="70"/>
        <v>28</v>
      </c>
      <c r="BI112" s="256">
        <f t="shared" si="76"/>
        <v>0</v>
      </c>
      <c r="BJ112" s="256">
        <f t="shared" si="76"/>
        <v>0</v>
      </c>
      <c r="BK112" s="256">
        <f t="shared" si="76"/>
        <v>0</v>
      </c>
      <c r="BL112" s="256">
        <f t="shared" si="75"/>
        <v>0</v>
      </c>
      <c r="BM112" s="256">
        <f t="shared" si="75"/>
        <v>0</v>
      </c>
      <c r="BN112" s="256">
        <f t="shared" si="75"/>
        <v>0</v>
      </c>
      <c r="BO112" s="256">
        <f t="shared" si="75"/>
        <v>0</v>
      </c>
      <c r="BP112" s="256">
        <f t="shared" si="75"/>
        <v>0</v>
      </c>
      <c r="BQ112" s="256">
        <f t="shared" si="75"/>
        <v>0</v>
      </c>
      <c r="BR112" s="256"/>
      <c r="BS112" s="256"/>
      <c r="BT112" s="257">
        <f t="shared" si="77"/>
        <v>0</v>
      </c>
      <c r="BU112" s="257">
        <f t="shared" si="78"/>
        <v>0</v>
      </c>
      <c r="BV112" s="257">
        <f t="shared" si="79"/>
        <v>0</v>
      </c>
      <c r="BX112" s="256">
        <f t="shared" si="82"/>
        <v>28</v>
      </c>
      <c r="BY112" s="258"/>
      <c r="BZ112" s="259">
        <f t="shared" si="72"/>
        <v>0</v>
      </c>
      <c r="CA112" s="260">
        <f t="shared" si="73"/>
        <v>0</v>
      </c>
      <c r="CB112" s="260"/>
      <c r="CO112" s="303">
        <f>_xlfn.XLOOKUP(B112,'TR05'!B:B,'TR05'!G:G,"Revisar",0)</f>
        <v>45925</v>
      </c>
      <c r="CP112" s="303">
        <f>_xlfn.XLOOKUP(B112,Reloj!A:A,Reloj!D:D,"Revisar",0)</f>
        <v>45925</v>
      </c>
      <c r="CQ112" s="247" t="str">
        <f>_xlfn.XLOOKUP(B112,'S10'!C:C,'S10'!B:B,"Revisar",0)</f>
        <v>Revisar</v>
      </c>
      <c r="CR112" s="247" t="str">
        <f t="shared" si="80"/>
        <v>ok</v>
      </c>
      <c r="CS112" s="247" t="str">
        <f t="shared" si="81"/>
        <v>ok</v>
      </c>
    </row>
    <row r="113" spans="1:97" s="247" customFormat="1" ht="12.75" customHeight="1">
      <c r="A113" s="261">
        <f t="shared" si="69"/>
        <v>105</v>
      </c>
      <c r="B113" s="262" t="s">
        <v>276</v>
      </c>
      <c r="C113" s="333" t="str">
        <f>_xlfn.XLOOKUP(B113,'S10'!$B$2:$B$450,'S10'!$A$2:$A$450,"Ingresar",0)</f>
        <v>22021408</v>
      </c>
      <c r="D113" s="263" t="s">
        <v>164</v>
      </c>
      <c r="E113" s="265" t="s">
        <v>278</v>
      </c>
      <c r="F113" s="335" t="str">
        <f>_xlfn.XLOOKUP(B113,'S10'!$B$2:$B$800,'S10'!$F$2:$F$800,"Ingresar",0)</f>
        <v>Arquitecto de Oficina Tecnica</v>
      </c>
      <c r="G113" s="264">
        <v>45931</v>
      </c>
      <c r="H113" s="264">
        <v>46081</v>
      </c>
      <c r="I113" s="383" t="str" cm="1">
        <f t="array" ref="I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13" s="383" t="str" cm="1">
        <f t="array" ref="J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13" s="383" t="str" cm="1">
        <f t="array" ref="K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3" s="383" t="str" cm="1">
        <f t="array" ref="L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3" s="383" t="str" cm="1">
        <f t="array" ref="M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13" s="383" t="str" cm="1">
        <f t="array" ref="N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3" s="383" t="str" cm="1">
        <f t="array" ref="O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3" s="383" t="str" cm="1">
        <f t="array" ref="P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3" s="383" t="str" cm="1">
        <f t="array" ref="Q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3" s="383" t="str" cm="1">
        <f t="array" ref="R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3" s="383" t="str" cm="1">
        <f t="array" ref="S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3" s="383" t="str" cm="1">
        <f t="array" ref="T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13" s="383" t="str" cm="1">
        <f t="array" ref="U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3" s="383" t="str" cm="1">
        <f t="array" ref="V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3" s="383" t="str" cm="1">
        <f t="array" ref="W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3" s="383" t="str" cm="1">
        <f t="array" ref="X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3" s="383" t="str" cm="1">
        <f t="array" ref="Y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3" s="383" t="str" cm="1">
        <f t="array" ref="Z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3" s="383" t="str" cm="1">
        <f t="array" ref="AA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13" s="383" t="str" cm="1">
        <f t="array" ref="AB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3" s="383" t="str" cm="1">
        <f t="array" ref="AC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D113" s="383" t="str" cm="1">
        <f t="array" ref="AD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113" s="383" t="str" cm="1">
        <f t="array" ref="AE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113" s="383" t="str" cm="1">
        <f t="array" ref="AF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113" s="383" t="str" cm="1">
        <f t="array" ref="AG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13" s="383" t="str" cm="1">
        <f t="array" ref="AH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13" s="383" t="str" cm="1">
        <f t="array" ref="AI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13" s="383" t="str" cm="1">
        <f t="array" ref="AJ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3" s="383" t="str" cm="1">
        <f t="array" ref="AK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3" s="383" t="str" cm="1">
        <f t="array" ref="AL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3" s="383" t="str" cm="1">
        <f t="array" ref="AM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3" s="406" t="str" cm="1">
        <f t="array" ref="AN11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3" s="407" t="str" cm="1">
        <f t="array" ref="AO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CPF</v>
      </c>
      <c r="AP113" s="407" t="str" cm="1">
        <f t="array" ref="AP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3" s="407" t="str" cm="1">
        <f t="array" ref="AQ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3" s="407" t="str" cm="1">
        <f t="array" ref="AR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3" s="407" t="str" cm="1">
        <f t="array" ref="AS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3" s="407" t="str" cm="1">
        <f t="array" ref="AT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3" s="407" t="str" cm="1">
        <f t="array" ref="AU11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3" s="235"/>
      <c r="AW113" s="256">
        <f t="shared" si="74"/>
        <v>20</v>
      </c>
      <c r="AX113" s="256">
        <f t="shared" si="74"/>
        <v>0</v>
      </c>
      <c r="AY113" s="256">
        <f t="shared" si="74"/>
        <v>0</v>
      </c>
      <c r="AZ113" s="256">
        <f t="shared" si="74"/>
        <v>0</v>
      </c>
      <c r="BA113" s="256">
        <f t="shared" si="74"/>
        <v>1</v>
      </c>
      <c r="BB113" s="256">
        <f t="shared" si="74"/>
        <v>0</v>
      </c>
      <c r="BC113" s="256">
        <f t="shared" si="74"/>
        <v>7</v>
      </c>
      <c r="BD113" s="256">
        <f t="shared" si="74"/>
        <v>0</v>
      </c>
      <c r="BE113" s="256">
        <f t="shared" si="74"/>
        <v>0</v>
      </c>
      <c r="BF113" s="256">
        <f t="shared" si="74"/>
        <v>0</v>
      </c>
      <c r="BG113" s="256">
        <f t="shared" si="74"/>
        <v>0</v>
      </c>
      <c r="BH113" s="256">
        <f t="shared" si="70"/>
        <v>28</v>
      </c>
      <c r="BI113" s="256">
        <f t="shared" si="76"/>
        <v>0</v>
      </c>
      <c r="BJ113" s="256">
        <f t="shared" si="76"/>
        <v>0</v>
      </c>
      <c r="BK113" s="256">
        <f t="shared" si="76"/>
        <v>0</v>
      </c>
      <c r="BL113" s="256">
        <f t="shared" si="75"/>
        <v>0</v>
      </c>
      <c r="BM113" s="256">
        <f t="shared" si="75"/>
        <v>0</v>
      </c>
      <c r="BN113" s="256">
        <f t="shared" si="75"/>
        <v>0</v>
      </c>
      <c r="BO113" s="256">
        <f t="shared" si="75"/>
        <v>0</v>
      </c>
      <c r="BP113" s="256">
        <f t="shared" si="75"/>
        <v>0</v>
      </c>
      <c r="BQ113" s="256">
        <f t="shared" si="75"/>
        <v>0</v>
      </c>
      <c r="BR113" s="256"/>
      <c r="BS113" s="256"/>
      <c r="BT113" s="257">
        <f t="shared" si="77"/>
        <v>0</v>
      </c>
      <c r="BU113" s="257">
        <f t="shared" si="78"/>
        <v>0</v>
      </c>
      <c r="BV113" s="257">
        <f t="shared" si="79"/>
        <v>0</v>
      </c>
      <c r="BX113" s="256">
        <f t="shared" si="82"/>
        <v>28</v>
      </c>
      <c r="BY113" s="258"/>
      <c r="BZ113" s="259">
        <f t="shared" si="72"/>
        <v>0</v>
      </c>
      <c r="CA113" s="260">
        <f t="shared" si="73"/>
        <v>0</v>
      </c>
      <c r="CB113" s="260"/>
      <c r="CO113" s="303">
        <f>_xlfn.XLOOKUP(B113,'TR05'!B:B,'TR05'!G:G,"Revisar",0)</f>
        <v>45931</v>
      </c>
      <c r="CP113" s="303">
        <f>_xlfn.XLOOKUP(B113,Reloj!A:A,Reloj!D:D,"Revisar",0)</f>
        <v>45931</v>
      </c>
      <c r="CQ113" s="247" t="str">
        <f>_xlfn.XLOOKUP(B113,'S10'!C:C,'S10'!B:B,"Revisar",0)</f>
        <v>Revisar</v>
      </c>
      <c r="CR113" s="247" t="str">
        <f t="shared" si="80"/>
        <v>ok</v>
      </c>
      <c r="CS113" s="247" t="str">
        <f t="shared" si="81"/>
        <v>ok</v>
      </c>
    </row>
    <row r="114" spans="1:97" s="247" customFormat="1" ht="12.75" customHeight="1">
      <c r="A114" s="261">
        <f t="shared" si="69"/>
        <v>106</v>
      </c>
      <c r="B114" s="262" t="s">
        <v>411</v>
      </c>
      <c r="C114" s="333" t="str">
        <f>_xlfn.XLOOKUP(B114,'S10'!$B$2:$B$450,'S10'!$A$2:$A$450,"Ingresar",0)</f>
        <v>22021262</v>
      </c>
      <c r="D114" s="263" t="s">
        <v>164</v>
      </c>
      <c r="E114" s="265" t="s">
        <v>413</v>
      </c>
      <c r="F114" s="335" t="str">
        <f>_xlfn.XLOOKUP(B114,'S10'!$B$2:$B$800,'S10'!$F$2:$F$800,"Ingresar",0)</f>
        <v>Jefe de Recursos Humanos</v>
      </c>
      <c r="G114" s="264">
        <v>45931</v>
      </c>
      <c r="H114" s="264"/>
      <c r="I114" s="383" t="str" cm="1">
        <f t="array" ref="I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4" s="383" t="str" cm="1">
        <f t="array" ref="J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4" s="383" t="str" cm="1">
        <f t="array" ref="K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4" s="383" t="str" cm="1">
        <f t="array" ref="L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4" s="383" t="str" cm="1">
        <f t="array" ref="M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14" s="383" t="str" cm="1">
        <f t="array" ref="N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4" s="383" t="str" cm="1">
        <f t="array" ref="O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4" s="383" t="str" cm="1">
        <f t="array" ref="P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4" s="383" t="str" cm="1">
        <f t="array" ref="Q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4" s="383" t="str" cm="1">
        <f t="array" ref="R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4" s="383" t="str" cm="1">
        <f t="array" ref="S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14" s="383" t="str" cm="1">
        <f t="array" ref="T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14" s="383" t="str" cm="1">
        <f t="array" ref="U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14" s="383" t="str" cm="1">
        <f t="array" ref="V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14" s="383" t="str" cm="1">
        <f t="array" ref="W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114" s="383" t="str" cm="1">
        <f t="array" ref="X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114" s="383" t="str" cm="1">
        <f t="array" ref="Y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4" s="383" t="str" cm="1">
        <f t="array" ref="Z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4" s="383" t="str" cm="1">
        <f t="array" ref="AA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14" s="383" t="str" cm="1">
        <f t="array" ref="AB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4" s="383" t="str" cm="1">
        <f t="array" ref="AC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4" s="383" t="str" cm="1">
        <f t="array" ref="AD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4" s="383" t="str" cm="1">
        <f t="array" ref="AE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4" s="383" t="str" cm="1">
        <f t="array" ref="AF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4" s="383" t="str" cm="1">
        <f t="array" ref="AG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4" s="383" t="str" cm="1">
        <f t="array" ref="AH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14" s="383" t="str" cm="1">
        <f t="array" ref="AI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4" s="383" t="str" cm="1">
        <f t="array" ref="AJ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4" s="383" t="str" cm="1">
        <f t="array" ref="AK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4" s="383" t="str" cm="1">
        <f t="array" ref="AL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4" s="383" t="str" cm="1">
        <f t="array" ref="AM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4" s="406" t="str" cm="1">
        <f t="array" ref="AN11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4" s="407" t="str" cm="1">
        <f t="array" ref="AO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4" s="407" t="str" cm="1">
        <f t="array" ref="AP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4" s="407" t="str" cm="1">
        <f t="array" ref="AQ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4" s="407" t="str" cm="1">
        <f t="array" ref="AR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4" s="407" t="str" cm="1">
        <f t="array" ref="AS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4" s="407" t="str" cm="1">
        <f t="array" ref="AT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4" s="407" t="str" cm="1">
        <f t="array" ref="AU11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4" s="235"/>
      <c r="AW114" s="256">
        <f t="shared" si="74"/>
        <v>23</v>
      </c>
      <c r="AX114" s="256">
        <f t="shared" si="74"/>
        <v>0</v>
      </c>
      <c r="AY114" s="256">
        <f t="shared" si="74"/>
        <v>0</v>
      </c>
      <c r="AZ114" s="256">
        <f t="shared" si="74"/>
        <v>0</v>
      </c>
      <c r="BA114" s="256">
        <f t="shared" si="74"/>
        <v>0</v>
      </c>
      <c r="BB114" s="256">
        <f t="shared" si="74"/>
        <v>0</v>
      </c>
      <c r="BC114" s="256">
        <f t="shared" si="74"/>
        <v>5</v>
      </c>
      <c r="BD114" s="256">
        <f t="shared" si="74"/>
        <v>0</v>
      </c>
      <c r="BE114" s="256">
        <f t="shared" si="74"/>
        <v>0</v>
      </c>
      <c r="BF114" s="256">
        <f t="shared" si="74"/>
        <v>0</v>
      </c>
      <c r="BG114" s="256">
        <f t="shared" si="74"/>
        <v>0</v>
      </c>
      <c r="BH114" s="256">
        <f t="shared" si="70"/>
        <v>28</v>
      </c>
      <c r="BI114" s="256">
        <f t="shared" si="76"/>
        <v>0</v>
      </c>
      <c r="BJ114" s="256">
        <f t="shared" si="76"/>
        <v>0</v>
      </c>
      <c r="BK114" s="256">
        <f t="shared" si="76"/>
        <v>0</v>
      </c>
      <c r="BL114" s="256">
        <f t="shared" si="75"/>
        <v>0</v>
      </c>
      <c r="BM114" s="256">
        <f t="shared" si="75"/>
        <v>0</v>
      </c>
      <c r="BN114" s="256">
        <f t="shared" si="75"/>
        <v>0</v>
      </c>
      <c r="BO114" s="256">
        <f t="shared" si="75"/>
        <v>0</v>
      </c>
      <c r="BP114" s="256">
        <f t="shared" si="75"/>
        <v>0</v>
      </c>
      <c r="BQ114" s="256">
        <f t="shared" si="75"/>
        <v>0</v>
      </c>
      <c r="BR114" s="256"/>
      <c r="BS114" s="256"/>
      <c r="BT114" s="257">
        <f t="shared" si="77"/>
        <v>0</v>
      </c>
      <c r="BU114" s="257">
        <f t="shared" si="78"/>
        <v>0</v>
      </c>
      <c r="BV114" s="257">
        <f t="shared" si="79"/>
        <v>0</v>
      </c>
      <c r="BX114" s="256">
        <f t="shared" si="82"/>
        <v>28</v>
      </c>
      <c r="BY114" s="258"/>
      <c r="BZ114" s="259">
        <f t="shared" si="72"/>
        <v>0</v>
      </c>
      <c r="CA114" s="260">
        <f t="shared" si="73"/>
        <v>0</v>
      </c>
      <c r="CB114" s="260"/>
      <c r="CO114" s="303">
        <f>_xlfn.XLOOKUP(B114,'TR05'!B:B,'TR05'!G:G,"Revisar",0)</f>
        <v>45931</v>
      </c>
      <c r="CP114" s="303">
        <f>_xlfn.XLOOKUP(B114,Reloj!A:A,Reloj!D:D,"Revisar",0)</f>
        <v>45931</v>
      </c>
      <c r="CQ114" s="247" t="str">
        <f>_xlfn.XLOOKUP(B114,'S10'!C:C,'S10'!B:B,"Revisar",0)</f>
        <v>Revisar</v>
      </c>
      <c r="CR114" s="247" t="str">
        <f t="shared" si="80"/>
        <v>ok</v>
      </c>
      <c r="CS114" s="247" t="str">
        <f t="shared" si="81"/>
        <v>ok</v>
      </c>
    </row>
    <row r="115" spans="1:97" s="247" customFormat="1" ht="12.75" customHeight="1">
      <c r="A115" s="261">
        <f t="shared" si="69"/>
        <v>107</v>
      </c>
      <c r="B115" s="262" t="s">
        <v>561</v>
      </c>
      <c r="C115" s="333" t="str">
        <f>_xlfn.XLOOKUP(B115,'S10'!$B$2:$B$450,'S10'!$A$2:$A$450,"Ingresar",0)</f>
        <v>22021406</v>
      </c>
      <c r="D115" s="263" t="s">
        <v>164</v>
      </c>
      <c r="E115" s="265" t="s">
        <v>563</v>
      </c>
      <c r="F115" s="335" t="str">
        <f>_xlfn.XLOOKUP(B115,'S10'!$B$2:$B$800,'S10'!$F$2:$F$800,"Ingresar",0)</f>
        <v>Control Documentario</v>
      </c>
      <c r="G115" s="264">
        <v>45931</v>
      </c>
      <c r="H115" s="264"/>
      <c r="I115" s="383" t="str" cm="1">
        <f t="array" ref="I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15" s="383" t="str" cm="1">
        <f t="array" ref="J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15" s="383" t="str" cm="1">
        <f t="array" ref="K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15" s="383" t="str" cm="1">
        <f t="array" ref="L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15" s="383" t="str" cm="1">
        <f t="array" ref="M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15" s="383" t="str" cm="1">
        <f t="array" ref="N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5" s="383" t="str" cm="1">
        <f t="array" ref="O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5" s="383" t="str" cm="1">
        <f t="array" ref="P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5" s="383" t="str" cm="1">
        <f t="array" ref="Q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5" s="383" t="str" cm="1">
        <f t="array" ref="R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5" s="383" t="str" cm="1">
        <f t="array" ref="S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5" s="383" t="str" cm="1">
        <f t="array" ref="T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15" s="383" t="str" cm="1">
        <f t="array" ref="U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5" s="383" t="str" cm="1">
        <f t="array" ref="V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TR</v>
      </c>
      <c r="W115" s="383" t="str" cm="1">
        <f t="array" ref="W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5" s="383" t="str" cm="1">
        <f t="array" ref="X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5" s="383" t="str" cm="1">
        <f t="array" ref="Y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5" s="383" t="str" cm="1">
        <f t="array" ref="Z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5" s="383" t="str" cm="1">
        <f t="array" ref="AA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15" s="383" t="str" cm="1">
        <f t="array" ref="AB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5" s="383" t="str" cm="1">
        <f t="array" ref="AC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5" s="383" t="str" cm="1">
        <f t="array" ref="AD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5" s="383" t="str" cm="1">
        <f t="array" ref="AE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5" s="383" t="str" cm="1">
        <f t="array" ref="AF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5" s="383" t="str" cm="1">
        <f t="array" ref="AG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5" s="383" t="str" cm="1">
        <f t="array" ref="AH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15" s="383" t="str" cm="1">
        <f t="array" ref="AI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15" s="383" t="str" cm="1">
        <f t="array" ref="AJ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15" s="383" t="str" cm="1">
        <f t="array" ref="AK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15" s="383" t="str" cm="1">
        <f t="array" ref="AL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15" s="383" t="str" cm="1">
        <f t="array" ref="AM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15" s="406" t="str" cm="1">
        <f t="array" ref="AN11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15" s="407" t="str" cm="1">
        <f t="array" ref="AO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5" s="407" t="str" cm="1">
        <f t="array" ref="AP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5" s="407" t="str" cm="1">
        <f t="array" ref="AQ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5" s="407" t="str" cm="1">
        <f t="array" ref="AR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5" s="407" t="str" cm="1">
        <f t="array" ref="AS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5" s="407" t="str" cm="1">
        <f t="array" ref="AT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5" s="407" t="str" cm="1">
        <f t="array" ref="AU11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5" s="235"/>
      <c r="AW115" s="256">
        <f t="shared" si="74"/>
        <v>20</v>
      </c>
      <c r="AX115" s="256">
        <f t="shared" si="74"/>
        <v>0</v>
      </c>
      <c r="AY115" s="256">
        <f t="shared" si="74"/>
        <v>0</v>
      </c>
      <c r="AZ115" s="256">
        <f t="shared" si="74"/>
        <v>0</v>
      </c>
      <c r="BA115" s="256">
        <f t="shared" si="74"/>
        <v>0</v>
      </c>
      <c r="BB115" s="256">
        <f t="shared" si="74"/>
        <v>0</v>
      </c>
      <c r="BC115" s="256">
        <f t="shared" si="74"/>
        <v>7</v>
      </c>
      <c r="BD115" s="256">
        <f t="shared" si="74"/>
        <v>0</v>
      </c>
      <c r="BE115" s="256">
        <f t="shared" si="74"/>
        <v>1</v>
      </c>
      <c r="BF115" s="256">
        <f t="shared" si="74"/>
        <v>0</v>
      </c>
      <c r="BG115" s="256">
        <f t="shared" si="74"/>
        <v>0</v>
      </c>
      <c r="BH115" s="256">
        <f t="shared" si="70"/>
        <v>28</v>
      </c>
      <c r="BI115" s="256">
        <f t="shared" si="76"/>
        <v>0</v>
      </c>
      <c r="BJ115" s="256">
        <f t="shared" si="76"/>
        <v>0</v>
      </c>
      <c r="BK115" s="256">
        <f t="shared" si="76"/>
        <v>0</v>
      </c>
      <c r="BL115" s="256">
        <f t="shared" si="75"/>
        <v>0</v>
      </c>
      <c r="BM115" s="256">
        <f t="shared" si="75"/>
        <v>0</v>
      </c>
      <c r="BN115" s="256">
        <f t="shared" si="75"/>
        <v>0</v>
      </c>
      <c r="BO115" s="256">
        <f t="shared" si="75"/>
        <v>0</v>
      </c>
      <c r="BP115" s="256">
        <f t="shared" si="75"/>
        <v>0</v>
      </c>
      <c r="BQ115" s="256">
        <f t="shared" si="75"/>
        <v>0</v>
      </c>
      <c r="BR115" s="256"/>
      <c r="BS115" s="256"/>
      <c r="BT115" s="257">
        <f t="shared" si="77"/>
        <v>0</v>
      </c>
      <c r="BU115" s="257">
        <f t="shared" si="78"/>
        <v>0</v>
      </c>
      <c r="BV115" s="257">
        <f t="shared" si="79"/>
        <v>0</v>
      </c>
      <c r="BX115" s="256">
        <f t="shared" si="82"/>
        <v>28</v>
      </c>
      <c r="BY115" s="258"/>
      <c r="BZ115" s="259">
        <f t="shared" si="72"/>
        <v>0</v>
      </c>
      <c r="CA115" s="260">
        <f t="shared" si="73"/>
        <v>0</v>
      </c>
      <c r="CB115" s="260"/>
      <c r="CO115" s="303">
        <f>_xlfn.XLOOKUP(B115,'TR05'!B:B,'TR05'!G:G,"Revisar",0)</f>
        <v>45931</v>
      </c>
      <c r="CP115" s="303">
        <f>_xlfn.XLOOKUP(B115,Reloj!A:A,Reloj!D:D,"Revisar",0)</f>
        <v>45931</v>
      </c>
      <c r="CQ115" s="247" t="str">
        <f>_xlfn.XLOOKUP(B115,'S10'!C:C,'S10'!B:B,"Revisar",0)</f>
        <v>Revisar</v>
      </c>
      <c r="CR115" s="247" t="str">
        <f t="shared" si="80"/>
        <v>ok</v>
      </c>
      <c r="CS115" s="247" t="str">
        <f t="shared" si="81"/>
        <v>ok</v>
      </c>
    </row>
    <row r="116" spans="1:97" s="247" customFormat="1" ht="12.75" customHeight="1">
      <c r="A116" s="261">
        <f t="shared" si="69"/>
        <v>108</v>
      </c>
      <c r="B116" s="262" t="s">
        <v>618</v>
      </c>
      <c r="C116" s="333" t="str">
        <f>_xlfn.XLOOKUP(B116,'S10'!$B$2:$B$450,'S10'!$A$2:$A$450,"Ingresar",0)</f>
        <v>22021407</v>
      </c>
      <c r="D116" s="263" t="s">
        <v>164</v>
      </c>
      <c r="E116" s="265" t="s">
        <v>620</v>
      </c>
      <c r="F116" s="335" t="str">
        <f>_xlfn.XLOOKUP(B116,'S10'!$B$2:$B$800,'S10'!$F$2:$F$800,"Ingresar",0)</f>
        <v>Arquitecta de Oficina Tecnica</v>
      </c>
      <c r="G116" s="264">
        <v>45931</v>
      </c>
      <c r="H116" s="264"/>
      <c r="I116" s="383" t="str" cm="1">
        <f t="array" ref="I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16" s="383" t="str" cm="1">
        <f t="array" ref="J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16" s="383" t="str" cm="1">
        <f t="array" ref="K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16" s="383" t="str" cm="1">
        <f t="array" ref="L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16" s="383" t="str" cm="1">
        <f t="array" ref="M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116" s="383" t="str" cm="1">
        <f t="array" ref="N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16" s="383" t="str" cm="1">
        <f t="array" ref="O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16" s="383" t="str" cm="1">
        <f t="array" ref="P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6" s="383" t="str" cm="1">
        <f t="array" ref="Q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6" s="383" t="str" cm="1">
        <f t="array" ref="R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6" s="383" t="str" cm="1">
        <f t="array" ref="S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6" s="383" t="str" cm="1">
        <f t="array" ref="T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16" s="383" t="str" cm="1">
        <f t="array" ref="U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6" s="383" t="str" cm="1">
        <f t="array" ref="V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6" s="383" t="str" cm="1">
        <f t="array" ref="W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6" s="383" t="str" cm="1">
        <f t="array" ref="X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6" s="383" t="str" cm="1">
        <f t="array" ref="Y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6" s="383" t="str" cm="1">
        <f t="array" ref="Z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6" s="383" t="str" cm="1">
        <f t="array" ref="AA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DLA</v>
      </c>
      <c r="AB116" s="383" t="str" cm="1">
        <f t="array" ref="AB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6" s="383" t="str" cm="1">
        <f t="array" ref="AC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6" s="383" t="str" cm="1">
        <f t="array" ref="AD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6" s="383" t="str" cm="1">
        <f t="array" ref="AE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6" s="383" t="str" cm="1">
        <f t="array" ref="AF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6" s="383" t="str" cm="1">
        <f t="array" ref="AG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6" s="383" t="str" cm="1">
        <f t="array" ref="AH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16" s="383" t="str" cm="1">
        <f t="array" ref="AI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6" s="383" t="str" cm="1">
        <f t="array" ref="AJ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16" s="383" t="str" cm="1">
        <f t="array" ref="AK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16" s="383" t="str" cm="1">
        <f t="array" ref="AL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16" s="383" t="str" cm="1">
        <f t="array" ref="AM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16" s="406" t="str" cm="1">
        <f t="array" ref="AN11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16" s="407" t="str" cm="1">
        <f t="array" ref="AO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16" s="407" t="str" cm="1">
        <f t="array" ref="AP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116" s="407" t="str" cm="1">
        <f t="array" ref="AQ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6" s="407" t="str" cm="1">
        <f t="array" ref="AR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6" s="407" t="str" cm="1">
        <f t="array" ref="AS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6" s="407" t="str" cm="1">
        <f t="array" ref="AT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6" s="407" t="str" cm="1">
        <f t="array" ref="AU11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6" s="235"/>
      <c r="AW116" s="256">
        <f t="shared" si="74"/>
        <v>20</v>
      </c>
      <c r="AX116" s="256">
        <f t="shared" si="74"/>
        <v>0</v>
      </c>
      <c r="AY116" s="256">
        <f t="shared" si="74"/>
        <v>0</v>
      </c>
      <c r="AZ116" s="256">
        <f t="shared" si="74"/>
        <v>0</v>
      </c>
      <c r="BA116" s="256">
        <f t="shared" si="74"/>
        <v>0</v>
      </c>
      <c r="BB116" s="256">
        <f t="shared" si="74"/>
        <v>0</v>
      </c>
      <c r="BC116" s="256">
        <f t="shared" si="74"/>
        <v>7</v>
      </c>
      <c r="BD116" s="256">
        <f t="shared" si="74"/>
        <v>1</v>
      </c>
      <c r="BE116" s="256">
        <f t="shared" si="74"/>
        <v>0</v>
      </c>
      <c r="BF116" s="256">
        <f t="shared" si="74"/>
        <v>0</v>
      </c>
      <c r="BG116" s="256">
        <f t="shared" si="74"/>
        <v>0</v>
      </c>
      <c r="BH116" s="256">
        <f t="shared" si="70"/>
        <v>28</v>
      </c>
      <c r="BI116" s="256">
        <f t="shared" si="76"/>
        <v>0</v>
      </c>
      <c r="BJ116" s="256">
        <f t="shared" si="76"/>
        <v>0</v>
      </c>
      <c r="BK116" s="256">
        <f t="shared" si="76"/>
        <v>0</v>
      </c>
      <c r="BL116" s="256">
        <f t="shared" si="75"/>
        <v>0</v>
      </c>
      <c r="BM116" s="256">
        <f t="shared" si="75"/>
        <v>0</v>
      </c>
      <c r="BN116" s="256">
        <f t="shared" si="75"/>
        <v>0</v>
      </c>
      <c r="BO116" s="256">
        <f t="shared" si="75"/>
        <v>0</v>
      </c>
      <c r="BP116" s="256">
        <f t="shared" si="75"/>
        <v>0</v>
      </c>
      <c r="BQ116" s="256">
        <f t="shared" si="75"/>
        <v>0</v>
      </c>
      <c r="BR116" s="256"/>
      <c r="BS116" s="256"/>
      <c r="BT116" s="257">
        <f t="shared" si="77"/>
        <v>0</v>
      </c>
      <c r="BU116" s="257">
        <f t="shared" si="78"/>
        <v>0</v>
      </c>
      <c r="BV116" s="257">
        <f t="shared" si="79"/>
        <v>0</v>
      </c>
      <c r="BX116" s="256">
        <f t="shared" si="82"/>
        <v>28</v>
      </c>
      <c r="BY116" s="258"/>
      <c r="BZ116" s="259">
        <f t="shared" si="72"/>
        <v>0</v>
      </c>
      <c r="CA116" s="260">
        <f t="shared" si="73"/>
        <v>0</v>
      </c>
      <c r="CO116" s="303">
        <f>_xlfn.XLOOKUP(B116,'TR05'!B:B,'TR05'!G:G,"Revisar",0)</f>
        <v>45931</v>
      </c>
      <c r="CP116" s="303">
        <f>_xlfn.XLOOKUP(B116,Reloj!A:A,Reloj!D:D,"Revisar",0)</f>
        <v>45931</v>
      </c>
      <c r="CQ116" s="247" t="str">
        <f>_xlfn.XLOOKUP(B116,'S10'!C:C,'S10'!B:B,"Revisar",0)</f>
        <v>Revisar</v>
      </c>
      <c r="CR116" s="247" t="str">
        <f t="shared" si="80"/>
        <v>ok</v>
      </c>
      <c r="CS116" s="247" t="str">
        <f t="shared" si="81"/>
        <v>ok</v>
      </c>
    </row>
    <row r="117" spans="1:97" s="247" customFormat="1" ht="12.75" customHeight="1">
      <c r="A117" s="261">
        <f t="shared" si="69"/>
        <v>109</v>
      </c>
      <c r="B117" s="262" t="s">
        <v>387</v>
      </c>
      <c r="C117" s="333" t="str">
        <f>_xlfn.XLOOKUP(B117,'S10'!$B$2:$B$450,'S10'!$A$2:$A$450,"Ingresar",0)</f>
        <v>22021418</v>
      </c>
      <c r="D117" s="263" t="s">
        <v>169</v>
      </c>
      <c r="E117" s="265" t="s">
        <v>389</v>
      </c>
      <c r="F117" s="335" t="str">
        <f>_xlfn.XLOOKUP(B117,'S10'!$B$2:$B$800,'S10'!$F$2:$F$800,"Ingresar",0)</f>
        <v>Modelador BIM</v>
      </c>
      <c r="G117" s="264">
        <v>45946</v>
      </c>
      <c r="H117" s="264"/>
      <c r="I117" s="383" t="str" cm="1">
        <f t="array" ref="I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7" s="383" t="str" cm="1">
        <f t="array" ref="J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7" s="383" t="str" cm="1">
        <f t="array" ref="K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7" s="383" t="str" cm="1">
        <f t="array" ref="L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7" s="383" t="str" cm="1">
        <f t="array" ref="M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7" s="383" t="str" cm="1">
        <f t="array" ref="N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7" s="383" t="str" cm="1">
        <f t="array" ref="O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7" s="383" t="str" cm="1">
        <f t="array" ref="P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7" s="383" t="str" cm="1">
        <f t="array" ref="Q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7" s="383" t="str" cm="1">
        <f t="array" ref="R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7" s="383" t="str" cm="1">
        <f t="array" ref="S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7" s="383" t="str" cm="1">
        <f t="array" ref="T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7" s="383" t="str" cm="1">
        <f t="array" ref="U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7" s="383" t="str" cm="1">
        <f t="array" ref="V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7" s="383" t="str" cm="1">
        <f t="array" ref="W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7" s="383" t="str" cm="1">
        <f t="array" ref="X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7" s="383" t="str" cm="1">
        <f t="array" ref="Y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7" s="383" t="str" cm="1">
        <f t="array" ref="Z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7" s="383" t="str" cm="1">
        <f t="array" ref="AA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17" s="383" t="str" cm="1">
        <f t="array" ref="AB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7" s="383" t="str" cm="1">
        <f t="array" ref="AC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7" s="383" t="str" cm="1">
        <f t="array" ref="AD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7" s="383" t="str" cm="1">
        <f t="array" ref="AE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7" s="383" t="str" cm="1">
        <f t="array" ref="AF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7" s="383" t="str" cm="1">
        <f t="array" ref="AG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7" s="383" t="str" cm="1">
        <f t="array" ref="AH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17" s="383" t="str" cm="1">
        <f t="array" ref="AI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7" s="383" t="str" cm="1">
        <f t="array" ref="AJ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7" s="383" t="str" cm="1">
        <f t="array" ref="AK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7" s="383" t="str" cm="1">
        <f t="array" ref="AL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7" s="383" t="str" cm="1">
        <f t="array" ref="AM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7" s="406" t="str" cm="1">
        <f t="array" ref="AN11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7" s="407" t="str" cm="1">
        <f t="array" ref="AO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7" s="407" t="str" cm="1">
        <f t="array" ref="AP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7" s="407" t="str" cm="1">
        <f t="array" ref="AQ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7" s="407" t="str" cm="1">
        <f t="array" ref="AR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7" s="407" t="str" cm="1">
        <f t="array" ref="AS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7" s="407" t="str" cm="1">
        <f t="array" ref="AT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7" s="407" t="str" cm="1">
        <f t="array" ref="AU11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7" s="235"/>
      <c r="AW117" s="256">
        <f t="shared" si="74"/>
        <v>27</v>
      </c>
      <c r="AX117" s="256">
        <f t="shared" si="74"/>
        <v>1</v>
      </c>
      <c r="AY117" s="256">
        <f t="shared" si="74"/>
        <v>0</v>
      </c>
      <c r="AZ117" s="256">
        <f t="shared" si="74"/>
        <v>0</v>
      </c>
      <c r="BA117" s="256">
        <f t="shared" si="74"/>
        <v>0</v>
      </c>
      <c r="BB117" s="256">
        <f t="shared" si="74"/>
        <v>0</v>
      </c>
      <c r="BC117" s="256">
        <f t="shared" si="74"/>
        <v>0</v>
      </c>
      <c r="BD117" s="256">
        <f t="shared" si="74"/>
        <v>0</v>
      </c>
      <c r="BE117" s="256">
        <f t="shared" si="74"/>
        <v>0</v>
      </c>
      <c r="BF117" s="256">
        <f t="shared" si="74"/>
        <v>0</v>
      </c>
      <c r="BG117" s="256">
        <f t="shared" si="74"/>
        <v>0</v>
      </c>
      <c r="BH117" s="256">
        <f t="shared" si="70"/>
        <v>28</v>
      </c>
      <c r="BI117" s="256">
        <f t="shared" si="76"/>
        <v>0</v>
      </c>
      <c r="BJ117" s="256">
        <f t="shared" si="76"/>
        <v>0</v>
      </c>
      <c r="BK117" s="256">
        <f t="shared" si="76"/>
        <v>0</v>
      </c>
      <c r="BL117" s="256">
        <f t="shared" si="75"/>
        <v>0</v>
      </c>
      <c r="BM117" s="256">
        <f t="shared" si="75"/>
        <v>0</v>
      </c>
      <c r="BN117" s="256">
        <f t="shared" si="75"/>
        <v>0</v>
      </c>
      <c r="BO117" s="256">
        <f t="shared" si="75"/>
        <v>0</v>
      </c>
      <c r="BP117" s="256">
        <f t="shared" si="75"/>
        <v>0</v>
      </c>
      <c r="BQ117" s="256">
        <f t="shared" si="75"/>
        <v>0</v>
      </c>
      <c r="BR117" s="256"/>
      <c r="BS117" s="256"/>
      <c r="BT117" s="257">
        <f t="shared" si="77"/>
        <v>0</v>
      </c>
      <c r="BU117" s="257">
        <f t="shared" si="78"/>
        <v>0</v>
      </c>
      <c r="BV117" s="257">
        <f t="shared" si="79"/>
        <v>0</v>
      </c>
      <c r="BX117" s="256">
        <f t="shared" si="82"/>
        <v>28</v>
      </c>
      <c r="BY117" s="258"/>
      <c r="BZ117" s="259">
        <f t="shared" si="72"/>
        <v>0</v>
      </c>
      <c r="CA117" s="260">
        <f t="shared" si="73"/>
        <v>0</v>
      </c>
      <c r="CB117" s="260"/>
      <c r="CO117" s="303">
        <f>_xlfn.XLOOKUP(B117,'TR05'!B:B,'TR05'!G:G,"Revisar",0)</f>
        <v>45946</v>
      </c>
      <c r="CP117" s="303">
        <f>_xlfn.XLOOKUP(B117,Reloj!A:A,Reloj!D:D,"Revisar",0)</f>
        <v>45946</v>
      </c>
      <c r="CQ117" s="247" t="str">
        <f>_xlfn.XLOOKUP(B117,'S10'!C:C,'S10'!B:B,"Revisar",0)</f>
        <v>Revisar</v>
      </c>
      <c r="CR117" s="247" t="str">
        <f t="shared" si="80"/>
        <v>ok</v>
      </c>
      <c r="CS117" s="247" t="str">
        <f t="shared" si="81"/>
        <v>ok</v>
      </c>
    </row>
    <row r="118" spans="1:97" s="247" customFormat="1" ht="12.75" customHeight="1">
      <c r="A118" s="261">
        <f t="shared" si="69"/>
        <v>110</v>
      </c>
      <c r="B118" s="262" t="s">
        <v>194</v>
      </c>
      <c r="C118" s="333" t="str">
        <f>_xlfn.XLOOKUP(B118,'S10'!$B$2:$B$450,'S10'!$A$2:$A$450,"Ingresar",0)</f>
        <v>Ingresar</v>
      </c>
      <c r="D118" s="263" t="s">
        <v>169</v>
      </c>
      <c r="E118" s="265" t="s">
        <v>196</v>
      </c>
      <c r="F118" s="335" t="str">
        <f>_xlfn.XLOOKUP(B118,'S10'!$B$2:$B$800,'S10'!$F$2:$F$800,"Ingresar",0)</f>
        <v>Modelador BIM</v>
      </c>
      <c r="G118" s="264">
        <v>45947</v>
      </c>
      <c r="H118" s="264"/>
      <c r="I118" s="383" t="str" cm="1">
        <f t="array" ref="I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8" s="383" t="str" cm="1">
        <f t="array" ref="J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8" s="383" t="str" cm="1">
        <f t="array" ref="K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8" s="383" t="str" cm="1">
        <f t="array" ref="L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8" s="383" t="str" cm="1">
        <f t="array" ref="M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8" s="383" t="str" cm="1">
        <f t="array" ref="N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8" s="383" t="str" cm="1">
        <f t="array" ref="O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8" s="383" t="str" cm="1">
        <f t="array" ref="P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8" s="383" t="str" cm="1">
        <f t="array" ref="Q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8" s="383" t="str" cm="1">
        <f t="array" ref="R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VAC</v>
      </c>
      <c r="S118" s="383" t="str" cm="1">
        <f t="array" ref="S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CHE</v>
      </c>
      <c r="T118" s="383" t="str" cm="1">
        <f t="array" ref="T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8" s="383" t="str" cm="1">
        <f t="array" ref="U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8" s="383" t="str" cm="1">
        <f t="array" ref="V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8" s="383" t="str" cm="1">
        <f t="array" ref="W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8" s="383" t="str" cm="1">
        <f t="array" ref="X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8" s="383" t="str" cm="1">
        <f t="array" ref="Y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8" s="383" t="str" cm="1">
        <f t="array" ref="Z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8" s="383" t="str" cm="1">
        <f t="array" ref="AA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18" s="383" t="str" cm="1">
        <f t="array" ref="AB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8" s="383" t="str" cm="1">
        <f t="array" ref="AC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8" s="383" t="str" cm="1">
        <f t="array" ref="AD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8" s="383" t="str" cm="1">
        <f t="array" ref="AE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8" s="383" t="str" cm="1">
        <f t="array" ref="AF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8" s="383" t="str" cm="1">
        <f t="array" ref="AG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18" s="383" t="str" cm="1">
        <f t="array" ref="AH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18" s="383" t="str" cm="1">
        <f t="array" ref="AI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18" s="383" t="str" cm="1">
        <f t="array" ref="AJ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18" s="383" t="str" cm="1">
        <f t="array" ref="AK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18" s="383" t="str" cm="1">
        <f t="array" ref="AL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18" s="383" t="str" cm="1">
        <f t="array" ref="AM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18" s="406" t="str" cm="1">
        <f t="array" ref="AN11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18" s="407" t="str" cm="1">
        <f t="array" ref="AO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18" s="407" t="str" cm="1">
        <f t="array" ref="AP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18" s="407" t="str" cm="1">
        <f t="array" ref="AQ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18" s="407" t="str" cm="1">
        <f t="array" ref="AR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18" s="407" t="str" cm="1">
        <f t="array" ref="AS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18" s="407" t="str" cm="1">
        <f t="array" ref="AT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18" s="407" t="str" cm="1">
        <f t="array" ref="AU11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18" s="235"/>
      <c r="AW118" s="256">
        <f t="shared" si="74"/>
        <v>25</v>
      </c>
      <c r="AX118" s="256">
        <f t="shared" si="74"/>
        <v>3</v>
      </c>
      <c r="AY118" s="256">
        <f t="shared" si="74"/>
        <v>0</v>
      </c>
      <c r="AZ118" s="256">
        <f t="shared" si="74"/>
        <v>0</v>
      </c>
      <c r="BA118" s="256">
        <f t="shared" si="74"/>
        <v>0</v>
      </c>
      <c r="BB118" s="256">
        <f t="shared" si="74"/>
        <v>0</v>
      </c>
      <c r="BC118" s="256">
        <f t="shared" si="74"/>
        <v>0</v>
      </c>
      <c r="BD118" s="256">
        <f t="shared" si="74"/>
        <v>0</v>
      </c>
      <c r="BE118" s="256">
        <f t="shared" si="74"/>
        <v>0</v>
      </c>
      <c r="BF118" s="256">
        <f t="shared" si="74"/>
        <v>0</v>
      </c>
      <c r="BG118" s="256">
        <f t="shared" si="74"/>
        <v>0</v>
      </c>
      <c r="BH118" s="256">
        <f t="shared" si="70"/>
        <v>28</v>
      </c>
      <c r="BI118" s="256">
        <f t="shared" si="76"/>
        <v>0</v>
      </c>
      <c r="BJ118" s="256">
        <f t="shared" si="76"/>
        <v>0</v>
      </c>
      <c r="BK118" s="256">
        <f t="shared" si="76"/>
        <v>0</v>
      </c>
      <c r="BL118" s="256">
        <f t="shared" si="75"/>
        <v>0</v>
      </c>
      <c r="BM118" s="256">
        <f t="shared" si="75"/>
        <v>0</v>
      </c>
      <c r="BN118" s="256">
        <f t="shared" si="75"/>
        <v>0</v>
      </c>
      <c r="BO118" s="256">
        <f t="shared" si="75"/>
        <v>0</v>
      </c>
      <c r="BP118" s="256">
        <f t="shared" si="75"/>
        <v>0</v>
      </c>
      <c r="BQ118" s="256">
        <f t="shared" si="75"/>
        <v>0</v>
      </c>
      <c r="BR118" s="256"/>
      <c r="BS118" s="256"/>
      <c r="BT118" s="257">
        <f t="shared" si="77"/>
        <v>0</v>
      </c>
      <c r="BU118" s="257">
        <f t="shared" si="78"/>
        <v>0</v>
      </c>
      <c r="BV118" s="257">
        <f t="shared" si="79"/>
        <v>0</v>
      </c>
      <c r="BX118" s="256">
        <f t="shared" si="82"/>
        <v>28</v>
      </c>
      <c r="BY118" s="258"/>
      <c r="BZ118" s="259">
        <f t="shared" si="72"/>
        <v>0</v>
      </c>
      <c r="CA118" s="260">
        <f t="shared" si="73"/>
        <v>0</v>
      </c>
      <c r="CB118" s="260"/>
      <c r="CO118" s="303">
        <f>_xlfn.XLOOKUP(B118,'TR05'!B:B,'TR05'!G:G,"Revisar",0)</f>
        <v>45947</v>
      </c>
      <c r="CP118" s="303">
        <f>_xlfn.XLOOKUP(B118,Reloj!A:A,Reloj!D:D,"Revisar",0)</f>
        <v>45947</v>
      </c>
      <c r="CQ118" s="247" t="str">
        <f>_xlfn.XLOOKUP(B118,'S10'!C:C,'S10'!B:B,"Revisar",0)</f>
        <v>Revisar</v>
      </c>
      <c r="CR118" s="247" t="str">
        <f t="shared" si="80"/>
        <v>ok</v>
      </c>
      <c r="CS118" s="247" t="str">
        <f t="shared" si="81"/>
        <v>ok</v>
      </c>
    </row>
    <row r="119" spans="1:97" s="247" customFormat="1" ht="12.75" customHeight="1">
      <c r="A119" s="261">
        <f>A117+1</f>
        <v>110</v>
      </c>
      <c r="B119" s="304" t="s">
        <v>441</v>
      </c>
      <c r="C119" s="333" t="str">
        <f>_xlfn.XLOOKUP(B119,'S10'!$B$2:$B$450,'S10'!$A$2:$A$450,"Ingresar",0)</f>
        <v>22021432</v>
      </c>
      <c r="D119" s="263" t="s">
        <v>169</v>
      </c>
      <c r="E119" s="265" t="s">
        <v>443</v>
      </c>
      <c r="F119" s="335" t="str">
        <f>_xlfn.XLOOKUP(B119,'S10'!$B$2:$B$800,'S10'!$F$2:$F$800,"Ingresar",0)</f>
        <v>Supervisor Técnico</v>
      </c>
      <c r="G119" s="264">
        <v>45948</v>
      </c>
      <c r="H119" s="264">
        <v>46066</v>
      </c>
      <c r="I119" s="383" t="str" cm="1">
        <f t="array" ref="I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19" s="383" t="str" cm="1">
        <f t="array" ref="J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19" s="383" t="str" cm="1">
        <f t="array" ref="K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19" s="383" t="str" cm="1">
        <f t="array" ref="L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19" s="383" t="str" cm="1">
        <f t="array" ref="M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19" s="383" t="str" cm="1">
        <f t="array" ref="N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19" s="383" t="str" cm="1">
        <f t="array" ref="O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19" s="383" t="str" cm="1">
        <f t="array" ref="P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19" s="383" t="str" cm="1">
        <f t="array" ref="Q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19" s="383" t="str" cm="1">
        <f t="array" ref="R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19" s="383" t="str" cm="1">
        <f t="array" ref="S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19" s="383" t="str" cm="1">
        <f t="array" ref="T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19" s="383" t="str" cm="1">
        <f t="array" ref="U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19" s="383" t="str" cm="1">
        <f t="array" ref="V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19" s="383" t="str" cm="1">
        <f t="array" ref="W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19" s="383" t="str" cm="1">
        <f t="array" ref="X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19" s="383" t="str" cm="1">
        <f t="array" ref="Y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19" s="383" t="str" cm="1">
        <f t="array" ref="Z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19" s="383" t="str" cm="1">
        <f t="array" ref="AA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19" s="383" t="str" cm="1">
        <f t="array" ref="AB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19" s="383" t="str" cm="1">
        <f t="array" ref="AC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19" s="383" t="str" cm="1">
        <f t="array" ref="AD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19" s="383" t="str" cm="1">
        <f t="array" ref="AE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19" s="383" t="str" cm="1">
        <f t="array" ref="AF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19" s="383" t="str" cm="1">
        <f t="array" ref="AG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19" s="383" t="str" cm="1">
        <f t="array" ref="AH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19" s="383" t="str" cm="1">
        <f t="array" ref="AI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J119" s="383" t="str" cm="1">
        <f t="array" ref="AJ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K119" s="383" t="str" cm="1">
        <f t="array" ref="AK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L119" s="383" t="str" cm="1">
        <f t="array" ref="AL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M119" s="383" t="str" cm="1">
        <f t="array" ref="AM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N119" s="406" t="str" cm="1">
        <f t="array" ref="AN11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O119" s="407" t="str" cm="1">
        <f t="array" ref="AO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P119" s="407" t="str" cm="1">
        <f t="array" ref="AP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Q119" s="407" t="str" cm="1">
        <f t="array" ref="AQ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R119" s="407" t="str" cm="1">
        <f t="array" ref="AR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S119" s="407" t="str" cm="1">
        <f t="array" ref="AS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T119" s="407" t="str" cm="1">
        <f t="array" ref="AT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U119" s="407" t="str" cm="1">
        <f t="array" ref="AU11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V119" s="235"/>
      <c r="AW119" s="256">
        <f t="shared" si="74"/>
        <v>11</v>
      </c>
      <c r="AX119" s="256">
        <f t="shared" si="74"/>
        <v>2</v>
      </c>
      <c r="AY119" s="256">
        <f t="shared" si="74"/>
        <v>0</v>
      </c>
      <c r="AZ119" s="256">
        <f t="shared" si="74"/>
        <v>0</v>
      </c>
      <c r="BA119" s="256">
        <f t="shared" si="74"/>
        <v>0</v>
      </c>
      <c r="BB119" s="256">
        <f t="shared" si="74"/>
        <v>0</v>
      </c>
      <c r="BC119" s="256">
        <f t="shared" si="74"/>
        <v>0</v>
      </c>
      <c r="BD119" s="256">
        <f t="shared" si="74"/>
        <v>0</v>
      </c>
      <c r="BE119" s="256">
        <f t="shared" si="74"/>
        <v>0</v>
      </c>
      <c r="BF119" s="256">
        <f t="shared" si="74"/>
        <v>0</v>
      </c>
      <c r="BG119" s="256">
        <f t="shared" si="74"/>
        <v>0</v>
      </c>
      <c r="BH119" s="256">
        <f t="shared" si="70"/>
        <v>13</v>
      </c>
      <c r="BI119" s="256">
        <f t="shared" si="76"/>
        <v>0</v>
      </c>
      <c r="BJ119" s="256">
        <f t="shared" si="76"/>
        <v>0</v>
      </c>
      <c r="BK119" s="256">
        <f t="shared" si="76"/>
        <v>0</v>
      </c>
      <c r="BL119" s="256">
        <f t="shared" si="75"/>
        <v>15</v>
      </c>
      <c r="BM119" s="256">
        <f t="shared" si="75"/>
        <v>0</v>
      </c>
      <c r="BN119" s="256">
        <f t="shared" si="75"/>
        <v>0</v>
      </c>
      <c r="BO119" s="256">
        <f t="shared" si="75"/>
        <v>0</v>
      </c>
      <c r="BP119" s="256">
        <f t="shared" si="75"/>
        <v>0</v>
      </c>
      <c r="BQ119" s="256">
        <f t="shared" si="75"/>
        <v>0</v>
      </c>
      <c r="BR119" s="256"/>
      <c r="BS119" s="256"/>
      <c r="BT119" s="257">
        <f t="shared" ref="BT119" si="83">COUNTIF(I119:R119,"NA")</f>
        <v>0</v>
      </c>
      <c r="BU119" s="257">
        <f t="shared" ref="BU119" si="84">COUNTIF(I119:R119,"LP")</f>
        <v>0</v>
      </c>
      <c r="BV119" s="257">
        <f t="shared" ref="BV119" si="85">COUNTIF(I119:R119,"OP")</f>
        <v>0</v>
      </c>
      <c r="BX119" s="256">
        <f t="shared" ref="BX119" si="86">SUM(BH119:BQ119)</f>
        <v>28</v>
      </c>
      <c r="BY119" s="258"/>
      <c r="BZ119" s="259">
        <f t="shared" ref="BZ119" si="87">COUNTIF(I119:AL119,"1")+(COUNTIF(I119:AL119,"2")*2)+CA119*2</f>
        <v>0</v>
      </c>
      <c r="CA119" s="260">
        <f t="shared" ref="CA119" si="88">COUNTIF(I119:AL119,"&gt;=3")</f>
        <v>0</v>
      </c>
      <c r="CB119" s="260"/>
      <c r="CO119" s="303">
        <f>_xlfn.XLOOKUP(B119,'TR05'!B:B,'TR05'!G:G,"Revisar",0)</f>
        <v>45948</v>
      </c>
      <c r="CP119" s="303">
        <f>_xlfn.XLOOKUP(B119,Reloj!A:A,Reloj!D:D,"Revisar",0)</f>
        <v>45948</v>
      </c>
      <c r="CQ119" s="247" t="str">
        <f>_xlfn.XLOOKUP(B119,'S10'!C:C,'S10'!B:B,"Revisar",0)</f>
        <v>Revisar</v>
      </c>
      <c r="CR119" s="247" t="str">
        <f t="shared" ref="CR119" si="89">IF(CO119=G119,"ok","Revisar")</f>
        <v>ok</v>
      </c>
      <c r="CS119" s="247" t="str">
        <f t="shared" ref="CS119" si="90">IF(CP119=G119,"ok","Revisar")</f>
        <v>ok</v>
      </c>
    </row>
    <row r="120" spans="1:97" s="247" customFormat="1" ht="12.75" customHeight="1">
      <c r="A120" s="261">
        <f>A118+1</f>
        <v>111</v>
      </c>
      <c r="B120" s="262" t="s">
        <v>568</v>
      </c>
      <c r="C120" s="333" t="str">
        <f>_xlfn.XLOOKUP(B120,'S10'!$B$2:$B$450,'S10'!$A$2:$A$450,"Ingresar",0)</f>
        <v>22021435</v>
      </c>
      <c r="D120" s="263" t="s">
        <v>169</v>
      </c>
      <c r="E120" s="265" t="s">
        <v>570</v>
      </c>
      <c r="F120" s="335" t="str">
        <f>_xlfn.XLOOKUP(B120,'S10'!$B$2:$B$800,'S10'!$F$2:$F$800,"Ingresar",0)</f>
        <v>Ingeniero de Calidad</v>
      </c>
      <c r="G120" s="264">
        <v>45950</v>
      </c>
      <c r="H120" s="264"/>
      <c r="I120" s="383" t="str" cm="1">
        <f t="array" ref="I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0" s="383" t="str" cm="1">
        <f t="array" ref="J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0" s="383" t="str" cm="1">
        <f t="array" ref="K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0" s="383" t="str" cm="1">
        <f t="array" ref="L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0" s="383" t="str" cm="1">
        <f t="array" ref="M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0" s="383" t="str" cm="1">
        <f t="array" ref="N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0" s="383" t="str" cm="1">
        <f t="array" ref="O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0" s="383" t="str" cm="1">
        <f t="array" ref="P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0" s="383" t="str" cm="1">
        <f t="array" ref="Q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0" s="383" t="str" cm="1">
        <f t="array" ref="R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0" s="383" t="str" cm="1">
        <f t="array" ref="S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0" s="383" t="str" cm="1">
        <f t="array" ref="T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20" s="383" t="str" cm="1">
        <f t="array" ref="U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0" s="383" t="str" cm="1">
        <f t="array" ref="V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0" s="383" t="str" cm="1">
        <f t="array" ref="W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0" s="383" t="str" cm="1">
        <f t="array" ref="X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0" s="383" t="str" cm="1">
        <f t="array" ref="Y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0" s="383" t="str" cm="1">
        <f t="array" ref="Z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0" s="383" t="str" cm="1">
        <f t="array" ref="AA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0" s="383" t="str" cm="1">
        <f t="array" ref="AB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0" s="383" t="str" cm="1">
        <f t="array" ref="AC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0" s="383" t="str" cm="1">
        <f t="array" ref="AD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0" s="383" t="str" cm="1">
        <f t="array" ref="AE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0" s="383" t="str" cm="1">
        <f t="array" ref="AF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0" s="383" t="str" cm="1">
        <f t="array" ref="AG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0" s="383" t="str" cm="1">
        <f t="array" ref="AH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20" s="383" t="str" cm="1">
        <f t="array" ref="AI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0" s="383" t="str" cm="1">
        <f t="array" ref="AJ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0" s="383" t="str" cm="1">
        <f t="array" ref="AK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0" s="383" t="str" cm="1">
        <f t="array" ref="AL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0" s="383" t="str" cm="1">
        <f t="array" ref="AM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0" s="406" t="str" cm="1">
        <f t="array" ref="AN12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0" s="407" t="str" cm="1">
        <f t="array" ref="AO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0" s="407" t="str" cm="1">
        <f t="array" ref="AP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0" s="407" t="str" cm="1">
        <f t="array" ref="AQ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0" s="407" t="str" cm="1">
        <f t="array" ref="AR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0" s="407" t="str" cm="1">
        <f t="array" ref="AS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0" s="407" t="str" cm="1">
        <f t="array" ref="AT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0" s="407" t="str" cm="1">
        <f t="array" ref="AU12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0" s="235"/>
      <c r="AW120" s="256">
        <f t="shared" si="74"/>
        <v>27</v>
      </c>
      <c r="AX120" s="256">
        <f t="shared" si="74"/>
        <v>1</v>
      </c>
      <c r="AY120" s="256">
        <f t="shared" si="74"/>
        <v>0</v>
      </c>
      <c r="AZ120" s="256">
        <f t="shared" si="74"/>
        <v>0</v>
      </c>
      <c r="BA120" s="256">
        <f t="shared" si="74"/>
        <v>0</v>
      </c>
      <c r="BB120" s="256">
        <f t="shared" si="74"/>
        <v>0</v>
      </c>
      <c r="BC120" s="256">
        <f t="shared" si="74"/>
        <v>0</v>
      </c>
      <c r="BD120" s="256">
        <f t="shared" si="74"/>
        <v>0</v>
      </c>
      <c r="BE120" s="256">
        <f t="shared" si="74"/>
        <v>0</v>
      </c>
      <c r="BF120" s="256">
        <f t="shared" si="74"/>
        <v>0</v>
      </c>
      <c r="BG120" s="256">
        <f t="shared" si="74"/>
        <v>0</v>
      </c>
      <c r="BH120" s="256">
        <f t="shared" si="70"/>
        <v>28</v>
      </c>
      <c r="BI120" s="256">
        <f t="shared" si="76"/>
        <v>0</v>
      </c>
      <c r="BJ120" s="256">
        <f t="shared" si="76"/>
        <v>0</v>
      </c>
      <c r="BK120" s="256">
        <f t="shared" si="76"/>
        <v>0</v>
      </c>
      <c r="BL120" s="256">
        <f t="shared" si="75"/>
        <v>0</v>
      </c>
      <c r="BM120" s="256">
        <f t="shared" si="75"/>
        <v>0</v>
      </c>
      <c r="BN120" s="256">
        <f t="shared" si="75"/>
        <v>0</v>
      </c>
      <c r="BO120" s="256">
        <f t="shared" si="75"/>
        <v>0</v>
      </c>
      <c r="BP120" s="256">
        <f t="shared" si="75"/>
        <v>0</v>
      </c>
      <c r="BQ120" s="256">
        <f t="shared" si="75"/>
        <v>0</v>
      </c>
      <c r="BR120" s="256"/>
      <c r="BS120" s="256"/>
      <c r="BT120" s="257">
        <f t="shared" si="77"/>
        <v>0</v>
      </c>
      <c r="BU120" s="257">
        <f t="shared" si="78"/>
        <v>0</v>
      </c>
      <c r="BV120" s="257">
        <f t="shared" si="79"/>
        <v>0</v>
      </c>
      <c r="BX120" s="256">
        <f t="shared" si="82"/>
        <v>28</v>
      </c>
      <c r="BY120" s="258"/>
      <c r="BZ120" s="259">
        <f t="shared" si="72"/>
        <v>0</v>
      </c>
      <c r="CA120" s="260">
        <f t="shared" si="73"/>
        <v>0</v>
      </c>
      <c r="CB120" s="260"/>
      <c r="CO120" s="303">
        <f>_xlfn.XLOOKUP(B120,'TR05'!B:B,'TR05'!G:G,"Revisar",0)</f>
        <v>45950</v>
      </c>
      <c r="CP120" s="303">
        <f>_xlfn.XLOOKUP(B120,Reloj!A:A,Reloj!D:D,"Revisar",0)</f>
        <v>45950</v>
      </c>
      <c r="CQ120" s="247" t="str">
        <f>_xlfn.XLOOKUP(B120,'S10'!C:C,'S10'!B:B,"Revisar",0)</f>
        <v>Revisar</v>
      </c>
      <c r="CR120" s="247" t="str">
        <f t="shared" si="80"/>
        <v>ok</v>
      </c>
      <c r="CS120" s="247" t="str">
        <f t="shared" si="81"/>
        <v>ok</v>
      </c>
    </row>
    <row r="121" spans="1:97" s="247" customFormat="1" ht="12.75" customHeight="1">
      <c r="A121" s="261">
        <f t="shared" si="69"/>
        <v>112</v>
      </c>
      <c r="B121" s="262" t="s">
        <v>529</v>
      </c>
      <c r="C121" s="333" t="str">
        <f>_xlfn.XLOOKUP(B121,'S10'!$B$2:$B$450,'S10'!$A$2:$A$450,"Ingresar",0)</f>
        <v>22021458</v>
      </c>
      <c r="D121" s="263" t="s">
        <v>164</v>
      </c>
      <c r="E121" s="265" t="s">
        <v>531</v>
      </c>
      <c r="F121" s="335" t="str">
        <f>_xlfn.XLOOKUP(B121,'S10'!$B$2:$B$800,'S10'!$F$2:$F$800,"Ingresar",0)</f>
        <v>Arquitecto de Calidad</v>
      </c>
      <c r="G121" s="264">
        <v>45952</v>
      </c>
      <c r="H121" s="264"/>
      <c r="I121" s="383" t="str" cm="1">
        <f t="array" ref="I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21" s="383" t="str" cm="1">
        <f t="array" ref="J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21" s="383" t="str" cm="1">
        <f t="array" ref="K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1" s="383" t="str" cm="1">
        <f t="array" ref="L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1" s="383" t="str" cm="1">
        <f t="array" ref="M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1" s="383" t="str" cm="1">
        <f t="array" ref="N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1" s="383" t="str" cm="1">
        <f t="array" ref="O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1" s="383" t="str" cm="1">
        <f t="array" ref="P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1" s="383" t="str" cm="1">
        <f t="array" ref="Q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1" s="383" t="str" cm="1">
        <f t="array" ref="R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1" s="383" t="str" cm="1">
        <f t="array" ref="S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1" s="383" t="str" cm="1">
        <f t="array" ref="T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21" s="383" t="str" cm="1">
        <f t="array" ref="U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1" s="383" t="str" cm="1">
        <f t="array" ref="V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1" s="383" t="str" cm="1">
        <f t="array" ref="W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1" s="383" t="str" cm="1">
        <f t="array" ref="X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1" s="383" t="str" cm="1">
        <f t="array" ref="Y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1" s="383" t="str" cm="1">
        <f t="array" ref="Z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1" s="383" t="str" cm="1">
        <f t="array" ref="AA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1" s="383" t="str" cm="1">
        <f t="array" ref="AB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1" s="383" t="str" cm="1">
        <f t="array" ref="AC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1" s="383" t="str" cm="1">
        <f t="array" ref="AD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1" s="383" t="str" cm="1">
        <f t="array" ref="AE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1" s="383" t="str" cm="1">
        <f t="array" ref="AF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1" s="383" t="str" cm="1">
        <f t="array" ref="AG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21" s="383" t="str" cm="1">
        <f t="array" ref="AH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21" s="383" t="str" cm="1">
        <f t="array" ref="AI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21" s="383" t="str" cm="1">
        <f t="array" ref="AJ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21" s="383" t="str" cm="1">
        <f t="array" ref="AK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21" s="383" t="str" cm="1">
        <f t="array" ref="AL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21" s="383" t="str" cm="1">
        <f t="array" ref="AM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21" s="406" t="str" cm="1">
        <f t="array" ref="AN12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1" s="407" t="str" cm="1">
        <f t="array" ref="AO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1" s="407" t="str" cm="1">
        <f t="array" ref="AP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1" s="407" t="str" cm="1">
        <f t="array" ref="AQ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1" s="407" t="str" cm="1">
        <f t="array" ref="AR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1" s="407" t="str" cm="1">
        <f t="array" ref="AS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1" s="407" t="str" cm="1">
        <f t="array" ref="AT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1" s="407" t="str" cm="1">
        <f t="array" ref="AU12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1" s="235"/>
      <c r="AW121" s="256">
        <f t="shared" si="74"/>
        <v>21</v>
      </c>
      <c r="AX121" s="256">
        <f t="shared" si="74"/>
        <v>0</v>
      </c>
      <c r="AY121" s="256">
        <f t="shared" ref="AY121:BG149" si="91">COUNTIF($T121:$AU121,AY$6)</f>
        <v>0</v>
      </c>
      <c r="AZ121" s="256">
        <f t="shared" si="91"/>
        <v>0</v>
      </c>
      <c r="BA121" s="256">
        <f t="shared" si="91"/>
        <v>0</v>
      </c>
      <c r="BB121" s="256">
        <f t="shared" si="91"/>
        <v>0</v>
      </c>
      <c r="BC121" s="256">
        <f t="shared" si="91"/>
        <v>7</v>
      </c>
      <c r="BD121" s="256">
        <f t="shared" si="91"/>
        <v>0</v>
      </c>
      <c r="BE121" s="256">
        <f t="shared" si="91"/>
        <v>0</v>
      </c>
      <c r="BF121" s="256">
        <f t="shared" si="91"/>
        <v>0</v>
      </c>
      <c r="BG121" s="256">
        <f t="shared" si="91"/>
        <v>0</v>
      </c>
      <c r="BH121" s="256">
        <f t="shared" si="70"/>
        <v>28</v>
      </c>
      <c r="BI121" s="256">
        <f t="shared" si="76"/>
        <v>0</v>
      </c>
      <c r="BJ121" s="256">
        <f t="shared" si="76"/>
        <v>0</v>
      </c>
      <c r="BK121" s="256">
        <f t="shared" si="76"/>
        <v>0</v>
      </c>
      <c r="BL121" s="256">
        <f t="shared" si="75"/>
        <v>0</v>
      </c>
      <c r="BM121" s="256">
        <f t="shared" si="75"/>
        <v>0</v>
      </c>
      <c r="BN121" s="256">
        <f t="shared" si="75"/>
        <v>0</v>
      </c>
      <c r="BO121" s="256">
        <f t="shared" si="75"/>
        <v>0</v>
      </c>
      <c r="BP121" s="256">
        <f t="shared" si="75"/>
        <v>0</v>
      </c>
      <c r="BQ121" s="256">
        <f t="shared" si="75"/>
        <v>0</v>
      </c>
      <c r="BR121" s="256"/>
      <c r="BS121" s="256"/>
      <c r="BT121" s="257">
        <f t="shared" si="77"/>
        <v>0</v>
      </c>
      <c r="BU121" s="257">
        <f t="shared" si="78"/>
        <v>0</v>
      </c>
      <c r="BV121" s="257">
        <f t="shared" si="79"/>
        <v>0</v>
      </c>
      <c r="BX121" s="256">
        <f t="shared" si="82"/>
        <v>28</v>
      </c>
      <c r="BY121" s="258"/>
      <c r="BZ121" s="259">
        <f t="shared" si="72"/>
        <v>0</v>
      </c>
      <c r="CA121" s="260">
        <f t="shared" si="73"/>
        <v>0</v>
      </c>
      <c r="CB121" s="260"/>
      <c r="CO121" s="303">
        <f>_xlfn.XLOOKUP(B121,'TR05'!B:B,'TR05'!G:G,"Revisar",0)</f>
        <v>45952</v>
      </c>
      <c r="CP121" s="303">
        <f>_xlfn.XLOOKUP(B121,Reloj!A:A,Reloj!D:D,"Revisar",0)</f>
        <v>45952</v>
      </c>
      <c r="CQ121" s="247" t="str">
        <f>_xlfn.XLOOKUP(B121,'S10'!C:C,'S10'!B:B,"Revisar",0)</f>
        <v>Revisar</v>
      </c>
      <c r="CR121" s="247" t="str">
        <f t="shared" si="80"/>
        <v>ok</v>
      </c>
      <c r="CS121" s="247" t="str">
        <f t="shared" si="81"/>
        <v>ok</v>
      </c>
    </row>
    <row r="122" spans="1:97" s="247" customFormat="1" ht="12.75" customHeight="1">
      <c r="A122" s="261">
        <f t="shared" si="69"/>
        <v>113</v>
      </c>
      <c r="B122" s="262" t="s">
        <v>421</v>
      </c>
      <c r="C122" s="333" t="str">
        <f>_xlfn.XLOOKUP(B122,'S10'!$B$2:$B$450,'S10'!$A$2:$A$450,"Ingresar",0)</f>
        <v>22019604</v>
      </c>
      <c r="D122" s="263" t="s">
        <v>169</v>
      </c>
      <c r="E122" s="265" t="s">
        <v>423</v>
      </c>
      <c r="F122" s="335" t="str">
        <f>_xlfn.XLOOKUP(B122,'S10'!$B$2:$B$800,'S10'!$F$2:$F$800,"Ingresar",0)</f>
        <v>Asistente de Calidad</v>
      </c>
      <c r="G122" s="264">
        <v>45954</v>
      </c>
      <c r="H122" s="264"/>
      <c r="I122" s="383" t="str" cm="1">
        <f t="array" ref="I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2" s="383" t="str" cm="1">
        <f t="array" ref="J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2" s="383" t="str" cm="1">
        <f t="array" ref="K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2" s="383" t="str" cm="1">
        <f t="array" ref="L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2" s="383" t="str" cm="1">
        <f t="array" ref="M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2" s="383" t="str" cm="1">
        <f t="array" ref="N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2" s="383" t="str" cm="1">
        <f t="array" ref="O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2" s="383" t="str" cm="1">
        <f t="array" ref="P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2" s="383" t="str" cm="1">
        <f t="array" ref="Q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2" s="383" t="str" cm="1">
        <f t="array" ref="R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2" s="383" t="str" cm="1">
        <f t="array" ref="S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2" s="383" t="str" cm="1">
        <f t="array" ref="T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22" s="383" t="str" cm="1">
        <f t="array" ref="U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2" s="383" t="str" cm="1">
        <f t="array" ref="V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2" s="383" t="str" cm="1">
        <f t="array" ref="W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2" s="383" t="str" cm="1">
        <f t="array" ref="X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2" s="383" t="str" cm="1">
        <f t="array" ref="Y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2" s="383" t="str" cm="1">
        <f t="array" ref="Z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2" s="383" t="str" cm="1">
        <f t="array" ref="AA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22" s="383" t="str" cm="1">
        <f t="array" ref="AB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2" s="383" t="str" cm="1">
        <f t="array" ref="AC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2" s="383" t="str" cm="1">
        <f t="array" ref="AD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2" s="383" t="str" cm="1">
        <f t="array" ref="AE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2" s="383" t="str" cm="1">
        <f t="array" ref="AF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2" s="383" t="str" cm="1">
        <f t="array" ref="AG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2" s="383" t="str" cm="1">
        <f t="array" ref="AH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22" s="383" t="str" cm="1">
        <f t="array" ref="AI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2" s="383" t="str" cm="1">
        <f t="array" ref="AJ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2" s="383" t="str" cm="1">
        <f t="array" ref="AK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2" s="383" t="str" cm="1">
        <f t="array" ref="AL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2" s="383" t="str" cm="1">
        <f t="array" ref="AM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2" s="406" t="str" cm="1">
        <f t="array" ref="AN12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2" s="407" t="str" cm="1">
        <f t="array" ref="AO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2" s="407" t="str" cm="1">
        <f t="array" ref="AP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2" s="407" t="str" cm="1">
        <f t="array" ref="AQ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2" s="407" t="str" cm="1">
        <f t="array" ref="AR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2" s="407" t="str" cm="1">
        <f t="array" ref="AS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2" s="407" t="str" cm="1">
        <f t="array" ref="AT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2" s="407" t="str" cm="1">
        <f t="array" ref="AU12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2" s="235"/>
      <c r="AW122" s="256">
        <f t="shared" ref="AW122:BA152" si="92">COUNTIF($T122:$AU122,AW$6)</f>
        <v>25</v>
      </c>
      <c r="AX122" s="256">
        <f t="shared" si="92"/>
        <v>3</v>
      </c>
      <c r="AY122" s="256">
        <f t="shared" si="91"/>
        <v>0</v>
      </c>
      <c r="AZ122" s="256">
        <f t="shared" si="91"/>
        <v>0</v>
      </c>
      <c r="BA122" s="256">
        <f t="shared" si="91"/>
        <v>0</v>
      </c>
      <c r="BB122" s="256">
        <f t="shared" si="91"/>
        <v>0</v>
      </c>
      <c r="BC122" s="256">
        <f t="shared" si="91"/>
        <v>0</v>
      </c>
      <c r="BD122" s="256">
        <f t="shared" si="91"/>
        <v>0</v>
      </c>
      <c r="BE122" s="256">
        <f t="shared" si="91"/>
        <v>0</v>
      </c>
      <c r="BF122" s="256">
        <f t="shared" si="91"/>
        <v>0</v>
      </c>
      <c r="BG122" s="256">
        <f t="shared" si="91"/>
        <v>0</v>
      </c>
      <c r="BH122" s="256">
        <f t="shared" si="70"/>
        <v>28</v>
      </c>
      <c r="BI122" s="256">
        <f t="shared" si="76"/>
        <v>0</v>
      </c>
      <c r="BJ122" s="256">
        <f t="shared" si="76"/>
        <v>0</v>
      </c>
      <c r="BK122" s="256">
        <f t="shared" si="76"/>
        <v>0</v>
      </c>
      <c r="BL122" s="256">
        <f t="shared" si="75"/>
        <v>0</v>
      </c>
      <c r="BM122" s="256">
        <f t="shared" si="75"/>
        <v>0</v>
      </c>
      <c r="BN122" s="256">
        <f t="shared" si="75"/>
        <v>0</v>
      </c>
      <c r="BO122" s="256">
        <f t="shared" si="75"/>
        <v>0</v>
      </c>
      <c r="BP122" s="256">
        <f t="shared" si="75"/>
        <v>0</v>
      </c>
      <c r="BQ122" s="256">
        <f t="shared" si="75"/>
        <v>0</v>
      </c>
      <c r="BR122" s="256"/>
      <c r="BS122" s="256"/>
      <c r="BT122" s="257">
        <f t="shared" si="77"/>
        <v>0</v>
      </c>
      <c r="BU122" s="257">
        <f t="shared" si="78"/>
        <v>0</v>
      </c>
      <c r="BV122" s="257">
        <f t="shared" si="79"/>
        <v>0</v>
      </c>
      <c r="BX122" s="256">
        <f t="shared" si="82"/>
        <v>28</v>
      </c>
      <c r="BY122" s="258"/>
      <c r="BZ122" s="259">
        <f t="shared" si="72"/>
        <v>0</v>
      </c>
      <c r="CA122" s="260">
        <f t="shared" si="73"/>
        <v>0</v>
      </c>
      <c r="CB122" s="260"/>
      <c r="CO122" s="303">
        <f>_xlfn.XLOOKUP(B122,'TR05'!B:B,'TR05'!G:G,"Revisar",0)</f>
        <v>45954</v>
      </c>
      <c r="CP122" s="303">
        <f>_xlfn.XLOOKUP(B122,Reloj!A:A,Reloj!D:D,"Revisar",0)</f>
        <v>45954</v>
      </c>
      <c r="CQ122" s="247" t="str">
        <f>_xlfn.XLOOKUP(B122,'S10'!C:C,'S10'!B:B,"Revisar",0)</f>
        <v>Revisar</v>
      </c>
      <c r="CR122" s="247" t="str">
        <f t="shared" si="80"/>
        <v>ok</v>
      </c>
      <c r="CS122" s="247" t="str">
        <f t="shared" si="81"/>
        <v>ok</v>
      </c>
    </row>
    <row r="123" spans="1:97" s="247" customFormat="1" ht="12.75" customHeight="1">
      <c r="A123" s="261">
        <f t="shared" si="69"/>
        <v>114</v>
      </c>
      <c r="B123" s="262" t="s">
        <v>526</v>
      </c>
      <c r="C123" s="333" t="str">
        <f>_xlfn.XLOOKUP(B123,'S10'!$B$2:$B$450,'S10'!$A$2:$A$450,"Ingresar",0)</f>
        <v>22021614</v>
      </c>
      <c r="D123" s="263" t="s">
        <v>169</v>
      </c>
      <c r="E123" s="337" t="s">
        <v>528</v>
      </c>
      <c r="F123" s="335" t="str">
        <f>_xlfn.XLOOKUP(B123,'S10'!$B$2:$B$800,'S10'!$F$2:$F$800,"Ingresar",0)</f>
        <v>Modelador BIM</v>
      </c>
      <c r="G123" s="264">
        <v>45968</v>
      </c>
      <c r="H123" s="264"/>
      <c r="I123" s="383" t="str" cm="1">
        <f t="array" ref="I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3" s="383" t="str" cm="1">
        <f t="array" ref="J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3" s="383" t="str" cm="1">
        <f t="array" ref="K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3" s="383" t="str" cm="1">
        <f t="array" ref="L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3" s="383" t="str" cm="1">
        <f t="array" ref="M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23" s="383" t="str" cm="1">
        <f t="array" ref="N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3" s="383" t="str" cm="1">
        <f t="array" ref="O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3" s="383" t="str" cm="1">
        <f t="array" ref="P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3" s="383" t="str" cm="1">
        <f t="array" ref="Q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3" s="383" t="str" cm="1">
        <f t="array" ref="R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3" s="383" t="str" cm="1">
        <f t="array" ref="S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3" s="383" t="str" cm="1">
        <f t="array" ref="T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23" s="383" t="str" cm="1">
        <f t="array" ref="U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3" s="383" t="str" cm="1">
        <f t="array" ref="V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3" s="383" t="str" cm="1">
        <f t="array" ref="W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3" s="383" t="str" cm="1">
        <f t="array" ref="X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3" s="383" t="str" cm="1">
        <f t="array" ref="Y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3" s="383" t="str" cm="1">
        <f t="array" ref="Z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3" s="383" t="str" cm="1">
        <f t="array" ref="AA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23" s="383" t="str" cm="1">
        <f t="array" ref="AB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3" s="383" t="str" cm="1">
        <f t="array" ref="AC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3" s="383" t="str" cm="1">
        <f t="array" ref="AD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3" s="383" t="str" cm="1">
        <f t="array" ref="AE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3" s="383" t="str" cm="1">
        <f t="array" ref="AF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3" s="383" t="str" cm="1">
        <f t="array" ref="AG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3" s="383" t="str" cm="1">
        <f t="array" ref="AH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23" s="383" t="str" cm="1">
        <f t="array" ref="AI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3" s="383" t="str" cm="1">
        <f t="array" ref="AJ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3" s="383" t="str" cm="1">
        <f t="array" ref="AK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3" s="383" t="str" cm="1">
        <f t="array" ref="AL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3" s="383" t="str" cm="1">
        <f t="array" ref="AM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3" s="406" t="str" cm="1">
        <f t="array" ref="AN12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3" s="407" t="str" cm="1">
        <f t="array" ref="AO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3" s="407" t="str" cm="1">
        <f t="array" ref="AP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3" s="407" t="str" cm="1">
        <f t="array" ref="AQ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3" s="407" t="str" cm="1">
        <f t="array" ref="AR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3" s="407" t="str" cm="1">
        <f t="array" ref="AS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3" s="407" t="str" cm="1">
        <f t="array" ref="AT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3" s="407" t="str" cm="1">
        <f t="array" ref="AU12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3" s="235"/>
      <c r="AW123" s="256">
        <f t="shared" si="92"/>
        <v>25</v>
      </c>
      <c r="AX123" s="256">
        <f t="shared" si="92"/>
        <v>3</v>
      </c>
      <c r="AY123" s="256">
        <f t="shared" si="91"/>
        <v>0</v>
      </c>
      <c r="AZ123" s="256">
        <f t="shared" si="91"/>
        <v>0</v>
      </c>
      <c r="BA123" s="256">
        <f t="shared" si="91"/>
        <v>0</v>
      </c>
      <c r="BB123" s="256">
        <f t="shared" si="91"/>
        <v>0</v>
      </c>
      <c r="BC123" s="256">
        <f t="shared" si="91"/>
        <v>0</v>
      </c>
      <c r="BD123" s="256">
        <f t="shared" si="91"/>
        <v>0</v>
      </c>
      <c r="BE123" s="256">
        <f t="shared" si="91"/>
        <v>0</v>
      </c>
      <c r="BF123" s="256">
        <f t="shared" si="91"/>
        <v>0</v>
      </c>
      <c r="BG123" s="256">
        <f t="shared" si="91"/>
        <v>0</v>
      </c>
      <c r="BH123" s="256">
        <f t="shared" si="70"/>
        <v>28</v>
      </c>
      <c r="BI123" s="256">
        <f t="shared" si="76"/>
        <v>0</v>
      </c>
      <c r="BJ123" s="256">
        <f t="shared" si="76"/>
        <v>0</v>
      </c>
      <c r="BK123" s="256">
        <f t="shared" si="76"/>
        <v>0</v>
      </c>
      <c r="BL123" s="256">
        <f t="shared" si="75"/>
        <v>0</v>
      </c>
      <c r="BM123" s="256">
        <f t="shared" si="75"/>
        <v>0</v>
      </c>
      <c r="BN123" s="256">
        <f t="shared" si="75"/>
        <v>0</v>
      </c>
      <c r="BO123" s="256">
        <f t="shared" si="75"/>
        <v>0</v>
      </c>
      <c r="BP123" s="256">
        <f t="shared" si="75"/>
        <v>0</v>
      </c>
      <c r="BQ123" s="256">
        <f t="shared" si="75"/>
        <v>0</v>
      </c>
      <c r="BR123" s="256"/>
      <c r="BS123" s="256"/>
      <c r="BT123" s="257">
        <f t="shared" si="77"/>
        <v>0</v>
      </c>
      <c r="BU123" s="257">
        <f t="shared" si="78"/>
        <v>0</v>
      </c>
      <c r="BV123" s="257">
        <f t="shared" si="79"/>
        <v>0</v>
      </c>
      <c r="BX123" s="256">
        <f t="shared" si="82"/>
        <v>28</v>
      </c>
      <c r="BY123" s="258"/>
      <c r="BZ123" s="259">
        <f t="shared" si="72"/>
        <v>0</v>
      </c>
      <c r="CA123" s="260">
        <f t="shared" si="73"/>
        <v>0</v>
      </c>
      <c r="CB123" s="260"/>
      <c r="CO123" s="303">
        <f>_xlfn.XLOOKUP(B123,'TR05'!B:B,'TR05'!G:G,"Revisar",0)</f>
        <v>45968</v>
      </c>
      <c r="CP123" s="303">
        <f>_xlfn.XLOOKUP(B123,Reloj!A:A,Reloj!D:D,"Revisar",0)</f>
        <v>45968</v>
      </c>
      <c r="CQ123" s="247" t="str">
        <f>_xlfn.XLOOKUP(B123,'S10'!C:C,'S10'!B:B,"Revisar",0)</f>
        <v>Revisar</v>
      </c>
      <c r="CR123" s="247" t="str">
        <f t="shared" si="80"/>
        <v>ok</v>
      </c>
      <c r="CS123" s="247" t="str">
        <f t="shared" si="81"/>
        <v>ok</v>
      </c>
    </row>
    <row r="124" spans="1:97" s="247" customFormat="1" ht="12.75" customHeight="1">
      <c r="A124" s="261">
        <f t="shared" si="69"/>
        <v>115</v>
      </c>
      <c r="B124" s="304" t="s">
        <v>621</v>
      </c>
      <c r="C124" s="333" t="str">
        <f>_xlfn.XLOOKUP(B124,'S10'!$B$2:$B$450,'S10'!$A$2:$A$450,"Ingresar",0)</f>
        <v>22021613</v>
      </c>
      <c r="D124" s="263" t="s">
        <v>164</v>
      </c>
      <c r="E124" s="265" t="s">
        <v>623</v>
      </c>
      <c r="F124" s="335" t="str">
        <f>_xlfn.XLOOKUP(B124,'S10'!$B$2:$B$800,'S10'!$F$2:$F$800,"Ingresar",0)</f>
        <v>Ingeniero de Producción</v>
      </c>
      <c r="G124" s="264">
        <v>45968</v>
      </c>
      <c r="H124" s="264"/>
      <c r="I124" s="383" t="str" cm="1">
        <f t="array" ref="I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24" s="383" t="str" cm="1">
        <f t="array" ref="J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24" s="383" t="str" cm="1">
        <f t="array" ref="K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L124" s="383" t="str" cm="1">
        <f t="array" ref="L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24" s="383" t="str" cm="1">
        <f t="array" ref="M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4" s="383" t="str" cm="1">
        <f t="array" ref="N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4" s="383" t="str" cm="1">
        <f t="array" ref="O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4" s="383" t="str" cm="1">
        <f t="array" ref="P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4" s="383" t="str" cm="1">
        <f t="array" ref="Q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4" s="383" t="str" cm="1">
        <f t="array" ref="R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4" s="383" t="str" cm="1">
        <f t="array" ref="S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4" s="383" t="str" cm="1">
        <f t="array" ref="T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24" s="383" t="str" cm="1">
        <f t="array" ref="U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4" s="383" t="str" cm="1">
        <f t="array" ref="V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4" s="383" t="str" cm="1">
        <f t="array" ref="W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4" s="383" t="str" cm="1">
        <f t="array" ref="X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4" s="383" t="str" cm="1">
        <f t="array" ref="Y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4" s="383" t="str" cm="1">
        <f t="array" ref="Z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4" s="383" t="str" cm="1">
        <f t="array" ref="AA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4" s="383" t="str" cm="1">
        <f t="array" ref="AB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4" s="383" t="str" cm="1">
        <f t="array" ref="AC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4" s="383" t="str" cm="1">
        <f t="array" ref="AD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4" s="383" t="str" cm="1">
        <f t="array" ref="AE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4" s="383" t="str" cm="1">
        <f t="array" ref="AF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4" s="383" t="str" cm="1">
        <f t="array" ref="AG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4" s="383" t="str" cm="1">
        <f t="array" ref="AH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24" s="383" t="str" cm="1">
        <f t="array" ref="AI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24" s="383" t="str" cm="1">
        <f t="array" ref="AJ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24" s="383" t="str" cm="1">
        <f t="array" ref="AK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24" s="383" t="str" cm="1">
        <f t="array" ref="AL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24" s="383" t="str" cm="1">
        <f t="array" ref="AM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24" s="406" t="str" cm="1">
        <f t="array" ref="AN12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24" s="407" t="str" cm="1">
        <f t="array" ref="AO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4" s="407" t="str" cm="1">
        <f t="array" ref="AP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4" s="407" t="str" cm="1">
        <f t="array" ref="AQ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4" s="407" t="str" cm="1">
        <f t="array" ref="AR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4" s="407" t="str" cm="1">
        <f t="array" ref="AS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4" s="407" t="str" cm="1">
        <f t="array" ref="AT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4" s="407" t="str" cm="1">
        <f t="array" ref="AU12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4" s="235"/>
      <c r="AW124" s="256">
        <f t="shared" si="92"/>
        <v>21</v>
      </c>
      <c r="AX124" s="256">
        <f t="shared" si="92"/>
        <v>0</v>
      </c>
      <c r="AY124" s="256">
        <f t="shared" si="91"/>
        <v>0</v>
      </c>
      <c r="AZ124" s="256">
        <f t="shared" si="91"/>
        <v>0</v>
      </c>
      <c r="BA124" s="256">
        <f t="shared" si="91"/>
        <v>0</v>
      </c>
      <c r="BB124" s="256">
        <f t="shared" si="91"/>
        <v>0</v>
      </c>
      <c r="BC124" s="256">
        <f t="shared" si="91"/>
        <v>7</v>
      </c>
      <c r="BD124" s="256">
        <f t="shared" si="91"/>
        <v>0</v>
      </c>
      <c r="BE124" s="256">
        <f t="shared" si="91"/>
        <v>0</v>
      </c>
      <c r="BF124" s="256">
        <f t="shared" si="91"/>
        <v>0</v>
      </c>
      <c r="BG124" s="256">
        <f t="shared" si="91"/>
        <v>0</v>
      </c>
      <c r="BH124" s="256">
        <f t="shared" si="70"/>
        <v>28</v>
      </c>
      <c r="BI124" s="256">
        <f t="shared" si="76"/>
        <v>0</v>
      </c>
      <c r="BJ124" s="256">
        <f t="shared" si="76"/>
        <v>0</v>
      </c>
      <c r="BK124" s="256">
        <f t="shared" si="76"/>
        <v>0</v>
      </c>
      <c r="BL124" s="256">
        <f t="shared" si="75"/>
        <v>0</v>
      </c>
      <c r="BM124" s="256">
        <f t="shared" si="75"/>
        <v>0</v>
      </c>
      <c r="BN124" s="256">
        <f t="shared" si="75"/>
        <v>0</v>
      </c>
      <c r="BO124" s="256">
        <f t="shared" si="75"/>
        <v>0</v>
      </c>
      <c r="BP124" s="256">
        <f t="shared" si="75"/>
        <v>0</v>
      </c>
      <c r="BQ124" s="256">
        <f t="shared" si="75"/>
        <v>0</v>
      </c>
      <c r="BR124" s="256"/>
      <c r="BS124" s="256"/>
      <c r="BT124" s="257">
        <f t="shared" si="77"/>
        <v>0</v>
      </c>
      <c r="BU124" s="257">
        <f t="shared" si="78"/>
        <v>0</v>
      </c>
      <c r="BV124" s="257">
        <f t="shared" si="79"/>
        <v>0</v>
      </c>
      <c r="BX124" s="256">
        <f t="shared" ref="BX124:BX126" si="93">SUM(BH124:BQ124)</f>
        <v>28</v>
      </c>
      <c r="BY124" s="258"/>
      <c r="BZ124" s="259">
        <f t="shared" si="72"/>
        <v>0</v>
      </c>
      <c r="CA124" s="260">
        <f t="shared" si="73"/>
        <v>0</v>
      </c>
      <c r="CO124" s="303">
        <f>_xlfn.XLOOKUP(B124,'TR05'!B:B,'TR05'!G:G,"Revisar",0)</f>
        <v>45968</v>
      </c>
      <c r="CP124" s="303">
        <f>_xlfn.XLOOKUP(B124,Reloj!A:A,Reloj!D:D,"Revisar",0)</f>
        <v>45968</v>
      </c>
      <c r="CQ124" s="247" t="str">
        <f>_xlfn.XLOOKUP(B124,'S10'!C:C,'S10'!B:B,"Revisar",0)</f>
        <v>Revisar</v>
      </c>
      <c r="CR124" s="247" t="str">
        <f t="shared" si="80"/>
        <v>ok</v>
      </c>
      <c r="CS124" s="247" t="str">
        <f t="shared" si="81"/>
        <v>ok</v>
      </c>
    </row>
    <row r="125" spans="1:97" s="247" customFormat="1" ht="12.75" customHeight="1">
      <c r="A125" s="261">
        <f t="shared" si="69"/>
        <v>116</v>
      </c>
      <c r="B125" s="262" t="s">
        <v>269</v>
      </c>
      <c r="C125" s="333" t="str">
        <f>_xlfn.XLOOKUP(B125,'S10'!$B$2:$B$450,'S10'!$A$2:$A$450,"Ingresar",0)</f>
        <v>22021770</v>
      </c>
      <c r="D125" s="263" t="s">
        <v>164</v>
      </c>
      <c r="E125" s="265" t="s">
        <v>270</v>
      </c>
      <c r="F125" s="335" t="str">
        <f>_xlfn.XLOOKUP(B125,'S10'!$B$2:$B$800,'S10'!$F$2:$F$800,"Ingresar",0)</f>
        <v>Trabajadora social</v>
      </c>
      <c r="G125" s="264">
        <v>45972</v>
      </c>
      <c r="H125" s="264"/>
      <c r="I125" s="383" t="str" cm="1">
        <f t="array" ref="I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J125" s="383" t="str" cm="1">
        <f t="array" ref="J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K125" s="383" t="str" cm="1">
        <f t="array" ref="K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5" s="383" t="str" cm="1">
        <f t="array" ref="L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5" s="383" t="str" cm="1">
        <f t="array" ref="M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5" s="383" t="str" cm="1">
        <f t="array" ref="N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5" s="383" t="str" cm="1">
        <f t="array" ref="O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5" s="383" t="str" cm="1">
        <f t="array" ref="P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5" s="383" t="str" cm="1">
        <f t="array" ref="Q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5" s="383" t="str" cm="1">
        <f t="array" ref="R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5" s="383" t="str" cm="1">
        <f t="array" ref="S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5" s="383" t="str" cm="1">
        <f t="array" ref="T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25" s="383" t="str" cm="1">
        <f t="array" ref="U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5" s="383" t="str" cm="1">
        <f t="array" ref="V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5" s="383" t="str" cm="1">
        <f t="array" ref="W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5" s="383" t="str" cm="1">
        <f t="array" ref="X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5" s="383" t="str" cm="1">
        <f t="array" ref="Y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5" s="383" t="str" cm="1">
        <f t="array" ref="Z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5" s="383" t="str" cm="1">
        <f t="array" ref="AA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5" s="383" t="str" cm="1">
        <f t="array" ref="AB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5" s="383" t="str" cm="1">
        <f t="array" ref="AC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5" s="383" t="str" cm="1">
        <f t="array" ref="AD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5" s="383" t="str" cm="1">
        <f t="array" ref="AE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5" s="383" t="str" cm="1">
        <f t="array" ref="AF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5" s="383" t="str" cm="1">
        <f t="array" ref="AG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5" s="383" t="str" cm="1">
        <f t="array" ref="AH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I125" s="383" t="str" cm="1">
        <f t="array" ref="AI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5" s="383" t="str" cm="1">
        <f t="array" ref="AJ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5" s="383" t="str" cm="1">
        <f t="array" ref="AK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5" s="383" t="str" cm="1">
        <f t="array" ref="AL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5" s="383" t="str" cm="1">
        <f t="array" ref="AM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5" s="406" t="str" cm="1">
        <f t="array" ref="AN12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5" s="407" t="str" cm="1">
        <f t="array" ref="AO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25" s="407" t="str" cm="1">
        <f t="array" ref="AP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125" s="407" t="str" cm="1">
        <f t="array" ref="AQ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125" s="407" t="str" cm="1">
        <f t="array" ref="AR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125" s="407" t="str" cm="1">
        <f t="array" ref="AS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125" s="407" t="str" cm="1">
        <f t="array" ref="AT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125" s="407" t="str" cm="1">
        <f t="array" ref="AU12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125" s="235"/>
      <c r="AW125" s="256">
        <f t="shared" si="92"/>
        <v>20</v>
      </c>
      <c r="AX125" s="256">
        <f t="shared" si="92"/>
        <v>0</v>
      </c>
      <c r="AY125" s="256">
        <f t="shared" si="91"/>
        <v>0</v>
      </c>
      <c r="AZ125" s="256">
        <f t="shared" si="91"/>
        <v>0</v>
      </c>
      <c r="BA125" s="256">
        <f t="shared" si="91"/>
        <v>0</v>
      </c>
      <c r="BB125" s="256">
        <f t="shared" si="91"/>
        <v>0</v>
      </c>
      <c r="BC125" s="256">
        <f t="shared" si="91"/>
        <v>7</v>
      </c>
      <c r="BD125" s="256">
        <f t="shared" si="91"/>
        <v>0</v>
      </c>
      <c r="BE125" s="256">
        <f t="shared" si="91"/>
        <v>0</v>
      </c>
      <c r="BF125" s="256">
        <f t="shared" si="91"/>
        <v>0</v>
      </c>
      <c r="BG125" s="256">
        <f t="shared" si="91"/>
        <v>0</v>
      </c>
      <c r="BH125" s="256">
        <f t="shared" si="70"/>
        <v>27</v>
      </c>
      <c r="BI125" s="256">
        <f t="shared" si="76"/>
        <v>0</v>
      </c>
      <c r="BJ125" s="256">
        <f t="shared" si="76"/>
        <v>0</v>
      </c>
      <c r="BK125" s="256">
        <f t="shared" si="76"/>
        <v>0</v>
      </c>
      <c r="BL125" s="256">
        <f t="shared" si="75"/>
        <v>0</v>
      </c>
      <c r="BM125" s="256">
        <f t="shared" si="75"/>
        <v>0</v>
      </c>
      <c r="BN125" s="256">
        <f t="shared" si="75"/>
        <v>0</v>
      </c>
      <c r="BO125" s="256">
        <f t="shared" si="75"/>
        <v>0</v>
      </c>
      <c r="BP125" s="256">
        <f t="shared" si="75"/>
        <v>0</v>
      </c>
      <c r="BQ125" s="256">
        <f t="shared" si="75"/>
        <v>0</v>
      </c>
      <c r="BR125" s="256"/>
      <c r="BS125" s="256"/>
      <c r="BT125" s="257">
        <f t="shared" si="77"/>
        <v>0</v>
      </c>
      <c r="BU125" s="257">
        <f t="shared" si="78"/>
        <v>0</v>
      </c>
      <c r="BV125" s="257">
        <f t="shared" si="79"/>
        <v>0</v>
      </c>
      <c r="BX125" s="256">
        <f t="shared" si="93"/>
        <v>27</v>
      </c>
      <c r="BY125" s="258"/>
      <c r="BZ125" s="259">
        <f t="shared" si="72"/>
        <v>0</v>
      </c>
      <c r="CA125" s="260">
        <f t="shared" si="73"/>
        <v>0</v>
      </c>
      <c r="CB125" s="260"/>
      <c r="CO125" s="303">
        <f>_xlfn.XLOOKUP(B125,'TR05'!B:B,'TR05'!G:G,"Revisar",0)</f>
        <v>45972</v>
      </c>
      <c r="CP125" s="303">
        <f>_xlfn.XLOOKUP(B125,Reloj!A:A,Reloj!D:D,"Revisar",0)</f>
        <v>45972</v>
      </c>
      <c r="CQ125" s="247" t="str">
        <f>_xlfn.XLOOKUP(B125,'S10'!C:C,'S10'!B:B,"Revisar",0)</f>
        <v>Revisar</v>
      </c>
      <c r="CR125" s="247" t="str">
        <f t="shared" si="80"/>
        <v>ok</v>
      </c>
      <c r="CS125" s="247" t="str">
        <f t="shared" si="81"/>
        <v>ok</v>
      </c>
    </row>
    <row r="126" spans="1:97" s="247" customFormat="1" ht="12.75" customHeight="1">
      <c r="A126" s="261">
        <f t="shared" si="69"/>
        <v>117</v>
      </c>
      <c r="B126" s="262" t="s">
        <v>313</v>
      </c>
      <c r="C126" s="333" t="str">
        <f>_xlfn.XLOOKUP(B126,'S10'!$B$2:$B$450,'S10'!$A$2:$A$450,"Ingresar",0)</f>
        <v>22021832</v>
      </c>
      <c r="D126" s="263" t="s">
        <v>169</v>
      </c>
      <c r="E126" s="265" t="s">
        <v>314</v>
      </c>
      <c r="F126" s="335" t="str">
        <f>_xlfn.XLOOKUP(B126,'S10'!$B$2:$B$800,'S10'!$F$2:$F$800,"Ingresar",0)</f>
        <v>Asistente de Seguridad</v>
      </c>
      <c r="G126" s="264">
        <v>45992</v>
      </c>
      <c r="H126" s="264"/>
      <c r="I126" s="383" t="str" cm="1">
        <f t="array" ref="I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6" s="383" t="str" cm="1">
        <f t="array" ref="J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6" s="383" t="str" cm="1">
        <f t="array" ref="K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6" s="383" t="str" cm="1">
        <f t="array" ref="L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6" s="383" t="str" cm="1">
        <f t="array" ref="M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26" s="383" t="str" cm="1">
        <f t="array" ref="N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6" s="383" t="str" cm="1">
        <f t="array" ref="O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6" s="383" t="str" cm="1">
        <f t="array" ref="P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6" s="383" t="str" cm="1">
        <f t="array" ref="Q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6" s="383" t="str" cm="1">
        <f t="array" ref="R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26" s="383" t="str" cm="1">
        <f t="array" ref="S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6" s="383" t="str" cm="1">
        <f t="array" ref="T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26" s="383" t="str" cm="1">
        <f t="array" ref="U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6" s="383" t="str" cm="1">
        <f t="array" ref="V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6" s="383" t="str" cm="1">
        <f t="array" ref="W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6" s="383" t="str" cm="1">
        <f t="array" ref="X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6" s="383" t="str" cm="1">
        <f t="array" ref="Y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6" s="383" t="str" cm="1">
        <f t="array" ref="Z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6" s="383" t="str" cm="1">
        <f t="array" ref="AA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26" s="383" t="str" cm="1">
        <f t="array" ref="AB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6" s="383" t="str" cm="1">
        <f t="array" ref="AC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6" s="383" t="str" cm="1">
        <f t="array" ref="AD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6" s="383" t="str" cm="1">
        <f t="array" ref="AE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6" s="383" t="str" cm="1">
        <f t="array" ref="AF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6" s="383" t="str" cm="1">
        <f t="array" ref="AG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6" s="383" t="str" cm="1">
        <f t="array" ref="AH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26" s="383" t="str" cm="1">
        <f t="array" ref="AI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6" s="383" t="str" cm="1">
        <f t="array" ref="AJ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6" s="383" t="str" cm="1">
        <f t="array" ref="AK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6" s="383" t="str" cm="1">
        <f t="array" ref="AL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6" s="383" t="str" cm="1">
        <f t="array" ref="AM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6" s="406" t="str" cm="1">
        <f t="array" ref="AN12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6" s="407" t="str" cm="1">
        <f t="array" ref="AO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6" s="407" t="str" cm="1">
        <f t="array" ref="AP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6" s="407" t="str" cm="1">
        <f t="array" ref="AQ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6" s="407" t="str" cm="1">
        <f t="array" ref="AR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6" s="407" t="str" cm="1">
        <f t="array" ref="AS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6" s="407" t="str" cm="1">
        <f t="array" ref="AT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6" s="407" t="str" cm="1">
        <f t="array" ref="AU12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6" s="235"/>
      <c r="AW126" s="256">
        <f t="shared" si="92"/>
        <v>25</v>
      </c>
      <c r="AX126" s="256">
        <f t="shared" si="92"/>
        <v>3</v>
      </c>
      <c r="AY126" s="256">
        <f t="shared" si="91"/>
        <v>0</v>
      </c>
      <c r="AZ126" s="256">
        <f t="shared" si="91"/>
        <v>0</v>
      </c>
      <c r="BA126" s="256">
        <f t="shared" si="91"/>
        <v>0</v>
      </c>
      <c r="BB126" s="256">
        <f t="shared" si="91"/>
        <v>0</v>
      </c>
      <c r="BC126" s="256">
        <f t="shared" si="91"/>
        <v>0</v>
      </c>
      <c r="BD126" s="256">
        <f t="shared" si="91"/>
        <v>0</v>
      </c>
      <c r="BE126" s="256">
        <f t="shared" si="91"/>
        <v>0</v>
      </c>
      <c r="BF126" s="256">
        <f t="shared" si="91"/>
        <v>0</v>
      </c>
      <c r="BG126" s="256">
        <f t="shared" si="91"/>
        <v>0</v>
      </c>
      <c r="BH126" s="256">
        <f t="shared" si="70"/>
        <v>28</v>
      </c>
      <c r="BI126" s="256">
        <f t="shared" si="76"/>
        <v>0</v>
      </c>
      <c r="BJ126" s="256">
        <f t="shared" si="76"/>
        <v>0</v>
      </c>
      <c r="BK126" s="256">
        <f t="shared" si="76"/>
        <v>0</v>
      </c>
      <c r="BL126" s="256">
        <f t="shared" si="75"/>
        <v>0</v>
      </c>
      <c r="BM126" s="256">
        <f t="shared" si="75"/>
        <v>0</v>
      </c>
      <c r="BN126" s="256">
        <f t="shared" si="75"/>
        <v>0</v>
      </c>
      <c r="BO126" s="256">
        <f t="shared" si="75"/>
        <v>0</v>
      </c>
      <c r="BP126" s="256">
        <f t="shared" si="75"/>
        <v>0</v>
      </c>
      <c r="BQ126" s="256">
        <f t="shared" si="75"/>
        <v>0</v>
      </c>
      <c r="BR126" s="256"/>
      <c r="BS126" s="256"/>
      <c r="BT126" s="257">
        <f t="shared" si="77"/>
        <v>0</v>
      </c>
      <c r="BU126" s="257">
        <f t="shared" si="78"/>
        <v>0</v>
      </c>
      <c r="BV126" s="257">
        <f t="shared" si="79"/>
        <v>0</v>
      </c>
      <c r="BX126" s="256">
        <f t="shared" si="93"/>
        <v>28</v>
      </c>
      <c r="BY126" s="258"/>
      <c r="BZ126" s="259">
        <f t="shared" si="72"/>
        <v>0</v>
      </c>
      <c r="CA126" s="260">
        <f t="shared" si="73"/>
        <v>0</v>
      </c>
      <c r="CB126" s="260"/>
      <c r="CO126" s="303">
        <f>_xlfn.XLOOKUP(B126,'TR05'!B:B,'TR05'!G:G,"Revisar",0)</f>
        <v>45992</v>
      </c>
      <c r="CP126" s="303">
        <f>_xlfn.XLOOKUP(B126,Reloj!A:A,Reloj!D:D,"Revisar",0)</f>
        <v>45992</v>
      </c>
      <c r="CQ126" s="247" t="str">
        <f>_xlfn.XLOOKUP(B126,'S10'!C:C,'S10'!B:B,"Revisar",0)</f>
        <v>Revisar</v>
      </c>
      <c r="CR126" s="247" t="str">
        <f t="shared" si="80"/>
        <v>ok</v>
      </c>
      <c r="CS126" s="247" t="str">
        <f t="shared" si="81"/>
        <v>ok</v>
      </c>
    </row>
    <row r="127" spans="1:97" s="247" customFormat="1" ht="12.75" customHeight="1">
      <c r="A127" s="261">
        <f t="shared" si="69"/>
        <v>118</v>
      </c>
      <c r="B127" s="262" t="s">
        <v>213</v>
      </c>
      <c r="C127" s="333" t="str">
        <f>_xlfn.XLOOKUP(B127,'S10'!$B$2:$B$450,'S10'!$A$2:$A$450,"Ingresar",0)</f>
        <v>22021899</v>
      </c>
      <c r="D127" s="263" t="s">
        <v>164</v>
      </c>
      <c r="E127" s="265" t="s">
        <v>214</v>
      </c>
      <c r="F127" s="335" t="str">
        <f>_xlfn.XLOOKUP(B127,'S10'!$B$2:$B$800,'S10'!$F$2:$F$800,"Ingresar",0)</f>
        <v>SUPERVISOR SSOMA</v>
      </c>
      <c r="G127" s="264">
        <v>45996</v>
      </c>
      <c r="H127" s="264"/>
      <c r="I127" s="383" t="str" cm="1">
        <f t="array" ref="I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7" s="383" t="str" cm="1">
        <f t="array" ref="J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7" s="383" t="str" cm="1">
        <f t="array" ref="K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7" s="383" t="str" cm="1">
        <f t="array" ref="L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M127" s="383" t="str" cm="1">
        <f t="array" ref="M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N127" s="383" t="str" cm="1">
        <f t="array" ref="N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27" s="383" t="str" cm="1">
        <f t="array" ref="O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27" s="383" t="str" cm="1">
        <f t="array" ref="P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127" s="383" t="str" cm="1">
        <f t="array" ref="Q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127" s="383" t="str" cm="1">
        <f t="array" ref="R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27" s="383" t="str" cm="1">
        <f t="array" ref="S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27" s="383" t="str" cm="1">
        <f t="array" ref="T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27" s="383" t="str" cm="1">
        <f t="array" ref="U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7" s="383" t="str" cm="1">
        <f t="array" ref="V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7" s="383" t="str" cm="1">
        <f t="array" ref="W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7" s="383" t="str" cm="1">
        <f t="array" ref="X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7" s="383" t="str" cm="1">
        <f t="array" ref="Y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7" s="383" t="str" cm="1">
        <f t="array" ref="Z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7" s="383" t="str" cm="1">
        <f t="array" ref="AA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7" s="383" t="str" cm="1">
        <f t="array" ref="AB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7" s="383" t="str" cm="1">
        <f t="array" ref="AC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7" s="383" t="str" cm="1">
        <f t="array" ref="AD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7" s="383" t="str" cm="1">
        <f t="array" ref="AE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7" s="383" t="str" cm="1">
        <f t="array" ref="AF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7" s="383" t="str" cm="1">
        <f t="array" ref="AG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7" s="383" t="str" cm="1">
        <f t="array" ref="AH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F</v>
      </c>
      <c r="AI127" s="383" t="str" cm="1">
        <f t="array" ref="AI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7" s="383" t="str" cm="1">
        <f t="array" ref="AJ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7" s="383" t="str" cm="1">
        <f t="array" ref="AK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7" s="383" t="str" cm="1">
        <f t="array" ref="AL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7" s="383" t="str" cm="1">
        <f t="array" ref="AM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7" s="406" t="str" cm="1">
        <f t="array" ref="AN12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27" s="407" t="str" cm="1">
        <f t="array" ref="AO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7" s="407" t="str" cm="1">
        <f t="array" ref="AP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7" s="407" t="str" cm="1">
        <f t="array" ref="AQ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7" s="407" t="str" cm="1">
        <f t="array" ref="AR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7" s="407" t="str" cm="1">
        <f t="array" ref="AS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7" s="407" t="str" cm="1">
        <f t="array" ref="AT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7" s="407" t="str" cm="1">
        <f t="array" ref="AU12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7" s="235"/>
      <c r="AW127" s="256">
        <f t="shared" si="92"/>
        <v>26</v>
      </c>
      <c r="AX127" s="256">
        <f t="shared" si="92"/>
        <v>0</v>
      </c>
      <c r="AY127" s="256">
        <f t="shared" si="91"/>
        <v>0</v>
      </c>
      <c r="AZ127" s="256">
        <f t="shared" si="91"/>
        <v>0</v>
      </c>
      <c r="BA127" s="256">
        <f t="shared" si="91"/>
        <v>0</v>
      </c>
      <c r="BB127" s="256">
        <f t="shared" si="91"/>
        <v>0</v>
      </c>
      <c r="BC127" s="256">
        <f t="shared" si="91"/>
        <v>1</v>
      </c>
      <c r="BD127" s="256">
        <f t="shared" si="91"/>
        <v>0</v>
      </c>
      <c r="BE127" s="256">
        <f t="shared" si="91"/>
        <v>0</v>
      </c>
      <c r="BF127" s="256">
        <f t="shared" si="91"/>
        <v>0</v>
      </c>
      <c r="BG127" s="256">
        <f t="shared" si="91"/>
        <v>0</v>
      </c>
      <c r="BH127" s="256">
        <f t="shared" si="70"/>
        <v>27</v>
      </c>
      <c r="BI127" s="256">
        <f t="shared" si="76"/>
        <v>0</v>
      </c>
      <c r="BJ127" s="256">
        <f t="shared" si="76"/>
        <v>0</v>
      </c>
      <c r="BK127" s="256">
        <f t="shared" si="76"/>
        <v>0</v>
      </c>
      <c r="BL127" s="256">
        <f t="shared" si="75"/>
        <v>0</v>
      </c>
      <c r="BM127" s="256">
        <f t="shared" si="75"/>
        <v>0</v>
      </c>
      <c r="BN127" s="256">
        <f t="shared" si="75"/>
        <v>0</v>
      </c>
      <c r="BO127" s="256">
        <f t="shared" si="75"/>
        <v>0</v>
      </c>
      <c r="BP127" s="256">
        <f t="shared" si="75"/>
        <v>0</v>
      </c>
      <c r="BQ127" s="256">
        <f t="shared" si="75"/>
        <v>1</v>
      </c>
      <c r="BR127" s="256"/>
      <c r="BS127" s="256"/>
      <c r="BT127" s="257">
        <f t="shared" si="77"/>
        <v>0</v>
      </c>
      <c r="BU127" s="257">
        <f t="shared" si="78"/>
        <v>0</v>
      </c>
      <c r="BV127" s="257">
        <f t="shared" si="79"/>
        <v>0</v>
      </c>
      <c r="BX127" s="256">
        <f t="shared" ref="BX127:BX140" si="94">SUM(BH127:BQ127)</f>
        <v>28</v>
      </c>
      <c r="BY127" s="258"/>
      <c r="BZ127" s="259">
        <f t="shared" si="72"/>
        <v>0</v>
      </c>
      <c r="CA127" s="260">
        <f t="shared" si="73"/>
        <v>0</v>
      </c>
      <c r="CB127" s="260"/>
      <c r="CO127" s="303">
        <f>_xlfn.XLOOKUP(B127,'TR05'!B:B,'TR05'!G:G,"Revisar",0)</f>
        <v>45996</v>
      </c>
      <c r="CP127" s="303">
        <f>_xlfn.XLOOKUP(B127,Reloj!A:A,Reloj!D:D,"Revisar",0)</f>
        <v>45996</v>
      </c>
      <c r="CQ127" s="247" t="str">
        <f>_xlfn.XLOOKUP(B127,'S10'!C:C,'S10'!B:B,"Revisar",0)</f>
        <v>Revisar</v>
      </c>
      <c r="CR127" s="247" t="str">
        <f t="shared" si="80"/>
        <v>ok</v>
      </c>
      <c r="CS127" s="247" t="str">
        <f t="shared" si="81"/>
        <v>ok</v>
      </c>
    </row>
    <row r="128" spans="1:97" s="247" customFormat="1" ht="12.75" customHeight="1">
      <c r="A128" s="261">
        <f t="shared" si="69"/>
        <v>119</v>
      </c>
      <c r="B128" s="262" t="s">
        <v>538</v>
      </c>
      <c r="C128" s="333" t="str">
        <f>_xlfn.XLOOKUP(B128,'S10'!$B$2:$B$450,'S10'!$A$2:$A$450,"Ingresar",0)</f>
        <v>22021953</v>
      </c>
      <c r="D128" s="263" t="s">
        <v>164</v>
      </c>
      <c r="E128" s="265" t="s">
        <v>539</v>
      </c>
      <c r="F128" s="335" t="str">
        <f>_xlfn.XLOOKUP(B128,'S10'!$B$2:$B$800,'S10'!$F$2:$F$800,"Ingresar",0)</f>
        <v>SUPERVISOR SSOMA</v>
      </c>
      <c r="G128" s="264">
        <v>45998</v>
      </c>
      <c r="H128" s="264"/>
      <c r="I128" s="383" t="str" cm="1">
        <f t="array" ref="I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8" s="383" t="str" cm="1">
        <f t="array" ref="J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8" s="383" t="str" cm="1">
        <f t="array" ref="K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8" s="383" t="str" cm="1">
        <f t="array" ref="L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8" s="383" t="str" cm="1">
        <f t="array" ref="M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8" s="383" t="str" cm="1">
        <f t="array" ref="N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28" s="383" t="str" cm="1">
        <f t="array" ref="O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28" s="383" t="str" cm="1">
        <f t="array" ref="P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28" s="383" t="str" cm="1">
        <f t="array" ref="Q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28" s="383" t="str" cm="1">
        <f t="array" ref="R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28" s="383" t="str" cm="1">
        <f t="array" ref="S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28" s="383" t="str" cm="1">
        <f t="array" ref="T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28" s="383" t="str" cm="1">
        <f t="array" ref="U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28" s="383" t="str" cm="1">
        <f t="array" ref="V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28" s="383" t="str" cm="1">
        <f t="array" ref="W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128" s="383" t="str" cm="1">
        <f t="array" ref="X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128" s="383" t="str" cm="1">
        <f t="array" ref="Y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128" s="383" t="str" cm="1">
        <f t="array" ref="Z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8" s="383" t="str" cm="1">
        <f t="array" ref="AA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28" s="383" t="str" cm="1">
        <f t="array" ref="AB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8" s="383" t="str" cm="1">
        <f t="array" ref="AC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8" s="383" t="str" cm="1">
        <f t="array" ref="AD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8" s="383" t="str" cm="1">
        <f t="array" ref="AE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8" s="383" t="str" cm="1">
        <f t="array" ref="AF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8" s="383" t="str" cm="1">
        <f t="array" ref="AG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8" s="383" t="str" cm="1">
        <f t="array" ref="AH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28" s="383" t="str" cm="1">
        <f t="array" ref="AI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8" s="383" t="str" cm="1">
        <f t="array" ref="AJ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8" s="383" t="str" cm="1">
        <f t="array" ref="AK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8" s="383" t="str" cm="1">
        <f t="array" ref="AL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8" s="383" t="str" cm="1">
        <f t="array" ref="AM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8" s="406" t="str" cm="1">
        <f t="array" ref="AN12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8" s="407" t="str" cm="1">
        <f t="array" ref="AO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8" s="407" t="str" cm="1">
        <f t="array" ref="AP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8" s="407" t="str" cm="1">
        <f t="array" ref="AQ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8" s="407" t="str" cm="1">
        <f t="array" ref="AR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8" s="407" t="str" cm="1">
        <f t="array" ref="AS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28" s="407" t="str" cm="1">
        <f t="array" ref="AT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28" s="407" t="str" cm="1">
        <f t="array" ref="AU12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28" s="235"/>
      <c r="AW128" s="256">
        <f t="shared" si="92"/>
        <v>22</v>
      </c>
      <c r="AX128" s="256">
        <f t="shared" si="92"/>
        <v>0</v>
      </c>
      <c r="AY128" s="256">
        <f t="shared" si="91"/>
        <v>0</v>
      </c>
      <c r="AZ128" s="256">
        <f t="shared" si="91"/>
        <v>0</v>
      </c>
      <c r="BA128" s="256">
        <f t="shared" si="91"/>
        <v>0</v>
      </c>
      <c r="BB128" s="256">
        <f t="shared" si="91"/>
        <v>0</v>
      </c>
      <c r="BC128" s="256">
        <f t="shared" si="91"/>
        <v>6</v>
      </c>
      <c r="BD128" s="256">
        <f t="shared" si="91"/>
        <v>0</v>
      </c>
      <c r="BE128" s="256">
        <f t="shared" si="91"/>
        <v>0</v>
      </c>
      <c r="BF128" s="256">
        <f t="shared" si="91"/>
        <v>0</v>
      </c>
      <c r="BG128" s="256">
        <f t="shared" si="91"/>
        <v>0</v>
      </c>
      <c r="BH128" s="256">
        <f t="shared" si="70"/>
        <v>28</v>
      </c>
      <c r="BI128" s="256">
        <f t="shared" si="76"/>
        <v>0</v>
      </c>
      <c r="BJ128" s="256">
        <f t="shared" si="76"/>
        <v>0</v>
      </c>
      <c r="BK128" s="256">
        <f t="shared" si="76"/>
        <v>0</v>
      </c>
      <c r="BL128" s="256">
        <f t="shared" si="75"/>
        <v>0</v>
      </c>
      <c r="BM128" s="256">
        <f t="shared" si="75"/>
        <v>0</v>
      </c>
      <c r="BN128" s="256">
        <f t="shared" si="75"/>
        <v>0</v>
      </c>
      <c r="BO128" s="256">
        <f t="shared" si="75"/>
        <v>0</v>
      </c>
      <c r="BP128" s="256">
        <f t="shared" si="75"/>
        <v>0</v>
      </c>
      <c r="BQ128" s="256">
        <f t="shared" si="75"/>
        <v>0</v>
      </c>
      <c r="BR128" s="256"/>
      <c r="BS128" s="256"/>
      <c r="BT128" s="257">
        <f t="shared" si="77"/>
        <v>0</v>
      </c>
      <c r="BU128" s="257">
        <f t="shared" si="78"/>
        <v>0</v>
      </c>
      <c r="BV128" s="257">
        <f t="shared" si="79"/>
        <v>0</v>
      </c>
      <c r="BX128" s="256">
        <f t="shared" si="94"/>
        <v>28</v>
      </c>
      <c r="BY128" s="258"/>
      <c r="BZ128" s="259">
        <f t="shared" si="72"/>
        <v>0</v>
      </c>
      <c r="CA128" s="260">
        <f t="shared" si="73"/>
        <v>0</v>
      </c>
      <c r="CB128" s="260"/>
      <c r="CO128" s="303">
        <f>_xlfn.XLOOKUP(B128,'TR05'!B:B,'TR05'!G:G,"Revisar",0)</f>
        <v>45998</v>
      </c>
      <c r="CP128" s="303">
        <f>_xlfn.XLOOKUP(B128,Reloj!A:A,Reloj!D:D,"Revisar",0)</f>
        <v>45998</v>
      </c>
      <c r="CQ128" s="247" t="str">
        <f>_xlfn.XLOOKUP(B128,'S10'!C:C,'S10'!B:B,"Revisar",0)</f>
        <v>Revisar</v>
      </c>
      <c r="CR128" s="247" t="str">
        <f t="shared" si="80"/>
        <v>ok</v>
      </c>
      <c r="CS128" s="247" t="str">
        <f t="shared" si="81"/>
        <v>ok</v>
      </c>
    </row>
    <row r="129" spans="1:97" s="247" customFormat="1" ht="12.75" customHeight="1">
      <c r="A129" s="261">
        <f t="shared" si="69"/>
        <v>120</v>
      </c>
      <c r="B129" s="262" t="s">
        <v>415</v>
      </c>
      <c r="C129" s="333" t="str">
        <f>_xlfn.XLOOKUP(B129,'S10'!$B$2:$B$450,'S10'!$A$2:$A$450,"Ingresar",0)</f>
        <v>22021898</v>
      </c>
      <c r="D129" s="263" t="s">
        <v>164</v>
      </c>
      <c r="E129" s="392" t="s">
        <v>416</v>
      </c>
      <c r="F129" s="335" t="str">
        <f>_xlfn.XLOOKUP(B129,'S10'!$B$2:$B$800,'S10'!$F$2:$F$800,"Ingresar",0)</f>
        <v>Ingeniero Estructural</v>
      </c>
      <c r="G129" s="264">
        <v>45999</v>
      </c>
      <c r="H129" s="264"/>
      <c r="I129" s="383" t="str" cm="1">
        <f t="array" ref="I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29" s="383" t="str" cm="1">
        <f t="array" ref="J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29" s="383" t="str" cm="1">
        <f t="array" ref="K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29" s="383" t="str" cm="1">
        <f t="array" ref="L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29" s="383" t="str" cm="1">
        <f t="array" ref="M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29" s="383" t="str" cm="1">
        <f t="array" ref="N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O129" s="383" t="str" cm="1">
        <f t="array" ref="O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P129" s="383" t="str" cm="1">
        <f t="array" ref="P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129" s="383" t="str" cm="1">
        <f t="array" ref="Q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129" s="383" t="str" cm="1">
        <f t="array" ref="R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29" s="383" t="str" cm="1">
        <f t="array" ref="S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29" s="383" t="str" cm="1">
        <f t="array" ref="T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29" s="383" t="str" cm="1">
        <f t="array" ref="U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29" s="383" t="str" cm="1">
        <f t="array" ref="V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29" s="383" t="str" cm="1">
        <f t="array" ref="W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29" s="383" t="str" cm="1">
        <f t="array" ref="X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29" s="383" t="str" cm="1">
        <f t="array" ref="Y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29" s="383" t="str" cm="1">
        <f t="array" ref="Z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29" s="383" t="str" cm="1">
        <f t="array" ref="AA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129" s="383" t="str" cm="1">
        <f t="array" ref="AB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29" s="383" t="str" cm="1">
        <f t="array" ref="AC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29" s="383" t="str" cm="1">
        <f t="array" ref="AD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29" s="383" t="str" cm="1">
        <f t="array" ref="AE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29" s="383" t="str" cm="1">
        <f t="array" ref="AF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29" s="383" t="str" cm="1">
        <f t="array" ref="AG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29" s="383" t="str" cm="1">
        <f t="array" ref="AH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29" s="383" t="str" cm="1">
        <f t="array" ref="AI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29" s="383" t="str" cm="1">
        <f t="array" ref="AJ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29" s="383" t="str" cm="1">
        <f t="array" ref="AK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29" s="383" t="str" cm="1">
        <f t="array" ref="AL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29" s="383" t="str" cm="1">
        <f t="array" ref="AM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29" s="406" t="str" cm="1">
        <f t="array" ref="AN12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29" s="407" t="str" cm="1">
        <f t="array" ref="AO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29" s="407" t="str" cm="1">
        <f t="array" ref="AP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29" s="407" t="str" cm="1">
        <f t="array" ref="AQ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29" s="407" t="str" cm="1">
        <f t="array" ref="AR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29" s="407" t="str" cm="1">
        <f t="array" ref="AS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129" s="407" t="str" cm="1">
        <f t="array" ref="AT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129" s="407" t="str" cm="1">
        <f t="array" ref="AU12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129" s="235"/>
      <c r="AW129" s="256">
        <f t="shared" si="92"/>
        <v>22</v>
      </c>
      <c r="AX129" s="256">
        <f t="shared" si="92"/>
        <v>0</v>
      </c>
      <c r="AY129" s="256">
        <f t="shared" si="91"/>
        <v>0</v>
      </c>
      <c r="AZ129" s="256">
        <f t="shared" si="91"/>
        <v>0</v>
      </c>
      <c r="BA129" s="256">
        <f t="shared" si="91"/>
        <v>0</v>
      </c>
      <c r="BB129" s="256">
        <f t="shared" si="91"/>
        <v>0</v>
      </c>
      <c r="BC129" s="256">
        <f t="shared" si="91"/>
        <v>6</v>
      </c>
      <c r="BD129" s="256">
        <f t="shared" si="91"/>
        <v>0</v>
      </c>
      <c r="BE129" s="256">
        <f t="shared" si="91"/>
        <v>0</v>
      </c>
      <c r="BF129" s="256">
        <f t="shared" si="91"/>
        <v>0</v>
      </c>
      <c r="BG129" s="256">
        <f t="shared" si="91"/>
        <v>0</v>
      </c>
      <c r="BH129" s="256">
        <f t="shared" si="70"/>
        <v>28</v>
      </c>
      <c r="BI129" s="256">
        <f t="shared" si="76"/>
        <v>0</v>
      </c>
      <c r="BJ129" s="256">
        <f t="shared" si="76"/>
        <v>0</v>
      </c>
      <c r="BK129" s="256">
        <f t="shared" si="76"/>
        <v>0</v>
      </c>
      <c r="BL129" s="256">
        <f t="shared" si="75"/>
        <v>0</v>
      </c>
      <c r="BM129" s="256">
        <f t="shared" si="75"/>
        <v>0</v>
      </c>
      <c r="BN129" s="256">
        <f t="shared" si="75"/>
        <v>0</v>
      </c>
      <c r="BO129" s="256">
        <f t="shared" si="75"/>
        <v>0</v>
      </c>
      <c r="BP129" s="256">
        <f t="shared" si="75"/>
        <v>0</v>
      </c>
      <c r="BQ129" s="256">
        <f t="shared" si="75"/>
        <v>0</v>
      </c>
      <c r="BR129" s="256"/>
      <c r="BS129" s="256"/>
      <c r="BT129" s="257">
        <f t="shared" si="77"/>
        <v>0</v>
      </c>
      <c r="BU129" s="257">
        <f t="shared" si="78"/>
        <v>0</v>
      </c>
      <c r="BV129" s="257">
        <f t="shared" si="79"/>
        <v>0</v>
      </c>
      <c r="BX129" s="256">
        <f t="shared" si="94"/>
        <v>28</v>
      </c>
      <c r="BY129" s="258"/>
      <c r="BZ129" s="259">
        <f t="shared" si="72"/>
        <v>0</v>
      </c>
      <c r="CA129" s="260">
        <f t="shared" si="73"/>
        <v>0</v>
      </c>
      <c r="CB129" s="260"/>
      <c r="CO129" s="303">
        <f>_xlfn.XLOOKUP(B129,'TR05'!B:B,'TR05'!G:G,"Revisar",0)</f>
        <v>45999</v>
      </c>
      <c r="CP129" s="303">
        <f>_xlfn.XLOOKUP(B129,Reloj!A:A,Reloj!D:D,"Revisar",0)</f>
        <v>45999</v>
      </c>
      <c r="CQ129" s="247" t="str">
        <f>_xlfn.XLOOKUP(B129,'S10'!C:C,'S10'!B:B,"Revisar",0)</f>
        <v>Revisar</v>
      </c>
      <c r="CR129" s="247" t="str">
        <f t="shared" si="80"/>
        <v>ok</v>
      </c>
      <c r="CS129" s="247" t="str">
        <f t="shared" si="81"/>
        <v>ok</v>
      </c>
    </row>
    <row r="130" spans="1:97" s="247" customFormat="1" ht="12.75" customHeight="1">
      <c r="A130" s="261">
        <f t="shared" si="69"/>
        <v>121</v>
      </c>
      <c r="B130" s="304" t="s">
        <v>594</v>
      </c>
      <c r="C130" s="333" t="str">
        <f>_xlfn.XLOOKUP(B130,'S10'!$B$2:$B$450,'S10'!$A$2:$A$450,"Ingresar",0)</f>
        <v>22000161</v>
      </c>
      <c r="D130" s="263" t="s">
        <v>164</v>
      </c>
      <c r="E130" s="265" t="s">
        <v>595</v>
      </c>
      <c r="F130" s="335" t="str">
        <f>_xlfn.XLOOKUP(B130,'S10'!$B$2:$B$800,'S10'!$F$2:$F$800,"Ingresar",0)</f>
        <v>Gerente Administrativo y Finanzas</v>
      </c>
      <c r="G130" s="264">
        <v>46000</v>
      </c>
      <c r="H130" s="264"/>
      <c r="I130" s="383" t="str" cm="1">
        <f t="array" ref="I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0" s="383" t="str" cm="1">
        <f t="array" ref="J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0" s="383" t="str" cm="1">
        <f t="array" ref="K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0" s="383" t="str" cm="1">
        <f t="array" ref="L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0" s="383" t="str" cm="1">
        <f t="array" ref="M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0" s="383" t="str" cm="1">
        <f t="array" ref="N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0" s="383" t="str" cm="1">
        <f t="array" ref="O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0" s="383" t="str" cm="1">
        <f t="array" ref="P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0" s="383" t="str" cm="1">
        <f t="array" ref="Q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130" s="383" t="str" cm="1">
        <f t="array" ref="R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30" s="383" t="str" cm="1">
        <f t="array" ref="S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30" s="383" t="str" cm="1">
        <f t="array" ref="T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30" s="383" t="str" cm="1">
        <f t="array" ref="U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30" s="383" t="str" cm="1">
        <f t="array" ref="V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30" s="383" t="str" cm="1">
        <f t="array" ref="W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130" s="383" t="str" cm="1">
        <f t="array" ref="X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0" s="383" t="str" cm="1">
        <f t="array" ref="Y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0" s="383" t="str" cm="1">
        <f t="array" ref="Z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0" s="383" t="str" cm="1">
        <f t="array" ref="AA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0" s="383" t="str" cm="1">
        <f t="array" ref="AB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0" s="383" t="str" cm="1">
        <f t="array" ref="AC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0" s="383" t="str" cm="1">
        <f t="array" ref="AD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0" s="383" t="str" cm="1">
        <f t="array" ref="AE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0" s="383" t="str" cm="1">
        <f t="array" ref="AF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0" s="383" t="str" cm="1">
        <f t="array" ref="AG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0" s="383" t="str" cm="1">
        <f t="array" ref="AH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TR</v>
      </c>
      <c r="AI130" s="383" t="str" cm="1">
        <f t="array" ref="AI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TR</v>
      </c>
      <c r="AJ130" s="383" t="str" cm="1">
        <f t="array" ref="AJ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0" s="383" t="str" cm="1">
        <f t="array" ref="AK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0" s="383" t="str" cm="1">
        <f t="array" ref="AL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0" s="383" t="str" cm="1">
        <f t="array" ref="AM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30" s="406" t="str" cm="1">
        <f t="array" ref="AN13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30" s="407" t="str" cm="1">
        <f t="array" ref="AO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30" s="407" t="str" cm="1">
        <f t="array" ref="AP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Q130" s="407" t="str" cm="1">
        <f t="array" ref="AQ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130" s="407" t="str" cm="1">
        <f t="array" ref="AR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130" s="407" t="str" cm="1">
        <f t="array" ref="AS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0" s="407" t="str" cm="1">
        <f t="array" ref="AT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0" s="407" t="str" cm="1">
        <f t="array" ref="AU13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V130" s="235"/>
      <c r="AW130" s="256">
        <f t="shared" si="92"/>
        <v>16</v>
      </c>
      <c r="AX130" s="256">
        <f t="shared" si="92"/>
        <v>0</v>
      </c>
      <c r="AY130" s="256">
        <f t="shared" si="91"/>
        <v>0</v>
      </c>
      <c r="AZ130" s="256">
        <f t="shared" si="91"/>
        <v>0</v>
      </c>
      <c r="BA130" s="256">
        <f t="shared" si="91"/>
        <v>0</v>
      </c>
      <c r="BB130" s="256">
        <f t="shared" si="91"/>
        <v>0</v>
      </c>
      <c r="BC130" s="256">
        <f t="shared" si="91"/>
        <v>10</v>
      </c>
      <c r="BD130" s="256">
        <f t="shared" si="91"/>
        <v>0</v>
      </c>
      <c r="BE130" s="256">
        <f t="shared" si="91"/>
        <v>2</v>
      </c>
      <c r="BF130" s="256">
        <f t="shared" si="91"/>
        <v>0</v>
      </c>
      <c r="BG130" s="256">
        <f t="shared" si="91"/>
        <v>0</v>
      </c>
      <c r="BH130" s="256">
        <f t="shared" si="70"/>
        <v>28</v>
      </c>
      <c r="BI130" s="256">
        <f t="shared" si="76"/>
        <v>0</v>
      </c>
      <c r="BJ130" s="256">
        <f t="shared" si="76"/>
        <v>0</v>
      </c>
      <c r="BK130" s="256">
        <f t="shared" si="76"/>
        <v>0</v>
      </c>
      <c r="BL130" s="256">
        <f t="shared" si="75"/>
        <v>0</v>
      </c>
      <c r="BM130" s="256">
        <f t="shared" si="75"/>
        <v>0</v>
      </c>
      <c r="BN130" s="256">
        <f t="shared" si="75"/>
        <v>0</v>
      </c>
      <c r="BO130" s="256">
        <f t="shared" si="75"/>
        <v>0</v>
      </c>
      <c r="BP130" s="256">
        <f t="shared" si="75"/>
        <v>0</v>
      </c>
      <c r="BQ130" s="256">
        <f t="shared" si="75"/>
        <v>0</v>
      </c>
      <c r="BR130" s="256"/>
      <c r="BS130" s="256"/>
      <c r="BT130" s="257">
        <f t="shared" si="77"/>
        <v>0</v>
      </c>
      <c r="BU130" s="257">
        <f t="shared" si="78"/>
        <v>0</v>
      </c>
      <c r="BV130" s="257">
        <f t="shared" si="79"/>
        <v>0</v>
      </c>
      <c r="BX130" s="256">
        <f t="shared" si="94"/>
        <v>28</v>
      </c>
      <c r="BY130" s="258"/>
      <c r="BZ130" s="259">
        <f t="shared" si="72"/>
        <v>0</v>
      </c>
      <c r="CA130" s="260">
        <f t="shared" si="73"/>
        <v>0</v>
      </c>
      <c r="CO130" s="303">
        <f>_xlfn.XLOOKUP(B130,'TR05'!B:B,'TR05'!G:G,"Revisar",0)</f>
        <v>46000</v>
      </c>
      <c r="CP130" s="303">
        <f>_xlfn.XLOOKUP(B130,Reloj!A:A,Reloj!D:D,"Revisar",0)</f>
        <v>46000</v>
      </c>
      <c r="CQ130" s="247" t="str">
        <f>_xlfn.XLOOKUP(B130,'S10'!C:C,'S10'!B:B,"Revisar",0)</f>
        <v>Revisar</v>
      </c>
      <c r="CR130" s="247" t="str">
        <f t="shared" si="80"/>
        <v>ok</v>
      </c>
      <c r="CS130" s="247" t="str">
        <f t="shared" si="81"/>
        <v>ok</v>
      </c>
    </row>
    <row r="131" spans="1:97" s="247" customFormat="1" ht="12.75" customHeight="1">
      <c r="A131" s="261">
        <f t="shared" si="69"/>
        <v>122</v>
      </c>
      <c r="B131" s="262" t="s">
        <v>495</v>
      </c>
      <c r="C131" s="333" t="str">
        <f>_xlfn.XLOOKUP(B131,'S10'!$B$2:$B$450,'S10'!$A$2:$A$450,"Ingresar",0)</f>
        <v>22021916</v>
      </c>
      <c r="D131" s="263" t="s">
        <v>164</v>
      </c>
      <c r="E131" s="265" t="s">
        <v>496</v>
      </c>
      <c r="F131" s="335" t="str">
        <f>_xlfn.XLOOKUP(B131,'S10'!$B$2:$B$800,'S10'!$F$2:$F$800,"Ingresar",0)</f>
        <v xml:space="preserve"> Analista de Subcontratos</v>
      </c>
      <c r="G131" s="264">
        <v>46001</v>
      </c>
      <c r="H131" s="264"/>
      <c r="I131" s="383" t="str" cm="1">
        <f t="array" ref="I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1" s="383" t="str" cm="1">
        <f t="array" ref="J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1" s="383" t="str" cm="1">
        <f t="array" ref="K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1" s="383" t="str" cm="1">
        <f t="array" ref="L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1" s="383" t="str" cm="1">
        <f t="array" ref="M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1" s="383" t="str" cm="1">
        <f t="array" ref="N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1" s="383" t="str" cm="1">
        <f t="array" ref="O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1" s="383" t="str" cm="1">
        <f t="array" ref="P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Q131" s="383" t="str" cm="1">
        <f t="array" ref="Q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R131" s="383" t="str" cm="1">
        <f t="array" ref="R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S131" s="383" t="str" cm="1">
        <f t="array" ref="S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T131" s="383" t="str" cm="1">
        <f t="array" ref="T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U131" s="383" t="str" cm="1">
        <f t="array" ref="U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31" s="383" t="str" cm="1">
        <f t="array" ref="V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31" s="383" t="str" cm="1">
        <f t="array" ref="W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1" s="383" t="str" cm="1">
        <f t="array" ref="X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1" s="383" t="str" cm="1">
        <f t="array" ref="Y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1" s="383" t="str" cm="1">
        <f t="array" ref="Z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1" s="383" t="str" cm="1">
        <f t="array" ref="AA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1" s="383" t="str" cm="1">
        <f t="array" ref="AB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1" s="383" t="str" cm="1">
        <f t="array" ref="AC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1" s="383" t="str" cm="1">
        <f t="array" ref="AD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1" s="383" t="str" cm="1">
        <f t="array" ref="AE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1" s="383" t="str" cm="1">
        <f t="array" ref="AF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1" s="383" t="str" cm="1">
        <f t="array" ref="AG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1" s="383" t="str" cm="1">
        <f t="array" ref="AH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31" s="383" t="str" cm="1">
        <f t="array" ref="AI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1" s="383" t="str" cm="1">
        <f t="array" ref="AJ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1" s="383" t="str" cm="1">
        <f t="array" ref="AK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1" s="383" t="str" cm="1">
        <f t="array" ref="AL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1" s="383" t="str" cm="1">
        <f t="array" ref="AM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1" s="406" t="str" cm="1">
        <f t="array" ref="AN13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1" s="407" t="str" cm="1">
        <f t="array" ref="AO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1" s="407" t="str" cm="1">
        <f t="array" ref="AP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1" s="407" t="str" cm="1">
        <f t="array" ref="AQ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1" s="407" t="str" cm="1">
        <f t="array" ref="AR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131" s="407" t="str" cm="1">
        <f t="array" ref="AS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131" s="407" t="str" cm="1">
        <f t="array" ref="AT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131" s="407" t="str" cm="1">
        <f t="array" ref="AU13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V131" s="235"/>
      <c r="AW131" s="256">
        <f t="shared" si="92"/>
        <v>21</v>
      </c>
      <c r="AX131" s="256">
        <f t="shared" si="92"/>
        <v>0</v>
      </c>
      <c r="AY131" s="256">
        <f t="shared" si="91"/>
        <v>0</v>
      </c>
      <c r="AZ131" s="256">
        <f t="shared" si="91"/>
        <v>0</v>
      </c>
      <c r="BA131" s="256">
        <f t="shared" si="91"/>
        <v>0</v>
      </c>
      <c r="BB131" s="256">
        <f t="shared" si="91"/>
        <v>0</v>
      </c>
      <c r="BC131" s="256">
        <f t="shared" si="91"/>
        <v>7</v>
      </c>
      <c r="BD131" s="256">
        <f t="shared" si="91"/>
        <v>0</v>
      </c>
      <c r="BE131" s="256">
        <f t="shared" si="91"/>
        <v>0</v>
      </c>
      <c r="BF131" s="256">
        <f t="shared" si="91"/>
        <v>0</v>
      </c>
      <c r="BG131" s="256">
        <f t="shared" si="91"/>
        <v>0</v>
      </c>
      <c r="BH131" s="256">
        <f t="shared" si="70"/>
        <v>28</v>
      </c>
      <c r="BI131" s="256">
        <f t="shared" si="76"/>
        <v>0</v>
      </c>
      <c r="BJ131" s="256">
        <f t="shared" si="76"/>
        <v>0</v>
      </c>
      <c r="BK131" s="256">
        <f t="shared" si="76"/>
        <v>0</v>
      </c>
      <c r="BL131" s="256">
        <f t="shared" si="76"/>
        <v>0</v>
      </c>
      <c r="BM131" s="256">
        <f t="shared" si="76"/>
        <v>0</v>
      </c>
      <c r="BN131" s="256">
        <f t="shared" si="76"/>
        <v>0</v>
      </c>
      <c r="BO131" s="256">
        <f t="shared" si="76"/>
        <v>0</v>
      </c>
      <c r="BP131" s="256">
        <f t="shared" si="76"/>
        <v>0</v>
      </c>
      <c r="BQ131" s="256">
        <f t="shared" si="76"/>
        <v>0</v>
      </c>
      <c r="BR131" s="256"/>
      <c r="BS131" s="256"/>
      <c r="BT131" s="257">
        <f t="shared" si="77"/>
        <v>0</v>
      </c>
      <c r="BU131" s="257">
        <f t="shared" si="78"/>
        <v>0</v>
      </c>
      <c r="BV131" s="257">
        <f t="shared" si="79"/>
        <v>0</v>
      </c>
      <c r="BX131" s="256">
        <f t="shared" si="94"/>
        <v>28</v>
      </c>
      <c r="BY131" s="258"/>
      <c r="BZ131" s="259">
        <f t="shared" si="72"/>
        <v>0</v>
      </c>
      <c r="CA131" s="260">
        <f t="shared" si="73"/>
        <v>0</v>
      </c>
      <c r="CB131" s="260"/>
      <c r="CO131" s="303">
        <f>_xlfn.XLOOKUP(B131,'TR05'!B:B,'TR05'!G:G,"Revisar",0)</f>
        <v>46001</v>
      </c>
      <c r="CP131" s="303">
        <f>_xlfn.XLOOKUP(B131,Reloj!A:A,Reloj!D:D,"Revisar",0)</f>
        <v>46001</v>
      </c>
      <c r="CQ131" s="247" t="str">
        <f>_xlfn.XLOOKUP(B131,'S10'!C:C,'S10'!B:B,"Revisar",0)</f>
        <v>Revisar</v>
      </c>
      <c r="CR131" s="247" t="str">
        <f t="shared" si="80"/>
        <v>ok</v>
      </c>
      <c r="CS131" s="247" t="str">
        <f t="shared" si="81"/>
        <v>ok</v>
      </c>
    </row>
    <row r="132" spans="1:97" ht="10.5">
      <c r="A132" s="261">
        <f t="shared" si="69"/>
        <v>123</v>
      </c>
      <c r="B132" s="262" t="s">
        <v>635</v>
      </c>
      <c r="C132" s="333" t="str">
        <f>_xlfn.XLOOKUP(B132,'S10'!$B$2:$B$450,'S10'!$A$2:$A$450,"Ingresar",0)</f>
        <v>Ingresar</v>
      </c>
      <c r="D132" s="263" t="s">
        <v>169</v>
      </c>
      <c r="E132" s="265" t="s">
        <v>637</v>
      </c>
      <c r="F132" s="335" t="str">
        <f>_xlfn.XLOOKUP(B132,'S10'!$B$2:$B$800,'S10'!$F$2:$F$800,"Ingresar",0)</f>
        <v>Asistente de Recursos Humanos</v>
      </c>
      <c r="G132" s="264">
        <v>46020</v>
      </c>
      <c r="H132" s="264"/>
      <c r="I132" s="383" t="str" cm="1">
        <f t="array" ref="I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2" s="383" t="str" cm="1">
        <f t="array" ref="J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2" s="383" t="str" cm="1">
        <f t="array" ref="K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2" s="383" t="str" cm="1">
        <f t="array" ref="L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2" s="383" t="str" cm="1">
        <f t="array" ref="M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32" s="383" t="str" cm="1">
        <f t="array" ref="N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2" s="383" t="str" cm="1">
        <f t="array" ref="O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2" s="383" t="str" cm="1">
        <f t="array" ref="P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2" s="383" t="str" cm="1">
        <f t="array" ref="Q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2" s="383" t="str" cm="1">
        <f t="array" ref="R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2" s="383" t="str" cm="1">
        <f t="array" ref="S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2" s="383" t="str" cm="1">
        <f t="array" ref="T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32" s="383" t="str" cm="1">
        <f t="array" ref="U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2" s="383" t="str" cm="1">
        <f t="array" ref="V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2" s="383" t="str" cm="1">
        <f t="array" ref="W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2" s="383" t="str" cm="1">
        <f t="array" ref="X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2" s="383" t="str" cm="1">
        <f t="array" ref="Y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2" s="383" t="str" cm="1">
        <f t="array" ref="Z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2" s="383" t="str" cm="1">
        <f t="array" ref="AA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32" s="383" t="str" cm="1">
        <f t="array" ref="AB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2" s="383" t="str" cm="1">
        <f t="array" ref="AC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2" s="383" t="str" cm="1">
        <f t="array" ref="AD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2" s="383" t="str" cm="1">
        <f t="array" ref="AE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2" s="383" t="str" cm="1">
        <f t="array" ref="AF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2" s="383" t="str" cm="1">
        <f t="array" ref="AG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2" s="383" t="str" cm="1">
        <f t="array" ref="AH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32" s="383" t="str" cm="1">
        <f t="array" ref="AI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2" s="383" t="str" cm="1">
        <f t="array" ref="AJ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2" s="383" t="str" cm="1">
        <f t="array" ref="AK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2" s="383" t="str" cm="1">
        <f t="array" ref="AL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2" s="383" t="str" cm="1">
        <f t="array" ref="AM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2" s="406" t="str" cm="1">
        <f t="array" ref="AN13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2" s="407" t="str" cm="1">
        <f t="array" ref="AO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2" s="407" t="str" cm="1">
        <f t="array" ref="AP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2" s="407" t="str" cm="1">
        <f t="array" ref="AQ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2" s="407" t="str" cm="1">
        <f t="array" ref="AR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2" s="407" t="str" cm="1">
        <f t="array" ref="AS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2" s="407" t="str" cm="1">
        <f t="array" ref="AT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2" s="407" t="str" cm="1">
        <f t="array" ref="AU13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2" s="256">
        <f t="shared" si="92"/>
        <v>25</v>
      </c>
      <c r="AX132" s="256">
        <f t="shared" si="92"/>
        <v>3</v>
      </c>
      <c r="AY132" s="256">
        <f t="shared" si="91"/>
        <v>0</v>
      </c>
      <c r="AZ132" s="256">
        <f t="shared" si="91"/>
        <v>0</v>
      </c>
      <c r="BA132" s="256">
        <f t="shared" si="91"/>
        <v>0</v>
      </c>
      <c r="BB132" s="256">
        <f t="shared" si="91"/>
        <v>0</v>
      </c>
      <c r="BC132" s="256">
        <f t="shared" si="91"/>
        <v>0</v>
      </c>
      <c r="BD132" s="256">
        <f t="shared" si="91"/>
        <v>0</v>
      </c>
      <c r="BE132" s="256">
        <f t="shared" si="91"/>
        <v>0</v>
      </c>
      <c r="BF132" s="256">
        <f t="shared" si="91"/>
        <v>0</v>
      </c>
      <c r="BG132" s="256">
        <f t="shared" si="91"/>
        <v>0</v>
      </c>
      <c r="BH132" s="256">
        <f t="shared" si="70"/>
        <v>28</v>
      </c>
      <c r="BI132" s="256">
        <f t="shared" ref="BI132:BQ152" si="95">COUNTIF($T132:$AU132,BI$6)</f>
        <v>0</v>
      </c>
      <c r="BJ132" s="256">
        <f t="shared" si="95"/>
        <v>0</v>
      </c>
      <c r="BK132" s="256">
        <f t="shared" si="95"/>
        <v>0</v>
      </c>
      <c r="BL132" s="256">
        <f t="shared" si="95"/>
        <v>0</v>
      </c>
      <c r="BM132" s="256">
        <f t="shared" si="95"/>
        <v>0</v>
      </c>
      <c r="BN132" s="256">
        <f t="shared" si="95"/>
        <v>0</v>
      </c>
      <c r="BO132" s="256">
        <f t="shared" si="95"/>
        <v>0</v>
      </c>
      <c r="BP132" s="256">
        <f t="shared" si="95"/>
        <v>0</v>
      </c>
      <c r="BQ132" s="256">
        <f t="shared" si="95"/>
        <v>0</v>
      </c>
      <c r="BR132" s="256"/>
      <c r="BS132" s="256"/>
      <c r="BT132" s="257">
        <f t="shared" si="77"/>
        <v>0</v>
      </c>
      <c r="BU132" s="257">
        <f t="shared" si="78"/>
        <v>0</v>
      </c>
      <c r="BV132" s="257">
        <f t="shared" si="79"/>
        <v>0</v>
      </c>
      <c r="BW132" s="247"/>
      <c r="BX132" s="256">
        <f t="shared" si="94"/>
        <v>28</v>
      </c>
      <c r="CO132" s="303">
        <f>_xlfn.XLOOKUP(B132,'TR05'!B:B,'TR05'!G:G,"Revisar",0)</f>
        <v>46020</v>
      </c>
      <c r="CP132" s="303">
        <f>_xlfn.XLOOKUP(B132,Reloj!A:A,Reloj!D:D,"Revisar",0)</f>
        <v>46020</v>
      </c>
      <c r="CQ132" s="247" t="str">
        <f>_xlfn.XLOOKUP(B132,'S10'!C:C,'S10'!B:B,"Revisar",0)</f>
        <v>Revisar</v>
      </c>
      <c r="CR132" s="247" t="str">
        <f t="shared" si="80"/>
        <v>ok</v>
      </c>
      <c r="CS132" s="247" t="str">
        <f t="shared" si="81"/>
        <v>ok</v>
      </c>
    </row>
    <row r="133" spans="1:97" ht="10.5">
      <c r="A133" s="261">
        <f t="shared" si="69"/>
        <v>124</v>
      </c>
      <c r="B133" s="262" t="s">
        <v>650</v>
      </c>
      <c r="C133" s="333" t="str">
        <f>_xlfn.XLOOKUP(B133,'S10'!$B$2:$B$450,'S10'!$A$2:$A$450,"Ingresar",0)</f>
        <v>22022041</v>
      </c>
      <c r="D133" s="263" t="s">
        <v>169</v>
      </c>
      <c r="E133" s="265" t="s">
        <v>652</v>
      </c>
      <c r="F133" s="335" t="str">
        <f>_xlfn.XLOOKUP(B133,'S10'!$B$2:$B$800,'S10'!$F$2:$F$800,"Ingresar",0)</f>
        <v>Jefe de Seguridad Patrimonial</v>
      </c>
      <c r="G133" s="264">
        <v>46027</v>
      </c>
      <c r="H133" s="264"/>
      <c r="I133" s="383" t="str" cm="1">
        <f t="array" ref="I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3" s="383" t="str" cm="1">
        <f t="array" ref="J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3" s="383" t="str" cm="1">
        <f t="array" ref="K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3" s="383" t="str" cm="1">
        <f t="array" ref="L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3" s="383" t="str" cm="1">
        <f t="array" ref="M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33" s="383" t="str" cm="1">
        <f t="array" ref="N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3" s="383" t="str" cm="1">
        <f t="array" ref="O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3" s="383" t="str" cm="1">
        <f t="array" ref="P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3" s="383" t="str" cm="1">
        <f t="array" ref="Q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3" s="383" t="str" cm="1">
        <f t="array" ref="R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3" s="383" t="str" cm="1">
        <f t="array" ref="S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3" s="383" t="str" cm="1">
        <f t="array" ref="T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33" s="383" t="str" cm="1">
        <f t="array" ref="U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3" s="383" t="str" cm="1">
        <f t="array" ref="V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3" s="383" t="str" cm="1">
        <f t="array" ref="W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3" s="383" t="str" cm="1">
        <f t="array" ref="X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3" s="383" t="str" cm="1">
        <f t="array" ref="Y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3" s="383" t="str" cm="1">
        <f t="array" ref="Z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3" s="383" t="str" cm="1">
        <f t="array" ref="AA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33" s="383" t="str" cm="1">
        <f t="array" ref="AB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3" s="383" t="str" cm="1">
        <f t="array" ref="AC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3" s="383" t="str" cm="1">
        <f t="array" ref="AD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3" s="383" t="str" cm="1">
        <f t="array" ref="AE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3" s="383" t="str" cm="1">
        <f t="array" ref="AF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3" s="383" t="str" cm="1">
        <f t="array" ref="AG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3" s="383" t="str" cm="1">
        <f t="array" ref="AH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33" s="383" t="str" cm="1">
        <f t="array" ref="AI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3" s="383" t="str" cm="1">
        <f t="array" ref="AJ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3" s="383" t="str" cm="1">
        <f t="array" ref="AK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3" s="383" t="str" cm="1">
        <f t="array" ref="AL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3" s="383" t="str" cm="1">
        <f t="array" ref="AM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3" s="406" t="str" cm="1">
        <f t="array" ref="AN13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3" s="407" t="str" cm="1">
        <f t="array" ref="AO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3" s="407" t="str" cm="1">
        <f t="array" ref="AP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3" s="407" t="str" cm="1">
        <f t="array" ref="AQ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3" s="407" t="str" cm="1">
        <f t="array" ref="AR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3" s="407" t="str" cm="1">
        <f t="array" ref="AS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3" s="407" t="str" cm="1">
        <f t="array" ref="AT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3" s="407" t="str" cm="1">
        <f t="array" ref="AU13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3" s="256">
        <f t="shared" si="92"/>
        <v>25</v>
      </c>
      <c r="AX133" s="256">
        <f t="shared" si="92"/>
        <v>3</v>
      </c>
      <c r="AY133" s="256">
        <f t="shared" si="91"/>
        <v>0</v>
      </c>
      <c r="AZ133" s="256">
        <f t="shared" si="91"/>
        <v>0</v>
      </c>
      <c r="BA133" s="256">
        <f t="shared" si="91"/>
        <v>0</v>
      </c>
      <c r="BB133" s="256">
        <f t="shared" si="91"/>
        <v>0</v>
      </c>
      <c r="BC133" s="256">
        <f t="shared" si="91"/>
        <v>0</v>
      </c>
      <c r="BD133" s="256">
        <f t="shared" si="91"/>
        <v>0</v>
      </c>
      <c r="BE133" s="256">
        <f t="shared" si="91"/>
        <v>0</v>
      </c>
      <c r="BF133" s="256">
        <f t="shared" si="91"/>
        <v>0</v>
      </c>
      <c r="BG133" s="256">
        <f t="shared" si="91"/>
        <v>0</v>
      </c>
      <c r="BH133" s="256">
        <f t="shared" si="70"/>
        <v>28</v>
      </c>
      <c r="BI133" s="256">
        <f t="shared" si="95"/>
        <v>0</v>
      </c>
      <c r="BJ133" s="256">
        <f t="shared" si="95"/>
        <v>0</v>
      </c>
      <c r="BK133" s="256">
        <f t="shared" si="95"/>
        <v>0</v>
      </c>
      <c r="BL133" s="256">
        <f t="shared" si="95"/>
        <v>0</v>
      </c>
      <c r="BM133" s="256">
        <f t="shared" si="95"/>
        <v>0</v>
      </c>
      <c r="BN133" s="256">
        <f t="shared" si="95"/>
        <v>0</v>
      </c>
      <c r="BO133" s="256">
        <f t="shared" si="95"/>
        <v>0</v>
      </c>
      <c r="BP133" s="256">
        <f t="shared" si="95"/>
        <v>0</v>
      </c>
      <c r="BQ133" s="256">
        <f t="shared" si="95"/>
        <v>0</v>
      </c>
      <c r="BR133" s="256"/>
      <c r="BS133" s="256"/>
      <c r="BT133" s="257">
        <f t="shared" si="77"/>
        <v>0</v>
      </c>
      <c r="BU133" s="257">
        <f t="shared" si="78"/>
        <v>0</v>
      </c>
      <c r="BV133" s="257">
        <f t="shared" si="79"/>
        <v>0</v>
      </c>
      <c r="BW133" s="247"/>
      <c r="BX133" s="256">
        <f t="shared" si="94"/>
        <v>28</v>
      </c>
      <c r="CO133" s="303">
        <f>_xlfn.XLOOKUP(B133,'TR05'!B:B,'TR05'!G:G,"Revisar",0)</f>
        <v>46027</v>
      </c>
      <c r="CP133" s="303">
        <f>_xlfn.XLOOKUP(B133,Reloj!A:A,Reloj!D:D,"Revisar",0)</f>
        <v>46027</v>
      </c>
      <c r="CQ133" s="247" t="str">
        <f>_xlfn.XLOOKUP(B133,'S10'!C:C,'S10'!B:B,"Revisar",0)</f>
        <v>Revisar</v>
      </c>
      <c r="CR133" s="247" t="str">
        <f t="shared" si="80"/>
        <v>ok</v>
      </c>
      <c r="CS133" s="247" t="str">
        <f t="shared" si="81"/>
        <v>ok</v>
      </c>
    </row>
    <row r="134" spans="1:97" ht="10.5">
      <c r="A134" s="261">
        <f t="shared" si="69"/>
        <v>125</v>
      </c>
      <c r="B134" s="262" t="s">
        <v>627</v>
      </c>
      <c r="C134" s="333" t="str">
        <f>_xlfn.XLOOKUP(B134,'S10'!$B$2:$B$450,'S10'!$A$2:$A$450,"Ingresar",0)</f>
        <v>Ingresar</v>
      </c>
      <c r="D134" s="263" t="s">
        <v>169</v>
      </c>
      <c r="E134" s="392" t="s">
        <v>629</v>
      </c>
      <c r="F134" s="335" t="str">
        <f>_xlfn.XLOOKUP(B134,'S10'!$B$2:$B$800,'S10'!$F$2:$F$800,"Ingresar",0)</f>
        <v>Asistente de Producción</v>
      </c>
      <c r="G134" s="264">
        <v>46028</v>
      </c>
      <c r="H134" s="264"/>
      <c r="I134" s="383" t="str" cm="1">
        <f t="array" ref="I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4" s="383" t="str" cm="1">
        <f t="array" ref="J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4" s="383" t="str" cm="1">
        <f t="array" ref="K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4" s="383" t="str" cm="1">
        <f t="array" ref="L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4" s="383" t="str" cm="1">
        <f t="array" ref="M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34" s="383" t="str" cm="1">
        <f t="array" ref="N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4" s="383" t="str" cm="1">
        <f t="array" ref="O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4" s="383" t="str" cm="1">
        <f t="array" ref="P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4" s="383" t="str" cm="1">
        <f t="array" ref="Q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4" s="383" t="str" cm="1">
        <f t="array" ref="R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4" s="383" t="str" cm="1">
        <f t="array" ref="S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4" s="383" t="str" cm="1">
        <f t="array" ref="T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34" s="383" t="str" cm="1">
        <f t="array" ref="U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4" s="383" t="str" cm="1">
        <f t="array" ref="V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4" s="383" t="str" cm="1">
        <f t="array" ref="W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4" s="383" t="str" cm="1">
        <f t="array" ref="X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4" s="383" t="str" cm="1">
        <f t="array" ref="Y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4" s="383" t="str" cm="1">
        <f t="array" ref="Z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4" s="383" t="str" cm="1">
        <f t="array" ref="AA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34" s="383" t="str" cm="1">
        <f t="array" ref="AB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4" s="383" t="str" cm="1">
        <f t="array" ref="AC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4" s="383" t="str" cm="1">
        <f t="array" ref="AD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4" s="383" t="str" cm="1">
        <f t="array" ref="AE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4" s="383" t="str" cm="1">
        <f t="array" ref="AF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4" s="383" t="str" cm="1">
        <f t="array" ref="AG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DM</v>
      </c>
      <c r="AH134" s="383" t="str" cm="1">
        <f t="array" ref="AH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34" s="383" t="str" cm="1">
        <f t="array" ref="AI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4" s="383" t="str" cm="1">
        <f t="array" ref="AJ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4" s="383" t="str" cm="1">
        <f t="array" ref="AK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4" s="383" t="str" cm="1">
        <f t="array" ref="AL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4" s="383" t="str" cm="1">
        <f t="array" ref="AM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4" s="406" t="str" cm="1">
        <f t="array" ref="AN13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4" s="407" t="str" cm="1">
        <f t="array" ref="AO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4" s="407" t="str" cm="1">
        <f t="array" ref="AP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4" s="407" t="str" cm="1">
        <f t="array" ref="AQ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4" s="407" t="str" cm="1">
        <f t="array" ref="AR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4" s="407" t="str" cm="1">
        <f t="array" ref="AS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4" s="407" t="str" cm="1">
        <f t="array" ref="AT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4" s="407" t="str" cm="1">
        <f t="array" ref="AU13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4" s="256">
        <f t="shared" si="92"/>
        <v>24</v>
      </c>
      <c r="AX134" s="256">
        <f t="shared" si="92"/>
        <v>3</v>
      </c>
      <c r="AY134" s="256">
        <f t="shared" si="91"/>
        <v>0</v>
      </c>
      <c r="AZ134" s="256">
        <f t="shared" si="91"/>
        <v>0</v>
      </c>
      <c r="BA134" s="256">
        <f t="shared" si="91"/>
        <v>0</v>
      </c>
      <c r="BB134" s="256">
        <f t="shared" si="91"/>
        <v>0</v>
      </c>
      <c r="BC134" s="256">
        <f t="shared" si="91"/>
        <v>0</v>
      </c>
      <c r="BD134" s="256">
        <f t="shared" si="91"/>
        <v>0</v>
      </c>
      <c r="BE134" s="256">
        <f t="shared" si="91"/>
        <v>0</v>
      </c>
      <c r="BF134" s="256">
        <f t="shared" si="91"/>
        <v>0</v>
      </c>
      <c r="BG134" s="256">
        <f t="shared" si="91"/>
        <v>0</v>
      </c>
      <c r="BH134" s="256">
        <f t="shared" si="70"/>
        <v>27</v>
      </c>
      <c r="BI134" s="256">
        <f t="shared" si="95"/>
        <v>1</v>
      </c>
      <c r="BJ134" s="256">
        <f t="shared" si="95"/>
        <v>0</v>
      </c>
      <c r="BK134" s="256">
        <f t="shared" si="95"/>
        <v>0</v>
      </c>
      <c r="BL134" s="256">
        <f t="shared" si="95"/>
        <v>0</v>
      </c>
      <c r="BM134" s="256">
        <f t="shared" si="95"/>
        <v>0</v>
      </c>
      <c r="BN134" s="256">
        <f t="shared" si="95"/>
        <v>0</v>
      </c>
      <c r="BO134" s="256">
        <f t="shared" si="95"/>
        <v>0</v>
      </c>
      <c r="BP134" s="256">
        <f t="shared" si="95"/>
        <v>0</v>
      </c>
      <c r="BQ134" s="256">
        <f t="shared" si="95"/>
        <v>0</v>
      </c>
      <c r="BR134" s="256"/>
      <c r="BS134" s="256"/>
      <c r="BT134" s="257">
        <f t="shared" si="77"/>
        <v>0</v>
      </c>
      <c r="BU134" s="257">
        <f t="shared" si="78"/>
        <v>0</v>
      </c>
      <c r="BV134" s="257">
        <f t="shared" si="79"/>
        <v>0</v>
      </c>
      <c r="BW134" s="247"/>
      <c r="BX134" s="256">
        <f t="shared" si="94"/>
        <v>28</v>
      </c>
      <c r="CO134" s="303">
        <f>_xlfn.XLOOKUP(B134,'TR05'!B:B,'TR05'!G:G,"Revisar",0)</f>
        <v>46028</v>
      </c>
      <c r="CP134" s="303">
        <f>_xlfn.XLOOKUP(B134,Reloj!A:A,Reloj!D:D,"Revisar",0)</f>
        <v>46028</v>
      </c>
      <c r="CQ134" s="247" t="str">
        <f>_xlfn.XLOOKUP(B134,'S10'!C:C,'S10'!B:B,"Revisar",0)</f>
        <v>Revisar</v>
      </c>
      <c r="CR134" s="247" t="str">
        <f t="shared" si="80"/>
        <v>ok</v>
      </c>
      <c r="CS134" s="247" t="str">
        <f t="shared" si="81"/>
        <v>ok</v>
      </c>
    </row>
    <row r="135" spans="1:97" ht="10.5">
      <c r="A135" s="261">
        <f t="shared" si="69"/>
        <v>126</v>
      </c>
      <c r="B135" s="262" t="s">
        <v>654</v>
      </c>
      <c r="C135" s="333" t="str">
        <f>_xlfn.XLOOKUP(B135,'S10'!$B$2:$B$450,'S10'!$A$2:$A$450,"Ingresar",0)</f>
        <v>22022064</v>
      </c>
      <c r="D135" s="263" t="s">
        <v>644</v>
      </c>
      <c r="E135" s="265" t="s">
        <v>656</v>
      </c>
      <c r="F135" s="335" t="str">
        <f>_xlfn.XLOOKUP(B135,'S10'!$B$2:$B$800,'S10'!$F$2:$F$800,"Ingresar",0)</f>
        <v>Bim Manager</v>
      </c>
      <c r="G135" s="264">
        <v>46031</v>
      </c>
      <c r="H135" s="264"/>
      <c r="I135" s="383" t="str" cm="1">
        <f t="array" ref="I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5" s="383" t="str" cm="1">
        <f t="array" ref="J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5" s="383" t="str" cm="1">
        <f t="array" ref="K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5" s="383" t="str" cm="1">
        <f t="array" ref="L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5" s="383" t="str" cm="1">
        <f t="array" ref="M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5" s="383" t="str" cm="1">
        <f t="array" ref="N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5" s="383" t="str" cm="1">
        <f t="array" ref="O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5" s="383" t="str" cm="1">
        <f t="array" ref="P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5" s="383" t="str" cm="1">
        <f t="array" ref="Q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5" s="383" t="str" cm="1">
        <f t="array" ref="R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5" s="383" t="str" cm="1">
        <f t="array" ref="S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5" s="383" t="str" cm="1">
        <f t="array" ref="T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35" s="383" t="str" cm="1">
        <f t="array" ref="U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V135" s="383" t="str" cm="1">
        <f t="array" ref="V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W135" s="383" t="str" cm="1">
        <f t="array" ref="W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X135" s="383" t="str" cm="1">
        <f t="array" ref="X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Y135" s="383" t="str" cm="1">
        <f t="array" ref="Y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Z135" s="383" t="str" cm="1">
        <f t="array" ref="Z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A135" s="383" t="str" cm="1">
        <f t="array" ref="AA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B135" s="383" t="str" cm="1">
        <f t="array" ref="AB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C135" s="383" t="str" cm="1">
        <f t="array" ref="AC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5" s="383" t="str" cm="1">
        <f t="array" ref="AD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5" s="383" t="str" cm="1">
        <f t="array" ref="AE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5" s="383" t="str" cm="1">
        <f t="array" ref="AF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5" s="383" t="str" cm="1">
        <f t="array" ref="AG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5" s="383" t="str" cm="1">
        <f t="array" ref="AH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35" s="383" t="str" cm="1">
        <f t="array" ref="AI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35" s="383" t="str" cm="1">
        <f t="array" ref="AJ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35" s="383" t="str" cm="1">
        <f t="array" ref="AK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5" s="383" t="str" cm="1">
        <f t="array" ref="AL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5" s="383" t="str" cm="1">
        <f t="array" ref="AM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5" s="406" t="str" cm="1">
        <f t="array" ref="AN13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5" s="407" t="str" cm="1">
        <f t="array" ref="AO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5" s="407" t="str" cm="1">
        <f t="array" ref="AP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5" s="407" t="str" cm="1">
        <f t="array" ref="AQ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5" s="407" t="str" cm="1">
        <f t="array" ref="AR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5" s="407" t="str" cm="1">
        <f t="array" ref="AS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5" s="407" t="str" cm="1">
        <f t="array" ref="AT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5" s="407" t="str" cm="1">
        <f t="array" ref="AU13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5" s="256">
        <f t="shared" si="92"/>
        <v>20</v>
      </c>
      <c r="AX135" s="256">
        <f t="shared" si="92"/>
        <v>0</v>
      </c>
      <c r="AY135" s="256">
        <f t="shared" si="91"/>
        <v>0</v>
      </c>
      <c r="AZ135" s="256">
        <f t="shared" si="91"/>
        <v>0</v>
      </c>
      <c r="BA135" s="256">
        <f t="shared" si="91"/>
        <v>0</v>
      </c>
      <c r="BB135" s="256">
        <f t="shared" si="91"/>
        <v>0</v>
      </c>
      <c r="BC135" s="256">
        <f t="shared" si="91"/>
        <v>8</v>
      </c>
      <c r="BD135" s="256">
        <f t="shared" si="91"/>
        <v>0</v>
      </c>
      <c r="BE135" s="256">
        <f t="shared" si="91"/>
        <v>0</v>
      </c>
      <c r="BF135" s="256">
        <f t="shared" si="91"/>
        <v>0</v>
      </c>
      <c r="BG135" s="256">
        <f t="shared" si="91"/>
        <v>0</v>
      </c>
      <c r="BH135" s="256">
        <f t="shared" si="70"/>
        <v>28</v>
      </c>
      <c r="BI135" s="256">
        <f t="shared" si="95"/>
        <v>0</v>
      </c>
      <c r="BJ135" s="256">
        <f t="shared" si="95"/>
        <v>0</v>
      </c>
      <c r="BK135" s="256">
        <f t="shared" si="95"/>
        <v>0</v>
      </c>
      <c r="BL135" s="256">
        <f t="shared" si="95"/>
        <v>0</v>
      </c>
      <c r="BM135" s="256">
        <f t="shared" si="95"/>
        <v>0</v>
      </c>
      <c r="BN135" s="256">
        <f t="shared" si="95"/>
        <v>0</v>
      </c>
      <c r="BO135" s="256">
        <f t="shared" si="95"/>
        <v>0</v>
      </c>
      <c r="BP135" s="256">
        <f t="shared" si="95"/>
        <v>0</v>
      </c>
      <c r="BQ135" s="256">
        <f t="shared" si="95"/>
        <v>0</v>
      </c>
      <c r="BR135" s="256"/>
      <c r="BS135" s="256"/>
      <c r="BT135" s="257">
        <f t="shared" si="77"/>
        <v>0</v>
      </c>
      <c r="BU135" s="257">
        <f t="shared" si="78"/>
        <v>0</v>
      </c>
      <c r="BV135" s="257">
        <f t="shared" si="79"/>
        <v>0</v>
      </c>
      <c r="BW135" s="247"/>
      <c r="BX135" s="256">
        <f t="shared" si="94"/>
        <v>28</v>
      </c>
      <c r="CO135" s="303">
        <f>_xlfn.XLOOKUP(B135,'TR05'!B:B,'TR05'!G:G,"Revisar",0)</f>
        <v>46031</v>
      </c>
      <c r="CP135" s="303">
        <f>_xlfn.XLOOKUP(B135,Reloj!A:A,Reloj!D:D,"Revisar",0)</f>
        <v>46031</v>
      </c>
      <c r="CQ135" s="247" t="str">
        <f>_xlfn.XLOOKUP(B135,'S10'!C:C,'S10'!B:B,"Revisar",0)</f>
        <v>Revisar</v>
      </c>
      <c r="CR135" s="247" t="str">
        <f t="shared" si="80"/>
        <v>ok</v>
      </c>
      <c r="CS135" s="247" t="str">
        <f t="shared" si="81"/>
        <v>ok</v>
      </c>
    </row>
    <row r="136" spans="1:97" ht="10.5">
      <c r="A136" s="261">
        <f t="shared" si="69"/>
        <v>127</v>
      </c>
      <c r="B136" s="338" t="s">
        <v>639</v>
      </c>
      <c r="C136" s="333" t="str">
        <f>_xlfn.XLOOKUP(B136,'S10'!$B$2:$B$450,'S10'!$A$2:$A$450,"Ingresar",0)</f>
        <v>22022117</v>
      </c>
      <c r="D136" s="263" t="s">
        <v>169</v>
      </c>
      <c r="E136" s="399" t="s">
        <v>641</v>
      </c>
      <c r="F136" s="335" t="str">
        <f>_xlfn.XLOOKUP(B136,'S10'!$B$2:$B$800,'S10'!$F$2:$F$800,"Ingresar",0)</f>
        <v>Asistente Administrativo</v>
      </c>
      <c r="G136" s="264">
        <v>46039</v>
      </c>
      <c r="H136" s="264">
        <v>46069</v>
      </c>
      <c r="I136" s="383" t="str" cm="1">
        <f t="array" ref="I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6" s="383" t="str" cm="1">
        <f t="array" ref="J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6" s="383" t="str" cm="1">
        <f t="array" ref="K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6" s="383" t="str" cm="1">
        <f t="array" ref="L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6" s="383" t="str" cm="1">
        <f t="array" ref="M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N136" s="383" t="str" cm="1">
        <f t="array" ref="N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6" s="383" t="str" cm="1">
        <f t="array" ref="O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6" s="383" t="str" cm="1">
        <f t="array" ref="P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6" s="383" t="str" cm="1">
        <f t="array" ref="Q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6" s="383" t="str" cm="1">
        <f t="array" ref="R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6" s="383" t="str" cm="1">
        <f t="array" ref="S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6" s="383" t="str" cm="1">
        <f t="array" ref="T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U136" s="383" t="str" cm="1">
        <f t="array" ref="U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6" s="383" t="str" cm="1">
        <f t="array" ref="V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6" s="383" t="str" cm="1">
        <f t="array" ref="W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6" s="383" t="str" cm="1">
        <f t="array" ref="X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6" s="383" t="str" cm="1">
        <f t="array" ref="Y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6" s="383" t="str" cm="1">
        <f t="array" ref="Z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6" s="383" t="str" cm="1">
        <f t="array" ref="AA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36" s="383" t="str" cm="1">
        <f t="array" ref="AB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6" s="383" t="str" cm="1">
        <f t="array" ref="AC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6" s="383" t="str" cm="1">
        <f t="array" ref="AD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6" s="383" t="str" cm="1">
        <f t="array" ref="AE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6" s="383" t="str" cm="1">
        <f t="array" ref="AF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6" s="383" t="str" cm="1">
        <f t="array" ref="AG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6" s="383" t="str" cm="1">
        <f t="array" ref="AH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36" s="383" t="str" cm="1">
        <f t="array" ref="AI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J136" s="383" t="str" cm="1">
        <f t="array" ref="AJ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K136" s="383" t="str" cm="1">
        <f t="array" ref="AK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L136" s="383" t="str" cm="1">
        <f t="array" ref="AL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M136" s="383" t="str" cm="1">
        <f t="array" ref="AM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N136" s="406" t="str" cm="1">
        <f t="array" ref="AN13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O136" s="407" t="str" cm="1">
        <f t="array" ref="AO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P136" s="407" t="str" cm="1">
        <f t="array" ref="AP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Q136" s="407" t="str" cm="1">
        <f t="array" ref="AQ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R136" s="407" t="str" cm="1">
        <f t="array" ref="AR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S136" s="407" t="str" cm="1">
        <f t="array" ref="AS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T136" s="407" t="str" cm="1">
        <f t="array" ref="AT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U136" s="407" t="str" cm="1">
        <f t="array" ref="AU13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NA</v>
      </c>
      <c r="AW136" s="256">
        <f t="shared" si="92"/>
        <v>12</v>
      </c>
      <c r="AX136" s="256">
        <f t="shared" si="92"/>
        <v>3</v>
      </c>
      <c r="AY136" s="256">
        <f t="shared" si="91"/>
        <v>0</v>
      </c>
      <c r="AZ136" s="256">
        <f t="shared" si="91"/>
        <v>0</v>
      </c>
      <c r="BA136" s="256">
        <f t="shared" si="91"/>
        <v>0</v>
      </c>
      <c r="BB136" s="256">
        <f t="shared" si="91"/>
        <v>0</v>
      </c>
      <c r="BC136" s="256">
        <f t="shared" si="91"/>
        <v>0</v>
      </c>
      <c r="BD136" s="256">
        <f t="shared" si="91"/>
        <v>0</v>
      </c>
      <c r="BE136" s="256">
        <f t="shared" si="91"/>
        <v>0</v>
      </c>
      <c r="BF136" s="256">
        <f t="shared" si="91"/>
        <v>0</v>
      </c>
      <c r="BG136" s="256">
        <f t="shared" si="91"/>
        <v>0</v>
      </c>
      <c r="BH136" s="256">
        <f t="shared" si="70"/>
        <v>15</v>
      </c>
      <c r="BI136" s="256">
        <f t="shared" si="95"/>
        <v>0</v>
      </c>
      <c r="BJ136" s="256">
        <f t="shared" si="95"/>
        <v>0</v>
      </c>
      <c r="BK136" s="256">
        <f t="shared" si="95"/>
        <v>0</v>
      </c>
      <c r="BL136" s="256">
        <f t="shared" si="95"/>
        <v>12</v>
      </c>
      <c r="BM136" s="256">
        <f t="shared" si="95"/>
        <v>0</v>
      </c>
      <c r="BN136" s="256">
        <f t="shared" si="95"/>
        <v>0</v>
      </c>
      <c r="BO136" s="256">
        <f t="shared" si="95"/>
        <v>0</v>
      </c>
      <c r="BP136" s="256">
        <f t="shared" si="95"/>
        <v>0</v>
      </c>
      <c r="BQ136" s="256">
        <f t="shared" si="95"/>
        <v>0</v>
      </c>
      <c r="BR136" s="256"/>
      <c r="BS136" s="256"/>
      <c r="BT136" s="257">
        <f t="shared" si="77"/>
        <v>0</v>
      </c>
      <c r="BU136" s="257">
        <f t="shared" si="78"/>
        <v>0</v>
      </c>
      <c r="BV136" s="257">
        <f t="shared" si="79"/>
        <v>0</v>
      </c>
      <c r="BW136" s="247"/>
      <c r="BX136" s="256">
        <f t="shared" si="94"/>
        <v>27</v>
      </c>
      <c r="CO136" s="303">
        <f>_xlfn.XLOOKUP(B136,'TR05'!B:B,'TR05'!G:G,"Revisar",0)</f>
        <v>46039</v>
      </c>
      <c r="CP136" s="303">
        <f>_xlfn.XLOOKUP(B136,Reloj!A:A,Reloj!D:D,"Revisar",0)</f>
        <v>46039</v>
      </c>
      <c r="CQ136" s="247" t="str">
        <f>_xlfn.XLOOKUP(B136,'S10'!C:C,'S10'!B:B,"Revisar",0)</f>
        <v>Revisar</v>
      </c>
      <c r="CR136" s="247" t="str">
        <f t="shared" si="80"/>
        <v>ok</v>
      </c>
      <c r="CS136" s="247" t="str">
        <f t="shared" si="81"/>
        <v>ok</v>
      </c>
    </row>
    <row r="137" spans="1:97" ht="10.5">
      <c r="A137" s="261">
        <f t="shared" si="69"/>
        <v>128</v>
      </c>
      <c r="B137" s="262" t="s">
        <v>642</v>
      </c>
      <c r="C137" s="333" t="str">
        <f>_xlfn.XLOOKUP(B137,'S10'!$B$2:$B$450,'S10'!$A$2:$A$450,"Ingresar",0)</f>
        <v>22022141</v>
      </c>
      <c r="D137" s="263" t="s">
        <v>644</v>
      </c>
      <c r="E137" s="265" t="s">
        <v>645</v>
      </c>
      <c r="F137" s="335" t="str">
        <f>_xlfn.XLOOKUP(B137,'S10'!$B$2:$B$800,'S10'!$F$2:$F$800,"Ingresar",0)</f>
        <v>Analista de Recursos Humanos</v>
      </c>
      <c r="G137" s="264">
        <v>46041</v>
      </c>
      <c r="H137" s="264"/>
      <c r="I137" s="383" t="str" cm="1">
        <f t="array" ref="I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7" s="383" t="str" cm="1">
        <f t="array" ref="J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7" s="383" t="str" cm="1">
        <f t="array" ref="K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7" s="383" t="str" cm="1">
        <f t="array" ref="L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7" s="383" t="str" cm="1">
        <f t="array" ref="M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7" s="383" t="str" cm="1">
        <f t="array" ref="N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7" s="383" t="str" cm="1">
        <f t="array" ref="O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7" s="383" t="str" cm="1">
        <f t="array" ref="P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7" s="383" t="str" cm="1">
        <f t="array" ref="Q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7" s="383" t="str" cm="1">
        <f t="array" ref="R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7" s="383" t="str" cm="1">
        <f t="array" ref="S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7" s="383" t="str" cm="1">
        <f t="array" ref="T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37" s="383" t="str" cm="1">
        <f t="array" ref="U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7" s="383" t="str" cm="1">
        <f t="array" ref="V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7" s="383" t="str" cm="1">
        <f t="array" ref="W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7" s="383" t="str" cm="1">
        <f t="array" ref="X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7" s="383" t="str" cm="1">
        <f t="array" ref="Y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7" s="383" t="str" cm="1">
        <f t="array" ref="Z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7" s="383" t="str" cm="1">
        <f t="array" ref="AA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7" s="383" t="str" cm="1">
        <f t="array" ref="AB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7" s="383" t="str" cm="1">
        <f t="array" ref="AC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7" s="383" t="str" cm="1">
        <f t="array" ref="AD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7" s="383" t="str" cm="1">
        <f t="array" ref="AE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137" s="383" t="str" cm="1">
        <f t="array" ref="AF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137" s="383" t="str" cm="1">
        <f t="array" ref="AG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37" s="383" t="str" cm="1">
        <f t="array" ref="AH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37" s="383" t="str" cm="1">
        <f t="array" ref="AI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37" s="383" t="str" cm="1">
        <f t="array" ref="AJ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37" s="383" t="str" cm="1">
        <f t="array" ref="AK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37" s="383" t="str" cm="1">
        <f t="array" ref="AL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7" s="383" t="str" cm="1">
        <f t="array" ref="AM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7" s="406" t="str" cm="1">
        <f t="array" ref="AN13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7" s="407" t="str" cm="1">
        <f t="array" ref="AO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7" s="407" t="str" cm="1">
        <f t="array" ref="AP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7" s="407" t="str" cm="1">
        <f t="array" ref="AQ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7" s="407" t="str" cm="1">
        <f t="array" ref="AR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7" s="407" t="str" cm="1">
        <f t="array" ref="AS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7" s="407" t="str" cm="1">
        <f t="array" ref="AT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7" s="407" t="str" cm="1">
        <f t="array" ref="AU13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7" s="256">
        <f t="shared" si="92"/>
        <v>21</v>
      </c>
      <c r="AX137" s="256">
        <f t="shared" si="92"/>
        <v>0</v>
      </c>
      <c r="AY137" s="256">
        <f t="shared" si="91"/>
        <v>0</v>
      </c>
      <c r="AZ137" s="256">
        <f t="shared" si="91"/>
        <v>0</v>
      </c>
      <c r="BA137" s="256">
        <f t="shared" si="91"/>
        <v>0</v>
      </c>
      <c r="BB137" s="256">
        <f t="shared" si="91"/>
        <v>0</v>
      </c>
      <c r="BC137" s="256">
        <f t="shared" si="91"/>
        <v>7</v>
      </c>
      <c r="BD137" s="256">
        <f t="shared" si="91"/>
        <v>0</v>
      </c>
      <c r="BE137" s="256">
        <f t="shared" si="91"/>
        <v>0</v>
      </c>
      <c r="BF137" s="256">
        <f t="shared" si="91"/>
        <v>0</v>
      </c>
      <c r="BG137" s="256">
        <f t="shared" si="91"/>
        <v>0</v>
      </c>
      <c r="BH137" s="256">
        <f t="shared" si="70"/>
        <v>28</v>
      </c>
      <c r="BI137" s="256">
        <f t="shared" si="95"/>
        <v>0</v>
      </c>
      <c r="BJ137" s="256">
        <f t="shared" si="95"/>
        <v>0</v>
      </c>
      <c r="BK137" s="256">
        <f t="shared" si="95"/>
        <v>0</v>
      </c>
      <c r="BL137" s="256">
        <f t="shared" si="95"/>
        <v>0</v>
      </c>
      <c r="BM137" s="256">
        <f t="shared" si="95"/>
        <v>0</v>
      </c>
      <c r="BN137" s="256">
        <f t="shared" si="95"/>
        <v>0</v>
      </c>
      <c r="BO137" s="256">
        <f t="shared" si="95"/>
        <v>0</v>
      </c>
      <c r="BP137" s="256">
        <f t="shared" si="95"/>
        <v>0</v>
      </c>
      <c r="BQ137" s="256">
        <f t="shared" si="95"/>
        <v>0</v>
      </c>
      <c r="BR137" s="256"/>
      <c r="BS137" s="256"/>
      <c r="BT137" s="257">
        <f t="shared" si="77"/>
        <v>0</v>
      </c>
      <c r="BU137" s="257">
        <f t="shared" si="78"/>
        <v>0</v>
      </c>
      <c r="BV137" s="257">
        <f t="shared" si="79"/>
        <v>0</v>
      </c>
      <c r="BW137" s="247"/>
      <c r="BX137" s="256">
        <f t="shared" si="94"/>
        <v>28</v>
      </c>
      <c r="CO137" s="303">
        <f>_xlfn.XLOOKUP(B137,'TR05'!B:B,'TR05'!G:G,"Revisar",0)</f>
        <v>46041</v>
      </c>
      <c r="CP137" s="303">
        <f>_xlfn.XLOOKUP(B137,Reloj!A:A,Reloj!D:D,"Revisar",0)</f>
        <v>46041</v>
      </c>
      <c r="CQ137" s="247" t="str">
        <f>_xlfn.XLOOKUP(B137,'S10'!C:C,'S10'!B:B,"Revisar",0)</f>
        <v>Revisar</v>
      </c>
      <c r="CR137" s="247" t="str">
        <f t="shared" si="80"/>
        <v>ok</v>
      </c>
      <c r="CS137" s="247" t="str">
        <f t="shared" si="81"/>
        <v>ok</v>
      </c>
    </row>
    <row r="138" spans="1:97" ht="10.5">
      <c r="A138" s="261">
        <f t="shared" ref="A138:A152" si="96">A137+1</f>
        <v>129</v>
      </c>
      <c r="B138" s="262" t="s">
        <v>646</v>
      </c>
      <c r="C138" s="333" t="str">
        <f>_xlfn.XLOOKUP(B138,'S10'!$B$2:$B$450,'S10'!$A$2:$A$450,"Ingresar",0)</f>
        <v>22022139</v>
      </c>
      <c r="D138" s="263" t="s">
        <v>644</v>
      </c>
      <c r="E138" s="265" t="s">
        <v>648</v>
      </c>
      <c r="F138" s="335" t="str">
        <f>_xlfn.XLOOKUP(B138,'S10'!$B$2:$B$800,'S10'!$F$2:$F$800,"Ingresar",0)</f>
        <v>Contador</v>
      </c>
      <c r="G138" s="264">
        <v>46041</v>
      </c>
      <c r="H138" s="264"/>
      <c r="I138" s="383" t="str" cm="1">
        <f t="array" ref="I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8" s="383" t="str" cm="1">
        <f t="array" ref="J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8" s="383" t="str" cm="1">
        <f t="array" ref="K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8" s="383" t="str" cm="1">
        <f t="array" ref="L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8" s="383" t="str" cm="1">
        <f t="array" ref="M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8" s="383" t="str" cm="1">
        <f t="array" ref="N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8" s="383" t="str" cm="1">
        <f t="array" ref="O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8" s="383" t="str" cm="1">
        <f t="array" ref="P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8" s="383" t="str" cm="1">
        <f t="array" ref="Q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8" s="383" t="str" cm="1">
        <f t="array" ref="R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8" s="383" t="str" cm="1">
        <f t="array" ref="S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8" s="383" t="str" cm="1">
        <f t="array" ref="T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38" s="383" t="str" cm="1">
        <f t="array" ref="U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8" s="383" t="str" cm="1">
        <f t="array" ref="V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8" s="383" t="str" cm="1">
        <f t="array" ref="W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8" s="383" t="str" cm="1">
        <f t="array" ref="X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8" s="383" t="str" cm="1">
        <f t="array" ref="Y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8" s="383" t="str" cm="1">
        <f t="array" ref="Z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8" s="383" t="str" cm="1">
        <f t="array" ref="AA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8" s="383" t="str" cm="1">
        <f t="array" ref="AB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8" s="383" t="str" cm="1">
        <f t="array" ref="AC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8" s="383" t="str" cm="1">
        <f t="array" ref="AD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38" s="383" t="str" cm="1">
        <f t="array" ref="AE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38" s="383" t="str" cm="1">
        <f t="array" ref="AF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38" s="383" t="str" cm="1">
        <f t="array" ref="AG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38" s="383" t="str" cm="1">
        <f t="array" ref="AH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38" s="383" t="str" cm="1">
        <f t="array" ref="AI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38" s="383" t="str" cm="1">
        <f t="array" ref="AJ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38" s="383" t="str" cm="1">
        <f t="array" ref="AK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L138" s="383" t="str" cm="1">
        <f t="array" ref="AL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M138" s="383" t="str" cm="1">
        <f t="array" ref="AM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N138" s="406" t="str" cm="1">
        <f t="array" ref="AN13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O138" s="407" t="str" cm="1">
        <f t="array" ref="AO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P138" s="407" t="str" cm="1">
        <f t="array" ref="AP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8" s="407" t="str" cm="1">
        <f t="array" ref="AQ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8" s="407" t="str" cm="1">
        <f t="array" ref="AR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8" s="407" t="str" cm="1">
        <f t="array" ref="AS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8" s="407" t="str" cm="1">
        <f t="array" ref="AT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8" s="407" t="str" cm="1">
        <f t="array" ref="AU13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8" s="256">
        <f t="shared" si="92"/>
        <v>20</v>
      </c>
      <c r="AX138" s="256">
        <f t="shared" si="92"/>
        <v>0</v>
      </c>
      <c r="AY138" s="256">
        <f t="shared" si="91"/>
        <v>0</v>
      </c>
      <c r="AZ138" s="256">
        <f t="shared" si="91"/>
        <v>0</v>
      </c>
      <c r="BA138" s="256">
        <f t="shared" si="91"/>
        <v>0</v>
      </c>
      <c r="BB138" s="256">
        <f t="shared" si="91"/>
        <v>0</v>
      </c>
      <c r="BC138" s="256">
        <f t="shared" si="91"/>
        <v>8</v>
      </c>
      <c r="BD138" s="256">
        <f t="shared" si="91"/>
        <v>0</v>
      </c>
      <c r="BE138" s="256">
        <f t="shared" si="91"/>
        <v>0</v>
      </c>
      <c r="BF138" s="256">
        <f t="shared" si="91"/>
        <v>0</v>
      </c>
      <c r="BG138" s="256">
        <f t="shared" si="91"/>
        <v>0</v>
      </c>
      <c r="BH138" s="256">
        <f t="shared" ref="BH138:BH152" si="97">SUM(AW138:BG138)</f>
        <v>28</v>
      </c>
      <c r="BI138" s="256">
        <f t="shared" si="95"/>
        <v>0</v>
      </c>
      <c r="BJ138" s="256">
        <f t="shared" si="95"/>
        <v>0</v>
      </c>
      <c r="BK138" s="256">
        <f t="shared" si="95"/>
        <v>0</v>
      </c>
      <c r="BL138" s="256">
        <f t="shared" si="95"/>
        <v>0</v>
      </c>
      <c r="BM138" s="256">
        <f t="shared" si="95"/>
        <v>0</v>
      </c>
      <c r="BN138" s="256">
        <f t="shared" si="95"/>
        <v>0</v>
      </c>
      <c r="BO138" s="256">
        <f t="shared" si="95"/>
        <v>0</v>
      </c>
      <c r="BP138" s="256">
        <f t="shared" si="95"/>
        <v>0</v>
      </c>
      <c r="BQ138" s="256">
        <f t="shared" si="95"/>
        <v>0</v>
      </c>
      <c r="BR138" s="256"/>
      <c r="BS138" s="256"/>
      <c r="BT138" s="257">
        <f t="shared" si="77"/>
        <v>0</v>
      </c>
      <c r="BU138" s="257">
        <f t="shared" si="78"/>
        <v>0</v>
      </c>
      <c r="BV138" s="257">
        <f t="shared" si="79"/>
        <v>0</v>
      </c>
      <c r="BW138" s="247"/>
      <c r="BX138" s="256">
        <f t="shared" si="94"/>
        <v>28</v>
      </c>
      <c r="CO138" s="303">
        <f>_xlfn.XLOOKUP(B138,'TR05'!B:B,'TR05'!G:G,"Revisar",0)</f>
        <v>46041</v>
      </c>
      <c r="CP138" s="303">
        <f>_xlfn.XLOOKUP(B138,Reloj!A:A,Reloj!D:D,"Revisar",0)</f>
        <v>46041</v>
      </c>
      <c r="CQ138" s="247" t="str">
        <f>_xlfn.XLOOKUP(B138,'S10'!C:C,'S10'!B:B,"Revisar",0)</f>
        <v>Revisar</v>
      </c>
      <c r="CR138" s="247" t="str">
        <f t="shared" si="80"/>
        <v>ok</v>
      </c>
      <c r="CS138" s="247" t="str">
        <f t="shared" si="81"/>
        <v>ok</v>
      </c>
    </row>
    <row r="139" spans="1:97" ht="10.5">
      <c r="A139" s="261">
        <f t="shared" si="96"/>
        <v>130</v>
      </c>
      <c r="B139" s="262" t="s">
        <v>658</v>
      </c>
      <c r="C139" s="333" t="str">
        <f>_xlfn.XLOOKUP(B139,'S10'!$B$2:$B$450,'S10'!$A$2:$A$450,"Ingresar",0)</f>
        <v>22022149</v>
      </c>
      <c r="D139" s="263" t="s">
        <v>644</v>
      </c>
      <c r="E139" s="265" t="s">
        <v>660</v>
      </c>
      <c r="F139" s="335" t="str">
        <f>_xlfn.XLOOKUP(B139,'S10'!$B$2:$B$800,'S10'!$F$2:$F$800,"Ingresar",0)</f>
        <v>Control Documentario</v>
      </c>
      <c r="G139" s="264">
        <v>46043</v>
      </c>
      <c r="H139" s="264"/>
      <c r="I139" s="383" t="str" cm="1">
        <f t="array" ref="I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J139" s="383" t="str" cm="1">
        <f t="array" ref="J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K139" s="383" t="str" cm="1">
        <f t="array" ref="K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L139" s="383" t="str" cm="1">
        <f t="array" ref="L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M139" s="383" t="str" cm="1">
        <f t="array" ref="M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N139" s="383" t="str" cm="1">
        <f t="array" ref="N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O139" s="383" t="str" cm="1">
        <f t="array" ref="O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39" s="383" t="str" cm="1">
        <f t="array" ref="P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39" s="383" t="str" cm="1">
        <f t="array" ref="Q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39" s="383" t="str" cm="1">
        <f t="array" ref="R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39" s="383" t="str" cm="1">
        <f t="array" ref="S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39" s="383" t="str" cm="1">
        <f t="array" ref="T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39" s="383" t="str" cm="1">
        <f t="array" ref="U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39" s="383" t="str" cm="1">
        <f t="array" ref="V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39" s="383" t="str" cm="1">
        <f t="array" ref="W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39" s="383" t="str" cm="1">
        <f t="array" ref="X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39" s="383" t="str" cm="1">
        <f t="array" ref="Y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39" s="383" t="str" cm="1">
        <f t="array" ref="Z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39" s="383" t="str" cm="1">
        <f t="array" ref="AA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39" s="383" t="str" cm="1">
        <f t="array" ref="AB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39" s="383" t="str" cm="1">
        <f t="array" ref="AC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39" s="383" t="str" cm="1">
        <f t="array" ref="AD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E139" s="383" t="str" cm="1">
        <f t="array" ref="AE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F139" s="383" t="str" cm="1">
        <f t="array" ref="AF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G139" s="383" t="str" cm="1">
        <f t="array" ref="AG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H139" s="383" t="str" cm="1">
        <f t="array" ref="AH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I139" s="383" t="str" cm="1">
        <f t="array" ref="AI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J139" s="383" t="str" cm="1">
        <f t="array" ref="AJ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DL</v>
      </c>
      <c r="AK139" s="383" t="str" cm="1">
        <f t="array" ref="AK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39" s="383" t="str" cm="1">
        <f t="array" ref="AL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39" s="383" t="str" cm="1">
        <f t="array" ref="AM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39" s="406" t="str" cm="1">
        <f t="array" ref="AN13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39" s="407" t="str" cm="1">
        <f t="array" ref="AO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39" s="407" t="str" cm="1">
        <f t="array" ref="AP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39" s="407" t="str" cm="1">
        <f t="array" ref="AQ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39" s="407" t="str" cm="1">
        <f t="array" ref="AR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39" s="407" t="str" cm="1">
        <f t="array" ref="AS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39" s="407" t="str" cm="1">
        <f t="array" ref="AT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39" s="407" t="str" cm="1">
        <f t="array" ref="AU13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39" s="256">
        <f t="shared" si="92"/>
        <v>21</v>
      </c>
      <c r="AX139" s="256">
        <f t="shared" si="92"/>
        <v>0</v>
      </c>
      <c r="AY139" s="256">
        <f t="shared" si="91"/>
        <v>0</v>
      </c>
      <c r="AZ139" s="256">
        <f t="shared" si="91"/>
        <v>0</v>
      </c>
      <c r="BA139" s="256">
        <f t="shared" si="91"/>
        <v>0</v>
      </c>
      <c r="BB139" s="256">
        <f t="shared" si="91"/>
        <v>0</v>
      </c>
      <c r="BC139" s="256">
        <f t="shared" si="91"/>
        <v>7</v>
      </c>
      <c r="BD139" s="256">
        <f t="shared" si="91"/>
        <v>0</v>
      </c>
      <c r="BE139" s="256">
        <f t="shared" si="91"/>
        <v>0</v>
      </c>
      <c r="BF139" s="256">
        <f t="shared" si="91"/>
        <v>0</v>
      </c>
      <c r="BG139" s="256">
        <f t="shared" si="91"/>
        <v>0</v>
      </c>
      <c r="BH139" s="256">
        <f t="shared" si="97"/>
        <v>28</v>
      </c>
      <c r="BI139" s="256">
        <f t="shared" si="95"/>
        <v>0</v>
      </c>
      <c r="BJ139" s="256">
        <f t="shared" si="95"/>
        <v>0</v>
      </c>
      <c r="BK139" s="256">
        <f t="shared" si="95"/>
        <v>0</v>
      </c>
      <c r="BL139" s="256">
        <f t="shared" si="95"/>
        <v>0</v>
      </c>
      <c r="BM139" s="256">
        <f t="shared" si="95"/>
        <v>0</v>
      </c>
      <c r="BN139" s="256">
        <f t="shared" si="95"/>
        <v>0</v>
      </c>
      <c r="BO139" s="256">
        <f t="shared" si="95"/>
        <v>0</v>
      </c>
      <c r="BP139" s="256">
        <f t="shared" si="95"/>
        <v>0</v>
      </c>
      <c r="BQ139" s="256">
        <f t="shared" si="95"/>
        <v>0</v>
      </c>
      <c r="BR139" s="256"/>
      <c r="BS139" s="256"/>
      <c r="BT139" s="257">
        <f t="shared" si="77"/>
        <v>0</v>
      </c>
      <c r="BU139" s="257">
        <f t="shared" si="78"/>
        <v>0</v>
      </c>
      <c r="BV139" s="257">
        <f t="shared" si="79"/>
        <v>0</v>
      </c>
      <c r="BW139" s="247"/>
      <c r="BX139" s="256">
        <f t="shared" si="94"/>
        <v>28</v>
      </c>
      <c r="CO139" s="303">
        <f>_xlfn.XLOOKUP(B139,'TR05'!B:B,'TR05'!G:G,"Revisar",0)</f>
        <v>46043</v>
      </c>
      <c r="CP139" s="303">
        <f>_xlfn.XLOOKUP(B139,Reloj!A:A,Reloj!D:D,"Revisar",0)</f>
        <v>46043</v>
      </c>
      <c r="CQ139" s="247" t="str">
        <f>_xlfn.XLOOKUP(B139,'S10'!C:C,'S10'!B:B,"Revisar",0)</f>
        <v>Revisar</v>
      </c>
      <c r="CR139" s="247" t="str">
        <f t="shared" si="80"/>
        <v>ok</v>
      </c>
      <c r="CS139" s="247" t="str">
        <f t="shared" si="81"/>
        <v>ok</v>
      </c>
    </row>
    <row r="140" spans="1:97" ht="10.5">
      <c r="A140" s="261">
        <f t="shared" si="96"/>
        <v>131</v>
      </c>
      <c r="B140" s="332" t="s">
        <v>5605</v>
      </c>
      <c r="C140" s="333" t="str">
        <f>_xlfn.XLOOKUP(B140,'S10'!$B$2:$B$450,'S10'!$A$2:$A$450,"Ingresar",0)</f>
        <v>22022220</v>
      </c>
      <c r="D140" s="333" t="s">
        <v>164</v>
      </c>
      <c r="E140" s="334" t="s">
        <v>5606</v>
      </c>
      <c r="F140" s="335" t="str">
        <f>_xlfn.XLOOKUP(B140,'S10'!$B$2:$B$800,'S10'!$F$2:$F$800,"Ingresar",0)</f>
        <v>Supervisor de Instalaciones Mecanicas</v>
      </c>
      <c r="G140" s="296">
        <v>46049</v>
      </c>
      <c r="H140" s="264"/>
      <c r="I140" s="383" t="str" cm="1">
        <f t="array" ref="I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0" s="383" t="str" cm="1">
        <f t="array" ref="J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0" s="383" t="str" cm="1">
        <f t="array" ref="K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0" s="383" t="str" cm="1">
        <f t="array" ref="L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0" s="383" t="str" cm="1">
        <f t="array" ref="M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0" s="383" t="str" cm="1">
        <f t="array" ref="N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0" s="383" t="str" cm="1">
        <f t="array" ref="O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P140" s="383" t="str" cm="1">
        <f t="array" ref="P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Q140" s="383" t="str" cm="1">
        <f t="array" ref="Q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R140" s="383" t="str" cm="1">
        <f t="array" ref="R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S140" s="383" t="str" cm="1">
        <f t="array" ref="S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T140" s="383" t="str" cm="1">
        <f t="array" ref="T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U140" s="383" t="str" cm="1">
        <f t="array" ref="U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V140" s="383" t="str" cm="1">
        <f t="array" ref="V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40" s="383" t="str" cm="1">
        <f t="array" ref="W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40" s="383" t="str" cm="1">
        <f t="array" ref="X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40" s="383" t="str" cm="1">
        <f t="array" ref="Y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40" s="383" t="str" cm="1">
        <f t="array" ref="Z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40" s="383" t="str" cm="1">
        <f t="array" ref="AA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40" s="383" t="str" cm="1">
        <f t="array" ref="AB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0" s="383" t="str" cm="1">
        <f t="array" ref="AC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0" s="383" t="str" cm="1">
        <f t="array" ref="AD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0" s="383" t="str" cm="1">
        <f t="array" ref="AE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0" s="383" t="str" cm="1">
        <f t="array" ref="AF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0" s="383" t="str" cm="1">
        <f t="array" ref="AG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0" s="383" t="str" cm="1">
        <f t="array" ref="AH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40" s="383" t="str" cm="1">
        <f t="array" ref="AI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0" s="383" t="str" cm="1">
        <f t="array" ref="AJ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0" s="383" t="str" cm="1">
        <f t="array" ref="AK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0" s="383" t="str" cm="1">
        <f t="array" ref="AL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0" s="383" t="str" cm="1">
        <f t="array" ref="AM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0" s="406" t="str" cm="1">
        <f t="array" ref="AN14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0" s="407" t="str" cm="1">
        <f t="array" ref="AO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0" s="407" t="str" cm="1">
        <f t="array" ref="AP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0" s="407" t="str" cm="1">
        <f t="array" ref="AQ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R140" s="407" t="str" cm="1">
        <f t="array" ref="AR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S140" s="407" t="str" cm="1">
        <f t="array" ref="AS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140" s="407" t="str" cm="1">
        <f t="array" ref="AT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140" s="407" t="str" cm="1">
        <f t="array" ref="AU14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W140" s="256">
        <f t="shared" si="92"/>
        <v>23</v>
      </c>
      <c r="AX140" s="256">
        <f t="shared" si="92"/>
        <v>0</v>
      </c>
      <c r="AY140" s="256">
        <f t="shared" si="91"/>
        <v>0</v>
      </c>
      <c r="AZ140" s="256">
        <f t="shared" si="91"/>
        <v>0</v>
      </c>
      <c r="BA140" s="256">
        <f t="shared" si="91"/>
        <v>0</v>
      </c>
      <c r="BB140" s="256">
        <f t="shared" si="91"/>
        <v>0</v>
      </c>
      <c r="BC140" s="256">
        <f t="shared" si="91"/>
        <v>5</v>
      </c>
      <c r="BD140" s="256">
        <f t="shared" si="91"/>
        <v>0</v>
      </c>
      <c r="BE140" s="256">
        <f t="shared" si="91"/>
        <v>0</v>
      </c>
      <c r="BF140" s="256">
        <f t="shared" si="91"/>
        <v>0</v>
      </c>
      <c r="BG140" s="256">
        <f t="shared" si="91"/>
        <v>0</v>
      </c>
      <c r="BH140" s="256">
        <f t="shared" si="97"/>
        <v>28</v>
      </c>
      <c r="BI140" s="256">
        <f t="shared" si="95"/>
        <v>0</v>
      </c>
      <c r="BJ140" s="256">
        <f t="shared" si="95"/>
        <v>0</v>
      </c>
      <c r="BK140" s="256">
        <f t="shared" si="95"/>
        <v>0</v>
      </c>
      <c r="BL140" s="256">
        <f t="shared" si="95"/>
        <v>0</v>
      </c>
      <c r="BM140" s="256">
        <f t="shared" si="95"/>
        <v>0</v>
      </c>
      <c r="BN140" s="256">
        <f t="shared" si="95"/>
        <v>0</v>
      </c>
      <c r="BO140" s="256">
        <f t="shared" si="95"/>
        <v>0</v>
      </c>
      <c r="BP140" s="256">
        <f t="shared" si="95"/>
        <v>0</v>
      </c>
      <c r="BQ140" s="256">
        <f t="shared" si="95"/>
        <v>0</v>
      </c>
      <c r="BR140" s="256"/>
      <c r="BS140" s="256"/>
      <c r="BT140" s="257">
        <f t="shared" si="77"/>
        <v>6</v>
      </c>
      <c r="BU140" s="257">
        <f t="shared" si="78"/>
        <v>0</v>
      </c>
      <c r="BV140" s="257">
        <f t="shared" si="79"/>
        <v>0</v>
      </c>
      <c r="BW140" s="247"/>
      <c r="BX140" s="256">
        <f t="shared" si="94"/>
        <v>28</v>
      </c>
      <c r="CO140" s="303"/>
      <c r="CP140" s="303"/>
      <c r="CQ140" s="247"/>
      <c r="CR140" s="247"/>
      <c r="CS140" s="247"/>
    </row>
    <row r="141" spans="1:97" ht="10.5">
      <c r="A141" s="261">
        <f t="shared" si="96"/>
        <v>132</v>
      </c>
      <c r="B141" s="385" t="s">
        <v>7691</v>
      </c>
      <c r="C141" s="385"/>
      <c r="D141" s="386" t="s">
        <v>169</v>
      </c>
      <c r="E141" s="387" t="s">
        <v>7692</v>
      </c>
      <c r="F141" s="388" t="s">
        <v>4808</v>
      </c>
      <c r="G141" s="389">
        <v>46056</v>
      </c>
      <c r="H141" s="264"/>
      <c r="I141" s="383" t="str" cm="1">
        <f t="array" ref="I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1" s="383" t="str" cm="1">
        <f t="array" ref="J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1" s="383" t="str" cm="1">
        <f t="array" ref="K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1" s="383" t="str" cm="1">
        <f t="array" ref="L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1" s="383" t="str" cm="1">
        <f t="array" ref="M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1" s="383" t="str" cm="1">
        <f t="array" ref="N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1" s="383" t="str" cm="1">
        <f t="array" ref="O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1" s="383" t="str" cm="1">
        <f t="array" ref="P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1" s="383" t="str" cm="1">
        <f t="array" ref="Q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1" s="383" t="str" cm="1">
        <f t="array" ref="R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1" s="383" t="str" cm="1">
        <f t="array" ref="S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1" s="383" t="str" cm="1">
        <f t="array" ref="T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1" s="383" t="str" cm="1">
        <f t="array" ref="U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1" s="383" t="str" cm="1">
        <f t="array" ref="V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41" s="383" t="str" cm="1">
        <f t="array" ref="W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41" s="383" t="str" cm="1">
        <f t="array" ref="X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41" s="383" t="str" cm="1">
        <f t="array" ref="Y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41" s="383" t="str" cm="1">
        <f t="array" ref="Z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41" s="383" t="str" cm="1">
        <f t="array" ref="AA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B141" s="383" t="str" cm="1">
        <f t="array" ref="AB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1" s="383" t="str" cm="1">
        <f t="array" ref="AC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1" s="383" t="str" cm="1">
        <f t="array" ref="AD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1" s="383" t="str" cm="1">
        <f t="array" ref="AE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1" s="383" t="str" cm="1">
        <f t="array" ref="AF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1" s="383" t="str" cm="1">
        <f t="array" ref="AG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1" s="383" t="str" cm="1">
        <f t="array" ref="AH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DS</v>
      </c>
      <c r="AI141" s="383" t="str" cm="1">
        <f t="array" ref="AI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1" s="383" t="str" cm="1">
        <f t="array" ref="AJ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1" s="383" t="str" cm="1">
        <f t="array" ref="AK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1" s="383" t="str" cm="1">
        <f t="array" ref="AL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1" s="383" t="str" cm="1">
        <f t="array" ref="AM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1" s="406" t="str" cm="1">
        <f t="array" ref="AN14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1" s="407" t="str" cm="1">
        <f t="array" ref="AO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1" s="407" t="str" cm="1">
        <f t="array" ref="AP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1" s="407" t="str" cm="1">
        <f t="array" ref="AQ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1" s="407" t="str" cm="1">
        <f t="array" ref="AR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1" s="407" t="str" cm="1">
        <f t="array" ref="AS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1" s="407" t="str" cm="1">
        <f t="array" ref="AT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1" s="407" t="str" cm="1">
        <f t="array" ref="AU14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1" s="256">
        <f t="shared" si="92"/>
        <v>24</v>
      </c>
      <c r="AX141" s="256">
        <f t="shared" si="92"/>
        <v>2</v>
      </c>
      <c r="AY141" s="256">
        <f t="shared" si="91"/>
        <v>0</v>
      </c>
      <c r="AZ141" s="256">
        <f t="shared" si="91"/>
        <v>0</v>
      </c>
      <c r="BA141" s="256">
        <f t="shared" si="91"/>
        <v>0</v>
      </c>
      <c r="BB141" s="256">
        <f t="shared" si="91"/>
        <v>0</v>
      </c>
      <c r="BC141" s="256">
        <f t="shared" si="91"/>
        <v>0</v>
      </c>
      <c r="BD141" s="256">
        <f t="shared" si="91"/>
        <v>0</v>
      </c>
      <c r="BE141" s="256">
        <f t="shared" si="91"/>
        <v>0</v>
      </c>
      <c r="BF141" s="256">
        <f t="shared" si="91"/>
        <v>0</v>
      </c>
      <c r="BG141" s="256">
        <f t="shared" si="91"/>
        <v>0</v>
      </c>
      <c r="BH141" s="256">
        <f t="shared" si="97"/>
        <v>26</v>
      </c>
      <c r="BI141" s="256">
        <f t="shared" si="95"/>
        <v>0</v>
      </c>
      <c r="BJ141" s="256">
        <f t="shared" si="95"/>
        <v>0</v>
      </c>
      <c r="BK141" s="256">
        <f t="shared" si="95"/>
        <v>0</v>
      </c>
      <c r="BL141" s="256">
        <f t="shared" si="95"/>
        <v>2</v>
      </c>
      <c r="BM141" s="256">
        <f t="shared" si="95"/>
        <v>0</v>
      </c>
      <c r="BN141" s="256">
        <f t="shared" si="95"/>
        <v>0</v>
      </c>
      <c r="BO141" s="256">
        <f t="shared" si="95"/>
        <v>0</v>
      </c>
      <c r="BP141" s="256">
        <f t="shared" si="95"/>
        <v>0</v>
      </c>
      <c r="BQ141" s="256">
        <f t="shared" si="95"/>
        <v>0</v>
      </c>
      <c r="BR141" s="256"/>
      <c r="BS141" s="256"/>
      <c r="BT141" s="257">
        <f t="shared" ref="BT141:BT152" si="98">COUNTIF(I141:R141,"NA")</f>
        <v>10</v>
      </c>
      <c r="BU141" s="257">
        <f t="shared" ref="BU141:BU152" si="99">COUNTIF(I141:R141,"LP")</f>
        <v>0</v>
      </c>
      <c r="BV141" s="257">
        <f t="shared" ref="BV141:BV152" si="100">COUNTIF(I141:R141,"OP")</f>
        <v>0</v>
      </c>
      <c r="BW141" s="247"/>
      <c r="BX141" s="256">
        <f t="shared" ref="BX141:BX152" si="101">SUM(BH141:BQ141)</f>
        <v>28</v>
      </c>
    </row>
    <row r="142" spans="1:97" ht="10.5">
      <c r="A142" s="261">
        <f t="shared" si="96"/>
        <v>133</v>
      </c>
      <c r="B142" s="385" t="s">
        <v>7694</v>
      </c>
      <c r="C142" s="385"/>
      <c r="D142" s="386" t="s">
        <v>164</v>
      </c>
      <c r="E142" s="387" t="s">
        <v>7695</v>
      </c>
      <c r="F142" s="388" t="s">
        <v>7820</v>
      </c>
      <c r="G142" s="389">
        <v>46056</v>
      </c>
      <c r="H142" s="264"/>
      <c r="I142" s="383" t="str" cm="1">
        <f t="array" ref="I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2" s="383" t="str" cm="1">
        <f t="array" ref="J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2" s="383" t="str" cm="1">
        <f t="array" ref="K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2" s="383" t="str" cm="1">
        <f t="array" ref="L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2" s="383" t="str" cm="1">
        <f t="array" ref="M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2" s="383" t="str" cm="1">
        <f t="array" ref="N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2" s="383" t="str" cm="1">
        <f t="array" ref="O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2" s="383" t="str" cm="1">
        <f t="array" ref="P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2" s="383" t="str" cm="1">
        <f t="array" ref="Q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2" s="383" t="str" cm="1">
        <f t="array" ref="R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2" s="383" t="str" cm="1">
        <f t="array" ref="S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2" s="383" t="str" cm="1">
        <f t="array" ref="T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2" s="383" t="str" cm="1">
        <f t="array" ref="U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2" s="383" t="str" cm="1">
        <f t="array" ref="V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W142" s="383" t="str" cm="1">
        <f t="array" ref="W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X142" s="383" t="str" cm="1">
        <f t="array" ref="X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42" s="383" t="str" cm="1">
        <f t="array" ref="Y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42" s="383" t="str" cm="1">
        <f t="array" ref="Z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42" s="383" t="str" cm="1">
        <f t="array" ref="AA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42" s="383" t="str" cm="1">
        <f t="array" ref="AB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2" s="383" t="str" cm="1">
        <f t="array" ref="AC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2" s="383" t="str" cm="1">
        <f t="array" ref="AD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2" s="383" t="str" cm="1">
        <f t="array" ref="AE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2" s="383" t="str" cm="1">
        <f t="array" ref="AF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2" s="383" t="str" cm="1">
        <f t="array" ref="AG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2" s="383" t="str" cm="1">
        <f t="array" ref="AH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42" s="383" t="str" cm="1">
        <f t="array" ref="AI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2" s="383" t="str" cm="1">
        <f t="array" ref="AJ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2" s="383" t="str" cm="1">
        <f t="array" ref="AK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2" s="383" t="str" cm="1">
        <f t="array" ref="AL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2" s="383" t="str" cm="1">
        <f t="array" ref="AM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2" s="406" t="str" cm="1">
        <f t="array" ref="AN14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2" s="407" t="str" cm="1">
        <f t="array" ref="AO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2" s="407" t="str" cm="1">
        <f t="array" ref="AP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2" s="407" t="str" cm="1">
        <f t="array" ref="AQ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2" s="407" t="str" cm="1">
        <f t="array" ref="AR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2" s="407" t="str" cm="1">
        <f t="array" ref="AS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2" s="407" t="str" cm="1">
        <f t="array" ref="AT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2" s="407" t="str" cm="1">
        <f t="array" ref="AU14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2" s="256">
        <f t="shared" si="92"/>
        <v>26</v>
      </c>
      <c r="AX142" s="256">
        <f t="shared" si="92"/>
        <v>0</v>
      </c>
      <c r="AY142" s="256">
        <f t="shared" si="91"/>
        <v>0</v>
      </c>
      <c r="AZ142" s="256">
        <f t="shared" si="91"/>
        <v>0</v>
      </c>
      <c r="BA142" s="256">
        <f t="shared" si="91"/>
        <v>0</v>
      </c>
      <c r="BB142" s="256">
        <f t="shared" si="91"/>
        <v>0</v>
      </c>
      <c r="BC142" s="256">
        <f t="shared" si="91"/>
        <v>0</v>
      </c>
      <c r="BD142" s="256">
        <f t="shared" si="91"/>
        <v>0</v>
      </c>
      <c r="BE142" s="256">
        <f t="shared" si="91"/>
        <v>0</v>
      </c>
      <c r="BF142" s="256">
        <f t="shared" si="91"/>
        <v>0</v>
      </c>
      <c r="BG142" s="256">
        <f t="shared" si="91"/>
        <v>0</v>
      </c>
      <c r="BH142" s="256">
        <f t="shared" si="97"/>
        <v>26</v>
      </c>
      <c r="BI142" s="256">
        <f t="shared" si="95"/>
        <v>0</v>
      </c>
      <c r="BJ142" s="256">
        <f t="shared" si="95"/>
        <v>0</v>
      </c>
      <c r="BK142" s="256">
        <f t="shared" si="95"/>
        <v>0</v>
      </c>
      <c r="BL142" s="256">
        <f t="shared" si="95"/>
        <v>2</v>
      </c>
      <c r="BM142" s="256">
        <f t="shared" si="95"/>
        <v>0</v>
      </c>
      <c r="BN142" s="256">
        <f t="shared" si="95"/>
        <v>0</v>
      </c>
      <c r="BO142" s="256">
        <f t="shared" si="95"/>
        <v>0</v>
      </c>
      <c r="BP142" s="256">
        <f t="shared" si="95"/>
        <v>0</v>
      </c>
      <c r="BQ142" s="256">
        <f t="shared" si="95"/>
        <v>0</v>
      </c>
      <c r="BR142" s="256"/>
      <c r="BS142" s="256"/>
      <c r="BT142" s="257">
        <f t="shared" si="98"/>
        <v>10</v>
      </c>
      <c r="BU142" s="257">
        <f t="shared" si="99"/>
        <v>0</v>
      </c>
      <c r="BV142" s="257">
        <f t="shared" si="100"/>
        <v>0</v>
      </c>
      <c r="BW142" s="247"/>
      <c r="BX142" s="256">
        <f t="shared" si="101"/>
        <v>28</v>
      </c>
    </row>
    <row r="143" spans="1:97" ht="10.5">
      <c r="A143" s="261">
        <f t="shared" si="96"/>
        <v>134</v>
      </c>
      <c r="B143" s="385" t="s">
        <v>7701</v>
      </c>
      <c r="C143" s="385"/>
      <c r="D143" s="386" t="s">
        <v>169</v>
      </c>
      <c r="E143" s="395" t="s">
        <v>7702</v>
      </c>
      <c r="F143" s="388" t="s">
        <v>634</v>
      </c>
      <c r="G143" s="389">
        <v>46055</v>
      </c>
      <c r="H143" s="264"/>
      <c r="I143" s="383" t="str" cm="1">
        <f t="array" ref="I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3" s="383" t="str" cm="1">
        <f t="array" ref="J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3" s="383" t="str" cm="1">
        <f t="array" ref="K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3" s="383" t="str" cm="1">
        <f t="array" ref="L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3" s="383" t="str" cm="1">
        <f t="array" ref="M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3" s="383" t="str" cm="1">
        <f t="array" ref="N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3" s="383" t="str" cm="1">
        <f t="array" ref="O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3" s="383" t="str" cm="1">
        <f t="array" ref="P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3" s="383" t="str" cm="1">
        <f t="array" ref="Q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3" s="383" t="str" cm="1">
        <f t="array" ref="R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3" s="383" t="str" cm="1">
        <f t="array" ref="S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3" s="383" t="str" cm="1">
        <f t="array" ref="T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3" s="383" t="str" cm="1">
        <f t="array" ref="U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V143" s="383" t="str" cm="1">
        <f t="array" ref="V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W143" s="383" t="str" cm="1">
        <f t="array" ref="W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X143" s="383" t="str" cm="1">
        <f t="array" ref="X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Y143" s="383" t="str" cm="1">
        <f t="array" ref="Y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Z143" s="383" t="str" cm="1">
        <f t="array" ref="Z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A143" s="383" t="str" cm="1">
        <f t="array" ref="AA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B143" s="383" t="str" cm="1">
        <f t="array" ref="AB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C143" s="383" t="str" cm="1">
        <f t="array" ref="AC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D143" s="383" t="str" cm="1">
        <f t="array" ref="AD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E143" s="383" t="str" cm="1">
        <f t="array" ref="AE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F143" s="383" t="str" cm="1">
        <f t="array" ref="AF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G143" s="383" t="str" cm="1">
        <f t="array" ref="AG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H143" s="383" t="str" cm="1">
        <f t="array" ref="AH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I143" s="383" t="str" cm="1">
        <f t="array" ref="AI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J143" s="383" t="str" cm="1">
        <f t="array" ref="AJ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3" s="383" t="str" cm="1">
        <f t="array" ref="AK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3" s="383" t="str" cm="1">
        <f t="array" ref="AL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3" s="383" t="str" cm="1">
        <f t="array" ref="AM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3" s="406" t="str" cm="1">
        <f t="array" ref="AN143">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3" s="407" t="str" cm="1">
        <f t="array" ref="AO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3" s="407" t="str" cm="1">
        <f t="array" ref="AP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3" s="407" t="str" cm="1">
        <f t="array" ref="AQ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3" s="407" t="str" cm="1">
        <f t="array" ref="AR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3" s="407" t="str" cm="1">
        <f t="array" ref="AS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3" s="407" t="str" cm="1">
        <f t="array" ref="AT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3" s="407" t="str" cm="1">
        <f t="array" ref="AU143">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3" s="256">
        <f t="shared" si="92"/>
        <v>12</v>
      </c>
      <c r="AX143" s="256">
        <f t="shared" si="92"/>
        <v>0</v>
      </c>
      <c r="AY143" s="256">
        <f t="shared" si="91"/>
        <v>0</v>
      </c>
      <c r="AZ143" s="256">
        <f t="shared" si="91"/>
        <v>0</v>
      </c>
      <c r="BA143" s="256">
        <f t="shared" si="91"/>
        <v>0</v>
      </c>
      <c r="BB143" s="256">
        <f t="shared" si="91"/>
        <v>0</v>
      </c>
      <c r="BC143" s="256">
        <f t="shared" si="91"/>
        <v>0</v>
      </c>
      <c r="BD143" s="256">
        <f t="shared" si="91"/>
        <v>0</v>
      </c>
      <c r="BE143" s="256">
        <f t="shared" si="91"/>
        <v>0</v>
      </c>
      <c r="BF143" s="256">
        <f t="shared" si="91"/>
        <v>0</v>
      </c>
      <c r="BG143" s="256">
        <f t="shared" si="91"/>
        <v>0</v>
      </c>
      <c r="BH143" s="256">
        <f t="shared" si="97"/>
        <v>12</v>
      </c>
      <c r="BI143" s="256">
        <f t="shared" si="95"/>
        <v>0</v>
      </c>
      <c r="BJ143" s="256">
        <f t="shared" si="95"/>
        <v>0</v>
      </c>
      <c r="BK143" s="256">
        <f t="shared" si="95"/>
        <v>0</v>
      </c>
      <c r="BL143" s="256">
        <f t="shared" si="95"/>
        <v>1</v>
      </c>
      <c r="BM143" s="256">
        <f t="shared" si="95"/>
        <v>0</v>
      </c>
      <c r="BN143" s="256">
        <f t="shared" si="95"/>
        <v>0</v>
      </c>
      <c r="BO143" s="256">
        <f t="shared" si="95"/>
        <v>0</v>
      </c>
      <c r="BP143" s="256">
        <f t="shared" si="95"/>
        <v>0</v>
      </c>
      <c r="BQ143" s="256">
        <f t="shared" si="95"/>
        <v>0</v>
      </c>
      <c r="BR143" s="256"/>
      <c r="BS143" s="256"/>
      <c r="BT143" s="257">
        <f t="shared" si="98"/>
        <v>10</v>
      </c>
      <c r="BU143" s="257">
        <f t="shared" si="99"/>
        <v>0</v>
      </c>
      <c r="BV143" s="257">
        <f t="shared" si="100"/>
        <v>0</v>
      </c>
      <c r="BW143" s="247"/>
      <c r="BX143" s="256">
        <f t="shared" si="101"/>
        <v>13</v>
      </c>
    </row>
    <row r="144" spans="1:97" ht="10.5">
      <c r="A144" s="261">
        <f t="shared" si="96"/>
        <v>135</v>
      </c>
      <c r="B144" s="385" t="s">
        <v>7707</v>
      </c>
      <c r="C144" s="385"/>
      <c r="D144" s="386" t="s">
        <v>164</v>
      </c>
      <c r="E144" s="387" t="s">
        <v>7708</v>
      </c>
      <c r="F144" s="388" t="s">
        <v>7710</v>
      </c>
      <c r="G144" s="389">
        <v>46057</v>
      </c>
      <c r="H144" s="264"/>
      <c r="I144" s="383" t="str" cm="1">
        <f t="array" ref="I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4" s="383" t="str" cm="1">
        <f t="array" ref="J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4" s="383" t="str" cm="1">
        <f t="array" ref="K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4" s="383" t="str" cm="1">
        <f t="array" ref="L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4" s="383" t="str" cm="1">
        <f t="array" ref="M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4" s="383" t="str" cm="1">
        <f t="array" ref="N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4" s="383" t="str" cm="1">
        <f t="array" ref="O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4" s="383" t="str" cm="1">
        <f t="array" ref="P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4" s="383" t="str" cm="1">
        <f t="array" ref="Q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4" s="383" t="str" cm="1">
        <f t="array" ref="R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4" s="383" t="str" cm="1">
        <f t="array" ref="S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4" s="383" t="str" cm="1">
        <f t="array" ref="T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4" s="383" t="str" cm="1">
        <f t="array" ref="U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4" s="383" t="str" cm="1">
        <f t="array" ref="V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4" s="383" t="str" cm="1">
        <f t="array" ref="W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X144" s="383" t="str" cm="1">
        <f t="array" ref="X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Y144" s="383" t="str" cm="1">
        <f t="array" ref="Y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44" s="383" t="str" cm="1">
        <f t="array" ref="Z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44" s="383" t="str" cm="1">
        <f t="array" ref="AA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44" s="383" t="str" cm="1">
        <f t="array" ref="AB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4" s="383" t="str" cm="1">
        <f t="array" ref="AC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4" s="383" t="str" cm="1">
        <f t="array" ref="AD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4" s="383" t="str" cm="1">
        <f t="array" ref="AE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4" s="383" t="str" cm="1">
        <f t="array" ref="AF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4" s="383" t="str" cm="1">
        <f t="array" ref="AG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4" s="383" t="str" cm="1">
        <f t="array" ref="AH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44" s="383" t="str" cm="1">
        <f t="array" ref="AI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4" s="383" t="str" cm="1">
        <f t="array" ref="AJ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4" s="383" t="str" cm="1">
        <f t="array" ref="AK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4" s="383" t="str" cm="1">
        <f t="array" ref="AL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4" s="383" t="str" cm="1">
        <f t="array" ref="AM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4" s="406" t="str" cm="1">
        <f t="array" ref="AN144">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4" s="407" t="str" cm="1">
        <f t="array" ref="AO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4" s="407" t="str" cm="1">
        <f t="array" ref="AP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4" s="407" t="str" cm="1">
        <f t="array" ref="AQ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4" s="407" t="str" cm="1">
        <f t="array" ref="AR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4" s="407" t="str" cm="1">
        <f t="array" ref="AS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T144" s="407" t="str" cm="1">
        <f t="array" ref="AT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U144" s="407" t="str" cm="1">
        <f t="array" ref="AU144">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DL</v>
      </c>
      <c r="AW144" s="256">
        <f t="shared" si="92"/>
        <v>21</v>
      </c>
      <c r="AX144" s="256">
        <f t="shared" si="92"/>
        <v>0</v>
      </c>
      <c r="AY144" s="256">
        <f t="shared" si="91"/>
        <v>0</v>
      </c>
      <c r="AZ144" s="256">
        <f t="shared" si="91"/>
        <v>0</v>
      </c>
      <c r="BA144" s="256">
        <f t="shared" si="91"/>
        <v>0</v>
      </c>
      <c r="BB144" s="256">
        <f t="shared" si="91"/>
        <v>0</v>
      </c>
      <c r="BC144" s="256">
        <f t="shared" si="91"/>
        <v>3</v>
      </c>
      <c r="BD144" s="256">
        <f t="shared" si="91"/>
        <v>0</v>
      </c>
      <c r="BE144" s="256">
        <f t="shared" si="91"/>
        <v>0</v>
      </c>
      <c r="BF144" s="256">
        <f t="shared" si="91"/>
        <v>0</v>
      </c>
      <c r="BG144" s="256">
        <f t="shared" si="91"/>
        <v>0</v>
      </c>
      <c r="BH144" s="256">
        <f t="shared" si="97"/>
        <v>24</v>
      </c>
      <c r="BI144" s="256">
        <f t="shared" si="95"/>
        <v>0</v>
      </c>
      <c r="BJ144" s="256">
        <f t="shared" si="95"/>
        <v>0</v>
      </c>
      <c r="BK144" s="256">
        <f t="shared" si="95"/>
        <v>0</v>
      </c>
      <c r="BL144" s="256">
        <f t="shared" si="95"/>
        <v>3</v>
      </c>
      <c r="BM144" s="256">
        <f t="shared" si="95"/>
        <v>0</v>
      </c>
      <c r="BN144" s="256">
        <f t="shared" si="95"/>
        <v>0</v>
      </c>
      <c r="BO144" s="256">
        <f t="shared" si="95"/>
        <v>0</v>
      </c>
      <c r="BP144" s="256">
        <f t="shared" si="95"/>
        <v>0</v>
      </c>
      <c r="BQ144" s="256">
        <f t="shared" si="95"/>
        <v>0</v>
      </c>
      <c r="BR144" s="256"/>
      <c r="BS144" s="256"/>
      <c r="BT144" s="257">
        <f t="shared" si="98"/>
        <v>10</v>
      </c>
      <c r="BU144" s="257">
        <f t="shared" si="99"/>
        <v>0</v>
      </c>
      <c r="BV144" s="257">
        <f t="shared" si="100"/>
        <v>0</v>
      </c>
      <c r="BW144" s="247"/>
      <c r="BX144" s="256">
        <f t="shared" si="101"/>
        <v>27</v>
      </c>
    </row>
    <row r="145" spans="1:76" ht="10.5">
      <c r="A145" s="261">
        <f t="shared" si="96"/>
        <v>136</v>
      </c>
      <c r="B145" s="385" t="s">
        <v>7714</v>
      </c>
      <c r="C145" s="385"/>
      <c r="D145" s="386" t="s">
        <v>164</v>
      </c>
      <c r="E145" s="387" t="s">
        <v>7715</v>
      </c>
      <c r="F145" s="388" t="s">
        <v>7717</v>
      </c>
      <c r="G145" s="389">
        <v>46059</v>
      </c>
      <c r="H145" s="264"/>
      <c r="I145" s="383" t="str" cm="1">
        <f t="array" ref="I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5" s="383" t="str" cm="1">
        <f t="array" ref="J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5" s="383" t="str" cm="1">
        <f t="array" ref="K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5" s="383" t="str" cm="1">
        <f t="array" ref="L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5" s="383" t="str" cm="1">
        <f t="array" ref="M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5" s="383" t="str" cm="1">
        <f t="array" ref="N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5" s="383" t="str" cm="1">
        <f t="array" ref="O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5" s="383" t="str" cm="1">
        <f t="array" ref="P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5" s="383" t="str" cm="1">
        <f t="array" ref="Q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5" s="383" t="str" cm="1">
        <f t="array" ref="R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5" s="383" t="str" cm="1">
        <f t="array" ref="S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5" s="383" t="str" cm="1">
        <f t="array" ref="T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5" s="383" t="str" cm="1">
        <f t="array" ref="U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5" s="383" t="str" cm="1">
        <f t="array" ref="V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5" s="383" t="str" cm="1">
        <f t="array" ref="W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45" s="383" t="str" cm="1">
        <f t="array" ref="X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45" s="383" t="str" cm="1">
        <f t="array" ref="Y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Z145" s="383" t="str" cm="1">
        <f t="array" ref="Z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A145" s="383" t="str" cm="1">
        <f t="array" ref="AA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B145" s="383" t="str" cm="1">
        <f t="array" ref="AB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C145" s="383" t="str" cm="1">
        <f t="array" ref="AC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5" s="383" t="str" cm="1">
        <f t="array" ref="AD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5" s="383" t="str" cm="1">
        <f t="array" ref="AE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5" s="383" t="str" cm="1">
        <f t="array" ref="AF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5" s="383" t="str" cm="1">
        <f t="array" ref="AG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5" s="383" t="str" cm="1">
        <f t="array" ref="AH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45" s="383" t="str" cm="1">
        <f t="array" ref="AI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5" s="383" t="str" cm="1">
        <f t="array" ref="AJ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5" s="383" t="str" cm="1">
        <f t="array" ref="AK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5" s="383" t="str" cm="1">
        <f t="array" ref="AL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5" s="383" t="str" cm="1">
        <f t="array" ref="AM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5" s="406" t="str" cm="1">
        <f t="array" ref="AN145">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5" s="407" t="str" cm="1">
        <f t="array" ref="AO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5" s="407" t="str" cm="1">
        <f t="array" ref="AP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5" s="407" t="str" cm="1">
        <f t="array" ref="AQ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5" s="407" t="str" cm="1">
        <f t="array" ref="AR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5" s="407" t="str" cm="1">
        <f t="array" ref="AS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5" s="407" t="str" cm="1">
        <f t="array" ref="AT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5" s="407" t="str" cm="1">
        <f t="array" ref="AU145">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5" s="256">
        <f t="shared" si="92"/>
        <v>23</v>
      </c>
      <c r="AX145" s="256">
        <f t="shared" si="92"/>
        <v>0</v>
      </c>
      <c r="AY145" s="256">
        <f t="shared" si="91"/>
        <v>0</v>
      </c>
      <c r="AZ145" s="256">
        <f t="shared" si="91"/>
        <v>0</v>
      </c>
      <c r="BA145" s="256">
        <f t="shared" si="91"/>
        <v>0</v>
      </c>
      <c r="BB145" s="256">
        <f t="shared" si="91"/>
        <v>0</v>
      </c>
      <c r="BC145" s="256">
        <f t="shared" si="91"/>
        <v>0</v>
      </c>
      <c r="BD145" s="256">
        <f t="shared" si="91"/>
        <v>0</v>
      </c>
      <c r="BE145" s="256">
        <f t="shared" si="91"/>
        <v>0</v>
      </c>
      <c r="BF145" s="256">
        <f t="shared" si="91"/>
        <v>0</v>
      </c>
      <c r="BG145" s="256">
        <f t="shared" si="91"/>
        <v>0</v>
      </c>
      <c r="BH145" s="256">
        <f t="shared" si="97"/>
        <v>23</v>
      </c>
      <c r="BI145" s="256">
        <f t="shared" si="95"/>
        <v>0</v>
      </c>
      <c r="BJ145" s="256">
        <f t="shared" si="95"/>
        <v>0</v>
      </c>
      <c r="BK145" s="256">
        <f t="shared" si="95"/>
        <v>0</v>
      </c>
      <c r="BL145" s="256">
        <f t="shared" si="95"/>
        <v>5</v>
      </c>
      <c r="BM145" s="256">
        <f t="shared" si="95"/>
        <v>0</v>
      </c>
      <c r="BN145" s="256">
        <f t="shared" si="95"/>
        <v>0</v>
      </c>
      <c r="BO145" s="256">
        <f t="shared" si="95"/>
        <v>0</v>
      </c>
      <c r="BP145" s="256">
        <f t="shared" si="95"/>
        <v>0</v>
      </c>
      <c r="BQ145" s="256">
        <f t="shared" si="95"/>
        <v>0</v>
      </c>
      <c r="BR145" s="256"/>
      <c r="BS145" s="256"/>
      <c r="BT145" s="257">
        <f t="shared" si="98"/>
        <v>10</v>
      </c>
      <c r="BU145" s="257">
        <f t="shared" si="99"/>
        <v>0</v>
      </c>
      <c r="BV145" s="257">
        <f t="shared" si="100"/>
        <v>0</v>
      </c>
      <c r="BW145" s="247"/>
      <c r="BX145" s="256">
        <f t="shared" si="101"/>
        <v>28</v>
      </c>
    </row>
    <row r="146" spans="1:76" ht="10.5">
      <c r="A146" s="261">
        <f t="shared" si="96"/>
        <v>137</v>
      </c>
      <c r="B146" s="385" t="s">
        <v>7718</v>
      </c>
      <c r="C146" s="385"/>
      <c r="D146" s="386" t="s">
        <v>164</v>
      </c>
      <c r="E146" s="387" t="s">
        <v>7719</v>
      </c>
      <c r="F146" s="388" t="s">
        <v>7721</v>
      </c>
      <c r="G146" s="389">
        <v>46063</v>
      </c>
      <c r="H146" s="264"/>
      <c r="I146" s="383" t="str" cm="1">
        <f t="array" ref="I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6" s="383" t="str" cm="1">
        <f t="array" ref="J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6" s="383" t="str" cm="1">
        <f t="array" ref="K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6" s="383" t="str" cm="1">
        <f t="array" ref="L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6" s="383" t="str" cm="1">
        <f t="array" ref="M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6" s="383" t="str" cm="1">
        <f t="array" ref="N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6" s="383" t="str" cm="1">
        <f t="array" ref="O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6" s="383" t="str" cm="1">
        <f t="array" ref="P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6" s="383" t="str" cm="1">
        <f t="array" ref="Q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6" s="383" t="str" cm="1">
        <f t="array" ref="R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6" s="383" t="str" cm="1">
        <f t="array" ref="S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6" s="383" t="str" cm="1">
        <f t="array" ref="T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6" s="383" t="str" cm="1">
        <f t="array" ref="U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6" s="383" t="str" cm="1">
        <f t="array" ref="V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6" s="383" t="str" cm="1">
        <f t="array" ref="W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46" s="383" t="str" cm="1">
        <f t="array" ref="X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46" s="383" t="str" cm="1">
        <f t="array" ref="Y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46" s="383" t="str" cm="1">
        <f t="array" ref="Z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46" s="383" t="str" cm="1">
        <f t="array" ref="AA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46" s="383" t="str" cm="1">
        <f t="array" ref="AB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46" s="383" t="str" cm="1">
        <f t="array" ref="AC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D146" s="383" t="str" cm="1">
        <f t="array" ref="AD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E146" s="383" t="str" cm="1">
        <f t="array" ref="AE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F146" s="383" t="str" cm="1">
        <f t="array" ref="AF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G146" s="383" t="str" cm="1">
        <f t="array" ref="AG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H146" s="383" t="str" cm="1">
        <f t="array" ref="AH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I146" s="383" t="str" cm="1">
        <f t="array" ref="AI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6" s="383" t="str" cm="1">
        <f t="array" ref="AJ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6" s="383" t="str" cm="1">
        <f t="array" ref="AK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6" s="383" t="str" cm="1">
        <f t="array" ref="AL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6" s="383" t="str" cm="1">
        <f t="array" ref="AM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6" s="406" t="str" cm="1">
        <f t="array" ref="AN146">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6" s="407" t="str" cm="1">
        <f t="array" ref="AO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6" s="407" t="str" cm="1">
        <f t="array" ref="AP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6" s="407" t="str" cm="1">
        <f t="array" ref="AQ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6" s="407" t="str" cm="1">
        <f t="array" ref="AR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6" s="407" t="str" cm="1">
        <f t="array" ref="AS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6" s="407" t="str" cm="1">
        <f t="array" ref="AT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6" s="407" t="str" cm="1">
        <f t="array" ref="AU146">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6" s="256">
        <f t="shared" si="92"/>
        <v>19</v>
      </c>
      <c r="AX146" s="256">
        <f t="shared" si="92"/>
        <v>0</v>
      </c>
      <c r="AY146" s="256">
        <f t="shared" si="91"/>
        <v>0</v>
      </c>
      <c r="AZ146" s="256">
        <f t="shared" si="91"/>
        <v>0</v>
      </c>
      <c r="BA146" s="256">
        <f t="shared" si="91"/>
        <v>0</v>
      </c>
      <c r="BB146" s="256">
        <f t="shared" si="91"/>
        <v>0</v>
      </c>
      <c r="BC146" s="256">
        <f t="shared" si="91"/>
        <v>0</v>
      </c>
      <c r="BD146" s="256">
        <f t="shared" si="91"/>
        <v>0</v>
      </c>
      <c r="BE146" s="256">
        <f t="shared" si="91"/>
        <v>0</v>
      </c>
      <c r="BF146" s="256">
        <f t="shared" si="91"/>
        <v>0</v>
      </c>
      <c r="BG146" s="256">
        <f t="shared" si="91"/>
        <v>0</v>
      </c>
      <c r="BH146" s="256">
        <f t="shared" si="97"/>
        <v>19</v>
      </c>
      <c r="BI146" s="256">
        <f t="shared" si="95"/>
        <v>0</v>
      </c>
      <c r="BJ146" s="256">
        <f t="shared" si="95"/>
        <v>0</v>
      </c>
      <c r="BK146" s="256">
        <f t="shared" si="95"/>
        <v>0</v>
      </c>
      <c r="BL146" s="256">
        <f t="shared" si="95"/>
        <v>9</v>
      </c>
      <c r="BM146" s="256">
        <f t="shared" si="95"/>
        <v>0</v>
      </c>
      <c r="BN146" s="256">
        <f t="shared" si="95"/>
        <v>0</v>
      </c>
      <c r="BO146" s="256">
        <f t="shared" si="95"/>
        <v>0</v>
      </c>
      <c r="BP146" s="256">
        <f t="shared" si="95"/>
        <v>0</v>
      </c>
      <c r="BQ146" s="256">
        <f t="shared" si="95"/>
        <v>0</v>
      </c>
      <c r="BR146" s="256"/>
      <c r="BS146" s="256"/>
      <c r="BT146" s="257">
        <f t="shared" si="98"/>
        <v>10</v>
      </c>
      <c r="BU146" s="257">
        <f t="shared" si="99"/>
        <v>0</v>
      </c>
      <c r="BV146" s="257">
        <f t="shared" si="100"/>
        <v>0</v>
      </c>
      <c r="BW146" s="247"/>
      <c r="BX146" s="256">
        <f t="shared" si="101"/>
        <v>28</v>
      </c>
    </row>
    <row r="147" spans="1:76" ht="10.5">
      <c r="A147" s="261">
        <f t="shared" si="96"/>
        <v>138</v>
      </c>
      <c r="B147" s="385" t="s">
        <v>7722</v>
      </c>
      <c r="C147" s="385"/>
      <c r="D147" s="386" t="s">
        <v>169</v>
      </c>
      <c r="E147" s="387" t="s">
        <v>7723</v>
      </c>
      <c r="F147" s="388" t="s">
        <v>268</v>
      </c>
      <c r="G147" s="389">
        <v>46069</v>
      </c>
      <c r="H147" s="264"/>
      <c r="I147" s="383" t="str" cm="1">
        <f t="array" ref="I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7" s="383" t="str" cm="1">
        <f t="array" ref="J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7" s="383" t="str" cm="1">
        <f t="array" ref="K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7" s="383" t="str" cm="1">
        <f t="array" ref="L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7" s="383" t="str" cm="1">
        <f t="array" ref="M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7" s="383" t="str" cm="1">
        <f t="array" ref="N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7" s="383" t="str" cm="1">
        <f t="array" ref="O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7" s="383" t="str" cm="1">
        <f t="array" ref="P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7" s="383" t="str" cm="1">
        <f t="array" ref="Q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7" s="383" t="str" cm="1">
        <f t="array" ref="R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7" s="383" t="str" cm="1">
        <f t="array" ref="S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7" s="383" t="str" cm="1">
        <f t="array" ref="T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7" s="383" t="str" cm="1">
        <f t="array" ref="U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7" s="383" t="str" cm="1">
        <f t="array" ref="V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7" s="383" t="str" cm="1">
        <f t="array" ref="W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47" s="383" t="str" cm="1">
        <f t="array" ref="X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47" s="383" t="str" cm="1">
        <f t="array" ref="Y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47" s="383" t="str" cm="1">
        <f t="array" ref="Z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47" s="383" t="str" cm="1">
        <f t="array" ref="AA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47" s="383" t="str" cm="1">
        <f t="array" ref="AB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47" s="383" t="str" cm="1">
        <f t="array" ref="AC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47" s="383" t="str" cm="1">
        <f t="array" ref="AD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47" s="383" t="str" cm="1">
        <f t="array" ref="AE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47" s="383" t="str" cm="1">
        <f t="array" ref="AF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47" s="383" t="str" cm="1">
        <f t="array" ref="AG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47" s="383" t="str" cm="1">
        <f t="array" ref="AH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47" s="383" t="str" cm="1">
        <f t="array" ref="AI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J147" s="383" t="str" cm="1">
        <f t="array" ref="AJ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7" s="383" t="str" cm="1">
        <f t="array" ref="AK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7" s="383" t="str" cm="1">
        <f t="array" ref="AL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7" s="383" t="str" cm="1">
        <f t="array" ref="AM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7" s="406" t="str" cm="1">
        <f t="array" ref="AN147">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7" s="407" t="str" cm="1">
        <f t="array" ref="AO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7" s="407" t="str" cm="1">
        <f t="array" ref="AP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7" s="407" t="str" cm="1">
        <f t="array" ref="AQ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7" s="407" t="str" cm="1">
        <f t="array" ref="AR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7" s="407" t="str" cm="1">
        <f t="array" ref="AS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7" s="407" t="str" cm="1">
        <f t="array" ref="AT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7" s="407" t="str" cm="1">
        <f t="array" ref="AU147">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7" s="256">
        <f t="shared" si="92"/>
        <v>13</v>
      </c>
      <c r="AX147" s="256">
        <f t="shared" si="92"/>
        <v>0</v>
      </c>
      <c r="AY147" s="256">
        <f t="shared" si="91"/>
        <v>0</v>
      </c>
      <c r="AZ147" s="256">
        <f t="shared" si="91"/>
        <v>0</v>
      </c>
      <c r="BA147" s="256">
        <f t="shared" si="91"/>
        <v>0</v>
      </c>
      <c r="BB147" s="256">
        <f t="shared" si="91"/>
        <v>0</v>
      </c>
      <c r="BC147" s="256">
        <f t="shared" si="91"/>
        <v>0</v>
      </c>
      <c r="BD147" s="256">
        <f t="shared" si="91"/>
        <v>0</v>
      </c>
      <c r="BE147" s="256">
        <f t="shared" si="91"/>
        <v>0</v>
      </c>
      <c r="BF147" s="256">
        <f t="shared" si="91"/>
        <v>0</v>
      </c>
      <c r="BG147" s="256">
        <f t="shared" si="91"/>
        <v>0</v>
      </c>
      <c r="BH147" s="256">
        <f t="shared" si="97"/>
        <v>13</v>
      </c>
      <c r="BI147" s="256">
        <f t="shared" si="95"/>
        <v>0</v>
      </c>
      <c r="BJ147" s="256">
        <f t="shared" si="95"/>
        <v>0</v>
      </c>
      <c r="BK147" s="256">
        <f t="shared" si="95"/>
        <v>0</v>
      </c>
      <c r="BL147" s="256">
        <f t="shared" si="95"/>
        <v>15</v>
      </c>
      <c r="BM147" s="256">
        <f t="shared" si="95"/>
        <v>0</v>
      </c>
      <c r="BN147" s="256">
        <f t="shared" si="95"/>
        <v>0</v>
      </c>
      <c r="BO147" s="256">
        <f t="shared" si="95"/>
        <v>0</v>
      </c>
      <c r="BP147" s="256">
        <f t="shared" si="95"/>
        <v>0</v>
      </c>
      <c r="BQ147" s="256">
        <f t="shared" si="95"/>
        <v>0</v>
      </c>
      <c r="BR147" s="256"/>
      <c r="BS147" s="256"/>
      <c r="BT147" s="257">
        <f t="shared" si="98"/>
        <v>10</v>
      </c>
      <c r="BU147" s="257">
        <f t="shared" si="99"/>
        <v>0</v>
      </c>
      <c r="BV147" s="257">
        <f t="shared" si="100"/>
        <v>0</v>
      </c>
      <c r="BW147" s="247"/>
      <c r="BX147" s="256">
        <f t="shared" si="101"/>
        <v>28</v>
      </c>
    </row>
    <row r="148" spans="1:76" ht="10.5">
      <c r="A148" s="261">
        <f t="shared" si="96"/>
        <v>139</v>
      </c>
      <c r="B148" s="385" t="s">
        <v>7725</v>
      </c>
      <c r="C148" s="385"/>
      <c r="D148" s="386" t="s">
        <v>169</v>
      </c>
      <c r="E148" s="395" t="s">
        <v>7726</v>
      </c>
      <c r="F148" s="388" t="s">
        <v>268</v>
      </c>
      <c r="G148" s="389">
        <v>46069</v>
      </c>
      <c r="H148" s="264"/>
      <c r="I148" s="383" t="str" cm="1">
        <f t="array" ref="I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8" s="383" t="str" cm="1">
        <f t="array" ref="J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8" s="383" t="str" cm="1">
        <f t="array" ref="K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8" s="383" t="str" cm="1">
        <f t="array" ref="L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8" s="383" t="str" cm="1">
        <f t="array" ref="M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8" s="383" t="str" cm="1">
        <f t="array" ref="N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8" s="383" t="str" cm="1">
        <f t="array" ref="O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8" s="383" t="str" cm="1">
        <f t="array" ref="P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8" s="383" t="str" cm="1">
        <f t="array" ref="Q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8" s="383" t="str" cm="1">
        <f t="array" ref="R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8" s="383" t="str" cm="1">
        <f t="array" ref="S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8" s="383" t="str" cm="1">
        <f t="array" ref="T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8" s="383" t="str" cm="1">
        <f t="array" ref="U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8" s="383" t="str" cm="1">
        <f t="array" ref="V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8" s="383" t="str" cm="1">
        <f t="array" ref="W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48" s="383" t="str" cm="1">
        <f t="array" ref="X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48" s="383" t="str" cm="1">
        <f t="array" ref="Y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48" s="383" t="str" cm="1">
        <f t="array" ref="Z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48" s="383" t="str" cm="1">
        <f t="array" ref="AA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48" s="383" t="str" cm="1">
        <f t="array" ref="AB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48" s="383" t="str" cm="1">
        <f t="array" ref="AC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48" s="383" t="str" cm="1">
        <f t="array" ref="AD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48" s="383" t="str" cm="1">
        <f t="array" ref="AE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48" s="383" t="str" cm="1">
        <f t="array" ref="AF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48" s="383" t="str" cm="1">
        <f t="array" ref="AG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48" s="383" t="str" cm="1">
        <f t="array" ref="AH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48" s="383" t="str" cm="1">
        <f t="array" ref="AI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J148" s="383" t="str" cm="1">
        <f t="array" ref="AJ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8" s="383" t="str" cm="1">
        <f t="array" ref="AK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8" s="383" t="str" cm="1">
        <f t="array" ref="AL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8" s="383" t="str" cm="1">
        <f t="array" ref="AM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8" s="406" t="str" cm="1">
        <f t="array" ref="AN148">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8" s="407" t="str" cm="1">
        <f t="array" ref="AO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8" s="407" t="str" cm="1">
        <f t="array" ref="AP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8" s="407" t="str" cm="1">
        <f t="array" ref="AQ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8" s="407" t="str" cm="1">
        <f t="array" ref="AR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8" s="407" t="str" cm="1">
        <f t="array" ref="AS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8" s="407" t="str" cm="1">
        <f t="array" ref="AT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8" s="407" t="str" cm="1">
        <f t="array" ref="AU148">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8" s="256">
        <f t="shared" si="92"/>
        <v>12</v>
      </c>
      <c r="AX148" s="256">
        <f t="shared" si="92"/>
        <v>0</v>
      </c>
      <c r="AY148" s="256">
        <f t="shared" si="91"/>
        <v>0</v>
      </c>
      <c r="AZ148" s="256">
        <f t="shared" si="91"/>
        <v>0</v>
      </c>
      <c r="BA148" s="256">
        <f t="shared" si="91"/>
        <v>0</v>
      </c>
      <c r="BB148" s="256">
        <f t="shared" si="91"/>
        <v>0</v>
      </c>
      <c r="BC148" s="256">
        <f t="shared" si="91"/>
        <v>0</v>
      </c>
      <c r="BD148" s="256">
        <f t="shared" si="91"/>
        <v>0</v>
      </c>
      <c r="BE148" s="256">
        <f t="shared" si="91"/>
        <v>0</v>
      </c>
      <c r="BF148" s="256">
        <f t="shared" si="91"/>
        <v>0</v>
      </c>
      <c r="BG148" s="256">
        <f t="shared" si="91"/>
        <v>0</v>
      </c>
      <c r="BH148" s="256">
        <f t="shared" si="97"/>
        <v>12</v>
      </c>
      <c r="BI148" s="256">
        <f t="shared" si="95"/>
        <v>0</v>
      </c>
      <c r="BJ148" s="256">
        <f t="shared" si="95"/>
        <v>0</v>
      </c>
      <c r="BK148" s="256">
        <f t="shared" si="95"/>
        <v>0</v>
      </c>
      <c r="BL148" s="256">
        <f t="shared" si="95"/>
        <v>15</v>
      </c>
      <c r="BM148" s="256">
        <f t="shared" si="95"/>
        <v>0</v>
      </c>
      <c r="BN148" s="256">
        <f t="shared" si="95"/>
        <v>0</v>
      </c>
      <c r="BO148" s="256">
        <f t="shared" si="95"/>
        <v>0</v>
      </c>
      <c r="BP148" s="256">
        <f t="shared" si="95"/>
        <v>0</v>
      </c>
      <c r="BQ148" s="256">
        <f t="shared" si="95"/>
        <v>0</v>
      </c>
      <c r="BR148" s="256"/>
      <c r="BS148" s="256"/>
      <c r="BT148" s="257">
        <f t="shared" si="98"/>
        <v>10</v>
      </c>
      <c r="BU148" s="257">
        <f t="shared" si="99"/>
        <v>0</v>
      </c>
      <c r="BV148" s="257">
        <f t="shared" si="100"/>
        <v>0</v>
      </c>
      <c r="BW148" s="247"/>
      <c r="BX148" s="256">
        <f t="shared" si="101"/>
        <v>27</v>
      </c>
    </row>
    <row r="149" spans="1:76" ht="10.5">
      <c r="A149" s="261">
        <f t="shared" si="96"/>
        <v>140</v>
      </c>
      <c r="B149" s="385" t="s">
        <v>7728</v>
      </c>
      <c r="C149" s="385"/>
      <c r="D149" s="386" t="s">
        <v>169</v>
      </c>
      <c r="E149" s="395" t="s">
        <v>7729</v>
      </c>
      <c r="F149" s="388" t="s">
        <v>268</v>
      </c>
      <c r="G149" s="389">
        <v>46069</v>
      </c>
      <c r="H149" s="264"/>
      <c r="I149" s="383" t="str" cm="1">
        <f t="array" ref="I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49" s="383" t="str" cm="1">
        <f t="array" ref="J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49" s="383" t="str" cm="1">
        <f t="array" ref="K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49" s="383" t="str" cm="1">
        <f t="array" ref="L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49" s="383" t="str" cm="1">
        <f t="array" ref="M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49" s="383" t="str" cm="1">
        <f t="array" ref="N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49" s="383" t="str" cm="1">
        <f t="array" ref="O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49" s="383" t="str" cm="1">
        <f t="array" ref="P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49" s="383" t="str" cm="1">
        <f t="array" ref="Q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49" s="383" t="str" cm="1">
        <f t="array" ref="R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49" s="383" t="str" cm="1">
        <f t="array" ref="S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49" s="383" t="str" cm="1">
        <f t="array" ref="T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49" s="383" t="str" cm="1">
        <f t="array" ref="U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49" s="383" t="str" cm="1">
        <f t="array" ref="V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49" s="383" t="str" cm="1">
        <f t="array" ref="W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49" s="383" t="str" cm="1">
        <f t="array" ref="X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49" s="383" t="str" cm="1">
        <f t="array" ref="Y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49" s="383" t="str" cm="1">
        <f t="array" ref="Z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49" s="383" t="str" cm="1">
        <f t="array" ref="AA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49" s="383" t="str" cm="1">
        <f t="array" ref="AB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49" s="383" t="str" cm="1">
        <f t="array" ref="AC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49" s="383" t="str" cm="1">
        <f t="array" ref="AD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49" s="383" t="str" cm="1">
        <f t="array" ref="AE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49" s="383" t="str" cm="1">
        <f t="array" ref="AF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49" s="383" t="str" cm="1">
        <f t="array" ref="AG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49" s="383" t="str" cm="1">
        <f t="array" ref="AH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49" s="383" t="str" cm="1">
        <f t="array" ref="AI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J149" s="383" t="str" cm="1">
        <f t="array" ref="AJ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49" s="383" t="str" cm="1">
        <f t="array" ref="AK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49" s="383" t="str" cm="1">
        <f t="array" ref="AL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49" s="383" t="str" cm="1">
        <f t="array" ref="AM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49" s="406" t="str" cm="1">
        <f t="array" ref="AN149">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49" s="407" t="str" cm="1">
        <f t="array" ref="AO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49" s="407" t="str" cm="1">
        <f t="array" ref="AP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49" s="407" t="str" cm="1">
        <f t="array" ref="AQ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49" s="407" t="str" cm="1">
        <f t="array" ref="AR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49" s="407" t="str" cm="1">
        <f t="array" ref="AS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49" s="407" t="str" cm="1">
        <f t="array" ref="AT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49" s="407" t="str" cm="1">
        <f t="array" ref="AU149">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49" s="256">
        <f t="shared" si="92"/>
        <v>12</v>
      </c>
      <c r="AX149" s="256">
        <f t="shared" si="92"/>
        <v>0</v>
      </c>
      <c r="AY149" s="256">
        <f t="shared" si="91"/>
        <v>0</v>
      </c>
      <c r="AZ149" s="256">
        <f t="shared" si="91"/>
        <v>0</v>
      </c>
      <c r="BA149" s="256">
        <f t="shared" si="91"/>
        <v>0</v>
      </c>
      <c r="BB149" s="256">
        <f t="shared" ref="BB149:BG152" si="102">COUNTIF($T149:$AU149,BB$6)</f>
        <v>0</v>
      </c>
      <c r="BC149" s="256">
        <f t="shared" si="102"/>
        <v>0</v>
      </c>
      <c r="BD149" s="256">
        <f t="shared" si="102"/>
        <v>0</v>
      </c>
      <c r="BE149" s="256">
        <f t="shared" si="102"/>
        <v>0</v>
      </c>
      <c r="BF149" s="256">
        <f t="shared" si="102"/>
        <v>0</v>
      </c>
      <c r="BG149" s="256">
        <f t="shared" si="102"/>
        <v>0</v>
      </c>
      <c r="BH149" s="256">
        <f t="shared" si="97"/>
        <v>12</v>
      </c>
      <c r="BI149" s="256">
        <f t="shared" si="95"/>
        <v>0</v>
      </c>
      <c r="BJ149" s="256">
        <f t="shared" si="95"/>
        <v>0</v>
      </c>
      <c r="BK149" s="256">
        <f t="shared" si="95"/>
        <v>0</v>
      </c>
      <c r="BL149" s="256">
        <f t="shared" si="95"/>
        <v>15</v>
      </c>
      <c r="BM149" s="256">
        <f t="shared" si="95"/>
        <v>0</v>
      </c>
      <c r="BN149" s="256">
        <f t="shared" si="95"/>
        <v>0</v>
      </c>
      <c r="BO149" s="256">
        <f t="shared" si="95"/>
        <v>0</v>
      </c>
      <c r="BP149" s="256">
        <f t="shared" si="95"/>
        <v>0</v>
      </c>
      <c r="BQ149" s="256">
        <f t="shared" si="95"/>
        <v>0</v>
      </c>
      <c r="BR149" s="256"/>
      <c r="BS149" s="256"/>
      <c r="BT149" s="257">
        <f t="shared" si="98"/>
        <v>10</v>
      </c>
      <c r="BU149" s="257">
        <f t="shared" si="99"/>
        <v>0</v>
      </c>
      <c r="BV149" s="257">
        <f t="shared" si="100"/>
        <v>0</v>
      </c>
      <c r="BW149" s="247"/>
      <c r="BX149" s="256">
        <f t="shared" si="101"/>
        <v>27</v>
      </c>
    </row>
    <row r="150" spans="1:76" ht="10.5">
      <c r="A150" s="261">
        <f t="shared" si="96"/>
        <v>141</v>
      </c>
      <c r="B150" s="385" t="s">
        <v>7731</v>
      </c>
      <c r="C150" s="385"/>
      <c r="D150" s="386" t="s">
        <v>169</v>
      </c>
      <c r="E150" s="395" t="s">
        <v>7732</v>
      </c>
      <c r="F150" s="388" t="s">
        <v>268</v>
      </c>
      <c r="G150" s="389">
        <v>46069</v>
      </c>
      <c r="H150" s="264"/>
      <c r="I150" s="383" t="str" cm="1">
        <f t="array" ref="I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50" s="383" t="str" cm="1">
        <f t="array" ref="J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50" s="383" t="str" cm="1">
        <f t="array" ref="K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50" s="383" t="str" cm="1">
        <f t="array" ref="L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50" s="383" t="str" cm="1">
        <f t="array" ref="M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50" s="383" t="str" cm="1">
        <f t="array" ref="N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50" s="383" t="str" cm="1">
        <f t="array" ref="O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50" s="383" t="str" cm="1">
        <f t="array" ref="P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50" s="383" t="str" cm="1">
        <f t="array" ref="Q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50" s="383" t="str" cm="1">
        <f t="array" ref="R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50" s="383" t="str" cm="1">
        <f t="array" ref="S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50" s="383" t="str" cm="1">
        <f t="array" ref="T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50" s="383" t="str" cm="1">
        <f t="array" ref="U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50" s="383" t="str" cm="1">
        <f t="array" ref="V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50" s="383" t="str" cm="1">
        <f t="array" ref="W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50" s="383" t="str" cm="1">
        <f t="array" ref="X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50" s="383" t="str" cm="1">
        <f t="array" ref="Y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50" s="383" t="str" cm="1">
        <f t="array" ref="Z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50" s="383" t="str" cm="1">
        <f t="array" ref="AA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50" s="383" t="str" cm="1">
        <f t="array" ref="AB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50" s="383" t="str" cm="1">
        <f t="array" ref="AC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50" s="383" t="str" cm="1">
        <f t="array" ref="AD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50" s="383" t="str" cm="1">
        <f t="array" ref="AE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50" s="383" t="str" cm="1">
        <f t="array" ref="AF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50" s="383" t="str" cm="1">
        <f t="array" ref="AG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50" s="383" t="str" cm="1">
        <f t="array" ref="AH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50" s="383" t="str" cm="1">
        <f t="array" ref="AI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J150" s="383" t="str" cm="1">
        <f t="array" ref="AJ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50" s="383" t="str" cm="1">
        <f t="array" ref="AK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50" s="383" t="str" cm="1">
        <f t="array" ref="AL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50" s="383" t="str" cm="1">
        <f t="array" ref="AM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50" s="406" t="str" cm="1">
        <f t="array" ref="AN150">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50" s="407" t="str" cm="1">
        <f t="array" ref="AO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50" s="407" t="str" cm="1">
        <f t="array" ref="AP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50" s="407" t="str" cm="1">
        <f t="array" ref="AQ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50" s="407" t="str" cm="1">
        <f t="array" ref="AR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50" s="407" t="str" cm="1">
        <f t="array" ref="AS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50" s="407" t="str" cm="1">
        <f t="array" ref="AT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50" s="407" t="str" cm="1">
        <f t="array" ref="AU150">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50" s="256">
        <f t="shared" si="92"/>
        <v>12</v>
      </c>
      <c r="AX150" s="256">
        <f t="shared" si="92"/>
        <v>0</v>
      </c>
      <c r="AY150" s="256">
        <f t="shared" si="92"/>
        <v>0</v>
      </c>
      <c r="AZ150" s="256">
        <f t="shared" si="92"/>
        <v>0</v>
      </c>
      <c r="BA150" s="256">
        <f t="shared" si="92"/>
        <v>0</v>
      </c>
      <c r="BB150" s="256">
        <f t="shared" si="102"/>
        <v>0</v>
      </c>
      <c r="BC150" s="256">
        <f t="shared" si="102"/>
        <v>0</v>
      </c>
      <c r="BD150" s="256">
        <f t="shared" si="102"/>
        <v>0</v>
      </c>
      <c r="BE150" s="256">
        <f t="shared" si="102"/>
        <v>0</v>
      </c>
      <c r="BF150" s="256">
        <f t="shared" si="102"/>
        <v>0</v>
      </c>
      <c r="BG150" s="256">
        <f t="shared" si="102"/>
        <v>0</v>
      </c>
      <c r="BH150" s="256">
        <f t="shared" si="97"/>
        <v>12</v>
      </c>
      <c r="BI150" s="256">
        <f t="shared" si="95"/>
        <v>0</v>
      </c>
      <c r="BJ150" s="256">
        <f t="shared" si="95"/>
        <v>0</v>
      </c>
      <c r="BK150" s="256">
        <f t="shared" si="95"/>
        <v>0</v>
      </c>
      <c r="BL150" s="256">
        <f t="shared" si="95"/>
        <v>15</v>
      </c>
      <c r="BM150" s="256">
        <f t="shared" si="95"/>
        <v>0</v>
      </c>
      <c r="BN150" s="256">
        <f t="shared" si="95"/>
        <v>0</v>
      </c>
      <c r="BO150" s="256">
        <f t="shared" si="95"/>
        <v>0</v>
      </c>
      <c r="BP150" s="256">
        <f t="shared" si="95"/>
        <v>0</v>
      </c>
      <c r="BQ150" s="256">
        <f t="shared" si="95"/>
        <v>0</v>
      </c>
      <c r="BR150" s="256"/>
      <c r="BS150" s="256"/>
      <c r="BT150" s="257">
        <f t="shared" si="98"/>
        <v>10</v>
      </c>
      <c r="BU150" s="257">
        <f t="shared" si="99"/>
        <v>0</v>
      </c>
      <c r="BV150" s="257">
        <f t="shared" si="100"/>
        <v>0</v>
      </c>
      <c r="BW150" s="247"/>
      <c r="BX150" s="256">
        <f t="shared" si="101"/>
        <v>27</v>
      </c>
    </row>
    <row r="151" spans="1:76" ht="10.5">
      <c r="A151" s="261">
        <f t="shared" si="96"/>
        <v>142</v>
      </c>
      <c r="B151" s="385" t="s">
        <v>7734</v>
      </c>
      <c r="C151" s="385"/>
      <c r="D151" s="386" t="s">
        <v>169</v>
      </c>
      <c r="E151" s="387" t="s">
        <v>7735</v>
      </c>
      <c r="F151" s="388" t="s">
        <v>7737</v>
      </c>
      <c r="G151" s="389">
        <v>46070</v>
      </c>
      <c r="H151" s="264"/>
      <c r="I151" s="383" t="str" cm="1">
        <f t="array" ref="I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51" s="383" t="str" cm="1">
        <f t="array" ref="J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51" s="383" t="str" cm="1">
        <f t="array" ref="K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51" s="383" t="str" cm="1">
        <f t="array" ref="L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51" s="383" t="str" cm="1">
        <f t="array" ref="M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51" s="383" t="str" cm="1">
        <f t="array" ref="N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51" s="383" t="str" cm="1">
        <f t="array" ref="O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51" s="383" t="str" cm="1">
        <f t="array" ref="P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51" s="383" t="str" cm="1">
        <f t="array" ref="Q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51" s="383" t="str" cm="1">
        <f t="array" ref="R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51" s="383" t="str" cm="1">
        <f t="array" ref="S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51" s="383" t="str" cm="1">
        <f t="array" ref="T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51" s="383" t="str" cm="1">
        <f t="array" ref="U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51" s="383" t="str" cm="1">
        <f t="array" ref="V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51" s="383" t="str" cm="1">
        <f t="array" ref="W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51" s="383" t="str" cm="1">
        <f t="array" ref="X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51" s="383" t="str" cm="1">
        <f t="array" ref="Y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51" s="383" t="str" cm="1">
        <f t="array" ref="Z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51" s="383" t="str" cm="1">
        <f t="array" ref="AA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51" s="383" t="str" cm="1">
        <f t="array" ref="AB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51" s="383" t="str" cm="1">
        <f t="array" ref="AC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51" s="383" t="str" cm="1">
        <f t="array" ref="AD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51" s="383" t="str" cm="1">
        <f t="array" ref="AE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51" s="383" t="str" cm="1">
        <f t="array" ref="AF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51" s="383" t="str" cm="1">
        <f t="array" ref="AG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51" s="383" t="str" cm="1">
        <f t="array" ref="AH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51" s="383" t="str" cm="1">
        <f t="array" ref="AI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J151" s="383" t="str" cm="1">
        <f t="array" ref="AJ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LCG</v>
      </c>
      <c r="AK151" s="383" t="str" cm="1">
        <f t="array" ref="AK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51" s="383" t="str" cm="1">
        <f t="array" ref="AL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51" s="383" t="str" cm="1">
        <f t="array" ref="AM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51" s="406" t="str" cm="1">
        <f t="array" ref="AN151">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51" s="407" t="str" cm="1">
        <f t="array" ref="AO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51" s="407" t="str" cm="1">
        <f t="array" ref="AP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51" s="407" t="str" cm="1">
        <f t="array" ref="AQ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51" s="407" t="str" cm="1">
        <f t="array" ref="AR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51" s="407" t="str" cm="1">
        <f t="array" ref="AS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51" s="407" t="str" cm="1">
        <f t="array" ref="AT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51" s="407" t="str" cm="1">
        <f t="array" ref="AU151">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51" s="256">
        <f t="shared" si="92"/>
        <v>11</v>
      </c>
      <c r="AX151" s="256">
        <f t="shared" si="92"/>
        <v>0</v>
      </c>
      <c r="AY151" s="256">
        <f t="shared" si="92"/>
        <v>0</v>
      </c>
      <c r="AZ151" s="256">
        <f t="shared" si="92"/>
        <v>0</v>
      </c>
      <c r="BA151" s="256">
        <f t="shared" si="92"/>
        <v>0</v>
      </c>
      <c r="BB151" s="256">
        <f t="shared" si="102"/>
        <v>0</v>
      </c>
      <c r="BC151" s="256">
        <f t="shared" si="102"/>
        <v>0</v>
      </c>
      <c r="BD151" s="256">
        <f t="shared" si="102"/>
        <v>0</v>
      </c>
      <c r="BE151" s="256">
        <f t="shared" si="102"/>
        <v>0</v>
      </c>
      <c r="BF151" s="256">
        <f t="shared" si="102"/>
        <v>0</v>
      </c>
      <c r="BG151" s="256">
        <f t="shared" si="102"/>
        <v>0</v>
      </c>
      <c r="BH151" s="256">
        <f t="shared" si="97"/>
        <v>11</v>
      </c>
      <c r="BI151" s="256">
        <f t="shared" si="95"/>
        <v>0</v>
      </c>
      <c r="BJ151" s="256">
        <f t="shared" si="95"/>
        <v>0</v>
      </c>
      <c r="BK151" s="256">
        <f t="shared" si="95"/>
        <v>0</v>
      </c>
      <c r="BL151" s="256">
        <f t="shared" si="95"/>
        <v>16</v>
      </c>
      <c r="BM151" s="256">
        <f t="shared" si="95"/>
        <v>0</v>
      </c>
      <c r="BN151" s="256">
        <f t="shared" si="95"/>
        <v>0</v>
      </c>
      <c r="BO151" s="256">
        <f t="shared" si="95"/>
        <v>0</v>
      </c>
      <c r="BP151" s="256">
        <f t="shared" si="95"/>
        <v>0</v>
      </c>
      <c r="BQ151" s="256">
        <f t="shared" si="95"/>
        <v>0</v>
      </c>
      <c r="BR151" s="256"/>
      <c r="BS151" s="256"/>
      <c r="BT151" s="257">
        <f t="shared" si="98"/>
        <v>10</v>
      </c>
      <c r="BU151" s="257">
        <f t="shared" si="99"/>
        <v>0</v>
      </c>
      <c r="BV151" s="257">
        <f t="shared" si="100"/>
        <v>0</v>
      </c>
      <c r="BW151" s="247"/>
      <c r="BX151" s="256">
        <f t="shared" si="101"/>
        <v>27</v>
      </c>
    </row>
    <row r="152" spans="1:76" ht="10.5">
      <c r="A152" s="261">
        <f t="shared" si="96"/>
        <v>143</v>
      </c>
      <c r="B152" s="385" t="s">
        <v>7738</v>
      </c>
      <c r="C152" s="385"/>
      <c r="D152" s="386" t="s">
        <v>169</v>
      </c>
      <c r="E152" s="387" t="s">
        <v>7739</v>
      </c>
      <c r="F152" s="388" t="s">
        <v>634</v>
      </c>
      <c r="G152" s="389">
        <v>46070</v>
      </c>
      <c r="H152" s="264"/>
      <c r="I152" s="383" t="str" cm="1">
        <f t="array" ref="I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J152" s="383" t="str" cm="1">
        <f t="array" ref="J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K152" s="383" t="str" cm="1">
        <f t="array" ref="K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L152" s="383" t="str" cm="1">
        <f t="array" ref="L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M152" s="383" t="str" cm="1">
        <f t="array" ref="M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N152" s="383" t="str" cm="1">
        <f t="array" ref="N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O152" s="383" t="str" cm="1">
        <f t="array" ref="O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P152" s="383" t="str" cm="1">
        <f t="array" ref="P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Q152" s="383" t="str" cm="1">
        <f t="array" ref="Q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R152" s="383" t="str" cm="1">
        <f t="array" ref="R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S152" s="383" t="str" cm="1">
        <f t="array" ref="S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T152" s="383" t="str" cm="1">
        <f t="array" ref="T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U152" s="383" t="str" cm="1">
        <f t="array" ref="U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V152" s="383" t="str" cm="1">
        <f t="array" ref="V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W152" s="383" t="str" cm="1">
        <f t="array" ref="W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X152" s="383" t="str" cm="1">
        <f t="array" ref="X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Y152" s="383" t="str" cm="1">
        <f t="array" ref="Y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Z152" s="383" t="str" cm="1">
        <f t="array" ref="Z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A152" s="383" t="str" cm="1">
        <f t="array" ref="AA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B152" s="383" t="str" cm="1">
        <f t="array" ref="AB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C152" s="383" t="str" cm="1">
        <f t="array" ref="AC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D152" s="383" t="str" cm="1">
        <f t="array" ref="AD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E152" s="383" t="str" cm="1">
        <f t="array" ref="AE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F152" s="383" t="str" cm="1">
        <f t="array" ref="AF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G152" s="383" t="str" cm="1">
        <f t="array" ref="AG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H152" s="383" t="str" cm="1">
        <f t="array" ref="AH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I152" s="383" t="str" cm="1">
        <f t="array" ref="AI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NA</v>
      </c>
      <c r="AJ152" s="383" t="str" cm="1">
        <f t="array" ref="AJ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K152" s="383" t="str" cm="1">
        <f t="array" ref="AK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L152" s="383" t="str" cm="1">
        <f t="array" ref="AL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M152" s="383" t="str" cm="1">
        <f t="array" ref="AM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N152" s="406" t="str" cm="1">
        <f t="array" ref="AN152">_xlfn.LET(_xlpm.r,ROW()-8,
_xlpm.dni,INDEX($B$9:$B$236,_xlpm.r),
_xlpm.cond,INDEX($D$9:$D$236,_xlpm.r),
_xlpm.finicio,INDEX($G$9:$G$236,_xlpm.r),
_xlpm.fcese,INDEX($H$9:$H$236,_xlpm.r),
_xlpm.colR,COLUMN()-COLUMN($I$1)+1,
_xlpm.fecha,INDEX($I$7:$AR$7,1,_xlpm.colR),
IF(OR(_xlpm.fecha&lt;_xlpm.finicio,
      AND(_xlpm.fcese&lt;&gt;"",_xlpm.fcese&lt;&gt;0,_xlpm.fecha&gt;_xlpm.fcese)),
   "NA",
   _xlfn.LET(_xlpm.fer,INDEX($I$6:$AR$6,1,_xlpm.colR)="FER",
      _xlpm.dow,WEEKDAY(_xlpm.fecha,2),
      _xlpm.dom,_xlpm.dow=7,
      _xlpm.xp,IFERROR(_xlfn.XLOOKUP(1,(Papeletas!$B$2:$B$3000=_xlpm.dni)*(Papeletas!$G$2:$G$3000&lt;=_xlpm.fecha)*(Papeletas!$H$2:$H$3000&gt;=_xlpm.fecha),
            Papeletas!$F$2:$F$3000),
         "__NP__"),
      _xlpm.x,IF(_xlpm.xp&lt;&gt;"__NP__",
         _xlpm.xp,
         _xlfn.XLOOKUP(_xlpm.dni,
            Reloj!$A$2:$A$3000,
            INDEX(Reloj!$J$2:$AR$3000,0,_xlpm.colR),
            "__NF__")),
      _xlpm.t,SUBSTITUTE(_xlpm.x&amp;"","'",""),
      _xlpm.v,IFERROR(VALUE(_xlpm.t),-1),
      _xlpm.res,
      IF(_xlpm.x="__NF__","Revisar",
         IF(AND(_xlpm.xp="__NP__",_xlpm.cond="LOCAL",_xlpm.dom),
            IF(_xlpm.v&gt;0,"NOR","DS"),
            IF(_xlpm.t="",
               IF(_xlpm.fer,"FR","F"),
               IF(_xlpm.t="SS","NOR",
                  IF(_xlpm.t="ATM","NOR",
                     IF(_xlpm.t="CT","NOR",
                        IF(_xlpm.t="AS",IF(_xlpm.fer,"FR","F"),
                           IF(_xlpm.t="SAI",IF(_xlpm.fer,"FR","F"),
                              IF(_xlpm.t="B","DL",
                                 IF(_xlpm.t="BA","DLA",
                                    IF(_xlpm.t="V","VAC",
                                       IF(_xlpm.v&gt;=0,
                                          IF(_xlpm.v=0,IF(_xlpm.fer,"FR","F"),"NOR"),
                                          _xlpm.t)))))))))))),
      IF(AND(_xlpm.cond="LIMA",_xlpm.res="F"),
         IF(_xlpm.dow&lt;=5,"LIM","DS"),
         _xlpm.res))))</f>
        <v>NOR</v>
      </c>
      <c r="AO152" s="407" t="str" cm="1">
        <f t="array" ref="AO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P152" s="407" t="str" cm="1">
        <f t="array" ref="AP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Q152" s="407" t="str" cm="1">
        <f t="array" ref="AQ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R152" s="407" t="str" cm="1">
        <f t="array" ref="AR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S152" s="407" t="str" cm="1">
        <f t="array" ref="AS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T152" s="407" t="str" cm="1">
        <f t="array" ref="AT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U152" s="407" t="str" cm="1">
        <f t="array" ref="AU152">_xlfn.LET(_xlpm.r,ROW()-8,
_xlpm.dni,INDEX($B$9:$B$236,_xlpm.r),
_xlpm.finicio,INDEX($G$9:$G$236,_xlpm.r),
_xlpm.fcese,INDEX($H$9:$H$236,_xlpm.r),
_xlpm.colR,COLUMN()-COLUMN($I$1)+1,
_xlpm.fecha,INDEX($I$7:$AU$7,1,_xlpm.colR),
IF(OR(_xlpm.fecha&lt;_xlpm.finicio,
      AND(_xlpm.fcese&lt;&gt;"",_xlpm.fcese&lt;&gt;0,_xlpm.fecha&gt;_xlpm.fcese)),
   "NA",
   _xlfn.LET(_xlpm.p,IFERROR(_xlfn.XLOOKUP(1,(Papeletas!$B$2:$B$403=_xlpm.dni)*(Papeletas!$G$2:$G$403&lt;=_xlpm.fecha)*(Papeletas!$H$2:$H$403&gt;=_xlpm.fecha),
              Papeletas!$F$2:$F$403),
           ""),
      IF(_xlpm.p&lt;&gt;"",
         _xlfn.XLOOKUP(_xlpm.p,Parametros!$B:$B,Parametros!$C:$C,_xlpm.p),
         "NOR"))))</f>
        <v>NOR</v>
      </c>
      <c r="AW152" s="256">
        <f t="shared" si="92"/>
        <v>12</v>
      </c>
      <c r="AX152" s="256">
        <f t="shared" si="92"/>
        <v>0</v>
      </c>
      <c r="AY152" s="256">
        <f t="shared" si="92"/>
        <v>0</v>
      </c>
      <c r="AZ152" s="256">
        <f t="shared" si="92"/>
        <v>0</v>
      </c>
      <c r="BA152" s="256">
        <f t="shared" si="92"/>
        <v>0</v>
      </c>
      <c r="BB152" s="256">
        <f t="shared" si="102"/>
        <v>0</v>
      </c>
      <c r="BC152" s="256">
        <f t="shared" si="102"/>
        <v>0</v>
      </c>
      <c r="BD152" s="256">
        <f t="shared" si="102"/>
        <v>0</v>
      </c>
      <c r="BE152" s="256">
        <f t="shared" si="102"/>
        <v>0</v>
      </c>
      <c r="BF152" s="256">
        <f t="shared" si="102"/>
        <v>0</v>
      </c>
      <c r="BG152" s="256">
        <f t="shared" si="102"/>
        <v>0</v>
      </c>
      <c r="BH152" s="256">
        <f t="shared" si="97"/>
        <v>12</v>
      </c>
      <c r="BI152" s="256">
        <f t="shared" si="95"/>
        <v>0</v>
      </c>
      <c r="BJ152" s="256">
        <f t="shared" si="95"/>
        <v>0</v>
      </c>
      <c r="BK152" s="256">
        <f t="shared" si="95"/>
        <v>0</v>
      </c>
      <c r="BL152" s="256">
        <f t="shared" si="95"/>
        <v>16</v>
      </c>
      <c r="BM152" s="256">
        <f t="shared" si="95"/>
        <v>0</v>
      </c>
      <c r="BN152" s="256">
        <f t="shared" si="95"/>
        <v>0</v>
      </c>
      <c r="BO152" s="256">
        <f t="shared" si="95"/>
        <v>0</v>
      </c>
      <c r="BP152" s="256">
        <f t="shared" si="95"/>
        <v>0</v>
      </c>
      <c r="BQ152" s="256">
        <f t="shared" si="95"/>
        <v>0</v>
      </c>
      <c r="BR152" s="256"/>
      <c r="BS152" s="256"/>
      <c r="BT152" s="257">
        <f t="shared" si="98"/>
        <v>10</v>
      </c>
      <c r="BU152" s="257">
        <f t="shared" si="99"/>
        <v>0</v>
      </c>
      <c r="BV152" s="257">
        <f t="shared" si="100"/>
        <v>0</v>
      </c>
      <c r="BW152" s="247"/>
      <c r="BX152" s="256">
        <f t="shared" si="101"/>
        <v>28</v>
      </c>
    </row>
  </sheetData>
  <autoFilter ref="A7:CS152" xr:uid="{C6499E36-D7DC-4E26-B031-642864A82F6A}"/>
  <sortState xmlns:xlrd2="http://schemas.microsoft.com/office/spreadsheetml/2017/richdata2" ref="B144:B165">
    <sortCondition sortBy="cellColor" ref="B144:B165" dxfId="796"/>
  </sortState>
  <mergeCells count="54">
    <mergeCell ref="CG5:CH5"/>
    <mergeCell ref="CF7:CF8"/>
    <mergeCell ref="CG7:CG8"/>
    <mergeCell ref="BQ7:BQ8"/>
    <mergeCell ref="BJ7:BJ8"/>
    <mergeCell ref="BK7:BK8"/>
    <mergeCell ref="BO7:BO8"/>
    <mergeCell ref="CE7:CE8"/>
    <mergeCell ref="BR7:BR8"/>
    <mergeCell ref="BS7:BS8"/>
    <mergeCell ref="BN7:BN8"/>
    <mergeCell ref="BV7:BV8"/>
    <mergeCell ref="BX7:BX8"/>
    <mergeCell ref="BY7:BY8"/>
    <mergeCell ref="BZ7:BZ8"/>
    <mergeCell ref="BP7:BP8"/>
    <mergeCell ref="A7:A8"/>
    <mergeCell ref="B7:B8"/>
    <mergeCell ref="C7:C8"/>
    <mergeCell ref="D7:D8"/>
    <mergeCell ref="E7:E8"/>
    <mergeCell ref="F7:F8"/>
    <mergeCell ref="G7:G8"/>
    <mergeCell ref="H7:H8"/>
    <mergeCell ref="AW7:AW8"/>
    <mergeCell ref="AX7:AX8"/>
    <mergeCell ref="CQ7:CQ8"/>
    <mergeCell ref="CL7:CL8"/>
    <mergeCell ref="CM7:CM8"/>
    <mergeCell ref="CH7:CH8"/>
    <mergeCell ref="CI7:CI8"/>
    <mergeCell ref="CJ7:CJ8"/>
    <mergeCell ref="CO7:CO8"/>
    <mergeCell ref="CP7:CP8"/>
    <mergeCell ref="CK7:CK8"/>
    <mergeCell ref="CA7:CA8"/>
    <mergeCell ref="CB7:CB8"/>
    <mergeCell ref="CC7:CC8"/>
    <mergeCell ref="CD7:CD8"/>
    <mergeCell ref="BU7:BU8"/>
    <mergeCell ref="BT7:BT8"/>
    <mergeCell ref="BM7:BM8"/>
    <mergeCell ref="AY7:AY8"/>
    <mergeCell ref="BB7:BB8"/>
    <mergeCell ref="BA7:BA8"/>
    <mergeCell ref="BF7:BF8"/>
    <mergeCell ref="AZ7:AZ8"/>
    <mergeCell ref="BC7:BC8"/>
    <mergeCell ref="BG7:BG8"/>
    <mergeCell ref="BH7:BH8"/>
    <mergeCell ref="BI7:BI8"/>
    <mergeCell ref="BD7:BD8"/>
    <mergeCell ref="BE7:BE8"/>
    <mergeCell ref="BL7:BL8"/>
  </mergeCells>
  <conditionalFormatting sqref="B1:B1048576">
    <cfRule type="duplicateValues" dxfId="644" priority="781"/>
    <cfRule type="duplicateValues" dxfId="643" priority="1220"/>
    <cfRule type="duplicateValues" dxfId="642" priority="42"/>
  </conditionalFormatting>
  <conditionalFormatting sqref="B141">
    <cfRule type="duplicateValues" dxfId="641" priority="895" stopIfTrue="1"/>
    <cfRule type="duplicateValues" dxfId="640" priority="917" stopIfTrue="1"/>
    <cfRule type="expression" dxfId="639" priority="918" stopIfTrue="1">
      <formula>#REF!="ABANDONO"</formula>
    </cfRule>
    <cfRule type="expression" dxfId="638" priority="919" stopIfTrue="1">
      <formula>#REF!="FINALIZADO"</formula>
    </cfRule>
    <cfRule type="expression" dxfId="637" priority="920" stopIfTrue="1">
      <formula>#REF!="EN PROCESO"</formula>
    </cfRule>
    <cfRule type="expression" dxfId="636" priority="921" stopIfTrue="1">
      <formula>#REF!="DESAPROBADO"</formula>
    </cfRule>
    <cfRule type="duplicateValues" dxfId="635" priority="904"/>
    <cfRule type="duplicateValues" dxfId="634" priority="903"/>
    <cfRule type="duplicateValues" dxfId="633" priority="902"/>
    <cfRule type="duplicateValues" dxfId="632" priority="901"/>
    <cfRule type="duplicateValues" dxfId="631" priority="900"/>
    <cfRule type="duplicateValues" dxfId="630" priority="899"/>
    <cfRule type="expression" dxfId="629" priority="923" stopIfTrue="1">
      <formula>AND(COUNTIF(#REF!, B141)+COUNTIF($C$1:$C$18, B141)&gt;1,NOT(ISBLANK(B141)))</formula>
    </cfRule>
    <cfRule type="duplicateValues" dxfId="628" priority="898"/>
    <cfRule type="duplicateValues" dxfId="627" priority="897" stopIfTrue="1"/>
    <cfRule type="duplicateValues" dxfId="626" priority="896" stopIfTrue="1"/>
    <cfRule type="duplicateValues" dxfId="625" priority="890"/>
    <cfRule type="duplicateValues" dxfId="624" priority="894" stopIfTrue="1"/>
    <cfRule type="duplicateValues" dxfId="623" priority="893" stopIfTrue="1"/>
    <cfRule type="duplicateValues" dxfId="622" priority="892" stopIfTrue="1"/>
    <cfRule type="duplicateValues" dxfId="621" priority="924"/>
    <cfRule type="duplicateValues" dxfId="620" priority="925"/>
    <cfRule type="duplicateValues" dxfId="619" priority="922" stopIfTrue="1"/>
    <cfRule type="duplicateValues" dxfId="618" priority="905" stopIfTrue="1"/>
    <cfRule type="duplicateValues" dxfId="617" priority="906" stopIfTrue="1"/>
    <cfRule type="duplicateValues" dxfId="616" priority="907" stopIfTrue="1"/>
    <cfRule type="duplicateValues" dxfId="615" priority="908" stopIfTrue="1"/>
    <cfRule type="duplicateValues" dxfId="614" priority="909" stopIfTrue="1"/>
    <cfRule type="duplicateValues" dxfId="613" priority="910"/>
    <cfRule type="duplicateValues" dxfId="612" priority="911"/>
    <cfRule type="duplicateValues" dxfId="611" priority="912"/>
    <cfRule type="expression" dxfId="610" priority="891" stopIfTrue="1">
      <formula>AND(COUNTIF($C$511:$C$65071, B141)+COUNTIF($C$1:$C$419, B141)&gt;1,NOT(ISBLANK(B141)))</formula>
    </cfRule>
    <cfRule type="duplicateValues" dxfId="609" priority="913"/>
    <cfRule type="duplicateValues" dxfId="608" priority="915"/>
    <cfRule type="duplicateValues" dxfId="607" priority="914"/>
    <cfRule type="duplicateValues" dxfId="606" priority="916"/>
  </conditionalFormatting>
  <conditionalFormatting sqref="B141:B194">
    <cfRule type="duplicateValues" dxfId="605" priority="24713"/>
    <cfRule type="duplicateValues" dxfId="604" priority="24712"/>
  </conditionalFormatting>
  <conditionalFormatting sqref="B142:B194">
    <cfRule type="duplicateValues" dxfId="603" priority="870" stopIfTrue="1"/>
    <cfRule type="duplicateValues" dxfId="602" priority="869" stopIfTrue="1"/>
    <cfRule type="duplicateValues" dxfId="601" priority="868"/>
    <cfRule type="duplicateValues" dxfId="600" priority="867"/>
    <cfRule type="duplicateValues" dxfId="599" priority="860" stopIfTrue="1"/>
    <cfRule type="expression" dxfId="598" priority="884" stopIfTrue="1">
      <formula>#REF!="EN PROCESO"</formula>
    </cfRule>
    <cfRule type="duplicateValues" dxfId="597" priority="874"/>
    <cfRule type="duplicateValues" dxfId="596" priority="873" stopIfTrue="1"/>
    <cfRule type="duplicateValues" dxfId="595" priority="871" stopIfTrue="1"/>
    <cfRule type="duplicateValues" dxfId="594" priority="859" stopIfTrue="1"/>
    <cfRule type="duplicateValues" dxfId="593" priority="866"/>
    <cfRule type="duplicateValues" dxfId="592" priority="861" stopIfTrue="1"/>
    <cfRule type="duplicateValues" dxfId="591" priority="858" stopIfTrue="1"/>
    <cfRule type="duplicateValues" dxfId="590" priority="857" stopIfTrue="1"/>
    <cfRule type="duplicateValues" dxfId="589" priority="856" stopIfTrue="1"/>
    <cfRule type="duplicateValues" dxfId="588" priority="872" stopIfTrue="1"/>
    <cfRule type="duplicateValues" dxfId="587" priority="863"/>
    <cfRule type="duplicateValues" dxfId="586" priority="888"/>
    <cfRule type="expression" dxfId="585" priority="887" stopIfTrue="1">
      <formula>AND(COUNTIF(#REF!, B142)+COUNTIF($C$1:$C$18, B142)&gt;1,NOT(ISBLANK(B142)))</formula>
    </cfRule>
    <cfRule type="duplicateValues" dxfId="584" priority="886" stopIfTrue="1"/>
    <cfRule type="expression" dxfId="583" priority="885" stopIfTrue="1">
      <formula>#REF!="DESAPROBADO"</formula>
    </cfRule>
    <cfRule type="duplicateValues" dxfId="582" priority="862"/>
    <cfRule type="expression" dxfId="581" priority="883" stopIfTrue="1">
      <formula>#REF!="FINALIZADO"</formula>
    </cfRule>
    <cfRule type="duplicateValues" dxfId="580" priority="865"/>
    <cfRule type="duplicateValues" dxfId="579" priority="889"/>
    <cfRule type="duplicateValues" dxfId="578" priority="880"/>
    <cfRule type="duplicateValues" dxfId="577" priority="864"/>
    <cfRule type="duplicateValues" dxfId="576" priority="854"/>
    <cfRule type="expression" dxfId="575" priority="855" stopIfTrue="1">
      <formula>AND(COUNTIF($C$511:$C$65071, B142)+COUNTIF($C$1:$C$419, B142)&gt;1,NOT(ISBLANK(B142)))</formula>
    </cfRule>
    <cfRule type="expression" dxfId="574" priority="882" stopIfTrue="1">
      <formula>#REF!="ABANDONO"</formula>
    </cfRule>
    <cfRule type="duplicateValues" dxfId="573" priority="881" stopIfTrue="1"/>
    <cfRule type="duplicateValues" dxfId="572" priority="879"/>
    <cfRule type="duplicateValues" dxfId="571" priority="878"/>
    <cfRule type="duplicateValues" dxfId="570" priority="877"/>
    <cfRule type="duplicateValues" dxfId="569" priority="876"/>
    <cfRule type="duplicateValues" dxfId="568" priority="875"/>
  </conditionalFormatting>
  <conditionalFormatting sqref="B237:B1048576 B1:B140">
    <cfRule type="duplicateValues" dxfId="567" priority="1515"/>
  </conditionalFormatting>
  <conditionalFormatting sqref="C1:C1048576">
    <cfRule type="duplicateValues" dxfId="566" priority="24707"/>
  </conditionalFormatting>
  <conditionalFormatting sqref="E1:E1048576">
    <cfRule type="duplicateValues" dxfId="565" priority="1"/>
  </conditionalFormatting>
  <conditionalFormatting sqref="H75">
    <cfRule type="expression" dxfId="564" priority="777" stopIfTrue="1">
      <formula>#REF!="ABANDONO"</formula>
    </cfRule>
    <cfRule type="expression" dxfId="563" priority="778" stopIfTrue="1">
      <formula>#REF!="FINALIZADO"</formula>
    </cfRule>
    <cfRule type="expression" dxfId="562" priority="780" stopIfTrue="1">
      <formula>#REF!="DESAPROBADO"</formula>
    </cfRule>
    <cfRule type="expression" dxfId="561" priority="779" stopIfTrue="1">
      <formula>#REF!="EN PROCESO"</formula>
    </cfRule>
  </conditionalFormatting>
  <conditionalFormatting sqref="H97">
    <cfRule type="expression" dxfId="560" priority="773" stopIfTrue="1">
      <formula>#REF!="ABANDONO"</formula>
    </cfRule>
    <cfRule type="expression" dxfId="559" priority="774" stopIfTrue="1">
      <formula>#REF!="FINALIZADO"</formula>
    </cfRule>
    <cfRule type="expression" dxfId="558" priority="775" stopIfTrue="1">
      <formula>#REF!="EN PROCESO"</formula>
    </cfRule>
    <cfRule type="expression" dxfId="557" priority="776" stopIfTrue="1">
      <formula>#REF!="DESAPROBADO"</formula>
    </cfRule>
  </conditionalFormatting>
  <conditionalFormatting sqref="H109">
    <cfRule type="expression" dxfId="556" priority="771" stopIfTrue="1">
      <formula>#REF!="EN PROCESO"</formula>
    </cfRule>
    <cfRule type="expression" dxfId="555" priority="772" stopIfTrue="1">
      <formula>#REF!="DESAPROBADO"</formula>
    </cfRule>
    <cfRule type="expression" dxfId="554" priority="770" stopIfTrue="1">
      <formula>#REF!="FINALIZADO"</formula>
    </cfRule>
    <cfRule type="expression" dxfId="553" priority="769" stopIfTrue="1">
      <formula>#REF!="ABANDONO"</formula>
    </cfRule>
  </conditionalFormatting>
  <conditionalFormatting sqref="I9:AN152 I10:AU140">
    <cfRule type="expression" dxfId="552" priority="593" stopIfTrue="1">
      <formula>I9="FA"</formula>
    </cfRule>
  </conditionalFormatting>
  <conditionalFormatting sqref="I141:AQ152">
    <cfRule type="expression" dxfId="551" priority="4" stopIfTrue="1">
      <formula>I141="DL"</formula>
    </cfRule>
    <cfRule type="expression" dxfId="550" priority="5" stopIfTrue="1">
      <formula>I141="VAC"</formula>
    </cfRule>
    <cfRule type="expression" dxfId="549" priority="6" stopIfTrue="1">
      <formula>I141="FA"</formula>
    </cfRule>
    <cfRule type="expression" dxfId="548" priority="2" stopIfTrue="1">
      <formula>I141="LSG"</formula>
    </cfRule>
    <cfRule type="expression" dxfId="547" priority="3" stopIfTrue="1">
      <formula>I141="DM"</formula>
    </cfRule>
  </conditionalFormatting>
  <conditionalFormatting sqref="I1:AU152">
    <cfRule type="containsText" dxfId="546" priority="1720" operator="containsText" text="CT">
      <formula>NOT(ISERROR(SEARCH("CT",I1)))</formula>
    </cfRule>
    <cfRule type="containsText" dxfId="545" priority="1721" operator="containsText" text="TR">
      <formula>NOT(ISERROR(SEARCH("TR",I1)))</formula>
    </cfRule>
  </conditionalFormatting>
  <conditionalFormatting sqref="I1:AU1048576">
    <cfRule type="cellIs" dxfId="544" priority="41" operator="equal">
      <formula>"F"</formula>
    </cfRule>
  </conditionalFormatting>
  <conditionalFormatting sqref="I8:AU8">
    <cfRule type="cellIs" dxfId="543" priority="376" operator="equal">
      <formula>"DOM"</formula>
    </cfRule>
  </conditionalFormatting>
  <conditionalFormatting sqref="I9:AU152">
    <cfRule type="expression" dxfId="542" priority="1293" stopIfTrue="1">
      <formula>I9="LSG"</formula>
    </cfRule>
    <cfRule type="expression" dxfId="541" priority="371" stopIfTrue="1">
      <formula>I9="LSG"</formula>
    </cfRule>
    <cfRule type="expression" dxfId="540" priority="1294" stopIfTrue="1">
      <formula>I9="DM"</formula>
    </cfRule>
    <cfRule type="expression" dxfId="539" priority="431" stopIfTrue="1">
      <formula>I9="FA"</formula>
    </cfRule>
    <cfRule type="expression" dxfId="538" priority="375" stopIfTrue="1">
      <formula>I9="FA"</formula>
    </cfRule>
    <cfRule type="expression" dxfId="537" priority="374" stopIfTrue="1">
      <formula>I9="VAC"</formula>
    </cfRule>
    <cfRule type="expression" dxfId="536" priority="373" stopIfTrue="1">
      <formula>I9="DL"</formula>
    </cfRule>
    <cfRule type="expression" dxfId="535" priority="372" stopIfTrue="1">
      <formula>I9="DM"</formula>
    </cfRule>
    <cfRule type="expression" dxfId="534" priority="1295" stopIfTrue="1">
      <formula>I9="DL"</formula>
    </cfRule>
    <cfRule type="expression" dxfId="533" priority="1296" stopIfTrue="1">
      <formula>I9="VAC"</formula>
    </cfRule>
  </conditionalFormatting>
  <conditionalFormatting sqref="I10:AU10 J19:V19 I128:S128 I129:M129 I130:J131">
    <cfRule type="expression" dxfId="532" priority="427" stopIfTrue="1">
      <formula>I10="LSG"</formula>
    </cfRule>
    <cfRule type="expression" dxfId="531" priority="428" stopIfTrue="1">
      <formula>I10="DM"</formula>
    </cfRule>
    <cfRule type="expression" dxfId="530" priority="429" stopIfTrue="1">
      <formula>I10="DL"</formula>
    </cfRule>
    <cfRule type="expression" dxfId="529" priority="430" stopIfTrue="1">
      <formula>I10="VAC"</formula>
    </cfRule>
  </conditionalFormatting>
  <conditionalFormatting sqref="I141:AU152">
    <cfRule type="expression" dxfId="528" priority="24" stopIfTrue="1">
      <formula>I141="VAC"</formula>
    </cfRule>
    <cfRule type="containsText" dxfId="527" priority="26" operator="containsText" text="TR">
      <formula>NOT(ISERROR(SEARCH("TR",I141)))</formula>
    </cfRule>
    <cfRule type="expression" dxfId="526" priority="23" stopIfTrue="1">
      <formula>I141="DL"</formula>
    </cfRule>
    <cfRule type="expression" dxfId="525" priority="22" stopIfTrue="1">
      <formula>I141="DM"</formula>
    </cfRule>
    <cfRule type="expression" dxfId="524" priority="21" stopIfTrue="1">
      <formula>I141="LSG"</formula>
    </cfRule>
    <cfRule type="expression" dxfId="523" priority="13" stopIfTrue="1">
      <formula>I141="FA"</formula>
    </cfRule>
    <cfRule type="containsText" dxfId="522" priority="25" operator="containsText" text="CT">
      <formula>NOT(ISERROR(SEARCH("CT",I141)))</formula>
    </cfRule>
  </conditionalFormatting>
  <conditionalFormatting sqref="K44:K45 O13:R13 O33:Q36 R33:R37 N34:N36 J35:M36 I35:I37 R39:R40 N43:N45 I44:I45 P45:R47 K57:M58 I78:I83 J81:M83 O81:O83 R81:R86 P81:Q87 Q121:Q122">
    <cfRule type="expression" dxfId="521" priority="1604" stopIfTrue="1">
      <formula>I13="FA"</formula>
    </cfRule>
  </conditionalFormatting>
  <conditionalFormatting sqref="K130:M130 K42 K44:K45 K52:O52 K54:O54 K57:M58 K125:M125">
    <cfRule type="expression" dxfId="520" priority="444">
      <formula>K42="FA"</formula>
    </cfRule>
  </conditionalFormatting>
  <conditionalFormatting sqref="K130:M130">
    <cfRule type="expression" dxfId="519" priority="442" stopIfTrue="1">
      <formula>K130="VAC"</formula>
    </cfRule>
    <cfRule type="expression" dxfId="518" priority="443" stopIfTrue="1">
      <formula>K130="FA"</formula>
    </cfRule>
    <cfRule type="expression" dxfId="517" priority="440" stopIfTrue="1">
      <formula>K130="DM"</formula>
    </cfRule>
    <cfRule type="expression" dxfId="516" priority="439" stopIfTrue="1">
      <formula>K130="LSG"</formula>
    </cfRule>
    <cfRule type="expression" dxfId="515" priority="441" stopIfTrue="1">
      <formula>K130="DL"</formula>
    </cfRule>
  </conditionalFormatting>
  <conditionalFormatting sqref="K131:O131 R129">
    <cfRule type="expression" dxfId="514" priority="1298" stopIfTrue="1">
      <formula>K129="FA"</formula>
    </cfRule>
  </conditionalFormatting>
  <conditionalFormatting sqref="K11:R42 I14:J15 I17:J18 I20:L20 I31:P31 I33:M33 J35:M36 P41:P49 J42:J45 L42:M45 N43:O46 Q43:R61 I48:O48 K48:P61 I52:J54 I56:J57 K62:R118 J78:J79 J81:J83 J86:J87 I94:J94 I103:J103 J110 I115:J118 I119:R119 J120 I120:I121 K120:R123 M126:M129 I127:M127 N127:R128">
    <cfRule type="expression" dxfId="513" priority="438">
      <formula>I11="FA"</formula>
    </cfRule>
  </conditionalFormatting>
  <conditionalFormatting sqref="K131:R131">
    <cfRule type="expression" dxfId="512" priority="469" stopIfTrue="1">
      <formula>K131="LSG"</formula>
    </cfRule>
  </conditionalFormatting>
  <conditionalFormatting sqref="K10:AU10 J118:K118 T130:AU130 AT130:AU140 S131:AU140">
    <cfRule type="expression" dxfId="511" priority="620">
      <formula>J10="FA"</formula>
    </cfRule>
  </conditionalFormatting>
  <conditionalFormatting sqref="L9">
    <cfRule type="expression" dxfId="510" priority="31">
      <formula>L9="FA"</formula>
    </cfRule>
    <cfRule type="expression" dxfId="509" priority="27" stopIfTrue="1">
      <formula>L9="LSG"</formula>
    </cfRule>
    <cfRule type="expression" dxfId="508" priority="28" stopIfTrue="1">
      <formula>L9="DM"</formula>
    </cfRule>
    <cfRule type="expression" dxfId="507" priority="29" stopIfTrue="1">
      <formula>L9="DL"</formula>
    </cfRule>
    <cfRule type="expression" dxfId="506" priority="30" stopIfTrue="1">
      <formula>L9="VAC"</formula>
    </cfRule>
  </conditionalFormatting>
  <conditionalFormatting sqref="L56">
    <cfRule type="expression" dxfId="505" priority="450">
      <formula>L56="FA"</formula>
    </cfRule>
  </conditionalFormatting>
  <conditionalFormatting sqref="L43:M43 K44:M46 M46:O46 K47:O47 K124:O124 P124:R126 K125:M125 N125:O126">
    <cfRule type="expression" dxfId="504" priority="1602">
      <formula>K43="FA"</formula>
    </cfRule>
  </conditionalFormatting>
  <conditionalFormatting sqref="M131">
    <cfRule type="expression" dxfId="503" priority="1591">
      <formula>M131="FA"</formula>
    </cfRule>
  </conditionalFormatting>
  <conditionalFormatting sqref="N129:O130 N23:N24 N26:N29 N34:N36 N38:Q38 N41 N43:N45 N57:O57">
    <cfRule type="expression" dxfId="502" priority="462">
      <formula>N23="FA"</formula>
    </cfRule>
  </conditionalFormatting>
  <conditionalFormatting sqref="N129:O130">
    <cfRule type="expression" dxfId="501" priority="458" stopIfTrue="1">
      <formula>N129="DM"</formula>
    </cfRule>
    <cfRule type="expression" dxfId="500" priority="461" stopIfTrue="1">
      <formula>N129="FA"</formula>
    </cfRule>
    <cfRule type="expression" dxfId="499" priority="460" stopIfTrue="1">
      <formula>N129="VAC"</formula>
    </cfRule>
    <cfRule type="expression" dxfId="498" priority="459" stopIfTrue="1">
      <formula>N129="DL"</formula>
    </cfRule>
  </conditionalFormatting>
  <conditionalFormatting sqref="N131:O131">
    <cfRule type="expression" dxfId="497" priority="1297">
      <formula>N131="FA"</formula>
    </cfRule>
  </conditionalFormatting>
  <conditionalFormatting sqref="N129:R130">
    <cfRule type="expression" dxfId="496" priority="457" stopIfTrue="1">
      <formula>N129="LSG"</formula>
    </cfRule>
  </conditionalFormatting>
  <conditionalFormatting sqref="O21:Q21 O23:O29 O33:Q36 O41:O43 O45 O56 O125:P125">
    <cfRule type="expression" dxfId="495" priority="468">
      <formula>O21="FA"</formula>
    </cfRule>
  </conditionalFormatting>
  <conditionalFormatting sqref="P129:Q129 P131:R131">
    <cfRule type="expression" dxfId="494" priority="473" stopIfTrue="1">
      <formula>P129="FA"</formula>
    </cfRule>
  </conditionalFormatting>
  <conditionalFormatting sqref="P129:R130 P131:Q131 P23:Q25 P27 P29">
    <cfRule type="expression" dxfId="493" priority="474">
      <formula>P23="FA"</formula>
    </cfRule>
  </conditionalFormatting>
  <conditionalFormatting sqref="P129:R131">
    <cfRule type="expression" dxfId="492" priority="470" stopIfTrue="1">
      <formula>P129="DM"</formula>
    </cfRule>
    <cfRule type="expression" dxfId="491" priority="471" stopIfTrue="1">
      <formula>P129="DL"</formula>
    </cfRule>
    <cfRule type="expression" dxfId="490" priority="472" stopIfTrue="1">
      <formula>P129="VAC"</formula>
    </cfRule>
  </conditionalFormatting>
  <conditionalFormatting sqref="Q27:Q31 Q41:Q42 Q124:Q125">
    <cfRule type="expression" dxfId="489" priority="480">
      <formula>Q27="FA"</formula>
    </cfRule>
  </conditionalFormatting>
  <conditionalFormatting sqref="S87:S88">
    <cfRule type="expression" dxfId="488" priority="399" stopIfTrue="1">
      <formula>S87="FA"</formula>
    </cfRule>
  </conditionalFormatting>
  <conditionalFormatting sqref="S93:S94">
    <cfRule type="expression" dxfId="487" priority="401" stopIfTrue="1">
      <formula>S93="FA"</formula>
    </cfRule>
  </conditionalFormatting>
  <conditionalFormatting sqref="S98:S99">
    <cfRule type="expression" dxfId="486" priority="403" stopIfTrue="1">
      <formula>S98="FA"</formula>
    </cfRule>
  </conditionalFormatting>
  <conditionalFormatting sqref="S101">
    <cfRule type="expression" dxfId="485" priority="405" stopIfTrue="1">
      <formula>S101="FA"</formula>
    </cfRule>
  </conditionalFormatting>
  <conditionalFormatting sqref="S127">
    <cfRule type="expression" dxfId="484" priority="406" stopIfTrue="1">
      <formula>S127="LSG"</formula>
    </cfRule>
    <cfRule type="expression" dxfId="483" priority="408" stopIfTrue="1">
      <formula>S127="DL"</formula>
    </cfRule>
    <cfRule type="expression" dxfId="482" priority="410" stopIfTrue="1">
      <formula>S127="FA"</formula>
    </cfRule>
    <cfRule type="expression" dxfId="481" priority="409" stopIfTrue="1">
      <formula>S127="VAC"</formula>
    </cfRule>
    <cfRule type="expression" dxfId="480" priority="407" stopIfTrue="1">
      <formula>S127="DM"</formula>
    </cfRule>
  </conditionalFormatting>
  <conditionalFormatting sqref="S130">
    <cfRule type="expression" dxfId="479" priority="415">
      <formula>S130="FA"</formula>
    </cfRule>
  </conditionalFormatting>
  <conditionalFormatting sqref="S132:W132">
    <cfRule type="expression" dxfId="478" priority="387" stopIfTrue="1">
      <formula>S132="LSG"</formula>
    </cfRule>
    <cfRule type="expression" dxfId="477" priority="388" stopIfTrue="1">
      <formula>S132="DM"</formula>
    </cfRule>
    <cfRule type="expression" dxfId="476" priority="389" stopIfTrue="1">
      <formula>S132="DL"</formula>
    </cfRule>
    <cfRule type="expression" dxfId="475" priority="390" stopIfTrue="1">
      <formula>S132="VAC"</formula>
    </cfRule>
    <cfRule type="expression" dxfId="474" priority="391" stopIfTrue="1">
      <formula>S132="FA"</formula>
    </cfRule>
    <cfRule type="expression" dxfId="473" priority="392">
      <formula>S132="FA"</formula>
    </cfRule>
  </conditionalFormatting>
  <conditionalFormatting sqref="S10:AU129 I11:J12 I25:M29 I35:I37 I40:Q40 I42 I44:I45 I61:N61 I63:J68 I70:J76 I78:I83 I86:I88 I90:J91 I96:J100 I105:J107 I109:I110 I112:J113 AP120:AU140 I123:J125 I130:J131">
    <cfRule type="expression" dxfId="472" priority="432">
      <formula>I10="FA"</formula>
    </cfRule>
  </conditionalFormatting>
  <conditionalFormatting sqref="S130:AU130">
    <cfRule type="expression" dxfId="471" priority="411" stopIfTrue="1">
      <formula>S130="LSG"</formula>
    </cfRule>
    <cfRule type="expression" dxfId="470" priority="414" stopIfTrue="1">
      <formula>S130="VAC"</formula>
    </cfRule>
    <cfRule type="expression" dxfId="469" priority="413" stopIfTrue="1">
      <formula>S130="DL"</formula>
    </cfRule>
    <cfRule type="expression" dxfId="468" priority="412" stopIfTrue="1">
      <formula>S130="DM"</formula>
    </cfRule>
  </conditionalFormatting>
  <conditionalFormatting sqref="S131:AU140">
    <cfRule type="expression" dxfId="467" priority="506" stopIfTrue="1">
      <formula>S131="VAC"</formula>
    </cfRule>
    <cfRule type="expression" dxfId="466" priority="505" stopIfTrue="1">
      <formula>S131="DL"</formula>
    </cfRule>
    <cfRule type="expression" dxfId="465" priority="504" stopIfTrue="1">
      <formula>S131="DM"</formula>
    </cfRule>
    <cfRule type="expression" dxfId="464" priority="503" stopIfTrue="1">
      <formula>S131="LSG"</formula>
    </cfRule>
  </conditionalFormatting>
  <conditionalFormatting sqref="S135:AU140">
    <cfRule type="expression" dxfId="463" priority="420" stopIfTrue="1">
      <formula>S135="FA"</formula>
    </cfRule>
    <cfRule type="expression" dxfId="462" priority="421">
      <formula>S135="FA"</formula>
    </cfRule>
    <cfRule type="expression" dxfId="461" priority="419" stopIfTrue="1">
      <formula>S135="VAC"</formula>
    </cfRule>
    <cfRule type="expression" dxfId="460" priority="418" stopIfTrue="1">
      <formula>S135="DL"</formula>
    </cfRule>
    <cfRule type="expression" dxfId="459" priority="417" stopIfTrue="1">
      <formula>S135="DM"</formula>
    </cfRule>
    <cfRule type="expression" dxfId="458" priority="416" stopIfTrue="1">
      <formula>S135="LSG"</formula>
    </cfRule>
  </conditionalFormatting>
  <conditionalFormatting sqref="S141:AU152">
    <cfRule type="expression" dxfId="457" priority="7" stopIfTrue="1">
      <formula>S141="LSG"</formula>
    </cfRule>
    <cfRule type="expression" dxfId="456" priority="8" stopIfTrue="1">
      <formula>S141="DM"</formula>
    </cfRule>
    <cfRule type="expression" dxfId="455" priority="9" stopIfTrue="1">
      <formula>S141="DL"</formula>
    </cfRule>
    <cfRule type="expression" dxfId="454" priority="10" stopIfTrue="1">
      <formula>S141="VAC"</formula>
    </cfRule>
    <cfRule type="expression" dxfId="453" priority="11" stopIfTrue="1">
      <formula>S141="FA"</formula>
    </cfRule>
    <cfRule type="expression" dxfId="452" priority="12">
      <formula>S141="FA"</formula>
    </cfRule>
    <cfRule type="expression" dxfId="451" priority="15" stopIfTrue="1">
      <formula>S141="LSG"</formula>
    </cfRule>
    <cfRule type="expression" dxfId="450" priority="16" stopIfTrue="1">
      <formula>S141="DM"</formula>
    </cfRule>
    <cfRule type="expression" dxfId="449" priority="17" stopIfTrue="1">
      <formula>S141="DL"</formula>
    </cfRule>
    <cfRule type="expression" dxfId="448" priority="18" stopIfTrue="1">
      <formula>S141="VAC"</formula>
    </cfRule>
    <cfRule type="expression" dxfId="447" priority="19" stopIfTrue="1">
      <formula>S141="FA"</formula>
    </cfRule>
    <cfRule type="expression" dxfId="446" priority="20">
      <formula>S141="FA"</formula>
    </cfRule>
  </conditionalFormatting>
  <conditionalFormatting sqref="AP141:AU152">
    <cfRule type="expression" dxfId="445" priority="14">
      <formula>AP141="FA"</formula>
    </cfRule>
  </conditionalFormatting>
  <conditionalFormatting sqref="AR30:AU30">
    <cfRule type="expression" dxfId="444" priority="32" stopIfTrue="1">
      <formula>AR30="LSG"</formula>
    </cfRule>
    <cfRule type="expression" dxfId="443" priority="40" stopIfTrue="1">
      <formula>AR30="VAC"</formula>
    </cfRule>
    <cfRule type="expression" dxfId="442" priority="36" stopIfTrue="1">
      <formula>AR30="FA"</formula>
    </cfRule>
    <cfRule type="expression" dxfId="441" priority="37" stopIfTrue="1">
      <formula>AR30="LSG"</formula>
    </cfRule>
    <cfRule type="expression" dxfId="440" priority="34" stopIfTrue="1">
      <formula>AR30="DL"</formula>
    </cfRule>
    <cfRule type="expression" dxfId="439" priority="35" stopIfTrue="1">
      <formula>AR30="VAC"</formula>
    </cfRule>
    <cfRule type="expression" dxfId="438" priority="38" stopIfTrue="1">
      <formula>AR30="DM"</formula>
    </cfRule>
    <cfRule type="expression" dxfId="437" priority="39" stopIfTrue="1">
      <formula>AR30="DL"</formula>
    </cfRule>
    <cfRule type="expression" dxfId="436" priority="33" stopIfTrue="1">
      <formula>AR30="DM"</formula>
    </cfRule>
  </conditionalFormatting>
  <conditionalFormatting sqref="AT130:AU140 S131:AU140 P130:AU130 J118:K118">
    <cfRule type="expression" dxfId="435" priority="582" stopIfTrue="1">
      <formula>J118="FA"</formula>
    </cfRule>
  </conditionalFormatting>
  <printOptions horizontalCentered="1"/>
  <pageMargins left="0.23611111111111099" right="0.23611111111111099" top="0.74791666666666701" bottom="0.74791666666666701" header="0.51180555555555496" footer="0.51180555555555496"/>
  <pageSetup scale="11"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4BB5-DB3A-43F4-A58E-A2256944CCB6}">
  <sheetPr codeName="Hoja3">
    <tabColor rgb="FF17375E"/>
    <pageSetUpPr fitToPage="1"/>
  </sheetPr>
  <dimension ref="A1:OP64"/>
  <sheetViews>
    <sheetView showGridLines="0" tabSelected="1" zoomScaleNormal="100" zoomScalePageLayoutView="85" workbookViewId="0">
      <pane xSplit="8" ySplit="8" topLeftCell="OG9" activePane="bottomRight" state="frozen"/>
      <selection pane="topRight" activeCell="LO1" sqref="LO1"/>
      <selection pane="bottomLeft" activeCell="A8" sqref="A8"/>
      <selection pane="bottomRight" activeCell="OQ11" sqref="OQ11"/>
    </sheetView>
  </sheetViews>
  <sheetFormatPr baseColWidth="10" defaultColWidth="8.6328125" defaultRowHeight="14.5" outlineLevelCol="2"/>
  <cols>
    <col min="1" max="1" width="8.36328125" style="1" customWidth="1"/>
    <col min="2" max="2" width="9.6328125" style="2" customWidth="1"/>
    <col min="3" max="4" width="9.453125" style="2" customWidth="1"/>
    <col min="5" max="5" width="38.453125" style="4" customWidth="1" outlineLevel="1"/>
    <col min="6" max="6" width="25.90625" style="127" customWidth="1" outlineLevel="2"/>
    <col min="7" max="7" width="10.54296875" style="1" customWidth="1" outlineLevel="2"/>
    <col min="8" max="8" width="9.6328125" style="1" customWidth="1" outlineLevel="1"/>
    <col min="9" max="9" width="10.54296875" style="221" hidden="1" customWidth="1" outlineLevel="1"/>
    <col min="10" max="10" width="10.453125" style="221" hidden="1" customWidth="1" outlineLevel="1"/>
    <col min="11" max="11" width="7.36328125" style="221" hidden="1" customWidth="1" outlineLevel="1"/>
    <col min="12" max="12" width="9.54296875" style="221" hidden="1" customWidth="1" outlineLevel="1"/>
    <col min="13" max="17" width="7.36328125" style="221" hidden="1" customWidth="1" outlineLevel="1"/>
    <col min="18" max="18" width="10.54296875" style="221" bestFit="1" customWidth="1" outlineLevel="1"/>
    <col min="19" max="19" width="10.453125" style="221" bestFit="1" customWidth="1" outlineLevel="1"/>
    <col min="20" max="26" width="7.36328125" style="221" customWidth="1" outlineLevel="1"/>
    <col min="27" max="27" width="10.54296875" style="221" bestFit="1" customWidth="1" outlineLevel="1"/>
    <col min="28" max="28" width="10.453125" style="221" bestFit="1" customWidth="1" outlineLevel="1"/>
    <col min="29" max="35" width="7.36328125" style="221" customWidth="1" outlineLevel="1"/>
    <col min="36" max="36" width="10.54296875" style="221" bestFit="1" customWidth="1" outlineLevel="1"/>
    <col min="37" max="37" width="10.453125" style="221" bestFit="1" customWidth="1" outlineLevel="1"/>
    <col min="38" max="44" width="7.36328125" style="221" customWidth="1" outlineLevel="1"/>
    <col min="45" max="45" width="10.54296875" style="221" bestFit="1" customWidth="1" outlineLevel="1"/>
    <col min="46" max="46" width="10.453125" style="221" bestFit="1" customWidth="1" outlineLevel="1"/>
    <col min="47" max="53" width="7.36328125" style="221" customWidth="1" outlineLevel="1"/>
    <col min="54" max="54" width="10.54296875" style="221" bestFit="1" customWidth="1" outlineLevel="1"/>
    <col min="55" max="55" width="10.453125" style="221" bestFit="1" customWidth="1" outlineLevel="1"/>
    <col min="56" max="62" width="7.36328125" style="221" customWidth="1" outlineLevel="1"/>
    <col min="63" max="63" width="10.54296875" style="221" bestFit="1" customWidth="1" outlineLevel="1"/>
    <col min="64" max="64" width="10.453125" style="221" bestFit="1" customWidth="1" outlineLevel="1"/>
    <col min="65" max="71" width="7.36328125" style="221" customWidth="1" outlineLevel="1"/>
    <col min="72" max="72" width="10.54296875" style="221" bestFit="1" customWidth="1" outlineLevel="1"/>
    <col min="73" max="73" width="10.453125" style="221" bestFit="1" customWidth="1" outlineLevel="1"/>
    <col min="74" max="80" width="7.36328125" style="221" customWidth="1" outlineLevel="1"/>
    <col min="81" max="81" width="10.54296875" style="221" bestFit="1" customWidth="1" outlineLevel="1"/>
    <col min="82" max="82" width="10.453125" style="221" bestFit="1" customWidth="1" outlineLevel="1"/>
    <col min="83" max="89" width="7.36328125" style="221" customWidth="1" outlineLevel="1"/>
    <col min="90" max="90" width="10.54296875" style="221" bestFit="1" customWidth="1" outlineLevel="1"/>
    <col min="91" max="91" width="10.453125" style="221" bestFit="1" customWidth="1" outlineLevel="1"/>
    <col min="92" max="98" width="7.36328125" style="221" customWidth="1" outlineLevel="1"/>
    <col min="99" max="99" width="10.6328125" style="221" bestFit="1" customWidth="1"/>
    <col min="100" max="100" width="10.453125" style="221" bestFit="1" customWidth="1"/>
    <col min="101" max="103" width="7.36328125" style="221" customWidth="1"/>
    <col min="104" max="106" width="7.36328125" style="221" customWidth="1" outlineLevel="1"/>
    <col min="107" max="107" width="10.453125" style="221" bestFit="1" customWidth="1" outlineLevel="1"/>
    <col min="108" max="108" width="10.54296875" style="221" bestFit="1" customWidth="1"/>
    <col min="109" max="109" width="10.453125" style="221" bestFit="1" customWidth="1"/>
    <col min="110" max="112" width="7.36328125" style="221" customWidth="1"/>
    <col min="113" max="116" width="7.36328125" style="221" customWidth="1" outlineLevel="1"/>
    <col min="117" max="117" width="10.54296875" style="221" bestFit="1" customWidth="1"/>
    <col min="118" max="118" width="10.453125" style="221" bestFit="1" customWidth="1"/>
    <col min="119" max="121" width="7.36328125" style="221" customWidth="1"/>
    <col min="122" max="125" width="7.36328125" style="221" customWidth="1" outlineLevel="1"/>
    <col min="126" max="126" width="10.54296875" style="221" bestFit="1" customWidth="1"/>
    <col min="127" max="127" width="10.453125" style="221" bestFit="1" customWidth="1"/>
    <col min="128" max="130" width="7.36328125" style="221" customWidth="1"/>
    <col min="131" max="134" width="7.36328125" style="221" customWidth="1" outlineLevel="1"/>
    <col min="135" max="135" width="10.54296875" style="217" bestFit="1" customWidth="1"/>
    <col min="136" max="136" width="10.453125" style="218" bestFit="1" customWidth="1"/>
    <col min="137" max="137" width="7.36328125" style="219" customWidth="1"/>
    <col min="138" max="139" width="7.36328125" style="218" customWidth="1"/>
    <col min="140" max="143" width="7.36328125" style="220" customWidth="1" outlineLevel="1"/>
    <col min="144" max="144" width="10.54296875" style="217" bestFit="1" customWidth="1"/>
    <col min="145" max="145" width="10.453125" style="218" bestFit="1" customWidth="1"/>
    <col min="146" max="146" width="7.36328125" style="219" customWidth="1"/>
    <col min="147" max="148" width="7.36328125" style="218" customWidth="1"/>
    <col min="149" max="152" width="7.36328125" style="220" customWidth="1" outlineLevel="1"/>
    <col min="153" max="153" width="10.54296875" style="217" bestFit="1" customWidth="1"/>
    <col min="154" max="154" width="10.453125" style="218" bestFit="1" customWidth="1"/>
    <col min="155" max="155" width="7.36328125" style="219" customWidth="1"/>
    <col min="156" max="157" width="7.36328125" style="218" customWidth="1"/>
    <col min="158" max="161" width="7.36328125" style="220" customWidth="1" outlineLevel="1"/>
    <col min="162" max="162" width="10.54296875" style="217" bestFit="1" customWidth="1"/>
    <col min="163" max="163" width="10.453125" style="218" bestFit="1" customWidth="1"/>
    <col min="164" max="164" width="7.90625" style="219" bestFit="1" customWidth="1"/>
    <col min="165" max="166" width="7.36328125" style="218" customWidth="1"/>
    <col min="167" max="170" width="7.36328125" style="220" customWidth="1" outlineLevel="1"/>
    <col min="171" max="171" width="10.54296875" style="217" bestFit="1" customWidth="1"/>
    <col min="172" max="172" width="10.453125" style="218" bestFit="1" customWidth="1"/>
    <col min="173" max="173" width="7.90625" style="219" bestFit="1" customWidth="1"/>
    <col min="174" max="175" width="7.36328125" style="218" customWidth="1"/>
    <col min="176" max="179" width="7.36328125" style="220" customWidth="1" outlineLevel="1"/>
    <col min="180" max="180" width="10.453125" style="217" bestFit="1" customWidth="1"/>
    <col min="181" max="181" width="10.453125" style="218" bestFit="1" customWidth="1"/>
    <col min="182" max="182" width="7.36328125" style="219" customWidth="1"/>
    <col min="183" max="184" width="7.36328125" style="218" customWidth="1"/>
    <col min="185" max="188" width="7.36328125" style="220" customWidth="1" outlineLevel="1"/>
    <col min="189" max="189" width="10.54296875" style="217" bestFit="1" customWidth="1"/>
    <col min="190" max="190" width="10.453125" style="218" bestFit="1" customWidth="1"/>
    <col min="191" max="191" width="7.36328125" style="219" customWidth="1"/>
    <col min="192" max="193" width="7.36328125" style="218" customWidth="1"/>
    <col min="194" max="197" width="7.36328125" style="220" customWidth="1" outlineLevel="1"/>
    <col min="198" max="198" width="10.54296875" style="217" bestFit="1" customWidth="1"/>
    <col min="199" max="199" width="10.453125" style="218" bestFit="1" customWidth="1"/>
    <col min="200" max="200" width="7.36328125" style="219" customWidth="1"/>
    <col min="201" max="202" width="7.36328125" style="218" customWidth="1"/>
    <col min="203" max="206" width="7.36328125" style="220" customWidth="1" outlineLevel="1"/>
    <col min="207" max="207" width="10.54296875" style="217" bestFit="1" customWidth="1"/>
    <col min="208" max="208" width="10.453125" style="218" bestFit="1" customWidth="1"/>
    <col min="209" max="209" width="7.36328125" style="219" customWidth="1"/>
    <col min="210" max="211" width="7.36328125" style="218" customWidth="1"/>
    <col min="212" max="215" width="7.36328125" style="220" customWidth="1" outlineLevel="1"/>
    <col min="216" max="216" width="10.54296875" style="217" bestFit="1" customWidth="1"/>
    <col min="217" max="217" width="10.453125" style="218" bestFit="1" customWidth="1"/>
    <col min="218" max="218" width="7.36328125" style="219" customWidth="1"/>
    <col min="219" max="220" width="7.36328125" style="218" customWidth="1"/>
    <col min="221" max="224" width="7.36328125" style="220" customWidth="1" outlineLevel="1"/>
    <col min="225" max="225" width="10.54296875" style="217" bestFit="1" customWidth="1"/>
    <col min="226" max="226" width="10.453125" style="218" bestFit="1" customWidth="1"/>
    <col min="227" max="227" width="7.36328125" style="219" customWidth="1"/>
    <col min="228" max="229" width="7.36328125" style="218" customWidth="1"/>
    <col min="230" max="233" width="7.36328125" style="220" customWidth="1" outlineLevel="1"/>
    <col min="234" max="234" width="10.54296875" style="217" bestFit="1" customWidth="1"/>
    <col min="235" max="235" width="10.453125" style="218" bestFit="1" customWidth="1"/>
    <col min="236" max="236" width="7.36328125" style="219" customWidth="1"/>
    <col min="237" max="238" width="7.36328125" style="218" customWidth="1"/>
    <col min="239" max="242" width="7.36328125" style="220" customWidth="1" outlineLevel="1"/>
    <col min="243" max="243" width="10.453125" style="217" bestFit="1" customWidth="1"/>
    <col min="244" max="244" width="10.453125" style="218" bestFit="1" customWidth="1"/>
    <col min="245" max="245" width="7.36328125" style="219" customWidth="1"/>
    <col min="246" max="247" width="7.36328125" style="218" customWidth="1"/>
    <col min="248" max="251" width="7.36328125" style="220" customWidth="1" outlineLevel="1"/>
    <col min="252" max="252" width="10.54296875" style="217" bestFit="1" customWidth="1"/>
    <col min="253" max="253" width="10.453125" style="218" bestFit="1" customWidth="1"/>
    <col min="254" max="254" width="7.90625" style="219" bestFit="1" customWidth="1"/>
    <col min="255" max="255" width="7.36328125" style="218" customWidth="1"/>
    <col min="256" max="256" width="11.6328125" style="218" bestFit="1" customWidth="1"/>
    <col min="257" max="260" width="7.36328125" style="220" customWidth="1" outlineLevel="1"/>
    <col min="261" max="261" width="10.54296875" style="221" bestFit="1" customWidth="1"/>
    <col min="262" max="262" width="10.453125" style="221" bestFit="1" customWidth="1"/>
    <col min="263" max="265" width="7.36328125" style="221" customWidth="1"/>
    <col min="266" max="269" width="7.36328125" style="221" customWidth="1" outlineLevel="1"/>
    <col min="270" max="270" width="10.54296875" style="221" bestFit="1" customWidth="1"/>
    <col min="271" max="271" width="10.453125" style="221" bestFit="1" customWidth="1"/>
    <col min="272" max="274" width="7.36328125" style="221" customWidth="1"/>
    <col min="275" max="278" width="7.36328125" style="221" customWidth="1" outlineLevel="1"/>
    <col min="279" max="279" width="10.54296875" style="221" customWidth="1" outlineLevel="1"/>
    <col min="280" max="280" width="10.453125" style="221" customWidth="1" outlineLevel="1"/>
    <col min="281" max="287" width="7.36328125" style="221" customWidth="1" outlineLevel="1"/>
    <col min="288" max="288" width="10.54296875" style="221" customWidth="1" outlineLevel="1"/>
    <col min="289" max="289" width="10.453125" style="221" customWidth="1" outlineLevel="1"/>
    <col min="290" max="296" width="7.36328125" style="221" customWidth="1" outlineLevel="1"/>
    <col min="297" max="297" width="10.54296875" style="221" customWidth="1" outlineLevel="1"/>
    <col min="298" max="298" width="10.453125" style="221" customWidth="1" outlineLevel="1"/>
    <col min="299" max="305" width="7.36328125" style="221" customWidth="1" outlineLevel="1"/>
    <col min="306" max="306" width="10.54296875" style="221" customWidth="1" outlineLevel="1"/>
    <col min="307" max="307" width="10.453125" style="221" customWidth="1" outlineLevel="1"/>
    <col min="308" max="314" width="7.36328125" style="221" customWidth="1" outlineLevel="1"/>
    <col min="315" max="315" width="10.54296875" style="221" customWidth="1" outlineLevel="1"/>
    <col min="316" max="316" width="10.453125" style="221" customWidth="1" outlineLevel="1"/>
    <col min="317" max="323" width="7.36328125" style="221" customWidth="1" outlineLevel="1"/>
    <col min="324" max="324" width="12.6328125" style="221" customWidth="1" outlineLevel="1"/>
    <col min="325" max="325" width="12.1796875" style="221" customWidth="1" outlineLevel="1"/>
    <col min="326" max="332" width="7.36328125" style="221" customWidth="1" outlineLevel="1"/>
    <col min="333" max="333" width="12.6328125" style="221" customWidth="1" outlineLevel="1"/>
    <col min="334" max="334" width="10.08984375" style="221" customWidth="1" outlineLevel="1"/>
    <col min="335" max="341" width="7.36328125" style="221" customWidth="1" outlineLevel="1"/>
    <col min="342" max="343" width="6.36328125" style="221" bestFit="1" customWidth="1" outlineLevel="1"/>
    <col min="344" max="350" width="7.36328125" style="221" customWidth="1" outlineLevel="1"/>
    <col min="351" max="351" width="12.6328125" style="221" customWidth="1" outlineLevel="1"/>
    <col min="352" max="352" width="10.08984375" style="221" customWidth="1" outlineLevel="1"/>
    <col min="353" max="359" width="7.36328125" style="221" customWidth="1" outlineLevel="1"/>
    <col min="360" max="360" width="12.6328125" style="221" hidden="1" customWidth="1" outlineLevel="1"/>
    <col min="361" max="361" width="10.08984375" style="221" hidden="1" customWidth="1" outlineLevel="1"/>
    <col min="362" max="368" width="7.36328125" style="221" hidden="1" customWidth="1" outlineLevel="1"/>
    <col min="369" max="369" width="12.6328125" style="221" hidden="1" customWidth="1" outlineLevel="1"/>
    <col min="370" max="370" width="10.08984375" style="221" hidden="1" customWidth="1" outlineLevel="1"/>
    <col min="371" max="377" width="7.36328125" style="221" hidden="1" customWidth="1" outlineLevel="1"/>
    <col min="378" max="378" width="2.08984375" style="222" customWidth="1"/>
    <col min="379" max="379" width="10.6328125" style="221" customWidth="1"/>
    <col min="380" max="380" width="10.08984375" style="221" customWidth="1"/>
    <col min="381" max="381" width="9.08984375" style="221" customWidth="1"/>
    <col min="382" max="389" width="8.6328125" style="221" customWidth="1"/>
    <col min="390" max="390" width="11.90625" style="221" customWidth="1"/>
    <col min="391" max="395" width="8.6328125" style="221" customWidth="1"/>
    <col min="396" max="396" width="10.6328125" style="221" customWidth="1"/>
    <col min="397" max="397" width="11.54296875" style="221" customWidth="1"/>
    <col min="398" max="398" width="8.6328125" style="221" customWidth="1"/>
    <col min="399" max="399" width="3.08984375" style="222" customWidth="1"/>
    <col min="400" max="402" width="8.6328125" style="221" customWidth="1"/>
    <col min="403" max="16384" width="8.6328125" style="221"/>
  </cols>
  <sheetData>
    <row r="1" spans="1:406" customFormat="1" ht="16.5" hidden="1" customHeight="1" thickBot="1">
      <c r="A1" s="1"/>
      <c r="B1" s="2"/>
      <c r="C1" s="2"/>
      <c r="D1" s="2"/>
      <c r="E1" s="4"/>
      <c r="F1" s="127"/>
      <c r="G1" s="1"/>
      <c r="H1" s="1"/>
      <c r="CU1" s="5"/>
      <c r="CV1" s="6"/>
      <c r="CW1" s="7"/>
      <c r="CX1" s="6"/>
      <c r="CY1" s="6"/>
      <c r="CZ1" s="8"/>
      <c r="DA1" s="8"/>
      <c r="DB1" s="8"/>
      <c r="DC1" s="8"/>
      <c r="DD1" s="5"/>
      <c r="DE1" s="6"/>
      <c r="DF1" s="7"/>
      <c r="DG1" s="6"/>
      <c r="DH1" s="6"/>
      <c r="DI1" s="8"/>
      <c r="DJ1" s="8"/>
      <c r="DK1" s="8"/>
      <c r="DL1" s="8"/>
      <c r="DM1" s="5"/>
      <c r="DN1" s="6"/>
      <c r="DO1" s="7"/>
      <c r="DP1" s="6"/>
      <c r="DQ1" s="6"/>
      <c r="DR1" s="8"/>
      <c r="DS1" s="8"/>
      <c r="DT1" s="8"/>
      <c r="DU1" s="8"/>
      <c r="DV1" s="5"/>
      <c r="DW1" s="6"/>
      <c r="DX1" s="7"/>
      <c r="DY1" s="6"/>
      <c r="DZ1" s="6"/>
      <c r="EA1" s="8"/>
      <c r="EB1" s="8"/>
      <c r="EC1" s="8"/>
      <c r="ED1" s="8"/>
      <c r="EE1" s="5"/>
      <c r="EF1" s="6"/>
      <c r="EG1" s="7"/>
      <c r="EH1" s="6"/>
      <c r="EI1" s="6"/>
      <c r="EJ1" s="8"/>
      <c r="EK1" s="8"/>
      <c r="EL1" s="8"/>
      <c r="EM1" s="8"/>
      <c r="EN1" s="5"/>
      <c r="EO1" s="6"/>
      <c r="EP1" s="7"/>
      <c r="EQ1" s="6"/>
      <c r="ER1" s="6"/>
      <c r="ES1" s="8"/>
      <c r="ET1" s="8"/>
      <c r="EU1" s="8"/>
      <c r="EV1" s="8"/>
      <c r="EW1" s="5"/>
      <c r="EX1" s="6"/>
      <c r="EY1" s="7"/>
      <c r="EZ1" s="6"/>
      <c r="FA1" s="6"/>
      <c r="FB1" s="8"/>
      <c r="FC1" s="8"/>
      <c r="FD1" s="8"/>
      <c r="FE1" s="8"/>
      <c r="FF1" s="5"/>
      <c r="FG1" s="6"/>
      <c r="FH1" s="7"/>
      <c r="FI1" s="6"/>
      <c r="FJ1" s="6"/>
      <c r="FK1" s="8"/>
      <c r="FL1" s="8"/>
      <c r="FM1" s="8"/>
      <c r="FN1" s="8"/>
      <c r="FO1" s="5"/>
      <c r="FP1" s="6"/>
      <c r="FQ1" s="7"/>
      <c r="FR1" s="6"/>
      <c r="FS1" s="6"/>
      <c r="FT1" s="8"/>
      <c r="FU1" s="8"/>
      <c r="FV1" s="8"/>
      <c r="FW1" s="8"/>
      <c r="FX1" s="5"/>
      <c r="FY1" s="6"/>
      <c r="FZ1" s="7"/>
      <c r="GA1" s="6"/>
      <c r="GB1" s="6"/>
      <c r="GC1" s="8"/>
      <c r="GD1" s="8"/>
      <c r="GE1" s="8"/>
      <c r="GF1" s="8"/>
      <c r="GG1" s="5"/>
      <c r="GH1" s="6"/>
      <c r="GI1" s="7"/>
      <c r="GJ1" s="6"/>
      <c r="GK1" s="6"/>
      <c r="GL1" s="8"/>
      <c r="GM1" s="8"/>
      <c r="GN1" s="8"/>
      <c r="GO1" s="8"/>
      <c r="GP1" s="5"/>
      <c r="GQ1" s="6"/>
      <c r="GR1" s="7"/>
      <c r="GS1" s="6"/>
      <c r="GT1" s="6"/>
      <c r="GU1" s="8"/>
      <c r="GV1" s="8"/>
      <c r="GW1" s="8"/>
      <c r="GX1" s="8"/>
      <c r="GY1" s="5"/>
      <c r="GZ1" s="6"/>
      <c r="HA1" s="7"/>
      <c r="HB1" s="6"/>
      <c r="HC1" s="6"/>
      <c r="HD1" s="8"/>
      <c r="HE1" s="8"/>
      <c r="HF1" s="8"/>
      <c r="HG1" s="8"/>
      <c r="HH1" s="5"/>
      <c r="HI1" s="6"/>
      <c r="HJ1" s="7"/>
      <c r="HK1" s="6"/>
      <c r="HL1" s="6"/>
      <c r="HM1" s="8"/>
      <c r="HN1" s="8"/>
      <c r="HO1" s="8"/>
      <c r="HP1" s="8"/>
      <c r="HQ1" s="5"/>
      <c r="HR1" s="6"/>
      <c r="HS1" s="7"/>
      <c r="HT1" s="6"/>
      <c r="HU1" s="6"/>
      <c r="HV1" s="8"/>
      <c r="HW1" s="8"/>
      <c r="HX1" s="8"/>
      <c r="HY1" s="8"/>
      <c r="HZ1" s="5"/>
      <c r="IA1" s="6"/>
      <c r="IB1" s="7"/>
      <c r="IC1" s="6"/>
      <c r="ID1" s="6"/>
      <c r="IE1" s="8"/>
      <c r="IF1" s="8"/>
      <c r="IG1" s="8"/>
      <c r="IH1" s="8"/>
      <c r="II1" s="5"/>
      <c r="IJ1" s="6"/>
      <c r="IK1" s="7"/>
      <c r="IL1" s="6"/>
      <c r="IM1" s="6"/>
      <c r="IN1" s="8"/>
      <c r="IO1" s="8"/>
      <c r="IP1" s="8"/>
      <c r="IQ1" s="8"/>
      <c r="IR1" s="5"/>
      <c r="IS1" s="6"/>
      <c r="IT1" s="7"/>
      <c r="IU1" s="6"/>
      <c r="IV1" s="6"/>
      <c r="IW1" s="8"/>
      <c r="IX1" s="8"/>
      <c r="IY1" s="8"/>
      <c r="IZ1" s="8"/>
      <c r="NN1" s="210"/>
      <c r="OI1" s="210"/>
    </row>
    <row r="2" spans="1:406" customFormat="1" ht="15" customHeight="1">
      <c r="A2" s="127" t="str">
        <f>TEXT("01/02/2026","mm/yyyy")</f>
        <v>02/2026</v>
      </c>
      <c r="B2" s="330" t="str">
        <f>TEXT("01/02/2026","mm/yyyy")</f>
        <v>02/2026</v>
      </c>
      <c r="C2" s="329">
        <f>EOMONTH(B2,0)</f>
        <v>46081</v>
      </c>
      <c r="D2" s="2"/>
      <c r="E2" s="4"/>
      <c r="F2" s="127"/>
      <c r="G2" s="1"/>
      <c r="H2" s="1"/>
      <c r="CU2" s="5"/>
      <c r="CV2" s="6"/>
      <c r="CW2" s="7"/>
      <c r="CX2" s="6"/>
      <c r="CY2" s="6"/>
      <c r="CZ2" s="8"/>
      <c r="DA2" s="8"/>
      <c r="DB2" s="8"/>
      <c r="DC2" s="8"/>
      <c r="DD2" s="5"/>
      <c r="DE2" s="6"/>
      <c r="DF2" s="7"/>
      <c r="DG2" s="6"/>
      <c r="DH2" s="6"/>
      <c r="DI2" s="8"/>
      <c r="DJ2" s="8"/>
      <c r="DK2" s="8"/>
      <c r="DL2" s="8"/>
      <c r="DM2" s="5"/>
      <c r="DN2" s="6"/>
      <c r="DO2" s="7"/>
      <c r="DP2" s="6"/>
      <c r="DQ2" s="6"/>
      <c r="DR2" s="8"/>
      <c r="DS2" s="8"/>
      <c r="DT2" s="8"/>
      <c r="DU2" s="8"/>
      <c r="DV2" s="5"/>
      <c r="DW2" s="6"/>
      <c r="DX2" s="7"/>
      <c r="DY2" s="6"/>
      <c r="DZ2" s="6"/>
      <c r="EA2" s="8"/>
      <c r="EB2" s="8"/>
      <c r="EC2" s="8"/>
      <c r="ED2" s="8"/>
      <c r="EE2" s="5"/>
      <c r="EF2" s="6"/>
      <c r="EG2" s="7"/>
      <c r="EH2" s="6"/>
      <c r="EI2" s="6"/>
      <c r="EJ2" s="8"/>
      <c r="EK2" s="8"/>
      <c r="EL2" s="8"/>
      <c r="EM2" s="8"/>
      <c r="EN2" s="5"/>
      <c r="EO2" s="6"/>
      <c r="EP2" s="7"/>
      <c r="EQ2" s="6"/>
      <c r="ER2" s="6"/>
      <c r="ES2" s="8"/>
      <c r="ET2" s="8"/>
      <c r="EU2" s="8"/>
      <c r="EV2" s="8"/>
      <c r="EW2" s="5"/>
      <c r="EX2" s="6"/>
      <c r="EY2" s="7"/>
      <c r="EZ2" s="6"/>
      <c r="FA2" s="6"/>
      <c r="FB2" s="8"/>
      <c r="FC2" s="8"/>
      <c r="FD2" s="8"/>
      <c r="FE2" s="8"/>
      <c r="FF2" s="5"/>
      <c r="FG2" s="6"/>
      <c r="FH2" s="7"/>
      <c r="FI2" s="6"/>
      <c r="FJ2" s="6"/>
      <c r="FK2" s="8"/>
      <c r="FL2" s="8"/>
      <c r="FM2" s="8"/>
      <c r="FN2" s="8"/>
      <c r="FO2" s="5"/>
      <c r="FP2" s="6"/>
      <c r="FQ2" s="7"/>
      <c r="FR2" s="6"/>
      <c r="FS2" s="6"/>
      <c r="FT2" s="8"/>
      <c r="FU2" s="8"/>
      <c r="FV2" s="8"/>
      <c r="FW2" s="8"/>
      <c r="FX2" s="5"/>
      <c r="FY2" s="6"/>
      <c r="FZ2" s="7"/>
      <c r="GA2" s="6"/>
      <c r="GB2" s="6"/>
      <c r="GC2" s="8"/>
      <c r="GD2" s="8"/>
      <c r="GE2" s="8"/>
      <c r="GF2" s="8"/>
      <c r="GG2" s="5"/>
      <c r="GH2" s="6"/>
      <c r="GI2" s="7"/>
      <c r="GJ2" s="6"/>
      <c r="GK2" s="6"/>
      <c r="GL2" s="8"/>
      <c r="GM2" s="8"/>
      <c r="GN2" s="8"/>
      <c r="GO2" s="8"/>
      <c r="GP2" s="5"/>
      <c r="GQ2" s="6"/>
      <c r="GR2" s="7"/>
      <c r="GS2" s="6"/>
      <c r="GT2" s="6"/>
      <c r="GU2" s="8"/>
      <c r="GV2" s="8"/>
      <c r="GW2" s="8"/>
      <c r="GX2" s="8"/>
      <c r="GY2" s="5"/>
      <c r="GZ2" s="6"/>
      <c r="HA2" s="7"/>
      <c r="HB2" s="6"/>
      <c r="HC2" s="6"/>
      <c r="HD2" s="8"/>
      <c r="HE2" s="8"/>
      <c r="HF2" s="8"/>
      <c r="HG2" s="8"/>
      <c r="HH2" s="5"/>
      <c r="HI2" s="6"/>
      <c r="HJ2" s="7"/>
      <c r="HK2" s="6"/>
      <c r="HL2" s="6"/>
      <c r="HM2" s="8"/>
      <c r="HN2" s="8"/>
      <c r="HO2" s="8"/>
      <c r="HP2" s="8"/>
      <c r="HQ2" s="5"/>
      <c r="HR2" s="6"/>
      <c r="HS2" s="7"/>
      <c r="HT2" s="6"/>
      <c r="HU2" s="6"/>
      <c r="HV2" s="8"/>
      <c r="HW2" s="8"/>
      <c r="HX2" s="8"/>
      <c r="HY2" s="8"/>
      <c r="HZ2" s="5"/>
      <c r="IA2" s="6"/>
      <c r="IB2" s="7"/>
      <c r="IC2" s="6"/>
      <c r="ID2" s="6"/>
      <c r="IE2" s="8"/>
      <c r="IF2" s="8"/>
      <c r="IG2" s="8"/>
      <c r="IH2" s="8"/>
      <c r="II2" s="5"/>
      <c r="IJ2" s="6"/>
      <c r="IK2" s="7"/>
      <c r="IL2" s="6"/>
      <c r="IM2" s="6"/>
      <c r="IN2" s="8"/>
      <c r="IO2" s="8"/>
      <c r="IP2" s="8"/>
      <c r="IQ2" s="8"/>
      <c r="IR2" s="5"/>
      <c r="IS2" s="6"/>
      <c r="IT2" s="7"/>
      <c r="IU2" s="6"/>
      <c r="IV2" s="6"/>
      <c r="IW2" s="8"/>
      <c r="IX2" s="8"/>
      <c r="IY2" s="8"/>
      <c r="IZ2" s="8"/>
      <c r="NN2" s="210"/>
      <c r="OI2" s="210"/>
    </row>
    <row r="3" spans="1:406" customFormat="1" ht="15.75" customHeight="1">
      <c r="A3" s="18" t="str">
        <f>"TAREO DE EMPLEADOS - MES DE "&amp;UPPER(TEXT(B2,"mmmm ""del"" yyyy"))</f>
        <v>TAREO DE EMPLEADOS - MES DE FEBRERO DEL 2026</v>
      </c>
      <c r="B3" s="18"/>
      <c r="C3" s="18"/>
      <c r="D3" s="18"/>
      <c r="E3" s="4"/>
      <c r="F3" s="127"/>
      <c r="G3" s="1"/>
      <c r="H3" s="1"/>
      <c r="CU3" s="12">
        <v>108</v>
      </c>
      <c r="CV3" s="12">
        <v>109</v>
      </c>
      <c r="CW3" s="13">
        <v>110</v>
      </c>
      <c r="CX3" s="12">
        <v>111</v>
      </c>
      <c r="CY3" s="12"/>
      <c r="CZ3" s="13">
        <v>112</v>
      </c>
      <c r="DA3" s="13">
        <v>113</v>
      </c>
      <c r="DB3" s="13">
        <v>114</v>
      </c>
      <c r="DC3" s="13">
        <v>115</v>
      </c>
      <c r="DD3" s="12">
        <v>116</v>
      </c>
      <c r="DE3" s="12">
        <v>117</v>
      </c>
      <c r="DF3" s="13">
        <v>118</v>
      </c>
      <c r="DG3" s="12">
        <v>119</v>
      </c>
      <c r="DH3" s="12"/>
      <c r="DI3" s="13">
        <v>120</v>
      </c>
      <c r="DJ3" s="13">
        <v>121</v>
      </c>
      <c r="DK3" s="13">
        <v>122</v>
      </c>
      <c r="DL3" s="13">
        <v>123</v>
      </c>
      <c r="DM3" s="12">
        <v>124</v>
      </c>
      <c r="DN3" s="12">
        <v>125</v>
      </c>
      <c r="DO3" s="13">
        <v>126</v>
      </c>
      <c r="DP3" s="12">
        <v>127</v>
      </c>
      <c r="DQ3" s="12"/>
      <c r="DR3" s="13">
        <v>128</v>
      </c>
      <c r="DS3" s="13">
        <v>129</v>
      </c>
      <c r="DT3" s="13">
        <v>130</v>
      </c>
      <c r="DU3" s="13">
        <v>131</v>
      </c>
      <c r="DV3" s="12">
        <v>132</v>
      </c>
      <c r="DW3" s="12">
        <v>133</v>
      </c>
      <c r="DX3" s="13">
        <v>134</v>
      </c>
      <c r="DY3" s="12">
        <v>135</v>
      </c>
      <c r="DZ3" s="12"/>
      <c r="EA3" s="13">
        <v>136</v>
      </c>
      <c r="EB3" s="13">
        <v>137</v>
      </c>
      <c r="EC3" s="13">
        <v>138</v>
      </c>
      <c r="ED3" s="13">
        <v>139</v>
      </c>
      <c r="EE3" s="14">
        <v>1</v>
      </c>
      <c r="EF3" s="14">
        <v>141</v>
      </c>
      <c r="EG3" s="15">
        <v>142</v>
      </c>
      <c r="EH3" s="14">
        <v>143</v>
      </c>
      <c r="EI3" s="14"/>
      <c r="EJ3" s="15">
        <v>144</v>
      </c>
      <c r="EK3" s="15">
        <v>145</v>
      </c>
      <c r="EL3" s="15">
        <v>146</v>
      </c>
      <c r="EM3" s="15">
        <v>147</v>
      </c>
      <c r="EN3" s="12">
        <v>148</v>
      </c>
      <c r="EO3" s="12">
        <v>149</v>
      </c>
      <c r="EP3" s="13">
        <v>150</v>
      </c>
      <c r="EQ3" s="12">
        <v>151</v>
      </c>
      <c r="ER3" s="12"/>
      <c r="ES3" s="13">
        <v>152</v>
      </c>
      <c r="ET3" s="13">
        <v>153</v>
      </c>
      <c r="EU3" s="13">
        <v>154</v>
      </c>
      <c r="EV3" s="13">
        <v>155</v>
      </c>
      <c r="EW3" s="12">
        <v>156</v>
      </c>
      <c r="EX3" s="12">
        <v>157</v>
      </c>
      <c r="EY3" s="13">
        <v>158</v>
      </c>
      <c r="EZ3" s="12">
        <v>159</v>
      </c>
      <c r="FA3" s="12"/>
      <c r="FB3" s="13">
        <v>160</v>
      </c>
      <c r="FC3" s="13">
        <v>161</v>
      </c>
      <c r="FD3" s="13">
        <v>162</v>
      </c>
      <c r="FE3" s="13">
        <v>163</v>
      </c>
      <c r="FF3" s="12">
        <v>164</v>
      </c>
      <c r="FG3" s="12">
        <v>165</v>
      </c>
      <c r="FH3" s="13">
        <v>166</v>
      </c>
      <c r="FI3" s="12">
        <v>167</v>
      </c>
      <c r="FJ3" s="12"/>
      <c r="FK3" s="13">
        <v>168</v>
      </c>
      <c r="FL3" s="13">
        <v>169</v>
      </c>
      <c r="FM3" s="13">
        <v>170</v>
      </c>
      <c r="FN3" s="13">
        <v>171</v>
      </c>
      <c r="FO3" s="12">
        <v>172</v>
      </c>
      <c r="FP3" s="12">
        <v>173</v>
      </c>
      <c r="FQ3" s="13">
        <v>174</v>
      </c>
      <c r="FR3" s="12">
        <v>175</v>
      </c>
      <c r="FS3" s="12"/>
      <c r="FT3" s="13">
        <v>176</v>
      </c>
      <c r="FU3" s="13">
        <v>177</v>
      </c>
      <c r="FV3" s="13">
        <v>178</v>
      </c>
      <c r="FW3" s="13">
        <v>179</v>
      </c>
      <c r="FX3" s="12">
        <v>180</v>
      </c>
      <c r="FY3" s="12">
        <v>181</v>
      </c>
      <c r="FZ3" s="13">
        <v>182</v>
      </c>
      <c r="GA3" s="12">
        <v>183</v>
      </c>
      <c r="GB3" s="12"/>
      <c r="GC3" s="13">
        <v>184</v>
      </c>
      <c r="GD3" s="13">
        <v>185</v>
      </c>
      <c r="GE3" s="13">
        <v>186</v>
      </c>
      <c r="GF3" s="13">
        <v>187</v>
      </c>
      <c r="GG3" s="12">
        <v>188</v>
      </c>
      <c r="GH3" s="12">
        <v>189</v>
      </c>
      <c r="GI3" s="13">
        <v>190</v>
      </c>
      <c r="GJ3" s="12">
        <v>191</v>
      </c>
      <c r="GK3" s="12"/>
      <c r="GL3" s="13">
        <v>192</v>
      </c>
      <c r="GM3" s="13">
        <v>193</v>
      </c>
      <c r="GN3" s="13">
        <v>194</v>
      </c>
      <c r="GO3" s="13">
        <v>195</v>
      </c>
      <c r="GP3" s="12">
        <v>196</v>
      </c>
      <c r="GQ3" s="12">
        <v>197</v>
      </c>
      <c r="GR3" s="13">
        <v>198</v>
      </c>
      <c r="GS3" s="12">
        <v>199</v>
      </c>
      <c r="GT3" s="12"/>
      <c r="GU3" s="13">
        <v>200</v>
      </c>
      <c r="GV3" s="13">
        <v>201</v>
      </c>
      <c r="GW3" s="13">
        <v>202</v>
      </c>
      <c r="GX3" s="13">
        <v>203</v>
      </c>
      <c r="GY3" s="12">
        <v>204</v>
      </c>
      <c r="GZ3" s="12">
        <v>205</v>
      </c>
      <c r="HA3" s="13">
        <v>206</v>
      </c>
      <c r="HB3" s="12">
        <v>207</v>
      </c>
      <c r="HC3" s="12"/>
      <c r="HD3" s="13">
        <v>208</v>
      </c>
      <c r="HE3" s="13">
        <v>209</v>
      </c>
      <c r="HF3" s="13">
        <v>210</v>
      </c>
      <c r="HG3" s="13">
        <v>211</v>
      </c>
      <c r="HH3" s="12">
        <v>212</v>
      </c>
      <c r="HI3" s="12">
        <v>213</v>
      </c>
      <c r="HJ3" s="13">
        <v>214</v>
      </c>
      <c r="HK3" s="12">
        <v>215</v>
      </c>
      <c r="HL3" s="12"/>
      <c r="HM3" s="13">
        <v>216</v>
      </c>
      <c r="HN3" s="13">
        <v>217</v>
      </c>
      <c r="HO3" s="13">
        <v>218</v>
      </c>
      <c r="HP3" s="13">
        <v>219</v>
      </c>
      <c r="HQ3" s="12">
        <v>220</v>
      </c>
      <c r="HR3" s="12">
        <v>221</v>
      </c>
      <c r="HS3" s="13">
        <v>222</v>
      </c>
      <c r="HT3" s="12">
        <v>223</v>
      </c>
      <c r="HU3" s="12"/>
      <c r="HV3" s="13">
        <v>224</v>
      </c>
      <c r="HW3" s="13">
        <v>225</v>
      </c>
      <c r="HX3" s="13">
        <v>226</v>
      </c>
      <c r="HY3" s="13">
        <v>227</v>
      </c>
      <c r="HZ3" s="12">
        <v>228</v>
      </c>
      <c r="IA3" s="12">
        <v>229</v>
      </c>
      <c r="IB3" s="13">
        <v>230</v>
      </c>
      <c r="IC3" s="12">
        <v>231</v>
      </c>
      <c r="ID3" s="12"/>
      <c r="IE3" s="13">
        <v>232</v>
      </c>
      <c r="IF3" s="13">
        <v>233</v>
      </c>
      <c r="IG3" s="13">
        <v>234</v>
      </c>
      <c r="IH3" s="13">
        <v>235</v>
      </c>
      <c r="II3" s="12">
        <v>236</v>
      </c>
      <c r="IJ3" s="167">
        <f>COLUMN(IJ1)</f>
        <v>244</v>
      </c>
      <c r="IK3" s="13">
        <v>238</v>
      </c>
      <c r="IL3" s="12">
        <v>239</v>
      </c>
      <c r="IM3" s="12"/>
      <c r="IN3" s="13">
        <v>240</v>
      </c>
      <c r="IO3" s="13">
        <v>241</v>
      </c>
      <c r="IP3" s="13">
        <v>242</v>
      </c>
      <c r="IQ3" s="13">
        <v>243</v>
      </c>
      <c r="IR3" s="12">
        <v>244</v>
      </c>
      <c r="IS3" s="12">
        <v>245</v>
      </c>
      <c r="IT3" s="13">
        <v>246</v>
      </c>
      <c r="IU3" s="12">
        <v>247</v>
      </c>
      <c r="IV3" s="12"/>
      <c r="IW3" s="13">
        <v>248</v>
      </c>
      <c r="IX3" s="13">
        <v>249</v>
      </c>
      <c r="IY3" s="13">
        <v>250</v>
      </c>
      <c r="IZ3" s="13">
        <v>251</v>
      </c>
      <c r="NN3" s="210"/>
      <c r="OI3" s="210"/>
    </row>
    <row r="4" spans="1:406" customFormat="1" ht="21.75" customHeight="1">
      <c r="A4" s="162" t="str">
        <f>"Horas Extras 22 de enero  al 21 de "&amp;TEXT(B2,"mmmm ""del"" yyyy")</f>
        <v>Horas Extras 22 de enero  al 21 de Febrero del 2026</v>
      </c>
      <c r="B4" s="11"/>
      <c r="C4" s="11"/>
      <c r="D4" s="11"/>
      <c r="E4" s="4"/>
      <c r="F4" s="17"/>
      <c r="G4" s="17"/>
      <c r="H4" s="17"/>
      <c r="CU4" s="12"/>
      <c r="CV4" s="12"/>
      <c r="CW4" s="13"/>
      <c r="CX4" s="167"/>
      <c r="CY4" s="12"/>
      <c r="CZ4" s="13"/>
      <c r="DA4" s="13"/>
      <c r="DB4" s="13"/>
      <c r="DC4" s="13"/>
      <c r="DD4" s="167"/>
      <c r="DE4" s="167"/>
      <c r="DF4" s="321"/>
      <c r="DG4" s="12"/>
      <c r="DH4" s="12"/>
      <c r="DI4" s="13"/>
      <c r="DJ4" s="13"/>
      <c r="DK4" s="13"/>
      <c r="DL4" s="13"/>
      <c r="DM4" s="12"/>
      <c r="DN4" s="12"/>
      <c r="DO4" s="321"/>
      <c r="DP4" s="12"/>
      <c r="DQ4" s="12"/>
      <c r="DR4" s="13"/>
      <c r="DS4" s="13"/>
      <c r="DT4" s="13"/>
      <c r="DU4" s="13"/>
      <c r="DV4" s="12"/>
      <c r="DW4" s="12"/>
      <c r="DX4" s="13"/>
      <c r="DY4" s="12"/>
      <c r="DZ4" s="12"/>
      <c r="EA4" s="13"/>
      <c r="EB4" s="13"/>
      <c r="EC4" s="13"/>
      <c r="ED4" s="13"/>
      <c r="EE4" s="14"/>
      <c r="EF4" s="14"/>
      <c r="EG4" s="15"/>
      <c r="EH4" s="14"/>
      <c r="EI4" s="14"/>
      <c r="EJ4" s="15"/>
      <c r="EK4" s="15"/>
      <c r="EL4" s="15"/>
      <c r="EM4" s="15"/>
      <c r="EN4" s="12"/>
      <c r="EO4" s="12"/>
      <c r="EP4" s="13"/>
      <c r="EQ4" s="12"/>
      <c r="ER4" s="12"/>
      <c r="ES4" s="13"/>
      <c r="ET4" s="13"/>
      <c r="EU4" s="13"/>
      <c r="EV4" s="13"/>
      <c r="EW4" s="12"/>
      <c r="EX4" s="12"/>
      <c r="EY4" s="13"/>
      <c r="EZ4" s="12"/>
      <c r="FA4" s="12"/>
      <c r="FB4" s="13"/>
      <c r="FC4" s="13"/>
      <c r="FD4" s="13"/>
      <c r="FE4" s="13"/>
      <c r="FF4" s="12"/>
      <c r="FG4" s="12"/>
      <c r="FH4" s="13"/>
      <c r="FI4" s="12"/>
      <c r="FJ4" s="12"/>
      <c r="FK4" s="13"/>
      <c r="FL4" s="13"/>
      <c r="FM4" s="13"/>
      <c r="FN4" s="13"/>
      <c r="FO4" s="12"/>
      <c r="FP4" s="12"/>
      <c r="FQ4" s="13"/>
      <c r="FR4" s="12"/>
      <c r="FS4" s="12"/>
      <c r="FT4" s="13"/>
      <c r="FU4" s="13"/>
      <c r="FV4" s="13"/>
      <c r="FW4" s="13"/>
      <c r="FX4" s="12"/>
      <c r="FY4" s="12"/>
      <c r="FZ4" s="13"/>
      <c r="GA4" s="12"/>
      <c r="GB4" s="12"/>
      <c r="GC4" s="13"/>
      <c r="GD4" s="13"/>
      <c r="GE4" s="13"/>
      <c r="GF4" s="13"/>
      <c r="GG4" s="12"/>
      <c r="GH4" s="12"/>
      <c r="GI4" s="13"/>
      <c r="GJ4" s="12"/>
      <c r="GK4" s="12"/>
      <c r="GL4" s="13"/>
      <c r="GM4" s="13"/>
      <c r="GN4" s="13"/>
      <c r="GO4" s="13"/>
      <c r="GP4" s="12"/>
      <c r="GQ4" s="12"/>
      <c r="GR4" s="13"/>
      <c r="GS4" s="12"/>
      <c r="GT4" s="12"/>
      <c r="GU4" s="13"/>
      <c r="GV4" s="13"/>
      <c r="GW4" s="13"/>
      <c r="GX4" s="13"/>
      <c r="GY4" s="12"/>
      <c r="GZ4" s="12"/>
      <c r="HA4" s="13"/>
      <c r="HB4" s="12"/>
      <c r="HC4" s="12"/>
      <c r="HD4" s="13"/>
      <c r="HE4" s="13"/>
      <c r="HF4" s="13"/>
      <c r="HG4" s="13"/>
      <c r="HH4" s="12"/>
      <c r="HI4" s="12"/>
      <c r="HJ4" s="13"/>
      <c r="HK4" s="12"/>
      <c r="HL4" s="12"/>
      <c r="HM4" s="13"/>
      <c r="HN4" s="13"/>
      <c r="HO4" s="13"/>
      <c r="HP4" s="13"/>
      <c r="HQ4" s="12"/>
      <c r="HR4" s="12"/>
      <c r="HS4" s="13"/>
      <c r="HT4" s="12"/>
      <c r="HU4" s="12"/>
      <c r="HV4" s="13"/>
      <c r="HW4" s="13"/>
      <c r="HX4" s="13"/>
      <c r="HY4" s="13"/>
      <c r="HZ4" s="12"/>
      <c r="IA4" s="12"/>
      <c r="IB4" s="13"/>
      <c r="IC4" s="12"/>
      <c r="ID4" s="12"/>
      <c r="IE4" s="13"/>
      <c r="IF4" s="13"/>
      <c r="IG4" s="13"/>
      <c r="IH4" s="13"/>
      <c r="II4" s="12"/>
      <c r="IJ4" s="12"/>
      <c r="IK4" s="13"/>
      <c r="IL4" s="12"/>
      <c r="IM4" s="12"/>
      <c r="IN4" s="13"/>
      <c r="IO4" s="13"/>
      <c r="IP4" s="13"/>
      <c r="IQ4" s="13"/>
      <c r="IR4" s="12"/>
      <c r="IS4" s="12"/>
      <c r="IT4" s="13"/>
      <c r="IU4" s="12"/>
      <c r="IV4" s="12"/>
      <c r="IW4" s="13"/>
      <c r="IX4" s="13"/>
      <c r="IY4" s="13"/>
      <c r="IZ4" s="13"/>
      <c r="NN4" s="210"/>
      <c r="OI4" s="210"/>
    </row>
    <row r="5" spans="1:406" customFormat="1" ht="14.25" customHeight="1" thickBot="1">
      <c r="A5" s="10"/>
      <c r="B5" s="11"/>
      <c r="C5" s="2"/>
      <c r="D5" s="2"/>
      <c r="E5" s="19"/>
      <c r="F5" s="212"/>
      <c r="G5" s="13"/>
      <c r="H5" s="13"/>
      <c r="CU5" s="167"/>
      <c r="CV5" s="12"/>
      <c r="CW5" s="13"/>
      <c r="CX5" s="12"/>
      <c r="CY5" s="12"/>
      <c r="CZ5" s="13"/>
      <c r="DA5" s="13"/>
      <c r="DB5" s="13"/>
      <c r="DC5" s="13"/>
      <c r="DD5" s="12"/>
      <c r="DE5" s="12"/>
      <c r="DF5" s="13"/>
      <c r="DG5" s="12"/>
      <c r="DH5" s="12"/>
      <c r="DI5" s="13"/>
      <c r="DJ5" s="13"/>
      <c r="DK5" s="13"/>
      <c r="DL5" s="13"/>
      <c r="DM5" s="12"/>
      <c r="DN5" s="12"/>
      <c r="DO5" s="13"/>
      <c r="DP5" s="12"/>
      <c r="DQ5" s="12"/>
      <c r="DR5" s="13"/>
      <c r="DS5" s="13"/>
      <c r="DT5" s="13"/>
      <c r="DU5" s="13"/>
      <c r="DV5" s="12"/>
      <c r="DW5" s="12"/>
      <c r="DX5" s="13"/>
      <c r="DY5" s="12"/>
      <c r="DZ5" s="12"/>
      <c r="EA5" s="13"/>
      <c r="EB5" s="13"/>
      <c r="EC5" s="13"/>
      <c r="ED5" s="13"/>
      <c r="EE5" s="14"/>
      <c r="EF5" s="14"/>
      <c r="EG5" s="15"/>
      <c r="EH5" s="14"/>
      <c r="EI5" s="14"/>
      <c r="EJ5" s="15"/>
      <c r="EK5" s="15"/>
      <c r="EL5" s="15"/>
      <c r="EM5" s="15"/>
      <c r="EN5" s="12"/>
      <c r="EO5" s="12"/>
      <c r="EP5" s="13"/>
      <c r="EQ5" s="12"/>
      <c r="ER5" s="12"/>
      <c r="ES5" s="13"/>
      <c r="ET5" s="13"/>
      <c r="EU5" s="13"/>
      <c r="EV5" s="13"/>
      <c r="EW5" s="12"/>
      <c r="EX5" s="12"/>
      <c r="EY5" s="13"/>
      <c r="EZ5" s="12"/>
      <c r="FA5" s="12"/>
      <c r="FB5" s="13"/>
      <c r="FC5" s="13"/>
      <c r="FD5" s="13"/>
      <c r="FE5" s="13"/>
      <c r="FF5" s="12"/>
      <c r="FG5" s="12"/>
      <c r="FH5" s="13"/>
      <c r="FI5" s="12"/>
      <c r="FJ5" s="12"/>
      <c r="FK5" s="13"/>
      <c r="FL5" s="13"/>
      <c r="FM5" s="13"/>
      <c r="FN5" s="13"/>
      <c r="FO5" s="12"/>
      <c r="FP5" s="12"/>
      <c r="FQ5" s="13"/>
      <c r="FR5" s="12"/>
      <c r="FS5" s="12"/>
      <c r="FT5" s="13"/>
      <c r="FU5" s="13"/>
      <c r="FV5" s="13"/>
      <c r="FW5" s="13"/>
      <c r="FX5" s="12"/>
      <c r="FY5" s="12"/>
      <c r="FZ5" s="13"/>
      <c r="GA5" s="12"/>
      <c r="GB5" s="12"/>
      <c r="GC5" s="13"/>
      <c r="GD5" s="13"/>
      <c r="GE5" s="13"/>
      <c r="GF5" s="13"/>
      <c r="GG5" s="12"/>
      <c r="GH5" s="12"/>
      <c r="GI5" s="13"/>
      <c r="GJ5" s="12"/>
      <c r="GK5" s="12"/>
      <c r="GL5" s="13"/>
      <c r="GM5" s="13"/>
      <c r="GN5" s="13"/>
      <c r="GO5" s="13"/>
      <c r="GP5" s="445"/>
      <c r="GQ5" s="445"/>
      <c r="GR5" s="445"/>
      <c r="GS5" s="445"/>
      <c r="GT5" s="445"/>
      <c r="GU5" s="13"/>
      <c r="GV5" s="13"/>
      <c r="GW5" s="13"/>
      <c r="GX5" s="13"/>
      <c r="GY5" s="12"/>
      <c r="GZ5" s="12"/>
      <c r="HA5" s="13"/>
      <c r="HB5" s="12"/>
      <c r="HC5" s="12"/>
      <c r="HD5" s="13"/>
      <c r="HE5" s="13"/>
      <c r="HF5" s="13"/>
      <c r="HG5" s="13"/>
      <c r="HH5" s="12"/>
      <c r="HI5" s="12"/>
      <c r="HJ5" s="13"/>
      <c r="HK5" s="12"/>
      <c r="HL5" s="12"/>
      <c r="HM5" s="13"/>
      <c r="HN5" s="13"/>
      <c r="HO5" s="13"/>
      <c r="HP5" s="13"/>
      <c r="HQ5" s="12"/>
      <c r="HR5" s="12"/>
      <c r="HS5" s="13"/>
      <c r="HT5" s="12"/>
      <c r="HU5" s="12"/>
      <c r="HV5" s="13"/>
      <c r="HW5" s="13"/>
      <c r="HX5" s="13"/>
      <c r="HY5" s="13"/>
      <c r="HZ5" s="12"/>
      <c r="IA5" s="12"/>
      <c r="IB5" s="13"/>
      <c r="IC5" s="12"/>
      <c r="ID5" s="12"/>
      <c r="IE5" s="13"/>
      <c r="IF5" s="13"/>
      <c r="IG5" s="13"/>
      <c r="IH5" s="13"/>
      <c r="II5" s="12"/>
      <c r="IJ5" s="12"/>
      <c r="IK5" s="13"/>
      <c r="IL5" s="12"/>
      <c r="IM5" s="12"/>
      <c r="IN5" s="13"/>
      <c r="IO5" s="13"/>
      <c r="IP5" s="13"/>
      <c r="IQ5" s="13"/>
      <c r="IR5" s="12"/>
      <c r="IS5" s="12"/>
      <c r="IT5" s="13"/>
      <c r="IU5" s="12"/>
      <c r="IV5" s="12"/>
      <c r="IW5" s="13"/>
      <c r="IX5" s="13"/>
      <c r="IY5" s="13"/>
      <c r="IZ5" s="13"/>
      <c r="NN5" s="210"/>
      <c r="OI5" s="210"/>
    </row>
    <row r="6" spans="1:406" s="281" customFormat="1" ht="24" customHeight="1" thickBot="1">
      <c r="A6" s="17"/>
      <c r="B6" s="17"/>
      <c r="C6" s="17"/>
      <c r="D6" s="17"/>
      <c r="E6" s="17"/>
      <c r="F6" s="17"/>
      <c r="G6" s="17"/>
      <c r="H6" s="17"/>
      <c r="I6" s="439">
        <v>46043</v>
      </c>
      <c r="J6" s="440"/>
      <c r="K6" s="440"/>
      <c r="L6" s="440"/>
      <c r="M6" s="440"/>
      <c r="N6" s="440"/>
      <c r="O6" s="440"/>
      <c r="P6" s="440"/>
      <c r="Q6" s="441"/>
      <c r="R6" s="439">
        <f>+I6+1</f>
        <v>46044</v>
      </c>
      <c r="S6" s="440"/>
      <c r="T6" s="440"/>
      <c r="U6" s="440"/>
      <c r="V6" s="440"/>
      <c r="W6" s="440"/>
      <c r="X6" s="440"/>
      <c r="Y6" s="440"/>
      <c r="Z6" s="441"/>
      <c r="AA6" s="439">
        <f t="shared" ref="AA6" si="0">+R6+1</f>
        <v>46045</v>
      </c>
      <c r="AB6" s="440"/>
      <c r="AC6" s="440"/>
      <c r="AD6" s="440"/>
      <c r="AE6" s="440"/>
      <c r="AF6" s="440"/>
      <c r="AG6" s="440"/>
      <c r="AH6" s="440"/>
      <c r="AI6" s="441"/>
      <c r="AJ6" s="439">
        <f t="shared" ref="AJ6" si="1">+AA6+1</f>
        <v>46046</v>
      </c>
      <c r="AK6" s="440"/>
      <c r="AL6" s="440"/>
      <c r="AM6" s="440"/>
      <c r="AN6" s="440"/>
      <c r="AO6" s="440"/>
      <c r="AP6" s="440"/>
      <c r="AQ6" s="440"/>
      <c r="AR6" s="441"/>
      <c r="AS6" s="442">
        <f t="shared" ref="AS6" si="2">+AJ6+1</f>
        <v>46047</v>
      </c>
      <c r="AT6" s="443"/>
      <c r="AU6" s="443"/>
      <c r="AV6" s="443"/>
      <c r="AW6" s="443"/>
      <c r="AX6" s="443"/>
      <c r="AY6" s="443"/>
      <c r="AZ6" s="443"/>
      <c r="BA6" s="444"/>
      <c r="BB6" s="439">
        <f t="shared" ref="BB6" si="3">+AS6+1</f>
        <v>46048</v>
      </c>
      <c r="BC6" s="440"/>
      <c r="BD6" s="440"/>
      <c r="BE6" s="440"/>
      <c r="BF6" s="440"/>
      <c r="BG6" s="440"/>
      <c r="BH6" s="440"/>
      <c r="BI6" s="440"/>
      <c r="BJ6" s="441"/>
      <c r="BK6" s="439">
        <f t="shared" ref="BK6" si="4">+BB6+1</f>
        <v>46049</v>
      </c>
      <c r="BL6" s="440"/>
      <c r="BM6" s="440"/>
      <c r="BN6" s="440"/>
      <c r="BO6" s="440"/>
      <c r="BP6" s="440"/>
      <c r="BQ6" s="440"/>
      <c r="BR6" s="440"/>
      <c r="BS6" s="441"/>
      <c r="BT6" s="439">
        <f t="shared" ref="BT6" si="5">+BK6+1</f>
        <v>46050</v>
      </c>
      <c r="BU6" s="440"/>
      <c r="BV6" s="440"/>
      <c r="BW6" s="440"/>
      <c r="BX6" s="440"/>
      <c r="BY6" s="440"/>
      <c r="BZ6" s="440"/>
      <c r="CA6" s="440"/>
      <c r="CB6" s="441"/>
      <c r="CC6" s="439">
        <f t="shared" ref="CC6" si="6">+BT6+1</f>
        <v>46051</v>
      </c>
      <c r="CD6" s="440"/>
      <c r="CE6" s="440"/>
      <c r="CF6" s="440"/>
      <c r="CG6" s="440"/>
      <c r="CH6" s="440"/>
      <c r="CI6" s="440"/>
      <c r="CJ6" s="440"/>
      <c r="CK6" s="441"/>
      <c r="CL6" s="439">
        <f t="shared" ref="CL6" si="7">+CC6+1</f>
        <v>46052</v>
      </c>
      <c r="CM6" s="440"/>
      <c r="CN6" s="440"/>
      <c r="CO6" s="440"/>
      <c r="CP6" s="440"/>
      <c r="CQ6" s="440"/>
      <c r="CR6" s="440"/>
      <c r="CS6" s="440"/>
      <c r="CT6" s="441"/>
      <c r="CU6" s="439">
        <f t="shared" ref="CU6" si="8">+CL6+1</f>
        <v>46053</v>
      </c>
      <c r="CV6" s="440"/>
      <c r="CW6" s="440"/>
      <c r="CX6" s="440"/>
      <c r="CY6" s="440"/>
      <c r="CZ6" s="440"/>
      <c r="DA6" s="440"/>
      <c r="DB6" s="440"/>
      <c r="DC6" s="441"/>
      <c r="DD6" s="442">
        <f t="shared" ref="DD6" si="9">+CU6+1</f>
        <v>46054</v>
      </c>
      <c r="DE6" s="443"/>
      <c r="DF6" s="443"/>
      <c r="DG6" s="443"/>
      <c r="DH6" s="443"/>
      <c r="DI6" s="443"/>
      <c r="DJ6" s="443"/>
      <c r="DK6" s="443"/>
      <c r="DL6" s="444"/>
      <c r="DM6" s="439">
        <f t="shared" ref="DM6" si="10">+DD6+1</f>
        <v>46055</v>
      </c>
      <c r="DN6" s="440"/>
      <c r="DO6" s="440"/>
      <c r="DP6" s="440"/>
      <c r="DQ6" s="440"/>
      <c r="DR6" s="440"/>
      <c r="DS6" s="440"/>
      <c r="DT6" s="440"/>
      <c r="DU6" s="441"/>
      <c r="DV6" s="439">
        <f t="shared" ref="DV6" si="11">+DM6+1</f>
        <v>46056</v>
      </c>
      <c r="DW6" s="440"/>
      <c r="DX6" s="440"/>
      <c r="DY6" s="440"/>
      <c r="DZ6" s="440"/>
      <c r="EA6" s="440"/>
      <c r="EB6" s="440"/>
      <c r="EC6" s="440"/>
      <c r="ED6" s="441"/>
      <c r="EE6" s="439">
        <f t="shared" ref="EE6" si="12">+DV6+1</f>
        <v>46057</v>
      </c>
      <c r="EF6" s="440"/>
      <c r="EG6" s="440"/>
      <c r="EH6" s="440"/>
      <c r="EI6" s="440"/>
      <c r="EJ6" s="440"/>
      <c r="EK6" s="440"/>
      <c r="EL6" s="440"/>
      <c r="EM6" s="441"/>
      <c r="EN6" s="439">
        <f t="shared" ref="EN6" si="13">+EE6+1</f>
        <v>46058</v>
      </c>
      <c r="EO6" s="440"/>
      <c r="EP6" s="440"/>
      <c r="EQ6" s="440"/>
      <c r="ER6" s="440"/>
      <c r="ES6" s="440"/>
      <c r="ET6" s="440"/>
      <c r="EU6" s="440"/>
      <c r="EV6" s="441"/>
      <c r="EW6" s="439">
        <f t="shared" ref="EW6" si="14">+EN6+1</f>
        <v>46059</v>
      </c>
      <c r="EX6" s="440"/>
      <c r="EY6" s="440"/>
      <c r="EZ6" s="440"/>
      <c r="FA6" s="440"/>
      <c r="FB6" s="440"/>
      <c r="FC6" s="440"/>
      <c r="FD6" s="440"/>
      <c r="FE6" s="441"/>
      <c r="FF6" s="439">
        <f t="shared" ref="FF6" si="15">+EW6+1</f>
        <v>46060</v>
      </c>
      <c r="FG6" s="440"/>
      <c r="FH6" s="440"/>
      <c r="FI6" s="440"/>
      <c r="FJ6" s="440"/>
      <c r="FK6" s="440"/>
      <c r="FL6" s="440"/>
      <c r="FM6" s="440"/>
      <c r="FN6" s="441"/>
      <c r="FO6" s="442">
        <f t="shared" ref="FO6" si="16">+FF6+1</f>
        <v>46061</v>
      </c>
      <c r="FP6" s="443"/>
      <c r="FQ6" s="443"/>
      <c r="FR6" s="443"/>
      <c r="FS6" s="443"/>
      <c r="FT6" s="443"/>
      <c r="FU6" s="443"/>
      <c r="FV6" s="443"/>
      <c r="FW6" s="444"/>
      <c r="FX6" s="439">
        <f t="shared" ref="FX6" si="17">+FO6+1</f>
        <v>46062</v>
      </c>
      <c r="FY6" s="440"/>
      <c r="FZ6" s="440"/>
      <c r="GA6" s="440"/>
      <c r="GB6" s="440"/>
      <c r="GC6" s="440"/>
      <c r="GD6" s="440"/>
      <c r="GE6" s="440"/>
      <c r="GF6" s="441"/>
      <c r="GG6" s="439">
        <f t="shared" ref="GG6" si="18">+FX6+1</f>
        <v>46063</v>
      </c>
      <c r="GH6" s="440"/>
      <c r="GI6" s="440"/>
      <c r="GJ6" s="440"/>
      <c r="GK6" s="440"/>
      <c r="GL6" s="440"/>
      <c r="GM6" s="440"/>
      <c r="GN6" s="440"/>
      <c r="GO6" s="441"/>
      <c r="GP6" s="439">
        <f t="shared" ref="GP6" si="19">+GG6+1</f>
        <v>46064</v>
      </c>
      <c r="GQ6" s="440"/>
      <c r="GR6" s="440"/>
      <c r="GS6" s="440"/>
      <c r="GT6" s="440"/>
      <c r="GU6" s="440"/>
      <c r="GV6" s="440"/>
      <c r="GW6" s="440"/>
      <c r="GX6" s="441"/>
      <c r="GY6" s="439">
        <f t="shared" ref="GY6" si="20">+GP6+1</f>
        <v>46065</v>
      </c>
      <c r="GZ6" s="440"/>
      <c r="HA6" s="440"/>
      <c r="HB6" s="440"/>
      <c r="HC6" s="440"/>
      <c r="HD6" s="440"/>
      <c r="HE6" s="440"/>
      <c r="HF6" s="440"/>
      <c r="HG6" s="441"/>
      <c r="HH6" s="439">
        <f t="shared" ref="HH6" si="21">+GY6+1</f>
        <v>46066</v>
      </c>
      <c r="HI6" s="440"/>
      <c r="HJ6" s="440"/>
      <c r="HK6" s="440"/>
      <c r="HL6" s="440"/>
      <c r="HM6" s="440"/>
      <c r="HN6" s="440"/>
      <c r="HO6" s="440"/>
      <c r="HP6" s="441"/>
      <c r="HQ6" s="439">
        <f t="shared" ref="HQ6" si="22">+HH6+1</f>
        <v>46067</v>
      </c>
      <c r="HR6" s="440"/>
      <c r="HS6" s="440"/>
      <c r="HT6" s="440"/>
      <c r="HU6" s="440"/>
      <c r="HV6" s="440"/>
      <c r="HW6" s="440"/>
      <c r="HX6" s="440"/>
      <c r="HY6" s="441"/>
      <c r="HZ6" s="442">
        <f t="shared" ref="HZ6" si="23">+HQ6+1</f>
        <v>46068</v>
      </c>
      <c r="IA6" s="443"/>
      <c r="IB6" s="443"/>
      <c r="IC6" s="443"/>
      <c r="ID6" s="443"/>
      <c r="IE6" s="443"/>
      <c r="IF6" s="443"/>
      <c r="IG6" s="443"/>
      <c r="IH6" s="444"/>
      <c r="II6" s="439">
        <f t="shared" ref="II6" si="24">+HZ6+1</f>
        <v>46069</v>
      </c>
      <c r="IJ6" s="440"/>
      <c r="IK6" s="440"/>
      <c r="IL6" s="440"/>
      <c r="IM6" s="440"/>
      <c r="IN6" s="440"/>
      <c r="IO6" s="440"/>
      <c r="IP6" s="440"/>
      <c r="IQ6" s="441"/>
      <c r="IR6" s="439">
        <f t="shared" ref="IR6" si="25">+II6+1</f>
        <v>46070</v>
      </c>
      <c r="IS6" s="440"/>
      <c r="IT6" s="440"/>
      <c r="IU6" s="440"/>
      <c r="IV6" s="440"/>
      <c r="IW6" s="440"/>
      <c r="IX6" s="440"/>
      <c r="IY6" s="440"/>
      <c r="IZ6" s="441"/>
      <c r="JA6" s="439">
        <f t="shared" ref="JA6" si="26">+IR6+1</f>
        <v>46071</v>
      </c>
      <c r="JB6" s="440"/>
      <c r="JC6" s="440"/>
      <c r="JD6" s="440"/>
      <c r="JE6" s="440"/>
      <c r="JF6" s="440"/>
      <c r="JG6" s="440"/>
      <c r="JH6" s="440"/>
      <c r="JI6" s="441"/>
      <c r="JJ6" s="439">
        <f t="shared" ref="JJ6" si="27">+JA6+1</f>
        <v>46072</v>
      </c>
      <c r="JK6" s="440"/>
      <c r="JL6" s="440"/>
      <c r="JM6" s="440"/>
      <c r="JN6" s="440"/>
      <c r="JO6" s="440"/>
      <c r="JP6" s="440"/>
      <c r="JQ6" s="440"/>
      <c r="JR6" s="441"/>
      <c r="JS6" s="439">
        <f t="shared" ref="JS6" si="28">+JJ6+1</f>
        <v>46073</v>
      </c>
      <c r="JT6" s="440"/>
      <c r="JU6" s="440"/>
      <c r="JV6" s="440"/>
      <c r="JW6" s="440"/>
      <c r="JX6" s="440"/>
      <c r="JY6" s="440"/>
      <c r="JZ6" s="440"/>
      <c r="KA6" s="441"/>
      <c r="KB6" s="439">
        <f t="shared" ref="KB6" si="29">+JS6+1</f>
        <v>46074</v>
      </c>
      <c r="KC6" s="440"/>
      <c r="KD6" s="440"/>
      <c r="KE6" s="440"/>
      <c r="KF6" s="440"/>
      <c r="KG6" s="440"/>
      <c r="KH6" s="440"/>
      <c r="KI6" s="440"/>
      <c r="KJ6" s="441"/>
      <c r="KK6" s="442">
        <f t="shared" ref="KK6" si="30">+KB6+1</f>
        <v>46075</v>
      </c>
      <c r="KL6" s="443"/>
      <c r="KM6" s="443"/>
      <c r="KN6" s="443"/>
      <c r="KO6" s="443"/>
      <c r="KP6" s="443"/>
      <c r="KQ6" s="443"/>
      <c r="KR6" s="443"/>
      <c r="KS6" s="444"/>
      <c r="KT6" s="439">
        <f t="shared" ref="KT6" si="31">+KK6+1</f>
        <v>46076</v>
      </c>
      <c r="KU6" s="440"/>
      <c r="KV6" s="440"/>
      <c r="KW6" s="440"/>
      <c r="KX6" s="440"/>
      <c r="KY6" s="440"/>
      <c r="KZ6" s="440"/>
      <c r="LA6" s="440"/>
      <c r="LB6" s="441"/>
      <c r="LC6" s="447">
        <f t="shared" ref="LC6" si="32">+KT6+1</f>
        <v>46077</v>
      </c>
      <c r="LD6" s="448"/>
      <c r="LE6" s="448"/>
      <c r="LF6" s="448"/>
      <c r="LG6" s="448"/>
      <c r="LH6" s="448"/>
      <c r="LI6" s="448"/>
      <c r="LJ6" s="448"/>
      <c r="LK6" s="449"/>
      <c r="LL6" s="439">
        <f t="shared" ref="LL6" si="33">+LC6+1</f>
        <v>46078</v>
      </c>
      <c r="LM6" s="440"/>
      <c r="LN6" s="440"/>
      <c r="LO6" s="440"/>
      <c r="LP6" s="440"/>
      <c r="LQ6" s="440"/>
      <c r="LR6" s="440"/>
      <c r="LS6" s="440"/>
      <c r="LT6" s="441"/>
      <c r="LU6" s="439">
        <f t="shared" ref="LU6" si="34">+LL6+1</f>
        <v>46079</v>
      </c>
      <c r="LV6" s="440"/>
      <c r="LW6" s="440"/>
      <c r="LX6" s="440"/>
      <c r="LY6" s="440"/>
      <c r="LZ6" s="440"/>
      <c r="MA6" s="440"/>
      <c r="MB6" s="440"/>
      <c r="MC6" s="441"/>
      <c r="MD6" s="439">
        <f t="shared" ref="MD6" si="35">+LU6+1</f>
        <v>46080</v>
      </c>
      <c r="ME6" s="440"/>
      <c r="MF6" s="440"/>
      <c r="MG6" s="440"/>
      <c r="MH6" s="440"/>
      <c r="MI6" s="440"/>
      <c r="MJ6" s="440"/>
      <c r="MK6" s="440"/>
      <c r="ML6" s="441"/>
      <c r="MM6" s="439">
        <f t="shared" ref="MM6" si="36">+MD6+1</f>
        <v>46081</v>
      </c>
      <c r="MN6" s="440"/>
      <c r="MO6" s="440"/>
      <c r="MP6" s="440"/>
      <c r="MQ6" s="440"/>
      <c r="MR6" s="440"/>
      <c r="MS6" s="440"/>
      <c r="MT6" s="440"/>
      <c r="MU6" s="441"/>
      <c r="MV6" s="439"/>
      <c r="MW6" s="440"/>
      <c r="MX6" s="440"/>
      <c r="MY6" s="440"/>
      <c r="MZ6" s="440"/>
      <c r="NA6" s="440"/>
      <c r="NB6" s="440"/>
      <c r="NC6" s="440"/>
      <c r="ND6" s="441"/>
      <c r="NE6" s="439"/>
      <c r="NF6" s="440"/>
      <c r="NG6" s="440"/>
      <c r="NH6" s="440"/>
      <c r="NI6" s="440"/>
      <c r="NJ6" s="440"/>
      <c r="NK6" s="440"/>
      <c r="NL6" s="440"/>
      <c r="NM6" s="441"/>
      <c r="NN6" s="279"/>
      <c r="NO6" s="326" t="s">
        <v>57</v>
      </c>
      <c r="NP6" s="322" t="s">
        <v>58</v>
      </c>
      <c r="NQ6" s="322" t="s">
        <v>5395</v>
      </c>
      <c r="NR6" s="322"/>
      <c r="NS6" s="322" t="s">
        <v>131</v>
      </c>
      <c r="NT6" s="322" t="s">
        <v>58</v>
      </c>
      <c r="NU6" s="322" t="s">
        <v>5536</v>
      </c>
      <c r="NV6" s="322" t="s">
        <v>677</v>
      </c>
      <c r="NW6" s="322" t="s">
        <v>681</v>
      </c>
      <c r="NX6" s="322" t="s">
        <v>679</v>
      </c>
      <c r="NY6" s="322" t="s">
        <v>133</v>
      </c>
      <c r="NZ6" s="322" t="s">
        <v>668</v>
      </c>
      <c r="OA6" s="322" t="s">
        <v>128</v>
      </c>
      <c r="OB6" s="322" t="s">
        <v>56</v>
      </c>
      <c r="OC6" s="322" t="s">
        <v>41</v>
      </c>
      <c r="OD6" s="322"/>
      <c r="OE6" s="322"/>
      <c r="OF6" s="446" t="s">
        <v>701</v>
      </c>
      <c r="OG6" s="446"/>
      <c r="OH6" s="446"/>
      <c r="OI6" s="280"/>
      <c r="OJ6" s="446" t="s">
        <v>702</v>
      </c>
      <c r="OK6" s="446"/>
      <c r="OL6" s="446"/>
    </row>
    <row r="7" spans="1:406" s="215" customFormat="1" ht="50.5" thickBot="1">
      <c r="A7" s="307" t="s">
        <v>3</v>
      </c>
      <c r="B7" s="308" t="s">
        <v>4</v>
      </c>
      <c r="C7" s="309" t="s">
        <v>703</v>
      </c>
      <c r="D7" s="309" t="s">
        <v>704</v>
      </c>
      <c r="E7" s="310" t="s">
        <v>7</v>
      </c>
      <c r="F7" s="310" t="s">
        <v>705</v>
      </c>
      <c r="G7" s="311" t="s">
        <v>9</v>
      </c>
      <c r="H7" s="311" t="s">
        <v>11</v>
      </c>
      <c r="I7" s="341" t="s">
        <v>30</v>
      </c>
      <c r="J7" s="342" t="s">
        <v>31</v>
      </c>
      <c r="K7" s="343" t="s">
        <v>32</v>
      </c>
      <c r="L7" s="342" t="s">
        <v>33</v>
      </c>
      <c r="M7" s="342" t="s">
        <v>34</v>
      </c>
      <c r="N7" s="344" t="s">
        <v>35</v>
      </c>
      <c r="O7" s="345">
        <v>0.25</v>
      </c>
      <c r="P7" s="345">
        <v>0.35</v>
      </c>
      <c r="Q7" s="346">
        <v>1</v>
      </c>
      <c r="R7" s="341" t="s">
        <v>30</v>
      </c>
      <c r="S7" s="342" t="s">
        <v>31</v>
      </c>
      <c r="T7" s="343" t="s">
        <v>32</v>
      </c>
      <c r="U7" s="342" t="s">
        <v>33</v>
      </c>
      <c r="V7" s="342" t="s">
        <v>34</v>
      </c>
      <c r="W7" s="344" t="s">
        <v>35</v>
      </c>
      <c r="X7" s="345">
        <v>0.25</v>
      </c>
      <c r="Y7" s="345">
        <v>0.35</v>
      </c>
      <c r="Z7" s="346">
        <v>1</v>
      </c>
      <c r="AA7" s="341" t="s">
        <v>30</v>
      </c>
      <c r="AB7" s="342" t="s">
        <v>31</v>
      </c>
      <c r="AC7" s="343" t="s">
        <v>32</v>
      </c>
      <c r="AD7" s="342" t="s">
        <v>33</v>
      </c>
      <c r="AE7" s="342" t="s">
        <v>34</v>
      </c>
      <c r="AF7" s="344" t="s">
        <v>35</v>
      </c>
      <c r="AG7" s="345">
        <v>0.25</v>
      </c>
      <c r="AH7" s="345">
        <v>0.35</v>
      </c>
      <c r="AI7" s="346">
        <v>1</v>
      </c>
      <c r="AJ7" s="341" t="s">
        <v>30</v>
      </c>
      <c r="AK7" s="342" t="s">
        <v>31</v>
      </c>
      <c r="AL7" s="343" t="s">
        <v>32</v>
      </c>
      <c r="AM7" s="342" t="s">
        <v>33</v>
      </c>
      <c r="AN7" s="342" t="s">
        <v>34</v>
      </c>
      <c r="AO7" s="344" t="s">
        <v>35</v>
      </c>
      <c r="AP7" s="345">
        <v>0.25</v>
      </c>
      <c r="AQ7" s="345">
        <v>0.35</v>
      </c>
      <c r="AR7" s="346">
        <v>1</v>
      </c>
      <c r="AS7" s="287" t="s">
        <v>30</v>
      </c>
      <c r="AT7" s="288" t="s">
        <v>31</v>
      </c>
      <c r="AU7" s="289" t="s">
        <v>32</v>
      </c>
      <c r="AV7" s="288" t="s">
        <v>33</v>
      </c>
      <c r="AW7" s="288" t="s">
        <v>34</v>
      </c>
      <c r="AX7" s="292" t="s">
        <v>35</v>
      </c>
      <c r="AY7" s="290">
        <v>0.25</v>
      </c>
      <c r="AZ7" s="290">
        <v>0.35</v>
      </c>
      <c r="BA7" s="400">
        <v>1</v>
      </c>
      <c r="BB7" s="348" t="s">
        <v>30</v>
      </c>
      <c r="BC7" s="348" t="s">
        <v>31</v>
      </c>
      <c r="BD7" s="348" t="s">
        <v>32</v>
      </c>
      <c r="BE7" s="348" t="s">
        <v>33</v>
      </c>
      <c r="BF7" s="348" t="s">
        <v>34</v>
      </c>
      <c r="BG7" s="348" t="s">
        <v>35</v>
      </c>
      <c r="BH7" s="348">
        <v>0.25</v>
      </c>
      <c r="BI7" s="348">
        <v>0.35</v>
      </c>
      <c r="BJ7" s="348">
        <v>1</v>
      </c>
      <c r="BK7" s="348" t="s">
        <v>30</v>
      </c>
      <c r="BL7" s="348" t="s">
        <v>31</v>
      </c>
      <c r="BM7" s="348" t="s">
        <v>32</v>
      </c>
      <c r="BN7" s="348" t="s">
        <v>33</v>
      </c>
      <c r="BO7" s="348" t="s">
        <v>34</v>
      </c>
      <c r="BP7" s="348" t="s">
        <v>35</v>
      </c>
      <c r="BQ7" s="348">
        <v>0.25</v>
      </c>
      <c r="BR7" s="348">
        <v>0.35</v>
      </c>
      <c r="BS7" s="348">
        <v>1</v>
      </c>
      <c r="BT7" s="341" t="s">
        <v>30</v>
      </c>
      <c r="BU7" s="342" t="s">
        <v>31</v>
      </c>
      <c r="BV7" s="343" t="s">
        <v>32</v>
      </c>
      <c r="BW7" s="342" t="s">
        <v>33</v>
      </c>
      <c r="BX7" s="342" t="s">
        <v>34</v>
      </c>
      <c r="BY7" s="344" t="s">
        <v>35</v>
      </c>
      <c r="BZ7" s="345">
        <v>0.25</v>
      </c>
      <c r="CA7" s="345">
        <v>0.35</v>
      </c>
      <c r="CB7" s="346">
        <v>1</v>
      </c>
      <c r="CC7" s="341" t="s">
        <v>30</v>
      </c>
      <c r="CD7" s="342" t="s">
        <v>31</v>
      </c>
      <c r="CE7" s="343" t="s">
        <v>32</v>
      </c>
      <c r="CF7" s="342" t="s">
        <v>33</v>
      </c>
      <c r="CG7" s="342" t="s">
        <v>34</v>
      </c>
      <c r="CH7" s="344" t="s">
        <v>35</v>
      </c>
      <c r="CI7" s="345">
        <v>0.25</v>
      </c>
      <c r="CJ7" s="345">
        <v>0.35</v>
      </c>
      <c r="CK7" s="346">
        <v>1</v>
      </c>
      <c r="CL7" s="341" t="s">
        <v>30</v>
      </c>
      <c r="CM7" s="342" t="s">
        <v>31</v>
      </c>
      <c r="CN7" s="343" t="s">
        <v>32</v>
      </c>
      <c r="CO7" s="342" t="s">
        <v>33</v>
      </c>
      <c r="CP7" s="342" t="s">
        <v>34</v>
      </c>
      <c r="CQ7" s="344" t="s">
        <v>35</v>
      </c>
      <c r="CR7" s="345">
        <v>0.25</v>
      </c>
      <c r="CS7" s="345">
        <v>0.35</v>
      </c>
      <c r="CT7" s="346">
        <v>1</v>
      </c>
      <c r="CU7" s="341" t="s">
        <v>30</v>
      </c>
      <c r="CV7" s="342" t="s">
        <v>31</v>
      </c>
      <c r="CW7" s="343" t="s">
        <v>32</v>
      </c>
      <c r="CX7" s="342" t="s">
        <v>33</v>
      </c>
      <c r="CY7" s="342" t="s">
        <v>34</v>
      </c>
      <c r="CZ7" s="344" t="s">
        <v>35</v>
      </c>
      <c r="DA7" s="345">
        <v>0.25</v>
      </c>
      <c r="DB7" s="345">
        <v>0.35</v>
      </c>
      <c r="DC7" s="346">
        <v>1</v>
      </c>
      <c r="DD7" s="287" t="s">
        <v>30</v>
      </c>
      <c r="DE7" s="288" t="s">
        <v>31</v>
      </c>
      <c r="DF7" s="289" t="s">
        <v>32</v>
      </c>
      <c r="DG7" s="288" t="s">
        <v>33</v>
      </c>
      <c r="DH7" s="288" t="s">
        <v>34</v>
      </c>
      <c r="DI7" s="292" t="s">
        <v>35</v>
      </c>
      <c r="DJ7" s="290">
        <v>0.25</v>
      </c>
      <c r="DK7" s="290">
        <v>0.35</v>
      </c>
      <c r="DL7" s="291">
        <v>1</v>
      </c>
      <c r="DM7" s="341" t="s">
        <v>30</v>
      </c>
      <c r="DN7" s="341" t="s">
        <v>31</v>
      </c>
      <c r="DO7" s="341" t="s">
        <v>32</v>
      </c>
      <c r="DP7" s="341" t="s">
        <v>33</v>
      </c>
      <c r="DQ7" s="341" t="s">
        <v>34</v>
      </c>
      <c r="DR7" s="341" t="s">
        <v>35</v>
      </c>
      <c r="DS7" s="345">
        <v>0.25</v>
      </c>
      <c r="DT7" s="345">
        <v>0.35</v>
      </c>
      <c r="DU7" s="346">
        <v>1</v>
      </c>
      <c r="DV7" s="341" t="s">
        <v>30</v>
      </c>
      <c r="DW7" s="341" t="s">
        <v>31</v>
      </c>
      <c r="DX7" s="341" t="s">
        <v>32</v>
      </c>
      <c r="DY7" s="341" t="s">
        <v>33</v>
      </c>
      <c r="DZ7" s="341" t="s">
        <v>34</v>
      </c>
      <c r="EA7" s="341" t="s">
        <v>35</v>
      </c>
      <c r="EB7" s="345">
        <v>0.25</v>
      </c>
      <c r="EC7" s="345">
        <v>0.35</v>
      </c>
      <c r="ED7" s="346">
        <v>1</v>
      </c>
      <c r="EE7" s="341" t="s">
        <v>30</v>
      </c>
      <c r="EF7" s="342" t="s">
        <v>31</v>
      </c>
      <c r="EG7" s="343" t="s">
        <v>32</v>
      </c>
      <c r="EH7" s="342" t="s">
        <v>33</v>
      </c>
      <c r="EI7" s="342" t="s">
        <v>34</v>
      </c>
      <c r="EJ7" s="350" t="s">
        <v>35</v>
      </c>
      <c r="EK7" s="351">
        <v>0.25</v>
      </c>
      <c r="EL7" s="351">
        <v>0.35</v>
      </c>
      <c r="EM7" s="352">
        <v>1</v>
      </c>
      <c r="EN7" s="341" t="s">
        <v>30</v>
      </c>
      <c r="EO7" s="342" t="s">
        <v>31</v>
      </c>
      <c r="EP7" s="343" t="s">
        <v>32</v>
      </c>
      <c r="EQ7" s="342" t="s">
        <v>33</v>
      </c>
      <c r="ER7" s="342" t="s">
        <v>34</v>
      </c>
      <c r="ES7" s="350" t="s">
        <v>35</v>
      </c>
      <c r="ET7" s="351">
        <v>0.25</v>
      </c>
      <c r="EU7" s="351">
        <v>0.35</v>
      </c>
      <c r="EV7" s="352">
        <v>1</v>
      </c>
      <c r="EW7" s="341" t="s">
        <v>30</v>
      </c>
      <c r="EX7" s="342" t="s">
        <v>31</v>
      </c>
      <c r="EY7" s="343" t="s">
        <v>32</v>
      </c>
      <c r="EZ7" s="343" t="s">
        <v>33</v>
      </c>
      <c r="FA7" s="343" t="s">
        <v>34</v>
      </c>
      <c r="FB7" s="344" t="s">
        <v>35</v>
      </c>
      <c r="FC7" s="345">
        <v>0.25</v>
      </c>
      <c r="FD7" s="345">
        <v>0.35</v>
      </c>
      <c r="FE7" s="346">
        <v>1</v>
      </c>
      <c r="FF7" s="341" t="s">
        <v>30</v>
      </c>
      <c r="FG7" s="342" t="s">
        <v>31</v>
      </c>
      <c r="FH7" s="343" t="s">
        <v>32</v>
      </c>
      <c r="FI7" s="342" t="s">
        <v>33</v>
      </c>
      <c r="FJ7" s="342" t="s">
        <v>34</v>
      </c>
      <c r="FK7" s="344" t="s">
        <v>35</v>
      </c>
      <c r="FL7" s="345">
        <v>0.25</v>
      </c>
      <c r="FM7" s="345">
        <v>0.35</v>
      </c>
      <c r="FN7" s="346">
        <v>1</v>
      </c>
      <c r="FO7" s="287" t="s">
        <v>30</v>
      </c>
      <c r="FP7" s="288" t="s">
        <v>31</v>
      </c>
      <c r="FQ7" s="289" t="s">
        <v>32</v>
      </c>
      <c r="FR7" s="288" t="s">
        <v>33</v>
      </c>
      <c r="FS7" s="288" t="s">
        <v>34</v>
      </c>
      <c r="FT7" s="293" t="s">
        <v>35</v>
      </c>
      <c r="FU7" s="294">
        <v>0.25</v>
      </c>
      <c r="FV7" s="294">
        <v>0.35</v>
      </c>
      <c r="FW7" s="295">
        <v>1</v>
      </c>
      <c r="FX7" s="353" t="s">
        <v>30</v>
      </c>
      <c r="FY7" s="353" t="s">
        <v>31</v>
      </c>
      <c r="FZ7" s="353" t="s">
        <v>32</v>
      </c>
      <c r="GA7" s="353" t="s">
        <v>33</v>
      </c>
      <c r="GB7" s="353" t="s">
        <v>34</v>
      </c>
      <c r="GC7" s="353" t="s">
        <v>35</v>
      </c>
      <c r="GD7" s="351">
        <v>0.25</v>
      </c>
      <c r="GE7" s="351">
        <v>0.35</v>
      </c>
      <c r="GF7" s="352">
        <v>1</v>
      </c>
      <c r="GG7" s="353" t="s">
        <v>30</v>
      </c>
      <c r="GH7" s="353" t="s">
        <v>31</v>
      </c>
      <c r="GI7" s="353" t="s">
        <v>32</v>
      </c>
      <c r="GJ7" s="353" t="s">
        <v>33</v>
      </c>
      <c r="GK7" s="353" t="s">
        <v>34</v>
      </c>
      <c r="GL7" s="353" t="s">
        <v>35</v>
      </c>
      <c r="GM7" s="351">
        <v>0.25</v>
      </c>
      <c r="GN7" s="351">
        <v>0.35</v>
      </c>
      <c r="GO7" s="352">
        <v>1</v>
      </c>
      <c r="GP7" s="341" t="s">
        <v>30</v>
      </c>
      <c r="GQ7" s="342" t="s">
        <v>31</v>
      </c>
      <c r="GR7" s="343" t="s">
        <v>32</v>
      </c>
      <c r="GS7" s="342" t="s">
        <v>33</v>
      </c>
      <c r="GT7" s="342" t="s">
        <v>34</v>
      </c>
      <c r="GU7" s="350" t="s">
        <v>35</v>
      </c>
      <c r="GV7" s="351">
        <v>0.25</v>
      </c>
      <c r="GW7" s="351">
        <v>0.35</v>
      </c>
      <c r="GX7" s="352">
        <v>1</v>
      </c>
      <c r="GY7" s="341" t="s">
        <v>30</v>
      </c>
      <c r="GZ7" s="342" t="s">
        <v>31</v>
      </c>
      <c r="HA7" s="343" t="s">
        <v>32</v>
      </c>
      <c r="HB7" s="342" t="s">
        <v>33</v>
      </c>
      <c r="HC7" s="342" t="s">
        <v>34</v>
      </c>
      <c r="HD7" s="350" t="s">
        <v>35</v>
      </c>
      <c r="HE7" s="351">
        <v>0.25</v>
      </c>
      <c r="HF7" s="351">
        <v>0.35</v>
      </c>
      <c r="HG7" s="352">
        <v>1</v>
      </c>
      <c r="HH7" s="341" t="s">
        <v>30</v>
      </c>
      <c r="HI7" s="342" t="s">
        <v>31</v>
      </c>
      <c r="HJ7" s="343" t="s">
        <v>32</v>
      </c>
      <c r="HK7" s="342" t="s">
        <v>33</v>
      </c>
      <c r="HL7" s="342" t="s">
        <v>34</v>
      </c>
      <c r="HM7" s="350" t="s">
        <v>35</v>
      </c>
      <c r="HN7" s="351">
        <v>0.25</v>
      </c>
      <c r="HO7" s="351">
        <v>0.35</v>
      </c>
      <c r="HP7" s="352">
        <v>1</v>
      </c>
      <c r="HQ7" s="341" t="s">
        <v>30</v>
      </c>
      <c r="HR7" s="342" t="s">
        <v>31</v>
      </c>
      <c r="HS7" s="343" t="s">
        <v>32</v>
      </c>
      <c r="HT7" s="342" t="s">
        <v>33</v>
      </c>
      <c r="HU7" s="342" t="s">
        <v>34</v>
      </c>
      <c r="HV7" s="344" t="s">
        <v>35</v>
      </c>
      <c r="HW7" s="345">
        <v>0.25</v>
      </c>
      <c r="HX7" s="345">
        <v>0.35</v>
      </c>
      <c r="HY7" s="346">
        <v>1</v>
      </c>
      <c r="HZ7" s="287" t="s">
        <v>30</v>
      </c>
      <c r="IA7" s="288" t="s">
        <v>31</v>
      </c>
      <c r="IB7" s="289" t="s">
        <v>32</v>
      </c>
      <c r="IC7" s="288" t="s">
        <v>33</v>
      </c>
      <c r="ID7" s="288" t="s">
        <v>34</v>
      </c>
      <c r="IE7" s="293" t="s">
        <v>35</v>
      </c>
      <c r="IF7" s="294">
        <v>0.25</v>
      </c>
      <c r="IG7" s="294">
        <v>0.35</v>
      </c>
      <c r="IH7" s="295">
        <v>1</v>
      </c>
      <c r="II7" s="353" t="s">
        <v>30</v>
      </c>
      <c r="IJ7" s="353" t="s">
        <v>31</v>
      </c>
      <c r="IK7" s="353" t="s">
        <v>32</v>
      </c>
      <c r="IL7" s="352" t="s">
        <v>33</v>
      </c>
      <c r="IM7" s="352" t="s">
        <v>34</v>
      </c>
      <c r="IN7" s="352" t="s">
        <v>35</v>
      </c>
      <c r="IO7" s="352">
        <v>0.25</v>
      </c>
      <c r="IP7" s="352">
        <v>0.35</v>
      </c>
      <c r="IQ7" s="352">
        <v>1</v>
      </c>
      <c r="IR7" s="353" t="s">
        <v>30</v>
      </c>
      <c r="IS7" s="353" t="s">
        <v>31</v>
      </c>
      <c r="IT7" s="353" t="s">
        <v>32</v>
      </c>
      <c r="IU7" s="352" t="s">
        <v>33</v>
      </c>
      <c r="IV7" s="352" t="s">
        <v>34</v>
      </c>
      <c r="IW7" s="352" t="s">
        <v>35</v>
      </c>
      <c r="IX7" s="352">
        <v>0.25</v>
      </c>
      <c r="IY7" s="352">
        <v>0.35</v>
      </c>
      <c r="IZ7" s="352">
        <v>1</v>
      </c>
      <c r="JA7" s="341" t="s">
        <v>30</v>
      </c>
      <c r="JB7" s="342" t="s">
        <v>31</v>
      </c>
      <c r="JC7" s="343" t="s">
        <v>32</v>
      </c>
      <c r="JD7" s="342" t="s">
        <v>33</v>
      </c>
      <c r="JE7" s="342" t="s">
        <v>34</v>
      </c>
      <c r="JF7" s="350" t="s">
        <v>35</v>
      </c>
      <c r="JG7" s="351">
        <v>0.25</v>
      </c>
      <c r="JH7" s="351">
        <v>0.35</v>
      </c>
      <c r="JI7" s="354">
        <v>1</v>
      </c>
      <c r="JJ7" s="355" t="s">
        <v>30</v>
      </c>
      <c r="JK7" s="355" t="s">
        <v>31</v>
      </c>
      <c r="JL7" s="355" t="s">
        <v>32</v>
      </c>
      <c r="JM7" s="355" t="s">
        <v>33</v>
      </c>
      <c r="JN7" s="355" t="s">
        <v>34</v>
      </c>
      <c r="JO7" s="355" t="s">
        <v>35</v>
      </c>
      <c r="JP7" s="355">
        <v>0.25</v>
      </c>
      <c r="JQ7" s="355">
        <v>0.35</v>
      </c>
      <c r="JR7" s="355">
        <v>1</v>
      </c>
      <c r="JS7" s="355" t="s">
        <v>30</v>
      </c>
      <c r="JT7" s="355" t="s">
        <v>31</v>
      </c>
      <c r="JU7" s="355" t="s">
        <v>32</v>
      </c>
      <c r="JV7" s="355" t="s">
        <v>33</v>
      </c>
      <c r="JW7" s="355" t="s">
        <v>34</v>
      </c>
      <c r="JX7" s="355" t="s">
        <v>35</v>
      </c>
      <c r="JY7" s="355">
        <v>0.25</v>
      </c>
      <c r="JZ7" s="355">
        <v>0.35</v>
      </c>
      <c r="KA7" s="355">
        <v>1</v>
      </c>
      <c r="KB7" s="341" t="s">
        <v>30</v>
      </c>
      <c r="KC7" s="342" t="s">
        <v>31</v>
      </c>
      <c r="KD7" s="343" t="s">
        <v>32</v>
      </c>
      <c r="KE7" s="342" t="s">
        <v>33</v>
      </c>
      <c r="KF7" s="342" t="s">
        <v>34</v>
      </c>
      <c r="KG7" s="344" t="s">
        <v>35</v>
      </c>
      <c r="KH7" s="345">
        <v>0.25</v>
      </c>
      <c r="KI7" s="345">
        <v>0.35</v>
      </c>
      <c r="KJ7" s="346">
        <v>1</v>
      </c>
      <c r="KK7" s="287" t="s">
        <v>30</v>
      </c>
      <c r="KL7" s="288" t="s">
        <v>31</v>
      </c>
      <c r="KM7" s="289" t="s">
        <v>32</v>
      </c>
      <c r="KN7" s="288" t="s">
        <v>33</v>
      </c>
      <c r="KO7" s="288" t="s">
        <v>34</v>
      </c>
      <c r="KP7" s="292" t="s">
        <v>35</v>
      </c>
      <c r="KQ7" s="290">
        <v>0.25</v>
      </c>
      <c r="KR7" s="290">
        <v>0.35</v>
      </c>
      <c r="KS7" s="291">
        <v>1</v>
      </c>
      <c r="KT7" s="341" t="s">
        <v>30</v>
      </c>
      <c r="KU7" s="342" t="s">
        <v>31</v>
      </c>
      <c r="KV7" s="343" t="s">
        <v>32</v>
      </c>
      <c r="KW7" s="342" t="s">
        <v>33</v>
      </c>
      <c r="KX7" s="342" t="s">
        <v>34</v>
      </c>
      <c r="KY7" s="344" t="s">
        <v>35</v>
      </c>
      <c r="KZ7" s="345">
        <v>0.25</v>
      </c>
      <c r="LA7" s="345">
        <v>0.35</v>
      </c>
      <c r="LB7" s="346">
        <v>1</v>
      </c>
      <c r="LC7" s="341" t="s">
        <v>30</v>
      </c>
      <c r="LD7" s="342" t="s">
        <v>31</v>
      </c>
      <c r="LE7" s="343" t="s">
        <v>32</v>
      </c>
      <c r="LF7" s="342" t="s">
        <v>33</v>
      </c>
      <c r="LG7" s="342" t="s">
        <v>34</v>
      </c>
      <c r="LH7" s="344" t="s">
        <v>35</v>
      </c>
      <c r="LI7" s="345">
        <v>0.25</v>
      </c>
      <c r="LJ7" s="345">
        <v>0.35</v>
      </c>
      <c r="LK7" s="346">
        <v>1</v>
      </c>
      <c r="LL7" s="341" t="s">
        <v>30</v>
      </c>
      <c r="LM7" s="342" t="s">
        <v>31</v>
      </c>
      <c r="LN7" s="343" t="s">
        <v>32</v>
      </c>
      <c r="LO7" s="342" t="s">
        <v>33</v>
      </c>
      <c r="LP7" s="342" t="s">
        <v>34</v>
      </c>
      <c r="LQ7" s="344" t="s">
        <v>35</v>
      </c>
      <c r="LR7" s="345">
        <v>0.25</v>
      </c>
      <c r="LS7" s="345">
        <v>0.35</v>
      </c>
      <c r="LT7" s="347">
        <v>1</v>
      </c>
      <c r="LU7" s="348" t="s">
        <v>30</v>
      </c>
      <c r="LV7" s="348" t="s">
        <v>31</v>
      </c>
      <c r="LW7" s="348" t="s">
        <v>32</v>
      </c>
      <c r="LX7" s="348" t="s">
        <v>33</v>
      </c>
      <c r="LY7" s="348" t="s">
        <v>34</v>
      </c>
      <c r="LZ7" s="348" t="s">
        <v>35</v>
      </c>
      <c r="MA7" s="348">
        <v>0.25</v>
      </c>
      <c r="MB7" s="348">
        <v>0.35</v>
      </c>
      <c r="MC7" s="348">
        <v>1</v>
      </c>
      <c r="MD7" s="349" t="s">
        <v>30</v>
      </c>
      <c r="ME7" s="342" t="s">
        <v>31</v>
      </c>
      <c r="MF7" s="343" t="s">
        <v>32</v>
      </c>
      <c r="MG7" s="342" t="s">
        <v>33</v>
      </c>
      <c r="MH7" s="342" t="s">
        <v>34</v>
      </c>
      <c r="MI7" s="344" t="s">
        <v>35</v>
      </c>
      <c r="MJ7" s="345">
        <v>0.25</v>
      </c>
      <c r="MK7" s="345">
        <v>0.35</v>
      </c>
      <c r="ML7" s="346">
        <v>1</v>
      </c>
      <c r="MM7" s="341" t="s">
        <v>30</v>
      </c>
      <c r="MN7" s="342" t="s">
        <v>31</v>
      </c>
      <c r="MO7" s="343" t="s">
        <v>32</v>
      </c>
      <c r="MP7" s="342" t="s">
        <v>33</v>
      </c>
      <c r="MQ7" s="342" t="s">
        <v>34</v>
      </c>
      <c r="MR7" s="344" t="s">
        <v>35</v>
      </c>
      <c r="MS7" s="345">
        <v>0.25</v>
      </c>
      <c r="MT7" s="345">
        <v>0.35</v>
      </c>
      <c r="MU7" s="346">
        <v>1</v>
      </c>
      <c r="MV7" s="341" t="s">
        <v>30</v>
      </c>
      <c r="MW7" s="342" t="s">
        <v>31</v>
      </c>
      <c r="MX7" s="343" t="s">
        <v>32</v>
      </c>
      <c r="MY7" s="342" t="s">
        <v>33</v>
      </c>
      <c r="MZ7" s="342" t="s">
        <v>34</v>
      </c>
      <c r="NA7" s="344" t="s">
        <v>35</v>
      </c>
      <c r="NB7" s="345">
        <v>0.25</v>
      </c>
      <c r="NC7" s="345">
        <v>0.35</v>
      </c>
      <c r="ND7" s="346">
        <v>1</v>
      </c>
      <c r="NE7" s="341" t="s">
        <v>30</v>
      </c>
      <c r="NF7" s="342" t="s">
        <v>31</v>
      </c>
      <c r="NG7" s="343" t="s">
        <v>32</v>
      </c>
      <c r="NH7" s="342" t="s">
        <v>33</v>
      </c>
      <c r="NI7" s="342" t="s">
        <v>34</v>
      </c>
      <c r="NJ7" s="344" t="s">
        <v>35</v>
      </c>
      <c r="NK7" s="345">
        <v>0.25</v>
      </c>
      <c r="NL7" s="345">
        <v>0.35</v>
      </c>
      <c r="NM7" s="346">
        <v>1</v>
      </c>
      <c r="NN7" s="213"/>
      <c r="NO7" s="223" t="s">
        <v>12</v>
      </c>
      <c r="NP7" s="224" t="s">
        <v>706</v>
      </c>
      <c r="NQ7" s="224" t="s">
        <v>5601</v>
      </c>
      <c r="NR7" s="225" t="s">
        <v>15</v>
      </c>
      <c r="NS7" s="226" t="s">
        <v>36</v>
      </c>
      <c r="NT7" s="226" t="s">
        <v>13</v>
      </c>
      <c r="NU7" s="227" t="s">
        <v>141</v>
      </c>
      <c r="NV7" s="228" t="s">
        <v>5602</v>
      </c>
      <c r="NW7" s="228" t="s">
        <v>5603</v>
      </c>
      <c r="NX7" s="228" t="s">
        <v>5604</v>
      </c>
      <c r="NY7" s="228" t="s">
        <v>40</v>
      </c>
      <c r="NZ7" s="228" t="s">
        <v>144</v>
      </c>
      <c r="OA7" s="228" t="s">
        <v>707</v>
      </c>
      <c r="OB7" s="224" t="s">
        <v>145</v>
      </c>
      <c r="OC7" s="224" t="s">
        <v>143</v>
      </c>
      <c r="OD7" s="225" t="s">
        <v>708</v>
      </c>
      <c r="OE7" s="225" t="s">
        <v>709</v>
      </c>
      <c r="OF7" s="282" t="s">
        <v>710</v>
      </c>
      <c r="OG7" s="282" t="s">
        <v>711</v>
      </c>
      <c r="OH7" s="282" t="s">
        <v>712</v>
      </c>
      <c r="OI7" s="283"/>
      <c r="OJ7" s="284" t="s">
        <v>710</v>
      </c>
      <c r="OK7" s="284" t="s">
        <v>711</v>
      </c>
      <c r="OL7" s="284" t="s">
        <v>712</v>
      </c>
      <c r="OM7" s="284" t="s">
        <v>6278</v>
      </c>
      <c r="ON7" s="429" t="s">
        <v>158</v>
      </c>
      <c r="OO7" s="429" t="s">
        <v>159</v>
      </c>
      <c r="OP7" s="429" t="s">
        <v>160</v>
      </c>
    </row>
    <row r="8" spans="1:406" s="68" customFormat="1" ht="13.5" customHeight="1">
      <c r="A8" s="267"/>
      <c r="B8" s="268"/>
      <c r="C8" s="268"/>
      <c r="D8" s="268"/>
      <c r="E8" s="269"/>
      <c r="F8" s="270"/>
      <c r="G8" s="271"/>
      <c r="H8" s="272"/>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108"/>
      <c r="BC8" s="108"/>
      <c r="BD8" s="108"/>
      <c r="BE8" s="108"/>
      <c r="BF8" s="108"/>
      <c r="BG8" s="108"/>
      <c r="BH8" s="108"/>
      <c r="BI8" s="108"/>
      <c r="BJ8" s="108"/>
      <c r="BK8" s="108"/>
      <c r="BL8" s="108"/>
      <c r="BM8" s="108"/>
      <c r="BN8" s="108"/>
      <c r="BO8" s="108"/>
      <c r="BP8" s="108"/>
      <c r="BQ8" s="108"/>
      <c r="BR8" s="108"/>
      <c r="BS8" s="108"/>
      <c r="BT8" s="108"/>
      <c r="BU8" s="108"/>
      <c r="BV8" s="108"/>
      <c r="BW8" s="108"/>
      <c r="BX8" s="108"/>
      <c r="BY8" s="108"/>
      <c r="BZ8" s="108"/>
      <c r="CA8" s="108"/>
      <c r="CB8" s="108"/>
      <c r="CC8" s="108"/>
      <c r="CD8" s="108"/>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54"/>
      <c r="EF8" s="55"/>
      <c r="EG8" s="273"/>
      <c r="EH8" s="55"/>
      <c r="EI8" s="55"/>
      <c r="EJ8" s="274"/>
      <c r="EK8" s="274"/>
      <c r="EL8" s="274"/>
      <c r="EM8" s="275"/>
      <c r="EN8" s="54"/>
      <c r="EO8" s="55"/>
      <c r="EP8" s="273"/>
      <c r="EQ8" s="55"/>
      <c r="ER8" s="55"/>
      <c r="ES8" s="274"/>
      <c r="ET8" s="274"/>
      <c r="EU8" s="274"/>
      <c r="EV8" s="275"/>
      <c r="EW8" s="54"/>
      <c r="EX8" s="55"/>
      <c r="EY8" s="273"/>
      <c r="EZ8" s="55"/>
      <c r="FA8" s="55"/>
      <c r="FB8" s="274"/>
      <c r="FC8" s="274"/>
      <c r="FD8" s="274"/>
      <c r="FE8" s="275"/>
      <c r="FF8" s="54"/>
      <c r="FG8" s="55"/>
      <c r="FH8" s="273"/>
      <c r="FI8" s="55"/>
      <c r="FJ8" s="55"/>
      <c r="FK8" s="274"/>
      <c r="FL8" s="274"/>
      <c r="FM8" s="274"/>
      <c r="FN8" s="275"/>
      <c r="FO8" s="54"/>
      <c r="FP8" s="55"/>
      <c r="FQ8" s="273"/>
      <c r="FR8" s="55"/>
      <c r="FS8" s="55"/>
      <c r="FT8" s="274"/>
      <c r="FU8" s="274"/>
      <c r="FV8" s="274"/>
      <c r="FW8" s="275"/>
      <c r="FX8" s="54"/>
      <c r="FY8" s="55"/>
      <c r="FZ8" s="273"/>
      <c r="GA8" s="55"/>
      <c r="GB8" s="55"/>
      <c r="GC8" s="274"/>
      <c r="GD8" s="274"/>
      <c r="GE8" s="274"/>
      <c r="GF8" s="275"/>
      <c r="GG8" s="54"/>
      <c r="GH8" s="55"/>
      <c r="GI8" s="273"/>
      <c r="GJ8" s="55"/>
      <c r="GK8" s="55"/>
      <c r="GL8" s="274"/>
      <c r="GM8" s="274"/>
      <c r="GN8" s="274"/>
      <c r="GO8" s="275"/>
      <c r="GP8" s="54"/>
      <c r="GQ8" s="55"/>
      <c r="GR8" s="273"/>
      <c r="GS8" s="55"/>
      <c r="GT8" s="55"/>
      <c r="GU8" s="274"/>
      <c r="GV8" s="274"/>
      <c r="GW8" s="274"/>
      <c r="GX8" s="275"/>
      <c r="GY8" s="54"/>
      <c r="GZ8" s="55"/>
      <c r="HA8" s="273"/>
      <c r="HB8" s="55"/>
      <c r="HC8" s="55"/>
      <c r="HD8" s="274"/>
      <c r="HE8" s="274"/>
      <c r="HF8" s="274"/>
      <c r="HG8" s="275"/>
      <c r="HH8" s="276"/>
      <c r="HI8" s="277"/>
      <c r="HJ8" s="273"/>
      <c r="HK8" s="278"/>
      <c r="HL8" s="278"/>
      <c r="HM8" s="274"/>
      <c r="HN8" s="274"/>
      <c r="HO8" s="274"/>
      <c r="HP8" s="275"/>
      <c r="HQ8" s="54"/>
      <c r="HR8" s="55"/>
      <c r="HS8" s="273"/>
      <c r="HT8" s="278"/>
      <c r="HU8" s="278"/>
      <c r="HV8" s="274"/>
      <c r="HW8" s="274"/>
      <c r="HX8" s="274"/>
      <c r="HY8" s="275"/>
      <c r="HZ8" s="54"/>
      <c r="IA8" s="55"/>
      <c r="IB8" s="273"/>
      <c r="IC8" s="55"/>
      <c r="ID8" s="55"/>
      <c r="IE8" s="274"/>
      <c r="IF8" s="274"/>
      <c r="IG8" s="274"/>
      <c r="IH8" s="275"/>
      <c r="II8" s="54"/>
      <c r="IJ8" s="55"/>
      <c r="IK8" s="273"/>
      <c r="IL8" s="55"/>
      <c r="IM8" s="55"/>
      <c r="IN8" s="274"/>
      <c r="IO8" s="274"/>
      <c r="IP8" s="274"/>
      <c r="IQ8" s="275"/>
      <c r="IR8" s="54"/>
      <c r="IS8" s="55"/>
      <c r="IT8" s="273"/>
      <c r="IU8" s="55"/>
      <c r="IV8" s="55"/>
      <c r="IW8" s="274"/>
      <c r="IX8" s="274"/>
      <c r="IY8" s="274"/>
      <c r="IZ8" s="275"/>
      <c r="JA8" s="67"/>
      <c r="JB8" s="67"/>
      <c r="JC8" s="67"/>
      <c r="JD8" s="67"/>
      <c r="JE8" s="67"/>
      <c r="JF8" s="67"/>
      <c r="JG8" s="67"/>
      <c r="JH8" s="67"/>
      <c r="JI8" s="67"/>
      <c r="JJ8" s="67"/>
      <c r="JK8" s="67"/>
      <c r="JL8" s="67"/>
      <c r="JM8" s="67"/>
      <c r="JN8" s="67"/>
      <c r="JO8" s="67"/>
      <c r="JP8" s="67"/>
      <c r="JQ8" s="67"/>
      <c r="JR8" s="67"/>
      <c r="JS8" s="67"/>
      <c r="JT8" s="67"/>
      <c r="JU8" s="67"/>
      <c r="JV8" s="67"/>
      <c r="JW8" s="67"/>
      <c r="JX8" s="67"/>
      <c r="JY8" s="67"/>
      <c r="JZ8" s="67"/>
      <c r="KA8" s="67"/>
      <c r="KB8" s="67"/>
      <c r="KC8" s="67"/>
      <c r="KD8" s="67"/>
      <c r="KE8" s="67"/>
      <c r="KF8" s="67"/>
      <c r="KG8" s="67"/>
      <c r="KH8" s="67"/>
      <c r="KI8" s="67"/>
      <c r="KJ8" s="67"/>
      <c r="KK8" s="67"/>
      <c r="KL8" s="67"/>
      <c r="KM8" s="67"/>
      <c r="KN8" s="67"/>
      <c r="KO8" s="67"/>
      <c r="KP8" s="67"/>
      <c r="KQ8" s="67"/>
      <c r="KR8" s="67"/>
      <c r="KS8" s="67"/>
      <c r="KT8" s="67"/>
      <c r="KU8" s="67"/>
      <c r="KV8" s="67"/>
      <c r="KW8" s="67"/>
      <c r="KX8" s="67"/>
      <c r="KY8" s="67"/>
      <c r="KZ8" s="67"/>
      <c r="LA8" s="67"/>
      <c r="LB8" s="67"/>
      <c r="LC8" s="67"/>
      <c r="LD8" s="67"/>
      <c r="LE8" s="67"/>
      <c r="LF8" s="67"/>
      <c r="LG8" s="67"/>
      <c r="LH8" s="67"/>
      <c r="LI8" s="67"/>
      <c r="LJ8" s="67"/>
      <c r="LK8" s="67"/>
      <c r="LL8" s="67"/>
      <c r="LM8" s="67"/>
      <c r="LN8" s="67"/>
      <c r="LO8" s="67"/>
      <c r="LP8" s="67"/>
      <c r="LQ8" s="67"/>
      <c r="LR8" s="67"/>
      <c r="LS8" s="67"/>
      <c r="LT8" s="67"/>
      <c r="LU8" s="108"/>
      <c r="LV8" s="108"/>
      <c r="LW8" s="108"/>
      <c r="LX8" s="108"/>
      <c r="LY8" s="108"/>
      <c r="LZ8" s="108"/>
      <c r="MA8" s="108"/>
      <c r="MB8" s="108"/>
      <c r="MC8" s="108"/>
      <c r="MD8" s="108"/>
      <c r="ME8" s="108"/>
      <c r="MF8" s="108"/>
      <c r="MG8" s="108"/>
      <c r="MH8" s="108"/>
      <c r="MI8" s="108"/>
      <c r="MJ8" s="108"/>
      <c r="MK8" s="108"/>
      <c r="ML8" s="108"/>
      <c r="MM8" s="108"/>
      <c r="MN8" s="108"/>
      <c r="MO8" s="108"/>
      <c r="MP8" s="108"/>
      <c r="MQ8" s="108"/>
      <c r="MR8" s="108"/>
      <c r="MS8" s="108"/>
      <c r="MT8" s="108"/>
      <c r="MU8" s="108"/>
      <c r="MV8" s="108"/>
      <c r="MW8" s="108"/>
      <c r="MX8" s="108"/>
      <c r="MY8" s="108"/>
      <c r="MZ8" s="108"/>
      <c r="NA8" s="108"/>
      <c r="NB8" s="108"/>
      <c r="NC8" s="108"/>
      <c r="ND8" s="108"/>
      <c r="NE8" s="108"/>
      <c r="NF8" s="108"/>
      <c r="NG8" s="108"/>
      <c r="NH8" s="108"/>
      <c r="NI8" s="108"/>
      <c r="NJ8" s="108"/>
      <c r="NK8" s="108"/>
      <c r="NL8" s="108"/>
      <c r="NM8" s="108"/>
      <c r="NN8" s="186"/>
      <c r="NO8" s="298"/>
      <c r="NP8" s="70"/>
      <c r="NQ8" s="70"/>
      <c r="NR8" s="70"/>
      <c r="NS8" s="70"/>
      <c r="NT8" s="70"/>
      <c r="NU8" s="70"/>
      <c r="NV8" s="70"/>
      <c r="NW8" s="70"/>
      <c r="NX8" s="70"/>
      <c r="NY8" s="70"/>
      <c r="NZ8" s="70"/>
      <c r="OA8" s="70"/>
      <c r="OB8" s="70"/>
      <c r="OC8" s="70"/>
      <c r="OD8" s="70"/>
      <c r="OE8" s="70"/>
      <c r="OF8" s="73"/>
      <c r="OG8" s="73"/>
      <c r="OH8" s="73"/>
      <c r="OI8" s="186"/>
      <c r="OJ8" s="161"/>
      <c r="OK8" s="161"/>
      <c r="OL8" s="161"/>
      <c r="OM8" s="161"/>
      <c r="ON8" s="429"/>
      <c r="OO8" s="429"/>
      <c r="OP8" s="429"/>
    </row>
    <row r="9" spans="1:406" s="162" customFormat="1" ht="15.9" customHeight="1">
      <c r="A9" s="356">
        <v>1</v>
      </c>
      <c r="B9" s="390" t="s">
        <v>713</v>
      </c>
      <c r="C9" s="357" t="str">
        <f>_xlfn.XLOOKUP(B9,'S10'!$B$2:$B$1500,'S10'!$A$2:$A$1500,"Ingresar",0)</f>
        <v>22017885</v>
      </c>
      <c r="D9" s="333" t="s">
        <v>169</v>
      </c>
      <c r="E9" s="405" t="s">
        <v>715</v>
      </c>
      <c r="F9" s="335" t="str">
        <f>_xlfn.XLOOKUP(B9,'S10'!$B$2:$B$600,'S10'!$F$2:$F$600,"Ingresar",0)</f>
        <v>Asistente de Almacen</v>
      </c>
      <c r="G9" s="296">
        <v>45558</v>
      </c>
      <c r="H9" s="358"/>
      <c r="I9" s="359">
        <f t="shared" ref="I9:I63" si="37">IF(AND($D9="LOCAL",WEEKDAY(I$6,2)=7),"-",IF(AND($D9="FORANEO",WEEKDAY(I$6,2)=7),--"08:00:00",--"07:30:00"))</f>
        <v>0.3125</v>
      </c>
      <c r="J9" s="360">
        <f>IF(I9="-","-",IF($D9="LOCAL",IF(WEEKDAY(I$6,2)&lt;=5,--"17:00:00",IF(WEEKDAY(I$6,2)=6,--"13:00:00","-")),IF($D9="FORANEO",IF(WEEKDAY(I$6,2)&lt;=6,--"18:30:00",IF(WEEKDAY(I$6,2)=7,--"12:00:00","-")),"-")))</f>
        <v>0.70833333333333337</v>
      </c>
      <c r="K9" s="361" t="str">
        <f>IF(
 OR(I$6&lt;MAX($B$2,$G9),AND($H9&lt;&gt;"",I$6&gt;$H9)),
 "NA",
 IF(
  AND($D9="LOCAL",WEEKDAY(I$6,2)=7),
  "DS",
  IF(
   COUNTIF(Parametros!$P:$P,I$6)&gt;0,
   IF(ISNUMBER(M9),IF(M9&gt;0,"FL","FC"),"FC"),
   IF(
    ISNUMBER(M9),
    IF(M9&gt;0,"NOR","F"),
    IF(M9="A","NOR",IF(M9&lt;&gt;"",M9,"F"))
   )
  )
 )
)</f>
        <v>NOR</v>
      </c>
      <c r="L9" s="362">
        <f>_xlfn.LET(
_xlpm.hrs,IF(OR(I9="-",J9="-",NOT(ISNUMBER(I9)),NOT(ISNUMBER(J9))),0,MAX(0,(J9-I9)*24)),
_xlpm.colRel,MOD(COLUMN()-COLUMN($I9),9),
_xlpm.f,$I$6+_xlpm.colRel,
_xlpm.dow,WEEKDAY(_xlpm.f,2),
_xlpm.alm,IF(_xlpm.hrs&lt;=0,0,
     IF(_xlpm.hrs&gt;7,1,
        IF(_xlpm.dow&lt;=5,1,
           IF(_xlpm.dow=6,IF($D9="LOCAL",0,1),
              IF(_xlpm.dow=7,IF($D9="LOCAL",1,0),0)
           )
        )
     )
),
MAX(0,_xlpm.hrs-_xlpm.alm)
)</f>
        <v>8.5</v>
      </c>
      <c r="M9" s="362" cm="1">
        <f t="array" ref="M9">_xlfn.LET(
_xlpm.f,M$6,
_xlpm.xp,IFERROR(
   _xlfn.XLOOKUP(
     1,
     (Papeletas!$B$2:$B$403=$B9)*(Papeletas!$G$2:$G$403&lt;=_xlpm.f)*(Papeletas!$H$2:$H$403&gt;=_xlpm.f),
     Papeletas!$F$2:$F$403,
     "__NP__"
   ),
   "__NP__"
),
_xlpm.x,IF(_xlpm.xp&lt;&gt;"__NP__",_xlpm.xp,_xlfn.XLOOKUP($B9,Reloj!$A$2:$A$1254,INDEX(Reloj!$J$2:$AR$1254,,COLUMN(A1)-INT(COLUMN(A1)/9*8)),"__NF__")),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N9" s="363">
        <f>IF(OR(NOT(ISNUMBER(L9)),NOT(ISNUMBER(M9)),K9&lt;&gt;"NOR",AND($D9="LOCAL",WEEKDAY(I$6,2)=7)),0,L9)</f>
        <v>8.5</v>
      </c>
      <c r="O9" s="363">
        <f>IF(OR(NOT(ISNUMBER(L9)),NOT(ISNUMBER(M9)),K9&lt;&gt;"NOR",AND($D9="LOCAL",WEEKDAY(I$6,2)=7)),0,MAX(0,MIN(2,M9-L9)))</f>
        <v>2</v>
      </c>
      <c r="P9" s="363">
        <f>IF(OR(NOT(ISNUMBER(L9)),NOT(ISNUMBER(M9)),K9&lt;&gt;"NOR",AND($D9="LOCAL",WEEKDAY(I$6,2)=7)),0,MAX(0,M9-L9-2))</f>
        <v>1</v>
      </c>
      <c r="Q9" s="363">
        <f>IF(NOT(ISNUMBER(M9)),0,IF(OR(K9&lt;&gt;"NOR",AND($D9="LOCAL",WEEKDAY(I$6,2)=7)),M9,0))</f>
        <v>0</v>
      </c>
      <c r="R9" s="359">
        <f t="shared" ref="R9" si="38">IF(AND($D9="LOCAL",WEEKDAY(R$6,2)=7),"-",IF(AND($D9="FORANEO",WEEKDAY(R$6,2)=7),--"08:00:00",--"07:30:00"))</f>
        <v>0.3125</v>
      </c>
      <c r="S9" s="360">
        <f t="shared" ref="S9" si="39">IF(R9="-","-",IF($D9="LOCAL",IF(WEEKDAY(R$6,2)&lt;=5,--"17:00:00",IF(WEEKDAY(R$6,2)=6,--"13:00:00","-")),IF($D9="FORANEO",IF(WEEKDAY(R$6,2)&lt;=6,--"18:30:00",IF(WEEKDAY(R$6,2)=7,--"12:00:00","-")),"-")))</f>
        <v>0.70833333333333337</v>
      </c>
      <c r="T9" s="361" t="str">
        <f>IF(
 OR(R$6&lt;MAX($B$2,$G9),AND($H9&lt;&gt;"",R$6&gt;$H9)),
 "NA",
 IF(
  AND($D9="LOCAL",WEEKDAY(R$6,2)=7),
  "DS",
  IF(
   COUNTIF(Parametros!$P:$P,R$6)&gt;0,
   IF(ISNUMBER(V9),IF(V9&gt;0,"FL","FC"),"FC"),
   IF(
    ISNUMBER(V9),
    IF(V9&gt;0,"NOR","F"),
    IF(V9="A","NOR",IF(V9&lt;&gt;"",V9,"F"))
   )
  )
 )
)</f>
        <v>NOR</v>
      </c>
      <c r="U9" s="362">
        <f t="shared" ref="U9" si="40">_xlfn.LET(
_xlpm.hrs,IF(OR(R9="-",S9="-",NOT(ISNUMBER(R9)),NOT(ISNUMBER(S9))),0,MAX(0,(S9-R9)*24)),
_xlpm.colRel,MOD(COLUMN()-COLUMN($I9),9),
_xlpm.f,$I$6+_xlpm.colRel,
_xlpm.dow,WEEKDAY(_xlpm.f,2),
_xlpm.alm,IF(_xlpm.hrs&lt;=0,0,
     IF(_xlpm.hrs&gt;7,1,
        IF(_xlpm.dow&lt;=5,1,
           IF(_xlpm.dow=6,IF($D9="LOCAL",0,1),
              IF(_xlpm.dow=7,IF($D9="LOCAL",1,0),0)
           )
        )
     )
),
MAX(0,_xlpm.hrs-_xlpm.alm)
)</f>
        <v>8.5</v>
      </c>
      <c r="V9" s="362" cm="1">
        <f t="array" ref="V9">_xlfn.LET(
_xlpm.f,V$6,
_xlpm.xp,IFERROR(
   _xlfn.XLOOKUP(
     1,
     (Papeletas!$B$2:$B$403=$B9)*(Papeletas!$G$2:$G$403&lt;=_xlpm.f)*(Papeletas!$H$2:$H$403&gt;=_xlpm.f),
     Papeletas!$F$2:$F$403,
     "__NP__"
   ),
   "__NP__"
),
_xlpm.x,IF(_xlpm.xp&lt;&gt;"__NP__",_xlpm.xp,_xlfn.XLOOKUP($B9,Reloj!$A$2:$A$1254,INDEX(Reloj!$J$2:$AR$1254,,COLUMN(J1)-INT(COLUMN(J1)/9*8)),"__NF__")),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W9" s="363">
        <f t="shared" ref="W9" si="41">IF(OR(NOT(ISNUMBER(U9)),NOT(ISNUMBER(V9)),T9&lt;&gt;"NOR",AND($D9="LOCAL",WEEKDAY(R$6,2)=7)),0,U9)</f>
        <v>8.5</v>
      </c>
      <c r="X9" s="363">
        <f t="shared" ref="X9" si="42">IF(OR(NOT(ISNUMBER(U9)),NOT(ISNUMBER(V9)),T9&lt;&gt;"NOR",AND($D9="LOCAL",WEEKDAY(R$6,2)=7)),0,MAX(0,MIN(2,V9-U9)))</f>
        <v>2</v>
      </c>
      <c r="Y9" s="363">
        <f t="shared" ref="Y9" si="43">IF(OR(NOT(ISNUMBER(U9)),NOT(ISNUMBER(V9)),T9&lt;&gt;"NOR",AND($D9="LOCAL",WEEKDAY(R$6,2)=7)),0,MAX(0,V9-U9-2))</f>
        <v>2</v>
      </c>
      <c r="Z9" s="363">
        <f t="shared" ref="Z9" si="44">IF(NOT(ISNUMBER(V9)),0,IF(OR(T9&lt;&gt;"NOR",AND($D9="LOCAL",WEEKDAY(R$6,2)=7)),V9,0))</f>
        <v>0</v>
      </c>
      <c r="AA9" s="359">
        <f t="shared" ref="AA9" si="45">IF(AND($D9="LOCAL",WEEKDAY(AA$6,2)=7),"-",IF(AND($D9="FORANEO",WEEKDAY(AA$6,2)=7),--"08:00:00",--"07:30:00"))</f>
        <v>0.3125</v>
      </c>
      <c r="AB9" s="360">
        <f t="shared" ref="AB9" si="46">IF(AA9="-","-",IF($D9="LOCAL",IF(WEEKDAY(AA$6,2)&lt;=5,--"17:00:00",IF(WEEKDAY(AA$6,2)=6,--"13:00:00","-")),IF($D9="FORANEO",IF(WEEKDAY(AA$6,2)&lt;=6,--"18:30:00",IF(WEEKDAY(AA$6,2)=7,--"12:00:00","-")),"-")))</f>
        <v>0.70833333333333337</v>
      </c>
      <c r="AC9" s="361" t="str">
        <f>IF(
 OR(AA$6&lt;MAX($B$2,$G9),AND($H9&lt;&gt;"",AA$6&gt;$H9)),
 "NA",
 IF(
  AND($D9="LOCAL",WEEKDAY(AA$6,2)=7),
  "DS",
  IF(
   COUNTIF(Parametros!$P:$P,AA$6)&gt;0,
   IF(ISNUMBER(AE9),IF(AE9&gt;0,"FL","FC"),"FC"),
   IF(
    ISNUMBER(AE9),
    IF(AE9&gt;0,"NOR","F"),
    IF(AE9="A","NOR",IF(AE9&lt;&gt;"",AE9,"F"))
   )
  )
 )
)</f>
        <v>NOR</v>
      </c>
      <c r="AD9" s="362">
        <f t="shared" ref="AD9" si="47">_xlfn.LET(
_xlpm.hrs,IF(OR(AA9="-",AB9="-",NOT(ISNUMBER(AA9)),NOT(ISNUMBER(AB9))),0,MAX(0,(AB9-AA9)*24)),
_xlpm.colRel,MOD(COLUMN()-COLUMN($I9),9),
_xlpm.f,$I$6+_xlpm.colRel,
_xlpm.dow,WEEKDAY(_xlpm.f,2),
_xlpm.alm,IF(_xlpm.hrs&lt;=0,0,
     IF(_xlpm.hrs&gt;7,1,
        IF(_xlpm.dow&lt;=5,1,
           IF(_xlpm.dow=6,IF($D9="LOCAL",0,1),
              IF(_xlpm.dow=7,IF($D9="LOCAL",1,0),0)
           )
        )
     )
),
MAX(0,_xlpm.hrs-_xlpm.alm)
)</f>
        <v>8.5</v>
      </c>
      <c r="AE9" s="362" cm="1">
        <f t="array" ref="AE9">_xlfn.LET(
_xlpm.f,AE$6,
_xlpm.xp,IFERROR(
   _xlfn.XLOOKUP(
     1,
     (Papeletas!$B$2:$B$403=$B9)*(Papeletas!$G$2:$G$403&lt;=_xlpm.f)*(Papeletas!$H$2:$H$403&gt;=_xlpm.f),
     Papeletas!$F$2:$F$403,
     "__NP__"
   ),
   "__NP__"
),
_xlpm.x,IF(_xlpm.xp&lt;&gt;"__NP__",_xlpm.xp,_xlfn.XLOOKUP($B9,Reloj!$A$2:$A$1254,INDEX(Reloj!$J$2:$AR$1254,,COLUMN(S1)-INT(COLUMN(S1)/9*8)),"__NF__")),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AF9" s="363">
        <f t="shared" ref="AF9" si="48">IF(OR(NOT(ISNUMBER(AD9)),NOT(ISNUMBER(AE9)),AC9&lt;&gt;"NOR",AND($D9="LOCAL",WEEKDAY(AA$6,2)=7)),0,AD9)</f>
        <v>8.5</v>
      </c>
      <c r="AG9" s="363">
        <f t="shared" ref="AG9" si="49">IF(OR(NOT(ISNUMBER(AD9)),NOT(ISNUMBER(AE9)),AC9&lt;&gt;"NOR",AND($D9="LOCAL",WEEKDAY(AA$6,2)=7)),0,MAX(0,MIN(2,AE9-AD9)))</f>
        <v>2</v>
      </c>
      <c r="AH9" s="363">
        <f t="shared" ref="AH9" si="50">IF(OR(NOT(ISNUMBER(AD9)),NOT(ISNUMBER(AE9)),AC9&lt;&gt;"NOR",AND($D9="LOCAL",WEEKDAY(AA$6,2)=7)),0,MAX(0,AE9-AD9-2))</f>
        <v>2</v>
      </c>
      <c r="AI9" s="363">
        <f t="shared" ref="AI9" si="51">IF(NOT(ISNUMBER(AE9)),0,IF(OR(AC9&lt;&gt;"NOR",AND($D9="LOCAL",WEEKDAY(AA$6,2)=7)),AE9,0))</f>
        <v>0</v>
      </c>
      <c r="AJ9" s="359">
        <f t="shared" ref="AJ9" si="52">IF(AND($D9="LOCAL",WEEKDAY(AJ$6,2)=7),"-",IF(AND($D9="FORANEO",WEEKDAY(AJ$6,2)=7),--"08:00:00",--"07:30:00"))</f>
        <v>0.3125</v>
      </c>
      <c r="AK9" s="360">
        <f t="shared" ref="AK9" si="53">IF(AJ9="-","-",IF($D9="LOCAL",IF(WEEKDAY(AJ$6,2)&lt;=5,--"17:00:00",IF(WEEKDAY(AJ$6,2)=6,--"13:00:00","-")),IF($D9="FORANEO",IF(WEEKDAY(AJ$6,2)&lt;=6,--"18:30:00",IF(WEEKDAY(AJ$6,2)=7,--"12:00:00","-")),"-")))</f>
        <v>0.54166666666666663</v>
      </c>
      <c r="AL9" s="361" t="str">
        <f>IF(
 OR(AJ$6&lt;MAX($B$2,$G9),AND($H9&lt;&gt;"",AJ$6&gt;$H9)),
 "NA",
 IF(
  AND($D9="LOCAL",WEEKDAY(AJ$6,2)=7),
  "DS",
  IF(
   COUNTIF(Parametros!$P:$P,AJ$6)&gt;0,
   IF(ISNUMBER(AN9),IF(AN9&gt;0,"FL","FC"),"FC"),
   IF(
    ISNUMBER(AN9),
    IF(AN9&gt;0,"NOR","F"),
    IF(AN9="A","NOR",IF(AN9&lt;&gt;"",AN9,"F"))
   )
  )
 )
)</f>
        <v>NOR</v>
      </c>
      <c r="AM9" s="362">
        <f t="shared" ref="AM9" si="54">_xlfn.LET(
_xlpm.hrs,IF(OR(AJ9="-",AK9="-",NOT(ISNUMBER(AJ9)),NOT(ISNUMBER(AK9))),0,MAX(0,(AK9-AJ9)*24)),
_xlpm.colRel,MOD(COLUMN()-COLUMN($I9),9),
_xlpm.f,$I$6+_xlpm.colRel,
_xlpm.dow,WEEKDAY(_xlpm.f,2),
_xlpm.alm,IF(_xlpm.hrs&lt;=0,0,
     IF(_xlpm.hrs&gt;7,1,
        IF(_xlpm.dow&lt;=5,1,
           IF(_xlpm.dow=6,IF($D9="LOCAL",0,1),
              IF(_xlpm.dow=7,IF($D9="LOCAL",1,0),0)
           )
        )
     )
),
MAX(0,_xlpm.hrs-_xlpm.alm)
)</f>
        <v>5.4999999999999991</v>
      </c>
      <c r="AN9" s="362" cm="1">
        <f t="array" ref="AN9">_xlfn.LET(
_xlpm.f,AN$6,
_xlpm.xp,IFERROR(
   _xlfn.XLOOKUP(
     1,
     (Papeletas!$B$2:$B$403=$B9)*(Papeletas!$G$2:$G$403&lt;=_xlpm.f)*(Papeletas!$H$2:$H$403&gt;=_xlpm.f),
     Papeletas!$F$2:$F$403,
     "__NP__"
   ),
   "__NP__"
),
_xlpm.x,IF(_xlpm.xp&lt;&gt;"__NP__",_xlpm.xp,_xlfn.XLOOKUP($B9,Reloj!$A$2:$A$1254,INDEX(Reloj!$J$2:$AR$1254,,COLUMN(AB1)-INT(COLUMN(AB1)/9*8)),"__NF__")),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8.5</v>
      </c>
      <c r="AO9" s="363">
        <f t="shared" ref="AO9" si="55">IF(OR(NOT(ISNUMBER(AM9)),NOT(ISNUMBER(AN9)),AL9&lt;&gt;"NOR",AND($D9="LOCAL",WEEKDAY(AJ$6,2)=7)),0,AM9)</f>
        <v>5.4999999999999991</v>
      </c>
      <c r="AP9" s="363">
        <f t="shared" ref="AP9" si="56">IF(OR(NOT(ISNUMBER(AM9)),NOT(ISNUMBER(AN9)),AL9&lt;&gt;"NOR",AND($D9="LOCAL",WEEKDAY(AJ$6,2)=7)),0,MAX(0,MIN(2,AN9-AM9)))</f>
        <v>2</v>
      </c>
      <c r="AQ9" s="363">
        <f t="shared" ref="AQ9" si="57">IF(OR(NOT(ISNUMBER(AM9)),NOT(ISNUMBER(AN9)),AL9&lt;&gt;"NOR",AND($D9="LOCAL",WEEKDAY(AJ$6,2)=7)),0,MAX(0,AN9-AM9-2))</f>
        <v>1.0000000000000009</v>
      </c>
      <c r="AR9" s="363">
        <f t="shared" ref="AR9" si="58">IF(NOT(ISNUMBER(AN9)),0,IF(OR(AL9&lt;&gt;"NOR",AND($D9="LOCAL",WEEKDAY(AJ$6,2)=7)),AN9,0))</f>
        <v>0</v>
      </c>
      <c r="AS9" s="359" t="str">
        <f t="shared" ref="AS9" si="59">IF(AND($D9="LOCAL",WEEKDAY(AS$6,2)=7),"-",IF(AND($D9="FORANEO",WEEKDAY(AS$6,2)=7),--"08:00:00",--"07:30:00"))</f>
        <v>-</v>
      </c>
      <c r="AT9" s="360" t="str">
        <f t="shared" ref="AT9" si="60">IF(AS9="-","-",IF($D9="LOCAL",IF(WEEKDAY(AS$6,2)&lt;=5,--"17:00:00",IF(WEEKDAY(AS$6,2)=6,--"13:00:00","-")),IF($D9="FORANEO",IF(WEEKDAY(AS$6,2)&lt;=6,--"18:30:00",IF(WEEKDAY(AS$6,2)=7,--"12:00:00","-")),"-")))</f>
        <v>-</v>
      </c>
      <c r="AU9" s="361" t="str">
        <f>IF(
 OR(AS$6&lt;MAX($B$2,$G9),AND($H9&lt;&gt;"",AS$6&gt;$H9)),
 "NA",
 IF(
  AND($D9="LOCAL",WEEKDAY(AS$6,2)=7),
  "DS",
  IF(
   COUNTIF(Parametros!$P:$P,AS$6)&gt;0,
   IF(ISNUMBER(AW9),IF(AW9&gt;0,"FL","FC"),"FC"),
   IF(
    ISNUMBER(AW9),
    IF(AW9&gt;0,"NOR","F"),
    IF(AW9="A","NOR",IF(AW9&lt;&gt;"",AW9,"F"))
   )
  )
 )
)</f>
        <v>DS</v>
      </c>
      <c r="AV9" s="362">
        <f t="shared" ref="AV9" si="61">_xlfn.LET(
_xlpm.hrs,IF(OR(AS9="-",AT9="-",NOT(ISNUMBER(AS9)),NOT(ISNUMBER(AT9))),0,MAX(0,(AT9-AS9)*24)),
_xlpm.colRel,MOD(COLUMN()-COLUMN($I9),9),
_xlpm.f,$I$6+_xlpm.colRel,
_xlpm.dow,WEEKDAY(_xlpm.f,2),
_xlpm.alm,IF(_xlpm.hrs&lt;=0,0,
     IF(_xlpm.hrs&gt;7,1,
        IF(_xlpm.dow&lt;=5,1,
           IF(_xlpm.dow=6,IF($D9="LOCAL",0,1),
              IF(_xlpm.dow=7,IF($D9="LOCAL",1,0),0)
           )
        )
     )
),
MAX(0,_xlpm.hrs-_xlpm.alm)
)</f>
        <v>0</v>
      </c>
      <c r="AW9" s="362" cm="1">
        <f t="array" ref="AW9">_xlfn.LET(
_xlpm.f,AW$6,
_xlpm.xp,IFERROR(
   _xlfn.XLOOKUP(
     1,
     (Papeletas!$B$2:$B$403=$B9)*(Papeletas!$G$2:$G$403&lt;=_xlpm.f)*(Papeletas!$H$2:$H$403&gt;=_xlpm.f),
     Papeletas!$F$2:$F$403,
     "__NP__"
   ),
   "__NP__"
),
_xlpm.x,IF(_xlpm.xp&lt;&gt;"__NP__",_xlpm.xp,_xlfn.XLOOKUP($B9,Reloj!$A$2:$A$1254,INDEX(Reloj!$J$2:$AR$1254,,COLUMN(AK1)-INT(COLUMN(AK1)/9*8)),"__NF__")),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6</v>
      </c>
      <c r="AX9" s="363">
        <f t="shared" ref="AX9" si="62">IF(OR(NOT(ISNUMBER(AV9)),NOT(ISNUMBER(AW9)),AU9&lt;&gt;"NOR",AND($D9="LOCAL",WEEKDAY(AS$6,2)=7)),0,AV9)</f>
        <v>0</v>
      </c>
      <c r="AY9" s="363">
        <f t="shared" ref="AY9" si="63">IF(OR(NOT(ISNUMBER(AV9)),NOT(ISNUMBER(AW9)),AU9&lt;&gt;"NOR",AND($D9="LOCAL",WEEKDAY(AS$6,2)=7)),0,MAX(0,MIN(2,AW9-AV9)))</f>
        <v>0</v>
      </c>
      <c r="AZ9" s="363">
        <f t="shared" ref="AZ9" si="64">IF(OR(NOT(ISNUMBER(AV9)),NOT(ISNUMBER(AW9)),AU9&lt;&gt;"NOR",AND($D9="LOCAL",WEEKDAY(AS$6,2)=7)),0,MAX(0,AW9-AV9-2))</f>
        <v>0</v>
      </c>
      <c r="BA9" s="363">
        <f t="shared" ref="BA9" si="65">IF(NOT(ISNUMBER(AW9)),0,IF(OR(AU9&lt;&gt;"NOR",AND($D9="LOCAL",WEEKDAY(AS$6,2)=7)),AW9,0))</f>
        <v>6</v>
      </c>
      <c r="BB9" s="359">
        <f t="shared" ref="BB9" si="66">IF(AND($D9="LOCAL",WEEKDAY(BB$6,2)=7),"-",IF(AND($D9="FORANEO",WEEKDAY(BB$6,2)=7),--"08:00:00",--"07:30:00"))</f>
        <v>0.3125</v>
      </c>
      <c r="BC9" s="360">
        <f t="shared" ref="BC9" si="67">IF(BB9="-","-",IF($D9="LOCAL",IF(WEEKDAY(BB$6,2)&lt;=5,--"17:00:00",IF(WEEKDAY(BB$6,2)=6,--"13:00:00","-")),IF($D9="FORANEO",IF(WEEKDAY(BB$6,2)&lt;=6,--"18:30:00",IF(WEEKDAY(BB$6,2)=7,--"12:00:00","-")),"-")))</f>
        <v>0.70833333333333337</v>
      </c>
      <c r="BD9" s="361" t="str">
        <f>IF(
 OR(BB$6&lt;MAX($B$2,$G9),AND($H9&lt;&gt;"",BB$6&gt;$H9)),
 "NA",
 IF(
  AND($D9="LOCAL",WEEKDAY(BB$6,2)=7),
  "DS",
  IF(
   COUNTIF(Parametros!$P:$P,BB$6)&gt;0,
   IF(ISNUMBER(BF9),IF(BF9&gt;0,"FL","FC"),"FC"),
   IF(
    ISNUMBER(BF9),
    IF(BF9&gt;0,"NOR","F"),
    IF(BF9="A","NOR",IF(BF9&lt;&gt;"",BF9,"F"))
   )
  )
 )
)</f>
        <v>NOR</v>
      </c>
      <c r="BE9" s="362">
        <f t="shared" ref="BE9" si="68">_xlfn.LET(
_xlpm.hrs,IF(OR(BB9="-",BC9="-",NOT(ISNUMBER(BB9)),NOT(ISNUMBER(BC9))),0,MAX(0,(BC9-BB9)*24)),
_xlpm.colRel,MOD(COLUMN()-COLUMN($I9),9),
_xlpm.f,$I$6+_xlpm.colRel,
_xlpm.dow,WEEKDAY(_xlpm.f,2),
_xlpm.alm,IF(_xlpm.hrs&lt;=0,0,
     IF(_xlpm.hrs&gt;7,1,
        IF(_xlpm.dow&lt;=5,1,
           IF(_xlpm.dow=6,IF($D9="LOCAL",0,1),
              IF(_xlpm.dow=7,IF($D9="LOCAL",1,0),0)
           )
        )
     )
),
MAX(0,_xlpm.hrs-_xlpm.alm)
)</f>
        <v>8.5</v>
      </c>
      <c r="BF9" s="362" cm="1">
        <f t="array" ref="BF9">_xlfn.LET(
_xlpm.f,BF$6,
_xlpm.xp,IFERROR(
   _xlfn.XLOOKUP(
     1,
     (Papeletas!$B$2:$B$403=$B9)*(Papeletas!$G$2:$G$403&lt;=_xlpm.f)*(Papeletas!$H$2:$H$403&gt;=_xlpm.f),
     Papeletas!$F$2:$F$403,
     "__NP__"
   ),
   "__NP__"
),
_xlpm.x,IF(_xlpm.xp&lt;&gt;"__NP__",_xlpm.xp,_xlfn.XLOOKUP($B9,Reloj!$A$2:$A$1254,INDEX(Reloj!$J$2:$AR$1254,,COLUMN(AT1)-INT(COLUMN(AT1)/9*8)),"__NF__")),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BG9" s="363">
        <f t="shared" ref="BG9" si="69">IF(OR(NOT(ISNUMBER(BE9)),NOT(ISNUMBER(BF9)),BD9&lt;&gt;"NOR",AND($D9="LOCAL",WEEKDAY(BB$6,2)=7)),0,BE9)</f>
        <v>8.5</v>
      </c>
      <c r="BH9" s="363">
        <f t="shared" ref="BH9" si="70">IF(OR(NOT(ISNUMBER(BE9)),NOT(ISNUMBER(BF9)),BD9&lt;&gt;"NOR",AND($D9="LOCAL",WEEKDAY(BB$6,2)=7)),0,MAX(0,MIN(2,BF9-BE9)))</f>
        <v>2</v>
      </c>
      <c r="BI9" s="363">
        <f t="shared" ref="BI9" si="71">IF(OR(NOT(ISNUMBER(BE9)),NOT(ISNUMBER(BF9)),BD9&lt;&gt;"NOR",AND($D9="LOCAL",WEEKDAY(BB$6,2)=7)),0,MAX(0,BF9-BE9-2))</f>
        <v>1</v>
      </c>
      <c r="BJ9" s="363">
        <f t="shared" ref="BJ9" si="72">IF(NOT(ISNUMBER(BF9)),0,IF(OR(BD9&lt;&gt;"NOR",AND($D9="LOCAL",WEEKDAY(BB$6,2)=7)),BF9,0))</f>
        <v>0</v>
      </c>
      <c r="BK9" s="359">
        <f t="shared" ref="BK9" si="73">IF(AND($D9="LOCAL",WEEKDAY(BK$6,2)=7),"-",IF(AND($D9="FORANEO",WEEKDAY(BK$6,2)=7),--"08:00:00",--"07:30:00"))</f>
        <v>0.3125</v>
      </c>
      <c r="BL9" s="360">
        <f t="shared" ref="BL9" si="74">IF(BK9="-","-",IF($D9="LOCAL",IF(WEEKDAY(BK$6,2)&lt;=5,--"17:00:00",IF(WEEKDAY(BK$6,2)=6,--"13:00:00","-")),IF($D9="FORANEO",IF(WEEKDAY(BK$6,2)&lt;=6,--"18:30:00",IF(WEEKDAY(BK$6,2)=7,--"12:00:00","-")),"-")))</f>
        <v>0.70833333333333337</v>
      </c>
      <c r="BM9" s="361" t="str">
        <f>IF(
 OR(BK$6&lt;MAX($B$2,$G9),AND($H9&lt;&gt;"",BK$6&gt;$H9)),
 "NA",
 IF(
  AND($D9="LOCAL",WEEKDAY(BK$6,2)=7),
  "DS",
  IF(
   COUNTIF(Parametros!$P:$P,BK$6)&gt;0,
   IF(ISNUMBER(BO9),IF(BO9&gt;0,"FL","FC"),"FC"),
   IF(
    ISNUMBER(BO9),
    IF(BO9&gt;0,"NOR","F"),
    IF(BO9="A","NOR",IF(BO9&lt;&gt;"",BO9,"F"))
   )
  )
 )
)</f>
        <v>NOR</v>
      </c>
      <c r="BN9" s="362">
        <f t="shared" ref="BN9" si="75">_xlfn.LET(
_xlpm.hrs,IF(OR(BK9="-",BL9="-",NOT(ISNUMBER(BK9)),NOT(ISNUMBER(BL9))),0,MAX(0,(BL9-BK9)*24)),
_xlpm.colRel,MOD(COLUMN()-COLUMN($I9),9),
_xlpm.f,$I$6+_xlpm.colRel,
_xlpm.dow,WEEKDAY(_xlpm.f,2),
_xlpm.alm,IF(_xlpm.hrs&lt;=0,0,
     IF(_xlpm.hrs&gt;7,1,
        IF(_xlpm.dow&lt;=5,1,
           IF(_xlpm.dow=6,IF($D9="LOCAL",0,1),
              IF(_xlpm.dow=7,IF($D9="LOCAL",1,0),0)
           )
        )
     )
),
MAX(0,_xlpm.hrs-_xlpm.alm)
)</f>
        <v>8.5</v>
      </c>
      <c r="BO9" s="362" cm="1">
        <f t="array" ref="BO9">_xlfn.LET(
_xlpm.f,BO$6,
_xlpm.xp,IFERROR(
   _xlfn.XLOOKUP(
     1,
     (Papeletas!$B$2:$B$403=$B9)*(Papeletas!$G$2:$G$403&lt;=_xlpm.f)*(Papeletas!$H$2:$H$403&gt;=_xlpm.f),
     Papeletas!$F$2:$F$403,
     "__NP__"
   ),
   "__NP__"
),
_xlpm.x,IF(_xlpm.xp&lt;&gt;"__NP__",_xlpm.xp,_xlfn.XLOOKUP($B9,Reloj!$A$2:$A$1254,INDEX(Reloj!$J$2:$AR$1254,,COLUMN(BC1)-INT(COLUMN(BC1)/9*8)),"__NF__")),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BP9" s="363">
        <f t="shared" ref="BP9" si="76">IF(OR(NOT(ISNUMBER(BN9)),NOT(ISNUMBER(BO9)),BM9&lt;&gt;"NOR",AND($D9="LOCAL",WEEKDAY(BK$6,2)=7)),0,BN9)</f>
        <v>8.5</v>
      </c>
      <c r="BQ9" s="363">
        <f t="shared" ref="BQ9" si="77">IF(OR(NOT(ISNUMBER(BN9)),NOT(ISNUMBER(BO9)),BM9&lt;&gt;"NOR",AND($D9="LOCAL",WEEKDAY(BK$6,2)=7)),0,MAX(0,MIN(2,BO9-BN9)))</f>
        <v>2</v>
      </c>
      <c r="BR9" s="363">
        <f t="shared" ref="BR9" si="78">IF(OR(NOT(ISNUMBER(BN9)),NOT(ISNUMBER(BO9)),BM9&lt;&gt;"NOR",AND($D9="LOCAL",WEEKDAY(BK$6,2)=7)),0,MAX(0,BO9-BN9-2))</f>
        <v>2</v>
      </c>
      <c r="BS9" s="363">
        <f t="shared" ref="BS9" si="79">IF(NOT(ISNUMBER(BO9)),0,IF(OR(BM9&lt;&gt;"NOR",AND($D9="LOCAL",WEEKDAY(BK$6,2)=7)),BO9,0))</f>
        <v>0</v>
      </c>
      <c r="BT9" s="359">
        <f t="shared" ref="BT9" si="80">IF(AND($D9="LOCAL",WEEKDAY(BT$6,2)=7),"-",IF(AND($D9="FORANEO",WEEKDAY(BT$6,2)=7),--"08:00:00",--"07:30:00"))</f>
        <v>0.3125</v>
      </c>
      <c r="BU9" s="360">
        <f t="shared" ref="BU9" si="81">IF(BT9="-","-",IF($D9="LOCAL",IF(WEEKDAY(BT$6,2)&lt;=5,--"17:00:00",IF(WEEKDAY(BT$6,2)=6,--"13:00:00","-")),IF($D9="FORANEO",IF(WEEKDAY(BT$6,2)&lt;=6,--"18:30:00",IF(WEEKDAY(BT$6,2)=7,--"12:00:00","-")),"-")))</f>
        <v>0.70833333333333337</v>
      </c>
      <c r="BV9" s="361" t="str">
        <f>IF(
 OR(BT$6&lt;MAX($B$2,$G9),AND($H9&lt;&gt;"",BT$6&gt;$H9)),
 "NA",
 IF(
  AND($D9="LOCAL",WEEKDAY(BT$6,2)=7),
  "DS",
  IF(
   COUNTIF(Parametros!$P:$P,BT$6)&gt;0,
   IF(ISNUMBER(BX9),IF(BX9&gt;0,"FL","FC"),"FC"),
   IF(
    ISNUMBER(BX9),
    IF(BX9&gt;0,"NOR","F"),
    IF(BX9="A","NOR",IF(BX9&lt;&gt;"",BX9,"F"))
   )
  )
 )
)</f>
        <v>NOR</v>
      </c>
      <c r="BW9" s="362">
        <f t="shared" ref="BW9" si="82">_xlfn.LET(
_xlpm.hrs,IF(OR(BT9="-",BU9="-",NOT(ISNUMBER(BT9)),NOT(ISNUMBER(BU9))),0,MAX(0,(BU9-BT9)*24)),
_xlpm.colRel,MOD(COLUMN()-COLUMN($I9),9),
_xlpm.f,$I$6+_xlpm.colRel,
_xlpm.dow,WEEKDAY(_xlpm.f,2),
_xlpm.alm,IF(_xlpm.hrs&lt;=0,0,
     IF(_xlpm.hrs&gt;7,1,
        IF(_xlpm.dow&lt;=5,1,
           IF(_xlpm.dow=6,IF($D9="LOCAL",0,1),
              IF(_xlpm.dow=7,IF($D9="LOCAL",1,0),0)
           )
        )
     )
),
MAX(0,_xlpm.hrs-_xlpm.alm)
)</f>
        <v>8.5</v>
      </c>
      <c r="BX9" s="362" cm="1">
        <f t="array" ref="BX9">_xlfn.LET(
_xlpm.f,BX$6,
_xlpm.xp,IFERROR(
   _xlfn.XLOOKUP(
     1,
     (Papeletas!$B$2:$B$403=$B9)*(Papeletas!$G$2:$G$403&lt;=_xlpm.f)*(Papeletas!$H$2:$H$403&gt;=_xlpm.f),
     Papeletas!$F$2:$F$403,
     "__NP__"
   ),
   "__NP__"
),
_xlpm.x,IF(_xlpm.xp&lt;&gt;"__NP__",_xlpm.xp,_xlfn.XLOOKUP($B9,Reloj!$A$2:$A$1254,INDEX(Reloj!$J$2:$AR$1254,,COLUMN(BL1)-INT(COLUMN(BL1)/9*8)),"__NF__")),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v>
      </c>
      <c r="BY9" s="363">
        <f t="shared" ref="BY9" si="83">IF(OR(NOT(ISNUMBER(BW9)),NOT(ISNUMBER(BX9)),BV9&lt;&gt;"NOR",AND($D9="LOCAL",WEEKDAY(BT$6,2)=7)),0,BW9)</f>
        <v>8.5</v>
      </c>
      <c r="BZ9" s="363">
        <f t="shared" ref="BZ9" si="84">IF(OR(NOT(ISNUMBER(BW9)),NOT(ISNUMBER(BX9)),BV9&lt;&gt;"NOR",AND($D9="LOCAL",WEEKDAY(BT$6,2)=7)),0,MAX(0,MIN(2,BX9-BW9)))</f>
        <v>2</v>
      </c>
      <c r="CA9" s="363">
        <f t="shared" ref="CA9" si="85">IF(OR(NOT(ISNUMBER(BW9)),NOT(ISNUMBER(BX9)),BV9&lt;&gt;"NOR",AND($D9="LOCAL",WEEKDAY(BT$6,2)=7)),0,MAX(0,BX9-BW9-2))</f>
        <v>0.5</v>
      </c>
      <c r="CB9" s="363">
        <f t="shared" ref="CB9" si="86">IF(NOT(ISNUMBER(BX9)),0,IF(OR(BV9&lt;&gt;"NOR",AND($D9="LOCAL",WEEKDAY(BT$6,2)=7)),BX9,0))</f>
        <v>0</v>
      </c>
      <c r="CC9" s="359">
        <f t="shared" ref="CC9" si="87">IF(AND($D9="LOCAL",WEEKDAY(CC$6,2)=7),"-",IF(AND($D9="FORANEO",WEEKDAY(CC$6,2)=7),--"08:00:00",--"07:30:00"))</f>
        <v>0.3125</v>
      </c>
      <c r="CD9" s="360">
        <f t="shared" ref="CD9" si="88">IF(CC9="-","-",IF($D9="LOCAL",IF(WEEKDAY(CC$6,2)&lt;=5,--"17:00:00",IF(WEEKDAY(CC$6,2)=6,--"13:00:00","-")),IF($D9="FORANEO",IF(WEEKDAY(CC$6,2)&lt;=6,--"18:30:00",IF(WEEKDAY(CC$6,2)=7,--"12:00:00","-")),"-")))</f>
        <v>0.70833333333333337</v>
      </c>
      <c r="CE9" s="361" t="str">
        <f>IF(
 OR(CC$6&lt;MAX($B$2,$G9),AND($H9&lt;&gt;"",CC$6&gt;$H9)),
 "NA",
 IF(
  AND($D9="LOCAL",WEEKDAY(CC$6,2)=7),
  "DS",
  IF(
   COUNTIF(Parametros!$P:$P,CC$6)&gt;0,
   IF(ISNUMBER(CG9),IF(CG9&gt;0,"FL","FC"),"FC"),
   IF(
    ISNUMBER(CG9),
    IF(CG9&gt;0,"NOR","F"),
    IF(CG9="A","NOR",IF(CG9&lt;&gt;"",CG9,"F"))
   )
  )
 )
)</f>
        <v>NOR</v>
      </c>
      <c r="CF9" s="362">
        <f t="shared" ref="CF9" si="89">_xlfn.LET(
_xlpm.hrs,IF(OR(CC9="-",CD9="-",NOT(ISNUMBER(CC9)),NOT(ISNUMBER(CD9))),0,MAX(0,(CD9-CC9)*24)),
_xlpm.colRel,MOD(COLUMN()-COLUMN($I9),9),
_xlpm.f,$I$6+_xlpm.colRel,
_xlpm.dow,WEEKDAY(_xlpm.f,2),
_xlpm.alm,IF(_xlpm.hrs&lt;=0,0,
     IF(_xlpm.hrs&gt;7,1,
        IF(_xlpm.dow&lt;=5,1,
           IF(_xlpm.dow=6,IF($D9="LOCAL",0,1),
              IF(_xlpm.dow=7,IF($D9="LOCAL",1,0),0)
           )
        )
     )
),
MAX(0,_xlpm.hrs-_xlpm.alm)
)</f>
        <v>8.5</v>
      </c>
      <c r="CG9" s="362" cm="1">
        <f t="array" ref="CG9">_xlfn.LET(
_xlpm.f,CG$6,
_xlpm.xp,IFERROR(
   _xlfn.XLOOKUP(
     1,
     (Papeletas!$B$2:$B$403=$B9)*(Papeletas!$G$2:$G$403&lt;=_xlpm.f)*(Papeletas!$H$2:$H$403&gt;=_xlpm.f),
     Papeletas!$F$2:$F$403,
     "__NP__"
   ),
   "__NP__"
),
_xlpm.x,IF(_xlpm.xp&lt;&gt;"__NP__",_xlpm.xp,_xlfn.XLOOKUP($B9,Reloj!$A$2:$A$1254,INDEX(Reloj!$J$2:$AR$1254,,COLUMN(BU1)-INT(COLUMN(BU1)/9*8)),"__NF__")),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CH9" s="363">
        <f t="shared" ref="CH9" si="90">IF(OR(NOT(ISNUMBER(CF9)),NOT(ISNUMBER(CG9)),CE9&lt;&gt;"NOR",AND($D9="LOCAL",WEEKDAY(CC$6,2)=7)),0,CF9)</f>
        <v>8.5</v>
      </c>
      <c r="CI9" s="363">
        <f t="shared" ref="CI9" si="91">IF(OR(NOT(ISNUMBER(CF9)),NOT(ISNUMBER(CG9)),CE9&lt;&gt;"NOR",AND($D9="LOCAL",WEEKDAY(CC$6,2)=7)),0,MAX(0,MIN(2,CG9-CF9)))</f>
        <v>2</v>
      </c>
      <c r="CJ9" s="363">
        <f t="shared" ref="CJ9" si="92">IF(OR(NOT(ISNUMBER(CF9)),NOT(ISNUMBER(CG9)),CE9&lt;&gt;"NOR",AND($D9="LOCAL",WEEKDAY(CC$6,2)=7)),0,MAX(0,CG9-CF9-2))</f>
        <v>1</v>
      </c>
      <c r="CK9" s="363">
        <f t="shared" ref="CK9" si="93">IF(NOT(ISNUMBER(CG9)),0,IF(OR(CE9&lt;&gt;"NOR",AND($D9="LOCAL",WEEKDAY(CC$6,2)=7)),CG9,0))</f>
        <v>0</v>
      </c>
      <c r="CL9" s="359">
        <f t="shared" ref="CL9" si="94">IF(AND($D9="LOCAL",WEEKDAY(CL$6,2)=7),"-",IF(AND($D9="FORANEO",WEEKDAY(CL$6,2)=7),--"08:00:00",--"07:30:00"))</f>
        <v>0.3125</v>
      </c>
      <c r="CM9" s="360">
        <f t="shared" ref="CM9" si="95">IF(CL9="-","-",IF($D9="LOCAL",IF(WEEKDAY(CL$6,2)&lt;=5,--"17:00:00",IF(WEEKDAY(CL$6,2)=6,--"13:00:00","-")),IF($D9="FORANEO",IF(WEEKDAY(CL$6,2)&lt;=6,--"18:30:00",IF(WEEKDAY(CL$6,2)=7,--"12:00:00","-")),"-")))</f>
        <v>0.70833333333333337</v>
      </c>
      <c r="CN9" s="361" t="str">
        <f>IF(
 OR(CL$6&lt;MAX($B$2,$G9),AND($H9&lt;&gt;"",CL$6&gt;$H9)),
 "NA",
 IF(
  AND($D9="LOCAL",WEEKDAY(CL$6,2)=7),
  "DS",
  IF(
   COUNTIF(Parametros!$P:$P,CL$6)&gt;0,
   IF(ISNUMBER(CP9),IF(CP9&gt;0,"FL","FC"),"FC"),
   IF(
    ISNUMBER(CP9),
    IF(CP9&gt;0,"NOR","F"),
    IF(CP9="A","NOR",IF(CP9&lt;&gt;"",CP9,"F"))
   )
  )
 )
)</f>
        <v>NOR</v>
      </c>
      <c r="CO9" s="362">
        <f t="shared" ref="CO9" si="96">_xlfn.LET(
_xlpm.hrs,IF(OR(CL9="-",CM9="-",NOT(ISNUMBER(CL9)),NOT(ISNUMBER(CM9))),0,MAX(0,(CM9-CL9)*24)),
_xlpm.colRel,MOD(COLUMN()-COLUMN($I9),9),
_xlpm.f,$I$6+_xlpm.colRel,
_xlpm.dow,WEEKDAY(_xlpm.f,2),
_xlpm.alm,IF(_xlpm.hrs&lt;=0,0,
     IF(_xlpm.hrs&gt;7,1,
        IF(_xlpm.dow&lt;=5,1,
           IF(_xlpm.dow=6,IF($D9="LOCAL",0,1),
              IF(_xlpm.dow=7,IF($D9="LOCAL",1,0),0)
           )
        )
     )
),
MAX(0,_xlpm.hrs-_xlpm.alm)
)</f>
        <v>8.5</v>
      </c>
      <c r="CP9" s="362" cm="1">
        <f t="array" ref="CP9">_xlfn.LET(
_xlpm.f,CP$6,
_xlpm.xp,IFERROR(
   _xlfn.XLOOKUP(
     1,
     (Papeletas!$B$2:$B$403=$B9)*(Papeletas!$G$2:$G$403&lt;=_xlpm.f)*(Papeletas!$H$2:$H$403&gt;=_xlpm.f),
     Papeletas!$F$2:$F$403,
     "__NP__"
   ),
   "__NP__"
),
_xlpm.x,IF(_xlpm.xp&lt;&gt;"__NP__",_xlpm.xp,_xlfn.XLOOKUP($B9,Reloj!$A$2:$A$1254,INDEX(Reloj!$J$2:$AR$1254,,COLUMN(CD1)-INT(COLUMN(CD1)/9*8)),"__NF__")),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CQ9" s="363">
        <f t="shared" ref="CQ9" si="97">IF(OR(NOT(ISNUMBER(CO9)),NOT(ISNUMBER(CP9)),CN9&lt;&gt;"NOR",AND($D9="LOCAL",WEEKDAY(CL$6,2)=7)),0,CO9)</f>
        <v>8.5</v>
      </c>
      <c r="CR9" s="363">
        <f t="shared" ref="CR9" si="98">IF(OR(NOT(ISNUMBER(CO9)),NOT(ISNUMBER(CP9)),CN9&lt;&gt;"NOR",AND($D9="LOCAL",WEEKDAY(CL$6,2)=7)),0,MAX(0,MIN(2,CP9-CO9)))</f>
        <v>2</v>
      </c>
      <c r="CS9" s="363">
        <f t="shared" ref="CS9" si="99">IF(OR(NOT(ISNUMBER(CO9)),NOT(ISNUMBER(CP9)),CN9&lt;&gt;"NOR",AND($D9="LOCAL",WEEKDAY(CL$6,2)=7)),0,MAX(0,CP9-CO9-2))</f>
        <v>1</v>
      </c>
      <c r="CT9" s="363">
        <f t="shared" ref="CT9" si="100">IF(NOT(ISNUMBER(CP9)),0,IF(OR(CN9&lt;&gt;"NOR",AND($D9="LOCAL",WEEKDAY(CL$6,2)=7)),CP9,0))</f>
        <v>0</v>
      </c>
      <c r="CU9" s="359">
        <f t="shared" ref="CU9" si="101">IF(AND($D9="LOCAL",WEEKDAY(CU$6,2)=7),"-",IF(AND($D9="FORANEO",WEEKDAY(CU$6,2)=7),--"08:00:00",--"07:30:00"))</f>
        <v>0.3125</v>
      </c>
      <c r="CV9" s="360">
        <f t="shared" ref="CV9" si="102">IF(CU9="-","-",IF($D9="LOCAL",IF(WEEKDAY(CU$6,2)&lt;=5,--"17:00:00",IF(WEEKDAY(CU$6,2)=6,--"13:00:00","-")),IF($D9="FORANEO",IF(WEEKDAY(CU$6,2)&lt;=6,--"18:30:00",IF(WEEKDAY(CU$6,2)=7,--"12:00:00","-")),"-")))</f>
        <v>0.54166666666666663</v>
      </c>
      <c r="CW9" s="361" t="str">
        <f>IF(
 OR(CU$6&lt;MAX($B$2,$G9),AND($H9&lt;&gt;"",CU$6&gt;$H9)),
 "NA",
 IF(
  AND($D9="LOCAL",WEEKDAY(CU$6,2)=7),
  "DS",
  IF(
   COUNTIF(Parametros!$P:$P,CU$6)&gt;0,
   IF(ISNUMBER(CY9),IF(CY9&gt;0,"FL","FC"),"FC"),
   IF(
    ISNUMBER(CY9),
    IF(CY9&gt;0,"NOR","F"),
    IF(CY9="A","NOR",IF(CY9&lt;&gt;"",CY9,"F"))
   )
  )
 )
)</f>
        <v>NOR</v>
      </c>
      <c r="CX9" s="362">
        <f t="shared" ref="CX9" si="103">_xlfn.LET(
_xlpm.hrs,IF(OR(CU9="-",CV9="-",NOT(ISNUMBER(CU9)),NOT(ISNUMBER(CV9))),0,MAX(0,(CV9-CU9)*24)),
_xlpm.colRel,MOD(COLUMN()-COLUMN($I9),9),
_xlpm.f,$I$6+_xlpm.colRel,
_xlpm.dow,WEEKDAY(_xlpm.f,2),
_xlpm.alm,IF(_xlpm.hrs&lt;=0,0,
     IF(_xlpm.hrs&gt;7,1,
        IF(_xlpm.dow&lt;=5,1,
           IF(_xlpm.dow=6,IF($D9="LOCAL",0,1),
              IF(_xlpm.dow=7,IF($D9="LOCAL",1,0),0)
           )
        )
     )
),
MAX(0,_xlpm.hrs-_xlpm.alm)
)</f>
        <v>5.4999999999999991</v>
      </c>
      <c r="CY9" s="362" cm="1">
        <f t="array" ref="CY9">_xlfn.LET(
_xlpm.f,CY$6,
_xlpm.xp,IFERROR(
   _xlfn.XLOOKUP(
     1,
     (Papeletas!$B$2:$B$403=$B9)*(Papeletas!$G$2:$G$403&lt;=_xlpm.f)*(Papeletas!$H$2:$H$403&gt;=_xlpm.f),
     Papeletas!$F$2:$F$403,
     "__NP__"
   ),
   "__NP__"
),
_xlpm.x,IF(_xlpm.xp&lt;&gt;"__NP__",_xlpm.xp,_xlfn.XLOOKUP($B9,Reloj!$A$2:$A$1254,INDEX(Reloj!$J$2:$AR$1254,,COLUMN(CM1)-INT(COLUMN(CM1)/9*8)),"__NF__")),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7.5</v>
      </c>
      <c r="CZ9" s="363">
        <f t="shared" ref="CZ9" si="104">IF(OR(NOT(ISNUMBER(CX9)),NOT(ISNUMBER(CY9)),CW9&lt;&gt;"NOR",AND($D9="LOCAL",WEEKDAY(CU$6,2)=7)),0,CX9)</f>
        <v>5.4999999999999991</v>
      </c>
      <c r="DA9" s="363">
        <f t="shared" ref="DA9" si="105">IF(OR(NOT(ISNUMBER(CX9)),NOT(ISNUMBER(CY9)),CW9&lt;&gt;"NOR",AND($D9="LOCAL",WEEKDAY(CU$6,2)=7)),0,MAX(0,MIN(2,CY9-CX9)))</f>
        <v>2</v>
      </c>
      <c r="DB9" s="363">
        <f t="shared" ref="DB9" si="106">IF(OR(NOT(ISNUMBER(CX9)),NOT(ISNUMBER(CY9)),CW9&lt;&gt;"NOR",AND($D9="LOCAL",WEEKDAY(CU$6,2)=7)),0,MAX(0,CY9-CX9-2))</f>
        <v>8.8817841970012523E-16</v>
      </c>
      <c r="DC9" s="363">
        <f t="shared" ref="DC9" si="107">IF(NOT(ISNUMBER(CY9)),0,IF(OR(CW9&lt;&gt;"NOR",AND($D9="LOCAL",WEEKDAY(CU$6,2)=7)),CY9,0))</f>
        <v>0</v>
      </c>
      <c r="DD9" s="359" t="str">
        <f t="shared" ref="DD9" si="108">IF(AND($D9="LOCAL",WEEKDAY(DD$6,2)=7),"-",IF(AND($D9="FORANEO",WEEKDAY(DD$6,2)=7),--"08:00:00",--"07:30:00"))</f>
        <v>-</v>
      </c>
      <c r="DE9" s="360" t="str">
        <f t="shared" ref="DE9" si="109">IF(DD9="-","-",IF($D9="LOCAL",IF(WEEKDAY(DD$6,2)&lt;=5,--"17:00:00",IF(WEEKDAY(DD$6,2)=6,--"13:00:00","-")),IF($D9="FORANEO",IF(WEEKDAY(DD$6,2)&lt;=6,--"18:30:00",IF(WEEKDAY(DD$6,2)=7,--"12:00:00","-")),"-")))</f>
        <v>-</v>
      </c>
      <c r="DF9" s="361" t="str">
        <f>IF(
 OR(DD$6&lt;MAX($B$2,$G9),AND($H9&lt;&gt;"",DD$6&gt;$H9)),
 "NA",
 IF(
  AND($D9="LOCAL",WEEKDAY(DD$6,2)=7),
  "DS",
  IF(
   COUNTIF(Parametros!$P:$P,DD$6)&gt;0,
   IF(ISNUMBER(DH9),IF(DH9&gt;0,"FL","FC"),"FC"),
   IF(
    ISNUMBER(DH9),
    IF(DH9&gt;0,"NOR","F"),
    IF(DH9="A","NOR",IF(DH9&lt;&gt;"",DH9,"F"))
   )
  )
 )
)</f>
        <v>DS</v>
      </c>
      <c r="DG9" s="362">
        <f t="shared" ref="DG9" si="110">_xlfn.LET(
_xlpm.hrs,IF(OR(DD9="-",DE9="-",NOT(ISNUMBER(DD9)),NOT(ISNUMBER(DE9))),0,MAX(0,(DE9-DD9)*24)),
_xlpm.colRel,MOD(COLUMN()-COLUMN($I9),9),
_xlpm.f,$I$6+_xlpm.colRel,
_xlpm.dow,WEEKDAY(_xlpm.f,2),
_xlpm.alm,IF(_xlpm.hrs&lt;=0,0,
     IF(_xlpm.hrs&gt;7,1,
        IF(_xlpm.dow&lt;=5,1,
           IF(_xlpm.dow=6,IF($D9="LOCAL",0,1),
              IF(_xlpm.dow=7,IF($D9="LOCAL",1,0),0)
           )
        )
     )
),
MAX(0,_xlpm.hrs-_xlpm.alm)
)</f>
        <v>0</v>
      </c>
      <c r="DH9" s="362" t="str" cm="1">
        <f t="array" ref="DH9">_xlfn.LET(
_xlpm.f,DH$6,
_xlpm.xp,IFERROR(
   _xlfn.XLOOKUP(
     1,
     (Papeletas!$B$2:$B$403=$B9)*(Papeletas!$G$2:$G$403&lt;=_xlpm.f)*(Papeletas!$H$2:$H$403&gt;=_xlpm.f),
     Papeletas!$F$2:$F$403,
     "__NP__"
   ),
   "__NP__"
),
_xlpm.x,IF(_xlpm.xp&lt;&gt;"__NP__",_xlpm.xp,_xlfn.XLOOKUP($B9,Reloj!$A$2:$A$1254,INDEX(Reloj!$J$2:$AR$1254,,COLUMN(CV1)-INT(COLUMN(CV1)/9*8)),"__NF__")),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F</v>
      </c>
      <c r="DI9" s="363">
        <f t="shared" ref="DI9" si="111">IF(OR(NOT(ISNUMBER(DG9)),NOT(ISNUMBER(DH9)),DF9&lt;&gt;"NOR",AND($D9="LOCAL",WEEKDAY(DD$6,2)=7)),0,DG9)</f>
        <v>0</v>
      </c>
      <c r="DJ9" s="363">
        <f t="shared" ref="DJ9" si="112">IF(OR(NOT(ISNUMBER(DG9)),NOT(ISNUMBER(DH9)),DF9&lt;&gt;"NOR",AND($D9="LOCAL",WEEKDAY(DD$6,2)=7)),0,MAX(0,MIN(2,DH9-DG9)))</f>
        <v>0</v>
      </c>
      <c r="DK9" s="363">
        <f t="shared" ref="DK9" si="113">IF(OR(NOT(ISNUMBER(DG9)),NOT(ISNUMBER(DH9)),DF9&lt;&gt;"NOR",AND($D9="LOCAL",WEEKDAY(DD$6,2)=7)),0,MAX(0,DH9-DG9-2))</f>
        <v>0</v>
      </c>
      <c r="DL9" s="363">
        <f t="shared" ref="DL9" si="114">IF(NOT(ISNUMBER(DH9)),0,IF(OR(DF9&lt;&gt;"NOR",AND($D9="LOCAL",WEEKDAY(DD$6,2)=7)),DH9,0))</f>
        <v>0</v>
      </c>
      <c r="DM9" s="359">
        <f t="shared" ref="DM9" si="115">IF(AND($D9="LOCAL",WEEKDAY(DM$6,2)=7),"-",IF(AND($D9="FORANEO",WEEKDAY(DM$6,2)=7),--"08:00:00",--"07:30:00"))</f>
        <v>0.3125</v>
      </c>
      <c r="DN9" s="360">
        <f t="shared" ref="DN9" si="116">IF(DM9="-","-",IF($D9="LOCAL",IF(WEEKDAY(DM$6,2)&lt;=5,--"17:00:00",IF(WEEKDAY(DM$6,2)=6,--"13:00:00","-")),IF($D9="FORANEO",IF(WEEKDAY(DM$6,2)&lt;=6,--"18:30:00",IF(WEEKDAY(DM$6,2)=7,--"12:00:00","-")),"-")))</f>
        <v>0.70833333333333337</v>
      </c>
      <c r="DO9" s="361" t="str">
        <f>IF(
 OR(DM$6&lt;MAX($B$2,$G9),AND($H9&lt;&gt;"",DM$6&gt;$H9)),
 "NA",
 IF(
  AND($D9="LOCAL",WEEKDAY(DM$6,2)=7),
  "DS",
  IF(
   COUNTIF(Parametros!$P:$P,DM$6)&gt;0,
   IF(ISNUMBER(DQ9),IF(DQ9&gt;0,"FL","FC"),"FC"),
   IF(
    ISNUMBER(DQ9),
    IF(DQ9&gt;0,"NOR","F"),
    IF(DQ9="A","NOR",IF(DQ9&lt;&gt;"",DQ9,"F"))
   )
  )
 )
)</f>
        <v>NOR</v>
      </c>
      <c r="DP9" s="362">
        <f t="shared" ref="DP9" si="117">_xlfn.LET(
_xlpm.hrs,IF(OR(DM9="-",DN9="-",NOT(ISNUMBER(DM9)),NOT(ISNUMBER(DN9))),0,MAX(0,(DN9-DM9)*24)),
_xlpm.colRel,MOD(COLUMN()-COLUMN($I9),9),
_xlpm.f,$I$6+_xlpm.colRel,
_xlpm.dow,WEEKDAY(_xlpm.f,2),
_xlpm.alm,IF(_xlpm.hrs&lt;=0,0,
     IF(_xlpm.hrs&gt;7,1,
        IF(_xlpm.dow&lt;=5,1,
           IF(_xlpm.dow=6,IF($D9="LOCAL",0,1),
              IF(_xlpm.dow=7,IF($D9="LOCAL",1,0),0)
           )
        )
     )
),
MAX(0,_xlpm.hrs-_xlpm.alm)
)</f>
        <v>8.5</v>
      </c>
      <c r="DQ9" s="362" cm="1">
        <f t="array" ref="DQ9">_xlfn.LET(
_xlpm.f,DQ$6,
_xlpm.xp,IFERROR(
   _xlfn.XLOOKUP(
     1,
     (Papeletas!$B$2:$B$403=$B9)*(Papeletas!$G$2:$G$403&lt;=_xlpm.f)*(Papeletas!$H$2:$H$403&gt;=_xlpm.f),
     Papeletas!$F$2:$F$403,
     "__NP__"
   ),
   "__NP__"
),
_xlpm.x,IF(_xlpm.xp&lt;&gt;"__NP__",_xlpm.xp,_xlfn.XLOOKUP($B9,Reloj!$A$2:$A$1254,INDEX(Reloj!$J$2:$AR$1254,,COLUMN(DE1)-INT(COLUMN(DE1)/9*8)),"__NF__")),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DR9" s="363">
        <f t="shared" ref="DR9" si="118">IF(OR(NOT(ISNUMBER(DP9)),NOT(ISNUMBER(DQ9)),DO9&lt;&gt;"NOR",AND($D9="LOCAL",WEEKDAY(DM$6,2)=7)),0,DP9)</f>
        <v>8.5</v>
      </c>
      <c r="DS9" s="363">
        <f t="shared" ref="DS9" si="119">IF(OR(NOT(ISNUMBER(DP9)),NOT(ISNUMBER(DQ9)),DO9&lt;&gt;"NOR",AND($D9="LOCAL",WEEKDAY(DM$6,2)=7)),0,MAX(0,MIN(2,DQ9-DP9)))</f>
        <v>2</v>
      </c>
      <c r="DT9" s="363">
        <f t="shared" ref="DT9" si="120">IF(OR(NOT(ISNUMBER(DP9)),NOT(ISNUMBER(DQ9)),DO9&lt;&gt;"NOR",AND($D9="LOCAL",WEEKDAY(DM$6,2)=7)),0,MAX(0,DQ9-DP9-2))</f>
        <v>2</v>
      </c>
      <c r="DU9" s="363">
        <f t="shared" ref="DU9" si="121">IF(NOT(ISNUMBER(DQ9)),0,IF(OR(DO9&lt;&gt;"NOR",AND($D9="LOCAL",WEEKDAY(DM$6,2)=7)),DQ9,0))</f>
        <v>0</v>
      </c>
      <c r="DV9" s="359">
        <f t="shared" ref="DV9" si="122">IF(AND($D9="LOCAL",WEEKDAY(DV$6,2)=7),"-",IF(AND($D9="FORANEO",WEEKDAY(DV$6,2)=7),--"08:00:00",--"07:30:00"))</f>
        <v>0.3125</v>
      </c>
      <c r="DW9" s="360">
        <f t="shared" ref="DW9" si="123">IF(DV9="-","-",IF($D9="LOCAL",IF(WEEKDAY(DV$6,2)&lt;=5,--"17:00:00",IF(WEEKDAY(DV$6,2)=6,--"13:00:00","-")),IF($D9="FORANEO",IF(WEEKDAY(DV$6,2)&lt;=6,--"18:30:00",IF(WEEKDAY(DV$6,2)=7,--"12:00:00","-")),"-")))</f>
        <v>0.70833333333333337</v>
      </c>
      <c r="DX9" s="361" t="str">
        <f>IF(
 OR(DV$6&lt;MAX($B$2,$G9),AND($H9&lt;&gt;"",DV$6&gt;$H9)),
 "NA",
 IF(
  AND($D9="LOCAL",WEEKDAY(DV$6,2)=7),
  "DS",
  IF(
   COUNTIF(Parametros!$P:$P,DV$6)&gt;0,
   IF(ISNUMBER(DZ9),IF(DZ9&gt;0,"FL","FC"),"FC"),
   IF(
    ISNUMBER(DZ9),
    IF(DZ9&gt;0,"NOR","F"),
    IF(DZ9="A","NOR",IF(DZ9&lt;&gt;"",DZ9,"F"))
   )
  )
 )
)</f>
        <v>NOR</v>
      </c>
      <c r="DY9" s="362">
        <f t="shared" ref="DY9" si="124">_xlfn.LET(
_xlpm.hrs,IF(OR(DV9="-",DW9="-",NOT(ISNUMBER(DV9)),NOT(ISNUMBER(DW9))),0,MAX(0,(DW9-DV9)*24)),
_xlpm.colRel,MOD(COLUMN()-COLUMN($I9),9),
_xlpm.f,$I$6+_xlpm.colRel,
_xlpm.dow,WEEKDAY(_xlpm.f,2),
_xlpm.alm,IF(_xlpm.hrs&lt;=0,0,
     IF(_xlpm.hrs&gt;7,1,
        IF(_xlpm.dow&lt;=5,1,
           IF(_xlpm.dow=6,IF($D9="LOCAL",0,1),
              IF(_xlpm.dow=7,IF($D9="LOCAL",1,0),0)
           )
        )
     )
),
MAX(0,_xlpm.hrs-_xlpm.alm)
)</f>
        <v>8.5</v>
      </c>
      <c r="DZ9" s="362" cm="1">
        <f t="array" ref="DZ9">_xlfn.LET(
_xlpm.f,DZ$6,
_xlpm.xp,IFERROR(
   _xlfn.XLOOKUP(
     1,
     (Papeletas!$B$2:$B$403=$B9)*(Papeletas!$G$2:$G$403&lt;=_xlpm.f)*(Papeletas!$H$2:$H$403&gt;=_xlpm.f),
     Papeletas!$F$2:$F$403,
     "__NP__"
   ),
   "__NP__"
),
_xlpm.x,IF(_xlpm.xp&lt;&gt;"__NP__",_xlpm.xp,_xlfn.XLOOKUP($B9,Reloj!$A$2:$A$1254,INDEX(Reloj!$J$2:$AR$1254,,COLUMN(DN1)-INT(COLUMN(DN1)/9*8)),"__NF__")),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EA9" s="363">
        <f t="shared" ref="EA9" si="125">IF(OR(NOT(ISNUMBER(DY9)),NOT(ISNUMBER(DZ9)),DX9&lt;&gt;"NOR",AND($D9="LOCAL",WEEKDAY(DV$6,2)=7)),0,DY9)</f>
        <v>8.5</v>
      </c>
      <c r="EB9" s="363">
        <f t="shared" ref="EB9" si="126">IF(OR(NOT(ISNUMBER(DY9)),NOT(ISNUMBER(DZ9)),DX9&lt;&gt;"NOR",AND($D9="LOCAL",WEEKDAY(DV$6,2)=7)),0,MAX(0,MIN(2,DZ9-DY9)))</f>
        <v>2</v>
      </c>
      <c r="EC9" s="363">
        <f t="shared" ref="EC9" si="127">IF(OR(NOT(ISNUMBER(DY9)),NOT(ISNUMBER(DZ9)),DX9&lt;&gt;"NOR",AND($D9="LOCAL",WEEKDAY(DV$6,2)=7)),0,MAX(0,DZ9-DY9-2))</f>
        <v>2</v>
      </c>
      <c r="ED9" s="363">
        <f t="shared" ref="ED9" si="128">IF(NOT(ISNUMBER(DZ9)),0,IF(OR(DX9&lt;&gt;"NOR",AND($D9="LOCAL",WEEKDAY(DV$6,2)=7)),DZ9,0))</f>
        <v>0</v>
      </c>
      <c r="EE9" s="359">
        <f t="shared" ref="EE9" si="129">IF(AND($D9="LOCAL",WEEKDAY(EE$6,2)=7),"-",IF(AND($D9="FORANEO",WEEKDAY(EE$6,2)=7),--"08:00:00",--"07:30:00"))</f>
        <v>0.3125</v>
      </c>
      <c r="EF9" s="360">
        <f t="shared" ref="EF9" si="130">IF(EE9="-","-",IF($D9="LOCAL",IF(WEEKDAY(EE$6,2)&lt;=5,--"17:00:00",IF(WEEKDAY(EE$6,2)=6,--"13:00:00","-")),IF($D9="FORANEO",IF(WEEKDAY(EE$6,2)&lt;=6,--"18:30:00",IF(WEEKDAY(EE$6,2)=7,--"12:00:00","-")),"-")))</f>
        <v>0.70833333333333337</v>
      </c>
      <c r="EG9" s="361" t="str">
        <f>IF(
 OR(EE$6&lt;MAX($B$2,$G9),AND($H9&lt;&gt;"",EE$6&gt;$H9)),
 "NA",
 IF(
  AND($D9="LOCAL",WEEKDAY(EE$6,2)=7),
  "DS",
  IF(
   COUNTIF(Parametros!$P:$P,EE$6)&gt;0,
   IF(ISNUMBER(EI9),IF(EI9&gt;0,"FL","FC"),"FC"),
   IF(
    ISNUMBER(EI9),
    IF(EI9&gt;0,"NOR","F"),
    IF(EI9="A","NOR",IF(EI9&lt;&gt;"",EI9,"F"))
   )
  )
 )
)</f>
        <v>NOR</v>
      </c>
      <c r="EH9" s="362">
        <f t="shared" ref="EH9" si="131">_xlfn.LET(
_xlpm.hrs,IF(OR(EE9="-",EF9="-",NOT(ISNUMBER(EE9)),NOT(ISNUMBER(EF9))),0,MAX(0,(EF9-EE9)*24)),
_xlpm.colRel,MOD(COLUMN()-COLUMN($I9),9),
_xlpm.f,$I$6+_xlpm.colRel,
_xlpm.dow,WEEKDAY(_xlpm.f,2),
_xlpm.alm,IF(_xlpm.hrs&lt;=0,0,
     IF(_xlpm.hrs&gt;7,1,
        IF(_xlpm.dow&lt;=5,1,
           IF(_xlpm.dow=6,IF($D9="LOCAL",0,1),
              IF(_xlpm.dow=7,IF($D9="LOCAL",1,0),0)
           )
        )
     )
),
MAX(0,_xlpm.hrs-_xlpm.alm)
)</f>
        <v>8.5</v>
      </c>
      <c r="EI9" s="362" cm="1">
        <f t="array" ref="EI9">_xlfn.LET(
_xlpm.f,EI$6,
_xlpm.xp,IFERROR(
   _xlfn.XLOOKUP(
     1,
     (Papeletas!$B$2:$B$403=$B9)*(Papeletas!$G$2:$G$403&lt;=_xlpm.f)*(Papeletas!$H$2:$H$403&gt;=_xlpm.f),
     Papeletas!$F$2:$F$403,
     "__NP__"
   ),
   "__NP__"
),
_xlpm.x,IF(_xlpm.xp&lt;&gt;"__NP__",_xlpm.xp,_xlfn.XLOOKUP($B9,Reloj!$A$2:$A$1254,INDEX(Reloj!$J$2:$AR$1254,,COLUMN(DW1)-INT(COLUMN(DW1)/9*8)),"__NF__")),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EJ9" s="363">
        <f t="shared" ref="EJ9" si="132">IF(OR(NOT(ISNUMBER(EH9)),NOT(ISNUMBER(EI9)),EG9&lt;&gt;"NOR",AND($D9="LOCAL",WEEKDAY(EE$6,2)=7)),0,EH9)</f>
        <v>8.5</v>
      </c>
      <c r="EK9" s="363">
        <f t="shared" ref="EK9" si="133">IF(OR(NOT(ISNUMBER(EH9)),NOT(ISNUMBER(EI9)),EG9&lt;&gt;"NOR",AND($D9="LOCAL",WEEKDAY(EE$6,2)=7)),0,MAX(0,MIN(2,EI9-EH9)))</f>
        <v>2</v>
      </c>
      <c r="EL9" s="363">
        <f t="shared" ref="EL9" si="134">IF(OR(NOT(ISNUMBER(EH9)),NOT(ISNUMBER(EI9)),EG9&lt;&gt;"NOR",AND($D9="LOCAL",WEEKDAY(EE$6,2)=7)),0,MAX(0,EI9-EH9-2))</f>
        <v>1</v>
      </c>
      <c r="EM9" s="363">
        <f t="shared" ref="EM9" si="135">IF(NOT(ISNUMBER(EI9)),0,IF(OR(EG9&lt;&gt;"NOR",AND($D9="LOCAL",WEEKDAY(EE$6,2)=7)),EI9,0))</f>
        <v>0</v>
      </c>
      <c r="EN9" s="359">
        <f t="shared" ref="EN9" si="136">IF(AND($D9="LOCAL",WEEKDAY(EN$6,2)=7),"-",IF(AND($D9="FORANEO",WEEKDAY(EN$6,2)=7),--"08:00:00",--"07:30:00"))</f>
        <v>0.3125</v>
      </c>
      <c r="EO9" s="360">
        <f t="shared" ref="EO9" si="137">IF(EN9="-","-",IF($D9="LOCAL",IF(WEEKDAY(EN$6,2)&lt;=5,--"17:00:00",IF(WEEKDAY(EN$6,2)=6,--"13:00:00","-")),IF($D9="FORANEO",IF(WEEKDAY(EN$6,2)&lt;=6,--"18:30:00",IF(WEEKDAY(EN$6,2)=7,--"12:00:00","-")),"-")))</f>
        <v>0.70833333333333337</v>
      </c>
      <c r="EP9" s="361" t="str">
        <f>IF(
 OR(EN$6&lt;MAX($B$2,$G9),AND($H9&lt;&gt;"",EN$6&gt;$H9)),
 "NA",
 IF(
  AND($D9="LOCAL",WEEKDAY(EN$6,2)=7),
  "DS",
  IF(
   COUNTIF(Parametros!$P:$P,EN$6)&gt;0,
   IF(ISNUMBER(ER9),IF(ER9&gt;0,"FL","FC"),"FC"),
   IF(
    ISNUMBER(ER9),
    IF(ER9&gt;0,"NOR","F"),
    IF(ER9="A","NOR",IF(ER9&lt;&gt;"",ER9,"F"))
   )
  )
 )
)</f>
        <v>NOR</v>
      </c>
      <c r="EQ9" s="362">
        <f t="shared" ref="EQ9" si="138">_xlfn.LET(
_xlpm.hrs,IF(OR(EN9="-",EO9="-",NOT(ISNUMBER(EN9)),NOT(ISNUMBER(EO9))),0,MAX(0,(EO9-EN9)*24)),
_xlpm.colRel,MOD(COLUMN()-COLUMN($I9),9),
_xlpm.f,$I$6+_xlpm.colRel,
_xlpm.dow,WEEKDAY(_xlpm.f,2),
_xlpm.alm,IF(_xlpm.hrs&lt;=0,0,
     IF(_xlpm.hrs&gt;7,1,
        IF(_xlpm.dow&lt;=5,1,
           IF(_xlpm.dow=6,IF($D9="LOCAL",0,1),
              IF(_xlpm.dow=7,IF($D9="LOCAL",1,0),0)
           )
        )
     )
),
MAX(0,_xlpm.hrs-_xlpm.alm)
)</f>
        <v>8.5</v>
      </c>
      <c r="ER9" s="362" cm="1">
        <f t="array" ref="ER9">_xlfn.LET(
_xlpm.f,ER$6,
_xlpm.xp,IFERROR(
   _xlfn.XLOOKUP(
     1,
     (Papeletas!$B$2:$B$403=$B9)*(Papeletas!$G$2:$G$403&lt;=_xlpm.f)*(Papeletas!$H$2:$H$403&gt;=_xlpm.f),
     Papeletas!$F$2:$F$403,
     "__NP__"
   ),
   "__NP__"
),
_xlpm.x,IF(_xlpm.xp&lt;&gt;"__NP__",_xlpm.xp,_xlfn.XLOOKUP($B9,Reloj!$A$2:$A$1254,INDEX(Reloj!$J$2:$AR$1254,,COLUMN(EF1)-INT(COLUMN(EF1)/9*8)),"__NF__")),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10.5</v>
      </c>
      <c r="ES9" s="363">
        <f t="shared" ref="ES9" si="139">IF(OR(NOT(ISNUMBER(EQ9)),NOT(ISNUMBER(ER9)),EP9&lt;&gt;"NOR",AND($D9="LOCAL",WEEKDAY(EN$6,2)=7)),0,EQ9)</f>
        <v>8.5</v>
      </c>
      <c r="ET9" s="363">
        <f t="shared" ref="ET9" si="140">IF(OR(NOT(ISNUMBER(EQ9)),NOT(ISNUMBER(ER9)),EP9&lt;&gt;"NOR",AND($D9="LOCAL",WEEKDAY(EN$6,2)=7)),0,MAX(0,MIN(2,ER9-EQ9)))</f>
        <v>2</v>
      </c>
      <c r="EU9" s="363">
        <f t="shared" ref="EU9" si="141">IF(OR(NOT(ISNUMBER(EQ9)),NOT(ISNUMBER(ER9)),EP9&lt;&gt;"NOR",AND($D9="LOCAL",WEEKDAY(EN$6,2)=7)),0,MAX(0,ER9-EQ9-2))</f>
        <v>0</v>
      </c>
      <c r="EV9" s="363">
        <f t="shared" ref="EV9" si="142">IF(NOT(ISNUMBER(ER9)),0,IF(OR(EP9&lt;&gt;"NOR",AND($D9="LOCAL",WEEKDAY(EN$6,2)=7)),ER9,0))</f>
        <v>0</v>
      </c>
      <c r="EW9" s="359">
        <f t="shared" ref="EW9" si="143">IF(AND($D9="LOCAL",WEEKDAY(EW$6,2)=7),"-",IF(AND($D9="FORANEO",WEEKDAY(EW$6,2)=7),--"08:00:00",--"07:30:00"))</f>
        <v>0.3125</v>
      </c>
      <c r="EX9" s="360">
        <f t="shared" ref="EX9" si="144">IF(EW9="-","-",IF($D9="LOCAL",IF(WEEKDAY(EW$6,2)&lt;=5,--"17:00:00",IF(WEEKDAY(EW$6,2)=6,--"13:00:00","-")),IF($D9="FORANEO",IF(WEEKDAY(EW$6,2)&lt;=6,--"18:30:00",IF(WEEKDAY(EW$6,2)=7,--"12:00:00","-")),"-")))</f>
        <v>0.70833333333333337</v>
      </c>
      <c r="EY9" s="361" t="str">
        <f>IF(
 OR(EW$6&lt;MAX($B$2,$G9),AND($H9&lt;&gt;"",EW$6&gt;$H9)),
 "NA",
 IF(
  AND($D9="LOCAL",WEEKDAY(EW$6,2)=7),
  "DS",
  IF(
   COUNTIF(Parametros!$P:$P,EW$6)&gt;0,
   IF(ISNUMBER(FA9),IF(FA9&gt;0,"FL","FC"),"FC"),
   IF(
    ISNUMBER(FA9),
    IF(FA9&gt;0,"NOR","F"),
    IF(FA9="A","NOR",IF(FA9&lt;&gt;"",FA9,"F"))
   )
  )
 )
)</f>
        <v>NOR</v>
      </c>
      <c r="EZ9" s="362">
        <f t="shared" ref="EZ9" si="145">_xlfn.LET(
_xlpm.hrs,IF(OR(EW9="-",EX9="-",NOT(ISNUMBER(EW9)),NOT(ISNUMBER(EX9))),0,MAX(0,(EX9-EW9)*24)),
_xlpm.colRel,MOD(COLUMN()-COLUMN($I9),9),
_xlpm.f,$I$6+_xlpm.colRel,
_xlpm.dow,WEEKDAY(_xlpm.f,2),
_xlpm.alm,IF(_xlpm.hrs&lt;=0,0,
     IF(_xlpm.hrs&gt;7,1,
        IF(_xlpm.dow&lt;=5,1,
           IF(_xlpm.dow=6,IF($D9="LOCAL",0,1),
              IF(_xlpm.dow=7,IF($D9="LOCAL",1,0),0)
           )
        )
     )
),
MAX(0,_xlpm.hrs-_xlpm.alm)
)</f>
        <v>8.5</v>
      </c>
      <c r="FA9" s="362" cm="1">
        <f t="array" ref="FA9">_xlfn.LET(
_xlpm.f,FA$6,
_xlpm.xp,IFERROR(
   _xlfn.XLOOKUP(
     1,
     (Papeletas!$B$2:$B$403=$B9)*(Papeletas!$G$2:$G$403&lt;=_xlpm.f)*(Papeletas!$H$2:$H$403&gt;=_xlpm.f),
     Papeletas!$F$2:$F$403,
     "__NP__"
   ),
   "__NP__"
),
_xlpm.x,IF(_xlpm.xp&lt;&gt;"__NP__",_xlpm.xp,_xlfn.XLOOKUP($B9,Reloj!$A$2:$A$1254,INDEX(Reloj!$J$2:$AR$1254,,COLUMN(EO1)-INT(COLUMN(EO1)/9*8)),"__NF__")),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13</v>
      </c>
      <c r="FB9" s="363">
        <f t="shared" ref="FB9" si="146">IF(OR(NOT(ISNUMBER(EZ9)),NOT(ISNUMBER(FA9)),EY9&lt;&gt;"NOR",AND($D9="LOCAL",WEEKDAY(EW$6,2)=7)),0,EZ9)</f>
        <v>8.5</v>
      </c>
      <c r="FC9" s="363">
        <f t="shared" ref="FC9" si="147">IF(OR(NOT(ISNUMBER(EZ9)),NOT(ISNUMBER(FA9)),EY9&lt;&gt;"NOR",AND($D9="LOCAL",WEEKDAY(EW$6,2)=7)),0,MAX(0,MIN(2,FA9-EZ9)))</f>
        <v>2</v>
      </c>
      <c r="FD9" s="363">
        <f t="shared" ref="FD9" si="148">IF(OR(NOT(ISNUMBER(EZ9)),NOT(ISNUMBER(FA9)),EY9&lt;&gt;"NOR",AND($D9="LOCAL",WEEKDAY(EW$6,2)=7)),0,MAX(0,FA9-EZ9-2))</f>
        <v>2.5</v>
      </c>
      <c r="FE9" s="363">
        <f t="shared" ref="FE9" si="149">IF(NOT(ISNUMBER(FA9)),0,IF(OR(EY9&lt;&gt;"NOR",AND($D9="LOCAL",WEEKDAY(EW$6,2)=7)),FA9,0))</f>
        <v>0</v>
      </c>
      <c r="FF9" s="359">
        <f t="shared" ref="FF9" si="150">IF(AND($D9="LOCAL",WEEKDAY(FF$6,2)=7),"-",IF(AND($D9="FORANEO",WEEKDAY(FF$6,2)=7),--"08:00:00",--"07:30:00"))</f>
        <v>0.3125</v>
      </c>
      <c r="FG9" s="360">
        <f t="shared" ref="FG9" si="151">IF(FF9="-","-",IF($D9="LOCAL",IF(WEEKDAY(FF$6,2)&lt;=5,--"17:00:00",IF(WEEKDAY(FF$6,2)=6,--"13:00:00","-")),IF($D9="FORANEO",IF(WEEKDAY(FF$6,2)&lt;=6,--"18:30:00",IF(WEEKDAY(FF$6,2)=7,--"12:00:00","-")),"-")))</f>
        <v>0.54166666666666663</v>
      </c>
      <c r="FH9" s="361" t="str">
        <f>IF(
 OR(FF$6&lt;MAX($B$2,$G9),AND($H9&lt;&gt;"",FF$6&gt;$H9)),
 "NA",
 IF(
  AND($D9="LOCAL",WEEKDAY(FF$6,2)=7),
  "DS",
  IF(
   COUNTIF(Parametros!$P:$P,FF$6)&gt;0,
   IF(ISNUMBER(FJ9),IF(FJ9&gt;0,"FL","FC"),"FC"),
   IF(
    ISNUMBER(FJ9),
    IF(FJ9&gt;0,"NOR","F"),
    IF(FJ9="A","NOR",IF(FJ9&lt;&gt;"",FJ9,"F"))
   )
  )
 )
)</f>
        <v>NOR</v>
      </c>
      <c r="FI9" s="362">
        <f t="shared" ref="FI9" si="152">_xlfn.LET(
_xlpm.hrs,IF(OR(FF9="-",FG9="-",NOT(ISNUMBER(FF9)),NOT(ISNUMBER(FG9))),0,MAX(0,(FG9-FF9)*24)),
_xlpm.colRel,MOD(COLUMN()-COLUMN($I9),9),
_xlpm.f,$I$6+_xlpm.colRel,
_xlpm.dow,WEEKDAY(_xlpm.f,2),
_xlpm.alm,IF(_xlpm.hrs&lt;=0,0,
     IF(_xlpm.hrs&gt;7,1,
        IF(_xlpm.dow&lt;=5,1,
           IF(_xlpm.dow=6,IF($D9="LOCAL",0,1),
              IF(_xlpm.dow=7,IF($D9="LOCAL",1,0),0)
           )
        )
     )
),
MAX(0,_xlpm.hrs-_xlpm.alm)
)</f>
        <v>5.4999999999999991</v>
      </c>
      <c r="FJ9" s="362" cm="1">
        <f t="array" ref="FJ9">_xlfn.LET(
_xlpm.f,FJ$6,
_xlpm.xp,IFERROR(
   _xlfn.XLOOKUP(
     1,
     (Papeletas!$B$2:$B$403=$B9)*(Papeletas!$G$2:$G$403&lt;=_xlpm.f)*(Papeletas!$H$2:$H$403&gt;=_xlpm.f),
     Papeletas!$F$2:$F$403,
     "__NP__"
   ),
   "__NP__"
),
_xlpm.x,IF(_xlpm.xp&lt;&gt;"__NP__",_xlpm.xp,_xlfn.XLOOKUP($B9,Reloj!$A$2:$A$1254,INDEX(Reloj!$J$2:$AR$1254,,COLUMN(EX1)-INT(COLUMN(EX1)/9*8)),"__NF__")),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v>
      </c>
      <c r="FK9" s="363">
        <f t="shared" ref="FK9" si="153">IF(OR(NOT(ISNUMBER(FI9)),NOT(ISNUMBER(FJ9)),FH9&lt;&gt;"NOR",AND($D9="LOCAL",WEEKDAY(FF$6,2)=7)),0,FI9)</f>
        <v>5.4999999999999991</v>
      </c>
      <c r="FL9" s="363">
        <f t="shared" ref="FL9" si="154">IF(OR(NOT(ISNUMBER(FI9)),NOT(ISNUMBER(FJ9)),FH9&lt;&gt;"NOR",AND($D9="LOCAL",WEEKDAY(FF$6,2)=7)),0,MAX(0,MIN(2,FJ9-FI9)))</f>
        <v>2</v>
      </c>
      <c r="FM9" s="363">
        <f t="shared" ref="FM9" si="155">IF(OR(NOT(ISNUMBER(FI9)),NOT(ISNUMBER(FJ9)),FH9&lt;&gt;"NOR",AND($D9="LOCAL",WEEKDAY(FF$6,2)=7)),0,MAX(0,FJ9-FI9-2))</f>
        <v>3.5000000000000009</v>
      </c>
      <c r="FN9" s="363">
        <f t="shared" ref="FN9" si="156">IF(NOT(ISNUMBER(FJ9)),0,IF(OR(FH9&lt;&gt;"NOR",AND($D9="LOCAL",WEEKDAY(FF$6,2)=7)),FJ9,0))</f>
        <v>0</v>
      </c>
      <c r="FO9" s="359" t="str">
        <f t="shared" ref="FO9" si="157">IF(AND($D9="LOCAL",WEEKDAY(FO$6,2)=7),"-",IF(AND($D9="FORANEO",WEEKDAY(FO$6,2)=7),--"08:00:00",--"07:30:00"))</f>
        <v>-</v>
      </c>
      <c r="FP9" s="360" t="str">
        <f t="shared" ref="FP9" si="158">IF(FO9="-","-",IF($D9="LOCAL",IF(WEEKDAY(FO$6,2)&lt;=5,--"17:00:00",IF(WEEKDAY(FO$6,2)=6,--"13:00:00","-")),IF($D9="FORANEO",IF(WEEKDAY(FO$6,2)&lt;=6,--"18:30:00",IF(WEEKDAY(FO$6,2)=7,--"12:00:00","-")),"-")))</f>
        <v>-</v>
      </c>
      <c r="FQ9" s="361" t="str">
        <f>IF(
 OR(FO$6&lt;MAX($B$2,$G9),AND($H9&lt;&gt;"",FO$6&gt;$H9)),
 "NA",
 IF(
  AND($D9="LOCAL",WEEKDAY(FO$6,2)=7),
  "DS",
  IF(
   COUNTIF(Parametros!$P:$P,FO$6)&gt;0,
   IF(ISNUMBER(FS9),IF(FS9&gt;0,"FL","FC"),"FC"),
   IF(
    ISNUMBER(FS9),
    IF(FS9&gt;0,"NOR","F"),
    IF(FS9="A","NOR",IF(FS9&lt;&gt;"",FS9,"F"))
   )
  )
 )
)</f>
        <v>DS</v>
      </c>
      <c r="FR9" s="362">
        <f t="shared" ref="FR9" si="159">_xlfn.LET(
_xlpm.hrs,IF(OR(FO9="-",FP9="-",NOT(ISNUMBER(FO9)),NOT(ISNUMBER(FP9))),0,MAX(0,(FP9-FO9)*24)),
_xlpm.colRel,MOD(COLUMN()-COLUMN($I9),9),
_xlpm.f,$I$6+_xlpm.colRel,
_xlpm.dow,WEEKDAY(_xlpm.f,2),
_xlpm.alm,IF(_xlpm.hrs&lt;=0,0,
     IF(_xlpm.hrs&gt;7,1,
        IF(_xlpm.dow&lt;=5,1,
           IF(_xlpm.dow=6,IF($D9="LOCAL",0,1),
              IF(_xlpm.dow=7,IF($D9="LOCAL",1,0),0)
           )
        )
     )
),
MAX(0,_xlpm.hrs-_xlpm.alm)
)</f>
        <v>0</v>
      </c>
      <c r="FS9" s="362" cm="1">
        <f t="array" ref="FS9">_xlfn.LET(
_xlpm.f,FS$6,
_xlpm.xp,IFERROR(
   _xlfn.XLOOKUP(
     1,
     (Papeletas!$B$2:$B$403=$B9)*(Papeletas!$G$2:$G$403&lt;=_xlpm.f)*(Papeletas!$H$2:$H$403&gt;=_xlpm.f),
     Papeletas!$F$2:$F$403,
     "__NP__"
   ),
   "__NP__"
),
_xlpm.x,IF(_xlpm.xp&lt;&gt;"__NP__",_xlpm.xp,_xlfn.XLOOKUP($B9,Reloj!$A$2:$A$1254,INDEX(Reloj!$J$2:$AR$1254,,COLUMN(FG1)-INT(COLUMN(FG1)/9*8)),"__NF__")),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6</v>
      </c>
      <c r="FT9" s="363">
        <f t="shared" ref="FT9" si="160">IF(OR(NOT(ISNUMBER(FR9)),NOT(ISNUMBER(FS9)),FQ9&lt;&gt;"NOR",AND($D9="LOCAL",WEEKDAY(FO$6,2)=7)),0,FR9)</f>
        <v>0</v>
      </c>
      <c r="FU9" s="363">
        <f t="shared" ref="FU9" si="161">IF(OR(NOT(ISNUMBER(FR9)),NOT(ISNUMBER(FS9)),FQ9&lt;&gt;"NOR",AND($D9="LOCAL",WEEKDAY(FO$6,2)=7)),0,MAX(0,MIN(2,FS9-FR9)))</f>
        <v>0</v>
      </c>
      <c r="FV9" s="363">
        <f t="shared" ref="FV9" si="162">IF(OR(NOT(ISNUMBER(FR9)),NOT(ISNUMBER(FS9)),FQ9&lt;&gt;"NOR",AND($D9="LOCAL",WEEKDAY(FO$6,2)=7)),0,MAX(0,FS9-FR9-2))</f>
        <v>0</v>
      </c>
      <c r="FW9" s="363">
        <f t="shared" ref="FW9" si="163">IF(NOT(ISNUMBER(FS9)),0,IF(OR(FQ9&lt;&gt;"NOR",AND($D9="LOCAL",WEEKDAY(FO$6,2)=7)),FS9,0))</f>
        <v>6</v>
      </c>
      <c r="FX9" s="359">
        <f t="shared" ref="FX9" si="164">IF(AND($D9="LOCAL",WEEKDAY(FX$6,2)=7),"-",IF(AND($D9="FORANEO",WEEKDAY(FX$6,2)=7),--"08:00:00",--"07:30:00"))</f>
        <v>0.3125</v>
      </c>
      <c r="FY9" s="360">
        <f t="shared" ref="FY9" si="165">IF(FX9="-","-",IF($D9="LOCAL",IF(WEEKDAY(FX$6,2)&lt;=5,--"17:00:00",IF(WEEKDAY(FX$6,2)=6,--"13:00:00","-")),IF($D9="FORANEO",IF(WEEKDAY(FX$6,2)&lt;=6,--"18:30:00",IF(WEEKDAY(FX$6,2)=7,--"12:00:00","-")),"-")))</f>
        <v>0.70833333333333337</v>
      </c>
      <c r="FZ9" s="361" t="str">
        <f>IF(
 OR(FX$6&lt;MAX($B$2,$G9),AND($H9&lt;&gt;"",FX$6&gt;$H9)),
 "NA",
 IF(
  AND($D9="LOCAL",WEEKDAY(FX$6,2)=7),
  "DS",
  IF(
   COUNTIF(Parametros!$P:$P,FX$6)&gt;0,
   IF(ISNUMBER(GB9),IF(GB9&gt;0,"FL","FC"),"FC"),
   IF(
    ISNUMBER(GB9),
    IF(GB9&gt;0,"NOR","F"),
    IF(GB9="A","NOR",IF(GB9&lt;&gt;"",GB9,"F"))
   )
  )
 )
)</f>
        <v>NOR</v>
      </c>
      <c r="GA9" s="362">
        <f t="shared" ref="GA9" si="166">_xlfn.LET(
_xlpm.hrs,IF(OR(FX9="-",FY9="-",NOT(ISNUMBER(FX9)),NOT(ISNUMBER(FY9))),0,MAX(0,(FY9-FX9)*24)),
_xlpm.colRel,MOD(COLUMN()-COLUMN($I9),9),
_xlpm.f,$I$6+_xlpm.colRel,
_xlpm.dow,WEEKDAY(_xlpm.f,2),
_xlpm.alm,IF(_xlpm.hrs&lt;=0,0,
     IF(_xlpm.hrs&gt;7,1,
        IF(_xlpm.dow&lt;=5,1,
           IF(_xlpm.dow=6,IF($D9="LOCAL",0,1),
              IF(_xlpm.dow=7,IF($D9="LOCAL",1,0),0)
           )
        )
     )
),
MAX(0,_xlpm.hrs-_xlpm.alm)
)</f>
        <v>8.5</v>
      </c>
      <c r="GB9" s="362" cm="1">
        <f t="array" ref="GB9">_xlfn.LET(
_xlpm.f,GB$6,
_xlpm.xp,IFERROR(
   _xlfn.XLOOKUP(
     1,
     (Papeletas!$B$2:$B$403=$B9)*(Papeletas!$G$2:$G$403&lt;=_xlpm.f)*(Papeletas!$H$2:$H$403&gt;=_xlpm.f),
     Papeletas!$F$2:$F$403,
     "__NP__"
   ),
   "__NP__"
),
_xlpm.x,IF(_xlpm.xp&lt;&gt;"__NP__",_xlpm.xp,_xlfn.XLOOKUP($B9,Reloj!$A$2:$A$1254,INDEX(Reloj!$J$2:$AR$1254,,COLUMN(FP1)-INT(COLUMN(FP1)/9*8)),"__NF__")),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GC9" s="363">
        <f t="shared" ref="GC9" si="167">IF(OR(NOT(ISNUMBER(GA9)),NOT(ISNUMBER(GB9)),FZ9&lt;&gt;"NOR",AND($D9="LOCAL",WEEKDAY(FX$6,2)=7)),0,GA9)</f>
        <v>8.5</v>
      </c>
      <c r="GD9" s="363">
        <f t="shared" ref="GD9" si="168">IF(OR(NOT(ISNUMBER(GA9)),NOT(ISNUMBER(GB9)),FZ9&lt;&gt;"NOR",AND($D9="LOCAL",WEEKDAY(FX$6,2)=7)),0,MAX(0,MIN(2,GB9-GA9)))</f>
        <v>2</v>
      </c>
      <c r="GE9" s="363">
        <f t="shared" ref="GE9" si="169">IF(OR(NOT(ISNUMBER(GA9)),NOT(ISNUMBER(GB9)),FZ9&lt;&gt;"NOR",AND($D9="LOCAL",WEEKDAY(FX$6,2)=7)),0,MAX(0,GB9-GA9-2))</f>
        <v>1</v>
      </c>
      <c r="GF9" s="363">
        <f t="shared" ref="GF9" si="170">IF(NOT(ISNUMBER(GB9)),0,IF(OR(FZ9&lt;&gt;"NOR",AND($D9="LOCAL",WEEKDAY(FX$6,2)=7)),GB9,0))</f>
        <v>0</v>
      </c>
      <c r="GG9" s="359">
        <f t="shared" ref="GG9" si="171">IF(AND($D9="LOCAL",WEEKDAY(GG$6,2)=7),"-",IF(AND($D9="FORANEO",WEEKDAY(GG$6,2)=7),--"08:00:00",--"07:30:00"))</f>
        <v>0.3125</v>
      </c>
      <c r="GH9" s="360">
        <f t="shared" ref="GH9" si="172">IF(GG9="-","-",IF($D9="LOCAL",IF(WEEKDAY(GG$6,2)&lt;=5,--"17:00:00",IF(WEEKDAY(GG$6,2)=6,--"13:00:00","-")),IF($D9="FORANEO",IF(WEEKDAY(GG$6,2)&lt;=6,--"18:30:00",IF(WEEKDAY(GG$6,2)=7,--"12:00:00","-")),"-")))</f>
        <v>0.70833333333333337</v>
      </c>
      <c r="GI9" s="361" t="str">
        <f>IF(
 OR(GG$6&lt;MAX($B$2,$G9),AND($H9&lt;&gt;"",GG$6&gt;$H9)),
 "NA",
 IF(
  AND($D9="LOCAL",WEEKDAY(GG$6,2)=7),
  "DS",
  IF(
   COUNTIF(Parametros!$P:$P,GG$6)&gt;0,
   IF(ISNUMBER(GK9),IF(GK9&gt;0,"FL","FC"),"FC"),
   IF(
    ISNUMBER(GK9),
    IF(GK9&gt;0,"NOR","F"),
    IF(GK9="A","NOR",IF(GK9&lt;&gt;"",GK9,"F"))
   )
  )
 )
)</f>
        <v>NOR</v>
      </c>
      <c r="GJ9" s="362">
        <f t="shared" ref="GJ9" si="173">_xlfn.LET(
_xlpm.hrs,IF(OR(GG9="-",GH9="-",NOT(ISNUMBER(GG9)),NOT(ISNUMBER(GH9))),0,MAX(0,(GH9-GG9)*24)),
_xlpm.colRel,MOD(COLUMN()-COLUMN($I9),9),
_xlpm.f,$I$6+_xlpm.colRel,
_xlpm.dow,WEEKDAY(_xlpm.f,2),
_xlpm.alm,IF(_xlpm.hrs&lt;=0,0,
     IF(_xlpm.hrs&gt;7,1,
        IF(_xlpm.dow&lt;=5,1,
           IF(_xlpm.dow=6,IF($D9="LOCAL",0,1),
              IF(_xlpm.dow=7,IF($D9="LOCAL",1,0),0)
           )
        )
     )
),
MAX(0,_xlpm.hrs-_xlpm.alm)
)</f>
        <v>8.5</v>
      </c>
      <c r="GK9" s="362" cm="1">
        <f t="array" ref="GK9">_xlfn.LET(
_xlpm.f,GK$6,
_xlpm.xp,IFERROR(
   _xlfn.XLOOKUP(
     1,
     (Papeletas!$B$2:$B$403=$B9)*(Papeletas!$G$2:$G$403&lt;=_xlpm.f)*(Papeletas!$H$2:$H$403&gt;=_xlpm.f),
     Papeletas!$F$2:$F$403,
     "__NP__"
   ),
   "__NP__"
),
_xlpm.x,IF(_xlpm.xp&lt;&gt;"__NP__",_xlpm.xp,_xlfn.XLOOKUP($B9,Reloj!$A$2:$A$1254,INDEX(Reloj!$J$2:$AR$1254,,COLUMN(FY1)-INT(COLUMN(FY1)/9*8)),"__NF__")),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12.5</v>
      </c>
      <c r="GL9" s="363">
        <f t="shared" ref="GL9" si="174">IF(OR(NOT(ISNUMBER(GJ9)),NOT(ISNUMBER(GK9)),GI9&lt;&gt;"NOR",AND($D9="LOCAL",WEEKDAY(GG$6,2)=7)),0,GJ9)</f>
        <v>8.5</v>
      </c>
      <c r="GM9" s="363">
        <f t="shared" ref="GM9" si="175">IF(OR(NOT(ISNUMBER(GJ9)),NOT(ISNUMBER(GK9)),GI9&lt;&gt;"NOR",AND($D9="LOCAL",WEEKDAY(GG$6,2)=7)),0,MAX(0,MIN(2,GK9-GJ9)))</f>
        <v>2</v>
      </c>
      <c r="GN9" s="363">
        <f t="shared" ref="GN9" si="176">IF(OR(NOT(ISNUMBER(GJ9)),NOT(ISNUMBER(GK9)),GI9&lt;&gt;"NOR",AND($D9="LOCAL",WEEKDAY(GG$6,2)=7)),0,MAX(0,GK9-GJ9-2))</f>
        <v>2</v>
      </c>
      <c r="GO9" s="363">
        <f t="shared" ref="GO9" si="177">IF(NOT(ISNUMBER(GK9)),0,IF(OR(GI9&lt;&gt;"NOR",AND($D9="LOCAL",WEEKDAY(GG$6,2)=7)),GK9,0))</f>
        <v>0</v>
      </c>
      <c r="GP9" s="359">
        <f t="shared" ref="GP9" si="178">IF(AND($D9="LOCAL",WEEKDAY(GP$6,2)=7),"-",IF(AND($D9="FORANEO",WEEKDAY(GP$6,2)=7),--"08:00:00",--"07:30:00"))</f>
        <v>0.3125</v>
      </c>
      <c r="GQ9" s="360">
        <f t="shared" ref="GQ9" si="179">IF(GP9="-","-",IF($D9="LOCAL",IF(WEEKDAY(GP$6,2)&lt;=5,--"17:00:00",IF(WEEKDAY(GP$6,2)=6,--"13:00:00","-")),IF($D9="FORANEO",IF(WEEKDAY(GP$6,2)&lt;=6,--"18:30:00",IF(WEEKDAY(GP$6,2)=7,--"12:00:00","-")),"-")))</f>
        <v>0.70833333333333337</v>
      </c>
      <c r="GR9" s="361" t="str">
        <f>IF(
 OR(GP$6&lt;MAX($B$2,$G9),AND($H9&lt;&gt;"",GP$6&gt;$H9)),
 "NA",
 IF(
  AND($D9="LOCAL",WEEKDAY(GP$6,2)=7),
  "DS",
  IF(
   COUNTIF(Parametros!$P:$P,GP$6)&gt;0,
   IF(ISNUMBER(GT9),IF(GT9&gt;0,"FL","FC"),"FC"),
   IF(
    ISNUMBER(GT9),
    IF(GT9&gt;0,"NOR","F"),
    IF(GT9="A","NOR",IF(GT9&lt;&gt;"",GT9,"F"))
   )
  )
 )
)</f>
        <v>NOR</v>
      </c>
      <c r="GS9" s="362">
        <f t="shared" ref="GS9" si="180">_xlfn.LET(
_xlpm.hrs,IF(OR(GP9="-",GQ9="-",NOT(ISNUMBER(GP9)),NOT(ISNUMBER(GQ9))),0,MAX(0,(GQ9-GP9)*24)),
_xlpm.colRel,MOD(COLUMN()-COLUMN($I9),9),
_xlpm.f,$I$6+_xlpm.colRel,
_xlpm.dow,WEEKDAY(_xlpm.f,2),
_xlpm.alm,IF(_xlpm.hrs&lt;=0,0,
     IF(_xlpm.hrs&gt;7,1,
        IF(_xlpm.dow&lt;=5,1,
           IF(_xlpm.dow=6,IF($D9="LOCAL",0,1),
              IF(_xlpm.dow=7,IF($D9="LOCAL",1,0),0)
           )
        )
     )
),
MAX(0,_xlpm.hrs-_xlpm.alm)
)</f>
        <v>8.5</v>
      </c>
      <c r="GT9" s="362" cm="1">
        <f t="array" ref="GT9">_xlfn.LET(
_xlpm.f,GT$6,
_xlpm.xp,IFERROR(
   _xlfn.XLOOKUP(
     1,
     (Papeletas!$B$2:$B$403=$B9)*(Papeletas!$G$2:$G$403&lt;=_xlpm.f)*(Papeletas!$H$2:$H$403&gt;=_xlpm.f),
     Papeletas!$F$2:$F$403,
     "__NP__"
   ),
   "__NP__"
),
_xlpm.x,IF(_xlpm.xp&lt;&gt;"__NP__",_xlpm.xp,_xlfn.XLOOKUP($B9,Reloj!$A$2:$A$1254,INDEX(Reloj!$J$2:$AR$1254,,COLUMN(GH1)-INT(COLUMN(GH1)/9*8)),"__NF__")),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GU9" s="363">
        <f t="shared" ref="GU9" si="181">IF(OR(NOT(ISNUMBER(GS9)),NOT(ISNUMBER(GT9)),GR9&lt;&gt;"NOR",AND($D9="LOCAL",WEEKDAY(GP$6,2)=7)),0,GS9)</f>
        <v>8.5</v>
      </c>
      <c r="GV9" s="363">
        <f t="shared" ref="GV9" si="182">IF(OR(NOT(ISNUMBER(GS9)),NOT(ISNUMBER(GT9)),GR9&lt;&gt;"NOR",AND($D9="LOCAL",WEEKDAY(GP$6,2)=7)),0,MAX(0,MIN(2,GT9-GS9)))</f>
        <v>2</v>
      </c>
      <c r="GW9" s="363">
        <f t="shared" ref="GW9" si="183">IF(OR(NOT(ISNUMBER(GS9)),NOT(ISNUMBER(GT9)),GR9&lt;&gt;"NOR",AND($D9="LOCAL",WEEKDAY(GP$6,2)=7)),0,MAX(0,GT9-GS9-2))</f>
        <v>1</v>
      </c>
      <c r="GX9" s="363">
        <f t="shared" ref="GX9" si="184">IF(NOT(ISNUMBER(GT9)),0,IF(OR(GR9&lt;&gt;"NOR",AND($D9="LOCAL",WEEKDAY(GP$6,2)=7)),GT9,0))</f>
        <v>0</v>
      </c>
      <c r="GY9" s="359">
        <f t="shared" ref="GY9" si="185">IF(AND($D9="LOCAL",WEEKDAY(GY$6,2)=7),"-",IF(AND($D9="FORANEO",WEEKDAY(GY$6,2)=7),--"08:00:00",--"07:30:00"))</f>
        <v>0.3125</v>
      </c>
      <c r="GZ9" s="360">
        <f t="shared" ref="GZ9" si="186">IF(GY9="-","-",IF($D9="LOCAL",IF(WEEKDAY(GY$6,2)&lt;=5,--"17:00:00",IF(WEEKDAY(GY$6,2)=6,--"13:00:00","-")),IF($D9="FORANEO",IF(WEEKDAY(GY$6,2)&lt;=6,--"18:30:00",IF(WEEKDAY(GY$6,2)=7,--"12:00:00","-")),"-")))</f>
        <v>0.70833333333333337</v>
      </c>
      <c r="HA9" s="361" t="str">
        <f>IF(
 OR(GY$6&lt;MAX($B$2,$G9),AND($H9&lt;&gt;"",GY$6&gt;$H9)),
 "NA",
 IF(
  AND($D9="LOCAL",WEEKDAY(GY$6,2)=7),
  "DS",
  IF(
   COUNTIF(Parametros!$P:$P,GY$6)&gt;0,
   IF(ISNUMBER(HC9),IF(HC9&gt;0,"FL","FC"),"FC"),
   IF(
    ISNUMBER(HC9),
    IF(HC9&gt;0,"NOR","F"),
    IF(HC9="A","NOR",IF(HC9&lt;&gt;"",HC9,"F"))
   )
  )
 )
)</f>
        <v>NOR</v>
      </c>
      <c r="HB9" s="362">
        <f t="shared" ref="HB9" si="187">_xlfn.LET(
_xlpm.hrs,IF(OR(GY9="-",GZ9="-",NOT(ISNUMBER(GY9)),NOT(ISNUMBER(GZ9))),0,MAX(0,(GZ9-GY9)*24)),
_xlpm.colRel,MOD(COLUMN()-COLUMN($I9),9),
_xlpm.f,$I$6+_xlpm.colRel,
_xlpm.dow,WEEKDAY(_xlpm.f,2),
_xlpm.alm,IF(_xlpm.hrs&lt;=0,0,
     IF(_xlpm.hrs&gt;7,1,
        IF(_xlpm.dow&lt;=5,1,
           IF(_xlpm.dow=6,IF($D9="LOCAL",0,1),
              IF(_xlpm.dow=7,IF($D9="LOCAL",1,0),0)
           )
        )
     )
),
MAX(0,_xlpm.hrs-_xlpm.alm)
)</f>
        <v>8.5</v>
      </c>
      <c r="HC9" s="362" cm="1">
        <f t="array" ref="HC9">_xlfn.LET(
_xlpm.f,HC$6,
_xlpm.xp,IFERROR(
   _xlfn.XLOOKUP(
     1,
     (Papeletas!$B$2:$B$403=$B9)*(Papeletas!$G$2:$G$403&lt;=_xlpm.f)*(Papeletas!$H$2:$H$403&gt;=_xlpm.f),
     Papeletas!$F$2:$F$403,
     "__NP__"
   ),
   "__NP__"
),
_xlpm.x,IF(_xlpm.xp&lt;&gt;"__NP__",_xlpm.xp,_xlfn.XLOOKUP($B9,Reloj!$A$2:$A$1254,INDEX(Reloj!$J$2:$AR$1254,,COLUMN(GQ1)-INT(COLUMN(GQ1)/9*8)),"__NF__")),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13</v>
      </c>
      <c r="HD9" s="363">
        <f t="shared" ref="HD9" si="188">IF(OR(NOT(ISNUMBER(HB9)),NOT(ISNUMBER(HC9)),HA9&lt;&gt;"NOR",AND($D9="LOCAL",WEEKDAY(GY$6,2)=7)),0,HB9)</f>
        <v>8.5</v>
      </c>
      <c r="HE9" s="363">
        <f t="shared" ref="HE9" si="189">IF(OR(NOT(ISNUMBER(HB9)),NOT(ISNUMBER(HC9)),HA9&lt;&gt;"NOR",AND($D9="LOCAL",WEEKDAY(GY$6,2)=7)),0,MAX(0,MIN(2,HC9-HB9)))</f>
        <v>2</v>
      </c>
      <c r="HF9" s="363">
        <f t="shared" ref="HF9" si="190">IF(OR(NOT(ISNUMBER(HB9)),NOT(ISNUMBER(HC9)),HA9&lt;&gt;"NOR",AND($D9="LOCAL",WEEKDAY(GY$6,2)=7)),0,MAX(0,HC9-HB9-2))</f>
        <v>2.5</v>
      </c>
      <c r="HG9" s="363">
        <f t="shared" ref="HG9" si="191">IF(NOT(ISNUMBER(HC9)),0,IF(OR(HA9&lt;&gt;"NOR",AND($D9="LOCAL",WEEKDAY(GY$6,2)=7)),HC9,0))</f>
        <v>0</v>
      </c>
      <c r="HH9" s="359">
        <f t="shared" ref="HH9" si="192">IF(AND($D9="LOCAL",WEEKDAY(HH$6,2)=7),"-",IF(AND($D9="FORANEO",WEEKDAY(HH$6,2)=7),--"08:00:00",--"07:30:00"))</f>
        <v>0.3125</v>
      </c>
      <c r="HI9" s="360">
        <f t="shared" ref="HI9" si="193">IF(HH9="-","-",IF($D9="LOCAL",IF(WEEKDAY(HH$6,2)&lt;=5,--"17:00:00",IF(WEEKDAY(HH$6,2)=6,--"13:00:00","-")),IF($D9="FORANEO",IF(WEEKDAY(HH$6,2)&lt;=6,--"18:30:00",IF(WEEKDAY(HH$6,2)=7,--"12:00:00","-")),"-")))</f>
        <v>0.70833333333333337</v>
      </c>
      <c r="HJ9" s="361" t="str">
        <f>IF(
 OR(HH$6&lt;MAX($B$2,$G9),AND($H9&lt;&gt;"",HH$6&gt;$H9)),
 "NA",
 IF(
  AND($D9="LOCAL",WEEKDAY(HH$6,2)=7),
  "DS",
  IF(
   COUNTIF(Parametros!$P:$P,HH$6)&gt;0,
   IF(ISNUMBER(HL9),IF(HL9&gt;0,"FL","FC"),"FC"),
   IF(
    ISNUMBER(HL9),
    IF(HL9&gt;0,"NOR","F"),
    IF(HL9="A","NOR",IF(HL9&lt;&gt;"",HL9,"F"))
   )
  )
 )
)</f>
        <v>NOR</v>
      </c>
      <c r="HK9" s="362">
        <f t="shared" ref="HK9" si="194">_xlfn.LET(
_xlpm.hrs,IF(OR(HH9="-",HI9="-",NOT(ISNUMBER(HH9)),NOT(ISNUMBER(HI9))),0,MAX(0,(HI9-HH9)*24)),
_xlpm.colRel,MOD(COLUMN()-COLUMN($I9),9),
_xlpm.f,$I$6+_xlpm.colRel,
_xlpm.dow,WEEKDAY(_xlpm.f,2),
_xlpm.alm,IF(_xlpm.hrs&lt;=0,0,
     IF(_xlpm.hrs&gt;7,1,
        IF(_xlpm.dow&lt;=5,1,
           IF(_xlpm.dow=6,IF($D9="LOCAL",0,1),
              IF(_xlpm.dow=7,IF($D9="LOCAL",1,0),0)
           )
        )
     )
),
MAX(0,_xlpm.hrs-_xlpm.alm)
)</f>
        <v>8.5</v>
      </c>
      <c r="HL9" s="362" cm="1">
        <f t="array" ref="HL9">_xlfn.LET(
_xlpm.f,HL$6,
_xlpm.xp,IFERROR(
   _xlfn.XLOOKUP(
     1,
     (Papeletas!$B$2:$B$403=$B9)*(Papeletas!$G$2:$G$403&lt;=_xlpm.f)*(Papeletas!$H$2:$H$403&gt;=_xlpm.f),
     Papeletas!$F$2:$F$403,
     "__NP__"
   ),
   "__NP__"
),
_xlpm.x,IF(_xlpm.xp&lt;&gt;"__NP__",_xlpm.xp,_xlfn.XLOOKUP($B9,Reloj!$A$2:$A$1254,INDEX(Reloj!$J$2:$AR$1254,,COLUMN(GZ1)-INT(COLUMN(GZ1)/9*8)),"__NF__")),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v>
      </c>
      <c r="HM9" s="363">
        <f t="shared" ref="HM9" si="195">IF(OR(NOT(ISNUMBER(HK9)),NOT(ISNUMBER(HL9)),HJ9&lt;&gt;"NOR",AND($D9="LOCAL",WEEKDAY(HH$6,2)=7)),0,HK9)</f>
        <v>8.5</v>
      </c>
      <c r="HN9" s="363">
        <f t="shared" ref="HN9" si="196">IF(OR(NOT(ISNUMBER(HK9)),NOT(ISNUMBER(HL9)),HJ9&lt;&gt;"NOR",AND($D9="LOCAL",WEEKDAY(HH$6,2)=7)),0,MAX(0,MIN(2,HL9-HK9)))</f>
        <v>2</v>
      </c>
      <c r="HO9" s="363">
        <f t="shared" ref="HO9" si="197">IF(OR(NOT(ISNUMBER(HK9)),NOT(ISNUMBER(HL9)),HJ9&lt;&gt;"NOR",AND($D9="LOCAL",WEEKDAY(HH$6,2)=7)),0,MAX(0,HL9-HK9-2))</f>
        <v>1.5</v>
      </c>
      <c r="HP9" s="363">
        <f t="shared" ref="HP9" si="198">IF(NOT(ISNUMBER(HL9)),0,IF(OR(HJ9&lt;&gt;"NOR",AND($D9="LOCAL",WEEKDAY(HH$6,2)=7)),HL9,0))</f>
        <v>0</v>
      </c>
      <c r="HQ9" s="359">
        <f t="shared" ref="HQ9" si="199">IF(AND($D9="LOCAL",WEEKDAY(HQ$6,2)=7),"-",IF(AND($D9="FORANEO",WEEKDAY(HQ$6,2)=7),--"08:00:00",--"07:30:00"))</f>
        <v>0.3125</v>
      </c>
      <c r="HR9" s="360">
        <f t="shared" ref="HR9" si="200">IF(HQ9="-","-",IF($D9="LOCAL",IF(WEEKDAY(HQ$6,2)&lt;=5,--"17:00:00",IF(WEEKDAY(HQ$6,2)=6,--"13:00:00","-")),IF($D9="FORANEO",IF(WEEKDAY(HQ$6,2)&lt;=6,--"18:30:00",IF(WEEKDAY(HQ$6,2)=7,--"12:00:00","-")),"-")))</f>
        <v>0.54166666666666663</v>
      </c>
      <c r="HS9" s="361" t="str">
        <f>IF(
 OR(HQ$6&lt;MAX($B$2,$G9),AND($H9&lt;&gt;"",HQ$6&gt;$H9)),
 "NA",
 IF(
  AND($D9="LOCAL",WEEKDAY(HQ$6,2)=7),
  "DS",
  IF(
   COUNTIF(Parametros!$P:$P,HQ$6)&gt;0,
   IF(ISNUMBER(HU9),IF(HU9&gt;0,"FL","FC"),"FC"),
   IF(
    ISNUMBER(HU9),
    IF(HU9&gt;0,"NOR","F"),
    IF(HU9="A","NOR",IF(HU9&lt;&gt;"",HU9,"F"))
   )
  )
 )
)</f>
        <v>VAC</v>
      </c>
      <c r="HT9" s="362">
        <f t="shared" ref="HT9" si="201">_xlfn.LET(
_xlpm.hrs,IF(OR(HQ9="-",HR9="-",NOT(ISNUMBER(HQ9)),NOT(ISNUMBER(HR9))),0,MAX(0,(HR9-HQ9)*24)),
_xlpm.colRel,MOD(COLUMN()-COLUMN($I9),9),
_xlpm.f,$I$6+_xlpm.colRel,
_xlpm.dow,WEEKDAY(_xlpm.f,2),
_xlpm.alm,IF(_xlpm.hrs&lt;=0,0,
     IF(_xlpm.hrs&gt;7,1,
        IF(_xlpm.dow&lt;=5,1,
           IF(_xlpm.dow=6,IF($D9="LOCAL",0,1),
              IF(_xlpm.dow=7,IF($D9="LOCAL",1,0),0)
           )
        )
     )
),
MAX(0,_xlpm.hrs-_xlpm.alm)
)</f>
        <v>5.4999999999999991</v>
      </c>
      <c r="HU9" s="362" t="str" cm="1">
        <f t="array" ref="HU9">_xlfn.LET(
_xlpm.f,HU$6,
_xlpm.xp,IFERROR(
   _xlfn.XLOOKUP(
     1,
     (Papeletas!$B$2:$B$403=$B9)*(Papeletas!$G$2:$G$403&lt;=_xlpm.f)*(Papeletas!$H$2:$H$403&gt;=_xlpm.f),
     Papeletas!$F$2:$F$403,
     "__NP__"
   ),
   "__NP__"
),
_xlpm.x,IF(_xlpm.xp&lt;&gt;"__NP__",_xlpm.xp,_xlfn.XLOOKUP($B9,Reloj!$A$2:$A$1254,INDEX(Reloj!$J$2:$AR$1254,,COLUMN(HI1)-INT(COLUMN(HI1)/9*8)),"__NF__")),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VAC</v>
      </c>
      <c r="HV9" s="363">
        <f t="shared" ref="HV9" si="202">IF(OR(NOT(ISNUMBER(HT9)),NOT(ISNUMBER(HU9)),HS9&lt;&gt;"NOR",AND($D9="LOCAL",WEEKDAY(HQ$6,2)=7)),0,HT9)</f>
        <v>0</v>
      </c>
      <c r="HW9" s="363">
        <f t="shared" ref="HW9" si="203">IF(OR(NOT(ISNUMBER(HT9)),NOT(ISNUMBER(HU9)),HS9&lt;&gt;"NOR",AND($D9="LOCAL",WEEKDAY(HQ$6,2)=7)),0,MAX(0,MIN(2,HU9-HT9)))</f>
        <v>0</v>
      </c>
      <c r="HX9" s="363">
        <f t="shared" ref="HX9" si="204">IF(OR(NOT(ISNUMBER(HT9)),NOT(ISNUMBER(HU9)),HS9&lt;&gt;"NOR",AND($D9="LOCAL",WEEKDAY(HQ$6,2)=7)),0,MAX(0,HU9-HT9-2))</f>
        <v>0</v>
      </c>
      <c r="HY9" s="363">
        <f t="shared" ref="HY9" si="205">IF(NOT(ISNUMBER(HU9)),0,IF(OR(HS9&lt;&gt;"NOR",AND($D9="LOCAL",WEEKDAY(HQ$6,2)=7)),HU9,0))</f>
        <v>0</v>
      </c>
      <c r="HZ9" s="359" t="str">
        <f t="shared" ref="HZ9" si="206">IF(AND($D9="LOCAL",WEEKDAY(HZ$6,2)=7),"-",IF(AND($D9="FORANEO",WEEKDAY(HZ$6,2)=7),--"08:00:00",--"07:30:00"))</f>
        <v>-</v>
      </c>
      <c r="IA9" s="360" t="str">
        <f t="shared" ref="IA9" si="207">IF(HZ9="-","-",IF($D9="LOCAL",IF(WEEKDAY(HZ$6,2)&lt;=5,--"17:00:00",IF(WEEKDAY(HZ$6,2)=6,--"13:00:00","-")),IF($D9="FORANEO",IF(WEEKDAY(HZ$6,2)&lt;=6,--"18:30:00",IF(WEEKDAY(HZ$6,2)=7,--"12:00:00","-")),"-")))</f>
        <v>-</v>
      </c>
      <c r="IB9" s="361" t="str">
        <f>IF(
 OR(HZ$6&lt;MAX($B$2,$G9),AND($H9&lt;&gt;"",HZ$6&gt;$H9)),
 "NA",
 IF(
  AND($D9="LOCAL",WEEKDAY(HZ$6,2)=7),
  "DS",
  IF(
   COUNTIF(Parametros!$P:$P,HZ$6)&gt;0,
   IF(ISNUMBER(ID9),IF(ID9&gt;0,"FL","FC"),"FC"),
   IF(
    ISNUMBER(ID9),
    IF(ID9&gt;0,"NOR","F"),
    IF(ID9="A","NOR",IF(ID9&lt;&gt;"",ID9,"F"))
   )
  )
 )
)</f>
        <v>DS</v>
      </c>
      <c r="IC9" s="362">
        <f t="shared" ref="IC9" si="208">_xlfn.LET(
_xlpm.hrs,IF(OR(HZ9="-",IA9="-",NOT(ISNUMBER(HZ9)),NOT(ISNUMBER(IA9))),0,MAX(0,(IA9-HZ9)*24)),
_xlpm.colRel,MOD(COLUMN()-COLUMN($I9),9),
_xlpm.f,$I$6+_xlpm.colRel,
_xlpm.dow,WEEKDAY(_xlpm.f,2),
_xlpm.alm,IF(_xlpm.hrs&lt;=0,0,
     IF(_xlpm.hrs&gt;7,1,
        IF(_xlpm.dow&lt;=5,1,
           IF(_xlpm.dow=6,IF($D9="LOCAL",0,1),
              IF(_xlpm.dow=7,IF($D9="LOCAL",1,0),0)
           )
        )
     )
),
MAX(0,_xlpm.hrs-_xlpm.alm)
)</f>
        <v>0</v>
      </c>
      <c r="ID9" s="404" t="str" cm="1">
        <f t="array" ref="ID9">_xlfn.LET(
_xlpm.f,ID$6,
_xlpm.xp,IFERROR(
   _xlfn.XLOOKUP(
     1,
     (Papeletas!$B$2:$B$403=$B9)*(Papeletas!$G$2:$G$403&lt;=_xlpm.f)*(Papeletas!$H$2:$H$403&gt;=_xlpm.f),
     Papeletas!$F$2:$F$403,
     "__NP__"
   ),
   "__NP__"
),
_xlpm.x,IF(_xlpm.xp&lt;&gt;"__NP__",_xlpm.xp,_xlfn.XLOOKUP($B9,Reloj!$A$2:$A$1254,INDEX(Reloj!$J$2:$AR$1254,,COLUMN(HR1)-INT(COLUMN(HR1)/9*8)),"__NF__")),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F</v>
      </c>
      <c r="IE9" s="363">
        <f t="shared" ref="IE9" si="209">IF(OR(NOT(ISNUMBER(IC9)),NOT(ISNUMBER(ID9)),IB9&lt;&gt;"NOR",AND($D9="LOCAL",WEEKDAY(HZ$6,2)=7)),0,IC9)</f>
        <v>0</v>
      </c>
      <c r="IF9" s="363">
        <f t="shared" ref="IF9" si="210">IF(OR(NOT(ISNUMBER(IC9)),NOT(ISNUMBER(ID9)),IB9&lt;&gt;"NOR",AND($D9="LOCAL",WEEKDAY(HZ$6,2)=7)),0,MAX(0,MIN(2,ID9-IC9)))</f>
        <v>0</v>
      </c>
      <c r="IG9" s="363">
        <f t="shared" ref="IG9" si="211">IF(OR(NOT(ISNUMBER(IC9)),NOT(ISNUMBER(ID9)),IB9&lt;&gt;"NOR",AND($D9="LOCAL",WEEKDAY(HZ$6,2)=7)),0,MAX(0,ID9-IC9-2))</f>
        <v>0</v>
      </c>
      <c r="IH9" s="363">
        <f t="shared" ref="IH9" si="212">IF(NOT(ISNUMBER(ID9)),0,IF(OR(IB9&lt;&gt;"NOR",AND($D9="LOCAL",WEEKDAY(HZ$6,2)=7)),ID9,0))</f>
        <v>0</v>
      </c>
      <c r="II9" s="359">
        <f t="shared" ref="II9" si="213">IF(AND($D9="LOCAL",WEEKDAY(II$6,2)=7),"-",IF(AND($D9="FORANEO",WEEKDAY(II$6,2)=7),--"08:00:00",--"07:30:00"))</f>
        <v>0.3125</v>
      </c>
      <c r="IJ9" s="360">
        <f t="shared" ref="IJ9" si="214">IF(II9="-","-",IF($D9="LOCAL",IF(WEEKDAY(II$6,2)&lt;=5,--"17:00:00",IF(WEEKDAY(II$6,2)=6,--"13:00:00","-")),IF($D9="FORANEO",IF(WEEKDAY(II$6,2)&lt;=6,--"18:30:00",IF(WEEKDAY(II$6,2)=7,--"12:00:00","-")),"-")))</f>
        <v>0.70833333333333337</v>
      </c>
      <c r="IK9" s="361" t="str">
        <f>IF(
 OR(II$6&lt;MAX($B$2,$G9),AND($H9&lt;&gt;"",II$6&gt;$H9)),
 "NA",
 IF(
  AND($D9="LOCAL",WEEKDAY(II$6,2)=7),
  "DS",
  IF(
   COUNTIF(Parametros!$P:$P,II$6)&gt;0,
   IF(ISNUMBER(IM9),IF(IM9&gt;0,"FL","FC"),"FC"),
   IF(
    ISNUMBER(IM9),
    IF(IM9&gt;0,"NOR","F"),
    IF(IM9="A","NOR",IF(IM9&lt;&gt;"",IM9,"F"))
   )
  )
 )
)</f>
        <v>VAC</v>
      </c>
      <c r="IL9" s="362">
        <f t="shared" ref="IL9" si="215">_xlfn.LET(
_xlpm.hrs,IF(OR(II9="-",IJ9="-",NOT(ISNUMBER(II9)),NOT(ISNUMBER(IJ9))),0,MAX(0,(IJ9-II9)*24)),
_xlpm.colRel,MOD(COLUMN()-COLUMN($I9),9),
_xlpm.f,$I$6+_xlpm.colRel,
_xlpm.dow,WEEKDAY(_xlpm.f,2),
_xlpm.alm,IF(_xlpm.hrs&lt;=0,0,
     IF(_xlpm.hrs&gt;7,1,
        IF(_xlpm.dow&lt;=5,1,
           IF(_xlpm.dow=6,IF($D9="LOCAL",0,1),
              IF(_xlpm.dow=7,IF($D9="LOCAL",1,0),0)
           )
        )
     )
),
MAX(0,_xlpm.hrs-_xlpm.alm)
)</f>
        <v>8.5</v>
      </c>
      <c r="IM9" s="362" t="str" cm="1">
        <f t="array" ref="IM9">_xlfn.LET(
_xlpm.f,IM$6,
_xlpm.xp,IFERROR(
   _xlfn.XLOOKUP(
     1,
     (Papeletas!$B$2:$B$403=$B9)*(Papeletas!$G$2:$G$403&lt;=_xlpm.f)*(Papeletas!$H$2:$H$403&gt;=_xlpm.f),
     Papeletas!$F$2:$F$403,
     "__NP__"
   ),
   "__NP__"
),
_xlpm.x,IF(_xlpm.xp&lt;&gt;"__NP__",_xlpm.xp,_xlfn.XLOOKUP($B9,Reloj!$A$2:$A$1254,INDEX(Reloj!$J$2:$AR$1254,,COLUMN(IA1)-INT(COLUMN(IA1)/9*8)),"__NF__")),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VAC</v>
      </c>
      <c r="IN9" s="363">
        <f t="shared" ref="IN9" si="216">IF(OR(NOT(ISNUMBER(IL9)),NOT(ISNUMBER(IM9)),IK9&lt;&gt;"NOR",AND($D9="LOCAL",WEEKDAY(II$6,2)=7)),0,IL9)</f>
        <v>0</v>
      </c>
      <c r="IO9" s="363">
        <f t="shared" ref="IO9" si="217">IF(OR(NOT(ISNUMBER(IL9)),NOT(ISNUMBER(IM9)),IK9&lt;&gt;"NOR",AND($D9="LOCAL",WEEKDAY(II$6,2)=7)),0,MAX(0,MIN(2,IM9-IL9)))</f>
        <v>0</v>
      </c>
      <c r="IP9" s="363">
        <f t="shared" ref="IP9" si="218">IF(OR(NOT(ISNUMBER(IL9)),NOT(ISNUMBER(IM9)),IK9&lt;&gt;"NOR",AND($D9="LOCAL",WEEKDAY(II$6,2)=7)),0,MAX(0,IM9-IL9-2))</f>
        <v>0</v>
      </c>
      <c r="IQ9" s="363">
        <f t="shared" ref="IQ9" si="219">IF(NOT(ISNUMBER(IM9)),0,IF(OR(IK9&lt;&gt;"NOR",AND($D9="LOCAL",WEEKDAY(II$6,2)=7)),IM9,0))</f>
        <v>0</v>
      </c>
      <c r="IR9" s="359">
        <f t="shared" ref="IR9" si="220">IF(AND($D9="LOCAL",WEEKDAY(IR$6,2)=7),"-",IF(AND($D9="FORANEO",WEEKDAY(IR$6,2)=7),--"08:00:00",--"07:30:00"))</f>
        <v>0.3125</v>
      </c>
      <c r="IS9" s="360">
        <f t="shared" ref="IS9" si="221">IF(IR9="-","-",IF($D9="LOCAL",IF(WEEKDAY(IR$6,2)&lt;=5,--"17:00:00",IF(WEEKDAY(IR$6,2)=6,--"13:00:00","-")),IF($D9="FORANEO",IF(WEEKDAY(IR$6,2)&lt;=6,--"18:30:00",IF(WEEKDAY(IR$6,2)=7,--"12:00:00","-")),"-")))</f>
        <v>0.70833333333333337</v>
      </c>
      <c r="IT9" s="361" t="str">
        <f>IF(
 OR(IR$6&lt;MAX($B$2,$G9),AND($H9&lt;&gt;"",IR$6&gt;$H9)),
 "NA",
 IF(
  AND($D9="LOCAL",WEEKDAY(IR$6,2)=7),
  "DS",
  IF(
   COUNTIF(Parametros!$P:$P,IR$6)&gt;0,
   IF(ISNUMBER(IV9),IF(IV9&gt;0,"FL","FC"),"FC"),
   IF(
    ISNUMBER(IV9),
    IF(IV9&gt;0,"NOR","F"),
    IF(IV9="A","NOR",IF(IV9&lt;&gt;"",IV9,"F"))
   )
  )
 )
)</f>
        <v>VAC</v>
      </c>
      <c r="IU9" s="362">
        <f t="shared" ref="IU9" si="222">_xlfn.LET(
_xlpm.hrs,IF(OR(IR9="-",IS9="-",NOT(ISNUMBER(IR9)),NOT(ISNUMBER(IS9))),0,MAX(0,(IS9-IR9)*24)),
_xlpm.colRel,MOD(COLUMN()-COLUMN($I9),9),
_xlpm.f,$I$6+_xlpm.colRel,
_xlpm.dow,WEEKDAY(_xlpm.f,2),
_xlpm.alm,IF(_xlpm.hrs&lt;=0,0,
     IF(_xlpm.hrs&gt;7,1,
        IF(_xlpm.dow&lt;=5,1,
           IF(_xlpm.dow=6,IF($D9="LOCAL",0,1),
              IF(_xlpm.dow=7,IF($D9="LOCAL",1,0),0)
           )
        )
     )
),
MAX(0,_xlpm.hrs-_xlpm.alm)
)</f>
        <v>8.5</v>
      </c>
      <c r="IV9" s="362" t="str" cm="1">
        <f t="array" ref="IV9">_xlfn.LET(
_xlpm.f,IV$6,
_xlpm.xp,IFERROR(
   _xlfn.XLOOKUP(
     1,
     (Papeletas!$B$2:$B$403=$B9)*(Papeletas!$G$2:$G$403&lt;=_xlpm.f)*(Papeletas!$H$2:$H$403&gt;=_xlpm.f),
     Papeletas!$F$2:$F$403,
     "__NP__"
   ),
   "__NP__"
),
_xlpm.x,IF(_xlpm.xp&lt;&gt;"__NP__",_xlpm.xp,_xlfn.XLOOKUP($B9,Reloj!$A$2:$A$1254,INDEX(Reloj!$J$2:$AR$1254,,COLUMN(IJ1)-INT(COLUMN(IJ1)/9*8)),"__NF__")),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VAC</v>
      </c>
      <c r="IW9" s="363">
        <f t="shared" ref="IW9" si="223">IF(OR(NOT(ISNUMBER(IU9)),NOT(ISNUMBER(IV9)),IT9&lt;&gt;"NOR",AND($D9="LOCAL",WEEKDAY(IR$6,2)=7)),0,IU9)</f>
        <v>0</v>
      </c>
      <c r="IX9" s="363">
        <f t="shared" ref="IX9" si="224">IF(OR(NOT(ISNUMBER(IU9)),NOT(ISNUMBER(IV9)),IT9&lt;&gt;"NOR",AND($D9="LOCAL",WEEKDAY(IR$6,2)=7)),0,MAX(0,MIN(2,IV9-IU9)))</f>
        <v>0</v>
      </c>
      <c r="IY9" s="363">
        <f t="shared" ref="IY9" si="225">IF(OR(NOT(ISNUMBER(IU9)),NOT(ISNUMBER(IV9)),IT9&lt;&gt;"NOR",AND($D9="LOCAL",WEEKDAY(IR$6,2)=7)),0,MAX(0,IV9-IU9-2))</f>
        <v>0</v>
      </c>
      <c r="IZ9" s="363">
        <f t="shared" ref="IZ9" si="226">IF(NOT(ISNUMBER(IV9)),0,IF(OR(IT9&lt;&gt;"NOR",AND($D9="LOCAL",WEEKDAY(IR$6,2)=7)),IV9,0))</f>
        <v>0</v>
      </c>
      <c r="JA9" s="359">
        <f t="shared" ref="JA9" si="227">IF(AND($D9="LOCAL",WEEKDAY(JA$6,2)=7),"-",IF(AND($D9="FORANEO",WEEKDAY(JA$6,2)=7),--"08:00:00",--"07:30:00"))</f>
        <v>0.3125</v>
      </c>
      <c r="JB9" s="360">
        <f t="shared" ref="JB9" si="228">IF(JA9="-","-",IF($D9="LOCAL",IF(WEEKDAY(JA$6,2)&lt;=5,--"17:00:00",IF(WEEKDAY(JA$6,2)=6,--"13:00:00","-")),IF($D9="FORANEO",IF(WEEKDAY(JA$6,2)&lt;=6,--"18:30:00",IF(WEEKDAY(JA$6,2)=7,--"12:00:00","-")),"-")))</f>
        <v>0.70833333333333337</v>
      </c>
      <c r="JC9" s="361" t="str">
        <f>IF(
 OR(JA$6&lt;MAX($B$2,$G9),AND($H9&lt;&gt;"",JA$6&gt;$H9)),
 "NA",
 IF(
  AND($D9="LOCAL",WEEKDAY(JA$6,2)=7),
  "DS",
  IF(
   COUNTIF(Parametros!$P:$P,JA$6)&gt;0,
   IF(ISNUMBER(JE9),IF(JE9&gt;0,"FL","FC"),"FC"),
   IF(
    ISNUMBER(JE9),
    IF(JE9&gt;0,"NOR","F"),
    IF(JE9="A","NOR",IF(JE9&lt;&gt;"",JE9,"F"))
   )
  )
 )
)</f>
        <v>VAC</v>
      </c>
      <c r="JD9" s="362">
        <f t="shared" ref="JD9" si="229">_xlfn.LET(
_xlpm.hrs,IF(OR(JA9="-",JB9="-",NOT(ISNUMBER(JA9)),NOT(ISNUMBER(JB9))),0,MAX(0,(JB9-JA9)*24)),
_xlpm.colRel,MOD(COLUMN()-COLUMN($I9),9),
_xlpm.f,$I$6+_xlpm.colRel,
_xlpm.dow,WEEKDAY(_xlpm.f,2),
_xlpm.alm,IF(_xlpm.hrs&lt;=0,0,
     IF(_xlpm.hrs&gt;7,1,
        IF(_xlpm.dow&lt;=5,1,
           IF(_xlpm.dow=6,IF($D9="LOCAL",0,1),
              IF(_xlpm.dow=7,IF($D9="LOCAL",1,0),0)
           )
        )
     )
),
MAX(0,_xlpm.hrs-_xlpm.alm)
)</f>
        <v>8.5</v>
      </c>
      <c r="JE9" s="362" t="str" cm="1">
        <f t="array" ref="JE9">_xlfn.LET(
_xlpm.f,JE$6,
_xlpm.xp,IFERROR(
   _xlfn.XLOOKUP(
     1,
     (Papeletas!$B$2:$B$403=$B9)*(Papeletas!$G$2:$G$403&lt;=_xlpm.f)*(Papeletas!$H$2:$H$403&gt;=_xlpm.f),
     Papeletas!$F$2:$F$403,
     "__NP__"
   ),
   "__NP__"
),
_xlpm.x,IF(_xlpm.xp&lt;&gt;"__NP__",_xlpm.xp,_xlfn.XLOOKUP($B9,Reloj!$A$2:$A$1254,INDEX(Reloj!$J$2:$AR$1254,,COLUMN(IS1)-INT(COLUMN(IS1)/9*8)),"__NF__")),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VAC</v>
      </c>
      <c r="JF9" s="363">
        <f t="shared" ref="JF9" si="230">IF(OR(NOT(ISNUMBER(JD9)),NOT(ISNUMBER(JE9)),JC9&lt;&gt;"NOR",AND($D9="LOCAL",WEEKDAY(JA$6,2)=7)),0,JD9)</f>
        <v>0</v>
      </c>
      <c r="JG9" s="363">
        <f t="shared" ref="JG9" si="231">IF(OR(NOT(ISNUMBER(JD9)),NOT(ISNUMBER(JE9)),JC9&lt;&gt;"NOR",AND($D9="LOCAL",WEEKDAY(JA$6,2)=7)),0,MAX(0,MIN(2,JE9-JD9)))</f>
        <v>0</v>
      </c>
      <c r="JH9" s="363">
        <f t="shared" ref="JH9" si="232">IF(OR(NOT(ISNUMBER(JD9)),NOT(ISNUMBER(JE9)),JC9&lt;&gt;"NOR",AND($D9="LOCAL",WEEKDAY(JA$6,2)=7)),0,MAX(0,JE9-JD9-2))</f>
        <v>0</v>
      </c>
      <c r="JI9" s="363">
        <f t="shared" ref="JI9" si="233">IF(NOT(ISNUMBER(JE9)),0,IF(OR(JC9&lt;&gt;"NOR",AND($D9="LOCAL",WEEKDAY(JA$6,2)=7)),JE9,0))</f>
        <v>0</v>
      </c>
      <c r="JJ9" s="359">
        <f t="shared" ref="JJ9" si="234">IF(AND($D9="LOCAL",WEEKDAY(JJ$6,2)=7),"-",IF(AND($D9="FORANEO",WEEKDAY(JJ$6,2)=7),--"08:00:00",--"07:30:00"))</f>
        <v>0.3125</v>
      </c>
      <c r="JK9" s="360">
        <f t="shared" ref="JK9" si="235">IF(JJ9="-","-",IF($D9="LOCAL",IF(WEEKDAY(JJ$6,2)&lt;=5,--"17:00:00",IF(WEEKDAY(JJ$6,2)=6,--"13:00:00","-")),IF($D9="FORANEO",IF(WEEKDAY(JJ$6,2)&lt;=6,--"18:30:00",IF(WEEKDAY(JJ$6,2)=7,--"12:00:00","-")),"-")))</f>
        <v>0.70833333333333337</v>
      </c>
      <c r="JL9" s="361" t="str">
        <f>IF(
 OR(JJ$6&lt;MAX($B$2,$G9),AND($H9&lt;&gt;"",JJ$6&gt;$H9)),
 "NA",
 IF(
  AND($D9="LOCAL",WEEKDAY(JJ$6,2)=7),
  "DS",
  IF(
   COUNTIF(Parametros!$P:$P,JJ$6)&gt;0,
   IF(ISNUMBER(JN9),IF(JN9&gt;0,"FL","FC"),"FC"),
   IF(
    ISNUMBER(JN9),
    IF(JN9&gt;0,"NOR","F"),
    IF(JN9="A","NOR",IF(JN9&lt;&gt;"",JN9,"F"))
   )
  )
 )
)</f>
        <v>NOR</v>
      </c>
      <c r="JM9" s="362">
        <f t="shared" ref="JM9" si="236">_xlfn.LET(
_xlpm.hrs,IF(OR(JJ9="-",JK9="-",NOT(ISNUMBER(JJ9)),NOT(ISNUMBER(JK9))),0,MAX(0,(JK9-JJ9)*24)),
_xlpm.colRel,MOD(COLUMN()-COLUMN($I9),9),
_xlpm.f,$I$6+_xlpm.colRel,
_xlpm.dow,WEEKDAY(_xlpm.f,2),
_xlpm.alm,IF(_xlpm.hrs&lt;=0,0,
     IF(_xlpm.hrs&gt;7,1,
        IF(_xlpm.dow&lt;=5,1,
           IF(_xlpm.dow=6,IF($D9="LOCAL",0,1),
              IF(_xlpm.dow=7,IF($D9="LOCAL",1,0),0)
           )
        )
     )
),
MAX(0,_xlpm.hrs-_xlpm.alm)
)</f>
        <v>8.5</v>
      </c>
      <c r="JN9" s="362" cm="1">
        <f t="array" ref="JN9">_xlfn.LET(
_xlpm.f,JN$6,
_xlpm.xp,IFERROR(
   _xlfn.XLOOKUP(
     1,
     (Papeletas!$B$2:$B$403=$B9)*(Papeletas!$G$2:$G$403&lt;=_xlpm.f)*(Papeletas!$H$2:$H$403&gt;=_xlpm.f),
     Papeletas!$F$2:$F$403,
     "__NP__"
   ),
   "__NP__"
),
_xlpm.x,IF(_xlpm.xp&lt;&gt;"__NP__",_xlpm.xp,_xlfn.XLOOKUP($B9,Reloj!$A$2:$A$1254,INDEX(Reloj!$J$2:$AR$1254,,COLUMN(JB1)-INT(COLUMN(JB1)/9*8)),"__NF__")),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JO9" s="363">
        <f t="shared" ref="JO9" si="237">IF(OR(NOT(ISNUMBER(JM9)),NOT(ISNUMBER(JN9)),JL9&lt;&gt;"NOR",AND($D9="LOCAL",WEEKDAY(JJ$6,2)=7)),0,JM9)</f>
        <v>8.5</v>
      </c>
      <c r="JP9" s="363">
        <f t="shared" ref="JP9" si="238">IF(OR(NOT(ISNUMBER(JM9)),NOT(ISNUMBER(JN9)),JL9&lt;&gt;"NOR",AND($D9="LOCAL",WEEKDAY(JJ$6,2)=7)),0,MAX(0,MIN(2,JN9-JM9)))</f>
        <v>2</v>
      </c>
      <c r="JQ9" s="363">
        <f t="shared" ref="JQ9" si="239">IF(OR(NOT(ISNUMBER(JM9)),NOT(ISNUMBER(JN9)),JL9&lt;&gt;"NOR",AND($D9="LOCAL",WEEKDAY(JJ$6,2)=7)),0,MAX(0,JN9-JM9-2))</f>
        <v>1</v>
      </c>
      <c r="JR9" s="363">
        <f t="shared" ref="JR9" si="240">IF(NOT(ISNUMBER(JN9)),0,IF(OR(JL9&lt;&gt;"NOR",AND($D9="LOCAL",WEEKDAY(JJ$6,2)=7)),JN9,0))</f>
        <v>0</v>
      </c>
      <c r="JS9" s="359">
        <f t="shared" ref="JS9" si="241">IF(AND($D9="LOCAL",WEEKDAY(JS$6,2)=7),"-",IF(AND($D9="FORANEO",WEEKDAY(JS$6,2)=7),--"08:00:00",--"07:30:00"))</f>
        <v>0.3125</v>
      </c>
      <c r="JT9" s="360">
        <f t="shared" ref="JT9" si="242">IF(JS9="-","-",IF($D9="LOCAL",IF(WEEKDAY(JS$6,2)&lt;=5,--"17:00:00",IF(WEEKDAY(JS$6,2)=6,--"13:00:00","-")),IF($D9="FORANEO",IF(WEEKDAY(JS$6,2)&lt;=6,--"18:30:00",IF(WEEKDAY(JS$6,2)=7,--"12:00:00","-")),"-")))</f>
        <v>0.70833333333333337</v>
      </c>
      <c r="JU9" s="361" t="str">
        <f>IF(
 OR(JS$6&lt;MAX($B$2,$G9),AND($H9&lt;&gt;"",JS$6&gt;$H9)),
 "NA",
 IF(
  AND($D9="LOCAL",WEEKDAY(JS$6,2)=7),
  "DS",
  IF(
   COUNTIF(Parametros!$P:$P,JS$6)&gt;0,
   IF(ISNUMBER(JW9),IF(JW9&gt;0,"FL","FC"),"FC"),
   IF(
    ISNUMBER(JW9),
    IF(JW9&gt;0,"NOR","F"),
    IF(JW9="A","NOR",IF(JW9&lt;&gt;"",JW9,"F"))
   )
  )
 )
)</f>
        <v>NOR</v>
      </c>
      <c r="JV9" s="362">
        <f t="shared" ref="JV9" si="243">_xlfn.LET(
_xlpm.hrs,IF(OR(JS9="-",JT9="-",NOT(ISNUMBER(JS9)),NOT(ISNUMBER(JT9))),0,MAX(0,(JT9-JS9)*24)),
_xlpm.colRel,MOD(COLUMN()-COLUMN($I9),9),
_xlpm.f,$I$6+_xlpm.colRel,
_xlpm.dow,WEEKDAY(_xlpm.f,2),
_xlpm.alm,IF(_xlpm.hrs&lt;=0,0,
     IF(_xlpm.hrs&gt;7,1,
        IF(_xlpm.dow&lt;=5,1,
           IF(_xlpm.dow=6,IF($D9="LOCAL",0,1),
              IF(_xlpm.dow=7,IF($D9="LOCAL",1,0),0)
           )
        )
     )
),
MAX(0,_xlpm.hrs-_xlpm.alm)
)</f>
        <v>8.5</v>
      </c>
      <c r="JW9" s="362" cm="1">
        <f t="array" ref="JW9">_xlfn.LET(
_xlpm.f,JW$6,
_xlpm.xp,IFERROR(
   _xlfn.XLOOKUP(
     1,
     (Papeletas!$B$2:$B$403=$B9)*(Papeletas!$G$2:$G$403&lt;=_xlpm.f)*(Papeletas!$H$2:$H$403&gt;=_xlpm.f),
     Papeletas!$F$2:$F$403,
     "__NP__"
   ),
   "__NP__"
),
_xlpm.x,IF(_xlpm.xp&lt;&gt;"__NP__",_xlpm.xp,_xlfn.XLOOKUP($B9,Reloj!$A$2:$A$1254,INDEX(Reloj!$J$2:$AR$1254,,COLUMN(JK1)-INT(COLUMN(JK1)/9*8)),"__NF__")),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11.5</v>
      </c>
      <c r="JX9" s="363">
        <f t="shared" ref="JX9" si="244">IF(OR(NOT(ISNUMBER(JV9)),NOT(ISNUMBER(JW9)),JU9&lt;&gt;"NOR",AND($D9="LOCAL",WEEKDAY(JS$6,2)=7)),0,JV9)</f>
        <v>8.5</v>
      </c>
      <c r="JY9" s="363">
        <f t="shared" ref="JY9" si="245">IF(OR(NOT(ISNUMBER(JV9)),NOT(ISNUMBER(JW9)),JU9&lt;&gt;"NOR",AND($D9="LOCAL",WEEKDAY(JS$6,2)=7)),0,MAX(0,MIN(2,JW9-JV9)))</f>
        <v>2</v>
      </c>
      <c r="JZ9" s="363">
        <f t="shared" ref="JZ9" si="246">IF(OR(NOT(ISNUMBER(JV9)),NOT(ISNUMBER(JW9)),JU9&lt;&gt;"NOR",AND($D9="LOCAL",WEEKDAY(JS$6,2)=7)),0,MAX(0,JW9-JV9-2))</f>
        <v>1</v>
      </c>
      <c r="KA9" s="363">
        <f t="shared" ref="KA9" si="247">IF(NOT(ISNUMBER(JW9)),0,IF(OR(JU9&lt;&gt;"NOR",AND($D9="LOCAL",WEEKDAY(JS$6,2)=7)),JW9,0))</f>
        <v>0</v>
      </c>
      <c r="KB9" s="359">
        <f t="shared" ref="KB9" si="248">IF(AND($D9="LOCAL",WEEKDAY(KB$6,2)=7),"-",IF(AND($D9="FORANEO",WEEKDAY(KB$6,2)=7),--"08:00:00",--"07:30:00"))</f>
        <v>0.3125</v>
      </c>
      <c r="KC9" s="360">
        <f t="shared" ref="KC9" si="249">IF(KB9="-","-",IF($D9="LOCAL",IF(WEEKDAY(KB$6,2)&lt;=5,--"17:00:00",IF(WEEKDAY(KB$6,2)=6,--"13:00:00","-")),IF($D9="FORANEO",IF(WEEKDAY(KB$6,2)&lt;=6,--"18:30:00",IF(WEEKDAY(KB$6,2)=7,--"12:00:00","-")),"-")))</f>
        <v>0.54166666666666663</v>
      </c>
      <c r="KD9" s="361" t="str">
        <f>IF(
 OR(KB$6&lt;MAX($B$2,$G9),AND($H9&lt;&gt;"",KB$6&gt;$H9)),
 "NA",
 IF(
  AND($D9="LOCAL",WEEKDAY(KB$6,2)=7),
  "DS",
  IF(
   COUNTIF(Parametros!$P:$P,KB$6)&gt;0,
   IF(ISNUMBER(KF9),IF(KF9&gt;0,"FL","FC"),"FC"),
   IF(
    ISNUMBER(KF9),
    IF(KF9&gt;0,"NOR","F"),
    IF(KF9="A","NOR",IF(KF9&lt;&gt;"",KF9,"F"))
   )
  )
 )
)</f>
        <v>NOR</v>
      </c>
      <c r="KE9" s="362">
        <f t="shared" ref="KE9" si="250">_xlfn.LET(
_xlpm.hrs,IF(OR(KB9="-",KC9="-",NOT(ISNUMBER(KB9)),NOT(ISNUMBER(KC9))),0,MAX(0,(KC9-KB9)*24)),
_xlpm.colRel,MOD(COLUMN()-COLUMN($I9),9),
_xlpm.f,$I$6+_xlpm.colRel,
_xlpm.dow,WEEKDAY(_xlpm.f,2),
_xlpm.alm,IF(_xlpm.hrs&lt;=0,0,
     IF(_xlpm.hrs&gt;7,1,
        IF(_xlpm.dow&lt;=5,1,
           IF(_xlpm.dow=6,IF($D9="LOCAL",0,1),
              IF(_xlpm.dow=7,IF($D9="LOCAL",1,0),0)
           )
        )
     )
),
MAX(0,_xlpm.hrs-_xlpm.alm)
)</f>
        <v>5.4999999999999991</v>
      </c>
      <c r="KF9" s="362" cm="1">
        <f t="array" ref="KF9">_xlfn.LET(
_xlpm.f,KF$6,
_xlpm.xp,IFERROR(
   _xlfn.XLOOKUP(
     1,
     (Papeletas!$B$2:$B$403=$B9)*(Papeletas!$G$2:$G$403&lt;=_xlpm.f)*(Papeletas!$H$2:$H$403&gt;=_xlpm.f),
     Papeletas!$F$2:$F$403,
     "__NP__"
   ),
   "__NP__"
),
_xlpm.x,IF(_xlpm.xp&lt;&gt;"__NP__",_xlpm.xp,_xlfn.XLOOKUP($B9,Reloj!$A$2:$A$1254,INDEX(Reloj!$J$2:$AR$1254,,COLUMN(JT1)-INT(COLUMN(JT1)/9*8)),"__NF__")),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6</v>
      </c>
      <c r="KG9" s="363">
        <f t="shared" ref="KG9" si="251">IF(OR(NOT(ISNUMBER(KE9)),NOT(ISNUMBER(KF9)),KD9&lt;&gt;"NOR",AND($D9="LOCAL",WEEKDAY(KB$6,2)=7)),0,KE9)</f>
        <v>5.4999999999999991</v>
      </c>
      <c r="KH9" s="363">
        <f t="shared" ref="KH9" si="252">IF(OR(NOT(ISNUMBER(KE9)),NOT(ISNUMBER(KF9)),KD9&lt;&gt;"NOR",AND($D9="LOCAL",WEEKDAY(KB$6,2)=7)),0,MAX(0,MIN(2,KF9-KE9)))</f>
        <v>0.50000000000000089</v>
      </c>
      <c r="KI9" s="363">
        <f t="shared" ref="KI9" si="253">IF(OR(NOT(ISNUMBER(KE9)),NOT(ISNUMBER(KF9)),KD9&lt;&gt;"NOR",AND($D9="LOCAL",WEEKDAY(KB$6,2)=7)),0,MAX(0,KF9-KE9-2))</f>
        <v>0</v>
      </c>
      <c r="KJ9" s="363">
        <f t="shared" ref="KJ9" si="254">IF(NOT(ISNUMBER(KF9)),0,IF(OR(KD9&lt;&gt;"NOR",AND($D9="LOCAL",WEEKDAY(KB$6,2)=7)),KF9,0))</f>
        <v>0</v>
      </c>
      <c r="KK9" s="359" t="str">
        <f t="shared" ref="KK9:KK63" si="255">IF(AND($D9="LOCAL",WEEKDAY(KK$6,2)=7),"-",IF(AND($D9="FORANEO",WEEKDAY(KK$6,2)=7),--"08:00:00",--"07:30:00"))</f>
        <v>-</v>
      </c>
      <c r="KL9" s="360" t="str">
        <f t="shared" ref="KL9" si="256">IF(KK9="-","-",IF($D9="LOCAL",IF(WEEKDAY(KK$6,2)&lt;=5,--"17:00:00",IF(WEEKDAY(KK$6,2)=6,--"13:00:00","-")),IF($D9="FORANEO",IF(WEEKDAY(KK$6,2)&lt;=6,--"18:30:00",IF(WEEKDAY(KK$6,2)=7,--"12:00:00","-")),"-")))</f>
        <v>-</v>
      </c>
      <c r="KM9" s="361" t="str">
        <f>IF(
 OR(KK$6&lt;MAX($B$2,$G9),AND($H9&lt;&gt;"",KK$6&gt;$H9)),
 "NA",
 IF(
  AND($D9="LOCAL",WEEKDAY(KK$6,2)=7),
  "DS",
  IF(
   COUNTIF(Parametros!$P:$P,KK$6)&gt;0,
   IF(ISNUMBER(KO9),IF(KO9&gt;0,"FL","FC"),"FC"),
   IF(
    ISNUMBER(KO9),
    IF(KO9&gt;0,"NOR","F"),
    IF(KO9="A","NOR",IF(KO9&lt;&gt;"",KO9,"F"))
   )
  )
 )
)</f>
        <v>DS</v>
      </c>
      <c r="KN9" s="362">
        <f t="shared" ref="KN9" si="257">_xlfn.LET(
_xlpm.hrs,IF(OR(KK9="-",KL9="-",NOT(ISNUMBER(KK9)),NOT(ISNUMBER(KL9))),0,MAX(0,(KL9-KK9)*24)),
_xlpm.colRel,MOD(COLUMN()-COLUMN($I9),9),
_xlpm.f,$I$6+_xlpm.colRel,
_xlpm.dow,WEEKDAY(_xlpm.f,2),
_xlpm.alm,IF(_xlpm.hrs&lt;=0,0,
     IF(_xlpm.hrs&gt;7,1,
        IF(_xlpm.dow&lt;=5,1,
           IF(_xlpm.dow=6,IF($D9="LOCAL",0,1),
              IF(_xlpm.dow=7,IF($D9="LOCAL",1,0),0)
           )
        )
     )
),
MAX(0,_xlpm.hrs-_xlpm.alm)
)</f>
        <v>0</v>
      </c>
      <c r="KO9" s="362" t="str" cm="1">
        <f t="array" ref="KO9">_xlfn.LET(
_xlpm.f,KO$6,
_xlpm.xp,IFERROR(
   _xlfn.XLOOKUP(
     1,
     (Papeletas!$B$2:$B$403=$B9)*(Papeletas!$G$2:$G$403&lt;=_xlpm.f)*(Papeletas!$H$2:$H$403&gt;=_xlpm.f),
     Papeletas!$F$2:$F$403,
     "__NP__"
   ),
   "__NP__"
),
_xlpm.x,IF(_xlpm.xp&lt;&gt;"__NP__",_xlpm.xp,_xlfn.XLOOKUP($B9,Reloj!$A$2:$A$1254,INDEX(Reloj!$J$2:$AR$1254,,COLUMN(KC1)-INT(COLUMN(KC1)/9*8)),"__NF__")),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F</v>
      </c>
      <c r="KP9" s="363">
        <f t="shared" ref="KP9" si="258">IF(OR(NOT(ISNUMBER(KN9)),NOT(ISNUMBER(KO9)),KM9&lt;&gt;"NOR",AND($D9="LOCAL",WEEKDAY(KK$6,2)=7)),0,KN9)</f>
        <v>0</v>
      </c>
      <c r="KQ9" s="363">
        <f t="shared" ref="KQ9" si="259">IF(OR(NOT(ISNUMBER(KN9)),NOT(ISNUMBER(KO9)),KM9&lt;&gt;"NOR",AND($D9="LOCAL",WEEKDAY(KK$6,2)=7)),0,MAX(0,MIN(2,KO9-KN9)))</f>
        <v>0</v>
      </c>
      <c r="KR9" s="363">
        <f t="shared" ref="KR9" si="260">IF(OR(NOT(ISNUMBER(KN9)),NOT(ISNUMBER(KO9)),KM9&lt;&gt;"NOR",AND($D9="LOCAL",WEEKDAY(KK$6,2)=7)),0,MAX(0,KO9-KN9-2))</f>
        <v>0</v>
      </c>
      <c r="KS9" s="363">
        <f t="shared" ref="KS9" si="261">IF(NOT(ISNUMBER(KO9)),0,IF(OR(KM9&lt;&gt;"NOR",AND($D9="LOCAL",WEEKDAY(KK$6,2)=7)),KO9,0))</f>
        <v>0</v>
      </c>
      <c r="KT9" s="359">
        <f t="shared" ref="KT9:KT63" si="262">IF(AND($D9="LOCAL",WEEKDAY(KT$6,2)=7),"-",IF(AND($D9="FORANEO",WEEKDAY(KT$6,2)=7),--"08:00:00",--"07:30:00"))</f>
        <v>0.3125</v>
      </c>
      <c r="KU9" s="360">
        <f t="shared" ref="KU9" si="263">IF(KT9="-","-",IF($D9="LOCAL",IF(WEEKDAY(KT$6,2)&lt;=5,--"17:00:00",IF(WEEKDAY(KT$6,2)=6,--"13:00:00","-")),IF($D9="FORANEO",IF(WEEKDAY(KT$6,2)&lt;=6,--"18:30:00",IF(WEEKDAY(KT$6,2)=7,--"12:00:00","-")),"-")))</f>
        <v>0.70833333333333337</v>
      </c>
      <c r="KV9" s="361" t="str">
        <f>IF(
 OR(KT$6&lt;MAX($B$2,$G9),AND($H9&lt;&gt;"",KT$6&gt;$H9)),
 "NA",
 IF(
  AND($D9="LOCAL",WEEKDAY(KT$6,2)=7),
  "DS",
  IF(
   COUNTIF(Parametros!$P:$P,KT$6)&gt;0,
   IF(ISNUMBER(KX9),IF(KX9&gt;0,"FL","FC"),"FC"),
   IF(
    ISNUMBER(KX9),
    IF(KX9&gt;0,"NOR","F"),
    IF(KX9="A","NOR",IF(KX9&lt;&gt;"",KX9,"F"))
   )
  )
 )
)</f>
        <v>NOR</v>
      </c>
      <c r="KW9" s="362">
        <f t="shared" ref="KW9" si="264">_xlfn.LET(
_xlpm.hrs,IF(OR(KT9="-",KU9="-",NOT(ISNUMBER(KT9)),NOT(ISNUMBER(KU9))),0,MAX(0,(KU9-KT9)*24)),
_xlpm.colRel,MOD(COLUMN()-COLUMN($I9),9),
_xlpm.f,$I$6+_xlpm.colRel,
_xlpm.dow,WEEKDAY(_xlpm.f,2),
_xlpm.alm,IF(_xlpm.hrs&lt;=0,0,
     IF(_xlpm.hrs&gt;7,1,
        IF(_xlpm.dow&lt;=5,1,
           IF(_xlpm.dow=6,IF($D9="LOCAL",0,1),
              IF(_xlpm.dow=7,IF($D9="LOCAL",1,0),0)
           )
        )
     )
),
MAX(0,_xlpm.hrs-_xlpm.alm)
)</f>
        <v>8.5</v>
      </c>
      <c r="KX9" s="362" cm="1">
        <f t="array" ref="KX9">_xlfn.LET(
_xlpm.f,KX$6,
_xlpm.xp,IFERROR(
   _xlfn.XLOOKUP(
     1,
     (Papeletas!$B$2:$B$403=$B9)*(Papeletas!$G$2:$G$403&lt;=_xlpm.f)*(Papeletas!$H$2:$H$403&gt;=_xlpm.f),
     Papeletas!$F$2:$F$403,
     "__NP__"
   ),
   "__NP__"
),
_xlpm.x,IF(_xlpm.xp&lt;&gt;"__NP__",_xlpm.xp,_xlfn.XLOOKUP($B9,Reloj!$A$2:$A$1254,INDEX(Reloj!$J$2:$AR$1254,,COLUMN(KL1)-INT(COLUMN(KL1)/9*8)),"__NF__")),
_xlpm.t,SUBSTITUTE(_xlpm.x&amp;"","'",""),
_xlpm.esnum,IFERROR(ISNUMBER(VALUE(_xlpm.t)),FALSE),
_xlpm.n,IF(_xlpm.esnum,VALUE(_xlpm.t),0),
_xlpm.dia,IFERROR(WEEKDAY(_xlpm.f,2),0),
_xlpm.esFinSem,IF(AND(_xlpm.esnum,_xlpm.n&gt;0,_xlpm.n&lt;=7),IF($D9="LOCAL",OR(_xlpm.dia=6,_xlpm.dia=7),_xlpm.dia=7),FALSE),
_xlpm.nAj,IF(_xlpm.esFinSem,_xlpm.n+1,_xlpm.n),
IF(_xlpm.x="__NF__","Revisar",
IF(_xlpm.t="","F",
IF(_xlpm.esnum,
IF(_xlpm.nAj=0,"F",_xlpm.nAj),
IF(OR(_xlpm.t="AS",_xlpm.t="SAI"),"F",
IF(OR(_xlpm.t="ATM",_xlpm.t="CT",_xlpm.t="SS"),"A",
IF(_xlpm.t="B","DL",
IF(_xlpm.t="BA","DLA",
IF(_xlpm.t="V","VAC",_xlpm.t)))))))))</f>
        <v>12</v>
      </c>
      <c r="KY9" s="363">
        <f t="shared" ref="KY9" si="265">IF(OR(NOT(ISNUMBER(KW9)),NOT(ISNUMBER(KX9)),KV9&lt;&gt;"NOR",AND($D9="LOCAL",WEEKDAY(KT$6,2)=7)),0,KW9)</f>
        <v>8.5</v>
      </c>
      <c r="KZ9" s="363">
        <f t="shared" ref="KZ9" si="266">IF(OR(NOT(ISNUMBER(KW9)),NOT(ISNUMBER(KX9)),KV9&lt;&gt;"NOR",AND($D9="LOCAL",WEEKDAY(KT$6,2)=7)),0,MAX(0,MIN(2,KX9-KW9)))</f>
        <v>2</v>
      </c>
      <c r="LA9" s="363">
        <f t="shared" ref="LA9" si="267">IF(OR(NOT(ISNUMBER(KW9)),NOT(ISNUMBER(KX9)),KV9&lt;&gt;"NOR",AND($D9="LOCAL",WEEKDAY(KT$6,2)=7)),0,MAX(0,KX9-KW9-2))</f>
        <v>1.5</v>
      </c>
      <c r="LB9" s="363">
        <f t="shared" ref="LB9" si="268">IF(NOT(ISNUMBER(KX9)),0,IF(OR(KV9&lt;&gt;"NOR",AND($D9="LOCAL",WEEKDAY(KT$6,2)=7)),KX9,0))</f>
        <v>0</v>
      </c>
      <c r="LC9" s="364">
        <f t="shared" ref="LC9:LC63" si="269">IF(AND($D9="LOCAL",WEEKDAY(LC$6,2)=7),"-",IF(AND($D9="FORANEO",WEEKDAY(LC$6,2)=7),--"08:00:00",--"07:30:00"))</f>
        <v>0.3125</v>
      </c>
      <c r="LD9" s="360">
        <f t="shared" ref="LD9" si="270">IF(LC9="-","-",IF($D9="LOCAL",IF(WEEKDAY(LC$6,2)&lt;=5,--"17:00:00",IF(WEEKDAY(LC$6,2)=6,--"13:00:00","-")),IF($D9="FORANEO",IF(WEEKDAY(LC$6,2)&lt;=6,--"18:30:00",IF(WEEKDAY(LC$6,2)=7,--"12:00:00","-")),"-")))</f>
        <v>0.70833333333333337</v>
      </c>
      <c r="LE9" s="361" t="str" cm="1">
        <f t="array" ref="LE9">_xlfn.LET(_xlpm.f,LC$6,_xlpm.ini,IFERROR(_xlfn.XLOOKUP(1,(Papeletas!$B$2:$B$403=$B9)*(Papeletas!$G$2:$G$403&lt;=_xlpm.f)*(Papeletas!$H$2:$H$403&gt;=_xlpm.f),Papeletas!$F$2:$F$403,""),""),IF(AND($D9="LOCAL",WEEKDAY(LC$6,2)=7),"DS",IF(_xlpm.ini&lt;&gt;"",_xlfn.XLOOKUP(_xlpm.ini,Parametros!$B:$B,Parametros!$C:$C,_xlpm.ini),"NOR")))</f>
        <v>NOR</v>
      </c>
      <c r="LF9" s="362">
        <f t="shared" ref="LF9" si="271">IF(OR(LC9="-",LD9="-",NOT(ISNUMBER(LC9)),NOT(ISNUMBER(LD9))),0,MAX(0,(LD9-LC9)*24-IF(AND((LD9-LC9)*24&gt;7,OR($D9="LOCAL",AND($D9="FORANEO",WEEKDAY(LC$6,2)=7))),1,0)))</f>
        <v>8.5</v>
      </c>
      <c r="LG9" s="362">
        <f t="shared" ref="LG9" si="272">IF(LE9="NOR",LF9,LE9)</f>
        <v>8.5</v>
      </c>
      <c r="LH9" s="363">
        <f t="shared" ref="LH9" si="273">IF(LE9="NOR",LF9,0)</f>
        <v>8.5</v>
      </c>
      <c r="LI9" s="363">
        <v>0</v>
      </c>
      <c r="LJ9" s="363">
        <v>0</v>
      </c>
      <c r="LK9" s="363">
        <v>0</v>
      </c>
      <c r="LL9" s="364">
        <f t="shared" ref="LL9:LL63" si="274">IF(AND($D9="LOCAL",WEEKDAY(LL$6,2)=7),"-",IF(AND($D9="FORANEO",WEEKDAY(LL$6,2)=7),--"08:00:00",--"07:30:00"))</f>
        <v>0.3125</v>
      </c>
      <c r="LM9" s="360">
        <f t="shared" ref="LM9" si="275">IF(LL9="-","-",IF($D9="LOCAL",IF(WEEKDAY(LL$6,2)&lt;=5,--"17:00:00",IF(WEEKDAY(LL$6,2)=6,--"13:00:00","-")),IF($D9="FORANEO",IF(WEEKDAY(LL$6,2)&lt;=6,--"18:30:00",IF(WEEKDAY(LL$6,2)=7,--"12:00:00","-")),"-")))</f>
        <v>0.70833333333333337</v>
      </c>
      <c r="LN9" s="361" t="str" cm="1">
        <f t="array" ref="LN9">_xlfn.LET(_xlpm.f,LL$6,_xlpm.ini,IFERROR(_xlfn.XLOOKUP(1,(Papeletas!$B$2:$B$403=$B9)*(Papeletas!$G$2:$G$403&lt;=_xlpm.f)*(Papeletas!$H$2:$H$403&gt;=_xlpm.f),Papeletas!$F$2:$F$403,""),""),IF(AND($D9="LOCAL",WEEKDAY(LL$6,2)=7),"DS",IF(_xlpm.ini&lt;&gt;"",_xlfn.XLOOKUP(_xlpm.ini,Parametros!$B:$B,Parametros!$C:$C,_xlpm.ini),"NOR")))</f>
        <v>NOR</v>
      </c>
      <c r="LO9" s="362">
        <f t="shared" ref="LO9" si="276">IF(OR(LL9="-",LM9="-",NOT(ISNUMBER(LL9)),NOT(ISNUMBER(LM9))),0,MAX(0,(LM9-LL9)*24-IF(AND((LM9-LL9)*24&gt;7,OR($D9="LOCAL",AND($D9="FORANEO",WEEKDAY(LL$6,2)=7))),1,0)))</f>
        <v>8.5</v>
      </c>
      <c r="LP9" s="362">
        <f t="shared" ref="LP9" si="277">IF(LN9="NOR",LO9,LN9)</f>
        <v>8.5</v>
      </c>
      <c r="LQ9" s="363">
        <f t="shared" ref="LQ9" si="278">IF(LN9="NOR",LO9,0)</f>
        <v>8.5</v>
      </c>
      <c r="LR9" s="363">
        <v>0</v>
      </c>
      <c r="LS9" s="363">
        <v>0</v>
      </c>
      <c r="LT9" s="363">
        <v>0</v>
      </c>
      <c r="LU9" s="364">
        <f t="shared" ref="LU9:LU63" si="279">IF(AND($D9="LOCAL",WEEKDAY(LU$6,2)=7),"-",IF(AND($D9="FORANEO",WEEKDAY(LU$6,2)=7),--"08:00:00",--"07:30:00"))</f>
        <v>0.3125</v>
      </c>
      <c r="LV9" s="360">
        <f t="shared" ref="LV9" si="280">IF(LU9="-","-",IF($D9="LOCAL",IF(WEEKDAY(LU$6,2)&lt;=5,--"17:00:00",IF(WEEKDAY(LU$6,2)=6,--"13:00:00","-")),IF($D9="FORANEO",IF(WEEKDAY(LU$6,2)&lt;=6,--"18:30:00",IF(WEEKDAY(LU$6,2)=7,--"12:00:00","-")),"-")))</f>
        <v>0.70833333333333337</v>
      </c>
      <c r="LW9" s="361" t="str" cm="1">
        <f t="array" ref="LW9">_xlfn.LET(_xlpm.f,LU$6,_xlpm.ini,IFERROR(_xlfn.XLOOKUP(1,(Papeletas!$B$2:$B$403=$B9)*(Papeletas!$G$2:$G$403&lt;=_xlpm.f)*(Papeletas!$H$2:$H$403&gt;=_xlpm.f),Papeletas!$F$2:$F$403,""),""),IF(AND($D9="LOCAL",WEEKDAY(LU$6,2)=7),"DS",IF(_xlpm.ini&lt;&gt;"",_xlfn.XLOOKUP(_xlpm.ini,Parametros!$B:$B,Parametros!$C:$C,_xlpm.ini),"NOR")))</f>
        <v>NOR</v>
      </c>
      <c r="LX9" s="362">
        <f t="shared" ref="LX9" si="281">IF(OR(LU9="-",LV9="-",NOT(ISNUMBER(LU9)),NOT(ISNUMBER(LV9))),0,MAX(0,(LV9-LU9)*24-IF(AND((LV9-LU9)*24&gt;7,OR($D9="LOCAL",AND($D9="FORANEO",WEEKDAY(LU$6,2)=7))),1,0)))</f>
        <v>8.5</v>
      </c>
      <c r="LY9" s="362">
        <f t="shared" ref="LY9" si="282">IF(LW9="NOR",LX9,LW9)</f>
        <v>8.5</v>
      </c>
      <c r="LZ9" s="363">
        <f t="shared" ref="LZ9" si="283">IF(LW9="NOR",LX9,0)</f>
        <v>8.5</v>
      </c>
      <c r="MA9" s="363">
        <v>0</v>
      </c>
      <c r="MB9" s="363">
        <v>0</v>
      </c>
      <c r="MC9" s="363">
        <v>0</v>
      </c>
      <c r="MD9" s="360">
        <f t="shared" ref="MD9:MD63" si="284">IF(AND($D9="LOCAL",WEEKDAY(MD$6,2)=7),"-",IF(AND($D9="FORANEO",WEEKDAY(MD$6,2)=7),--"08:00:00",--"07:30:00"))</f>
        <v>0.3125</v>
      </c>
      <c r="ME9" s="360">
        <f t="shared" ref="ME9" si="285">IF(MD9="-","-",IF($D9="LOCAL",IF(WEEKDAY(MD$6,2)&lt;=5,--"17:00:00",IF(WEEKDAY(MD$6,2)=6,--"13:00:00","-")),IF($D9="FORANEO",IF(WEEKDAY(MD$6,2)&lt;=6,--"18:30:00",IF(WEEKDAY(MD$6,2)=7,--"12:00:00","-")),"-")))</f>
        <v>0.70833333333333337</v>
      </c>
      <c r="MF9" s="361" t="str" cm="1">
        <f t="array" ref="MF9">_xlfn.LET(_xlpm.f,MD$6,_xlpm.ini,IFERROR(_xlfn.XLOOKUP(1,(Papeletas!$B$2:$B$403=$B9)*(Papeletas!$G$2:$G$403&lt;=_xlpm.f)*(Papeletas!$H$2:$H$403&gt;=_xlpm.f),Papeletas!$F$2:$F$403,""),""),IF(AND($D9="LOCAL",WEEKDAY(MD$6,2)=7),"DS",IF(_xlpm.ini&lt;&gt;"",_xlfn.XLOOKUP(_xlpm.ini,Parametros!$B:$B,Parametros!$C:$C,_xlpm.ini),"NOR")))</f>
        <v>NOR</v>
      </c>
      <c r="MG9" s="362">
        <f t="shared" ref="MG9" si="286">IF(OR(MD9="-",ME9="-",NOT(ISNUMBER(MD9)),NOT(ISNUMBER(ME9))),0,MAX(0,(ME9-MD9)*24-IF(AND((ME9-MD9)*24&gt;7,OR($D9="LOCAL",AND($D9="FORANEO",WEEKDAY(MD$6,2)=7))),1,0)))</f>
        <v>8.5</v>
      </c>
      <c r="MH9" s="362">
        <f t="shared" ref="MH9" si="287">IF(MF9="NOR",MG9,MF9)</f>
        <v>8.5</v>
      </c>
      <c r="MI9" s="363">
        <f t="shared" ref="MI9" si="288">IF(MF9="NOR",MG9,0)</f>
        <v>8.5</v>
      </c>
      <c r="MJ9" s="363">
        <v>0</v>
      </c>
      <c r="MK9" s="363">
        <v>0</v>
      </c>
      <c r="ML9" s="363">
        <v>0</v>
      </c>
      <c r="MM9" s="364">
        <f t="shared" ref="MM9:MM63" si="289">IF(AND($D9="LOCAL",WEEKDAY(MM$6,2)=7),"-",IF(AND($D9="FORANEO",WEEKDAY(MM$6,2)=7),--"08:00:00",--"07:30:00"))</f>
        <v>0.3125</v>
      </c>
      <c r="MN9" s="360">
        <f t="shared" ref="MN9" si="290">IF(MM9="-","-",IF($D9="LOCAL",IF(WEEKDAY(MM$6,2)&lt;=5,--"17:00:00",IF(WEEKDAY(MM$6,2)=6,--"13:00:00","-")),IF($D9="FORANEO",IF(WEEKDAY(MM$6,2)&lt;=6,--"18:30:00",IF(WEEKDAY(MM$6,2)=7,--"12:00:00","-")),"-")))</f>
        <v>0.54166666666666663</v>
      </c>
      <c r="MO9" s="361" t="str" cm="1">
        <f t="array" ref="MO9">_xlfn.LET(_xlpm.f,MM$6,_xlpm.ini,IFERROR(_xlfn.XLOOKUP(1,(Papeletas!$B$2:$B$403=$B9)*(Papeletas!$G$2:$G$403&lt;=_xlpm.f)*(Papeletas!$H$2:$H$403&gt;=_xlpm.f),Papeletas!$F$2:$F$403,""),""),IF(AND($D9="LOCAL",WEEKDAY(MM$6,2)=7),"DS",IF(_xlpm.ini&lt;&gt;"",_xlfn.XLOOKUP(_xlpm.ini,Parametros!$B:$B,Parametros!$C:$C,_xlpm.ini),"NOR")))</f>
        <v>NOR</v>
      </c>
      <c r="MP9" s="362">
        <f t="shared" ref="MP9" si="291">IF(OR(MM9="-",MN9="-",NOT(ISNUMBER(MM9)),NOT(ISNUMBER(MN9))),0,MAX(0,(MN9-MM9)*24-IF(AND((MN9-MM9)*24&gt;7,OR($D9="LOCAL",AND($D9="FORANEO",WEEKDAY(MM$6,2)=7))),1,0)))</f>
        <v>5.4999999999999991</v>
      </c>
      <c r="MQ9" s="362">
        <f t="shared" ref="MQ9" si="292">IF(MO9="NOR",MP9,MO9)</f>
        <v>5.4999999999999991</v>
      </c>
      <c r="MR9" s="363">
        <f t="shared" ref="MR9" si="293">IF(MO9="NOR",MP9,0)</f>
        <v>5.4999999999999991</v>
      </c>
      <c r="MS9" s="363">
        <v>0</v>
      </c>
      <c r="MT9" s="363">
        <v>0</v>
      </c>
      <c r="MU9" s="363">
        <v>0</v>
      </c>
      <c r="MV9" s="364"/>
      <c r="MW9" s="360"/>
      <c r="MX9" s="361"/>
      <c r="MY9" s="362"/>
      <c r="MZ9" s="362"/>
      <c r="NA9" s="363"/>
      <c r="NB9" s="363"/>
      <c r="NC9" s="363"/>
      <c r="ND9" s="363"/>
      <c r="NE9" s="364"/>
      <c r="NF9" s="360"/>
      <c r="NG9" s="361"/>
      <c r="NH9" s="362"/>
      <c r="NI9" s="362"/>
      <c r="NJ9" s="363"/>
      <c r="NK9" s="363"/>
      <c r="NL9" s="363"/>
      <c r="NM9" s="363"/>
      <c r="NN9" s="211"/>
      <c r="NO9" s="401">
        <f t="shared" ref="NO9:NO40" si="294">COUNTIF($DD9:$MU9,NO$6)</f>
        <v>20</v>
      </c>
      <c r="NP9" s="401" cm="1">
        <f t="array" ref="NP9">SUMPRODUCT(
 (INDEX(DD9:MU9,1,_xlfn.SEQUENCE(1,INT((COLUMN($MU$9)-COLUMN(DD9)+1)/9),3,9))=NP$6)*
 (INDEX(DD9:MU9,1,_xlfn.SEQUENCE(1,INT((COLUMN($MU$9)-COLUMN(DD9)+1)/9),9,9))&gt;0)
)</f>
        <v>1</v>
      </c>
      <c r="NQ9" s="401" cm="1">
        <f t="array" ref="NQ9">SUMPRODUCT(--(INDEX($DD9:$MU9,1,_xlfn.SEQUENCE(1,INT((COLUMN($MU$9)-COLUMN($DD9)+1)/9),3,9))=NQ$6))</f>
        <v>0</v>
      </c>
      <c r="NR9" s="401">
        <f>SUM(NO9:NQ9)</f>
        <v>21</v>
      </c>
      <c r="NS9" s="401" cm="1">
        <f t="array" ref="NS9">SUMPRODUCT(--(INDEX($DD9:$MU9,1,_xlfn.SEQUENCE(1,INT((COLUMN($MU$9)-COLUMN($DD9)+1)/9),3,9))=NS$6))</f>
        <v>0</v>
      </c>
      <c r="NT9" s="401">
        <f>COUNTIF(DD9:MU9,NT$6)-NP9</f>
        <v>3</v>
      </c>
      <c r="NU9" s="401" cm="1">
        <f t="array" ref="NU9">SUMPRODUCT(--(INDEX($DD9:$MU9,1,_xlfn.SEQUENCE(1,INT((COLUMN($MU$9)-COLUMN($DD9)+1)/9),3,9))=NU$6))</f>
        <v>0</v>
      </c>
      <c r="NV9" s="401" cm="1">
        <f t="array" ref="NV9">SUMPRODUCT(--(INDEX($DD9:$MU9,1,_xlfn.SEQUENCE(1,INT((COLUMN($MU$9)-COLUMN($DD9)+1)/9),3,9))=NV$6))</f>
        <v>0</v>
      </c>
      <c r="NW9" s="401" cm="1">
        <f t="array" ref="NW9">SUMPRODUCT(--(INDEX($DD9:$MU9,1,_xlfn.SEQUENCE(1,INT((COLUMN($MU$9)-COLUMN($DD9)+1)/9),3,9))=NW$6))</f>
        <v>0</v>
      </c>
      <c r="NX9" s="401" cm="1">
        <f t="array" ref="NX9">SUMPRODUCT(--(INDEX($DD9:$MU9,1,_xlfn.SEQUENCE(1,INT((COLUMN($MU$9)-COLUMN($DD9)+1)/9),3,9))=NX$6))</f>
        <v>0</v>
      </c>
      <c r="NY9" s="401" cm="1">
        <f t="array" ref="NY9">SUMPRODUCT(--(INDEX($DD9:$MU9,1,_xlfn.SEQUENCE(1,INT((COLUMN($MU$9)-COLUMN($DD9)+1)/9),3,9))=NY$6))</f>
        <v>4</v>
      </c>
      <c r="NZ9" s="401" cm="1">
        <f t="array" ref="NZ9">SUMPRODUCT(--(INDEX($DD9:$MU9,1,_xlfn.SEQUENCE(1,INT((COLUMN($MU$9)-COLUMN($DD9)+1)/9),3,9))=NZ$6))</f>
        <v>0</v>
      </c>
      <c r="OA9" s="401" cm="1">
        <f t="array" ref="OA9">SUMPRODUCT(--(INDEX($DD9:$MU9,1,_xlfn.SEQUENCE(1,INT((COLUMN($MU$9)-COLUMN($DD9)+1)/9),3,9))=OA$6))</f>
        <v>0</v>
      </c>
      <c r="OB9" s="401" cm="1">
        <f t="array" ref="OB9">SUMPRODUCT(--(INDEX($DD9:$MU9,1,_xlfn.SEQUENCE(1,INT((COLUMN($MU$9)-COLUMN($DD9)+1)/9),3,9))=OB$6))</f>
        <v>0</v>
      </c>
      <c r="OC9" s="401" cm="1">
        <f t="array" ref="OC9">SUMPRODUCT(--(INDEX($DD9:$MU9,1,_xlfn.SEQUENCE(1,INT((COLUMN($MU$9)-COLUMN($DD9)+1)/9),3,9))=OC$6))</f>
        <v>0</v>
      </c>
      <c r="OD9" s="402"/>
      <c r="OE9" s="402">
        <f>SUM(NR9:OC9)</f>
        <v>28</v>
      </c>
      <c r="OF9" s="403" cm="1">
        <f t="array" ref="OF9">SUM(INDEX(R9:KJ9,1,_xlfn.SEQUENCE(1,INT((COLUMN($NM$9)-COLUMN(CU9)+1)/9),7,9)))</f>
        <v>44.5</v>
      </c>
      <c r="OG9" s="403" cm="1">
        <f t="array" ref="OG9">SUM(INDEX(R9:KJ9,1,_xlfn.SEQUENCE(1,INT((COLUMN($NM$9)-COLUMN(CU9)+1)/9),8,9)))</f>
        <v>31.5</v>
      </c>
      <c r="OH9" s="403" cm="1">
        <f t="array" ref="OH9">SUM(INDEX(R9:KJ9,1,_xlfn.SEQUENCE(1,INT((COLUMN($NM$9)-COLUMN(CU9)+1)/9),9,9)))</f>
        <v>12</v>
      </c>
      <c r="OI9" s="214"/>
      <c r="OJ9" s="163"/>
      <c r="OK9" s="163"/>
      <c r="OL9" s="163"/>
      <c r="OM9" s="163"/>
      <c r="ON9" s="306">
        <f>_xlfn.XLOOKUP(B9,'TR05'!B:B,'TR05'!G:G,"Revisar",0)</f>
        <v>45558</v>
      </c>
      <c r="OO9" s="306">
        <f>_xlfn.XLOOKUP(B9,Reloj!A:A,Reloj!D:D,"Revisar",0)</f>
        <v>45558</v>
      </c>
      <c r="OP9" s="162" t="str">
        <f>_xlfn.XLOOKUP(B9,'S10'!C:C,'S10'!B:B,"Revisar",0)</f>
        <v>Revisar</v>
      </c>
    </row>
    <row r="10" spans="1:406" s="162" customFormat="1" ht="15.9" customHeight="1">
      <c r="A10" s="356">
        <v>2</v>
      </c>
      <c r="B10" s="332" t="s">
        <v>722</v>
      </c>
      <c r="C10" s="357" t="str">
        <f>_xlfn.XLOOKUP(B10,'S10'!$B$2:$B$1500,'S10'!$A$2:$A$1500,"Ingresar",0)</f>
        <v>22021424</v>
      </c>
      <c r="D10" s="333" t="s">
        <v>169</v>
      </c>
      <c r="E10" s="335" t="s">
        <v>724</v>
      </c>
      <c r="F10" s="335" t="str">
        <f>_xlfn.XLOOKUP(B10,'S10'!$B$2:$B$600,'S10'!$F$2:$F$600,"Ingresar",0)</f>
        <v xml:space="preserve">Instalador de PVC y vidrios </v>
      </c>
      <c r="G10" s="296">
        <v>45948</v>
      </c>
      <c r="H10" s="358"/>
      <c r="I10" s="359">
        <f t="shared" si="37"/>
        <v>0.3125</v>
      </c>
      <c r="J10" s="360">
        <f t="shared" ref="J10:J63" si="295">IF(I10="-","-",IF($D10="LOCAL",IF(WEEKDAY(I$6,2)&lt;=5,--"17:00:00",IF(WEEKDAY(I$6,2)=6,--"13:00:00","-")),IF($D10="FORANEO",IF(WEEKDAY(I$6,2)&lt;=6,--"18:30:00",IF(WEEKDAY(I$6,2)=7,--"12:00:00","-")),"-")))</f>
        <v>0.70833333333333337</v>
      </c>
      <c r="K10" s="361" t="str">
        <f>IF(
 OR(I$6&lt;MAX($B$2,$G10),AND($H10&lt;&gt;"",I$6&gt;$H10)),
 "NA",
 IF(
  AND($D10="LOCAL",WEEKDAY(I$6,2)=7),
  "DS",
  IF(
   COUNTIF(Parametros!$P:$P,I$6)&gt;0,
   IF(ISNUMBER(M10),IF(M10&gt;0,"FL","FC"),"FC"),
   IF(
    ISNUMBER(M10),
    IF(M10&gt;0,"NOR","F"),
    IF(M10="A","NOR",IF(M10&lt;&gt;"",M10,"F"))
   )
  )
 )
)</f>
        <v>NOR</v>
      </c>
      <c r="L10" s="362">
        <f t="shared" ref="L10:L63" si="296">_xlfn.LET(
_xlpm.hrs,IF(OR(I10="-",J10="-",NOT(ISNUMBER(I10)),NOT(ISNUMBER(J10))),0,MAX(0,(J10-I10)*24)),
_xlpm.colRel,MOD(COLUMN()-COLUMN($I10),9),
_xlpm.f,$I$6+_xlpm.colRel,
_xlpm.dow,WEEKDAY(_xlpm.f,2),
_xlpm.alm,IF(_xlpm.hrs&lt;=0,0,
     IF(_xlpm.hrs&gt;7,1,
        IF(_xlpm.dow&lt;=5,1,
           IF(_xlpm.dow=6,IF($D10="LOCAL",0,1),
              IF(_xlpm.dow=7,IF($D10="LOCAL",1,0),0)
           )
        )
     )
),
MAX(0,_xlpm.hrs-_xlpm.alm)
)</f>
        <v>8.5</v>
      </c>
      <c r="M10" s="362" cm="1">
        <f t="array" ref="M10">_xlfn.LET(
_xlpm.f,M$6,
_xlpm.xp,IFERROR(
   _xlfn.XLOOKUP(
     1,
     (Papeletas!$B$2:$B$403=$B10)*(Papeletas!$G$2:$G$403&lt;=_xlpm.f)*(Papeletas!$H$2:$H$403&gt;=_xlpm.f),
     Papeletas!$F$2:$F$403,
     "__NP__"
   ),
   "__NP__"
),
_xlpm.x,IF(_xlpm.xp&lt;&gt;"__NP__",_xlpm.xp,_xlfn.XLOOKUP($B10,Reloj!$A$2:$A$1254,INDEX(Reloj!$J$2:$AR$1254,,COLUMN(A2)-INT(COLUMN(A2)/9*8)),"__NF__")),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N10" s="363">
        <f t="shared" ref="N10:N63" si="297">IF(OR(NOT(ISNUMBER(L10)),NOT(ISNUMBER(M10)),K10&lt;&gt;"NOR",AND($D10="LOCAL",WEEKDAY(I$6,2)=7)),0,L10)</f>
        <v>8.5</v>
      </c>
      <c r="O10" s="363">
        <f t="shared" ref="O10:O63" si="298">IF(OR(NOT(ISNUMBER(L10)),NOT(ISNUMBER(M10)),K10&lt;&gt;"NOR",AND($D10="LOCAL",WEEKDAY(I$6,2)=7)),0,MAX(0,MIN(2,M10-L10)))</f>
        <v>2</v>
      </c>
      <c r="P10" s="363">
        <f t="shared" ref="P10:P63" si="299">IF(OR(NOT(ISNUMBER(L10)),NOT(ISNUMBER(M10)),K10&lt;&gt;"NOR",AND($D10="LOCAL",WEEKDAY(I$6,2)=7)),0,MAX(0,M10-L10-2))</f>
        <v>0.5</v>
      </c>
      <c r="Q10" s="363">
        <f t="shared" ref="Q10:Q63" si="300">IF(NOT(ISNUMBER(M10)),0,IF(OR(K10&lt;&gt;"NOR",AND($D10="LOCAL",WEEKDAY(I$6,2)=7)),M10,0))</f>
        <v>0</v>
      </c>
      <c r="R10" s="359">
        <f t="shared" ref="R10:R41" si="301">IF(AND($D10="LOCAL",WEEKDAY(R$6,2)=7),"-",IF(AND($D10="FORANEO",WEEKDAY(R$6,2)=7),--"08:00:00",--"07:30:00"))</f>
        <v>0.3125</v>
      </c>
      <c r="S10" s="360">
        <f t="shared" ref="S10:S41" si="302">IF(R10="-","-",IF($D10="LOCAL",IF(WEEKDAY(R$6,2)&lt;=5,--"17:00:00",IF(WEEKDAY(R$6,2)=6,--"13:00:00","-")),IF($D10="FORANEO",IF(WEEKDAY(R$6,2)&lt;=6,--"18:30:00",IF(WEEKDAY(R$6,2)=7,--"12:00:00","-")),"-")))</f>
        <v>0.70833333333333337</v>
      </c>
      <c r="T10" s="361" t="str">
        <f>IF(
 OR(R$6&lt;MAX($B$2,$G10),AND($H10&lt;&gt;"",R$6&gt;$H10)),
 "NA",
 IF(
  AND($D10="LOCAL",WEEKDAY(R$6,2)=7),
  "DS",
  IF(
   COUNTIF(Parametros!$P:$P,R$6)&gt;0,
   IF(ISNUMBER(V10),IF(V10&gt;0,"FL","FC"),"FC"),
   IF(
    ISNUMBER(V10),
    IF(V10&gt;0,"NOR","F"),
    IF(V10="A","NOR",IF(V10&lt;&gt;"",V10,"F"))
   )
  )
 )
)</f>
        <v>NOR</v>
      </c>
      <c r="U10" s="362">
        <f t="shared" ref="U10:U41" si="303">_xlfn.LET(
_xlpm.hrs,IF(OR(R10="-",S10="-",NOT(ISNUMBER(R10)),NOT(ISNUMBER(S10))),0,MAX(0,(S10-R10)*24)),
_xlpm.colRel,MOD(COLUMN()-COLUMN($I10),9),
_xlpm.f,$I$6+_xlpm.colRel,
_xlpm.dow,WEEKDAY(_xlpm.f,2),
_xlpm.alm,IF(_xlpm.hrs&lt;=0,0,
     IF(_xlpm.hrs&gt;7,1,
        IF(_xlpm.dow&lt;=5,1,
           IF(_xlpm.dow=6,IF($D10="LOCAL",0,1),
              IF(_xlpm.dow=7,IF($D10="LOCAL",1,0),0)
           )
        )
     )
),
MAX(0,_xlpm.hrs-_xlpm.alm)
)</f>
        <v>8.5</v>
      </c>
      <c r="V10" s="362" cm="1">
        <f t="array" ref="V10">_xlfn.LET(
_xlpm.f,V$6,
_xlpm.xp,IFERROR(
   _xlfn.XLOOKUP(
     1,
     (Papeletas!$B$2:$B$3000=$B10)*(Papeletas!$G$2:$G$3000&lt;=_xlpm.f)*(Papeletas!$H$2:$H$3000&gt;=_xlpm.f),
     Papeletas!$F$2:$F$3000,
     "__NP__"
   ),
   "__NP__"
),
_xlpm.x,IF(_xlpm.xp&lt;&gt;"__NP__",_xlpm.xp,_xlfn.XLOOKUP($B10,Reloj!$A$2:$A$3000,INDEX(Reloj!$J$2:$AR$3000,,COLUMN(J2)-INT(COLUMN(J2)/9*8)),"__NF__")),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10.5</v>
      </c>
      <c r="W10" s="363">
        <f t="shared" ref="W10:W41" si="304">IF(OR(NOT(ISNUMBER(U10)),NOT(ISNUMBER(V10)),T10&lt;&gt;"NOR",AND($D10="LOCAL",WEEKDAY(R$6,2)=7)),0,U10)</f>
        <v>8.5</v>
      </c>
      <c r="X10" s="363">
        <f t="shared" ref="X10:X41" si="305">IF(OR(NOT(ISNUMBER(U10)),NOT(ISNUMBER(V10)),T10&lt;&gt;"NOR",AND($D10="LOCAL",WEEKDAY(R$6,2)=7)),0,MAX(0,MIN(2,V10-U10)))</f>
        <v>2</v>
      </c>
      <c r="Y10" s="363">
        <f t="shared" ref="Y10:Y41" si="306">IF(OR(NOT(ISNUMBER(U10)),NOT(ISNUMBER(V10)),T10&lt;&gt;"NOR",AND($D10="LOCAL",WEEKDAY(R$6,2)=7)),0,MAX(0,V10-U10-2))</f>
        <v>0</v>
      </c>
      <c r="Z10" s="363">
        <f t="shared" ref="Z10:Z41" si="307">IF(NOT(ISNUMBER(V10)),0,IF(OR(T10&lt;&gt;"NOR",AND($D10="LOCAL",WEEKDAY(R$6,2)=7)),V10,0))</f>
        <v>0</v>
      </c>
      <c r="AA10" s="359">
        <f t="shared" ref="AA10:AA41" si="308">IF(AND($D10="LOCAL",WEEKDAY(AA$6,2)=7),"-",IF(AND($D10="FORANEO",WEEKDAY(AA$6,2)=7),--"08:00:00",--"07:30:00"))</f>
        <v>0.3125</v>
      </c>
      <c r="AB10" s="360">
        <f t="shared" ref="AB10:AB41" si="309">IF(AA10="-","-",IF($D10="LOCAL",IF(WEEKDAY(AA$6,2)&lt;=5,--"17:00:00",IF(WEEKDAY(AA$6,2)=6,--"13:00:00","-")),IF($D10="FORANEO",IF(WEEKDAY(AA$6,2)&lt;=6,--"18:30:00",IF(WEEKDAY(AA$6,2)=7,--"12:00:00","-")),"-")))</f>
        <v>0.70833333333333337</v>
      </c>
      <c r="AC10" s="361" t="str">
        <f>IF(
 OR(AA$6&lt;MAX($B$2,$G10),AND($H10&lt;&gt;"",AA$6&gt;$H10)),
 "NA",
 IF(
  AND($D10="LOCAL",WEEKDAY(AA$6,2)=7),
  "DS",
  IF(
   COUNTIF(Parametros!$P:$P,AA$6)&gt;0,
   IF(ISNUMBER(AE10),IF(AE10&gt;0,"FL","FC"),"FC"),
   IF(
    ISNUMBER(AE10),
    IF(AE10&gt;0,"NOR","F"),
    IF(AE10="A","NOR",IF(AE10&lt;&gt;"",AE10,"F"))
   )
  )
 )
)</f>
        <v>NOR</v>
      </c>
      <c r="AD10" s="362">
        <f t="shared" ref="AD10:AD41" si="310">_xlfn.LET(
_xlpm.hrs,IF(OR(AA10="-",AB10="-",NOT(ISNUMBER(AA10)),NOT(ISNUMBER(AB10))),0,MAX(0,(AB10-AA10)*24)),
_xlpm.colRel,MOD(COLUMN()-COLUMN($I10),9),
_xlpm.f,$I$6+_xlpm.colRel,
_xlpm.dow,WEEKDAY(_xlpm.f,2),
_xlpm.alm,IF(_xlpm.hrs&lt;=0,0,
     IF(_xlpm.hrs&gt;7,1,
        IF(_xlpm.dow&lt;=5,1,
           IF(_xlpm.dow=6,IF($D10="LOCAL",0,1),
              IF(_xlpm.dow=7,IF($D10="LOCAL",1,0),0)
           )
        )
     )
),
MAX(0,_xlpm.hrs-_xlpm.alm)
)</f>
        <v>8.5</v>
      </c>
      <c r="AE10" s="362" cm="1">
        <f t="array" ref="AE10">_xlfn.LET(
_xlpm.f,AE$6,
_xlpm.xp,IFERROR(
   _xlfn.XLOOKUP(
     1,
     (Papeletas!$B$2:$B$3000=$B10)*(Papeletas!$G$2:$G$3000&lt;=_xlpm.f)*(Papeletas!$H$2:$H$3000&gt;=_xlpm.f),
     Papeletas!$F$2:$F$3000,
     "__NP__"
   ),
   "__NP__"
),
_xlpm.x,IF(_xlpm.xp&lt;&gt;"__NP__",_xlpm.xp,_xlfn.XLOOKUP($B10,Reloj!$A$2:$A$3000,INDEX(Reloj!$J$2:$AR$3000,,COLUMN(S2)-INT(COLUMN(S2)/9*8)),"__NF__")),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8.5</v>
      </c>
      <c r="AF10" s="363">
        <f t="shared" ref="AF10:AF41" si="311">IF(OR(NOT(ISNUMBER(AD10)),NOT(ISNUMBER(AE10)),AC10&lt;&gt;"NOR",AND($D10="LOCAL",WEEKDAY(AA$6,2)=7)),0,AD10)</f>
        <v>8.5</v>
      </c>
      <c r="AG10" s="363">
        <f t="shared" ref="AG10:AG41" si="312">IF(OR(NOT(ISNUMBER(AD10)),NOT(ISNUMBER(AE10)),AC10&lt;&gt;"NOR",AND($D10="LOCAL",WEEKDAY(AA$6,2)=7)),0,MAX(0,MIN(2,AE10-AD10)))</f>
        <v>0</v>
      </c>
      <c r="AH10" s="363">
        <f t="shared" ref="AH10:AH41" si="313">IF(OR(NOT(ISNUMBER(AD10)),NOT(ISNUMBER(AE10)),AC10&lt;&gt;"NOR",AND($D10="LOCAL",WEEKDAY(AA$6,2)=7)),0,MAX(0,AE10-AD10-2))</f>
        <v>0</v>
      </c>
      <c r="AI10" s="363">
        <f t="shared" ref="AI10:AI41" si="314">IF(NOT(ISNUMBER(AE10)),0,IF(OR(AC10&lt;&gt;"NOR",AND($D10="LOCAL",WEEKDAY(AA$6,2)=7)),AE10,0))</f>
        <v>0</v>
      </c>
      <c r="AJ10" s="359">
        <f t="shared" ref="AJ10:AJ41" si="315">IF(AND($D10="LOCAL",WEEKDAY(AJ$6,2)=7),"-",IF(AND($D10="FORANEO",WEEKDAY(AJ$6,2)=7),--"08:00:00",--"07:30:00"))</f>
        <v>0.3125</v>
      </c>
      <c r="AK10" s="360">
        <f t="shared" ref="AK10:AK41" si="316">IF(AJ10="-","-",IF($D10="LOCAL",IF(WEEKDAY(AJ$6,2)&lt;=5,--"17:00:00",IF(WEEKDAY(AJ$6,2)=6,--"13:00:00","-")),IF($D10="FORANEO",IF(WEEKDAY(AJ$6,2)&lt;=6,--"18:30:00",IF(WEEKDAY(AJ$6,2)=7,--"12:00:00","-")),"-")))</f>
        <v>0.54166666666666663</v>
      </c>
      <c r="AL10" s="361" t="str">
        <f>IF(
 OR(AJ$6&lt;MAX($B$2,$G10),AND($H10&lt;&gt;"",AJ$6&gt;$H10)),
 "NA",
 IF(
  AND($D10="LOCAL",WEEKDAY(AJ$6,2)=7),
  "DS",
  IF(
   COUNTIF(Parametros!$P:$P,AJ$6)&gt;0,
   IF(ISNUMBER(AN10),IF(AN10&gt;0,"FL","FC"),"FC"),
   IF(
    ISNUMBER(AN10),
    IF(AN10&gt;0,"NOR","F"),
    IF(AN10="A","NOR",IF(AN10&lt;&gt;"",AN10,"F"))
   )
  )
 )
)</f>
        <v>NOR</v>
      </c>
      <c r="AM10" s="362">
        <f t="shared" ref="AM10:AM41" si="317">_xlfn.LET(
_xlpm.hrs,IF(OR(AJ10="-",AK10="-",NOT(ISNUMBER(AJ10)),NOT(ISNUMBER(AK10))),0,MAX(0,(AK10-AJ10)*24)),
_xlpm.colRel,MOD(COLUMN()-COLUMN($I10),9),
_xlpm.f,$I$6+_xlpm.colRel,
_xlpm.dow,WEEKDAY(_xlpm.f,2),
_xlpm.alm,IF(_xlpm.hrs&lt;=0,0,
     IF(_xlpm.hrs&gt;7,1,
        IF(_xlpm.dow&lt;=5,1,
           IF(_xlpm.dow=6,IF($D10="LOCAL",0,1),
              IF(_xlpm.dow=7,IF($D10="LOCAL",1,0),0)
           )
        )
     )
),
MAX(0,_xlpm.hrs-_xlpm.alm)
)</f>
        <v>5.4999999999999991</v>
      </c>
      <c r="AN10" s="362" cm="1">
        <f t="array" ref="AN10">_xlfn.LET(
_xlpm.f,AN$6,
_xlpm.xp,IFERROR(
   _xlfn.XLOOKUP(
     1,
     (Papeletas!$B$2:$B$3000=$B10)*(Papeletas!$G$2:$G$3000&lt;=_xlpm.f)*(Papeletas!$H$2:$H$3000&gt;=_xlpm.f),
     Papeletas!$F$2:$F$3000,
     "__NP__"
   ),
   "__NP__"
),
_xlpm.x,IF(_xlpm.xp&lt;&gt;"__NP__",_xlpm.xp,_xlfn.XLOOKUP($B10,Reloj!$A$2:$A$3000,INDEX(Reloj!$J$2:$AR$3000,,COLUMN(AB2)-INT(COLUMN(AB2)/9*8)),"__NF__")),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8</v>
      </c>
      <c r="AO10" s="363">
        <f t="shared" ref="AO10:AO41" si="318">IF(OR(NOT(ISNUMBER(AM10)),NOT(ISNUMBER(AN10)),AL10&lt;&gt;"NOR",AND($D10="LOCAL",WEEKDAY(AJ$6,2)=7)),0,AM10)</f>
        <v>5.4999999999999991</v>
      </c>
      <c r="AP10" s="363">
        <f t="shared" ref="AP10:AP41" si="319">IF(OR(NOT(ISNUMBER(AM10)),NOT(ISNUMBER(AN10)),AL10&lt;&gt;"NOR",AND($D10="LOCAL",WEEKDAY(AJ$6,2)=7)),0,MAX(0,MIN(2,AN10-AM10)))</f>
        <v>2</v>
      </c>
      <c r="AQ10" s="363">
        <f t="shared" ref="AQ10:AQ41" si="320">IF(OR(NOT(ISNUMBER(AM10)),NOT(ISNUMBER(AN10)),AL10&lt;&gt;"NOR",AND($D10="LOCAL",WEEKDAY(AJ$6,2)=7)),0,MAX(0,AN10-AM10-2))</f>
        <v>0.50000000000000089</v>
      </c>
      <c r="AR10" s="363">
        <f t="shared" ref="AR10:AR41" si="321">IF(NOT(ISNUMBER(AN10)),0,IF(OR(AL10&lt;&gt;"NOR",AND($D10="LOCAL",WEEKDAY(AJ$6,2)=7)),AN10,0))</f>
        <v>0</v>
      </c>
      <c r="AS10" s="359" t="str">
        <f t="shared" ref="AS10:AS41" si="322">IF(AND($D10="LOCAL",WEEKDAY(AS$6,2)=7),"-",IF(AND($D10="FORANEO",WEEKDAY(AS$6,2)=7),--"08:00:00",--"07:30:00"))</f>
        <v>-</v>
      </c>
      <c r="AT10" s="360" t="str">
        <f t="shared" ref="AT10:AT41" si="323">IF(AS10="-","-",IF($D10="LOCAL",IF(WEEKDAY(AS$6,2)&lt;=5,--"17:00:00",IF(WEEKDAY(AS$6,2)=6,--"13:00:00","-")),IF($D10="FORANEO",IF(WEEKDAY(AS$6,2)&lt;=6,--"18:30:00",IF(WEEKDAY(AS$6,2)=7,--"12:00:00","-")),"-")))</f>
        <v>-</v>
      </c>
      <c r="AU10" s="361" t="str">
        <f>IF(
 OR(AS$6&lt;MAX($B$2,$G10),AND($H10&lt;&gt;"",AS$6&gt;$H10)),
 "NA",
 IF(
  AND($D10="LOCAL",WEEKDAY(AS$6,2)=7),
  "DS",
  IF(
   COUNTIF(Parametros!$P:$P,AS$6)&gt;0,
   IF(ISNUMBER(AW10),IF(AW10&gt;0,"FL","FC"),"FC"),
   IF(
    ISNUMBER(AW10),
    IF(AW10&gt;0,"NOR","F"),
    IF(AW10="A","NOR",IF(AW10&lt;&gt;"",AW10,"F"))
   )
  )
 )
)</f>
        <v>DS</v>
      </c>
      <c r="AV10" s="362">
        <f t="shared" ref="AV10:AV41" si="324">_xlfn.LET(
_xlpm.hrs,IF(OR(AS10="-",AT10="-",NOT(ISNUMBER(AS10)),NOT(ISNUMBER(AT10))),0,MAX(0,(AT10-AS10)*24)),
_xlpm.colRel,MOD(COLUMN()-COLUMN($I10),9),
_xlpm.f,$I$6+_xlpm.colRel,
_xlpm.dow,WEEKDAY(_xlpm.f,2),
_xlpm.alm,IF(_xlpm.hrs&lt;=0,0,
     IF(_xlpm.hrs&gt;7,1,
        IF(_xlpm.dow&lt;=5,1,
           IF(_xlpm.dow=6,IF($D10="LOCAL",0,1),
              IF(_xlpm.dow=7,IF($D10="LOCAL",1,0),0)
           )
        )
     )
),
MAX(0,_xlpm.hrs-_xlpm.alm)
)</f>
        <v>0</v>
      </c>
      <c r="AW10" s="362" t="str" cm="1">
        <f t="array" ref="AW10">_xlfn.LET(
_xlpm.f,AW$6,
_xlpm.xp,IFERROR(
   _xlfn.XLOOKUP(
     1,
     (Papeletas!$B$2:$B$3000=$B10)*(Papeletas!$G$2:$G$3000&lt;=_xlpm.f)*(Papeletas!$H$2:$H$3000&gt;=_xlpm.f),
     Papeletas!$F$2:$F$3000,
     "__NP__"
   ),
   "__NP__"
),
_xlpm.x,IF(_xlpm.xp&lt;&gt;"__NP__",_xlpm.xp,_xlfn.XLOOKUP($B10,Reloj!$A$2:$A$3000,INDEX(Reloj!$J$2:$AR$3000,,COLUMN(AK2)-INT(COLUMN(AK2)/9*8)),"__NF__")),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AX10" s="363">
        <f t="shared" ref="AX10:AX41" si="325">IF(OR(NOT(ISNUMBER(AV10)),NOT(ISNUMBER(AW10)),AU10&lt;&gt;"NOR",AND($D10="LOCAL",WEEKDAY(AS$6,2)=7)),0,AV10)</f>
        <v>0</v>
      </c>
      <c r="AY10" s="363">
        <f t="shared" ref="AY10:AY41" si="326">IF(OR(NOT(ISNUMBER(AV10)),NOT(ISNUMBER(AW10)),AU10&lt;&gt;"NOR",AND($D10="LOCAL",WEEKDAY(AS$6,2)=7)),0,MAX(0,MIN(2,AW10-AV10)))</f>
        <v>0</v>
      </c>
      <c r="AZ10" s="363">
        <f t="shared" ref="AZ10:AZ41" si="327">IF(OR(NOT(ISNUMBER(AV10)),NOT(ISNUMBER(AW10)),AU10&lt;&gt;"NOR",AND($D10="LOCAL",WEEKDAY(AS$6,2)=7)),0,MAX(0,AW10-AV10-2))</f>
        <v>0</v>
      </c>
      <c r="BA10" s="363">
        <f t="shared" ref="BA10:BA41" si="328">IF(NOT(ISNUMBER(AW10)),0,IF(OR(AU10&lt;&gt;"NOR",AND($D10="LOCAL",WEEKDAY(AS$6,2)=7)),AW10,0))</f>
        <v>0</v>
      </c>
      <c r="BB10" s="359">
        <f t="shared" ref="BB10:BB41" si="329">IF(AND($D10="LOCAL",WEEKDAY(BB$6,2)=7),"-",IF(AND($D10="FORANEO",WEEKDAY(BB$6,2)=7),--"08:00:00",--"07:30:00"))</f>
        <v>0.3125</v>
      </c>
      <c r="BC10" s="360">
        <f t="shared" ref="BC10:BC41" si="330">IF(BB10="-","-",IF($D10="LOCAL",IF(WEEKDAY(BB$6,2)&lt;=5,--"17:00:00",IF(WEEKDAY(BB$6,2)=6,--"13:00:00","-")),IF($D10="FORANEO",IF(WEEKDAY(BB$6,2)&lt;=6,--"18:30:00",IF(WEEKDAY(BB$6,2)=7,--"12:00:00","-")),"-")))</f>
        <v>0.70833333333333337</v>
      </c>
      <c r="BD10" s="361" t="str">
        <f>IF(
 OR(BB$6&lt;MAX($B$2,$G10),AND($H10&lt;&gt;"",BB$6&gt;$H10)),
 "NA",
 IF(
  AND($D10="LOCAL",WEEKDAY(BB$6,2)=7),
  "DS",
  IF(
   COUNTIF(Parametros!$P:$P,BB$6)&gt;0,
   IF(ISNUMBER(BF10),IF(BF10&gt;0,"FL","FC"),"FC"),
   IF(
    ISNUMBER(BF10),
    IF(BF10&gt;0,"NOR","F"),
    IF(BF10="A","NOR",IF(BF10&lt;&gt;"",BF10,"F"))
   )
  )
 )
)</f>
        <v>NOR</v>
      </c>
      <c r="BE10" s="362">
        <f t="shared" ref="BE10:BE41" si="331">_xlfn.LET(
_xlpm.hrs,IF(OR(BB10="-",BC10="-",NOT(ISNUMBER(BB10)),NOT(ISNUMBER(BC10))),0,MAX(0,(BC10-BB10)*24)),
_xlpm.colRel,MOD(COLUMN()-COLUMN($I10),9),
_xlpm.f,$I$6+_xlpm.colRel,
_xlpm.dow,WEEKDAY(_xlpm.f,2),
_xlpm.alm,IF(_xlpm.hrs&lt;=0,0,
     IF(_xlpm.hrs&gt;7,1,
        IF(_xlpm.dow&lt;=5,1,
           IF(_xlpm.dow=6,IF($D10="LOCAL",0,1),
              IF(_xlpm.dow=7,IF($D10="LOCAL",1,0),0)
           )
        )
     )
),
MAX(0,_xlpm.hrs-_xlpm.alm)
)</f>
        <v>8.5</v>
      </c>
      <c r="BF10" s="362" cm="1">
        <f t="array" ref="BF10">_xlfn.LET(
_xlpm.f,BF$6,
_xlpm.xp,IFERROR(
   _xlfn.XLOOKUP(
     1,
     (Papeletas!$B$2:$B$3000=$B10)*(Papeletas!$G$2:$G$3000&lt;=_xlpm.f)*(Papeletas!$H$2:$H$3000&gt;=_xlpm.f),
     Papeletas!$F$2:$F$3000,
     "__NP__"
   ),
   "__NP__"
),
_xlpm.x,IF(_xlpm.xp&lt;&gt;"__NP__",_xlpm.xp,_xlfn.XLOOKUP($B10,Reloj!$A$2:$A$3000,INDEX(Reloj!$J$2:$AR$3000,,COLUMN(AT2)-INT(COLUMN(AT2)/9*8)),"__NF__")),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8.5</v>
      </c>
      <c r="BG10" s="363">
        <f t="shared" ref="BG10:BG41" si="332">IF(OR(NOT(ISNUMBER(BE10)),NOT(ISNUMBER(BF10)),BD10&lt;&gt;"NOR",AND($D10="LOCAL",WEEKDAY(BB$6,2)=7)),0,BE10)</f>
        <v>8.5</v>
      </c>
      <c r="BH10" s="363">
        <f t="shared" ref="BH10:BH41" si="333">IF(OR(NOT(ISNUMBER(BE10)),NOT(ISNUMBER(BF10)),BD10&lt;&gt;"NOR",AND($D10="LOCAL",WEEKDAY(BB$6,2)=7)),0,MAX(0,MIN(2,BF10-BE10)))</f>
        <v>0</v>
      </c>
      <c r="BI10" s="363">
        <f t="shared" ref="BI10:BI41" si="334">IF(OR(NOT(ISNUMBER(BE10)),NOT(ISNUMBER(BF10)),BD10&lt;&gt;"NOR",AND($D10="LOCAL",WEEKDAY(BB$6,2)=7)),0,MAX(0,BF10-BE10-2))</f>
        <v>0</v>
      </c>
      <c r="BJ10" s="363">
        <f t="shared" ref="BJ10:BJ41" si="335">IF(NOT(ISNUMBER(BF10)),0,IF(OR(BD10&lt;&gt;"NOR",AND($D10="LOCAL",WEEKDAY(BB$6,2)=7)),BF10,0))</f>
        <v>0</v>
      </c>
      <c r="BK10" s="359">
        <f t="shared" ref="BK10:BK41" si="336">IF(AND($D10="LOCAL",WEEKDAY(BK$6,2)=7),"-",IF(AND($D10="FORANEO",WEEKDAY(BK$6,2)=7),--"08:00:00",--"07:30:00"))</f>
        <v>0.3125</v>
      </c>
      <c r="BL10" s="360">
        <f t="shared" ref="BL10:BL41" si="337">IF(BK10="-","-",IF($D10="LOCAL",IF(WEEKDAY(BK$6,2)&lt;=5,--"17:00:00",IF(WEEKDAY(BK$6,2)=6,--"13:00:00","-")),IF($D10="FORANEO",IF(WEEKDAY(BK$6,2)&lt;=6,--"18:30:00",IF(WEEKDAY(BK$6,2)=7,--"12:00:00","-")),"-")))</f>
        <v>0.70833333333333337</v>
      </c>
      <c r="BM10" s="361" t="str">
        <f>IF(
 OR(BK$6&lt;MAX($B$2,$G10),AND($H10&lt;&gt;"",BK$6&gt;$H10)),
 "NA",
 IF(
  AND($D10="LOCAL",WEEKDAY(BK$6,2)=7),
  "DS",
  IF(
   COUNTIF(Parametros!$P:$P,BK$6)&gt;0,
   IF(ISNUMBER(BO10),IF(BO10&gt;0,"FL","FC"),"FC"),
   IF(
    ISNUMBER(BO10),
    IF(BO10&gt;0,"NOR","F"),
    IF(BO10="A","NOR",IF(BO10&lt;&gt;"",BO10,"F"))
   )
  )
 )
)</f>
        <v>F</v>
      </c>
      <c r="BN10" s="362">
        <f t="shared" ref="BN10:BN41" si="338">_xlfn.LET(
_xlpm.hrs,IF(OR(BK10="-",BL10="-",NOT(ISNUMBER(BK10)),NOT(ISNUMBER(BL10))),0,MAX(0,(BL10-BK10)*24)),
_xlpm.colRel,MOD(COLUMN()-COLUMN($I10),9),
_xlpm.f,$I$6+_xlpm.colRel,
_xlpm.dow,WEEKDAY(_xlpm.f,2),
_xlpm.alm,IF(_xlpm.hrs&lt;=0,0,
     IF(_xlpm.hrs&gt;7,1,
        IF(_xlpm.dow&lt;=5,1,
           IF(_xlpm.dow=6,IF($D10="LOCAL",0,1),
              IF(_xlpm.dow=7,IF($D10="LOCAL",1,0),0)
           )
        )
     )
),
MAX(0,_xlpm.hrs-_xlpm.alm)
)</f>
        <v>8.5</v>
      </c>
      <c r="BO10" s="362" t="str" cm="1">
        <f t="array" ref="BO10">_xlfn.LET(
_xlpm.f,BO$6,
_xlpm.xp,IFERROR(
   _xlfn.XLOOKUP(
     1,
     (Papeletas!$B$2:$B$3000=$B10)*(Papeletas!$G$2:$G$3000&lt;=_xlpm.f)*(Papeletas!$H$2:$H$3000&gt;=_xlpm.f),
     Papeletas!$F$2:$F$3000,
     "__NP__"
   ),
   "__NP__"
),
_xlpm.x,IF(_xlpm.xp&lt;&gt;"__NP__",_xlpm.xp,_xlfn.XLOOKUP($B10,Reloj!$A$2:$A$3000,INDEX(Reloj!$J$2:$AR$3000,,COLUMN(BC2)-INT(COLUMN(BC2)/9*8)),"__NF__")),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BP10" s="363">
        <f t="shared" ref="BP10:BP41" si="339">IF(OR(NOT(ISNUMBER(BN10)),NOT(ISNUMBER(BO10)),BM10&lt;&gt;"NOR",AND($D10="LOCAL",WEEKDAY(BK$6,2)=7)),0,BN10)</f>
        <v>0</v>
      </c>
      <c r="BQ10" s="363">
        <f t="shared" ref="BQ10:BQ41" si="340">IF(OR(NOT(ISNUMBER(BN10)),NOT(ISNUMBER(BO10)),BM10&lt;&gt;"NOR",AND($D10="LOCAL",WEEKDAY(BK$6,2)=7)),0,MAX(0,MIN(2,BO10-BN10)))</f>
        <v>0</v>
      </c>
      <c r="BR10" s="363">
        <f t="shared" ref="BR10:BR41" si="341">IF(OR(NOT(ISNUMBER(BN10)),NOT(ISNUMBER(BO10)),BM10&lt;&gt;"NOR",AND($D10="LOCAL",WEEKDAY(BK$6,2)=7)),0,MAX(0,BO10-BN10-2))</f>
        <v>0</v>
      </c>
      <c r="BS10" s="363">
        <f t="shared" ref="BS10:BS41" si="342">IF(NOT(ISNUMBER(BO10)),0,IF(OR(BM10&lt;&gt;"NOR",AND($D10="LOCAL",WEEKDAY(BK$6,2)=7)),BO10,0))</f>
        <v>0</v>
      </c>
      <c r="BT10" s="359">
        <f t="shared" ref="BT10:BT41" si="343">IF(AND($D10="LOCAL",WEEKDAY(BT$6,2)=7),"-",IF(AND($D10="FORANEO",WEEKDAY(BT$6,2)=7),--"08:00:00",--"07:30:00"))</f>
        <v>0.3125</v>
      </c>
      <c r="BU10" s="360">
        <f t="shared" ref="BU10:BU41" si="344">IF(BT10="-","-",IF($D10="LOCAL",IF(WEEKDAY(BT$6,2)&lt;=5,--"17:00:00",IF(WEEKDAY(BT$6,2)=6,--"13:00:00","-")),IF($D10="FORANEO",IF(WEEKDAY(BT$6,2)&lt;=6,--"18:30:00",IF(WEEKDAY(BT$6,2)=7,--"12:00:00","-")),"-")))</f>
        <v>0.70833333333333337</v>
      </c>
      <c r="BV10" s="361" t="str">
        <f>IF(
 OR(BT$6&lt;MAX($B$2,$G10),AND($H10&lt;&gt;"",BT$6&gt;$H10)),
 "NA",
 IF(
  AND($D10="LOCAL",WEEKDAY(BT$6,2)=7),
  "DS",
  IF(
   COUNTIF(Parametros!$P:$P,BT$6)&gt;0,
   IF(ISNUMBER(BX10),IF(BX10&gt;0,"FL","FC"),"FC"),
   IF(
    ISNUMBER(BX10),
    IF(BX10&gt;0,"NOR","F"),
    IF(BX10="A","NOR",IF(BX10&lt;&gt;"",BX10,"F"))
   )
  )
 )
)</f>
        <v>NOR</v>
      </c>
      <c r="BW10" s="362">
        <f t="shared" ref="BW10:BW41" si="345">_xlfn.LET(
_xlpm.hrs,IF(OR(BT10="-",BU10="-",NOT(ISNUMBER(BT10)),NOT(ISNUMBER(BU10))),0,MAX(0,(BU10-BT10)*24)),
_xlpm.colRel,MOD(COLUMN()-COLUMN($I10),9),
_xlpm.f,$I$6+_xlpm.colRel,
_xlpm.dow,WEEKDAY(_xlpm.f,2),
_xlpm.alm,IF(_xlpm.hrs&lt;=0,0,
     IF(_xlpm.hrs&gt;7,1,
        IF(_xlpm.dow&lt;=5,1,
           IF(_xlpm.dow=6,IF($D10="LOCAL",0,1),
              IF(_xlpm.dow=7,IF($D10="LOCAL",1,0),0)
           )
        )
     )
),
MAX(0,_xlpm.hrs-_xlpm.alm)
)</f>
        <v>8.5</v>
      </c>
      <c r="BX10" s="362" cm="1">
        <f t="array" ref="BX10">_xlfn.LET(
_xlpm.f,BX$6,
_xlpm.xp,IFERROR(
   _xlfn.XLOOKUP(
     1,
     (Papeletas!$B$2:$B$3000=$B10)*(Papeletas!$G$2:$G$3000&lt;=_xlpm.f)*(Papeletas!$H$2:$H$3000&gt;=_xlpm.f),
     Papeletas!$F$2:$F$3000,
     "__NP__"
   ),
   "__NP__"
),
_xlpm.x,IF(_xlpm.xp&lt;&gt;"__NP__",_xlpm.xp,_xlfn.XLOOKUP($B10,Reloj!$A$2:$A$3000,INDEX(Reloj!$J$2:$AR$3000,,COLUMN(BL2)-INT(COLUMN(BL2)/9*8)),"__NF__")),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8.5</v>
      </c>
      <c r="BY10" s="363">
        <f t="shared" ref="BY10:BY41" si="346">IF(OR(NOT(ISNUMBER(BW10)),NOT(ISNUMBER(BX10)),BV10&lt;&gt;"NOR",AND($D10="LOCAL",WEEKDAY(BT$6,2)=7)),0,BW10)</f>
        <v>8.5</v>
      </c>
      <c r="BZ10" s="363">
        <f t="shared" ref="BZ10:BZ41" si="347">IF(OR(NOT(ISNUMBER(BW10)),NOT(ISNUMBER(BX10)),BV10&lt;&gt;"NOR",AND($D10="LOCAL",WEEKDAY(BT$6,2)=7)),0,MAX(0,MIN(2,BX10-BW10)))</f>
        <v>0</v>
      </c>
      <c r="CA10" s="363">
        <f t="shared" ref="CA10:CA41" si="348">IF(OR(NOT(ISNUMBER(BW10)),NOT(ISNUMBER(BX10)),BV10&lt;&gt;"NOR",AND($D10="LOCAL",WEEKDAY(BT$6,2)=7)),0,MAX(0,BX10-BW10-2))</f>
        <v>0</v>
      </c>
      <c r="CB10" s="363">
        <f t="shared" ref="CB10:CB41" si="349">IF(NOT(ISNUMBER(BX10)),0,IF(OR(BV10&lt;&gt;"NOR",AND($D10="LOCAL",WEEKDAY(BT$6,2)=7)),BX10,0))</f>
        <v>0</v>
      </c>
      <c r="CC10" s="359">
        <f t="shared" ref="CC10:CC41" si="350">IF(AND($D10="LOCAL",WEEKDAY(CC$6,2)=7),"-",IF(AND($D10="FORANEO",WEEKDAY(CC$6,2)=7),--"08:00:00",--"07:30:00"))</f>
        <v>0.3125</v>
      </c>
      <c r="CD10" s="360">
        <f t="shared" ref="CD10:CD41" si="351">IF(CC10="-","-",IF($D10="LOCAL",IF(WEEKDAY(CC$6,2)&lt;=5,--"17:00:00",IF(WEEKDAY(CC$6,2)=6,--"13:00:00","-")),IF($D10="FORANEO",IF(WEEKDAY(CC$6,2)&lt;=6,--"18:30:00",IF(WEEKDAY(CC$6,2)=7,--"12:00:00","-")),"-")))</f>
        <v>0.70833333333333337</v>
      </c>
      <c r="CE10" s="361" t="str">
        <f>IF(
 OR(CC$6&lt;MAX($B$2,$G10),AND($H10&lt;&gt;"",CC$6&gt;$H10)),
 "NA",
 IF(
  AND($D10="LOCAL",WEEKDAY(CC$6,2)=7),
  "DS",
  IF(
   COUNTIF(Parametros!$P:$P,CC$6)&gt;0,
   IF(ISNUMBER(CG10),IF(CG10&gt;0,"FL","FC"),"FC"),
   IF(
    ISNUMBER(CG10),
    IF(CG10&gt;0,"NOR","F"),
    IF(CG10="A","NOR",IF(CG10&lt;&gt;"",CG10,"F"))
   )
  )
 )
)</f>
        <v>NOR</v>
      </c>
      <c r="CF10" s="362">
        <f t="shared" ref="CF10:CF41" si="352">_xlfn.LET(
_xlpm.hrs,IF(OR(CC10="-",CD10="-",NOT(ISNUMBER(CC10)),NOT(ISNUMBER(CD10))),0,MAX(0,(CD10-CC10)*24)),
_xlpm.colRel,MOD(COLUMN()-COLUMN($I10),9),
_xlpm.f,$I$6+_xlpm.colRel,
_xlpm.dow,WEEKDAY(_xlpm.f,2),
_xlpm.alm,IF(_xlpm.hrs&lt;=0,0,
     IF(_xlpm.hrs&gt;7,1,
        IF(_xlpm.dow&lt;=5,1,
           IF(_xlpm.dow=6,IF($D10="LOCAL",0,1),
              IF(_xlpm.dow=7,IF($D10="LOCAL",1,0),0)
           )
        )
     )
),
MAX(0,_xlpm.hrs-_xlpm.alm)
)</f>
        <v>8.5</v>
      </c>
      <c r="CG10" s="362" cm="1">
        <f t="array" ref="CG10">_xlfn.LET(
_xlpm.f,CG$6,
_xlpm.xp,IFERROR(
   _xlfn.XLOOKUP(
     1,
     (Papeletas!$B$2:$B$3000=$B10)*(Papeletas!$G$2:$G$3000&lt;=_xlpm.f)*(Papeletas!$H$2:$H$3000&gt;=_xlpm.f),
     Papeletas!$F$2:$F$3000,
     "__NP__"
   ),
   "__NP__"
),
_xlpm.x,IF(_xlpm.xp&lt;&gt;"__NP__",_xlpm.xp,_xlfn.XLOOKUP($B10,Reloj!$A$2:$A$3000,INDEX(Reloj!$J$2:$AR$3000,,COLUMN(BU2)-INT(COLUMN(BU2)/9*8)),"__NF__")),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v>
      </c>
      <c r="CH10" s="363">
        <f t="shared" ref="CH10:CH41" si="353">IF(OR(NOT(ISNUMBER(CF10)),NOT(ISNUMBER(CG10)),CE10&lt;&gt;"NOR",AND($D10="LOCAL",WEEKDAY(CC$6,2)=7)),0,CF10)</f>
        <v>8.5</v>
      </c>
      <c r="CI10" s="363">
        <f t="shared" ref="CI10:CI41" si="354">IF(OR(NOT(ISNUMBER(CF10)),NOT(ISNUMBER(CG10)),CE10&lt;&gt;"NOR",AND($D10="LOCAL",WEEKDAY(CC$6,2)=7)),0,MAX(0,MIN(2,CG10-CF10)))</f>
        <v>0.5</v>
      </c>
      <c r="CJ10" s="363">
        <f t="shared" ref="CJ10:CJ41" si="355">IF(OR(NOT(ISNUMBER(CF10)),NOT(ISNUMBER(CG10)),CE10&lt;&gt;"NOR",AND($D10="LOCAL",WEEKDAY(CC$6,2)=7)),0,MAX(0,CG10-CF10-2))</f>
        <v>0</v>
      </c>
      <c r="CK10" s="363">
        <f t="shared" ref="CK10:CK41" si="356">IF(NOT(ISNUMBER(CG10)),0,IF(OR(CE10&lt;&gt;"NOR",AND($D10="LOCAL",WEEKDAY(CC$6,2)=7)),CG10,0))</f>
        <v>0</v>
      </c>
      <c r="CL10" s="359">
        <f t="shared" ref="CL10:CL41" si="357">IF(AND($D10="LOCAL",WEEKDAY(CL$6,2)=7),"-",IF(AND($D10="FORANEO",WEEKDAY(CL$6,2)=7),--"08:00:00",--"07:30:00"))</f>
        <v>0.3125</v>
      </c>
      <c r="CM10" s="360">
        <f t="shared" ref="CM10:CM41" si="358">IF(CL10="-","-",IF($D10="LOCAL",IF(WEEKDAY(CL$6,2)&lt;=5,--"17:00:00",IF(WEEKDAY(CL$6,2)=6,--"13:00:00","-")),IF($D10="FORANEO",IF(WEEKDAY(CL$6,2)&lt;=6,--"18:30:00",IF(WEEKDAY(CL$6,2)=7,--"12:00:00","-")),"-")))</f>
        <v>0.70833333333333337</v>
      </c>
      <c r="CN10" s="361" t="str">
        <f>IF(
 OR(CL$6&lt;MAX($B$2,$G10),AND($H10&lt;&gt;"",CL$6&gt;$H10)),
 "NA",
 IF(
  AND($D10="LOCAL",WEEKDAY(CL$6,2)=7),
  "DS",
  IF(
   COUNTIF(Parametros!$P:$P,CL$6)&gt;0,
   IF(ISNUMBER(CP10),IF(CP10&gt;0,"FL","FC"),"FC"),
   IF(
    ISNUMBER(CP10),
    IF(CP10&gt;0,"NOR","F"),
    IF(CP10="A","NOR",IF(CP10&lt;&gt;"",CP10,"F"))
   )
  )
 )
)</f>
        <v>NOR</v>
      </c>
      <c r="CO10" s="362">
        <f t="shared" ref="CO10:CO41" si="359">_xlfn.LET(
_xlpm.hrs,IF(OR(CL10="-",CM10="-",NOT(ISNUMBER(CL10)),NOT(ISNUMBER(CM10))),0,MAX(0,(CM10-CL10)*24)),
_xlpm.colRel,MOD(COLUMN()-COLUMN($I10),9),
_xlpm.f,$I$6+_xlpm.colRel,
_xlpm.dow,WEEKDAY(_xlpm.f,2),
_xlpm.alm,IF(_xlpm.hrs&lt;=0,0,
     IF(_xlpm.hrs&gt;7,1,
        IF(_xlpm.dow&lt;=5,1,
           IF(_xlpm.dow=6,IF($D10="LOCAL",0,1),
              IF(_xlpm.dow=7,IF($D10="LOCAL",1,0),0)
           )
        )
     )
),
MAX(0,_xlpm.hrs-_xlpm.alm)
)</f>
        <v>8.5</v>
      </c>
      <c r="CP10" s="362" cm="1">
        <f t="array" ref="CP10">_xlfn.LET(
_xlpm.f,CP$6,
_xlpm.xp,IFERROR(
   _xlfn.XLOOKUP(
     1,
     (Papeletas!$B$2:$B$3000=$B10)*(Papeletas!$G$2:$G$3000&lt;=_xlpm.f)*(Papeletas!$H$2:$H$3000&gt;=_xlpm.f),
     Papeletas!$F$2:$F$3000,
     "__NP__"
   ),
   "__NP__"
),
_xlpm.x,IF(_xlpm.xp&lt;&gt;"__NP__",_xlpm.xp,_xlfn.XLOOKUP($B10,Reloj!$A$2:$A$3000,INDEX(Reloj!$J$2:$AR$3000,,COLUMN(CD2)-INT(COLUMN(CD2)/9*8)),"__NF__")),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v>
      </c>
      <c r="CQ10" s="363">
        <f t="shared" ref="CQ10:CQ41" si="360">IF(OR(NOT(ISNUMBER(CO10)),NOT(ISNUMBER(CP10)),CN10&lt;&gt;"NOR",AND($D10="LOCAL",WEEKDAY(CL$6,2)=7)),0,CO10)</f>
        <v>8.5</v>
      </c>
      <c r="CR10" s="363">
        <f t="shared" ref="CR10:CR41" si="361">IF(OR(NOT(ISNUMBER(CO10)),NOT(ISNUMBER(CP10)),CN10&lt;&gt;"NOR",AND($D10="LOCAL",WEEKDAY(CL$6,2)=7)),0,MAX(0,MIN(2,CP10-CO10)))</f>
        <v>0.5</v>
      </c>
      <c r="CS10" s="363">
        <f t="shared" ref="CS10:CS41" si="362">IF(OR(NOT(ISNUMBER(CO10)),NOT(ISNUMBER(CP10)),CN10&lt;&gt;"NOR",AND($D10="LOCAL",WEEKDAY(CL$6,2)=7)),0,MAX(0,CP10-CO10-2))</f>
        <v>0</v>
      </c>
      <c r="CT10" s="363">
        <f t="shared" ref="CT10:CT41" si="363">IF(NOT(ISNUMBER(CP10)),0,IF(OR(CN10&lt;&gt;"NOR",AND($D10="LOCAL",WEEKDAY(CL$6,2)=7)),CP10,0))</f>
        <v>0</v>
      </c>
      <c r="CU10" s="359">
        <f t="shared" ref="CU10:CU41" si="364">IF(AND($D10="LOCAL",WEEKDAY(CU$6,2)=7),"-",IF(AND($D10="FORANEO",WEEKDAY(CU$6,2)=7),--"08:00:00",--"07:30:00"))</f>
        <v>0.3125</v>
      </c>
      <c r="CV10" s="360">
        <f t="shared" ref="CV10:CV41" si="365">IF(CU10="-","-",IF($D10="LOCAL",IF(WEEKDAY(CU$6,2)&lt;=5,--"17:00:00",IF(WEEKDAY(CU$6,2)=6,--"13:00:00","-")),IF($D10="FORANEO",IF(WEEKDAY(CU$6,2)&lt;=6,--"18:30:00",IF(WEEKDAY(CU$6,2)=7,--"12:00:00","-")),"-")))</f>
        <v>0.54166666666666663</v>
      </c>
      <c r="CW10" s="361" t="str">
        <f>IF(
 OR(CU$6&lt;MAX($B$2,$G10),AND($H10&lt;&gt;"",CU$6&gt;$H10)),
 "NA",
 IF(
  AND($D10="LOCAL",WEEKDAY(CU$6,2)=7),
  "DS",
  IF(
   COUNTIF(Parametros!$P:$P,CU$6)&gt;0,
   IF(ISNUMBER(CY10),IF(CY10&gt;0,"FL","FC"),"FC"),
   IF(
    ISNUMBER(CY10),
    IF(CY10&gt;0,"NOR","F"),
    IF(CY10="A","NOR",IF(CY10&lt;&gt;"",CY10,"F"))
   )
  )
 )
)</f>
        <v>NOR</v>
      </c>
      <c r="CX10" s="362">
        <f t="shared" ref="CX10:CX41" si="366">_xlfn.LET(
_xlpm.hrs,IF(OR(CU10="-",CV10="-",NOT(ISNUMBER(CU10)),NOT(ISNUMBER(CV10))),0,MAX(0,(CV10-CU10)*24)),
_xlpm.colRel,MOD(COLUMN()-COLUMN($I10),9),
_xlpm.f,$I$6+_xlpm.colRel,
_xlpm.dow,WEEKDAY(_xlpm.f,2),
_xlpm.alm,IF(_xlpm.hrs&lt;=0,0,
     IF(_xlpm.hrs&gt;7,1,
        IF(_xlpm.dow&lt;=5,1,
           IF(_xlpm.dow=6,IF($D10="LOCAL",0,1),
              IF(_xlpm.dow=7,IF($D10="LOCAL",1,0),0)
           )
        )
     )
),
MAX(0,_xlpm.hrs-_xlpm.alm)
)</f>
        <v>5.4999999999999991</v>
      </c>
      <c r="CY10" s="362" cm="1">
        <f t="array" ref="CY10">_xlfn.LET(
_xlpm.f,CY$6,
_xlpm.xp,IFERROR(
   _xlfn.XLOOKUP(
     1,
     (Papeletas!$B$2:$B$3000=$B10)*(Papeletas!$G$2:$G$3000&lt;=_xlpm.f)*(Papeletas!$H$2:$H$3000&gt;=_xlpm.f),
     Papeletas!$F$2:$F$3000,
     "__NP__"
   ),
   "__NP__"
),
_xlpm.x,IF(_xlpm.xp&lt;&gt;"__NP__",_xlpm.xp,_xlfn.XLOOKUP($B10,Reloj!$A$2:$A$3000,INDEX(Reloj!$J$2:$AR$3000,,COLUMN(CM2)-INT(COLUMN(CM2)/9*8)),"__NF__")),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6</v>
      </c>
      <c r="CZ10" s="363">
        <f t="shared" ref="CZ10:CZ41" si="367">IF(OR(NOT(ISNUMBER(CX10)),NOT(ISNUMBER(CY10)),CW10&lt;&gt;"NOR",AND($D10="LOCAL",WEEKDAY(CU$6,2)=7)),0,CX10)</f>
        <v>5.4999999999999991</v>
      </c>
      <c r="DA10" s="363">
        <f t="shared" ref="DA10:DA41" si="368">IF(OR(NOT(ISNUMBER(CX10)),NOT(ISNUMBER(CY10)),CW10&lt;&gt;"NOR",AND($D10="LOCAL",WEEKDAY(CU$6,2)=7)),0,MAX(0,MIN(2,CY10-CX10)))</f>
        <v>0.50000000000000089</v>
      </c>
      <c r="DB10" s="363">
        <f t="shared" ref="DB10:DB41" si="369">IF(OR(NOT(ISNUMBER(CX10)),NOT(ISNUMBER(CY10)),CW10&lt;&gt;"NOR",AND($D10="LOCAL",WEEKDAY(CU$6,2)=7)),0,MAX(0,CY10-CX10-2))</f>
        <v>0</v>
      </c>
      <c r="DC10" s="363">
        <f t="shared" ref="DC10:DC41" si="370">IF(NOT(ISNUMBER(CY10)),0,IF(OR(CW10&lt;&gt;"NOR",AND($D10="LOCAL",WEEKDAY(CU$6,2)=7)),CY10,0))</f>
        <v>0</v>
      </c>
      <c r="DD10" s="359" t="str">
        <f t="shared" ref="DD10:DD41" si="371">IF(AND($D10="LOCAL",WEEKDAY(DD$6,2)=7),"-",IF(AND($D10="FORANEO",WEEKDAY(DD$6,2)=7),--"08:00:00",--"07:30:00"))</f>
        <v>-</v>
      </c>
      <c r="DE10" s="360" t="str">
        <f t="shared" ref="DE10:DE41" si="372">IF(DD10="-","-",IF($D10="LOCAL",IF(WEEKDAY(DD$6,2)&lt;=5,--"17:00:00",IF(WEEKDAY(DD$6,2)=6,--"13:00:00","-")),IF($D10="FORANEO",IF(WEEKDAY(DD$6,2)&lt;=6,--"18:30:00",IF(WEEKDAY(DD$6,2)=7,--"12:00:00","-")),"-")))</f>
        <v>-</v>
      </c>
      <c r="DF10" s="361" t="str">
        <f>IF(
 OR(DD$6&lt;MAX($B$2,$G10),AND($H10&lt;&gt;"",DD$6&gt;$H10)),
 "NA",
 IF(
  AND($D10="LOCAL",WEEKDAY(DD$6,2)=7),
  "DS",
  IF(
   COUNTIF(Parametros!$P:$P,DD$6)&gt;0,
   IF(ISNUMBER(DH10),IF(DH10&gt;0,"FL","FC"),"FC"),
   IF(
    ISNUMBER(DH10),
    IF(DH10&gt;0,"NOR","F"),
    IF(DH10="A","NOR",IF(DH10&lt;&gt;"",DH10,"F"))
   )
  )
 )
)</f>
        <v>DS</v>
      </c>
      <c r="DG10" s="362">
        <f t="shared" ref="DG10:DG41" si="373">_xlfn.LET(
_xlpm.hrs,IF(OR(DD10="-",DE10="-",NOT(ISNUMBER(DD10)),NOT(ISNUMBER(DE10))),0,MAX(0,(DE10-DD10)*24)),
_xlpm.colRel,MOD(COLUMN()-COLUMN($I10),9),
_xlpm.f,$I$6+_xlpm.colRel,
_xlpm.dow,WEEKDAY(_xlpm.f,2),
_xlpm.alm,IF(_xlpm.hrs&lt;=0,0,
     IF(_xlpm.hrs&gt;7,1,
        IF(_xlpm.dow&lt;=5,1,
           IF(_xlpm.dow=6,IF($D10="LOCAL",0,1),
              IF(_xlpm.dow=7,IF($D10="LOCAL",1,0),0)
           )
        )
     )
),
MAX(0,_xlpm.hrs-_xlpm.alm)
)</f>
        <v>0</v>
      </c>
      <c r="DH10" s="362" t="str" cm="1">
        <f t="array" ref="DH10">_xlfn.LET(
_xlpm.f,DH$6,
_xlpm.xp,IFERROR(
   _xlfn.XLOOKUP(
     1,
     (Papeletas!$B$2:$B$3000=$B10)*(Papeletas!$G$2:$G$3000&lt;=_xlpm.f)*(Papeletas!$H$2:$H$3000&gt;=_xlpm.f),
     Papeletas!$F$2:$F$3000,
     "__NP__"
   ),
   "__NP__"
),
_xlpm.x,IF(_xlpm.xp&lt;&gt;"__NP__",_xlpm.xp,_xlfn.XLOOKUP($B10,Reloj!$A$2:$A$3000,INDEX(Reloj!$J$2:$AR$3000,,COLUMN(CV2)-INT(COLUMN(CV2)/9*8)),"__NF__")),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DI10" s="363">
        <f t="shared" ref="DI10:DI41" si="374">IF(OR(NOT(ISNUMBER(DG10)),NOT(ISNUMBER(DH10)),DF10&lt;&gt;"NOR",AND($D10="LOCAL",WEEKDAY(DD$6,2)=7)),0,DG10)</f>
        <v>0</v>
      </c>
      <c r="DJ10" s="363">
        <f t="shared" ref="DJ10:DJ41" si="375">IF(OR(NOT(ISNUMBER(DG10)),NOT(ISNUMBER(DH10)),DF10&lt;&gt;"NOR",AND($D10="LOCAL",WEEKDAY(DD$6,2)=7)),0,MAX(0,MIN(2,DH10-DG10)))</f>
        <v>0</v>
      </c>
      <c r="DK10" s="363">
        <f t="shared" ref="DK10:DK41" si="376">IF(OR(NOT(ISNUMBER(DG10)),NOT(ISNUMBER(DH10)),DF10&lt;&gt;"NOR",AND($D10="LOCAL",WEEKDAY(DD$6,2)=7)),0,MAX(0,DH10-DG10-2))</f>
        <v>0</v>
      </c>
      <c r="DL10" s="363">
        <f t="shared" ref="DL10:DL41" si="377">IF(NOT(ISNUMBER(DH10)),0,IF(OR(DF10&lt;&gt;"NOR",AND($D10="LOCAL",WEEKDAY(DD$6,2)=7)),DH10,0))</f>
        <v>0</v>
      </c>
      <c r="DM10" s="359">
        <f t="shared" ref="DM10:DM41" si="378">IF(AND($D10="LOCAL",WEEKDAY(DM$6,2)=7),"-",IF(AND($D10="FORANEO",WEEKDAY(DM$6,2)=7),--"08:00:00",--"07:30:00"))</f>
        <v>0.3125</v>
      </c>
      <c r="DN10" s="360">
        <f t="shared" ref="DN10:DN41" si="379">IF(DM10="-","-",IF($D10="LOCAL",IF(WEEKDAY(DM$6,2)&lt;=5,--"17:00:00",IF(WEEKDAY(DM$6,2)=6,--"13:00:00","-")),IF($D10="FORANEO",IF(WEEKDAY(DM$6,2)&lt;=6,--"18:30:00",IF(WEEKDAY(DM$6,2)=7,--"12:00:00","-")),"-")))</f>
        <v>0.70833333333333337</v>
      </c>
      <c r="DO10" s="361" t="str">
        <f>IF(
 OR(DM$6&lt;MAX($B$2,$G10),AND($H10&lt;&gt;"",DM$6&gt;$H10)),
 "NA",
 IF(
  AND($D10="LOCAL",WEEKDAY(DM$6,2)=7),
  "DS",
  IF(
   COUNTIF(Parametros!$P:$P,DM$6)&gt;0,
   IF(ISNUMBER(DQ10),IF(DQ10&gt;0,"FL","FC"),"FC"),
   IF(
    ISNUMBER(DQ10),
    IF(DQ10&gt;0,"NOR","F"),
    IF(DQ10="A","NOR",IF(DQ10&lt;&gt;"",DQ10,"F"))
   )
  )
 )
)</f>
        <v>NOR</v>
      </c>
      <c r="DP10" s="362">
        <f t="shared" ref="DP10:DP41" si="380">_xlfn.LET(
_xlpm.hrs,IF(OR(DM10="-",DN10="-",NOT(ISNUMBER(DM10)),NOT(ISNUMBER(DN10))),0,MAX(0,(DN10-DM10)*24)),
_xlpm.colRel,MOD(COLUMN()-COLUMN($I10),9),
_xlpm.f,$I$6+_xlpm.colRel,
_xlpm.dow,WEEKDAY(_xlpm.f,2),
_xlpm.alm,IF(_xlpm.hrs&lt;=0,0,
     IF(_xlpm.hrs&gt;7,1,
        IF(_xlpm.dow&lt;=5,1,
           IF(_xlpm.dow=6,IF($D10="LOCAL",0,1),
              IF(_xlpm.dow=7,IF($D10="LOCAL",1,0),0)
           )
        )
     )
),
MAX(0,_xlpm.hrs-_xlpm.alm)
)</f>
        <v>8.5</v>
      </c>
      <c r="DQ10" s="362" cm="1">
        <f t="array" ref="DQ10">_xlfn.LET(
_xlpm.f,DQ$6,
_xlpm.xp,IFERROR(
   _xlfn.XLOOKUP(
     1,
     (Papeletas!$B$2:$B$3000=$B10)*(Papeletas!$G$2:$G$3000&lt;=_xlpm.f)*(Papeletas!$H$2:$H$3000&gt;=_xlpm.f),
     Papeletas!$F$2:$F$3000,
     "__NP__"
   ),
   "__NP__"
),
_xlpm.x,IF(_xlpm.xp&lt;&gt;"__NP__",_xlpm.xp,_xlfn.XLOOKUP($B10,Reloj!$A$2:$A$3000,INDEX(Reloj!$J$2:$AR$3000,,COLUMN(DE2)-INT(COLUMN(DE2)/9*8)),"__NF__")),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10.5</v>
      </c>
      <c r="DR10" s="363">
        <f t="shared" ref="DR10:DR41" si="381">IF(OR(NOT(ISNUMBER(DP10)),NOT(ISNUMBER(DQ10)),DO10&lt;&gt;"NOR",AND($D10="LOCAL",WEEKDAY(DM$6,2)=7)),0,DP10)</f>
        <v>8.5</v>
      </c>
      <c r="DS10" s="363">
        <f t="shared" ref="DS10:DS41" si="382">IF(OR(NOT(ISNUMBER(DP10)),NOT(ISNUMBER(DQ10)),DO10&lt;&gt;"NOR",AND($D10="LOCAL",WEEKDAY(DM$6,2)=7)),0,MAX(0,MIN(2,DQ10-DP10)))</f>
        <v>2</v>
      </c>
      <c r="DT10" s="363">
        <f t="shared" ref="DT10:DT41" si="383">IF(OR(NOT(ISNUMBER(DP10)),NOT(ISNUMBER(DQ10)),DO10&lt;&gt;"NOR",AND($D10="LOCAL",WEEKDAY(DM$6,2)=7)),0,MAX(0,DQ10-DP10-2))</f>
        <v>0</v>
      </c>
      <c r="DU10" s="363">
        <f t="shared" ref="DU10:DU41" si="384">IF(NOT(ISNUMBER(DQ10)),0,IF(OR(DO10&lt;&gt;"NOR",AND($D10="LOCAL",WEEKDAY(DM$6,2)=7)),DQ10,0))</f>
        <v>0</v>
      </c>
      <c r="DV10" s="359">
        <f t="shared" ref="DV10:DV41" si="385">IF(AND($D10="LOCAL",WEEKDAY(DV$6,2)=7),"-",IF(AND($D10="FORANEO",WEEKDAY(DV$6,2)=7),--"08:00:00",--"07:30:00"))</f>
        <v>0.3125</v>
      </c>
      <c r="DW10" s="360">
        <f t="shared" ref="DW10:DW41" si="386">IF(DV10="-","-",IF($D10="LOCAL",IF(WEEKDAY(DV$6,2)&lt;=5,--"17:00:00",IF(WEEKDAY(DV$6,2)=6,--"13:00:00","-")),IF($D10="FORANEO",IF(WEEKDAY(DV$6,2)&lt;=6,--"18:30:00",IF(WEEKDAY(DV$6,2)=7,--"12:00:00","-")),"-")))</f>
        <v>0.70833333333333337</v>
      </c>
      <c r="DX10" s="361" t="str">
        <f>IF(
 OR(DV$6&lt;MAX($B$2,$G10),AND($H10&lt;&gt;"",DV$6&gt;$H10)),
 "NA",
 IF(
  AND($D10="LOCAL",WEEKDAY(DV$6,2)=7),
  "DS",
  IF(
   COUNTIF(Parametros!$P:$P,DV$6)&gt;0,
   IF(ISNUMBER(DZ10),IF(DZ10&gt;0,"FL","FC"),"FC"),
   IF(
    ISNUMBER(DZ10),
    IF(DZ10&gt;0,"NOR","F"),
    IF(DZ10="A","NOR",IF(DZ10&lt;&gt;"",DZ10,"F"))
   )
  )
 )
)</f>
        <v>NOR</v>
      </c>
      <c r="DY10" s="362">
        <f t="shared" ref="DY10:DY41" si="387">_xlfn.LET(
_xlpm.hrs,IF(OR(DV10="-",DW10="-",NOT(ISNUMBER(DV10)),NOT(ISNUMBER(DW10))),0,MAX(0,(DW10-DV10)*24)),
_xlpm.colRel,MOD(COLUMN()-COLUMN($I10),9),
_xlpm.f,$I$6+_xlpm.colRel,
_xlpm.dow,WEEKDAY(_xlpm.f,2),
_xlpm.alm,IF(_xlpm.hrs&lt;=0,0,
     IF(_xlpm.hrs&gt;7,1,
        IF(_xlpm.dow&lt;=5,1,
           IF(_xlpm.dow=6,IF($D10="LOCAL",0,1),
              IF(_xlpm.dow=7,IF($D10="LOCAL",1,0),0)
           )
        )
     )
),
MAX(0,_xlpm.hrs-_xlpm.alm)
)</f>
        <v>8.5</v>
      </c>
      <c r="DZ10" s="362" cm="1">
        <f t="array" ref="DZ10">_xlfn.LET(
_xlpm.f,DZ$6,
_xlpm.xp,IFERROR(
   _xlfn.XLOOKUP(
     1,
     (Papeletas!$B$2:$B$3000=$B10)*(Papeletas!$G$2:$G$3000&lt;=_xlpm.f)*(Papeletas!$H$2:$H$3000&gt;=_xlpm.f),
     Papeletas!$F$2:$F$3000,
     "__NP__"
   ),
   "__NP__"
),
_xlpm.x,IF(_xlpm.xp&lt;&gt;"__NP__",_xlpm.xp,_xlfn.XLOOKUP($B10,Reloj!$A$2:$A$3000,INDEX(Reloj!$J$2:$AR$3000,,COLUMN(DN2)-INT(COLUMN(DN2)/9*8)),"__NF__")),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EA10" s="363">
        <f t="shared" ref="EA10:EA41" si="388">IF(OR(NOT(ISNUMBER(DY10)),NOT(ISNUMBER(DZ10)),DX10&lt;&gt;"NOR",AND($D10="LOCAL",WEEKDAY(DV$6,2)=7)),0,DY10)</f>
        <v>8.5</v>
      </c>
      <c r="EB10" s="363">
        <f t="shared" ref="EB10:EB41" si="389">IF(OR(NOT(ISNUMBER(DY10)),NOT(ISNUMBER(DZ10)),DX10&lt;&gt;"NOR",AND($D10="LOCAL",WEEKDAY(DV$6,2)=7)),0,MAX(0,MIN(2,DZ10-DY10)))</f>
        <v>2</v>
      </c>
      <c r="EC10" s="363">
        <f t="shared" ref="EC10:EC41" si="390">IF(OR(NOT(ISNUMBER(DY10)),NOT(ISNUMBER(DZ10)),DX10&lt;&gt;"NOR",AND($D10="LOCAL",WEEKDAY(DV$6,2)=7)),0,MAX(0,DZ10-DY10-2))</f>
        <v>0.5</v>
      </c>
      <c r="ED10" s="363">
        <f t="shared" ref="ED10:ED41" si="391">IF(NOT(ISNUMBER(DZ10)),0,IF(OR(DX10&lt;&gt;"NOR",AND($D10="LOCAL",WEEKDAY(DV$6,2)=7)),DZ10,0))</f>
        <v>0</v>
      </c>
      <c r="EE10" s="359">
        <f t="shared" ref="EE10:EE41" si="392">IF(AND($D10="LOCAL",WEEKDAY(EE$6,2)=7),"-",IF(AND($D10="FORANEO",WEEKDAY(EE$6,2)=7),--"08:00:00",--"07:30:00"))</f>
        <v>0.3125</v>
      </c>
      <c r="EF10" s="360">
        <f t="shared" ref="EF10:EF41" si="393">IF(EE10="-","-",IF($D10="LOCAL",IF(WEEKDAY(EE$6,2)&lt;=5,--"17:00:00",IF(WEEKDAY(EE$6,2)=6,--"13:00:00","-")),IF($D10="FORANEO",IF(WEEKDAY(EE$6,2)&lt;=6,--"18:30:00",IF(WEEKDAY(EE$6,2)=7,--"12:00:00","-")),"-")))</f>
        <v>0.70833333333333337</v>
      </c>
      <c r="EG10" s="361" t="str">
        <f>IF(
 OR(EE$6&lt;MAX($B$2,$G10),AND($H10&lt;&gt;"",EE$6&gt;$H10)),
 "NA",
 IF(
  AND($D10="LOCAL",WEEKDAY(EE$6,2)=7),
  "DS",
  IF(
   COUNTIF(Parametros!$P:$P,EE$6)&gt;0,
   IF(ISNUMBER(EI10),IF(EI10&gt;0,"FL","FC"),"FC"),
   IF(
    ISNUMBER(EI10),
    IF(EI10&gt;0,"NOR","F"),
    IF(EI10="A","NOR",IF(EI10&lt;&gt;"",EI10,"F"))
   )
  )
 )
)</f>
        <v>NOR</v>
      </c>
      <c r="EH10" s="362">
        <f t="shared" ref="EH10:EH41" si="394">_xlfn.LET(
_xlpm.hrs,IF(OR(EE10="-",EF10="-",NOT(ISNUMBER(EE10)),NOT(ISNUMBER(EF10))),0,MAX(0,(EF10-EE10)*24)),
_xlpm.colRel,MOD(COLUMN()-COLUMN($I10),9),
_xlpm.f,$I$6+_xlpm.colRel,
_xlpm.dow,WEEKDAY(_xlpm.f,2),
_xlpm.alm,IF(_xlpm.hrs&lt;=0,0,
     IF(_xlpm.hrs&gt;7,1,
        IF(_xlpm.dow&lt;=5,1,
           IF(_xlpm.dow=6,IF($D10="LOCAL",0,1),
              IF(_xlpm.dow=7,IF($D10="LOCAL",1,0),0)
           )
        )
     )
),
MAX(0,_xlpm.hrs-_xlpm.alm)
)</f>
        <v>8.5</v>
      </c>
      <c r="EI10" s="362" cm="1">
        <f t="array" ref="EI10">_xlfn.LET(
_xlpm.f,EI$6,
_xlpm.xp,IFERROR(
   _xlfn.XLOOKUP(
     1,
     (Papeletas!$B$2:$B$3000=$B10)*(Papeletas!$G$2:$G$3000&lt;=_xlpm.f)*(Papeletas!$H$2:$H$3000&gt;=_xlpm.f),
     Papeletas!$F$2:$F$3000,
     "__NP__"
   ),
   "__NP__"
),
_xlpm.x,IF(_xlpm.xp&lt;&gt;"__NP__",_xlpm.xp,_xlfn.XLOOKUP($B10,Reloj!$A$2:$A$3000,INDEX(Reloj!$J$2:$AR$3000,,COLUMN(DW2)-INT(COLUMN(DW2)/9*8)),"__NF__")),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EJ10" s="363">
        <f t="shared" ref="EJ10:EJ41" si="395">IF(OR(NOT(ISNUMBER(EH10)),NOT(ISNUMBER(EI10)),EG10&lt;&gt;"NOR",AND($D10="LOCAL",WEEKDAY(EE$6,2)=7)),0,EH10)</f>
        <v>8.5</v>
      </c>
      <c r="EK10" s="363">
        <f t="shared" ref="EK10:EK41" si="396">IF(OR(NOT(ISNUMBER(EH10)),NOT(ISNUMBER(EI10)),EG10&lt;&gt;"NOR",AND($D10="LOCAL",WEEKDAY(EE$6,2)=7)),0,MAX(0,MIN(2,EI10-EH10)))</f>
        <v>2</v>
      </c>
      <c r="EL10" s="363">
        <f t="shared" ref="EL10:EL41" si="397">IF(OR(NOT(ISNUMBER(EH10)),NOT(ISNUMBER(EI10)),EG10&lt;&gt;"NOR",AND($D10="LOCAL",WEEKDAY(EE$6,2)=7)),0,MAX(0,EI10-EH10-2))</f>
        <v>0.5</v>
      </c>
      <c r="EM10" s="363">
        <f t="shared" ref="EM10:EM41" si="398">IF(NOT(ISNUMBER(EI10)),0,IF(OR(EG10&lt;&gt;"NOR",AND($D10="LOCAL",WEEKDAY(EE$6,2)=7)),EI10,0))</f>
        <v>0</v>
      </c>
      <c r="EN10" s="359">
        <f t="shared" ref="EN10:EN41" si="399">IF(AND($D10="LOCAL",WEEKDAY(EN$6,2)=7),"-",IF(AND($D10="FORANEO",WEEKDAY(EN$6,2)=7),--"08:00:00",--"07:30:00"))</f>
        <v>0.3125</v>
      </c>
      <c r="EO10" s="360">
        <f t="shared" ref="EO10:EO41" si="400">IF(EN10="-","-",IF($D10="LOCAL",IF(WEEKDAY(EN$6,2)&lt;=5,--"17:00:00",IF(WEEKDAY(EN$6,2)=6,--"13:00:00","-")),IF($D10="FORANEO",IF(WEEKDAY(EN$6,2)&lt;=6,--"18:30:00",IF(WEEKDAY(EN$6,2)=7,--"12:00:00","-")),"-")))</f>
        <v>0.70833333333333337</v>
      </c>
      <c r="EP10" s="361" t="str">
        <f>IF(
 OR(EN$6&lt;MAX($B$2,$G10),AND($H10&lt;&gt;"",EN$6&gt;$H10)),
 "NA",
 IF(
  AND($D10="LOCAL",WEEKDAY(EN$6,2)=7),
  "DS",
  IF(
   COUNTIF(Parametros!$P:$P,EN$6)&gt;0,
   IF(ISNUMBER(ER10),IF(ER10&gt;0,"FL","FC"),"FC"),
   IF(
    ISNUMBER(ER10),
    IF(ER10&gt;0,"NOR","F"),
    IF(ER10="A","NOR",IF(ER10&lt;&gt;"",ER10,"F"))
   )
  )
 )
)</f>
        <v>NOR</v>
      </c>
      <c r="EQ10" s="362">
        <f t="shared" ref="EQ10:EQ41" si="401">_xlfn.LET(
_xlpm.hrs,IF(OR(EN10="-",EO10="-",NOT(ISNUMBER(EN10)),NOT(ISNUMBER(EO10))),0,MAX(0,(EO10-EN10)*24)),
_xlpm.colRel,MOD(COLUMN()-COLUMN($I10),9),
_xlpm.f,$I$6+_xlpm.colRel,
_xlpm.dow,WEEKDAY(_xlpm.f,2),
_xlpm.alm,IF(_xlpm.hrs&lt;=0,0,
     IF(_xlpm.hrs&gt;7,1,
        IF(_xlpm.dow&lt;=5,1,
           IF(_xlpm.dow=6,IF($D10="LOCAL",0,1),
              IF(_xlpm.dow=7,IF($D10="LOCAL",1,0),0)
           )
        )
     )
),
MAX(0,_xlpm.hrs-_xlpm.alm)
)</f>
        <v>8.5</v>
      </c>
      <c r="ER10" s="362" cm="1">
        <f t="array" ref="ER10">_xlfn.LET(
_xlpm.f,ER$6,
_xlpm.xp,IFERROR(
   _xlfn.XLOOKUP(
     1,
     (Papeletas!$B$2:$B$3000=$B10)*(Papeletas!$G$2:$G$3000&lt;=_xlpm.f)*(Papeletas!$H$2:$H$3000&gt;=_xlpm.f),
     Papeletas!$F$2:$F$3000,
     "__NP__"
   ),
   "__NP__"
),
_xlpm.x,IF(_xlpm.xp&lt;&gt;"__NP__",_xlpm.xp,_xlfn.XLOOKUP($B10,Reloj!$A$2:$A$3000,INDEX(Reloj!$J$2:$AR$3000,,COLUMN(EF2)-INT(COLUMN(EF2)/9*8)),"__NF__")),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v>
      </c>
      <c r="ES10" s="363">
        <f t="shared" ref="ES10:ES41" si="402">IF(OR(NOT(ISNUMBER(EQ10)),NOT(ISNUMBER(ER10)),EP10&lt;&gt;"NOR",AND($D10="LOCAL",WEEKDAY(EN$6,2)=7)),0,EQ10)</f>
        <v>8.5</v>
      </c>
      <c r="ET10" s="363">
        <f t="shared" ref="ET10:ET41" si="403">IF(OR(NOT(ISNUMBER(EQ10)),NOT(ISNUMBER(ER10)),EP10&lt;&gt;"NOR",AND($D10="LOCAL",WEEKDAY(EN$6,2)=7)),0,MAX(0,MIN(2,ER10-EQ10)))</f>
        <v>0.5</v>
      </c>
      <c r="EU10" s="363">
        <f t="shared" ref="EU10:EU41" si="404">IF(OR(NOT(ISNUMBER(EQ10)),NOT(ISNUMBER(ER10)),EP10&lt;&gt;"NOR",AND($D10="LOCAL",WEEKDAY(EN$6,2)=7)),0,MAX(0,ER10-EQ10-2))</f>
        <v>0</v>
      </c>
      <c r="EV10" s="363">
        <f t="shared" ref="EV10:EV41" si="405">IF(NOT(ISNUMBER(ER10)),0,IF(OR(EP10&lt;&gt;"NOR",AND($D10="LOCAL",WEEKDAY(EN$6,2)=7)),ER10,0))</f>
        <v>0</v>
      </c>
      <c r="EW10" s="359">
        <f t="shared" ref="EW10:EW41" si="406">IF(AND($D10="LOCAL",WEEKDAY(EW$6,2)=7),"-",IF(AND($D10="FORANEO",WEEKDAY(EW$6,2)=7),--"08:00:00",--"07:30:00"))</f>
        <v>0.3125</v>
      </c>
      <c r="EX10" s="360">
        <f t="shared" ref="EX10:EX41" si="407">IF(EW10="-","-",IF($D10="LOCAL",IF(WEEKDAY(EW$6,2)&lt;=5,--"17:00:00",IF(WEEKDAY(EW$6,2)=6,--"13:00:00","-")),IF($D10="FORANEO",IF(WEEKDAY(EW$6,2)&lt;=6,--"18:30:00",IF(WEEKDAY(EW$6,2)=7,--"12:00:00","-")),"-")))</f>
        <v>0.70833333333333337</v>
      </c>
      <c r="EY10" s="361" t="str">
        <f>IF(
 OR(EW$6&lt;MAX($B$2,$G10),AND($H10&lt;&gt;"",EW$6&gt;$H10)),
 "NA",
 IF(
  AND($D10="LOCAL",WEEKDAY(EW$6,2)=7),
  "DS",
  IF(
   COUNTIF(Parametros!$P:$P,EW$6)&gt;0,
   IF(ISNUMBER(FA10),IF(FA10&gt;0,"FL","FC"),"FC"),
   IF(
    ISNUMBER(FA10),
    IF(FA10&gt;0,"NOR","F"),
    IF(FA10="A","NOR",IF(FA10&lt;&gt;"",FA10,"F"))
   )
  )
 )
)</f>
        <v>NOR</v>
      </c>
      <c r="EZ10" s="362">
        <f t="shared" ref="EZ10:EZ41" si="408">_xlfn.LET(
_xlpm.hrs,IF(OR(EW10="-",EX10="-",NOT(ISNUMBER(EW10)),NOT(ISNUMBER(EX10))),0,MAX(0,(EX10-EW10)*24)),
_xlpm.colRel,MOD(COLUMN()-COLUMN($I10),9),
_xlpm.f,$I$6+_xlpm.colRel,
_xlpm.dow,WEEKDAY(_xlpm.f,2),
_xlpm.alm,IF(_xlpm.hrs&lt;=0,0,
     IF(_xlpm.hrs&gt;7,1,
        IF(_xlpm.dow&lt;=5,1,
           IF(_xlpm.dow=6,IF($D10="LOCAL",0,1),
              IF(_xlpm.dow=7,IF($D10="LOCAL",1,0),0)
           )
        )
     )
),
MAX(0,_xlpm.hrs-_xlpm.alm)
)</f>
        <v>8.5</v>
      </c>
      <c r="FA10" s="362" cm="1">
        <f t="array" ref="FA10">_xlfn.LET(
_xlpm.f,FA$6,
_xlpm.xp,IFERROR(
   _xlfn.XLOOKUP(
     1,
     (Papeletas!$B$2:$B$3000=$B10)*(Papeletas!$G$2:$G$3000&lt;=_xlpm.f)*(Papeletas!$H$2:$H$3000&gt;=_xlpm.f),
     Papeletas!$F$2:$F$3000,
     "__NP__"
   ),
   "__NP__"
),
_xlpm.x,IF(_xlpm.xp&lt;&gt;"__NP__",_xlpm.xp,_xlfn.XLOOKUP($B10,Reloj!$A$2:$A$3000,INDEX(Reloj!$J$2:$AR$3000,,COLUMN(EO2)-INT(COLUMN(EO2)/9*8)),"__NF__")),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FB10" s="363">
        <f t="shared" ref="FB10:FB41" si="409">IF(OR(NOT(ISNUMBER(EZ10)),NOT(ISNUMBER(FA10)),EY10&lt;&gt;"NOR",AND($D10="LOCAL",WEEKDAY(EW$6,2)=7)),0,EZ10)</f>
        <v>8.5</v>
      </c>
      <c r="FC10" s="363">
        <f t="shared" ref="FC10:FC41" si="410">IF(OR(NOT(ISNUMBER(EZ10)),NOT(ISNUMBER(FA10)),EY10&lt;&gt;"NOR",AND($D10="LOCAL",WEEKDAY(EW$6,2)=7)),0,MAX(0,MIN(2,FA10-EZ10)))</f>
        <v>2</v>
      </c>
      <c r="FD10" s="363">
        <f t="shared" ref="FD10:FD41" si="411">IF(OR(NOT(ISNUMBER(EZ10)),NOT(ISNUMBER(FA10)),EY10&lt;&gt;"NOR",AND($D10="LOCAL",WEEKDAY(EW$6,2)=7)),0,MAX(0,FA10-EZ10-2))</f>
        <v>0.5</v>
      </c>
      <c r="FE10" s="363">
        <f t="shared" ref="FE10:FE41" si="412">IF(NOT(ISNUMBER(FA10)),0,IF(OR(EY10&lt;&gt;"NOR",AND($D10="LOCAL",WEEKDAY(EW$6,2)=7)),FA10,0))</f>
        <v>0</v>
      </c>
      <c r="FF10" s="359">
        <f t="shared" ref="FF10:FF41" si="413">IF(AND($D10="LOCAL",WEEKDAY(FF$6,2)=7),"-",IF(AND($D10="FORANEO",WEEKDAY(FF$6,2)=7),--"08:00:00",--"07:30:00"))</f>
        <v>0.3125</v>
      </c>
      <c r="FG10" s="360">
        <f t="shared" ref="FG10:FG41" si="414">IF(FF10="-","-",IF($D10="LOCAL",IF(WEEKDAY(FF$6,2)&lt;=5,--"17:00:00",IF(WEEKDAY(FF$6,2)=6,--"13:00:00","-")),IF($D10="FORANEO",IF(WEEKDAY(FF$6,2)&lt;=6,--"18:30:00",IF(WEEKDAY(FF$6,2)=7,--"12:00:00","-")),"-")))</f>
        <v>0.54166666666666663</v>
      </c>
      <c r="FH10" s="361" t="str">
        <f>IF(
 OR(FF$6&lt;MAX($B$2,$G10),AND($H10&lt;&gt;"",FF$6&gt;$H10)),
 "NA",
 IF(
  AND($D10="LOCAL",WEEKDAY(FF$6,2)=7),
  "DS",
  IF(
   COUNTIF(Parametros!$P:$P,FF$6)&gt;0,
   IF(ISNUMBER(FJ10),IF(FJ10&gt;0,"FL","FC"),"FC"),
   IF(
    ISNUMBER(FJ10),
    IF(FJ10&gt;0,"NOR","F"),
    IF(FJ10="A","NOR",IF(FJ10&lt;&gt;"",FJ10,"F"))
   )
  )
 )
)</f>
        <v>NOR</v>
      </c>
      <c r="FI10" s="362">
        <f t="shared" ref="FI10:FI41" si="415">_xlfn.LET(
_xlpm.hrs,IF(OR(FF10="-",FG10="-",NOT(ISNUMBER(FF10)),NOT(ISNUMBER(FG10))),0,MAX(0,(FG10-FF10)*24)),
_xlpm.colRel,MOD(COLUMN()-COLUMN($I10),9),
_xlpm.f,$I$6+_xlpm.colRel,
_xlpm.dow,WEEKDAY(_xlpm.f,2),
_xlpm.alm,IF(_xlpm.hrs&lt;=0,0,
     IF(_xlpm.hrs&gt;7,1,
        IF(_xlpm.dow&lt;=5,1,
           IF(_xlpm.dow=6,IF($D10="LOCAL",0,1),
              IF(_xlpm.dow=7,IF($D10="LOCAL",1,0),0)
           )
        )
     )
),
MAX(0,_xlpm.hrs-_xlpm.alm)
)</f>
        <v>5.4999999999999991</v>
      </c>
      <c r="FJ10" s="362" cm="1">
        <f t="array" ref="FJ10">_xlfn.LET(
_xlpm.f,FJ$6,
_xlpm.xp,IFERROR(
   _xlfn.XLOOKUP(
     1,
     (Papeletas!$B$2:$B$3000=$B10)*(Papeletas!$G$2:$G$3000&lt;=_xlpm.f)*(Papeletas!$H$2:$H$3000&gt;=_xlpm.f),
     Papeletas!$F$2:$F$3000,
     "__NP__"
   ),
   "__NP__"
),
_xlpm.x,IF(_xlpm.xp&lt;&gt;"__NP__",_xlpm.xp,_xlfn.XLOOKUP($B10,Reloj!$A$2:$A$3000,INDEX(Reloj!$J$2:$AR$3000,,COLUMN(EX2)-INT(COLUMN(EX2)/9*8)),"__NF__")),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5.5</v>
      </c>
      <c r="FK10" s="363">
        <f t="shared" ref="FK10:FK41" si="416">IF(OR(NOT(ISNUMBER(FI10)),NOT(ISNUMBER(FJ10)),FH10&lt;&gt;"NOR",AND($D10="LOCAL",WEEKDAY(FF$6,2)=7)),0,FI10)</f>
        <v>5.4999999999999991</v>
      </c>
      <c r="FL10" s="363">
        <f t="shared" ref="FL10:FL41" si="417">IF(OR(NOT(ISNUMBER(FI10)),NOT(ISNUMBER(FJ10)),FH10&lt;&gt;"NOR",AND($D10="LOCAL",WEEKDAY(FF$6,2)=7)),0,MAX(0,MIN(2,FJ10-FI10)))</f>
        <v>8.8817841970012523E-16</v>
      </c>
      <c r="FM10" s="363">
        <f t="shared" ref="FM10:FM41" si="418">IF(OR(NOT(ISNUMBER(FI10)),NOT(ISNUMBER(FJ10)),FH10&lt;&gt;"NOR",AND($D10="LOCAL",WEEKDAY(FF$6,2)=7)),0,MAX(0,FJ10-FI10-2))</f>
        <v>0</v>
      </c>
      <c r="FN10" s="363">
        <f t="shared" ref="FN10:FN41" si="419">IF(NOT(ISNUMBER(FJ10)),0,IF(OR(FH10&lt;&gt;"NOR",AND($D10="LOCAL",WEEKDAY(FF$6,2)=7)),FJ10,0))</f>
        <v>0</v>
      </c>
      <c r="FO10" s="359" t="str">
        <f t="shared" ref="FO10:FO41" si="420">IF(AND($D10="LOCAL",WEEKDAY(FO$6,2)=7),"-",IF(AND($D10="FORANEO",WEEKDAY(FO$6,2)=7),--"08:00:00",--"07:30:00"))</f>
        <v>-</v>
      </c>
      <c r="FP10" s="360" t="str">
        <f t="shared" ref="FP10:FP41" si="421">IF(FO10="-","-",IF($D10="LOCAL",IF(WEEKDAY(FO$6,2)&lt;=5,--"17:00:00",IF(WEEKDAY(FO$6,2)=6,--"13:00:00","-")),IF($D10="FORANEO",IF(WEEKDAY(FO$6,2)&lt;=6,--"18:30:00",IF(WEEKDAY(FO$6,2)=7,--"12:00:00","-")),"-")))</f>
        <v>-</v>
      </c>
      <c r="FQ10" s="361" t="str">
        <f>IF(
 OR(FO$6&lt;MAX($B$2,$G10),AND($H10&lt;&gt;"",FO$6&gt;$H10)),
 "NA",
 IF(
  AND($D10="LOCAL",WEEKDAY(FO$6,2)=7),
  "DS",
  IF(
   COUNTIF(Parametros!$P:$P,FO$6)&gt;0,
   IF(ISNUMBER(FS10),IF(FS10&gt;0,"FL","FC"),"FC"),
   IF(
    ISNUMBER(FS10),
    IF(FS10&gt;0,"NOR","F"),
    IF(FS10="A","NOR",IF(FS10&lt;&gt;"",FS10,"F"))
   )
  )
 )
)</f>
        <v>DS</v>
      </c>
      <c r="FR10" s="362">
        <f t="shared" ref="FR10:FR41" si="422">_xlfn.LET(
_xlpm.hrs,IF(OR(FO10="-",FP10="-",NOT(ISNUMBER(FO10)),NOT(ISNUMBER(FP10))),0,MAX(0,(FP10-FO10)*24)),
_xlpm.colRel,MOD(COLUMN()-COLUMN($I10),9),
_xlpm.f,$I$6+_xlpm.colRel,
_xlpm.dow,WEEKDAY(_xlpm.f,2),
_xlpm.alm,IF(_xlpm.hrs&lt;=0,0,
     IF(_xlpm.hrs&gt;7,1,
        IF(_xlpm.dow&lt;=5,1,
           IF(_xlpm.dow=6,IF($D10="LOCAL",0,1),
              IF(_xlpm.dow=7,IF($D10="LOCAL",1,0),0)
           )
        )
     )
),
MAX(0,_xlpm.hrs-_xlpm.alm)
)</f>
        <v>0</v>
      </c>
      <c r="FS10" s="362" t="str" cm="1">
        <f t="array" ref="FS10">_xlfn.LET(
_xlpm.f,FS$6,
_xlpm.xp,IFERROR(
   _xlfn.XLOOKUP(
     1,
     (Papeletas!$B$2:$B$3000=$B10)*(Papeletas!$G$2:$G$3000&lt;=_xlpm.f)*(Papeletas!$H$2:$H$3000&gt;=_xlpm.f),
     Papeletas!$F$2:$F$3000,
     "__NP__"
   ),
   "__NP__"
),
_xlpm.x,IF(_xlpm.xp&lt;&gt;"__NP__",_xlpm.xp,_xlfn.XLOOKUP($B10,Reloj!$A$2:$A$3000,INDEX(Reloj!$J$2:$AR$3000,,COLUMN(FG2)-INT(COLUMN(FG2)/9*8)),"__NF__")),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FT10" s="363">
        <f t="shared" ref="FT10:FT41" si="423">IF(OR(NOT(ISNUMBER(FR10)),NOT(ISNUMBER(FS10)),FQ10&lt;&gt;"NOR",AND($D10="LOCAL",WEEKDAY(FO$6,2)=7)),0,FR10)</f>
        <v>0</v>
      </c>
      <c r="FU10" s="363">
        <f t="shared" ref="FU10:FU41" si="424">IF(OR(NOT(ISNUMBER(FR10)),NOT(ISNUMBER(FS10)),FQ10&lt;&gt;"NOR",AND($D10="LOCAL",WEEKDAY(FO$6,2)=7)),0,MAX(0,MIN(2,FS10-FR10)))</f>
        <v>0</v>
      </c>
      <c r="FV10" s="363">
        <f t="shared" ref="FV10:FV41" si="425">IF(OR(NOT(ISNUMBER(FR10)),NOT(ISNUMBER(FS10)),FQ10&lt;&gt;"NOR",AND($D10="LOCAL",WEEKDAY(FO$6,2)=7)),0,MAX(0,FS10-FR10-2))</f>
        <v>0</v>
      </c>
      <c r="FW10" s="363">
        <f t="shared" ref="FW10:FW41" si="426">IF(NOT(ISNUMBER(FS10)),0,IF(OR(FQ10&lt;&gt;"NOR",AND($D10="LOCAL",WEEKDAY(FO$6,2)=7)),FS10,0))</f>
        <v>0</v>
      </c>
      <c r="FX10" s="359">
        <f t="shared" ref="FX10:FX41" si="427">IF(AND($D10="LOCAL",WEEKDAY(FX$6,2)=7),"-",IF(AND($D10="FORANEO",WEEKDAY(FX$6,2)=7),--"08:00:00",--"07:30:00"))</f>
        <v>0.3125</v>
      </c>
      <c r="FY10" s="360">
        <f t="shared" ref="FY10:FY41" si="428">IF(FX10="-","-",IF($D10="LOCAL",IF(WEEKDAY(FX$6,2)&lt;=5,--"17:00:00",IF(WEEKDAY(FX$6,2)=6,--"13:00:00","-")),IF($D10="FORANEO",IF(WEEKDAY(FX$6,2)&lt;=6,--"18:30:00",IF(WEEKDAY(FX$6,2)=7,--"12:00:00","-")),"-")))</f>
        <v>0.70833333333333337</v>
      </c>
      <c r="FZ10" s="361" t="str">
        <f>IF(
 OR(FX$6&lt;MAX($B$2,$G10),AND($H10&lt;&gt;"",FX$6&gt;$H10)),
 "NA",
 IF(
  AND($D10="LOCAL",WEEKDAY(FX$6,2)=7),
  "DS",
  IF(
   COUNTIF(Parametros!$P:$P,FX$6)&gt;0,
   IF(ISNUMBER(GB10),IF(GB10&gt;0,"FL","FC"),"FC"),
   IF(
    ISNUMBER(GB10),
    IF(GB10&gt;0,"NOR","F"),
    IF(GB10="A","NOR",IF(GB10&lt;&gt;"",GB10,"F"))
   )
  )
 )
)</f>
        <v>NOR</v>
      </c>
      <c r="GA10" s="362">
        <f t="shared" ref="GA10:GA41" si="429">_xlfn.LET(
_xlpm.hrs,IF(OR(FX10="-",FY10="-",NOT(ISNUMBER(FX10)),NOT(ISNUMBER(FY10))),0,MAX(0,(FY10-FX10)*24)),
_xlpm.colRel,MOD(COLUMN()-COLUMN($I10),9),
_xlpm.f,$I$6+_xlpm.colRel,
_xlpm.dow,WEEKDAY(_xlpm.f,2),
_xlpm.alm,IF(_xlpm.hrs&lt;=0,0,
     IF(_xlpm.hrs&gt;7,1,
        IF(_xlpm.dow&lt;=5,1,
           IF(_xlpm.dow=6,IF($D10="LOCAL",0,1),
              IF(_xlpm.dow=7,IF($D10="LOCAL",1,0),0)
           )
        )
     )
),
MAX(0,_xlpm.hrs-_xlpm.alm)
)</f>
        <v>8.5</v>
      </c>
      <c r="GB10" s="362" cm="1">
        <f t="array" ref="GB10">_xlfn.LET(
_xlpm.f,GB$6,
_xlpm.xp,IFERROR(
   _xlfn.XLOOKUP(
     1,
     (Papeletas!$B$2:$B$3000=$B10)*(Papeletas!$G$2:$G$3000&lt;=_xlpm.f)*(Papeletas!$H$2:$H$3000&gt;=_xlpm.f),
     Papeletas!$F$2:$F$3000,
     "__NP__"
   ),
   "__NP__"
),
_xlpm.x,IF(_xlpm.xp&lt;&gt;"__NP__",_xlpm.xp,_xlfn.XLOOKUP($B10,Reloj!$A$2:$A$3000,INDEX(Reloj!$J$2:$AR$3000,,COLUMN(FP2)-INT(COLUMN(FP2)/9*8)),"__NF__")),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GC10" s="363">
        <f t="shared" ref="GC10:GC41" si="430">IF(OR(NOT(ISNUMBER(GA10)),NOT(ISNUMBER(GB10)),FZ10&lt;&gt;"NOR",AND($D10="LOCAL",WEEKDAY(FX$6,2)=7)),0,GA10)</f>
        <v>8.5</v>
      </c>
      <c r="GD10" s="363">
        <f t="shared" ref="GD10:GD41" si="431">IF(OR(NOT(ISNUMBER(GA10)),NOT(ISNUMBER(GB10)),FZ10&lt;&gt;"NOR",AND($D10="LOCAL",WEEKDAY(FX$6,2)=7)),0,MAX(0,MIN(2,GB10-GA10)))</f>
        <v>2</v>
      </c>
      <c r="GE10" s="363">
        <f t="shared" ref="GE10:GE41" si="432">IF(OR(NOT(ISNUMBER(GA10)),NOT(ISNUMBER(GB10)),FZ10&lt;&gt;"NOR",AND($D10="LOCAL",WEEKDAY(FX$6,2)=7)),0,MAX(0,GB10-GA10-2))</f>
        <v>0.5</v>
      </c>
      <c r="GF10" s="363">
        <f t="shared" ref="GF10:GF41" si="433">IF(NOT(ISNUMBER(GB10)),0,IF(OR(FZ10&lt;&gt;"NOR",AND($D10="LOCAL",WEEKDAY(FX$6,2)=7)),GB10,0))</f>
        <v>0</v>
      </c>
      <c r="GG10" s="359">
        <f t="shared" ref="GG10:GG41" si="434">IF(AND($D10="LOCAL",WEEKDAY(GG$6,2)=7),"-",IF(AND($D10="FORANEO",WEEKDAY(GG$6,2)=7),--"08:00:00",--"07:30:00"))</f>
        <v>0.3125</v>
      </c>
      <c r="GH10" s="360">
        <f t="shared" ref="GH10:GH41" si="435">IF(GG10="-","-",IF($D10="LOCAL",IF(WEEKDAY(GG$6,2)&lt;=5,--"17:00:00",IF(WEEKDAY(GG$6,2)=6,--"13:00:00","-")),IF($D10="FORANEO",IF(WEEKDAY(GG$6,2)&lt;=6,--"18:30:00",IF(WEEKDAY(GG$6,2)=7,--"12:00:00","-")),"-")))</f>
        <v>0.70833333333333337</v>
      </c>
      <c r="GI10" s="361" t="str">
        <f>IF(
 OR(GG$6&lt;MAX($B$2,$G10),AND($H10&lt;&gt;"",GG$6&gt;$H10)),
 "NA",
 IF(
  AND($D10="LOCAL",WEEKDAY(GG$6,2)=7),
  "DS",
  IF(
   COUNTIF(Parametros!$P:$P,GG$6)&gt;0,
   IF(ISNUMBER(GK10),IF(GK10&gt;0,"FL","FC"),"FC"),
   IF(
    ISNUMBER(GK10),
    IF(GK10&gt;0,"NOR","F"),
    IF(GK10="A","NOR",IF(GK10&lt;&gt;"",GK10,"F"))
   )
  )
 )
)</f>
        <v>NOR</v>
      </c>
      <c r="GJ10" s="362">
        <f t="shared" ref="GJ10:GJ41" si="436">_xlfn.LET(
_xlpm.hrs,IF(OR(GG10="-",GH10="-",NOT(ISNUMBER(GG10)),NOT(ISNUMBER(GH10))),0,MAX(0,(GH10-GG10)*24)),
_xlpm.colRel,MOD(COLUMN()-COLUMN($I10),9),
_xlpm.f,$I$6+_xlpm.colRel,
_xlpm.dow,WEEKDAY(_xlpm.f,2),
_xlpm.alm,IF(_xlpm.hrs&lt;=0,0,
     IF(_xlpm.hrs&gt;7,1,
        IF(_xlpm.dow&lt;=5,1,
           IF(_xlpm.dow=6,IF($D10="LOCAL",0,1),
              IF(_xlpm.dow=7,IF($D10="LOCAL",1,0),0)
           )
        )
     )
),
MAX(0,_xlpm.hrs-_xlpm.alm)
)</f>
        <v>8.5</v>
      </c>
      <c r="GK10" s="362" cm="1">
        <f t="array" ref="GK10">_xlfn.LET(
_xlpm.f,GK$6,
_xlpm.xp,IFERROR(
   _xlfn.XLOOKUP(
     1,
     (Papeletas!$B$2:$B$3000=$B10)*(Papeletas!$G$2:$G$3000&lt;=_xlpm.f)*(Papeletas!$H$2:$H$3000&gt;=_xlpm.f),
     Papeletas!$F$2:$F$3000,
     "__NP__"
   ),
   "__NP__"
),
_xlpm.x,IF(_xlpm.xp&lt;&gt;"__NP__",_xlpm.xp,_xlfn.XLOOKUP($B10,Reloj!$A$2:$A$3000,INDEX(Reloj!$J$2:$AR$3000,,COLUMN(FY2)-INT(COLUMN(FY2)/9*8)),"__NF__")),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GL10" s="363">
        <f t="shared" ref="GL10:GL41" si="437">IF(OR(NOT(ISNUMBER(GJ10)),NOT(ISNUMBER(GK10)),GI10&lt;&gt;"NOR",AND($D10="LOCAL",WEEKDAY(GG$6,2)=7)),0,GJ10)</f>
        <v>8.5</v>
      </c>
      <c r="GM10" s="363">
        <f t="shared" ref="GM10:GM41" si="438">IF(OR(NOT(ISNUMBER(GJ10)),NOT(ISNUMBER(GK10)),GI10&lt;&gt;"NOR",AND($D10="LOCAL",WEEKDAY(GG$6,2)=7)),0,MAX(0,MIN(2,GK10-GJ10)))</f>
        <v>2</v>
      </c>
      <c r="GN10" s="363">
        <f t="shared" ref="GN10:GN41" si="439">IF(OR(NOT(ISNUMBER(GJ10)),NOT(ISNUMBER(GK10)),GI10&lt;&gt;"NOR",AND($D10="LOCAL",WEEKDAY(GG$6,2)=7)),0,MAX(0,GK10-GJ10-2))</f>
        <v>0.5</v>
      </c>
      <c r="GO10" s="363">
        <f t="shared" ref="GO10:GO41" si="440">IF(NOT(ISNUMBER(GK10)),0,IF(OR(GI10&lt;&gt;"NOR",AND($D10="LOCAL",WEEKDAY(GG$6,2)=7)),GK10,0))</f>
        <v>0</v>
      </c>
      <c r="GP10" s="359">
        <f t="shared" ref="GP10:GP41" si="441">IF(AND($D10="LOCAL",WEEKDAY(GP$6,2)=7),"-",IF(AND($D10="FORANEO",WEEKDAY(GP$6,2)=7),--"08:00:00",--"07:30:00"))</f>
        <v>0.3125</v>
      </c>
      <c r="GQ10" s="360">
        <f t="shared" ref="GQ10:GQ41" si="442">IF(GP10="-","-",IF($D10="LOCAL",IF(WEEKDAY(GP$6,2)&lt;=5,--"17:00:00",IF(WEEKDAY(GP$6,2)=6,--"13:00:00","-")),IF($D10="FORANEO",IF(WEEKDAY(GP$6,2)&lt;=6,--"18:30:00",IF(WEEKDAY(GP$6,2)=7,--"12:00:00","-")),"-")))</f>
        <v>0.70833333333333337</v>
      </c>
      <c r="GR10" s="361" t="str">
        <f>IF(
 OR(GP$6&lt;MAX($B$2,$G10),AND($H10&lt;&gt;"",GP$6&gt;$H10)),
 "NA",
 IF(
  AND($D10="LOCAL",WEEKDAY(GP$6,2)=7),
  "DS",
  IF(
   COUNTIF(Parametros!$P:$P,GP$6)&gt;0,
   IF(ISNUMBER(GT10),IF(GT10&gt;0,"FL","FC"),"FC"),
   IF(
    ISNUMBER(GT10),
    IF(GT10&gt;0,"NOR","F"),
    IF(GT10="A","NOR",IF(GT10&lt;&gt;"",GT10,"F"))
   )
  )
 )
)</f>
        <v>F</v>
      </c>
      <c r="GS10" s="362">
        <f t="shared" ref="GS10:GS41" si="443">_xlfn.LET(
_xlpm.hrs,IF(OR(GP10="-",GQ10="-",NOT(ISNUMBER(GP10)),NOT(ISNUMBER(GQ10))),0,MAX(0,(GQ10-GP10)*24)),
_xlpm.colRel,MOD(COLUMN()-COLUMN($I10),9),
_xlpm.f,$I$6+_xlpm.colRel,
_xlpm.dow,WEEKDAY(_xlpm.f,2),
_xlpm.alm,IF(_xlpm.hrs&lt;=0,0,
     IF(_xlpm.hrs&gt;7,1,
        IF(_xlpm.dow&lt;=5,1,
           IF(_xlpm.dow=6,IF($D10="LOCAL",0,1),
              IF(_xlpm.dow=7,IF($D10="LOCAL",1,0),0)
           )
        )
     )
),
MAX(0,_xlpm.hrs-_xlpm.alm)
)</f>
        <v>8.5</v>
      </c>
      <c r="GT10" s="362" t="str" cm="1">
        <f t="array" ref="GT10">_xlfn.LET(
_xlpm.f,GT$6,
_xlpm.xp,IFERROR(
   _xlfn.XLOOKUP(
     1,
     (Papeletas!$B$2:$B$3000=$B10)*(Papeletas!$G$2:$G$3000&lt;=_xlpm.f)*(Papeletas!$H$2:$H$3000&gt;=_xlpm.f),
     Papeletas!$F$2:$F$3000,
     "__NP__"
   ),
   "__NP__"
),
_xlpm.x,IF(_xlpm.xp&lt;&gt;"__NP__",_xlpm.xp,_xlfn.XLOOKUP($B10,Reloj!$A$2:$A$3000,INDEX(Reloj!$J$2:$AR$3000,,COLUMN(GH2)-INT(COLUMN(GH2)/9*8)),"__NF__")),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GU10" s="363">
        <f t="shared" ref="GU10:GU41" si="444">IF(OR(NOT(ISNUMBER(GS10)),NOT(ISNUMBER(GT10)),GR10&lt;&gt;"NOR",AND($D10="LOCAL",WEEKDAY(GP$6,2)=7)),0,GS10)</f>
        <v>0</v>
      </c>
      <c r="GV10" s="363">
        <f t="shared" ref="GV10:GV41" si="445">IF(OR(NOT(ISNUMBER(GS10)),NOT(ISNUMBER(GT10)),GR10&lt;&gt;"NOR",AND($D10="LOCAL",WEEKDAY(GP$6,2)=7)),0,MAX(0,MIN(2,GT10-GS10)))</f>
        <v>0</v>
      </c>
      <c r="GW10" s="363">
        <f t="shared" ref="GW10:GW41" si="446">IF(OR(NOT(ISNUMBER(GS10)),NOT(ISNUMBER(GT10)),GR10&lt;&gt;"NOR",AND($D10="LOCAL",WEEKDAY(GP$6,2)=7)),0,MAX(0,GT10-GS10-2))</f>
        <v>0</v>
      </c>
      <c r="GX10" s="363">
        <f t="shared" ref="GX10:GX41" si="447">IF(NOT(ISNUMBER(GT10)),0,IF(OR(GR10&lt;&gt;"NOR",AND($D10="LOCAL",WEEKDAY(GP$6,2)=7)),GT10,0))</f>
        <v>0</v>
      </c>
      <c r="GY10" s="359">
        <f t="shared" ref="GY10:GY41" si="448">IF(AND($D10="LOCAL",WEEKDAY(GY$6,2)=7),"-",IF(AND($D10="FORANEO",WEEKDAY(GY$6,2)=7),--"08:00:00",--"07:30:00"))</f>
        <v>0.3125</v>
      </c>
      <c r="GZ10" s="360">
        <f t="shared" ref="GZ10:GZ41" si="449">IF(GY10="-","-",IF($D10="LOCAL",IF(WEEKDAY(GY$6,2)&lt;=5,--"17:00:00",IF(WEEKDAY(GY$6,2)=6,--"13:00:00","-")),IF($D10="FORANEO",IF(WEEKDAY(GY$6,2)&lt;=6,--"18:30:00",IF(WEEKDAY(GY$6,2)=7,--"12:00:00","-")),"-")))</f>
        <v>0.70833333333333337</v>
      </c>
      <c r="HA10" s="361" t="str">
        <f>IF(
 OR(GY$6&lt;MAX($B$2,$G10),AND($H10&lt;&gt;"",GY$6&gt;$H10)),
 "NA",
 IF(
  AND($D10="LOCAL",WEEKDAY(GY$6,2)=7),
  "DS",
  IF(
   COUNTIF(Parametros!$P:$P,GY$6)&gt;0,
   IF(ISNUMBER(HC10),IF(HC10&gt;0,"FL","FC"),"FC"),
   IF(
    ISNUMBER(HC10),
    IF(HC10&gt;0,"NOR","F"),
    IF(HC10="A","NOR",IF(HC10&lt;&gt;"",HC10,"F"))
   )
  )
 )
)</f>
        <v>NOR</v>
      </c>
      <c r="HB10" s="362">
        <f t="shared" ref="HB10:HB41" si="450">_xlfn.LET(
_xlpm.hrs,IF(OR(GY10="-",GZ10="-",NOT(ISNUMBER(GY10)),NOT(ISNUMBER(GZ10))),0,MAX(0,(GZ10-GY10)*24)),
_xlpm.colRel,MOD(COLUMN()-COLUMN($I10),9),
_xlpm.f,$I$6+_xlpm.colRel,
_xlpm.dow,WEEKDAY(_xlpm.f,2),
_xlpm.alm,IF(_xlpm.hrs&lt;=0,0,
     IF(_xlpm.hrs&gt;7,1,
        IF(_xlpm.dow&lt;=5,1,
           IF(_xlpm.dow=6,IF($D10="LOCAL",0,1),
              IF(_xlpm.dow=7,IF($D10="LOCAL",1,0),0)
           )
        )
     )
),
MAX(0,_xlpm.hrs-_xlpm.alm)
)</f>
        <v>8.5</v>
      </c>
      <c r="HC10" s="362" cm="1">
        <f t="array" ref="HC10">_xlfn.LET(
_xlpm.f,HC$6,
_xlpm.xp,IFERROR(
   _xlfn.XLOOKUP(
     1,
     (Papeletas!$B$2:$B$3000=$B10)*(Papeletas!$G$2:$G$3000&lt;=_xlpm.f)*(Papeletas!$H$2:$H$3000&gt;=_xlpm.f),
     Papeletas!$F$2:$F$3000,
     "__NP__"
   ),
   "__NP__"
),
_xlpm.x,IF(_xlpm.xp&lt;&gt;"__NP__",_xlpm.xp,_xlfn.XLOOKUP($B10,Reloj!$A$2:$A$3000,INDEX(Reloj!$J$2:$AR$3000,,COLUMN(GQ2)-INT(COLUMN(GQ2)/9*8)),"__NF__")),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10.5</v>
      </c>
      <c r="HD10" s="363">
        <f t="shared" ref="HD10:HD41" si="451">IF(OR(NOT(ISNUMBER(HB10)),NOT(ISNUMBER(HC10)),HA10&lt;&gt;"NOR",AND($D10="LOCAL",WEEKDAY(GY$6,2)=7)),0,HB10)</f>
        <v>8.5</v>
      </c>
      <c r="HE10" s="363">
        <f t="shared" ref="HE10:HE41" si="452">IF(OR(NOT(ISNUMBER(HB10)),NOT(ISNUMBER(HC10)),HA10&lt;&gt;"NOR",AND($D10="LOCAL",WEEKDAY(GY$6,2)=7)),0,MAX(0,MIN(2,HC10-HB10)))</f>
        <v>2</v>
      </c>
      <c r="HF10" s="363">
        <f t="shared" ref="HF10:HF41" si="453">IF(OR(NOT(ISNUMBER(HB10)),NOT(ISNUMBER(HC10)),HA10&lt;&gt;"NOR",AND($D10="LOCAL",WEEKDAY(GY$6,2)=7)),0,MAX(0,HC10-HB10-2))</f>
        <v>0</v>
      </c>
      <c r="HG10" s="363">
        <f t="shared" ref="HG10:HG41" si="454">IF(NOT(ISNUMBER(HC10)),0,IF(OR(HA10&lt;&gt;"NOR",AND($D10="LOCAL",WEEKDAY(GY$6,2)=7)),HC10,0))</f>
        <v>0</v>
      </c>
      <c r="HH10" s="359">
        <f t="shared" ref="HH10:HH41" si="455">IF(AND($D10="LOCAL",WEEKDAY(HH$6,2)=7),"-",IF(AND($D10="FORANEO",WEEKDAY(HH$6,2)=7),--"08:00:00",--"07:30:00"))</f>
        <v>0.3125</v>
      </c>
      <c r="HI10" s="360">
        <f t="shared" ref="HI10:HI41" si="456">IF(HH10="-","-",IF($D10="LOCAL",IF(WEEKDAY(HH$6,2)&lt;=5,--"17:00:00",IF(WEEKDAY(HH$6,2)=6,--"13:00:00","-")),IF($D10="FORANEO",IF(WEEKDAY(HH$6,2)&lt;=6,--"18:30:00",IF(WEEKDAY(HH$6,2)=7,--"12:00:00","-")),"-")))</f>
        <v>0.70833333333333337</v>
      </c>
      <c r="HJ10" s="361" t="str">
        <f>IF(
 OR(HH$6&lt;MAX($B$2,$G10),AND($H10&lt;&gt;"",HH$6&gt;$H10)),
 "NA",
 IF(
  AND($D10="LOCAL",WEEKDAY(HH$6,2)=7),
  "DS",
  IF(
   COUNTIF(Parametros!$P:$P,HH$6)&gt;0,
   IF(ISNUMBER(HL10),IF(HL10&gt;0,"FL","FC"),"FC"),
   IF(
    ISNUMBER(HL10),
    IF(HL10&gt;0,"NOR","F"),
    IF(HL10="A","NOR",IF(HL10&lt;&gt;"",HL10,"F"))
   )
  )
 )
)</f>
        <v>NOR</v>
      </c>
      <c r="HK10" s="362">
        <f t="shared" ref="HK10:HK41" si="457">_xlfn.LET(
_xlpm.hrs,IF(OR(HH10="-",HI10="-",NOT(ISNUMBER(HH10)),NOT(ISNUMBER(HI10))),0,MAX(0,(HI10-HH10)*24)),
_xlpm.colRel,MOD(COLUMN()-COLUMN($I10),9),
_xlpm.f,$I$6+_xlpm.colRel,
_xlpm.dow,WEEKDAY(_xlpm.f,2),
_xlpm.alm,IF(_xlpm.hrs&lt;=0,0,
     IF(_xlpm.hrs&gt;7,1,
        IF(_xlpm.dow&lt;=5,1,
           IF(_xlpm.dow=6,IF($D10="LOCAL",0,1),
              IF(_xlpm.dow=7,IF($D10="LOCAL",1,0),0)
           )
        )
     )
),
MAX(0,_xlpm.hrs-_xlpm.alm)
)</f>
        <v>8.5</v>
      </c>
      <c r="HL10" s="362" cm="1">
        <f t="array" ref="HL10">_xlfn.LET(
_xlpm.f,HL$6,
_xlpm.xp,IFERROR(
   _xlfn.XLOOKUP(
     1,
     (Papeletas!$B$2:$B$3000=$B10)*(Papeletas!$G$2:$G$3000&lt;=_xlpm.f)*(Papeletas!$H$2:$H$3000&gt;=_xlpm.f),
     Papeletas!$F$2:$F$3000,
     "__NP__"
   ),
   "__NP__"
),
_xlpm.x,IF(_xlpm.xp&lt;&gt;"__NP__",_xlpm.xp,_xlfn.XLOOKUP($B10,Reloj!$A$2:$A$3000,INDEX(Reloj!$J$2:$AR$3000,,COLUMN(GZ2)-INT(COLUMN(GZ2)/9*8)),"__NF__")),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v>
      </c>
      <c r="HM10" s="363">
        <f t="shared" ref="HM10:HM41" si="458">IF(OR(NOT(ISNUMBER(HK10)),NOT(ISNUMBER(HL10)),HJ10&lt;&gt;"NOR",AND($D10="LOCAL",WEEKDAY(HH$6,2)=7)),0,HK10)</f>
        <v>8.5</v>
      </c>
      <c r="HN10" s="363">
        <f t="shared" ref="HN10:HN41" si="459">IF(OR(NOT(ISNUMBER(HK10)),NOT(ISNUMBER(HL10)),HJ10&lt;&gt;"NOR",AND($D10="LOCAL",WEEKDAY(HH$6,2)=7)),0,MAX(0,MIN(2,HL10-HK10)))</f>
        <v>0.5</v>
      </c>
      <c r="HO10" s="363">
        <f t="shared" ref="HO10:HO41" si="460">IF(OR(NOT(ISNUMBER(HK10)),NOT(ISNUMBER(HL10)),HJ10&lt;&gt;"NOR",AND($D10="LOCAL",WEEKDAY(HH$6,2)=7)),0,MAX(0,HL10-HK10-2))</f>
        <v>0</v>
      </c>
      <c r="HP10" s="363">
        <f t="shared" ref="HP10:HP41" si="461">IF(NOT(ISNUMBER(HL10)),0,IF(OR(HJ10&lt;&gt;"NOR",AND($D10="LOCAL",WEEKDAY(HH$6,2)=7)),HL10,0))</f>
        <v>0</v>
      </c>
      <c r="HQ10" s="359">
        <f t="shared" ref="HQ10:HQ41" si="462">IF(AND($D10="LOCAL",WEEKDAY(HQ$6,2)=7),"-",IF(AND($D10="FORANEO",WEEKDAY(HQ$6,2)=7),--"08:00:00",--"07:30:00"))</f>
        <v>0.3125</v>
      </c>
      <c r="HR10" s="360">
        <f t="shared" ref="HR10:HR41" si="463">IF(HQ10="-","-",IF($D10="LOCAL",IF(WEEKDAY(HQ$6,2)&lt;=5,--"17:00:00",IF(WEEKDAY(HQ$6,2)=6,--"13:00:00","-")),IF($D10="FORANEO",IF(WEEKDAY(HQ$6,2)&lt;=6,--"18:30:00",IF(WEEKDAY(HQ$6,2)=7,--"12:00:00","-")),"-")))</f>
        <v>0.54166666666666663</v>
      </c>
      <c r="HS10" s="361" t="str">
        <f>IF(
 OR(HQ$6&lt;MAX($B$2,$G10),AND($H10&lt;&gt;"",HQ$6&gt;$H10)),
 "NA",
 IF(
  AND($D10="LOCAL",WEEKDAY(HQ$6,2)=7),
  "DS",
  IF(
   COUNTIF(Parametros!$P:$P,HQ$6)&gt;0,
   IF(ISNUMBER(HU10),IF(HU10&gt;0,"FL","FC"),"FC"),
   IF(
    ISNUMBER(HU10),
    IF(HU10&gt;0,"NOR","F"),
    IF(HU10="A","NOR",IF(HU10&lt;&gt;"",HU10,"F"))
   )
  )
 )
)</f>
        <v>NOR</v>
      </c>
      <c r="HT10" s="362">
        <f t="shared" ref="HT10:HT41" si="464">_xlfn.LET(
_xlpm.hrs,IF(OR(HQ10="-",HR10="-",NOT(ISNUMBER(HQ10)),NOT(ISNUMBER(HR10))),0,MAX(0,(HR10-HQ10)*24)),
_xlpm.colRel,MOD(COLUMN()-COLUMN($I10),9),
_xlpm.f,$I$6+_xlpm.colRel,
_xlpm.dow,WEEKDAY(_xlpm.f,2),
_xlpm.alm,IF(_xlpm.hrs&lt;=0,0,
     IF(_xlpm.hrs&gt;7,1,
        IF(_xlpm.dow&lt;=5,1,
           IF(_xlpm.dow=6,IF($D10="LOCAL",0,1),
              IF(_xlpm.dow=7,IF($D10="LOCAL",1,0),0)
           )
        )
     )
),
MAX(0,_xlpm.hrs-_xlpm.alm)
)</f>
        <v>5.4999999999999991</v>
      </c>
      <c r="HU10" s="362" cm="1">
        <f t="array" ref="HU10">_xlfn.LET(
_xlpm.f,HU$6,
_xlpm.xp,IFERROR(
   _xlfn.XLOOKUP(
     1,
     (Papeletas!$B$2:$B$3000=$B10)*(Papeletas!$G$2:$G$3000&lt;=_xlpm.f)*(Papeletas!$H$2:$H$3000&gt;=_xlpm.f),
     Papeletas!$F$2:$F$3000,
     "__NP__"
   ),
   "__NP__"
),
_xlpm.x,IF(_xlpm.xp&lt;&gt;"__NP__",_xlpm.xp,_xlfn.XLOOKUP($B10,Reloj!$A$2:$A$3000,INDEX(Reloj!$J$2:$AR$3000,,COLUMN(HI2)-INT(COLUMN(HI2)/9*8)),"__NF__")),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5.5</v>
      </c>
      <c r="HV10" s="363">
        <f t="shared" ref="HV10:HV41" si="465">IF(OR(NOT(ISNUMBER(HT10)),NOT(ISNUMBER(HU10)),HS10&lt;&gt;"NOR",AND($D10="LOCAL",WEEKDAY(HQ$6,2)=7)),0,HT10)</f>
        <v>5.4999999999999991</v>
      </c>
      <c r="HW10" s="363">
        <f t="shared" ref="HW10:HW41" si="466">IF(OR(NOT(ISNUMBER(HT10)),NOT(ISNUMBER(HU10)),HS10&lt;&gt;"NOR",AND($D10="LOCAL",WEEKDAY(HQ$6,2)=7)),0,MAX(0,MIN(2,HU10-HT10)))</f>
        <v>8.8817841970012523E-16</v>
      </c>
      <c r="HX10" s="363">
        <f t="shared" ref="HX10:HX41" si="467">IF(OR(NOT(ISNUMBER(HT10)),NOT(ISNUMBER(HU10)),HS10&lt;&gt;"NOR",AND($D10="LOCAL",WEEKDAY(HQ$6,2)=7)),0,MAX(0,HU10-HT10-2))</f>
        <v>0</v>
      </c>
      <c r="HY10" s="363">
        <f t="shared" ref="HY10:HY41" si="468">IF(NOT(ISNUMBER(HU10)),0,IF(OR(HS10&lt;&gt;"NOR",AND($D10="LOCAL",WEEKDAY(HQ$6,2)=7)),HU10,0))</f>
        <v>0</v>
      </c>
      <c r="HZ10" s="359" t="str">
        <f t="shared" ref="HZ10:HZ41" si="469">IF(AND($D10="LOCAL",WEEKDAY(HZ$6,2)=7),"-",IF(AND($D10="FORANEO",WEEKDAY(HZ$6,2)=7),--"08:00:00",--"07:30:00"))</f>
        <v>-</v>
      </c>
      <c r="IA10" s="360" t="str">
        <f t="shared" ref="IA10:IA41" si="470">IF(HZ10="-","-",IF($D10="LOCAL",IF(WEEKDAY(HZ$6,2)&lt;=5,--"17:00:00",IF(WEEKDAY(HZ$6,2)=6,--"13:00:00","-")),IF($D10="FORANEO",IF(WEEKDAY(HZ$6,2)&lt;=6,--"18:30:00",IF(WEEKDAY(HZ$6,2)=7,--"12:00:00","-")),"-")))</f>
        <v>-</v>
      </c>
      <c r="IB10" s="361" t="str">
        <f>IF(
 OR(HZ$6&lt;MAX($B$2,$G10),AND($H10&lt;&gt;"",HZ$6&gt;$H10)),
 "NA",
 IF(
  AND($D10="LOCAL",WEEKDAY(HZ$6,2)=7),
  "DS",
  IF(
   COUNTIF(Parametros!$P:$P,HZ$6)&gt;0,
   IF(ISNUMBER(ID10),IF(ID10&gt;0,"FL","FC"),"FC"),
   IF(
    ISNUMBER(ID10),
    IF(ID10&gt;0,"NOR","F"),
    IF(ID10="A","NOR",IF(ID10&lt;&gt;"",ID10,"F"))
   )
  )
 )
)</f>
        <v>DS</v>
      </c>
      <c r="IC10" s="362">
        <f t="shared" ref="IC10:IC41" si="471">_xlfn.LET(
_xlpm.hrs,IF(OR(HZ10="-",IA10="-",NOT(ISNUMBER(HZ10)),NOT(ISNUMBER(IA10))),0,MAX(0,(IA10-HZ10)*24)),
_xlpm.colRel,MOD(COLUMN()-COLUMN($I10),9),
_xlpm.f,$I$6+_xlpm.colRel,
_xlpm.dow,WEEKDAY(_xlpm.f,2),
_xlpm.alm,IF(_xlpm.hrs&lt;=0,0,
     IF(_xlpm.hrs&gt;7,1,
        IF(_xlpm.dow&lt;=5,1,
           IF(_xlpm.dow=6,IF($D10="LOCAL",0,1),
              IF(_xlpm.dow=7,IF($D10="LOCAL",1,0),0)
           )
        )
     )
),
MAX(0,_xlpm.hrs-_xlpm.alm)
)</f>
        <v>0</v>
      </c>
      <c r="ID10" s="362" t="str" cm="1">
        <f t="array" ref="ID10">_xlfn.LET(
_xlpm.f,ID$6,
_xlpm.xp,IFERROR(
   _xlfn.XLOOKUP(
     1,
     (Papeletas!$B$2:$B$3000=$B10)*(Papeletas!$G$2:$G$3000&lt;=_xlpm.f)*(Papeletas!$H$2:$H$3000&gt;=_xlpm.f),
     Papeletas!$F$2:$F$3000,
     "__NP__"
   ),
   "__NP__"
),
_xlpm.x,IF(_xlpm.xp&lt;&gt;"__NP__",_xlpm.xp,_xlfn.XLOOKUP($B10,Reloj!$A$2:$A$3000,INDEX(Reloj!$J$2:$AR$3000,,COLUMN(HR2)-INT(COLUMN(HR2)/9*8)),"__NF__")),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IE10" s="363">
        <f t="shared" ref="IE10:IE41" si="472">IF(OR(NOT(ISNUMBER(IC10)),NOT(ISNUMBER(ID10)),IB10&lt;&gt;"NOR",AND($D10="LOCAL",WEEKDAY(HZ$6,2)=7)),0,IC10)</f>
        <v>0</v>
      </c>
      <c r="IF10" s="363">
        <f t="shared" ref="IF10:IF41" si="473">IF(OR(NOT(ISNUMBER(IC10)),NOT(ISNUMBER(ID10)),IB10&lt;&gt;"NOR",AND($D10="LOCAL",WEEKDAY(HZ$6,2)=7)),0,MAX(0,MIN(2,ID10-IC10)))</f>
        <v>0</v>
      </c>
      <c r="IG10" s="363">
        <f t="shared" ref="IG10:IG41" si="474">IF(OR(NOT(ISNUMBER(IC10)),NOT(ISNUMBER(ID10)),IB10&lt;&gt;"NOR",AND($D10="LOCAL",WEEKDAY(HZ$6,2)=7)),0,MAX(0,ID10-IC10-2))</f>
        <v>0</v>
      </c>
      <c r="IH10" s="363">
        <f t="shared" ref="IH10:IH41" si="475">IF(NOT(ISNUMBER(ID10)),0,IF(OR(IB10&lt;&gt;"NOR",AND($D10="LOCAL",WEEKDAY(HZ$6,2)=7)),ID10,0))</f>
        <v>0</v>
      </c>
      <c r="II10" s="359">
        <f t="shared" ref="II10:II41" si="476">IF(AND($D10="LOCAL",WEEKDAY(II$6,2)=7),"-",IF(AND($D10="FORANEO",WEEKDAY(II$6,2)=7),--"08:00:00",--"07:30:00"))</f>
        <v>0.3125</v>
      </c>
      <c r="IJ10" s="360">
        <f t="shared" ref="IJ10:IJ41" si="477">IF(II10="-","-",IF($D10="LOCAL",IF(WEEKDAY(II$6,2)&lt;=5,--"17:00:00",IF(WEEKDAY(II$6,2)=6,--"13:00:00","-")),IF($D10="FORANEO",IF(WEEKDAY(II$6,2)&lt;=6,--"18:30:00",IF(WEEKDAY(II$6,2)=7,--"12:00:00","-")),"-")))</f>
        <v>0.70833333333333337</v>
      </c>
      <c r="IK10" s="361" t="str">
        <f>IF(
 OR(II$6&lt;MAX($B$2,$G10),AND($H10&lt;&gt;"",II$6&gt;$H10)),
 "NA",
 IF(
  AND($D10="LOCAL",WEEKDAY(II$6,2)=7),
  "DS",
  IF(
   COUNTIF(Parametros!$P:$P,II$6)&gt;0,
   IF(ISNUMBER(IM10),IF(IM10&gt;0,"FL","FC"),"FC"),
   IF(
    ISNUMBER(IM10),
    IF(IM10&gt;0,"NOR","F"),
    IF(IM10="A","NOR",IF(IM10&lt;&gt;"",IM10,"F"))
   )
  )
 )
)</f>
        <v>NOR</v>
      </c>
      <c r="IL10" s="362">
        <f t="shared" ref="IL10:IL41" si="478">_xlfn.LET(
_xlpm.hrs,IF(OR(II10="-",IJ10="-",NOT(ISNUMBER(II10)),NOT(ISNUMBER(IJ10))),0,MAX(0,(IJ10-II10)*24)),
_xlpm.colRel,MOD(COLUMN()-COLUMN($I10),9),
_xlpm.f,$I$6+_xlpm.colRel,
_xlpm.dow,WEEKDAY(_xlpm.f,2),
_xlpm.alm,IF(_xlpm.hrs&lt;=0,0,
     IF(_xlpm.hrs&gt;7,1,
        IF(_xlpm.dow&lt;=5,1,
           IF(_xlpm.dow=6,IF($D10="LOCAL",0,1),
              IF(_xlpm.dow=7,IF($D10="LOCAL",1,0),0)
           )
        )
     )
),
MAX(0,_xlpm.hrs-_xlpm.alm)
)</f>
        <v>8.5</v>
      </c>
      <c r="IM10" s="362" cm="1">
        <f t="array" ref="IM10">_xlfn.LET(
_xlpm.f,IM$6,
_xlpm.xp,IFERROR(
   _xlfn.XLOOKUP(
     1,
     (Papeletas!$B$2:$B$3000=$B10)*(Papeletas!$G$2:$G$3000&lt;=_xlpm.f)*(Papeletas!$H$2:$H$3000&gt;=_xlpm.f),
     Papeletas!$F$2:$F$3000,
     "__NP__"
   ),
   "__NP__"
),
_xlpm.x,IF(_xlpm.xp&lt;&gt;"__NP__",_xlpm.xp,_xlfn.XLOOKUP($B10,Reloj!$A$2:$A$3000,INDEX(Reloj!$J$2:$AR$3000,,COLUMN(IA2)-INT(COLUMN(IA2)/9*8)),"__NF__")),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8.5</v>
      </c>
      <c r="IN10" s="363">
        <f t="shared" ref="IN10:IN41" si="479">IF(OR(NOT(ISNUMBER(IL10)),NOT(ISNUMBER(IM10)),IK10&lt;&gt;"NOR",AND($D10="LOCAL",WEEKDAY(II$6,2)=7)),0,IL10)</f>
        <v>8.5</v>
      </c>
      <c r="IO10" s="363">
        <f t="shared" ref="IO10:IO41" si="480">IF(OR(NOT(ISNUMBER(IL10)),NOT(ISNUMBER(IM10)),IK10&lt;&gt;"NOR",AND($D10="LOCAL",WEEKDAY(II$6,2)=7)),0,MAX(0,MIN(2,IM10-IL10)))</f>
        <v>0</v>
      </c>
      <c r="IP10" s="363">
        <f t="shared" ref="IP10:IP41" si="481">IF(OR(NOT(ISNUMBER(IL10)),NOT(ISNUMBER(IM10)),IK10&lt;&gt;"NOR",AND($D10="LOCAL",WEEKDAY(II$6,2)=7)),0,MAX(0,IM10-IL10-2))</f>
        <v>0</v>
      </c>
      <c r="IQ10" s="363">
        <f t="shared" ref="IQ10:IQ41" si="482">IF(NOT(ISNUMBER(IM10)),0,IF(OR(IK10&lt;&gt;"NOR",AND($D10="LOCAL",WEEKDAY(II$6,2)=7)),IM10,0))</f>
        <v>0</v>
      </c>
      <c r="IR10" s="359">
        <f t="shared" ref="IR10:IR41" si="483">IF(AND($D10="LOCAL",WEEKDAY(IR$6,2)=7),"-",IF(AND($D10="FORANEO",WEEKDAY(IR$6,2)=7),--"08:00:00",--"07:30:00"))</f>
        <v>0.3125</v>
      </c>
      <c r="IS10" s="360">
        <f t="shared" ref="IS10:IS41" si="484">IF(IR10="-","-",IF($D10="LOCAL",IF(WEEKDAY(IR$6,2)&lt;=5,--"17:00:00",IF(WEEKDAY(IR$6,2)=6,--"13:00:00","-")),IF($D10="FORANEO",IF(WEEKDAY(IR$6,2)&lt;=6,--"18:30:00",IF(WEEKDAY(IR$6,2)=7,--"12:00:00","-")),"-")))</f>
        <v>0.70833333333333337</v>
      </c>
      <c r="IT10" s="361" t="str">
        <f>IF(
 OR(IR$6&lt;MAX($B$2,$G10),AND($H10&lt;&gt;"",IR$6&gt;$H10)),
 "NA",
 IF(
  AND($D10="LOCAL",WEEKDAY(IR$6,2)=7),
  "DS",
  IF(
   COUNTIF(Parametros!$P:$P,IR$6)&gt;0,
   IF(ISNUMBER(IV10),IF(IV10&gt;0,"FL","FC"),"FC"),
   IF(
    ISNUMBER(IV10),
    IF(IV10&gt;0,"NOR","F"),
    IF(IV10="A","NOR",IF(IV10&lt;&gt;"",IV10,"F"))
   )
  )
 )
)</f>
        <v>NOR</v>
      </c>
      <c r="IU10" s="362">
        <f t="shared" ref="IU10:IU41" si="485">_xlfn.LET(
_xlpm.hrs,IF(OR(IR10="-",IS10="-",NOT(ISNUMBER(IR10)),NOT(ISNUMBER(IS10))),0,MAX(0,(IS10-IR10)*24)),
_xlpm.colRel,MOD(COLUMN()-COLUMN($I10),9),
_xlpm.f,$I$6+_xlpm.colRel,
_xlpm.dow,WEEKDAY(_xlpm.f,2),
_xlpm.alm,IF(_xlpm.hrs&lt;=0,0,
     IF(_xlpm.hrs&gt;7,1,
        IF(_xlpm.dow&lt;=5,1,
           IF(_xlpm.dow=6,IF($D10="LOCAL",0,1),
              IF(_xlpm.dow=7,IF($D10="LOCAL",1,0),0)
           )
        )
     )
),
MAX(0,_xlpm.hrs-_xlpm.alm)
)</f>
        <v>8.5</v>
      </c>
      <c r="IV10" s="362" cm="1">
        <f t="array" ref="IV10">_xlfn.LET(
_xlpm.f,IV$6,
_xlpm.xp,IFERROR(
   _xlfn.XLOOKUP(
     1,
     (Papeletas!$B$2:$B$3000=$B10)*(Papeletas!$G$2:$G$3000&lt;=_xlpm.f)*(Papeletas!$H$2:$H$3000&gt;=_xlpm.f),
     Papeletas!$F$2:$F$3000,
     "__NP__"
   ),
   "__NP__"
),
_xlpm.x,IF(_xlpm.xp&lt;&gt;"__NP__",_xlpm.xp,_xlfn.XLOOKUP($B10,Reloj!$A$2:$A$3000,INDEX(Reloj!$J$2:$AR$3000,,COLUMN(IJ2)-INT(COLUMN(IJ2)/9*8)),"__NF__")),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v>
      </c>
      <c r="IW10" s="363">
        <f t="shared" ref="IW10:IW41" si="486">IF(OR(NOT(ISNUMBER(IU10)),NOT(ISNUMBER(IV10)),IT10&lt;&gt;"NOR",AND($D10="LOCAL",WEEKDAY(IR$6,2)=7)),0,IU10)</f>
        <v>8.5</v>
      </c>
      <c r="IX10" s="363">
        <f t="shared" ref="IX10:IX41" si="487">IF(OR(NOT(ISNUMBER(IU10)),NOT(ISNUMBER(IV10)),IT10&lt;&gt;"NOR",AND($D10="LOCAL",WEEKDAY(IR$6,2)=7)),0,MAX(0,MIN(2,IV10-IU10)))</f>
        <v>0.5</v>
      </c>
      <c r="IY10" s="363">
        <f t="shared" ref="IY10:IY41" si="488">IF(OR(NOT(ISNUMBER(IU10)),NOT(ISNUMBER(IV10)),IT10&lt;&gt;"NOR",AND($D10="LOCAL",WEEKDAY(IR$6,2)=7)),0,MAX(0,IV10-IU10-2))</f>
        <v>0</v>
      </c>
      <c r="IZ10" s="363">
        <f t="shared" ref="IZ10:IZ41" si="489">IF(NOT(ISNUMBER(IV10)),0,IF(OR(IT10&lt;&gt;"NOR",AND($D10="LOCAL",WEEKDAY(IR$6,2)=7)),IV10,0))</f>
        <v>0</v>
      </c>
      <c r="JA10" s="359">
        <f t="shared" ref="JA10:JA41" si="490">IF(AND($D10="LOCAL",WEEKDAY(JA$6,2)=7),"-",IF(AND($D10="FORANEO",WEEKDAY(JA$6,2)=7),--"08:00:00",--"07:30:00"))</f>
        <v>0.3125</v>
      </c>
      <c r="JB10" s="360">
        <f t="shared" ref="JB10:JB41" si="491">IF(JA10="-","-",IF($D10="LOCAL",IF(WEEKDAY(JA$6,2)&lt;=5,--"17:00:00",IF(WEEKDAY(JA$6,2)=6,--"13:00:00","-")),IF($D10="FORANEO",IF(WEEKDAY(JA$6,2)&lt;=6,--"18:30:00",IF(WEEKDAY(JA$6,2)=7,--"12:00:00","-")),"-")))</f>
        <v>0.70833333333333337</v>
      </c>
      <c r="JC10" s="361" t="str">
        <f>IF(
 OR(JA$6&lt;MAX($B$2,$G10),AND($H10&lt;&gt;"",JA$6&gt;$H10)),
 "NA",
 IF(
  AND($D10="LOCAL",WEEKDAY(JA$6,2)=7),
  "DS",
  IF(
   COUNTIF(Parametros!$P:$P,JA$6)&gt;0,
   IF(ISNUMBER(JE10),IF(JE10&gt;0,"FL","FC"),"FC"),
   IF(
    ISNUMBER(JE10),
    IF(JE10&gt;0,"NOR","F"),
    IF(JE10="A","NOR",IF(JE10&lt;&gt;"",JE10,"F"))
   )
  )
 )
)</f>
        <v>NOR</v>
      </c>
      <c r="JD10" s="362">
        <f t="shared" ref="JD10:JD41" si="492">_xlfn.LET(
_xlpm.hrs,IF(OR(JA10="-",JB10="-",NOT(ISNUMBER(JA10)),NOT(ISNUMBER(JB10))),0,MAX(0,(JB10-JA10)*24)),
_xlpm.colRel,MOD(COLUMN()-COLUMN($I10),9),
_xlpm.f,$I$6+_xlpm.colRel,
_xlpm.dow,WEEKDAY(_xlpm.f,2),
_xlpm.alm,IF(_xlpm.hrs&lt;=0,0,
     IF(_xlpm.hrs&gt;7,1,
        IF(_xlpm.dow&lt;=5,1,
           IF(_xlpm.dow=6,IF($D10="LOCAL",0,1),
              IF(_xlpm.dow=7,IF($D10="LOCAL",1,0),0)
           )
        )
     )
),
MAX(0,_xlpm.hrs-_xlpm.alm)
)</f>
        <v>8.5</v>
      </c>
      <c r="JE10" s="362" cm="1">
        <f t="array" ref="JE10">_xlfn.LET(
_xlpm.f,JE$6,
_xlpm.xp,IFERROR(
   _xlfn.XLOOKUP(
     1,
     (Papeletas!$B$2:$B$3000=$B10)*(Papeletas!$G$2:$G$3000&lt;=_xlpm.f)*(Papeletas!$H$2:$H$3000&gt;=_xlpm.f),
     Papeletas!$F$2:$F$3000,
     "__NP__"
   ),
   "__NP__"
),
_xlpm.x,IF(_xlpm.xp&lt;&gt;"__NP__",_xlpm.xp,_xlfn.XLOOKUP($B10,Reloj!$A$2:$A$3000,INDEX(Reloj!$J$2:$AR$3000,,COLUMN(IS2)-INT(COLUMN(IS2)/9*8)),"__NF__")),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9.5</v>
      </c>
      <c r="JF10" s="363">
        <f t="shared" ref="JF10:JF41" si="493">IF(OR(NOT(ISNUMBER(JD10)),NOT(ISNUMBER(JE10)),JC10&lt;&gt;"NOR",AND($D10="LOCAL",WEEKDAY(JA$6,2)=7)),0,JD10)</f>
        <v>8.5</v>
      </c>
      <c r="JG10" s="363">
        <f t="shared" ref="JG10:JG41" si="494">IF(OR(NOT(ISNUMBER(JD10)),NOT(ISNUMBER(JE10)),JC10&lt;&gt;"NOR",AND($D10="LOCAL",WEEKDAY(JA$6,2)=7)),0,MAX(0,MIN(2,JE10-JD10)))</f>
        <v>1</v>
      </c>
      <c r="JH10" s="363">
        <f t="shared" ref="JH10:JH41" si="495">IF(OR(NOT(ISNUMBER(JD10)),NOT(ISNUMBER(JE10)),JC10&lt;&gt;"NOR",AND($D10="LOCAL",WEEKDAY(JA$6,2)=7)),0,MAX(0,JE10-JD10-2))</f>
        <v>0</v>
      </c>
      <c r="JI10" s="363">
        <f t="shared" ref="JI10:JI41" si="496">IF(NOT(ISNUMBER(JE10)),0,IF(OR(JC10&lt;&gt;"NOR",AND($D10="LOCAL",WEEKDAY(JA$6,2)=7)),JE10,0))</f>
        <v>0</v>
      </c>
      <c r="JJ10" s="359">
        <f t="shared" ref="JJ10:JJ41" si="497">IF(AND($D10="LOCAL",WEEKDAY(JJ$6,2)=7),"-",IF(AND($D10="FORANEO",WEEKDAY(JJ$6,2)=7),--"08:00:00",--"07:30:00"))</f>
        <v>0.3125</v>
      </c>
      <c r="JK10" s="360">
        <f t="shared" ref="JK10:JK41" si="498">IF(JJ10="-","-",IF($D10="LOCAL",IF(WEEKDAY(JJ$6,2)&lt;=5,--"17:00:00",IF(WEEKDAY(JJ$6,2)=6,--"13:00:00","-")),IF($D10="FORANEO",IF(WEEKDAY(JJ$6,2)&lt;=6,--"18:30:00",IF(WEEKDAY(JJ$6,2)=7,--"12:00:00","-")),"-")))</f>
        <v>0.70833333333333337</v>
      </c>
      <c r="JL10" s="361" t="str">
        <f>IF(
 OR(JJ$6&lt;MAX($B$2,$G10),AND($H10&lt;&gt;"",JJ$6&gt;$H10)),
 "NA",
 IF(
  AND($D10="LOCAL",WEEKDAY(JJ$6,2)=7),
  "DS",
  IF(
   COUNTIF(Parametros!$P:$P,JJ$6)&gt;0,
   IF(ISNUMBER(JN10),IF(JN10&gt;0,"FL","FC"),"FC"),
   IF(
    ISNUMBER(JN10),
    IF(JN10&gt;0,"NOR","F"),
    IF(JN10="A","NOR",IF(JN10&lt;&gt;"",JN10,"F"))
   )
  )
 )
)</f>
        <v>NOR</v>
      </c>
      <c r="JM10" s="362">
        <f t="shared" ref="JM10:JM41" si="499">_xlfn.LET(
_xlpm.hrs,IF(OR(JJ10="-",JK10="-",NOT(ISNUMBER(JJ10)),NOT(ISNUMBER(JK10))),0,MAX(0,(JK10-JJ10)*24)),
_xlpm.colRel,MOD(COLUMN()-COLUMN($I10),9),
_xlpm.f,$I$6+_xlpm.colRel,
_xlpm.dow,WEEKDAY(_xlpm.f,2),
_xlpm.alm,IF(_xlpm.hrs&lt;=0,0,
     IF(_xlpm.hrs&gt;7,1,
        IF(_xlpm.dow&lt;=5,1,
           IF(_xlpm.dow=6,IF($D10="LOCAL",0,1),
              IF(_xlpm.dow=7,IF($D10="LOCAL",1,0),0)
           )
        )
     )
),
MAX(0,_xlpm.hrs-_xlpm.alm)
)</f>
        <v>8.5</v>
      </c>
      <c r="JN10" s="362" cm="1">
        <f t="array" ref="JN10">_xlfn.LET(
_xlpm.f,JN$6,
_xlpm.xp,IFERROR(
   _xlfn.XLOOKUP(
     1,
     (Papeletas!$B$2:$B$3000=$B10)*(Papeletas!$G$2:$G$3000&lt;=_xlpm.f)*(Papeletas!$H$2:$H$3000&gt;=_xlpm.f),
     Papeletas!$F$2:$F$3000,
     "__NP__"
   ),
   "__NP__"
),
_xlpm.x,IF(_xlpm.xp&lt;&gt;"__NP__",_xlpm.xp,_xlfn.XLOOKUP($B10,Reloj!$A$2:$A$3000,INDEX(Reloj!$J$2:$AR$3000,,COLUMN(JB2)-INT(COLUMN(JB2)/9*8)),"__NF__")),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JO10" s="363">
        <f t="shared" ref="JO10:JO41" si="500">IF(OR(NOT(ISNUMBER(JM10)),NOT(ISNUMBER(JN10)),JL10&lt;&gt;"NOR",AND($D10="LOCAL",WEEKDAY(JJ$6,2)=7)),0,JM10)</f>
        <v>8.5</v>
      </c>
      <c r="JP10" s="363">
        <f t="shared" ref="JP10:JP41" si="501">IF(OR(NOT(ISNUMBER(JM10)),NOT(ISNUMBER(JN10)),JL10&lt;&gt;"NOR",AND($D10="LOCAL",WEEKDAY(JJ$6,2)=7)),0,MAX(0,MIN(2,JN10-JM10)))</f>
        <v>2</v>
      </c>
      <c r="JQ10" s="363">
        <f t="shared" ref="JQ10:JQ41" si="502">IF(OR(NOT(ISNUMBER(JM10)),NOT(ISNUMBER(JN10)),JL10&lt;&gt;"NOR",AND($D10="LOCAL",WEEKDAY(JJ$6,2)=7)),0,MAX(0,JN10-JM10-2))</f>
        <v>0.5</v>
      </c>
      <c r="JR10" s="363">
        <f t="shared" ref="JR10:JR41" si="503">IF(NOT(ISNUMBER(JN10)),0,IF(OR(JL10&lt;&gt;"NOR",AND($D10="LOCAL",WEEKDAY(JJ$6,2)=7)),JN10,0))</f>
        <v>0</v>
      </c>
      <c r="JS10" s="359">
        <f t="shared" ref="JS10:JS41" si="504">IF(AND($D10="LOCAL",WEEKDAY(JS$6,2)=7),"-",IF(AND($D10="FORANEO",WEEKDAY(JS$6,2)=7),--"08:00:00",--"07:30:00"))</f>
        <v>0.3125</v>
      </c>
      <c r="JT10" s="360">
        <f t="shared" ref="JT10:JT41" si="505">IF(JS10="-","-",IF($D10="LOCAL",IF(WEEKDAY(JS$6,2)&lt;=5,--"17:00:00",IF(WEEKDAY(JS$6,2)=6,--"13:00:00","-")),IF($D10="FORANEO",IF(WEEKDAY(JS$6,2)&lt;=6,--"18:30:00",IF(WEEKDAY(JS$6,2)=7,--"12:00:00","-")),"-")))</f>
        <v>0.70833333333333337</v>
      </c>
      <c r="JU10" s="361" t="str">
        <f>IF(
 OR(JS$6&lt;MAX($B$2,$G10),AND($H10&lt;&gt;"",JS$6&gt;$H10)),
 "NA",
 IF(
  AND($D10="LOCAL",WEEKDAY(JS$6,2)=7),
  "DS",
  IF(
   COUNTIF(Parametros!$P:$P,JS$6)&gt;0,
   IF(ISNUMBER(JW10),IF(JW10&gt;0,"FL","FC"),"FC"),
   IF(
    ISNUMBER(JW10),
    IF(JW10&gt;0,"NOR","F"),
    IF(JW10="A","NOR",IF(JW10&lt;&gt;"",JW10,"F"))
   )
  )
 )
)</f>
        <v>NOR</v>
      </c>
      <c r="JV10" s="362">
        <f t="shared" ref="JV10:JV41" si="506">_xlfn.LET(
_xlpm.hrs,IF(OR(JS10="-",JT10="-",NOT(ISNUMBER(JS10)),NOT(ISNUMBER(JT10))),0,MAX(0,(JT10-JS10)*24)),
_xlpm.colRel,MOD(COLUMN()-COLUMN($I10),9),
_xlpm.f,$I$6+_xlpm.colRel,
_xlpm.dow,WEEKDAY(_xlpm.f,2),
_xlpm.alm,IF(_xlpm.hrs&lt;=0,0,
     IF(_xlpm.hrs&gt;7,1,
        IF(_xlpm.dow&lt;=5,1,
           IF(_xlpm.dow=6,IF($D10="LOCAL",0,1),
              IF(_xlpm.dow=7,IF($D10="LOCAL",1,0),0)
           )
        )
     )
),
MAX(0,_xlpm.hrs-_xlpm.alm)
)</f>
        <v>8.5</v>
      </c>
      <c r="JW10" s="362" cm="1">
        <f t="array" ref="JW10">_xlfn.LET(
_xlpm.f,JW$6,
_xlpm.xp,IFERROR(
   _xlfn.XLOOKUP(
     1,
     (Papeletas!$B$2:$B$3000=$B10)*(Papeletas!$G$2:$G$3000&lt;=_xlpm.f)*(Papeletas!$H$2:$H$3000&gt;=_xlpm.f),
     Papeletas!$F$2:$F$3000,
     "__NP__"
   ),
   "__NP__"
),
_xlpm.x,IF(_xlpm.xp&lt;&gt;"__NP__",_xlpm.xp,_xlfn.XLOOKUP($B10,Reloj!$A$2:$A$3000,INDEX(Reloj!$J$2:$AR$3000,,COLUMN(JK2)-INT(COLUMN(JK2)/9*8)),"__NF__")),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11</v>
      </c>
      <c r="JX10" s="363">
        <f t="shared" ref="JX10:JX41" si="507">IF(OR(NOT(ISNUMBER(JV10)),NOT(ISNUMBER(JW10)),JU10&lt;&gt;"NOR",AND($D10="LOCAL",WEEKDAY(JS$6,2)=7)),0,JV10)</f>
        <v>8.5</v>
      </c>
      <c r="JY10" s="363">
        <f t="shared" ref="JY10:JY41" si="508">IF(OR(NOT(ISNUMBER(JV10)),NOT(ISNUMBER(JW10)),JU10&lt;&gt;"NOR",AND($D10="LOCAL",WEEKDAY(JS$6,2)=7)),0,MAX(0,MIN(2,JW10-JV10)))</f>
        <v>2</v>
      </c>
      <c r="JZ10" s="363">
        <f t="shared" ref="JZ10:JZ41" si="509">IF(OR(NOT(ISNUMBER(JV10)),NOT(ISNUMBER(JW10)),JU10&lt;&gt;"NOR",AND($D10="LOCAL",WEEKDAY(JS$6,2)=7)),0,MAX(0,JW10-JV10-2))</f>
        <v>0.5</v>
      </c>
      <c r="KA10" s="363">
        <f t="shared" ref="KA10:KA41" si="510">IF(NOT(ISNUMBER(JW10)),0,IF(OR(JU10&lt;&gt;"NOR",AND($D10="LOCAL",WEEKDAY(JS$6,2)=7)),JW10,0))</f>
        <v>0</v>
      </c>
      <c r="KB10" s="359">
        <f t="shared" ref="KB10:KB41" si="511">IF(AND($D10="LOCAL",WEEKDAY(KB$6,2)=7),"-",IF(AND($D10="FORANEO",WEEKDAY(KB$6,2)=7),--"08:00:00",--"07:30:00"))</f>
        <v>0.3125</v>
      </c>
      <c r="KC10" s="360">
        <f t="shared" ref="KC10:KC41" si="512">IF(KB10="-","-",IF($D10="LOCAL",IF(WEEKDAY(KB$6,2)&lt;=5,--"17:00:00",IF(WEEKDAY(KB$6,2)=6,--"13:00:00","-")),IF($D10="FORANEO",IF(WEEKDAY(KB$6,2)&lt;=6,--"18:30:00",IF(WEEKDAY(KB$6,2)=7,--"12:00:00","-")),"-")))</f>
        <v>0.54166666666666663</v>
      </c>
      <c r="KD10" s="361" t="str">
        <f>IF(
 OR(KB$6&lt;MAX($B$2,$G10),AND($H10&lt;&gt;"",KB$6&gt;$H10)),
 "NA",
 IF(
  AND($D10="LOCAL",WEEKDAY(KB$6,2)=7),
  "DS",
  IF(
   COUNTIF(Parametros!$P:$P,KB$6)&gt;0,
   IF(ISNUMBER(KF10),IF(KF10&gt;0,"FL","FC"),"FC"),
   IF(
    ISNUMBER(KF10),
    IF(KF10&gt;0,"NOR","F"),
    IF(KF10="A","NOR",IF(KF10&lt;&gt;"",KF10,"F"))
   )
  )
 )
)</f>
        <v>NOR</v>
      </c>
      <c r="KE10" s="362">
        <f t="shared" ref="KE10:KE41" si="513">_xlfn.LET(
_xlpm.hrs,IF(OR(KB10="-",KC10="-",NOT(ISNUMBER(KB10)),NOT(ISNUMBER(KC10))),0,MAX(0,(KC10-KB10)*24)),
_xlpm.colRel,MOD(COLUMN()-COLUMN($I10),9),
_xlpm.f,$I$6+_xlpm.colRel,
_xlpm.dow,WEEKDAY(_xlpm.f,2),
_xlpm.alm,IF(_xlpm.hrs&lt;=0,0,
     IF(_xlpm.hrs&gt;7,1,
        IF(_xlpm.dow&lt;=5,1,
           IF(_xlpm.dow=6,IF($D10="LOCAL",0,1),
              IF(_xlpm.dow=7,IF($D10="LOCAL",1,0),0)
           )
        )
     )
),
MAX(0,_xlpm.hrs-_xlpm.alm)
)</f>
        <v>5.4999999999999991</v>
      </c>
      <c r="KF10" s="362" cm="1">
        <f t="array" ref="KF10">_xlfn.LET(
_xlpm.f,KF$6,
_xlpm.xp,IFERROR(
   _xlfn.XLOOKUP(
     1,
     (Papeletas!$B$2:$B$3000=$B10)*(Papeletas!$G$2:$G$3000&lt;=_xlpm.f)*(Papeletas!$H$2:$H$3000&gt;=_xlpm.f),
     Papeletas!$F$2:$F$3000,
     "__NP__"
   ),
   "__NP__"
),
_xlpm.x,IF(_xlpm.xp&lt;&gt;"__NP__",_xlpm.xp,_xlfn.XLOOKUP($B10,Reloj!$A$2:$A$3000,INDEX(Reloj!$J$2:$AR$3000,,COLUMN(JT2)-INT(COLUMN(JT2)/9*8)),"__NF__")),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6</v>
      </c>
      <c r="KG10" s="363">
        <f t="shared" ref="KG10:KG41" si="514">IF(OR(NOT(ISNUMBER(KE10)),NOT(ISNUMBER(KF10)),KD10&lt;&gt;"NOR",AND($D10="LOCAL",WEEKDAY(KB$6,2)=7)),0,KE10)</f>
        <v>5.4999999999999991</v>
      </c>
      <c r="KH10" s="363">
        <f t="shared" ref="KH10:KH41" si="515">IF(OR(NOT(ISNUMBER(KE10)),NOT(ISNUMBER(KF10)),KD10&lt;&gt;"NOR",AND($D10="LOCAL",WEEKDAY(KB$6,2)=7)),0,MAX(0,MIN(2,KF10-KE10)))</f>
        <v>0.50000000000000089</v>
      </c>
      <c r="KI10" s="363">
        <f t="shared" ref="KI10:KI41" si="516">IF(OR(NOT(ISNUMBER(KE10)),NOT(ISNUMBER(KF10)),KD10&lt;&gt;"NOR",AND($D10="LOCAL",WEEKDAY(KB$6,2)=7)),0,MAX(0,KF10-KE10-2))</f>
        <v>0</v>
      </c>
      <c r="KJ10" s="363">
        <f t="shared" ref="KJ10:KJ41" si="517">IF(NOT(ISNUMBER(KF10)),0,IF(OR(KD10&lt;&gt;"NOR",AND($D10="LOCAL",WEEKDAY(KB$6,2)=7)),KF10,0))</f>
        <v>0</v>
      </c>
      <c r="KK10" s="359" t="str">
        <f t="shared" si="255"/>
        <v>-</v>
      </c>
      <c r="KL10" s="360" t="str">
        <f t="shared" ref="KL10" si="518">IF(KK10="-","-",IF($D10="LOCAL",IF(WEEKDAY(KK$6,2)&lt;=5,--"17:00:00",IF(WEEKDAY(KK$6,2)=6,--"13:00:00","-")),IF($D10="FORANEO",IF(WEEKDAY(KK$6,2)&lt;=6,--"18:30:00",IF(WEEKDAY(KK$6,2)=7,--"12:00:00","-")),"-")))</f>
        <v>-</v>
      </c>
      <c r="KM10" s="361" t="str">
        <f>IF(
 OR(KK$6&lt;MAX($B$2,$G10),AND($H10&lt;&gt;"",KK$6&gt;$H10)),
 "NA",
 IF(
  AND($D10="LOCAL",WEEKDAY(KK$6,2)=7),
  "DS",
  IF(
   COUNTIF(Parametros!$P:$P,KK$6)&gt;0,
   IF(ISNUMBER(KO10),IF(KO10&gt;0,"FL","FC"),"FC"),
   IF(
    ISNUMBER(KO10),
    IF(KO10&gt;0,"NOR","F"),
    IF(KO10="A","NOR",IF(KO10&lt;&gt;"",KO10,"F"))
   )
  )
 )
)</f>
        <v>DS</v>
      </c>
      <c r="KN10" s="362">
        <f t="shared" ref="KN10:KN63" si="519">_xlfn.LET(
_xlpm.hrs,IF(OR(KK10="-",KL10="-",NOT(ISNUMBER(KK10)),NOT(ISNUMBER(KL10))),0,MAX(0,(KL10-KK10)*24)),
_xlpm.colRel,MOD(COLUMN()-COLUMN($I10),9),
_xlpm.f,$I$6+_xlpm.colRel,
_xlpm.dow,WEEKDAY(_xlpm.f,2),
_xlpm.alm,IF(_xlpm.hrs&lt;=0,0,
     IF(_xlpm.hrs&gt;7,1,
        IF(_xlpm.dow&lt;=5,1,
           IF(_xlpm.dow=6,IF($D10="LOCAL",0,1),
              IF(_xlpm.dow=7,IF($D10="LOCAL",1,0),0)
           )
        )
     )
),
MAX(0,_xlpm.hrs-_xlpm.alm)
)</f>
        <v>0</v>
      </c>
      <c r="KO10" s="362" t="str" cm="1">
        <f t="array" ref="KO10">_xlfn.LET(
_xlpm.f,KO$6,
_xlpm.xp,IFERROR(
   _xlfn.XLOOKUP(
     1,
     (Papeletas!$B$2:$B$403=$B10)*(Papeletas!$G$2:$G$403&lt;=_xlpm.f)*(Papeletas!$H$2:$H$403&gt;=_xlpm.f),
     Papeletas!$F$2:$F$403,
     "__NP__"
   ),
   "__NP__"
),
_xlpm.x,IF(_xlpm.xp&lt;&gt;"__NP__",_xlpm.xp,_xlfn.XLOOKUP($B10,Reloj!$A$2:$A$1254,INDEX(Reloj!$J$2:$AR$1254,,COLUMN(KC2)-INT(COLUMN(KC2)/9*8)),"__NF__")),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F</v>
      </c>
      <c r="KP10" s="363">
        <f t="shared" ref="KP10:KP63" si="520">IF(OR(NOT(ISNUMBER(KN10)),NOT(ISNUMBER(KO10)),KM10&lt;&gt;"NOR",AND($D10="LOCAL",WEEKDAY(KK$6,2)=7)),0,KN10)</f>
        <v>0</v>
      </c>
      <c r="KQ10" s="363">
        <f t="shared" ref="KQ10:KQ63" si="521">IF(OR(NOT(ISNUMBER(KN10)),NOT(ISNUMBER(KO10)),KM10&lt;&gt;"NOR",AND($D10="LOCAL",WEEKDAY(KK$6,2)=7)),0,MAX(0,MIN(2,KO10-KN10)))</f>
        <v>0</v>
      </c>
      <c r="KR10" s="363">
        <f t="shared" ref="KR10:KR63" si="522">IF(OR(NOT(ISNUMBER(KN10)),NOT(ISNUMBER(KO10)),KM10&lt;&gt;"NOR",AND($D10="LOCAL",WEEKDAY(KK$6,2)=7)),0,MAX(0,KO10-KN10-2))</f>
        <v>0</v>
      </c>
      <c r="KS10" s="363">
        <f t="shared" ref="KS10:KS63" si="523">IF(NOT(ISNUMBER(KO10)),0,IF(OR(KM10&lt;&gt;"NOR",AND($D10="LOCAL",WEEKDAY(KK$6,2)=7)),KO10,0))</f>
        <v>0</v>
      </c>
      <c r="KT10" s="359">
        <f t="shared" si="262"/>
        <v>0.3125</v>
      </c>
      <c r="KU10" s="360">
        <f t="shared" ref="KU10" si="524">IF(KT10="-","-",IF($D10="LOCAL",IF(WEEKDAY(KT$6,2)&lt;=5,--"17:00:00",IF(WEEKDAY(KT$6,2)=6,--"13:00:00","-")),IF($D10="FORANEO",IF(WEEKDAY(KT$6,2)&lt;=6,--"18:30:00",IF(WEEKDAY(KT$6,2)=7,--"12:00:00","-")),"-")))</f>
        <v>0.70833333333333337</v>
      </c>
      <c r="KV10" s="361" t="str">
        <f>IF(
 OR(KT$6&lt;MAX($B$2,$G10),AND($H10&lt;&gt;"",KT$6&gt;$H10)),
 "NA",
 IF(
  AND($D10="LOCAL",WEEKDAY(KT$6,2)=7),
  "DS",
  IF(
   COUNTIF(Parametros!$P:$P,KT$6)&gt;0,
   IF(ISNUMBER(KX10),IF(KX10&gt;0,"FL","FC"),"FC"),
   IF(
    ISNUMBER(KX10),
    IF(KX10&gt;0,"NOR","F"),
    IF(KX10="A","NOR",IF(KX10&lt;&gt;"",KX10,"F"))
   )
  )
 )
)</f>
        <v>NOR</v>
      </c>
      <c r="KW10" s="362">
        <f t="shared" ref="KW10:KW63" si="525">_xlfn.LET(
_xlpm.hrs,IF(OR(KT10="-",KU10="-",NOT(ISNUMBER(KT10)),NOT(ISNUMBER(KU10))),0,MAX(0,(KU10-KT10)*24)),
_xlpm.colRel,MOD(COLUMN()-COLUMN($I10),9),
_xlpm.f,$I$6+_xlpm.colRel,
_xlpm.dow,WEEKDAY(_xlpm.f,2),
_xlpm.alm,IF(_xlpm.hrs&lt;=0,0,
     IF(_xlpm.hrs&gt;7,1,
        IF(_xlpm.dow&lt;=5,1,
           IF(_xlpm.dow=6,IF($D10="LOCAL",0,1),
              IF(_xlpm.dow=7,IF($D10="LOCAL",1,0),0)
           )
        )
     )
),
MAX(0,_xlpm.hrs-_xlpm.alm)
)</f>
        <v>8.5</v>
      </c>
      <c r="KX10" s="362" cm="1">
        <f t="array" ref="KX10">_xlfn.LET(
_xlpm.f,KX$6,
_xlpm.xp,IFERROR(
   _xlfn.XLOOKUP(
     1,
     (Papeletas!$B$2:$B$403=$B10)*(Papeletas!$G$2:$G$403&lt;=_xlpm.f)*(Papeletas!$H$2:$H$403&gt;=_xlpm.f),
     Papeletas!$F$2:$F$403,
     "__NP__"
   ),
   "__NP__"
),
_xlpm.x,IF(_xlpm.xp&lt;&gt;"__NP__",_xlpm.xp,_xlfn.XLOOKUP($B10,Reloj!$A$2:$A$1254,INDEX(Reloj!$J$2:$AR$1254,,COLUMN(KL2)-INT(COLUMN(KL2)/9*8)),"__NF__")),
_xlpm.t,SUBSTITUTE(_xlpm.x&amp;"","'",""),
_xlpm.esnum,IFERROR(ISNUMBER(VALUE(_xlpm.t)),FALSE),
_xlpm.n,IF(_xlpm.esnum,VALUE(_xlpm.t),0),
_xlpm.dia,IFERROR(WEEKDAY(_xlpm.f,2),0),
_xlpm.esFinSem,IF(AND(_xlpm.esnum,_xlpm.n&gt;0,_xlpm.n&lt;=7),IF($D10="LOCAL",OR(_xlpm.dia=6,_xlpm.dia=7),_xlpm.dia=7),FALSE),
_xlpm.nAj,IF(_xlpm.esFinSem,_xlpm.n+1,_xlpm.n),
IF(_xlpm.x="__NF__","Revisar",
IF(_xlpm.t="","F",
IF(_xlpm.esnum,
IF(_xlpm.nAj=0,"F",_xlpm.nAj),
IF(OR(_xlpm.t="AS",_xlpm.t="SAI"),"F",
IF(OR(_xlpm.t="ATM",_xlpm.t="CT",_xlpm.t="SS"),"A",
IF(_xlpm.t="B","DL",
IF(_xlpm.t="BA","DLA",
IF(_xlpm.t="V","VAC",_xlpm.t)))))))))</f>
        <v>10.5</v>
      </c>
      <c r="KY10" s="363">
        <f t="shared" ref="KY10:KY63" si="526">IF(OR(NOT(ISNUMBER(KW10)),NOT(ISNUMBER(KX10)),KV10&lt;&gt;"NOR",AND($D10="LOCAL",WEEKDAY(KT$6,2)=7)),0,KW10)</f>
        <v>8.5</v>
      </c>
      <c r="KZ10" s="363">
        <f t="shared" ref="KZ10:KZ63" si="527">IF(OR(NOT(ISNUMBER(KW10)),NOT(ISNUMBER(KX10)),KV10&lt;&gt;"NOR",AND($D10="LOCAL",WEEKDAY(KT$6,2)=7)),0,MAX(0,MIN(2,KX10-KW10)))</f>
        <v>2</v>
      </c>
      <c r="LA10" s="363">
        <f t="shared" ref="LA10:LA63" si="528">IF(OR(NOT(ISNUMBER(KW10)),NOT(ISNUMBER(KX10)),KV10&lt;&gt;"NOR",AND($D10="LOCAL",WEEKDAY(KT$6,2)=7)),0,MAX(0,KX10-KW10-2))</f>
        <v>0</v>
      </c>
      <c r="LB10" s="363">
        <f t="shared" ref="LB10:LB63" si="529">IF(NOT(ISNUMBER(KX10)),0,IF(OR(KV10&lt;&gt;"NOR",AND($D10="LOCAL",WEEKDAY(KT$6,2)=7)),KX10,0))</f>
        <v>0</v>
      </c>
      <c r="LC10" s="364">
        <f t="shared" si="269"/>
        <v>0.3125</v>
      </c>
      <c r="LD10" s="360">
        <f t="shared" ref="LD10:LD63" si="530">IF(LC10="-","-",IF($D10="LOCAL",IF(WEEKDAY(LC$6,2)&lt;=5,--"17:00:00",IF(WEEKDAY(LC$6,2)=6,--"13:00:00","-")),IF($D10="FORANEO",IF(WEEKDAY(LC$6,2)&lt;=6,--"18:30:00",IF(WEEKDAY(LC$6,2)=7,--"12:00:00","-")),"-")))</f>
        <v>0.70833333333333337</v>
      </c>
      <c r="LE10" s="361" t="str" cm="1">
        <f t="array" ref="LE10">_xlfn.LET(_xlpm.f,LC$6,_xlpm.ini,IFERROR(_xlfn.XLOOKUP(1,(Papeletas!$B$2:$B$403=$B10)*(Papeletas!$G$2:$G$403&lt;=_xlpm.f)*(Papeletas!$H$2:$H$403&gt;=_xlpm.f),Papeletas!$F$2:$F$403,""),""),IF(AND($D10="LOCAL",WEEKDAY(LC$6,2)=7),"DS",IF(_xlpm.ini&lt;&gt;"",_xlfn.XLOOKUP(_xlpm.ini,Parametros!$B:$B,Parametros!$C:$C,_xlpm.ini),"NOR")))</f>
        <v>NOR</v>
      </c>
      <c r="LF10" s="362">
        <f t="shared" ref="LF10:LF63" si="531">IF(OR(LC10="-",LD10="-",NOT(ISNUMBER(LC10)),NOT(ISNUMBER(LD10))),0,MAX(0,(LD10-LC10)*24-IF(AND((LD10-LC10)*24&gt;7,OR($D10="LOCAL",AND($D10="FORANEO",WEEKDAY(LC$6,2)=7))),1,0)))</f>
        <v>8.5</v>
      </c>
      <c r="LG10" s="362">
        <f t="shared" ref="LG10:LG63" si="532">IF(LE10="NOR",LF10,LE10)</f>
        <v>8.5</v>
      </c>
      <c r="LH10" s="363">
        <f t="shared" ref="LH10:LH63" si="533">IF(LE10="NOR",LF10,0)</f>
        <v>8.5</v>
      </c>
      <c r="LI10" s="363">
        <v>0</v>
      </c>
      <c r="LJ10" s="363">
        <v>0</v>
      </c>
      <c r="LK10" s="363">
        <v>0</v>
      </c>
      <c r="LL10" s="364">
        <f t="shared" si="274"/>
        <v>0.3125</v>
      </c>
      <c r="LM10" s="360">
        <f t="shared" ref="LM10:LM63" si="534">IF(LL10="-","-",IF($D10="LOCAL",IF(WEEKDAY(LL$6,2)&lt;=5,--"17:00:00",IF(WEEKDAY(LL$6,2)=6,--"13:00:00","-")),IF($D10="FORANEO",IF(WEEKDAY(LL$6,2)&lt;=6,--"18:30:00",IF(WEEKDAY(LL$6,2)=7,--"12:00:00","-")),"-")))</f>
        <v>0.70833333333333337</v>
      </c>
      <c r="LN10" s="361" t="str" cm="1">
        <f t="array" ref="LN10">_xlfn.LET(_xlpm.f,LL$6,_xlpm.ini,IFERROR(_xlfn.XLOOKUP(1,(Papeletas!$B$2:$B$403=$B10)*(Papeletas!$G$2:$G$403&lt;=_xlpm.f)*(Papeletas!$H$2:$H$403&gt;=_xlpm.f),Papeletas!$F$2:$F$403,""),""),IF(AND($D10="LOCAL",WEEKDAY(LL$6,2)=7),"DS",IF(_xlpm.ini&lt;&gt;"",_xlfn.XLOOKUP(_xlpm.ini,Parametros!$B:$B,Parametros!$C:$C,_xlpm.ini),"NOR")))</f>
        <v>NOR</v>
      </c>
      <c r="LO10" s="362">
        <f t="shared" ref="LO10:LO63" si="535">IF(OR(LL10="-",LM10="-",NOT(ISNUMBER(LL10)),NOT(ISNUMBER(LM10))),0,MAX(0,(LM10-LL10)*24-IF(AND((LM10-LL10)*24&gt;7,OR($D10="LOCAL",AND($D10="FORANEO",WEEKDAY(LL$6,2)=7))),1,0)))</f>
        <v>8.5</v>
      </c>
      <c r="LP10" s="362">
        <f t="shared" ref="LP10:LP63" si="536">IF(LN10="NOR",LO10,LN10)</f>
        <v>8.5</v>
      </c>
      <c r="LQ10" s="363">
        <f t="shared" ref="LQ10:LQ63" si="537">IF(LN10="NOR",LO10,0)</f>
        <v>8.5</v>
      </c>
      <c r="LR10" s="363">
        <v>0</v>
      </c>
      <c r="LS10" s="363">
        <v>0</v>
      </c>
      <c r="LT10" s="363">
        <v>0</v>
      </c>
      <c r="LU10" s="364">
        <f t="shared" si="279"/>
        <v>0.3125</v>
      </c>
      <c r="LV10" s="360">
        <f t="shared" ref="LV10:LV63" si="538">IF(LU10="-","-",IF($D10="LOCAL",IF(WEEKDAY(LU$6,2)&lt;=5,--"17:00:00",IF(WEEKDAY(LU$6,2)=6,--"13:00:00","-")),IF($D10="FORANEO",IF(WEEKDAY(LU$6,2)&lt;=6,--"18:30:00",IF(WEEKDAY(LU$6,2)=7,--"12:00:00","-")),"-")))</f>
        <v>0.70833333333333337</v>
      </c>
      <c r="LW10" s="361" t="str" cm="1">
        <f t="array" ref="LW10">_xlfn.LET(_xlpm.f,LU$6,_xlpm.ini,IFERROR(_xlfn.XLOOKUP(1,(Papeletas!$B$2:$B$403=$B10)*(Papeletas!$G$2:$G$403&lt;=_xlpm.f)*(Papeletas!$H$2:$H$403&gt;=_xlpm.f),Papeletas!$F$2:$F$403,""),""),IF(AND($D10="LOCAL",WEEKDAY(LU$6,2)=7),"DS",IF(_xlpm.ini&lt;&gt;"",_xlfn.XLOOKUP(_xlpm.ini,Parametros!$B:$B,Parametros!$C:$C,_xlpm.ini),"NOR")))</f>
        <v>NOR</v>
      </c>
      <c r="LX10" s="362">
        <f t="shared" ref="LX10:LX63" si="539">IF(OR(LU10="-",LV10="-",NOT(ISNUMBER(LU10)),NOT(ISNUMBER(LV10))),0,MAX(0,(LV10-LU10)*24-IF(AND((LV10-LU10)*24&gt;7,OR($D10="LOCAL",AND($D10="FORANEO",WEEKDAY(LU$6,2)=7))),1,0)))</f>
        <v>8.5</v>
      </c>
      <c r="LY10" s="362">
        <f t="shared" ref="LY10:LY63" si="540">IF(LW10="NOR",LX10,LW10)</f>
        <v>8.5</v>
      </c>
      <c r="LZ10" s="363">
        <f t="shared" ref="LZ10:LZ63" si="541">IF(LW10="NOR",LX10,0)</f>
        <v>8.5</v>
      </c>
      <c r="MA10" s="363">
        <v>0</v>
      </c>
      <c r="MB10" s="363">
        <v>0</v>
      </c>
      <c r="MC10" s="363">
        <v>0</v>
      </c>
      <c r="MD10" s="360">
        <f t="shared" si="284"/>
        <v>0.3125</v>
      </c>
      <c r="ME10" s="360">
        <f t="shared" ref="ME10:ME63" si="542">IF(MD10="-","-",IF($D10="LOCAL",IF(WEEKDAY(MD$6,2)&lt;=5,--"17:00:00",IF(WEEKDAY(MD$6,2)=6,--"13:00:00","-")),IF($D10="FORANEO",IF(WEEKDAY(MD$6,2)&lt;=6,--"18:30:00",IF(WEEKDAY(MD$6,2)=7,--"12:00:00","-")),"-")))</f>
        <v>0.70833333333333337</v>
      </c>
      <c r="MF10" s="361" t="str" cm="1">
        <f t="array" ref="MF10">_xlfn.LET(_xlpm.f,MD$6,_xlpm.ini,IFERROR(_xlfn.XLOOKUP(1,(Papeletas!$B$2:$B$403=$B10)*(Papeletas!$G$2:$G$403&lt;=_xlpm.f)*(Papeletas!$H$2:$H$403&gt;=_xlpm.f),Papeletas!$F$2:$F$403,""),""),IF(AND($D10="LOCAL",WEEKDAY(MD$6,2)=7),"DS",IF(_xlpm.ini&lt;&gt;"",_xlfn.XLOOKUP(_xlpm.ini,Parametros!$B:$B,Parametros!$C:$C,_xlpm.ini),"NOR")))</f>
        <v>NOR</v>
      </c>
      <c r="MG10" s="362">
        <f t="shared" ref="MG10:MG63" si="543">IF(OR(MD10="-",ME10="-",NOT(ISNUMBER(MD10)),NOT(ISNUMBER(ME10))),0,MAX(0,(ME10-MD10)*24-IF(AND((ME10-MD10)*24&gt;7,OR($D10="LOCAL",AND($D10="FORANEO",WEEKDAY(MD$6,2)=7))),1,0)))</f>
        <v>8.5</v>
      </c>
      <c r="MH10" s="362">
        <f t="shared" ref="MH10:MH63" si="544">IF(MF10="NOR",MG10,MF10)</f>
        <v>8.5</v>
      </c>
      <c r="MI10" s="363">
        <f t="shared" ref="MI10:MI63" si="545">IF(MF10="NOR",MG10,0)</f>
        <v>8.5</v>
      </c>
      <c r="MJ10" s="363">
        <v>0</v>
      </c>
      <c r="MK10" s="363">
        <v>0</v>
      </c>
      <c r="ML10" s="363">
        <v>0</v>
      </c>
      <c r="MM10" s="364">
        <f t="shared" si="289"/>
        <v>0.3125</v>
      </c>
      <c r="MN10" s="360">
        <f t="shared" ref="MN10:MN63" si="546">IF(MM10="-","-",IF($D10="LOCAL",IF(WEEKDAY(MM$6,2)&lt;=5,--"17:00:00",IF(WEEKDAY(MM$6,2)=6,--"13:00:00","-")),IF($D10="FORANEO",IF(WEEKDAY(MM$6,2)&lt;=6,--"18:30:00",IF(WEEKDAY(MM$6,2)=7,--"12:00:00","-")),"-")))</f>
        <v>0.54166666666666663</v>
      </c>
      <c r="MO10" s="361" t="str" cm="1">
        <f t="array" ref="MO10">_xlfn.LET(_xlpm.f,MM$6,_xlpm.ini,IFERROR(_xlfn.XLOOKUP(1,(Papeletas!$B$2:$B$403=$B10)*(Papeletas!$G$2:$G$403&lt;=_xlpm.f)*(Papeletas!$H$2:$H$403&gt;=_xlpm.f),Papeletas!$F$2:$F$403,""),""),IF(AND($D10="LOCAL",WEEKDAY(MM$6,2)=7),"DS",IF(_xlpm.ini&lt;&gt;"",_xlfn.XLOOKUP(_xlpm.ini,Parametros!$B:$B,Parametros!$C:$C,_xlpm.ini),"NOR")))</f>
        <v>NOR</v>
      </c>
      <c r="MP10" s="362">
        <f t="shared" ref="MP10:MP63" si="547">IF(OR(MM10="-",MN10="-",NOT(ISNUMBER(MM10)),NOT(ISNUMBER(MN10))),0,MAX(0,(MN10-MM10)*24-IF(AND((MN10-MM10)*24&gt;7,OR($D10="LOCAL",AND($D10="FORANEO",WEEKDAY(MM$6,2)=7))),1,0)))</f>
        <v>5.4999999999999991</v>
      </c>
      <c r="MQ10" s="362">
        <f t="shared" ref="MQ10:MQ63" si="548">IF(MO10="NOR",MP10,MO10)</f>
        <v>5.4999999999999991</v>
      </c>
      <c r="MR10" s="363">
        <f t="shared" ref="MR10:MR63" si="549">IF(MO10="NOR",MP10,0)</f>
        <v>5.4999999999999991</v>
      </c>
      <c r="MS10" s="363">
        <v>0</v>
      </c>
      <c r="MT10" s="363">
        <v>0</v>
      </c>
      <c r="MU10" s="363">
        <v>0</v>
      </c>
      <c r="MV10" s="364"/>
      <c r="MW10" s="360"/>
      <c r="MX10" s="361"/>
      <c r="MY10" s="362"/>
      <c r="MZ10" s="362"/>
      <c r="NA10" s="363"/>
      <c r="NB10" s="363"/>
      <c r="NC10" s="363"/>
      <c r="ND10" s="363"/>
      <c r="NE10" s="364"/>
      <c r="NF10" s="360"/>
      <c r="NG10" s="361"/>
      <c r="NH10" s="362"/>
      <c r="NI10" s="362"/>
      <c r="NJ10" s="363"/>
      <c r="NK10" s="363"/>
      <c r="NL10" s="363"/>
      <c r="NM10" s="363"/>
      <c r="NN10" s="211"/>
      <c r="NO10" s="401">
        <f t="shared" si="294"/>
        <v>23</v>
      </c>
      <c r="NP10" s="401" cm="1">
        <f t="array" ref="NP10">SUMPRODUCT(
 (INDEX(DD10:MU10,1,_xlfn.SEQUENCE(1,INT((COLUMN($MU$9)-COLUMN(DD10)+1)/9),3,9))=NP$6)*
 (INDEX(DD10:MU10,1,_xlfn.SEQUENCE(1,INT((COLUMN($MU$9)-COLUMN(DD10)+1)/9),9,9))&gt;0)
)</f>
        <v>0</v>
      </c>
      <c r="NQ10" s="401" cm="1">
        <f t="array" ref="NQ10">SUMPRODUCT(--(INDEX($DD10:$MU10,1,_xlfn.SEQUENCE(1,INT((COLUMN($MU$9)-COLUMN($DD10)+1)/9),3,9))=NQ$6))</f>
        <v>0</v>
      </c>
      <c r="NR10" s="401">
        <f t="shared" ref="NR10:NR63" si="550">SUM(NO10:NQ10)</f>
        <v>23</v>
      </c>
      <c r="NS10" s="401" cm="1">
        <f t="array" ref="NS10">SUMPRODUCT(--(INDEX($DD10:$MU10,1,_xlfn.SEQUENCE(1,INT((COLUMN($MU$9)-COLUMN($DD10)+1)/9),3,9))=NS$6))</f>
        <v>0</v>
      </c>
      <c r="NT10" s="401">
        <f t="shared" ref="NT10:NT63" si="551">COUNTIF(DD10:MU10,NT$6)-NP10</f>
        <v>4</v>
      </c>
      <c r="NU10" s="401" cm="1">
        <f t="array" ref="NU10">SUMPRODUCT(--(INDEX($DD10:$MU10,1,_xlfn.SEQUENCE(1,INT((COLUMN($MU$9)-COLUMN($DD10)+1)/9),3,9))=NU$6))</f>
        <v>0</v>
      </c>
      <c r="NV10" s="401" cm="1">
        <f t="array" ref="NV10">SUMPRODUCT(--(INDEX($DD10:$MU10,1,_xlfn.SEQUENCE(1,INT((COLUMN($MU$9)-COLUMN($DD10)+1)/9),3,9))=NV$6))</f>
        <v>0</v>
      </c>
      <c r="NW10" s="401" cm="1">
        <f t="array" ref="NW10">SUMPRODUCT(--(INDEX($DD10:$MU10,1,_xlfn.SEQUENCE(1,INT((COLUMN($MU$9)-COLUMN($DD10)+1)/9),3,9))=NW$6))</f>
        <v>0</v>
      </c>
      <c r="NX10" s="401" cm="1">
        <f t="array" ref="NX10">SUMPRODUCT(--(INDEX($DD10:$MU10,1,_xlfn.SEQUENCE(1,INT((COLUMN($MU$9)-COLUMN($DD10)+1)/9),3,9))=NX$6))</f>
        <v>0</v>
      </c>
      <c r="NY10" s="401" cm="1">
        <f t="array" ref="NY10">SUMPRODUCT(--(INDEX($DD10:$MU10,1,_xlfn.SEQUENCE(1,INT((COLUMN($MU$9)-COLUMN($DD10)+1)/9),3,9))=NY$6))</f>
        <v>0</v>
      </c>
      <c r="NZ10" s="401" cm="1">
        <f t="array" ref="NZ10">SUMPRODUCT(--(INDEX($DD10:$MU10,1,_xlfn.SEQUENCE(1,INT((COLUMN($MU$9)-COLUMN($DD10)+1)/9),3,9))=NZ$6))</f>
        <v>1</v>
      </c>
      <c r="OA10" s="401" cm="1">
        <f t="array" ref="OA10">SUMPRODUCT(--(INDEX($DD10:$MU10,1,_xlfn.SEQUENCE(1,INT((COLUMN($MU$9)-COLUMN($DD10)+1)/9),3,9))=OA$6))</f>
        <v>0</v>
      </c>
      <c r="OB10" s="401" cm="1">
        <f t="array" ref="OB10">SUMPRODUCT(--(INDEX($DD10:$MU10,1,_xlfn.SEQUENCE(1,INT((COLUMN($MU$9)-COLUMN($DD10)+1)/9),3,9))=OB$6))</f>
        <v>0</v>
      </c>
      <c r="OC10" s="401" cm="1">
        <f t="array" ref="OC10">SUMPRODUCT(--(INDEX($DD10:$MU10,1,_xlfn.SEQUENCE(1,INT((COLUMN($MU$9)-COLUMN($DD10)+1)/9),3,9))=OC$6))</f>
        <v>0</v>
      </c>
      <c r="OD10" s="402"/>
      <c r="OE10" s="402">
        <f t="shared" ref="OE10:OE63" si="552">SUM(NR10:OC10)</f>
        <v>28</v>
      </c>
      <c r="OF10" s="403" cm="1">
        <f t="array" ref="OF10">SUM(INDEX(R10:KJ10,1,_xlfn.SEQUENCE(1,INT((COLUMN($NM$9)-COLUMN(CU10)+1)/9),7,9)))</f>
        <v>26.5</v>
      </c>
      <c r="OG10" s="403" cm="1">
        <f t="array" ref="OG10">SUM(INDEX(R10:KJ10,1,_xlfn.SEQUENCE(1,INT((COLUMN($NM$9)-COLUMN(CU10)+1)/9),8,9)))</f>
        <v>4.0000000000000009</v>
      </c>
      <c r="OH10" s="403" cm="1">
        <f t="array" ref="OH10">SUM(INDEX(R10:KJ10,1,_xlfn.SEQUENCE(1,INT((COLUMN($NM$9)-COLUMN(CU10)+1)/9),9,9)))</f>
        <v>0</v>
      </c>
      <c r="OI10" s="214"/>
      <c r="OJ10" s="163"/>
      <c r="OK10" s="163"/>
      <c r="OL10" s="163"/>
      <c r="OM10" s="163"/>
      <c r="ON10" s="306">
        <f>_xlfn.XLOOKUP(B10,'TR05'!B:B,'TR05'!G:G,"Revisar",0)</f>
        <v>45948</v>
      </c>
      <c r="OO10" s="306">
        <f>_xlfn.XLOOKUP(B10,Reloj!A:A,Reloj!D:D,"Revisar",0)</f>
        <v>45948</v>
      </c>
      <c r="OP10" s="162" t="str">
        <f>_xlfn.XLOOKUP(B10,'S10'!C:C,'S10'!B:B,"Revisar",0)</f>
        <v>Revisar</v>
      </c>
    </row>
    <row r="11" spans="1:406" s="162" customFormat="1" ht="15.9" customHeight="1">
      <c r="A11" s="356">
        <v>3</v>
      </c>
      <c r="B11" s="332" t="s">
        <v>729</v>
      </c>
      <c r="C11" s="357" t="str">
        <f>_xlfn.XLOOKUP(B11,'S10'!$B$2:$B$1500,'S10'!$A$2:$A$1500,"Ingresar",0)</f>
        <v>22021413</v>
      </c>
      <c r="D11" s="333" t="s">
        <v>169</v>
      </c>
      <c r="E11" s="405" t="s">
        <v>731</v>
      </c>
      <c r="F11" s="335" t="str">
        <f>_xlfn.XLOOKUP(B11,'S10'!$B$2:$B$600,'S10'!$F$2:$F$600,"Ingresar",0)</f>
        <v>Auxiliar de Seguridad Patrimonial</v>
      </c>
      <c r="G11" s="296">
        <v>45937</v>
      </c>
      <c r="H11" s="358"/>
      <c r="I11" s="359">
        <f t="shared" si="37"/>
        <v>0.3125</v>
      </c>
      <c r="J11" s="360">
        <f t="shared" si="295"/>
        <v>0.70833333333333337</v>
      </c>
      <c r="K11" s="361" t="str">
        <f>IF(
 OR(I$6&lt;MAX($B$2,$G11),AND($H11&lt;&gt;"",I$6&gt;$H11)),
 "NA",
 IF(
  AND($D11="LOCAL",WEEKDAY(I$6,2)=7),
  "DS",
  IF(
   COUNTIF(Parametros!$P:$P,I$6)&gt;0,
   IF(ISNUMBER(M11),IF(M11&gt;0,"FL","FC"),"FC"),
   IF(
    ISNUMBER(M11),
    IF(M11&gt;0,"NOR","F"),
    IF(M11="A","NOR",IF(M11&lt;&gt;"",M11,"F"))
   )
  )
 )
)</f>
        <v>NOR</v>
      </c>
      <c r="L11" s="362">
        <f t="shared" si="296"/>
        <v>8.5</v>
      </c>
      <c r="M11" s="394" t="str" cm="1">
        <f t="array" ref="M11">_xlfn.LET(
_xlpm.f,M$6,
_xlpm.xp,IFERROR(
   _xlfn.XLOOKUP(
     1,
     (Papeletas!$B$2:$B$403=$B11)*(Papeletas!$G$2:$G$403&lt;=_xlpm.f)*(Papeletas!$H$2:$H$403&gt;=_xlpm.f),
     Papeletas!$F$2:$F$403,
     "__NP__"
   ),
   "__NP__"
),
_xlpm.x,IF(_xlpm.xp&lt;&gt;"__NP__",_xlpm.xp,_xlfn.XLOOKUP($B11,Reloj!$A$2:$A$1254,INDEX(Reloj!$J$2:$AR$1254,,COLUMN(A3)-INT(COLUMN(A3)/9*8)),"__NF__")),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A</v>
      </c>
      <c r="N11" s="363">
        <f t="shared" si="297"/>
        <v>0</v>
      </c>
      <c r="O11" s="363">
        <f t="shared" si="298"/>
        <v>0</v>
      </c>
      <c r="P11" s="363">
        <f t="shared" si="299"/>
        <v>0</v>
      </c>
      <c r="Q11" s="363">
        <f t="shared" si="300"/>
        <v>0</v>
      </c>
      <c r="R11" s="359">
        <f t="shared" si="301"/>
        <v>0.3125</v>
      </c>
      <c r="S11" s="360">
        <f t="shared" si="302"/>
        <v>0.70833333333333337</v>
      </c>
      <c r="T11" s="361" t="str">
        <f>IF(
 OR(R$6&lt;MAX($B$2,$G11),AND($H11&lt;&gt;"",R$6&gt;$H11)),
 "NA",
 IF(
  AND($D11="LOCAL",WEEKDAY(R$6,2)=7),
  "DS",
  IF(
   COUNTIF(Parametros!$P:$P,R$6)&gt;0,
   IF(ISNUMBER(V11),IF(V11&gt;0,"FL","FC"),"FC"),
   IF(
    ISNUMBER(V11),
    IF(V11&gt;0,"NOR","F"),
    IF(V11="A","NOR",IF(V11&lt;&gt;"",V11,"F"))
   )
  )
 )
)</f>
        <v>NOR</v>
      </c>
      <c r="U11" s="362">
        <f t="shared" si="303"/>
        <v>8.5</v>
      </c>
      <c r="V11" s="362" cm="1">
        <f t="array" ref="V11">_xlfn.LET(
_xlpm.f,V$6,
_xlpm.xp,IFERROR(
   _xlfn.XLOOKUP(
     1,
     (Papeletas!$B$2:$B$3000=$B11)*(Papeletas!$G$2:$G$3000&lt;=_xlpm.f)*(Papeletas!$H$2:$H$3000&gt;=_xlpm.f),
     Papeletas!$F$2:$F$3000,
     "__NP__"
   ),
   "__NP__"
),
_xlpm.x,IF(_xlpm.xp&lt;&gt;"__NP__",_xlpm.xp,_xlfn.XLOOKUP($B11,Reloj!$A$2:$A$3000,INDEX(Reloj!$J$2:$AR$3000,,COLUMN(J3)-INT(COLUMN(J3)/9*8)),"__NF__")),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W11" s="363">
        <f t="shared" si="304"/>
        <v>8.5</v>
      </c>
      <c r="X11" s="363">
        <f t="shared" si="305"/>
        <v>2</v>
      </c>
      <c r="Y11" s="363">
        <f t="shared" si="306"/>
        <v>0</v>
      </c>
      <c r="Z11" s="363">
        <f t="shared" si="307"/>
        <v>0</v>
      </c>
      <c r="AA11" s="359">
        <f t="shared" si="308"/>
        <v>0.3125</v>
      </c>
      <c r="AB11" s="360">
        <f t="shared" si="309"/>
        <v>0.70833333333333337</v>
      </c>
      <c r="AC11" s="361" t="str">
        <f>IF(
 OR(AA$6&lt;MAX($B$2,$G11),AND($H11&lt;&gt;"",AA$6&gt;$H11)),
 "NA",
 IF(
  AND($D11="LOCAL",WEEKDAY(AA$6,2)=7),
  "DS",
  IF(
   COUNTIF(Parametros!$P:$P,AA$6)&gt;0,
   IF(ISNUMBER(AE11),IF(AE11&gt;0,"FL","FC"),"FC"),
   IF(
    ISNUMBER(AE11),
    IF(AE11&gt;0,"NOR","F"),
    IF(AE11="A","NOR",IF(AE11&lt;&gt;"",AE11,"F"))
   )
  )
 )
)</f>
        <v>NOR</v>
      </c>
      <c r="AD11" s="362">
        <f t="shared" si="310"/>
        <v>8.5</v>
      </c>
      <c r="AE11" s="362" cm="1">
        <f t="array" ref="AE11">_xlfn.LET(
_xlpm.f,AE$6,
_xlpm.xp,IFERROR(
   _xlfn.XLOOKUP(
     1,
     (Papeletas!$B$2:$B$3000=$B11)*(Papeletas!$G$2:$G$3000&lt;=_xlpm.f)*(Papeletas!$H$2:$H$3000&gt;=_xlpm.f),
     Papeletas!$F$2:$F$3000,
     "__NP__"
   ),
   "__NP__"
),
_xlpm.x,IF(_xlpm.xp&lt;&gt;"__NP__",_xlpm.xp,_xlfn.XLOOKUP($B11,Reloj!$A$2:$A$3000,INDEX(Reloj!$J$2:$AR$3000,,COLUMN(S3)-INT(COLUMN(S3)/9*8)),"__NF__")),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9.5</v>
      </c>
      <c r="AF11" s="363">
        <f t="shared" si="311"/>
        <v>8.5</v>
      </c>
      <c r="AG11" s="363">
        <f t="shared" si="312"/>
        <v>1</v>
      </c>
      <c r="AH11" s="363">
        <f t="shared" si="313"/>
        <v>0</v>
      </c>
      <c r="AI11" s="363">
        <f t="shared" si="314"/>
        <v>0</v>
      </c>
      <c r="AJ11" s="359">
        <f t="shared" si="315"/>
        <v>0.3125</v>
      </c>
      <c r="AK11" s="360">
        <f t="shared" si="316"/>
        <v>0.54166666666666663</v>
      </c>
      <c r="AL11" s="361" t="str">
        <f>IF(
 OR(AJ$6&lt;MAX($B$2,$G11),AND($H11&lt;&gt;"",AJ$6&gt;$H11)),
 "NA",
 IF(
  AND($D11="LOCAL",WEEKDAY(AJ$6,2)=7),
  "DS",
  IF(
   COUNTIF(Parametros!$P:$P,AJ$6)&gt;0,
   IF(ISNUMBER(AN11),IF(AN11&gt;0,"FL","FC"),"FC"),
   IF(
    ISNUMBER(AN11),
    IF(AN11&gt;0,"NOR","F"),
    IF(AN11="A","NOR",IF(AN11&lt;&gt;"",AN11,"F"))
   )
  )
 )
)</f>
        <v>NOR</v>
      </c>
      <c r="AM11" s="362">
        <f t="shared" si="317"/>
        <v>5.4999999999999991</v>
      </c>
      <c r="AN11" s="362" cm="1">
        <f t="array" ref="AN11">_xlfn.LET(
_xlpm.f,AN$6,
_xlpm.xp,IFERROR(
   _xlfn.XLOOKUP(
     1,
     (Papeletas!$B$2:$B$3000=$B11)*(Papeletas!$G$2:$G$3000&lt;=_xlpm.f)*(Papeletas!$H$2:$H$3000&gt;=_xlpm.f),
     Papeletas!$F$2:$F$3000,
     "__NP__"
   ),
   "__NP__"
),
_xlpm.x,IF(_xlpm.xp&lt;&gt;"__NP__",_xlpm.xp,_xlfn.XLOOKUP($B11,Reloj!$A$2:$A$3000,INDEX(Reloj!$J$2:$AR$3000,,COLUMN(AB3)-INT(COLUMN(AB3)/9*8)),"__NF__")),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AO11" s="363">
        <f t="shared" si="318"/>
        <v>5.4999999999999991</v>
      </c>
      <c r="AP11" s="363">
        <f t="shared" si="319"/>
        <v>2</v>
      </c>
      <c r="AQ11" s="363">
        <f t="shared" si="320"/>
        <v>3.0000000000000009</v>
      </c>
      <c r="AR11" s="363">
        <f t="shared" si="321"/>
        <v>0</v>
      </c>
      <c r="AS11" s="359" t="str">
        <f t="shared" si="322"/>
        <v>-</v>
      </c>
      <c r="AT11" s="360" t="str">
        <f t="shared" si="323"/>
        <v>-</v>
      </c>
      <c r="AU11" s="361" t="str">
        <f>IF(
 OR(AS$6&lt;MAX($B$2,$G11),AND($H11&lt;&gt;"",AS$6&gt;$H11)),
 "NA",
 IF(
  AND($D11="LOCAL",WEEKDAY(AS$6,2)=7),
  "DS",
  IF(
   COUNTIF(Parametros!$P:$P,AS$6)&gt;0,
   IF(ISNUMBER(AW11),IF(AW11&gt;0,"FL","FC"),"FC"),
   IF(
    ISNUMBER(AW11),
    IF(AW11&gt;0,"NOR","F"),
    IF(AW11="A","NOR",IF(AW11&lt;&gt;"",AW11,"F"))
   )
  )
 )
)</f>
        <v>DS</v>
      </c>
      <c r="AV11" s="362">
        <f t="shared" si="324"/>
        <v>0</v>
      </c>
      <c r="AW11" s="362" t="str" cm="1">
        <f t="array" ref="AW11">_xlfn.LET(
_xlpm.f,AW$6,
_xlpm.xp,IFERROR(
   _xlfn.XLOOKUP(
     1,
     (Papeletas!$B$2:$B$3000=$B11)*(Papeletas!$G$2:$G$3000&lt;=_xlpm.f)*(Papeletas!$H$2:$H$3000&gt;=_xlpm.f),
     Papeletas!$F$2:$F$3000,
     "__NP__"
   ),
   "__NP__"
),
_xlpm.x,IF(_xlpm.xp&lt;&gt;"__NP__",_xlpm.xp,_xlfn.XLOOKUP($B11,Reloj!$A$2:$A$3000,INDEX(Reloj!$J$2:$AR$3000,,COLUMN(AK3)-INT(COLUMN(AK3)/9*8)),"__NF__")),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AX11" s="363">
        <f t="shared" si="325"/>
        <v>0</v>
      </c>
      <c r="AY11" s="363">
        <f t="shared" si="326"/>
        <v>0</v>
      </c>
      <c r="AZ11" s="363">
        <f t="shared" si="327"/>
        <v>0</v>
      </c>
      <c r="BA11" s="363">
        <f t="shared" si="328"/>
        <v>0</v>
      </c>
      <c r="BB11" s="359">
        <f t="shared" si="329"/>
        <v>0.3125</v>
      </c>
      <c r="BC11" s="360">
        <f t="shared" si="330"/>
        <v>0.70833333333333337</v>
      </c>
      <c r="BD11" s="361" t="str">
        <f>IF(
 OR(BB$6&lt;MAX($B$2,$G11),AND($H11&lt;&gt;"",BB$6&gt;$H11)),
 "NA",
 IF(
  AND($D11="LOCAL",WEEKDAY(BB$6,2)=7),
  "DS",
  IF(
   COUNTIF(Parametros!$P:$P,BB$6)&gt;0,
   IF(ISNUMBER(BF11),IF(BF11&gt;0,"FL","FC"),"FC"),
   IF(
    ISNUMBER(BF11),
    IF(BF11&gt;0,"NOR","F"),
    IF(BF11="A","NOR",IF(BF11&lt;&gt;"",BF11,"F"))
   )
  )
 )
)</f>
        <v>NOR</v>
      </c>
      <c r="BE11" s="362">
        <f t="shared" si="331"/>
        <v>8.5</v>
      </c>
      <c r="BF11" s="408" cm="1">
        <f t="array" ref="BF11">_xlfn.LET(
_xlpm.f,BF$6,
_xlpm.xp,IFERROR(
   _xlfn.XLOOKUP(
     1,
     (Papeletas!$B$2:$B$3000=$B11)*(Papeletas!$G$2:$G$3000&lt;=_xlpm.f)*(Papeletas!$H$2:$H$3000&gt;=_xlpm.f),
     Papeletas!$F$2:$F$3000,
     "__NP__"
   ),
   "__NP__"
),
_xlpm.x,IF(_xlpm.xp&lt;&gt;"__NP__",_xlpm.xp,_xlfn.XLOOKUP($B11,Reloj!$A$2:$A$3000,INDEX(Reloj!$J$2:$AR$3000,,COLUMN(AT3)-INT(COLUMN(AT3)/9*8)),"__NF__")),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BG11" s="363">
        <f t="shared" si="332"/>
        <v>8.5</v>
      </c>
      <c r="BH11" s="363">
        <f t="shared" si="333"/>
        <v>2</v>
      </c>
      <c r="BI11" s="363">
        <f t="shared" si="334"/>
        <v>0.5</v>
      </c>
      <c r="BJ11" s="363">
        <f t="shared" si="335"/>
        <v>0</v>
      </c>
      <c r="BK11" s="359">
        <f t="shared" si="336"/>
        <v>0.3125</v>
      </c>
      <c r="BL11" s="360">
        <f t="shared" si="337"/>
        <v>0.70833333333333337</v>
      </c>
      <c r="BM11" s="361" t="str">
        <f>IF(
 OR(BK$6&lt;MAX($B$2,$G11),AND($H11&lt;&gt;"",BK$6&gt;$H11)),
 "NA",
 IF(
  AND($D11="LOCAL",WEEKDAY(BK$6,2)=7),
  "DS",
  IF(
   COUNTIF(Parametros!$P:$P,BK$6)&gt;0,
   IF(ISNUMBER(BO11),IF(BO11&gt;0,"FL","FC"),"FC"),
   IF(
    ISNUMBER(BO11),
    IF(BO11&gt;0,"NOR","F"),
    IF(BO11="A","NOR",IF(BO11&lt;&gt;"",BO11,"F"))
   )
  )
 )
)</f>
        <v>NOR</v>
      </c>
      <c r="BN11" s="362">
        <f t="shared" si="338"/>
        <v>8.5</v>
      </c>
      <c r="BO11" s="362" cm="1">
        <f t="array" ref="BO11">_xlfn.LET(
_xlpm.f,BO$6,
_xlpm.xp,IFERROR(
   _xlfn.XLOOKUP(
     1,
     (Papeletas!$B$2:$B$3000=$B11)*(Papeletas!$G$2:$G$3000&lt;=_xlpm.f)*(Papeletas!$H$2:$H$3000&gt;=_xlpm.f),
     Papeletas!$F$2:$F$3000,
     "__NP__"
   ),
   "__NP__"
),
_xlpm.x,IF(_xlpm.xp&lt;&gt;"__NP__",_xlpm.xp,_xlfn.XLOOKUP($B11,Reloj!$A$2:$A$3000,INDEX(Reloj!$J$2:$AR$3000,,COLUMN(BC3)-INT(COLUMN(BC3)/9*8)),"__NF__")),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BP11" s="363">
        <f t="shared" si="339"/>
        <v>8.5</v>
      </c>
      <c r="BQ11" s="363">
        <f t="shared" si="340"/>
        <v>2</v>
      </c>
      <c r="BR11" s="363">
        <f t="shared" si="341"/>
        <v>0.5</v>
      </c>
      <c r="BS11" s="363">
        <f t="shared" si="342"/>
        <v>0</v>
      </c>
      <c r="BT11" s="359">
        <f t="shared" si="343"/>
        <v>0.3125</v>
      </c>
      <c r="BU11" s="360">
        <f t="shared" si="344"/>
        <v>0.70833333333333337</v>
      </c>
      <c r="BV11" s="361" t="str">
        <f>IF(
 OR(BT$6&lt;MAX($B$2,$G11),AND($H11&lt;&gt;"",BT$6&gt;$H11)),
 "NA",
 IF(
  AND($D11="LOCAL",WEEKDAY(BT$6,2)=7),
  "DS",
  IF(
   COUNTIF(Parametros!$P:$P,BT$6)&gt;0,
   IF(ISNUMBER(BX11),IF(BX11&gt;0,"FL","FC"),"FC"),
   IF(
    ISNUMBER(BX11),
    IF(BX11&gt;0,"NOR","F"),
    IF(BX11="A","NOR",IF(BX11&lt;&gt;"",BX11,"F"))
   )
  )
 )
)</f>
        <v>NOR</v>
      </c>
      <c r="BW11" s="362">
        <f t="shared" si="345"/>
        <v>8.5</v>
      </c>
      <c r="BX11" s="362" cm="1">
        <f t="array" ref="BX11">_xlfn.LET(
_xlpm.f,BX$6,
_xlpm.xp,IFERROR(
   _xlfn.XLOOKUP(
     1,
     (Papeletas!$B$2:$B$3000=$B11)*(Papeletas!$G$2:$G$3000&lt;=_xlpm.f)*(Papeletas!$H$2:$H$3000&gt;=_xlpm.f),
     Papeletas!$F$2:$F$3000,
     "__NP__"
   ),
   "__NP__"
),
_xlpm.x,IF(_xlpm.xp&lt;&gt;"__NP__",_xlpm.xp,_xlfn.XLOOKUP($B11,Reloj!$A$2:$A$3000,INDEX(Reloj!$J$2:$AR$3000,,COLUMN(BL3)-INT(COLUMN(BL3)/9*8)),"__NF__")),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BY11" s="363">
        <f t="shared" si="346"/>
        <v>8.5</v>
      </c>
      <c r="BZ11" s="363">
        <f t="shared" si="347"/>
        <v>2</v>
      </c>
      <c r="CA11" s="363">
        <f t="shared" si="348"/>
        <v>0.5</v>
      </c>
      <c r="CB11" s="363">
        <f t="shared" si="349"/>
        <v>0</v>
      </c>
      <c r="CC11" s="359">
        <f t="shared" si="350"/>
        <v>0.3125</v>
      </c>
      <c r="CD11" s="360">
        <f t="shared" si="351"/>
        <v>0.70833333333333337</v>
      </c>
      <c r="CE11" s="361" t="str">
        <f>IF(
 OR(CC$6&lt;MAX($B$2,$G11),AND($H11&lt;&gt;"",CC$6&gt;$H11)),
 "NA",
 IF(
  AND($D11="LOCAL",WEEKDAY(CC$6,2)=7),
  "DS",
  IF(
   COUNTIF(Parametros!$P:$P,CC$6)&gt;0,
   IF(ISNUMBER(CG11),IF(CG11&gt;0,"FL","FC"),"FC"),
   IF(
    ISNUMBER(CG11),
    IF(CG11&gt;0,"NOR","F"),
    IF(CG11="A","NOR",IF(CG11&lt;&gt;"",CG11,"F"))
   )
  )
 )
)</f>
        <v>NOR</v>
      </c>
      <c r="CF11" s="362">
        <f t="shared" si="352"/>
        <v>8.5</v>
      </c>
      <c r="CG11" s="362" cm="1">
        <f t="array" ref="CG11">_xlfn.LET(
_xlpm.f,CG$6,
_xlpm.xp,IFERROR(
   _xlfn.XLOOKUP(
     1,
     (Papeletas!$B$2:$B$3000=$B11)*(Papeletas!$G$2:$G$3000&lt;=_xlpm.f)*(Papeletas!$H$2:$H$3000&gt;=_xlpm.f),
     Papeletas!$F$2:$F$3000,
     "__NP__"
   ),
   "__NP__"
),
_xlpm.x,IF(_xlpm.xp&lt;&gt;"__NP__",_xlpm.xp,_xlfn.XLOOKUP($B11,Reloj!$A$2:$A$3000,INDEX(Reloj!$J$2:$AR$3000,,COLUMN(BU3)-INT(COLUMN(BU3)/9*8)),"__NF__")),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CH11" s="363">
        <f t="shared" si="353"/>
        <v>8.5</v>
      </c>
      <c r="CI11" s="363">
        <f t="shared" si="354"/>
        <v>2</v>
      </c>
      <c r="CJ11" s="363">
        <f t="shared" si="355"/>
        <v>0.5</v>
      </c>
      <c r="CK11" s="363">
        <f t="shared" si="356"/>
        <v>0</v>
      </c>
      <c r="CL11" s="359">
        <f t="shared" si="357"/>
        <v>0.3125</v>
      </c>
      <c r="CM11" s="360">
        <f t="shared" si="358"/>
        <v>0.70833333333333337</v>
      </c>
      <c r="CN11" s="361" t="str">
        <f>IF(
 OR(CL$6&lt;MAX($B$2,$G11),AND($H11&lt;&gt;"",CL$6&gt;$H11)),
 "NA",
 IF(
  AND($D11="LOCAL",WEEKDAY(CL$6,2)=7),
  "DS",
  IF(
   COUNTIF(Parametros!$P:$P,CL$6)&gt;0,
   IF(ISNUMBER(CP11),IF(CP11&gt;0,"FL","FC"),"FC"),
   IF(
    ISNUMBER(CP11),
    IF(CP11&gt;0,"NOR","F"),
    IF(CP11="A","NOR",IF(CP11&lt;&gt;"",CP11,"F"))
   )
  )
 )
)</f>
        <v>NOR</v>
      </c>
      <c r="CO11" s="362">
        <f t="shared" si="359"/>
        <v>8.5</v>
      </c>
      <c r="CP11" s="362" cm="1">
        <f t="array" ref="CP11">_xlfn.LET(
_xlpm.f,CP$6,
_xlpm.xp,IFERROR(
   _xlfn.XLOOKUP(
     1,
     (Papeletas!$B$2:$B$3000=$B11)*(Papeletas!$G$2:$G$3000&lt;=_xlpm.f)*(Papeletas!$H$2:$H$3000&gt;=_xlpm.f),
     Papeletas!$F$2:$F$3000,
     "__NP__"
   ),
   "__NP__"
),
_xlpm.x,IF(_xlpm.xp&lt;&gt;"__NP__",_xlpm.xp,_xlfn.XLOOKUP($B11,Reloj!$A$2:$A$3000,INDEX(Reloj!$J$2:$AR$3000,,COLUMN(CD3)-INT(COLUMN(CD3)/9*8)),"__NF__")),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CQ11" s="363">
        <f t="shared" si="360"/>
        <v>8.5</v>
      </c>
      <c r="CR11" s="363">
        <f t="shared" si="361"/>
        <v>2</v>
      </c>
      <c r="CS11" s="363">
        <f t="shared" si="362"/>
        <v>0</v>
      </c>
      <c r="CT11" s="363">
        <f t="shared" si="363"/>
        <v>0</v>
      </c>
      <c r="CU11" s="359">
        <f t="shared" si="364"/>
        <v>0.3125</v>
      </c>
      <c r="CV11" s="360">
        <f t="shared" si="365"/>
        <v>0.54166666666666663</v>
      </c>
      <c r="CW11" s="361" t="str">
        <f>IF(
 OR(CU$6&lt;MAX($B$2,$G11),AND($H11&lt;&gt;"",CU$6&gt;$H11)),
 "NA",
 IF(
  AND($D11="LOCAL",WEEKDAY(CU$6,2)=7),
  "DS",
  IF(
   COUNTIF(Parametros!$P:$P,CU$6)&gt;0,
   IF(ISNUMBER(CY11),IF(CY11&gt;0,"FL","FC"),"FC"),
   IF(
    ISNUMBER(CY11),
    IF(CY11&gt;0,"NOR","F"),
    IF(CY11="A","NOR",IF(CY11&lt;&gt;"",CY11,"F"))
   )
  )
 )
)</f>
        <v>NOR</v>
      </c>
      <c r="CX11" s="362">
        <f t="shared" si="366"/>
        <v>5.4999999999999991</v>
      </c>
      <c r="CY11" s="362" cm="1">
        <f t="array" ref="CY11">_xlfn.LET(
_xlpm.f,CY$6,
_xlpm.xp,IFERROR(
   _xlfn.XLOOKUP(
     1,
     (Papeletas!$B$2:$B$3000=$B11)*(Papeletas!$G$2:$G$3000&lt;=_xlpm.f)*(Papeletas!$H$2:$H$3000&gt;=_xlpm.f),
     Papeletas!$F$2:$F$3000,
     "__NP__"
   ),
   "__NP__"
),
_xlpm.x,IF(_xlpm.xp&lt;&gt;"__NP__",_xlpm.xp,_xlfn.XLOOKUP($B11,Reloj!$A$2:$A$3000,INDEX(Reloj!$J$2:$AR$3000,,COLUMN(CM3)-INT(COLUMN(CM3)/9*8)),"__NF__")),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5.5</v>
      </c>
      <c r="CZ11" s="363">
        <f t="shared" si="367"/>
        <v>5.4999999999999991</v>
      </c>
      <c r="DA11" s="363">
        <f t="shared" si="368"/>
        <v>8.8817841970012523E-16</v>
      </c>
      <c r="DB11" s="363">
        <f t="shared" si="369"/>
        <v>0</v>
      </c>
      <c r="DC11" s="363">
        <f t="shared" si="370"/>
        <v>0</v>
      </c>
      <c r="DD11" s="359" t="str">
        <f t="shared" si="371"/>
        <v>-</v>
      </c>
      <c r="DE11" s="360" t="str">
        <f t="shared" si="372"/>
        <v>-</v>
      </c>
      <c r="DF11" s="361" t="str">
        <f>IF(
 OR(DD$6&lt;MAX($B$2,$G11),AND($H11&lt;&gt;"",DD$6&gt;$H11)),
 "NA",
 IF(
  AND($D11="LOCAL",WEEKDAY(DD$6,2)=7),
  "DS",
  IF(
   COUNTIF(Parametros!$P:$P,DD$6)&gt;0,
   IF(ISNUMBER(DH11),IF(DH11&gt;0,"FL","FC"),"FC"),
   IF(
    ISNUMBER(DH11),
    IF(DH11&gt;0,"NOR","F"),
    IF(DH11="A","NOR",IF(DH11&lt;&gt;"",DH11,"F"))
   )
  )
 )
)</f>
        <v>DS</v>
      </c>
      <c r="DG11" s="362">
        <f t="shared" si="373"/>
        <v>0</v>
      </c>
      <c r="DH11" s="362" cm="1">
        <f t="array" ref="DH11">_xlfn.LET(
_xlpm.f,DH$6,
_xlpm.xp,IFERROR(
   _xlfn.XLOOKUP(
     1,
     (Papeletas!$B$2:$B$3000=$B11)*(Papeletas!$G$2:$G$3000&lt;=_xlpm.f)*(Papeletas!$H$2:$H$3000&gt;=_xlpm.f),
     Papeletas!$F$2:$F$3000,
     "__NP__"
   ),
   "__NP__"
),
_xlpm.x,IF(_xlpm.xp&lt;&gt;"__NP__",_xlpm.xp,_xlfn.XLOOKUP($B11,Reloj!$A$2:$A$3000,INDEX(Reloj!$J$2:$AR$3000,,COLUMN(CV3)-INT(COLUMN(CV3)/9*8)),"__NF__")),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DI11" s="363">
        <f t="shared" si="374"/>
        <v>0</v>
      </c>
      <c r="DJ11" s="363">
        <f t="shared" si="375"/>
        <v>0</v>
      </c>
      <c r="DK11" s="363">
        <f t="shared" si="376"/>
        <v>0</v>
      </c>
      <c r="DL11" s="363">
        <f t="shared" si="377"/>
        <v>11</v>
      </c>
      <c r="DM11" s="359">
        <f t="shared" si="378"/>
        <v>0.3125</v>
      </c>
      <c r="DN11" s="360">
        <f t="shared" si="379"/>
        <v>0.70833333333333337</v>
      </c>
      <c r="DO11" s="361" t="str">
        <f>IF(
 OR(DM$6&lt;MAX($B$2,$G11),AND($H11&lt;&gt;"",DM$6&gt;$H11)),
 "NA",
 IF(
  AND($D11="LOCAL",WEEKDAY(DM$6,2)=7),
  "DS",
  IF(
   COUNTIF(Parametros!$P:$P,DM$6)&gt;0,
   IF(ISNUMBER(DQ11),IF(DQ11&gt;0,"FL","FC"),"FC"),
   IF(
    ISNUMBER(DQ11),
    IF(DQ11&gt;0,"NOR","F"),
    IF(DQ11="A","NOR",IF(DQ11&lt;&gt;"",DQ11,"F"))
   )
  )
 )
)</f>
        <v>F</v>
      </c>
      <c r="DP11" s="362">
        <f t="shared" si="380"/>
        <v>8.5</v>
      </c>
      <c r="DQ11" s="362" t="str" cm="1">
        <f t="array" ref="DQ11">_xlfn.LET(
_xlpm.f,DQ$6,
_xlpm.xp,IFERROR(
   _xlfn.XLOOKUP(
     1,
     (Papeletas!$B$2:$B$3000=$B11)*(Papeletas!$G$2:$G$3000&lt;=_xlpm.f)*(Papeletas!$H$2:$H$3000&gt;=_xlpm.f),
     Papeletas!$F$2:$F$3000,
     "__NP__"
   ),
   "__NP__"
),
_xlpm.x,IF(_xlpm.xp&lt;&gt;"__NP__",_xlpm.xp,_xlfn.XLOOKUP($B11,Reloj!$A$2:$A$3000,INDEX(Reloj!$J$2:$AR$3000,,COLUMN(DE3)-INT(COLUMN(DE3)/9*8)),"__NF__")),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DR11" s="363">
        <f t="shared" si="381"/>
        <v>0</v>
      </c>
      <c r="DS11" s="363">
        <f t="shared" si="382"/>
        <v>0</v>
      </c>
      <c r="DT11" s="363">
        <f t="shared" si="383"/>
        <v>0</v>
      </c>
      <c r="DU11" s="363">
        <f t="shared" si="384"/>
        <v>0</v>
      </c>
      <c r="DV11" s="359">
        <f t="shared" si="385"/>
        <v>0.3125</v>
      </c>
      <c r="DW11" s="360">
        <f t="shared" si="386"/>
        <v>0.70833333333333337</v>
      </c>
      <c r="DX11" s="361" t="str">
        <f>IF(
 OR(DV$6&lt;MAX($B$2,$G11),AND($H11&lt;&gt;"",DV$6&gt;$H11)),
 "NA",
 IF(
  AND($D11="LOCAL",WEEKDAY(DV$6,2)=7),
  "DS",
  IF(
   COUNTIF(Parametros!$P:$P,DV$6)&gt;0,
   IF(ISNUMBER(DZ11),IF(DZ11&gt;0,"FL","FC"),"FC"),
   IF(
    ISNUMBER(DZ11),
    IF(DZ11&gt;0,"NOR","F"),
    IF(DZ11="A","NOR",IF(DZ11&lt;&gt;"",DZ11,"F"))
   )
  )
 )
)</f>
        <v>LSG</v>
      </c>
      <c r="DY11" s="362">
        <f t="shared" si="387"/>
        <v>8.5</v>
      </c>
      <c r="DZ11" s="362" t="str" cm="1">
        <f t="array" ref="DZ11">_xlfn.LET(
_xlpm.f,DZ$6,
_xlpm.xp,IFERROR(
   _xlfn.XLOOKUP(
     1,
     (Papeletas!$B$2:$B$3000=$B11)*(Papeletas!$G$2:$G$3000&lt;=_xlpm.f)*(Papeletas!$H$2:$H$3000&gt;=_xlpm.f),
     Papeletas!$F$2:$F$3000,
     "__NP__"
   ),
   "__NP__"
),
_xlpm.x,IF(_xlpm.xp&lt;&gt;"__NP__",_xlpm.xp,_xlfn.XLOOKUP($B11,Reloj!$A$2:$A$3000,INDEX(Reloj!$J$2:$AR$3000,,COLUMN(DN3)-INT(COLUMN(DN3)/9*8)),"__NF__")),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LSG</v>
      </c>
      <c r="EA11" s="363">
        <f t="shared" si="388"/>
        <v>0</v>
      </c>
      <c r="EB11" s="363">
        <f t="shared" si="389"/>
        <v>0</v>
      </c>
      <c r="EC11" s="363">
        <f t="shared" si="390"/>
        <v>0</v>
      </c>
      <c r="ED11" s="363">
        <f t="shared" si="391"/>
        <v>0</v>
      </c>
      <c r="EE11" s="359">
        <f t="shared" si="392"/>
        <v>0.3125</v>
      </c>
      <c r="EF11" s="360">
        <f t="shared" si="393"/>
        <v>0.70833333333333337</v>
      </c>
      <c r="EG11" s="361" t="str">
        <f>IF(
 OR(EE$6&lt;MAX($B$2,$G11),AND($H11&lt;&gt;"",EE$6&gt;$H11)),
 "NA",
 IF(
  AND($D11="LOCAL",WEEKDAY(EE$6,2)=7),
  "DS",
  IF(
   COUNTIF(Parametros!$P:$P,EE$6)&gt;0,
   IF(ISNUMBER(EI11),IF(EI11&gt;0,"FL","FC"),"FC"),
   IF(
    ISNUMBER(EI11),
    IF(EI11&gt;0,"NOR","F"),
    IF(EI11="A","NOR",IF(EI11&lt;&gt;"",EI11,"F"))
   )
  )
 )
)</f>
        <v>LSG</v>
      </c>
      <c r="EH11" s="362">
        <f t="shared" si="394"/>
        <v>8.5</v>
      </c>
      <c r="EI11" s="362" t="str" cm="1">
        <f t="array" ref="EI11">_xlfn.LET(
_xlpm.f,EI$6,
_xlpm.xp,IFERROR(
   _xlfn.XLOOKUP(
     1,
     (Papeletas!$B$2:$B$3000=$B11)*(Papeletas!$G$2:$G$3000&lt;=_xlpm.f)*(Papeletas!$H$2:$H$3000&gt;=_xlpm.f),
     Papeletas!$F$2:$F$3000,
     "__NP__"
   ),
   "__NP__"
),
_xlpm.x,IF(_xlpm.xp&lt;&gt;"__NP__",_xlpm.xp,_xlfn.XLOOKUP($B11,Reloj!$A$2:$A$3000,INDEX(Reloj!$J$2:$AR$3000,,COLUMN(DW3)-INT(COLUMN(DW3)/9*8)),"__NF__")),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LSG</v>
      </c>
      <c r="EJ11" s="363">
        <f t="shared" si="395"/>
        <v>0</v>
      </c>
      <c r="EK11" s="363">
        <f t="shared" si="396"/>
        <v>0</v>
      </c>
      <c r="EL11" s="363">
        <f t="shared" si="397"/>
        <v>0</v>
      </c>
      <c r="EM11" s="363">
        <f t="shared" si="398"/>
        <v>0</v>
      </c>
      <c r="EN11" s="359">
        <f t="shared" si="399"/>
        <v>0.3125</v>
      </c>
      <c r="EO11" s="360">
        <f t="shared" si="400"/>
        <v>0.70833333333333337</v>
      </c>
      <c r="EP11" s="361" t="str">
        <f>IF(
 OR(EN$6&lt;MAX($B$2,$G11),AND($H11&lt;&gt;"",EN$6&gt;$H11)),
 "NA",
 IF(
  AND($D11="LOCAL",WEEKDAY(EN$6,2)=7),
  "DS",
  IF(
   COUNTIF(Parametros!$P:$P,EN$6)&gt;0,
   IF(ISNUMBER(ER11),IF(ER11&gt;0,"FL","FC"),"FC"),
   IF(
    ISNUMBER(ER11),
    IF(ER11&gt;0,"NOR","F"),
    IF(ER11="A","NOR",IF(ER11&lt;&gt;"",ER11,"F"))
   )
  )
 )
)</f>
        <v>LSG</v>
      </c>
      <c r="EQ11" s="362">
        <f t="shared" si="401"/>
        <v>8.5</v>
      </c>
      <c r="ER11" s="362" t="str" cm="1">
        <f t="array" ref="ER11">_xlfn.LET(
_xlpm.f,ER$6,
_xlpm.xp,IFERROR(
   _xlfn.XLOOKUP(
     1,
     (Papeletas!$B$2:$B$3000=$B11)*(Papeletas!$G$2:$G$3000&lt;=_xlpm.f)*(Papeletas!$H$2:$H$3000&gt;=_xlpm.f),
     Papeletas!$F$2:$F$3000,
     "__NP__"
   ),
   "__NP__"
),
_xlpm.x,IF(_xlpm.xp&lt;&gt;"__NP__",_xlpm.xp,_xlfn.XLOOKUP($B11,Reloj!$A$2:$A$3000,INDEX(Reloj!$J$2:$AR$3000,,COLUMN(EF3)-INT(COLUMN(EF3)/9*8)),"__NF__")),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LSG</v>
      </c>
      <c r="ES11" s="363">
        <f t="shared" si="402"/>
        <v>0</v>
      </c>
      <c r="ET11" s="363">
        <f t="shared" si="403"/>
        <v>0</v>
      </c>
      <c r="EU11" s="363">
        <f t="shared" si="404"/>
        <v>0</v>
      </c>
      <c r="EV11" s="363">
        <f t="shared" si="405"/>
        <v>0</v>
      </c>
      <c r="EW11" s="359">
        <f t="shared" si="406"/>
        <v>0.3125</v>
      </c>
      <c r="EX11" s="360">
        <f t="shared" si="407"/>
        <v>0.70833333333333337</v>
      </c>
      <c r="EY11" s="361" t="str">
        <f>IF(
 OR(EW$6&lt;MAX($B$2,$G11),AND($H11&lt;&gt;"",EW$6&gt;$H11)),
 "NA",
 IF(
  AND($D11="LOCAL",WEEKDAY(EW$6,2)=7),
  "DS",
  IF(
   COUNTIF(Parametros!$P:$P,EW$6)&gt;0,
   IF(ISNUMBER(FA11),IF(FA11&gt;0,"FL","FC"),"FC"),
   IF(
    ISNUMBER(FA11),
    IF(FA11&gt;0,"NOR","F"),
    IF(FA11="A","NOR",IF(FA11&lt;&gt;"",FA11,"F"))
   )
  )
 )
)</f>
        <v>LSG</v>
      </c>
      <c r="EZ11" s="362">
        <f t="shared" si="408"/>
        <v>8.5</v>
      </c>
      <c r="FA11" s="362" t="str" cm="1">
        <f t="array" ref="FA11">_xlfn.LET(
_xlpm.f,FA$6,
_xlpm.xp,IFERROR(
   _xlfn.XLOOKUP(
     1,
     (Papeletas!$B$2:$B$3000=$B11)*(Papeletas!$G$2:$G$3000&lt;=_xlpm.f)*(Papeletas!$H$2:$H$3000&gt;=_xlpm.f),
     Papeletas!$F$2:$F$3000,
     "__NP__"
   ),
   "__NP__"
),
_xlpm.x,IF(_xlpm.xp&lt;&gt;"__NP__",_xlpm.xp,_xlfn.XLOOKUP($B11,Reloj!$A$2:$A$3000,INDEX(Reloj!$J$2:$AR$3000,,COLUMN(EO3)-INT(COLUMN(EO3)/9*8)),"__NF__")),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LSG</v>
      </c>
      <c r="FB11" s="363">
        <f t="shared" si="409"/>
        <v>0</v>
      </c>
      <c r="FC11" s="363">
        <f t="shared" si="410"/>
        <v>0</v>
      </c>
      <c r="FD11" s="363">
        <f t="shared" si="411"/>
        <v>0</v>
      </c>
      <c r="FE11" s="363">
        <f t="shared" si="412"/>
        <v>0</v>
      </c>
      <c r="FF11" s="359">
        <f t="shared" si="413"/>
        <v>0.3125</v>
      </c>
      <c r="FG11" s="360">
        <f t="shared" si="414"/>
        <v>0.54166666666666663</v>
      </c>
      <c r="FH11" s="361" t="str">
        <f>IF(
 OR(FF$6&lt;MAX($B$2,$G11),AND($H11&lt;&gt;"",FF$6&gt;$H11)),
 "NA",
 IF(
  AND($D11="LOCAL",WEEKDAY(FF$6,2)=7),
  "DS",
  IF(
   COUNTIF(Parametros!$P:$P,FF$6)&gt;0,
   IF(ISNUMBER(FJ11),IF(FJ11&gt;0,"FL","FC"),"FC"),
   IF(
    ISNUMBER(FJ11),
    IF(FJ11&gt;0,"NOR","F"),
    IF(FJ11="A","NOR",IF(FJ11&lt;&gt;"",FJ11,"F"))
   )
  )
 )
)</f>
        <v>LSG</v>
      </c>
      <c r="FI11" s="362">
        <f t="shared" si="415"/>
        <v>5.4999999999999991</v>
      </c>
      <c r="FJ11" s="362" t="str" cm="1">
        <f t="array" ref="FJ11">_xlfn.LET(
_xlpm.f,FJ$6,
_xlpm.xp,IFERROR(
   _xlfn.XLOOKUP(
     1,
     (Papeletas!$B$2:$B$3000=$B11)*(Papeletas!$G$2:$G$3000&lt;=_xlpm.f)*(Papeletas!$H$2:$H$3000&gt;=_xlpm.f),
     Papeletas!$F$2:$F$3000,
     "__NP__"
   ),
   "__NP__"
),
_xlpm.x,IF(_xlpm.xp&lt;&gt;"__NP__",_xlpm.xp,_xlfn.XLOOKUP($B11,Reloj!$A$2:$A$3000,INDEX(Reloj!$J$2:$AR$3000,,COLUMN(EX3)-INT(COLUMN(EX3)/9*8)),"__NF__")),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LSG</v>
      </c>
      <c r="FK11" s="363">
        <f t="shared" si="416"/>
        <v>0</v>
      </c>
      <c r="FL11" s="363">
        <f t="shared" si="417"/>
        <v>0</v>
      </c>
      <c r="FM11" s="363">
        <f t="shared" si="418"/>
        <v>0</v>
      </c>
      <c r="FN11" s="363">
        <f t="shared" si="419"/>
        <v>0</v>
      </c>
      <c r="FO11" s="359" t="str">
        <f t="shared" si="420"/>
        <v>-</v>
      </c>
      <c r="FP11" s="360" t="str">
        <f t="shared" si="421"/>
        <v>-</v>
      </c>
      <c r="FQ11" s="361" t="str">
        <f>IF(
 OR(FO$6&lt;MAX($B$2,$G11),AND($H11&lt;&gt;"",FO$6&gt;$H11)),
 "NA",
 IF(
  AND($D11="LOCAL",WEEKDAY(FO$6,2)=7),
  "DS",
  IF(
   COUNTIF(Parametros!$P:$P,FO$6)&gt;0,
   IF(ISNUMBER(FS11),IF(FS11&gt;0,"FL","FC"),"FC"),
   IF(
    ISNUMBER(FS11),
    IF(FS11&gt;0,"NOR","F"),
    IF(FS11="A","NOR",IF(FS11&lt;&gt;"",FS11,"F"))
   )
  )
 )
)</f>
        <v>DS</v>
      </c>
      <c r="FR11" s="362">
        <f t="shared" si="422"/>
        <v>0</v>
      </c>
      <c r="FS11" s="362" t="str" cm="1">
        <f t="array" ref="FS11">_xlfn.LET(
_xlpm.f,FS$6,
_xlpm.xp,IFERROR(
   _xlfn.XLOOKUP(
     1,
     (Papeletas!$B$2:$B$3000=$B11)*(Papeletas!$G$2:$G$3000&lt;=_xlpm.f)*(Papeletas!$H$2:$H$3000&gt;=_xlpm.f),
     Papeletas!$F$2:$F$3000,
     "__NP__"
   ),
   "__NP__"
),
_xlpm.x,IF(_xlpm.xp&lt;&gt;"__NP__",_xlpm.xp,_xlfn.XLOOKUP($B11,Reloj!$A$2:$A$3000,INDEX(Reloj!$J$2:$AR$3000,,COLUMN(FG3)-INT(COLUMN(FG3)/9*8)),"__NF__")),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FT11" s="363">
        <f t="shared" si="423"/>
        <v>0</v>
      </c>
      <c r="FU11" s="363">
        <f t="shared" si="424"/>
        <v>0</v>
      </c>
      <c r="FV11" s="363">
        <f t="shared" si="425"/>
        <v>0</v>
      </c>
      <c r="FW11" s="363">
        <f t="shared" si="426"/>
        <v>0</v>
      </c>
      <c r="FX11" s="359">
        <f t="shared" si="427"/>
        <v>0.3125</v>
      </c>
      <c r="FY11" s="360">
        <f t="shared" si="428"/>
        <v>0.70833333333333337</v>
      </c>
      <c r="FZ11" s="361" t="str">
        <f>IF(
 OR(FX$6&lt;MAX($B$2,$G11),AND($H11&lt;&gt;"",FX$6&gt;$H11)),
 "NA",
 IF(
  AND($D11="LOCAL",WEEKDAY(FX$6,2)=7),
  "DS",
  IF(
   COUNTIF(Parametros!$P:$P,FX$6)&gt;0,
   IF(ISNUMBER(GB11),IF(GB11&gt;0,"FL","FC"),"FC"),
   IF(
    ISNUMBER(GB11),
    IF(GB11&gt;0,"NOR","F"),
    IF(GB11="A","NOR",IF(GB11&lt;&gt;"",GB11,"F"))
   )
  )
 )
)</f>
        <v>NOR</v>
      </c>
      <c r="GA11" s="362">
        <f t="shared" si="429"/>
        <v>8.5</v>
      </c>
      <c r="GB11" s="362" cm="1">
        <f t="array" ref="GB11">_xlfn.LET(
_xlpm.f,GB$6,
_xlpm.xp,IFERROR(
   _xlfn.XLOOKUP(
     1,
     (Papeletas!$B$2:$B$3000=$B11)*(Papeletas!$G$2:$G$3000&lt;=_xlpm.f)*(Papeletas!$H$2:$H$3000&gt;=_xlpm.f),
     Papeletas!$F$2:$F$3000,
     "__NP__"
   ),
   "__NP__"
),
_xlpm.x,IF(_xlpm.xp&lt;&gt;"__NP__",_xlpm.xp,_xlfn.XLOOKUP($B11,Reloj!$A$2:$A$3000,INDEX(Reloj!$J$2:$AR$3000,,COLUMN(FP3)-INT(COLUMN(FP3)/9*8)),"__NF__")),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GC11" s="363">
        <f t="shared" si="430"/>
        <v>8.5</v>
      </c>
      <c r="GD11" s="363">
        <f t="shared" si="431"/>
        <v>2</v>
      </c>
      <c r="GE11" s="363">
        <f t="shared" si="432"/>
        <v>0</v>
      </c>
      <c r="GF11" s="363">
        <f t="shared" si="433"/>
        <v>0</v>
      </c>
      <c r="GG11" s="359">
        <f t="shared" si="434"/>
        <v>0.3125</v>
      </c>
      <c r="GH11" s="360">
        <f t="shared" si="435"/>
        <v>0.70833333333333337</v>
      </c>
      <c r="GI11" s="361" t="str">
        <f>IF(
 OR(GG$6&lt;MAX($B$2,$G11),AND($H11&lt;&gt;"",GG$6&gt;$H11)),
 "NA",
 IF(
  AND($D11="LOCAL",WEEKDAY(GG$6,2)=7),
  "DS",
  IF(
   COUNTIF(Parametros!$P:$P,GG$6)&gt;0,
   IF(ISNUMBER(GK11),IF(GK11&gt;0,"FL","FC"),"FC"),
   IF(
    ISNUMBER(GK11),
    IF(GK11&gt;0,"NOR","F"),
    IF(GK11="A","NOR",IF(GK11&lt;&gt;"",GK11,"F"))
   )
  )
 )
)</f>
        <v>NOR</v>
      </c>
      <c r="GJ11" s="362">
        <f t="shared" si="436"/>
        <v>8.5</v>
      </c>
      <c r="GK11" s="362" cm="1">
        <f t="array" ref="GK11">_xlfn.LET(
_xlpm.f,GK$6,
_xlpm.xp,IFERROR(
   _xlfn.XLOOKUP(
     1,
     (Papeletas!$B$2:$B$3000=$B11)*(Papeletas!$G$2:$G$3000&lt;=_xlpm.f)*(Papeletas!$H$2:$H$3000&gt;=_xlpm.f),
     Papeletas!$F$2:$F$3000,
     "__NP__"
   ),
   "__NP__"
),
_xlpm.x,IF(_xlpm.xp&lt;&gt;"__NP__",_xlpm.xp,_xlfn.XLOOKUP($B11,Reloj!$A$2:$A$3000,INDEX(Reloj!$J$2:$AR$3000,,COLUMN(FY3)-INT(COLUMN(FY3)/9*8)),"__NF__")),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GL11" s="363">
        <f t="shared" si="437"/>
        <v>8.5</v>
      </c>
      <c r="GM11" s="363">
        <f t="shared" si="438"/>
        <v>2</v>
      </c>
      <c r="GN11" s="363">
        <f t="shared" si="439"/>
        <v>0</v>
      </c>
      <c r="GO11" s="363">
        <f t="shared" si="440"/>
        <v>0</v>
      </c>
      <c r="GP11" s="359">
        <f t="shared" si="441"/>
        <v>0.3125</v>
      </c>
      <c r="GQ11" s="360">
        <f t="shared" si="442"/>
        <v>0.70833333333333337</v>
      </c>
      <c r="GR11" s="361" t="str">
        <f>IF(
 OR(GP$6&lt;MAX($B$2,$G11),AND($H11&lt;&gt;"",GP$6&gt;$H11)),
 "NA",
 IF(
  AND($D11="LOCAL",WEEKDAY(GP$6,2)=7),
  "DS",
  IF(
   COUNTIF(Parametros!$P:$P,GP$6)&gt;0,
   IF(ISNUMBER(GT11),IF(GT11&gt;0,"FL","FC"),"FC"),
   IF(
    ISNUMBER(GT11),
    IF(GT11&gt;0,"NOR","F"),
    IF(GT11="A","NOR",IF(GT11&lt;&gt;"",GT11,"F"))
   )
  )
 )
)</f>
        <v>NOR</v>
      </c>
      <c r="GS11" s="362">
        <f t="shared" si="443"/>
        <v>8.5</v>
      </c>
      <c r="GT11" s="362" cm="1">
        <f t="array" ref="GT11">_xlfn.LET(
_xlpm.f,GT$6,
_xlpm.xp,IFERROR(
   _xlfn.XLOOKUP(
     1,
     (Papeletas!$B$2:$B$3000=$B11)*(Papeletas!$G$2:$G$3000&lt;=_xlpm.f)*(Papeletas!$H$2:$H$3000&gt;=_xlpm.f),
     Papeletas!$F$2:$F$3000,
     "__NP__"
   ),
   "__NP__"
),
_xlpm.x,IF(_xlpm.xp&lt;&gt;"__NP__",_xlpm.xp,_xlfn.XLOOKUP($B11,Reloj!$A$2:$A$3000,INDEX(Reloj!$J$2:$AR$3000,,COLUMN(GH3)-INT(COLUMN(GH3)/9*8)),"__NF__")),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GU11" s="363">
        <f t="shared" si="444"/>
        <v>8.5</v>
      </c>
      <c r="GV11" s="363">
        <f t="shared" si="445"/>
        <v>2</v>
      </c>
      <c r="GW11" s="363">
        <f t="shared" si="446"/>
        <v>0</v>
      </c>
      <c r="GX11" s="363">
        <f t="shared" si="447"/>
        <v>0</v>
      </c>
      <c r="GY11" s="359">
        <f t="shared" si="448"/>
        <v>0.3125</v>
      </c>
      <c r="GZ11" s="360">
        <f t="shared" si="449"/>
        <v>0.70833333333333337</v>
      </c>
      <c r="HA11" s="361" t="str">
        <f>IF(
 OR(GY$6&lt;MAX($B$2,$G11),AND($H11&lt;&gt;"",GY$6&gt;$H11)),
 "NA",
 IF(
  AND($D11="LOCAL",WEEKDAY(GY$6,2)=7),
  "DS",
  IF(
   COUNTIF(Parametros!$P:$P,GY$6)&gt;0,
   IF(ISNUMBER(HC11),IF(HC11&gt;0,"FL","FC"),"FC"),
   IF(
    ISNUMBER(HC11),
    IF(HC11&gt;0,"NOR","F"),
    IF(HC11="A","NOR",IF(HC11&lt;&gt;"",HC11,"F"))
   )
  )
 )
)</f>
        <v>NOR</v>
      </c>
      <c r="HB11" s="362">
        <f t="shared" si="450"/>
        <v>8.5</v>
      </c>
      <c r="HC11" s="362" cm="1">
        <f t="array" ref="HC11">_xlfn.LET(
_xlpm.f,HC$6,
_xlpm.xp,IFERROR(
   _xlfn.XLOOKUP(
     1,
     (Papeletas!$B$2:$B$3000=$B11)*(Papeletas!$G$2:$G$3000&lt;=_xlpm.f)*(Papeletas!$H$2:$H$3000&gt;=_xlpm.f),
     Papeletas!$F$2:$F$3000,
     "__NP__"
   ),
   "__NP__"
),
_xlpm.x,IF(_xlpm.xp&lt;&gt;"__NP__",_xlpm.xp,_xlfn.XLOOKUP($B11,Reloj!$A$2:$A$3000,INDEX(Reloj!$J$2:$AR$3000,,COLUMN(GQ3)-INT(COLUMN(GQ3)/9*8)),"__NF__")),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HD11" s="363">
        <f t="shared" si="451"/>
        <v>8.5</v>
      </c>
      <c r="HE11" s="363">
        <f t="shared" si="452"/>
        <v>2</v>
      </c>
      <c r="HF11" s="363">
        <f t="shared" si="453"/>
        <v>0</v>
      </c>
      <c r="HG11" s="363">
        <f t="shared" si="454"/>
        <v>0</v>
      </c>
      <c r="HH11" s="359">
        <f t="shared" si="455"/>
        <v>0.3125</v>
      </c>
      <c r="HI11" s="360">
        <f t="shared" si="456"/>
        <v>0.70833333333333337</v>
      </c>
      <c r="HJ11" s="361" t="str">
        <f>IF(
 OR(HH$6&lt;MAX($B$2,$G11),AND($H11&lt;&gt;"",HH$6&gt;$H11)),
 "NA",
 IF(
  AND($D11="LOCAL",WEEKDAY(HH$6,2)=7),
  "DS",
  IF(
   COUNTIF(Parametros!$P:$P,HH$6)&gt;0,
   IF(ISNUMBER(HL11),IF(HL11&gt;0,"FL","FC"),"FC"),
   IF(
    ISNUMBER(HL11),
    IF(HL11&gt;0,"NOR","F"),
    IF(HL11="A","NOR",IF(HL11&lt;&gt;"",HL11,"F"))
   )
  )
 )
)</f>
        <v>NOR</v>
      </c>
      <c r="HK11" s="362">
        <f t="shared" si="457"/>
        <v>8.5</v>
      </c>
      <c r="HL11" s="408" cm="1">
        <f t="array" ref="HL11">_xlfn.LET(
_xlpm.f,HL$6,
_xlpm.xp,IFERROR(
   _xlfn.XLOOKUP(
     1,
     (Papeletas!$B$2:$B$3000=$B11)*(Papeletas!$G$2:$G$3000&lt;=_xlpm.f)*(Papeletas!$H$2:$H$3000&gt;=_xlpm.f),
     Papeletas!$F$2:$F$3000,
     "__NP__"
   ),
   "__NP__"
),
_xlpm.x,IF(_xlpm.xp&lt;&gt;"__NP__",_xlpm.xp,_xlfn.XLOOKUP($B11,Reloj!$A$2:$A$3000,INDEX(Reloj!$J$2:$AR$3000,,COLUMN(GZ3)-INT(COLUMN(GZ3)/9*8)),"__NF__")),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11.5</v>
      </c>
      <c r="HM11" s="363">
        <f t="shared" si="458"/>
        <v>8.5</v>
      </c>
      <c r="HN11" s="363">
        <f t="shared" si="459"/>
        <v>2</v>
      </c>
      <c r="HO11" s="363">
        <f t="shared" si="460"/>
        <v>1</v>
      </c>
      <c r="HP11" s="363">
        <f t="shared" si="461"/>
        <v>0</v>
      </c>
      <c r="HQ11" s="359">
        <f t="shared" si="462"/>
        <v>0.3125</v>
      </c>
      <c r="HR11" s="360">
        <f t="shared" si="463"/>
        <v>0.54166666666666663</v>
      </c>
      <c r="HS11" s="361" t="str">
        <f>IF(
 OR(HQ$6&lt;MAX($B$2,$G11),AND($H11&lt;&gt;"",HQ$6&gt;$H11)),
 "NA",
 IF(
  AND($D11="LOCAL",WEEKDAY(HQ$6,2)=7),
  "DS",
  IF(
   COUNTIF(Parametros!$P:$P,HQ$6)&gt;0,
   IF(ISNUMBER(HU11),IF(HU11&gt;0,"FL","FC"),"FC"),
   IF(
    ISNUMBER(HU11),
    IF(HU11&gt;0,"NOR","F"),
    IF(HU11="A","NOR",IF(HU11&lt;&gt;"",HU11,"F"))
   )
  )
 )
)</f>
        <v>NOR</v>
      </c>
      <c r="HT11" s="362">
        <f t="shared" si="464"/>
        <v>5.4999999999999991</v>
      </c>
      <c r="HU11" s="362" cm="1">
        <f t="array" ref="HU11">_xlfn.LET(
_xlpm.f,HU$6,
_xlpm.xp,IFERROR(
   _xlfn.XLOOKUP(
     1,
     (Papeletas!$B$2:$B$3000=$B11)*(Papeletas!$G$2:$G$3000&lt;=_xlpm.f)*(Papeletas!$H$2:$H$3000&gt;=_xlpm.f),
     Papeletas!$F$2:$F$3000,
     "__NP__"
   ),
   "__NP__"
),
_xlpm.x,IF(_xlpm.xp&lt;&gt;"__NP__",_xlpm.xp,_xlfn.XLOOKUP($B11,Reloj!$A$2:$A$3000,INDEX(Reloj!$J$2:$AR$3000,,COLUMN(HI3)-INT(COLUMN(HI3)/9*8)),"__NF__")),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2.5</v>
      </c>
      <c r="HV11" s="363">
        <f t="shared" si="465"/>
        <v>5.4999999999999991</v>
      </c>
      <c r="HW11" s="363">
        <f t="shared" si="466"/>
        <v>0</v>
      </c>
      <c r="HX11" s="363">
        <f t="shared" si="467"/>
        <v>0</v>
      </c>
      <c r="HY11" s="363">
        <f t="shared" si="468"/>
        <v>0</v>
      </c>
      <c r="HZ11" s="359" t="str">
        <f t="shared" si="469"/>
        <v>-</v>
      </c>
      <c r="IA11" s="360" t="str">
        <f t="shared" si="470"/>
        <v>-</v>
      </c>
      <c r="IB11" s="361" t="str">
        <f>IF(
 OR(HZ$6&lt;MAX($B$2,$G11),AND($H11&lt;&gt;"",HZ$6&gt;$H11)),
 "NA",
 IF(
  AND($D11="LOCAL",WEEKDAY(HZ$6,2)=7),
  "DS",
  IF(
   COUNTIF(Parametros!$P:$P,HZ$6)&gt;0,
   IF(ISNUMBER(ID11),IF(ID11&gt;0,"FL","FC"),"FC"),
   IF(
    ISNUMBER(ID11),
    IF(ID11&gt;0,"NOR","F"),
    IF(ID11="A","NOR",IF(ID11&lt;&gt;"",ID11,"F"))
   )
  )
 )
)</f>
        <v>DS</v>
      </c>
      <c r="IC11" s="362">
        <f t="shared" si="471"/>
        <v>0</v>
      </c>
      <c r="ID11" s="362" t="str" cm="1">
        <f t="array" ref="ID11">_xlfn.LET(
_xlpm.f,ID$6,
_xlpm.xp,IFERROR(
   _xlfn.XLOOKUP(
     1,
     (Papeletas!$B$2:$B$3000=$B11)*(Papeletas!$G$2:$G$3000&lt;=_xlpm.f)*(Papeletas!$H$2:$H$3000&gt;=_xlpm.f),
     Papeletas!$F$2:$F$3000,
     "__NP__"
   ),
   "__NP__"
),
_xlpm.x,IF(_xlpm.xp&lt;&gt;"__NP__",_xlpm.xp,_xlfn.XLOOKUP($B11,Reloj!$A$2:$A$3000,INDEX(Reloj!$J$2:$AR$3000,,COLUMN(HR3)-INT(COLUMN(HR3)/9*8)),"__NF__")),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IE11" s="363">
        <f t="shared" si="472"/>
        <v>0</v>
      </c>
      <c r="IF11" s="363">
        <f t="shared" si="473"/>
        <v>0</v>
      </c>
      <c r="IG11" s="363">
        <f t="shared" si="474"/>
        <v>0</v>
      </c>
      <c r="IH11" s="363">
        <f t="shared" si="475"/>
        <v>0</v>
      </c>
      <c r="II11" s="359">
        <f t="shared" si="476"/>
        <v>0.3125</v>
      </c>
      <c r="IJ11" s="360">
        <f t="shared" si="477"/>
        <v>0.70833333333333337</v>
      </c>
      <c r="IK11" s="361" t="str">
        <f>IF(
 OR(II$6&lt;MAX($B$2,$G11),AND($H11&lt;&gt;"",II$6&gt;$H11)),
 "NA",
 IF(
  AND($D11="LOCAL",WEEKDAY(II$6,2)=7),
  "DS",
  IF(
   COUNTIF(Parametros!$P:$P,II$6)&gt;0,
   IF(ISNUMBER(IM11),IF(IM11&gt;0,"FL","FC"),"FC"),
   IF(
    ISNUMBER(IM11),
    IF(IM11&gt;0,"NOR","F"),
    IF(IM11="A","NOR",IF(IM11&lt;&gt;"",IM11,"F"))
   )
  )
 )
)</f>
        <v>NOR</v>
      </c>
      <c r="IL11" s="362">
        <f t="shared" si="478"/>
        <v>8.5</v>
      </c>
      <c r="IM11" s="408" cm="1">
        <f t="array" ref="IM11">_xlfn.LET(
_xlpm.f,IM$6,
_xlpm.xp,IFERROR(
   _xlfn.XLOOKUP(
     1,
     (Papeletas!$B$2:$B$3000=$B11)*(Papeletas!$G$2:$G$3000&lt;=_xlpm.f)*(Papeletas!$H$2:$H$3000&gt;=_xlpm.f),
     Papeletas!$F$2:$F$3000,
     "__NP__"
   ),
   "__NP__"
),
_xlpm.x,IF(_xlpm.xp&lt;&gt;"__NP__",_xlpm.xp,_xlfn.XLOOKUP($B11,Reloj!$A$2:$A$3000,INDEX(Reloj!$J$2:$AR$3000,,COLUMN(IA3)-INT(COLUMN(IA3)/9*8)),"__NF__")),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IN11" s="363">
        <f t="shared" si="479"/>
        <v>8.5</v>
      </c>
      <c r="IO11" s="363">
        <f t="shared" si="480"/>
        <v>2</v>
      </c>
      <c r="IP11" s="363">
        <f t="shared" si="481"/>
        <v>0</v>
      </c>
      <c r="IQ11" s="363">
        <f t="shared" si="482"/>
        <v>0</v>
      </c>
      <c r="IR11" s="359">
        <f t="shared" si="483"/>
        <v>0.3125</v>
      </c>
      <c r="IS11" s="360">
        <f t="shared" si="484"/>
        <v>0.70833333333333337</v>
      </c>
      <c r="IT11" s="361" t="str">
        <f>IF(
 OR(IR$6&lt;MAX($B$2,$G11),AND($H11&lt;&gt;"",IR$6&gt;$H11)),
 "NA",
 IF(
  AND($D11="LOCAL",WEEKDAY(IR$6,2)=7),
  "DS",
  IF(
   COUNTIF(Parametros!$P:$P,IR$6)&gt;0,
   IF(ISNUMBER(IV11),IF(IV11&gt;0,"FL","FC"),"FC"),
   IF(
    ISNUMBER(IV11),
    IF(IV11&gt;0,"NOR","F"),
    IF(IV11="A","NOR",IF(IV11&lt;&gt;"",IV11,"F"))
   )
  )
 )
)</f>
        <v>F</v>
      </c>
      <c r="IU11" s="362">
        <f t="shared" si="485"/>
        <v>8.5</v>
      </c>
      <c r="IV11" s="362" t="str" cm="1">
        <f t="array" ref="IV11">_xlfn.LET(
_xlpm.f,IV$6,
_xlpm.xp,IFERROR(
   _xlfn.XLOOKUP(
     1,
     (Papeletas!$B$2:$B$3000=$B11)*(Papeletas!$G$2:$G$3000&lt;=_xlpm.f)*(Papeletas!$H$2:$H$3000&gt;=_xlpm.f),
     Papeletas!$F$2:$F$3000,
     "__NP__"
   ),
   "__NP__"
),
_xlpm.x,IF(_xlpm.xp&lt;&gt;"__NP__",_xlpm.xp,_xlfn.XLOOKUP($B11,Reloj!$A$2:$A$3000,INDEX(Reloj!$J$2:$AR$3000,,COLUMN(IJ3)-INT(COLUMN(IJ3)/9*8)),"__NF__")),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IW11" s="363">
        <f t="shared" si="486"/>
        <v>0</v>
      </c>
      <c r="IX11" s="363">
        <f t="shared" si="487"/>
        <v>0</v>
      </c>
      <c r="IY11" s="363">
        <f t="shared" si="488"/>
        <v>0</v>
      </c>
      <c r="IZ11" s="363">
        <f t="shared" si="489"/>
        <v>0</v>
      </c>
      <c r="JA11" s="359">
        <f t="shared" si="490"/>
        <v>0.3125</v>
      </c>
      <c r="JB11" s="360">
        <f t="shared" si="491"/>
        <v>0.70833333333333337</v>
      </c>
      <c r="JC11" s="361" t="str">
        <f>IF(
 OR(JA$6&lt;MAX($B$2,$G11),AND($H11&lt;&gt;"",JA$6&gt;$H11)),
 "NA",
 IF(
  AND($D11="LOCAL",WEEKDAY(JA$6,2)=7),
  "DS",
  IF(
   COUNTIF(Parametros!$P:$P,JA$6)&gt;0,
   IF(ISNUMBER(JE11),IF(JE11&gt;0,"FL","FC"),"FC"),
   IF(
    ISNUMBER(JE11),
    IF(JE11&gt;0,"NOR","F"),
    IF(JE11="A","NOR",IF(JE11&lt;&gt;"",JE11,"F"))
   )
  )
 )
)</f>
        <v>NOR</v>
      </c>
      <c r="JD11" s="362">
        <f t="shared" si="492"/>
        <v>8.5</v>
      </c>
      <c r="JE11" s="362" cm="1">
        <f t="array" ref="JE11">_xlfn.LET(
_xlpm.f,JE$6,
_xlpm.xp,IFERROR(
   _xlfn.XLOOKUP(
     1,
     (Papeletas!$B$2:$B$3000=$B11)*(Papeletas!$G$2:$G$3000&lt;=_xlpm.f)*(Papeletas!$H$2:$H$3000&gt;=_xlpm.f),
     Papeletas!$F$2:$F$3000,
     "__NP__"
   ),
   "__NP__"
),
_xlpm.x,IF(_xlpm.xp&lt;&gt;"__NP__",_xlpm.xp,_xlfn.XLOOKUP($B11,Reloj!$A$2:$A$3000,INDEX(Reloj!$J$2:$AR$3000,,COLUMN(IS3)-INT(COLUMN(IS3)/9*8)),"__NF__")),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11.5</v>
      </c>
      <c r="JF11" s="363">
        <f t="shared" si="493"/>
        <v>8.5</v>
      </c>
      <c r="JG11" s="363">
        <f t="shared" si="494"/>
        <v>2</v>
      </c>
      <c r="JH11" s="363">
        <f t="shared" si="495"/>
        <v>1</v>
      </c>
      <c r="JI11" s="363">
        <f t="shared" si="496"/>
        <v>0</v>
      </c>
      <c r="JJ11" s="359">
        <f t="shared" si="497"/>
        <v>0.3125</v>
      </c>
      <c r="JK11" s="360">
        <f t="shared" si="498"/>
        <v>0.70833333333333337</v>
      </c>
      <c r="JL11" s="361" t="str">
        <f>IF(
 OR(JJ$6&lt;MAX($B$2,$G11),AND($H11&lt;&gt;"",JJ$6&gt;$H11)),
 "NA",
 IF(
  AND($D11="LOCAL",WEEKDAY(JJ$6,2)=7),
  "DS",
  IF(
   COUNTIF(Parametros!$P:$P,JJ$6)&gt;0,
   IF(ISNUMBER(JN11),IF(JN11&gt;0,"FL","FC"),"FC"),
   IF(
    ISNUMBER(JN11),
    IF(JN11&gt;0,"NOR","F"),
    IF(JN11="A","NOR",IF(JN11&lt;&gt;"",JN11,"F"))
   )
  )
 )
)</f>
        <v>NOR</v>
      </c>
      <c r="JM11" s="362">
        <f t="shared" si="499"/>
        <v>8.5</v>
      </c>
      <c r="JN11" s="362" cm="1">
        <f t="array" ref="JN11">_xlfn.LET(
_xlpm.f,JN$6,
_xlpm.xp,IFERROR(
   _xlfn.XLOOKUP(
     1,
     (Papeletas!$B$2:$B$3000=$B11)*(Papeletas!$G$2:$G$3000&lt;=_xlpm.f)*(Papeletas!$H$2:$H$3000&gt;=_xlpm.f),
     Papeletas!$F$2:$F$3000,
     "__NP__"
   ),
   "__NP__"
),
_xlpm.x,IF(_xlpm.xp&lt;&gt;"__NP__",_xlpm.xp,_xlfn.XLOOKUP($B11,Reloj!$A$2:$A$3000,INDEX(Reloj!$J$2:$AR$3000,,COLUMN(JB3)-INT(COLUMN(JB3)/9*8)),"__NF__")),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v>
      </c>
      <c r="JO11" s="363">
        <f t="shared" si="500"/>
        <v>8.5</v>
      </c>
      <c r="JP11" s="363">
        <f t="shared" si="501"/>
        <v>1.5</v>
      </c>
      <c r="JQ11" s="363">
        <f t="shared" si="502"/>
        <v>0</v>
      </c>
      <c r="JR11" s="363">
        <f t="shared" si="503"/>
        <v>0</v>
      </c>
      <c r="JS11" s="359">
        <f t="shared" si="504"/>
        <v>0.3125</v>
      </c>
      <c r="JT11" s="360">
        <f t="shared" si="505"/>
        <v>0.70833333333333337</v>
      </c>
      <c r="JU11" s="361" t="str">
        <f>IF(
 OR(JS$6&lt;MAX($B$2,$G11),AND($H11&lt;&gt;"",JS$6&gt;$H11)),
 "NA",
 IF(
  AND($D11="LOCAL",WEEKDAY(JS$6,2)=7),
  "DS",
  IF(
   COUNTIF(Parametros!$P:$P,JS$6)&gt;0,
   IF(ISNUMBER(JW11),IF(JW11&gt;0,"FL","FC"),"FC"),
   IF(
    ISNUMBER(JW11),
    IF(JW11&gt;0,"NOR","F"),
    IF(JW11="A","NOR",IF(JW11&lt;&gt;"",JW11,"F"))
   )
  )
 )
)</f>
        <v>NOR</v>
      </c>
      <c r="JV11" s="362">
        <f t="shared" si="506"/>
        <v>8.5</v>
      </c>
      <c r="JW11" s="362" cm="1">
        <f t="array" ref="JW11">_xlfn.LET(
_xlpm.f,JW$6,
_xlpm.xp,IFERROR(
   _xlfn.XLOOKUP(
     1,
     (Papeletas!$B$2:$B$3000=$B11)*(Papeletas!$G$2:$G$3000&lt;=_xlpm.f)*(Papeletas!$H$2:$H$3000&gt;=_xlpm.f),
     Papeletas!$F$2:$F$3000,
     "__NP__"
   ),
   "__NP__"
),
_xlpm.x,IF(_xlpm.xp&lt;&gt;"__NP__",_xlpm.xp,_xlfn.XLOOKUP($B11,Reloj!$A$2:$A$3000,INDEX(Reloj!$J$2:$AR$3000,,COLUMN(JK3)-INT(COLUMN(JK3)/9*8)),"__NF__")),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JX11" s="363">
        <f t="shared" si="507"/>
        <v>8.5</v>
      </c>
      <c r="JY11" s="363">
        <f t="shared" si="508"/>
        <v>2</v>
      </c>
      <c r="JZ11" s="363">
        <f t="shared" si="509"/>
        <v>0</v>
      </c>
      <c r="KA11" s="363">
        <f t="shared" si="510"/>
        <v>0</v>
      </c>
      <c r="KB11" s="359">
        <f t="shared" si="511"/>
        <v>0.3125</v>
      </c>
      <c r="KC11" s="360">
        <f t="shared" si="512"/>
        <v>0.54166666666666663</v>
      </c>
      <c r="KD11" s="361" t="str">
        <f>IF(
 OR(KB$6&lt;MAX($B$2,$G11),AND($H11&lt;&gt;"",KB$6&gt;$H11)),
 "NA",
 IF(
  AND($D11="LOCAL",WEEKDAY(KB$6,2)=7),
  "DS",
  IF(
   COUNTIF(Parametros!$P:$P,KB$6)&gt;0,
   IF(ISNUMBER(KF11),IF(KF11&gt;0,"FL","FC"),"FC"),
   IF(
    ISNUMBER(KF11),
    IF(KF11&gt;0,"NOR","F"),
    IF(KF11="A","NOR",IF(KF11&lt;&gt;"",KF11,"F"))
   )
  )
 )
)</f>
        <v>NOR</v>
      </c>
      <c r="KE11" s="362">
        <f t="shared" si="513"/>
        <v>5.4999999999999991</v>
      </c>
      <c r="KF11" s="362" cm="1">
        <f t="array" ref="KF11">_xlfn.LET(
_xlpm.f,KF$6,
_xlpm.xp,IFERROR(
   _xlfn.XLOOKUP(
     1,
     (Papeletas!$B$2:$B$3000=$B11)*(Papeletas!$G$2:$G$3000&lt;=_xlpm.f)*(Papeletas!$H$2:$H$3000&gt;=_xlpm.f),
     Papeletas!$F$2:$F$3000,
     "__NP__"
   ),
   "__NP__"
),
_xlpm.x,IF(_xlpm.xp&lt;&gt;"__NP__",_xlpm.xp,_xlfn.XLOOKUP($B11,Reloj!$A$2:$A$3000,INDEX(Reloj!$J$2:$AR$3000,,COLUMN(JT3)-INT(COLUMN(JT3)/9*8)),"__NF__")),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10.5</v>
      </c>
      <c r="KG11" s="363">
        <f t="shared" si="514"/>
        <v>5.4999999999999991</v>
      </c>
      <c r="KH11" s="363">
        <f t="shared" si="515"/>
        <v>2</v>
      </c>
      <c r="KI11" s="363">
        <f t="shared" si="516"/>
        <v>3.0000000000000009</v>
      </c>
      <c r="KJ11" s="363">
        <f t="shared" si="517"/>
        <v>0</v>
      </c>
      <c r="KK11" s="359" t="str">
        <f t="shared" si="255"/>
        <v>-</v>
      </c>
      <c r="KL11" s="360" t="str">
        <f t="shared" ref="KL11" si="553">IF(KK11="-","-",IF($D11="LOCAL",IF(WEEKDAY(KK$6,2)&lt;=5,--"17:00:00",IF(WEEKDAY(KK$6,2)=6,--"13:00:00","-")),IF($D11="FORANEO",IF(WEEKDAY(KK$6,2)&lt;=6,--"18:30:00",IF(WEEKDAY(KK$6,2)=7,--"12:00:00","-")),"-")))</f>
        <v>-</v>
      </c>
      <c r="KM11" s="361" t="str">
        <f>IF(
 OR(KK$6&lt;MAX($B$2,$G11),AND($H11&lt;&gt;"",KK$6&gt;$H11)),
 "NA",
 IF(
  AND($D11="LOCAL",WEEKDAY(KK$6,2)=7),
  "DS",
  IF(
   COUNTIF(Parametros!$P:$P,KK$6)&gt;0,
   IF(ISNUMBER(KO11),IF(KO11&gt;0,"FL","FC"),"FC"),
   IF(
    ISNUMBER(KO11),
    IF(KO11&gt;0,"NOR","F"),
    IF(KO11="A","NOR",IF(KO11&lt;&gt;"",KO11,"F"))
   )
  )
 )
)</f>
        <v>DS</v>
      </c>
      <c r="KN11" s="362">
        <f t="shared" si="519"/>
        <v>0</v>
      </c>
      <c r="KO11" s="362" t="str" cm="1">
        <f t="array" ref="KO11">_xlfn.LET(
_xlpm.f,KO$6,
_xlpm.xp,IFERROR(
   _xlfn.XLOOKUP(
     1,
     (Papeletas!$B$2:$B$403=$B11)*(Papeletas!$G$2:$G$403&lt;=_xlpm.f)*(Papeletas!$H$2:$H$403&gt;=_xlpm.f),
     Papeletas!$F$2:$F$403,
     "__NP__"
   ),
   "__NP__"
),
_xlpm.x,IF(_xlpm.xp&lt;&gt;"__NP__",_xlpm.xp,_xlfn.XLOOKUP($B11,Reloj!$A$2:$A$1254,INDEX(Reloj!$J$2:$AR$1254,,COLUMN(KC3)-INT(COLUMN(KC3)/9*8)),"__NF__")),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F</v>
      </c>
      <c r="KP11" s="363">
        <f t="shared" si="520"/>
        <v>0</v>
      </c>
      <c r="KQ11" s="363">
        <f t="shared" si="521"/>
        <v>0</v>
      </c>
      <c r="KR11" s="363">
        <f t="shared" si="522"/>
        <v>0</v>
      </c>
      <c r="KS11" s="363">
        <f t="shared" si="523"/>
        <v>0</v>
      </c>
      <c r="KT11" s="359">
        <f t="shared" si="262"/>
        <v>0.3125</v>
      </c>
      <c r="KU11" s="360">
        <f t="shared" ref="KU11" si="554">IF(KT11="-","-",IF($D11="LOCAL",IF(WEEKDAY(KT$6,2)&lt;=5,--"17:00:00",IF(WEEKDAY(KT$6,2)=6,--"13:00:00","-")),IF($D11="FORANEO",IF(WEEKDAY(KT$6,2)&lt;=6,--"18:30:00",IF(WEEKDAY(KT$6,2)=7,--"12:00:00","-")),"-")))</f>
        <v>0.70833333333333337</v>
      </c>
      <c r="KV11" s="361" t="str">
        <f>IF(
 OR(KT$6&lt;MAX($B$2,$G11),AND($H11&lt;&gt;"",KT$6&gt;$H11)),
 "NA",
 IF(
  AND($D11="LOCAL",WEEKDAY(KT$6,2)=7),
  "DS",
  IF(
   COUNTIF(Parametros!$P:$P,KT$6)&gt;0,
   IF(ISNUMBER(KX11),IF(KX11&gt;0,"FL","FC"),"FC"),
   IF(
    ISNUMBER(KX11),
    IF(KX11&gt;0,"NOR","F"),
    IF(KX11="A","NOR",IF(KX11&lt;&gt;"",KX11,"F"))
   )
  )
 )
)</f>
        <v>NOR</v>
      </c>
      <c r="KW11" s="362">
        <f t="shared" si="525"/>
        <v>8.5</v>
      </c>
      <c r="KX11" s="362" cm="1">
        <f t="array" ref="KX11">_xlfn.LET(
_xlpm.f,KX$6,
_xlpm.xp,IFERROR(
   _xlfn.XLOOKUP(
     1,
     (Papeletas!$B$2:$B$403=$B11)*(Papeletas!$G$2:$G$403&lt;=_xlpm.f)*(Papeletas!$H$2:$H$403&gt;=_xlpm.f),
     Papeletas!$F$2:$F$403,
     "__NP__"
   ),
   "__NP__"
),
_xlpm.x,IF(_xlpm.xp&lt;&gt;"__NP__",_xlpm.xp,_xlfn.XLOOKUP($B11,Reloj!$A$2:$A$1254,INDEX(Reloj!$J$2:$AR$1254,,COLUMN(KL3)-INT(COLUMN(KL3)/9*8)),"__NF__")),
_xlpm.t,SUBSTITUTE(_xlpm.x&amp;"","'",""),
_xlpm.esnum,IFERROR(ISNUMBER(VALUE(_xlpm.t)),FALSE),
_xlpm.n,IF(_xlpm.esnum,VALUE(_xlpm.t),0),
_xlpm.dia,IFERROR(WEEKDAY(_xlpm.f,2),0),
_xlpm.esFinSem,IF(AND(_xlpm.esnum,_xlpm.n&gt;0,_xlpm.n&lt;=7),IF($D11="LOCAL",OR(_xlpm.dia=6,_xlpm.dia=7),_xlpm.dia=7),FALSE),
_xlpm.nAj,IF(_xlpm.esFinSem,_xlpm.n+1,_xlpm.n),
IF(_xlpm.x="__NF__","Revisar",
IF(_xlpm.t="","F",
IF(_xlpm.esnum,
IF(_xlpm.nAj=0,"F",_xlpm.nAj),
IF(OR(_xlpm.t="AS",_xlpm.t="SAI"),"F",
IF(OR(_xlpm.t="ATM",_xlpm.t="CT",_xlpm.t="SS"),"A",
IF(_xlpm.t="B","DL",
IF(_xlpm.t="BA","DLA",
IF(_xlpm.t="V","VAC",_xlpm.t)))))))))</f>
        <v>11</v>
      </c>
      <c r="KY11" s="363">
        <f t="shared" si="526"/>
        <v>8.5</v>
      </c>
      <c r="KZ11" s="363">
        <f t="shared" si="527"/>
        <v>2</v>
      </c>
      <c r="LA11" s="363">
        <f t="shared" si="528"/>
        <v>0.5</v>
      </c>
      <c r="LB11" s="363">
        <f t="shared" si="529"/>
        <v>0</v>
      </c>
      <c r="LC11" s="364">
        <f t="shared" si="269"/>
        <v>0.3125</v>
      </c>
      <c r="LD11" s="360">
        <f t="shared" si="530"/>
        <v>0.70833333333333337</v>
      </c>
      <c r="LE11" s="361" t="str" cm="1">
        <f t="array" ref="LE11">_xlfn.LET(_xlpm.f,LC$6,_xlpm.ini,IFERROR(_xlfn.XLOOKUP(1,(Papeletas!$B$2:$B$403=$B11)*(Papeletas!$G$2:$G$403&lt;=_xlpm.f)*(Papeletas!$H$2:$H$403&gt;=_xlpm.f),Papeletas!$F$2:$F$403,""),""),IF(AND($D11="LOCAL",WEEKDAY(LC$6,2)=7),"DS",IF(_xlpm.ini&lt;&gt;"",_xlfn.XLOOKUP(_xlpm.ini,Parametros!$B:$B,Parametros!$C:$C,_xlpm.ini),"NOR")))</f>
        <v>NOR</v>
      </c>
      <c r="LF11" s="362">
        <f t="shared" si="531"/>
        <v>8.5</v>
      </c>
      <c r="LG11" s="362">
        <f t="shared" si="532"/>
        <v>8.5</v>
      </c>
      <c r="LH11" s="363">
        <f t="shared" si="533"/>
        <v>8.5</v>
      </c>
      <c r="LI11" s="363">
        <v>0</v>
      </c>
      <c r="LJ11" s="363">
        <v>0</v>
      </c>
      <c r="LK11" s="363">
        <v>0</v>
      </c>
      <c r="LL11" s="364">
        <f t="shared" si="274"/>
        <v>0.3125</v>
      </c>
      <c r="LM11" s="360">
        <f t="shared" si="534"/>
        <v>0.70833333333333337</v>
      </c>
      <c r="LN11" s="361" t="str" cm="1">
        <f t="array" ref="LN11">_xlfn.LET(_xlpm.f,LL$6,_xlpm.ini,IFERROR(_xlfn.XLOOKUP(1,(Papeletas!$B$2:$B$403=$B11)*(Papeletas!$G$2:$G$403&lt;=_xlpm.f)*(Papeletas!$H$2:$H$403&gt;=_xlpm.f),Papeletas!$F$2:$F$403,""),""),IF(AND($D11="LOCAL",WEEKDAY(LL$6,2)=7),"DS",IF(_xlpm.ini&lt;&gt;"",_xlfn.XLOOKUP(_xlpm.ini,Parametros!$B:$B,Parametros!$C:$C,_xlpm.ini),"NOR")))</f>
        <v>NOR</v>
      </c>
      <c r="LO11" s="362">
        <f t="shared" si="535"/>
        <v>8.5</v>
      </c>
      <c r="LP11" s="362">
        <f t="shared" si="536"/>
        <v>8.5</v>
      </c>
      <c r="LQ11" s="363">
        <f t="shared" si="537"/>
        <v>8.5</v>
      </c>
      <c r="LR11" s="363">
        <v>0</v>
      </c>
      <c r="LS11" s="363">
        <v>0</v>
      </c>
      <c r="LT11" s="363">
        <v>0</v>
      </c>
      <c r="LU11" s="364">
        <f t="shared" si="279"/>
        <v>0.3125</v>
      </c>
      <c r="LV11" s="360">
        <f t="shared" si="538"/>
        <v>0.70833333333333337</v>
      </c>
      <c r="LW11" s="361" t="str" cm="1">
        <f t="array" ref="LW11">_xlfn.LET(_xlpm.f,LU$6,_xlpm.ini,IFERROR(_xlfn.XLOOKUP(1,(Papeletas!$B$2:$B$403=$B11)*(Papeletas!$G$2:$G$403&lt;=_xlpm.f)*(Papeletas!$H$2:$H$403&gt;=_xlpm.f),Papeletas!$F$2:$F$403,""),""),IF(AND($D11="LOCAL",WEEKDAY(LU$6,2)=7),"DS",IF(_xlpm.ini&lt;&gt;"",_xlfn.XLOOKUP(_xlpm.ini,Parametros!$B:$B,Parametros!$C:$C,_xlpm.ini),"NOR")))</f>
        <v>NOR</v>
      </c>
      <c r="LX11" s="362">
        <f t="shared" si="539"/>
        <v>8.5</v>
      </c>
      <c r="LY11" s="362">
        <f t="shared" si="540"/>
        <v>8.5</v>
      </c>
      <c r="LZ11" s="363">
        <f t="shared" si="541"/>
        <v>8.5</v>
      </c>
      <c r="MA11" s="363">
        <v>0</v>
      </c>
      <c r="MB11" s="363">
        <v>0</v>
      </c>
      <c r="MC11" s="363">
        <v>0</v>
      </c>
      <c r="MD11" s="360">
        <f t="shared" si="284"/>
        <v>0.3125</v>
      </c>
      <c r="ME11" s="360">
        <f t="shared" si="542"/>
        <v>0.70833333333333337</v>
      </c>
      <c r="MF11" s="361" t="str" cm="1">
        <f t="array" ref="MF11">_xlfn.LET(_xlpm.f,MD$6,_xlpm.ini,IFERROR(_xlfn.XLOOKUP(1,(Papeletas!$B$2:$B$403=$B11)*(Papeletas!$G$2:$G$403&lt;=_xlpm.f)*(Papeletas!$H$2:$H$403&gt;=_xlpm.f),Papeletas!$F$2:$F$403,""),""),IF(AND($D11="LOCAL",WEEKDAY(MD$6,2)=7),"DS",IF(_xlpm.ini&lt;&gt;"",_xlfn.XLOOKUP(_xlpm.ini,Parametros!$B:$B,Parametros!$C:$C,_xlpm.ini),"NOR")))</f>
        <v>NOR</v>
      </c>
      <c r="MG11" s="362">
        <f t="shared" si="543"/>
        <v>8.5</v>
      </c>
      <c r="MH11" s="362">
        <f t="shared" si="544"/>
        <v>8.5</v>
      </c>
      <c r="MI11" s="363">
        <f t="shared" si="545"/>
        <v>8.5</v>
      </c>
      <c r="MJ11" s="363">
        <v>0</v>
      </c>
      <c r="MK11" s="363">
        <v>0</v>
      </c>
      <c r="ML11" s="363">
        <v>0</v>
      </c>
      <c r="MM11" s="364">
        <f t="shared" si="289"/>
        <v>0.3125</v>
      </c>
      <c r="MN11" s="360">
        <f t="shared" si="546"/>
        <v>0.54166666666666663</v>
      </c>
      <c r="MO11" s="361" t="str" cm="1">
        <f t="array" ref="MO11">_xlfn.LET(_xlpm.f,MM$6,_xlpm.ini,IFERROR(_xlfn.XLOOKUP(1,(Papeletas!$B$2:$B$403=$B11)*(Papeletas!$G$2:$G$403&lt;=_xlpm.f)*(Papeletas!$H$2:$H$403&gt;=_xlpm.f),Papeletas!$F$2:$F$403,""),""),IF(AND($D11="LOCAL",WEEKDAY(MM$6,2)=7),"DS",IF(_xlpm.ini&lt;&gt;"",_xlfn.XLOOKUP(_xlpm.ini,Parametros!$B:$B,Parametros!$C:$C,_xlpm.ini),"NOR")))</f>
        <v>NOR</v>
      </c>
      <c r="MP11" s="362">
        <f t="shared" si="547"/>
        <v>5.4999999999999991</v>
      </c>
      <c r="MQ11" s="362">
        <f t="shared" si="548"/>
        <v>5.4999999999999991</v>
      </c>
      <c r="MR11" s="363">
        <f t="shared" si="549"/>
        <v>5.4999999999999991</v>
      </c>
      <c r="MS11" s="363">
        <v>0</v>
      </c>
      <c r="MT11" s="363">
        <v>0</v>
      </c>
      <c r="MU11" s="363">
        <v>0</v>
      </c>
      <c r="MV11" s="364"/>
      <c r="MW11" s="360"/>
      <c r="MX11" s="361"/>
      <c r="MY11" s="362"/>
      <c r="MZ11" s="362"/>
      <c r="NA11" s="363"/>
      <c r="NB11" s="363"/>
      <c r="NC11" s="363"/>
      <c r="ND11" s="363"/>
      <c r="NE11" s="364"/>
      <c r="NF11" s="360"/>
      <c r="NG11" s="361"/>
      <c r="NH11" s="362"/>
      <c r="NI11" s="362"/>
      <c r="NJ11" s="363"/>
      <c r="NK11" s="363"/>
      <c r="NL11" s="363"/>
      <c r="NM11" s="363"/>
      <c r="NN11" s="211"/>
      <c r="NO11" s="401">
        <f t="shared" si="294"/>
        <v>17</v>
      </c>
      <c r="NP11" s="401" cm="1">
        <f t="array" ref="NP11">SUMPRODUCT(
 (INDEX(DD11:MU11,1,_xlfn.SEQUENCE(1,INT((COLUMN($MU$9)-COLUMN(DD11)+1)/9),3,9))=NP$6)*
 (INDEX(DD11:MU11,1,_xlfn.SEQUENCE(1,INT((COLUMN($MU$9)-COLUMN(DD11)+1)/9),9,9))&gt;0)
)</f>
        <v>1</v>
      </c>
      <c r="NQ11" s="401" cm="1">
        <f t="array" ref="NQ11">SUMPRODUCT(--(INDEX($DD11:$MU11,1,_xlfn.SEQUENCE(1,INT((COLUMN($MU$9)-COLUMN($DD11)+1)/9),3,9))=NQ$6))</f>
        <v>0</v>
      </c>
      <c r="NR11" s="401">
        <f t="shared" si="550"/>
        <v>18</v>
      </c>
      <c r="NS11" s="401" cm="1">
        <f t="array" ref="NS11">SUMPRODUCT(--(INDEX($DD11:$MU11,1,_xlfn.SEQUENCE(1,INT((COLUMN($MU$9)-COLUMN($DD11)+1)/9),3,9))=NS$6))</f>
        <v>0</v>
      </c>
      <c r="NT11" s="401">
        <f t="shared" si="551"/>
        <v>3</v>
      </c>
      <c r="NU11" s="401" cm="1">
        <f t="array" ref="NU11">SUMPRODUCT(--(INDEX($DD11:$MU11,1,_xlfn.SEQUENCE(1,INT((COLUMN($MU$9)-COLUMN($DD11)+1)/9),3,9))=NU$6))</f>
        <v>0</v>
      </c>
      <c r="NV11" s="401" cm="1">
        <f t="array" ref="NV11">SUMPRODUCT(--(INDEX($DD11:$MU11,1,_xlfn.SEQUENCE(1,INT((COLUMN($MU$9)-COLUMN($DD11)+1)/9),3,9))=NV$6))</f>
        <v>0</v>
      </c>
      <c r="NW11" s="401" cm="1">
        <f t="array" ref="NW11">SUMPRODUCT(--(INDEX($DD11:$MU11,1,_xlfn.SEQUENCE(1,INT((COLUMN($MU$9)-COLUMN($DD11)+1)/9),3,9))=NW$6))</f>
        <v>0</v>
      </c>
      <c r="NX11" s="401" cm="1">
        <f t="array" ref="NX11">SUMPRODUCT(--(INDEX($DD11:$MU11,1,_xlfn.SEQUENCE(1,INT((COLUMN($MU$9)-COLUMN($DD11)+1)/9),3,9))=NX$6))</f>
        <v>0</v>
      </c>
      <c r="NY11" s="401" cm="1">
        <f t="array" ref="NY11">SUMPRODUCT(--(INDEX($DD11:$MU11,1,_xlfn.SEQUENCE(1,INT((COLUMN($MU$9)-COLUMN($DD11)+1)/9),3,9))=NY$6))</f>
        <v>0</v>
      </c>
      <c r="NZ11" s="401" cm="1">
        <f t="array" ref="NZ11">SUMPRODUCT(--(INDEX($DD11:$MU11,1,_xlfn.SEQUENCE(1,INT((COLUMN($MU$9)-COLUMN($DD11)+1)/9),3,9))=NZ$6))</f>
        <v>2</v>
      </c>
      <c r="OA11" s="401" cm="1">
        <f t="array" ref="OA11">SUMPRODUCT(--(INDEX($DD11:$MU11,1,_xlfn.SEQUENCE(1,INT((COLUMN($MU$9)-COLUMN($DD11)+1)/9),3,9))=OA$6))</f>
        <v>0</v>
      </c>
      <c r="OB11" s="401" cm="1">
        <f t="array" ref="OB11">SUMPRODUCT(--(INDEX($DD11:$MU11,1,_xlfn.SEQUENCE(1,INT((COLUMN($MU$9)-COLUMN($DD11)+1)/9),3,9))=OB$6))</f>
        <v>0</v>
      </c>
      <c r="OC11" s="401" cm="1">
        <f t="array" ref="OC11">SUMPRODUCT(--(INDEX($DD11:$MU11,1,_xlfn.SEQUENCE(1,INT((COLUMN($MU$9)-COLUMN($DD11)+1)/9),3,9))=OC$6))</f>
        <v>5</v>
      </c>
      <c r="OD11" s="402"/>
      <c r="OE11" s="402">
        <f t="shared" si="552"/>
        <v>28</v>
      </c>
      <c r="OF11" s="403" cm="1">
        <f t="array" ref="OF11">SUM(INDEX(R11:KJ11,1,_xlfn.SEQUENCE(1,INT((COLUMN($NM$9)-COLUMN(CU11)+1)/9),7,9)))</f>
        <v>34.5</v>
      </c>
      <c r="OG11" s="403" cm="1">
        <f t="array" ref="OG11">SUM(INDEX(R11:KJ11,1,_xlfn.SEQUENCE(1,INT((COLUMN($NM$9)-COLUMN(CU11)+1)/9),8,9)))</f>
        <v>10.000000000000002</v>
      </c>
      <c r="OH11" s="403" cm="1">
        <f t="array" ref="OH11">SUM(INDEX(R11:KJ11,1,_xlfn.SEQUENCE(1,INT((COLUMN($NM$9)-COLUMN(CU11)+1)/9),9,9)))</f>
        <v>11</v>
      </c>
      <c r="OI11" s="214"/>
      <c r="OJ11" s="163"/>
      <c r="OK11" s="163"/>
      <c r="OL11" s="163"/>
      <c r="OM11" s="163"/>
      <c r="ON11" s="306">
        <f>_xlfn.XLOOKUP(B11,'TR05'!B:B,'TR05'!G:G,"Revisar",0)</f>
        <v>45937</v>
      </c>
      <c r="OO11" s="306">
        <f>_xlfn.XLOOKUP(B11,Reloj!A:A,Reloj!D:D,"Revisar",0)</f>
        <v>45937</v>
      </c>
      <c r="OP11" s="162" t="str">
        <f>_xlfn.XLOOKUP(B11,'S10'!C:C,'S10'!B:B,"Revisar",0)</f>
        <v>Revisar</v>
      </c>
    </row>
    <row r="12" spans="1:406" s="162" customFormat="1" ht="15.9" customHeight="1">
      <c r="A12" s="356">
        <v>4</v>
      </c>
      <c r="B12" s="332" t="s">
        <v>732</v>
      </c>
      <c r="C12" s="357" t="str">
        <f>_xlfn.XLOOKUP(B12,'S10'!$B$2:$B$1500,'S10'!$A$2:$A$1500,"Ingresar",0)</f>
        <v>22018579</v>
      </c>
      <c r="D12" s="333" t="s">
        <v>169</v>
      </c>
      <c r="E12" s="335" t="s">
        <v>734</v>
      </c>
      <c r="F12" s="335" t="str">
        <f>_xlfn.XLOOKUP(B12,'S10'!$B$2:$B$600,'S10'!$F$2:$F$600,"Ingresar",0)</f>
        <v>Topografo</v>
      </c>
      <c r="G12" s="296">
        <v>45610</v>
      </c>
      <c r="H12" s="358">
        <v>46060</v>
      </c>
      <c r="I12" s="359">
        <f t="shared" si="37"/>
        <v>0.3125</v>
      </c>
      <c r="J12" s="360">
        <f t="shared" si="295"/>
        <v>0.70833333333333337</v>
      </c>
      <c r="K12" s="361" t="str">
        <f>IF(
 OR(I$6&lt;MAX($B$2,$G12),AND($H12&lt;&gt;"",I$6&gt;$H12)),
 "NA",
 IF(
  AND($D12="LOCAL",WEEKDAY(I$6,2)=7),
  "DS",
  IF(
   COUNTIF(Parametros!$P:$P,I$6)&gt;0,
   IF(ISNUMBER(M12),IF(M12&gt;0,"FL","FC"),"FC"),
   IF(
    ISNUMBER(M12),
    IF(M12&gt;0,"NOR","F"),
    IF(M12="A","NOR",IF(M12&lt;&gt;"",M12,"F"))
   )
  )
 )
)</f>
        <v>DL</v>
      </c>
      <c r="L12" s="362">
        <f t="shared" si="296"/>
        <v>8.5</v>
      </c>
      <c r="M12" s="362" t="str" cm="1">
        <f t="array" ref="M12">_xlfn.LET(
_xlpm.f,M$6,
_xlpm.xp,IFERROR(
   _xlfn.XLOOKUP(
     1,
     (Papeletas!$B$2:$B$403=$B12)*(Papeletas!$G$2:$G$403&lt;=_xlpm.f)*(Papeletas!$H$2:$H$403&gt;=_xlpm.f),
     Papeletas!$F$2:$F$403,
     "__NP__"
   ),
   "__NP__"
),
_xlpm.x,IF(_xlpm.xp&lt;&gt;"__NP__",_xlpm.xp,_xlfn.XLOOKUP($B12,Reloj!$A$2:$A$1254,INDEX(Reloj!$J$2:$AR$1254,,COLUMN(A4)-INT(COLUMN(A4)/9*8)),"__NF__")),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DL</v>
      </c>
      <c r="N12" s="363">
        <f t="shared" si="297"/>
        <v>0</v>
      </c>
      <c r="O12" s="363">
        <f t="shared" si="298"/>
        <v>0</v>
      </c>
      <c r="P12" s="363">
        <f t="shared" si="299"/>
        <v>0</v>
      </c>
      <c r="Q12" s="363">
        <f t="shared" si="300"/>
        <v>0</v>
      </c>
      <c r="R12" s="359">
        <f t="shared" si="301"/>
        <v>0.3125</v>
      </c>
      <c r="S12" s="360">
        <f t="shared" si="302"/>
        <v>0.70833333333333337</v>
      </c>
      <c r="T12" s="361" t="str">
        <f>IF(
 OR(R$6&lt;MAX($B$2,$G12),AND($H12&lt;&gt;"",R$6&gt;$H12)),
 "NA",
 IF(
  AND($D12="LOCAL",WEEKDAY(R$6,2)=7),
  "DS",
  IF(
   COUNTIF(Parametros!$P:$P,R$6)&gt;0,
   IF(ISNUMBER(V12),IF(V12&gt;0,"FL","FC"),"FC"),
   IF(
    ISNUMBER(V12),
    IF(V12&gt;0,"NOR","F"),
    IF(V12="A","NOR",IF(V12&lt;&gt;"",V12,"F"))
   )
  )
 )
)</f>
        <v>DL</v>
      </c>
      <c r="U12" s="362">
        <f t="shared" si="303"/>
        <v>8.5</v>
      </c>
      <c r="V12" s="362" t="str" cm="1">
        <f t="array" ref="V12">_xlfn.LET(
_xlpm.f,V$6,
_xlpm.xp,IFERROR(
   _xlfn.XLOOKUP(
     1,
     (Papeletas!$B$2:$B$3000=$B12)*(Papeletas!$G$2:$G$3000&lt;=_xlpm.f)*(Papeletas!$H$2:$H$3000&gt;=_xlpm.f),
     Papeletas!$F$2:$F$3000,
     "__NP__"
   ),
   "__NP__"
),
_xlpm.x,IF(_xlpm.xp&lt;&gt;"__NP__",_xlpm.xp,_xlfn.XLOOKUP($B12,Reloj!$A$2:$A$3000,INDEX(Reloj!$J$2:$AR$3000,,COLUMN(J4)-INT(COLUMN(J4)/9*8)),"__NF__")),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DL</v>
      </c>
      <c r="W12" s="363">
        <f t="shared" si="304"/>
        <v>0</v>
      </c>
      <c r="X12" s="363">
        <f t="shared" si="305"/>
        <v>0</v>
      </c>
      <c r="Y12" s="363">
        <f t="shared" si="306"/>
        <v>0</v>
      </c>
      <c r="Z12" s="363">
        <f t="shared" si="307"/>
        <v>0</v>
      </c>
      <c r="AA12" s="359">
        <f t="shared" si="308"/>
        <v>0.3125</v>
      </c>
      <c r="AB12" s="360">
        <f t="shared" si="309"/>
        <v>0.70833333333333337</v>
      </c>
      <c r="AC12" s="361" t="str">
        <f>IF(
 OR(AA$6&lt;MAX($B$2,$G12),AND($H12&lt;&gt;"",AA$6&gt;$H12)),
 "NA",
 IF(
  AND($D12="LOCAL",WEEKDAY(AA$6,2)=7),
  "DS",
  IF(
   COUNTIF(Parametros!$P:$P,AA$6)&gt;0,
   IF(ISNUMBER(AE12),IF(AE12&gt;0,"FL","FC"),"FC"),
   IF(
    ISNUMBER(AE12),
    IF(AE12&gt;0,"NOR","F"),
    IF(AE12="A","NOR",IF(AE12&lt;&gt;"",AE12,"F"))
   )
  )
 )
)</f>
        <v>DL</v>
      </c>
      <c r="AD12" s="362">
        <f t="shared" si="310"/>
        <v>8.5</v>
      </c>
      <c r="AE12" s="362" t="str" cm="1">
        <f t="array" ref="AE12">_xlfn.LET(
_xlpm.f,AE$6,
_xlpm.xp,IFERROR(
   _xlfn.XLOOKUP(
     1,
     (Papeletas!$B$2:$B$3000=$B12)*(Papeletas!$G$2:$G$3000&lt;=_xlpm.f)*(Papeletas!$H$2:$H$3000&gt;=_xlpm.f),
     Papeletas!$F$2:$F$3000,
     "__NP__"
   ),
   "__NP__"
),
_xlpm.x,IF(_xlpm.xp&lt;&gt;"__NP__",_xlpm.xp,_xlfn.XLOOKUP($B12,Reloj!$A$2:$A$3000,INDEX(Reloj!$J$2:$AR$3000,,COLUMN(S4)-INT(COLUMN(S4)/9*8)),"__NF__")),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DL</v>
      </c>
      <c r="AF12" s="363">
        <f t="shared" si="311"/>
        <v>0</v>
      </c>
      <c r="AG12" s="363">
        <f t="shared" si="312"/>
        <v>0</v>
      </c>
      <c r="AH12" s="363">
        <f t="shared" si="313"/>
        <v>0</v>
      </c>
      <c r="AI12" s="363">
        <f t="shared" si="314"/>
        <v>0</v>
      </c>
      <c r="AJ12" s="359">
        <f t="shared" si="315"/>
        <v>0.3125</v>
      </c>
      <c r="AK12" s="360">
        <f t="shared" si="316"/>
        <v>0.54166666666666663</v>
      </c>
      <c r="AL12" s="361" t="str">
        <f>IF(
 OR(AJ$6&lt;MAX($B$2,$G12),AND($H12&lt;&gt;"",AJ$6&gt;$H12)),
 "NA",
 IF(
  AND($D12="LOCAL",WEEKDAY(AJ$6,2)=7),
  "DS",
  IF(
   COUNTIF(Parametros!$P:$P,AJ$6)&gt;0,
   IF(ISNUMBER(AN12),IF(AN12&gt;0,"FL","FC"),"FC"),
   IF(
    ISNUMBER(AN12),
    IF(AN12&gt;0,"NOR","F"),
    IF(AN12="A","NOR",IF(AN12&lt;&gt;"",AN12,"F"))
   )
  )
 )
)</f>
        <v>NOR</v>
      </c>
      <c r="AM12" s="362">
        <f t="shared" si="317"/>
        <v>5.4999999999999991</v>
      </c>
      <c r="AN12" s="362" cm="1">
        <f t="array" ref="AN12">_xlfn.LET(
_xlpm.f,AN$6,
_xlpm.xp,IFERROR(
   _xlfn.XLOOKUP(
     1,
     (Papeletas!$B$2:$B$3000=$B12)*(Papeletas!$G$2:$G$3000&lt;=_xlpm.f)*(Papeletas!$H$2:$H$3000&gt;=_xlpm.f),
     Papeletas!$F$2:$F$3000,
     "__NP__"
   ),
   "__NP__"
),
_xlpm.x,IF(_xlpm.xp&lt;&gt;"__NP__",_xlpm.xp,_xlfn.XLOOKUP($B12,Reloj!$A$2:$A$3000,INDEX(Reloj!$J$2:$AR$3000,,COLUMN(AB4)-INT(COLUMN(AB4)/9*8)),"__NF__")),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9.5</v>
      </c>
      <c r="AO12" s="363">
        <f t="shared" si="318"/>
        <v>5.4999999999999991</v>
      </c>
      <c r="AP12" s="363">
        <f t="shared" si="319"/>
        <v>2</v>
      </c>
      <c r="AQ12" s="363">
        <f t="shared" si="320"/>
        <v>2.0000000000000009</v>
      </c>
      <c r="AR12" s="363">
        <f t="shared" si="321"/>
        <v>0</v>
      </c>
      <c r="AS12" s="359" t="str">
        <f t="shared" si="322"/>
        <v>-</v>
      </c>
      <c r="AT12" s="360" t="str">
        <f t="shared" si="323"/>
        <v>-</v>
      </c>
      <c r="AU12" s="361" t="str">
        <f>IF(
 OR(AS$6&lt;MAX($B$2,$G12),AND($H12&lt;&gt;"",AS$6&gt;$H12)),
 "NA",
 IF(
  AND($D12="LOCAL",WEEKDAY(AS$6,2)=7),
  "DS",
  IF(
   COUNTIF(Parametros!$P:$P,AS$6)&gt;0,
   IF(ISNUMBER(AW12),IF(AW12&gt;0,"FL","FC"),"FC"),
   IF(
    ISNUMBER(AW12),
    IF(AW12&gt;0,"NOR","F"),
    IF(AW12="A","NOR",IF(AW12&lt;&gt;"",AW12,"F"))
   )
  )
 )
)</f>
        <v>DS</v>
      </c>
      <c r="AV12" s="362">
        <f t="shared" si="324"/>
        <v>0</v>
      </c>
      <c r="AW12" s="362" cm="1">
        <f t="array" ref="AW12">_xlfn.LET(
_xlpm.f,AW$6,
_xlpm.xp,IFERROR(
   _xlfn.XLOOKUP(
     1,
     (Papeletas!$B$2:$B$3000=$B12)*(Papeletas!$G$2:$G$3000&lt;=_xlpm.f)*(Papeletas!$H$2:$H$3000&gt;=_xlpm.f),
     Papeletas!$F$2:$F$3000,
     "__NP__"
   ),
   "__NP__"
),
_xlpm.x,IF(_xlpm.xp&lt;&gt;"__NP__",_xlpm.xp,_xlfn.XLOOKUP($B12,Reloj!$A$2:$A$3000,INDEX(Reloj!$J$2:$AR$3000,,COLUMN(AK4)-INT(COLUMN(AK4)/9*8)),"__NF__")),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4.5</v>
      </c>
      <c r="AX12" s="363">
        <f t="shared" si="325"/>
        <v>0</v>
      </c>
      <c r="AY12" s="363">
        <f t="shared" si="326"/>
        <v>0</v>
      </c>
      <c r="AZ12" s="363">
        <f t="shared" si="327"/>
        <v>0</v>
      </c>
      <c r="BA12" s="363">
        <f t="shared" si="328"/>
        <v>4.5</v>
      </c>
      <c r="BB12" s="359">
        <f t="shared" si="329"/>
        <v>0.3125</v>
      </c>
      <c r="BC12" s="360">
        <f t="shared" si="330"/>
        <v>0.70833333333333337</v>
      </c>
      <c r="BD12" s="361" t="str">
        <f>IF(
 OR(BB$6&lt;MAX($B$2,$G12),AND($H12&lt;&gt;"",BB$6&gt;$H12)),
 "NA",
 IF(
  AND($D12="LOCAL",WEEKDAY(BB$6,2)=7),
  "DS",
  IF(
   COUNTIF(Parametros!$P:$P,BB$6)&gt;0,
   IF(ISNUMBER(BF12),IF(BF12&gt;0,"FL","FC"),"FC"),
   IF(
    ISNUMBER(BF12),
    IF(BF12&gt;0,"NOR","F"),
    IF(BF12="A","NOR",IF(BF12&lt;&gt;"",BF12,"F"))
   )
  )
 )
)</f>
        <v>NOR</v>
      </c>
      <c r="BE12" s="362">
        <f t="shared" si="331"/>
        <v>8.5</v>
      </c>
      <c r="BF12" s="362" cm="1">
        <f t="array" ref="BF12">_xlfn.LET(
_xlpm.f,BF$6,
_xlpm.xp,IFERROR(
   _xlfn.XLOOKUP(
     1,
     (Papeletas!$B$2:$B$3000=$B12)*(Papeletas!$G$2:$G$3000&lt;=_xlpm.f)*(Papeletas!$H$2:$H$3000&gt;=_xlpm.f),
     Papeletas!$F$2:$F$3000,
     "__NP__"
   ),
   "__NP__"
),
_xlpm.x,IF(_xlpm.xp&lt;&gt;"__NP__",_xlpm.xp,_xlfn.XLOOKUP($B12,Reloj!$A$2:$A$3000,INDEX(Reloj!$J$2:$AR$3000,,COLUMN(AT4)-INT(COLUMN(AT4)/9*8)),"__NF__")),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12</v>
      </c>
      <c r="BG12" s="363">
        <f t="shared" si="332"/>
        <v>8.5</v>
      </c>
      <c r="BH12" s="363">
        <f t="shared" si="333"/>
        <v>2</v>
      </c>
      <c r="BI12" s="363">
        <f t="shared" si="334"/>
        <v>1.5</v>
      </c>
      <c r="BJ12" s="363">
        <f t="shared" si="335"/>
        <v>0</v>
      </c>
      <c r="BK12" s="359">
        <f t="shared" si="336"/>
        <v>0.3125</v>
      </c>
      <c r="BL12" s="360">
        <f t="shared" si="337"/>
        <v>0.70833333333333337</v>
      </c>
      <c r="BM12" s="361" t="str">
        <f>IF(
 OR(BK$6&lt;MAX($B$2,$G12),AND($H12&lt;&gt;"",BK$6&gt;$H12)),
 "NA",
 IF(
  AND($D12="LOCAL",WEEKDAY(BK$6,2)=7),
  "DS",
  IF(
   COUNTIF(Parametros!$P:$P,BK$6)&gt;0,
   IF(ISNUMBER(BO12),IF(BO12&gt;0,"FL","FC"),"FC"),
   IF(
    ISNUMBER(BO12),
    IF(BO12&gt;0,"NOR","F"),
    IF(BO12="A","NOR",IF(BO12&lt;&gt;"",BO12,"F"))
   )
  )
 )
)</f>
        <v>NOR</v>
      </c>
      <c r="BN12" s="362">
        <f t="shared" si="338"/>
        <v>8.5</v>
      </c>
      <c r="BO12" s="362" cm="1">
        <f t="array" ref="BO12">_xlfn.LET(
_xlpm.f,BO$6,
_xlpm.xp,IFERROR(
   _xlfn.XLOOKUP(
     1,
     (Papeletas!$B$2:$B$3000=$B12)*(Papeletas!$G$2:$G$3000&lt;=_xlpm.f)*(Papeletas!$H$2:$H$3000&gt;=_xlpm.f),
     Papeletas!$F$2:$F$3000,
     "__NP__"
   ),
   "__NP__"
),
_xlpm.x,IF(_xlpm.xp&lt;&gt;"__NP__",_xlpm.xp,_xlfn.XLOOKUP($B12,Reloj!$A$2:$A$3000,INDEX(Reloj!$J$2:$AR$3000,,COLUMN(BC4)-INT(COLUMN(BC4)/9*8)),"__NF__")),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BP12" s="363">
        <f t="shared" si="339"/>
        <v>8.5</v>
      </c>
      <c r="BQ12" s="363">
        <f t="shared" si="340"/>
        <v>2</v>
      </c>
      <c r="BR12" s="363">
        <f t="shared" si="341"/>
        <v>1</v>
      </c>
      <c r="BS12" s="363">
        <f t="shared" si="342"/>
        <v>0</v>
      </c>
      <c r="BT12" s="359">
        <f t="shared" si="343"/>
        <v>0.3125</v>
      </c>
      <c r="BU12" s="360">
        <f t="shared" si="344"/>
        <v>0.70833333333333337</v>
      </c>
      <c r="BV12" s="361" t="str">
        <f>IF(
 OR(BT$6&lt;MAX($B$2,$G12),AND($H12&lt;&gt;"",BT$6&gt;$H12)),
 "NA",
 IF(
  AND($D12="LOCAL",WEEKDAY(BT$6,2)=7),
  "DS",
  IF(
   COUNTIF(Parametros!$P:$P,BT$6)&gt;0,
   IF(ISNUMBER(BX12),IF(BX12&gt;0,"FL","FC"),"FC"),
   IF(
    ISNUMBER(BX12),
    IF(BX12&gt;0,"NOR","F"),
    IF(BX12="A","NOR",IF(BX12&lt;&gt;"",BX12,"F"))
   )
  )
 )
)</f>
        <v>NOR</v>
      </c>
      <c r="BW12" s="362">
        <f t="shared" si="345"/>
        <v>8.5</v>
      </c>
      <c r="BX12" s="362" cm="1">
        <f t="array" ref="BX12">_xlfn.LET(
_xlpm.f,BX$6,
_xlpm.xp,IFERROR(
   _xlfn.XLOOKUP(
     1,
     (Papeletas!$B$2:$B$3000=$B12)*(Papeletas!$G$2:$G$3000&lt;=_xlpm.f)*(Papeletas!$H$2:$H$3000&gt;=_xlpm.f),
     Papeletas!$F$2:$F$3000,
     "__NP__"
   ),
   "__NP__"
),
_xlpm.x,IF(_xlpm.xp&lt;&gt;"__NP__",_xlpm.xp,_xlfn.XLOOKUP($B12,Reloj!$A$2:$A$3000,INDEX(Reloj!$J$2:$AR$3000,,COLUMN(BL4)-INT(COLUMN(BL4)/9*8)),"__NF__")),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BY12" s="363">
        <f t="shared" si="346"/>
        <v>8.5</v>
      </c>
      <c r="BZ12" s="363">
        <f t="shared" si="347"/>
        <v>2</v>
      </c>
      <c r="CA12" s="363">
        <f t="shared" si="348"/>
        <v>1</v>
      </c>
      <c r="CB12" s="363">
        <f t="shared" si="349"/>
        <v>0</v>
      </c>
      <c r="CC12" s="359">
        <f t="shared" si="350"/>
        <v>0.3125</v>
      </c>
      <c r="CD12" s="360">
        <f t="shared" si="351"/>
        <v>0.70833333333333337</v>
      </c>
      <c r="CE12" s="361" t="str">
        <f>IF(
 OR(CC$6&lt;MAX($B$2,$G12),AND($H12&lt;&gt;"",CC$6&gt;$H12)),
 "NA",
 IF(
  AND($D12="LOCAL",WEEKDAY(CC$6,2)=7),
  "DS",
  IF(
   COUNTIF(Parametros!$P:$P,CC$6)&gt;0,
   IF(ISNUMBER(CG12),IF(CG12&gt;0,"FL","FC"),"FC"),
   IF(
    ISNUMBER(CG12),
    IF(CG12&gt;0,"NOR","F"),
    IF(CG12="A","NOR",IF(CG12&lt;&gt;"",CG12,"F"))
   )
  )
 )
)</f>
        <v>NOR</v>
      </c>
      <c r="CF12" s="362">
        <f t="shared" si="352"/>
        <v>8.5</v>
      </c>
      <c r="CG12" s="362" cm="1">
        <f t="array" ref="CG12">_xlfn.LET(
_xlpm.f,CG$6,
_xlpm.xp,IFERROR(
   _xlfn.XLOOKUP(
     1,
     (Papeletas!$B$2:$B$3000=$B12)*(Papeletas!$G$2:$G$3000&lt;=_xlpm.f)*(Papeletas!$H$2:$H$3000&gt;=_xlpm.f),
     Papeletas!$F$2:$F$3000,
     "__NP__"
   ),
   "__NP__"
),
_xlpm.x,IF(_xlpm.xp&lt;&gt;"__NP__",_xlpm.xp,_xlfn.XLOOKUP($B12,Reloj!$A$2:$A$3000,INDEX(Reloj!$J$2:$AR$3000,,COLUMN(BU4)-INT(COLUMN(BU4)/9*8)),"__NF__")),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12</v>
      </c>
      <c r="CH12" s="363">
        <f t="shared" si="353"/>
        <v>8.5</v>
      </c>
      <c r="CI12" s="363">
        <f t="shared" si="354"/>
        <v>2</v>
      </c>
      <c r="CJ12" s="363">
        <f t="shared" si="355"/>
        <v>1.5</v>
      </c>
      <c r="CK12" s="363">
        <f t="shared" si="356"/>
        <v>0</v>
      </c>
      <c r="CL12" s="359">
        <f t="shared" si="357"/>
        <v>0.3125</v>
      </c>
      <c r="CM12" s="360">
        <f t="shared" si="358"/>
        <v>0.70833333333333337</v>
      </c>
      <c r="CN12" s="361" t="str">
        <f>IF(
 OR(CL$6&lt;MAX($B$2,$G12),AND($H12&lt;&gt;"",CL$6&gt;$H12)),
 "NA",
 IF(
  AND($D12="LOCAL",WEEKDAY(CL$6,2)=7),
  "DS",
  IF(
   COUNTIF(Parametros!$P:$P,CL$6)&gt;0,
   IF(ISNUMBER(CP12),IF(CP12&gt;0,"FL","FC"),"FC"),
   IF(
    ISNUMBER(CP12),
    IF(CP12&gt;0,"NOR","F"),
    IF(CP12="A","NOR",IF(CP12&lt;&gt;"",CP12,"F"))
   )
  )
 )
)</f>
        <v>NOR</v>
      </c>
      <c r="CO12" s="362">
        <f t="shared" si="359"/>
        <v>8.5</v>
      </c>
      <c r="CP12" s="362" cm="1">
        <f t="array" ref="CP12">_xlfn.LET(
_xlpm.f,CP$6,
_xlpm.xp,IFERROR(
   _xlfn.XLOOKUP(
     1,
     (Papeletas!$B$2:$B$3000=$B12)*(Papeletas!$G$2:$G$3000&lt;=_xlpm.f)*(Papeletas!$H$2:$H$3000&gt;=_xlpm.f),
     Papeletas!$F$2:$F$3000,
     "__NP__"
   ),
   "__NP__"
),
_xlpm.x,IF(_xlpm.xp&lt;&gt;"__NP__",_xlpm.xp,_xlfn.XLOOKUP($B12,Reloj!$A$2:$A$3000,INDEX(Reloj!$J$2:$AR$3000,,COLUMN(CD4)-INT(COLUMN(CD4)/9*8)),"__NF__")),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CQ12" s="363">
        <f t="shared" si="360"/>
        <v>8.5</v>
      </c>
      <c r="CR12" s="363">
        <f t="shared" si="361"/>
        <v>2</v>
      </c>
      <c r="CS12" s="363">
        <f t="shared" si="362"/>
        <v>1</v>
      </c>
      <c r="CT12" s="363">
        <f t="shared" si="363"/>
        <v>0</v>
      </c>
      <c r="CU12" s="359">
        <f t="shared" si="364"/>
        <v>0.3125</v>
      </c>
      <c r="CV12" s="360">
        <f t="shared" si="365"/>
        <v>0.54166666666666663</v>
      </c>
      <c r="CW12" s="361" t="str">
        <f>IF(
 OR(CU$6&lt;MAX($B$2,$G12),AND($H12&lt;&gt;"",CU$6&gt;$H12)),
 "NA",
 IF(
  AND($D12="LOCAL",WEEKDAY(CU$6,2)=7),
  "DS",
  IF(
   COUNTIF(Parametros!$P:$P,CU$6)&gt;0,
   IF(ISNUMBER(CY12),IF(CY12&gt;0,"FL","FC"),"FC"),
   IF(
    ISNUMBER(CY12),
    IF(CY12&gt;0,"NOR","F"),
    IF(CY12="A","NOR",IF(CY12&lt;&gt;"",CY12,"F"))
   )
  )
 )
)</f>
        <v>NOR</v>
      </c>
      <c r="CX12" s="362">
        <f t="shared" si="366"/>
        <v>5.4999999999999991</v>
      </c>
      <c r="CY12" s="362" cm="1">
        <f t="array" ref="CY12">_xlfn.LET(
_xlpm.f,CY$6,
_xlpm.xp,IFERROR(
   _xlfn.XLOOKUP(
     1,
     (Papeletas!$B$2:$B$3000=$B12)*(Papeletas!$G$2:$G$3000&lt;=_xlpm.f)*(Papeletas!$H$2:$H$3000&gt;=_xlpm.f),
     Papeletas!$F$2:$F$3000,
     "__NP__"
   ),
   "__NP__"
),
_xlpm.x,IF(_xlpm.xp&lt;&gt;"__NP__",_xlpm.xp,_xlfn.XLOOKUP($B12,Reloj!$A$2:$A$3000,INDEX(Reloj!$J$2:$AR$3000,,COLUMN(CM4)-INT(COLUMN(CM4)/9*8)),"__NF__")),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10</v>
      </c>
      <c r="CZ12" s="363">
        <f t="shared" si="367"/>
        <v>5.4999999999999991</v>
      </c>
      <c r="DA12" s="363">
        <f t="shared" si="368"/>
        <v>2</v>
      </c>
      <c r="DB12" s="363">
        <f t="shared" si="369"/>
        <v>2.5000000000000009</v>
      </c>
      <c r="DC12" s="363">
        <f t="shared" si="370"/>
        <v>0</v>
      </c>
      <c r="DD12" s="359" t="str">
        <f t="shared" si="371"/>
        <v>-</v>
      </c>
      <c r="DE12" s="360" t="str">
        <f t="shared" si="372"/>
        <v>-</v>
      </c>
      <c r="DF12" s="361" t="str">
        <f>IF(
 OR(DD$6&lt;MAX($B$2,$G12),AND($H12&lt;&gt;"",DD$6&gt;$H12)),
 "NA",
 IF(
  AND($D12="LOCAL",WEEKDAY(DD$6,2)=7),
  "DS",
  IF(
   COUNTIF(Parametros!$P:$P,DD$6)&gt;0,
   IF(ISNUMBER(DH12),IF(DH12&gt;0,"FL","FC"),"FC"),
   IF(
    ISNUMBER(DH12),
    IF(DH12&gt;0,"NOR","F"),
    IF(DH12="A","NOR",IF(DH12&lt;&gt;"",DH12,"F"))
   )
  )
 )
)</f>
        <v>DS</v>
      </c>
      <c r="DG12" s="362">
        <f t="shared" si="373"/>
        <v>0</v>
      </c>
      <c r="DH12" s="362" cm="1">
        <f t="array" ref="DH12">_xlfn.LET(
_xlpm.f,DH$6,
_xlpm.xp,IFERROR(
   _xlfn.XLOOKUP(
     1,
     (Papeletas!$B$2:$B$3000=$B12)*(Papeletas!$G$2:$G$3000&lt;=_xlpm.f)*(Papeletas!$H$2:$H$3000&gt;=_xlpm.f),
     Papeletas!$F$2:$F$3000,
     "__NP__"
   ),
   "__NP__"
),
_xlpm.x,IF(_xlpm.xp&lt;&gt;"__NP__",_xlpm.xp,_xlfn.XLOOKUP($B12,Reloj!$A$2:$A$3000,INDEX(Reloj!$J$2:$AR$3000,,COLUMN(CV4)-INT(COLUMN(CV4)/9*8)),"__NF__")),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4.5</v>
      </c>
      <c r="DI12" s="363">
        <f t="shared" si="374"/>
        <v>0</v>
      </c>
      <c r="DJ12" s="363">
        <f t="shared" si="375"/>
        <v>0</v>
      </c>
      <c r="DK12" s="363">
        <f t="shared" si="376"/>
        <v>0</v>
      </c>
      <c r="DL12" s="363">
        <f t="shared" si="377"/>
        <v>4.5</v>
      </c>
      <c r="DM12" s="359">
        <f t="shared" si="378"/>
        <v>0.3125</v>
      </c>
      <c r="DN12" s="360">
        <f t="shared" si="379"/>
        <v>0.70833333333333337</v>
      </c>
      <c r="DO12" s="361" t="str">
        <f>IF(
 OR(DM$6&lt;MAX($B$2,$G12),AND($H12&lt;&gt;"",DM$6&gt;$H12)),
 "NA",
 IF(
  AND($D12="LOCAL",WEEKDAY(DM$6,2)=7),
  "DS",
  IF(
   COUNTIF(Parametros!$P:$P,DM$6)&gt;0,
   IF(ISNUMBER(DQ12),IF(DQ12&gt;0,"FL","FC"),"FC"),
   IF(
    ISNUMBER(DQ12),
    IF(DQ12&gt;0,"NOR","F"),
    IF(DQ12="A","NOR",IF(DQ12&lt;&gt;"",DQ12,"F"))
   )
  )
 )
)</f>
        <v>NOR</v>
      </c>
      <c r="DP12" s="362">
        <f t="shared" si="380"/>
        <v>8.5</v>
      </c>
      <c r="DQ12" s="362" cm="1">
        <f t="array" ref="DQ12">_xlfn.LET(
_xlpm.f,DQ$6,
_xlpm.xp,IFERROR(
   _xlfn.XLOOKUP(
     1,
     (Papeletas!$B$2:$B$3000=$B12)*(Papeletas!$G$2:$G$3000&lt;=_xlpm.f)*(Papeletas!$H$2:$H$3000&gt;=_xlpm.f),
     Papeletas!$F$2:$F$3000,
     "__NP__"
   ),
   "__NP__"
),
_xlpm.x,IF(_xlpm.xp&lt;&gt;"__NP__",_xlpm.xp,_xlfn.XLOOKUP($B12,Reloj!$A$2:$A$3000,INDEX(Reloj!$J$2:$AR$3000,,COLUMN(DE4)-INT(COLUMN(DE4)/9*8)),"__NF__")),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DR12" s="363">
        <f t="shared" si="381"/>
        <v>8.5</v>
      </c>
      <c r="DS12" s="363">
        <f t="shared" si="382"/>
        <v>2</v>
      </c>
      <c r="DT12" s="363">
        <f t="shared" si="383"/>
        <v>1</v>
      </c>
      <c r="DU12" s="363">
        <f t="shared" si="384"/>
        <v>0</v>
      </c>
      <c r="DV12" s="359">
        <f t="shared" si="385"/>
        <v>0.3125</v>
      </c>
      <c r="DW12" s="360">
        <f t="shared" si="386"/>
        <v>0.70833333333333337</v>
      </c>
      <c r="DX12" s="361" t="str">
        <f>IF(
 OR(DV$6&lt;MAX($B$2,$G12),AND($H12&lt;&gt;"",DV$6&gt;$H12)),
 "NA",
 IF(
  AND($D12="LOCAL",WEEKDAY(DV$6,2)=7),
  "DS",
  IF(
   COUNTIF(Parametros!$P:$P,DV$6)&gt;0,
   IF(ISNUMBER(DZ12),IF(DZ12&gt;0,"FL","FC"),"FC"),
   IF(
    ISNUMBER(DZ12),
    IF(DZ12&gt;0,"NOR","F"),
    IF(DZ12="A","NOR",IF(DZ12&lt;&gt;"",DZ12,"F"))
   )
  )
 )
)</f>
        <v>NOR</v>
      </c>
      <c r="DY12" s="362">
        <f t="shared" si="387"/>
        <v>8.5</v>
      </c>
      <c r="DZ12" s="362" cm="1">
        <f t="array" ref="DZ12">_xlfn.LET(
_xlpm.f,DZ$6,
_xlpm.xp,IFERROR(
   _xlfn.XLOOKUP(
     1,
     (Papeletas!$B$2:$B$3000=$B12)*(Papeletas!$G$2:$G$3000&lt;=_xlpm.f)*(Papeletas!$H$2:$H$3000&gt;=_xlpm.f),
     Papeletas!$F$2:$F$3000,
     "__NP__"
   ),
   "__NP__"
),
_xlpm.x,IF(_xlpm.xp&lt;&gt;"__NP__",_xlpm.xp,_xlfn.XLOOKUP($B12,Reloj!$A$2:$A$3000,INDEX(Reloj!$J$2:$AR$3000,,COLUMN(DN4)-INT(COLUMN(DN4)/9*8)),"__NF__")),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EA12" s="363">
        <f t="shared" si="388"/>
        <v>8.5</v>
      </c>
      <c r="EB12" s="363">
        <f t="shared" si="389"/>
        <v>2</v>
      </c>
      <c r="EC12" s="363">
        <f t="shared" si="390"/>
        <v>1</v>
      </c>
      <c r="ED12" s="363">
        <f t="shared" si="391"/>
        <v>0</v>
      </c>
      <c r="EE12" s="359">
        <f t="shared" si="392"/>
        <v>0.3125</v>
      </c>
      <c r="EF12" s="360">
        <f t="shared" si="393"/>
        <v>0.70833333333333337</v>
      </c>
      <c r="EG12" s="361" t="str">
        <f>IF(
 OR(EE$6&lt;MAX($B$2,$G12),AND($H12&lt;&gt;"",EE$6&gt;$H12)),
 "NA",
 IF(
  AND($D12="LOCAL",WEEKDAY(EE$6,2)=7),
  "DS",
  IF(
   COUNTIF(Parametros!$P:$P,EE$6)&gt;0,
   IF(ISNUMBER(EI12),IF(EI12&gt;0,"FL","FC"),"FC"),
   IF(
    ISNUMBER(EI12),
    IF(EI12&gt;0,"NOR","F"),
    IF(EI12="A","NOR",IF(EI12&lt;&gt;"",EI12,"F"))
   )
  )
 )
)</f>
        <v>NOR</v>
      </c>
      <c r="EH12" s="362">
        <f t="shared" si="394"/>
        <v>8.5</v>
      </c>
      <c r="EI12" s="362" cm="1">
        <f t="array" ref="EI12">_xlfn.LET(
_xlpm.f,EI$6,
_xlpm.xp,IFERROR(
   _xlfn.XLOOKUP(
     1,
     (Papeletas!$B$2:$B$3000=$B12)*(Papeletas!$G$2:$G$3000&lt;=_xlpm.f)*(Papeletas!$H$2:$H$3000&gt;=_xlpm.f),
     Papeletas!$F$2:$F$3000,
     "__NP__"
   ),
   "__NP__"
),
_xlpm.x,IF(_xlpm.xp&lt;&gt;"__NP__",_xlpm.xp,_xlfn.XLOOKUP($B12,Reloj!$A$2:$A$3000,INDEX(Reloj!$J$2:$AR$3000,,COLUMN(DW4)-INT(COLUMN(DW4)/9*8)),"__NF__")),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EJ12" s="363">
        <f t="shared" si="395"/>
        <v>8.5</v>
      </c>
      <c r="EK12" s="363">
        <f t="shared" si="396"/>
        <v>2</v>
      </c>
      <c r="EL12" s="363">
        <f t="shared" si="397"/>
        <v>1</v>
      </c>
      <c r="EM12" s="363">
        <f t="shared" si="398"/>
        <v>0</v>
      </c>
      <c r="EN12" s="359">
        <f t="shared" si="399"/>
        <v>0.3125</v>
      </c>
      <c r="EO12" s="360">
        <f t="shared" si="400"/>
        <v>0.70833333333333337</v>
      </c>
      <c r="EP12" s="361" t="str">
        <f>IF(
 OR(EN$6&lt;MAX($B$2,$G12),AND($H12&lt;&gt;"",EN$6&gt;$H12)),
 "NA",
 IF(
  AND($D12="LOCAL",WEEKDAY(EN$6,2)=7),
  "DS",
  IF(
   COUNTIF(Parametros!$P:$P,EN$6)&gt;0,
   IF(ISNUMBER(ER12),IF(ER12&gt;0,"FL","FC"),"FC"),
   IF(
    ISNUMBER(ER12),
    IF(ER12&gt;0,"NOR","F"),
    IF(ER12="A","NOR",IF(ER12&lt;&gt;"",ER12,"F"))
   )
  )
 )
)</f>
        <v>NOR</v>
      </c>
      <c r="EQ12" s="362">
        <f t="shared" si="401"/>
        <v>8.5</v>
      </c>
      <c r="ER12" s="362" cm="1">
        <f t="array" ref="ER12">_xlfn.LET(
_xlpm.f,ER$6,
_xlpm.xp,IFERROR(
   _xlfn.XLOOKUP(
     1,
     (Papeletas!$B$2:$B$3000=$B12)*(Papeletas!$G$2:$G$3000&lt;=_xlpm.f)*(Papeletas!$H$2:$H$3000&gt;=_xlpm.f),
     Papeletas!$F$2:$F$3000,
     "__NP__"
   ),
   "__NP__"
),
_xlpm.x,IF(_xlpm.xp&lt;&gt;"__NP__",_xlpm.xp,_xlfn.XLOOKUP($B12,Reloj!$A$2:$A$3000,INDEX(Reloj!$J$2:$AR$3000,,COLUMN(EF4)-INT(COLUMN(EF4)/9*8)),"__NF__")),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ES12" s="363">
        <f t="shared" si="402"/>
        <v>8.5</v>
      </c>
      <c r="ET12" s="363">
        <f t="shared" si="403"/>
        <v>2</v>
      </c>
      <c r="EU12" s="363">
        <f t="shared" si="404"/>
        <v>1</v>
      </c>
      <c r="EV12" s="363">
        <f t="shared" si="405"/>
        <v>0</v>
      </c>
      <c r="EW12" s="359">
        <f t="shared" si="406"/>
        <v>0.3125</v>
      </c>
      <c r="EX12" s="360">
        <f t="shared" si="407"/>
        <v>0.70833333333333337</v>
      </c>
      <c r="EY12" s="361" t="str">
        <f>IF(
 OR(EW$6&lt;MAX($B$2,$G12),AND($H12&lt;&gt;"",EW$6&gt;$H12)),
 "NA",
 IF(
  AND($D12="LOCAL",WEEKDAY(EW$6,2)=7),
  "DS",
  IF(
   COUNTIF(Parametros!$P:$P,EW$6)&gt;0,
   IF(ISNUMBER(FA12),IF(FA12&gt;0,"FL","FC"),"FC"),
   IF(
    ISNUMBER(FA12),
    IF(FA12&gt;0,"NOR","F"),
    IF(FA12="A","NOR",IF(FA12&lt;&gt;"",FA12,"F"))
   )
  )
 )
)</f>
        <v>NOR</v>
      </c>
      <c r="EZ12" s="362">
        <f t="shared" si="408"/>
        <v>8.5</v>
      </c>
      <c r="FA12" s="362" cm="1">
        <f t="array" ref="FA12">_xlfn.LET(
_xlpm.f,FA$6,
_xlpm.xp,IFERROR(
   _xlfn.XLOOKUP(
     1,
     (Papeletas!$B$2:$B$3000=$B12)*(Papeletas!$G$2:$G$3000&lt;=_xlpm.f)*(Papeletas!$H$2:$H$3000&gt;=_xlpm.f),
     Papeletas!$F$2:$F$3000,
     "__NP__"
   ),
   "__NP__"
),
_xlpm.x,IF(_xlpm.xp&lt;&gt;"__NP__",_xlpm.xp,_xlfn.XLOOKUP($B12,Reloj!$A$2:$A$3000,INDEX(Reloj!$J$2:$AR$3000,,COLUMN(EO4)-INT(COLUMN(EO4)/9*8)),"__NF__")),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11.5</v>
      </c>
      <c r="FB12" s="363">
        <f t="shared" si="409"/>
        <v>8.5</v>
      </c>
      <c r="FC12" s="363">
        <f t="shared" si="410"/>
        <v>2</v>
      </c>
      <c r="FD12" s="363">
        <f t="shared" si="411"/>
        <v>1</v>
      </c>
      <c r="FE12" s="363">
        <f t="shared" si="412"/>
        <v>0</v>
      </c>
      <c r="FF12" s="359">
        <f t="shared" si="413"/>
        <v>0.3125</v>
      </c>
      <c r="FG12" s="360">
        <f t="shared" si="414"/>
        <v>0.54166666666666663</v>
      </c>
      <c r="FH12" s="361" t="str">
        <f>IF(
 OR(FF$6&lt;MAX($B$2,$G12),AND($H12&lt;&gt;"",FF$6&gt;$H12)),
 "NA",
 IF(
  AND($D12="LOCAL",WEEKDAY(FF$6,2)=7),
  "DS",
  IF(
   COUNTIF(Parametros!$P:$P,FF$6)&gt;0,
   IF(ISNUMBER(FJ12),IF(FJ12&gt;0,"FL","FC"),"FC"),
   IF(
    ISNUMBER(FJ12),
    IF(FJ12&gt;0,"NOR","F"),
    IF(FJ12="A","NOR",IF(FJ12&lt;&gt;"",FJ12,"F"))
   )
  )
 )
)</f>
        <v>NOR</v>
      </c>
      <c r="FI12" s="362">
        <f t="shared" si="415"/>
        <v>5.4999999999999991</v>
      </c>
      <c r="FJ12" s="362" cm="1">
        <f t="array" ref="FJ12">_xlfn.LET(
_xlpm.f,FJ$6,
_xlpm.xp,IFERROR(
   _xlfn.XLOOKUP(
     1,
     (Papeletas!$B$2:$B$3000=$B12)*(Papeletas!$G$2:$G$3000&lt;=_xlpm.f)*(Papeletas!$H$2:$H$3000&gt;=_xlpm.f),
     Papeletas!$F$2:$F$3000,
     "__NP__"
   ),
   "__NP__"
),
_xlpm.x,IF(_xlpm.xp&lt;&gt;"__NP__",_xlpm.xp,_xlfn.XLOOKUP($B12,Reloj!$A$2:$A$3000,INDEX(Reloj!$J$2:$AR$3000,,COLUMN(EX4)-INT(COLUMN(EX4)/9*8)),"__NF__")),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9</v>
      </c>
      <c r="FK12" s="363">
        <f t="shared" si="416"/>
        <v>5.4999999999999991</v>
      </c>
      <c r="FL12" s="363">
        <f t="shared" si="417"/>
        <v>2</v>
      </c>
      <c r="FM12" s="363">
        <f t="shared" si="418"/>
        <v>1.5000000000000009</v>
      </c>
      <c r="FN12" s="363">
        <f t="shared" si="419"/>
        <v>0</v>
      </c>
      <c r="FO12" s="359" t="str">
        <f t="shared" si="420"/>
        <v>-</v>
      </c>
      <c r="FP12" s="360" t="str">
        <f t="shared" si="421"/>
        <v>-</v>
      </c>
      <c r="FQ12" s="361" t="str">
        <f>IF(
 OR(FO$6&lt;MAX($B$2,$G12),AND($H12&lt;&gt;"",FO$6&gt;$H12)),
 "NA",
 IF(
  AND($D12="LOCAL",WEEKDAY(FO$6,2)=7),
  "DS",
  IF(
   COUNTIF(Parametros!$P:$P,FO$6)&gt;0,
   IF(ISNUMBER(FS12),IF(FS12&gt;0,"FL","FC"),"FC"),
   IF(
    ISNUMBER(FS12),
    IF(FS12&gt;0,"NOR","F"),
    IF(FS12="A","NOR",IF(FS12&lt;&gt;"",FS12,"F"))
   )
  )
 )
)</f>
        <v>NA</v>
      </c>
      <c r="FR12" s="362">
        <f t="shared" si="422"/>
        <v>0</v>
      </c>
      <c r="FS12" s="362" t="str" cm="1">
        <f t="array" ref="FS12">_xlfn.LET(
_xlpm.f,FS$6,
_xlpm.xp,IFERROR(
   _xlfn.XLOOKUP(
     1,
     (Papeletas!$B$2:$B$3000=$B12)*(Papeletas!$G$2:$G$3000&lt;=_xlpm.f)*(Papeletas!$H$2:$H$3000&gt;=_xlpm.f),
     Papeletas!$F$2:$F$3000,
     "__NP__"
   ),
   "__NP__"
),
_xlpm.x,IF(_xlpm.xp&lt;&gt;"__NP__",_xlpm.xp,_xlfn.XLOOKUP($B12,Reloj!$A$2:$A$3000,INDEX(Reloj!$J$2:$AR$3000,,COLUMN(FG4)-INT(COLUMN(FG4)/9*8)),"__NF__")),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FT12" s="363">
        <f t="shared" si="423"/>
        <v>0</v>
      </c>
      <c r="FU12" s="363">
        <f t="shared" si="424"/>
        <v>0</v>
      </c>
      <c r="FV12" s="363">
        <f t="shared" si="425"/>
        <v>0</v>
      </c>
      <c r="FW12" s="363">
        <f t="shared" si="426"/>
        <v>0</v>
      </c>
      <c r="FX12" s="359">
        <f t="shared" si="427"/>
        <v>0.3125</v>
      </c>
      <c r="FY12" s="360">
        <f t="shared" si="428"/>
        <v>0.70833333333333337</v>
      </c>
      <c r="FZ12" s="361" t="str">
        <f>IF(
 OR(FX$6&lt;MAX($B$2,$G12),AND($H12&lt;&gt;"",FX$6&gt;$H12)),
 "NA",
 IF(
  AND($D12="LOCAL",WEEKDAY(FX$6,2)=7),
  "DS",
  IF(
   COUNTIF(Parametros!$P:$P,FX$6)&gt;0,
   IF(ISNUMBER(GB12),IF(GB12&gt;0,"FL","FC"),"FC"),
   IF(
    ISNUMBER(GB12),
    IF(GB12&gt;0,"NOR","F"),
    IF(GB12="A","NOR",IF(GB12&lt;&gt;"",GB12,"F"))
   )
  )
 )
)</f>
        <v>NA</v>
      </c>
      <c r="GA12" s="362">
        <f t="shared" si="429"/>
        <v>8.5</v>
      </c>
      <c r="GB12" s="362" t="str" cm="1">
        <f t="array" ref="GB12">_xlfn.LET(
_xlpm.f,GB$6,
_xlpm.xp,IFERROR(
   _xlfn.XLOOKUP(
     1,
     (Papeletas!$B$2:$B$3000=$B12)*(Papeletas!$G$2:$G$3000&lt;=_xlpm.f)*(Papeletas!$H$2:$H$3000&gt;=_xlpm.f),
     Papeletas!$F$2:$F$3000,
     "__NP__"
   ),
   "__NP__"
),
_xlpm.x,IF(_xlpm.xp&lt;&gt;"__NP__",_xlpm.xp,_xlfn.XLOOKUP($B12,Reloj!$A$2:$A$3000,INDEX(Reloj!$J$2:$AR$3000,,COLUMN(FP4)-INT(COLUMN(FP4)/9*8)),"__NF__")),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GC12" s="363">
        <f t="shared" si="430"/>
        <v>0</v>
      </c>
      <c r="GD12" s="363">
        <f t="shared" si="431"/>
        <v>0</v>
      </c>
      <c r="GE12" s="363">
        <f t="shared" si="432"/>
        <v>0</v>
      </c>
      <c r="GF12" s="363">
        <f t="shared" si="433"/>
        <v>0</v>
      </c>
      <c r="GG12" s="359">
        <f t="shared" si="434"/>
        <v>0.3125</v>
      </c>
      <c r="GH12" s="360">
        <f t="shared" si="435"/>
        <v>0.70833333333333337</v>
      </c>
      <c r="GI12" s="361" t="str">
        <f>IF(
 OR(GG$6&lt;MAX($B$2,$G12),AND($H12&lt;&gt;"",GG$6&gt;$H12)),
 "NA",
 IF(
  AND($D12="LOCAL",WEEKDAY(GG$6,2)=7),
  "DS",
  IF(
   COUNTIF(Parametros!$P:$P,GG$6)&gt;0,
   IF(ISNUMBER(GK12),IF(GK12&gt;0,"FL","FC"),"FC"),
   IF(
    ISNUMBER(GK12),
    IF(GK12&gt;0,"NOR","F"),
    IF(GK12="A","NOR",IF(GK12&lt;&gt;"",GK12,"F"))
   )
  )
 )
)</f>
        <v>NA</v>
      </c>
      <c r="GJ12" s="362">
        <f t="shared" si="436"/>
        <v>8.5</v>
      </c>
      <c r="GK12" s="362" t="str" cm="1">
        <f t="array" ref="GK12">_xlfn.LET(
_xlpm.f,GK$6,
_xlpm.xp,IFERROR(
   _xlfn.XLOOKUP(
     1,
     (Papeletas!$B$2:$B$3000=$B12)*(Papeletas!$G$2:$G$3000&lt;=_xlpm.f)*(Papeletas!$H$2:$H$3000&gt;=_xlpm.f),
     Papeletas!$F$2:$F$3000,
     "__NP__"
   ),
   "__NP__"
),
_xlpm.x,IF(_xlpm.xp&lt;&gt;"__NP__",_xlpm.xp,_xlfn.XLOOKUP($B12,Reloj!$A$2:$A$3000,INDEX(Reloj!$J$2:$AR$3000,,COLUMN(FY4)-INT(COLUMN(FY4)/9*8)),"__NF__")),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GL12" s="363">
        <f t="shared" si="437"/>
        <v>0</v>
      </c>
      <c r="GM12" s="363">
        <f t="shared" si="438"/>
        <v>0</v>
      </c>
      <c r="GN12" s="363">
        <f t="shared" si="439"/>
        <v>0</v>
      </c>
      <c r="GO12" s="363">
        <f t="shared" si="440"/>
        <v>0</v>
      </c>
      <c r="GP12" s="359">
        <f t="shared" si="441"/>
        <v>0.3125</v>
      </c>
      <c r="GQ12" s="360">
        <f t="shared" si="442"/>
        <v>0.70833333333333337</v>
      </c>
      <c r="GR12" s="361" t="str">
        <f>IF(
 OR(GP$6&lt;MAX($B$2,$G12),AND($H12&lt;&gt;"",GP$6&gt;$H12)),
 "NA",
 IF(
  AND($D12="LOCAL",WEEKDAY(GP$6,2)=7),
  "DS",
  IF(
   COUNTIF(Parametros!$P:$P,GP$6)&gt;0,
   IF(ISNUMBER(GT12),IF(GT12&gt;0,"FL","FC"),"FC"),
   IF(
    ISNUMBER(GT12),
    IF(GT12&gt;0,"NOR","F"),
    IF(GT12="A","NOR",IF(GT12&lt;&gt;"",GT12,"F"))
   )
  )
 )
)</f>
        <v>NA</v>
      </c>
      <c r="GS12" s="362">
        <f t="shared" si="443"/>
        <v>8.5</v>
      </c>
      <c r="GT12" s="362" t="str" cm="1">
        <f t="array" ref="GT12">_xlfn.LET(
_xlpm.f,GT$6,
_xlpm.xp,IFERROR(
   _xlfn.XLOOKUP(
     1,
     (Papeletas!$B$2:$B$3000=$B12)*(Papeletas!$G$2:$G$3000&lt;=_xlpm.f)*(Papeletas!$H$2:$H$3000&gt;=_xlpm.f),
     Papeletas!$F$2:$F$3000,
     "__NP__"
   ),
   "__NP__"
),
_xlpm.x,IF(_xlpm.xp&lt;&gt;"__NP__",_xlpm.xp,_xlfn.XLOOKUP($B12,Reloj!$A$2:$A$3000,INDEX(Reloj!$J$2:$AR$3000,,COLUMN(GH4)-INT(COLUMN(GH4)/9*8)),"__NF__")),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GU12" s="363">
        <f t="shared" si="444"/>
        <v>0</v>
      </c>
      <c r="GV12" s="363">
        <f t="shared" si="445"/>
        <v>0</v>
      </c>
      <c r="GW12" s="363">
        <f t="shared" si="446"/>
        <v>0</v>
      </c>
      <c r="GX12" s="363">
        <f t="shared" si="447"/>
        <v>0</v>
      </c>
      <c r="GY12" s="359">
        <f t="shared" si="448"/>
        <v>0.3125</v>
      </c>
      <c r="GZ12" s="360">
        <f t="shared" si="449"/>
        <v>0.70833333333333337</v>
      </c>
      <c r="HA12" s="361" t="str">
        <f>IF(
 OR(GY$6&lt;MAX($B$2,$G12),AND($H12&lt;&gt;"",GY$6&gt;$H12)),
 "NA",
 IF(
  AND($D12="LOCAL",WEEKDAY(GY$6,2)=7),
  "DS",
  IF(
   COUNTIF(Parametros!$P:$P,GY$6)&gt;0,
   IF(ISNUMBER(HC12),IF(HC12&gt;0,"FL","FC"),"FC"),
   IF(
    ISNUMBER(HC12),
    IF(HC12&gt;0,"NOR","F"),
    IF(HC12="A","NOR",IF(HC12&lt;&gt;"",HC12,"F"))
   )
  )
 )
)</f>
        <v>NA</v>
      </c>
      <c r="HB12" s="362">
        <f t="shared" si="450"/>
        <v>8.5</v>
      </c>
      <c r="HC12" s="362" t="str" cm="1">
        <f t="array" ref="HC12">_xlfn.LET(
_xlpm.f,HC$6,
_xlpm.xp,IFERROR(
   _xlfn.XLOOKUP(
     1,
     (Papeletas!$B$2:$B$3000=$B12)*(Papeletas!$G$2:$G$3000&lt;=_xlpm.f)*(Papeletas!$H$2:$H$3000&gt;=_xlpm.f),
     Papeletas!$F$2:$F$3000,
     "__NP__"
   ),
   "__NP__"
),
_xlpm.x,IF(_xlpm.xp&lt;&gt;"__NP__",_xlpm.xp,_xlfn.XLOOKUP($B12,Reloj!$A$2:$A$3000,INDEX(Reloj!$J$2:$AR$3000,,COLUMN(GQ4)-INT(COLUMN(GQ4)/9*8)),"__NF__")),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HD12" s="363">
        <f t="shared" si="451"/>
        <v>0</v>
      </c>
      <c r="HE12" s="363">
        <f t="shared" si="452"/>
        <v>0</v>
      </c>
      <c r="HF12" s="363">
        <f t="shared" si="453"/>
        <v>0</v>
      </c>
      <c r="HG12" s="363">
        <f t="shared" si="454"/>
        <v>0</v>
      </c>
      <c r="HH12" s="359">
        <f t="shared" si="455"/>
        <v>0.3125</v>
      </c>
      <c r="HI12" s="360">
        <f t="shared" si="456"/>
        <v>0.70833333333333337</v>
      </c>
      <c r="HJ12" s="361" t="str">
        <f>IF(
 OR(HH$6&lt;MAX($B$2,$G12),AND($H12&lt;&gt;"",HH$6&gt;$H12)),
 "NA",
 IF(
  AND($D12="LOCAL",WEEKDAY(HH$6,2)=7),
  "DS",
  IF(
   COUNTIF(Parametros!$P:$P,HH$6)&gt;0,
   IF(ISNUMBER(HL12),IF(HL12&gt;0,"FL","FC"),"FC"),
   IF(
    ISNUMBER(HL12),
    IF(HL12&gt;0,"NOR","F"),
    IF(HL12="A","NOR",IF(HL12&lt;&gt;"",HL12,"F"))
   )
  )
 )
)</f>
        <v>NA</v>
      </c>
      <c r="HK12" s="362">
        <f t="shared" si="457"/>
        <v>8.5</v>
      </c>
      <c r="HL12" s="362" t="str" cm="1">
        <f t="array" ref="HL12">_xlfn.LET(
_xlpm.f,HL$6,
_xlpm.xp,IFERROR(
   _xlfn.XLOOKUP(
     1,
     (Papeletas!$B$2:$B$3000=$B12)*(Papeletas!$G$2:$G$3000&lt;=_xlpm.f)*(Papeletas!$H$2:$H$3000&gt;=_xlpm.f),
     Papeletas!$F$2:$F$3000,
     "__NP__"
   ),
   "__NP__"
),
_xlpm.x,IF(_xlpm.xp&lt;&gt;"__NP__",_xlpm.xp,_xlfn.XLOOKUP($B12,Reloj!$A$2:$A$3000,INDEX(Reloj!$J$2:$AR$3000,,COLUMN(GZ4)-INT(COLUMN(GZ4)/9*8)),"__NF__")),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HM12" s="363">
        <f t="shared" si="458"/>
        <v>0</v>
      </c>
      <c r="HN12" s="363">
        <f t="shared" si="459"/>
        <v>0</v>
      </c>
      <c r="HO12" s="363">
        <f t="shared" si="460"/>
        <v>0</v>
      </c>
      <c r="HP12" s="363">
        <f t="shared" si="461"/>
        <v>0</v>
      </c>
      <c r="HQ12" s="359">
        <f t="shared" si="462"/>
        <v>0.3125</v>
      </c>
      <c r="HR12" s="360">
        <f t="shared" si="463"/>
        <v>0.54166666666666663</v>
      </c>
      <c r="HS12" s="361" t="str">
        <f>IF(
 OR(HQ$6&lt;MAX($B$2,$G12),AND($H12&lt;&gt;"",HQ$6&gt;$H12)),
 "NA",
 IF(
  AND($D12="LOCAL",WEEKDAY(HQ$6,2)=7),
  "DS",
  IF(
   COUNTIF(Parametros!$P:$P,HQ$6)&gt;0,
   IF(ISNUMBER(HU12),IF(HU12&gt;0,"FL","FC"),"FC"),
   IF(
    ISNUMBER(HU12),
    IF(HU12&gt;0,"NOR","F"),
    IF(HU12="A","NOR",IF(HU12&lt;&gt;"",HU12,"F"))
   )
  )
 )
)</f>
        <v>NA</v>
      </c>
      <c r="HT12" s="362">
        <f t="shared" si="464"/>
        <v>5.4999999999999991</v>
      </c>
      <c r="HU12" s="362" t="str" cm="1">
        <f t="array" ref="HU12">_xlfn.LET(
_xlpm.f,HU$6,
_xlpm.xp,IFERROR(
   _xlfn.XLOOKUP(
     1,
     (Papeletas!$B$2:$B$3000=$B12)*(Papeletas!$G$2:$G$3000&lt;=_xlpm.f)*(Papeletas!$H$2:$H$3000&gt;=_xlpm.f),
     Papeletas!$F$2:$F$3000,
     "__NP__"
   ),
   "__NP__"
),
_xlpm.x,IF(_xlpm.xp&lt;&gt;"__NP__",_xlpm.xp,_xlfn.XLOOKUP($B12,Reloj!$A$2:$A$3000,INDEX(Reloj!$J$2:$AR$3000,,COLUMN(HI4)-INT(COLUMN(HI4)/9*8)),"__NF__")),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HV12" s="363">
        <f t="shared" si="465"/>
        <v>0</v>
      </c>
      <c r="HW12" s="363">
        <f t="shared" si="466"/>
        <v>0</v>
      </c>
      <c r="HX12" s="363">
        <f t="shared" si="467"/>
        <v>0</v>
      </c>
      <c r="HY12" s="363">
        <f t="shared" si="468"/>
        <v>0</v>
      </c>
      <c r="HZ12" s="359" t="str">
        <f t="shared" si="469"/>
        <v>-</v>
      </c>
      <c r="IA12" s="360" t="str">
        <f t="shared" si="470"/>
        <v>-</v>
      </c>
      <c r="IB12" s="361" t="str">
        <f>IF(
 OR(HZ$6&lt;MAX($B$2,$G12),AND($H12&lt;&gt;"",HZ$6&gt;$H12)),
 "NA",
 IF(
  AND($D12="LOCAL",WEEKDAY(HZ$6,2)=7),
  "DS",
  IF(
   COUNTIF(Parametros!$P:$P,HZ$6)&gt;0,
   IF(ISNUMBER(ID12),IF(ID12&gt;0,"FL","FC"),"FC"),
   IF(
    ISNUMBER(ID12),
    IF(ID12&gt;0,"NOR","F"),
    IF(ID12="A","NOR",IF(ID12&lt;&gt;"",ID12,"F"))
   )
  )
 )
)</f>
        <v>NA</v>
      </c>
      <c r="IC12" s="362">
        <f t="shared" si="471"/>
        <v>0</v>
      </c>
      <c r="ID12" s="362" t="str" cm="1">
        <f t="array" ref="ID12">_xlfn.LET(
_xlpm.f,ID$6,
_xlpm.xp,IFERROR(
   _xlfn.XLOOKUP(
     1,
     (Papeletas!$B$2:$B$3000=$B12)*(Papeletas!$G$2:$G$3000&lt;=_xlpm.f)*(Papeletas!$H$2:$H$3000&gt;=_xlpm.f),
     Papeletas!$F$2:$F$3000,
     "__NP__"
   ),
   "__NP__"
),
_xlpm.x,IF(_xlpm.xp&lt;&gt;"__NP__",_xlpm.xp,_xlfn.XLOOKUP($B12,Reloj!$A$2:$A$3000,INDEX(Reloj!$J$2:$AR$3000,,COLUMN(HR4)-INT(COLUMN(HR4)/9*8)),"__NF__")),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IE12" s="363">
        <f t="shared" si="472"/>
        <v>0</v>
      </c>
      <c r="IF12" s="363">
        <f t="shared" si="473"/>
        <v>0</v>
      </c>
      <c r="IG12" s="363">
        <f t="shared" si="474"/>
        <v>0</v>
      </c>
      <c r="IH12" s="363">
        <f t="shared" si="475"/>
        <v>0</v>
      </c>
      <c r="II12" s="359">
        <f t="shared" si="476"/>
        <v>0.3125</v>
      </c>
      <c r="IJ12" s="360">
        <f t="shared" si="477"/>
        <v>0.70833333333333337</v>
      </c>
      <c r="IK12" s="361" t="str">
        <f>IF(
 OR(II$6&lt;MAX($B$2,$G12),AND($H12&lt;&gt;"",II$6&gt;$H12)),
 "NA",
 IF(
  AND($D12="LOCAL",WEEKDAY(II$6,2)=7),
  "DS",
  IF(
   COUNTIF(Parametros!$P:$P,II$6)&gt;0,
   IF(ISNUMBER(IM12),IF(IM12&gt;0,"FL","FC"),"FC"),
   IF(
    ISNUMBER(IM12),
    IF(IM12&gt;0,"NOR","F"),
    IF(IM12="A","NOR",IF(IM12&lt;&gt;"",IM12,"F"))
   )
  )
 )
)</f>
        <v>NA</v>
      </c>
      <c r="IL12" s="362">
        <f t="shared" si="478"/>
        <v>8.5</v>
      </c>
      <c r="IM12" s="362" t="str" cm="1">
        <f t="array" ref="IM12">_xlfn.LET(
_xlpm.f,IM$6,
_xlpm.xp,IFERROR(
   _xlfn.XLOOKUP(
     1,
     (Papeletas!$B$2:$B$3000=$B12)*(Papeletas!$G$2:$G$3000&lt;=_xlpm.f)*(Papeletas!$H$2:$H$3000&gt;=_xlpm.f),
     Papeletas!$F$2:$F$3000,
     "__NP__"
   ),
   "__NP__"
),
_xlpm.x,IF(_xlpm.xp&lt;&gt;"__NP__",_xlpm.xp,_xlfn.XLOOKUP($B12,Reloj!$A$2:$A$3000,INDEX(Reloj!$J$2:$AR$3000,,COLUMN(IA4)-INT(COLUMN(IA4)/9*8)),"__NF__")),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IN12" s="363">
        <f t="shared" si="479"/>
        <v>0</v>
      </c>
      <c r="IO12" s="363">
        <f t="shared" si="480"/>
        <v>0</v>
      </c>
      <c r="IP12" s="363">
        <f t="shared" si="481"/>
        <v>0</v>
      </c>
      <c r="IQ12" s="363">
        <f t="shared" si="482"/>
        <v>0</v>
      </c>
      <c r="IR12" s="359">
        <f t="shared" si="483"/>
        <v>0.3125</v>
      </c>
      <c r="IS12" s="360">
        <f t="shared" si="484"/>
        <v>0.70833333333333337</v>
      </c>
      <c r="IT12" s="361" t="str">
        <f>IF(
 OR(IR$6&lt;MAX($B$2,$G12),AND($H12&lt;&gt;"",IR$6&gt;$H12)),
 "NA",
 IF(
  AND($D12="LOCAL",WEEKDAY(IR$6,2)=7),
  "DS",
  IF(
   COUNTIF(Parametros!$P:$P,IR$6)&gt;0,
   IF(ISNUMBER(IV12),IF(IV12&gt;0,"FL","FC"),"FC"),
   IF(
    ISNUMBER(IV12),
    IF(IV12&gt;0,"NOR","F"),
    IF(IV12="A","NOR",IF(IV12&lt;&gt;"",IV12,"F"))
   )
  )
 )
)</f>
        <v>NA</v>
      </c>
      <c r="IU12" s="362">
        <f t="shared" si="485"/>
        <v>8.5</v>
      </c>
      <c r="IV12" s="362" t="str" cm="1">
        <f t="array" ref="IV12">_xlfn.LET(
_xlpm.f,IV$6,
_xlpm.xp,IFERROR(
   _xlfn.XLOOKUP(
     1,
     (Papeletas!$B$2:$B$3000=$B12)*(Papeletas!$G$2:$G$3000&lt;=_xlpm.f)*(Papeletas!$H$2:$H$3000&gt;=_xlpm.f),
     Papeletas!$F$2:$F$3000,
     "__NP__"
   ),
   "__NP__"
),
_xlpm.x,IF(_xlpm.xp&lt;&gt;"__NP__",_xlpm.xp,_xlfn.XLOOKUP($B12,Reloj!$A$2:$A$3000,INDEX(Reloj!$J$2:$AR$3000,,COLUMN(IJ4)-INT(COLUMN(IJ4)/9*8)),"__NF__")),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IW12" s="363">
        <f t="shared" si="486"/>
        <v>0</v>
      </c>
      <c r="IX12" s="363">
        <f t="shared" si="487"/>
        <v>0</v>
      </c>
      <c r="IY12" s="363">
        <f t="shared" si="488"/>
        <v>0</v>
      </c>
      <c r="IZ12" s="363">
        <f t="shared" si="489"/>
        <v>0</v>
      </c>
      <c r="JA12" s="359">
        <f t="shared" si="490"/>
        <v>0.3125</v>
      </c>
      <c r="JB12" s="360">
        <f t="shared" si="491"/>
        <v>0.70833333333333337</v>
      </c>
      <c r="JC12" s="361" t="str">
        <f>IF(
 OR(JA$6&lt;MAX($B$2,$G12),AND($H12&lt;&gt;"",JA$6&gt;$H12)),
 "NA",
 IF(
  AND($D12="LOCAL",WEEKDAY(JA$6,2)=7),
  "DS",
  IF(
   COUNTIF(Parametros!$P:$P,JA$6)&gt;0,
   IF(ISNUMBER(JE12),IF(JE12&gt;0,"FL","FC"),"FC"),
   IF(
    ISNUMBER(JE12),
    IF(JE12&gt;0,"NOR","F"),
    IF(JE12="A","NOR",IF(JE12&lt;&gt;"",JE12,"F"))
   )
  )
 )
)</f>
        <v>NA</v>
      </c>
      <c r="JD12" s="362">
        <f t="shared" si="492"/>
        <v>8.5</v>
      </c>
      <c r="JE12" s="362" t="str" cm="1">
        <f t="array" ref="JE12">_xlfn.LET(
_xlpm.f,JE$6,
_xlpm.xp,IFERROR(
   _xlfn.XLOOKUP(
     1,
     (Papeletas!$B$2:$B$3000=$B12)*(Papeletas!$G$2:$G$3000&lt;=_xlpm.f)*(Papeletas!$H$2:$H$3000&gt;=_xlpm.f),
     Papeletas!$F$2:$F$3000,
     "__NP__"
   ),
   "__NP__"
),
_xlpm.x,IF(_xlpm.xp&lt;&gt;"__NP__",_xlpm.xp,_xlfn.XLOOKUP($B12,Reloj!$A$2:$A$3000,INDEX(Reloj!$J$2:$AR$3000,,COLUMN(IS4)-INT(COLUMN(IS4)/9*8)),"__NF__")),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JF12" s="363">
        <f t="shared" si="493"/>
        <v>0</v>
      </c>
      <c r="JG12" s="363">
        <f t="shared" si="494"/>
        <v>0</v>
      </c>
      <c r="JH12" s="363">
        <f t="shared" si="495"/>
        <v>0</v>
      </c>
      <c r="JI12" s="363">
        <f t="shared" si="496"/>
        <v>0</v>
      </c>
      <c r="JJ12" s="359">
        <f t="shared" si="497"/>
        <v>0.3125</v>
      </c>
      <c r="JK12" s="360">
        <f t="shared" si="498"/>
        <v>0.70833333333333337</v>
      </c>
      <c r="JL12" s="361" t="str">
        <f>IF(
 OR(JJ$6&lt;MAX($B$2,$G12),AND($H12&lt;&gt;"",JJ$6&gt;$H12)),
 "NA",
 IF(
  AND($D12="LOCAL",WEEKDAY(JJ$6,2)=7),
  "DS",
  IF(
   COUNTIF(Parametros!$P:$P,JJ$6)&gt;0,
   IF(ISNUMBER(JN12),IF(JN12&gt;0,"FL","FC"),"FC"),
   IF(
    ISNUMBER(JN12),
    IF(JN12&gt;0,"NOR","F"),
    IF(JN12="A","NOR",IF(JN12&lt;&gt;"",JN12,"F"))
   )
  )
 )
)</f>
        <v>NA</v>
      </c>
      <c r="JM12" s="362">
        <f t="shared" si="499"/>
        <v>8.5</v>
      </c>
      <c r="JN12" s="362" t="str" cm="1">
        <f t="array" ref="JN12">_xlfn.LET(
_xlpm.f,JN$6,
_xlpm.xp,IFERROR(
   _xlfn.XLOOKUP(
     1,
     (Papeletas!$B$2:$B$3000=$B12)*(Papeletas!$G$2:$G$3000&lt;=_xlpm.f)*(Papeletas!$H$2:$H$3000&gt;=_xlpm.f),
     Papeletas!$F$2:$F$3000,
     "__NP__"
   ),
   "__NP__"
),
_xlpm.x,IF(_xlpm.xp&lt;&gt;"__NP__",_xlpm.xp,_xlfn.XLOOKUP($B12,Reloj!$A$2:$A$3000,INDEX(Reloj!$J$2:$AR$3000,,COLUMN(JB4)-INT(COLUMN(JB4)/9*8)),"__NF__")),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JO12" s="363">
        <f t="shared" si="500"/>
        <v>0</v>
      </c>
      <c r="JP12" s="363">
        <f t="shared" si="501"/>
        <v>0</v>
      </c>
      <c r="JQ12" s="363">
        <f t="shared" si="502"/>
        <v>0</v>
      </c>
      <c r="JR12" s="363">
        <f t="shared" si="503"/>
        <v>0</v>
      </c>
      <c r="JS12" s="359">
        <f t="shared" si="504"/>
        <v>0.3125</v>
      </c>
      <c r="JT12" s="360">
        <f t="shared" si="505"/>
        <v>0.70833333333333337</v>
      </c>
      <c r="JU12" s="361" t="str">
        <f>IF(
 OR(JS$6&lt;MAX($B$2,$G12),AND($H12&lt;&gt;"",JS$6&gt;$H12)),
 "NA",
 IF(
  AND($D12="LOCAL",WEEKDAY(JS$6,2)=7),
  "DS",
  IF(
   COUNTIF(Parametros!$P:$P,JS$6)&gt;0,
   IF(ISNUMBER(JW12),IF(JW12&gt;0,"FL","FC"),"FC"),
   IF(
    ISNUMBER(JW12),
    IF(JW12&gt;0,"NOR","F"),
    IF(JW12="A","NOR",IF(JW12&lt;&gt;"",JW12,"F"))
   )
  )
 )
)</f>
        <v>NA</v>
      </c>
      <c r="JV12" s="362">
        <f t="shared" si="506"/>
        <v>8.5</v>
      </c>
      <c r="JW12" s="362" t="str" cm="1">
        <f t="array" ref="JW12">_xlfn.LET(
_xlpm.f,JW$6,
_xlpm.xp,IFERROR(
   _xlfn.XLOOKUP(
     1,
     (Papeletas!$B$2:$B$3000=$B12)*(Papeletas!$G$2:$G$3000&lt;=_xlpm.f)*(Papeletas!$H$2:$H$3000&gt;=_xlpm.f),
     Papeletas!$F$2:$F$3000,
     "__NP__"
   ),
   "__NP__"
),
_xlpm.x,IF(_xlpm.xp&lt;&gt;"__NP__",_xlpm.xp,_xlfn.XLOOKUP($B12,Reloj!$A$2:$A$3000,INDEX(Reloj!$J$2:$AR$3000,,COLUMN(JK4)-INT(COLUMN(JK4)/9*8)),"__NF__")),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JX12" s="363">
        <f t="shared" si="507"/>
        <v>0</v>
      </c>
      <c r="JY12" s="363">
        <f t="shared" si="508"/>
        <v>0</v>
      </c>
      <c r="JZ12" s="363">
        <f t="shared" si="509"/>
        <v>0</v>
      </c>
      <c r="KA12" s="363">
        <f t="shared" si="510"/>
        <v>0</v>
      </c>
      <c r="KB12" s="359">
        <f t="shared" si="511"/>
        <v>0.3125</v>
      </c>
      <c r="KC12" s="360">
        <f t="shared" si="512"/>
        <v>0.54166666666666663</v>
      </c>
      <c r="KD12" s="361" t="str">
        <f>IF(
 OR(KB$6&lt;MAX($B$2,$G12),AND($H12&lt;&gt;"",KB$6&gt;$H12)),
 "NA",
 IF(
  AND($D12="LOCAL",WEEKDAY(KB$6,2)=7),
  "DS",
  IF(
   COUNTIF(Parametros!$P:$P,KB$6)&gt;0,
   IF(ISNUMBER(KF12),IF(KF12&gt;0,"FL","FC"),"FC"),
   IF(
    ISNUMBER(KF12),
    IF(KF12&gt;0,"NOR","F"),
    IF(KF12="A","NOR",IF(KF12&lt;&gt;"",KF12,"F"))
   )
  )
 )
)</f>
        <v>NA</v>
      </c>
      <c r="KE12" s="362">
        <f t="shared" si="513"/>
        <v>5.4999999999999991</v>
      </c>
      <c r="KF12" s="362" t="str" cm="1">
        <f t="array" ref="KF12">_xlfn.LET(
_xlpm.f,KF$6,
_xlpm.xp,IFERROR(
   _xlfn.XLOOKUP(
     1,
     (Papeletas!$B$2:$B$3000=$B12)*(Papeletas!$G$2:$G$3000&lt;=_xlpm.f)*(Papeletas!$H$2:$H$3000&gt;=_xlpm.f),
     Papeletas!$F$2:$F$3000,
     "__NP__"
   ),
   "__NP__"
),
_xlpm.x,IF(_xlpm.xp&lt;&gt;"__NP__",_xlpm.xp,_xlfn.XLOOKUP($B12,Reloj!$A$2:$A$3000,INDEX(Reloj!$J$2:$AR$3000,,COLUMN(JT4)-INT(COLUMN(JT4)/9*8)),"__NF__")),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KG12" s="363">
        <f t="shared" si="514"/>
        <v>0</v>
      </c>
      <c r="KH12" s="363">
        <f t="shared" si="515"/>
        <v>0</v>
      </c>
      <c r="KI12" s="363">
        <f t="shared" si="516"/>
        <v>0</v>
      </c>
      <c r="KJ12" s="363">
        <f t="shared" si="517"/>
        <v>0</v>
      </c>
      <c r="KK12" s="359" t="str">
        <f t="shared" si="255"/>
        <v>-</v>
      </c>
      <c r="KL12" s="360" t="str">
        <f t="shared" ref="KL12" si="555">IF(KK12="-","-",IF($D12="LOCAL",IF(WEEKDAY(KK$6,2)&lt;=5,--"17:00:00",IF(WEEKDAY(KK$6,2)=6,--"13:00:00","-")),IF($D12="FORANEO",IF(WEEKDAY(KK$6,2)&lt;=6,--"18:30:00",IF(WEEKDAY(KK$6,2)=7,--"12:00:00","-")),"-")))</f>
        <v>-</v>
      </c>
      <c r="KM12" s="361" t="str">
        <f>IF(
 OR(KK$6&lt;MAX($B$2,$G12),AND($H12&lt;&gt;"",KK$6&gt;$H12)),
 "NA",
 IF(
  AND($D12="LOCAL",WEEKDAY(KK$6,2)=7),
  "DS",
  IF(
   COUNTIF(Parametros!$P:$P,KK$6)&gt;0,
   IF(ISNUMBER(KO12),IF(KO12&gt;0,"FL","FC"),"FC"),
   IF(
    ISNUMBER(KO12),
    IF(KO12&gt;0,"NOR","F"),
    IF(KO12="A","NOR",IF(KO12&lt;&gt;"",KO12,"F"))
   )
  )
 )
)</f>
        <v>NA</v>
      </c>
      <c r="KN12" s="362">
        <f t="shared" si="519"/>
        <v>0</v>
      </c>
      <c r="KO12" s="362" t="str" cm="1">
        <f t="array" ref="KO12">_xlfn.LET(
_xlpm.f,KO$6,
_xlpm.xp,IFERROR(
   _xlfn.XLOOKUP(
     1,
     (Papeletas!$B$2:$B$403=$B12)*(Papeletas!$G$2:$G$403&lt;=_xlpm.f)*(Papeletas!$H$2:$H$403&gt;=_xlpm.f),
     Papeletas!$F$2:$F$403,
     "__NP__"
   ),
   "__NP__"
),
_xlpm.x,IF(_xlpm.xp&lt;&gt;"__NP__",_xlpm.xp,_xlfn.XLOOKUP($B12,Reloj!$A$2:$A$1254,INDEX(Reloj!$J$2:$AR$1254,,COLUMN(KC4)-INT(COLUMN(KC4)/9*8)),"__NF__")),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KP12" s="363">
        <f t="shared" si="520"/>
        <v>0</v>
      </c>
      <c r="KQ12" s="363">
        <f t="shared" si="521"/>
        <v>0</v>
      </c>
      <c r="KR12" s="363">
        <f t="shared" si="522"/>
        <v>0</v>
      </c>
      <c r="KS12" s="363">
        <f t="shared" si="523"/>
        <v>0</v>
      </c>
      <c r="KT12" s="359">
        <f t="shared" si="262"/>
        <v>0.3125</v>
      </c>
      <c r="KU12" s="360">
        <f t="shared" ref="KU12" si="556">IF(KT12="-","-",IF($D12="LOCAL",IF(WEEKDAY(KT$6,2)&lt;=5,--"17:00:00",IF(WEEKDAY(KT$6,2)=6,--"13:00:00","-")),IF($D12="FORANEO",IF(WEEKDAY(KT$6,2)&lt;=6,--"18:30:00",IF(WEEKDAY(KT$6,2)=7,--"12:00:00","-")),"-")))</f>
        <v>0.70833333333333337</v>
      </c>
      <c r="KV12" s="361" t="str">
        <f>IF(
 OR(KT$6&lt;MAX($B$2,$G12),AND($H12&lt;&gt;"",KT$6&gt;$H12)),
 "NA",
 IF(
  AND($D12="LOCAL",WEEKDAY(KT$6,2)=7),
  "DS",
  IF(
   COUNTIF(Parametros!$P:$P,KT$6)&gt;0,
   IF(ISNUMBER(KX12),IF(KX12&gt;0,"FL","FC"),"FC"),
   IF(
    ISNUMBER(KX12),
    IF(KX12&gt;0,"NOR","F"),
    IF(KX12="A","NOR",IF(KX12&lt;&gt;"",KX12,"F"))
   )
  )
 )
)</f>
        <v>NA</v>
      </c>
      <c r="KW12" s="362">
        <f t="shared" si="525"/>
        <v>8.5</v>
      </c>
      <c r="KX12" s="362" t="str" cm="1">
        <f t="array" ref="KX12">_xlfn.LET(
_xlpm.f,KX$6,
_xlpm.xp,IFERROR(
   _xlfn.XLOOKUP(
     1,
     (Papeletas!$B$2:$B$403=$B12)*(Papeletas!$G$2:$G$403&lt;=_xlpm.f)*(Papeletas!$H$2:$H$403&gt;=_xlpm.f),
     Papeletas!$F$2:$F$403,
     "__NP__"
   ),
   "__NP__"
),
_xlpm.x,IF(_xlpm.xp&lt;&gt;"__NP__",_xlpm.xp,_xlfn.XLOOKUP($B12,Reloj!$A$2:$A$1254,INDEX(Reloj!$J$2:$AR$1254,,COLUMN(KL4)-INT(COLUMN(KL4)/9*8)),"__NF__")),
_xlpm.t,SUBSTITUTE(_xlpm.x&amp;"","'",""),
_xlpm.esnum,IFERROR(ISNUMBER(VALUE(_xlpm.t)),FALSE),
_xlpm.n,IF(_xlpm.esnum,VALUE(_xlpm.t),0),
_xlpm.dia,IFERROR(WEEKDAY(_xlpm.f,2),0),
_xlpm.esFinSem,IF(AND(_xlpm.esnum,_xlpm.n&gt;0,_xlpm.n&lt;=7),IF($D12="LOCAL",OR(_xlpm.dia=6,_xlpm.dia=7),_xlpm.dia=7),FALSE),
_xlpm.nAj,IF(_xlpm.esFinSem,_xlpm.n+1,_xlpm.n),
IF(_xlpm.x="__NF__","Revisar",
IF(_xlpm.t="","F",
IF(_xlpm.esnum,
IF(_xlpm.nAj=0,"F",_xlpm.nAj),
IF(OR(_xlpm.t="AS",_xlpm.t="SAI"),"F",
IF(OR(_xlpm.t="ATM",_xlpm.t="CT",_xlpm.t="SS"),"A",
IF(_xlpm.t="B","DL",
IF(_xlpm.t="BA","DLA",
IF(_xlpm.t="V","VAC",_xlpm.t)))))))))</f>
        <v>F</v>
      </c>
      <c r="KY12" s="363">
        <f t="shared" si="526"/>
        <v>0</v>
      </c>
      <c r="KZ12" s="363">
        <f t="shared" si="527"/>
        <v>0</v>
      </c>
      <c r="LA12" s="363">
        <f t="shared" si="528"/>
        <v>0</v>
      </c>
      <c r="LB12" s="363">
        <f t="shared" si="529"/>
        <v>0</v>
      </c>
      <c r="LC12" s="364">
        <f t="shared" si="269"/>
        <v>0.3125</v>
      </c>
      <c r="LD12" s="360">
        <f t="shared" si="530"/>
        <v>0.70833333333333337</v>
      </c>
      <c r="LE12" s="361" t="str" cm="1">
        <f t="array" ref="LE12">_xlfn.LET(_xlpm.f,LC$6,_xlpm.ini,IFERROR(_xlfn.XLOOKUP(1,(Papeletas!$B$2:$B$403=$B12)*(Papeletas!$G$2:$G$403&lt;=_xlpm.f)*(Papeletas!$H$2:$H$403&gt;=_xlpm.f),Papeletas!$F$2:$F$403,""),""),IF(AND($D12="LOCAL",WEEKDAY(LC$6,2)=7),"DS",IF(_xlpm.ini&lt;&gt;"",_xlfn.XLOOKUP(_xlpm.ini,Parametros!$B:$B,Parametros!$C:$C,_xlpm.ini),"NOR")))</f>
        <v>NOR</v>
      </c>
      <c r="LF12" s="362">
        <f t="shared" si="531"/>
        <v>8.5</v>
      </c>
      <c r="LG12" s="362">
        <f t="shared" si="532"/>
        <v>8.5</v>
      </c>
      <c r="LH12" s="363">
        <f t="shared" si="533"/>
        <v>8.5</v>
      </c>
      <c r="LI12" s="363">
        <v>0</v>
      </c>
      <c r="LJ12" s="363">
        <v>0</v>
      </c>
      <c r="LK12" s="363">
        <v>0</v>
      </c>
      <c r="LL12" s="364">
        <f t="shared" si="274"/>
        <v>0.3125</v>
      </c>
      <c r="LM12" s="360">
        <f t="shared" si="534"/>
        <v>0.70833333333333337</v>
      </c>
      <c r="LN12" s="361" t="str" cm="1">
        <f t="array" ref="LN12">_xlfn.LET(_xlpm.f,LL$6,_xlpm.ini,IFERROR(_xlfn.XLOOKUP(1,(Papeletas!$B$2:$B$403=$B12)*(Papeletas!$G$2:$G$403&lt;=_xlpm.f)*(Papeletas!$H$2:$H$403&gt;=_xlpm.f),Papeletas!$F$2:$F$403,""),""),IF(AND($D12="LOCAL",WEEKDAY(LL$6,2)=7),"DS",IF(_xlpm.ini&lt;&gt;"",_xlfn.XLOOKUP(_xlpm.ini,Parametros!$B:$B,Parametros!$C:$C,_xlpm.ini),"NOR")))</f>
        <v>NOR</v>
      </c>
      <c r="LO12" s="362">
        <f t="shared" si="535"/>
        <v>8.5</v>
      </c>
      <c r="LP12" s="362">
        <f t="shared" si="536"/>
        <v>8.5</v>
      </c>
      <c r="LQ12" s="363">
        <f t="shared" si="537"/>
        <v>8.5</v>
      </c>
      <c r="LR12" s="363">
        <v>0</v>
      </c>
      <c r="LS12" s="363">
        <v>0</v>
      </c>
      <c r="LT12" s="363">
        <v>0</v>
      </c>
      <c r="LU12" s="364">
        <f t="shared" si="279"/>
        <v>0.3125</v>
      </c>
      <c r="LV12" s="360">
        <f t="shared" si="538"/>
        <v>0.70833333333333337</v>
      </c>
      <c r="LW12" s="361" t="str" cm="1">
        <f t="array" ref="LW12">_xlfn.LET(_xlpm.f,LU$6,_xlpm.ini,IFERROR(_xlfn.XLOOKUP(1,(Papeletas!$B$2:$B$403=$B12)*(Papeletas!$G$2:$G$403&lt;=_xlpm.f)*(Papeletas!$H$2:$H$403&gt;=_xlpm.f),Papeletas!$F$2:$F$403,""),""),IF(AND($D12="LOCAL",WEEKDAY(LU$6,2)=7),"DS",IF(_xlpm.ini&lt;&gt;"",_xlfn.XLOOKUP(_xlpm.ini,Parametros!$B:$B,Parametros!$C:$C,_xlpm.ini),"NOR")))</f>
        <v>NOR</v>
      </c>
      <c r="LX12" s="362">
        <f t="shared" si="539"/>
        <v>8.5</v>
      </c>
      <c r="LY12" s="362">
        <f t="shared" si="540"/>
        <v>8.5</v>
      </c>
      <c r="LZ12" s="363">
        <f t="shared" si="541"/>
        <v>8.5</v>
      </c>
      <c r="MA12" s="363">
        <v>0</v>
      </c>
      <c r="MB12" s="363">
        <v>0</v>
      </c>
      <c r="MC12" s="363">
        <v>0</v>
      </c>
      <c r="MD12" s="360">
        <f t="shared" si="284"/>
        <v>0.3125</v>
      </c>
      <c r="ME12" s="360">
        <f t="shared" si="542"/>
        <v>0.70833333333333337</v>
      </c>
      <c r="MF12" s="361" t="str" cm="1">
        <f t="array" ref="MF12">_xlfn.LET(_xlpm.f,MD$6,_xlpm.ini,IFERROR(_xlfn.XLOOKUP(1,(Papeletas!$B$2:$B$403=$B12)*(Papeletas!$G$2:$G$403&lt;=_xlpm.f)*(Papeletas!$H$2:$H$403&gt;=_xlpm.f),Papeletas!$F$2:$F$403,""),""),IF(AND($D12="LOCAL",WEEKDAY(MD$6,2)=7),"DS",IF(_xlpm.ini&lt;&gt;"",_xlfn.XLOOKUP(_xlpm.ini,Parametros!$B:$B,Parametros!$C:$C,_xlpm.ini),"NOR")))</f>
        <v>NOR</v>
      </c>
      <c r="MG12" s="362">
        <f t="shared" si="543"/>
        <v>8.5</v>
      </c>
      <c r="MH12" s="362">
        <f t="shared" si="544"/>
        <v>8.5</v>
      </c>
      <c r="MI12" s="363">
        <f t="shared" si="545"/>
        <v>8.5</v>
      </c>
      <c r="MJ12" s="363">
        <v>0</v>
      </c>
      <c r="MK12" s="363">
        <v>0</v>
      </c>
      <c r="ML12" s="363">
        <v>0</v>
      </c>
      <c r="MM12" s="364">
        <f t="shared" si="289"/>
        <v>0.3125</v>
      </c>
      <c r="MN12" s="360">
        <f t="shared" si="546"/>
        <v>0.54166666666666663</v>
      </c>
      <c r="MO12" s="361" t="str" cm="1">
        <f t="array" ref="MO12">_xlfn.LET(_xlpm.f,MM$6,_xlpm.ini,IFERROR(_xlfn.XLOOKUP(1,(Papeletas!$B$2:$B$403=$B12)*(Papeletas!$G$2:$G$403&lt;=_xlpm.f)*(Papeletas!$H$2:$H$403&gt;=_xlpm.f),Papeletas!$F$2:$F$403,""),""),IF(AND($D12="LOCAL",WEEKDAY(MM$6,2)=7),"DS",IF(_xlpm.ini&lt;&gt;"",_xlfn.XLOOKUP(_xlpm.ini,Parametros!$B:$B,Parametros!$C:$C,_xlpm.ini),"NOR")))</f>
        <v>NOR</v>
      </c>
      <c r="MP12" s="362">
        <f t="shared" si="547"/>
        <v>5.4999999999999991</v>
      </c>
      <c r="MQ12" s="362">
        <f t="shared" si="548"/>
        <v>5.4999999999999991</v>
      </c>
      <c r="MR12" s="363">
        <f t="shared" si="549"/>
        <v>5.4999999999999991</v>
      </c>
      <c r="MS12" s="363">
        <v>0</v>
      </c>
      <c r="MT12" s="363">
        <v>0</v>
      </c>
      <c r="MU12" s="363">
        <v>0</v>
      </c>
      <c r="MV12" s="364"/>
      <c r="MW12" s="360"/>
      <c r="MX12" s="361"/>
      <c r="MY12" s="362"/>
      <c r="MZ12" s="362"/>
      <c r="NA12" s="363"/>
      <c r="NB12" s="363"/>
      <c r="NC12" s="363"/>
      <c r="ND12" s="363"/>
      <c r="NE12" s="364"/>
      <c r="NF12" s="360"/>
      <c r="NG12" s="361"/>
      <c r="NH12" s="362"/>
      <c r="NI12" s="362"/>
      <c r="NJ12" s="363"/>
      <c r="NK12" s="363"/>
      <c r="NL12" s="363"/>
      <c r="NM12" s="363"/>
      <c r="NN12" s="211"/>
      <c r="NO12" s="401">
        <f t="shared" si="294"/>
        <v>11</v>
      </c>
      <c r="NP12" s="401" cm="1">
        <f t="array" ref="NP12">SUMPRODUCT(
 (INDEX(DD12:MU12,1,_xlfn.SEQUENCE(1,INT((COLUMN($MU$9)-COLUMN(DD12)+1)/9),3,9))=NP$6)*
 (INDEX(DD12:MU12,1,_xlfn.SEQUENCE(1,INT((COLUMN($MU$9)-COLUMN(DD12)+1)/9),9,9))&gt;0)
)</f>
        <v>1</v>
      </c>
      <c r="NQ12" s="401" cm="1">
        <f t="array" ref="NQ12">SUMPRODUCT(--(INDEX($DD12:$MU12,1,_xlfn.SEQUENCE(1,INT((COLUMN($MU$9)-COLUMN($DD12)+1)/9),3,9))=NQ$6))</f>
        <v>0</v>
      </c>
      <c r="NR12" s="401">
        <f t="shared" si="550"/>
        <v>12</v>
      </c>
      <c r="NS12" s="401" cm="1">
        <f t="array" ref="NS12">SUMPRODUCT(--(INDEX($DD12:$MU12,1,_xlfn.SEQUENCE(1,INT((COLUMN($MU$9)-COLUMN($DD12)+1)/9),3,9))=NS$6))</f>
        <v>0</v>
      </c>
      <c r="NT12" s="401">
        <f t="shared" si="551"/>
        <v>0</v>
      </c>
      <c r="NU12" s="401" cm="1">
        <f t="array" ref="NU12">SUMPRODUCT(--(INDEX($DD12:$MU12,1,_xlfn.SEQUENCE(1,INT((COLUMN($MU$9)-COLUMN($DD12)+1)/9),3,9))=NU$6))</f>
        <v>0</v>
      </c>
      <c r="NV12" s="401" cm="1">
        <f t="array" ref="NV12">SUMPRODUCT(--(INDEX($DD12:$MU12,1,_xlfn.SEQUENCE(1,INT((COLUMN($MU$9)-COLUMN($DD12)+1)/9),3,9))=NV$6))</f>
        <v>0</v>
      </c>
      <c r="NW12" s="401" cm="1">
        <f t="array" ref="NW12">SUMPRODUCT(--(INDEX($DD12:$MU12,1,_xlfn.SEQUENCE(1,INT((COLUMN($MU$9)-COLUMN($DD12)+1)/9),3,9))=NW$6))</f>
        <v>0</v>
      </c>
      <c r="NX12" s="401" cm="1">
        <f t="array" ref="NX12">SUMPRODUCT(--(INDEX($DD12:$MU12,1,_xlfn.SEQUENCE(1,INT((COLUMN($MU$9)-COLUMN($DD12)+1)/9),3,9))=NX$6))</f>
        <v>0</v>
      </c>
      <c r="NY12" s="401" cm="1">
        <f t="array" ref="NY12">SUMPRODUCT(--(INDEX($DD12:$MU12,1,_xlfn.SEQUENCE(1,INT((COLUMN($MU$9)-COLUMN($DD12)+1)/9),3,9))=NY$6))</f>
        <v>0</v>
      </c>
      <c r="NZ12" s="401" cm="1">
        <f t="array" ref="NZ12">SUMPRODUCT(--(INDEX($DD12:$MU12,1,_xlfn.SEQUENCE(1,INT((COLUMN($MU$9)-COLUMN($DD12)+1)/9),3,9))=NZ$6))</f>
        <v>0</v>
      </c>
      <c r="OA12" s="401" cm="1">
        <f t="array" ref="OA12">SUMPRODUCT(--(INDEX($DD12:$MU12,1,_xlfn.SEQUENCE(1,INT((COLUMN($MU$9)-COLUMN($DD12)+1)/9),3,9))=OA$6))</f>
        <v>0</v>
      </c>
      <c r="OB12" s="401" cm="1">
        <f t="array" ref="OB12">SUMPRODUCT(--(INDEX($DD12:$MU12,1,_xlfn.SEQUENCE(1,INT((COLUMN($MU$9)-COLUMN($DD12)+1)/9),3,9))=OB$6))</f>
        <v>16</v>
      </c>
      <c r="OC12" s="401" cm="1">
        <f t="array" ref="OC12">SUMPRODUCT(--(INDEX($DD12:$MU12,1,_xlfn.SEQUENCE(1,INT((COLUMN($MU$9)-COLUMN($DD12)+1)/9),3,9))=OC$6))</f>
        <v>0</v>
      </c>
      <c r="OD12" s="402"/>
      <c r="OE12" s="402">
        <f t="shared" si="552"/>
        <v>28</v>
      </c>
      <c r="OF12" s="403" cm="1">
        <f t="array" ref="OF12">SUM(INDEX(R12:KJ12,1,_xlfn.SEQUENCE(1,INT((COLUMN($NM$9)-COLUMN(CU12)+1)/9),7,9)))</f>
        <v>26</v>
      </c>
      <c r="OG12" s="403" cm="1">
        <f t="array" ref="OG12">SUM(INDEX(R12:KJ12,1,_xlfn.SEQUENCE(1,INT((COLUMN($NM$9)-COLUMN(CU12)+1)/9),8,9)))</f>
        <v>17</v>
      </c>
      <c r="OH12" s="403" cm="1">
        <f t="array" ref="OH12">SUM(INDEX(R12:KJ12,1,_xlfn.SEQUENCE(1,INT((COLUMN($NM$9)-COLUMN(CU12)+1)/9),9,9)))</f>
        <v>9</v>
      </c>
      <c r="OI12" s="214"/>
      <c r="OJ12" s="163"/>
      <c r="OK12" s="163"/>
      <c r="OL12" s="163"/>
      <c r="OM12" s="163"/>
      <c r="ON12" s="306">
        <f>_xlfn.XLOOKUP(B12,'TR05'!B:B,'TR05'!G:G,"Revisar",0)</f>
        <v>45610</v>
      </c>
      <c r="OO12" s="306">
        <f>_xlfn.XLOOKUP(B12,Reloj!A:A,Reloj!D:D,"Revisar",0)</f>
        <v>45610</v>
      </c>
      <c r="OP12" s="162" t="str">
        <f>_xlfn.XLOOKUP(B12,'S10'!C:C,'S10'!B:B,"Revisar",0)</f>
        <v>Revisar</v>
      </c>
    </row>
    <row r="13" spans="1:406" s="162" customFormat="1" ht="15.9" customHeight="1">
      <c r="A13" s="356">
        <v>5</v>
      </c>
      <c r="B13" s="332" t="s">
        <v>736</v>
      </c>
      <c r="C13" s="357" t="str">
        <f>_xlfn.XLOOKUP(B13,'S10'!$B$2:$B$1500,'S10'!$A$2:$A$1500,"Ingresar",0)</f>
        <v>22010888</v>
      </c>
      <c r="D13" s="333" t="s">
        <v>169</v>
      </c>
      <c r="E13" s="405" t="s">
        <v>738</v>
      </c>
      <c r="F13" s="335" t="str">
        <f>_xlfn.XLOOKUP(B13,'S10'!$B$2:$B$600,'S10'!$F$2:$F$600,"Ingresar",0)</f>
        <v>Conductor de Vehiculo Liviano</v>
      </c>
      <c r="G13" s="296">
        <v>44932</v>
      </c>
      <c r="H13" s="358"/>
      <c r="I13" s="359">
        <f t="shared" si="37"/>
        <v>0.3125</v>
      </c>
      <c r="J13" s="360">
        <f t="shared" si="295"/>
        <v>0.70833333333333337</v>
      </c>
      <c r="K13" s="361" t="str">
        <f>IF(
 OR(I$6&lt;MAX($B$2,$G13),AND($H13&lt;&gt;"",I$6&gt;$H13)),
 "NA",
 IF(
  AND($D13="LOCAL",WEEKDAY(I$6,2)=7),
  "DS",
  IF(
   COUNTIF(Parametros!$P:$P,I$6)&gt;0,
   IF(ISNUMBER(M13),IF(M13&gt;0,"FL","FC"),"FC"),
   IF(
    ISNUMBER(M13),
    IF(M13&gt;0,"NOR","F"),
    IF(M13="A","NOR",IF(M13&lt;&gt;"",M13,"F"))
   )
  )
 )
)</f>
        <v>NOR</v>
      </c>
      <c r="L13" s="362">
        <f t="shared" si="296"/>
        <v>8.5</v>
      </c>
      <c r="M13" s="362" cm="1">
        <f t="array" ref="M13">_xlfn.LET(
_xlpm.f,M$6,
_xlpm.xp,IFERROR(
   _xlfn.XLOOKUP(
     1,
     (Papeletas!$B$2:$B$403=$B13)*(Papeletas!$G$2:$G$403&lt;=_xlpm.f)*(Papeletas!$H$2:$H$403&gt;=_xlpm.f),
     Papeletas!$F$2:$F$403,
     "__NP__"
   ),
   "__NP__"
),
_xlpm.x,IF(_xlpm.xp&lt;&gt;"__NP__",_xlpm.xp,_xlfn.XLOOKUP($B13,Reloj!$A$2:$A$1254,INDEX(Reloj!$J$2:$AR$1254,,COLUMN(A5)-INT(COLUMN(A5)/9*8)),"__NF__")),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N13" s="363">
        <f t="shared" si="297"/>
        <v>8.5</v>
      </c>
      <c r="O13" s="363">
        <f t="shared" si="298"/>
        <v>2</v>
      </c>
      <c r="P13" s="363">
        <f t="shared" si="299"/>
        <v>1.5</v>
      </c>
      <c r="Q13" s="363">
        <f t="shared" si="300"/>
        <v>0</v>
      </c>
      <c r="R13" s="359">
        <f t="shared" si="301"/>
        <v>0.3125</v>
      </c>
      <c r="S13" s="360">
        <f t="shared" si="302"/>
        <v>0.70833333333333337</v>
      </c>
      <c r="T13" s="361" t="str">
        <f>IF(
 OR(R$6&lt;MAX($B$2,$G13),AND($H13&lt;&gt;"",R$6&gt;$H13)),
 "NA",
 IF(
  AND($D13="LOCAL",WEEKDAY(R$6,2)=7),
  "DS",
  IF(
   COUNTIF(Parametros!$P:$P,R$6)&gt;0,
   IF(ISNUMBER(V13),IF(V13&gt;0,"FL","FC"),"FC"),
   IF(
    ISNUMBER(V13),
    IF(V13&gt;0,"NOR","F"),
    IF(V13="A","NOR",IF(V13&lt;&gt;"",V13,"F"))
   )
  )
 )
)</f>
        <v>NOR</v>
      </c>
      <c r="U13" s="362">
        <f t="shared" si="303"/>
        <v>8.5</v>
      </c>
      <c r="V13" s="362" cm="1">
        <f t="array" ref="V13">_xlfn.LET(
_xlpm.f,V$6,
_xlpm.xp,IFERROR(
   _xlfn.XLOOKUP(
     1,
     (Papeletas!$B$2:$B$3000=$B13)*(Papeletas!$G$2:$G$3000&lt;=_xlpm.f)*(Papeletas!$H$2:$H$3000&gt;=_xlpm.f),
     Papeletas!$F$2:$F$3000,
     "__NP__"
   ),
   "__NP__"
),
_xlpm.x,IF(_xlpm.xp&lt;&gt;"__NP__",_xlpm.xp,_xlfn.XLOOKUP($B13,Reloj!$A$2:$A$3000,INDEX(Reloj!$J$2:$AR$3000,,COLUMN(J5)-INT(COLUMN(J5)/9*8)),"__NF__")),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W13" s="363">
        <f t="shared" si="304"/>
        <v>8.5</v>
      </c>
      <c r="X13" s="363">
        <f t="shared" si="305"/>
        <v>2</v>
      </c>
      <c r="Y13" s="363">
        <f t="shared" si="306"/>
        <v>1.5</v>
      </c>
      <c r="Z13" s="363">
        <f t="shared" si="307"/>
        <v>0</v>
      </c>
      <c r="AA13" s="359">
        <f t="shared" si="308"/>
        <v>0.3125</v>
      </c>
      <c r="AB13" s="360">
        <f t="shared" si="309"/>
        <v>0.70833333333333337</v>
      </c>
      <c r="AC13" s="361" t="str">
        <f>IF(
 OR(AA$6&lt;MAX($B$2,$G13),AND($H13&lt;&gt;"",AA$6&gt;$H13)),
 "NA",
 IF(
  AND($D13="LOCAL",WEEKDAY(AA$6,2)=7),
  "DS",
  IF(
   COUNTIF(Parametros!$P:$P,AA$6)&gt;0,
   IF(ISNUMBER(AE13),IF(AE13&gt;0,"FL","FC"),"FC"),
   IF(
    ISNUMBER(AE13),
    IF(AE13&gt;0,"NOR","F"),
    IF(AE13="A","NOR",IF(AE13&lt;&gt;"",AE13,"F"))
   )
  )
 )
)</f>
        <v>NOR</v>
      </c>
      <c r="AD13" s="362">
        <f t="shared" si="310"/>
        <v>8.5</v>
      </c>
      <c r="AE13" s="362" cm="1">
        <f t="array" ref="AE13">_xlfn.LET(
_xlpm.f,AE$6,
_xlpm.xp,IFERROR(
   _xlfn.XLOOKUP(
     1,
     (Papeletas!$B$2:$B$3000=$B13)*(Papeletas!$G$2:$G$3000&lt;=_xlpm.f)*(Papeletas!$H$2:$H$3000&gt;=_xlpm.f),
     Papeletas!$F$2:$F$3000,
     "__NP__"
   ),
   "__NP__"
),
_xlpm.x,IF(_xlpm.xp&lt;&gt;"__NP__",_xlpm.xp,_xlfn.XLOOKUP($B13,Reloj!$A$2:$A$3000,INDEX(Reloj!$J$2:$AR$3000,,COLUMN(S5)-INT(COLUMN(S5)/9*8)),"__NF__")),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AF13" s="363">
        <f t="shared" si="311"/>
        <v>8.5</v>
      </c>
      <c r="AG13" s="363">
        <f t="shared" si="312"/>
        <v>2</v>
      </c>
      <c r="AH13" s="363">
        <f t="shared" si="313"/>
        <v>1.5</v>
      </c>
      <c r="AI13" s="363">
        <f t="shared" si="314"/>
        <v>0</v>
      </c>
      <c r="AJ13" s="359">
        <f t="shared" si="315"/>
        <v>0.3125</v>
      </c>
      <c r="AK13" s="360">
        <f t="shared" si="316"/>
        <v>0.54166666666666663</v>
      </c>
      <c r="AL13" s="361" t="str">
        <f>IF(
 OR(AJ$6&lt;MAX($B$2,$G13),AND($H13&lt;&gt;"",AJ$6&gt;$H13)),
 "NA",
 IF(
  AND($D13="LOCAL",WEEKDAY(AJ$6,2)=7),
  "DS",
  IF(
   COUNTIF(Parametros!$P:$P,AJ$6)&gt;0,
   IF(ISNUMBER(AN13),IF(AN13&gt;0,"FL","FC"),"FC"),
   IF(
    ISNUMBER(AN13),
    IF(AN13&gt;0,"NOR","F"),
    IF(AN13="A","NOR",IF(AN13&lt;&gt;"",AN13,"F"))
   )
  )
 )
)</f>
        <v>NOR</v>
      </c>
      <c r="AM13" s="362">
        <f t="shared" si="317"/>
        <v>5.4999999999999991</v>
      </c>
      <c r="AN13" s="362" cm="1">
        <f t="array" ref="AN13">_xlfn.LET(
_xlpm.f,AN$6,
_xlpm.xp,IFERROR(
   _xlfn.XLOOKUP(
     1,
     (Papeletas!$B$2:$B$3000=$B13)*(Papeletas!$G$2:$G$3000&lt;=_xlpm.f)*(Papeletas!$H$2:$H$3000&gt;=_xlpm.f),
     Papeletas!$F$2:$F$3000,
     "__NP__"
   ),
   "__NP__"
),
_xlpm.x,IF(_xlpm.xp&lt;&gt;"__NP__",_xlpm.xp,_xlfn.XLOOKUP($B13,Reloj!$A$2:$A$3000,INDEX(Reloj!$J$2:$AR$3000,,COLUMN(AB5)-INT(COLUMN(AB5)/9*8)),"__NF__")),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8</v>
      </c>
      <c r="AO13" s="363">
        <f t="shared" si="318"/>
        <v>5.4999999999999991</v>
      </c>
      <c r="AP13" s="363">
        <f t="shared" si="319"/>
        <v>2</v>
      </c>
      <c r="AQ13" s="363">
        <f t="shared" si="320"/>
        <v>0.50000000000000089</v>
      </c>
      <c r="AR13" s="363">
        <f t="shared" si="321"/>
        <v>0</v>
      </c>
      <c r="AS13" s="359" t="str">
        <f t="shared" si="322"/>
        <v>-</v>
      </c>
      <c r="AT13" s="360" t="str">
        <f t="shared" si="323"/>
        <v>-</v>
      </c>
      <c r="AU13" s="361" t="str">
        <f>IF(
 OR(AS$6&lt;MAX($B$2,$G13),AND($H13&lt;&gt;"",AS$6&gt;$H13)),
 "NA",
 IF(
  AND($D13="LOCAL",WEEKDAY(AS$6,2)=7),
  "DS",
  IF(
   COUNTIF(Parametros!$P:$P,AS$6)&gt;0,
   IF(ISNUMBER(AW13),IF(AW13&gt;0,"FL","FC"),"FC"),
   IF(
    ISNUMBER(AW13),
    IF(AW13&gt;0,"NOR","F"),
    IF(AW13="A","NOR",IF(AW13&lt;&gt;"",AW13,"F"))
   )
  )
 )
)</f>
        <v>DS</v>
      </c>
      <c r="AV13" s="362">
        <f t="shared" si="324"/>
        <v>0</v>
      </c>
      <c r="AW13" s="362" t="str" cm="1">
        <f t="array" ref="AW13">_xlfn.LET(
_xlpm.f,AW$6,
_xlpm.xp,IFERROR(
   _xlfn.XLOOKUP(
     1,
     (Papeletas!$B$2:$B$3000=$B13)*(Papeletas!$G$2:$G$3000&lt;=_xlpm.f)*(Papeletas!$H$2:$H$3000&gt;=_xlpm.f),
     Papeletas!$F$2:$F$3000,
     "__NP__"
   ),
   "__NP__"
),
_xlpm.x,IF(_xlpm.xp&lt;&gt;"__NP__",_xlpm.xp,_xlfn.XLOOKUP($B13,Reloj!$A$2:$A$3000,INDEX(Reloj!$J$2:$AR$3000,,COLUMN(AK5)-INT(COLUMN(AK5)/9*8)),"__NF__")),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F</v>
      </c>
      <c r="AX13" s="363">
        <f t="shared" si="325"/>
        <v>0</v>
      </c>
      <c r="AY13" s="363">
        <f t="shared" si="326"/>
        <v>0</v>
      </c>
      <c r="AZ13" s="363">
        <f t="shared" si="327"/>
        <v>0</v>
      </c>
      <c r="BA13" s="363">
        <f t="shared" si="328"/>
        <v>0</v>
      </c>
      <c r="BB13" s="359">
        <f t="shared" si="329"/>
        <v>0.3125</v>
      </c>
      <c r="BC13" s="360">
        <f t="shared" si="330"/>
        <v>0.70833333333333337</v>
      </c>
      <c r="BD13" s="361" t="str">
        <f>IF(
 OR(BB$6&lt;MAX($B$2,$G13),AND($H13&lt;&gt;"",BB$6&gt;$H13)),
 "NA",
 IF(
  AND($D13="LOCAL",WEEKDAY(BB$6,2)=7),
  "DS",
  IF(
   COUNTIF(Parametros!$P:$P,BB$6)&gt;0,
   IF(ISNUMBER(BF13),IF(BF13&gt;0,"FL","FC"),"FC"),
   IF(
    ISNUMBER(BF13),
    IF(BF13&gt;0,"NOR","F"),
    IF(BF13="A","NOR",IF(BF13&lt;&gt;"",BF13,"F"))
   )
  )
 )
)</f>
        <v>NOR</v>
      </c>
      <c r="BE13" s="362">
        <f t="shared" si="331"/>
        <v>8.5</v>
      </c>
      <c r="BF13" s="362" cm="1">
        <f t="array" ref="BF13">_xlfn.LET(
_xlpm.f,BF$6,
_xlpm.xp,IFERROR(
   _xlfn.XLOOKUP(
     1,
     (Papeletas!$B$2:$B$3000=$B13)*(Papeletas!$G$2:$G$3000&lt;=_xlpm.f)*(Papeletas!$H$2:$H$3000&gt;=_xlpm.f),
     Papeletas!$F$2:$F$3000,
     "__NP__"
   ),
   "__NP__"
),
_xlpm.x,IF(_xlpm.xp&lt;&gt;"__NP__",_xlpm.xp,_xlfn.XLOOKUP($B13,Reloj!$A$2:$A$3000,INDEX(Reloj!$J$2:$AR$3000,,COLUMN(AT5)-INT(COLUMN(AT5)/9*8)),"__NF__")),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BG13" s="363">
        <f t="shared" si="332"/>
        <v>8.5</v>
      </c>
      <c r="BH13" s="363">
        <f t="shared" si="333"/>
        <v>2</v>
      </c>
      <c r="BI13" s="363">
        <f t="shared" si="334"/>
        <v>1</v>
      </c>
      <c r="BJ13" s="363">
        <f t="shared" si="335"/>
        <v>0</v>
      </c>
      <c r="BK13" s="359">
        <f t="shared" si="336"/>
        <v>0.3125</v>
      </c>
      <c r="BL13" s="360">
        <f t="shared" si="337"/>
        <v>0.70833333333333337</v>
      </c>
      <c r="BM13" s="361" t="str">
        <f>IF(
 OR(BK$6&lt;MAX($B$2,$G13),AND($H13&lt;&gt;"",BK$6&gt;$H13)),
 "NA",
 IF(
  AND($D13="LOCAL",WEEKDAY(BK$6,2)=7),
  "DS",
  IF(
   COUNTIF(Parametros!$P:$P,BK$6)&gt;0,
   IF(ISNUMBER(BO13),IF(BO13&gt;0,"FL","FC"),"FC"),
   IF(
    ISNUMBER(BO13),
    IF(BO13&gt;0,"NOR","F"),
    IF(BO13="A","NOR",IF(BO13&lt;&gt;"",BO13,"F"))
   )
  )
 )
)</f>
        <v>NOR</v>
      </c>
      <c r="BN13" s="362">
        <f t="shared" si="338"/>
        <v>8.5</v>
      </c>
      <c r="BO13" s="362" cm="1">
        <f t="array" ref="BO13">_xlfn.LET(
_xlpm.f,BO$6,
_xlpm.xp,IFERROR(
   _xlfn.XLOOKUP(
     1,
     (Papeletas!$B$2:$B$3000=$B13)*(Papeletas!$G$2:$G$3000&lt;=_xlpm.f)*(Papeletas!$H$2:$H$3000&gt;=_xlpm.f),
     Papeletas!$F$2:$F$3000,
     "__NP__"
   ),
   "__NP__"
),
_xlpm.x,IF(_xlpm.xp&lt;&gt;"__NP__",_xlpm.xp,_xlfn.XLOOKUP($B13,Reloj!$A$2:$A$3000,INDEX(Reloj!$J$2:$AR$3000,,COLUMN(BC5)-INT(COLUMN(BC5)/9*8)),"__NF__")),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13</v>
      </c>
      <c r="BP13" s="363">
        <f t="shared" si="339"/>
        <v>8.5</v>
      </c>
      <c r="BQ13" s="363">
        <f t="shared" si="340"/>
        <v>2</v>
      </c>
      <c r="BR13" s="363">
        <f t="shared" si="341"/>
        <v>2.5</v>
      </c>
      <c r="BS13" s="363">
        <f t="shared" si="342"/>
        <v>0</v>
      </c>
      <c r="BT13" s="359">
        <f t="shared" si="343"/>
        <v>0.3125</v>
      </c>
      <c r="BU13" s="360">
        <f t="shared" si="344"/>
        <v>0.70833333333333337</v>
      </c>
      <c r="BV13" s="361" t="str">
        <f>IF(
 OR(BT$6&lt;MAX($B$2,$G13),AND($H13&lt;&gt;"",BT$6&gt;$H13)),
 "NA",
 IF(
  AND($D13="LOCAL",WEEKDAY(BT$6,2)=7),
  "DS",
  IF(
   COUNTIF(Parametros!$P:$P,BT$6)&gt;0,
   IF(ISNUMBER(BX13),IF(BX13&gt;0,"FL","FC"),"FC"),
   IF(
    ISNUMBER(BX13),
    IF(BX13&gt;0,"NOR","F"),
    IF(BX13="A","NOR",IF(BX13&lt;&gt;"",BX13,"F"))
   )
  )
 )
)</f>
        <v>NOR</v>
      </c>
      <c r="BW13" s="362">
        <f t="shared" si="345"/>
        <v>8.5</v>
      </c>
      <c r="BX13" s="362" cm="1">
        <f t="array" ref="BX13">_xlfn.LET(
_xlpm.f,BX$6,
_xlpm.xp,IFERROR(
   _xlfn.XLOOKUP(
     1,
     (Papeletas!$B$2:$B$3000=$B13)*(Papeletas!$G$2:$G$3000&lt;=_xlpm.f)*(Papeletas!$H$2:$H$3000&gt;=_xlpm.f),
     Papeletas!$F$2:$F$3000,
     "__NP__"
   ),
   "__NP__"
),
_xlpm.x,IF(_xlpm.xp&lt;&gt;"__NP__",_xlpm.xp,_xlfn.XLOOKUP($B13,Reloj!$A$2:$A$3000,INDEX(Reloj!$J$2:$AR$3000,,COLUMN(BL5)-INT(COLUMN(BL5)/9*8)),"__NF__")),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BY13" s="363">
        <f t="shared" si="346"/>
        <v>8.5</v>
      </c>
      <c r="BZ13" s="363">
        <f t="shared" si="347"/>
        <v>2</v>
      </c>
      <c r="CA13" s="363">
        <f t="shared" si="348"/>
        <v>1</v>
      </c>
      <c r="CB13" s="363">
        <f t="shared" si="349"/>
        <v>0</v>
      </c>
      <c r="CC13" s="359">
        <f t="shared" si="350"/>
        <v>0.3125</v>
      </c>
      <c r="CD13" s="360">
        <f t="shared" si="351"/>
        <v>0.70833333333333337</v>
      </c>
      <c r="CE13" s="361" t="str">
        <f>IF(
 OR(CC$6&lt;MAX($B$2,$G13),AND($H13&lt;&gt;"",CC$6&gt;$H13)),
 "NA",
 IF(
  AND($D13="LOCAL",WEEKDAY(CC$6,2)=7),
  "DS",
  IF(
   COUNTIF(Parametros!$P:$P,CC$6)&gt;0,
   IF(ISNUMBER(CG13),IF(CG13&gt;0,"FL","FC"),"FC"),
   IF(
    ISNUMBER(CG13),
    IF(CG13&gt;0,"NOR","F"),
    IF(CG13="A","NOR",IF(CG13&lt;&gt;"",CG13,"F"))
   )
  )
 )
)</f>
        <v>NOR</v>
      </c>
      <c r="CF13" s="362">
        <f t="shared" si="352"/>
        <v>8.5</v>
      </c>
      <c r="CG13" s="362" cm="1">
        <f t="array" ref="CG13">_xlfn.LET(
_xlpm.f,CG$6,
_xlpm.xp,IFERROR(
   _xlfn.XLOOKUP(
     1,
     (Papeletas!$B$2:$B$3000=$B13)*(Papeletas!$G$2:$G$3000&lt;=_xlpm.f)*(Papeletas!$H$2:$H$3000&gt;=_xlpm.f),
     Papeletas!$F$2:$F$3000,
     "__NP__"
   ),
   "__NP__"
),
_xlpm.x,IF(_xlpm.xp&lt;&gt;"__NP__",_xlpm.xp,_xlfn.XLOOKUP($B13,Reloj!$A$2:$A$3000,INDEX(Reloj!$J$2:$AR$3000,,COLUMN(BU5)-INT(COLUMN(BU5)/9*8)),"__NF__")),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CH13" s="363">
        <f t="shared" si="353"/>
        <v>8.5</v>
      </c>
      <c r="CI13" s="363">
        <f t="shared" si="354"/>
        <v>2</v>
      </c>
      <c r="CJ13" s="363">
        <f t="shared" si="355"/>
        <v>1.5</v>
      </c>
      <c r="CK13" s="363">
        <f t="shared" si="356"/>
        <v>0</v>
      </c>
      <c r="CL13" s="359">
        <f t="shared" si="357"/>
        <v>0.3125</v>
      </c>
      <c r="CM13" s="360">
        <f t="shared" si="358"/>
        <v>0.70833333333333337</v>
      </c>
      <c r="CN13" s="361" t="str">
        <f>IF(
 OR(CL$6&lt;MAX($B$2,$G13),AND($H13&lt;&gt;"",CL$6&gt;$H13)),
 "NA",
 IF(
  AND($D13="LOCAL",WEEKDAY(CL$6,2)=7),
  "DS",
  IF(
   COUNTIF(Parametros!$P:$P,CL$6)&gt;0,
   IF(ISNUMBER(CP13),IF(CP13&gt;0,"FL","FC"),"FC"),
   IF(
    ISNUMBER(CP13),
    IF(CP13&gt;0,"NOR","F"),
    IF(CP13="A","NOR",IF(CP13&lt;&gt;"",CP13,"F"))
   )
  )
 )
)</f>
        <v>NOR</v>
      </c>
      <c r="CO13" s="362">
        <f t="shared" si="359"/>
        <v>8.5</v>
      </c>
      <c r="CP13" s="362" cm="1">
        <f t="array" ref="CP13">_xlfn.LET(
_xlpm.f,CP$6,
_xlpm.xp,IFERROR(
   _xlfn.XLOOKUP(
     1,
     (Papeletas!$B$2:$B$3000=$B13)*(Papeletas!$G$2:$G$3000&lt;=_xlpm.f)*(Papeletas!$H$2:$H$3000&gt;=_xlpm.f),
     Papeletas!$F$2:$F$3000,
     "__NP__"
   ),
   "__NP__"
),
_xlpm.x,IF(_xlpm.xp&lt;&gt;"__NP__",_xlpm.xp,_xlfn.XLOOKUP($B13,Reloj!$A$2:$A$3000,INDEX(Reloj!$J$2:$AR$3000,,COLUMN(CD5)-INT(COLUMN(CD5)/9*8)),"__NF__")),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CQ13" s="363">
        <f t="shared" si="360"/>
        <v>8.5</v>
      </c>
      <c r="CR13" s="363">
        <f t="shared" si="361"/>
        <v>2</v>
      </c>
      <c r="CS13" s="363">
        <f t="shared" si="362"/>
        <v>1.5</v>
      </c>
      <c r="CT13" s="363">
        <f t="shared" si="363"/>
        <v>0</v>
      </c>
      <c r="CU13" s="359">
        <f t="shared" si="364"/>
        <v>0.3125</v>
      </c>
      <c r="CV13" s="360">
        <f t="shared" si="365"/>
        <v>0.54166666666666663</v>
      </c>
      <c r="CW13" s="361" t="str">
        <f>IF(
 OR(CU$6&lt;MAX($B$2,$G13),AND($H13&lt;&gt;"",CU$6&gt;$H13)),
 "NA",
 IF(
  AND($D13="LOCAL",WEEKDAY(CU$6,2)=7),
  "DS",
  IF(
   COUNTIF(Parametros!$P:$P,CU$6)&gt;0,
   IF(ISNUMBER(CY13),IF(CY13&gt;0,"FL","FC"),"FC"),
   IF(
    ISNUMBER(CY13),
    IF(CY13&gt;0,"NOR","F"),
    IF(CY13="A","NOR",IF(CY13&lt;&gt;"",CY13,"F"))
   )
  )
 )
)</f>
        <v>NOR</v>
      </c>
      <c r="CX13" s="362">
        <f t="shared" si="366"/>
        <v>5.4999999999999991</v>
      </c>
      <c r="CY13" s="362" cm="1">
        <f t="array" ref="CY13">_xlfn.LET(
_xlpm.f,CY$6,
_xlpm.xp,IFERROR(
   _xlfn.XLOOKUP(
     1,
     (Papeletas!$B$2:$B$3000=$B13)*(Papeletas!$G$2:$G$3000&lt;=_xlpm.f)*(Papeletas!$H$2:$H$3000&gt;=_xlpm.f),
     Papeletas!$F$2:$F$3000,
     "__NP__"
   ),
   "__NP__"
),
_xlpm.x,IF(_xlpm.xp&lt;&gt;"__NP__",_xlpm.xp,_xlfn.XLOOKUP($B13,Reloj!$A$2:$A$3000,INDEX(Reloj!$J$2:$AR$3000,,COLUMN(CM5)-INT(COLUMN(CM5)/9*8)),"__NF__")),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6.5</v>
      </c>
      <c r="CZ13" s="363">
        <f t="shared" si="367"/>
        <v>5.4999999999999991</v>
      </c>
      <c r="DA13" s="363">
        <f t="shared" si="368"/>
        <v>1.0000000000000009</v>
      </c>
      <c r="DB13" s="363">
        <f t="shared" si="369"/>
        <v>0</v>
      </c>
      <c r="DC13" s="363">
        <f t="shared" si="370"/>
        <v>0</v>
      </c>
      <c r="DD13" s="359" t="str">
        <f t="shared" si="371"/>
        <v>-</v>
      </c>
      <c r="DE13" s="360" t="str">
        <f t="shared" si="372"/>
        <v>-</v>
      </c>
      <c r="DF13" s="361" t="str">
        <f>IF(
 OR(DD$6&lt;MAX($B$2,$G13),AND($H13&lt;&gt;"",DD$6&gt;$H13)),
 "NA",
 IF(
  AND($D13="LOCAL",WEEKDAY(DD$6,2)=7),
  "DS",
  IF(
   COUNTIF(Parametros!$P:$P,DD$6)&gt;0,
   IF(ISNUMBER(DH13),IF(DH13&gt;0,"FL","FC"),"FC"),
   IF(
    ISNUMBER(DH13),
    IF(DH13&gt;0,"NOR","F"),
    IF(DH13="A","NOR",IF(DH13&lt;&gt;"",DH13,"F"))
   )
  )
 )
)</f>
        <v>DS</v>
      </c>
      <c r="DG13" s="362">
        <f t="shared" si="373"/>
        <v>0</v>
      </c>
      <c r="DH13" s="362" t="str" cm="1">
        <f t="array" ref="DH13">_xlfn.LET(
_xlpm.f,DH$6,
_xlpm.xp,IFERROR(
   _xlfn.XLOOKUP(
     1,
     (Papeletas!$B$2:$B$3000=$B13)*(Papeletas!$G$2:$G$3000&lt;=_xlpm.f)*(Papeletas!$H$2:$H$3000&gt;=_xlpm.f),
     Papeletas!$F$2:$F$3000,
     "__NP__"
   ),
   "__NP__"
),
_xlpm.x,IF(_xlpm.xp&lt;&gt;"__NP__",_xlpm.xp,_xlfn.XLOOKUP($B13,Reloj!$A$2:$A$3000,INDEX(Reloj!$J$2:$AR$3000,,COLUMN(CV5)-INT(COLUMN(CV5)/9*8)),"__NF__")),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F</v>
      </c>
      <c r="DI13" s="363">
        <f t="shared" si="374"/>
        <v>0</v>
      </c>
      <c r="DJ13" s="363">
        <f t="shared" si="375"/>
        <v>0</v>
      </c>
      <c r="DK13" s="363">
        <f t="shared" si="376"/>
        <v>0</v>
      </c>
      <c r="DL13" s="363">
        <f t="shared" si="377"/>
        <v>0</v>
      </c>
      <c r="DM13" s="359">
        <f t="shared" si="378"/>
        <v>0.3125</v>
      </c>
      <c r="DN13" s="360">
        <f t="shared" si="379"/>
        <v>0.70833333333333337</v>
      </c>
      <c r="DO13" s="361" t="str">
        <f>IF(
 OR(DM$6&lt;MAX($B$2,$G13),AND($H13&lt;&gt;"",DM$6&gt;$H13)),
 "NA",
 IF(
  AND($D13="LOCAL",WEEKDAY(DM$6,2)=7),
  "DS",
  IF(
   COUNTIF(Parametros!$P:$P,DM$6)&gt;0,
   IF(ISNUMBER(DQ13),IF(DQ13&gt;0,"FL","FC"),"FC"),
   IF(
    ISNUMBER(DQ13),
    IF(DQ13&gt;0,"NOR","F"),
    IF(DQ13="A","NOR",IF(DQ13&lt;&gt;"",DQ13,"F"))
   )
  )
 )
)</f>
        <v>NOR</v>
      </c>
      <c r="DP13" s="362">
        <f t="shared" si="380"/>
        <v>8.5</v>
      </c>
      <c r="DQ13" s="362" cm="1">
        <f t="array" ref="DQ13">_xlfn.LET(
_xlpm.f,DQ$6,
_xlpm.xp,IFERROR(
   _xlfn.XLOOKUP(
     1,
     (Papeletas!$B$2:$B$3000=$B13)*(Papeletas!$G$2:$G$3000&lt;=_xlpm.f)*(Papeletas!$H$2:$H$3000&gt;=_xlpm.f),
     Papeletas!$F$2:$F$3000,
     "__NP__"
   ),
   "__NP__"
),
_xlpm.x,IF(_xlpm.xp&lt;&gt;"__NP__",_xlpm.xp,_xlfn.XLOOKUP($B13,Reloj!$A$2:$A$3000,INDEX(Reloj!$J$2:$AR$3000,,COLUMN(DE5)-INT(COLUMN(DE5)/9*8)),"__NF__")),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12.5</v>
      </c>
      <c r="DR13" s="363">
        <f t="shared" si="381"/>
        <v>8.5</v>
      </c>
      <c r="DS13" s="363">
        <f t="shared" si="382"/>
        <v>2</v>
      </c>
      <c r="DT13" s="363">
        <f t="shared" si="383"/>
        <v>2</v>
      </c>
      <c r="DU13" s="363">
        <f t="shared" si="384"/>
        <v>0</v>
      </c>
      <c r="DV13" s="359">
        <f t="shared" si="385"/>
        <v>0.3125</v>
      </c>
      <c r="DW13" s="360">
        <f t="shared" si="386"/>
        <v>0.70833333333333337</v>
      </c>
      <c r="DX13" s="361" t="str">
        <f>IF(
 OR(DV$6&lt;MAX($B$2,$G13),AND($H13&lt;&gt;"",DV$6&gt;$H13)),
 "NA",
 IF(
  AND($D13="LOCAL",WEEKDAY(DV$6,2)=7),
  "DS",
  IF(
   COUNTIF(Parametros!$P:$P,DV$6)&gt;0,
   IF(ISNUMBER(DZ13),IF(DZ13&gt;0,"FL","FC"),"FC"),
   IF(
    ISNUMBER(DZ13),
    IF(DZ13&gt;0,"NOR","F"),
    IF(DZ13="A","NOR",IF(DZ13&lt;&gt;"",DZ13,"F"))
   )
  )
 )
)</f>
        <v>NOR</v>
      </c>
      <c r="DY13" s="362">
        <f t="shared" si="387"/>
        <v>8.5</v>
      </c>
      <c r="DZ13" s="362" cm="1">
        <f t="array" ref="DZ13">_xlfn.LET(
_xlpm.f,DZ$6,
_xlpm.xp,IFERROR(
   _xlfn.XLOOKUP(
     1,
     (Papeletas!$B$2:$B$3000=$B13)*(Papeletas!$G$2:$G$3000&lt;=_xlpm.f)*(Papeletas!$H$2:$H$3000&gt;=_xlpm.f),
     Papeletas!$F$2:$F$3000,
     "__NP__"
   ),
   "__NP__"
),
_xlpm.x,IF(_xlpm.xp&lt;&gt;"__NP__",_xlpm.xp,_xlfn.XLOOKUP($B13,Reloj!$A$2:$A$3000,INDEX(Reloj!$J$2:$AR$3000,,COLUMN(DN5)-INT(COLUMN(DN5)/9*8)),"__NF__")),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13</v>
      </c>
      <c r="EA13" s="363">
        <f t="shared" si="388"/>
        <v>8.5</v>
      </c>
      <c r="EB13" s="363">
        <f t="shared" si="389"/>
        <v>2</v>
      </c>
      <c r="EC13" s="363">
        <f t="shared" si="390"/>
        <v>2.5</v>
      </c>
      <c r="ED13" s="363">
        <f t="shared" si="391"/>
        <v>0</v>
      </c>
      <c r="EE13" s="359">
        <f t="shared" si="392"/>
        <v>0.3125</v>
      </c>
      <c r="EF13" s="360">
        <f t="shared" si="393"/>
        <v>0.70833333333333337</v>
      </c>
      <c r="EG13" s="361" t="str">
        <f>IF(
 OR(EE$6&lt;MAX($B$2,$G13),AND($H13&lt;&gt;"",EE$6&gt;$H13)),
 "NA",
 IF(
  AND($D13="LOCAL",WEEKDAY(EE$6,2)=7),
  "DS",
  IF(
   COUNTIF(Parametros!$P:$P,EE$6)&gt;0,
   IF(ISNUMBER(EI13),IF(EI13&gt;0,"FL","FC"),"FC"),
   IF(
    ISNUMBER(EI13),
    IF(EI13&gt;0,"NOR","F"),
    IF(EI13="A","NOR",IF(EI13&lt;&gt;"",EI13,"F"))
   )
  )
 )
)</f>
        <v>NOR</v>
      </c>
      <c r="EH13" s="362">
        <f t="shared" si="394"/>
        <v>8.5</v>
      </c>
      <c r="EI13" s="362" cm="1">
        <f t="array" ref="EI13">_xlfn.LET(
_xlpm.f,EI$6,
_xlpm.xp,IFERROR(
   _xlfn.XLOOKUP(
     1,
     (Papeletas!$B$2:$B$3000=$B13)*(Papeletas!$G$2:$G$3000&lt;=_xlpm.f)*(Papeletas!$H$2:$H$3000&gt;=_xlpm.f),
     Papeletas!$F$2:$F$3000,
     "__NP__"
   ),
   "__NP__"
),
_xlpm.x,IF(_xlpm.xp&lt;&gt;"__NP__",_xlpm.xp,_xlfn.XLOOKUP($B13,Reloj!$A$2:$A$3000,INDEX(Reloj!$J$2:$AR$3000,,COLUMN(DW5)-INT(COLUMN(DW5)/9*8)),"__NF__")),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EJ13" s="363">
        <f t="shared" si="395"/>
        <v>8.5</v>
      </c>
      <c r="EK13" s="363">
        <f t="shared" si="396"/>
        <v>2</v>
      </c>
      <c r="EL13" s="363">
        <f t="shared" si="397"/>
        <v>1</v>
      </c>
      <c r="EM13" s="363">
        <f t="shared" si="398"/>
        <v>0</v>
      </c>
      <c r="EN13" s="359">
        <f t="shared" si="399"/>
        <v>0.3125</v>
      </c>
      <c r="EO13" s="360">
        <f t="shared" si="400"/>
        <v>0.70833333333333337</v>
      </c>
      <c r="EP13" s="361" t="str">
        <f>IF(
 OR(EN$6&lt;MAX($B$2,$G13),AND($H13&lt;&gt;"",EN$6&gt;$H13)),
 "NA",
 IF(
  AND($D13="LOCAL",WEEKDAY(EN$6,2)=7),
  "DS",
  IF(
   COUNTIF(Parametros!$P:$P,EN$6)&gt;0,
   IF(ISNUMBER(ER13),IF(ER13&gt;0,"FL","FC"),"FC"),
   IF(
    ISNUMBER(ER13),
    IF(ER13&gt;0,"NOR","F"),
    IF(ER13="A","NOR",IF(ER13&lt;&gt;"",ER13,"F"))
   )
  )
 )
)</f>
        <v>NOR</v>
      </c>
      <c r="EQ13" s="362">
        <f t="shared" si="401"/>
        <v>8.5</v>
      </c>
      <c r="ER13" s="362" cm="1">
        <f t="array" ref="ER13">_xlfn.LET(
_xlpm.f,ER$6,
_xlpm.xp,IFERROR(
   _xlfn.XLOOKUP(
     1,
     (Papeletas!$B$2:$B$3000=$B13)*(Papeletas!$G$2:$G$3000&lt;=_xlpm.f)*(Papeletas!$H$2:$H$3000&gt;=_xlpm.f),
     Papeletas!$F$2:$F$3000,
     "__NP__"
   ),
   "__NP__"
),
_xlpm.x,IF(_xlpm.xp&lt;&gt;"__NP__",_xlpm.xp,_xlfn.XLOOKUP($B13,Reloj!$A$2:$A$3000,INDEX(Reloj!$J$2:$AR$3000,,COLUMN(EF5)-INT(COLUMN(EF5)/9*8)),"__NF__")),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ES13" s="363">
        <f t="shared" si="402"/>
        <v>8.5</v>
      </c>
      <c r="ET13" s="363">
        <f t="shared" si="403"/>
        <v>2</v>
      </c>
      <c r="EU13" s="363">
        <f t="shared" si="404"/>
        <v>1</v>
      </c>
      <c r="EV13" s="363">
        <f t="shared" si="405"/>
        <v>0</v>
      </c>
      <c r="EW13" s="359">
        <f t="shared" si="406"/>
        <v>0.3125</v>
      </c>
      <c r="EX13" s="360">
        <f t="shared" si="407"/>
        <v>0.70833333333333337</v>
      </c>
      <c r="EY13" s="361" t="str">
        <f>IF(
 OR(EW$6&lt;MAX($B$2,$G13),AND($H13&lt;&gt;"",EW$6&gt;$H13)),
 "NA",
 IF(
  AND($D13="LOCAL",WEEKDAY(EW$6,2)=7),
  "DS",
  IF(
   COUNTIF(Parametros!$P:$P,EW$6)&gt;0,
   IF(ISNUMBER(FA13),IF(FA13&gt;0,"FL","FC"),"FC"),
   IF(
    ISNUMBER(FA13),
    IF(FA13&gt;0,"NOR","F"),
    IF(FA13="A","NOR",IF(FA13&lt;&gt;"",FA13,"F"))
   )
  )
 )
)</f>
        <v>NOR</v>
      </c>
      <c r="EZ13" s="362">
        <f t="shared" si="408"/>
        <v>8.5</v>
      </c>
      <c r="FA13" s="362" cm="1">
        <f t="array" ref="FA13">_xlfn.LET(
_xlpm.f,FA$6,
_xlpm.xp,IFERROR(
   _xlfn.XLOOKUP(
     1,
     (Papeletas!$B$2:$B$3000=$B13)*(Papeletas!$G$2:$G$3000&lt;=_xlpm.f)*(Papeletas!$H$2:$H$3000&gt;=_xlpm.f),
     Papeletas!$F$2:$F$3000,
     "__NP__"
   ),
   "__NP__"
),
_xlpm.x,IF(_xlpm.xp&lt;&gt;"__NP__",_xlpm.xp,_xlfn.XLOOKUP($B13,Reloj!$A$2:$A$3000,INDEX(Reloj!$J$2:$AR$3000,,COLUMN(EO5)-INT(COLUMN(EO5)/9*8)),"__NF__")),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FB13" s="363">
        <f t="shared" si="409"/>
        <v>8.5</v>
      </c>
      <c r="FC13" s="363">
        <f t="shared" si="410"/>
        <v>2</v>
      </c>
      <c r="FD13" s="363">
        <f t="shared" si="411"/>
        <v>1.5</v>
      </c>
      <c r="FE13" s="363">
        <f t="shared" si="412"/>
        <v>0</v>
      </c>
      <c r="FF13" s="359">
        <f t="shared" si="413"/>
        <v>0.3125</v>
      </c>
      <c r="FG13" s="360">
        <f t="shared" si="414"/>
        <v>0.54166666666666663</v>
      </c>
      <c r="FH13" s="361" t="str">
        <f>IF(
 OR(FF$6&lt;MAX($B$2,$G13),AND($H13&lt;&gt;"",FF$6&gt;$H13)),
 "NA",
 IF(
  AND($D13="LOCAL",WEEKDAY(FF$6,2)=7),
  "DS",
  IF(
   COUNTIF(Parametros!$P:$P,FF$6)&gt;0,
   IF(ISNUMBER(FJ13),IF(FJ13&gt;0,"FL","FC"),"FC"),
   IF(
    ISNUMBER(FJ13),
    IF(FJ13&gt;0,"NOR","F"),
    IF(FJ13="A","NOR",IF(FJ13&lt;&gt;"",FJ13,"F"))
   )
  )
 )
)</f>
        <v>NOR</v>
      </c>
      <c r="FI13" s="362">
        <f t="shared" si="415"/>
        <v>5.4999999999999991</v>
      </c>
      <c r="FJ13" s="362" cm="1">
        <f t="array" ref="FJ13">_xlfn.LET(
_xlpm.f,FJ$6,
_xlpm.xp,IFERROR(
   _xlfn.XLOOKUP(
     1,
     (Papeletas!$B$2:$B$3000=$B13)*(Papeletas!$G$2:$G$3000&lt;=_xlpm.f)*(Papeletas!$H$2:$H$3000&gt;=_xlpm.f),
     Papeletas!$F$2:$F$3000,
     "__NP__"
   ),
   "__NP__"
),
_xlpm.x,IF(_xlpm.xp&lt;&gt;"__NP__",_xlpm.xp,_xlfn.XLOOKUP($B13,Reloj!$A$2:$A$3000,INDEX(Reloj!$J$2:$AR$3000,,COLUMN(EX5)-INT(COLUMN(EX5)/9*8)),"__NF__")),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8</v>
      </c>
      <c r="FK13" s="363">
        <f t="shared" si="416"/>
        <v>5.4999999999999991</v>
      </c>
      <c r="FL13" s="363">
        <f t="shared" si="417"/>
        <v>2</v>
      </c>
      <c r="FM13" s="363">
        <f t="shared" si="418"/>
        <v>0.50000000000000089</v>
      </c>
      <c r="FN13" s="363">
        <f t="shared" si="419"/>
        <v>0</v>
      </c>
      <c r="FO13" s="359" t="str">
        <f t="shared" si="420"/>
        <v>-</v>
      </c>
      <c r="FP13" s="360" t="str">
        <f t="shared" si="421"/>
        <v>-</v>
      </c>
      <c r="FQ13" s="361" t="str">
        <f>IF(
 OR(FO$6&lt;MAX($B$2,$G13),AND($H13&lt;&gt;"",FO$6&gt;$H13)),
 "NA",
 IF(
  AND($D13="LOCAL",WEEKDAY(FO$6,2)=7),
  "DS",
  IF(
   COUNTIF(Parametros!$P:$P,FO$6)&gt;0,
   IF(ISNUMBER(FS13),IF(FS13&gt;0,"FL","FC"),"FC"),
   IF(
    ISNUMBER(FS13),
    IF(FS13&gt;0,"NOR","F"),
    IF(FS13="A","NOR",IF(FS13&lt;&gt;"",FS13,"F"))
   )
  )
 )
)</f>
        <v>DS</v>
      </c>
      <c r="FR13" s="362">
        <f t="shared" si="422"/>
        <v>0</v>
      </c>
      <c r="FS13" s="362" t="str" cm="1">
        <f t="array" ref="FS13">_xlfn.LET(
_xlpm.f,FS$6,
_xlpm.xp,IFERROR(
   _xlfn.XLOOKUP(
     1,
     (Papeletas!$B$2:$B$3000=$B13)*(Papeletas!$G$2:$G$3000&lt;=_xlpm.f)*(Papeletas!$H$2:$H$3000&gt;=_xlpm.f),
     Papeletas!$F$2:$F$3000,
     "__NP__"
   ),
   "__NP__"
),
_xlpm.x,IF(_xlpm.xp&lt;&gt;"__NP__",_xlpm.xp,_xlfn.XLOOKUP($B13,Reloj!$A$2:$A$3000,INDEX(Reloj!$J$2:$AR$3000,,COLUMN(FG5)-INT(COLUMN(FG5)/9*8)),"__NF__")),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F</v>
      </c>
      <c r="FT13" s="363">
        <f t="shared" si="423"/>
        <v>0</v>
      </c>
      <c r="FU13" s="363">
        <f t="shared" si="424"/>
        <v>0</v>
      </c>
      <c r="FV13" s="363">
        <f t="shared" si="425"/>
        <v>0</v>
      </c>
      <c r="FW13" s="363">
        <f t="shared" si="426"/>
        <v>0</v>
      </c>
      <c r="FX13" s="359">
        <f t="shared" si="427"/>
        <v>0.3125</v>
      </c>
      <c r="FY13" s="360">
        <f t="shared" si="428"/>
        <v>0.70833333333333337</v>
      </c>
      <c r="FZ13" s="361" t="str">
        <f>IF(
 OR(FX$6&lt;MAX($B$2,$G13),AND($H13&lt;&gt;"",FX$6&gt;$H13)),
 "NA",
 IF(
  AND($D13="LOCAL",WEEKDAY(FX$6,2)=7),
  "DS",
  IF(
   COUNTIF(Parametros!$P:$P,FX$6)&gt;0,
   IF(ISNUMBER(GB13),IF(GB13&gt;0,"FL","FC"),"FC"),
   IF(
    ISNUMBER(GB13),
    IF(GB13&gt;0,"NOR","F"),
    IF(GB13="A","NOR",IF(GB13&lt;&gt;"",GB13,"F"))
   )
  )
 )
)</f>
        <v>NOR</v>
      </c>
      <c r="GA13" s="362">
        <f t="shared" si="429"/>
        <v>8.5</v>
      </c>
      <c r="GB13" s="362" cm="1">
        <f t="array" ref="GB13">_xlfn.LET(
_xlpm.f,GB$6,
_xlpm.xp,IFERROR(
   _xlfn.XLOOKUP(
     1,
     (Papeletas!$B$2:$B$3000=$B13)*(Papeletas!$G$2:$G$3000&lt;=_xlpm.f)*(Papeletas!$H$2:$H$3000&gt;=_xlpm.f),
     Papeletas!$F$2:$F$3000,
     "__NP__"
   ),
   "__NP__"
),
_xlpm.x,IF(_xlpm.xp&lt;&gt;"__NP__",_xlpm.xp,_xlfn.XLOOKUP($B13,Reloj!$A$2:$A$3000,INDEX(Reloj!$J$2:$AR$3000,,COLUMN(FP5)-INT(COLUMN(FP5)/9*8)),"__NF__")),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GC13" s="363">
        <f t="shared" si="430"/>
        <v>8.5</v>
      </c>
      <c r="GD13" s="363">
        <f t="shared" si="431"/>
        <v>2</v>
      </c>
      <c r="GE13" s="363">
        <f t="shared" si="432"/>
        <v>1</v>
      </c>
      <c r="GF13" s="363">
        <f t="shared" si="433"/>
        <v>0</v>
      </c>
      <c r="GG13" s="359">
        <f t="shared" si="434"/>
        <v>0.3125</v>
      </c>
      <c r="GH13" s="360">
        <f t="shared" si="435"/>
        <v>0.70833333333333337</v>
      </c>
      <c r="GI13" s="361" t="str">
        <f>IF(
 OR(GG$6&lt;MAX($B$2,$G13),AND($H13&lt;&gt;"",GG$6&gt;$H13)),
 "NA",
 IF(
  AND($D13="LOCAL",WEEKDAY(GG$6,2)=7),
  "DS",
  IF(
   COUNTIF(Parametros!$P:$P,GG$6)&gt;0,
   IF(ISNUMBER(GK13),IF(GK13&gt;0,"FL","FC"),"FC"),
   IF(
    ISNUMBER(GK13),
    IF(GK13&gt;0,"NOR","F"),
    IF(GK13="A","NOR",IF(GK13&lt;&gt;"",GK13,"F"))
   )
  )
 )
)</f>
        <v>NOR</v>
      </c>
      <c r="GJ13" s="362">
        <f t="shared" si="436"/>
        <v>8.5</v>
      </c>
      <c r="GK13" s="362" cm="1">
        <f t="array" ref="GK13">_xlfn.LET(
_xlpm.f,GK$6,
_xlpm.xp,IFERROR(
   _xlfn.XLOOKUP(
     1,
     (Papeletas!$B$2:$B$3000=$B13)*(Papeletas!$G$2:$G$3000&lt;=_xlpm.f)*(Papeletas!$H$2:$H$3000&gt;=_xlpm.f),
     Papeletas!$F$2:$F$3000,
     "__NP__"
   ),
   "__NP__"
),
_xlpm.x,IF(_xlpm.xp&lt;&gt;"__NP__",_xlpm.xp,_xlfn.XLOOKUP($B13,Reloj!$A$2:$A$3000,INDEX(Reloj!$J$2:$AR$3000,,COLUMN(FY5)-INT(COLUMN(FY5)/9*8)),"__NF__")),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13</v>
      </c>
      <c r="GL13" s="363">
        <f t="shared" si="437"/>
        <v>8.5</v>
      </c>
      <c r="GM13" s="363">
        <f t="shared" si="438"/>
        <v>2</v>
      </c>
      <c r="GN13" s="363">
        <f t="shared" si="439"/>
        <v>2.5</v>
      </c>
      <c r="GO13" s="363">
        <f t="shared" si="440"/>
        <v>0</v>
      </c>
      <c r="GP13" s="359">
        <f t="shared" si="441"/>
        <v>0.3125</v>
      </c>
      <c r="GQ13" s="360">
        <f t="shared" si="442"/>
        <v>0.70833333333333337</v>
      </c>
      <c r="GR13" s="361" t="str">
        <f>IF(
 OR(GP$6&lt;MAX($B$2,$G13),AND($H13&lt;&gt;"",GP$6&gt;$H13)),
 "NA",
 IF(
  AND($D13="LOCAL",WEEKDAY(GP$6,2)=7),
  "DS",
  IF(
   COUNTIF(Parametros!$P:$P,GP$6)&gt;0,
   IF(ISNUMBER(GT13),IF(GT13&gt;0,"FL","FC"),"FC"),
   IF(
    ISNUMBER(GT13),
    IF(GT13&gt;0,"NOR","F"),
    IF(GT13="A","NOR",IF(GT13&lt;&gt;"",GT13,"F"))
   )
  )
 )
)</f>
        <v>NOR</v>
      </c>
      <c r="GS13" s="362">
        <f t="shared" si="443"/>
        <v>8.5</v>
      </c>
      <c r="GT13" s="362" cm="1">
        <f t="array" ref="GT13">_xlfn.LET(
_xlpm.f,GT$6,
_xlpm.xp,IFERROR(
   _xlfn.XLOOKUP(
     1,
     (Papeletas!$B$2:$B$3000=$B13)*(Papeletas!$G$2:$G$3000&lt;=_xlpm.f)*(Papeletas!$H$2:$H$3000&gt;=_xlpm.f),
     Papeletas!$F$2:$F$3000,
     "__NP__"
   ),
   "__NP__"
),
_xlpm.x,IF(_xlpm.xp&lt;&gt;"__NP__",_xlpm.xp,_xlfn.XLOOKUP($B13,Reloj!$A$2:$A$3000,INDEX(Reloj!$J$2:$AR$3000,,COLUMN(GH5)-INT(COLUMN(GH5)/9*8)),"__NF__")),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GU13" s="363">
        <f t="shared" si="444"/>
        <v>8.5</v>
      </c>
      <c r="GV13" s="363">
        <f t="shared" si="445"/>
        <v>2</v>
      </c>
      <c r="GW13" s="363">
        <f t="shared" si="446"/>
        <v>1</v>
      </c>
      <c r="GX13" s="363">
        <f t="shared" si="447"/>
        <v>0</v>
      </c>
      <c r="GY13" s="359">
        <f t="shared" si="448"/>
        <v>0.3125</v>
      </c>
      <c r="GZ13" s="360">
        <f t="shared" si="449"/>
        <v>0.70833333333333337</v>
      </c>
      <c r="HA13" s="361" t="str">
        <f>IF(
 OR(GY$6&lt;MAX($B$2,$G13),AND($H13&lt;&gt;"",GY$6&gt;$H13)),
 "NA",
 IF(
  AND($D13="LOCAL",WEEKDAY(GY$6,2)=7),
  "DS",
  IF(
   COUNTIF(Parametros!$P:$P,GY$6)&gt;0,
   IF(ISNUMBER(HC13),IF(HC13&gt;0,"FL","FC"),"FC"),
   IF(
    ISNUMBER(HC13),
    IF(HC13&gt;0,"NOR","F"),
    IF(HC13="A","NOR",IF(HC13&lt;&gt;"",HC13,"F"))
   )
  )
 )
)</f>
        <v>NOR</v>
      </c>
      <c r="HB13" s="362">
        <f t="shared" si="450"/>
        <v>8.5</v>
      </c>
      <c r="HC13" s="362" cm="1">
        <f t="array" ref="HC13">_xlfn.LET(
_xlpm.f,HC$6,
_xlpm.xp,IFERROR(
   _xlfn.XLOOKUP(
     1,
     (Papeletas!$B$2:$B$3000=$B13)*(Papeletas!$G$2:$G$3000&lt;=_xlpm.f)*(Papeletas!$H$2:$H$3000&gt;=_xlpm.f),
     Papeletas!$F$2:$F$3000,
     "__NP__"
   ),
   "__NP__"
),
_xlpm.x,IF(_xlpm.xp&lt;&gt;"__NP__",_xlpm.xp,_xlfn.XLOOKUP($B13,Reloj!$A$2:$A$3000,INDEX(Reloj!$J$2:$AR$3000,,COLUMN(GQ5)-INT(COLUMN(GQ5)/9*8)),"__NF__")),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v>
      </c>
      <c r="HD13" s="363">
        <f t="shared" si="451"/>
        <v>8.5</v>
      </c>
      <c r="HE13" s="363">
        <f t="shared" si="452"/>
        <v>2</v>
      </c>
      <c r="HF13" s="363">
        <f t="shared" si="453"/>
        <v>0.5</v>
      </c>
      <c r="HG13" s="363">
        <f t="shared" si="454"/>
        <v>0</v>
      </c>
      <c r="HH13" s="359">
        <f t="shared" si="455"/>
        <v>0.3125</v>
      </c>
      <c r="HI13" s="360">
        <f t="shared" si="456"/>
        <v>0.70833333333333337</v>
      </c>
      <c r="HJ13" s="361" t="str">
        <f>IF(
 OR(HH$6&lt;MAX($B$2,$G13),AND($H13&lt;&gt;"",HH$6&gt;$H13)),
 "NA",
 IF(
  AND($D13="LOCAL",WEEKDAY(HH$6,2)=7),
  "DS",
  IF(
   COUNTIF(Parametros!$P:$P,HH$6)&gt;0,
   IF(ISNUMBER(HL13),IF(HL13&gt;0,"FL","FC"),"FC"),
   IF(
    ISNUMBER(HL13),
    IF(HL13&gt;0,"NOR","F"),
    IF(HL13="A","NOR",IF(HL13&lt;&gt;"",HL13,"F"))
   )
  )
 )
)</f>
        <v>NOR</v>
      </c>
      <c r="HK13" s="362">
        <f t="shared" si="457"/>
        <v>8.5</v>
      </c>
      <c r="HL13" s="362" cm="1">
        <f t="array" ref="HL13">_xlfn.LET(
_xlpm.f,HL$6,
_xlpm.xp,IFERROR(
   _xlfn.XLOOKUP(
     1,
     (Papeletas!$B$2:$B$3000=$B13)*(Papeletas!$G$2:$G$3000&lt;=_xlpm.f)*(Papeletas!$H$2:$H$3000&gt;=_xlpm.f),
     Papeletas!$F$2:$F$3000,
     "__NP__"
   ),
   "__NP__"
),
_xlpm.x,IF(_xlpm.xp&lt;&gt;"__NP__",_xlpm.xp,_xlfn.XLOOKUP($B13,Reloj!$A$2:$A$3000,INDEX(Reloj!$J$2:$AR$3000,,COLUMN(GZ5)-INT(COLUMN(GZ5)/9*8)),"__NF__")),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HM13" s="363">
        <f t="shared" si="458"/>
        <v>8.5</v>
      </c>
      <c r="HN13" s="363">
        <f t="shared" si="459"/>
        <v>2</v>
      </c>
      <c r="HO13" s="363">
        <f t="shared" si="460"/>
        <v>1</v>
      </c>
      <c r="HP13" s="363">
        <f t="shared" si="461"/>
        <v>0</v>
      </c>
      <c r="HQ13" s="359">
        <f t="shared" si="462"/>
        <v>0.3125</v>
      </c>
      <c r="HR13" s="360">
        <f t="shared" si="463"/>
        <v>0.54166666666666663</v>
      </c>
      <c r="HS13" s="361" t="str">
        <f>IF(
 OR(HQ$6&lt;MAX($B$2,$G13),AND($H13&lt;&gt;"",HQ$6&gt;$H13)),
 "NA",
 IF(
  AND($D13="LOCAL",WEEKDAY(HQ$6,2)=7),
  "DS",
  IF(
   COUNTIF(Parametros!$P:$P,HQ$6)&gt;0,
   IF(ISNUMBER(HU13),IF(HU13&gt;0,"FL","FC"),"FC"),
   IF(
    ISNUMBER(HU13),
    IF(HU13&gt;0,"NOR","F"),
    IF(HU13="A","NOR",IF(HU13&lt;&gt;"",HU13,"F"))
   )
  )
 )
)</f>
        <v>NOR</v>
      </c>
      <c r="HT13" s="362">
        <f t="shared" si="464"/>
        <v>5.4999999999999991</v>
      </c>
      <c r="HU13" s="362" cm="1">
        <f t="array" ref="HU13">_xlfn.LET(
_xlpm.f,HU$6,
_xlpm.xp,IFERROR(
   _xlfn.XLOOKUP(
     1,
     (Papeletas!$B$2:$B$3000=$B13)*(Papeletas!$G$2:$G$3000&lt;=_xlpm.f)*(Papeletas!$H$2:$H$3000&gt;=_xlpm.f),
     Papeletas!$F$2:$F$3000,
     "__NP__"
   ),
   "__NP__"
),
_xlpm.x,IF(_xlpm.xp&lt;&gt;"__NP__",_xlpm.xp,_xlfn.XLOOKUP($B13,Reloj!$A$2:$A$3000,INDEX(Reloj!$J$2:$AR$3000,,COLUMN(HI5)-INT(COLUMN(HI5)/9*8)),"__NF__")),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7.5</v>
      </c>
      <c r="HV13" s="363">
        <f t="shared" si="465"/>
        <v>5.4999999999999991</v>
      </c>
      <c r="HW13" s="363">
        <f t="shared" si="466"/>
        <v>2</v>
      </c>
      <c r="HX13" s="363">
        <f t="shared" si="467"/>
        <v>8.8817841970012523E-16</v>
      </c>
      <c r="HY13" s="363">
        <f t="shared" si="468"/>
        <v>0</v>
      </c>
      <c r="HZ13" s="359" t="str">
        <f t="shared" si="469"/>
        <v>-</v>
      </c>
      <c r="IA13" s="360" t="str">
        <f t="shared" si="470"/>
        <v>-</v>
      </c>
      <c r="IB13" s="361" t="str">
        <f>IF(
 OR(HZ$6&lt;MAX($B$2,$G13),AND($H13&lt;&gt;"",HZ$6&gt;$H13)),
 "NA",
 IF(
  AND($D13="LOCAL",WEEKDAY(HZ$6,2)=7),
  "DS",
  IF(
   COUNTIF(Parametros!$P:$P,HZ$6)&gt;0,
   IF(ISNUMBER(ID13),IF(ID13&gt;0,"FL","FC"),"FC"),
   IF(
    ISNUMBER(ID13),
    IF(ID13&gt;0,"NOR","F"),
    IF(ID13="A","NOR",IF(ID13&lt;&gt;"",ID13,"F"))
   )
  )
 )
)</f>
        <v>DS</v>
      </c>
      <c r="IC13" s="362">
        <f t="shared" si="471"/>
        <v>0</v>
      </c>
      <c r="ID13" s="362" t="str" cm="1">
        <f t="array" ref="ID13">_xlfn.LET(
_xlpm.f,ID$6,
_xlpm.xp,IFERROR(
   _xlfn.XLOOKUP(
     1,
     (Papeletas!$B$2:$B$3000=$B13)*(Papeletas!$G$2:$G$3000&lt;=_xlpm.f)*(Papeletas!$H$2:$H$3000&gt;=_xlpm.f),
     Papeletas!$F$2:$F$3000,
     "__NP__"
   ),
   "__NP__"
),
_xlpm.x,IF(_xlpm.xp&lt;&gt;"__NP__",_xlpm.xp,_xlfn.XLOOKUP($B13,Reloj!$A$2:$A$3000,INDEX(Reloj!$J$2:$AR$3000,,COLUMN(HR5)-INT(COLUMN(HR5)/9*8)),"__NF__")),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F</v>
      </c>
      <c r="IE13" s="363">
        <f t="shared" si="472"/>
        <v>0</v>
      </c>
      <c r="IF13" s="363">
        <f t="shared" si="473"/>
        <v>0</v>
      </c>
      <c r="IG13" s="363">
        <f t="shared" si="474"/>
        <v>0</v>
      </c>
      <c r="IH13" s="363">
        <f t="shared" si="475"/>
        <v>0</v>
      </c>
      <c r="II13" s="359">
        <f t="shared" si="476"/>
        <v>0.3125</v>
      </c>
      <c r="IJ13" s="360">
        <f t="shared" si="477"/>
        <v>0.70833333333333337</v>
      </c>
      <c r="IK13" s="361" t="str">
        <f>IF(
 OR(II$6&lt;MAX($B$2,$G13),AND($H13&lt;&gt;"",II$6&gt;$H13)),
 "NA",
 IF(
  AND($D13="LOCAL",WEEKDAY(II$6,2)=7),
  "DS",
  IF(
   COUNTIF(Parametros!$P:$P,II$6)&gt;0,
   IF(ISNUMBER(IM13),IF(IM13&gt;0,"FL","FC"),"FC"),
   IF(
    ISNUMBER(IM13),
    IF(IM13&gt;0,"NOR","F"),
    IF(IM13="A","NOR",IF(IM13&lt;&gt;"",IM13,"F"))
   )
  )
 )
)</f>
        <v>NOR</v>
      </c>
      <c r="IL13" s="362">
        <f t="shared" si="478"/>
        <v>8.5</v>
      </c>
      <c r="IM13" s="362" cm="1">
        <f t="array" ref="IM13">_xlfn.LET(
_xlpm.f,IM$6,
_xlpm.xp,IFERROR(
   _xlfn.XLOOKUP(
     1,
     (Papeletas!$B$2:$B$3000=$B13)*(Papeletas!$G$2:$G$3000&lt;=_xlpm.f)*(Papeletas!$H$2:$H$3000&gt;=_xlpm.f),
     Papeletas!$F$2:$F$3000,
     "__NP__"
   ),
   "__NP__"
),
_xlpm.x,IF(_xlpm.xp&lt;&gt;"__NP__",_xlpm.xp,_xlfn.XLOOKUP($B13,Reloj!$A$2:$A$3000,INDEX(Reloj!$J$2:$AR$3000,,COLUMN(IA5)-INT(COLUMN(IA5)/9*8)),"__NF__")),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v>
      </c>
      <c r="IN13" s="363">
        <f t="shared" si="479"/>
        <v>8.5</v>
      </c>
      <c r="IO13" s="363">
        <f t="shared" si="480"/>
        <v>2</v>
      </c>
      <c r="IP13" s="363">
        <f t="shared" si="481"/>
        <v>1.5</v>
      </c>
      <c r="IQ13" s="363">
        <f t="shared" si="482"/>
        <v>0</v>
      </c>
      <c r="IR13" s="359">
        <f t="shared" si="483"/>
        <v>0.3125</v>
      </c>
      <c r="IS13" s="360">
        <f t="shared" si="484"/>
        <v>0.70833333333333337</v>
      </c>
      <c r="IT13" s="361" t="str">
        <f>IF(
 OR(IR$6&lt;MAX($B$2,$G13),AND($H13&lt;&gt;"",IR$6&gt;$H13)),
 "NA",
 IF(
  AND($D13="LOCAL",WEEKDAY(IR$6,2)=7),
  "DS",
  IF(
   COUNTIF(Parametros!$P:$P,IR$6)&gt;0,
   IF(ISNUMBER(IV13),IF(IV13&gt;0,"FL","FC"),"FC"),
   IF(
    ISNUMBER(IV13),
    IF(IV13&gt;0,"NOR","F"),
    IF(IV13="A","NOR",IF(IV13&lt;&gt;"",IV13,"F"))
   )
  )
 )
)</f>
        <v>NOR</v>
      </c>
      <c r="IU13" s="362">
        <f t="shared" si="485"/>
        <v>8.5</v>
      </c>
      <c r="IV13" s="362" cm="1">
        <f t="array" ref="IV13">_xlfn.LET(
_xlpm.f,IV$6,
_xlpm.xp,IFERROR(
   _xlfn.XLOOKUP(
     1,
     (Papeletas!$B$2:$B$3000=$B13)*(Papeletas!$G$2:$G$3000&lt;=_xlpm.f)*(Papeletas!$H$2:$H$3000&gt;=_xlpm.f),
     Papeletas!$F$2:$F$3000,
     "__NP__"
   ),
   "__NP__"
),
_xlpm.x,IF(_xlpm.xp&lt;&gt;"__NP__",_xlpm.xp,_xlfn.XLOOKUP($B13,Reloj!$A$2:$A$3000,INDEX(Reloj!$J$2:$AR$3000,,COLUMN(IJ5)-INT(COLUMN(IJ5)/9*8)),"__NF__")),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11.5</v>
      </c>
      <c r="IW13" s="363">
        <f t="shared" si="486"/>
        <v>8.5</v>
      </c>
      <c r="IX13" s="363">
        <f t="shared" si="487"/>
        <v>2</v>
      </c>
      <c r="IY13" s="363">
        <f t="shared" si="488"/>
        <v>1</v>
      </c>
      <c r="IZ13" s="363">
        <f t="shared" si="489"/>
        <v>0</v>
      </c>
      <c r="JA13" s="359">
        <f t="shared" si="490"/>
        <v>0.3125</v>
      </c>
      <c r="JB13" s="360">
        <f t="shared" si="491"/>
        <v>0.70833333333333337</v>
      </c>
      <c r="JC13" s="361" t="str">
        <f>IF(
 OR(JA$6&lt;MAX($B$2,$G13),AND($H13&lt;&gt;"",JA$6&gt;$H13)),
 "NA",
 IF(
  AND($D13="LOCAL",WEEKDAY(JA$6,2)=7),
  "DS",
  IF(
   COUNTIF(Parametros!$P:$P,JA$6)&gt;0,
   IF(ISNUMBER(JE13),IF(JE13&gt;0,"FL","FC"),"FC"),
   IF(
    ISNUMBER(JE13),
    IF(JE13&gt;0,"NOR","F"),
    IF(JE13="A","NOR",IF(JE13&lt;&gt;"",JE13,"F"))
   )
  )
 )
)</f>
        <v>NOR</v>
      </c>
      <c r="JD13" s="362">
        <f t="shared" si="492"/>
        <v>8.5</v>
      </c>
      <c r="JE13" s="362" cm="1">
        <f t="array" ref="JE13">_xlfn.LET(
_xlpm.f,JE$6,
_xlpm.xp,IFERROR(
   _xlfn.XLOOKUP(
     1,
     (Papeletas!$B$2:$B$3000=$B13)*(Papeletas!$G$2:$G$3000&lt;=_xlpm.f)*(Papeletas!$H$2:$H$3000&gt;=_xlpm.f),
     Papeletas!$F$2:$F$3000,
     "__NP__"
   ),
   "__NP__"
),
_xlpm.x,IF(_xlpm.xp&lt;&gt;"__NP__",_xlpm.xp,_xlfn.XLOOKUP($B13,Reloj!$A$2:$A$3000,INDEX(Reloj!$J$2:$AR$3000,,COLUMN(IS5)-INT(COLUMN(IS5)/9*8)),"__NF__")),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12.5</v>
      </c>
      <c r="JF13" s="363">
        <f t="shared" si="493"/>
        <v>8.5</v>
      </c>
      <c r="JG13" s="363">
        <f t="shared" si="494"/>
        <v>2</v>
      </c>
      <c r="JH13" s="363">
        <f t="shared" si="495"/>
        <v>2</v>
      </c>
      <c r="JI13" s="363">
        <f t="shared" si="496"/>
        <v>0</v>
      </c>
      <c r="JJ13" s="359">
        <f t="shared" si="497"/>
        <v>0.3125</v>
      </c>
      <c r="JK13" s="360">
        <f t="shared" si="498"/>
        <v>0.70833333333333337</v>
      </c>
      <c r="JL13" s="361" t="str">
        <f>IF(
 OR(JJ$6&lt;MAX($B$2,$G13),AND($H13&lt;&gt;"",JJ$6&gt;$H13)),
 "NA",
 IF(
  AND($D13="LOCAL",WEEKDAY(JJ$6,2)=7),
  "DS",
  IF(
   COUNTIF(Parametros!$P:$P,JJ$6)&gt;0,
   IF(ISNUMBER(JN13),IF(JN13&gt;0,"FL","FC"),"FC"),
   IF(
    ISNUMBER(JN13),
    IF(JN13&gt;0,"NOR","F"),
    IF(JN13="A","NOR",IF(JN13&lt;&gt;"",JN13,"F"))
   )
  )
 )
)</f>
        <v>NOR</v>
      </c>
      <c r="JM13" s="362">
        <f t="shared" si="499"/>
        <v>8.5</v>
      </c>
      <c r="JN13" s="362" cm="1">
        <f t="array" ref="JN13">_xlfn.LET(
_xlpm.f,JN$6,
_xlpm.xp,IFERROR(
   _xlfn.XLOOKUP(
     1,
     (Papeletas!$B$2:$B$3000=$B13)*(Papeletas!$G$2:$G$3000&lt;=_xlpm.f)*(Papeletas!$H$2:$H$3000&gt;=_xlpm.f),
     Papeletas!$F$2:$F$3000,
     "__NP__"
   ),
   "__NP__"
),
_xlpm.x,IF(_xlpm.xp&lt;&gt;"__NP__",_xlpm.xp,_xlfn.XLOOKUP($B13,Reloj!$A$2:$A$3000,INDEX(Reloj!$J$2:$AR$3000,,COLUMN(JB5)-INT(COLUMN(JB5)/9*8)),"__NF__")),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12.5</v>
      </c>
      <c r="JO13" s="363">
        <f t="shared" si="500"/>
        <v>8.5</v>
      </c>
      <c r="JP13" s="363">
        <f t="shared" si="501"/>
        <v>2</v>
      </c>
      <c r="JQ13" s="363">
        <f t="shared" si="502"/>
        <v>2</v>
      </c>
      <c r="JR13" s="363">
        <f t="shared" si="503"/>
        <v>0</v>
      </c>
      <c r="JS13" s="359">
        <f t="shared" si="504"/>
        <v>0.3125</v>
      </c>
      <c r="JT13" s="360">
        <f t="shared" si="505"/>
        <v>0.70833333333333337</v>
      </c>
      <c r="JU13" s="361" t="str">
        <f>IF(
 OR(JS$6&lt;MAX($B$2,$G13),AND($H13&lt;&gt;"",JS$6&gt;$H13)),
 "NA",
 IF(
  AND($D13="LOCAL",WEEKDAY(JS$6,2)=7),
  "DS",
  IF(
   COUNTIF(Parametros!$P:$P,JS$6)&gt;0,
   IF(ISNUMBER(JW13),IF(JW13&gt;0,"FL","FC"),"FC"),
   IF(
    ISNUMBER(JW13),
    IF(JW13&gt;0,"NOR","F"),
    IF(JW13="A","NOR",IF(JW13&lt;&gt;"",JW13,"F"))
   )
  )
 )
)</f>
        <v>NOR</v>
      </c>
      <c r="JV13" s="362">
        <f t="shared" si="506"/>
        <v>8.5</v>
      </c>
      <c r="JW13" s="362" cm="1">
        <f t="array" ref="JW13">_xlfn.LET(
_xlpm.f,JW$6,
_xlpm.xp,IFERROR(
   _xlfn.XLOOKUP(
     1,
     (Papeletas!$B$2:$B$3000=$B13)*(Papeletas!$G$2:$G$3000&lt;=_xlpm.f)*(Papeletas!$H$2:$H$3000&gt;=_xlpm.f),
     Papeletas!$F$2:$F$3000,
     "__NP__"
   ),
   "__NP__"
),
_xlpm.x,IF(_xlpm.xp&lt;&gt;"__NP__",_xlpm.xp,_xlfn.XLOOKUP($B13,Reloj!$A$2:$A$3000,INDEX(Reloj!$J$2:$AR$3000,,COLUMN(JK5)-INT(COLUMN(JK5)/9*8)),"__NF__")),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13</v>
      </c>
      <c r="JX13" s="363">
        <f t="shared" si="507"/>
        <v>8.5</v>
      </c>
      <c r="JY13" s="363">
        <f t="shared" si="508"/>
        <v>2</v>
      </c>
      <c r="JZ13" s="363">
        <f t="shared" si="509"/>
        <v>2.5</v>
      </c>
      <c r="KA13" s="363">
        <f t="shared" si="510"/>
        <v>0</v>
      </c>
      <c r="KB13" s="359">
        <f t="shared" si="511"/>
        <v>0.3125</v>
      </c>
      <c r="KC13" s="360">
        <f t="shared" si="512"/>
        <v>0.54166666666666663</v>
      </c>
      <c r="KD13" s="361" t="str">
        <f>IF(
 OR(KB$6&lt;MAX($B$2,$G13),AND($H13&lt;&gt;"",KB$6&gt;$H13)),
 "NA",
 IF(
  AND($D13="LOCAL",WEEKDAY(KB$6,2)=7),
  "DS",
  IF(
   COUNTIF(Parametros!$P:$P,KB$6)&gt;0,
   IF(ISNUMBER(KF13),IF(KF13&gt;0,"FL","FC"),"FC"),
   IF(
    ISNUMBER(KF13),
    IF(KF13&gt;0,"NOR","F"),
    IF(KF13="A","NOR",IF(KF13&lt;&gt;"",KF13,"F"))
   )
  )
 )
)</f>
        <v>NOR</v>
      </c>
      <c r="KE13" s="362">
        <f t="shared" si="513"/>
        <v>5.4999999999999991</v>
      </c>
      <c r="KF13" s="362" cm="1">
        <f t="array" ref="KF13">_xlfn.LET(
_xlpm.f,KF$6,
_xlpm.xp,IFERROR(
   _xlfn.XLOOKUP(
     1,
     (Papeletas!$B$2:$B$3000=$B13)*(Papeletas!$G$2:$G$3000&lt;=_xlpm.f)*(Papeletas!$H$2:$H$3000&gt;=_xlpm.f),
     Papeletas!$F$2:$F$3000,
     "__NP__"
   ),
   "__NP__"
),
_xlpm.x,IF(_xlpm.xp&lt;&gt;"__NP__",_xlpm.xp,_xlfn.XLOOKUP($B13,Reloj!$A$2:$A$3000,INDEX(Reloj!$J$2:$AR$3000,,COLUMN(JT5)-INT(COLUMN(JT5)/9*8)),"__NF__")),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6.5</v>
      </c>
      <c r="KG13" s="363">
        <f t="shared" si="514"/>
        <v>5.4999999999999991</v>
      </c>
      <c r="KH13" s="363">
        <f t="shared" si="515"/>
        <v>1.0000000000000009</v>
      </c>
      <c r="KI13" s="363">
        <f t="shared" si="516"/>
        <v>0</v>
      </c>
      <c r="KJ13" s="363">
        <f t="shared" si="517"/>
        <v>0</v>
      </c>
      <c r="KK13" s="359" t="str">
        <f t="shared" si="255"/>
        <v>-</v>
      </c>
      <c r="KL13" s="360" t="str">
        <f t="shared" ref="KL13" si="557">IF(KK13="-","-",IF($D13="LOCAL",IF(WEEKDAY(KK$6,2)&lt;=5,--"17:00:00",IF(WEEKDAY(KK$6,2)=6,--"13:00:00","-")),IF($D13="FORANEO",IF(WEEKDAY(KK$6,2)&lt;=6,--"18:30:00",IF(WEEKDAY(KK$6,2)=7,--"12:00:00","-")),"-")))</f>
        <v>-</v>
      </c>
      <c r="KM13" s="361" t="str">
        <f>IF(
 OR(KK$6&lt;MAX($B$2,$G13),AND($H13&lt;&gt;"",KK$6&gt;$H13)),
 "NA",
 IF(
  AND($D13="LOCAL",WEEKDAY(KK$6,2)=7),
  "DS",
  IF(
   COUNTIF(Parametros!$P:$P,KK$6)&gt;0,
   IF(ISNUMBER(KO13),IF(KO13&gt;0,"FL","FC"),"FC"),
   IF(
    ISNUMBER(KO13),
    IF(KO13&gt;0,"NOR","F"),
    IF(KO13="A","NOR",IF(KO13&lt;&gt;"",KO13,"F"))
   )
  )
 )
)</f>
        <v>DS</v>
      </c>
      <c r="KN13" s="362">
        <f t="shared" si="519"/>
        <v>0</v>
      </c>
      <c r="KO13" s="362" t="str" cm="1">
        <f t="array" ref="KO13">_xlfn.LET(
_xlpm.f,KO$6,
_xlpm.xp,IFERROR(
   _xlfn.XLOOKUP(
     1,
     (Papeletas!$B$2:$B$403=$B13)*(Papeletas!$G$2:$G$403&lt;=_xlpm.f)*(Papeletas!$H$2:$H$403&gt;=_xlpm.f),
     Papeletas!$F$2:$F$403,
     "__NP__"
   ),
   "__NP__"
),
_xlpm.x,IF(_xlpm.xp&lt;&gt;"__NP__",_xlpm.xp,_xlfn.XLOOKUP($B13,Reloj!$A$2:$A$1254,INDEX(Reloj!$J$2:$AR$1254,,COLUMN(KC5)-INT(COLUMN(KC5)/9*8)),"__NF__")),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F</v>
      </c>
      <c r="KP13" s="363">
        <f t="shared" si="520"/>
        <v>0</v>
      </c>
      <c r="KQ13" s="363">
        <f t="shared" si="521"/>
        <v>0</v>
      </c>
      <c r="KR13" s="363">
        <f t="shared" si="522"/>
        <v>0</v>
      </c>
      <c r="KS13" s="363">
        <f t="shared" si="523"/>
        <v>0</v>
      </c>
      <c r="KT13" s="359">
        <f t="shared" si="262"/>
        <v>0.3125</v>
      </c>
      <c r="KU13" s="360">
        <f t="shared" ref="KU13" si="558">IF(KT13="-","-",IF($D13="LOCAL",IF(WEEKDAY(KT$6,2)&lt;=5,--"17:00:00",IF(WEEKDAY(KT$6,2)=6,--"13:00:00","-")),IF($D13="FORANEO",IF(WEEKDAY(KT$6,2)&lt;=6,--"18:30:00",IF(WEEKDAY(KT$6,2)=7,--"12:00:00","-")),"-")))</f>
        <v>0.70833333333333337</v>
      </c>
      <c r="KV13" s="361" t="str">
        <f>IF(
 OR(KT$6&lt;MAX($B$2,$G13),AND($H13&lt;&gt;"",KT$6&gt;$H13)),
 "NA",
 IF(
  AND($D13="LOCAL",WEEKDAY(KT$6,2)=7),
  "DS",
  IF(
   COUNTIF(Parametros!$P:$P,KT$6)&gt;0,
   IF(ISNUMBER(KX13),IF(KX13&gt;0,"FL","FC"),"FC"),
   IF(
    ISNUMBER(KX13),
    IF(KX13&gt;0,"NOR","F"),
    IF(KX13="A","NOR",IF(KX13&lt;&gt;"",KX13,"F"))
   )
  )
 )
)</f>
        <v>NOR</v>
      </c>
      <c r="KW13" s="362">
        <f t="shared" si="525"/>
        <v>8.5</v>
      </c>
      <c r="KX13" s="362" cm="1">
        <f t="array" ref="KX13">_xlfn.LET(
_xlpm.f,KX$6,
_xlpm.xp,IFERROR(
   _xlfn.XLOOKUP(
     1,
     (Papeletas!$B$2:$B$403=$B13)*(Papeletas!$G$2:$G$403&lt;=_xlpm.f)*(Papeletas!$H$2:$H$403&gt;=_xlpm.f),
     Papeletas!$F$2:$F$403,
     "__NP__"
   ),
   "__NP__"
),
_xlpm.x,IF(_xlpm.xp&lt;&gt;"__NP__",_xlpm.xp,_xlfn.XLOOKUP($B13,Reloj!$A$2:$A$1254,INDEX(Reloj!$J$2:$AR$1254,,COLUMN(KL5)-INT(COLUMN(KL5)/9*8)),"__NF__")),
_xlpm.t,SUBSTITUTE(_xlpm.x&amp;"","'",""),
_xlpm.esnum,IFERROR(ISNUMBER(VALUE(_xlpm.t)),FALSE),
_xlpm.n,IF(_xlpm.esnum,VALUE(_xlpm.t),0),
_xlpm.dia,IFERROR(WEEKDAY(_xlpm.f,2),0),
_xlpm.esFinSem,IF(AND(_xlpm.esnum,_xlpm.n&gt;0,_xlpm.n&lt;=7),IF($D13="LOCAL",OR(_xlpm.dia=6,_xlpm.dia=7),_xlpm.dia=7),FALSE),
_xlpm.nAj,IF(_xlpm.esFinSem,_xlpm.n+1,_xlpm.n),
IF(_xlpm.x="__NF__","Revisar",
IF(_xlpm.t="","F",
IF(_xlpm.esnum,
IF(_xlpm.nAj=0,"F",_xlpm.nAj),
IF(OR(_xlpm.t="AS",_xlpm.t="SAI"),"F",
IF(OR(_xlpm.t="ATM",_xlpm.t="CT",_xlpm.t="SS"),"A",
IF(_xlpm.t="B","DL",
IF(_xlpm.t="BA","DLA",
IF(_xlpm.t="V","VAC",_xlpm.t)))))))))</f>
        <v>12.5</v>
      </c>
      <c r="KY13" s="363">
        <f t="shared" si="526"/>
        <v>8.5</v>
      </c>
      <c r="KZ13" s="363">
        <f t="shared" si="527"/>
        <v>2</v>
      </c>
      <c r="LA13" s="363">
        <f t="shared" si="528"/>
        <v>2</v>
      </c>
      <c r="LB13" s="363">
        <f t="shared" si="529"/>
        <v>0</v>
      </c>
      <c r="LC13" s="364">
        <f t="shared" si="269"/>
        <v>0.3125</v>
      </c>
      <c r="LD13" s="360">
        <f t="shared" si="530"/>
        <v>0.70833333333333337</v>
      </c>
      <c r="LE13" s="361" t="str" cm="1">
        <f t="array" ref="LE13">_xlfn.LET(_xlpm.f,LC$6,_xlpm.ini,IFERROR(_xlfn.XLOOKUP(1,(Papeletas!$B$2:$B$403=$B13)*(Papeletas!$G$2:$G$403&lt;=_xlpm.f)*(Papeletas!$H$2:$H$403&gt;=_xlpm.f),Papeletas!$F$2:$F$403,""),""),IF(AND($D13="LOCAL",WEEKDAY(LC$6,2)=7),"DS",IF(_xlpm.ini&lt;&gt;"",_xlfn.XLOOKUP(_xlpm.ini,Parametros!$B:$B,Parametros!$C:$C,_xlpm.ini),"NOR")))</f>
        <v>NOR</v>
      </c>
      <c r="LF13" s="362">
        <f t="shared" si="531"/>
        <v>8.5</v>
      </c>
      <c r="LG13" s="362">
        <f t="shared" si="532"/>
        <v>8.5</v>
      </c>
      <c r="LH13" s="363">
        <f t="shared" si="533"/>
        <v>8.5</v>
      </c>
      <c r="LI13" s="363">
        <v>0</v>
      </c>
      <c r="LJ13" s="363">
        <v>0</v>
      </c>
      <c r="LK13" s="363">
        <v>0</v>
      </c>
      <c r="LL13" s="364">
        <f t="shared" si="274"/>
        <v>0.3125</v>
      </c>
      <c r="LM13" s="360">
        <f t="shared" si="534"/>
        <v>0.70833333333333337</v>
      </c>
      <c r="LN13" s="361" t="str" cm="1">
        <f t="array" ref="LN13">_xlfn.LET(_xlpm.f,LL$6,_xlpm.ini,IFERROR(_xlfn.XLOOKUP(1,(Papeletas!$B$2:$B$403=$B13)*(Papeletas!$G$2:$G$403&lt;=_xlpm.f)*(Papeletas!$H$2:$H$403&gt;=_xlpm.f),Papeletas!$F$2:$F$403,""),""),IF(AND($D13="LOCAL",WEEKDAY(LL$6,2)=7),"DS",IF(_xlpm.ini&lt;&gt;"",_xlfn.XLOOKUP(_xlpm.ini,Parametros!$B:$B,Parametros!$C:$C,_xlpm.ini),"NOR")))</f>
        <v>NOR</v>
      </c>
      <c r="LO13" s="362">
        <f t="shared" si="535"/>
        <v>8.5</v>
      </c>
      <c r="LP13" s="362">
        <f t="shared" si="536"/>
        <v>8.5</v>
      </c>
      <c r="LQ13" s="363">
        <f t="shared" si="537"/>
        <v>8.5</v>
      </c>
      <c r="LR13" s="363">
        <v>0</v>
      </c>
      <c r="LS13" s="363">
        <v>0</v>
      </c>
      <c r="LT13" s="363">
        <v>0</v>
      </c>
      <c r="LU13" s="364">
        <f t="shared" si="279"/>
        <v>0.3125</v>
      </c>
      <c r="LV13" s="360">
        <f t="shared" si="538"/>
        <v>0.70833333333333337</v>
      </c>
      <c r="LW13" s="361" t="str" cm="1">
        <f t="array" ref="LW13">_xlfn.LET(_xlpm.f,LU$6,_xlpm.ini,IFERROR(_xlfn.XLOOKUP(1,(Papeletas!$B$2:$B$403=$B13)*(Papeletas!$G$2:$G$403&lt;=_xlpm.f)*(Papeletas!$H$2:$H$403&gt;=_xlpm.f),Papeletas!$F$2:$F$403,""),""),IF(AND($D13="LOCAL",WEEKDAY(LU$6,2)=7),"DS",IF(_xlpm.ini&lt;&gt;"",_xlfn.XLOOKUP(_xlpm.ini,Parametros!$B:$B,Parametros!$C:$C,_xlpm.ini),"NOR")))</f>
        <v>NOR</v>
      </c>
      <c r="LX13" s="362">
        <f t="shared" si="539"/>
        <v>8.5</v>
      </c>
      <c r="LY13" s="362">
        <f t="shared" si="540"/>
        <v>8.5</v>
      </c>
      <c r="LZ13" s="363">
        <f t="shared" si="541"/>
        <v>8.5</v>
      </c>
      <c r="MA13" s="363">
        <v>0</v>
      </c>
      <c r="MB13" s="363">
        <v>0</v>
      </c>
      <c r="MC13" s="363">
        <v>0</v>
      </c>
      <c r="MD13" s="360">
        <f t="shared" si="284"/>
        <v>0.3125</v>
      </c>
      <c r="ME13" s="360">
        <f t="shared" si="542"/>
        <v>0.70833333333333337</v>
      </c>
      <c r="MF13" s="361" t="str" cm="1">
        <f t="array" ref="MF13">_xlfn.LET(_xlpm.f,MD$6,_xlpm.ini,IFERROR(_xlfn.XLOOKUP(1,(Papeletas!$B$2:$B$403=$B13)*(Papeletas!$G$2:$G$403&lt;=_xlpm.f)*(Papeletas!$H$2:$H$403&gt;=_xlpm.f),Papeletas!$F$2:$F$403,""),""),IF(AND($D13="LOCAL",WEEKDAY(MD$6,2)=7),"DS",IF(_xlpm.ini&lt;&gt;"",_xlfn.XLOOKUP(_xlpm.ini,Parametros!$B:$B,Parametros!$C:$C,_xlpm.ini),"NOR")))</f>
        <v>NOR</v>
      </c>
      <c r="MG13" s="362">
        <f t="shared" si="543"/>
        <v>8.5</v>
      </c>
      <c r="MH13" s="362">
        <f t="shared" si="544"/>
        <v>8.5</v>
      </c>
      <c r="MI13" s="363">
        <f t="shared" si="545"/>
        <v>8.5</v>
      </c>
      <c r="MJ13" s="363">
        <v>0</v>
      </c>
      <c r="MK13" s="363">
        <v>0</v>
      </c>
      <c r="ML13" s="363">
        <v>0</v>
      </c>
      <c r="MM13" s="364">
        <f t="shared" si="289"/>
        <v>0.3125</v>
      </c>
      <c r="MN13" s="360">
        <f t="shared" si="546"/>
        <v>0.54166666666666663</v>
      </c>
      <c r="MO13" s="361" t="str" cm="1">
        <f t="array" ref="MO13">_xlfn.LET(_xlpm.f,MM$6,_xlpm.ini,IFERROR(_xlfn.XLOOKUP(1,(Papeletas!$B$2:$B$403=$B13)*(Papeletas!$G$2:$G$403&lt;=_xlpm.f)*(Papeletas!$H$2:$H$403&gt;=_xlpm.f),Papeletas!$F$2:$F$403,""),""),IF(AND($D13="LOCAL",WEEKDAY(MM$6,2)=7),"DS",IF(_xlpm.ini&lt;&gt;"",_xlfn.XLOOKUP(_xlpm.ini,Parametros!$B:$B,Parametros!$C:$C,_xlpm.ini),"NOR")))</f>
        <v>NOR</v>
      </c>
      <c r="MP13" s="362">
        <f t="shared" si="547"/>
        <v>5.4999999999999991</v>
      </c>
      <c r="MQ13" s="362">
        <f t="shared" si="548"/>
        <v>5.4999999999999991</v>
      </c>
      <c r="MR13" s="363">
        <f t="shared" si="549"/>
        <v>5.4999999999999991</v>
      </c>
      <c r="MS13" s="363">
        <v>0</v>
      </c>
      <c r="MT13" s="363">
        <v>0</v>
      </c>
      <c r="MU13" s="363">
        <v>0</v>
      </c>
      <c r="MV13" s="364"/>
      <c r="MW13" s="360"/>
      <c r="MX13" s="361"/>
      <c r="MY13" s="362"/>
      <c r="MZ13" s="362"/>
      <c r="NA13" s="363"/>
      <c r="NB13" s="363"/>
      <c r="NC13" s="363"/>
      <c r="ND13" s="363"/>
      <c r="NE13" s="364"/>
      <c r="NF13" s="360"/>
      <c r="NG13" s="361"/>
      <c r="NH13" s="362"/>
      <c r="NI13" s="362"/>
      <c r="NJ13" s="363"/>
      <c r="NK13" s="363"/>
      <c r="NL13" s="363"/>
      <c r="NM13" s="363"/>
      <c r="NN13" s="211"/>
      <c r="NO13" s="401">
        <f t="shared" si="294"/>
        <v>24</v>
      </c>
      <c r="NP13" s="401" cm="1">
        <f t="array" ref="NP13">SUMPRODUCT(
 (INDEX(DD13:MU13,1,_xlfn.SEQUENCE(1,INT((COLUMN($MU$9)-COLUMN(DD13)+1)/9),3,9))=NP$6)*
 (INDEX(DD13:MU13,1,_xlfn.SEQUENCE(1,INT((COLUMN($MU$9)-COLUMN(DD13)+1)/9),9,9))&gt;0)
)</f>
        <v>0</v>
      </c>
      <c r="NQ13" s="401" cm="1">
        <f t="array" ref="NQ13">SUMPRODUCT(--(INDEX($DD13:$MU13,1,_xlfn.SEQUENCE(1,INT((COLUMN($MU$9)-COLUMN($DD13)+1)/9),3,9))=NQ$6))</f>
        <v>0</v>
      </c>
      <c r="NR13" s="401">
        <f t="shared" si="550"/>
        <v>24</v>
      </c>
      <c r="NS13" s="401" cm="1">
        <f t="array" ref="NS13">SUMPRODUCT(--(INDEX($DD13:$MU13,1,_xlfn.SEQUENCE(1,INT((COLUMN($MU$9)-COLUMN($DD13)+1)/9),3,9))=NS$6))</f>
        <v>0</v>
      </c>
      <c r="NT13" s="401">
        <f t="shared" si="551"/>
        <v>4</v>
      </c>
      <c r="NU13" s="401" cm="1">
        <f t="array" ref="NU13">SUMPRODUCT(--(INDEX($DD13:$MU13,1,_xlfn.SEQUENCE(1,INT((COLUMN($MU$9)-COLUMN($DD13)+1)/9),3,9))=NU$6))</f>
        <v>0</v>
      </c>
      <c r="NV13" s="401" cm="1">
        <f t="array" ref="NV13">SUMPRODUCT(--(INDEX($DD13:$MU13,1,_xlfn.SEQUENCE(1,INT((COLUMN($MU$9)-COLUMN($DD13)+1)/9),3,9))=NV$6))</f>
        <v>0</v>
      </c>
      <c r="NW13" s="401" cm="1">
        <f t="array" ref="NW13">SUMPRODUCT(--(INDEX($DD13:$MU13,1,_xlfn.SEQUENCE(1,INT((COLUMN($MU$9)-COLUMN($DD13)+1)/9),3,9))=NW$6))</f>
        <v>0</v>
      </c>
      <c r="NX13" s="401" cm="1">
        <f t="array" ref="NX13">SUMPRODUCT(--(INDEX($DD13:$MU13,1,_xlfn.SEQUENCE(1,INT((COLUMN($MU$9)-COLUMN($DD13)+1)/9),3,9))=NX$6))</f>
        <v>0</v>
      </c>
      <c r="NY13" s="401" cm="1">
        <f t="array" ref="NY13">SUMPRODUCT(--(INDEX($DD13:$MU13,1,_xlfn.SEQUENCE(1,INT((COLUMN($MU$9)-COLUMN($DD13)+1)/9),3,9))=NY$6))</f>
        <v>0</v>
      </c>
      <c r="NZ13" s="401" cm="1">
        <f t="array" ref="NZ13">SUMPRODUCT(--(INDEX($DD13:$MU13,1,_xlfn.SEQUENCE(1,INT((COLUMN($MU$9)-COLUMN($DD13)+1)/9),3,9))=NZ$6))</f>
        <v>0</v>
      </c>
      <c r="OA13" s="401" cm="1">
        <f t="array" ref="OA13">SUMPRODUCT(--(INDEX($DD13:$MU13,1,_xlfn.SEQUENCE(1,INT((COLUMN($MU$9)-COLUMN($DD13)+1)/9),3,9))=OA$6))</f>
        <v>0</v>
      </c>
      <c r="OB13" s="401" cm="1">
        <f t="array" ref="OB13">SUMPRODUCT(--(INDEX($DD13:$MU13,1,_xlfn.SEQUENCE(1,INT((COLUMN($MU$9)-COLUMN($DD13)+1)/9),3,9))=OB$6))</f>
        <v>0</v>
      </c>
      <c r="OC13" s="401" cm="1">
        <f t="array" ref="OC13">SUMPRODUCT(--(INDEX($DD13:$MU13,1,_xlfn.SEQUENCE(1,INT((COLUMN($MU$9)-COLUMN($DD13)+1)/9),3,9))=OC$6))</f>
        <v>0</v>
      </c>
      <c r="OD13" s="402"/>
      <c r="OE13" s="402">
        <f t="shared" si="552"/>
        <v>28</v>
      </c>
      <c r="OF13" s="403" cm="1">
        <f t="array" ref="OF13">SUM(INDEX(R13:KJ13,1,_xlfn.SEQUENCE(1,INT((COLUMN($NM$9)-COLUMN(CU13)+1)/9),7,9)))</f>
        <v>52</v>
      </c>
      <c r="OG13" s="403" cm="1">
        <f t="array" ref="OG13">SUM(INDEX(R13:KJ13,1,_xlfn.SEQUENCE(1,INT((COLUMN($NM$9)-COLUMN(CU13)+1)/9),8,9)))</f>
        <v>34.5</v>
      </c>
      <c r="OH13" s="403" cm="1">
        <f t="array" ref="OH13">SUM(INDEX(R13:KJ13,1,_xlfn.SEQUENCE(1,INT((COLUMN($NM$9)-COLUMN(CU13)+1)/9),9,9)))</f>
        <v>0</v>
      </c>
      <c r="OI13" s="214"/>
      <c r="OJ13" s="163"/>
      <c r="OK13" s="163"/>
      <c r="OL13" s="163"/>
      <c r="OM13" s="163"/>
      <c r="ON13" s="306">
        <f>_xlfn.XLOOKUP(B13,'TR05'!B:B,'TR05'!G:G,"Revisar",0)</f>
        <v>44932</v>
      </c>
      <c r="OO13" s="306">
        <f>_xlfn.XLOOKUP(B13,Reloj!A:A,Reloj!D:D,"Revisar",0)</f>
        <v>44932</v>
      </c>
      <c r="OP13" s="162" t="str">
        <f>_xlfn.XLOOKUP(B13,'S10'!C:C,'S10'!B:B,"Revisar",0)</f>
        <v>Revisar</v>
      </c>
    </row>
    <row r="14" spans="1:406" s="162" customFormat="1" ht="15.9" customHeight="1">
      <c r="A14" s="356">
        <v>6</v>
      </c>
      <c r="B14" s="332" t="s">
        <v>743</v>
      </c>
      <c r="C14" s="357" t="str">
        <f>_xlfn.XLOOKUP(B14,'S10'!$B$2:$B$1500,'S10'!$A$2:$A$1500,"Ingresar",0)</f>
        <v>22019186</v>
      </c>
      <c r="D14" s="333" t="s">
        <v>169</v>
      </c>
      <c r="E14" s="335" t="s">
        <v>745</v>
      </c>
      <c r="F14" s="335" t="str">
        <f>_xlfn.XLOOKUP(B14,'S10'!$B$2:$B$600,'S10'!$F$2:$F$600,"Ingresar",0)</f>
        <v>Auxiliar de Limpieza</v>
      </c>
      <c r="G14" s="296">
        <v>45688</v>
      </c>
      <c r="H14" s="358"/>
      <c r="I14" s="359">
        <f t="shared" si="37"/>
        <v>0.3125</v>
      </c>
      <c r="J14" s="360">
        <f t="shared" si="295"/>
        <v>0.70833333333333337</v>
      </c>
      <c r="K14" s="361" t="str">
        <f>IF(
 OR(I$6&lt;MAX($B$2,$G14),AND($H14&lt;&gt;"",I$6&gt;$H14)),
 "NA",
 IF(
  AND($D14="LOCAL",WEEKDAY(I$6,2)=7),
  "DS",
  IF(
   COUNTIF(Parametros!$P:$P,I$6)&gt;0,
   IF(ISNUMBER(M14),IF(M14&gt;0,"FL","FC"),"FC"),
   IF(
    ISNUMBER(M14),
    IF(M14&gt;0,"NOR","F"),
    IF(M14="A","NOR",IF(M14&lt;&gt;"",M14,"F"))
   )
  )
 )
)</f>
        <v>NOR</v>
      </c>
      <c r="L14" s="362">
        <f t="shared" si="296"/>
        <v>8.5</v>
      </c>
      <c r="M14" s="362" cm="1">
        <f t="array" ref="M14">_xlfn.LET(
_xlpm.f,M$6,
_xlpm.xp,IFERROR(
   _xlfn.XLOOKUP(
     1,
     (Papeletas!$B$2:$B$403=$B14)*(Papeletas!$G$2:$G$403&lt;=_xlpm.f)*(Papeletas!$H$2:$H$403&gt;=_xlpm.f),
     Papeletas!$F$2:$F$403,
     "__NP__"
   ),
   "__NP__"
),
_xlpm.x,IF(_xlpm.xp&lt;&gt;"__NP__",_xlpm.xp,_xlfn.XLOOKUP($B14,Reloj!$A$2:$A$1254,INDEX(Reloj!$J$2:$AR$1254,,COLUMN(A6)-INT(COLUMN(A6)/9*8)),"__NF__")),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N14" s="363">
        <f t="shared" si="297"/>
        <v>8.5</v>
      </c>
      <c r="O14" s="363">
        <f t="shared" si="298"/>
        <v>2</v>
      </c>
      <c r="P14" s="363">
        <f t="shared" si="299"/>
        <v>1</v>
      </c>
      <c r="Q14" s="363">
        <f t="shared" si="300"/>
        <v>0</v>
      </c>
      <c r="R14" s="359">
        <f t="shared" si="301"/>
        <v>0.3125</v>
      </c>
      <c r="S14" s="360">
        <f t="shared" si="302"/>
        <v>0.70833333333333337</v>
      </c>
      <c r="T14" s="361" t="str">
        <f>IF(
 OR(R$6&lt;MAX($B$2,$G14),AND($H14&lt;&gt;"",R$6&gt;$H14)),
 "NA",
 IF(
  AND($D14="LOCAL",WEEKDAY(R$6,2)=7),
  "DS",
  IF(
   COUNTIF(Parametros!$P:$P,R$6)&gt;0,
   IF(ISNUMBER(V14),IF(V14&gt;0,"FL","FC"),"FC"),
   IF(
    ISNUMBER(V14),
    IF(V14&gt;0,"NOR","F"),
    IF(V14="A","NOR",IF(V14&lt;&gt;"",V14,"F"))
   )
  )
 )
)</f>
        <v>NOR</v>
      </c>
      <c r="U14" s="362">
        <f t="shared" si="303"/>
        <v>8.5</v>
      </c>
      <c r="V14" s="362" cm="1">
        <f t="array" ref="V14">_xlfn.LET(
_xlpm.f,V$6,
_xlpm.xp,IFERROR(
   _xlfn.XLOOKUP(
     1,
     (Papeletas!$B$2:$B$3000=$B14)*(Papeletas!$G$2:$G$3000&lt;=_xlpm.f)*(Papeletas!$H$2:$H$3000&gt;=_xlpm.f),
     Papeletas!$F$2:$F$3000,
     "__NP__"
   ),
   "__NP__"
),
_xlpm.x,IF(_xlpm.xp&lt;&gt;"__NP__",_xlpm.xp,_xlfn.XLOOKUP($B14,Reloj!$A$2:$A$3000,INDEX(Reloj!$J$2:$AR$3000,,COLUMN(J6)-INT(COLUMN(J6)/9*8)),"__NF__")),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W14" s="363">
        <f t="shared" si="304"/>
        <v>8.5</v>
      </c>
      <c r="X14" s="363">
        <f t="shared" si="305"/>
        <v>2</v>
      </c>
      <c r="Y14" s="363">
        <f t="shared" si="306"/>
        <v>1.5</v>
      </c>
      <c r="Z14" s="363">
        <f t="shared" si="307"/>
        <v>0</v>
      </c>
      <c r="AA14" s="359">
        <f t="shared" si="308"/>
        <v>0.3125</v>
      </c>
      <c r="AB14" s="360">
        <f t="shared" si="309"/>
        <v>0.70833333333333337</v>
      </c>
      <c r="AC14" s="361" t="str">
        <f>IF(
 OR(AA$6&lt;MAX($B$2,$G14),AND($H14&lt;&gt;"",AA$6&gt;$H14)),
 "NA",
 IF(
  AND($D14="LOCAL",WEEKDAY(AA$6,2)=7),
  "DS",
  IF(
   COUNTIF(Parametros!$P:$P,AA$6)&gt;0,
   IF(ISNUMBER(AE14),IF(AE14&gt;0,"FL","FC"),"FC"),
   IF(
    ISNUMBER(AE14),
    IF(AE14&gt;0,"NOR","F"),
    IF(AE14="A","NOR",IF(AE14&lt;&gt;"",AE14,"F"))
   )
  )
 )
)</f>
        <v>NOR</v>
      </c>
      <c r="AD14" s="362">
        <f t="shared" si="310"/>
        <v>8.5</v>
      </c>
      <c r="AE14" s="362" cm="1">
        <f t="array" ref="AE14">_xlfn.LET(
_xlpm.f,AE$6,
_xlpm.xp,IFERROR(
   _xlfn.XLOOKUP(
     1,
     (Papeletas!$B$2:$B$3000=$B14)*(Papeletas!$G$2:$G$3000&lt;=_xlpm.f)*(Papeletas!$H$2:$H$3000&gt;=_xlpm.f),
     Papeletas!$F$2:$F$3000,
     "__NP__"
   ),
   "__NP__"
),
_xlpm.x,IF(_xlpm.xp&lt;&gt;"__NP__",_xlpm.xp,_xlfn.XLOOKUP($B14,Reloj!$A$2:$A$3000,INDEX(Reloj!$J$2:$AR$3000,,COLUMN(S6)-INT(COLUMN(S6)/9*8)),"__NF__")),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AF14" s="363">
        <f t="shared" si="311"/>
        <v>8.5</v>
      </c>
      <c r="AG14" s="363">
        <f t="shared" si="312"/>
        <v>2</v>
      </c>
      <c r="AH14" s="363">
        <f t="shared" si="313"/>
        <v>1</v>
      </c>
      <c r="AI14" s="363">
        <f t="shared" si="314"/>
        <v>0</v>
      </c>
      <c r="AJ14" s="359">
        <f t="shared" si="315"/>
        <v>0.3125</v>
      </c>
      <c r="AK14" s="360">
        <f t="shared" si="316"/>
        <v>0.54166666666666663</v>
      </c>
      <c r="AL14" s="361" t="str">
        <f>IF(
 OR(AJ$6&lt;MAX($B$2,$G14),AND($H14&lt;&gt;"",AJ$6&gt;$H14)),
 "NA",
 IF(
  AND($D14="LOCAL",WEEKDAY(AJ$6,2)=7),
  "DS",
  IF(
   COUNTIF(Parametros!$P:$P,AJ$6)&gt;0,
   IF(ISNUMBER(AN14),IF(AN14&gt;0,"FL","FC"),"FC"),
   IF(
    ISNUMBER(AN14),
    IF(AN14&gt;0,"NOR","F"),
    IF(AN14="A","NOR",IF(AN14&lt;&gt;"",AN14,"F"))
   )
  )
 )
)</f>
        <v>NOR</v>
      </c>
      <c r="AM14" s="362">
        <f t="shared" si="317"/>
        <v>5.4999999999999991</v>
      </c>
      <c r="AN14" s="362" cm="1">
        <f t="array" ref="AN14">_xlfn.LET(
_xlpm.f,AN$6,
_xlpm.xp,IFERROR(
   _xlfn.XLOOKUP(
     1,
     (Papeletas!$B$2:$B$3000=$B14)*(Papeletas!$G$2:$G$3000&lt;=_xlpm.f)*(Papeletas!$H$2:$H$3000&gt;=_xlpm.f),
     Papeletas!$F$2:$F$3000,
     "__NP__"
   ),
   "__NP__"
),
_xlpm.x,IF(_xlpm.xp&lt;&gt;"__NP__",_xlpm.xp,_xlfn.XLOOKUP($B14,Reloj!$A$2:$A$3000,INDEX(Reloj!$J$2:$AR$3000,,COLUMN(AB6)-INT(COLUMN(AB6)/9*8)),"__NF__")),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v>
      </c>
      <c r="AO14" s="363">
        <f t="shared" si="318"/>
        <v>5.4999999999999991</v>
      </c>
      <c r="AP14" s="363">
        <f t="shared" si="319"/>
        <v>2</v>
      </c>
      <c r="AQ14" s="363">
        <f t="shared" si="320"/>
        <v>3.5000000000000009</v>
      </c>
      <c r="AR14" s="363">
        <f t="shared" si="321"/>
        <v>0</v>
      </c>
      <c r="AS14" s="359" t="str">
        <f t="shared" si="322"/>
        <v>-</v>
      </c>
      <c r="AT14" s="360" t="str">
        <f t="shared" si="323"/>
        <v>-</v>
      </c>
      <c r="AU14" s="361" t="str">
        <f>IF(
 OR(AS$6&lt;MAX($B$2,$G14),AND($H14&lt;&gt;"",AS$6&gt;$H14)),
 "NA",
 IF(
  AND($D14="LOCAL",WEEKDAY(AS$6,2)=7),
  "DS",
  IF(
   COUNTIF(Parametros!$P:$P,AS$6)&gt;0,
   IF(ISNUMBER(AW14),IF(AW14&gt;0,"FL","FC"),"FC"),
   IF(
    ISNUMBER(AW14),
    IF(AW14&gt;0,"NOR","F"),
    IF(AW14="A","NOR",IF(AW14&lt;&gt;"",AW14,"F"))
   )
  )
 )
)</f>
        <v>DS</v>
      </c>
      <c r="AV14" s="362">
        <f t="shared" si="324"/>
        <v>0</v>
      </c>
      <c r="AW14" s="362" cm="1">
        <f t="array" ref="AW14">_xlfn.LET(
_xlpm.f,AW$6,
_xlpm.xp,IFERROR(
   _xlfn.XLOOKUP(
     1,
     (Papeletas!$B$2:$B$3000=$B14)*(Papeletas!$G$2:$G$3000&lt;=_xlpm.f)*(Papeletas!$H$2:$H$3000&gt;=_xlpm.f),
     Papeletas!$F$2:$F$3000,
     "__NP__"
   ),
   "__NP__"
),
_xlpm.x,IF(_xlpm.xp&lt;&gt;"__NP__",_xlpm.xp,_xlfn.XLOOKUP($B14,Reloj!$A$2:$A$3000,INDEX(Reloj!$J$2:$AR$3000,,COLUMN(AK6)-INT(COLUMN(AK6)/9*8)),"__NF__")),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5</v>
      </c>
      <c r="AX14" s="363">
        <f t="shared" si="325"/>
        <v>0</v>
      </c>
      <c r="AY14" s="363">
        <f t="shared" si="326"/>
        <v>0</v>
      </c>
      <c r="AZ14" s="363">
        <f t="shared" si="327"/>
        <v>0</v>
      </c>
      <c r="BA14" s="363">
        <f t="shared" si="328"/>
        <v>5</v>
      </c>
      <c r="BB14" s="359">
        <f t="shared" si="329"/>
        <v>0.3125</v>
      </c>
      <c r="BC14" s="360">
        <f t="shared" si="330"/>
        <v>0.70833333333333337</v>
      </c>
      <c r="BD14" s="361" t="str">
        <f>IF(
 OR(BB$6&lt;MAX($B$2,$G14),AND($H14&lt;&gt;"",BB$6&gt;$H14)),
 "NA",
 IF(
  AND($D14="LOCAL",WEEKDAY(BB$6,2)=7),
  "DS",
  IF(
   COUNTIF(Parametros!$P:$P,BB$6)&gt;0,
   IF(ISNUMBER(BF14),IF(BF14&gt;0,"FL","FC"),"FC"),
   IF(
    ISNUMBER(BF14),
    IF(BF14&gt;0,"NOR","F"),
    IF(BF14="A","NOR",IF(BF14&lt;&gt;"",BF14,"F"))
   )
  )
 )
)</f>
        <v>NOR</v>
      </c>
      <c r="BE14" s="362">
        <f t="shared" si="331"/>
        <v>8.5</v>
      </c>
      <c r="BF14" s="362" cm="1">
        <f t="array" ref="BF14">_xlfn.LET(
_xlpm.f,BF$6,
_xlpm.xp,IFERROR(
   _xlfn.XLOOKUP(
     1,
     (Papeletas!$B$2:$B$3000=$B14)*(Papeletas!$G$2:$G$3000&lt;=_xlpm.f)*(Papeletas!$H$2:$H$3000&gt;=_xlpm.f),
     Papeletas!$F$2:$F$3000,
     "__NP__"
   ),
   "__NP__"
),
_xlpm.x,IF(_xlpm.xp&lt;&gt;"__NP__",_xlpm.xp,_xlfn.XLOOKUP($B14,Reloj!$A$2:$A$3000,INDEX(Reloj!$J$2:$AR$3000,,COLUMN(AT6)-INT(COLUMN(AT6)/9*8)),"__NF__")),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BG14" s="363">
        <f t="shared" si="332"/>
        <v>8.5</v>
      </c>
      <c r="BH14" s="363">
        <f t="shared" si="333"/>
        <v>2</v>
      </c>
      <c r="BI14" s="363">
        <f t="shared" si="334"/>
        <v>1</v>
      </c>
      <c r="BJ14" s="363">
        <f t="shared" si="335"/>
        <v>0</v>
      </c>
      <c r="BK14" s="359">
        <f t="shared" si="336"/>
        <v>0.3125</v>
      </c>
      <c r="BL14" s="360">
        <f t="shared" si="337"/>
        <v>0.70833333333333337</v>
      </c>
      <c r="BM14" s="361" t="str">
        <f>IF(
 OR(BK$6&lt;MAX($B$2,$G14),AND($H14&lt;&gt;"",BK$6&gt;$H14)),
 "NA",
 IF(
  AND($D14="LOCAL",WEEKDAY(BK$6,2)=7),
  "DS",
  IF(
   COUNTIF(Parametros!$P:$P,BK$6)&gt;0,
   IF(ISNUMBER(BO14),IF(BO14&gt;0,"FL","FC"),"FC"),
   IF(
    ISNUMBER(BO14),
    IF(BO14&gt;0,"NOR","F"),
    IF(BO14="A","NOR",IF(BO14&lt;&gt;"",BO14,"F"))
   )
  )
 )
)</f>
        <v>NOR</v>
      </c>
      <c r="BN14" s="362">
        <f t="shared" si="338"/>
        <v>8.5</v>
      </c>
      <c r="BO14" s="362" cm="1">
        <f t="array" ref="BO14">_xlfn.LET(
_xlpm.f,BO$6,
_xlpm.xp,IFERROR(
   _xlfn.XLOOKUP(
     1,
     (Papeletas!$B$2:$B$3000=$B14)*(Papeletas!$G$2:$G$3000&lt;=_xlpm.f)*(Papeletas!$H$2:$H$3000&gt;=_xlpm.f),
     Papeletas!$F$2:$F$3000,
     "__NP__"
   ),
   "__NP__"
),
_xlpm.x,IF(_xlpm.xp&lt;&gt;"__NP__",_xlpm.xp,_xlfn.XLOOKUP($B14,Reloj!$A$2:$A$3000,INDEX(Reloj!$J$2:$AR$3000,,COLUMN(BC6)-INT(COLUMN(BC6)/9*8)),"__NF__")),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BP14" s="363">
        <f t="shared" si="339"/>
        <v>8.5</v>
      </c>
      <c r="BQ14" s="363">
        <f t="shared" si="340"/>
        <v>2</v>
      </c>
      <c r="BR14" s="363">
        <f t="shared" si="341"/>
        <v>1</v>
      </c>
      <c r="BS14" s="363">
        <f t="shared" si="342"/>
        <v>0</v>
      </c>
      <c r="BT14" s="359">
        <f t="shared" si="343"/>
        <v>0.3125</v>
      </c>
      <c r="BU14" s="360">
        <f t="shared" si="344"/>
        <v>0.70833333333333337</v>
      </c>
      <c r="BV14" s="361" t="str">
        <f>IF(
 OR(BT$6&lt;MAX($B$2,$G14),AND($H14&lt;&gt;"",BT$6&gt;$H14)),
 "NA",
 IF(
  AND($D14="LOCAL",WEEKDAY(BT$6,2)=7),
  "DS",
  IF(
   COUNTIF(Parametros!$P:$P,BT$6)&gt;0,
   IF(ISNUMBER(BX14),IF(BX14&gt;0,"FL","FC"),"FC"),
   IF(
    ISNUMBER(BX14),
    IF(BX14&gt;0,"NOR","F"),
    IF(BX14="A","NOR",IF(BX14&lt;&gt;"",BX14,"F"))
   )
  )
 )
)</f>
        <v>NOR</v>
      </c>
      <c r="BW14" s="362">
        <f t="shared" si="345"/>
        <v>8.5</v>
      </c>
      <c r="BX14" s="362" cm="1">
        <f t="array" ref="BX14">_xlfn.LET(
_xlpm.f,BX$6,
_xlpm.xp,IFERROR(
   _xlfn.XLOOKUP(
     1,
     (Papeletas!$B$2:$B$3000=$B14)*(Papeletas!$G$2:$G$3000&lt;=_xlpm.f)*(Papeletas!$H$2:$H$3000&gt;=_xlpm.f),
     Papeletas!$F$2:$F$3000,
     "__NP__"
   ),
   "__NP__"
),
_xlpm.x,IF(_xlpm.xp&lt;&gt;"__NP__",_xlpm.xp,_xlfn.XLOOKUP($B14,Reloj!$A$2:$A$3000,INDEX(Reloj!$J$2:$AR$3000,,COLUMN(BL6)-INT(COLUMN(BL6)/9*8)),"__NF__")),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BY14" s="363">
        <f t="shared" si="346"/>
        <v>8.5</v>
      </c>
      <c r="BZ14" s="363">
        <f t="shared" si="347"/>
        <v>2</v>
      </c>
      <c r="CA14" s="363">
        <f t="shared" si="348"/>
        <v>1</v>
      </c>
      <c r="CB14" s="363">
        <f t="shared" si="349"/>
        <v>0</v>
      </c>
      <c r="CC14" s="359">
        <f t="shared" si="350"/>
        <v>0.3125</v>
      </c>
      <c r="CD14" s="360">
        <f t="shared" si="351"/>
        <v>0.70833333333333337</v>
      </c>
      <c r="CE14" s="361" t="str">
        <f>IF(
 OR(CC$6&lt;MAX($B$2,$G14),AND($H14&lt;&gt;"",CC$6&gt;$H14)),
 "NA",
 IF(
  AND($D14="LOCAL",WEEKDAY(CC$6,2)=7),
  "DS",
  IF(
   COUNTIF(Parametros!$P:$P,CC$6)&gt;0,
   IF(ISNUMBER(CG14),IF(CG14&gt;0,"FL","FC"),"FC"),
   IF(
    ISNUMBER(CG14),
    IF(CG14&gt;0,"NOR","F"),
    IF(CG14="A","NOR",IF(CG14&lt;&gt;"",CG14,"F"))
   )
  )
 )
)</f>
        <v>NOR</v>
      </c>
      <c r="CF14" s="362">
        <f t="shared" si="352"/>
        <v>8.5</v>
      </c>
      <c r="CG14" s="362" cm="1">
        <f t="array" ref="CG14">_xlfn.LET(
_xlpm.f,CG$6,
_xlpm.xp,IFERROR(
   _xlfn.XLOOKUP(
     1,
     (Papeletas!$B$2:$B$3000=$B14)*(Papeletas!$G$2:$G$3000&lt;=_xlpm.f)*(Papeletas!$H$2:$H$3000&gt;=_xlpm.f),
     Papeletas!$F$2:$F$3000,
     "__NP__"
   ),
   "__NP__"
),
_xlpm.x,IF(_xlpm.xp&lt;&gt;"__NP__",_xlpm.xp,_xlfn.XLOOKUP($B14,Reloj!$A$2:$A$3000,INDEX(Reloj!$J$2:$AR$3000,,COLUMN(BU6)-INT(COLUMN(BU6)/9*8)),"__NF__")),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CH14" s="363">
        <f t="shared" si="353"/>
        <v>8.5</v>
      </c>
      <c r="CI14" s="363">
        <f t="shared" si="354"/>
        <v>2</v>
      </c>
      <c r="CJ14" s="363">
        <f t="shared" si="355"/>
        <v>1</v>
      </c>
      <c r="CK14" s="363">
        <f t="shared" si="356"/>
        <v>0</v>
      </c>
      <c r="CL14" s="359">
        <f t="shared" si="357"/>
        <v>0.3125</v>
      </c>
      <c r="CM14" s="360">
        <f t="shared" si="358"/>
        <v>0.70833333333333337</v>
      </c>
      <c r="CN14" s="361" t="str">
        <f>IF(
 OR(CL$6&lt;MAX($B$2,$G14),AND($H14&lt;&gt;"",CL$6&gt;$H14)),
 "NA",
 IF(
  AND($D14="LOCAL",WEEKDAY(CL$6,2)=7),
  "DS",
  IF(
   COUNTIF(Parametros!$P:$P,CL$6)&gt;0,
   IF(ISNUMBER(CP14),IF(CP14&gt;0,"FL","FC"),"FC"),
   IF(
    ISNUMBER(CP14),
    IF(CP14&gt;0,"NOR","F"),
    IF(CP14="A","NOR",IF(CP14&lt;&gt;"",CP14,"F"))
   )
  )
 )
)</f>
        <v>NOR</v>
      </c>
      <c r="CO14" s="362">
        <f t="shared" si="359"/>
        <v>8.5</v>
      </c>
      <c r="CP14" s="362" cm="1">
        <f t="array" ref="CP14">_xlfn.LET(
_xlpm.f,CP$6,
_xlpm.xp,IFERROR(
   _xlfn.XLOOKUP(
     1,
     (Papeletas!$B$2:$B$3000=$B14)*(Papeletas!$G$2:$G$3000&lt;=_xlpm.f)*(Papeletas!$H$2:$H$3000&gt;=_xlpm.f),
     Papeletas!$F$2:$F$3000,
     "__NP__"
   ),
   "__NP__"
),
_xlpm.x,IF(_xlpm.xp&lt;&gt;"__NP__",_xlpm.xp,_xlfn.XLOOKUP($B14,Reloj!$A$2:$A$3000,INDEX(Reloj!$J$2:$AR$3000,,COLUMN(CD6)-INT(COLUMN(CD6)/9*8)),"__NF__")),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CQ14" s="363">
        <f t="shared" si="360"/>
        <v>8.5</v>
      </c>
      <c r="CR14" s="363">
        <f t="shared" si="361"/>
        <v>2</v>
      </c>
      <c r="CS14" s="363">
        <f t="shared" si="362"/>
        <v>1</v>
      </c>
      <c r="CT14" s="363">
        <f t="shared" si="363"/>
        <v>0</v>
      </c>
      <c r="CU14" s="359">
        <f t="shared" si="364"/>
        <v>0.3125</v>
      </c>
      <c r="CV14" s="360">
        <f t="shared" si="365"/>
        <v>0.54166666666666663</v>
      </c>
      <c r="CW14" s="361" t="str">
        <f>IF(
 OR(CU$6&lt;MAX($B$2,$G14),AND($H14&lt;&gt;"",CU$6&gt;$H14)),
 "NA",
 IF(
  AND($D14="LOCAL",WEEKDAY(CU$6,2)=7),
  "DS",
  IF(
   COUNTIF(Parametros!$P:$P,CU$6)&gt;0,
   IF(ISNUMBER(CY14),IF(CY14&gt;0,"FL","FC"),"FC"),
   IF(
    ISNUMBER(CY14),
    IF(CY14&gt;0,"NOR","F"),
    IF(CY14="A","NOR",IF(CY14&lt;&gt;"",CY14,"F"))
   )
  )
 )
)</f>
        <v>NOR</v>
      </c>
      <c r="CX14" s="362">
        <f t="shared" si="366"/>
        <v>5.4999999999999991</v>
      </c>
      <c r="CY14" s="362" cm="1">
        <f t="array" ref="CY14">_xlfn.LET(
_xlpm.f,CY$6,
_xlpm.xp,IFERROR(
   _xlfn.XLOOKUP(
     1,
     (Papeletas!$B$2:$B$3000=$B14)*(Papeletas!$G$2:$G$3000&lt;=_xlpm.f)*(Papeletas!$H$2:$H$3000&gt;=_xlpm.f),
     Papeletas!$F$2:$F$3000,
     "__NP__"
   ),
   "__NP__"
),
_xlpm.x,IF(_xlpm.xp&lt;&gt;"__NP__",_xlpm.xp,_xlfn.XLOOKUP($B14,Reloj!$A$2:$A$3000,INDEX(Reloj!$J$2:$AR$3000,,COLUMN(CM6)-INT(COLUMN(CM6)/9*8)),"__NF__")),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7.5</v>
      </c>
      <c r="CZ14" s="363">
        <f t="shared" si="367"/>
        <v>5.4999999999999991</v>
      </c>
      <c r="DA14" s="363">
        <f t="shared" si="368"/>
        <v>2</v>
      </c>
      <c r="DB14" s="363">
        <f t="shared" si="369"/>
        <v>8.8817841970012523E-16</v>
      </c>
      <c r="DC14" s="363">
        <f t="shared" si="370"/>
        <v>0</v>
      </c>
      <c r="DD14" s="359" t="str">
        <f t="shared" si="371"/>
        <v>-</v>
      </c>
      <c r="DE14" s="360" t="str">
        <f t="shared" si="372"/>
        <v>-</v>
      </c>
      <c r="DF14" s="361" t="str">
        <f>IF(
 OR(DD$6&lt;MAX($B$2,$G14),AND($H14&lt;&gt;"",DD$6&gt;$H14)),
 "NA",
 IF(
  AND($D14="LOCAL",WEEKDAY(DD$6,2)=7),
  "DS",
  IF(
   COUNTIF(Parametros!$P:$P,DD$6)&gt;0,
   IF(ISNUMBER(DH14),IF(DH14&gt;0,"FL","FC"),"FC"),
   IF(
    ISNUMBER(DH14),
    IF(DH14&gt;0,"NOR","F"),
    IF(DH14="A","NOR",IF(DH14&lt;&gt;"",DH14,"F"))
   )
  )
 )
)</f>
        <v>DS</v>
      </c>
      <c r="DG14" s="362">
        <f t="shared" si="373"/>
        <v>0</v>
      </c>
      <c r="DH14" s="362" t="str" cm="1">
        <f t="array" ref="DH14">_xlfn.LET(
_xlpm.f,DH$6,
_xlpm.xp,IFERROR(
   _xlfn.XLOOKUP(
     1,
     (Papeletas!$B$2:$B$3000=$B14)*(Papeletas!$G$2:$G$3000&lt;=_xlpm.f)*(Papeletas!$H$2:$H$3000&gt;=_xlpm.f),
     Papeletas!$F$2:$F$3000,
     "__NP__"
   ),
   "__NP__"
),
_xlpm.x,IF(_xlpm.xp&lt;&gt;"__NP__",_xlpm.xp,_xlfn.XLOOKUP($B14,Reloj!$A$2:$A$3000,INDEX(Reloj!$J$2:$AR$3000,,COLUMN(CV6)-INT(COLUMN(CV6)/9*8)),"__NF__")),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F</v>
      </c>
      <c r="DI14" s="363">
        <f t="shared" si="374"/>
        <v>0</v>
      </c>
      <c r="DJ14" s="363">
        <f t="shared" si="375"/>
        <v>0</v>
      </c>
      <c r="DK14" s="363">
        <f t="shared" si="376"/>
        <v>0</v>
      </c>
      <c r="DL14" s="363">
        <f t="shared" si="377"/>
        <v>0</v>
      </c>
      <c r="DM14" s="359">
        <f t="shared" si="378"/>
        <v>0.3125</v>
      </c>
      <c r="DN14" s="360">
        <f t="shared" si="379"/>
        <v>0.70833333333333337</v>
      </c>
      <c r="DO14" s="361" t="str">
        <f>IF(
 OR(DM$6&lt;MAX($B$2,$G14),AND($H14&lt;&gt;"",DM$6&gt;$H14)),
 "NA",
 IF(
  AND($D14="LOCAL",WEEKDAY(DM$6,2)=7),
  "DS",
  IF(
   COUNTIF(Parametros!$P:$P,DM$6)&gt;0,
   IF(ISNUMBER(DQ14),IF(DQ14&gt;0,"FL","FC"),"FC"),
   IF(
    ISNUMBER(DQ14),
    IF(DQ14&gt;0,"NOR","F"),
    IF(DQ14="A","NOR",IF(DQ14&lt;&gt;"",DQ14,"F"))
   )
  )
 )
)</f>
        <v>NOR</v>
      </c>
      <c r="DP14" s="362">
        <f t="shared" si="380"/>
        <v>8.5</v>
      </c>
      <c r="DQ14" s="362" cm="1">
        <f t="array" ref="DQ14">_xlfn.LET(
_xlpm.f,DQ$6,
_xlpm.xp,IFERROR(
   _xlfn.XLOOKUP(
     1,
     (Papeletas!$B$2:$B$3000=$B14)*(Papeletas!$G$2:$G$3000&lt;=_xlpm.f)*(Papeletas!$H$2:$H$3000&gt;=_xlpm.f),
     Papeletas!$F$2:$F$3000,
     "__NP__"
   ),
   "__NP__"
),
_xlpm.x,IF(_xlpm.xp&lt;&gt;"__NP__",_xlpm.xp,_xlfn.XLOOKUP($B14,Reloj!$A$2:$A$3000,INDEX(Reloj!$J$2:$AR$3000,,COLUMN(DE6)-INT(COLUMN(DE6)/9*8)),"__NF__")),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DR14" s="363">
        <f t="shared" si="381"/>
        <v>8.5</v>
      </c>
      <c r="DS14" s="363">
        <f t="shared" si="382"/>
        <v>2</v>
      </c>
      <c r="DT14" s="363">
        <f t="shared" si="383"/>
        <v>1.5</v>
      </c>
      <c r="DU14" s="363">
        <f t="shared" si="384"/>
        <v>0</v>
      </c>
      <c r="DV14" s="359">
        <f t="shared" si="385"/>
        <v>0.3125</v>
      </c>
      <c r="DW14" s="360">
        <f t="shared" si="386"/>
        <v>0.70833333333333337</v>
      </c>
      <c r="DX14" s="361" t="str">
        <f>IF(
 OR(DV$6&lt;MAX($B$2,$G14),AND($H14&lt;&gt;"",DV$6&gt;$H14)),
 "NA",
 IF(
  AND($D14="LOCAL",WEEKDAY(DV$6,2)=7),
  "DS",
  IF(
   COUNTIF(Parametros!$P:$P,DV$6)&gt;0,
   IF(ISNUMBER(DZ14),IF(DZ14&gt;0,"FL","FC"),"FC"),
   IF(
    ISNUMBER(DZ14),
    IF(DZ14&gt;0,"NOR","F"),
    IF(DZ14="A","NOR",IF(DZ14&lt;&gt;"",DZ14,"F"))
   )
  )
 )
)</f>
        <v>NOR</v>
      </c>
      <c r="DY14" s="362">
        <f t="shared" si="387"/>
        <v>8.5</v>
      </c>
      <c r="DZ14" s="362" cm="1">
        <f t="array" ref="DZ14">_xlfn.LET(
_xlpm.f,DZ$6,
_xlpm.xp,IFERROR(
   _xlfn.XLOOKUP(
     1,
     (Papeletas!$B$2:$B$3000=$B14)*(Papeletas!$G$2:$G$3000&lt;=_xlpm.f)*(Papeletas!$H$2:$H$3000&gt;=_xlpm.f),
     Papeletas!$F$2:$F$3000,
     "__NP__"
   ),
   "__NP__"
),
_xlpm.x,IF(_xlpm.xp&lt;&gt;"__NP__",_xlpm.xp,_xlfn.XLOOKUP($B14,Reloj!$A$2:$A$3000,INDEX(Reloj!$J$2:$AR$3000,,COLUMN(DN6)-INT(COLUMN(DN6)/9*8)),"__NF__")),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EA14" s="363">
        <f t="shared" si="388"/>
        <v>8.5</v>
      </c>
      <c r="EB14" s="363">
        <f t="shared" si="389"/>
        <v>2</v>
      </c>
      <c r="EC14" s="363">
        <f t="shared" si="390"/>
        <v>1.5</v>
      </c>
      <c r="ED14" s="363">
        <f t="shared" si="391"/>
        <v>0</v>
      </c>
      <c r="EE14" s="359">
        <f t="shared" si="392"/>
        <v>0.3125</v>
      </c>
      <c r="EF14" s="360">
        <f t="shared" si="393"/>
        <v>0.70833333333333337</v>
      </c>
      <c r="EG14" s="361" t="str">
        <f>IF(
 OR(EE$6&lt;MAX($B$2,$G14),AND($H14&lt;&gt;"",EE$6&gt;$H14)),
 "NA",
 IF(
  AND($D14="LOCAL",WEEKDAY(EE$6,2)=7),
  "DS",
  IF(
   COUNTIF(Parametros!$P:$P,EE$6)&gt;0,
   IF(ISNUMBER(EI14),IF(EI14&gt;0,"FL","FC"),"FC"),
   IF(
    ISNUMBER(EI14),
    IF(EI14&gt;0,"NOR","F"),
    IF(EI14="A","NOR",IF(EI14&lt;&gt;"",EI14,"F"))
   )
  )
 )
)</f>
        <v>NOR</v>
      </c>
      <c r="EH14" s="362">
        <f t="shared" si="394"/>
        <v>8.5</v>
      </c>
      <c r="EI14" s="362" cm="1">
        <f t="array" ref="EI14">_xlfn.LET(
_xlpm.f,EI$6,
_xlpm.xp,IFERROR(
   _xlfn.XLOOKUP(
     1,
     (Papeletas!$B$2:$B$3000=$B14)*(Papeletas!$G$2:$G$3000&lt;=_xlpm.f)*(Papeletas!$H$2:$H$3000&gt;=_xlpm.f),
     Papeletas!$F$2:$F$3000,
     "__NP__"
   ),
   "__NP__"
),
_xlpm.x,IF(_xlpm.xp&lt;&gt;"__NP__",_xlpm.xp,_xlfn.XLOOKUP($B14,Reloj!$A$2:$A$3000,INDEX(Reloj!$J$2:$AR$3000,,COLUMN(DW6)-INT(COLUMN(DW6)/9*8)),"__NF__")),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EJ14" s="363">
        <f t="shared" si="395"/>
        <v>8.5</v>
      </c>
      <c r="EK14" s="363">
        <f t="shared" si="396"/>
        <v>2</v>
      </c>
      <c r="EL14" s="363">
        <f t="shared" si="397"/>
        <v>1</v>
      </c>
      <c r="EM14" s="363">
        <f t="shared" si="398"/>
        <v>0</v>
      </c>
      <c r="EN14" s="359">
        <f t="shared" si="399"/>
        <v>0.3125</v>
      </c>
      <c r="EO14" s="360">
        <f t="shared" si="400"/>
        <v>0.70833333333333337</v>
      </c>
      <c r="EP14" s="361" t="str">
        <f>IF(
 OR(EN$6&lt;MAX($B$2,$G14),AND($H14&lt;&gt;"",EN$6&gt;$H14)),
 "NA",
 IF(
  AND($D14="LOCAL",WEEKDAY(EN$6,2)=7),
  "DS",
  IF(
   COUNTIF(Parametros!$P:$P,EN$6)&gt;0,
   IF(ISNUMBER(ER14),IF(ER14&gt;0,"FL","FC"),"FC"),
   IF(
    ISNUMBER(ER14),
    IF(ER14&gt;0,"NOR","F"),
    IF(ER14="A","NOR",IF(ER14&lt;&gt;"",ER14,"F"))
   )
  )
 )
)</f>
        <v>NOR</v>
      </c>
      <c r="EQ14" s="362">
        <f t="shared" si="401"/>
        <v>8.5</v>
      </c>
      <c r="ER14" s="362" cm="1">
        <f t="array" ref="ER14">_xlfn.LET(
_xlpm.f,ER$6,
_xlpm.xp,IFERROR(
   _xlfn.XLOOKUP(
     1,
     (Papeletas!$B$2:$B$3000=$B14)*(Papeletas!$G$2:$G$3000&lt;=_xlpm.f)*(Papeletas!$H$2:$H$3000&gt;=_xlpm.f),
     Papeletas!$F$2:$F$3000,
     "__NP__"
   ),
   "__NP__"
),
_xlpm.x,IF(_xlpm.xp&lt;&gt;"__NP__",_xlpm.xp,_xlfn.XLOOKUP($B14,Reloj!$A$2:$A$3000,INDEX(Reloj!$J$2:$AR$3000,,COLUMN(EF6)-INT(COLUMN(EF6)/9*8)),"__NF__")),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12.5</v>
      </c>
      <c r="ES14" s="363">
        <f t="shared" si="402"/>
        <v>8.5</v>
      </c>
      <c r="ET14" s="363">
        <f t="shared" si="403"/>
        <v>2</v>
      </c>
      <c r="EU14" s="363">
        <f t="shared" si="404"/>
        <v>2</v>
      </c>
      <c r="EV14" s="363">
        <f t="shared" si="405"/>
        <v>0</v>
      </c>
      <c r="EW14" s="359">
        <f t="shared" si="406"/>
        <v>0.3125</v>
      </c>
      <c r="EX14" s="360">
        <f t="shared" si="407"/>
        <v>0.70833333333333337</v>
      </c>
      <c r="EY14" s="361" t="str">
        <f>IF(
 OR(EW$6&lt;MAX($B$2,$G14),AND($H14&lt;&gt;"",EW$6&gt;$H14)),
 "NA",
 IF(
  AND($D14="LOCAL",WEEKDAY(EW$6,2)=7),
  "DS",
  IF(
   COUNTIF(Parametros!$P:$P,EW$6)&gt;0,
   IF(ISNUMBER(FA14),IF(FA14&gt;0,"FL","FC"),"FC"),
   IF(
    ISNUMBER(FA14),
    IF(FA14&gt;0,"NOR","F"),
    IF(FA14="A","NOR",IF(FA14&lt;&gt;"",FA14,"F"))
   )
  )
 )
)</f>
        <v>NOR</v>
      </c>
      <c r="EZ14" s="362">
        <f t="shared" si="408"/>
        <v>8.5</v>
      </c>
      <c r="FA14" s="362" cm="1">
        <f t="array" ref="FA14">_xlfn.LET(
_xlpm.f,FA$6,
_xlpm.xp,IFERROR(
   _xlfn.XLOOKUP(
     1,
     (Papeletas!$B$2:$B$3000=$B14)*(Papeletas!$G$2:$G$3000&lt;=_xlpm.f)*(Papeletas!$H$2:$H$3000&gt;=_xlpm.f),
     Papeletas!$F$2:$F$3000,
     "__NP__"
   ),
   "__NP__"
),
_xlpm.x,IF(_xlpm.xp&lt;&gt;"__NP__",_xlpm.xp,_xlfn.XLOOKUP($B14,Reloj!$A$2:$A$3000,INDEX(Reloj!$J$2:$AR$3000,,COLUMN(EO6)-INT(COLUMN(EO6)/9*8)),"__NF__")),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FB14" s="363">
        <f t="shared" si="409"/>
        <v>8.5</v>
      </c>
      <c r="FC14" s="363">
        <f t="shared" si="410"/>
        <v>2</v>
      </c>
      <c r="FD14" s="363">
        <f t="shared" si="411"/>
        <v>1.5</v>
      </c>
      <c r="FE14" s="363">
        <f t="shared" si="412"/>
        <v>0</v>
      </c>
      <c r="FF14" s="359">
        <f t="shared" si="413"/>
        <v>0.3125</v>
      </c>
      <c r="FG14" s="360">
        <f t="shared" si="414"/>
        <v>0.54166666666666663</v>
      </c>
      <c r="FH14" s="361" t="str">
        <f>IF(
 OR(FF$6&lt;MAX($B$2,$G14),AND($H14&lt;&gt;"",FF$6&gt;$H14)),
 "NA",
 IF(
  AND($D14="LOCAL",WEEKDAY(FF$6,2)=7),
  "DS",
  IF(
   COUNTIF(Parametros!$P:$P,FF$6)&gt;0,
   IF(ISNUMBER(FJ14),IF(FJ14&gt;0,"FL","FC"),"FC"),
   IF(
    ISNUMBER(FJ14),
    IF(FJ14&gt;0,"NOR","F"),
    IF(FJ14="A","NOR",IF(FJ14&lt;&gt;"",FJ14,"F"))
   )
  )
 )
)</f>
        <v>NOR</v>
      </c>
      <c r="FI14" s="362">
        <f t="shared" si="415"/>
        <v>5.4999999999999991</v>
      </c>
      <c r="FJ14" s="362" cm="1">
        <f t="array" ref="FJ14">_xlfn.LET(
_xlpm.f,FJ$6,
_xlpm.xp,IFERROR(
   _xlfn.XLOOKUP(
     1,
     (Papeletas!$B$2:$B$3000=$B14)*(Papeletas!$G$2:$G$3000&lt;=_xlpm.f)*(Papeletas!$H$2:$H$3000&gt;=_xlpm.f),
     Papeletas!$F$2:$F$3000,
     "__NP__"
   ),
   "__NP__"
),
_xlpm.x,IF(_xlpm.xp&lt;&gt;"__NP__",_xlpm.xp,_xlfn.XLOOKUP($B14,Reloj!$A$2:$A$3000,INDEX(Reloj!$J$2:$AR$3000,,COLUMN(EX6)-INT(COLUMN(EX6)/9*8)),"__NF__")),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9</v>
      </c>
      <c r="FK14" s="363">
        <f t="shared" si="416"/>
        <v>5.4999999999999991</v>
      </c>
      <c r="FL14" s="363">
        <f t="shared" si="417"/>
        <v>2</v>
      </c>
      <c r="FM14" s="363">
        <f t="shared" si="418"/>
        <v>1.5000000000000009</v>
      </c>
      <c r="FN14" s="363">
        <f t="shared" si="419"/>
        <v>0</v>
      </c>
      <c r="FO14" s="359" t="str">
        <f t="shared" si="420"/>
        <v>-</v>
      </c>
      <c r="FP14" s="360" t="str">
        <f t="shared" si="421"/>
        <v>-</v>
      </c>
      <c r="FQ14" s="361" t="str">
        <f>IF(
 OR(FO$6&lt;MAX($B$2,$G14),AND($H14&lt;&gt;"",FO$6&gt;$H14)),
 "NA",
 IF(
  AND($D14="LOCAL",WEEKDAY(FO$6,2)=7),
  "DS",
  IF(
   COUNTIF(Parametros!$P:$P,FO$6)&gt;0,
   IF(ISNUMBER(FS14),IF(FS14&gt;0,"FL","FC"),"FC"),
   IF(
    ISNUMBER(FS14),
    IF(FS14&gt;0,"NOR","F"),
    IF(FS14="A","NOR",IF(FS14&lt;&gt;"",FS14,"F"))
   )
  )
 )
)</f>
        <v>DS</v>
      </c>
      <c r="FR14" s="362">
        <f t="shared" si="422"/>
        <v>0</v>
      </c>
      <c r="FS14" s="362" t="str" cm="1">
        <f t="array" ref="FS14">_xlfn.LET(
_xlpm.f,FS$6,
_xlpm.xp,IFERROR(
   _xlfn.XLOOKUP(
     1,
     (Papeletas!$B$2:$B$3000=$B14)*(Papeletas!$G$2:$G$3000&lt;=_xlpm.f)*(Papeletas!$H$2:$H$3000&gt;=_xlpm.f),
     Papeletas!$F$2:$F$3000,
     "__NP__"
   ),
   "__NP__"
),
_xlpm.x,IF(_xlpm.xp&lt;&gt;"__NP__",_xlpm.xp,_xlfn.XLOOKUP($B14,Reloj!$A$2:$A$3000,INDEX(Reloj!$J$2:$AR$3000,,COLUMN(FG6)-INT(COLUMN(FG6)/9*8)),"__NF__")),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F</v>
      </c>
      <c r="FT14" s="363">
        <f t="shared" si="423"/>
        <v>0</v>
      </c>
      <c r="FU14" s="363">
        <f t="shared" si="424"/>
        <v>0</v>
      </c>
      <c r="FV14" s="363">
        <f t="shared" si="425"/>
        <v>0</v>
      </c>
      <c r="FW14" s="363">
        <f t="shared" si="426"/>
        <v>0</v>
      </c>
      <c r="FX14" s="359">
        <f t="shared" si="427"/>
        <v>0.3125</v>
      </c>
      <c r="FY14" s="360">
        <f t="shared" si="428"/>
        <v>0.70833333333333337</v>
      </c>
      <c r="FZ14" s="361" t="str">
        <f>IF(
 OR(FX$6&lt;MAX($B$2,$G14),AND($H14&lt;&gt;"",FX$6&gt;$H14)),
 "NA",
 IF(
  AND($D14="LOCAL",WEEKDAY(FX$6,2)=7),
  "DS",
  IF(
   COUNTIF(Parametros!$P:$P,FX$6)&gt;0,
   IF(ISNUMBER(GB14),IF(GB14&gt;0,"FL","FC"),"FC"),
   IF(
    ISNUMBER(GB14),
    IF(GB14&gt;0,"NOR","F"),
    IF(GB14="A","NOR",IF(GB14&lt;&gt;"",GB14,"F"))
   )
  )
 )
)</f>
        <v>NOR</v>
      </c>
      <c r="GA14" s="362">
        <f t="shared" si="429"/>
        <v>8.5</v>
      </c>
      <c r="GB14" s="362" cm="1">
        <f t="array" ref="GB14">_xlfn.LET(
_xlpm.f,GB$6,
_xlpm.xp,IFERROR(
   _xlfn.XLOOKUP(
     1,
     (Papeletas!$B$2:$B$3000=$B14)*(Papeletas!$G$2:$G$3000&lt;=_xlpm.f)*(Papeletas!$H$2:$H$3000&gt;=_xlpm.f),
     Papeletas!$F$2:$F$3000,
     "__NP__"
   ),
   "__NP__"
),
_xlpm.x,IF(_xlpm.xp&lt;&gt;"__NP__",_xlpm.xp,_xlfn.XLOOKUP($B14,Reloj!$A$2:$A$3000,INDEX(Reloj!$J$2:$AR$3000,,COLUMN(FP6)-INT(COLUMN(FP6)/9*8)),"__NF__")),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GC14" s="363">
        <f t="shared" si="430"/>
        <v>8.5</v>
      </c>
      <c r="GD14" s="363">
        <f t="shared" si="431"/>
        <v>2</v>
      </c>
      <c r="GE14" s="363">
        <f t="shared" si="432"/>
        <v>1.5</v>
      </c>
      <c r="GF14" s="363">
        <f t="shared" si="433"/>
        <v>0</v>
      </c>
      <c r="GG14" s="359">
        <f t="shared" si="434"/>
        <v>0.3125</v>
      </c>
      <c r="GH14" s="360">
        <f t="shared" si="435"/>
        <v>0.70833333333333337</v>
      </c>
      <c r="GI14" s="361" t="str">
        <f>IF(
 OR(GG$6&lt;MAX($B$2,$G14),AND($H14&lt;&gt;"",GG$6&gt;$H14)),
 "NA",
 IF(
  AND($D14="LOCAL",WEEKDAY(GG$6,2)=7),
  "DS",
  IF(
   COUNTIF(Parametros!$P:$P,GG$6)&gt;0,
   IF(ISNUMBER(GK14),IF(GK14&gt;0,"FL","FC"),"FC"),
   IF(
    ISNUMBER(GK14),
    IF(GK14&gt;0,"NOR","F"),
    IF(GK14="A","NOR",IF(GK14&lt;&gt;"",GK14,"F"))
   )
  )
 )
)</f>
        <v>NOR</v>
      </c>
      <c r="GJ14" s="362">
        <f t="shared" si="436"/>
        <v>8.5</v>
      </c>
      <c r="GK14" s="362" cm="1">
        <f t="array" ref="GK14">_xlfn.LET(
_xlpm.f,GK$6,
_xlpm.xp,IFERROR(
   _xlfn.XLOOKUP(
     1,
     (Papeletas!$B$2:$B$3000=$B14)*(Papeletas!$G$2:$G$3000&lt;=_xlpm.f)*(Papeletas!$H$2:$H$3000&gt;=_xlpm.f),
     Papeletas!$F$2:$F$3000,
     "__NP__"
   ),
   "__NP__"
),
_xlpm.x,IF(_xlpm.xp&lt;&gt;"__NP__",_xlpm.xp,_xlfn.XLOOKUP($B14,Reloj!$A$2:$A$3000,INDEX(Reloj!$J$2:$AR$3000,,COLUMN(FY6)-INT(COLUMN(FY6)/9*8)),"__NF__")),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GL14" s="363">
        <f t="shared" si="437"/>
        <v>8.5</v>
      </c>
      <c r="GM14" s="363">
        <f t="shared" si="438"/>
        <v>2</v>
      </c>
      <c r="GN14" s="363">
        <f t="shared" si="439"/>
        <v>1</v>
      </c>
      <c r="GO14" s="363">
        <f t="shared" si="440"/>
        <v>0</v>
      </c>
      <c r="GP14" s="359">
        <f t="shared" si="441"/>
        <v>0.3125</v>
      </c>
      <c r="GQ14" s="360">
        <f t="shared" si="442"/>
        <v>0.70833333333333337</v>
      </c>
      <c r="GR14" s="361" t="str">
        <f>IF(
 OR(GP$6&lt;MAX($B$2,$G14),AND($H14&lt;&gt;"",GP$6&gt;$H14)),
 "NA",
 IF(
  AND($D14="LOCAL",WEEKDAY(GP$6,2)=7),
  "DS",
  IF(
   COUNTIF(Parametros!$P:$P,GP$6)&gt;0,
   IF(ISNUMBER(GT14),IF(GT14&gt;0,"FL","FC"),"FC"),
   IF(
    ISNUMBER(GT14),
    IF(GT14&gt;0,"NOR","F"),
    IF(GT14="A","NOR",IF(GT14&lt;&gt;"",GT14,"F"))
   )
  )
 )
)</f>
        <v>NOR</v>
      </c>
      <c r="GS14" s="362">
        <f t="shared" si="443"/>
        <v>8.5</v>
      </c>
      <c r="GT14" s="362" cm="1">
        <f t="array" ref="GT14">_xlfn.LET(
_xlpm.f,GT$6,
_xlpm.xp,IFERROR(
   _xlfn.XLOOKUP(
     1,
     (Papeletas!$B$2:$B$3000=$B14)*(Papeletas!$G$2:$G$3000&lt;=_xlpm.f)*(Papeletas!$H$2:$H$3000&gt;=_xlpm.f),
     Papeletas!$F$2:$F$3000,
     "__NP__"
   ),
   "__NP__"
),
_xlpm.x,IF(_xlpm.xp&lt;&gt;"__NP__",_xlpm.xp,_xlfn.XLOOKUP($B14,Reloj!$A$2:$A$3000,INDEX(Reloj!$J$2:$AR$3000,,COLUMN(GH6)-INT(COLUMN(GH6)/9*8)),"__NF__")),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GU14" s="363">
        <f t="shared" si="444"/>
        <v>8.5</v>
      </c>
      <c r="GV14" s="363">
        <f t="shared" si="445"/>
        <v>2</v>
      </c>
      <c r="GW14" s="363">
        <f t="shared" si="446"/>
        <v>1.5</v>
      </c>
      <c r="GX14" s="363">
        <f t="shared" si="447"/>
        <v>0</v>
      </c>
      <c r="GY14" s="359">
        <f t="shared" si="448"/>
        <v>0.3125</v>
      </c>
      <c r="GZ14" s="360">
        <f t="shared" si="449"/>
        <v>0.70833333333333337</v>
      </c>
      <c r="HA14" s="361" t="str">
        <f>IF(
 OR(GY$6&lt;MAX($B$2,$G14),AND($H14&lt;&gt;"",GY$6&gt;$H14)),
 "NA",
 IF(
  AND($D14="LOCAL",WEEKDAY(GY$6,2)=7),
  "DS",
  IF(
   COUNTIF(Parametros!$P:$P,GY$6)&gt;0,
   IF(ISNUMBER(HC14),IF(HC14&gt;0,"FL","FC"),"FC"),
   IF(
    ISNUMBER(HC14),
    IF(HC14&gt;0,"NOR","F"),
    IF(HC14="A","NOR",IF(HC14&lt;&gt;"",HC14,"F"))
   )
  )
 )
)</f>
        <v>NOR</v>
      </c>
      <c r="HB14" s="362">
        <f t="shared" si="450"/>
        <v>8.5</v>
      </c>
      <c r="HC14" s="362" cm="1">
        <f t="array" ref="HC14">_xlfn.LET(
_xlpm.f,HC$6,
_xlpm.xp,IFERROR(
   _xlfn.XLOOKUP(
     1,
     (Papeletas!$B$2:$B$3000=$B14)*(Papeletas!$G$2:$G$3000&lt;=_xlpm.f)*(Papeletas!$H$2:$H$3000&gt;=_xlpm.f),
     Papeletas!$F$2:$F$3000,
     "__NP__"
   ),
   "__NP__"
),
_xlpm.x,IF(_xlpm.xp&lt;&gt;"__NP__",_xlpm.xp,_xlfn.XLOOKUP($B14,Reloj!$A$2:$A$3000,INDEX(Reloj!$J$2:$AR$3000,,COLUMN(GQ6)-INT(COLUMN(GQ6)/9*8)),"__NF__")),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HD14" s="363">
        <f t="shared" si="451"/>
        <v>8.5</v>
      </c>
      <c r="HE14" s="363">
        <f t="shared" si="452"/>
        <v>2</v>
      </c>
      <c r="HF14" s="363">
        <f t="shared" si="453"/>
        <v>1</v>
      </c>
      <c r="HG14" s="363">
        <f t="shared" si="454"/>
        <v>0</v>
      </c>
      <c r="HH14" s="359">
        <f t="shared" si="455"/>
        <v>0.3125</v>
      </c>
      <c r="HI14" s="360">
        <f t="shared" si="456"/>
        <v>0.70833333333333337</v>
      </c>
      <c r="HJ14" s="361" t="str">
        <f>IF(
 OR(HH$6&lt;MAX($B$2,$G14),AND($H14&lt;&gt;"",HH$6&gt;$H14)),
 "NA",
 IF(
  AND($D14="LOCAL",WEEKDAY(HH$6,2)=7),
  "DS",
  IF(
   COUNTIF(Parametros!$P:$P,HH$6)&gt;0,
   IF(ISNUMBER(HL14),IF(HL14&gt;0,"FL","FC"),"FC"),
   IF(
    ISNUMBER(HL14),
    IF(HL14&gt;0,"NOR","F"),
    IF(HL14="A","NOR",IF(HL14&lt;&gt;"",HL14,"F"))
   )
  )
 )
)</f>
        <v>NOR</v>
      </c>
      <c r="HK14" s="362">
        <f t="shared" si="457"/>
        <v>8.5</v>
      </c>
      <c r="HL14" s="362" cm="1">
        <f t="array" ref="HL14">_xlfn.LET(
_xlpm.f,HL$6,
_xlpm.xp,IFERROR(
   _xlfn.XLOOKUP(
     1,
     (Papeletas!$B$2:$B$3000=$B14)*(Papeletas!$G$2:$G$3000&lt;=_xlpm.f)*(Papeletas!$H$2:$H$3000&gt;=_xlpm.f),
     Papeletas!$F$2:$F$3000,
     "__NP__"
   ),
   "__NP__"
),
_xlpm.x,IF(_xlpm.xp&lt;&gt;"__NP__",_xlpm.xp,_xlfn.XLOOKUP($B14,Reloj!$A$2:$A$3000,INDEX(Reloj!$J$2:$AR$3000,,COLUMN(GZ6)-INT(COLUMN(GZ6)/9*8)),"__NF__")),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v>
      </c>
      <c r="HM14" s="363">
        <f t="shared" si="458"/>
        <v>8.5</v>
      </c>
      <c r="HN14" s="363">
        <f t="shared" si="459"/>
        <v>2</v>
      </c>
      <c r="HO14" s="363">
        <f t="shared" si="460"/>
        <v>1.5</v>
      </c>
      <c r="HP14" s="363">
        <f t="shared" si="461"/>
        <v>0</v>
      </c>
      <c r="HQ14" s="359">
        <f t="shared" si="462"/>
        <v>0.3125</v>
      </c>
      <c r="HR14" s="360">
        <f t="shared" si="463"/>
        <v>0.54166666666666663</v>
      </c>
      <c r="HS14" s="361" t="str">
        <f>IF(
 OR(HQ$6&lt;MAX($B$2,$G14),AND($H14&lt;&gt;"",HQ$6&gt;$H14)),
 "NA",
 IF(
  AND($D14="LOCAL",WEEKDAY(HQ$6,2)=7),
  "DS",
  IF(
   COUNTIF(Parametros!$P:$P,HQ$6)&gt;0,
   IF(ISNUMBER(HU14),IF(HU14&gt;0,"FL","FC"),"FC"),
   IF(
    ISNUMBER(HU14),
    IF(HU14&gt;0,"NOR","F"),
    IF(HU14="A","NOR",IF(HU14&lt;&gt;"",HU14,"F"))
   )
  )
 )
)</f>
        <v>NOR</v>
      </c>
      <c r="HT14" s="362">
        <f t="shared" si="464"/>
        <v>5.4999999999999991</v>
      </c>
      <c r="HU14" s="362" cm="1">
        <f t="array" ref="HU14">_xlfn.LET(
_xlpm.f,HU$6,
_xlpm.xp,IFERROR(
   _xlfn.XLOOKUP(
     1,
     (Papeletas!$B$2:$B$3000=$B14)*(Papeletas!$G$2:$G$3000&lt;=_xlpm.f)*(Papeletas!$H$2:$H$3000&gt;=_xlpm.f),
     Papeletas!$F$2:$F$3000,
     "__NP__"
   ),
   "__NP__"
),
_xlpm.x,IF(_xlpm.xp&lt;&gt;"__NP__",_xlpm.xp,_xlfn.XLOOKUP($B14,Reloj!$A$2:$A$3000,INDEX(Reloj!$J$2:$AR$3000,,COLUMN(HI6)-INT(COLUMN(HI6)/9*8)),"__NF__")),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10</v>
      </c>
      <c r="HV14" s="363">
        <f t="shared" si="465"/>
        <v>5.4999999999999991</v>
      </c>
      <c r="HW14" s="363">
        <f t="shared" si="466"/>
        <v>2</v>
      </c>
      <c r="HX14" s="363">
        <f t="shared" si="467"/>
        <v>2.5000000000000009</v>
      </c>
      <c r="HY14" s="363">
        <f t="shared" si="468"/>
        <v>0</v>
      </c>
      <c r="HZ14" s="359" t="str">
        <f t="shared" si="469"/>
        <v>-</v>
      </c>
      <c r="IA14" s="360" t="str">
        <f t="shared" si="470"/>
        <v>-</v>
      </c>
      <c r="IB14" s="361" t="str">
        <f>IF(
 OR(HZ$6&lt;MAX($B$2,$G14),AND($H14&lt;&gt;"",HZ$6&gt;$H14)),
 "NA",
 IF(
  AND($D14="LOCAL",WEEKDAY(HZ$6,2)=7),
  "DS",
  IF(
   COUNTIF(Parametros!$P:$P,HZ$6)&gt;0,
   IF(ISNUMBER(ID14),IF(ID14&gt;0,"FL","FC"),"FC"),
   IF(
    ISNUMBER(ID14),
    IF(ID14&gt;0,"NOR","F"),
    IF(ID14="A","NOR",IF(ID14&lt;&gt;"",ID14,"F"))
   )
  )
 )
)</f>
        <v>DS</v>
      </c>
      <c r="IC14" s="362">
        <f t="shared" si="471"/>
        <v>0</v>
      </c>
      <c r="ID14" s="362" t="str" cm="1">
        <f t="array" ref="ID14">_xlfn.LET(
_xlpm.f,ID$6,
_xlpm.xp,IFERROR(
   _xlfn.XLOOKUP(
     1,
     (Papeletas!$B$2:$B$3000=$B14)*(Papeletas!$G$2:$G$3000&lt;=_xlpm.f)*(Papeletas!$H$2:$H$3000&gt;=_xlpm.f),
     Papeletas!$F$2:$F$3000,
     "__NP__"
   ),
   "__NP__"
),
_xlpm.x,IF(_xlpm.xp&lt;&gt;"__NP__",_xlpm.xp,_xlfn.XLOOKUP($B14,Reloj!$A$2:$A$3000,INDEX(Reloj!$J$2:$AR$3000,,COLUMN(HR6)-INT(COLUMN(HR6)/9*8)),"__NF__")),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F</v>
      </c>
      <c r="IE14" s="363">
        <f t="shared" si="472"/>
        <v>0</v>
      </c>
      <c r="IF14" s="363">
        <f t="shared" si="473"/>
        <v>0</v>
      </c>
      <c r="IG14" s="363">
        <f t="shared" si="474"/>
        <v>0</v>
      </c>
      <c r="IH14" s="363">
        <f t="shared" si="475"/>
        <v>0</v>
      </c>
      <c r="II14" s="359">
        <f t="shared" si="476"/>
        <v>0.3125</v>
      </c>
      <c r="IJ14" s="360">
        <f t="shared" si="477"/>
        <v>0.70833333333333337</v>
      </c>
      <c r="IK14" s="361" t="str">
        <f>IF(
 OR(II$6&lt;MAX($B$2,$G14),AND($H14&lt;&gt;"",II$6&gt;$H14)),
 "NA",
 IF(
  AND($D14="LOCAL",WEEKDAY(II$6,2)=7),
  "DS",
  IF(
   COUNTIF(Parametros!$P:$P,II$6)&gt;0,
   IF(ISNUMBER(IM14),IF(IM14&gt;0,"FL","FC"),"FC"),
   IF(
    ISNUMBER(IM14),
    IF(IM14&gt;0,"NOR","F"),
    IF(IM14="A","NOR",IF(IM14&lt;&gt;"",IM14,"F"))
   )
  )
 )
)</f>
        <v>NOR</v>
      </c>
      <c r="IL14" s="362">
        <f t="shared" si="478"/>
        <v>8.5</v>
      </c>
      <c r="IM14" s="362" cm="1">
        <f t="array" ref="IM14">_xlfn.LET(
_xlpm.f,IM$6,
_xlpm.xp,IFERROR(
   _xlfn.XLOOKUP(
     1,
     (Papeletas!$B$2:$B$3000=$B14)*(Papeletas!$G$2:$G$3000&lt;=_xlpm.f)*(Papeletas!$H$2:$H$3000&gt;=_xlpm.f),
     Papeletas!$F$2:$F$3000,
     "__NP__"
   ),
   "__NP__"
),
_xlpm.x,IF(_xlpm.xp&lt;&gt;"__NP__",_xlpm.xp,_xlfn.XLOOKUP($B14,Reloj!$A$2:$A$3000,INDEX(Reloj!$J$2:$AR$3000,,COLUMN(IA6)-INT(COLUMN(IA6)/9*8)),"__NF__")),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13.5</v>
      </c>
      <c r="IN14" s="363">
        <f t="shared" si="479"/>
        <v>8.5</v>
      </c>
      <c r="IO14" s="363">
        <f t="shared" si="480"/>
        <v>2</v>
      </c>
      <c r="IP14" s="363">
        <f t="shared" si="481"/>
        <v>3</v>
      </c>
      <c r="IQ14" s="363">
        <f t="shared" si="482"/>
        <v>0</v>
      </c>
      <c r="IR14" s="359">
        <f t="shared" si="483"/>
        <v>0.3125</v>
      </c>
      <c r="IS14" s="360">
        <f t="shared" si="484"/>
        <v>0.70833333333333337</v>
      </c>
      <c r="IT14" s="361" t="str">
        <f>IF(
 OR(IR$6&lt;MAX($B$2,$G14),AND($H14&lt;&gt;"",IR$6&gt;$H14)),
 "NA",
 IF(
  AND($D14="LOCAL",WEEKDAY(IR$6,2)=7),
  "DS",
  IF(
   COUNTIF(Parametros!$P:$P,IR$6)&gt;0,
   IF(ISNUMBER(IV14),IF(IV14&gt;0,"FL","FC"),"FC"),
   IF(
    ISNUMBER(IV14),
    IF(IV14&gt;0,"NOR","F"),
    IF(IV14="A","NOR",IF(IV14&lt;&gt;"",IV14,"F"))
   )
  )
 )
)</f>
        <v>NOR</v>
      </c>
      <c r="IU14" s="362">
        <f t="shared" si="485"/>
        <v>8.5</v>
      </c>
      <c r="IV14" s="362" cm="1">
        <f t="array" ref="IV14">_xlfn.LET(
_xlpm.f,IV$6,
_xlpm.xp,IFERROR(
   _xlfn.XLOOKUP(
     1,
     (Papeletas!$B$2:$B$3000=$B14)*(Papeletas!$G$2:$G$3000&lt;=_xlpm.f)*(Papeletas!$H$2:$H$3000&gt;=_xlpm.f),
     Papeletas!$F$2:$F$3000,
     "__NP__"
   ),
   "__NP__"
),
_xlpm.x,IF(_xlpm.xp&lt;&gt;"__NP__",_xlpm.xp,_xlfn.XLOOKUP($B14,Reloj!$A$2:$A$3000,INDEX(Reloj!$J$2:$AR$3000,,COLUMN(IJ6)-INT(COLUMN(IJ6)/9*8)),"__NF__")),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11.5</v>
      </c>
      <c r="IW14" s="363">
        <f t="shared" si="486"/>
        <v>8.5</v>
      </c>
      <c r="IX14" s="363">
        <f t="shared" si="487"/>
        <v>2</v>
      </c>
      <c r="IY14" s="363">
        <f t="shared" si="488"/>
        <v>1</v>
      </c>
      <c r="IZ14" s="363">
        <f t="shared" si="489"/>
        <v>0</v>
      </c>
      <c r="JA14" s="359">
        <f t="shared" si="490"/>
        <v>0.3125</v>
      </c>
      <c r="JB14" s="360">
        <f t="shared" si="491"/>
        <v>0.70833333333333337</v>
      </c>
      <c r="JC14" s="361" t="str">
        <f>IF(
 OR(JA$6&lt;MAX($B$2,$G14),AND($H14&lt;&gt;"",JA$6&gt;$H14)),
 "NA",
 IF(
  AND($D14="LOCAL",WEEKDAY(JA$6,2)=7),
  "DS",
  IF(
   COUNTIF(Parametros!$P:$P,JA$6)&gt;0,
   IF(ISNUMBER(JE14),IF(JE14&gt;0,"FL","FC"),"FC"),
   IF(
    ISNUMBER(JE14),
    IF(JE14&gt;0,"NOR","F"),
    IF(JE14="A","NOR",IF(JE14&lt;&gt;"",JE14,"F"))
   )
  )
 )
)</f>
        <v>NOR</v>
      </c>
      <c r="JD14" s="362">
        <f t="shared" si="492"/>
        <v>8.5</v>
      </c>
      <c r="JE14" s="362" cm="1">
        <f t="array" ref="JE14">_xlfn.LET(
_xlpm.f,JE$6,
_xlpm.xp,IFERROR(
   _xlfn.XLOOKUP(
     1,
     (Papeletas!$B$2:$B$3000=$B14)*(Papeletas!$G$2:$G$3000&lt;=_xlpm.f)*(Papeletas!$H$2:$H$3000&gt;=_xlpm.f),
     Papeletas!$F$2:$F$3000,
     "__NP__"
   ),
   "__NP__"
),
_xlpm.x,IF(_xlpm.xp&lt;&gt;"__NP__",_xlpm.xp,_xlfn.XLOOKUP($B14,Reloj!$A$2:$A$3000,INDEX(Reloj!$J$2:$AR$3000,,COLUMN(IS6)-INT(COLUMN(IS6)/9*8)),"__NF__")),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12.5</v>
      </c>
      <c r="JF14" s="363">
        <f t="shared" si="493"/>
        <v>8.5</v>
      </c>
      <c r="JG14" s="363">
        <f t="shared" si="494"/>
        <v>2</v>
      </c>
      <c r="JH14" s="363">
        <f t="shared" si="495"/>
        <v>2</v>
      </c>
      <c r="JI14" s="363">
        <f t="shared" si="496"/>
        <v>0</v>
      </c>
      <c r="JJ14" s="359">
        <f t="shared" si="497"/>
        <v>0.3125</v>
      </c>
      <c r="JK14" s="360">
        <f t="shared" si="498"/>
        <v>0.70833333333333337</v>
      </c>
      <c r="JL14" s="361" t="str">
        <f>IF(
 OR(JJ$6&lt;MAX($B$2,$G14),AND($H14&lt;&gt;"",JJ$6&gt;$H14)),
 "NA",
 IF(
  AND($D14="LOCAL",WEEKDAY(JJ$6,2)=7),
  "DS",
  IF(
   COUNTIF(Parametros!$P:$P,JJ$6)&gt;0,
   IF(ISNUMBER(JN14),IF(JN14&gt;0,"FL","FC"),"FC"),
   IF(
    ISNUMBER(JN14),
    IF(JN14&gt;0,"NOR","F"),
    IF(JN14="A","NOR",IF(JN14&lt;&gt;"",JN14,"F"))
   )
  )
 )
)</f>
        <v>NOR</v>
      </c>
      <c r="JM14" s="362">
        <f t="shared" si="499"/>
        <v>8.5</v>
      </c>
      <c r="JN14" s="362" cm="1">
        <f t="array" ref="JN14">_xlfn.LET(
_xlpm.f,JN$6,
_xlpm.xp,IFERROR(
   _xlfn.XLOOKUP(
     1,
     (Papeletas!$B$2:$B$3000=$B14)*(Papeletas!$G$2:$G$3000&lt;=_xlpm.f)*(Papeletas!$H$2:$H$3000&gt;=_xlpm.f),
     Papeletas!$F$2:$F$3000,
     "__NP__"
   ),
   "__NP__"
),
_xlpm.x,IF(_xlpm.xp&lt;&gt;"__NP__",_xlpm.xp,_xlfn.XLOOKUP($B14,Reloj!$A$2:$A$3000,INDEX(Reloj!$J$2:$AR$3000,,COLUMN(JB6)-INT(COLUMN(JB6)/9*8)),"__NF__")),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13</v>
      </c>
      <c r="JO14" s="363">
        <f t="shared" si="500"/>
        <v>8.5</v>
      </c>
      <c r="JP14" s="363">
        <f t="shared" si="501"/>
        <v>2</v>
      </c>
      <c r="JQ14" s="363">
        <f t="shared" si="502"/>
        <v>2.5</v>
      </c>
      <c r="JR14" s="363">
        <f t="shared" si="503"/>
        <v>0</v>
      </c>
      <c r="JS14" s="359">
        <f t="shared" si="504"/>
        <v>0.3125</v>
      </c>
      <c r="JT14" s="360">
        <f t="shared" si="505"/>
        <v>0.70833333333333337</v>
      </c>
      <c r="JU14" s="361" t="str">
        <f>IF(
 OR(JS$6&lt;MAX($B$2,$G14),AND($H14&lt;&gt;"",JS$6&gt;$H14)),
 "NA",
 IF(
  AND($D14="LOCAL",WEEKDAY(JS$6,2)=7),
  "DS",
  IF(
   COUNTIF(Parametros!$P:$P,JS$6)&gt;0,
   IF(ISNUMBER(JW14),IF(JW14&gt;0,"FL","FC"),"FC"),
   IF(
    ISNUMBER(JW14),
    IF(JW14&gt;0,"NOR","F"),
    IF(JW14="A","NOR",IF(JW14&lt;&gt;"",JW14,"F"))
   )
  )
 )
)</f>
        <v>NOR</v>
      </c>
      <c r="JV14" s="362">
        <f t="shared" si="506"/>
        <v>8.5</v>
      </c>
      <c r="JW14" s="362" cm="1">
        <f t="array" ref="JW14">_xlfn.LET(
_xlpm.f,JW$6,
_xlpm.xp,IFERROR(
   _xlfn.XLOOKUP(
     1,
     (Papeletas!$B$2:$B$3000=$B14)*(Papeletas!$G$2:$G$3000&lt;=_xlpm.f)*(Papeletas!$H$2:$H$3000&gt;=_xlpm.f),
     Papeletas!$F$2:$F$3000,
     "__NP__"
   ),
   "__NP__"
),
_xlpm.x,IF(_xlpm.xp&lt;&gt;"__NP__",_xlpm.xp,_xlfn.XLOOKUP($B14,Reloj!$A$2:$A$3000,INDEX(Reloj!$J$2:$AR$3000,,COLUMN(JK6)-INT(COLUMN(JK6)/9*8)),"__NF__")),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12.5</v>
      </c>
      <c r="JX14" s="363">
        <f t="shared" si="507"/>
        <v>8.5</v>
      </c>
      <c r="JY14" s="363">
        <f t="shared" si="508"/>
        <v>2</v>
      </c>
      <c r="JZ14" s="363">
        <f t="shared" si="509"/>
        <v>2</v>
      </c>
      <c r="KA14" s="363">
        <f t="shared" si="510"/>
        <v>0</v>
      </c>
      <c r="KB14" s="359">
        <f t="shared" si="511"/>
        <v>0.3125</v>
      </c>
      <c r="KC14" s="360">
        <f t="shared" si="512"/>
        <v>0.54166666666666663</v>
      </c>
      <c r="KD14" s="361" t="str">
        <f>IF(
 OR(KB$6&lt;MAX($B$2,$G14),AND($H14&lt;&gt;"",KB$6&gt;$H14)),
 "NA",
 IF(
  AND($D14="LOCAL",WEEKDAY(KB$6,2)=7),
  "DS",
  IF(
   COUNTIF(Parametros!$P:$P,KB$6)&gt;0,
   IF(ISNUMBER(KF14),IF(KF14&gt;0,"FL","FC"),"FC"),
   IF(
    ISNUMBER(KF14),
    IF(KF14&gt;0,"NOR","F"),
    IF(KF14="A","NOR",IF(KF14&lt;&gt;"",KF14,"F"))
   )
  )
 )
)</f>
        <v>NOR</v>
      </c>
      <c r="KE14" s="362">
        <f t="shared" si="513"/>
        <v>5.4999999999999991</v>
      </c>
      <c r="KF14" s="362" cm="1">
        <f t="array" ref="KF14">_xlfn.LET(
_xlpm.f,KF$6,
_xlpm.xp,IFERROR(
   _xlfn.XLOOKUP(
     1,
     (Papeletas!$B$2:$B$3000=$B14)*(Papeletas!$G$2:$G$3000&lt;=_xlpm.f)*(Papeletas!$H$2:$H$3000&gt;=_xlpm.f),
     Papeletas!$F$2:$F$3000,
     "__NP__"
   ),
   "__NP__"
),
_xlpm.x,IF(_xlpm.xp&lt;&gt;"__NP__",_xlpm.xp,_xlfn.XLOOKUP($B14,Reloj!$A$2:$A$3000,INDEX(Reloj!$J$2:$AR$3000,,COLUMN(JT6)-INT(COLUMN(JT6)/9*8)),"__NF__")),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8</v>
      </c>
      <c r="KG14" s="363">
        <f t="shared" si="514"/>
        <v>5.4999999999999991</v>
      </c>
      <c r="KH14" s="363">
        <f t="shared" si="515"/>
        <v>2</v>
      </c>
      <c r="KI14" s="363">
        <f t="shared" si="516"/>
        <v>0.50000000000000089</v>
      </c>
      <c r="KJ14" s="363">
        <f t="shared" si="517"/>
        <v>0</v>
      </c>
      <c r="KK14" s="359" t="str">
        <f t="shared" si="255"/>
        <v>-</v>
      </c>
      <c r="KL14" s="360" t="str">
        <f t="shared" ref="KL14" si="559">IF(KK14="-","-",IF($D14="LOCAL",IF(WEEKDAY(KK$6,2)&lt;=5,--"17:00:00",IF(WEEKDAY(KK$6,2)=6,--"13:00:00","-")),IF($D14="FORANEO",IF(WEEKDAY(KK$6,2)&lt;=6,--"18:30:00",IF(WEEKDAY(KK$6,2)=7,--"12:00:00","-")),"-")))</f>
        <v>-</v>
      </c>
      <c r="KM14" s="361" t="str">
        <f>IF(
 OR(KK$6&lt;MAX($B$2,$G14),AND($H14&lt;&gt;"",KK$6&gt;$H14)),
 "NA",
 IF(
  AND($D14="LOCAL",WEEKDAY(KK$6,2)=7),
  "DS",
  IF(
   COUNTIF(Parametros!$P:$P,KK$6)&gt;0,
   IF(ISNUMBER(KO14),IF(KO14&gt;0,"FL","FC"),"FC"),
   IF(
    ISNUMBER(KO14),
    IF(KO14&gt;0,"NOR","F"),
    IF(KO14="A","NOR",IF(KO14&lt;&gt;"",KO14,"F"))
   )
  )
 )
)</f>
        <v>DS</v>
      </c>
      <c r="KN14" s="362">
        <f t="shared" si="519"/>
        <v>0</v>
      </c>
      <c r="KO14" s="362" t="str" cm="1">
        <f t="array" ref="KO14">_xlfn.LET(
_xlpm.f,KO$6,
_xlpm.xp,IFERROR(
   _xlfn.XLOOKUP(
     1,
     (Papeletas!$B$2:$B$403=$B14)*(Papeletas!$G$2:$G$403&lt;=_xlpm.f)*(Papeletas!$H$2:$H$403&gt;=_xlpm.f),
     Papeletas!$F$2:$F$403,
     "__NP__"
   ),
   "__NP__"
),
_xlpm.x,IF(_xlpm.xp&lt;&gt;"__NP__",_xlpm.xp,_xlfn.XLOOKUP($B14,Reloj!$A$2:$A$1254,INDEX(Reloj!$J$2:$AR$1254,,COLUMN(KC6)-INT(COLUMN(KC6)/9*8)),"__NF__")),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F</v>
      </c>
      <c r="KP14" s="363">
        <f t="shared" si="520"/>
        <v>0</v>
      </c>
      <c r="KQ14" s="363">
        <f t="shared" si="521"/>
        <v>0</v>
      </c>
      <c r="KR14" s="363">
        <f t="shared" si="522"/>
        <v>0</v>
      </c>
      <c r="KS14" s="363">
        <f t="shared" si="523"/>
        <v>0</v>
      </c>
      <c r="KT14" s="359">
        <f t="shared" si="262"/>
        <v>0.3125</v>
      </c>
      <c r="KU14" s="360">
        <f t="shared" ref="KU14" si="560">IF(KT14="-","-",IF($D14="LOCAL",IF(WEEKDAY(KT$6,2)&lt;=5,--"17:00:00",IF(WEEKDAY(KT$6,2)=6,--"13:00:00","-")),IF($D14="FORANEO",IF(WEEKDAY(KT$6,2)&lt;=6,--"18:30:00",IF(WEEKDAY(KT$6,2)=7,--"12:00:00","-")),"-")))</f>
        <v>0.70833333333333337</v>
      </c>
      <c r="KV14" s="361" t="str">
        <f>IF(
 OR(KT$6&lt;MAX($B$2,$G14),AND($H14&lt;&gt;"",KT$6&gt;$H14)),
 "NA",
 IF(
  AND($D14="LOCAL",WEEKDAY(KT$6,2)=7),
  "DS",
  IF(
   COUNTIF(Parametros!$P:$P,KT$6)&gt;0,
   IF(ISNUMBER(KX14),IF(KX14&gt;0,"FL","FC"),"FC"),
   IF(
    ISNUMBER(KX14),
    IF(KX14&gt;0,"NOR","F"),
    IF(KX14="A","NOR",IF(KX14&lt;&gt;"",KX14,"F"))
   )
  )
 )
)</f>
        <v>NOR</v>
      </c>
      <c r="KW14" s="362">
        <f t="shared" si="525"/>
        <v>8.5</v>
      </c>
      <c r="KX14" s="362" cm="1">
        <f t="array" ref="KX14">_xlfn.LET(
_xlpm.f,KX$6,
_xlpm.xp,IFERROR(
   _xlfn.XLOOKUP(
     1,
     (Papeletas!$B$2:$B$403=$B14)*(Papeletas!$G$2:$G$403&lt;=_xlpm.f)*(Papeletas!$H$2:$H$403&gt;=_xlpm.f),
     Papeletas!$F$2:$F$403,
     "__NP__"
   ),
   "__NP__"
),
_xlpm.x,IF(_xlpm.xp&lt;&gt;"__NP__",_xlpm.xp,_xlfn.XLOOKUP($B14,Reloj!$A$2:$A$1254,INDEX(Reloj!$J$2:$AR$1254,,COLUMN(KL6)-INT(COLUMN(KL6)/9*8)),"__NF__")),
_xlpm.t,SUBSTITUTE(_xlpm.x&amp;"","'",""),
_xlpm.esnum,IFERROR(ISNUMBER(VALUE(_xlpm.t)),FALSE),
_xlpm.n,IF(_xlpm.esnum,VALUE(_xlpm.t),0),
_xlpm.dia,IFERROR(WEEKDAY(_xlpm.f,2),0),
_xlpm.esFinSem,IF(AND(_xlpm.esnum,_xlpm.n&gt;0,_xlpm.n&lt;=7),IF($D14="LOCAL",OR(_xlpm.dia=6,_xlpm.dia=7),_xlpm.dia=7),FALSE),
_xlpm.nAj,IF(_xlpm.esFinSem,_xlpm.n+1,_xlpm.n),
IF(_xlpm.x="__NF__","Revisar",
IF(_xlpm.t="","F",
IF(_xlpm.esnum,
IF(_xlpm.nAj=0,"F",_xlpm.nAj),
IF(OR(_xlpm.t="AS",_xlpm.t="SAI"),"F",
IF(OR(_xlpm.t="ATM",_xlpm.t="CT",_xlpm.t="SS"),"A",
IF(_xlpm.t="B","DL",
IF(_xlpm.t="BA","DLA",
IF(_xlpm.t="V","VAC",_xlpm.t)))))))))</f>
        <v>12.5</v>
      </c>
      <c r="KY14" s="363">
        <f t="shared" si="526"/>
        <v>8.5</v>
      </c>
      <c r="KZ14" s="363">
        <f t="shared" si="527"/>
        <v>2</v>
      </c>
      <c r="LA14" s="363">
        <f t="shared" si="528"/>
        <v>2</v>
      </c>
      <c r="LB14" s="363">
        <f t="shared" si="529"/>
        <v>0</v>
      </c>
      <c r="LC14" s="364">
        <f t="shared" si="269"/>
        <v>0.3125</v>
      </c>
      <c r="LD14" s="360">
        <f t="shared" si="530"/>
        <v>0.70833333333333337</v>
      </c>
      <c r="LE14" s="361" t="str" cm="1">
        <f t="array" ref="LE14">_xlfn.LET(_xlpm.f,LC$6,_xlpm.ini,IFERROR(_xlfn.XLOOKUP(1,(Papeletas!$B$2:$B$403=$B14)*(Papeletas!$G$2:$G$403&lt;=_xlpm.f)*(Papeletas!$H$2:$H$403&gt;=_xlpm.f),Papeletas!$F$2:$F$403,""),""),IF(AND($D14="LOCAL",WEEKDAY(LC$6,2)=7),"DS",IF(_xlpm.ini&lt;&gt;"",_xlfn.XLOOKUP(_xlpm.ini,Parametros!$B:$B,Parametros!$C:$C,_xlpm.ini),"NOR")))</f>
        <v>NOR</v>
      </c>
      <c r="LF14" s="362">
        <f t="shared" si="531"/>
        <v>8.5</v>
      </c>
      <c r="LG14" s="362">
        <f t="shared" si="532"/>
        <v>8.5</v>
      </c>
      <c r="LH14" s="363">
        <f t="shared" si="533"/>
        <v>8.5</v>
      </c>
      <c r="LI14" s="363">
        <v>0</v>
      </c>
      <c r="LJ14" s="363">
        <v>0</v>
      </c>
      <c r="LK14" s="363">
        <v>0</v>
      </c>
      <c r="LL14" s="364">
        <f t="shared" si="274"/>
        <v>0.3125</v>
      </c>
      <c r="LM14" s="360">
        <f t="shared" si="534"/>
        <v>0.70833333333333337</v>
      </c>
      <c r="LN14" s="361" t="str" cm="1">
        <f t="array" ref="LN14">_xlfn.LET(_xlpm.f,LL$6,_xlpm.ini,IFERROR(_xlfn.XLOOKUP(1,(Papeletas!$B$2:$B$403=$B14)*(Papeletas!$G$2:$G$403&lt;=_xlpm.f)*(Papeletas!$H$2:$H$403&gt;=_xlpm.f),Papeletas!$F$2:$F$403,""),""),IF(AND($D14="LOCAL",WEEKDAY(LL$6,2)=7),"DS",IF(_xlpm.ini&lt;&gt;"",_xlfn.XLOOKUP(_xlpm.ini,Parametros!$B:$B,Parametros!$C:$C,_xlpm.ini),"NOR")))</f>
        <v>NOR</v>
      </c>
      <c r="LO14" s="362">
        <f t="shared" si="535"/>
        <v>8.5</v>
      </c>
      <c r="LP14" s="362">
        <f t="shared" si="536"/>
        <v>8.5</v>
      </c>
      <c r="LQ14" s="363">
        <f t="shared" si="537"/>
        <v>8.5</v>
      </c>
      <c r="LR14" s="363">
        <v>0</v>
      </c>
      <c r="LS14" s="363">
        <v>0</v>
      </c>
      <c r="LT14" s="363">
        <v>0</v>
      </c>
      <c r="LU14" s="364">
        <f t="shared" si="279"/>
        <v>0.3125</v>
      </c>
      <c r="LV14" s="360">
        <f t="shared" si="538"/>
        <v>0.70833333333333337</v>
      </c>
      <c r="LW14" s="361" t="str" cm="1">
        <f t="array" ref="LW14">_xlfn.LET(_xlpm.f,LU$6,_xlpm.ini,IFERROR(_xlfn.XLOOKUP(1,(Papeletas!$B$2:$B$403=$B14)*(Papeletas!$G$2:$G$403&lt;=_xlpm.f)*(Papeletas!$H$2:$H$403&gt;=_xlpm.f),Papeletas!$F$2:$F$403,""),""),IF(AND($D14="LOCAL",WEEKDAY(LU$6,2)=7),"DS",IF(_xlpm.ini&lt;&gt;"",_xlfn.XLOOKUP(_xlpm.ini,Parametros!$B:$B,Parametros!$C:$C,_xlpm.ini),"NOR")))</f>
        <v>NOR</v>
      </c>
      <c r="LX14" s="362">
        <f t="shared" si="539"/>
        <v>8.5</v>
      </c>
      <c r="LY14" s="362">
        <f t="shared" si="540"/>
        <v>8.5</v>
      </c>
      <c r="LZ14" s="363">
        <f t="shared" si="541"/>
        <v>8.5</v>
      </c>
      <c r="MA14" s="363">
        <v>0</v>
      </c>
      <c r="MB14" s="363">
        <v>0</v>
      </c>
      <c r="MC14" s="363">
        <v>0</v>
      </c>
      <c r="MD14" s="360">
        <f t="shared" si="284"/>
        <v>0.3125</v>
      </c>
      <c r="ME14" s="360">
        <f t="shared" si="542"/>
        <v>0.70833333333333337</v>
      </c>
      <c r="MF14" s="361" t="str" cm="1">
        <f t="array" ref="MF14">_xlfn.LET(_xlpm.f,MD$6,_xlpm.ini,IFERROR(_xlfn.XLOOKUP(1,(Papeletas!$B$2:$B$403=$B14)*(Papeletas!$G$2:$G$403&lt;=_xlpm.f)*(Papeletas!$H$2:$H$403&gt;=_xlpm.f),Papeletas!$F$2:$F$403,""),""),IF(AND($D14="LOCAL",WEEKDAY(MD$6,2)=7),"DS",IF(_xlpm.ini&lt;&gt;"",_xlfn.XLOOKUP(_xlpm.ini,Parametros!$B:$B,Parametros!$C:$C,_xlpm.ini),"NOR")))</f>
        <v>NOR</v>
      </c>
      <c r="MG14" s="362">
        <f t="shared" si="543"/>
        <v>8.5</v>
      </c>
      <c r="MH14" s="362">
        <f t="shared" si="544"/>
        <v>8.5</v>
      </c>
      <c r="MI14" s="363">
        <f t="shared" si="545"/>
        <v>8.5</v>
      </c>
      <c r="MJ14" s="363">
        <v>0</v>
      </c>
      <c r="MK14" s="363">
        <v>0</v>
      </c>
      <c r="ML14" s="363">
        <v>0</v>
      </c>
      <c r="MM14" s="364">
        <f t="shared" si="289"/>
        <v>0.3125</v>
      </c>
      <c r="MN14" s="360">
        <f t="shared" si="546"/>
        <v>0.54166666666666663</v>
      </c>
      <c r="MO14" s="361" t="str" cm="1">
        <f t="array" ref="MO14">_xlfn.LET(_xlpm.f,MM$6,_xlpm.ini,IFERROR(_xlfn.XLOOKUP(1,(Papeletas!$B$2:$B$403=$B14)*(Papeletas!$G$2:$G$403&lt;=_xlpm.f)*(Papeletas!$H$2:$H$403&gt;=_xlpm.f),Papeletas!$F$2:$F$403,""),""),IF(AND($D14="LOCAL",WEEKDAY(MM$6,2)=7),"DS",IF(_xlpm.ini&lt;&gt;"",_xlfn.XLOOKUP(_xlpm.ini,Parametros!$B:$B,Parametros!$C:$C,_xlpm.ini),"NOR")))</f>
        <v>NOR</v>
      </c>
      <c r="MP14" s="362">
        <f t="shared" si="547"/>
        <v>5.4999999999999991</v>
      </c>
      <c r="MQ14" s="362">
        <f t="shared" si="548"/>
        <v>5.4999999999999991</v>
      </c>
      <c r="MR14" s="363">
        <f t="shared" si="549"/>
        <v>5.4999999999999991</v>
      </c>
      <c r="MS14" s="363">
        <v>0</v>
      </c>
      <c r="MT14" s="363">
        <v>0</v>
      </c>
      <c r="MU14" s="363">
        <v>0</v>
      </c>
      <c r="MV14" s="364"/>
      <c r="MW14" s="360"/>
      <c r="MX14" s="361"/>
      <c r="MY14" s="362"/>
      <c r="MZ14" s="362"/>
      <c r="NA14" s="363"/>
      <c r="NB14" s="363"/>
      <c r="NC14" s="363"/>
      <c r="ND14" s="363"/>
      <c r="NE14" s="364"/>
      <c r="NF14" s="360"/>
      <c r="NG14" s="361"/>
      <c r="NH14" s="362"/>
      <c r="NI14" s="362"/>
      <c r="NJ14" s="363"/>
      <c r="NK14" s="363"/>
      <c r="NL14" s="363"/>
      <c r="NM14" s="363"/>
      <c r="NN14" s="211"/>
      <c r="NO14" s="401">
        <f t="shared" si="294"/>
        <v>24</v>
      </c>
      <c r="NP14" s="401" cm="1">
        <f t="array" ref="NP14">SUMPRODUCT(
 (INDEX(DD14:MU14,1,_xlfn.SEQUENCE(1,INT((COLUMN($MU$9)-COLUMN(DD14)+1)/9),3,9))=NP$6)*
 (INDEX(DD14:MU14,1,_xlfn.SEQUENCE(1,INT((COLUMN($MU$9)-COLUMN(DD14)+1)/9),9,9))&gt;0)
)</f>
        <v>0</v>
      </c>
      <c r="NQ14" s="401" cm="1">
        <f t="array" ref="NQ14">SUMPRODUCT(--(INDEX($DD14:$MU14,1,_xlfn.SEQUENCE(1,INT((COLUMN($MU$9)-COLUMN($DD14)+1)/9),3,9))=NQ$6))</f>
        <v>0</v>
      </c>
      <c r="NR14" s="401">
        <f t="shared" si="550"/>
        <v>24</v>
      </c>
      <c r="NS14" s="401" cm="1">
        <f t="array" ref="NS14">SUMPRODUCT(--(INDEX($DD14:$MU14,1,_xlfn.SEQUENCE(1,INT((COLUMN($MU$9)-COLUMN($DD14)+1)/9),3,9))=NS$6))</f>
        <v>0</v>
      </c>
      <c r="NT14" s="401">
        <f t="shared" si="551"/>
        <v>4</v>
      </c>
      <c r="NU14" s="401" cm="1">
        <f t="array" ref="NU14">SUMPRODUCT(--(INDEX($DD14:$MU14,1,_xlfn.SEQUENCE(1,INT((COLUMN($MU$9)-COLUMN($DD14)+1)/9),3,9))=NU$6))</f>
        <v>0</v>
      </c>
      <c r="NV14" s="401" cm="1">
        <f t="array" ref="NV14">SUMPRODUCT(--(INDEX($DD14:$MU14,1,_xlfn.SEQUENCE(1,INT((COLUMN($MU$9)-COLUMN($DD14)+1)/9),3,9))=NV$6))</f>
        <v>0</v>
      </c>
      <c r="NW14" s="401" cm="1">
        <f t="array" ref="NW14">SUMPRODUCT(--(INDEX($DD14:$MU14,1,_xlfn.SEQUENCE(1,INT((COLUMN($MU$9)-COLUMN($DD14)+1)/9),3,9))=NW$6))</f>
        <v>0</v>
      </c>
      <c r="NX14" s="401" cm="1">
        <f t="array" ref="NX14">SUMPRODUCT(--(INDEX($DD14:$MU14,1,_xlfn.SEQUENCE(1,INT((COLUMN($MU$9)-COLUMN($DD14)+1)/9),3,9))=NX$6))</f>
        <v>0</v>
      </c>
      <c r="NY14" s="401" cm="1">
        <f t="array" ref="NY14">SUMPRODUCT(--(INDEX($DD14:$MU14,1,_xlfn.SEQUENCE(1,INT((COLUMN($MU$9)-COLUMN($DD14)+1)/9),3,9))=NY$6))</f>
        <v>0</v>
      </c>
      <c r="NZ14" s="401" cm="1">
        <f t="array" ref="NZ14">SUMPRODUCT(--(INDEX($DD14:$MU14,1,_xlfn.SEQUENCE(1,INT((COLUMN($MU$9)-COLUMN($DD14)+1)/9),3,9))=NZ$6))</f>
        <v>0</v>
      </c>
      <c r="OA14" s="401" cm="1">
        <f t="array" ref="OA14">SUMPRODUCT(--(INDEX($DD14:$MU14,1,_xlfn.SEQUENCE(1,INT((COLUMN($MU$9)-COLUMN($DD14)+1)/9),3,9))=OA$6))</f>
        <v>0</v>
      </c>
      <c r="OB14" s="401" cm="1">
        <f t="array" ref="OB14">SUMPRODUCT(--(INDEX($DD14:$MU14,1,_xlfn.SEQUENCE(1,INT((COLUMN($MU$9)-COLUMN($DD14)+1)/9),3,9))=OB$6))</f>
        <v>0</v>
      </c>
      <c r="OC14" s="401" cm="1">
        <f t="array" ref="OC14">SUMPRODUCT(--(INDEX($DD14:$MU14,1,_xlfn.SEQUENCE(1,INT((COLUMN($MU$9)-COLUMN($DD14)+1)/9),3,9))=OC$6))</f>
        <v>0</v>
      </c>
      <c r="OD14" s="402"/>
      <c r="OE14" s="402">
        <f t="shared" si="552"/>
        <v>28</v>
      </c>
      <c r="OF14" s="403" cm="1">
        <f t="array" ref="OF14">SUM(INDEX(R14:KJ14,1,_xlfn.SEQUENCE(1,INT((COLUMN($NM$9)-COLUMN(CU14)+1)/9),7,9)))</f>
        <v>54</v>
      </c>
      <c r="OG14" s="403" cm="1">
        <f t="array" ref="OG14">SUM(INDEX(R14:KJ14,1,_xlfn.SEQUENCE(1,INT((COLUMN($NM$9)-COLUMN(CU14)+1)/9),8,9)))</f>
        <v>40</v>
      </c>
      <c r="OH14" s="403" cm="1">
        <f t="array" ref="OH14">SUM(INDEX(R14:KJ14,1,_xlfn.SEQUENCE(1,INT((COLUMN($NM$9)-COLUMN(CU14)+1)/9),9,9)))</f>
        <v>5</v>
      </c>
      <c r="OI14" s="214"/>
      <c r="OJ14" s="163"/>
      <c r="OK14" s="163"/>
      <c r="OL14" s="163"/>
      <c r="OM14" s="163"/>
      <c r="ON14" s="306">
        <f>_xlfn.XLOOKUP(B14,'TR05'!B:B,'TR05'!G:G,"Revisar",0)</f>
        <v>45688</v>
      </c>
      <c r="OO14" s="306">
        <f>_xlfn.XLOOKUP(B14,Reloj!A:A,Reloj!D:D,"Revisar",0)</f>
        <v>45688</v>
      </c>
      <c r="OP14" s="162" t="str">
        <f>_xlfn.XLOOKUP(B14,'S10'!C:C,'S10'!B:B,"Revisar",0)</f>
        <v>Revisar</v>
      </c>
    </row>
    <row r="15" spans="1:406" s="162" customFormat="1" ht="15.9" customHeight="1">
      <c r="A15" s="356">
        <v>7</v>
      </c>
      <c r="B15" s="332" t="s">
        <v>747</v>
      </c>
      <c r="C15" s="357" t="str">
        <f>_xlfn.XLOOKUP(B15,'S10'!$B$2:$B$1500,'S10'!$A$2:$A$1500,"Ingresar",0)</f>
        <v>22021434</v>
      </c>
      <c r="D15" s="333" t="s">
        <v>169</v>
      </c>
      <c r="E15" s="335" t="s">
        <v>749</v>
      </c>
      <c r="F15" s="335" t="str">
        <f>_xlfn.XLOOKUP(B15,'S10'!$B$2:$B$600,'S10'!$F$2:$F$600,"Ingresar",0)</f>
        <v xml:space="preserve">Capataz Electricista </v>
      </c>
      <c r="G15" s="296">
        <v>45931</v>
      </c>
      <c r="H15" s="358"/>
      <c r="I15" s="359">
        <f t="shared" si="37"/>
        <v>0.3125</v>
      </c>
      <c r="J15" s="360">
        <f t="shared" si="295"/>
        <v>0.70833333333333337</v>
      </c>
      <c r="K15" s="361" t="str">
        <f>IF(
 OR(I$6&lt;MAX($B$2,$G15),AND($H15&lt;&gt;"",I$6&gt;$H15)),
 "NA",
 IF(
  AND($D15="LOCAL",WEEKDAY(I$6,2)=7),
  "DS",
  IF(
   COUNTIF(Parametros!$P:$P,I$6)&gt;0,
   IF(ISNUMBER(M15),IF(M15&gt;0,"FL","FC"),"FC"),
   IF(
    ISNUMBER(M15),
    IF(M15&gt;0,"NOR","F"),
    IF(M15="A","NOR",IF(M15&lt;&gt;"",M15,"F"))
   )
  )
 )
)</f>
        <v>NOR</v>
      </c>
      <c r="L15" s="362">
        <f t="shared" si="296"/>
        <v>8.5</v>
      </c>
      <c r="M15" s="362" cm="1">
        <f t="array" ref="M15">_xlfn.LET(
_xlpm.f,M$6,
_xlpm.xp,IFERROR(
   _xlfn.XLOOKUP(
     1,
     (Papeletas!$B$2:$B$403=$B15)*(Papeletas!$G$2:$G$403&lt;=_xlpm.f)*(Papeletas!$H$2:$H$403&gt;=_xlpm.f),
     Papeletas!$F$2:$F$403,
     "__NP__"
   ),
   "__NP__"
),
_xlpm.x,IF(_xlpm.xp&lt;&gt;"__NP__",_xlpm.xp,_xlfn.XLOOKUP($B15,Reloj!$A$2:$A$1254,INDEX(Reloj!$J$2:$AR$1254,,COLUMN(A7)-INT(COLUMN(A7)/9*8)),"__NF__")),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v>
      </c>
      <c r="N15" s="363">
        <f t="shared" si="297"/>
        <v>8.5</v>
      </c>
      <c r="O15" s="363">
        <f t="shared" si="298"/>
        <v>2</v>
      </c>
      <c r="P15" s="363">
        <f t="shared" si="299"/>
        <v>0.5</v>
      </c>
      <c r="Q15" s="363">
        <f t="shared" si="300"/>
        <v>0</v>
      </c>
      <c r="R15" s="359">
        <f t="shared" si="301"/>
        <v>0.3125</v>
      </c>
      <c r="S15" s="360">
        <f t="shared" si="302"/>
        <v>0.70833333333333337</v>
      </c>
      <c r="T15" s="361" t="str">
        <f>IF(
 OR(R$6&lt;MAX($B$2,$G15),AND($H15&lt;&gt;"",R$6&gt;$H15)),
 "NA",
 IF(
  AND($D15="LOCAL",WEEKDAY(R$6,2)=7),
  "DS",
  IF(
   COUNTIF(Parametros!$P:$P,R$6)&gt;0,
   IF(ISNUMBER(V15),IF(V15&gt;0,"FL","FC"),"FC"),
   IF(
    ISNUMBER(V15),
    IF(V15&gt;0,"NOR","F"),
    IF(V15="A","NOR",IF(V15&lt;&gt;"",V15,"F"))
   )
  )
 )
)</f>
        <v>NOR</v>
      </c>
      <c r="U15" s="362">
        <f t="shared" si="303"/>
        <v>8.5</v>
      </c>
      <c r="V15" s="362" cm="1">
        <f t="array" ref="V15">_xlfn.LET(
_xlpm.f,V$6,
_xlpm.xp,IFERROR(
   _xlfn.XLOOKUP(
     1,
     (Papeletas!$B$2:$B$3000=$B15)*(Papeletas!$G$2:$G$3000&lt;=_xlpm.f)*(Papeletas!$H$2:$H$3000&gt;=_xlpm.f),
     Papeletas!$F$2:$F$3000,
     "__NP__"
   ),
   "__NP__"
),
_xlpm.x,IF(_xlpm.xp&lt;&gt;"__NP__",_xlpm.xp,_xlfn.XLOOKUP($B15,Reloj!$A$2:$A$3000,INDEX(Reloj!$J$2:$AR$3000,,COLUMN(J7)-INT(COLUMN(J7)/9*8)),"__NF__")),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12</v>
      </c>
      <c r="W15" s="363">
        <f t="shared" si="304"/>
        <v>8.5</v>
      </c>
      <c r="X15" s="363">
        <f t="shared" si="305"/>
        <v>2</v>
      </c>
      <c r="Y15" s="363">
        <f t="shared" si="306"/>
        <v>1.5</v>
      </c>
      <c r="Z15" s="363">
        <f t="shared" si="307"/>
        <v>0</v>
      </c>
      <c r="AA15" s="359">
        <f t="shared" si="308"/>
        <v>0.3125</v>
      </c>
      <c r="AB15" s="360">
        <f t="shared" si="309"/>
        <v>0.70833333333333337</v>
      </c>
      <c r="AC15" s="361" t="str">
        <f>IF(
 OR(AA$6&lt;MAX($B$2,$G15),AND($H15&lt;&gt;"",AA$6&gt;$H15)),
 "NA",
 IF(
  AND($D15="LOCAL",WEEKDAY(AA$6,2)=7),
  "DS",
  IF(
   COUNTIF(Parametros!$P:$P,AA$6)&gt;0,
   IF(ISNUMBER(AE15),IF(AE15&gt;0,"FL","FC"),"FC"),
   IF(
    ISNUMBER(AE15),
    IF(AE15&gt;0,"NOR","F"),
    IF(AE15="A","NOR",IF(AE15&lt;&gt;"",AE15,"F"))
   )
  )
 )
)</f>
        <v>NOR</v>
      </c>
      <c r="AD15" s="362">
        <f t="shared" si="310"/>
        <v>8.5</v>
      </c>
      <c r="AE15" s="362" cm="1">
        <f t="array" ref="AE15">_xlfn.LET(
_xlpm.f,AE$6,
_xlpm.xp,IFERROR(
   _xlfn.XLOOKUP(
     1,
     (Papeletas!$B$2:$B$3000=$B15)*(Papeletas!$G$2:$G$3000&lt;=_xlpm.f)*(Papeletas!$H$2:$H$3000&gt;=_xlpm.f),
     Papeletas!$F$2:$F$3000,
     "__NP__"
   ),
   "__NP__"
),
_xlpm.x,IF(_xlpm.xp&lt;&gt;"__NP__",_xlpm.xp,_xlfn.XLOOKUP($B15,Reloj!$A$2:$A$3000,INDEX(Reloj!$J$2:$AR$3000,,COLUMN(S7)-INT(COLUMN(S7)/9*8)),"__NF__")),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AF15" s="363">
        <f t="shared" si="311"/>
        <v>8.5</v>
      </c>
      <c r="AG15" s="363">
        <f t="shared" si="312"/>
        <v>2</v>
      </c>
      <c r="AH15" s="363">
        <f t="shared" si="313"/>
        <v>1</v>
      </c>
      <c r="AI15" s="363">
        <f t="shared" si="314"/>
        <v>0</v>
      </c>
      <c r="AJ15" s="359">
        <f t="shared" si="315"/>
        <v>0.3125</v>
      </c>
      <c r="AK15" s="360">
        <f t="shared" si="316"/>
        <v>0.54166666666666663</v>
      </c>
      <c r="AL15" s="361" t="str">
        <f>IF(
 OR(AJ$6&lt;MAX($B$2,$G15),AND($H15&lt;&gt;"",AJ$6&gt;$H15)),
 "NA",
 IF(
  AND($D15="LOCAL",WEEKDAY(AJ$6,2)=7),
  "DS",
  IF(
   COUNTIF(Parametros!$P:$P,AJ$6)&gt;0,
   IF(ISNUMBER(AN15),IF(AN15&gt;0,"FL","FC"),"FC"),
   IF(
    ISNUMBER(AN15),
    IF(AN15&gt;0,"NOR","F"),
    IF(AN15="A","NOR",IF(AN15&lt;&gt;"",AN15,"F"))
   )
  )
 )
)</f>
        <v>NOR</v>
      </c>
      <c r="AM15" s="362">
        <f t="shared" si="317"/>
        <v>5.4999999999999991</v>
      </c>
      <c r="AN15" s="362" cm="1">
        <f t="array" ref="AN15">_xlfn.LET(
_xlpm.f,AN$6,
_xlpm.xp,IFERROR(
   _xlfn.XLOOKUP(
     1,
     (Papeletas!$B$2:$B$3000=$B15)*(Papeletas!$G$2:$G$3000&lt;=_xlpm.f)*(Papeletas!$H$2:$H$3000&gt;=_xlpm.f),
     Papeletas!$F$2:$F$3000,
     "__NP__"
   ),
   "__NP__"
),
_xlpm.x,IF(_xlpm.xp&lt;&gt;"__NP__",_xlpm.xp,_xlfn.XLOOKUP($B15,Reloj!$A$2:$A$3000,INDEX(Reloj!$J$2:$AR$3000,,COLUMN(AB7)-INT(COLUMN(AB7)/9*8)),"__NF__")),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8</v>
      </c>
      <c r="AO15" s="363">
        <f t="shared" si="318"/>
        <v>5.4999999999999991</v>
      </c>
      <c r="AP15" s="363">
        <f t="shared" si="319"/>
        <v>2</v>
      </c>
      <c r="AQ15" s="363">
        <f t="shared" si="320"/>
        <v>0.50000000000000089</v>
      </c>
      <c r="AR15" s="363">
        <f t="shared" si="321"/>
        <v>0</v>
      </c>
      <c r="AS15" s="359" t="str">
        <f t="shared" si="322"/>
        <v>-</v>
      </c>
      <c r="AT15" s="360" t="str">
        <f t="shared" si="323"/>
        <v>-</v>
      </c>
      <c r="AU15" s="361" t="str">
        <f>IF(
 OR(AS$6&lt;MAX($B$2,$G15),AND($H15&lt;&gt;"",AS$6&gt;$H15)),
 "NA",
 IF(
  AND($D15="LOCAL",WEEKDAY(AS$6,2)=7),
  "DS",
  IF(
   COUNTIF(Parametros!$P:$P,AS$6)&gt;0,
   IF(ISNUMBER(AW15),IF(AW15&gt;0,"FL","FC"),"FC"),
   IF(
    ISNUMBER(AW15),
    IF(AW15&gt;0,"NOR","F"),
    IF(AW15="A","NOR",IF(AW15&lt;&gt;"",AW15,"F"))
   )
  )
 )
)</f>
        <v>DS</v>
      </c>
      <c r="AV15" s="362">
        <f t="shared" si="324"/>
        <v>0</v>
      </c>
      <c r="AW15" s="362" cm="1">
        <f t="array" ref="AW15">_xlfn.LET(
_xlpm.f,AW$6,
_xlpm.xp,IFERROR(
   _xlfn.XLOOKUP(
     1,
     (Papeletas!$B$2:$B$3000=$B15)*(Papeletas!$G$2:$G$3000&lt;=_xlpm.f)*(Papeletas!$H$2:$H$3000&gt;=_xlpm.f),
     Papeletas!$F$2:$F$3000,
     "__NP__"
   ),
   "__NP__"
),
_xlpm.x,IF(_xlpm.xp&lt;&gt;"__NP__",_xlpm.xp,_xlfn.XLOOKUP($B15,Reloj!$A$2:$A$3000,INDEX(Reloj!$J$2:$AR$3000,,COLUMN(AK7)-INT(COLUMN(AK7)/9*8)),"__NF__")),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5</v>
      </c>
      <c r="AX15" s="363">
        <f t="shared" si="325"/>
        <v>0</v>
      </c>
      <c r="AY15" s="363">
        <f t="shared" si="326"/>
        <v>0</v>
      </c>
      <c r="AZ15" s="363">
        <f t="shared" si="327"/>
        <v>0</v>
      </c>
      <c r="BA15" s="363">
        <f t="shared" si="328"/>
        <v>5</v>
      </c>
      <c r="BB15" s="359">
        <f t="shared" si="329"/>
        <v>0.3125</v>
      </c>
      <c r="BC15" s="360">
        <f t="shared" si="330"/>
        <v>0.70833333333333337</v>
      </c>
      <c r="BD15" s="361" t="str">
        <f>IF(
 OR(BB$6&lt;MAX($B$2,$G15),AND($H15&lt;&gt;"",BB$6&gt;$H15)),
 "NA",
 IF(
  AND($D15="LOCAL",WEEKDAY(BB$6,2)=7),
  "DS",
  IF(
   COUNTIF(Parametros!$P:$P,BB$6)&gt;0,
   IF(ISNUMBER(BF15),IF(BF15&gt;0,"FL","FC"),"FC"),
   IF(
    ISNUMBER(BF15),
    IF(BF15&gt;0,"NOR","F"),
    IF(BF15="A","NOR",IF(BF15&lt;&gt;"",BF15,"F"))
   )
  )
 )
)</f>
        <v>NOR</v>
      </c>
      <c r="BE15" s="362">
        <f t="shared" si="331"/>
        <v>8.5</v>
      </c>
      <c r="BF15" s="362" cm="1">
        <f t="array" ref="BF15">_xlfn.LET(
_xlpm.f,BF$6,
_xlpm.xp,IFERROR(
   _xlfn.XLOOKUP(
     1,
     (Papeletas!$B$2:$B$3000=$B15)*(Papeletas!$G$2:$G$3000&lt;=_xlpm.f)*(Papeletas!$H$2:$H$3000&gt;=_xlpm.f),
     Papeletas!$F$2:$F$3000,
     "__NP__"
   ),
   "__NP__"
),
_xlpm.x,IF(_xlpm.xp&lt;&gt;"__NP__",_xlpm.xp,_xlfn.XLOOKUP($B15,Reloj!$A$2:$A$3000,INDEX(Reloj!$J$2:$AR$3000,,COLUMN(AT7)-INT(COLUMN(AT7)/9*8)),"__NF__")),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12</v>
      </c>
      <c r="BG15" s="363">
        <f t="shared" si="332"/>
        <v>8.5</v>
      </c>
      <c r="BH15" s="363">
        <f t="shared" si="333"/>
        <v>2</v>
      </c>
      <c r="BI15" s="363">
        <f t="shared" si="334"/>
        <v>1.5</v>
      </c>
      <c r="BJ15" s="363">
        <f t="shared" si="335"/>
        <v>0</v>
      </c>
      <c r="BK15" s="359">
        <f t="shared" si="336"/>
        <v>0.3125</v>
      </c>
      <c r="BL15" s="360">
        <f t="shared" si="337"/>
        <v>0.70833333333333337</v>
      </c>
      <c r="BM15" s="361" t="str">
        <f>IF(
 OR(BK$6&lt;MAX($B$2,$G15),AND($H15&lt;&gt;"",BK$6&gt;$H15)),
 "NA",
 IF(
  AND($D15="LOCAL",WEEKDAY(BK$6,2)=7),
  "DS",
  IF(
   COUNTIF(Parametros!$P:$P,BK$6)&gt;0,
   IF(ISNUMBER(BO15),IF(BO15&gt;0,"FL","FC"),"FC"),
   IF(
    ISNUMBER(BO15),
    IF(BO15&gt;0,"NOR","F"),
    IF(BO15="A","NOR",IF(BO15&lt;&gt;"",BO15,"F"))
   )
  )
 )
)</f>
        <v>NOR</v>
      </c>
      <c r="BN15" s="362">
        <f t="shared" si="338"/>
        <v>8.5</v>
      </c>
      <c r="BO15" s="362" cm="1">
        <f t="array" ref="BO15">_xlfn.LET(
_xlpm.f,BO$6,
_xlpm.xp,IFERROR(
   _xlfn.XLOOKUP(
     1,
     (Papeletas!$B$2:$B$3000=$B15)*(Papeletas!$G$2:$G$3000&lt;=_xlpm.f)*(Papeletas!$H$2:$H$3000&gt;=_xlpm.f),
     Papeletas!$F$2:$F$3000,
     "__NP__"
   ),
   "__NP__"
),
_xlpm.x,IF(_xlpm.xp&lt;&gt;"__NP__",_xlpm.xp,_xlfn.XLOOKUP($B15,Reloj!$A$2:$A$3000,INDEX(Reloj!$J$2:$AR$3000,,COLUMN(BC7)-INT(COLUMN(BC7)/9*8)),"__NF__")),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BP15" s="363">
        <f t="shared" si="339"/>
        <v>8.5</v>
      </c>
      <c r="BQ15" s="363">
        <f t="shared" si="340"/>
        <v>2</v>
      </c>
      <c r="BR15" s="363">
        <f t="shared" si="341"/>
        <v>1</v>
      </c>
      <c r="BS15" s="363">
        <f t="shared" si="342"/>
        <v>0</v>
      </c>
      <c r="BT15" s="359">
        <f t="shared" si="343"/>
        <v>0.3125</v>
      </c>
      <c r="BU15" s="360">
        <f t="shared" si="344"/>
        <v>0.70833333333333337</v>
      </c>
      <c r="BV15" s="361" t="str">
        <f>IF(
 OR(BT$6&lt;MAX($B$2,$G15),AND($H15&lt;&gt;"",BT$6&gt;$H15)),
 "NA",
 IF(
  AND($D15="LOCAL",WEEKDAY(BT$6,2)=7),
  "DS",
  IF(
   COUNTIF(Parametros!$P:$P,BT$6)&gt;0,
   IF(ISNUMBER(BX15),IF(BX15&gt;0,"FL","FC"),"FC"),
   IF(
    ISNUMBER(BX15),
    IF(BX15&gt;0,"NOR","F"),
    IF(BX15="A","NOR",IF(BX15&lt;&gt;"",BX15,"F"))
   )
  )
 )
)</f>
        <v>NOR</v>
      </c>
      <c r="BW15" s="362">
        <f t="shared" si="345"/>
        <v>8.5</v>
      </c>
      <c r="BX15" s="362" cm="1">
        <f t="array" ref="BX15">_xlfn.LET(
_xlpm.f,BX$6,
_xlpm.xp,IFERROR(
   _xlfn.XLOOKUP(
     1,
     (Papeletas!$B$2:$B$3000=$B15)*(Papeletas!$G$2:$G$3000&lt;=_xlpm.f)*(Papeletas!$H$2:$H$3000&gt;=_xlpm.f),
     Papeletas!$F$2:$F$3000,
     "__NP__"
   ),
   "__NP__"
),
_xlpm.x,IF(_xlpm.xp&lt;&gt;"__NP__",_xlpm.xp,_xlfn.XLOOKUP($B15,Reloj!$A$2:$A$3000,INDEX(Reloj!$J$2:$AR$3000,,COLUMN(BL7)-INT(COLUMN(BL7)/9*8)),"__NF__")),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BY15" s="363">
        <f t="shared" si="346"/>
        <v>8.5</v>
      </c>
      <c r="BZ15" s="363">
        <f t="shared" si="347"/>
        <v>2</v>
      </c>
      <c r="CA15" s="363">
        <f t="shared" si="348"/>
        <v>1</v>
      </c>
      <c r="CB15" s="363">
        <f t="shared" si="349"/>
        <v>0</v>
      </c>
      <c r="CC15" s="359">
        <f t="shared" si="350"/>
        <v>0.3125</v>
      </c>
      <c r="CD15" s="360">
        <f t="shared" si="351"/>
        <v>0.70833333333333337</v>
      </c>
      <c r="CE15" s="361" t="str">
        <f>IF(
 OR(CC$6&lt;MAX($B$2,$G15),AND($H15&lt;&gt;"",CC$6&gt;$H15)),
 "NA",
 IF(
  AND($D15="LOCAL",WEEKDAY(CC$6,2)=7),
  "DS",
  IF(
   COUNTIF(Parametros!$P:$P,CC$6)&gt;0,
   IF(ISNUMBER(CG15),IF(CG15&gt;0,"FL","FC"),"FC"),
   IF(
    ISNUMBER(CG15),
    IF(CG15&gt;0,"NOR","F"),
    IF(CG15="A","NOR",IF(CG15&lt;&gt;"",CG15,"F"))
   )
  )
 )
)</f>
        <v>NOR</v>
      </c>
      <c r="CF15" s="362">
        <f t="shared" si="352"/>
        <v>8.5</v>
      </c>
      <c r="CG15" s="362" cm="1">
        <f t="array" ref="CG15">_xlfn.LET(
_xlpm.f,CG$6,
_xlpm.xp,IFERROR(
   _xlfn.XLOOKUP(
     1,
     (Papeletas!$B$2:$B$3000=$B15)*(Papeletas!$G$2:$G$3000&lt;=_xlpm.f)*(Papeletas!$H$2:$H$3000&gt;=_xlpm.f),
     Papeletas!$F$2:$F$3000,
     "__NP__"
   ),
   "__NP__"
),
_xlpm.x,IF(_xlpm.xp&lt;&gt;"__NP__",_xlpm.xp,_xlfn.XLOOKUP($B15,Reloj!$A$2:$A$3000,INDEX(Reloj!$J$2:$AR$3000,,COLUMN(BU7)-INT(COLUMN(BU7)/9*8)),"__NF__")),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10</v>
      </c>
      <c r="CH15" s="363">
        <f t="shared" si="353"/>
        <v>8.5</v>
      </c>
      <c r="CI15" s="363">
        <f t="shared" si="354"/>
        <v>1.5</v>
      </c>
      <c r="CJ15" s="363">
        <f t="shared" si="355"/>
        <v>0</v>
      </c>
      <c r="CK15" s="363">
        <f t="shared" si="356"/>
        <v>0</v>
      </c>
      <c r="CL15" s="359">
        <f t="shared" si="357"/>
        <v>0.3125</v>
      </c>
      <c r="CM15" s="360">
        <f t="shared" si="358"/>
        <v>0.70833333333333337</v>
      </c>
      <c r="CN15" s="361" t="str">
        <f>IF(
 OR(CL$6&lt;MAX($B$2,$G15),AND($H15&lt;&gt;"",CL$6&gt;$H15)),
 "NA",
 IF(
  AND($D15="LOCAL",WEEKDAY(CL$6,2)=7),
  "DS",
  IF(
   COUNTIF(Parametros!$P:$P,CL$6)&gt;0,
   IF(ISNUMBER(CP15),IF(CP15&gt;0,"FL","FC"),"FC"),
   IF(
    ISNUMBER(CP15),
    IF(CP15&gt;0,"NOR","F"),
    IF(CP15="A","NOR",IF(CP15&lt;&gt;"",CP15,"F"))
   )
  )
 )
)</f>
        <v>NOR</v>
      </c>
      <c r="CO15" s="362">
        <f t="shared" si="359"/>
        <v>8.5</v>
      </c>
      <c r="CP15" s="362" cm="1">
        <f t="array" ref="CP15">_xlfn.LET(
_xlpm.f,CP$6,
_xlpm.xp,IFERROR(
   _xlfn.XLOOKUP(
     1,
     (Papeletas!$B$2:$B$3000=$B15)*(Papeletas!$G$2:$G$3000&lt;=_xlpm.f)*(Papeletas!$H$2:$H$3000&gt;=_xlpm.f),
     Papeletas!$F$2:$F$3000,
     "__NP__"
   ),
   "__NP__"
),
_xlpm.x,IF(_xlpm.xp&lt;&gt;"__NP__",_xlpm.xp,_xlfn.XLOOKUP($B15,Reloj!$A$2:$A$3000,INDEX(Reloj!$J$2:$AR$3000,,COLUMN(CD7)-INT(COLUMN(CD7)/9*8)),"__NF__")),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CQ15" s="363">
        <f t="shared" si="360"/>
        <v>8.5</v>
      </c>
      <c r="CR15" s="363">
        <f t="shared" si="361"/>
        <v>2</v>
      </c>
      <c r="CS15" s="363">
        <f t="shared" si="362"/>
        <v>1</v>
      </c>
      <c r="CT15" s="363">
        <f t="shared" si="363"/>
        <v>0</v>
      </c>
      <c r="CU15" s="359">
        <f t="shared" si="364"/>
        <v>0.3125</v>
      </c>
      <c r="CV15" s="360">
        <f t="shared" si="365"/>
        <v>0.54166666666666663</v>
      </c>
      <c r="CW15" s="361" t="str">
        <f>IF(
 OR(CU$6&lt;MAX($B$2,$G15),AND($H15&lt;&gt;"",CU$6&gt;$H15)),
 "NA",
 IF(
  AND($D15="LOCAL",WEEKDAY(CU$6,2)=7),
  "DS",
  IF(
   COUNTIF(Parametros!$P:$P,CU$6)&gt;0,
   IF(ISNUMBER(CY15),IF(CY15&gt;0,"FL","FC"),"FC"),
   IF(
    ISNUMBER(CY15),
    IF(CY15&gt;0,"NOR","F"),
    IF(CY15="A","NOR",IF(CY15&lt;&gt;"",CY15,"F"))
   )
  )
 )
)</f>
        <v>NOR</v>
      </c>
      <c r="CX15" s="362">
        <f t="shared" si="366"/>
        <v>5.4999999999999991</v>
      </c>
      <c r="CY15" s="362" cm="1">
        <f t="array" ref="CY15">_xlfn.LET(
_xlpm.f,CY$6,
_xlpm.xp,IFERROR(
   _xlfn.XLOOKUP(
     1,
     (Papeletas!$B$2:$B$3000=$B15)*(Papeletas!$G$2:$G$3000&lt;=_xlpm.f)*(Papeletas!$H$2:$H$3000&gt;=_xlpm.f),
     Papeletas!$F$2:$F$3000,
     "__NP__"
   ),
   "__NP__"
),
_xlpm.x,IF(_xlpm.xp&lt;&gt;"__NP__",_xlpm.xp,_xlfn.XLOOKUP($B15,Reloj!$A$2:$A$3000,INDEX(Reloj!$J$2:$AR$3000,,COLUMN(CM7)-INT(COLUMN(CM7)/9*8)),"__NF__")),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7.5</v>
      </c>
      <c r="CZ15" s="363">
        <f t="shared" si="367"/>
        <v>5.4999999999999991</v>
      </c>
      <c r="DA15" s="363">
        <f t="shared" si="368"/>
        <v>2</v>
      </c>
      <c r="DB15" s="363">
        <f t="shared" si="369"/>
        <v>8.8817841970012523E-16</v>
      </c>
      <c r="DC15" s="363">
        <f t="shared" si="370"/>
        <v>0</v>
      </c>
      <c r="DD15" s="359" t="str">
        <f t="shared" si="371"/>
        <v>-</v>
      </c>
      <c r="DE15" s="360" t="str">
        <f t="shared" si="372"/>
        <v>-</v>
      </c>
      <c r="DF15" s="361" t="str">
        <f>IF(
 OR(DD$6&lt;MAX($B$2,$G15),AND($H15&lt;&gt;"",DD$6&gt;$H15)),
 "NA",
 IF(
  AND($D15="LOCAL",WEEKDAY(DD$6,2)=7),
  "DS",
  IF(
   COUNTIF(Parametros!$P:$P,DD$6)&gt;0,
   IF(ISNUMBER(DH15),IF(DH15&gt;0,"FL","FC"),"FC"),
   IF(
    ISNUMBER(DH15),
    IF(DH15&gt;0,"NOR","F"),
    IF(DH15="A","NOR",IF(DH15&lt;&gt;"",DH15,"F"))
   )
  )
 )
)</f>
        <v>DS</v>
      </c>
      <c r="DG15" s="362">
        <f t="shared" si="373"/>
        <v>0</v>
      </c>
      <c r="DH15" s="362" cm="1">
        <f t="array" ref="DH15">_xlfn.LET(
_xlpm.f,DH$6,
_xlpm.xp,IFERROR(
   _xlfn.XLOOKUP(
     1,
     (Papeletas!$B$2:$B$3000=$B15)*(Papeletas!$G$2:$G$3000&lt;=_xlpm.f)*(Papeletas!$H$2:$H$3000&gt;=_xlpm.f),
     Papeletas!$F$2:$F$3000,
     "__NP__"
   ),
   "__NP__"
),
_xlpm.x,IF(_xlpm.xp&lt;&gt;"__NP__",_xlpm.xp,_xlfn.XLOOKUP($B15,Reloj!$A$2:$A$3000,INDEX(Reloj!$J$2:$AR$3000,,COLUMN(CV7)-INT(COLUMN(CV7)/9*8)),"__NF__")),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5.5</v>
      </c>
      <c r="DI15" s="363">
        <f t="shared" si="374"/>
        <v>0</v>
      </c>
      <c r="DJ15" s="363">
        <f t="shared" si="375"/>
        <v>0</v>
      </c>
      <c r="DK15" s="363">
        <f t="shared" si="376"/>
        <v>0</v>
      </c>
      <c r="DL15" s="363">
        <f t="shared" si="377"/>
        <v>5.5</v>
      </c>
      <c r="DM15" s="359">
        <f t="shared" si="378"/>
        <v>0.3125</v>
      </c>
      <c r="DN15" s="360">
        <f t="shared" si="379"/>
        <v>0.70833333333333337</v>
      </c>
      <c r="DO15" s="361" t="str">
        <f>IF(
 OR(DM$6&lt;MAX($B$2,$G15),AND($H15&lt;&gt;"",DM$6&gt;$H15)),
 "NA",
 IF(
  AND($D15="LOCAL",WEEKDAY(DM$6,2)=7),
  "DS",
  IF(
   COUNTIF(Parametros!$P:$P,DM$6)&gt;0,
   IF(ISNUMBER(DQ15),IF(DQ15&gt;0,"FL","FC"),"FC"),
   IF(
    ISNUMBER(DQ15),
    IF(DQ15&gt;0,"NOR","F"),
    IF(DQ15="A","NOR",IF(DQ15&lt;&gt;"",DQ15,"F"))
   )
  )
 )
)</f>
        <v>NOR</v>
      </c>
      <c r="DP15" s="362">
        <f t="shared" si="380"/>
        <v>8.5</v>
      </c>
      <c r="DQ15" s="362" cm="1">
        <f t="array" ref="DQ15">_xlfn.LET(
_xlpm.f,DQ$6,
_xlpm.xp,IFERROR(
   _xlfn.XLOOKUP(
     1,
     (Papeletas!$B$2:$B$3000=$B15)*(Papeletas!$G$2:$G$3000&lt;=_xlpm.f)*(Papeletas!$H$2:$H$3000&gt;=_xlpm.f),
     Papeletas!$F$2:$F$3000,
     "__NP__"
   ),
   "__NP__"
),
_xlpm.x,IF(_xlpm.xp&lt;&gt;"__NP__",_xlpm.xp,_xlfn.XLOOKUP($B15,Reloj!$A$2:$A$3000,INDEX(Reloj!$J$2:$AR$3000,,COLUMN(DE7)-INT(COLUMN(DE7)/9*8)),"__NF__")),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DR15" s="363">
        <f t="shared" si="381"/>
        <v>8.5</v>
      </c>
      <c r="DS15" s="363">
        <f t="shared" si="382"/>
        <v>2</v>
      </c>
      <c r="DT15" s="363">
        <f t="shared" si="383"/>
        <v>1</v>
      </c>
      <c r="DU15" s="363">
        <f t="shared" si="384"/>
        <v>0</v>
      </c>
      <c r="DV15" s="359">
        <f t="shared" si="385"/>
        <v>0.3125</v>
      </c>
      <c r="DW15" s="360">
        <f t="shared" si="386"/>
        <v>0.70833333333333337</v>
      </c>
      <c r="DX15" s="361" t="str">
        <f>IF(
 OR(DV$6&lt;MAX($B$2,$G15),AND($H15&lt;&gt;"",DV$6&gt;$H15)),
 "NA",
 IF(
  AND($D15="LOCAL",WEEKDAY(DV$6,2)=7),
  "DS",
  IF(
   COUNTIF(Parametros!$P:$P,DV$6)&gt;0,
   IF(ISNUMBER(DZ15),IF(DZ15&gt;0,"FL","FC"),"FC"),
   IF(
    ISNUMBER(DZ15),
    IF(DZ15&gt;0,"NOR","F"),
    IF(DZ15="A","NOR",IF(DZ15&lt;&gt;"",DZ15,"F"))
   )
  )
 )
)</f>
        <v>NOR</v>
      </c>
      <c r="DY15" s="362">
        <f t="shared" si="387"/>
        <v>8.5</v>
      </c>
      <c r="DZ15" s="362" cm="1">
        <f t="array" ref="DZ15">_xlfn.LET(
_xlpm.f,DZ$6,
_xlpm.xp,IFERROR(
   _xlfn.XLOOKUP(
     1,
     (Papeletas!$B$2:$B$3000=$B15)*(Papeletas!$G$2:$G$3000&lt;=_xlpm.f)*(Papeletas!$H$2:$H$3000&gt;=_xlpm.f),
     Papeletas!$F$2:$F$3000,
     "__NP__"
   ),
   "__NP__"
),
_xlpm.x,IF(_xlpm.xp&lt;&gt;"__NP__",_xlpm.xp,_xlfn.XLOOKUP($B15,Reloj!$A$2:$A$3000,INDEX(Reloj!$J$2:$AR$3000,,COLUMN(DN7)-INT(COLUMN(DN7)/9*8)),"__NF__")),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EA15" s="363">
        <f t="shared" si="388"/>
        <v>8.5</v>
      </c>
      <c r="EB15" s="363">
        <f t="shared" si="389"/>
        <v>2</v>
      </c>
      <c r="EC15" s="363">
        <f t="shared" si="390"/>
        <v>1</v>
      </c>
      <c r="ED15" s="363">
        <f t="shared" si="391"/>
        <v>0</v>
      </c>
      <c r="EE15" s="359">
        <f t="shared" si="392"/>
        <v>0.3125</v>
      </c>
      <c r="EF15" s="360">
        <f t="shared" si="393"/>
        <v>0.70833333333333337</v>
      </c>
      <c r="EG15" s="361" t="str">
        <f>IF(
 OR(EE$6&lt;MAX($B$2,$G15),AND($H15&lt;&gt;"",EE$6&gt;$H15)),
 "NA",
 IF(
  AND($D15="LOCAL",WEEKDAY(EE$6,2)=7),
  "DS",
  IF(
   COUNTIF(Parametros!$P:$P,EE$6)&gt;0,
   IF(ISNUMBER(EI15),IF(EI15&gt;0,"FL","FC"),"FC"),
   IF(
    ISNUMBER(EI15),
    IF(EI15&gt;0,"NOR","F"),
    IF(EI15="A","NOR",IF(EI15&lt;&gt;"",EI15,"F"))
   )
  )
 )
)</f>
        <v>NOR</v>
      </c>
      <c r="EH15" s="362">
        <f t="shared" si="394"/>
        <v>8.5</v>
      </c>
      <c r="EI15" s="362" cm="1">
        <f t="array" ref="EI15">_xlfn.LET(
_xlpm.f,EI$6,
_xlpm.xp,IFERROR(
   _xlfn.XLOOKUP(
     1,
     (Papeletas!$B$2:$B$3000=$B15)*(Papeletas!$G$2:$G$3000&lt;=_xlpm.f)*(Papeletas!$H$2:$H$3000&gt;=_xlpm.f),
     Papeletas!$F$2:$F$3000,
     "__NP__"
   ),
   "__NP__"
),
_xlpm.x,IF(_xlpm.xp&lt;&gt;"__NP__",_xlpm.xp,_xlfn.XLOOKUP($B15,Reloj!$A$2:$A$3000,INDEX(Reloj!$J$2:$AR$3000,,COLUMN(DW7)-INT(COLUMN(DW7)/9*8)),"__NF__")),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v>
      </c>
      <c r="EJ15" s="363">
        <f t="shared" si="395"/>
        <v>8.5</v>
      </c>
      <c r="EK15" s="363">
        <f t="shared" si="396"/>
        <v>2</v>
      </c>
      <c r="EL15" s="363">
        <f t="shared" si="397"/>
        <v>0.5</v>
      </c>
      <c r="EM15" s="363">
        <f t="shared" si="398"/>
        <v>0</v>
      </c>
      <c r="EN15" s="359">
        <f t="shared" si="399"/>
        <v>0.3125</v>
      </c>
      <c r="EO15" s="360">
        <f t="shared" si="400"/>
        <v>0.70833333333333337</v>
      </c>
      <c r="EP15" s="361" t="str">
        <f>IF(
 OR(EN$6&lt;MAX($B$2,$G15),AND($H15&lt;&gt;"",EN$6&gt;$H15)),
 "NA",
 IF(
  AND($D15="LOCAL",WEEKDAY(EN$6,2)=7),
  "DS",
  IF(
   COUNTIF(Parametros!$P:$P,EN$6)&gt;0,
   IF(ISNUMBER(ER15),IF(ER15&gt;0,"FL","FC"),"FC"),
   IF(
    ISNUMBER(ER15),
    IF(ER15&gt;0,"NOR","F"),
    IF(ER15="A","NOR",IF(ER15&lt;&gt;"",ER15,"F"))
   )
  )
 )
)</f>
        <v>NOR</v>
      </c>
      <c r="EQ15" s="362">
        <f t="shared" si="401"/>
        <v>8.5</v>
      </c>
      <c r="ER15" s="362" cm="1">
        <f t="array" ref="ER15">_xlfn.LET(
_xlpm.f,ER$6,
_xlpm.xp,IFERROR(
   _xlfn.XLOOKUP(
     1,
     (Papeletas!$B$2:$B$3000=$B15)*(Papeletas!$G$2:$G$3000&lt;=_xlpm.f)*(Papeletas!$H$2:$H$3000&gt;=_xlpm.f),
     Papeletas!$F$2:$F$3000,
     "__NP__"
   ),
   "__NP__"
),
_xlpm.x,IF(_xlpm.xp&lt;&gt;"__NP__",_xlpm.xp,_xlfn.XLOOKUP($B15,Reloj!$A$2:$A$3000,INDEX(Reloj!$J$2:$AR$3000,,COLUMN(EF7)-INT(COLUMN(EF7)/9*8)),"__NF__")),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ES15" s="363">
        <f t="shared" si="402"/>
        <v>8.5</v>
      </c>
      <c r="ET15" s="363">
        <f t="shared" si="403"/>
        <v>2</v>
      </c>
      <c r="EU15" s="363">
        <f t="shared" si="404"/>
        <v>1</v>
      </c>
      <c r="EV15" s="363">
        <f t="shared" si="405"/>
        <v>0</v>
      </c>
      <c r="EW15" s="359">
        <f t="shared" si="406"/>
        <v>0.3125</v>
      </c>
      <c r="EX15" s="360">
        <f t="shared" si="407"/>
        <v>0.70833333333333337</v>
      </c>
      <c r="EY15" s="361" t="str">
        <f>IF(
 OR(EW$6&lt;MAX($B$2,$G15),AND($H15&lt;&gt;"",EW$6&gt;$H15)),
 "NA",
 IF(
  AND($D15="LOCAL",WEEKDAY(EW$6,2)=7),
  "DS",
  IF(
   COUNTIF(Parametros!$P:$P,EW$6)&gt;0,
   IF(ISNUMBER(FA15),IF(FA15&gt;0,"FL","FC"),"FC"),
   IF(
    ISNUMBER(FA15),
    IF(FA15&gt;0,"NOR","F"),
    IF(FA15="A","NOR",IF(FA15&lt;&gt;"",FA15,"F"))
   )
  )
 )
)</f>
        <v>NOR</v>
      </c>
      <c r="EZ15" s="362">
        <f t="shared" si="408"/>
        <v>8.5</v>
      </c>
      <c r="FA15" s="362" cm="1">
        <f t="array" ref="FA15">_xlfn.LET(
_xlpm.f,FA$6,
_xlpm.xp,IFERROR(
   _xlfn.XLOOKUP(
     1,
     (Papeletas!$B$2:$B$3000=$B15)*(Papeletas!$G$2:$G$3000&lt;=_xlpm.f)*(Papeletas!$H$2:$H$3000&gt;=_xlpm.f),
     Papeletas!$F$2:$F$3000,
     "__NP__"
   ),
   "__NP__"
),
_xlpm.x,IF(_xlpm.xp&lt;&gt;"__NP__",_xlpm.xp,_xlfn.XLOOKUP($B15,Reloj!$A$2:$A$3000,INDEX(Reloj!$J$2:$AR$3000,,COLUMN(EO7)-INT(COLUMN(EO7)/9*8)),"__NF__")),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10.5</v>
      </c>
      <c r="FB15" s="363">
        <f t="shared" si="409"/>
        <v>8.5</v>
      </c>
      <c r="FC15" s="363">
        <f t="shared" si="410"/>
        <v>2</v>
      </c>
      <c r="FD15" s="363">
        <f t="shared" si="411"/>
        <v>0</v>
      </c>
      <c r="FE15" s="363">
        <f t="shared" si="412"/>
        <v>0</v>
      </c>
      <c r="FF15" s="359">
        <f t="shared" si="413"/>
        <v>0.3125</v>
      </c>
      <c r="FG15" s="360">
        <f t="shared" si="414"/>
        <v>0.54166666666666663</v>
      </c>
      <c r="FH15" s="361" t="str">
        <f>IF(
 OR(FF$6&lt;MAX($B$2,$G15),AND($H15&lt;&gt;"",FF$6&gt;$H15)),
 "NA",
 IF(
  AND($D15="LOCAL",WEEKDAY(FF$6,2)=7),
  "DS",
  IF(
   COUNTIF(Parametros!$P:$P,FF$6)&gt;0,
   IF(ISNUMBER(FJ15),IF(FJ15&gt;0,"FL","FC"),"FC"),
   IF(
    ISNUMBER(FJ15),
    IF(FJ15&gt;0,"NOR","F"),
    IF(FJ15="A","NOR",IF(FJ15&lt;&gt;"",FJ15,"F"))
   )
  )
 )
)</f>
        <v>NOR</v>
      </c>
      <c r="FI15" s="362">
        <f t="shared" si="415"/>
        <v>5.4999999999999991</v>
      </c>
      <c r="FJ15" s="362" cm="1">
        <f t="array" ref="FJ15">_xlfn.LET(
_xlpm.f,FJ$6,
_xlpm.xp,IFERROR(
   _xlfn.XLOOKUP(
     1,
     (Papeletas!$B$2:$B$3000=$B15)*(Papeletas!$G$2:$G$3000&lt;=_xlpm.f)*(Papeletas!$H$2:$H$3000&gt;=_xlpm.f),
     Papeletas!$F$2:$F$3000,
     "__NP__"
   ),
   "__NP__"
),
_xlpm.x,IF(_xlpm.xp&lt;&gt;"__NP__",_xlpm.xp,_xlfn.XLOOKUP($B15,Reloj!$A$2:$A$3000,INDEX(Reloj!$J$2:$AR$3000,,COLUMN(EX7)-INT(COLUMN(EX7)/9*8)),"__NF__")),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8</v>
      </c>
      <c r="FK15" s="363">
        <f t="shared" si="416"/>
        <v>5.4999999999999991</v>
      </c>
      <c r="FL15" s="363">
        <f t="shared" si="417"/>
        <v>2</v>
      </c>
      <c r="FM15" s="363">
        <f t="shared" si="418"/>
        <v>0.50000000000000089</v>
      </c>
      <c r="FN15" s="363">
        <f t="shared" si="419"/>
        <v>0</v>
      </c>
      <c r="FO15" s="359" t="str">
        <f t="shared" si="420"/>
        <v>-</v>
      </c>
      <c r="FP15" s="360" t="str">
        <f t="shared" si="421"/>
        <v>-</v>
      </c>
      <c r="FQ15" s="361" t="str">
        <f>IF(
 OR(FO$6&lt;MAX($B$2,$G15),AND($H15&lt;&gt;"",FO$6&gt;$H15)),
 "NA",
 IF(
  AND($D15="LOCAL",WEEKDAY(FO$6,2)=7),
  "DS",
  IF(
   COUNTIF(Parametros!$P:$P,FO$6)&gt;0,
   IF(ISNUMBER(FS15),IF(FS15&gt;0,"FL","FC"),"FC"),
   IF(
    ISNUMBER(FS15),
    IF(FS15&gt;0,"NOR","F"),
    IF(FS15="A","NOR",IF(FS15&lt;&gt;"",FS15,"F"))
   )
  )
 )
)</f>
        <v>DS</v>
      </c>
      <c r="FR15" s="362">
        <f t="shared" si="422"/>
        <v>0</v>
      </c>
      <c r="FS15" s="362" t="str" cm="1">
        <f t="array" ref="FS15">_xlfn.LET(
_xlpm.f,FS$6,
_xlpm.xp,IFERROR(
   _xlfn.XLOOKUP(
     1,
     (Papeletas!$B$2:$B$3000=$B15)*(Papeletas!$G$2:$G$3000&lt;=_xlpm.f)*(Papeletas!$H$2:$H$3000&gt;=_xlpm.f),
     Papeletas!$F$2:$F$3000,
     "__NP__"
   ),
   "__NP__"
),
_xlpm.x,IF(_xlpm.xp&lt;&gt;"__NP__",_xlpm.xp,_xlfn.XLOOKUP($B15,Reloj!$A$2:$A$3000,INDEX(Reloj!$J$2:$AR$3000,,COLUMN(FG7)-INT(COLUMN(FG7)/9*8)),"__NF__")),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F</v>
      </c>
      <c r="FT15" s="363">
        <f t="shared" si="423"/>
        <v>0</v>
      </c>
      <c r="FU15" s="363">
        <f t="shared" si="424"/>
        <v>0</v>
      </c>
      <c r="FV15" s="363">
        <f t="shared" si="425"/>
        <v>0</v>
      </c>
      <c r="FW15" s="363">
        <f t="shared" si="426"/>
        <v>0</v>
      </c>
      <c r="FX15" s="359">
        <f t="shared" si="427"/>
        <v>0.3125</v>
      </c>
      <c r="FY15" s="360">
        <f t="shared" si="428"/>
        <v>0.70833333333333337</v>
      </c>
      <c r="FZ15" s="361" t="str">
        <f>IF(
 OR(FX$6&lt;MAX($B$2,$G15),AND($H15&lt;&gt;"",FX$6&gt;$H15)),
 "NA",
 IF(
  AND($D15="LOCAL",WEEKDAY(FX$6,2)=7),
  "DS",
  IF(
   COUNTIF(Parametros!$P:$P,FX$6)&gt;0,
   IF(ISNUMBER(GB15),IF(GB15&gt;0,"FL","FC"),"FC"),
   IF(
    ISNUMBER(GB15),
    IF(GB15&gt;0,"NOR","F"),
    IF(GB15="A","NOR",IF(GB15&lt;&gt;"",GB15,"F"))
   )
  )
 )
)</f>
        <v>NOR</v>
      </c>
      <c r="GA15" s="362">
        <f t="shared" si="429"/>
        <v>8.5</v>
      </c>
      <c r="GB15" s="362" cm="1">
        <f t="array" ref="GB15">_xlfn.LET(
_xlpm.f,GB$6,
_xlpm.xp,IFERROR(
   _xlfn.XLOOKUP(
     1,
     (Papeletas!$B$2:$B$3000=$B15)*(Papeletas!$G$2:$G$3000&lt;=_xlpm.f)*(Papeletas!$H$2:$H$3000&gt;=_xlpm.f),
     Papeletas!$F$2:$F$3000,
     "__NP__"
   ),
   "__NP__"
),
_xlpm.x,IF(_xlpm.xp&lt;&gt;"__NP__",_xlpm.xp,_xlfn.XLOOKUP($B15,Reloj!$A$2:$A$3000,INDEX(Reloj!$J$2:$AR$3000,,COLUMN(FP7)-INT(COLUMN(FP7)/9*8)),"__NF__")),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GC15" s="363">
        <f t="shared" si="430"/>
        <v>8.5</v>
      </c>
      <c r="GD15" s="363">
        <f t="shared" si="431"/>
        <v>2</v>
      </c>
      <c r="GE15" s="363">
        <f t="shared" si="432"/>
        <v>1</v>
      </c>
      <c r="GF15" s="363">
        <f t="shared" si="433"/>
        <v>0</v>
      </c>
      <c r="GG15" s="359">
        <f t="shared" si="434"/>
        <v>0.3125</v>
      </c>
      <c r="GH15" s="360">
        <f t="shared" si="435"/>
        <v>0.70833333333333337</v>
      </c>
      <c r="GI15" s="361" t="str">
        <f>IF(
 OR(GG$6&lt;MAX($B$2,$G15),AND($H15&lt;&gt;"",GG$6&gt;$H15)),
 "NA",
 IF(
  AND($D15="LOCAL",WEEKDAY(GG$6,2)=7),
  "DS",
  IF(
   COUNTIF(Parametros!$P:$P,GG$6)&gt;0,
   IF(ISNUMBER(GK15),IF(GK15&gt;0,"FL","FC"),"FC"),
   IF(
    ISNUMBER(GK15),
    IF(GK15&gt;0,"NOR","F"),
    IF(GK15="A","NOR",IF(GK15&lt;&gt;"",GK15,"F"))
   )
  )
 )
)</f>
        <v>NOR</v>
      </c>
      <c r="GJ15" s="362">
        <f t="shared" si="436"/>
        <v>8.5</v>
      </c>
      <c r="GK15" s="362" cm="1">
        <f t="array" ref="GK15">_xlfn.LET(
_xlpm.f,GK$6,
_xlpm.xp,IFERROR(
   _xlfn.XLOOKUP(
     1,
     (Papeletas!$B$2:$B$3000=$B15)*(Papeletas!$G$2:$G$3000&lt;=_xlpm.f)*(Papeletas!$H$2:$H$3000&gt;=_xlpm.f),
     Papeletas!$F$2:$F$3000,
     "__NP__"
   ),
   "__NP__"
),
_xlpm.x,IF(_xlpm.xp&lt;&gt;"__NP__",_xlpm.xp,_xlfn.XLOOKUP($B15,Reloj!$A$2:$A$3000,INDEX(Reloj!$J$2:$AR$3000,,COLUMN(FY7)-INT(COLUMN(FY7)/9*8)),"__NF__")),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GL15" s="363">
        <f t="shared" si="437"/>
        <v>8.5</v>
      </c>
      <c r="GM15" s="363">
        <f t="shared" si="438"/>
        <v>2</v>
      </c>
      <c r="GN15" s="363">
        <f t="shared" si="439"/>
        <v>1</v>
      </c>
      <c r="GO15" s="363">
        <f t="shared" si="440"/>
        <v>0</v>
      </c>
      <c r="GP15" s="359">
        <f t="shared" si="441"/>
        <v>0.3125</v>
      </c>
      <c r="GQ15" s="360">
        <f t="shared" si="442"/>
        <v>0.70833333333333337</v>
      </c>
      <c r="GR15" s="361" t="str">
        <f>IF(
 OR(GP$6&lt;MAX($B$2,$G15),AND($H15&lt;&gt;"",GP$6&gt;$H15)),
 "NA",
 IF(
  AND($D15="LOCAL",WEEKDAY(GP$6,2)=7),
  "DS",
  IF(
   COUNTIF(Parametros!$P:$P,GP$6)&gt;0,
   IF(ISNUMBER(GT15),IF(GT15&gt;0,"FL","FC"),"FC"),
   IF(
    ISNUMBER(GT15),
    IF(GT15&gt;0,"NOR","F"),
    IF(GT15="A","NOR",IF(GT15&lt;&gt;"",GT15,"F"))
   )
  )
 )
)</f>
        <v>NOR</v>
      </c>
      <c r="GS15" s="362">
        <f t="shared" si="443"/>
        <v>8.5</v>
      </c>
      <c r="GT15" s="362" cm="1">
        <f t="array" ref="GT15">_xlfn.LET(
_xlpm.f,GT$6,
_xlpm.xp,IFERROR(
   _xlfn.XLOOKUP(
     1,
     (Papeletas!$B$2:$B$3000=$B15)*(Papeletas!$G$2:$G$3000&lt;=_xlpm.f)*(Papeletas!$H$2:$H$3000&gt;=_xlpm.f),
     Papeletas!$F$2:$F$3000,
     "__NP__"
   ),
   "__NP__"
),
_xlpm.x,IF(_xlpm.xp&lt;&gt;"__NP__",_xlpm.xp,_xlfn.XLOOKUP($B15,Reloj!$A$2:$A$3000,INDEX(Reloj!$J$2:$AR$3000,,COLUMN(GH7)-INT(COLUMN(GH7)/9*8)),"__NF__")),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GU15" s="363">
        <f t="shared" si="444"/>
        <v>8.5</v>
      </c>
      <c r="GV15" s="363">
        <f t="shared" si="445"/>
        <v>2</v>
      </c>
      <c r="GW15" s="363">
        <f t="shared" si="446"/>
        <v>1</v>
      </c>
      <c r="GX15" s="363">
        <f t="shared" si="447"/>
        <v>0</v>
      </c>
      <c r="GY15" s="359">
        <f t="shared" si="448"/>
        <v>0.3125</v>
      </c>
      <c r="GZ15" s="360">
        <f t="shared" si="449"/>
        <v>0.70833333333333337</v>
      </c>
      <c r="HA15" s="361" t="str">
        <f>IF(
 OR(GY$6&lt;MAX($B$2,$G15),AND($H15&lt;&gt;"",GY$6&gt;$H15)),
 "NA",
 IF(
  AND($D15="LOCAL",WEEKDAY(GY$6,2)=7),
  "DS",
  IF(
   COUNTIF(Parametros!$P:$P,GY$6)&gt;0,
   IF(ISNUMBER(HC15),IF(HC15&gt;0,"FL","FC"),"FC"),
   IF(
    ISNUMBER(HC15),
    IF(HC15&gt;0,"NOR","F"),
    IF(HC15="A","NOR",IF(HC15&lt;&gt;"",HC15,"F"))
   )
  )
 )
)</f>
        <v>NOR</v>
      </c>
      <c r="HB15" s="362">
        <f t="shared" si="450"/>
        <v>8.5</v>
      </c>
      <c r="HC15" s="362" cm="1">
        <f t="array" ref="HC15">_xlfn.LET(
_xlpm.f,HC$6,
_xlpm.xp,IFERROR(
   _xlfn.XLOOKUP(
     1,
     (Papeletas!$B$2:$B$3000=$B15)*(Papeletas!$G$2:$G$3000&lt;=_xlpm.f)*(Papeletas!$H$2:$H$3000&gt;=_xlpm.f),
     Papeletas!$F$2:$F$3000,
     "__NP__"
   ),
   "__NP__"
),
_xlpm.x,IF(_xlpm.xp&lt;&gt;"__NP__",_xlpm.xp,_xlfn.XLOOKUP($B15,Reloj!$A$2:$A$3000,INDEX(Reloj!$J$2:$AR$3000,,COLUMN(GQ7)-INT(COLUMN(GQ7)/9*8)),"__NF__")),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HD15" s="363">
        <f t="shared" si="451"/>
        <v>8.5</v>
      </c>
      <c r="HE15" s="363">
        <f t="shared" si="452"/>
        <v>2</v>
      </c>
      <c r="HF15" s="363">
        <f t="shared" si="453"/>
        <v>1</v>
      </c>
      <c r="HG15" s="363">
        <f t="shared" si="454"/>
        <v>0</v>
      </c>
      <c r="HH15" s="359">
        <f t="shared" si="455"/>
        <v>0.3125</v>
      </c>
      <c r="HI15" s="360">
        <f t="shared" si="456"/>
        <v>0.70833333333333337</v>
      </c>
      <c r="HJ15" s="361" t="str">
        <f>IF(
 OR(HH$6&lt;MAX($B$2,$G15),AND($H15&lt;&gt;"",HH$6&gt;$H15)),
 "NA",
 IF(
  AND($D15="LOCAL",WEEKDAY(HH$6,2)=7),
  "DS",
  IF(
   COUNTIF(Parametros!$P:$P,HH$6)&gt;0,
   IF(ISNUMBER(HL15),IF(HL15&gt;0,"FL","FC"),"FC"),
   IF(
    ISNUMBER(HL15),
    IF(HL15&gt;0,"NOR","F"),
    IF(HL15="A","NOR",IF(HL15&lt;&gt;"",HL15,"F"))
   )
  )
 )
)</f>
        <v>NOR</v>
      </c>
      <c r="HK15" s="362">
        <f t="shared" si="457"/>
        <v>8.5</v>
      </c>
      <c r="HL15" s="362" cm="1">
        <f t="array" ref="HL15">_xlfn.LET(
_xlpm.f,HL$6,
_xlpm.xp,IFERROR(
   _xlfn.XLOOKUP(
     1,
     (Papeletas!$B$2:$B$3000=$B15)*(Papeletas!$G$2:$G$3000&lt;=_xlpm.f)*(Papeletas!$H$2:$H$3000&gt;=_xlpm.f),
     Papeletas!$F$2:$F$3000,
     "__NP__"
   ),
   "__NP__"
),
_xlpm.x,IF(_xlpm.xp&lt;&gt;"__NP__",_xlpm.xp,_xlfn.XLOOKUP($B15,Reloj!$A$2:$A$3000,INDEX(Reloj!$J$2:$AR$3000,,COLUMN(GZ7)-INT(COLUMN(GZ7)/9*8)),"__NF__")),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HM15" s="363">
        <f t="shared" si="458"/>
        <v>8.5</v>
      </c>
      <c r="HN15" s="363">
        <f t="shared" si="459"/>
        <v>2</v>
      </c>
      <c r="HO15" s="363">
        <f t="shared" si="460"/>
        <v>1</v>
      </c>
      <c r="HP15" s="363">
        <f t="shared" si="461"/>
        <v>0</v>
      </c>
      <c r="HQ15" s="359">
        <f t="shared" si="462"/>
        <v>0.3125</v>
      </c>
      <c r="HR15" s="360">
        <f t="shared" si="463"/>
        <v>0.54166666666666663</v>
      </c>
      <c r="HS15" s="361" t="str">
        <f>IF(
 OR(HQ$6&lt;MAX($B$2,$G15),AND($H15&lt;&gt;"",HQ$6&gt;$H15)),
 "NA",
 IF(
  AND($D15="LOCAL",WEEKDAY(HQ$6,2)=7),
  "DS",
  IF(
   COUNTIF(Parametros!$P:$P,HQ$6)&gt;0,
   IF(ISNUMBER(HU15),IF(HU15&gt;0,"FL","FC"),"FC"),
   IF(
    ISNUMBER(HU15),
    IF(HU15&gt;0,"NOR","F"),
    IF(HU15="A","NOR",IF(HU15&lt;&gt;"",HU15,"F"))
   )
  )
 )
)</f>
        <v>NOR</v>
      </c>
      <c r="HT15" s="362">
        <f t="shared" si="464"/>
        <v>5.4999999999999991</v>
      </c>
      <c r="HU15" s="362" cm="1">
        <f t="array" ref="HU15">_xlfn.LET(
_xlpm.f,HU$6,
_xlpm.xp,IFERROR(
   _xlfn.XLOOKUP(
     1,
     (Papeletas!$B$2:$B$3000=$B15)*(Papeletas!$G$2:$G$3000&lt;=_xlpm.f)*(Papeletas!$H$2:$H$3000&gt;=_xlpm.f),
     Papeletas!$F$2:$F$3000,
     "__NP__"
   ),
   "__NP__"
),
_xlpm.x,IF(_xlpm.xp&lt;&gt;"__NP__",_xlpm.xp,_xlfn.XLOOKUP($B15,Reloj!$A$2:$A$3000,INDEX(Reloj!$J$2:$AR$3000,,COLUMN(HI7)-INT(COLUMN(HI7)/9*8)),"__NF__")),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7.5</v>
      </c>
      <c r="HV15" s="363">
        <f t="shared" si="465"/>
        <v>5.4999999999999991</v>
      </c>
      <c r="HW15" s="363">
        <f t="shared" si="466"/>
        <v>2</v>
      </c>
      <c r="HX15" s="363">
        <f t="shared" si="467"/>
        <v>8.8817841970012523E-16</v>
      </c>
      <c r="HY15" s="363">
        <f t="shared" si="468"/>
        <v>0</v>
      </c>
      <c r="HZ15" s="359" t="str">
        <f t="shared" si="469"/>
        <v>-</v>
      </c>
      <c r="IA15" s="360" t="str">
        <f t="shared" si="470"/>
        <v>-</v>
      </c>
      <c r="IB15" s="361" t="str">
        <f>IF(
 OR(HZ$6&lt;MAX($B$2,$G15),AND($H15&lt;&gt;"",HZ$6&gt;$H15)),
 "NA",
 IF(
  AND($D15="LOCAL",WEEKDAY(HZ$6,2)=7),
  "DS",
  IF(
   COUNTIF(Parametros!$P:$P,HZ$6)&gt;0,
   IF(ISNUMBER(ID15),IF(ID15&gt;0,"FL","FC"),"FC"),
   IF(
    ISNUMBER(ID15),
    IF(ID15&gt;0,"NOR","F"),
    IF(ID15="A","NOR",IF(ID15&lt;&gt;"",ID15,"F"))
   )
  )
 )
)</f>
        <v>DS</v>
      </c>
      <c r="IC15" s="362">
        <f t="shared" si="471"/>
        <v>0</v>
      </c>
      <c r="ID15" s="362" t="str" cm="1">
        <f t="array" ref="ID15">_xlfn.LET(
_xlpm.f,ID$6,
_xlpm.xp,IFERROR(
   _xlfn.XLOOKUP(
     1,
     (Papeletas!$B$2:$B$3000=$B15)*(Papeletas!$G$2:$G$3000&lt;=_xlpm.f)*(Papeletas!$H$2:$H$3000&gt;=_xlpm.f),
     Papeletas!$F$2:$F$3000,
     "__NP__"
   ),
   "__NP__"
),
_xlpm.x,IF(_xlpm.xp&lt;&gt;"__NP__",_xlpm.xp,_xlfn.XLOOKUP($B15,Reloj!$A$2:$A$3000,INDEX(Reloj!$J$2:$AR$3000,,COLUMN(HR7)-INT(COLUMN(HR7)/9*8)),"__NF__")),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F</v>
      </c>
      <c r="IE15" s="363">
        <f t="shared" si="472"/>
        <v>0</v>
      </c>
      <c r="IF15" s="363">
        <f t="shared" si="473"/>
        <v>0</v>
      </c>
      <c r="IG15" s="363">
        <f t="shared" si="474"/>
        <v>0</v>
      </c>
      <c r="IH15" s="363">
        <f t="shared" si="475"/>
        <v>0</v>
      </c>
      <c r="II15" s="359">
        <f t="shared" si="476"/>
        <v>0.3125</v>
      </c>
      <c r="IJ15" s="360">
        <f t="shared" si="477"/>
        <v>0.70833333333333337</v>
      </c>
      <c r="IK15" s="361" t="str">
        <f>IF(
 OR(II$6&lt;MAX($B$2,$G15),AND($H15&lt;&gt;"",II$6&gt;$H15)),
 "NA",
 IF(
  AND($D15="LOCAL",WEEKDAY(II$6,2)=7),
  "DS",
  IF(
   COUNTIF(Parametros!$P:$P,II$6)&gt;0,
   IF(ISNUMBER(IM15),IF(IM15&gt;0,"FL","FC"),"FC"),
   IF(
    ISNUMBER(IM15),
    IF(IM15&gt;0,"NOR","F"),
    IF(IM15="A","NOR",IF(IM15&lt;&gt;"",IM15,"F"))
   )
  )
 )
)</f>
        <v>NOR</v>
      </c>
      <c r="IL15" s="362">
        <f t="shared" si="478"/>
        <v>8.5</v>
      </c>
      <c r="IM15" s="362" cm="1">
        <f t="array" ref="IM15">_xlfn.LET(
_xlpm.f,IM$6,
_xlpm.xp,IFERROR(
   _xlfn.XLOOKUP(
     1,
     (Papeletas!$B$2:$B$3000=$B15)*(Papeletas!$G$2:$G$3000&lt;=_xlpm.f)*(Papeletas!$H$2:$H$3000&gt;=_xlpm.f),
     Papeletas!$F$2:$F$3000,
     "__NP__"
   ),
   "__NP__"
),
_xlpm.x,IF(_xlpm.xp&lt;&gt;"__NP__",_xlpm.xp,_xlfn.XLOOKUP($B15,Reloj!$A$2:$A$3000,INDEX(Reloj!$J$2:$AR$3000,,COLUMN(IA7)-INT(COLUMN(IA7)/9*8)),"__NF__")),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11.5</v>
      </c>
      <c r="IN15" s="363">
        <f t="shared" si="479"/>
        <v>8.5</v>
      </c>
      <c r="IO15" s="363">
        <f t="shared" si="480"/>
        <v>2</v>
      </c>
      <c r="IP15" s="363">
        <f t="shared" si="481"/>
        <v>1</v>
      </c>
      <c r="IQ15" s="363">
        <f t="shared" si="482"/>
        <v>0</v>
      </c>
      <c r="IR15" s="359">
        <f t="shared" si="483"/>
        <v>0.3125</v>
      </c>
      <c r="IS15" s="360">
        <f t="shared" si="484"/>
        <v>0.70833333333333337</v>
      </c>
      <c r="IT15" s="361" t="str">
        <f>IF(
 OR(IR$6&lt;MAX($B$2,$G15),AND($H15&lt;&gt;"",IR$6&gt;$H15)),
 "NA",
 IF(
  AND($D15="LOCAL",WEEKDAY(IR$6,2)=7),
  "DS",
  IF(
   COUNTIF(Parametros!$P:$P,IR$6)&gt;0,
   IF(ISNUMBER(IV15),IF(IV15&gt;0,"FL","FC"),"FC"),
   IF(
    ISNUMBER(IV15),
    IF(IV15&gt;0,"NOR","F"),
    IF(IV15="A","NOR",IF(IV15&lt;&gt;"",IV15,"F"))
   )
  )
 )
)</f>
        <v>NOR</v>
      </c>
      <c r="IU15" s="362">
        <f t="shared" si="485"/>
        <v>8.5</v>
      </c>
      <c r="IV15" s="362" cm="1">
        <f t="array" ref="IV15">_xlfn.LET(
_xlpm.f,IV$6,
_xlpm.xp,IFERROR(
   _xlfn.XLOOKUP(
     1,
     (Papeletas!$B$2:$B$3000=$B15)*(Papeletas!$G$2:$G$3000&lt;=_xlpm.f)*(Papeletas!$H$2:$H$3000&gt;=_xlpm.f),
     Papeletas!$F$2:$F$3000,
     "__NP__"
   ),
   "__NP__"
),
_xlpm.x,IF(_xlpm.xp&lt;&gt;"__NP__",_xlpm.xp,_xlfn.XLOOKUP($B15,Reloj!$A$2:$A$3000,INDEX(Reloj!$J$2:$AR$3000,,COLUMN(IJ7)-INT(COLUMN(IJ7)/9*8)),"__NF__")),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11</v>
      </c>
      <c r="IW15" s="363">
        <f t="shared" si="486"/>
        <v>8.5</v>
      </c>
      <c r="IX15" s="363">
        <f t="shared" si="487"/>
        <v>2</v>
      </c>
      <c r="IY15" s="363">
        <f t="shared" si="488"/>
        <v>0.5</v>
      </c>
      <c r="IZ15" s="363">
        <f t="shared" si="489"/>
        <v>0</v>
      </c>
      <c r="JA15" s="359">
        <f t="shared" si="490"/>
        <v>0.3125</v>
      </c>
      <c r="JB15" s="360">
        <f t="shared" si="491"/>
        <v>0.70833333333333337</v>
      </c>
      <c r="JC15" s="361" t="str">
        <f>IF(
 OR(JA$6&lt;MAX($B$2,$G15),AND($H15&lt;&gt;"",JA$6&gt;$H15)),
 "NA",
 IF(
  AND($D15="LOCAL",WEEKDAY(JA$6,2)=7),
  "DS",
  IF(
   COUNTIF(Parametros!$P:$P,JA$6)&gt;0,
   IF(ISNUMBER(JE15),IF(JE15&gt;0,"FL","FC"),"FC"),
   IF(
    ISNUMBER(JE15),
    IF(JE15&gt;0,"NOR","F"),
    IF(JE15="A","NOR",IF(JE15&lt;&gt;"",JE15,"F"))
   )
  )
 )
)</f>
        <v>NOR</v>
      </c>
      <c r="JD15" s="362">
        <f t="shared" si="492"/>
        <v>8.5</v>
      </c>
      <c r="JE15" s="362" cm="1">
        <f t="array" ref="JE15">_xlfn.LET(
_xlpm.f,JE$6,
_xlpm.xp,IFERROR(
   _xlfn.XLOOKUP(
     1,
     (Papeletas!$B$2:$B$3000=$B15)*(Papeletas!$G$2:$G$3000&lt;=_xlpm.f)*(Papeletas!$H$2:$H$3000&gt;=_xlpm.f),
     Papeletas!$F$2:$F$3000,
     "__NP__"
   ),
   "__NP__"
),
_xlpm.x,IF(_xlpm.xp&lt;&gt;"__NP__",_xlpm.xp,_xlfn.XLOOKUP($B15,Reloj!$A$2:$A$3000,INDEX(Reloj!$J$2:$AR$3000,,COLUMN(IS7)-INT(COLUMN(IS7)/9*8)),"__NF__")),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12.5</v>
      </c>
      <c r="JF15" s="363">
        <f t="shared" si="493"/>
        <v>8.5</v>
      </c>
      <c r="JG15" s="363">
        <f t="shared" si="494"/>
        <v>2</v>
      </c>
      <c r="JH15" s="363">
        <f t="shared" si="495"/>
        <v>2</v>
      </c>
      <c r="JI15" s="363">
        <f t="shared" si="496"/>
        <v>0</v>
      </c>
      <c r="JJ15" s="359">
        <f t="shared" si="497"/>
        <v>0.3125</v>
      </c>
      <c r="JK15" s="360">
        <f t="shared" si="498"/>
        <v>0.70833333333333337</v>
      </c>
      <c r="JL15" s="361" t="str">
        <f>IF(
 OR(JJ$6&lt;MAX($B$2,$G15),AND($H15&lt;&gt;"",JJ$6&gt;$H15)),
 "NA",
 IF(
  AND($D15="LOCAL",WEEKDAY(JJ$6,2)=7),
  "DS",
  IF(
   COUNTIF(Parametros!$P:$P,JJ$6)&gt;0,
   IF(ISNUMBER(JN15),IF(JN15&gt;0,"FL","FC"),"FC"),
   IF(
    ISNUMBER(JN15),
    IF(JN15&gt;0,"NOR","F"),
    IF(JN15="A","NOR",IF(JN15&lt;&gt;"",JN15,"F"))
   )
  )
 )
)</f>
        <v>NOR</v>
      </c>
      <c r="JM15" s="362">
        <f t="shared" si="499"/>
        <v>8.5</v>
      </c>
      <c r="JN15" s="362" cm="1">
        <f t="array" ref="JN15">_xlfn.LET(
_xlpm.f,JN$6,
_xlpm.xp,IFERROR(
   _xlfn.XLOOKUP(
     1,
     (Papeletas!$B$2:$B$3000=$B15)*(Papeletas!$G$2:$G$3000&lt;=_xlpm.f)*(Papeletas!$H$2:$H$3000&gt;=_xlpm.f),
     Papeletas!$F$2:$F$3000,
     "__NP__"
   ),
   "__NP__"
),
_xlpm.x,IF(_xlpm.xp&lt;&gt;"__NP__",_xlpm.xp,_xlfn.XLOOKUP($B15,Reloj!$A$2:$A$3000,INDEX(Reloj!$J$2:$AR$3000,,COLUMN(JB7)-INT(COLUMN(JB7)/9*8)),"__NF__")),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12</v>
      </c>
      <c r="JO15" s="363">
        <f t="shared" si="500"/>
        <v>8.5</v>
      </c>
      <c r="JP15" s="363">
        <f t="shared" si="501"/>
        <v>2</v>
      </c>
      <c r="JQ15" s="363">
        <f t="shared" si="502"/>
        <v>1.5</v>
      </c>
      <c r="JR15" s="363">
        <f t="shared" si="503"/>
        <v>0</v>
      </c>
      <c r="JS15" s="359">
        <f t="shared" si="504"/>
        <v>0.3125</v>
      </c>
      <c r="JT15" s="360">
        <f t="shared" si="505"/>
        <v>0.70833333333333337</v>
      </c>
      <c r="JU15" s="361" t="str">
        <f>IF(
 OR(JS$6&lt;MAX($B$2,$G15),AND($H15&lt;&gt;"",JS$6&gt;$H15)),
 "NA",
 IF(
  AND($D15="LOCAL",WEEKDAY(JS$6,2)=7),
  "DS",
  IF(
   COUNTIF(Parametros!$P:$P,JS$6)&gt;0,
   IF(ISNUMBER(JW15),IF(JW15&gt;0,"FL","FC"),"FC"),
   IF(
    ISNUMBER(JW15),
    IF(JW15&gt;0,"NOR","F"),
    IF(JW15="A","NOR",IF(JW15&lt;&gt;"",JW15,"F"))
   )
  )
 )
)</f>
        <v>NOR</v>
      </c>
      <c r="JV15" s="362">
        <f t="shared" si="506"/>
        <v>8.5</v>
      </c>
      <c r="JW15" s="362" cm="1">
        <f t="array" ref="JW15">_xlfn.LET(
_xlpm.f,JW$6,
_xlpm.xp,IFERROR(
   _xlfn.XLOOKUP(
     1,
     (Papeletas!$B$2:$B$3000=$B15)*(Papeletas!$G$2:$G$3000&lt;=_xlpm.f)*(Papeletas!$H$2:$H$3000&gt;=_xlpm.f),
     Papeletas!$F$2:$F$3000,
     "__NP__"
   ),
   "__NP__"
),
_xlpm.x,IF(_xlpm.xp&lt;&gt;"__NP__",_xlpm.xp,_xlfn.XLOOKUP($B15,Reloj!$A$2:$A$3000,INDEX(Reloj!$J$2:$AR$3000,,COLUMN(JK7)-INT(COLUMN(JK7)/9*8)),"__NF__")),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12</v>
      </c>
      <c r="JX15" s="363">
        <f t="shared" si="507"/>
        <v>8.5</v>
      </c>
      <c r="JY15" s="363">
        <f t="shared" si="508"/>
        <v>2</v>
      </c>
      <c r="JZ15" s="363">
        <f t="shared" si="509"/>
        <v>1.5</v>
      </c>
      <c r="KA15" s="363">
        <f t="shared" si="510"/>
        <v>0</v>
      </c>
      <c r="KB15" s="359">
        <f t="shared" si="511"/>
        <v>0.3125</v>
      </c>
      <c r="KC15" s="360">
        <f t="shared" si="512"/>
        <v>0.54166666666666663</v>
      </c>
      <c r="KD15" s="361" t="str">
        <f>IF(
 OR(KB$6&lt;MAX($B$2,$G15),AND($H15&lt;&gt;"",KB$6&gt;$H15)),
 "NA",
 IF(
  AND($D15="LOCAL",WEEKDAY(KB$6,2)=7),
  "DS",
  IF(
   COUNTIF(Parametros!$P:$P,KB$6)&gt;0,
   IF(ISNUMBER(KF15),IF(KF15&gt;0,"FL","FC"),"FC"),
   IF(
    ISNUMBER(KF15),
    IF(KF15&gt;0,"NOR","F"),
    IF(KF15="A","NOR",IF(KF15&lt;&gt;"",KF15,"F"))
   )
  )
 )
)</f>
        <v>NOR</v>
      </c>
      <c r="KE15" s="362">
        <f t="shared" si="513"/>
        <v>5.4999999999999991</v>
      </c>
      <c r="KF15" s="362" cm="1">
        <f t="array" ref="KF15">_xlfn.LET(
_xlpm.f,KF$6,
_xlpm.xp,IFERROR(
   _xlfn.XLOOKUP(
     1,
     (Papeletas!$B$2:$B$3000=$B15)*(Papeletas!$G$2:$G$3000&lt;=_xlpm.f)*(Papeletas!$H$2:$H$3000&gt;=_xlpm.f),
     Papeletas!$F$2:$F$3000,
     "__NP__"
   ),
   "__NP__"
),
_xlpm.x,IF(_xlpm.xp&lt;&gt;"__NP__",_xlpm.xp,_xlfn.XLOOKUP($B15,Reloj!$A$2:$A$3000,INDEX(Reloj!$J$2:$AR$3000,,COLUMN(JT7)-INT(COLUMN(JT7)/9*8)),"__NF__")),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3</v>
      </c>
      <c r="KG15" s="363">
        <f t="shared" si="514"/>
        <v>5.4999999999999991</v>
      </c>
      <c r="KH15" s="363">
        <f t="shared" si="515"/>
        <v>0</v>
      </c>
      <c r="KI15" s="363">
        <f t="shared" si="516"/>
        <v>0</v>
      </c>
      <c r="KJ15" s="363">
        <f t="shared" si="517"/>
        <v>0</v>
      </c>
      <c r="KK15" s="359" t="str">
        <f t="shared" si="255"/>
        <v>-</v>
      </c>
      <c r="KL15" s="360" t="str">
        <f t="shared" ref="KL15" si="561">IF(KK15="-","-",IF($D15="LOCAL",IF(WEEKDAY(KK$6,2)&lt;=5,--"17:00:00",IF(WEEKDAY(KK$6,2)=6,--"13:00:00","-")),IF($D15="FORANEO",IF(WEEKDAY(KK$6,2)&lt;=6,--"18:30:00",IF(WEEKDAY(KK$6,2)=7,--"12:00:00","-")),"-")))</f>
        <v>-</v>
      </c>
      <c r="KM15" s="361" t="str">
        <f>IF(
 OR(KK$6&lt;MAX($B$2,$G15),AND($H15&lt;&gt;"",KK$6&gt;$H15)),
 "NA",
 IF(
  AND($D15="LOCAL",WEEKDAY(KK$6,2)=7),
  "DS",
  IF(
   COUNTIF(Parametros!$P:$P,KK$6)&gt;0,
   IF(ISNUMBER(KO15),IF(KO15&gt;0,"FL","FC"),"FC"),
   IF(
    ISNUMBER(KO15),
    IF(KO15&gt;0,"NOR","F"),
    IF(KO15="A","NOR",IF(KO15&lt;&gt;"",KO15,"F"))
   )
  )
 )
)</f>
        <v>DS</v>
      </c>
      <c r="KN15" s="362">
        <f t="shared" si="519"/>
        <v>0</v>
      </c>
      <c r="KO15" s="362" t="str" cm="1">
        <f t="array" ref="KO15">_xlfn.LET(
_xlpm.f,KO$6,
_xlpm.xp,IFERROR(
   _xlfn.XLOOKUP(
     1,
     (Papeletas!$B$2:$B$403=$B15)*(Papeletas!$G$2:$G$403&lt;=_xlpm.f)*(Papeletas!$H$2:$H$403&gt;=_xlpm.f),
     Papeletas!$F$2:$F$403,
     "__NP__"
   ),
   "__NP__"
),
_xlpm.x,IF(_xlpm.xp&lt;&gt;"__NP__",_xlpm.xp,_xlfn.XLOOKUP($B15,Reloj!$A$2:$A$1254,INDEX(Reloj!$J$2:$AR$1254,,COLUMN(KC7)-INT(COLUMN(KC7)/9*8)),"__NF__")),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F</v>
      </c>
      <c r="KP15" s="363">
        <f t="shared" si="520"/>
        <v>0</v>
      </c>
      <c r="KQ15" s="363">
        <f t="shared" si="521"/>
        <v>0</v>
      </c>
      <c r="KR15" s="363">
        <f t="shared" si="522"/>
        <v>0</v>
      </c>
      <c r="KS15" s="363">
        <f t="shared" si="523"/>
        <v>0</v>
      </c>
      <c r="KT15" s="359">
        <f t="shared" si="262"/>
        <v>0.3125</v>
      </c>
      <c r="KU15" s="360">
        <f t="shared" ref="KU15" si="562">IF(KT15="-","-",IF($D15="LOCAL",IF(WEEKDAY(KT$6,2)&lt;=5,--"17:00:00",IF(WEEKDAY(KT$6,2)=6,--"13:00:00","-")),IF($D15="FORANEO",IF(WEEKDAY(KT$6,2)&lt;=6,--"18:30:00",IF(WEEKDAY(KT$6,2)=7,--"12:00:00","-")),"-")))</f>
        <v>0.70833333333333337</v>
      </c>
      <c r="KV15" s="361" t="str">
        <f>IF(
 OR(KT$6&lt;MAX($B$2,$G15),AND($H15&lt;&gt;"",KT$6&gt;$H15)),
 "NA",
 IF(
  AND($D15="LOCAL",WEEKDAY(KT$6,2)=7),
  "DS",
  IF(
   COUNTIF(Parametros!$P:$P,KT$6)&gt;0,
   IF(ISNUMBER(KX15),IF(KX15&gt;0,"FL","FC"),"FC"),
   IF(
    ISNUMBER(KX15),
    IF(KX15&gt;0,"NOR","F"),
    IF(KX15="A","NOR",IF(KX15&lt;&gt;"",KX15,"F"))
   )
  )
 )
)</f>
        <v>DL</v>
      </c>
      <c r="KW15" s="362">
        <f t="shared" si="525"/>
        <v>8.5</v>
      </c>
      <c r="KX15" s="362" t="str" cm="1">
        <f t="array" ref="KX15">_xlfn.LET(
_xlpm.f,KX$6,
_xlpm.xp,IFERROR(
   _xlfn.XLOOKUP(
     1,
     (Papeletas!$B$2:$B$403=$B15)*(Papeletas!$G$2:$G$403&lt;=_xlpm.f)*(Papeletas!$H$2:$H$403&gt;=_xlpm.f),
     Papeletas!$F$2:$F$403,
     "__NP__"
   ),
   "__NP__"
),
_xlpm.x,IF(_xlpm.xp&lt;&gt;"__NP__",_xlpm.xp,_xlfn.XLOOKUP($B15,Reloj!$A$2:$A$1254,INDEX(Reloj!$J$2:$AR$1254,,COLUMN(KL7)-INT(COLUMN(KL7)/9*8)),"__NF__")),
_xlpm.t,SUBSTITUTE(_xlpm.x&amp;"","'",""),
_xlpm.esnum,IFERROR(ISNUMBER(VALUE(_xlpm.t)),FALSE),
_xlpm.n,IF(_xlpm.esnum,VALUE(_xlpm.t),0),
_xlpm.dia,IFERROR(WEEKDAY(_xlpm.f,2),0),
_xlpm.esFinSem,IF(AND(_xlpm.esnum,_xlpm.n&gt;0,_xlpm.n&lt;=7),IF($D15="LOCAL",OR(_xlpm.dia=6,_xlpm.dia=7),_xlpm.dia=7),FALSE),
_xlpm.nAj,IF(_xlpm.esFinSem,_xlpm.n+1,_xlpm.n),
IF(_xlpm.x="__NF__","Revisar",
IF(_xlpm.t="","F",
IF(_xlpm.esnum,
IF(_xlpm.nAj=0,"F",_xlpm.nAj),
IF(OR(_xlpm.t="AS",_xlpm.t="SAI"),"F",
IF(OR(_xlpm.t="ATM",_xlpm.t="CT",_xlpm.t="SS"),"A",
IF(_xlpm.t="B","DL",
IF(_xlpm.t="BA","DLA",
IF(_xlpm.t="V","VAC",_xlpm.t)))))))))</f>
        <v>DL</v>
      </c>
      <c r="KY15" s="363">
        <f t="shared" si="526"/>
        <v>0</v>
      </c>
      <c r="KZ15" s="363">
        <f t="shared" si="527"/>
        <v>0</v>
      </c>
      <c r="LA15" s="363">
        <f t="shared" si="528"/>
        <v>0</v>
      </c>
      <c r="LB15" s="363">
        <f t="shared" si="529"/>
        <v>0</v>
      </c>
      <c r="LC15" s="364">
        <f t="shared" si="269"/>
        <v>0.3125</v>
      </c>
      <c r="LD15" s="360">
        <f t="shared" si="530"/>
        <v>0.70833333333333337</v>
      </c>
      <c r="LE15" s="361" t="str" cm="1">
        <f t="array" ref="LE15">_xlfn.LET(_xlpm.f,LC$6,_xlpm.ini,IFERROR(_xlfn.XLOOKUP(1,(Papeletas!$B$2:$B$403=$B15)*(Papeletas!$G$2:$G$403&lt;=_xlpm.f)*(Papeletas!$H$2:$H$403&gt;=_xlpm.f),Papeletas!$F$2:$F$403,""),""),IF(AND($D15="LOCAL",WEEKDAY(LC$6,2)=7),"DS",IF(_xlpm.ini&lt;&gt;"",_xlfn.XLOOKUP(_xlpm.ini,Parametros!$B:$B,Parametros!$C:$C,_xlpm.ini),"NOR")))</f>
        <v>DL</v>
      </c>
      <c r="LF15" s="362">
        <f t="shared" si="531"/>
        <v>8.5</v>
      </c>
      <c r="LG15" s="362" t="str">
        <f t="shared" si="532"/>
        <v>DL</v>
      </c>
      <c r="LH15" s="363">
        <f t="shared" si="533"/>
        <v>0</v>
      </c>
      <c r="LI15" s="363">
        <v>0</v>
      </c>
      <c r="LJ15" s="363">
        <v>0</v>
      </c>
      <c r="LK15" s="363">
        <v>0</v>
      </c>
      <c r="LL15" s="364">
        <f t="shared" si="274"/>
        <v>0.3125</v>
      </c>
      <c r="LM15" s="360">
        <f t="shared" si="534"/>
        <v>0.70833333333333337</v>
      </c>
      <c r="LN15" s="361" t="str" cm="1">
        <f t="array" ref="LN15">_xlfn.LET(_xlpm.f,LL$6,_xlpm.ini,IFERROR(_xlfn.XLOOKUP(1,(Papeletas!$B$2:$B$403=$B15)*(Papeletas!$G$2:$G$403&lt;=_xlpm.f)*(Papeletas!$H$2:$H$403&gt;=_xlpm.f),Papeletas!$F$2:$F$403,""),""),IF(AND($D15="LOCAL",WEEKDAY(LL$6,2)=7),"DS",IF(_xlpm.ini&lt;&gt;"",_xlfn.XLOOKUP(_xlpm.ini,Parametros!$B:$B,Parametros!$C:$C,_xlpm.ini),"NOR")))</f>
        <v>DL</v>
      </c>
      <c r="LO15" s="362">
        <f t="shared" si="535"/>
        <v>8.5</v>
      </c>
      <c r="LP15" s="362" t="str">
        <f t="shared" si="536"/>
        <v>DL</v>
      </c>
      <c r="LQ15" s="363">
        <f t="shared" si="537"/>
        <v>0</v>
      </c>
      <c r="LR15" s="363">
        <v>0</v>
      </c>
      <c r="LS15" s="363">
        <v>0</v>
      </c>
      <c r="LT15" s="363">
        <v>0</v>
      </c>
      <c r="LU15" s="364">
        <f t="shared" si="279"/>
        <v>0.3125</v>
      </c>
      <c r="LV15" s="360">
        <f t="shared" si="538"/>
        <v>0.70833333333333337</v>
      </c>
      <c r="LW15" s="361" t="str" cm="1">
        <f t="array" ref="LW15">_xlfn.LET(_xlpm.f,LU$6,_xlpm.ini,IFERROR(_xlfn.XLOOKUP(1,(Papeletas!$B$2:$B$403=$B15)*(Papeletas!$G$2:$G$403&lt;=_xlpm.f)*(Papeletas!$H$2:$H$403&gt;=_xlpm.f),Papeletas!$F$2:$F$403,""),""),IF(AND($D15="LOCAL",WEEKDAY(LU$6,2)=7),"DS",IF(_xlpm.ini&lt;&gt;"",_xlfn.XLOOKUP(_xlpm.ini,Parametros!$B:$B,Parametros!$C:$C,_xlpm.ini),"NOR")))</f>
        <v>DL</v>
      </c>
      <c r="LX15" s="362">
        <f t="shared" si="539"/>
        <v>8.5</v>
      </c>
      <c r="LY15" s="362" t="str">
        <f t="shared" si="540"/>
        <v>DL</v>
      </c>
      <c r="LZ15" s="363">
        <f t="shared" si="541"/>
        <v>0</v>
      </c>
      <c r="MA15" s="363">
        <v>0</v>
      </c>
      <c r="MB15" s="363">
        <v>0</v>
      </c>
      <c r="MC15" s="363">
        <v>0</v>
      </c>
      <c r="MD15" s="360">
        <f t="shared" si="284"/>
        <v>0.3125</v>
      </c>
      <c r="ME15" s="360">
        <f t="shared" si="542"/>
        <v>0.70833333333333337</v>
      </c>
      <c r="MF15" s="361" t="str" cm="1">
        <f t="array" ref="MF15">_xlfn.LET(_xlpm.f,MD$6,_xlpm.ini,IFERROR(_xlfn.XLOOKUP(1,(Papeletas!$B$2:$B$403=$B15)*(Papeletas!$G$2:$G$403&lt;=_xlpm.f)*(Papeletas!$H$2:$H$403&gt;=_xlpm.f),Papeletas!$F$2:$F$403,""),""),IF(AND($D15="LOCAL",WEEKDAY(MD$6,2)=7),"DS",IF(_xlpm.ini&lt;&gt;"",_xlfn.XLOOKUP(_xlpm.ini,Parametros!$B:$B,Parametros!$C:$C,_xlpm.ini),"NOR")))</f>
        <v>DL</v>
      </c>
      <c r="MG15" s="362">
        <f t="shared" si="543"/>
        <v>8.5</v>
      </c>
      <c r="MH15" s="362" t="str">
        <f t="shared" si="544"/>
        <v>DL</v>
      </c>
      <c r="MI15" s="363">
        <f t="shared" si="545"/>
        <v>0</v>
      </c>
      <c r="MJ15" s="363">
        <v>0</v>
      </c>
      <c r="MK15" s="363">
        <v>0</v>
      </c>
      <c r="ML15" s="363">
        <v>0</v>
      </c>
      <c r="MM15" s="364">
        <f t="shared" si="289"/>
        <v>0.3125</v>
      </c>
      <c r="MN15" s="360">
        <f t="shared" si="546"/>
        <v>0.54166666666666663</v>
      </c>
      <c r="MO15" s="361" t="str" cm="1">
        <f t="array" ref="MO15">_xlfn.LET(_xlpm.f,MM$6,_xlpm.ini,IFERROR(_xlfn.XLOOKUP(1,(Papeletas!$B$2:$B$403=$B15)*(Papeletas!$G$2:$G$403&lt;=_xlpm.f)*(Papeletas!$H$2:$H$403&gt;=_xlpm.f),Papeletas!$F$2:$F$403,""),""),IF(AND($D15="LOCAL",WEEKDAY(MM$6,2)=7),"DS",IF(_xlpm.ini&lt;&gt;"",_xlfn.XLOOKUP(_xlpm.ini,Parametros!$B:$B,Parametros!$C:$C,_xlpm.ini),"NOR")))</f>
        <v>DL</v>
      </c>
      <c r="MP15" s="362">
        <f t="shared" si="547"/>
        <v>5.4999999999999991</v>
      </c>
      <c r="MQ15" s="362" t="str">
        <f t="shared" si="548"/>
        <v>DL</v>
      </c>
      <c r="MR15" s="363">
        <f t="shared" si="549"/>
        <v>0</v>
      </c>
      <c r="MS15" s="363">
        <v>0</v>
      </c>
      <c r="MT15" s="363">
        <v>0</v>
      </c>
      <c r="MU15" s="363">
        <v>0</v>
      </c>
      <c r="MV15" s="364"/>
      <c r="MW15" s="360"/>
      <c r="MX15" s="361"/>
      <c r="MY15" s="362"/>
      <c r="MZ15" s="362"/>
      <c r="NA15" s="363"/>
      <c r="NB15" s="363"/>
      <c r="NC15" s="363"/>
      <c r="ND15" s="363"/>
      <c r="NE15" s="364"/>
      <c r="NF15" s="360"/>
      <c r="NG15" s="361"/>
      <c r="NH15" s="362"/>
      <c r="NI15" s="362"/>
      <c r="NJ15" s="363"/>
      <c r="NK15" s="363"/>
      <c r="NL15" s="363"/>
      <c r="NM15" s="363"/>
      <c r="NN15" s="211"/>
      <c r="NO15" s="401">
        <f t="shared" si="294"/>
        <v>18</v>
      </c>
      <c r="NP15" s="401" cm="1">
        <f t="array" ref="NP15">SUMPRODUCT(
 (INDEX(DD15:MU15,1,_xlfn.SEQUENCE(1,INT((COLUMN($MU$9)-COLUMN(DD15)+1)/9),3,9))=NP$6)*
 (INDEX(DD15:MU15,1,_xlfn.SEQUENCE(1,INT((COLUMN($MU$9)-COLUMN(DD15)+1)/9),9,9))&gt;0)
)</f>
        <v>1</v>
      </c>
      <c r="NQ15" s="401" cm="1">
        <f t="array" ref="NQ15">SUMPRODUCT(--(INDEX($DD15:$MU15,1,_xlfn.SEQUENCE(1,INT((COLUMN($MU$9)-COLUMN($DD15)+1)/9),3,9))=NQ$6))</f>
        <v>0</v>
      </c>
      <c r="NR15" s="401">
        <f t="shared" si="550"/>
        <v>19</v>
      </c>
      <c r="NS15" s="401" cm="1">
        <f t="array" ref="NS15">SUMPRODUCT(--(INDEX($DD15:$MU15,1,_xlfn.SEQUENCE(1,INT((COLUMN($MU$9)-COLUMN($DD15)+1)/9),3,9))=NS$6))</f>
        <v>0</v>
      </c>
      <c r="NT15" s="401">
        <f t="shared" si="551"/>
        <v>3</v>
      </c>
      <c r="NU15" s="401" cm="1">
        <f t="array" ref="NU15">SUMPRODUCT(--(INDEX($DD15:$MU15,1,_xlfn.SEQUENCE(1,INT((COLUMN($MU$9)-COLUMN($DD15)+1)/9),3,9))=NU$6))</f>
        <v>0</v>
      </c>
      <c r="NV15" s="401" cm="1">
        <f t="array" ref="NV15">SUMPRODUCT(--(INDEX($DD15:$MU15,1,_xlfn.SEQUENCE(1,INT((COLUMN($MU$9)-COLUMN($DD15)+1)/9),3,9))=NV$6))</f>
        <v>0</v>
      </c>
      <c r="NW15" s="401" cm="1">
        <f t="array" ref="NW15">SUMPRODUCT(--(INDEX($DD15:$MU15,1,_xlfn.SEQUENCE(1,INT((COLUMN($MU$9)-COLUMN($DD15)+1)/9),3,9))=NW$6))</f>
        <v>0</v>
      </c>
      <c r="NX15" s="401" cm="1">
        <f t="array" ref="NX15">SUMPRODUCT(--(INDEX($DD15:$MU15,1,_xlfn.SEQUENCE(1,INT((COLUMN($MU$9)-COLUMN($DD15)+1)/9),3,9))=NX$6))</f>
        <v>0</v>
      </c>
      <c r="NY15" s="401" cm="1">
        <f t="array" ref="NY15">SUMPRODUCT(--(INDEX($DD15:$MU15,1,_xlfn.SEQUENCE(1,INT((COLUMN($MU$9)-COLUMN($DD15)+1)/9),3,9))=NY$6))</f>
        <v>0</v>
      </c>
      <c r="NZ15" s="401" cm="1">
        <f t="array" ref="NZ15">SUMPRODUCT(--(INDEX($DD15:$MU15,1,_xlfn.SEQUENCE(1,INT((COLUMN($MU$9)-COLUMN($DD15)+1)/9),3,9))=NZ$6))</f>
        <v>0</v>
      </c>
      <c r="OA15" s="401" cm="1">
        <f t="array" ref="OA15">SUMPRODUCT(--(INDEX($DD15:$MU15,1,_xlfn.SEQUENCE(1,INT((COLUMN($MU$9)-COLUMN($DD15)+1)/9),3,9))=OA$6))</f>
        <v>6</v>
      </c>
      <c r="OB15" s="401" cm="1">
        <f t="array" ref="OB15">SUMPRODUCT(--(INDEX($DD15:$MU15,1,_xlfn.SEQUENCE(1,INT((COLUMN($MU$9)-COLUMN($DD15)+1)/9),3,9))=OB$6))</f>
        <v>0</v>
      </c>
      <c r="OC15" s="401" cm="1">
        <f t="array" ref="OC15">SUMPRODUCT(--(INDEX($DD15:$MU15,1,_xlfn.SEQUENCE(1,INT((COLUMN($MU$9)-COLUMN($DD15)+1)/9),3,9))=OC$6))</f>
        <v>0</v>
      </c>
      <c r="OD15" s="402"/>
      <c r="OE15" s="402">
        <f t="shared" si="552"/>
        <v>28</v>
      </c>
      <c r="OF15" s="403" cm="1">
        <f t="array" ref="OF15">SUM(INDEX(R15:KJ15,1,_xlfn.SEQUENCE(1,INT((COLUMN($NM$9)-COLUMN(CU15)+1)/9),7,9)))</f>
        <v>51.5</v>
      </c>
      <c r="OG15" s="403" cm="1">
        <f t="array" ref="OG15">SUM(INDEX(R15:KJ15,1,_xlfn.SEQUENCE(1,INT((COLUMN($NM$9)-COLUMN(CU15)+1)/9),8,9)))</f>
        <v>23.000000000000004</v>
      </c>
      <c r="OH15" s="403" cm="1">
        <f t="array" ref="OH15">SUM(INDEX(R15:KJ15,1,_xlfn.SEQUENCE(1,INT((COLUMN($NM$9)-COLUMN(CU15)+1)/9),9,9)))</f>
        <v>10.5</v>
      </c>
      <c r="OI15" s="214"/>
      <c r="OJ15" s="163"/>
      <c r="OK15" s="163"/>
      <c r="OL15" s="163"/>
      <c r="OM15" s="163"/>
      <c r="ON15" s="306">
        <f>_xlfn.XLOOKUP(B15,'TR05'!B:B,'TR05'!G:G,"Revisar",0)</f>
        <v>45931</v>
      </c>
      <c r="OO15" s="306">
        <f>_xlfn.XLOOKUP(B15,Reloj!A:A,Reloj!D:D,"Revisar",0)</f>
        <v>45930</v>
      </c>
      <c r="OP15" s="162" t="str">
        <f>_xlfn.XLOOKUP(B15,'S10'!C:C,'S10'!B:B,"Revisar",0)</f>
        <v>Revisar</v>
      </c>
    </row>
    <row r="16" spans="1:406" s="162" customFormat="1" ht="15.9" customHeight="1">
      <c r="A16" s="356">
        <v>8</v>
      </c>
      <c r="B16" s="332" t="s">
        <v>750</v>
      </c>
      <c r="C16" s="357" t="str">
        <f>_xlfn.XLOOKUP(B16,'S10'!$B$2:$B$1500,'S10'!$A$2:$A$1500,"Ingresar",0)</f>
        <v>22020795</v>
      </c>
      <c r="D16" s="333" t="s">
        <v>169</v>
      </c>
      <c r="E16" s="335" t="s">
        <v>752</v>
      </c>
      <c r="F16" s="335" t="str">
        <f>_xlfn.XLOOKUP(B16,'S10'!$B$2:$B$600,'S10'!$F$2:$F$600,"Ingresar",0)</f>
        <v>Operador de Retroexcavadora</v>
      </c>
      <c r="G16" s="296">
        <v>45894</v>
      </c>
      <c r="H16" s="358">
        <v>46081</v>
      </c>
      <c r="I16" s="359">
        <f t="shared" si="37"/>
        <v>0.3125</v>
      </c>
      <c r="J16" s="360">
        <f t="shared" si="295"/>
        <v>0.70833333333333337</v>
      </c>
      <c r="K16" s="361" t="str">
        <f>IF(
 OR(I$6&lt;MAX($B$2,$G16),AND($H16&lt;&gt;"",I$6&gt;$H16)),
 "NA",
 IF(
  AND($D16="LOCAL",WEEKDAY(I$6,2)=7),
  "DS",
  IF(
   COUNTIF(Parametros!$P:$P,I$6)&gt;0,
   IF(ISNUMBER(M16),IF(M16&gt;0,"FL","FC"),"FC"),
   IF(
    ISNUMBER(M16),
    IF(M16&gt;0,"NOR","F"),
    IF(M16="A","NOR",IF(M16&lt;&gt;"",M16,"F"))
   )
  )
 )
)</f>
        <v>NOR</v>
      </c>
      <c r="L16" s="362">
        <f t="shared" si="296"/>
        <v>8.5</v>
      </c>
      <c r="M16" s="362" cm="1">
        <f t="array" ref="M16">_xlfn.LET(
_xlpm.f,M$6,
_xlpm.xp,IFERROR(
   _xlfn.XLOOKUP(
     1,
     (Papeletas!$B$2:$B$403=$B16)*(Papeletas!$G$2:$G$403&lt;=_xlpm.f)*(Papeletas!$H$2:$H$403&gt;=_xlpm.f),
     Papeletas!$F$2:$F$403,
     "__NP__"
   ),
   "__NP__"
),
_xlpm.x,IF(_xlpm.xp&lt;&gt;"__NP__",_xlpm.xp,_xlfn.XLOOKUP($B16,Reloj!$A$2:$A$1254,INDEX(Reloj!$J$2:$AR$1254,,COLUMN(A8)-INT(COLUMN(A8)/9*8)),"__NF__")),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N16" s="363">
        <f t="shared" si="297"/>
        <v>8.5</v>
      </c>
      <c r="O16" s="363">
        <f t="shared" si="298"/>
        <v>2</v>
      </c>
      <c r="P16" s="363">
        <f t="shared" si="299"/>
        <v>0</v>
      </c>
      <c r="Q16" s="363">
        <f t="shared" si="300"/>
        <v>0</v>
      </c>
      <c r="R16" s="359">
        <f t="shared" si="301"/>
        <v>0.3125</v>
      </c>
      <c r="S16" s="360">
        <f t="shared" si="302"/>
        <v>0.70833333333333337</v>
      </c>
      <c r="T16" s="361" t="str">
        <f>IF(
 OR(R$6&lt;MAX($B$2,$G16),AND($H16&lt;&gt;"",R$6&gt;$H16)),
 "NA",
 IF(
  AND($D16="LOCAL",WEEKDAY(R$6,2)=7),
  "DS",
  IF(
   COUNTIF(Parametros!$P:$P,R$6)&gt;0,
   IF(ISNUMBER(V16),IF(V16&gt;0,"FL","FC"),"FC"),
   IF(
    ISNUMBER(V16),
    IF(V16&gt;0,"NOR","F"),
    IF(V16="A","NOR",IF(V16&lt;&gt;"",V16,"F"))
   )
  )
 )
)</f>
        <v>NOR</v>
      </c>
      <c r="U16" s="362">
        <f t="shared" si="303"/>
        <v>8.5</v>
      </c>
      <c r="V16" s="362" cm="1">
        <f t="array" ref="V16">_xlfn.LET(
_xlpm.f,V$6,
_xlpm.xp,IFERROR(
   _xlfn.XLOOKUP(
     1,
     (Papeletas!$B$2:$B$3000=$B16)*(Papeletas!$G$2:$G$3000&lt;=_xlpm.f)*(Papeletas!$H$2:$H$3000&gt;=_xlpm.f),
     Papeletas!$F$2:$F$3000,
     "__NP__"
   ),
   "__NP__"
),
_xlpm.x,IF(_xlpm.xp&lt;&gt;"__NP__",_xlpm.xp,_xlfn.XLOOKUP($B16,Reloj!$A$2:$A$3000,INDEX(Reloj!$J$2:$AR$3000,,COLUMN(J8)-INT(COLUMN(J8)/9*8)),"__NF__")),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9</v>
      </c>
      <c r="W16" s="363">
        <f t="shared" si="304"/>
        <v>8.5</v>
      </c>
      <c r="X16" s="363">
        <f t="shared" si="305"/>
        <v>0.5</v>
      </c>
      <c r="Y16" s="363">
        <f t="shared" si="306"/>
        <v>0</v>
      </c>
      <c r="Z16" s="363">
        <f t="shared" si="307"/>
        <v>0</v>
      </c>
      <c r="AA16" s="359">
        <f t="shared" si="308"/>
        <v>0.3125</v>
      </c>
      <c r="AB16" s="360">
        <f t="shared" si="309"/>
        <v>0.70833333333333337</v>
      </c>
      <c r="AC16" s="361" t="str">
        <f>IF(
 OR(AA$6&lt;MAX($B$2,$G16),AND($H16&lt;&gt;"",AA$6&gt;$H16)),
 "NA",
 IF(
  AND($D16="LOCAL",WEEKDAY(AA$6,2)=7),
  "DS",
  IF(
   COUNTIF(Parametros!$P:$P,AA$6)&gt;0,
   IF(ISNUMBER(AE16),IF(AE16&gt;0,"FL","FC"),"FC"),
   IF(
    ISNUMBER(AE16),
    IF(AE16&gt;0,"NOR","F"),
    IF(AE16="A","NOR",IF(AE16&lt;&gt;"",AE16,"F"))
   )
  )
 )
)</f>
        <v>NOR</v>
      </c>
      <c r="AD16" s="362">
        <f t="shared" si="310"/>
        <v>8.5</v>
      </c>
      <c r="AE16" s="362" cm="1">
        <f t="array" ref="AE16">_xlfn.LET(
_xlpm.f,AE$6,
_xlpm.xp,IFERROR(
   _xlfn.XLOOKUP(
     1,
     (Papeletas!$B$2:$B$3000=$B16)*(Papeletas!$G$2:$G$3000&lt;=_xlpm.f)*(Papeletas!$H$2:$H$3000&gt;=_xlpm.f),
     Papeletas!$F$2:$F$3000,
     "__NP__"
   ),
   "__NP__"
),
_xlpm.x,IF(_xlpm.xp&lt;&gt;"__NP__",_xlpm.xp,_xlfn.XLOOKUP($B16,Reloj!$A$2:$A$3000,INDEX(Reloj!$J$2:$AR$3000,,COLUMN(S8)-INT(COLUMN(S8)/9*8)),"__NF__")),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v>
      </c>
      <c r="AF16" s="363">
        <f t="shared" si="311"/>
        <v>8.5</v>
      </c>
      <c r="AG16" s="363">
        <f t="shared" si="312"/>
        <v>1.5</v>
      </c>
      <c r="AH16" s="363">
        <f t="shared" si="313"/>
        <v>0</v>
      </c>
      <c r="AI16" s="363">
        <f t="shared" si="314"/>
        <v>0</v>
      </c>
      <c r="AJ16" s="359">
        <f t="shared" si="315"/>
        <v>0.3125</v>
      </c>
      <c r="AK16" s="360">
        <f t="shared" si="316"/>
        <v>0.54166666666666663</v>
      </c>
      <c r="AL16" s="361" t="str">
        <f>IF(
 OR(AJ$6&lt;MAX($B$2,$G16),AND($H16&lt;&gt;"",AJ$6&gt;$H16)),
 "NA",
 IF(
  AND($D16="LOCAL",WEEKDAY(AJ$6,2)=7),
  "DS",
  IF(
   COUNTIF(Parametros!$P:$P,AJ$6)&gt;0,
   IF(ISNUMBER(AN16),IF(AN16&gt;0,"FL","FC"),"FC"),
   IF(
    ISNUMBER(AN16),
    IF(AN16&gt;0,"NOR","F"),
    IF(AN16="A","NOR",IF(AN16&lt;&gt;"",AN16,"F"))
   )
  )
 )
)</f>
        <v>NOR</v>
      </c>
      <c r="AM16" s="362">
        <f t="shared" si="317"/>
        <v>5.4999999999999991</v>
      </c>
      <c r="AN16" s="362" cm="1">
        <f t="array" ref="AN16">_xlfn.LET(
_xlpm.f,AN$6,
_xlpm.xp,IFERROR(
   _xlfn.XLOOKUP(
     1,
     (Papeletas!$B$2:$B$3000=$B16)*(Papeletas!$G$2:$G$3000&lt;=_xlpm.f)*(Papeletas!$H$2:$H$3000&gt;=_xlpm.f),
     Papeletas!$F$2:$F$3000,
     "__NP__"
   ),
   "__NP__"
),
_xlpm.x,IF(_xlpm.xp&lt;&gt;"__NP__",_xlpm.xp,_xlfn.XLOOKUP($B16,Reloj!$A$2:$A$3000,INDEX(Reloj!$J$2:$AR$3000,,COLUMN(AB8)-INT(COLUMN(AB8)/9*8)),"__NF__")),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8.5</v>
      </c>
      <c r="AO16" s="363">
        <f t="shared" si="318"/>
        <v>5.4999999999999991</v>
      </c>
      <c r="AP16" s="363">
        <f t="shared" si="319"/>
        <v>2</v>
      </c>
      <c r="AQ16" s="363">
        <f t="shared" si="320"/>
        <v>1.0000000000000009</v>
      </c>
      <c r="AR16" s="363">
        <f t="shared" si="321"/>
        <v>0</v>
      </c>
      <c r="AS16" s="359" t="str">
        <f t="shared" si="322"/>
        <v>-</v>
      </c>
      <c r="AT16" s="360" t="str">
        <f t="shared" si="323"/>
        <v>-</v>
      </c>
      <c r="AU16" s="361" t="str">
        <f>IF(
 OR(AS$6&lt;MAX($B$2,$G16),AND($H16&lt;&gt;"",AS$6&gt;$H16)),
 "NA",
 IF(
  AND($D16="LOCAL",WEEKDAY(AS$6,2)=7),
  "DS",
  IF(
   COUNTIF(Parametros!$P:$P,AS$6)&gt;0,
   IF(ISNUMBER(AW16),IF(AW16&gt;0,"FL","FC"),"FC"),
   IF(
    ISNUMBER(AW16),
    IF(AW16&gt;0,"NOR","F"),
    IF(AW16="A","NOR",IF(AW16&lt;&gt;"",AW16,"F"))
   )
  )
 )
)</f>
        <v>DS</v>
      </c>
      <c r="AV16" s="362">
        <f t="shared" si="324"/>
        <v>0</v>
      </c>
      <c r="AW16" s="362" t="str" cm="1">
        <f t="array" ref="AW16">_xlfn.LET(
_xlpm.f,AW$6,
_xlpm.xp,IFERROR(
   _xlfn.XLOOKUP(
     1,
     (Papeletas!$B$2:$B$3000=$B16)*(Papeletas!$G$2:$G$3000&lt;=_xlpm.f)*(Papeletas!$H$2:$H$3000&gt;=_xlpm.f),
     Papeletas!$F$2:$F$3000,
     "__NP__"
   ),
   "__NP__"
),
_xlpm.x,IF(_xlpm.xp&lt;&gt;"__NP__",_xlpm.xp,_xlfn.XLOOKUP($B16,Reloj!$A$2:$A$3000,INDEX(Reloj!$J$2:$AR$3000,,COLUMN(AK8)-INT(COLUMN(AK8)/9*8)),"__NF__")),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F</v>
      </c>
      <c r="AX16" s="363">
        <f t="shared" si="325"/>
        <v>0</v>
      </c>
      <c r="AY16" s="363">
        <f t="shared" si="326"/>
        <v>0</v>
      </c>
      <c r="AZ16" s="363">
        <f t="shared" si="327"/>
        <v>0</v>
      </c>
      <c r="BA16" s="363">
        <f t="shared" si="328"/>
        <v>0</v>
      </c>
      <c r="BB16" s="359">
        <f t="shared" si="329"/>
        <v>0.3125</v>
      </c>
      <c r="BC16" s="360">
        <f t="shared" si="330"/>
        <v>0.70833333333333337</v>
      </c>
      <c r="BD16" s="361" t="str">
        <f>IF(
 OR(BB$6&lt;MAX($B$2,$G16),AND($H16&lt;&gt;"",BB$6&gt;$H16)),
 "NA",
 IF(
  AND($D16="LOCAL",WEEKDAY(BB$6,2)=7),
  "DS",
  IF(
   COUNTIF(Parametros!$P:$P,BB$6)&gt;0,
   IF(ISNUMBER(BF16),IF(BF16&gt;0,"FL","FC"),"FC"),
   IF(
    ISNUMBER(BF16),
    IF(BF16&gt;0,"NOR","F"),
    IF(BF16="A","NOR",IF(BF16&lt;&gt;"",BF16,"F"))
   )
  )
 )
)</f>
        <v>NOR</v>
      </c>
      <c r="BE16" s="362">
        <f t="shared" si="331"/>
        <v>8.5</v>
      </c>
      <c r="BF16" s="362" cm="1">
        <f t="array" ref="BF16">_xlfn.LET(
_xlpm.f,BF$6,
_xlpm.xp,IFERROR(
   _xlfn.XLOOKUP(
     1,
     (Papeletas!$B$2:$B$3000=$B16)*(Papeletas!$G$2:$G$3000&lt;=_xlpm.f)*(Papeletas!$H$2:$H$3000&gt;=_xlpm.f),
     Papeletas!$F$2:$F$3000,
     "__NP__"
   ),
   "__NP__"
),
_xlpm.x,IF(_xlpm.xp&lt;&gt;"__NP__",_xlpm.xp,_xlfn.XLOOKUP($B16,Reloj!$A$2:$A$3000,INDEX(Reloj!$J$2:$AR$3000,,COLUMN(AT8)-INT(COLUMN(AT8)/9*8)),"__NF__")),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BG16" s="363">
        <f t="shared" si="332"/>
        <v>8.5</v>
      </c>
      <c r="BH16" s="363">
        <f t="shared" si="333"/>
        <v>2</v>
      </c>
      <c r="BI16" s="363">
        <f t="shared" si="334"/>
        <v>0</v>
      </c>
      <c r="BJ16" s="363">
        <f t="shared" si="335"/>
        <v>0</v>
      </c>
      <c r="BK16" s="359">
        <f t="shared" si="336"/>
        <v>0.3125</v>
      </c>
      <c r="BL16" s="360">
        <f t="shared" si="337"/>
        <v>0.70833333333333337</v>
      </c>
      <c r="BM16" s="361" t="str">
        <f>IF(
 OR(BK$6&lt;MAX($B$2,$G16),AND($H16&lt;&gt;"",BK$6&gt;$H16)),
 "NA",
 IF(
  AND($D16="LOCAL",WEEKDAY(BK$6,2)=7),
  "DS",
  IF(
   COUNTIF(Parametros!$P:$P,BK$6)&gt;0,
   IF(ISNUMBER(BO16),IF(BO16&gt;0,"FL","FC"),"FC"),
   IF(
    ISNUMBER(BO16),
    IF(BO16&gt;0,"NOR","F"),
    IF(BO16="A","NOR",IF(BO16&lt;&gt;"",BO16,"F"))
   )
  )
 )
)</f>
        <v>NOR</v>
      </c>
      <c r="BN16" s="362">
        <f t="shared" si="338"/>
        <v>8.5</v>
      </c>
      <c r="BO16" s="362" cm="1">
        <f t="array" ref="BO16">_xlfn.LET(
_xlpm.f,BO$6,
_xlpm.xp,IFERROR(
   _xlfn.XLOOKUP(
     1,
     (Papeletas!$B$2:$B$3000=$B16)*(Papeletas!$G$2:$G$3000&lt;=_xlpm.f)*(Papeletas!$H$2:$H$3000&gt;=_xlpm.f),
     Papeletas!$F$2:$F$3000,
     "__NP__"
   ),
   "__NP__"
),
_xlpm.x,IF(_xlpm.xp&lt;&gt;"__NP__",_xlpm.xp,_xlfn.XLOOKUP($B16,Reloj!$A$2:$A$3000,INDEX(Reloj!$J$2:$AR$3000,,COLUMN(BC8)-INT(COLUMN(BC8)/9*8)),"__NF__")),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5.5</v>
      </c>
      <c r="BP16" s="363">
        <f t="shared" si="339"/>
        <v>8.5</v>
      </c>
      <c r="BQ16" s="363">
        <f t="shared" si="340"/>
        <v>0</v>
      </c>
      <c r="BR16" s="363">
        <f t="shared" si="341"/>
        <v>0</v>
      </c>
      <c r="BS16" s="363">
        <f t="shared" si="342"/>
        <v>0</v>
      </c>
      <c r="BT16" s="359">
        <f t="shared" si="343"/>
        <v>0.3125</v>
      </c>
      <c r="BU16" s="360">
        <f t="shared" si="344"/>
        <v>0.70833333333333337</v>
      </c>
      <c r="BV16" s="361" t="str">
        <f>IF(
 OR(BT$6&lt;MAX($B$2,$G16),AND($H16&lt;&gt;"",BT$6&gt;$H16)),
 "NA",
 IF(
  AND($D16="LOCAL",WEEKDAY(BT$6,2)=7),
  "DS",
  IF(
   COUNTIF(Parametros!$P:$P,BT$6)&gt;0,
   IF(ISNUMBER(BX16),IF(BX16&gt;0,"FL","FC"),"FC"),
   IF(
    ISNUMBER(BX16),
    IF(BX16&gt;0,"NOR","F"),
    IF(BX16="A","NOR",IF(BX16&lt;&gt;"",BX16,"F"))
   )
  )
 )
)</f>
        <v>NOR</v>
      </c>
      <c r="BW16" s="362">
        <f t="shared" si="345"/>
        <v>8.5</v>
      </c>
      <c r="BX16" s="362" cm="1">
        <f t="array" ref="BX16">_xlfn.LET(
_xlpm.f,BX$6,
_xlpm.xp,IFERROR(
   _xlfn.XLOOKUP(
     1,
     (Papeletas!$B$2:$B$3000=$B16)*(Papeletas!$G$2:$G$3000&lt;=_xlpm.f)*(Papeletas!$H$2:$H$3000&gt;=_xlpm.f),
     Papeletas!$F$2:$F$3000,
     "__NP__"
   ),
   "__NP__"
),
_xlpm.x,IF(_xlpm.xp&lt;&gt;"__NP__",_xlpm.xp,_xlfn.XLOOKUP($B16,Reloj!$A$2:$A$3000,INDEX(Reloj!$J$2:$AR$3000,,COLUMN(BL8)-INT(COLUMN(BL8)/9*8)),"__NF__")),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4</v>
      </c>
      <c r="BY16" s="363">
        <f t="shared" si="346"/>
        <v>8.5</v>
      </c>
      <c r="BZ16" s="363">
        <f t="shared" si="347"/>
        <v>0</v>
      </c>
      <c r="CA16" s="363">
        <f t="shared" si="348"/>
        <v>0</v>
      </c>
      <c r="CB16" s="363">
        <f t="shared" si="349"/>
        <v>0</v>
      </c>
      <c r="CC16" s="359">
        <f t="shared" si="350"/>
        <v>0.3125</v>
      </c>
      <c r="CD16" s="360">
        <f t="shared" si="351"/>
        <v>0.70833333333333337</v>
      </c>
      <c r="CE16" s="361" t="str">
        <f>IF(
 OR(CC$6&lt;MAX($B$2,$G16),AND($H16&lt;&gt;"",CC$6&gt;$H16)),
 "NA",
 IF(
  AND($D16="LOCAL",WEEKDAY(CC$6,2)=7),
  "DS",
  IF(
   COUNTIF(Parametros!$P:$P,CC$6)&gt;0,
   IF(ISNUMBER(CG16),IF(CG16&gt;0,"FL","FC"),"FC"),
   IF(
    ISNUMBER(CG16),
    IF(CG16&gt;0,"NOR","F"),
    IF(CG16="A","NOR",IF(CG16&lt;&gt;"",CG16,"F"))
   )
  )
 )
)</f>
        <v>NOR</v>
      </c>
      <c r="CF16" s="362">
        <f t="shared" si="352"/>
        <v>8.5</v>
      </c>
      <c r="CG16" s="362" cm="1">
        <f t="array" ref="CG16">_xlfn.LET(
_xlpm.f,CG$6,
_xlpm.xp,IFERROR(
   _xlfn.XLOOKUP(
     1,
     (Papeletas!$B$2:$B$3000=$B16)*(Papeletas!$G$2:$G$3000&lt;=_xlpm.f)*(Papeletas!$H$2:$H$3000&gt;=_xlpm.f),
     Papeletas!$F$2:$F$3000,
     "__NP__"
   ),
   "__NP__"
),
_xlpm.x,IF(_xlpm.xp&lt;&gt;"__NP__",_xlpm.xp,_xlfn.XLOOKUP($B16,Reloj!$A$2:$A$3000,INDEX(Reloj!$J$2:$AR$3000,,COLUMN(BU8)-INT(COLUMN(BU8)/9*8)),"__NF__")),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8.5</v>
      </c>
      <c r="CH16" s="363">
        <f t="shared" si="353"/>
        <v>8.5</v>
      </c>
      <c r="CI16" s="363">
        <f t="shared" si="354"/>
        <v>0</v>
      </c>
      <c r="CJ16" s="363">
        <f t="shared" si="355"/>
        <v>0</v>
      </c>
      <c r="CK16" s="363">
        <f t="shared" si="356"/>
        <v>0</v>
      </c>
      <c r="CL16" s="359">
        <f t="shared" si="357"/>
        <v>0.3125</v>
      </c>
      <c r="CM16" s="360">
        <f t="shared" si="358"/>
        <v>0.70833333333333337</v>
      </c>
      <c r="CN16" s="361" t="str">
        <f>IF(
 OR(CL$6&lt;MAX($B$2,$G16),AND($H16&lt;&gt;"",CL$6&gt;$H16)),
 "NA",
 IF(
  AND($D16="LOCAL",WEEKDAY(CL$6,2)=7),
  "DS",
  IF(
   COUNTIF(Parametros!$P:$P,CL$6)&gt;0,
   IF(ISNUMBER(CP16),IF(CP16&gt;0,"FL","FC"),"FC"),
   IF(
    ISNUMBER(CP16),
    IF(CP16&gt;0,"NOR","F"),
    IF(CP16="A","NOR",IF(CP16&lt;&gt;"",CP16,"F"))
   )
  )
 )
)</f>
        <v>NOR</v>
      </c>
      <c r="CO16" s="362">
        <f t="shared" si="359"/>
        <v>8.5</v>
      </c>
      <c r="CP16" s="362" cm="1">
        <f t="array" ref="CP16">_xlfn.LET(
_xlpm.f,CP$6,
_xlpm.xp,IFERROR(
   _xlfn.XLOOKUP(
     1,
     (Papeletas!$B$2:$B$3000=$B16)*(Papeletas!$G$2:$G$3000&lt;=_xlpm.f)*(Papeletas!$H$2:$H$3000&gt;=_xlpm.f),
     Papeletas!$F$2:$F$3000,
     "__NP__"
   ),
   "__NP__"
),
_xlpm.x,IF(_xlpm.xp&lt;&gt;"__NP__",_xlpm.xp,_xlfn.XLOOKUP($B16,Reloj!$A$2:$A$3000,INDEX(Reloj!$J$2:$AR$3000,,COLUMN(CD8)-INT(COLUMN(CD8)/9*8)),"__NF__")),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8.5</v>
      </c>
      <c r="CQ16" s="363">
        <f t="shared" si="360"/>
        <v>8.5</v>
      </c>
      <c r="CR16" s="363">
        <f t="shared" si="361"/>
        <v>0</v>
      </c>
      <c r="CS16" s="363">
        <f t="shared" si="362"/>
        <v>0</v>
      </c>
      <c r="CT16" s="363">
        <f t="shared" si="363"/>
        <v>0</v>
      </c>
      <c r="CU16" s="359">
        <f t="shared" si="364"/>
        <v>0.3125</v>
      </c>
      <c r="CV16" s="360">
        <f t="shared" si="365"/>
        <v>0.54166666666666663</v>
      </c>
      <c r="CW16" s="361" t="str">
        <f>IF(
 OR(CU$6&lt;MAX($B$2,$G16),AND($H16&lt;&gt;"",CU$6&gt;$H16)),
 "NA",
 IF(
  AND($D16="LOCAL",WEEKDAY(CU$6,2)=7),
  "DS",
  IF(
   COUNTIF(Parametros!$P:$P,CU$6)&gt;0,
   IF(ISNUMBER(CY16),IF(CY16&gt;0,"FL","FC"),"FC"),
   IF(
    ISNUMBER(CY16),
    IF(CY16&gt;0,"NOR","F"),
    IF(CY16="A","NOR",IF(CY16&lt;&gt;"",CY16,"F"))
   )
  )
 )
)</f>
        <v>NOR</v>
      </c>
      <c r="CX16" s="362">
        <f t="shared" si="366"/>
        <v>5.4999999999999991</v>
      </c>
      <c r="CY16" s="362" cm="1">
        <f t="array" ref="CY16">_xlfn.LET(
_xlpm.f,CY$6,
_xlpm.xp,IFERROR(
   _xlfn.XLOOKUP(
     1,
     (Papeletas!$B$2:$B$3000=$B16)*(Papeletas!$G$2:$G$3000&lt;=_xlpm.f)*(Papeletas!$H$2:$H$3000&gt;=_xlpm.f),
     Papeletas!$F$2:$F$3000,
     "__NP__"
   ),
   "__NP__"
),
_xlpm.x,IF(_xlpm.xp&lt;&gt;"__NP__",_xlpm.xp,_xlfn.XLOOKUP($B16,Reloj!$A$2:$A$3000,INDEX(Reloj!$J$2:$AR$3000,,COLUMN(CM8)-INT(COLUMN(CM8)/9*8)),"__NF__")),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7.5</v>
      </c>
      <c r="CZ16" s="363">
        <f t="shared" si="367"/>
        <v>5.4999999999999991</v>
      </c>
      <c r="DA16" s="363">
        <f t="shared" si="368"/>
        <v>2</v>
      </c>
      <c r="DB16" s="363">
        <f t="shared" si="369"/>
        <v>8.8817841970012523E-16</v>
      </c>
      <c r="DC16" s="363">
        <f t="shared" si="370"/>
        <v>0</v>
      </c>
      <c r="DD16" s="359" t="str">
        <f t="shared" si="371"/>
        <v>-</v>
      </c>
      <c r="DE16" s="360" t="str">
        <f t="shared" si="372"/>
        <v>-</v>
      </c>
      <c r="DF16" s="361" t="str">
        <f>IF(
 OR(DD$6&lt;MAX($B$2,$G16),AND($H16&lt;&gt;"",DD$6&gt;$H16)),
 "NA",
 IF(
  AND($D16="LOCAL",WEEKDAY(DD$6,2)=7),
  "DS",
  IF(
   COUNTIF(Parametros!$P:$P,DD$6)&gt;0,
   IF(ISNUMBER(DH16),IF(DH16&gt;0,"FL","FC"),"FC"),
   IF(
    ISNUMBER(DH16),
    IF(DH16&gt;0,"NOR","F"),
    IF(DH16="A","NOR",IF(DH16&lt;&gt;"",DH16,"F"))
   )
  )
 )
)</f>
        <v>DS</v>
      </c>
      <c r="DG16" s="362">
        <f t="shared" si="373"/>
        <v>0</v>
      </c>
      <c r="DH16" s="362" t="str" cm="1">
        <f t="array" ref="DH16">_xlfn.LET(
_xlpm.f,DH$6,
_xlpm.xp,IFERROR(
   _xlfn.XLOOKUP(
     1,
     (Papeletas!$B$2:$B$3000=$B16)*(Papeletas!$G$2:$G$3000&lt;=_xlpm.f)*(Papeletas!$H$2:$H$3000&gt;=_xlpm.f),
     Papeletas!$F$2:$F$3000,
     "__NP__"
   ),
   "__NP__"
),
_xlpm.x,IF(_xlpm.xp&lt;&gt;"__NP__",_xlpm.xp,_xlfn.XLOOKUP($B16,Reloj!$A$2:$A$3000,INDEX(Reloj!$J$2:$AR$3000,,COLUMN(CV8)-INT(COLUMN(CV8)/9*8)),"__NF__")),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F</v>
      </c>
      <c r="DI16" s="363">
        <f t="shared" si="374"/>
        <v>0</v>
      </c>
      <c r="DJ16" s="363">
        <f t="shared" si="375"/>
        <v>0</v>
      </c>
      <c r="DK16" s="363">
        <f t="shared" si="376"/>
        <v>0</v>
      </c>
      <c r="DL16" s="363">
        <f t="shared" si="377"/>
        <v>0</v>
      </c>
      <c r="DM16" s="359">
        <f t="shared" si="378"/>
        <v>0.3125</v>
      </c>
      <c r="DN16" s="360">
        <f t="shared" si="379"/>
        <v>0.70833333333333337</v>
      </c>
      <c r="DO16" s="361" t="str">
        <f>IF(
 OR(DM$6&lt;MAX($B$2,$G16),AND($H16&lt;&gt;"",DM$6&gt;$H16)),
 "NA",
 IF(
  AND($D16="LOCAL",WEEKDAY(DM$6,2)=7),
  "DS",
  IF(
   COUNTIF(Parametros!$P:$P,DM$6)&gt;0,
   IF(ISNUMBER(DQ16),IF(DQ16&gt;0,"FL","FC"),"FC"),
   IF(
    ISNUMBER(DQ16),
    IF(DQ16&gt;0,"NOR","F"),
    IF(DQ16="A","NOR",IF(DQ16&lt;&gt;"",DQ16,"F"))
   )
  )
 )
)</f>
        <v>NOR</v>
      </c>
      <c r="DP16" s="362">
        <f t="shared" si="380"/>
        <v>8.5</v>
      </c>
      <c r="DQ16" s="362" cm="1">
        <f t="array" ref="DQ16">_xlfn.LET(
_xlpm.f,DQ$6,
_xlpm.xp,IFERROR(
   _xlfn.XLOOKUP(
     1,
     (Papeletas!$B$2:$B$3000=$B16)*(Papeletas!$G$2:$G$3000&lt;=_xlpm.f)*(Papeletas!$H$2:$H$3000&gt;=_xlpm.f),
     Papeletas!$F$2:$F$3000,
     "__NP__"
   ),
   "__NP__"
),
_xlpm.x,IF(_xlpm.xp&lt;&gt;"__NP__",_xlpm.xp,_xlfn.XLOOKUP($B16,Reloj!$A$2:$A$3000,INDEX(Reloj!$J$2:$AR$3000,,COLUMN(DE8)-INT(COLUMN(DE8)/9*8)),"__NF__")),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DR16" s="363">
        <f t="shared" si="381"/>
        <v>8.5</v>
      </c>
      <c r="DS16" s="363">
        <f t="shared" si="382"/>
        <v>2</v>
      </c>
      <c r="DT16" s="363">
        <f t="shared" si="383"/>
        <v>0.5</v>
      </c>
      <c r="DU16" s="363">
        <f t="shared" si="384"/>
        <v>0</v>
      </c>
      <c r="DV16" s="359">
        <f t="shared" si="385"/>
        <v>0.3125</v>
      </c>
      <c r="DW16" s="360">
        <f t="shared" si="386"/>
        <v>0.70833333333333337</v>
      </c>
      <c r="DX16" s="361" t="str">
        <f>IF(
 OR(DV$6&lt;MAX($B$2,$G16),AND($H16&lt;&gt;"",DV$6&gt;$H16)),
 "NA",
 IF(
  AND($D16="LOCAL",WEEKDAY(DV$6,2)=7),
  "DS",
  IF(
   COUNTIF(Parametros!$P:$P,DV$6)&gt;0,
   IF(ISNUMBER(DZ16),IF(DZ16&gt;0,"FL","FC"),"FC"),
   IF(
    ISNUMBER(DZ16),
    IF(DZ16&gt;0,"NOR","F"),
    IF(DZ16="A","NOR",IF(DZ16&lt;&gt;"",DZ16,"F"))
   )
  )
 )
)</f>
        <v>NOR</v>
      </c>
      <c r="DY16" s="362">
        <f t="shared" si="387"/>
        <v>8.5</v>
      </c>
      <c r="DZ16" s="362" cm="1">
        <f t="array" ref="DZ16">_xlfn.LET(
_xlpm.f,DZ$6,
_xlpm.xp,IFERROR(
   _xlfn.XLOOKUP(
     1,
     (Papeletas!$B$2:$B$3000=$B16)*(Papeletas!$G$2:$G$3000&lt;=_xlpm.f)*(Papeletas!$H$2:$H$3000&gt;=_xlpm.f),
     Papeletas!$F$2:$F$3000,
     "__NP__"
   ),
   "__NP__"
),
_xlpm.x,IF(_xlpm.xp&lt;&gt;"__NP__",_xlpm.xp,_xlfn.XLOOKUP($B16,Reloj!$A$2:$A$3000,INDEX(Reloj!$J$2:$AR$3000,,COLUMN(DN8)-INT(COLUMN(DN8)/9*8)),"__NF__")),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EA16" s="363">
        <f t="shared" si="388"/>
        <v>8.5</v>
      </c>
      <c r="EB16" s="363">
        <f t="shared" si="389"/>
        <v>2</v>
      </c>
      <c r="EC16" s="363">
        <f t="shared" si="390"/>
        <v>0</v>
      </c>
      <c r="ED16" s="363">
        <f t="shared" si="391"/>
        <v>0</v>
      </c>
      <c r="EE16" s="359">
        <f t="shared" si="392"/>
        <v>0.3125</v>
      </c>
      <c r="EF16" s="360">
        <f t="shared" si="393"/>
        <v>0.70833333333333337</v>
      </c>
      <c r="EG16" s="361" t="str">
        <f>IF(
 OR(EE$6&lt;MAX($B$2,$G16),AND($H16&lt;&gt;"",EE$6&gt;$H16)),
 "NA",
 IF(
  AND($D16="LOCAL",WEEKDAY(EE$6,2)=7),
  "DS",
  IF(
   COUNTIF(Parametros!$P:$P,EE$6)&gt;0,
   IF(ISNUMBER(EI16),IF(EI16&gt;0,"FL","FC"),"FC"),
   IF(
    ISNUMBER(EI16),
    IF(EI16&gt;0,"NOR","F"),
    IF(EI16="A","NOR",IF(EI16&lt;&gt;"",EI16,"F"))
   )
  )
 )
)</f>
        <v>NOR</v>
      </c>
      <c r="EH16" s="362">
        <f t="shared" si="394"/>
        <v>8.5</v>
      </c>
      <c r="EI16" s="362" cm="1">
        <f t="array" ref="EI16">_xlfn.LET(
_xlpm.f,EI$6,
_xlpm.xp,IFERROR(
   _xlfn.XLOOKUP(
     1,
     (Papeletas!$B$2:$B$3000=$B16)*(Papeletas!$G$2:$G$3000&lt;=_xlpm.f)*(Papeletas!$H$2:$H$3000&gt;=_xlpm.f),
     Papeletas!$F$2:$F$3000,
     "__NP__"
   ),
   "__NP__"
),
_xlpm.x,IF(_xlpm.xp&lt;&gt;"__NP__",_xlpm.xp,_xlfn.XLOOKUP($B16,Reloj!$A$2:$A$3000,INDEX(Reloj!$J$2:$AR$3000,,COLUMN(DW8)-INT(COLUMN(DW8)/9*8)),"__NF__")),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EJ16" s="363">
        <f t="shared" si="395"/>
        <v>8.5</v>
      </c>
      <c r="EK16" s="363">
        <f t="shared" si="396"/>
        <v>2</v>
      </c>
      <c r="EL16" s="363">
        <f t="shared" si="397"/>
        <v>0.5</v>
      </c>
      <c r="EM16" s="363">
        <f t="shared" si="398"/>
        <v>0</v>
      </c>
      <c r="EN16" s="359">
        <f t="shared" si="399"/>
        <v>0.3125</v>
      </c>
      <c r="EO16" s="360">
        <f t="shared" si="400"/>
        <v>0.70833333333333337</v>
      </c>
      <c r="EP16" s="361" t="str">
        <f>IF(
 OR(EN$6&lt;MAX($B$2,$G16),AND($H16&lt;&gt;"",EN$6&gt;$H16)),
 "NA",
 IF(
  AND($D16="LOCAL",WEEKDAY(EN$6,2)=7),
  "DS",
  IF(
   COUNTIF(Parametros!$P:$P,EN$6)&gt;0,
   IF(ISNUMBER(ER16),IF(ER16&gt;0,"FL","FC"),"FC"),
   IF(
    ISNUMBER(ER16),
    IF(ER16&gt;0,"NOR","F"),
    IF(ER16="A","NOR",IF(ER16&lt;&gt;"",ER16,"F"))
   )
  )
 )
)</f>
        <v>NOR</v>
      </c>
      <c r="EQ16" s="362">
        <f t="shared" si="401"/>
        <v>8.5</v>
      </c>
      <c r="ER16" s="362" cm="1">
        <f t="array" ref="ER16">_xlfn.LET(
_xlpm.f,ER$6,
_xlpm.xp,IFERROR(
   _xlfn.XLOOKUP(
     1,
     (Papeletas!$B$2:$B$3000=$B16)*(Papeletas!$G$2:$G$3000&lt;=_xlpm.f)*(Papeletas!$H$2:$H$3000&gt;=_xlpm.f),
     Papeletas!$F$2:$F$3000,
     "__NP__"
   ),
   "__NP__"
),
_xlpm.x,IF(_xlpm.xp&lt;&gt;"__NP__",_xlpm.xp,_xlfn.XLOOKUP($B16,Reloj!$A$2:$A$3000,INDEX(Reloj!$J$2:$AR$3000,,COLUMN(EF8)-INT(COLUMN(EF8)/9*8)),"__NF__")),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ES16" s="363">
        <f t="shared" si="402"/>
        <v>8.5</v>
      </c>
      <c r="ET16" s="363">
        <f t="shared" si="403"/>
        <v>2</v>
      </c>
      <c r="EU16" s="363">
        <f t="shared" si="404"/>
        <v>0.5</v>
      </c>
      <c r="EV16" s="363">
        <f t="shared" si="405"/>
        <v>0</v>
      </c>
      <c r="EW16" s="359">
        <f t="shared" si="406"/>
        <v>0.3125</v>
      </c>
      <c r="EX16" s="360">
        <f t="shared" si="407"/>
        <v>0.70833333333333337</v>
      </c>
      <c r="EY16" s="361" t="str">
        <f>IF(
 OR(EW$6&lt;MAX($B$2,$G16),AND($H16&lt;&gt;"",EW$6&gt;$H16)),
 "NA",
 IF(
  AND($D16="LOCAL",WEEKDAY(EW$6,2)=7),
  "DS",
  IF(
   COUNTIF(Parametros!$P:$P,EW$6)&gt;0,
   IF(ISNUMBER(FA16),IF(FA16&gt;0,"FL","FC"),"FC"),
   IF(
    ISNUMBER(FA16),
    IF(FA16&gt;0,"NOR","F"),
    IF(FA16="A","NOR",IF(FA16&lt;&gt;"",FA16,"F"))
   )
  )
 )
)</f>
        <v>NOR</v>
      </c>
      <c r="EZ16" s="362">
        <f t="shared" si="408"/>
        <v>8.5</v>
      </c>
      <c r="FA16" s="362" cm="1">
        <f t="array" ref="FA16">_xlfn.LET(
_xlpm.f,FA$6,
_xlpm.xp,IFERROR(
   _xlfn.XLOOKUP(
     1,
     (Papeletas!$B$2:$B$3000=$B16)*(Papeletas!$G$2:$G$3000&lt;=_xlpm.f)*(Papeletas!$H$2:$H$3000&gt;=_xlpm.f),
     Papeletas!$F$2:$F$3000,
     "__NP__"
   ),
   "__NP__"
),
_xlpm.x,IF(_xlpm.xp&lt;&gt;"__NP__",_xlpm.xp,_xlfn.XLOOKUP($B16,Reloj!$A$2:$A$3000,INDEX(Reloj!$J$2:$AR$3000,,COLUMN(EO8)-INT(COLUMN(EO8)/9*8)),"__NF__")),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12</v>
      </c>
      <c r="FB16" s="363">
        <f t="shared" si="409"/>
        <v>8.5</v>
      </c>
      <c r="FC16" s="363">
        <f t="shared" si="410"/>
        <v>2</v>
      </c>
      <c r="FD16" s="363">
        <f t="shared" si="411"/>
        <v>1.5</v>
      </c>
      <c r="FE16" s="363">
        <f t="shared" si="412"/>
        <v>0</v>
      </c>
      <c r="FF16" s="359">
        <f t="shared" si="413"/>
        <v>0.3125</v>
      </c>
      <c r="FG16" s="360">
        <f t="shared" si="414"/>
        <v>0.54166666666666663</v>
      </c>
      <c r="FH16" s="361" t="str">
        <f>IF(
 OR(FF$6&lt;MAX($B$2,$G16),AND($H16&lt;&gt;"",FF$6&gt;$H16)),
 "NA",
 IF(
  AND($D16="LOCAL",WEEKDAY(FF$6,2)=7),
  "DS",
  IF(
   COUNTIF(Parametros!$P:$P,FF$6)&gt;0,
   IF(ISNUMBER(FJ16),IF(FJ16&gt;0,"FL","FC"),"FC"),
   IF(
    ISNUMBER(FJ16),
    IF(FJ16&gt;0,"NOR","F"),
    IF(FJ16="A","NOR",IF(FJ16&lt;&gt;"",FJ16,"F"))
   )
  )
 )
)</f>
        <v>NOR</v>
      </c>
      <c r="FI16" s="362">
        <f t="shared" si="415"/>
        <v>5.4999999999999991</v>
      </c>
      <c r="FJ16" s="362" cm="1">
        <f t="array" ref="FJ16">_xlfn.LET(
_xlpm.f,FJ$6,
_xlpm.xp,IFERROR(
   _xlfn.XLOOKUP(
     1,
     (Papeletas!$B$2:$B$3000=$B16)*(Papeletas!$G$2:$G$3000&lt;=_xlpm.f)*(Papeletas!$H$2:$H$3000&gt;=_xlpm.f),
     Papeletas!$F$2:$F$3000,
     "__NP__"
   ),
   "__NP__"
),
_xlpm.x,IF(_xlpm.xp&lt;&gt;"__NP__",_xlpm.xp,_xlfn.XLOOKUP($B16,Reloj!$A$2:$A$3000,INDEX(Reloj!$J$2:$AR$3000,,COLUMN(EX8)-INT(COLUMN(EX8)/9*8)),"__NF__")),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FK16" s="363">
        <f t="shared" si="416"/>
        <v>5.4999999999999991</v>
      </c>
      <c r="FL16" s="363">
        <f t="shared" si="417"/>
        <v>2</v>
      </c>
      <c r="FM16" s="363">
        <f t="shared" si="418"/>
        <v>3.0000000000000009</v>
      </c>
      <c r="FN16" s="363">
        <f t="shared" si="419"/>
        <v>0</v>
      </c>
      <c r="FO16" s="359" t="str">
        <f t="shared" si="420"/>
        <v>-</v>
      </c>
      <c r="FP16" s="360" t="str">
        <f t="shared" si="421"/>
        <v>-</v>
      </c>
      <c r="FQ16" s="361" t="str">
        <f>IF(
 OR(FO$6&lt;MAX($B$2,$G16),AND($H16&lt;&gt;"",FO$6&gt;$H16)),
 "NA",
 IF(
  AND($D16="LOCAL",WEEKDAY(FO$6,2)=7),
  "DS",
  IF(
   COUNTIF(Parametros!$P:$P,FO$6)&gt;0,
   IF(ISNUMBER(FS16),IF(FS16&gt;0,"FL","FC"),"FC"),
   IF(
    ISNUMBER(FS16),
    IF(FS16&gt;0,"NOR","F"),
    IF(FS16="A","NOR",IF(FS16&lt;&gt;"",FS16,"F"))
   )
  )
 )
)</f>
        <v>DS</v>
      </c>
      <c r="FR16" s="362">
        <f t="shared" si="422"/>
        <v>0</v>
      </c>
      <c r="FS16" s="362" cm="1">
        <f t="array" ref="FS16">_xlfn.LET(
_xlpm.f,FS$6,
_xlpm.xp,IFERROR(
   _xlfn.XLOOKUP(
     1,
     (Papeletas!$B$2:$B$3000=$B16)*(Papeletas!$G$2:$G$3000&lt;=_xlpm.f)*(Papeletas!$H$2:$H$3000&gt;=_xlpm.f),
     Papeletas!$F$2:$F$3000,
     "__NP__"
   ),
   "__NP__"
),
_xlpm.x,IF(_xlpm.xp&lt;&gt;"__NP__",_xlpm.xp,_xlfn.XLOOKUP($B16,Reloj!$A$2:$A$3000,INDEX(Reloj!$J$2:$AR$3000,,COLUMN(FG8)-INT(COLUMN(FG8)/9*8)),"__NF__")),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5.5</v>
      </c>
      <c r="FT16" s="363">
        <f t="shared" si="423"/>
        <v>0</v>
      </c>
      <c r="FU16" s="363">
        <f t="shared" si="424"/>
        <v>0</v>
      </c>
      <c r="FV16" s="363">
        <f t="shared" si="425"/>
        <v>0</v>
      </c>
      <c r="FW16" s="363">
        <f t="shared" si="426"/>
        <v>5.5</v>
      </c>
      <c r="FX16" s="359">
        <f t="shared" si="427"/>
        <v>0.3125</v>
      </c>
      <c r="FY16" s="360">
        <f t="shared" si="428"/>
        <v>0.70833333333333337</v>
      </c>
      <c r="FZ16" s="361" t="str">
        <f>IF(
 OR(FX$6&lt;MAX($B$2,$G16),AND($H16&lt;&gt;"",FX$6&gt;$H16)),
 "NA",
 IF(
  AND($D16="LOCAL",WEEKDAY(FX$6,2)=7),
  "DS",
  IF(
   COUNTIF(Parametros!$P:$P,FX$6)&gt;0,
   IF(ISNUMBER(GB16),IF(GB16&gt;0,"FL","FC"),"FC"),
   IF(
    ISNUMBER(GB16),
    IF(GB16&gt;0,"NOR","F"),
    IF(GB16="A","NOR",IF(GB16&lt;&gt;"",GB16,"F"))
   )
  )
 )
)</f>
        <v>NOR</v>
      </c>
      <c r="GA16" s="362">
        <f t="shared" si="429"/>
        <v>8.5</v>
      </c>
      <c r="GB16" s="362" cm="1">
        <f t="array" ref="GB16">_xlfn.LET(
_xlpm.f,GB$6,
_xlpm.xp,IFERROR(
   _xlfn.XLOOKUP(
     1,
     (Papeletas!$B$2:$B$3000=$B16)*(Papeletas!$G$2:$G$3000&lt;=_xlpm.f)*(Papeletas!$H$2:$H$3000&gt;=_xlpm.f),
     Papeletas!$F$2:$F$3000,
     "__NP__"
   ),
   "__NP__"
),
_xlpm.x,IF(_xlpm.xp&lt;&gt;"__NP__",_xlpm.xp,_xlfn.XLOOKUP($B16,Reloj!$A$2:$A$3000,INDEX(Reloj!$J$2:$AR$3000,,COLUMN(FP8)-INT(COLUMN(FP8)/9*8)),"__NF__")),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GC16" s="363">
        <f t="shared" si="430"/>
        <v>8.5</v>
      </c>
      <c r="GD16" s="363">
        <f t="shared" si="431"/>
        <v>2</v>
      </c>
      <c r="GE16" s="363">
        <f t="shared" si="432"/>
        <v>0.5</v>
      </c>
      <c r="GF16" s="363">
        <f t="shared" si="433"/>
        <v>0</v>
      </c>
      <c r="GG16" s="359">
        <f t="shared" si="434"/>
        <v>0.3125</v>
      </c>
      <c r="GH16" s="360">
        <f t="shared" si="435"/>
        <v>0.70833333333333337</v>
      </c>
      <c r="GI16" s="361" t="str">
        <f>IF(
 OR(GG$6&lt;MAX($B$2,$G16),AND($H16&lt;&gt;"",GG$6&gt;$H16)),
 "NA",
 IF(
  AND($D16="LOCAL",WEEKDAY(GG$6,2)=7),
  "DS",
  IF(
   COUNTIF(Parametros!$P:$P,GG$6)&gt;0,
   IF(ISNUMBER(GK16),IF(GK16&gt;0,"FL","FC"),"FC"),
   IF(
    ISNUMBER(GK16),
    IF(GK16&gt;0,"NOR","F"),
    IF(GK16="A","NOR",IF(GK16&lt;&gt;"",GK16,"F"))
   )
  )
 )
)</f>
        <v>NOR</v>
      </c>
      <c r="GJ16" s="362">
        <f t="shared" si="436"/>
        <v>8.5</v>
      </c>
      <c r="GK16" s="362" cm="1">
        <f t="array" ref="GK16">_xlfn.LET(
_xlpm.f,GK$6,
_xlpm.xp,IFERROR(
   _xlfn.XLOOKUP(
     1,
     (Papeletas!$B$2:$B$3000=$B16)*(Papeletas!$G$2:$G$3000&lt;=_xlpm.f)*(Papeletas!$H$2:$H$3000&gt;=_xlpm.f),
     Papeletas!$F$2:$F$3000,
     "__NP__"
   ),
   "__NP__"
),
_xlpm.x,IF(_xlpm.xp&lt;&gt;"__NP__",_xlpm.xp,_xlfn.XLOOKUP($B16,Reloj!$A$2:$A$3000,INDEX(Reloj!$J$2:$AR$3000,,COLUMN(FY8)-INT(COLUMN(FY8)/9*8)),"__NF__")),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GL16" s="363">
        <f t="shared" si="437"/>
        <v>8.5</v>
      </c>
      <c r="GM16" s="363">
        <f t="shared" si="438"/>
        <v>2</v>
      </c>
      <c r="GN16" s="363">
        <f t="shared" si="439"/>
        <v>0.5</v>
      </c>
      <c r="GO16" s="363">
        <f t="shared" si="440"/>
        <v>0</v>
      </c>
      <c r="GP16" s="359">
        <f t="shared" si="441"/>
        <v>0.3125</v>
      </c>
      <c r="GQ16" s="360">
        <f t="shared" si="442"/>
        <v>0.70833333333333337</v>
      </c>
      <c r="GR16" s="361" t="str">
        <f>IF(
 OR(GP$6&lt;MAX($B$2,$G16),AND($H16&lt;&gt;"",GP$6&gt;$H16)),
 "NA",
 IF(
  AND($D16="LOCAL",WEEKDAY(GP$6,2)=7),
  "DS",
  IF(
   COUNTIF(Parametros!$P:$P,GP$6)&gt;0,
   IF(ISNUMBER(GT16),IF(GT16&gt;0,"FL","FC"),"FC"),
   IF(
    ISNUMBER(GT16),
    IF(GT16&gt;0,"NOR","F"),
    IF(GT16="A","NOR",IF(GT16&lt;&gt;"",GT16,"F"))
   )
  )
 )
)</f>
        <v>NOR</v>
      </c>
      <c r="GS16" s="362">
        <f t="shared" si="443"/>
        <v>8.5</v>
      </c>
      <c r="GT16" s="362" cm="1">
        <f t="array" ref="GT16">_xlfn.LET(
_xlpm.f,GT$6,
_xlpm.xp,IFERROR(
   _xlfn.XLOOKUP(
     1,
     (Papeletas!$B$2:$B$3000=$B16)*(Papeletas!$G$2:$G$3000&lt;=_xlpm.f)*(Papeletas!$H$2:$H$3000&gt;=_xlpm.f),
     Papeletas!$F$2:$F$3000,
     "__NP__"
   ),
   "__NP__"
),
_xlpm.x,IF(_xlpm.xp&lt;&gt;"__NP__",_xlpm.xp,_xlfn.XLOOKUP($B16,Reloj!$A$2:$A$3000,INDEX(Reloj!$J$2:$AR$3000,,COLUMN(GH8)-INT(COLUMN(GH8)/9*8)),"__NF__")),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GU16" s="363">
        <f t="shared" si="444"/>
        <v>8.5</v>
      </c>
      <c r="GV16" s="363">
        <f t="shared" si="445"/>
        <v>2</v>
      </c>
      <c r="GW16" s="363">
        <f t="shared" si="446"/>
        <v>0.5</v>
      </c>
      <c r="GX16" s="363">
        <f t="shared" si="447"/>
        <v>0</v>
      </c>
      <c r="GY16" s="359">
        <f t="shared" si="448"/>
        <v>0.3125</v>
      </c>
      <c r="GZ16" s="360">
        <f t="shared" si="449"/>
        <v>0.70833333333333337</v>
      </c>
      <c r="HA16" s="361" t="str">
        <f>IF(
 OR(GY$6&lt;MAX($B$2,$G16),AND($H16&lt;&gt;"",GY$6&gt;$H16)),
 "NA",
 IF(
  AND($D16="LOCAL",WEEKDAY(GY$6,2)=7),
  "DS",
  IF(
   COUNTIF(Parametros!$P:$P,GY$6)&gt;0,
   IF(ISNUMBER(HC16),IF(HC16&gt;0,"FL","FC"),"FC"),
   IF(
    ISNUMBER(HC16),
    IF(HC16&gt;0,"NOR","F"),
    IF(HC16="A","NOR",IF(HC16&lt;&gt;"",HC16,"F"))
   )
  )
 )
)</f>
        <v>NOR</v>
      </c>
      <c r="HB16" s="362">
        <f t="shared" si="450"/>
        <v>8.5</v>
      </c>
      <c r="HC16" s="362" cm="1">
        <f t="array" ref="HC16">_xlfn.LET(
_xlpm.f,HC$6,
_xlpm.xp,IFERROR(
   _xlfn.XLOOKUP(
     1,
     (Papeletas!$B$2:$B$3000=$B16)*(Papeletas!$G$2:$G$3000&lt;=_xlpm.f)*(Papeletas!$H$2:$H$3000&gt;=_xlpm.f),
     Papeletas!$F$2:$F$3000,
     "__NP__"
   ),
   "__NP__"
),
_xlpm.x,IF(_xlpm.xp&lt;&gt;"__NP__",_xlpm.xp,_xlfn.XLOOKUP($B16,Reloj!$A$2:$A$3000,INDEX(Reloj!$J$2:$AR$3000,,COLUMN(GQ8)-INT(COLUMN(GQ8)/9*8)),"__NF__")),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HD16" s="363">
        <f t="shared" si="451"/>
        <v>8.5</v>
      </c>
      <c r="HE16" s="363">
        <f t="shared" si="452"/>
        <v>2</v>
      </c>
      <c r="HF16" s="363">
        <f t="shared" si="453"/>
        <v>0</v>
      </c>
      <c r="HG16" s="363">
        <f t="shared" si="454"/>
        <v>0</v>
      </c>
      <c r="HH16" s="359">
        <f t="shared" si="455"/>
        <v>0.3125</v>
      </c>
      <c r="HI16" s="360">
        <f t="shared" si="456"/>
        <v>0.70833333333333337</v>
      </c>
      <c r="HJ16" s="361" t="str">
        <f>IF(
 OR(HH$6&lt;MAX($B$2,$G16),AND($H16&lt;&gt;"",HH$6&gt;$H16)),
 "NA",
 IF(
  AND($D16="LOCAL",WEEKDAY(HH$6,2)=7),
  "DS",
  IF(
   COUNTIF(Parametros!$P:$P,HH$6)&gt;0,
   IF(ISNUMBER(HL16),IF(HL16&gt;0,"FL","FC"),"FC"),
   IF(
    ISNUMBER(HL16),
    IF(HL16&gt;0,"NOR","F"),
    IF(HL16="A","NOR",IF(HL16&lt;&gt;"",HL16,"F"))
   )
  )
 )
)</f>
        <v>NOR</v>
      </c>
      <c r="HK16" s="362">
        <f t="shared" si="457"/>
        <v>8.5</v>
      </c>
      <c r="HL16" s="362" cm="1">
        <f t="array" ref="HL16">_xlfn.LET(
_xlpm.f,HL$6,
_xlpm.xp,IFERROR(
   _xlfn.XLOOKUP(
     1,
     (Papeletas!$B$2:$B$3000=$B16)*(Papeletas!$G$2:$G$3000&lt;=_xlpm.f)*(Papeletas!$H$2:$H$3000&gt;=_xlpm.f),
     Papeletas!$F$2:$F$3000,
     "__NP__"
   ),
   "__NP__"
),
_xlpm.x,IF(_xlpm.xp&lt;&gt;"__NP__",_xlpm.xp,_xlfn.XLOOKUP($B16,Reloj!$A$2:$A$3000,INDEX(Reloj!$J$2:$AR$3000,,COLUMN(GZ8)-INT(COLUMN(GZ8)/9*8)),"__NF__")),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9</v>
      </c>
      <c r="HM16" s="363">
        <f t="shared" si="458"/>
        <v>8.5</v>
      </c>
      <c r="HN16" s="363">
        <f t="shared" si="459"/>
        <v>0.5</v>
      </c>
      <c r="HO16" s="363">
        <f t="shared" si="460"/>
        <v>0</v>
      </c>
      <c r="HP16" s="363">
        <f t="shared" si="461"/>
        <v>0</v>
      </c>
      <c r="HQ16" s="359">
        <f t="shared" si="462"/>
        <v>0.3125</v>
      </c>
      <c r="HR16" s="360">
        <f t="shared" si="463"/>
        <v>0.54166666666666663</v>
      </c>
      <c r="HS16" s="361" t="str">
        <f>IF(
 OR(HQ$6&lt;MAX($B$2,$G16),AND($H16&lt;&gt;"",HQ$6&gt;$H16)),
 "NA",
 IF(
  AND($D16="LOCAL",WEEKDAY(HQ$6,2)=7),
  "DS",
  IF(
   COUNTIF(Parametros!$P:$P,HQ$6)&gt;0,
   IF(ISNUMBER(HU16),IF(HU16&gt;0,"FL","FC"),"FC"),
   IF(
    ISNUMBER(HU16),
    IF(HU16&gt;0,"NOR","F"),
    IF(HU16="A","NOR",IF(HU16&lt;&gt;"",HU16,"F"))
   )
  )
 )
)</f>
        <v>NOR</v>
      </c>
      <c r="HT16" s="362">
        <f t="shared" si="464"/>
        <v>5.4999999999999991</v>
      </c>
      <c r="HU16" s="362" cm="1">
        <f t="array" ref="HU16">_xlfn.LET(
_xlpm.f,HU$6,
_xlpm.xp,IFERROR(
   _xlfn.XLOOKUP(
     1,
     (Papeletas!$B$2:$B$3000=$B16)*(Papeletas!$G$2:$G$3000&lt;=_xlpm.f)*(Papeletas!$H$2:$H$3000&gt;=_xlpm.f),
     Papeletas!$F$2:$F$3000,
     "__NP__"
   ),
   "__NP__"
),
_xlpm.x,IF(_xlpm.xp&lt;&gt;"__NP__",_xlpm.xp,_xlfn.XLOOKUP($B16,Reloj!$A$2:$A$3000,INDEX(Reloj!$J$2:$AR$3000,,COLUMN(HI8)-INT(COLUMN(HI8)/9*8)),"__NF__")),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6.5</v>
      </c>
      <c r="HV16" s="363">
        <f t="shared" si="465"/>
        <v>5.4999999999999991</v>
      </c>
      <c r="HW16" s="363">
        <f t="shared" si="466"/>
        <v>1.0000000000000009</v>
      </c>
      <c r="HX16" s="363">
        <f t="shared" si="467"/>
        <v>0</v>
      </c>
      <c r="HY16" s="363">
        <f t="shared" si="468"/>
        <v>0</v>
      </c>
      <c r="HZ16" s="359" t="str">
        <f t="shared" si="469"/>
        <v>-</v>
      </c>
      <c r="IA16" s="360" t="str">
        <f t="shared" si="470"/>
        <v>-</v>
      </c>
      <c r="IB16" s="361" t="str">
        <f>IF(
 OR(HZ$6&lt;MAX($B$2,$G16),AND($H16&lt;&gt;"",HZ$6&gt;$H16)),
 "NA",
 IF(
  AND($D16="LOCAL",WEEKDAY(HZ$6,2)=7),
  "DS",
  IF(
   COUNTIF(Parametros!$P:$P,HZ$6)&gt;0,
   IF(ISNUMBER(ID16),IF(ID16&gt;0,"FL","FC"),"FC"),
   IF(
    ISNUMBER(ID16),
    IF(ID16&gt;0,"NOR","F"),
    IF(ID16="A","NOR",IF(ID16&lt;&gt;"",ID16,"F"))
   )
  )
 )
)</f>
        <v>DS</v>
      </c>
      <c r="IC16" s="362">
        <f t="shared" si="471"/>
        <v>0</v>
      </c>
      <c r="ID16" s="362" t="str" cm="1">
        <f t="array" ref="ID16">_xlfn.LET(
_xlpm.f,ID$6,
_xlpm.xp,IFERROR(
   _xlfn.XLOOKUP(
     1,
     (Papeletas!$B$2:$B$3000=$B16)*(Papeletas!$G$2:$G$3000&lt;=_xlpm.f)*(Papeletas!$H$2:$H$3000&gt;=_xlpm.f),
     Papeletas!$F$2:$F$3000,
     "__NP__"
   ),
   "__NP__"
),
_xlpm.x,IF(_xlpm.xp&lt;&gt;"__NP__",_xlpm.xp,_xlfn.XLOOKUP($B16,Reloj!$A$2:$A$3000,INDEX(Reloj!$J$2:$AR$3000,,COLUMN(HR8)-INT(COLUMN(HR8)/9*8)),"__NF__")),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F</v>
      </c>
      <c r="IE16" s="363">
        <f t="shared" si="472"/>
        <v>0</v>
      </c>
      <c r="IF16" s="363">
        <f t="shared" si="473"/>
        <v>0</v>
      </c>
      <c r="IG16" s="363">
        <f t="shared" si="474"/>
        <v>0</v>
      </c>
      <c r="IH16" s="363">
        <f t="shared" si="475"/>
        <v>0</v>
      </c>
      <c r="II16" s="359">
        <f t="shared" si="476"/>
        <v>0.3125</v>
      </c>
      <c r="IJ16" s="360">
        <f t="shared" si="477"/>
        <v>0.70833333333333337</v>
      </c>
      <c r="IK16" s="361" t="str">
        <f>IF(
 OR(II$6&lt;MAX($B$2,$G16),AND($H16&lt;&gt;"",II$6&gt;$H16)),
 "NA",
 IF(
  AND($D16="LOCAL",WEEKDAY(II$6,2)=7),
  "DS",
  IF(
   COUNTIF(Parametros!$P:$P,II$6)&gt;0,
   IF(ISNUMBER(IM16),IF(IM16&gt;0,"FL","FC"),"FC"),
   IF(
    ISNUMBER(IM16),
    IF(IM16&gt;0,"NOR","F"),
    IF(IM16="A","NOR",IF(IM16&lt;&gt;"",IM16,"F"))
   )
  )
 )
)</f>
        <v>NOR</v>
      </c>
      <c r="IL16" s="362">
        <f t="shared" si="478"/>
        <v>8.5</v>
      </c>
      <c r="IM16" s="362" cm="1">
        <f t="array" ref="IM16">_xlfn.LET(
_xlpm.f,IM$6,
_xlpm.xp,IFERROR(
   _xlfn.XLOOKUP(
     1,
     (Papeletas!$B$2:$B$3000=$B16)*(Papeletas!$G$2:$G$3000&lt;=_xlpm.f)*(Papeletas!$H$2:$H$3000&gt;=_xlpm.f),
     Papeletas!$F$2:$F$3000,
     "__NP__"
   ),
   "__NP__"
),
_xlpm.x,IF(_xlpm.xp&lt;&gt;"__NP__",_xlpm.xp,_xlfn.XLOOKUP($B16,Reloj!$A$2:$A$3000,INDEX(Reloj!$J$2:$AR$3000,,COLUMN(IA8)-INT(COLUMN(IA8)/9*8)),"__NF__")),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11.5</v>
      </c>
      <c r="IN16" s="363">
        <f t="shared" si="479"/>
        <v>8.5</v>
      </c>
      <c r="IO16" s="363">
        <f t="shared" si="480"/>
        <v>2</v>
      </c>
      <c r="IP16" s="363">
        <f t="shared" si="481"/>
        <v>1</v>
      </c>
      <c r="IQ16" s="363">
        <f t="shared" si="482"/>
        <v>0</v>
      </c>
      <c r="IR16" s="359">
        <f t="shared" si="483"/>
        <v>0.3125</v>
      </c>
      <c r="IS16" s="360">
        <f t="shared" si="484"/>
        <v>0.70833333333333337</v>
      </c>
      <c r="IT16" s="361" t="str">
        <f>IF(
 OR(IR$6&lt;MAX($B$2,$G16),AND($H16&lt;&gt;"",IR$6&gt;$H16)),
 "NA",
 IF(
  AND($D16="LOCAL",WEEKDAY(IR$6,2)=7),
  "DS",
  IF(
   COUNTIF(Parametros!$P:$P,IR$6)&gt;0,
   IF(ISNUMBER(IV16),IF(IV16&gt;0,"FL","FC"),"FC"),
   IF(
    ISNUMBER(IV16),
    IF(IV16&gt;0,"NOR","F"),
    IF(IV16="A","NOR",IF(IV16&lt;&gt;"",IV16,"F"))
   )
  )
 )
)</f>
        <v>NOR</v>
      </c>
      <c r="IU16" s="362">
        <f t="shared" si="485"/>
        <v>8.5</v>
      </c>
      <c r="IV16" s="362" cm="1">
        <f t="array" ref="IV16">_xlfn.LET(
_xlpm.f,IV$6,
_xlpm.xp,IFERROR(
   _xlfn.XLOOKUP(
     1,
     (Papeletas!$B$2:$B$3000=$B16)*(Papeletas!$G$2:$G$3000&lt;=_xlpm.f)*(Papeletas!$H$2:$H$3000&gt;=_xlpm.f),
     Papeletas!$F$2:$F$3000,
     "__NP__"
   ),
   "__NP__"
),
_xlpm.x,IF(_xlpm.xp&lt;&gt;"__NP__",_xlpm.xp,_xlfn.XLOOKUP($B16,Reloj!$A$2:$A$3000,INDEX(Reloj!$J$2:$AR$3000,,COLUMN(IJ8)-INT(COLUMN(IJ8)/9*8)),"__NF__")),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IW16" s="363">
        <f t="shared" si="486"/>
        <v>8.5</v>
      </c>
      <c r="IX16" s="363">
        <f t="shared" si="487"/>
        <v>2</v>
      </c>
      <c r="IY16" s="363">
        <f t="shared" si="488"/>
        <v>0.5</v>
      </c>
      <c r="IZ16" s="363">
        <f t="shared" si="489"/>
        <v>0</v>
      </c>
      <c r="JA16" s="359">
        <f t="shared" si="490"/>
        <v>0.3125</v>
      </c>
      <c r="JB16" s="360">
        <f t="shared" si="491"/>
        <v>0.70833333333333337</v>
      </c>
      <c r="JC16" s="361" t="str">
        <f>IF(
 OR(JA$6&lt;MAX($B$2,$G16),AND($H16&lt;&gt;"",JA$6&gt;$H16)),
 "NA",
 IF(
  AND($D16="LOCAL",WEEKDAY(JA$6,2)=7),
  "DS",
  IF(
   COUNTIF(Parametros!$P:$P,JA$6)&gt;0,
   IF(ISNUMBER(JE16),IF(JE16&gt;0,"FL","FC"),"FC"),
   IF(
    ISNUMBER(JE16),
    IF(JE16&gt;0,"NOR","F"),
    IF(JE16="A","NOR",IF(JE16&lt;&gt;"",JE16,"F"))
   )
  )
 )
)</f>
        <v>NOR</v>
      </c>
      <c r="JD16" s="362">
        <f t="shared" si="492"/>
        <v>8.5</v>
      </c>
      <c r="JE16" s="362" cm="1">
        <f t="array" ref="JE16">_xlfn.LET(
_xlpm.f,JE$6,
_xlpm.xp,IFERROR(
   _xlfn.XLOOKUP(
     1,
     (Papeletas!$B$2:$B$3000=$B16)*(Papeletas!$G$2:$G$3000&lt;=_xlpm.f)*(Papeletas!$H$2:$H$3000&gt;=_xlpm.f),
     Papeletas!$F$2:$F$3000,
     "__NP__"
   ),
   "__NP__"
),
_xlpm.x,IF(_xlpm.xp&lt;&gt;"__NP__",_xlpm.xp,_xlfn.XLOOKUP($B16,Reloj!$A$2:$A$3000,INDEX(Reloj!$J$2:$AR$3000,,COLUMN(IS8)-INT(COLUMN(IS8)/9*8)),"__NF__")),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JF16" s="363">
        <f t="shared" si="493"/>
        <v>8.5</v>
      </c>
      <c r="JG16" s="363">
        <f t="shared" si="494"/>
        <v>2</v>
      </c>
      <c r="JH16" s="363">
        <f t="shared" si="495"/>
        <v>0</v>
      </c>
      <c r="JI16" s="363">
        <f t="shared" si="496"/>
        <v>0</v>
      </c>
      <c r="JJ16" s="359">
        <f t="shared" si="497"/>
        <v>0.3125</v>
      </c>
      <c r="JK16" s="360">
        <f t="shared" si="498"/>
        <v>0.70833333333333337</v>
      </c>
      <c r="JL16" s="361" t="str">
        <f>IF(
 OR(JJ$6&lt;MAX($B$2,$G16),AND($H16&lt;&gt;"",JJ$6&gt;$H16)),
 "NA",
 IF(
  AND($D16="LOCAL",WEEKDAY(JJ$6,2)=7),
  "DS",
  IF(
   COUNTIF(Parametros!$P:$P,JJ$6)&gt;0,
   IF(ISNUMBER(JN16),IF(JN16&gt;0,"FL","FC"),"FC"),
   IF(
    ISNUMBER(JN16),
    IF(JN16&gt;0,"NOR","F"),
    IF(JN16="A","NOR",IF(JN16&lt;&gt;"",JN16,"F"))
   )
  )
 )
)</f>
        <v>NOR</v>
      </c>
      <c r="JM16" s="362">
        <f t="shared" si="499"/>
        <v>8.5</v>
      </c>
      <c r="JN16" s="362" cm="1">
        <f t="array" ref="JN16">_xlfn.LET(
_xlpm.f,JN$6,
_xlpm.xp,IFERROR(
   _xlfn.XLOOKUP(
     1,
     (Papeletas!$B$2:$B$3000=$B16)*(Papeletas!$G$2:$G$3000&lt;=_xlpm.f)*(Papeletas!$H$2:$H$3000&gt;=_xlpm.f),
     Papeletas!$F$2:$F$3000,
     "__NP__"
   ),
   "__NP__"
),
_xlpm.x,IF(_xlpm.xp&lt;&gt;"__NP__",_xlpm.xp,_xlfn.XLOOKUP($B16,Reloj!$A$2:$A$3000,INDEX(Reloj!$J$2:$AR$3000,,COLUMN(JB8)-INT(COLUMN(JB8)/9*8)),"__NF__")),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11</v>
      </c>
      <c r="JO16" s="363">
        <f t="shared" si="500"/>
        <v>8.5</v>
      </c>
      <c r="JP16" s="363">
        <f t="shared" si="501"/>
        <v>2</v>
      </c>
      <c r="JQ16" s="363">
        <f t="shared" si="502"/>
        <v>0.5</v>
      </c>
      <c r="JR16" s="363">
        <f t="shared" si="503"/>
        <v>0</v>
      </c>
      <c r="JS16" s="359">
        <f t="shared" si="504"/>
        <v>0.3125</v>
      </c>
      <c r="JT16" s="360">
        <f t="shared" si="505"/>
        <v>0.70833333333333337</v>
      </c>
      <c r="JU16" s="361" t="str">
        <f>IF(
 OR(JS$6&lt;MAX($B$2,$G16),AND($H16&lt;&gt;"",JS$6&gt;$H16)),
 "NA",
 IF(
  AND($D16="LOCAL",WEEKDAY(JS$6,2)=7),
  "DS",
  IF(
   COUNTIF(Parametros!$P:$P,JS$6)&gt;0,
   IF(ISNUMBER(JW16),IF(JW16&gt;0,"FL","FC"),"FC"),
   IF(
    ISNUMBER(JW16),
    IF(JW16&gt;0,"NOR","F"),
    IF(JW16="A","NOR",IF(JW16&lt;&gt;"",JW16,"F"))
   )
  )
 )
)</f>
        <v>NOR</v>
      </c>
      <c r="JV16" s="362">
        <f t="shared" si="506"/>
        <v>8.5</v>
      </c>
      <c r="JW16" s="362" cm="1">
        <f t="array" ref="JW16">_xlfn.LET(
_xlpm.f,JW$6,
_xlpm.xp,IFERROR(
   _xlfn.XLOOKUP(
     1,
     (Papeletas!$B$2:$B$3000=$B16)*(Papeletas!$G$2:$G$3000&lt;=_xlpm.f)*(Papeletas!$H$2:$H$3000&gt;=_xlpm.f),
     Papeletas!$F$2:$F$3000,
     "__NP__"
   ),
   "__NP__"
),
_xlpm.x,IF(_xlpm.xp&lt;&gt;"__NP__",_xlpm.xp,_xlfn.XLOOKUP($B16,Reloj!$A$2:$A$3000,INDEX(Reloj!$J$2:$AR$3000,,COLUMN(JK8)-INT(COLUMN(JK8)/9*8)),"__NF__")),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9</v>
      </c>
      <c r="JX16" s="363">
        <f t="shared" si="507"/>
        <v>8.5</v>
      </c>
      <c r="JY16" s="363">
        <f t="shared" si="508"/>
        <v>0.5</v>
      </c>
      <c r="JZ16" s="363">
        <f t="shared" si="509"/>
        <v>0</v>
      </c>
      <c r="KA16" s="363">
        <f t="shared" si="510"/>
        <v>0</v>
      </c>
      <c r="KB16" s="359">
        <f t="shared" si="511"/>
        <v>0.3125</v>
      </c>
      <c r="KC16" s="360">
        <f t="shared" si="512"/>
        <v>0.54166666666666663</v>
      </c>
      <c r="KD16" s="361" t="str">
        <f>IF(
 OR(KB$6&lt;MAX($B$2,$G16),AND($H16&lt;&gt;"",KB$6&gt;$H16)),
 "NA",
 IF(
  AND($D16="LOCAL",WEEKDAY(KB$6,2)=7),
  "DS",
  IF(
   COUNTIF(Parametros!$P:$P,KB$6)&gt;0,
   IF(ISNUMBER(KF16),IF(KF16&gt;0,"FL","FC"),"FC"),
   IF(
    ISNUMBER(KF16),
    IF(KF16&gt;0,"NOR","F"),
    IF(KF16="A","NOR",IF(KF16&lt;&gt;"",KF16,"F"))
   )
  )
 )
)</f>
        <v>NOR</v>
      </c>
      <c r="KE16" s="362">
        <f t="shared" si="513"/>
        <v>5.4999999999999991</v>
      </c>
      <c r="KF16" s="362" cm="1">
        <f t="array" ref="KF16">_xlfn.LET(
_xlpm.f,KF$6,
_xlpm.xp,IFERROR(
   _xlfn.XLOOKUP(
     1,
     (Papeletas!$B$2:$B$3000=$B16)*(Papeletas!$G$2:$G$3000&lt;=_xlpm.f)*(Papeletas!$H$2:$H$3000&gt;=_xlpm.f),
     Papeletas!$F$2:$F$3000,
     "__NP__"
   ),
   "__NP__"
),
_xlpm.x,IF(_xlpm.xp&lt;&gt;"__NP__",_xlpm.xp,_xlfn.XLOOKUP($B16,Reloj!$A$2:$A$3000,INDEX(Reloj!$J$2:$AR$3000,,COLUMN(JT8)-INT(COLUMN(JT8)/9*8)),"__NF__")),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8</v>
      </c>
      <c r="KG16" s="363">
        <f t="shared" si="514"/>
        <v>5.4999999999999991</v>
      </c>
      <c r="KH16" s="363">
        <f t="shared" si="515"/>
        <v>2</v>
      </c>
      <c r="KI16" s="363">
        <f t="shared" si="516"/>
        <v>0.50000000000000089</v>
      </c>
      <c r="KJ16" s="363">
        <f t="shared" si="517"/>
        <v>0</v>
      </c>
      <c r="KK16" s="359" t="str">
        <f t="shared" si="255"/>
        <v>-</v>
      </c>
      <c r="KL16" s="360" t="str">
        <f t="shared" ref="KL16" si="563">IF(KK16="-","-",IF($D16="LOCAL",IF(WEEKDAY(KK$6,2)&lt;=5,--"17:00:00",IF(WEEKDAY(KK$6,2)=6,--"13:00:00","-")),IF($D16="FORANEO",IF(WEEKDAY(KK$6,2)&lt;=6,--"18:30:00",IF(WEEKDAY(KK$6,2)=7,--"12:00:00","-")),"-")))</f>
        <v>-</v>
      </c>
      <c r="KM16" s="361" t="str">
        <f>IF(
 OR(KK$6&lt;MAX($B$2,$G16),AND($H16&lt;&gt;"",KK$6&gt;$H16)),
 "NA",
 IF(
  AND($D16="LOCAL",WEEKDAY(KK$6,2)=7),
  "DS",
  IF(
   COUNTIF(Parametros!$P:$P,KK$6)&gt;0,
   IF(ISNUMBER(KO16),IF(KO16&gt;0,"FL","FC"),"FC"),
   IF(
    ISNUMBER(KO16),
    IF(KO16&gt;0,"NOR","F"),
    IF(KO16="A","NOR",IF(KO16&lt;&gt;"",KO16,"F"))
   )
  )
 )
)</f>
        <v>DS</v>
      </c>
      <c r="KN16" s="362">
        <f t="shared" si="519"/>
        <v>0</v>
      </c>
      <c r="KO16" s="362" cm="1">
        <f t="array" ref="KO16">_xlfn.LET(
_xlpm.f,KO$6,
_xlpm.xp,IFERROR(
   _xlfn.XLOOKUP(
     1,
     (Papeletas!$B$2:$B$403=$B16)*(Papeletas!$G$2:$G$403&lt;=_xlpm.f)*(Papeletas!$H$2:$H$403&gt;=_xlpm.f),
     Papeletas!$F$2:$F$403,
     "__NP__"
   ),
   "__NP__"
),
_xlpm.x,IF(_xlpm.xp&lt;&gt;"__NP__",_xlpm.xp,_xlfn.XLOOKUP($B16,Reloj!$A$2:$A$1254,INDEX(Reloj!$J$2:$AR$1254,,COLUMN(KC8)-INT(COLUMN(KC8)/9*8)),"__NF__")),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6</v>
      </c>
      <c r="KP16" s="363">
        <f t="shared" si="520"/>
        <v>0</v>
      </c>
      <c r="KQ16" s="363">
        <f t="shared" si="521"/>
        <v>0</v>
      </c>
      <c r="KR16" s="363">
        <f t="shared" si="522"/>
        <v>0</v>
      </c>
      <c r="KS16" s="363">
        <f t="shared" si="523"/>
        <v>6</v>
      </c>
      <c r="KT16" s="359">
        <f t="shared" si="262"/>
        <v>0.3125</v>
      </c>
      <c r="KU16" s="360">
        <f t="shared" ref="KU16" si="564">IF(KT16="-","-",IF($D16="LOCAL",IF(WEEKDAY(KT$6,2)&lt;=5,--"17:00:00",IF(WEEKDAY(KT$6,2)=6,--"13:00:00","-")),IF($D16="FORANEO",IF(WEEKDAY(KT$6,2)&lt;=6,--"18:30:00",IF(WEEKDAY(KT$6,2)=7,--"12:00:00","-")),"-")))</f>
        <v>0.70833333333333337</v>
      </c>
      <c r="KV16" s="361" t="str">
        <f>IF(
 OR(KT$6&lt;MAX($B$2,$G16),AND($H16&lt;&gt;"",KT$6&gt;$H16)),
 "NA",
 IF(
  AND($D16="LOCAL",WEEKDAY(KT$6,2)=7),
  "DS",
  IF(
   COUNTIF(Parametros!$P:$P,KT$6)&gt;0,
   IF(ISNUMBER(KX16),IF(KX16&gt;0,"FL","FC"),"FC"),
   IF(
    ISNUMBER(KX16),
    IF(KX16&gt;0,"NOR","F"),
    IF(KX16="A","NOR",IF(KX16&lt;&gt;"",KX16,"F"))
   )
  )
 )
)</f>
        <v>NOR</v>
      </c>
      <c r="KW16" s="362">
        <f t="shared" si="525"/>
        <v>8.5</v>
      </c>
      <c r="KX16" s="362" cm="1">
        <f t="array" ref="KX16">_xlfn.LET(
_xlpm.f,KX$6,
_xlpm.xp,IFERROR(
   _xlfn.XLOOKUP(
     1,
     (Papeletas!$B$2:$B$403=$B16)*(Papeletas!$G$2:$G$403&lt;=_xlpm.f)*(Papeletas!$H$2:$H$403&gt;=_xlpm.f),
     Papeletas!$F$2:$F$403,
     "__NP__"
   ),
   "__NP__"
),
_xlpm.x,IF(_xlpm.xp&lt;&gt;"__NP__",_xlpm.xp,_xlfn.XLOOKUP($B16,Reloj!$A$2:$A$1254,INDEX(Reloj!$J$2:$AR$1254,,COLUMN(KL8)-INT(COLUMN(KL8)/9*8)),"__NF__")),
_xlpm.t,SUBSTITUTE(_xlpm.x&amp;"","'",""),
_xlpm.esnum,IFERROR(ISNUMBER(VALUE(_xlpm.t)),FALSE),
_xlpm.n,IF(_xlpm.esnum,VALUE(_xlpm.t),0),
_xlpm.dia,IFERROR(WEEKDAY(_xlpm.f,2),0),
_xlpm.esFinSem,IF(AND(_xlpm.esnum,_xlpm.n&gt;0,_xlpm.n&lt;=7),IF($D16="LOCAL",OR(_xlpm.dia=6,_xlpm.dia=7),_xlpm.dia=7),FALSE),
_xlpm.nAj,IF(_xlpm.esFinSem,_xlpm.n+1,_xlpm.n),
IF(_xlpm.x="__NF__","Revisar",
IF(_xlpm.t="","F",
IF(_xlpm.esnum,
IF(_xlpm.nAj=0,"F",_xlpm.nAj),
IF(OR(_xlpm.t="AS",_xlpm.t="SAI"),"F",
IF(OR(_xlpm.t="ATM",_xlpm.t="CT",_xlpm.t="SS"),"A",
IF(_xlpm.t="B","DL",
IF(_xlpm.t="BA","DLA",
IF(_xlpm.t="V","VAC",_xlpm.t)))))))))</f>
        <v>10.5</v>
      </c>
      <c r="KY16" s="363">
        <f t="shared" si="526"/>
        <v>8.5</v>
      </c>
      <c r="KZ16" s="363">
        <f t="shared" si="527"/>
        <v>2</v>
      </c>
      <c r="LA16" s="363">
        <f t="shared" si="528"/>
        <v>0</v>
      </c>
      <c r="LB16" s="363">
        <f t="shared" si="529"/>
        <v>0</v>
      </c>
      <c r="LC16" s="364">
        <f t="shared" si="269"/>
        <v>0.3125</v>
      </c>
      <c r="LD16" s="360">
        <f t="shared" si="530"/>
        <v>0.70833333333333337</v>
      </c>
      <c r="LE16" s="361" t="str" cm="1">
        <f t="array" ref="LE16">_xlfn.LET(_xlpm.f,LC$6,_xlpm.ini,IFERROR(_xlfn.XLOOKUP(1,(Papeletas!$B$2:$B$403=$B16)*(Papeletas!$G$2:$G$403&lt;=_xlpm.f)*(Papeletas!$H$2:$H$403&gt;=_xlpm.f),Papeletas!$F$2:$F$403,""),""),IF(AND($D16="LOCAL",WEEKDAY(LC$6,2)=7),"DS",IF(_xlpm.ini&lt;&gt;"",_xlfn.XLOOKUP(_xlpm.ini,Parametros!$B:$B,Parametros!$C:$C,_xlpm.ini),"NOR")))</f>
        <v>NOR</v>
      </c>
      <c r="LF16" s="362">
        <f t="shared" si="531"/>
        <v>8.5</v>
      </c>
      <c r="LG16" s="362">
        <f t="shared" si="532"/>
        <v>8.5</v>
      </c>
      <c r="LH16" s="363">
        <f t="shared" si="533"/>
        <v>8.5</v>
      </c>
      <c r="LI16" s="363">
        <v>0</v>
      </c>
      <c r="LJ16" s="363">
        <v>0</v>
      </c>
      <c r="LK16" s="363">
        <v>0</v>
      </c>
      <c r="LL16" s="364">
        <f t="shared" si="274"/>
        <v>0.3125</v>
      </c>
      <c r="LM16" s="360">
        <f t="shared" si="534"/>
        <v>0.70833333333333337</v>
      </c>
      <c r="LN16" s="361" t="str" cm="1">
        <f t="array" ref="LN16">_xlfn.LET(_xlpm.f,LL$6,_xlpm.ini,IFERROR(_xlfn.XLOOKUP(1,(Papeletas!$B$2:$B$403=$B16)*(Papeletas!$G$2:$G$403&lt;=_xlpm.f)*(Papeletas!$H$2:$H$403&gt;=_xlpm.f),Papeletas!$F$2:$F$403,""),""),IF(AND($D16="LOCAL",WEEKDAY(LL$6,2)=7),"DS",IF(_xlpm.ini&lt;&gt;"",_xlfn.XLOOKUP(_xlpm.ini,Parametros!$B:$B,Parametros!$C:$C,_xlpm.ini),"NOR")))</f>
        <v>NOR</v>
      </c>
      <c r="LO16" s="362">
        <f t="shared" si="535"/>
        <v>8.5</v>
      </c>
      <c r="LP16" s="362">
        <f t="shared" si="536"/>
        <v>8.5</v>
      </c>
      <c r="LQ16" s="363">
        <f t="shared" si="537"/>
        <v>8.5</v>
      </c>
      <c r="LR16" s="363">
        <v>0</v>
      </c>
      <c r="LS16" s="363">
        <v>0</v>
      </c>
      <c r="LT16" s="363">
        <v>0</v>
      </c>
      <c r="LU16" s="364">
        <f t="shared" si="279"/>
        <v>0.3125</v>
      </c>
      <c r="LV16" s="360">
        <f t="shared" si="538"/>
        <v>0.70833333333333337</v>
      </c>
      <c r="LW16" s="361" t="str" cm="1">
        <f t="array" ref="LW16">_xlfn.LET(_xlpm.f,LU$6,_xlpm.ini,IFERROR(_xlfn.XLOOKUP(1,(Papeletas!$B$2:$B$403=$B16)*(Papeletas!$G$2:$G$403&lt;=_xlpm.f)*(Papeletas!$H$2:$H$403&gt;=_xlpm.f),Papeletas!$F$2:$F$403,""),""),IF(AND($D16="LOCAL",WEEKDAY(LU$6,2)=7),"DS",IF(_xlpm.ini&lt;&gt;"",_xlfn.XLOOKUP(_xlpm.ini,Parametros!$B:$B,Parametros!$C:$C,_xlpm.ini),"NOR")))</f>
        <v>NOR</v>
      </c>
      <c r="LX16" s="362">
        <f t="shared" si="539"/>
        <v>8.5</v>
      </c>
      <c r="LY16" s="362">
        <f t="shared" si="540"/>
        <v>8.5</v>
      </c>
      <c r="LZ16" s="363">
        <f t="shared" si="541"/>
        <v>8.5</v>
      </c>
      <c r="MA16" s="363">
        <v>0</v>
      </c>
      <c r="MB16" s="363">
        <v>0</v>
      </c>
      <c r="MC16" s="363">
        <v>0</v>
      </c>
      <c r="MD16" s="360">
        <f t="shared" si="284"/>
        <v>0.3125</v>
      </c>
      <c r="ME16" s="360">
        <f t="shared" si="542"/>
        <v>0.70833333333333337</v>
      </c>
      <c r="MF16" s="361" t="str" cm="1">
        <f t="array" ref="MF16">_xlfn.LET(_xlpm.f,MD$6,_xlpm.ini,IFERROR(_xlfn.XLOOKUP(1,(Papeletas!$B$2:$B$403=$B16)*(Papeletas!$G$2:$G$403&lt;=_xlpm.f)*(Papeletas!$H$2:$H$403&gt;=_xlpm.f),Papeletas!$F$2:$F$403,""),""),IF(AND($D16="LOCAL",WEEKDAY(MD$6,2)=7),"DS",IF(_xlpm.ini&lt;&gt;"",_xlfn.XLOOKUP(_xlpm.ini,Parametros!$B:$B,Parametros!$C:$C,_xlpm.ini),"NOR")))</f>
        <v>NOR</v>
      </c>
      <c r="MG16" s="362">
        <f t="shared" si="543"/>
        <v>8.5</v>
      </c>
      <c r="MH16" s="362">
        <f t="shared" si="544"/>
        <v>8.5</v>
      </c>
      <c r="MI16" s="363">
        <f t="shared" si="545"/>
        <v>8.5</v>
      </c>
      <c r="MJ16" s="363">
        <v>0</v>
      </c>
      <c r="MK16" s="363">
        <v>0</v>
      </c>
      <c r="ML16" s="363">
        <v>0</v>
      </c>
      <c r="MM16" s="364">
        <f t="shared" si="289"/>
        <v>0.3125</v>
      </c>
      <c r="MN16" s="360">
        <f t="shared" si="546"/>
        <v>0.54166666666666663</v>
      </c>
      <c r="MO16" s="361" t="str" cm="1">
        <f t="array" ref="MO16">_xlfn.LET(_xlpm.f,MM$6,_xlpm.ini,IFERROR(_xlfn.XLOOKUP(1,(Papeletas!$B$2:$B$403=$B16)*(Papeletas!$G$2:$G$403&lt;=_xlpm.f)*(Papeletas!$H$2:$H$403&gt;=_xlpm.f),Papeletas!$F$2:$F$403,""),""),IF(AND($D16="LOCAL",WEEKDAY(MM$6,2)=7),"DS",IF(_xlpm.ini&lt;&gt;"",_xlfn.XLOOKUP(_xlpm.ini,Parametros!$B:$B,Parametros!$C:$C,_xlpm.ini),"NOR")))</f>
        <v>NOR</v>
      </c>
      <c r="MP16" s="362">
        <f t="shared" si="547"/>
        <v>5.4999999999999991</v>
      </c>
      <c r="MQ16" s="362">
        <f t="shared" si="548"/>
        <v>5.4999999999999991</v>
      </c>
      <c r="MR16" s="363">
        <f t="shared" si="549"/>
        <v>5.4999999999999991</v>
      </c>
      <c r="MS16" s="363">
        <v>0</v>
      </c>
      <c r="MT16" s="363">
        <v>0</v>
      </c>
      <c r="MU16" s="363">
        <v>0</v>
      </c>
      <c r="MV16" s="364"/>
      <c r="MW16" s="360"/>
      <c r="MX16" s="361"/>
      <c r="MY16" s="362"/>
      <c r="MZ16" s="362"/>
      <c r="NA16" s="363"/>
      <c r="NB16" s="363"/>
      <c r="NC16" s="363"/>
      <c r="ND16" s="363"/>
      <c r="NE16" s="364"/>
      <c r="NF16" s="360"/>
      <c r="NG16" s="361"/>
      <c r="NH16" s="362"/>
      <c r="NI16" s="362"/>
      <c r="NJ16" s="363"/>
      <c r="NK16" s="363"/>
      <c r="NL16" s="363"/>
      <c r="NM16" s="363"/>
      <c r="NN16" s="211"/>
      <c r="NO16" s="401">
        <f t="shared" si="294"/>
        <v>24</v>
      </c>
      <c r="NP16" s="401" cm="1">
        <f t="array" ref="NP16">SUMPRODUCT(
 (INDEX(DD16:MU16,1,_xlfn.SEQUENCE(1,INT((COLUMN($MU$9)-COLUMN(DD16)+1)/9),3,9))=NP$6)*
 (INDEX(DD16:MU16,1,_xlfn.SEQUENCE(1,INT((COLUMN($MU$9)-COLUMN(DD16)+1)/9),9,9))&gt;0)
)</f>
        <v>2</v>
      </c>
      <c r="NQ16" s="401" cm="1">
        <f t="array" ref="NQ16">SUMPRODUCT(--(INDEX($DD16:$MU16,1,_xlfn.SEQUENCE(1,INT((COLUMN($MU$9)-COLUMN($DD16)+1)/9),3,9))=NQ$6))</f>
        <v>0</v>
      </c>
      <c r="NR16" s="401">
        <f t="shared" si="550"/>
        <v>26</v>
      </c>
      <c r="NS16" s="401" cm="1">
        <f t="array" ref="NS16">SUMPRODUCT(--(INDEX($DD16:$MU16,1,_xlfn.SEQUENCE(1,INT((COLUMN($MU$9)-COLUMN($DD16)+1)/9),3,9))=NS$6))</f>
        <v>0</v>
      </c>
      <c r="NT16" s="401">
        <f t="shared" si="551"/>
        <v>2</v>
      </c>
      <c r="NU16" s="401" cm="1">
        <f t="array" ref="NU16">SUMPRODUCT(--(INDEX($DD16:$MU16,1,_xlfn.SEQUENCE(1,INT((COLUMN($MU$9)-COLUMN($DD16)+1)/9),3,9))=NU$6))</f>
        <v>0</v>
      </c>
      <c r="NV16" s="401" cm="1">
        <f t="array" ref="NV16">SUMPRODUCT(--(INDEX($DD16:$MU16,1,_xlfn.SEQUENCE(1,INT((COLUMN($MU$9)-COLUMN($DD16)+1)/9),3,9))=NV$6))</f>
        <v>0</v>
      </c>
      <c r="NW16" s="401" cm="1">
        <f t="array" ref="NW16">SUMPRODUCT(--(INDEX($DD16:$MU16,1,_xlfn.SEQUENCE(1,INT((COLUMN($MU$9)-COLUMN($DD16)+1)/9),3,9))=NW$6))</f>
        <v>0</v>
      </c>
      <c r="NX16" s="401" cm="1">
        <f t="array" ref="NX16">SUMPRODUCT(--(INDEX($DD16:$MU16,1,_xlfn.SEQUENCE(1,INT((COLUMN($MU$9)-COLUMN($DD16)+1)/9),3,9))=NX$6))</f>
        <v>0</v>
      </c>
      <c r="NY16" s="401" cm="1">
        <f t="array" ref="NY16">SUMPRODUCT(--(INDEX($DD16:$MU16,1,_xlfn.SEQUENCE(1,INT((COLUMN($MU$9)-COLUMN($DD16)+1)/9),3,9))=NY$6))</f>
        <v>0</v>
      </c>
      <c r="NZ16" s="401" cm="1">
        <f t="array" ref="NZ16">SUMPRODUCT(--(INDEX($DD16:$MU16,1,_xlfn.SEQUENCE(1,INT((COLUMN($MU$9)-COLUMN($DD16)+1)/9),3,9))=NZ$6))</f>
        <v>0</v>
      </c>
      <c r="OA16" s="401" cm="1">
        <f t="array" ref="OA16">SUMPRODUCT(--(INDEX($DD16:$MU16,1,_xlfn.SEQUENCE(1,INT((COLUMN($MU$9)-COLUMN($DD16)+1)/9),3,9))=OA$6))</f>
        <v>0</v>
      </c>
      <c r="OB16" s="401" cm="1">
        <f t="array" ref="OB16">SUMPRODUCT(--(INDEX($DD16:$MU16,1,_xlfn.SEQUENCE(1,INT((COLUMN($MU$9)-COLUMN($DD16)+1)/9),3,9))=OB$6))</f>
        <v>0</v>
      </c>
      <c r="OC16" s="401" cm="1">
        <f t="array" ref="OC16">SUMPRODUCT(--(INDEX($DD16:$MU16,1,_xlfn.SEQUENCE(1,INT((COLUMN($MU$9)-COLUMN($DD16)+1)/9),3,9))=OC$6))</f>
        <v>0</v>
      </c>
      <c r="OD16" s="402"/>
      <c r="OE16" s="402">
        <f t="shared" si="552"/>
        <v>28</v>
      </c>
      <c r="OF16" s="403" cm="1">
        <f t="array" ref="OF16">SUM(INDEX(R16:KJ16,1,_xlfn.SEQUENCE(1,INT((COLUMN($NM$9)-COLUMN(CU16)+1)/9),7,9)))</f>
        <v>40</v>
      </c>
      <c r="OG16" s="403" cm="1">
        <f t="array" ref="OG16">SUM(INDEX(R16:KJ16,1,_xlfn.SEQUENCE(1,INT((COLUMN($NM$9)-COLUMN(CU16)+1)/9),8,9)))</f>
        <v>11.000000000000004</v>
      </c>
      <c r="OH16" s="403" cm="1">
        <f t="array" ref="OH16">SUM(INDEX(R16:KJ16,1,_xlfn.SEQUENCE(1,INT((COLUMN($NM$9)-COLUMN(CU16)+1)/9),9,9)))</f>
        <v>5.5</v>
      </c>
      <c r="OI16" s="214"/>
      <c r="OJ16" s="163"/>
      <c r="OK16" s="163"/>
      <c r="OL16" s="163"/>
      <c r="OM16" s="163"/>
      <c r="ON16" s="306">
        <f>_xlfn.XLOOKUP(B16,'TR05'!B:B,'TR05'!G:G,"Revisar",0)</f>
        <v>45894</v>
      </c>
      <c r="OO16" s="306">
        <f>_xlfn.XLOOKUP(B16,Reloj!A:A,Reloj!D:D,"Revisar",0)</f>
        <v>45894</v>
      </c>
      <c r="OP16" s="162" t="str">
        <f>_xlfn.XLOOKUP(B16,'S10'!C:C,'S10'!B:B,"Revisar",0)</f>
        <v>Revisar</v>
      </c>
    </row>
    <row r="17" spans="1:406" s="162" customFormat="1" ht="15.9" customHeight="1">
      <c r="A17" s="356">
        <v>9</v>
      </c>
      <c r="B17" s="332" t="s">
        <v>754</v>
      </c>
      <c r="C17" s="357" t="str">
        <f>_xlfn.XLOOKUP(B17,'S10'!$B$2:$B$1500,'S10'!$A$2:$A$1500,"Ingresar",0)</f>
        <v>22021405</v>
      </c>
      <c r="D17" s="333" t="s">
        <v>169</v>
      </c>
      <c r="E17" s="335" t="s">
        <v>756</v>
      </c>
      <c r="F17" s="335" t="str">
        <f>_xlfn.XLOOKUP(B17,'S10'!$B$2:$B$600,'S10'!$F$2:$F$600,"Ingresar",0)</f>
        <v>Asistente de Topografía</v>
      </c>
      <c r="G17" s="296">
        <v>45931</v>
      </c>
      <c r="H17" s="358">
        <v>46081</v>
      </c>
      <c r="I17" s="359">
        <f t="shared" si="37"/>
        <v>0.3125</v>
      </c>
      <c r="J17" s="360">
        <f t="shared" si="295"/>
        <v>0.70833333333333337</v>
      </c>
      <c r="K17" s="361" t="str">
        <f>IF(
 OR(I$6&lt;MAX($B$2,$G17),AND($H17&lt;&gt;"",I$6&gt;$H17)),
 "NA",
 IF(
  AND($D17="LOCAL",WEEKDAY(I$6,2)=7),
  "DS",
  IF(
   COUNTIF(Parametros!$P:$P,I$6)&gt;0,
   IF(ISNUMBER(M17),IF(M17&gt;0,"FL","FC"),"FC"),
   IF(
    ISNUMBER(M17),
    IF(M17&gt;0,"NOR","F"),
    IF(M17="A","NOR",IF(M17&lt;&gt;"",M17,"F"))
   )
  )
 )
)</f>
        <v>NOR</v>
      </c>
      <c r="L17" s="362">
        <f t="shared" si="296"/>
        <v>8.5</v>
      </c>
      <c r="M17" s="362" cm="1">
        <f t="array" ref="M17">_xlfn.LET(
_xlpm.f,M$6,
_xlpm.xp,IFERROR(
   _xlfn.XLOOKUP(
     1,
     (Papeletas!$B$2:$B$403=$B17)*(Papeletas!$G$2:$G$403&lt;=_xlpm.f)*(Papeletas!$H$2:$H$403&gt;=_xlpm.f),
     Papeletas!$F$2:$F$403,
     "__NP__"
   ),
   "__NP__"
),
_xlpm.x,IF(_xlpm.xp&lt;&gt;"__NP__",_xlpm.xp,_xlfn.XLOOKUP($B17,Reloj!$A$2:$A$1254,INDEX(Reloj!$J$2:$AR$1254,,COLUMN(A9)-INT(COLUMN(A9)/9*8)),"__NF__")),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10.5</v>
      </c>
      <c r="N17" s="363">
        <f t="shared" si="297"/>
        <v>8.5</v>
      </c>
      <c r="O17" s="363">
        <f t="shared" si="298"/>
        <v>2</v>
      </c>
      <c r="P17" s="363">
        <f t="shared" si="299"/>
        <v>0</v>
      </c>
      <c r="Q17" s="363">
        <f t="shared" si="300"/>
        <v>0</v>
      </c>
      <c r="R17" s="359">
        <f t="shared" si="301"/>
        <v>0.3125</v>
      </c>
      <c r="S17" s="360">
        <f t="shared" si="302"/>
        <v>0.70833333333333337</v>
      </c>
      <c r="T17" s="361" t="str">
        <f>IF(
 OR(R$6&lt;MAX($B$2,$G17),AND($H17&lt;&gt;"",R$6&gt;$H17)),
 "NA",
 IF(
  AND($D17="LOCAL",WEEKDAY(R$6,2)=7),
  "DS",
  IF(
   COUNTIF(Parametros!$P:$P,R$6)&gt;0,
   IF(ISNUMBER(V17),IF(V17&gt;0,"FL","FC"),"FC"),
   IF(
    ISNUMBER(V17),
    IF(V17&gt;0,"NOR","F"),
    IF(V17="A","NOR",IF(V17&lt;&gt;"",V17,"F"))
   )
  )
 )
)</f>
        <v>NOR</v>
      </c>
      <c r="U17" s="362">
        <f t="shared" si="303"/>
        <v>8.5</v>
      </c>
      <c r="V17" s="362" cm="1">
        <f t="array" ref="V17">_xlfn.LET(
_xlpm.f,V$6,
_xlpm.xp,IFERROR(
   _xlfn.XLOOKUP(
     1,
     (Papeletas!$B$2:$B$3000=$B17)*(Papeletas!$G$2:$G$3000&lt;=_xlpm.f)*(Papeletas!$H$2:$H$3000&gt;=_xlpm.f),
     Papeletas!$F$2:$F$3000,
     "__NP__"
   ),
   "__NP__"
),
_xlpm.x,IF(_xlpm.xp&lt;&gt;"__NP__",_xlpm.xp,_xlfn.XLOOKUP($B17,Reloj!$A$2:$A$3000,INDEX(Reloj!$J$2:$AR$3000,,COLUMN(J9)-INT(COLUMN(J9)/9*8)),"__NF__")),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10.5</v>
      </c>
      <c r="W17" s="363">
        <f t="shared" si="304"/>
        <v>8.5</v>
      </c>
      <c r="X17" s="363">
        <f t="shared" si="305"/>
        <v>2</v>
      </c>
      <c r="Y17" s="363">
        <f t="shared" si="306"/>
        <v>0</v>
      </c>
      <c r="Z17" s="363">
        <f t="shared" si="307"/>
        <v>0</v>
      </c>
      <c r="AA17" s="359">
        <f t="shared" si="308"/>
        <v>0.3125</v>
      </c>
      <c r="AB17" s="360">
        <f t="shared" si="309"/>
        <v>0.70833333333333337</v>
      </c>
      <c r="AC17" s="361" t="str">
        <f>IF(
 OR(AA$6&lt;MAX($B$2,$G17),AND($H17&lt;&gt;"",AA$6&gt;$H17)),
 "NA",
 IF(
  AND($D17="LOCAL",WEEKDAY(AA$6,2)=7),
  "DS",
  IF(
   COUNTIF(Parametros!$P:$P,AA$6)&gt;0,
   IF(ISNUMBER(AE17),IF(AE17&gt;0,"FL","FC"),"FC"),
   IF(
    ISNUMBER(AE17),
    IF(AE17&gt;0,"NOR","F"),
    IF(AE17="A","NOR",IF(AE17&lt;&gt;"",AE17,"F"))
   )
  )
 )
)</f>
        <v>NOR</v>
      </c>
      <c r="AD17" s="362">
        <f t="shared" si="310"/>
        <v>8.5</v>
      </c>
      <c r="AE17" s="362" cm="1">
        <f t="array" ref="AE17">_xlfn.LET(
_xlpm.f,AE$6,
_xlpm.xp,IFERROR(
   _xlfn.XLOOKUP(
     1,
     (Papeletas!$B$2:$B$3000=$B17)*(Papeletas!$G$2:$G$3000&lt;=_xlpm.f)*(Papeletas!$H$2:$H$3000&gt;=_xlpm.f),
     Papeletas!$F$2:$F$3000,
     "__NP__"
   ),
   "__NP__"
),
_xlpm.x,IF(_xlpm.xp&lt;&gt;"__NP__",_xlpm.xp,_xlfn.XLOOKUP($B17,Reloj!$A$2:$A$3000,INDEX(Reloj!$J$2:$AR$3000,,COLUMN(S9)-INT(COLUMN(S9)/9*8)),"__NF__")),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11.5</v>
      </c>
      <c r="AF17" s="363">
        <f t="shared" si="311"/>
        <v>8.5</v>
      </c>
      <c r="AG17" s="363">
        <f t="shared" si="312"/>
        <v>2</v>
      </c>
      <c r="AH17" s="363">
        <f t="shared" si="313"/>
        <v>1</v>
      </c>
      <c r="AI17" s="363">
        <f t="shared" si="314"/>
        <v>0</v>
      </c>
      <c r="AJ17" s="359">
        <f t="shared" si="315"/>
        <v>0.3125</v>
      </c>
      <c r="AK17" s="360">
        <f t="shared" si="316"/>
        <v>0.54166666666666663</v>
      </c>
      <c r="AL17" s="361" t="str">
        <f>IF(
 OR(AJ$6&lt;MAX($B$2,$G17),AND($H17&lt;&gt;"",AJ$6&gt;$H17)),
 "NA",
 IF(
  AND($D17="LOCAL",WEEKDAY(AJ$6,2)=7),
  "DS",
  IF(
   COUNTIF(Parametros!$P:$P,AJ$6)&gt;0,
   IF(ISNUMBER(AN17),IF(AN17&gt;0,"FL","FC"),"FC"),
   IF(
    ISNUMBER(AN17),
    IF(AN17&gt;0,"NOR","F"),
    IF(AN17="A","NOR",IF(AN17&lt;&gt;"",AN17,"F"))
   )
  )
 )
)</f>
        <v>NOR</v>
      </c>
      <c r="AM17" s="362">
        <f t="shared" si="317"/>
        <v>5.4999999999999991</v>
      </c>
      <c r="AN17" s="362" cm="1">
        <f t="array" ref="AN17">_xlfn.LET(
_xlpm.f,AN$6,
_xlpm.xp,IFERROR(
   _xlfn.XLOOKUP(
     1,
     (Papeletas!$B$2:$B$3000=$B17)*(Papeletas!$G$2:$G$3000&lt;=_xlpm.f)*(Papeletas!$H$2:$H$3000&gt;=_xlpm.f),
     Papeletas!$F$2:$F$3000,
     "__NP__"
   ),
   "__NP__"
),
_xlpm.x,IF(_xlpm.xp&lt;&gt;"__NP__",_xlpm.xp,_xlfn.XLOOKUP($B17,Reloj!$A$2:$A$3000,INDEX(Reloj!$J$2:$AR$3000,,COLUMN(AB9)-INT(COLUMN(AB9)/9*8)),"__NF__")),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8.5</v>
      </c>
      <c r="AO17" s="363">
        <f t="shared" si="318"/>
        <v>5.4999999999999991</v>
      </c>
      <c r="AP17" s="363">
        <f t="shared" si="319"/>
        <v>2</v>
      </c>
      <c r="AQ17" s="363">
        <f t="shared" si="320"/>
        <v>1.0000000000000009</v>
      </c>
      <c r="AR17" s="363">
        <f t="shared" si="321"/>
        <v>0</v>
      </c>
      <c r="AS17" s="359" t="str">
        <f t="shared" si="322"/>
        <v>-</v>
      </c>
      <c r="AT17" s="360" t="str">
        <f t="shared" si="323"/>
        <v>-</v>
      </c>
      <c r="AU17" s="361" t="str">
        <f>IF(
 OR(AS$6&lt;MAX($B$2,$G17),AND($H17&lt;&gt;"",AS$6&gt;$H17)),
 "NA",
 IF(
  AND($D17="LOCAL",WEEKDAY(AS$6,2)=7),
  "DS",
  IF(
   COUNTIF(Parametros!$P:$P,AS$6)&gt;0,
   IF(ISNUMBER(AW17),IF(AW17&gt;0,"FL","FC"),"FC"),
   IF(
    ISNUMBER(AW17),
    IF(AW17&gt;0,"NOR","F"),
    IF(AW17="A","NOR",IF(AW17&lt;&gt;"",AW17,"F"))
   )
  )
 )
)</f>
        <v>DS</v>
      </c>
      <c r="AV17" s="362">
        <f t="shared" si="324"/>
        <v>0</v>
      </c>
      <c r="AW17" s="362" cm="1">
        <f t="array" ref="AW17">_xlfn.LET(
_xlpm.f,AW$6,
_xlpm.xp,IFERROR(
   _xlfn.XLOOKUP(
     1,
     (Papeletas!$B$2:$B$3000=$B17)*(Papeletas!$G$2:$G$3000&lt;=_xlpm.f)*(Papeletas!$H$2:$H$3000&gt;=_xlpm.f),
     Papeletas!$F$2:$F$3000,
     "__NP__"
   ),
   "__NP__"
),
_xlpm.x,IF(_xlpm.xp&lt;&gt;"__NP__",_xlpm.xp,_xlfn.XLOOKUP($B17,Reloj!$A$2:$A$3000,INDEX(Reloj!$J$2:$AR$3000,,COLUMN(AK9)-INT(COLUMN(AK9)/9*8)),"__NF__")),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4.5</v>
      </c>
      <c r="AX17" s="363">
        <f t="shared" si="325"/>
        <v>0</v>
      </c>
      <c r="AY17" s="363">
        <f t="shared" si="326"/>
        <v>0</v>
      </c>
      <c r="AZ17" s="363">
        <f t="shared" si="327"/>
        <v>0</v>
      </c>
      <c r="BA17" s="363">
        <f t="shared" si="328"/>
        <v>4.5</v>
      </c>
      <c r="BB17" s="359">
        <f t="shared" si="329"/>
        <v>0.3125</v>
      </c>
      <c r="BC17" s="360">
        <f t="shared" si="330"/>
        <v>0.70833333333333337</v>
      </c>
      <c r="BD17" s="361" t="str">
        <f>IF(
 OR(BB$6&lt;MAX($B$2,$G17),AND($H17&lt;&gt;"",BB$6&gt;$H17)),
 "NA",
 IF(
  AND($D17="LOCAL",WEEKDAY(BB$6,2)=7),
  "DS",
  IF(
   COUNTIF(Parametros!$P:$P,BB$6)&gt;0,
   IF(ISNUMBER(BF17),IF(BF17&gt;0,"FL","FC"),"FC"),
   IF(
    ISNUMBER(BF17),
    IF(BF17&gt;0,"NOR","F"),
    IF(BF17="A","NOR",IF(BF17&lt;&gt;"",BF17,"F"))
   )
  )
 )
)</f>
        <v>NOR</v>
      </c>
      <c r="BE17" s="362">
        <f t="shared" si="331"/>
        <v>8.5</v>
      </c>
      <c r="BF17" s="362" cm="1">
        <f t="array" ref="BF17">_xlfn.LET(
_xlpm.f,BF$6,
_xlpm.xp,IFERROR(
   _xlfn.XLOOKUP(
     1,
     (Papeletas!$B$2:$B$3000=$B17)*(Papeletas!$G$2:$G$3000&lt;=_xlpm.f)*(Papeletas!$H$2:$H$3000&gt;=_xlpm.f),
     Papeletas!$F$2:$F$3000,
     "__NP__"
   ),
   "__NP__"
),
_xlpm.x,IF(_xlpm.xp&lt;&gt;"__NP__",_xlpm.xp,_xlfn.XLOOKUP($B17,Reloj!$A$2:$A$3000,INDEX(Reloj!$J$2:$AR$3000,,COLUMN(AT9)-INT(COLUMN(AT9)/9*8)),"__NF__")),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12</v>
      </c>
      <c r="BG17" s="363">
        <f t="shared" si="332"/>
        <v>8.5</v>
      </c>
      <c r="BH17" s="363">
        <f t="shared" si="333"/>
        <v>2</v>
      </c>
      <c r="BI17" s="363">
        <f t="shared" si="334"/>
        <v>1.5</v>
      </c>
      <c r="BJ17" s="363">
        <f t="shared" si="335"/>
        <v>0</v>
      </c>
      <c r="BK17" s="359">
        <f t="shared" si="336"/>
        <v>0.3125</v>
      </c>
      <c r="BL17" s="360">
        <f t="shared" si="337"/>
        <v>0.70833333333333337</v>
      </c>
      <c r="BM17" s="361" t="str">
        <f>IF(
 OR(BK$6&lt;MAX($B$2,$G17),AND($H17&lt;&gt;"",BK$6&gt;$H17)),
 "NA",
 IF(
  AND($D17="LOCAL",WEEKDAY(BK$6,2)=7),
  "DS",
  IF(
   COUNTIF(Parametros!$P:$P,BK$6)&gt;0,
   IF(ISNUMBER(BO17),IF(BO17&gt;0,"FL","FC"),"FC"),
   IF(
    ISNUMBER(BO17),
    IF(BO17&gt;0,"NOR","F"),
    IF(BO17="A","NOR",IF(BO17&lt;&gt;"",BO17,"F"))
   )
  )
 )
)</f>
        <v>NOR</v>
      </c>
      <c r="BN17" s="362">
        <f t="shared" si="338"/>
        <v>8.5</v>
      </c>
      <c r="BO17" s="362" cm="1">
        <f t="array" ref="BO17">_xlfn.LET(
_xlpm.f,BO$6,
_xlpm.xp,IFERROR(
   _xlfn.XLOOKUP(
     1,
     (Papeletas!$B$2:$B$3000=$B17)*(Papeletas!$G$2:$G$3000&lt;=_xlpm.f)*(Papeletas!$H$2:$H$3000&gt;=_xlpm.f),
     Papeletas!$F$2:$F$3000,
     "__NP__"
   ),
   "__NP__"
),
_xlpm.x,IF(_xlpm.xp&lt;&gt;"__NP__",_xlpm.xp,_xlfn.XLOOKUP($B17,Reloj!$A$2:$A$3000,INDEX(Reloj!$J$2:$AR$3000,,COLUMN(BC9)-INT(COLUMN(BC9)/9*8)),"__NF__")),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11.5</v>
      </c>
      <c r="BP17" s="363">
        <f t="shared" si="339"/>
        <v>8.5</v>
      </c>
      <c r="BQ17" s="363">
        <f t="shared" si="340"/>
        <v>2</v>
      </c>
      <c r="BR17" s="363">
        <f t="shared" si="341"/>
        <v>1</v>
      </c>
      <c r="BS17" s="363">
        <f t="shared" si="342"/>
        <v>0</v>
      </c>
      <c r="BT17" s="359">
        <f t="shared" si="343"/>
        <v>0.3125</v>
      </c>
      <c r="BU17" s="360">
        <f t="shared" si="344"/>
        <v>0.70833333333333337</v>
      </c>
      <c r="BV17" s="361" t="str">
        <f>IF(
 OR(BT$6&lt;MAX($B$2,$G17),AND($H17&lt;&gt;"",BT$6&gt;$H17)),
 "NA",
 IF(
  AND($D17="LOCAL",WEEKDAY(BT$6,2)=7),
  "DS",
  IF(
   COUNTIF(Parametros!$P:$P,BT$6)&gt;0,
   IF(ISNUMBER(BX17),IF(BX17&gt;0,"FL","FC"),"FC"),
   IF(
    ISNUMBER(BX17),
    IF(BX17&gt;0,"NOR","F"),
    IF(BX17="A","NOR",IF(BX17&lt;&gt;"",BX17,"F"))
   )
  )
 )
)</f>
        <v>NOR</v>
      </c>
      <c r="BW17" s="362">
        <f t="shared" si="345"/>
        <v>8.5</v>
      </c>
      <c r="BX17" s="362" cm="1">
        <f t="array" ref="BX17">_xlfn.LET(
_xlpm.f,BX$6,
_xlpm.xp,IFERROR(
   _xlfn.XLOOKUP(
     1,
     (Papeletas!$B$2:$B$3000=$B17)*(Papeletas!$G$2:$G$3000&lt;=_xlpm.f)*(Papeletas!$H$2:$H$3000&gt;=_xlpm.f),
     Papeletas!$F$2:$F$3000,
     "__NP__"
   ),
   "__NP__"
),
_xlpm.x,IF(_xlpm.xp&lt;&gt;"__NP__",_xlpm.xp,_xlfn.XLOOKUP($B17,Reloj!$A$2:$A$3000,INDEX(Reloj!$J$2:$AR$3000,,COLUMN(BL9)-INT(COLUMN(BL9)/9*8)),"__NF__")),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11.5</v>
      </c>
      <c r="BY17" s="363">
        <f t="shared" si="346"/>
        <v>8.5</v>
      </c>
      <c r="BZ17" s="363">
        <f t="shared" si="347"/>
        <v>2</v>
      </c>
      <c r="CA17" s="363">
        <f t="shared" si="348"/>
        <v>1</v>
      </c>
      <c r="CB17" s="363">
        <f t="shared" si="349"/>
        <v>0</v>
      </c>
      <c r="CC17" s="359">
        <f t="shared" si="350"/>
        <v>0.3125</v>
      </c>
      <c r="CD17" s="360">
        <f t="shared" si="351"/>
        <v>0.70833333333333337</v>
      </c>
      <c r="CE17" s="361" t="str">
        <f>IF(
 OR(CC$6&lt;MAX($B$2,$G17),AND($H17&lt;&gt;"",CC$6&gt;$H17)),
 "NA",
 IF(
  AND($D17="LOCAL",WEEKDAY(CC$6,2)=7),
  "DS",
  IF(
   COUNTIF(Parametros!$P:$P,CC$6)&gt;0,
   IF(ISNUMBER(CG17),IF(CG17&gt;0,"FL","FC"),"FC"),
   IF(
    ISNUMBER(CG17),
    IF(CG17&gt;0,"NOR","F"),
    IF(CG17="A","NOR",IF(CG17&lt;&gt;"",CG17,"F"))
   )
  )
 )
)</f>
        <v>NOR</v>
      </c>
      <c r="CF17" s="362">
        <f t="shared" si="352"/>
        <v>8.5</v>
      </c>
      <c r="CG17" s="362" cm="1">
        <f t="array" ref="CG17">_xlfn.LET(
_xlpm.f,CG$6,
_xlpm.xp,IFERROR(
   _xlfn.XLOOKUP(
     1,
     (Papeletas!$B$2:$B$3000=$B17)*(Papeletas!$G$2:$G$3000&lt;=_xlpm.f)*(Papeletas!$H$2:$H$3000&gt;=_xlpm.f),
     Papeletas!$F$2:$F$3000,
     "__NP__"
   ),
   "__NP__"
),
_xlpm.x,IF(_xlpm.xp&lt;&gt;"__NP__",_xlpm.xp,_xlfn.XLOOKUP($B17,Reloj!$A$2:$A$3000,INDEX(Reloj!$J$2:$AR$3000,,COLUMN(BU9)-INT(COLUMN(BU9)/9*8)),"__NF__")),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12</v>
      </c>
      <c r="CH17" s="363">
        <f t="shared" si="353"/>
        <v>8.5</v>
      </c>
      <c r="CI17" s="363">
        <f t="shared" si="354"/>
        <v>2</v>
      </c>
      <c r="CJ17" s="363">
        <f t="shared" si="355"/>
        <v>1.5</v>
      </c>
      <c r="CK17" s="363">
        <f t="shared" si="356"/>
        <v>0</v>
      </c>
      <c r="CL17" s="359">
        <f t="shared" si="357"/>
        <v>0.3125</v>
      </c>
      <c r="CM17" s="360">
        <f t="shared" si="358"/>
        <v>0.70833333333333337</v>
      </c>
      <c r="CN17" s="361" t="str">
        <f>IF(
 OR(CL$6&lt;MAX($B$2,$G17),AND($H17&lt;&gt;"",CL$6&gt;$H17)),
 "NA",
 IF(
  AND($D17="LOCAL",WEEKDAY(CL$6,2)=7),
  "DS",
  IF(
   COUNTIF(Parametros!$P:$P,CL$6)&gt;0,
   IF(ISNUMBER(CP17),IF(CP17&gt;0,"FL","FC"),"FC"),
   IF(
    ISNUMBER(CP17),
    IF(CP17&gt;0,"NOR","F"),
    IF(CP17="A","NOR",IF(CP17&lt;&gt;"",CP17,"F"))
   )
  )
 )
)</f>
        <v>NOR</v>
      </c>
      <c r="CO17" s="362">
        <f t="shared" si="359"/>
        <v>8.5</v>
      </c>
      <c r="CP17" s="362" cm="1">
        <f t="array" ref="CP17">_xlfn.LET(
_xlpm.f,CP$6,
_xlpm.xp,IFERROR(
   _xlfn.XLOOKUP(
     1,
     (Papeletas!$B$2:$B$3000=$B17)*(Papeletas!$G$2:$G$3000&lt;=_xlpm.f)*(Papeletas!$H$2:$H$3000&gt;=_xlpm.f),
     Papeletas!$F$2:$F$3000,
     "__NP__"
   ),
   "__NP__"
),
_xlpm.x,IF(_xlpm.xp&lt;&gt;"__NP__",_xlpm.xp,_xlfn.XLOOKUP($B17,Reloj!$A$2:$A$3000,INDEX(Reloj!$J$2:$AR$3000,,COLUMN(CD9)-INT(COLUMN(CD9)/9*8)),"__NF__")),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11.5</v>
      </c>
      <c r="CQ17" s="363">
        <f t="shared" si="360"/>
        <v>8.5</v>
      </c>
      <c r="CR17" s="363">
        <f t="shared" si="361"/>
        <v>2</v>
      </c>
      <c r="CS17" s="363">
        <f t="shared" si="362"/>
        <v>1</v>
      </c>
      <c r="CT17" s="363">
        <f t="shared" si="363"/>
        <v>0</v>
      </c>
      <c r="CU17" s="359">
        <f t="shared" si="364"/>
        <v>0.3125</v>
      </c>
      <c r="CV17" s="360">
        <f t="shared" si="365"/>
        <v>0.54166666666666663</v>
      </c>
      <c r="CW17" s="361" t="str">
        <f>IF(
 OR(CU$6&lt;MAX($B$2,$G17),AND($H17&lt;&gt;"",CU$6&gt;$H17)),
 "NA",
 IF(
  AND($D17="LOCAL",WEEKDAY(CU$6,2)=7),
  "DS",
  IF(
   COUNTIF(Parametros!$P:$P,CU$6)&gt;0,
   IF(ISNUMBER(CY17),IF(CY17&gt;0,"FL","FC"),"FC"),
   IF(
    ISNUMBER(CY17),
    IF(CY17&gt;0,"NOR","F"),
    IF(CY17="A","NOR",IF(CY17&lt;&gt;"",CY17,"F"))
   )
  )
 )
)</f>
        <v>NOR</v>
      </c>
      <c r="CX17" s="362">
        <f t="shared" si="366"/>
        <v>5.4999999999999991</v>
      </c>
      <c r="CY17" s="362" cm="1">
        <f t="array" ref="CY17">_xlfn.LET(
_xlpm.f,CY$6,
_xlpm.xp,IFERROR(
   _xlfn.XLOOKUP(
     1,
     (Papeletas!$B$2:$B$3000=$B17)*(Papeletas!$G$2:$G$3000&lt;=_xlpm.f)*(Papeletas!$H$2:$H$3000&gt;=_xlpm.f),
     Papeletas!$F$2:$F$3000,
     "__NP__"
   ),
   "__NP__"
),
_xlpm.x,IF(_xlpm.xp&lt;&gt;"__NP__",_xlpm.xp,_xlfn.XLOOKUP($B17,Reloj!$A$2:$A$3000,INDEX(Reloj!$J$2:$AR$3000,,COLUMN(CM9)-INT(COLUMN(CM9)/9*8)),"__NF__")),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CZ17" s="363">
        <f t="shared" si="367"/>
        <v>5.4999999999999991</v>
      </c>
      <c r="DA17" s="363">
        <f t="shared" si="368"/>
        <v>2</v>
      </c>
      <c r="DB17" s="363">
        <f t="shared" si="369"/>
        <v>2.0000000000000009</v>
      </c>
      <c r="DC17" s="363">
        <f t="shared" si="370"/>
        <v>0</v>
      </c>
      <c r="DD17" s="359" t="str">
        <f t="shared" si="371"/>
        <v>-</v>
      </c>
      <c r="DE17" s="360" t="str">
        <f t="shared" si="372"/>
        <v>-</v>
      </c>
      <c r="DF17" s="361" t="str">
        <f>IF(
 OR(DD$6&lt;MAX($B$2,$G17),AND($H17&lt;&gt;"",DD$6&gt;$H17)),
 "NA",
 IF(
  AND($D17="LOCAL",WEEKDAY(DD$6,2)=7),
  "DS",
  IF(
   COUNTIF(Parametros!$P:$P,DD$6)&gt;0,
   IF(ISNUMBER(DH17),IF(DH17&gt;0,"FL","FC"),"FC"),
   IF(
    ISNUMBER(DH17),
    IF(DH17&gt;0,"NOR","F"),
    IF(DH17="A","NOR",IF(DH17&lt;&gt;"",DH17,"F"))
   )
  )
 )
)</f>
        <v>DS</v>
      </c>
      <c r="DG17" s="362">
        <f t="shared" si="373"/>
        <v>0</v>
      </c>
      <c r="DH17" s="362" t="str" cm="1">
        <f t="array" ref="DH17">_xlfn.LET(
_xlpm.f,DH$6,
_xlpm.xp,IFERROR(
   _xlfn.XLOOKUP(
     1,
     (Papeletas!$B$2:$B$3000=$B17)*(Papeletas!$G$2:$G$3000&lt;=_xlpm.f)*(Papeletas!$H$2:$H$3000&gt;=_xlpm.f),
     Papeletas!$F$2:$F$3000,
     "__NP__"
   ),
   "__NP__"
),
_xlpm.x,IF(_xlpm.xp&lt;&gt;"__NP__",_xlpm.xp,_xlfn.XLOOKUP($B17,Reloj!$A$2:$A$3000,INDEX(Reloj!$J$2:$AR$3000,,COLUMN(CV9)-INT(COLUMN(CV9)/9*8)),"__NF__")),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F</v>
      </c>
      <c r="DI17" s="363">
        <f t="shared" si="374"/>
        <v>0</v>
      </c>
      <c r="DJ17" s="363">
        <f t="shared" si="375"/>
        <v>0</v>
      </c>
      <c r="DK17" s="363">
        <f t="shared" si="376"/>
        <v>0</v>
      </c>
      <c r="DL17" s="363">
        <f t="shared" si="377"/>
        <v>0</v>
      </c>
      <c r="DM17" s="359">
        <f t="shared" si="378"/>
        <v>0.3125</v>
      </c>
      <c r="DN17" s="360">
        <f t="shared" si="379"/>
        <v>0.70833333333333337</v>
      </c>
      <c r="DO17" s="361" t="str">
        <f>IF(
 OR(DM$6&lt;MAX($B$2,$G17),AND($H17&lt;&gt;"",DM$6&gt;$H17)),
 "NA",
 IF(
  AND($D17="LOCAL",WEEKDAY(DM$6,2)=7),
  "DS",
  IF(
   COUNTIF(Parametros!$P:$P,DM$6)&gt;0,
   IF(ISNUMBER(DQ17),IF(DQ17&gt;0,"FL","FC"),"FC"),
   IF(
    ISNUMBER(DQ17),
    IF(DQ17&gt;0,"NOR","F"),
    IF(DQ17="A","NOR",IF(DQ17&lt;&gt;"",DQ17,"F"))
   )
  )
 )
)</f>
        <v>NOR</v>
      </c>
      <c r="DP17" s="362">
        <f t="shared" si="380"/>
        <v>8.5</v>
      </c>
      <c r="DQ17" s="362" cm="1">
        <f t="array" ref="DQ17">_xlfn.LET(
_xlpm.f,DQ$6,
_xlpm.xp,IFERROR(
   _xlfn.XLOOKUP(
     1,
     (Papeletas!$B$2:$B$3000=$B17)*(Papeletas!$G$2:$G$3000&lt;=_xlpm.f)*(Papeletas!$H$2:$H$3000&gt;=_xlpm.f),
     Papeletas!$F$2:$F$3000,
     "__NP__"
   ),
   "__NP__"
),
_xlpm.x,IF(_xlpm.xp&lt;&gt;"__NP__",_xlpm.xp,_xlfn.XLOOKUP($B17,Reloj!$A$2:$A$3000,INDEX(Reloj!$J$2:$AR$3000,,COLUMN(DE9)-INT(COLUMN(DE9)/9*8)),"__NF__")),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DR17" s="363">
        <f t="shared" si="381"/>
        <v>8.5</v>
      </c>
      <c r="DS17" s="363">
        <f t="shared" si="382"/>
        <v>1</v>
      </c>
      <c r="DT17" s="363">
        <f t="shared" si="383"/>
        <v>0</v>
      </c>
      <c r="DU17" s="363">
        <f t="shared" si="384"/>
        <v>0</v>
      </c>
      <c r="DV17" s="359">
        <f t="shared" si="385"/>
        <v>0.3125</v>
      </c>
      <c r="DW17" s="360">
        <f t="shared" si="386"/>
        <v>0.70833333333333337</v>
      </c>
      <c r="DX17" s="361" t="str">
        <f>IF(
 OR(DV$6&lt;MAX($B$2,$G17),AND($H17&lt;&gt;"",DV$6&gt;$H17)),
 "NA",
 IF(
  AND($D17="LOCAL",WEEKDAY(DV$6,2)=7),
  "DS",
  IF(
   COUNTIF(Parametros!$P:$P,DV$6)&gt;0,
   IF(ISNUMBER(DZ17),IF(DZ17&gt;0,"FL","FC"),"FC"),
   IF(
    ISNUMBER(DZ17),
    IF(DZ17&gt;0,"NOR","F"),
    IF(DZ17="A","NOR",IF(DZ17&lt;&gt;"",DZ17,"F"))
   )
  )
 )
)</f>
        <v>NOR</v>
      </c>
      <c r="DY17" s="362">
        <f t="shared" si="387"/>
        <v>8.5</v>
      </c>
      <c r="DZ17" s="362" cm="1">
        <f t="array" ref="DZ17">_xlfn.LET(
_xlpm.f,DZ$6,
_xlpm.xp,IFERROR(
   _xlfn.XLOOKUP(
     1,
     (Papeletas!$B$2:$B$3000=$B17)*(Papeletas!$G$2:$G$3000&lt;=_xlpm.f)*(Papeletas!$H$2:$H$3000&gt;=_xlpm.f),
     Papeletas!$F$2:$F$3000,
     "__NP__"
   ),
   "__NP__"
),
_xlpm.x,IF(_xlpm.xp&lt;&gt;"__NP__",_xlpm.xp,_xlfn.XLOOKUP($B17,Reloj!$A$2:$A$3000,INDEX(Reloj!$J$2:$AR$3000,,COLUMN(DN9)-INT(COLUMN(DN9)/9*8)),"__NF__")),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EA17" s="363">
        <f t="shared" si="388"/>
        <v>8.5</v>
      </c>
      <c r="EB17" s="363">
        <f t="shared" si="389"/>
        <v>1</v>
      </c>
      <c r="EC17" s="363">
        <f t="shared" si="390"/>
        <v>0</v>
      </c>
      <c r="ED17" s="363">
        <f t="shared" si="391"/>
        <v>0</v>
      </c>
      <c r="EE17" s="359">
        <f t="shared" si="392"/>
        <v>0.3125</v>
      </c>
      <c r="EF17" s="360">
        <f t="shared" si="393"/>
        <v>0.70833333333333337</v>
      </c>
      <c r="EG17" s="361" t="str">
        <f>IF(
 OR(EE$6&lt;MAX($B$2,$G17),AND($H17&lt;&gt;"",EE$6&gt;$H17)),
 "NA",
 IF(
  AND($D17="LOCAL",WEEKDAY(EE$6,2)=7),
  "DS",
  IF(
   COUNTIF(Parametros!$P:$P,EE$6)&gt;0,
   IF(ISNUMBER(EI17),IF(EI17&gt;0,"FL","FC"),"FC"),
   IF(
    ISNUMBER(EI17),
    IF(EI17&gt;0,"NOR","F"),
    IF(EI17="A","NOR",IF(EI17&lt;&gt;"",EI17,"F"))
   )
  )
 )
)</f>
        <v>NOR</v>
      </c>
      <c r="EH17" s="362">
        <f t="shared" si="394"/>
        <v>8.5</v>
      </c>
      <c r="EI17" s="362" cm="1">
        <f t="array" ref="EI17">_xlfn.LET(
_xlpm.f,EI$6,
_xlpm.xp,IFERROR(
   _xlfn.XLOOKUP(
     1,
     (Papeletas!$B$2:$B$3000=$B17)*(Papeletas!$G$2:$G$3000&lt;=_xlpm.f)*(Papeletas!$H$2:$H$3000&gt;=_xlpm.f),
     Papeletas!$F$2:$F$3000,
     "__NP__"
   ),
   "__NP__"
),
_xlpm.x,IF(_xlpm.xp&lt;&gt;"__NP__",_xlpm.xp,_xlfn.XLOOKUP($B17,Reloj!$A$2:$A$3000,INDEX(Reloj!$J$2:$AR$3000,,COLUMN(DW9)-INT(COLUMN(DW9)/9*8)),"__NF__")),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EJ17" s="363">
        <f t="shared" si="395"/>
        <v>8.5</v>
      </c>
      <c r="EK17" s="363">
        <f t="shared" si="396"/>
        <v>1</v>
      </c>
      <c r="EL17" s="363">
        <f t="shared" si="397"/>
        <v>0</v>
      </c>
      <c r="EM17" s="363">
        <f t="shared" si="398"/>
        <v>0</v>
      </c>
      <c r="EN17" s="359">
        <f t="shared" si="399"/>
        <v>0.3125</v>
      </c>
      <c r="EO17" s="360">
        <f t="shared" si="400"/>
        <v>0.70833333333333337</v>
      </c>
      <c r="EP17" s="361" t="str">
        <f>IF(
 OR(EN$6&lt;MAX($B$2,$G17),AND($H17&lt;&gt;"",EN$6&gt;$H17)),
 "NA",
 IF(
  AND($D17="LOCAL",WEEKDAY(EN$6,2)=7),
  "DS",
  IF(
   COUNTIF(Parametros!$P:$P,EN$6)&gt;0,
   IF(ISNUMBER(ER17),IF(ER17&gt;0,"FL","FC"),"FC"),
   IF(
    ISNUMBER(ER17),
    IF(ER17&gt;0,"NOR","F"),
    IF(ER17="A","NOR",IF(ER17&lt;&gt;"",ER17,"F"))
   )
  )
 )
)</f>
        <v>NOR</v>
      </c>
      <c r="EQ17" s="362">
        <f t="shared" si="401"/>
        <v>8.5</v>
      </c>
      <c r="ER17" s="362" cm="1">
        <f t="array" ref="ER17">_xlfn.LET(
_xlpm.f,ER$6,
_xlpm.xp,IFERROR(
   _xlfn.XLOOKUP(
     1,
     (Papeletas!$B$2:$B$3000=$B17)*(Papeletas!$G$2:$G$3000&lt;=_xlpm.f)*(Papeletas!$H$2:$H$3000&gt;=_xlpm.f),
     Papeletas!$F$2:$F$3000,
     "__NP__"
   ),
   "__NP__"
),
_xlpm.x,IF(_xlpm.xp&lt;&gt;"__NP__",_xlpm.xp,_xlfn.XLOOKUP($B17,Reloj!$A$2:$A$3000,INDEX(Reloj!$J$2:$AR$3000,,COLUMN(EF9)-INT(COLUMN(EF9)/9*8)),"__NF__")),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ES17" s="363">
        <f t="shared" si="402"/>
        <v>8.5</v>
      </c>
      <c r="ET17" s="363">
        <f t="shared" si="403"/>
        <v>1</v>
      </c>
      <c r="EU17" s="363">
        <f t="shared" si="404"/>
        <v>0</v>
      </c>
      <c r="EV17" s="363">
        <f t="shared" si="405"/>
        <v>0</v>
      </c>
      <c r="EW17" s="359">
        <f t="shared" si="406"/>
        <v>0.3125</v>
      </c>
      <c r="EX17" s="360">
        <f t="shared" si="407"/>
        <v>0.70833333333333337</v>
      </c>
      <c r="EY17" s="361" t="str">
        <f>IF(
 OR(EW$6&lt;MAX($B$2,$G17),AND($H17&lt;&gt;"",EW$6&gt;$H17)),
 "NA",
 IF(
  AND($D17="LOCAL",WEEKDAY(EW$6,2)=7),
  "DS",
  IF(
   COUNTIF(Parametros!$P:$P,EW$6)&gt;0,
   IF(ISNUMBER(FA17),IF(FA17&gt;0,"FL","FC"),"FC"),
   IF(
    ISNUMBER(FA17),
    IF(FA17&gt;0,"NOR","F"),
    IF(FA17="A","NOR",IF(FA17&lt;&gt;"",FA17,"F"))
   )
  )
 )
)</f>
        <v>NOR</v>
      </c>
      <c r="EZ17" s="362">
        <f t="shared" si="408"/>
        <v>8.5</v>
      </c>
      <c r="FA17" s="362" cm="1">
        <f t="array" ref="FA17">_xlfn.LET(
_xlpm.f,FA$6,
_xlpm.xp,IFERROR(
   _xlfn.XLOOKUP(
     1,
     (Papeletas!$B$2:$B$3000=$B17)*(Papeletas!$G$2:$G$3000&lt;=_xlpm.f)*(Papeletas!$H$2:$H$3000&gt;=_xlpm.f),
     Papeletas!$F$2:$F$3000,
     "__NP__"
   ),
   "__NP__"
),
_xlpm.x,IF(_xlpm.xp&lt;&gt;"__NP__",_xlpm.xp,_xlfn.XLOOKUP($B17,Reloj!$A$2:$A$3000,INDEX(Reloj!$J$2:$AR$3000,,COLUMN(EO9)-INT(COLUMN(EO9)/9*8)),"__NF__")),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FB17" s="363">
        <f t="shared" si="409"/>
        <v>8.5</v>
      </c>
      <c r="FC17" s="363">
        <f t="shared" si="410"/>
        <v>1</v>
      </c>
      <c r="FD17" s="363">
        <f t="shared" si="411"/>
        <v>0</v>
      </c>
      <c r="FE17" s="363">
        <f t="shared" si="412"/>
        <v>0</v>
      </c>
      <c r="FF17" s="359">
        <f t="shared" si="413"/>
        <v>0.3125</v>
      </c>
      <c r="FG17" s="360">
        <f t="shared" si="414"/>
        <v>0.54166666666666663</v>
      </c>
      <c r="FH17" s="361" t="str">
        <f>IF(
 OR(FF$6&lt;MAX($B$2,$G17),AND($H17&lt;&gt;"",FF$6&gt;$H17)),
 "NA",
 IF(
  AND($D17="LOCAL",WEEKDAY(FF$6,2)=7),
  "DS",
  IF(
   COUNTIF(Parametros!$P:$P,FF$6)&gt;0,
   IF(ISNUMBER(FJ17),IF(FJ17&gt;0,"FL","FC"),"FC"),
   IF(
    ISNUMBER(FJ17),
    IF(FJ17&gt;0,"NOR","F"),
    IF(FJ17="A","NOR",IF(FJ17&lt;&gt;"",FJ17,"F"))
   )
  )
 )
)</f>
        <v>NOR</v>
      </c>
      <c r="FI17" s="362">
        <f t="shared" si="415"/>
        <v>5.4999999999999991</v>
      </c>
      <c r="FJ17" s="362" cm="1">
        <f t="array" ref="FJ17">_xlfn.LET(
_xlpm.f,FJ$6,
_xlpm.xp,IFERROR(
   _xlfn.XLOOKUP(
     1,
     (Papeletas!$B$2:$B$3000=$B17)*(Papeletas!$G$2:$G$3000&lt;=_xlpm.f)*(Papeletas!$H$2:$H$3000&gt;=_xlpm.f),
     Papeletas!$F$2:$F$3000,
     "__NP__"
   ),
   "__NP__"
),
_xlpm.x,IF(_xlpm.xp&lt;&gt;"__NP__",_xlpm.xp,_xlfn.XLOOKUP($B17,Reloj!$A$2:$A$3000,INDEX(Reloj!$J$2:$AR$3000,,COLUMN(EX9)-INT(COLUMN(EX9)/9*8)),"__NF__")),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v>
      </c>
      <c r="FK17" s="363">
        <f t="shared" si="416"/>
        <v>5.4999999999999991</v>
      </c>
      <c r="FL17" s="363">
        <f t="shared" si="417"/>
        <v>2</v>
      </c>
      <c r="FM17" s="363">
        <f t="shared" si="418"/>
        <v>1.5000000000000009</v>
      </c>
      <c r="FN17" s="363">
        <f t="shared" si="419"/>
        <v>0</v>
      </c>
      <c r="FO17" s="359" t="str">
        <f t="shared" si="420"/>
        <v>-</v>
      </c>
      <c r="FP17" s="360" t="str">
        <f t="shared" si="421"/>
        <v>-</v>
      </c>
      <c r="FQ17" s="361" t="str">
        <f>IF(
 OR(FO$6&lt;MAX($B$2,$G17),AND($H17&lt;&gt;"",FO$6&gt;$H17)),
 "NA",
 IF(
  AND($D17="LOCAL",WEEKDAY(FO$6,2)=7),
  "DS",
  IF(
   COUNTIF(Parametros!$P:$P,FO$6)&gt;0,
   IF(ISNUMBER(FS17),IF(FS17&gt;0,"FL","FC"),"FC"),
   IF(
    ISNUMBER(FS17),
    IF(FS17&gt;0,"NOR","F"),
    IF(FS17="A","NOR",IF(FS17&lt;&gt;"",FS17,"F"))
   )
  )
 )
)</f>
        <v>DS</v>
      </c>
      <c r="FR17" s="362">
        <f t="shared" si="422"/>
        <v>0</v>
      </c>
      <c r="FS17" s="362" cm="1">
        <f t="array" ref="FS17">_xlfn.LET(
_xlpm.f,FS$6,
_xlpm.xp,IFERROR(
   _xlfn.XLOOKUP(
     1,
     (Papeletas!$B$2:$B$3000=$B17)*(Papeletas!$G$2:$G$3000&lt;=_xlpm.f)*(Papeletas!$H$2:$H$3000&gt;=_xlpm.f),
     Papeletas!$F$2:$F$3000,
     "__NP__"
   ),
   "__NP__"
),
_xlpm.x,IF(_xlpm.xp&lt;&gt;"__NP__",_xlpm.xp,_xlfn.XLOOKUP($B17,Reloj!$A$2:$A$3000,INDEX(Reloj!$J$2:$AR$3000,,COLUMN(FG9)-INT(COLUMN(FG9)/9*8)),"__NF__")),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4.5</v>
      </c>
      <c r="FT17" s="363">
        <f t="shared" si="423"/>
        <v>0</v>
      </c>
      <c r="FU17" s="363">
        <f t="shared" si="424"/>
        <v>0</v>
      </c>
      <c r="FV17" s="363">
        <f t="shared" si="425"/>
        <v>0</v>
      </c>
      <c r="FW17" s="363">
        <f t="shared" si="426"/>
        <v>4.5</v>
      </c>
      <c r="FX17" s="359">
        <f t="shared" si="427"/>
        <v>0.3125</v>
      </c>
      <c r="FY17" s="360">
        <f t="shared" si="428"/>
        <v>0.70833333333333337</v>
      </c>
      <c r="FZ17" s="361" t="str">
        <f>IF(
 OR(FX$6&lt;MAX($B$2,$G17),AND($H17&lt;&gt;"",FX$6&gt;$H17)),
 "NA",
 IF(
  AND($D17="LOCAL",WEEKDAY(FX$6,2)=7),
  "DS",
  IF(
   COUNTIF(Parametros!$P:$P,FX$6)&gt;0,
   IF(ISNUMBER(GB17),IF(GB17&gt;0,"FL","FC"),"FC"),
   IF(
    ISNUMBER(GB17),
    IF(GB17&gt;0,"NOR","F"),
    IF(GB17="A","NOR",IF(GB17&lt;&gt;"",GB17,"F"))
   )
  )
 )
)</f>
        <v>NOR</v>
      </c>
      <c r="GA17" s="362">
        <f t="shared" si="429"/>
        <v>8.5</v>
      </c>
      <c r="GB17" s="362" cm="1">
        <f t="array" ref="GB17">_xlfn.LET(
_xlpm.f,GB$6,
_xlpm.xp,IFERROR(
   _xlfn.XLOOKUP(
     1,
     (Papeletas!$B$2:$B$3000=$B17)*(Papeletas!$G$2:$G$3000&lt;=_xlpm.f)*(Papeletas!$H$2:$H$3000&gt;=_xlpm.f),
     Papeletas!$F$2:$F$3000,
     "__NP__"
   ),
   "__NP__"
),
_xlpm.x,IF(_xlpm.xp&lt;&gt;"__NP__",_xlpm.xp,_xlfn.XLOOKUP($B17,Reloj!$A$2:$A$3000,INDEX(Reloj!$J$2:$AR$3000,,COLUMN(FP9)-INT(COLUMN(FP9)/9*8)),"__NF__")),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GC17" s="363">
        <f t="shared" si="430"/>
        <v>8.5</v>
      </c>
      <c r="GD17" s="363">
        <f t="shared" si="431"/>
        <v>1</v>
      </c>
      <c r="GE17" s="363">
        <f t="shared" si="432"/>
        <v>0</v>
      </c>
      <c r="GF17" s="363">
        <f t="shared" si="433"/>
        <v>0</v>
      </c>
      <c r="GG17" s="359">
        <f t="shared" si="434"/>
        <v>0.3125</v>
      </c>
      <c r="GH17" s="360">
        <f t="shared" si="435"/>
        <v>0.70833333333333337</v>
      </c>
      <c r="GI17" s="361" t="str">
        <f>IF(
 OR(GG$6&lt;MAX($B$2,$G17),AND($H17&lt;&gt;"",GG$6&gt;$H17)),
 "NA",
 IF(
  AND($D17="LOCAL",WEEKDAY(GG$6,2)=7),
  "DS",
  IF(
   COUNTIF(Parametros!$P:$P,GG$6)&gt;0,
   IF(ISNUMBER(GK17),IF(GK17&gt;0,"FL","FC"),"FC"),
   IF(
    ISNUMBER(GK17),
    IF(GK17&gt;0,"NOR","F"),
    IF(GK17="A","NOR",IF(GK17&lt;&gt;"",GK17,"F"))
   )
  )
 )
)</f>
        <v>NOR</v>
      </c>
      <c r="GJ17" s="362">
        <f t="shared" si="436"/>
        <v>8.5</v>
      </c>
      <c r="GK17" s="362" cm="1">
        <f t="array" ref="GK17">_xlfn.LET(
_xlpm.f,GK$6,
_xlpm.xp,IFERROR(
   _xlfn.XLOOKUP(
     1,
     (Papeletas!$B$2:$B$3000=$B17)*(Papeletas!$G$2:$G$3000&lt;=_xlpm.f)*(Papeletas!$H$2:$H$3000&gt;=_xlpm.f),
     Papeletas!$F$2:$F$3000,
     "__NP__"
   ),
   "__NP__"
),
_xlpm.x,IF(_xlpm.xp&lt;&gt;"__NP__",_xlpm.xp,_xlfn.XLOOKUP($B17,Reloj!$A$2:$A$3000,INDEX(Reloj!$J$2:$AR$3000,,COLUMN(FY9)-INT(COLUMN(FY9)/9*8)),"__NF__")),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GL17" s="363">
        <f t="shared" si="437"/>
        <v>8.5</v>
      </c>
      <c r="GM17" s="363">
        <f t="shared" si="438"/>
        <v>1</v>
      </c>
      <c r="GN17" s="363">
        <f t="shared" si="439"/>
        <v>0</v>
      </c>
      <c r="GO17" s="363">
        <f t="shared" si="440"/>
        <v>0</v>
      </c>
      <c r="GP17" s="359">
        <f t="shared" si="441"/>
        <v>0.3125</v>
      </c>
      <c r="GQ17" s="360">
        <f t="shared" si="442"/>
        <v>0.70833333333333337</v>
      </c>
      <c r="GR17" s="361" t="str">
        <f>IF(
 OR(GP$6&lt;MAX($B$2,$G17),AND($H17&lt;&gt;"",GP$6&gt;$H17)),
 "NA",
 IF(
  AND($D17="LOCAL",WEEKDAY(GP$6,2)=7),
  "DS",
  IF(
   COUNTIF(Parametros!$P:$P,GP$6)&gt;0,
   IF(ISNUMBER(GT17),IF(GT17&gt;0,"FL","FC"),"FC"),
   IF(
    ISNUMBER(GT17),
    IF(GT17&gt;0,"NOR","F"),
    IF(GT17="A","NOR",IF(GT17&lt;&gt;"",GT17,"F"))
   )
  )
 )
)</f>
        <v>NOR</v>
      </c>
      <c r="GS17" s="362">
        <f t="shared" si="443"/>
        <v>8.5</v>
      </c>
      <c r="GT17" s="362" cm="1">
        <f t="array" ref="GT17">_xlfn.LET(
_xlpm.f,GT$6,
_xlpm.xp,IFERROR(
   _xlfn.XLOOKUP(
     1,
     (Papeletas!$B$2:$B$3000=$B17)*(Papeletas!$G$2:$G$3000&lt;=_xlpm.f)*(Papeletas!$H$2:$H$3000&gt;=_xlpm.f),
     Papeletas!$F$2:$F$3000,
     "__NP__"
   ),
   "__NP__"
),
_xlpm.x,IF(_xlpm.xp&lt;&gt;"__NP__",_xlpm.xp,_xlfn.XLOOKUP($B17,Reloj!$A$2:$A$3000,INDEX(Reloj!$J$2:$AR$3000,,COLUMN(GH9)-INT(COLUMN(GH9)/9*8)),"__NF__")),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GU17" s="363">
        <f t="shared" si="444"/>
        <v>8.5</v>
      </c>
      <c r="GV17" s="363">
        <f t="shared" si="445"/>
        <v>1</v>
      </c>
      <c r="GW17" s="363">
        <f t="shared" si="446"/>
        <v>0</v>
      </c>
      <c r="GX17" s="363">
        <f t="shared" si="447"/>
        <v>0</v>
      </c>
      <c r="GY17" s="359">
        <f t="shared" si="448"/>
        <v>0.3125</v>
      </c>
      <c r="GZ17" s="360">
        <f t="shared" si="449"/>
        <v>0.70833333333333337</v>
      </c>
      <c r="HA17" s="361" t="str">
        <f>IF(
 OR(GY$6&lt;MAX($B$2,$G17),AND($H17&lt;&gt;"",GY$6&gt;$H17)),
 "NA",
 IF(
  AND($D17="LOCAL",WEEKDAY(GY$6,2)=7),
  "DS",
  IF(
   COUNTIF(Parametros!$P:$P,GY$6)&gt;0,
   IF(ISNUMBER(HC17),IF(HC17&gt;0,"FL","FC"),"FC"),
   IF(
    ISNUMBER(HC17),
    IF(HC17&gt;0,"NOR","F"),
    IF(HC17="A","NOR",IF(HC17&lt;&gt;"",HC17,"F"))
   )
  )
 )
)</f>
        <v>NOR</v>
      </c>
      <c r="HB17" s="362">
        <f t="shared" si="450"/>
        <v>8.5</v>
      </c>
      <c r="HC17" s="362" cm="1">
        <f t="array" ref="HC17">_xlfn.LET(
_xlpm.f,HC$6,
_xlpm.xp,IFERROR(
   _xlfn.XLOOKUP(
     1,
     (Papeletas!$B$2:$B$3000=$B17)*(Papeletas!$G$2:$G$3000&lt;=_xlpm.f)*(Papeletas!$H$2:$H$3000&gt;=_xlpm.f),
     Papeletas!$F$2:$F$3000,
     "__NP__"
   ),
   "__NP__"
),
_xlpm.x,IF(_xlpm.xp&lt;&gt;"__NP__",_xlpm.xp,_xlfn.XLOOKUP($B17,Reloj!$A$2:$A$3000,INDEX(Reloj!$J$2:$AR$3000,,COLUMN(GQ9)-INT(COLUMN(GQ9)/9*8)),"__NF__")),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HD17" s="363">
        <f t="shared" si="451"/>
        <v>8.5</v>
      </c>
      <c r="HE17" s="363">
        <f t="shared" si="452"/>
        <v>1</v>
      </c>
      <c r="HF17" s="363">
        <f t="shared" si="453"/>
        <v>0</v>
      </c>
      <c r="HG17" s="363">
        <f t="shared" si="454"/>
        <v>0</v>
      </c>
      <c r="HH17" s="359">
        <f t="shared" si="455"/>
        <v>0.3125</v>
      </c>
      <c r="HI17" s="360">
        <f t="shared" si="456"/>
        <v>0.70833333333333337</v>
      </c>
      <c r="HJ17" s="361" t="str">
        <f>IF(
 OR(HH$6&lt;MAX($B$2,$G17),AND($H17&lt;&gt;"",HH$6&gt;$H17)),
 "NA",
 IF(
  AND($D17="LOCAL",WEEKDAY(HH$6,2)=7),
  "DS",
  IF(
   COUNTIF(Parametros!$P:$P,HH$6)&gt;0,
   IF(ISNUMBER(HL17),IF(HL17&gt;0,"FL","FC"),"FC"),
   IF(
    ISNUMBER(HL17),
    IF(HL17&gt;0,"NOR","F"),
    IF(HL17="A","NOR",IF(HL17&lt;&gt;"",HL17,"F"))
   )
  )
 )
)</f>
        <v>NOR</v>
      </c>
      <c r="HK17" s="362">
        <f t="shared" si="457"/>
        <v>8.5</v>
      </c>
      <c r="HL17" s="362" cm="1">
        <f t="array" ref="HL17">_xlfn.LET(
_xlpm.f,HL$6,
_xlpm.xp,IFERROR(
   _xlfn.XLOOKUP(
     1,
     (Papeletas!$B$2:$B$3000=$B17)*(Papeletas!$G$2:$G$3000&lt;=_xlpm.f)*(Papeletas!$H$2:$H$3000&gt;=_xlpm.f),
     Papeletas!$F$2:$F$3000,
     "__NP__"
   ),
   "__NP__"
),
_xlpm.x,IF(_xlpm.xp&lt;&gt;"__NP__",_xlpm.xp,_xlfn.XLOOKUP($B17,Reloj!$A$2:$A$3000,INDEX(Reloj!$J$2:$AR$3000,,COLUMN(GZ9)-INT(COLUMN(GZ9)/9*8)),"__NF__")),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HM17" s="363">
        <f t="shared" si="458"/>
        <v>8.5</v>
      </c>
      <c r="HN17" s="363">
        <f t="shared" si="459"/>
        <v>1</v>
      </c>
      <c r="HO17" s="363">
        <f t="shared" si="460"/>
        <v>0</v>
      </c>
      <c r="HP17" s="363">
        <f t="shared" si="461"/>
        <v>0</v>
      </c>
      <c r="HQ17" s="359">
        <f t="shared" si="462"/>
        <v>0.3125</v>
      </c>
      <c r="HR17" s="360">
        <f t="shared" si="463"/>
        <v>0.54166666666666663</v>
      </c>
      <c r="HS17" s="361" t="str">
        <f>IF(
 OR(HQ$6&lt;MAX($B$2,$G17),AND($H17&lt;&gt;"",HQ$6&gt;$H17)),
 "NA",
 IF(
  AND($D17="LOCAL",WEEKDAY(HQ$6,2)=7),
  "DS",
  IF(
   COUNTIF(Parametros!$P:$P,HQ$6)&gt;0,
   IF(ISNUMBER(HU17),IF(HU17&gt;0,"FL","FC"),"FC"),
   IF(
    ISNUMBER(HU17),
    IF(HU17&gt;0,"NOR","F"),
    IF(HU17="A","NOR",IF(HU17&lt;&gt;"",HU17,"F"))
   )
  )
 )
)</f>
        <v>NOR</v>
      </c>
      <c r="HT17" s="362">
        <f t="shared" si="464"/>
        <v>5.4999999999999991</v>
      </c>
      <c r="HU17" s="362" cm="1">
        <f t="array" ref="HU17">_xlfn.LET(
_xlpm.f,HU$6,
_xlpm.xp,IFERROR(
   _xlfn.XLOOKUP(
     1,
     (Papeletas!$B$2:$B$3000=$B17)*(Papeletas!$G$2:$G$3000&lt;=_xlpm.f)*(Papeletas!$H$2:$H$3000&gt;=_xlpm.f),
     Papeletas!$F$2:$F$3000,
     "__NP__"
   ),
   "__NP__"
),
_xlpm.x,IF(_xlpm.xp&lt;&gt;"__NP__",_xlpm.xp,_xlfn.XLOOKUP($B17,Reloj!$A$2:$A$3000,INDEX(Reloj!$J$2:$AR$3000,,COLUMN(HI9)-INT(COLUMN(HI9)/9*8)),"__NF__")),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8.5</v>
      </c>
      <c r="HV17" s="363">
        <f t="shared" si="465"/>
        <v>5.4999999999999991</v>
      </c>
      <c r="HW17" s="363">
        <f t="shared" si="466"/>
        <v>2</v>
      </c>
      <c r="HX17" s="363">
        <f t="shared" si="467"/>
        <v>1.0000000000000009</v>
      </c>
      <c r="HY17" s="363">
        <f t="shared" si="468"/>
        <v>0</v>
      </c>
      <c r="HZ17" s="359" t="str">
        <f t="shared" si="469"/>
        <v>-</v>
      </c>
      <c r="IA17" s="360" t="str">
        <f t="shared" si="470"/>
        <v>-</v>
      </c>
      <c r="IB17" s="361" t="str">
        <f>IF(
 OR(HZ$6&lt;MAX($B$2,$G17),AND($H17&lt;&gt;"",HZ$6&gt;$H17)),
 "NA",
 IF(
  AND($D17="LOCAL",WEEKDAY(HZ$6,2)=7),
  "DS",
  IF(
   COUNTIF(Parametros!$P:$P,HZ$6)&gt;0,
   IF(ISNUMBER(ID17),IF(ID17&gt;0,"FL","FC"),"FC"),
   IF(
    ISNUMBER(ID17),
    IF(ID17&gt;0,"NOR","F"),
    IF(ID17="A","NOR",IF(ID17&lt;&gt;"",ID17,"F"))
   )
  )
 )
)</f>
        <v>DS</v>
      </c>
      <c r="IC17" s="362">
        <f t="shared" si="471"/>
        <v>0</v>
      </c>
      <c r="ID17" s="362" cm="1">
        <f t="array" ref="ID17">_xlfn.LET(
_xlpm.f,ID$6,
_xlpm.xp,IFERROR(
   _xlfn.XLOOKUP(
     1,
     (Papeletas!$B$2:$B$3000=$B17)*(Papeletas!$G$2:$G$3000&lt;=_xlpm.f)*(Papeletas!$H$2:$H$3000&gt;=_xlpm.f),
     Papeletas!$F$2:$F$3000,
     "__NP__"
   ),
   "__NP__"
),
_xlpm.x,IF(_xlpm.xp&lt;&gt;"__NP__",_xlpm.xp,_xlfn.XLOOKUP($B17,Reloj!$A$2:$A$3000,INDEX(Reloj!$J$2:$AR$3000,,COLUMN(HR9)-INT(COLUMN(HR9)/9*8)),"__NF__")),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5</v>
      </c>
      <c r="IE17" s="363">
        <f t="shared" si="472"/>
        <v>0</v>
      </c>
      <c r="IF17" s="363">
        <f t="shared" si="473"/>
        <v>0</v>
      </c>
      <c r="IG17" s="363">
        <f t="shared" si="474"/>
        <v>0</v>
      </c>
      <c r="IH17" s="363">
        <f t="shared" si="475"/>
        <v>5</v>
      </c>
      <c r="II17" s="359">
        <f t="shared" si="476"/>
        <v>0.3125</v>
      </c>
      <c r="IJ17" s="360">
        <f t="shared" si="477"/>
        <v>0.70833333333333337</v>
      </c>
      <c r="IK17" s="361" t="str">
        <f>IF(
 OR(II$6&lt;MAX($B$2,$G17),AND($H17&lt;&gt;"",II$6&gt;$H17)),
 "NA",
 IF(
  AND($D17="LOCAL",WEEKDAY(II$6,2)=7),
  "DS",
  IF(
   COUNTIF(Parametros!$P:$P,II$6)&gt;0,
   IF(ISNUMBER(IM17),IF(IM17&gt;0,"FL","FC"),"FC"),
   IF(
    ISNUMBER(IM17),
    IF(IM17&gt;0,"NOR","F"),
    IF(IM17="A","NOR",IF(IM17&lt;&gt;"",IM17,"F"))
   )
  )
 )
)</f>
        <v>NOR</v>
      </c>
      <c r="IL17" s="362">
        <f t="shared" si="478"/>
        <v>8.5</v>
      </c>
      <c r="IM17" s="362" cm="1">
        <f t="array" ref="IM17">_xlfn.LET(
_xlpm.f,IM$6,
_xlpm.xp,IFERROR(
   _xlfn.XLOOKUP(
     1,
     (Papeletas!$B$2:$B$3000=$B17)*(Papeletas!$G$2:$G$3000&lt;=_xlpm.f)*(Papeletas!$H$2:$H$3000&gt;=_xlpm.f),
     Papeletas!$F$2:$F$3000,
     "__NP__"
   ),
   "__NP__"
),
_xlpm.x,IF(_xlpm.xp&lt;&gt;"__NP__",_xlpm.xp,_xlfn.XLOOKUP($B17,Reloj!$A$2:$A$3000,INDEX(Reloj!$J$2:$AR$3000,,COLUMN(IA9)-INT(COLUMN(IA9)/9*8)),"__NF__")),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IN17" s="363">
        <f t="shared" si="479"/>
        <v>8.5</v>
      </c>
      <c r="IO17" s="363">
        <f t="shared" si="480"/>
        <v>1</v>
      </c>
      <c r="IP17" s="363">
        <f t="shared" si="481"/>
        <v>0</v>
      </c>
      <c r="IQ17" s="363">
        <f t="shared" si="482"/>
        <v>0</v>
      </c>
      <c r="IR17" s="359">
        <f t="shared" si="483"/>
        <v>0.3125</v>
      </c>
      <c r="IS17" s="360">
        <f t="shared" si="484"/>
        <v>0.70833333333333337</v>
      </c>
      <c r="IT17" s="361" t="str">
        <f>IF(
 OR(IR$6&lt;MAX($B$2,$G17),AND($H17&lt;&gt;"",IR$6&gt;$H17)),
 "NA",
 IF(
  AND($D17="LOCAL",WEEKDAY(IR$6,2)=7),
  "DS",
  IF(
   COUNTIF(Parametros!$P:$P,IR$6)&gt;0,
   IF(ISNUMBER(IV17),IF(IV17&gt;0,"FL","FC"),"FC"),
   IF(
    ISNUMBER(IV17),
    IF(IV17&gt;0,"NOR","F"),
    IF(IV17="A","NOR",IF(IV17&lt;&gt;"",IV17,"F"))
   )
  )
 )
)</f>
        <v>NOR</v>
      </c>
      <c r="IU17" s="362">
        <f t="shared" si="485"/>
        <v>8.5</v>
      </c>
      <c r="IV17" s="362" cm="1">
        <f t="array" ref="IV17">_xlfn.LET(
_xlpm.f,IV$6,
_xlpm.xp,IFERROR(
   _xlfn.XLOOKUP(
     1,
     (Papeletas!$B$2:$B$3000=$B17)*(Papeletas!$G$2:$G$3000&lt;=_xlpm.f)*(Papeletas!$H$2:$H$3000&gt;=_xlpm.f),
     Papeletas!$F$2:$F$3000,
     "__NP__"
   ),
   "__NP__"
),
_xlpm.x,IF(_xlpm.xp&lt;&gt;"__NP__",_xlpm.xp,_xlfn.XLOOKUP($B17,Reloj!$A$2:$A$3000,INDEX(Reloj!$J$2:$AR$3000,,COLUMN(IJ9)-INT(COLUMN(IJ9)/9*8)),"__NF__")),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IW17" s="363">
        <f t="shared" si="486"/>
        <v>8.5</v>
      </c>
      <c r="IX17" s="363">
        <f t="shared" si="487"/>
        <v>1</v>
      </c>
      <c r="IY17" s="363">
        <f t="shared" si="488"/>
        <v>0</v>
      </c>
      <c r="IZ17" s="363">
        <f t="shared" si="489"/>
        <v>0</v>
      </c>
      <c r="JA17" s="359">
        <f t="shared" si="490"/>
        <v>0.3125</v>
      </c>
      <c r="JB17" s="360">
        <f t="shared" si="491"/>
        <v>0.70833333333333337</v>
      </c>
      <c r="JC17" s="361" t="str">
        <f>IF(
 OR(JA$6&lt;MAX($B$2,$G17),AND($H17&lt;&gt;"",JA$6&gt;$H17)),
 "NA",
 IF(
  AND($D17="LOCAL",WEEKDAY(JA$6,2)=7),
  "DS",
  IF(
   COUNTIF(Parametros!$P:$P,JA$6)&gt;0,
   IF(ISNUMBER(JE17),IF(JE17&gt;0,"FL","FC"),"FC"),
   IF(
    ISNUMBER(JE17),
    IF(JE17&gt;0,"NOR","F"),
    IF(JE17="A","NOR",IF(JE17&lt;&gt;"",JE17,"F"))
   )
  )
 )
)</f>
        <v>NOR</v>
      </c>
      <c r="JD17" s="362">
        <f t="shared" si="492"/>
        <v>8.5</v>
      </c>
      <c r="JE17" s="362" cm="1">
        <f t="array" ref="JE17">_xlfn.LET(
_xlpm.f,JE$6,
_xlpm.xp,IFERROR(
   _xlfn.XLOOKUP(
     1,
     (Papeletas!$B$2:$B$3000=$B17)*(Papeletas!$G$2:$G$3000&lt;=_xlpm.f)*(Papeletas!$H$2:$H$3000&gt;=_xlpm.f),
     Papeletas!$F$2:$F$3000,
     "__NP__"
   ),
   "__NP__"
),
_xlpm.x,IF(_xlpm.xp&lt;&gt;"__NP__",_xlpm.xp,_xlfn.XLOOKUP($B17,Reloj!$A$2:$A$3000,INDEX(Reloj!$J$2:$AR$3000,,COLUMN(IS9)-INT(COLUMN(IS9)/9*8)),"__NF__")),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JF17" s="363">
        <f t="shared" si="493"/>
        <v>8.5</v>
      </c>
      <c r="JG17" s="363">
        <f t="shared" si="494"/>
        <v>1</v>
      </c>
      <c r="JH17" s="363">
        <f t="shared" si="495"/>
        <v>0</v>
      </c>
      <c r="JI17" s="363">
        <f t="shared" si="496"/>
        <v>0</v>
      </c>
      <c r="JJ17" s="359">
        <f t="shared" si="497"/>
        <v>0.3125</v>
      </c>
      <c r="JK17" s="360">
        <f t="shared" si="498"/>
        <v>0.70833333333333337</v>
      </c>
      <c r="JL17" s="361" t="str">
        <f>IF(
 OR(JJ$6&lt;MAX($B$2,$G17),AND($H17&lt;&gt;"",JJ$6&gt;$H17)),
 "NA",
 IF(
  AND($D17="LOCAL",WEEKDAY(JJ$6,2)=7),
  "DS",
  IF(
   COUNTIF(Parametros!$P:$P,JJ$6)&gt;0,
   IF(ISNUMBER(JN17),IF(JN17&gt;0,"FL","FC"),"FC"),
   IF(
    ISNUMBER(JN17),
    IF(JN17&gt;0,"NOR","F"),
    IF(JN17="A","NOR",IF(JN17&lt;&gt;"",JN17,"F"))
   )
  )
 )
)</f>
        <v>NOR</v>
      </c>
      <c r="JM17" s="362">
        <f t="shared" si="499"/>
        <v>8.5</v>
      </c>
      <c r="JN17" s="362" cm="1">
        <f t="array" ref="JN17">_xlfn.LET(
_xlpm.f,JN$6,
_xlpm.xp,IFERROR(
   _xlfn.XLOOKUP(
     1,
     (Papeletas!$B$2:$B$3000=$B17)*(Papeletas!$G$2:$G$3000&lt;=_xlpm.f)*(Papeletas!$H$2:$H$3000&gt;=_xlpm.f),
     Papeletas!$F$2:$F$3000,
     "__NP__"
   ),
   "__NP__"
),
_xlpm.x,IF(_xlpm.xp&lt;&gt;"__NP__",_xlpm.xp,_xlfn.XLOOKUP($B17,Reloj!$A$2:$A$3000,INDEX(Reloj!$J$2:$AR$3000,,COLUMN(JB9)-INT(COLUMN(JB9)/9*8)),"__NF__")),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JO17" s="363">
        <f t="shared" si="500"/>
        <v>8.5</v>
      </c>
      <c r="JP17" s="363">
        <f t="shared" si="501"/>
        <v>1</v>
      </c>
      <c r="JQ17" s="363">
        <f t="shared" si="502"/>
        <v>0</v>
      </c>
      <c r="JR17" s="363">
        <f t="shared" si="503"/>
        <v>0</v>
      </c>
      <c r="JS17" s="359">
        <f t="shared" si="504"/>
        <v>0.3125</v>
      </c>
      <c r="JT17" s="360">
        <f t="shared" si="505"/>
        <v>0.70833333333333337</v>
      </c>
      <c r="JU17" s="361" t="str">
        <f>IF(
 OR(JS$6&lt;MAX($B$2,$G17),AND($H17&lt;&gt;"",JS$6&gt;$H17)),
 "NA",
 IF(
  AND($D17="LOCAL",WEEKDAY(JS$6,2)=7),
  "DS",
  IF(
   COUNTIF(Parametros!$P:$P,JS$6)&gt;0,
   IF(ISNUMBER(JW17),IF(JW17&gt;0,"FL","FC"),"FC"),
   IF(
    ISNUMBER(JW17),
    IF(JW17&gt;0,"NOR","F"),
    IF(JW17="A","NOR",IF(JW17&lt;&gt;"",JW17,"F"))
   )
  )
 )
)</f>
        <v>NOR</v>
      </c>
      <c r="JV17" s="362">
        <f t="shared" si="506"/>
        <v>8.5</v>
      </c>
      <c r="JW17" s="362" cm="1">
        <f t="array" ref="JW17">_xlfn.LET(
_xlpm.f,JW$6,
_xlpm.xp,IFERROR(
   _xlfn.XLOOKUP(
     1,
     (Papeletas!$B$2:$B$3000=$B17)*(Papeletas!$G$2:$G$3000&lt;=_xlpm.f)*(Papeletas!$H$2:$H$3000&gt;=_xlpm.f),
     Papeletas!$F$2:$F$3000,
     "__NP__"
   ),
   "__NP__"
),
_xlpm.x,IF(_xlpm.xp&lt;&gt;"__NP__",_xlpm.xp,_xlfn.XLOOKUP($B17,Reloj!$A$2:$A$3000,INDEX(Reloj!$J$2:$AR$3000,,COLUMN(JK9)-INT(COLUMN(JK9)/9*8)),"__NF__")),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JX17" s="363">
        <f t="shared" si="507"/>
        <v>8.5</v>
      </c>
      <c r="JY17" s="363">
        <f t="shared" si="508"/>
        <v>1</v>
      </c>
      <c r="JZ17" s="363">
        <f t="shared" si="509"/>
        <v>0</v>
      </c>
      <c r="KA17" s="363">
        <f t="shared" si="510"/>
        <v>0</v>
      </c>
      <c r="KB17" s="359">
        <f t="shared" si="511"/>
        <v>0.3125</v>
      </c>
      <c r="KC17" s="360">
        <f t="shared" si="512"/>
        <v>0.54166666666666663</v>
      </c>
      <c r="KD17" s="361" t="str">
        <f>IF(
 OR(KB$6&lt;MAX($B$2,$G17),AND($H17&lt;&gt;"",KB$6&gt;$H17)),
 "NA",
 IF(
  AND($D17="LOCAL",WEEKDAY(KB$6,2)=7),
  "DS",
  IF(
   COUNTIF(Parametros!$P:$P,KB$6)&gt;0,
   IF(ISNUMBER(KF17),IF(KF17&gt;0,"FL","FC"),"FC"),
   IF(
    ISNUMBER(KF17),
    IF(KF17&gt;0,"NOR","F"),
    IF(KF17="A","NOR",IF(KF17&lt;&gt;"",KF17,"F"))
   )
  )
 )
)</f>
        <v>NOR</v>
      </c>
      <c r="KE17" s="362">
        <f t="shared" si="513"/>
        <v>5.4999999999999991</v>
      </c>
      <c r="KF17" s="362" cm="1">
        <f t="array" ref="KF17">_xlfn.LET(
_xlpm.f,KF$6,
_xlpm.xp,IFERROR(
   _xlfn.XLOOKUP(
     1,
     (Papeletas!$B$2:$B$3000=$B17)*(Papeletas!$G$2:$G$3000&lt;=_xlpm.f)*(Papeletas!$H$2:$H$3000&gt;=_xlpm.f),
     Papeletas!$F$2:$F$3000,
     "__NP__"
   ),
   "__NP__"
),
_xlpm.x,IF(_xlpm.xp&lt;&gt;"__NP__",_xlpm.xp,_xlfn.XLOOKUP($B17,Reloj!$A$2:$A$3000,INDEX(Reloj!$J$2:$AR$3000,,COLUMN(JT9)-INT(COLUMN(JT9)/9*8)),"__NF__")),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7.5</v>
      </c>
      <c r="KG17" s="363">
        <f t="shared" si="514"/>
        <v>5.4999999999999991</v>
      </c>
      <c r="KH17" s="363">
        <f t="shared" si="515"/>
        <v>2</v>
      </c>
      <c r="KI17" s="363">
        <f t="shared" si="516"/>
        <v>8.8817841970012523E-16</v>
      </c>
      <c r="KJ17" s="363">
        <f t="shared" si="517"/>
        <v>0</v>
      </c>
      <c r="KK17" s="359" t="str">
        <f t="shared" si="255"/>
        <v>-</v>
      </c>
      <c r="KL17" s="360" t="str">
        <f t="shared" ref="KL17" si="565">IF(KK17="-","-",IF($D17="LOCAL",IF(WEEKDAY(KK$6,2)&lt;=5,--"17:00:00",IF(WEEKDAY(KK$6,2)=6,--"13:00:00","-")),IF($D17="FORANEO",IF(WEEKDAY(KK$6,2)&lt;=6,--"18:30:00",IF(WEEKDAY(KK$6,2)=7,--"12:00:00","-")),"-")))</f>
        <v>-</v>
      </c>
      <c r="KM17" s="361" t="str">
        <f>IF(
 OR(KK$6&lt;MAX($B$2,$G17),AND($H17&lt;&gt;"",KK$6&gt;$H17)),
 "NA",
 IF(
  AND($D17="LOCAL",WEEKDAY(KK$6,2)=7),
  "DS",
  IF(
   COUNTIF(Parametros!$P:$P,KK$6)&gt;0,
   IF(ISNUMBER(KO17),IF(KO17&gt;0,"FL","FC"),"FC"),
   IF(
    ISNUMBER(KO17),
    IF(KO17&gt;0,"NOR","F"),
    IF(KO17="A","NOR",IF(KO17&lt;&gt;"",KO17,"F"))
   )
  )
 )
)</f>
        <v>DS</v>
      </c>
      <c r="KN17" s="362">
        <f t="shared" si="519"/>
        <v>0</v>
      </c>
      <c r="KO17" s="362" cm="1">
        <f t="array" ref="KO17">_xlfn.LET(
_xlpm.f,KO$6,
_xlpm.xp,IFERROR(
   _xlfn.XLOOKUP(
     1,
     (Papeletas!$B$2:$B$403=$B17)*(Papeletas!$G$2:$G$403&lt;=_xlpm.f)*(Papeletas!$H$2:$H$403&gt;=_xlpm.f),
     Papeletas!$F$2:$F$403,
     "__NP__"
   ),
   "__NP__"
),
_xlpm.x,IF(_xlpm.xp&lt;&gt;"__NP__",_xlpm.xp,_xlfn.XLOOKUP($B17,Reloj!$A$2:$A$1254,INDEX(Reloj!$J$2:$AR$1254,,COLUMN(KC9)-INT(COLUMN(KC9)/9*8)),"__NF__")),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5</v>
      </c>
      <c r="KP17" s="363">
        <f t="shared" si="520"/>
        <v>0</v>
      </c>
      <c r="KQ17" s="363">
        <f t="shared" si="521"/>
        <v>0</v>
      </c>
      <c r="KR17" s="363">
        <f t="shared" si="522"/>
        <v>0</v>
      </c>
      <c r="KS17" s="363">
        <f t="shared" si="523"/>
        <v>5</v>
      </c>
      <c r="KT17" s="359">
        <f t="shared" si="262"/>
        <v>0.3125</v>
      </c>
      <c r="KU17" s="360">
        <f t="shared" ref="KU17" si="566">IF(KT17="-","-",IF($D17="LOCAL",IF(WEEKDAY(KT$6,2)&lt;=5,--"17:00:00",IF(WEEKDAY(KT$6,2)=6,--"13:00:00","-")),IF($D17="FORANEO",IF(WEEKDAY(KT$6,2)&lt;=6,--"18:30:00",IF(WEEKDAY(KT$6,2)=7,--"12:00:00","-")),"-")))</f>
        <v>0.70833333333333337</v>
      </c>
      <c r="KV17" s="361" t="str">
        <f>IF(
 OR(KT$6&lt;MAX($B$2,$G17),AND($H17&lt;&gt;"",KT$6&gt;$H17)),
 "NA",
 IF(
  AND($D17="LOCAL",WEEKDAY(KT$6,2)=7),
  "DS",
  IF(
   COUNTIF(Parametros!$P:$P,KT$6)&gt;0,
   IF(ISNUMBER(KX17),IF(KX17&gt;0,"FL","FC"),"FC"),
   IF(
    ISNUMBER(KX17),
    IF(KX17&gt;0,"NOR","F"),
    IF(KX17="A","NOR",IF(KX17&lt;&gt;"",KX17,"F"))
   )
  )
 )
)</f>
        <v>NOR</v>
      </c>
      <c r="KW17" s="362">
        <f t="shared" si="525"/>
        <v>8.5</v>
      </c>
      <c r="KX17" s="362" cm="1">
        <f t="array" ref="KX17">_xlfn.LET(
_xlpm.f,KX$6,
_xlpm.xp,IFERROR(
   _xlfn.XLOOKUP(
     1,
     (Papeletas!$B$2:$B$403=$B17)*(Papeletas!$G$2:$G$403&lt;=_xlpm.f)*(Papeletas!$H$2:$H$403&gt;=_xlpm.f),
     Papeletas!$F$2:$F$403,
     "__NP__"
   ),
   "__NP__"
),
_xlpm.x,IF(_xlpm.xp&lt;&gt;"__NP__",_xlpm.xp,_xlfn.XLOOKUP($B17,Reloj!$A$2:$A$1254,INDEX(Reloj!$J$2:$AR$1254,,COLUMN(KL9)-INT(COLUMN(KL9)/9*8)),"__NF__")),
_xlpm.t,SUBSTITUTE(_xlpm.x&amp;"","'",""),
_xlpm.esnum,IFERROR(ISNUMBER(VALUE(_xlpm.t)),FALSE),
_xlpm.n,IF(_xlpm.esnum,VALUE(_xlpm.t),0),
_xlpm.dia,IFERROR(WEEKDAY(_xlpm.f,2),0),
_xlpm.esFinSem,IF(AND(_xlpm.esnum,_xlpm.n&gt;0,_xlpm.n&lt;=7),IF($D17="LOCAL",OR(_xlpm.dia=6,_xlpm.dia=7),_xlpm.dia=7),FALSE),
_xlpm.nAj,IF(_xlpm.esFinSem,_xlpm.n+1,_xlpm.n),
IF(_xlpm.x="__NF__","Revisar",
IF(_xlpm.t="","F",
IF(_xlpm.esnum,
IF(_xlpm.nAj=0,"F",_xlpm.nAj),
IF(OR(_xlpm.t="AS",_xlpm.t="SAI"),"F",
IF(OR(_xlpm.t="ATM",_xlpm.t="CT",_xlpm.t="SS"),"A",
IF(_xlpm.t="B","DL",
IF(_xlpm.t="BA","DLA",
IF(_xlpm.t="V","VAC",_xlpm.t)))))))))</f>
        <v>9.5</v>
      </c>
      <c r="KY17" s="363">
        <f t="shared" si="526"/>
        <v>8.5</v>
      </c>
      <c r="KZ17" s="363">
        <f t="shared" si="527"/>
        <v>1</v>
      </c>
      <c r="LA17" s="363">
        <f t="shared" si="528"/>
        <v>0</v>
      </c>
      <c r="LB17" s="363">
        <f t="shared" si="529"/>
        <v>0</v>
      </c>
      <c r="LC17" s="364">
        <f t="shared" si="269"/>
        <v>0.3125</v>
      </c>
      <c r="LD17" s="360">
        <f t="shared" si="530"/>
        <v>0.70833333333333337</v>
      </c>
      <c r="LE17" s="361" t="str" cm="1">
        <f t="array" ref="LE17">_xlfn.LET(_xlpm.f,LC$6,_xlpm.ini,IFERROR(_xlfn.XLOOKUP(1,(Papeletas!$B$2:$B$403=$B17)*(Papeletas!$G$2:$G$403&lt;=_xlpm.f)*(Papeletas!$H$2:$H$403&gt;=_xlpm.f),Papeletas!$F$2:$F$403,""),""),IF(AND($D17="LOCAL",WEEKDAY(LC$6,2)=7),"DS",IF(_xlpm.ini&lt;&gt;"",_xlfn.XLOOKUP(_xlpm.ini,Parametros!$B:$B,Parametros!$C:$C,_xlpm.ini),"NOR")))</f>
        <v>NOR</v>
      </c>
      <c r="LF17" s="362">
        <f t="shared" si="531"/>
        <v>8.5</v>
      </c>
      <c r="LG17" s="362">
        <f t="shared" si="532"/>
        <v>8.5</v>
      </c>
      <c r="LH17" s="363">
        <f t="shared" si="533"/>
        <v>8.5</v>
      </c>
      <c r="LI17" s="363">
        <v>0</v>
      </c>
      <c r="LJ17" s="363">
        <v>0</v>
      </c>
      <c r="LK17" s="363">
        <v>0</v>
      </c>
      <c r="LL17" s="364">
        <f t="shared" si="274"/>
        <v>0.3125</v>
      </c>
      <c r="LM17" s="360">
        <f t="shared" si="534"/>
        <v>0.70833333333333337</v>
      </c>
      <c r="LN17" s="361" t="str" cm="1">
        <f t="array" ref="LN17">_xlfn.LET(_xlpm.f,LL$6,_xlpm.ini,IFERROR(_xlfn.XLOOKUP(1,(Papeletas!$B$2:$B$403=$B17)*(Papeletas!$G$2:$G$403&lt;=_xlpm.f)*(Papeletas!$H$2:$H$403&gt;=_xlpm.f),Papeletas!$F$2:$F$403,""),""),IF(AND($D17="LOCAL",WEEKDAY(LL$6,2)=7),"DS",IF(_xlpm.ini&lt;&gt;"",_xlfn.XLOOKUP(_xlpm.ini,Parametros!$B:$B,Parametros!$C:$C,_xlpm.ini),"NOR")))</f>
        <v>NOR</v>
      </c>
      <c r="LO17" s="362">
        <f t="shared" si="535"/>
        <v>8.5</v>
      </c>
      <c r="LP17" s="362">
        <f t="shared" si="536"/>
        <v>8.5</v>
      </c>
      <c r="LQ17" s="363">
        <f t="shared" si="537"/>
        <v>8.5</v>
      </c>
      <c r="LR17" s="363">
        <v>0</v>
      </c>
      <c r="LS17" s="363">
        <v>0</v>
      </c>
      <c r="LT17" s="363">
        <v>0</v>
      </c>
      <c r="LU17" s="364">
        <f t="shared" si="279"/>
        <v>0.3125</v>
      </c>
      <c r="LV17" s="360">
        <f t="shared" si="538"/>
        <v>0.70833333333333337</v>
      </c>
      <c r="LW17" s="361" t="str" cm="1">
        <f t="array" ref="LW17">_xlfn.LET(_xlpm.f,LU$6,_xlpm.ini,IFERROR(_xlfn.XLOOKUP(1,(Papeletas!$B$2:$B$403=$B17)*(Papeletas!$G$2:$G$403&lt;=_xlpm.f)*(Papeletas!$H$2:$H$403&gt;=_xlpm.f),Papeletas!$F$2:$F$403,""),""),IF(AND($D17="LOCAL",WEEKDAY(LU$6,2)=7),"DS",IF(_xlpm.ini&lt;&gt;"",_xlfn.XLOOKUP(_xlpm.ini,Parametros!$B:$B,Parametros!$C:$C,_xlpm.ini),"NOR")))</f>
        <v>NOR</v>
      </c>
      <c r="LX17" s="362">
        <f t="shared" si="539"/>
        <v>8.5</v>
      </c>
      <c r="LY17" s="362">
        <f t="shared" si="540"/>
        <v>8.5</v>
      </c>
      <c r="LZ17" s="363">
        <f t="shared" si="541"/>
        <v>8.5</v>
      </c>
      <c r="MA17" s="363">
        <v>0</v>
      </c>
      <c r="MB17" s="363">
        <v>0</v>
      </c>
      <c r="MC17" s="363">
        <v>0</v>
      </c>
      <c r="MD17" s="360">
        <f t="shared" si="284"/>
        <v>0.3125</v>
      </c>
      <c r="ME17" s="360">
        <f t="shared" si="542"/>
        <v>0.70833333333333337</v>
      </c>
      <c r="MF17" s="361" t="str" cm="1">
        <f t="array" ref="MF17">_xlfn.LET(_xlpm.f,MD$6,_xlpm.ini,IFERROR(_xlfn.XLOOKUP(1,(Papeletas!$B$2:$B$403=$B17)*(Papeletas!$G$2:$G$403&lt;=_xlpm.f)*(Papeletas!$H$2:$H$403&gt;=_xlpm.f),Papeletas!$F$2:$F$403,""),""),IF(AND($D17="LOCAL",WEEKDAY(MD$6,2)=7),"DS",IF(_xlpm.ini&lt;&gt;"",_xlfn.XLOOKUP(_xlpm.ini,Parametros!$B:$B,Parametros!$C:$C,_xlpm.ini),"NOR")))</f>
        <v>NOR</v>
      </c>
      <c r="MG17" s="362">
        <f t="shared" si="543"/>
        <v>8.5</v>
      </c>
      <c r="MH17" s="362">
        <f t="shared" si="544"/>
        <v>8.5</v>
      </c>
      <c r="MI17" s="363">
        <f t="shared" si="545"/>
        <v>8.5</v>
      </c>
      <c r="MJ17" s="363">
        <v>0</v>
      </c>
      <c r="MK17" s="363">
        <v>0</v>
      </c>
      <c r="ML17" s="363">
        <v>0</v>
      </c>
      <c r="MM17" s="364">
        <f t="shared" si="289"/>
        <v>0.3125</v>
      </c>
      <c r="MN17" s="360">
        <f t="shared" si="546"/>
        <v>0.54166666666666663</v>
      </c>
      <c r="MO17" s="361" t="str" cm="1">
        <f t="array" ref="MO17">_xlfn.LET(_xlpm.f,MM$6,_xlpm.ini,IFERROR(_xlfn.XLOOKUP(1,(Papeletas!$B$2:$B$403=$B17)*(Papeletas!$G$2:$G$403&lt;=_xlpm.f)*(Papeletas!$H$2:$H$403&gt;=_xlpm.f),Papeletas!$F$2:$F$403,""),""),IF(AND($D17="LOCAL",WEEKDAY(MM$6,2)=7),"DS",IF(_xlpm.ini&lt;&gt;"",_xlfn.XLOOKUP(_xlpm.ini,Parametros!$B:$B,Parametros!$C:$C,_xlpm.ini),"NOR")))</f>
        <v>NOR</v>
      </c>
      <c r="MP17" s="362">
        <f t="shared" si="547"/>
        <v>5.4999999999999991</v>
      </c>
      <c r="MQ17" s="362">
        <f t="shared" si="548"/>
        <v>5.4999999999999991</v>
      </c>
      <c r="MR17" s="363">
        <f t="shared" si="549"/>
        <v>5.4999999999999991</v>
      </c>
      <c r="MS17" s="363">
        <v>0</v>
      </c>
      <c r="MT17" s="363">
        <v>0</v>
      </c>
      <c r="MU17" s="363">
        <v>0</v>
      </c>
      <c r="MV17" s="364"/>
      <c r="MW17" s="360"/>
      <c r="MX17" s="361"/>
      <c r="MY17" s="362"/>
      <c r="MZ17" s="362"/>
      <c r="NA17" s="363"/>
      <c r="NB17" s="363"/>
      <c r="NC17" s="363"/>
      <c r="ND17" s="363"/>
      <c r="NE17" s="364"/>
      <c r="NF17" s="360"/>
      <c r="NG17" s="361"/>
      <c r="NH17" s="362"/>
      <c r="NI17" s="362"/>
      <c r="NJ17" s="363"/>
      <c r="NK17" s="363"/>
      <c r="NL17" s="363"/>
      <c r="NM17" s="363"/>
      <c r="NN17" s="211"/>
      <c r="NO17" s="401">
        <f t="shared" si="294"/>
        <v>24</v>
      </c>
      <c r="NP17" s="401" cm="1">
        <f t="array" ref="NP17">SUMPRODUCT(
 (INDEX(DD17:MU17,1,_xlfn.SEQUENCE(1,INT((COLUMN($MU$9)-COLUMN(DD17)+1)/9),3,9))=NP$6)*
 (INDEX(DD17:MU17,1,_xlfn.SEQUENCE(1,INT((COLUMN($MU$9)-COLUMN(DD17)+1)/9),9,9))&gt;0)
)</f>
        <v>3</v>
      </c>
      <c r="NQ17" s="401" cm="1">
        <f t="array" ref="NQ17">SUMPRODUCT(--(INDEX($DD17:$MU17,1,_xlfn.SEQUENCE(1,INT((COLUMN($MU$9)-COLUMN($DD17)+1)/9),3,9))=NQ$6))</f>
        <v>0</v>
      </c>
      <c r="NR17" s="401">
        <f t="shared" si="550"/>
        <v>27</v>
      </c>
      <c r="NS17" s="401" cm="1">
        <f t="array" ref="NS17">SUMPRODUCT(--(INDEX($DD17:$MU17,1,_xlfn.SEQUENCE(1,INT((COLUMN($MU$9)-COLUMN($DD17)+1)/9),3,9))=NS$6))</f>
        <v>0</v>
      </c>
      <c r="NT17" s="401">
        <f t="shared" si="551"/>
        <v>1</v>
      </c>
      <c r="NU17" s="401" cm="1">
        <f t="array" ref="NU17">SUMPRODUCT(--(INDEX($DD17:$MU17,1,_xlfn.SEQUENCE(1,INT((COLUMN($MU$9)-COLUMN($DD17)+1)/9),3,9))=NU$6))</f>
        <v>0</v>
      </c>
      <c r="NV17" s="401" cm="1">
        <f t="array" ref="NV17">SUMPRODUCT(--(INDEX($DD17:$MU17,1,_xlfn.SEQUENCE(1,INT((COLUMN($MU$9)-COLUMN($DD17)+1)/9),3,9))=NV$6))</f>
        <v>0</v>
      </c>
      <c r="NW17" s="401" cm="1">
        <f t="array" ref="NW17">SUMPRODUCT(--(INDEX($DD17:$MU17,1,_xlfn.SEQUENCE(1,INT((COLUMN($MU$9)-COLUMN($DD17)+1)/9),3,9))=NW$6))</f>
        <v>0</v>
      </c>
      <c r="NX17" s="401" cm="1">
        <f t="array" ref="NX17">SUMPRODUCT(--(INDEX($DD17:$MU17,1,_xlfn.SEQUENCE(1,INT((COLUMN($MU$9)-COLUMN($DD17)+1)/9),3,9))=NX$6))</f>
        <v>0</v>
      </c>
      <c r="NY17" s="401" cm="1">
        <f t="array" ref="NY17">SUMPRODUCT(--(INDEX($DD17:$MU17,1,_xlfn.SEQUENCE(1,INT((COLUMN($MU$9)-COLUMN($DD17)+1)/9),3,9))=NY$6))</f>
        <v>0</v>
      </c>
      <c r="NZ17" s="401" cm="1">
        <f t="array" ref="NZ17">SUMPRODUCT(--(INDEX($DD17:$MU17,1,_xlfn.SEQUENCE(1,INT((COLUMN($MU$9)-COLUMN($DD17)+1)/9),3,9))=NZ$6))</f>
        <v>0</v>
      </c>
      <c r="OA17" s="401" cm="1">
        <f t="array" ref="OA17">SUMPRODUCT(--(INDEX($DD17:$MU17,1,_xlfn.SEQUENCE(1,INT((COLUMN($MU$9)-COLUMN($DD17)+1)/9),3,9))=OA$6))</f>
        <v>0</v>
      </c>
      <c r="OB17" s="401" cm="1">
        <f t="array" ref="OB17">SUMPRODUCT(--(INDEX($DD17:$MU17,1,_xlfn.SEQUENCE(1,INT((COLUMN($MU$9)-COLUMN($DD17)+1)/9),3,9))=OB$6))</f>
        <v>0</v>
      </c>
      <c r="OC17" s="401" cm="1">
        <f t="array" ref="OC17">SUMPRODUCT(--(INDEX($DD17:$MU17,1,_xlfn.SEQUENCE(1,INT((COLUMN($MU$9)-COLUMN($DD17)+1)/9),3,9))=OC$6))</f>
        <v>0</v>
      </c>
      <c r="OD17" s="402"/>
      <c r="OE17" s="402">
        <f t="shared" si="552"/>
        <v>28</v>
      </c>
      <c r="OF17" s="403" cm="1">
        <f t="array" ref="OF17">SUM(INDEX(R17:KJ17,1,_xlfn.SEQUENCE(1,INT((COLUMN($NM$9)-COLUMN(CU17)+1)/9),7,9)))</f>
        <v>39</v>
      </c>
      <c r="OG17" s="403" cm="1">
        <f t="array" ref="OG17">SUM(INDEX(R17:KJ17,1,_xlfn.SEQUENCE(1,INT((COLUMN($NM$9)-COLUMN(CU17)+1)/9),8,9)))</f>
        <v>12.5</v>
      </c>
      <c r="OH17" s="403" cm="1">
        <f t="array" ref="OH17">SUM(INDEX(R17:KJ17,1,_xlfn.SEQUENCE(1,INT((COLUMN($NM$9)-COLUMN(CU17)+1)/9),9,9)))</f>
        <v>14</v>
      </c>
      <c r="OI17" s="214"/>
      <c r="OJ17" s="163"/>
      <c r="OK17" s="163"/>
      <c r="OL17" s="163"/>
      <c r="OM17" s="163"/>
      <c r="ON17" s="306">
        <f>_xlfn.XLOOKUP(B17,'TR05'!B:B,'TR05'!G:G,"Revisar",0)</f>
        <v>45931</v>
      </c>
      <c r="OO17" s="306">
        <f>_xlfn.XLOOKUP(B17,Reloj!A:A,Reloj!D:D,"Revisar",0)</f>
        <v>45931</v>
      </c>
      <c r="OP17" s="162" t="str">
        <f>_xlfn.XLOOKUP(B17,'S10'!C:C,'S10'!B:B,"Revisar",0)</f>
        <v>Revisar</v>
      </c>
    </row>
    <row r="18" spans="1:406" s="162" customFormat="1" ht="15.9" customHeight="1">
      <c r="A18" s="356">
        <v>10</v>
      </c>
      <c r="B18" s="332" t="s">
        <v>758</v>
      </c>
      <c r="C18" s="357" t="str">
        <f>_xlfn.XLOOKUP(B18,'S10'!$B$2:$B$1500,'S10'!$A$2:$A$1500,"Ingresar",0)</f>
        <v>22019958</v>
      </c>
      <c r="D18" s="333" t="s">
        <v>169</v>
      </c>
      <c r="E18" s="335" t="s">
        <v>760</v>
      </c>
      <c r="F18" s="335" t="str">
        <f>_xlfn.XLOOKUP(B18,'S10'!$B$2:$B$600,'S10'!$F$2:$F$600,"Ingresar",0)</f>
        <v>Asistente de TI</v>
      </c>
      <c r="G18" s="296">
        <v>45782</v>
      </c>
      <c r="H18" s="358"/>
      <c r="I18" s="359">
        <f t="shared" si="37"/>
        <v>0.3125</v>
      </c>
      <c r="J18" s="360">
        <f t="shared" si="295"/>
        <v>0.70833333333333337</v>
      </c>
      <c r="K18" s="361" t="str">
        <f>IF(
 OR(I$6&lt;MAX($B$2,$G18),AND($H18&lt;&gt;"",I$6&gt;$H18)),
 "NA",
 IF(
  AND($D18="LOCAL",WEEKDAY(I$6,2)=7),
  "DS",
  IF(
   COUNTIF(Parametros!$P:$P,I$6)&gt;0,
   IF(ISNUMBER(M18),IF(M18&gt;0,"FL","FC"),"FC"),
   IF(
    ISNUMBER(M18),
    IF(M18&gt;0,"NOR","F"),
    IF(M18="A","NOR",IF(M18&lt;&gt;"",M18,"F"))
   )
  )
 )
)</f>
        <v>NOR</v>
      </c>
      <c r="L18" s="362">
        <f t="shared" si="296"/>
        <v>8.5</v>
      </c>
      <c r="M18" s="362" cm="1">
        <f t="array" ref="M18">_xlfn.LET(
_xlpm.f,M$6,
_xlpm.xp,IFERROR(
   _xlfn.XLOOKUP(
     1,
     (Papeletas!$B$2:$B$403=$B18)*(Papeletas!$G$2:$G$403&lt;=_xlpm.f)*(Papeletas!$H$2:$H$403&gt;=_xlpm.f),
     Papeletas!$F$2:$F$403,
     "__NP__"
   ),
   "__NP__"
),
_xlpm.x,IF(_xlpm.xp&lt;&gt;"__NP__",_xlpm.xp,_xlfn.XLOOKUP($B18,Reloj!$A$2:$A$1254,INDEX(Reloj!$J$2:$AR$1254,,COLUMN(A10)-INT(COLUMN(A10)/9*8)),"__NF__")),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10</v>
      </c>
      <c r="N18" s="363">
        <f t="shared" si="297"/>
        <v>8.5</v>
      </c>
      <c r="O18" s="363">
        <f t="shared" si="298"/>
        <v>1.5</v>
      </c>
      <c r="P18" s="363">
        <f t="shared" si="299"/>
        <v>0</v>
      </c>
      <c r="Q18" s="363">
        <f t="shared" si="300"/>
        <v>0</v>
      </c>
      <c r="R18" s="359">
        <f t="shared" si="301"/>
        <v>0.3125</v>
      </c>
      <c r="S18" s="360">
        <f t="shared" si="302"/>
        <v>0.70833333333333337</v>
      </c>
      <c r="T18" s="361" t="str">
        <f>IF(
 OR(R$6&lt;MAX($B$2,$G18),AND($H18&lt;&gt;"",R$6&gt;$H18)),
 "NA",
 IF(
  AND($D18="LOCAL",WEEKDAY(R$6,2)=7),
  "DS",
  IF(
   COUNTIF(Parametros!$P:$P,R$6)&gt;0,
   IF(ISNUMBER(V18),IF(V18&gt;0,"FL","FC"),"FC"),
   IF(
    ISNUMBER(V18),
    IF(V18&gt;0,"NOR","F"),
    IF(V18="A","NOR",IF(V18&lt;&gt;"",V18,"F"))
   )
  )
 )
)</f>
        <v>NOR</v>
      </c>
      <c r="U18" s="362">
        <f t="shared" si="303"/>
        <v>8.5</v>
      </c>
      <c r="V18" s="362" cm="1">
        <f t="array" ref="V18">_xlfn.LET(
_xlpm.f,V$6,
_xlpm.xp,IFERROR(
   _xlfn.XLOOKUP(
     1,
     (Papeletas!$B$2:$B$3000=$B18)*(Papeletas!$G$2:$G$3000&lt;=_xlpm.f)*(Papeletas!$H$2:$H$3000&gt;=_xlpm.f),
     Papeletas!$F$2:$F$3000,
     "__NP__"
   ),
   "__NP__"
),
_xlpm.x,IF(_xlpm.xp&lt;&gt;"__NP__",_xlpm.xp,_xlfn.XLOOKUP($B18,Reloj!$A$2:$A$3000,INDEX(Reloj!$J$2:$AR$3000,,COLUMN(J10)-INT(COLUMN(J10)/9*8)),"__NF__")),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W18" s="363">
        <f t="shared" si="304"/>
        <v>8.5</v>
      </c>
      <c r="X18" s="363">
        <f t="shared" si="305"/>
        <v>1</v>
      </c>
      <c r="Y18" s="363">
        <f t="shared" si="306"/>
        <v>0</v>
      </c>
      <c r="Z18" s="363">
        <f t="shared" si="307"/>
        <v>0</v>
      </c>
      <c r="AA18" s="359">
        <f t="shared" si="308"/>
        <v>0.3125</v>
      </c>
      <c r="AB18" s="360">
        <f t="shared" si="309"/>
        <v>0.70833333333333337</v>
      </c>
      <c r="AC18" s="361" t="str">
        <f>IF(
 OR(AA$6&lt;MAX($B$2,$G18),AND($H18&lt;&gt;"",AA$6&gt;$H18)),
 "NA",
 IF(
  AND($D18="LOCAL",WEEKDAY(AA$6,2)=7),
  "DS",
  IF(
   COUNTIF(Parametros!$P:$P,AA$6)&gt;0,
   IF(ISNUMBER(AE18),IF(AE18&gt;0,"FL","FC"),"FC"),
   IF(
    ISNUMBER(AE18),
    IF(AE18&gt;0,"NOR","F"),
    IF(AE18="A","NOR",IF(AE18&lt;&gt;"",AE18,"F"))
   )
  )
 )
)</f>
        <v>NOR</v>
      </c>
      <c r="AD18" s="362">
        <f t="shared" si="310"/>
        <v>8.5</v>
      </c>
      <c r="AE18" s="362" cm="1">
        <f t="array" ref="AE18">_xlfn.LET(
_xlpm.f,AE$6,
_xlpm.xp,IFERROR(
   _xlfn.XLOOKUP(
     1,
     (Papeletas!$B$2:$B$3000=$B18)*(Papeletas!$G$2:$G$3000&lt;=_xlpm.f)*(Papeletas!$H$2:$H$3000&gt;=_xlpm.f),
     Papeletas!$F$2:$F$3000,
     "__NP__"
   ),
   "__NP__"
),
_xlpm.x,IF(_xlpm.xp&lt;&gt;"__NP__",_xlpm.xp,_xlfn.XLOOKUP($B18,Reloj!$A$2:$A$3000,INDEX(Reloj!$J$2:$AR$3000,,COLUMN(S10)-INT(COLUMN(S10)/9*8)),"__NF__")),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AF18" s="363">
        <f t="shared" si="311"/>
        <v>8.5</v>
      </c>
      <c r="AG18" s="363">
        <f t="shared" si="312"/>
        <v>1</v>
      </c>
      <c r="AH18" s="363">
        <f t="shared" si="313"/>
        <v>0</v>
      </c>
      <c r="AI18" s="363">
        <f t="shared" si="314"/>
        <v>0</v>
      </c>
      <c r="AJ18" s="359">
        <f t="shared" si="315"/>
        <v>0.3125</v>
      </c>
      <c r="AK18" s="360">
        <f t="shared" si="316"/>
        <v>0.54166666666666663</v>
      </c>
      <c r="AL18" s="361" t="str">
        <f>IF(
 OR(AJ$6&lt;MAX($B$2,$G18),AND($H18&lt;&gt;"",AJ$6&gt;$H18)),
 "NA",
 IF(
  AND($D18="LOCAL",WEEKDAY(AJ$6,2)=7),
  "DS",
  IF(
   COUNTIF(Parametros!$P:$P,AJ$6)&gt;0,
   IF(ISNUMBER(AN18),IF(AN18&gt;0,"FL","FC"),"FC"),
   IF(
    ISNUMBER(AN18),
    IF(AN18&gt;0,"NOR","F"),
    IF(AN18="A","NOR",IF(AN18&lt;&gt;"",AN18,"F"))
   )
  )
 )
)</f>
        <v>NOR</v>
      </c>
      <c r="AM18" s="362">
        <f t="shared" si="317"/>
        <v>5.4999999999999991</v>
      </c>
      <c r="AN18" s="362" cm="1">
        <f t="array" ref="AN18">_xlfn.LET(
_xlpm.f,AN$6,
_xlpm.xp,IFERROR(
   _xlfn.XLOOKUP(
     1,
     (Papeletas!$B$2:$B$3000=$B18)*(Papeletas!$G$2:$G$3000&lt;=_xlpm.f)*(Papeletas!$H$2:$H$3000&gt;=_xlpm.f),
     Papeletas!$F$2:$F$3000,
     "__NP__"
   ),
   "__NP__"
),
_xlpm.x,IF(_xlpm.xp&lt;&gt;"__NP__",_xlpm.xp,_xlfn.XLOOKUP($B18,Reloj!$A$2:$A$3000,INDEX(Reloj!$J$2:$AR$3000,,COLUMN(AB10)-INT(COLUMN(AB10)/9*8)),"__NF__")),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6</v>
      </c>
      <c r="AO18" s="363">
        <f t="shared" si="318"/>
        <v>5.4999999999999991</v>
      </c>
      <c r="AP18" s="363">
        <f t="shared" si="319"/>
        <v>0.50000000000000089</v>
      </c>
      <c r="AQ18" s="363">
        <f t="shared" si="320"/>
        <v>0</v>
      </c>
      <c r="AR18" s="363">
        <f t="shared" si="321"/>
        <v>0</v>
      </c>
      <c r="AS18" s="359" t="str">
        <f t="shared" si="322"/>
        <v>-</v>
      </c>
      <c r="AT18" s="360" t="str">
        <f t="shared" si="323"/>
        <v>-</v>
      </c>
      <c r="AU18" s="361" t="str">
        <f>IF(
 OR(AS$6&lt;MAX($B$2,$G18),AND($H18&lt;&gt;"",AS$6&gt;$H18)),
 "NA",
 IF(
  AND($D18="LOCAL",WEEKDAY(AS$6,2)=7),
  "DS",
  IF(
   COUNTIF(Parametros!$P:$P,AS$6)&gt;0,
   IF(ISNUMBER(AW18),IF(AW18&gt;0,"FL","FC"),"FC"),
   IF(
    ISNUMBER(AW18),
    IF(AW18&gt;0,"NOR","F"),
    IF(AW18="A","NOR",IF(AW18&lt;&gt;"",AW18,"F"))
   )
  )
 )
)</f>
        <v>DS</v>
      </c>
      <c r="AV18" s="362">
        <f t="shared" si="324"/>
        <v>0</v>
      </c>
      <c r="AW18" s="362" t="str" cm="1">
        <f t="array" ref="AW18">_xlfn.LET(
_xlpm.f,AW$6,
_xlpm.xp,IFERROR(
   _xlfn.XLOOKUP(
     1,
     (Papeletas!$B$2:$B$3000=$B18)*(Papeletas!$G$2:$G$3000&lt;=_xlpm.f)*(Papeletas!$H$2:$H$3000&gt;=_xlpm.f),
     Papeletas!$F$2:$F$3000,
     "__NP__"
   ),
   "__NP__"
),
_xlpm.x,IF(_xlpm.xp&lt;&gt;"__NP__",_xlpm.xp,_xlfn.XLOOKUP($B18,Reloj!$A$2:$A$3000,INDEX(Reloj!$J$2:$AR$3000,,COLUMN(AK10)-INT(COLUMN(AK10)/9*8)),"__NF__")),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F</v>
      </c>
      <c r="AX18" s="363">
        <f t="shared" si="325"/>
        <v>0</v>
      </c>
      <c r="AY18" s="363">
        <f t="shared" si="326"/>
        <v>0</v>
      </c>
      <c r="AZ18" s="363">
        <f t="shared" si="327"/>
        <v>0</v>
      </c>
      <c r="BA18" s="363">
        <f t="shared" si="328"/>
        <v>0</v>
      </c>
      <c r="BB18" s="359">
        <f t="shared" si="329"/>
        <v>0.3125</v>
      </c>
      <c r="BC18" s="360">
        <f t="shared" si="330"/>
        <v>0.70833333333333337</v>
      </c>
      <c r="BD18" s="361" t="str">
        <f>IF(
 OR(BB$6&lt;MAX($B$2,$G18),AND($H18&lt;&gt;"",BB$6&gt;$H18)),
 "NA",
 IF(
  AND($D18="LOCAL",WEEKDAY(BB$6,2)=7),
  "DS",
  IF(
   COUNTIF(Parametros!$P:$P,BB$6)&gt;0,
   IF(ISNUMBER(BF18),IF(BF18&gt;0,"FL","FC"),"FC"),
   IF(
    ISNUMBER(BF18),
    IF(BF18&gt;0,"NOR","F"),
    IF(BF18="A","NOR",IF(BF18&lt;&gt;"",BF18,"F"))
   )
  )
 )
)</f>
        <v>NOR</v>
      </c>
      <c r="BE18" s="362">
        <f t="shared" si="331"/>
        <v>8.5</v>
      </c>
      <c r="BF18" s="362" cm="1">
        <f t="array" ref="BF18">_xlfn.LET(
_xlpm.f,BF$6,
_xlpm.xp,IFERROR(
   _xlfn.XLOOKUP(
     1,
     (Papeletas!$B$2:$B$3000=$B18)*(Papeletas!$G$2:$G$3000&lt;=_xlpm.f)*(Papeletas!$H$2:$H$3000&gt;=_xlpm.f),
     Papeletas!$F$2:$F$3000,
     "__NP__"
   ),
   "__NP__"
),
_xlpm.x,IF(_xlpm.xp&lt;&gt;"__NP__",_xlpm.xp,_xlfn.XLOOKUP($B18,Reloj!$A$2:$A$3000,INDEX(Reloj!$J$2:$AR$3000,,COLUMN(AT10)-INT(COLUMN(AT10)/9*8)),"__NF__")),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BG18" s="363">
        <f t="shared" si="332"/>
        <v>8.5</v>
      </c>
      <c r="BH18" s="363">
        <f t="shared" si="333"/>
        <v>0.5</v>
      </c>
      <c r="BI18" s="363">
        <f t="shared" si="334"/>
        <v>0</v>
      </c>
      <c r="BJ18" s="363">
        <f t="shared" si="335"/>
        <v>0</v>
      </c>
      <c r="BK18" s="359">
        <f t="shared" si="336"/>
        <v>0.3125</v>
      </c>
      <c r="BL18" s="360">
        <f t="shared" si="337"/>
        <v>0.70833333333333337</v>
      </c>
      <c r="BM18" s="361" t="str">
        <f>IF(
 OR(BK$6&lt;MAX($B$2,$G18),AND($H18&lt;&gt;"",BK$6&gt;$H18)),
 "NA",
 IF(
  AND($D18="LOCAL",WEEKDAY(BK$6,2)=7),
  "DS",
  IF(
   COUNTIF(Parametros!$P:$P,BK$6)&gt;0,
   IF(ISNUMBER(BO18),IF(BO18&gt;0,"FL","FC"),"FC"),
   IF(
    ISNUMBER(BO18),
    IF(BO18&gt;0,"NOR","F"),
    IF(BO18="A","NOR",IF(BO18&lt;&gt;"",BO18,"F"))
   )
  )
 )
)</f>
        <v>NOR</v>
      </c>
      <c r="BN18" s="362">
        <f t="shared" si="338"/>
        <v>8.5</v>
      </c>
      <c r="BO18" s="362" cm="1">
        <f t="array" ref="BO18">_xlfn.LET(
_xlpm.f,BO$6,
_xlpm.xp,IFERROR(
   _xlfn.XLOOKUP(
     1,
     (Papeletas!$B$2:$B$3000=$B18)*(Papeletas!$G$2:$G$3000&lt;=_xlpm.f)*(Papeletas!$H$2:$H$3000&gt;=_xlpm.f),
     Papeletas!$F$2:$F$3000,
     "__NP__"
   ),
   "__NP__"
),
_xlpm.x,IF(_xlpm.xp&lt;&gt;"__NP__",_xlpm.xp,_xlfn.XLOOKUP($B18,Reloj!$A$2:$A$3000,INDEX(Reloj!$J$2:$AR$3000,,COLUMN(BC10)-INT(COLUMN(BC10)/9*8)),"__NF__")),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8.5</v>
      </c>
      <c r="BP18" s="363">
        <f t="shared" si="339"/>
        <v>8.5</v>
      </c>
      <c r="BQ18" s="363">
        <f t="shared" si="340"/>
        <v>0</v>
      </c>
      <c r="BR18" s="363">
        <f t="shared" si="341"/>
        <v>0</v>
      </c>
      <c r="BS18" s="363">
        <f t="shared" si="342"/>
        <v>0</v>
      </c>
      <c r="BT18" s="359">
        <f t="shared" si="343"/>
        <v>0.3125</v>
      </c>
      <c r="BU18" s="360">
        <f t="shared" si="344"/>
        <v>0.70833333333333337</v>
      </c>
      <c r="BV18" s="361" t="str">
        <f>IF(
 OR(BT$6&lt;MAX($B$2,$G18),AND($H18&lt;&gt;"",BT$6&gt;$H18)),
 "NA",
 IF(
  AND($D18="LOCAL",WEEKDAY(BT$6,2)=7),
  "DS",
  IF(
   COUNTIF(Parametros!$P:$P,BT$6)&gt;0,
   IF(ISNUMBER(BX18),IF(BX18&gt;0,"FL","FC"),"FC"),
   IF(
    ISNUMBER(BX18),
    IF(BX18&gt;0,"NOR","F"),
    IF(BX18="A","NOR",IF(BX18&lt;&gt;"",BX18,"F"))
   )
  )
 )
)</f>
        <v>NOR</v>
      </c>
      <c r="BW18" s="362">
        <f t="shared" si="345"/>
        <v>8.5</v>
      </c>
      <c r="BX18" s="362" cm="1">
        <f t="array" ref="BX18">_xlfn.LET(
_xlpm.f,BX$6,
_xlpm.xp,IFERROR(
   _xlfn.XLOOKUP(
     1,
     (Papeletas!$B$2:$B$3000=$B18)*(Papeletas!$G$2:$G$3000&lt;=_xlpm.f)*(Papeletas!$H$2:$H$3000&gt;=_xlpm.f),
     Papeletas!$F$2:$F$3000,
     "__NP__"
   ),
   "__NP__"
),
_xlpm.x,IF(_xlpm.xp&lt;&gt;"__NP__",_xlpm.xp,_xlfn.XLOOKUP($B18,Reloj!$A$2:$A$3000,INDEX(Reloj!$J$2:$AR$3000,,COLUMN(BL10)-INT(COLUMN(BL10)/9*8)),"__NF__")),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BY18" s="363">
        <f t="shared" si="346"/>
        <v>8.5</v>
      </c>
      <c r="BZ18" s="363">
        <f t="shared" si="347"/>
        <v>1</v>
      </c>
      <c r="CA18" s="363">
        <f t="shared" si="348"/>
        <v>0</v>
      </c>
      <c r="CB18" s="363">
        <f t="shared" si="349"/>
        <v>0</v>
      </c>
      <c r="CC18" s="359">
        <f t="shared" si="350"/>
        <v>0.3125</v>
      </c>
      <c r="CD18" s="360">
        <f t="shared" si="351"/>
        <v>0.70833333333333337</v>
      </c>
      <c r="CE18" s="361" t="str">
        <f>IF(
 OR(CC$6&lt;MAX($B$2,$G18),AND($H18&lt;&gt;"",CC$6&gt;$H18)),
 "NA",
 IF(
  AND($D18="LOCAL",WEEKDAY(CC$6,2)=7),
  "DS",
  IF(
   COUNTIF(Parametros!$P:$P,CC$6)&gt;0,
   IF(ISNUMBER(CG18),IF(CG18&gt;0,"FL","FC"),"FC"),
   IF(
    ISNUMBER(CG18),
    IF(CG18&gt;0,"NOR","F"),
    IF(CG18="A","NOR",IF(CG18&lt;&gt;"",CG18,"F"))
   )
  )
 )
)</f>
        <v>NOR</v>
      </c>
      <c r="CF18" s="362">
        <f t="shared" si="352"/>
        <v>8.5</v>
      </c>
      <c r="CG18" s="362" cm="1">
        <f t="array" ref="CG18">_xlfn.LET(
_xlpm.f,CG$6,
_xlpm.xp,IFERROR(
   _xlfn.XLOOKUP(
     1,
     (Papeletas!$B$2:$B$3000=$B18)*(Papeletas!$G$2:$G$3000&lt;=_xlpm.f)*(Papeletas!$H$2:$H$3000&gt;=_xlpm.f),
     Papeletas!$F$2:$F$3000,
     "__NP__"
   ),
   "__NP__"
),
_xlpm.x,IF(_xlpm.xp&lt;&gt;"__NP__",_xlpm.xp,_xlfn.XLOOKUP($B18,Reloj!$A$2:$A$3000,INDEX(Reloj!$J$2:$AR$3000,,COLUMN(BU10)-INT(COLUMN(BU10)/9*8)),"__NF__")),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CH18" s="363">
        <f t="shared" si="353"/>
        <v>8.5</v>
      </c>
      <c r="CI18" s="363">
        <f t="shared" si="354"/>
        <v>1</v>
      </c>
      <c r="CJ18" s="363">
        <f t="shared" si="355"/>
        <v>0</v>
      </c>
      <c r="CK18" s="363">
        <f t="shared" si="356"/>
        <v>0</v>
      </c>
      <c r="CL18" s="359">
        <f t="shared" si="357"/>
        <v>0.3125</v>
      </c>
      <c r="CM18" s="360">
        <f t="shared" si="358"/>
        <v>0.70833333333333337</v>
      </c>
      <c r="CN18" s="361" t="str">
        <f>IF(
 OR(CL$6&lt;MAX($B$2,$G18),AND($H18&lt;&gt;"",CL$6&gt;$H18)),
 "NA",
 IF(
  AND($D18="LOCAL",WEEKDAY(CL$6,2)=7),
  "DS",
  IF(
   COUNTIF(Parametros!$P:$P,CL$6)&gt;0,
   IF(ISNUMBER(CP18),IF(CP18&gt;0,"FL","FC"),"FC"),
   IF(
    ISNUMBER(CP18),
    IF(CP18&gt;0,"NOR","F"),
    IF(CP18="A","NOR",IF(CP18&lt;&gt;"",CP18,"F"))
   )
  )
 )
)</f>
        <v>NOR</v>
      </c>
      <c r="CO18" s="362">
        <f t="shared" si="359"/>
        <v>8.5</v>
      </c>
      <c r="CP18" s="362" cm="1">
        <f t="array" ref="CP18">_xlfn.LET(
_xlpm.f,CP$6,
_xlpm.xp,IFERROR(
   _xlfn.XLOOKUP(
     1,
     (Papeletas!$B$2:$B$3000=$B18)*(Papeletas!$G$2:$G$3000&lt;=_xlpm.f)*(Papeletas!$H$2:$H$3000&gt;=_xlpm.f),
     Papeletas!$F$2:$F$3000,
     "__NP__"
   ),
   "__NP__"
),
_xlpm.x,IF(_xlpm.xp&lt;&gt;"__NP__",_xlpm.xp,_xlfn.XLOOKUP($B18,Reloj!$A$2:$A$3000,INDEX(Reloj!$J$2:$AR$3000,,COLUMN(CD10)-INT(COLUMN(CD10)/9*8)),"__NF__")),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CQ18" s="363">
        <f t="shared" si="360"/>
        <v>8.5</v>
      </c>
      <c r="CR18" s="363">
        <f t="shared" si="361"/>
        <v>1</v>
      </c>
      <c r="CS18" s="363">
        <f t="shared" si="362"/>
        <v>0</v>
      </c>
      <c r="CT18" s="363">
        <f t="shared" si="363"/>
        <v>0</v>
      </c>
      <c r="CU18" s="359">
        <f t="shared" si="364"/>
        <v>0.3125</v>
      </c>
      <c r="CV18" s="360">
        <f t="shared" si="365"/>
        <v>0.54166666666666663</v>
      </c>
      <c r="CW18" s="361" t="str">
        <f>IF(
 OR(CU$6&lt;MAX($B$2,$G18),AND($H18&lt;&gt;"",CU$6&gt;$H18)),
 "NA",
 IF(
  AND($D18="LOCAL",WEEKDAY(CU$6,2)=7),
  "DS",
  IF(
   COUNTIF(Parametros!$P:$P,CU$6)&gt;0,
   IF(ISNUMBER(CY18),IF(CY18&gt;0,"FL","FC"),"FC"),
   IF(
    ISNUMBER(CY18),
    IF(CY18&gt;0,"NOR","F"),
    IF(CY18="A","NOR",IF(CY18&lt;&gt;"",CY18,"F"))
   )
  )
 )
)</f>
        <v>NOR</v>
      </c>
      <c r="CX18" s="362">
        <f t="shared" si="366"/>
        <v>5.4999999999999991</v>
      </c>
      <c r="CY18" s="362" cm="1">
        <f t="array" ref="CY18">_xlfn.LET(
_xlpm.f,CY$6,
_xlpm.xp,IFERROR(
   _xlfn.XLOOKUP(
     1,
     (Papeletas!$B$2:$B$3000=$B18)*(Papeletas!$G$2:$G$3000&lt;=_xlpm.f)*(Papeletas!$H$2:$H$3000&gt;=_xlpm.f),
     Papeletas!$F$2:$F$3000,
     "__NP__"
   ),
   "__NP__"
),
_xlpm.x,IF(_xlpm.xp&lt;&gt;"__NP__",_xlpm.xp,_xlfn.XLOOKUP($B18,Reloj!$A$2:$A$3000,INDEX(Reloj!$J$2:$AR$3000,,COLUMN(CM10)-INT(COLUMN(CM10)/9*8)),"__NF__")),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6</v>
      </c>
      <c r="CZ18" s="363">
        <f t="shared" si="367"/>
        <v>5.4999999999999991</v>
      </c>
      <c r="DA18" s="363">
        <f t="shared" si="368"/>
        <v>0.50000000000000089</v>
      </c>
      <c r="DB18" s="363">
        <f t="shared" si="369"/>
        <v>0</v>
      </c>
      <c r="DC18" s="363">
        <f t="shared" si="370"/>
        <v>0</v>
      </c>
      <c r="DD18" s="359" t="str">
        <f t="shared" si="371"/>
        <v>-</v>
      </c>
      <c r="DE18" s="360" t="str">
        <f t="shared" si="372"/>
        <v>-</v>
      </c>
      <c r="DF18" s="361" t="str">
        <f>IF(
 OR(DD$6&lt;MAX($B$2,$G18),AND($H18&lt;&gt;"",DD$6&gt;$H18)),
 "NA",
 IF(
  AND($D18="LOCAL",WEEKDAY(DD$6,2)=7),
  "DS",
  IF(
   COUNTIF(Parametros!$P:$P,DD$6)&gt;0,
   IF(ISNUMBER(DH18),IF(DH18&gt;0,"FL","FC"),"FC"),
   IF(
    ISNUMBER(DH18),
    IF(DH18&gt;0,"NOR","F"),
    IF(DH18="A","NOR",IF(DH18&lt;&gt;"",DH18,"F"))
   )
  )
 )
)</f>
        <v>DS</v>
      </c>
      <c r="DG18" s="362">
        <f t="shared" si="373"/>
        <v>0</v>
      </c>
      <c r="DH18" s="362" t="str" cm="1">
        <f t="array" ref="DH18">_xlfn.LET(
_xlpm.f,DH$6,
_xlpm.xp,IFERROR(
   _xlfn.XLOOKUP(
     1,
     (Papeletas!$B$2:$B$3000=$B18)*(Papeletas!$G$2:$G$3000&lt;=_xlpm.f)*(Papeletas!$H$2:$H$3000&gt;=_xlpm.f),
     Papeletas!$F$2:$F$3000,
     "__NP__"
   ),
   "__NP__"
),
_xlpm.x,IF(_xlpm.xp&lt;&gt;"__NP__",_xlpm.xp,_xlfn.XLOOKUP($B18,Reloj!$A$2:$A$3000,INDEX(Reloj!$J$2:$AR$3000,,COLUMN(CV10)-INT(COLUMN(CV10)/9*8)),"__NF__")),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F</v>
      </c>
      <c r="DI18" s="363">
        <f t="shared" si="374"/>
        <v>0</v>
      </c>
      <c r="DJ18" s="363">
        <f t="shared" si="375"/>
        <v>0</v>
      </c>
      <c r="DK18" s="363">
        <f t="shared" si="376"/>
        <v>0</v>
      </c>
      <c r="DL18" s="363">
        <f t="shared" si="377"/>
        <v>0</v>
      </c>
      <c r="DM18" s="359">
        <f t="shared" si="378"/>
        <v>0.3125</v>
      </c>
      <c r="DN18" s="360">
        <f t="shared" si="379"/>
        <v>0.70833333333333337</v>
      </c>
      <c r="DO18" s="361" t="str">
        <f>IF(
 OR(DM$6&lt;MAX($B$2,$G18),AND($H18&lt;&gt;"",DM$6&gt;$H18)),
 "NA",
 IF(
  AND($D18="LOCAL",WEEKDAY(DM$6,2)=7),
  "DS",
  IF(
   COUNTIF(Parametros!$P:$P,DM$6)&gt;0,
   IF(ISNUMBER(DQ18),IF(DQ18&gt;0,"FL","FC"),"FC"),
   IF(
    ISNUMBER(DQ18),
    IF(DQ18&gt;0,"NOR","F"),
    IF(DQ18="A","NOR",IF(DQ18&lt;&gt;"",DQ18,"F"))
   )
  )
 )
)</f>
        <v>NOR</v>
      </c>
      <c r="DP18" s="362">
        <f t="shared" si="380"/>
        <v>8.5</v>
      </c>
      <c r="DQ18" s="362" cm="1">
        <f t="array" ref="DQ18">_xlfn.LET(
_xlpm.f,DQ$6,
_xlpm.xp,IFERROR(
   _xlfn.XLOOKUP(
     1,
     (Papeletas!$B$2:$B$3000=$B18)*(Papeletas!$G$2:$G$3000&lt;=_xlpm.f)*(Papeletas!$H$2:$H$3000&gt;=_xlpm.f),
     Papeletas!$F$2:$F$3000,
     "__NP__"
   ),
   "__NP__"
),
_xlpm.x,IF(_xlpm.xp&lt;&gt;"__NP__",_xlpm.xp,_xlfn.XLOOKUP($B18,Reloj!$A$2:$A$3000,INDEX(Reloj!$J$2:$AR$3000,,COLUMN(DE10)-INT(COLUMN(DE10)/9*8)),"__NF__")),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10</v>
      </c>
      <c r="DR18" s="363">
        <f t="shared" si="381"/>
        <v>8.5</v>
      </c>
      <c r="DS18" s="363">
        <f t="shared" si="382"/>
        <v>1.5</v>
      </c>
      <c r="DT18" s="363">
        <f t="shared" si="383"/>
        <v>0</v>
      </c>
      <c r="DU18" s="363">
        <f t="shared" si="384"/>
        <v>0</v>
      </c>
      <c r="DV18" s="359">
        <f t="shared" si="385"/>
        <v>0.3125</v>
      </c>
      <c r="DW18" s="360">
        <f t="shared" si="386"/>
        <v>0.70833333333333337</v>
      </c>
      <c r="DX18" s="361" t="str">
        <f>IF(
 OR(DV$6&lt;MAX($B$2,$G18),AND($H18&lt;&gt;"",DV$6&gt;$H18)),
 "NA",
 IF(
  AND($D18="LOCAL",WEEKDAY(DV$6,2)=7),
  "DS",
  IF(
   COUNTIF(Parametros!$P:$P,DV$6)&gt;0,
   IF(ISNUMBER(DZ18),IF(DZ18&gt;0,"FL","FC"),"FC"),
   IF(
    ISNUMBER(DZ18),
    IF(DZ18&gt;0,"NOR","F"),
    IF(DZ18="A","NOR",IF(DZ18&lt;&gt;"",DZ18,"F"))
   )
  )
 )
)</f>
        <v>NOR</v>
      </c>
      <c r="DY18" s="362">
        <f t="shared" si="387"/>
        <v>8.5</v>
      </c>
      <c r="DZ18" s="362" cm="1">
        <f t="array" ref="DZ18">_xlfn.LET(
_xlpm.f,DZ$6,
_xlpm.xp,IFERROR(
   _xlfn.XLOOKUP(
     1,
     (Papeletas!$B$2:$B$3000=$B18)*(Papeletas!$G$2:$G$3000&lt;=_xlpm.f)*(Papeletas!$H$2:$H$3000&gt;=_xlpm.f),
     Papeletas!$F$2:$F$3000,
     "__NP__"
   ),
   "__NP__"
),
_xlpm.x,IF(_xlpm.xp&lt;&gt;"__NP__",_xlpm.xp,_xlfn.XLOOKUP($B18,Reloj!$A$2:$A$3000,INDEX(Reloj!$J$2:$AR$3000,,COLUMN(DN10)-INT(COLUMN(DN10)/9*8)),"__NF__")),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EA18" s="363">
        <f t="shared" si="388"/>
        <v>8.5</v>
      </c>
      <c r="EB18" s="363">
        <f t="shared" si="389"/>
        <v>1</v>
      </c>
      <c r="EC18" s="363">
        <f t="shared" si="390"/>
        <v>0</v>
      </c>
      <c r="ED18" s="363">
        <f t="shared" si="391"/>
        <v>0</v>
      </c>
      <c r="EE18" s="359">
        <f t="shared" si="392"/>
        <v>0.3125</v>
      </c>
      <c r="EF18" s="360">
        <f t="shared" si="393"/>
        <v>0.70833333333333337</v>
      </c>
      <c r="EG18" s="361" t="str">
        <f>IF(
 OR(EE$6&lt;MAX($B$2,$G18),AND($H18&lt;&gt;"",EE$6&gt;$H18)),
 "NA",
 IF(
  AND($D18="LOCAL",WEEKDAY(EE$6,2)=7),
  "DS",
  IF(
   COUNTIF(Parametros!$P:$P,EE$6)&gt;0,
   IF(ISNUMBER(EI18),IF(EI18&gt;0,"FL","FC"),"FC"),
   IF(
    ISNUMBER(EI18),
    IF(EI18&gt;0,"NOR","F"),
    IF(EI18="A","NOR",IF(EI18&lt;&gt;"",EI18,"F"))
   )
  )
 )
)</f>
        <v>NOR</v>
      </c>
      <c r="EH18" s="362">
        <f t="shared" si="394"/>
        <v>8.5</v>
      </c>
      <c r="EI18" s="362" cm="1">
        <f t="array" ref="EI18">_xlfn.LET(
_xlpm.f,EI$6,
_xlpm.xp,IFERROR(
   _xlfn.XLOOKUP(
     1,
     (Papeletas!$B$2:$B$3000=$B18)*(Papeletas!$G$2:$G$3000&lt;=_xlpm.f)*(Papeletas!$H$2:$H$3000&gt;=_xlpm.f),
     Papeletas!$F$2:$F$3000,
     "__NP__"
   ),
   "__NP__"
),
_xlpm.x,IF(_xlpm.xp&lt;&gt;"__NP__",_xlpm.xp,_xlfn.XLOOKUP($B18,Reloj!$A$2:$A$3000,INDEX(Reloj!$J$2:$AR$3000,,COLUMN(DW10)-INT(COLUMN(DW10)/9*8)),"__NF__")),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EJ18" s="363">
        <f t="shared" si="395"/>
        <v>8.5</v>
      </c>
      <c r="EK18" s="363">
        <f t="shared" si="396"/>
        <v>0.5</v>
      </c>
      <c r="EL18" s="363">
        <f t="shared" si="397"/>
        <v>0</v>
      </c>
      <c r="EM18" s="363">
        <f t="shared" si="398"/>
        <v>0</v>
      </c>
      <c r="EN18" s="359">
        <f t="shared" si="399"/>
        <v>0.3125</v>
      </c>
      <c r="EO18" s="360">
        <f t="shared" si="400"/>
        <v>0.70833333333333337</v>
      </c>
      <c r="EP18" s="361" t="str">
        <f>IF(
 OR(EN$6&lt;MAX($B$2,$G18),AND($H18&lt;&gt;"",EN$6&gt;$H18)),
 "NA",
 IF(
  AND($D18="LOCAL",WEEKDAY(EN$6,2)=7),
  "DS",
  IF(
   COUNTIF(Parametros!$P:$P,EN$6)&gt;0,
   IF(ISNUMBER(ER18),IF(ER18&gt;0,"FL","FC"),"FC"),
   IF(
    ISNUMBER(ER18),
    IF(ER18&gt;0,"NOR","F"),
    IF(ER18="A","NOR",IF(ER18&lt;&gt;"",ER18,"F"))
   )
  )
 )
)</f>
        <v>NOR</v>
      </c>
      <c r="EQ18" s="362">
        <f t="shared" si="401"/>
        <v>8.5</v>
      </c>
      <c r="ER18" s="362" cm="1">
        <f t="array" ref="ER18">_xlfn.LET(
_xlpm.f,ER$6,
_xlpm.xp,IFERROR(
   _xlfn.XLOOKUP(
     1,
     (Papeletas!$B$2:$B$3000=$B18)*(Papeletas!$G$2:$G$3000&lt;=_xlpm.f)*(Papeletas!$H$2:$H$3000&gt;=_xlpm.f),
     Papeletas!$F$2:$F$3000,
     "__NP__"
   ),
   "__NP__"
),
_xlpm.x,IF(_xlpm.xp&lt;&gt;"__NP__",_xlpm.xp,_xlfn.XLOOKUP($B18,Reloj!$A$2:$A$3000,INDEX(Reloj!$J$2:$AR$3000,,COLUMN(EF10)-INT(COLUMN(EF10)/9*8)),"__NF__")),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10</v>
      </c>
      <c r="ES18" s="363">
        <f t="shared" si="402"/>
        <v>8.5</v>
      </c>
      <c r="ET18" s="363">
        <f t="shared" si="403"/>
        <v>1.5</v>
      </c>
      <c r="EU18" s="363">
        <f t="shared" si="404"/>
        <v>0</v>
      </c>
      <c r="EV18" s="363">
        <f t="shared" si="405"/>
        <v>0</v>
      </c>
      <c r="EW18" s="359">
        <f t="shared" si="406"/>
        <v>0.3125</v>
      </c>
      <c r="EX18" s="360">
        <f t="shared" si="407"/>
        <v>0.70833333333333337</v>
      </c>
      <c r="EY18" s="361" t="str">
        <f>IF(
 OR(EW$6&lt;MAX($B$2,$G18),AND($H18&lt;&gt;"",EW$6&gt;$H18)),
 "NA",
 IF(
  AND($D18="LOCAL",WEEKDAY(EW$6,2)=7),
  "DS",
  IF(
   COUNTIF(Parametros!$P:$P,EW$6)&gt;0,
   IF(ISNUMBER(FA18),IF(FA18&gt;0,"FL","FC"),"FC"),
   IF(
    ISNUMBER(FA18),
    IF(FA18&gt;0,"NOR","F"),
    IF(FA18="A","NOR",IF(FA18&lt;&gt;"",FA18,"F"))
   )
  )
 )
)</f>
        <v>NOR</v>
      </c>
      <c r="EZ18" s="362">
        <f t="shared" si="408"/>
        <v>8.5</v>
      </c>
      <c r="FA18" s="362" cm="1">
        <f t="array" ref="FA18">_xlfn.LET(
_xlpm.f,FA$6,
_xlpm.xp,IFERROR(
   _xlfn.XLOOKUP(
     1,
     (Papeletas!$B$2:$B$3000=$B18)*(Papeletas!$G$2:$G$3000&lt;=_xlpm.f)*(Papeletas!$H$2:$H$3000&gt;=_xlpm.f),
     Papeletas!$F$2:$F$3000,
     "__NP__"
   ),
   "__NP__"
),
_xlpm.x,IF(_xlpm.xp&lt;&gt;"__NP__",_xlpm.xp,_xlfn.XLOOKUP($B18,Reloj!$A$2:$A$3000,INDEX(Reloj!$J$2:$AR$3000,,COLUMN(EO10)-INT(COLUMN(EO10)/9*8)),"__NF__")),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8.5</v>
      </c>
      <c r="FB18" s="363">
        <f t="shared" si="409"/>
        <v>8.5</v>
      </c>
      <c r="FC18" s="363">
        <f t="shared" si="410"/>
        <v>0</v>
      </c>
      <c r="FD18" s="363">
        <f t="shared" si="411"/>
        <v>0</v>
      </c>
      <c r="FE18" s="363">
        <f t="shared" si="412"/>
        <v>0</v>
      </c>
      <c r="FF18" s="359">
        <f t="shared" si="413"/>
        <v>0.3125</v>
      </c>
      <c r="FG18" s="360">
        <f t="shared" si="414"/>
        <v>0.54166666666666663</v>
      </c>
      <c r="FH18" s="361" t="str">
        <f>IF(
 OR(FF$6&lt;MAX($B$2,$G18),AND($H18&lt;&gt;"",FF$6&gt;$H18)),
 "NA",
 IF(
  AND($D18="LOCAL",WEEKDAY(FF$6,2)=7),
  "DS",
  IF(
   COUNTIF(Parametros!$P:$P,FF$6)&gt;0,
   IF(ISNUMBER(FJ18),IF(FJ18&gt;0,"FL","FC"),"FC"),
   IF(
    ISNUMBER(FJ18),
    IF(FJ18&gt;0,"NOR","F"),
    IF(FJ18="A","NOR",IF(FJ18&lt;&gt;"",FJ18,"F"))
   )
  )
 )
)</f>
        <v>NOR</v>
      </c>
      <c r="FI18" s="362">
        <f t="shared" si="415"/>
        <v>5.4999999999999991</v>
      </c>
      <c r="FJ18" s="362" cm="1">
        <f t="array" ref="FJ18">_xlfn.LET(
_xlpm.f,FJ$6,
_xlpm.xp,IFERROR(
   _xlfn.XLOOKUP(
     1,
     (Papeletas!$B$2:$B$3000=$B18)*(Papeletas!$G$2:$G$3000&lt;=_xlpm.f)*(Papeletas!$H$2:$H$3000&gt;=_xlpm.f),
     Papeletas!$F$2:$F$3000,
     "__NP__"
   ),
   "__NP__"
),
_xlpm.x,IF(_xlpm.xp&lt;&gt;"__NP__",_xlpm.xp,_xlfn.XLOOKUP($B18,Reloj!$A$2:$A$3000,INDEX(Reloj!$J$2:$AR$3000,,COLUMN(EX10)-INT(COLUMN(EX10)/9*8)),"__NF__")),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6</v>
      </c>
      <c r="FK18" s="363">
        <f t="shared" si="416"/>
        <v>5.4999999999999991</v>
      </c>
      <c r="FL18" s="363">
        <f t="shared" si="417"/>
        <v>0.50000000000000089</v>
      </c>
      <c r="FM18" s="363">
        <f t="shared" si="418"/>
        <v>0</v>
      </c>
      <c r="FN18" s="363">
        <f t="shared" si="419"/>
        <v>0</v>
      </c>
      <c r="FO18" s="359" t="str">
        <f t="shared" si="420"/>
        <v>-</v>
      </c>
      <c r="FP18" s="360" t="str">
        <f t="shared" si="421"/>
        <v>-</v>
      </c>
      <c r="FQ18" s="361" t="str">
        <f>IF(
 OR(FO$6&lt;MAX($B$2,$G18),AND($H18&lt;&gt;"",FO$6&gt;$H18)),
 "NA",
 IF(
  AND($D18="LOCAL",WEEKDAY(FO$6,2)=7),
  "DS",
  IF(
   COUNTIF(Parametros!$P:$P,FO$6)&gt;0,
   IF(ISNUMBER(FS18),IF(FS18&gt;0,"FL","FC"),"FC"),
   IF(
    ISNUMBER(FS18),
    IF(FS18&gt;0,"NOR","F"),
    IF(FS18="A","NOR",IF(FS18&lt;&gt;"",FS18,"F"))
   )
  )
 )
)</f>
        <v>DS</v>
      </c>
      <c r="FR18" s="362">
        <f t="shared" si="422"/>
        <v>0</v>
      </c>
      <c r="FS18" s="362" t="str" cm="1">
        <f t="array" ref="FS18">_xlfn.LET(
_xlpm.f,FS$6,
_xlpm.xp,IFERROR(
   _xlfn.XLOOKUP(
     1,
     (Papeletas!$B$2:$B$3000=$B18)*(Papeletas!$G$2:$G$3000&lt;=_xlpm.f)*(Papeletas!$H$2:$H$3000&gt;=_xlpm.f),
     Papeletas!$F$2:$F$3000,
     "__NP__"
   ),
   "__NP__"
),
_xlpm.x,IF(_xlpm.xp&lt;&gt;"__NP__",_xlpm.xp,_xlfn.XLOOKUP($B18,Reloj!$A$2:$A$3000,INDEX(Reloj!$J$2:$AR$3000,,COLUMN(FG10)-INT(COLUMN(FG10)/9*8)),"__NF__")),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F</v>
      </c>
      <c r="FT18" s="363">
        <f t="shared" si="423"/>
        <v>0</v>
      </c>
      <c r="FU18" s="363">
        <f t="shared" si="424"/>
        <v>0</v>
      </c>
      <c r="FV18" s="363">
        <f t="shared" si="425"/>
        <v>0</v>
      </c>
      <c r="FW18" s="363">
        <f t="shared" si="426"/>
        <v>0</v>
      </c>
      <c r="FX18" s="359">
        <f t="shared" si="427"/>
        <v>0.3125</v>
      </c>
      <c r="FY18" s="360">
        <f t="shared" si="428"/>
        <v>0.70833333333333337</v>
      </c>
      <c r="FZ18" s="361" t="str">
        <f>IF(
 OR(FX$6&lt;MAX($B$2,$G18),AND($H18&lt;&gt;"",FX$6&gt;$H18)),
 "NA",
 IF(
  AND($D18="LOCAL",WEEKDAY(FX$6,2)=7),
  "DS",
  IF(
   COUNTIF(Parametros!$P:$P,FX$6)&gt;0,
   IF(ISNUMBER(GB18),IF(GB18&gt;0,"FL","FC"),"FC"),
   IF(
    ISNUMBER(GB18),
    IF(GB18&gt;0,"NOR","F"),
    IF(GB18="A","NOR",IF(GB18&lt;&gt;"",GB18,"F"))
   )
  )
 )
)</f>
        <v>NOR</v>
      </c>
      <c r="GA18" s="362">
        <f t="shared" si="429"/>
        <v>8.5</v>
      </c>
      <c r="GB18" s="362" cm="1">
        <f t="array" ref="GB18">_xlfn.LET(
_xlpm.f,GB$6,
_xlpm.xp,IFERROR(
   _xlfn.XLOOKUP(
     1,
     (Papeletas!$B$2:$B$3000=$B18)*(Papeletas!$G$2:$G$3000&lt;=_xlpm.f)*(Papeletas!$H$2:$H$3000&gt;=_xlpm.f),
     Papeletas!$F$2:$F$3000,
     "__NP__"
   ),
   "__NP__"
),
_xlpm.x,IF(_xlpm.xp&lt;&gt;"__NP__",_xlpm.xp,_xlfn.XLOOKUP($B18,Reloj!$A$2:$A$3000,INDEX(Reloj!$J$2:$AR$3000,,COLUMN(FP10)-INT(COLUMN(FP10)/9*8)),"__NF__")),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GC18" s="363">
        <f t="shared" si="430"/>
        <v>8.5</v>
      </c>
      <c r="GD18" s="363">
        <f t="shared" si="431"/>
        <v>0.5</v>
      </c>
      <c r="GE18" s="363">
        <f t="shared" si="432"/>
        <v>0</v>
      </c>
      <c r="GF18" s="363">
        <f t="shared" si="433"/>
        <v>0</v>
      </c>
      <c r="GG18" s="359">
        <f t="shared" si="434"/>
        <v>0.3125</v>
      </c>
      <c r="GH18" s="360">
        <f t="shared" si="435"/>
        <v>0.70833333333333337</v>
      </c>
      <c r="GI18" s="361" t="str">
        <f>IF(
 OR(GG$6&lt;MAX($B$2,$G18),AND($H18&lt;&gt;"",GG$6&gt;$H18)),
 "NA",
 IF(
  AND($D18="LOCAL",WEEKDAY(GG$6,2)=7),
  "DS",
  IF(
   COUNTIF(Parametros!$P:$P,GG$6)&gt;0,
   IF(ISNUMBER(GK18),IF(GK18&gt;0,"FL","FC"),"FC"),
   IF(
    ISNUMBER(GK18),
    IF(GK18&gt;0,"NOR","F"),
    IF(GK18="A","NOR",IF(GK18&lt;&gt;"",GK18,"F"))
   )
  )
 )
)</f>
        <v>NOR</v>
      </c>
      <c r="GJ18" s="362">
        <f t="shared" si="436"/>
        <v>8.5</v>
      </c>
      <c r="GK18" s="362" cm="1">
        <f t="array" ref="GK18">_xlfn.LET(
_xlpm.f,GK$6,
_xlpm.xp,IFERROR(
   _xlfn.XLOOKUP(
     1,
     (Papeletas!$B$2:$B$3000=$B18)*(Papeletas!$G$2:$G$3000&lt;=_xlpm.f)*(Papeletas!$H$2:$H$3000&gt;=_xlpm.f),
     Papeletas!$F$2:$F$3000,
     "__NP__"
   ),
   "__NP__"
),
_xlpm.x,IF(_xlpm.xp&lt;&gt;"__NP__",_xlpm.xp,_xlfn.XLOOKUP($B18,Reloj!$A$2:$A$3000,INDEX(Reloj!$J$2:$AR$3000,,COLUMN(FY10)-INT(COLUMN(FY10)/9*8)),"__NF__")),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8.5</v>
      </c>
      <c r="GL18" s="363">
        <f t="shared" si="437"/>
        <v>8.5</v>
      </c>
      <c r="GM18" s="363">
        <f t="shared" si="438"/>
        <v>0</v>
      </c>
      <c r="GN18" s="363">
        <f t="shared" si="439"/>
        <v>0</v>
      </c>
      <c r="GO18" s="363">
        <f t="shared" si="440"/>
        <v>0</v>
      </c>
      <c r="GP18" s="359">
        <f t="shared" si="441"/>
        <v>0.3125</v>
      </c>
      <c r="GQ18" s="360">
        <f t="shared" si="442"/>
        <v>0.70833333333333337</v>
      </c>
      <c r="GR18" s="361" t="str">
        <f>IF(
 OR(GP$6&lt;MAX($B$2,$G18),AND($H18&lt;&gt;"",GP$6&gt;$H18)),
 "NA",
 IF(
  AND($D18="LOCAL",WEEKDAY(GP$6,2)=7),
  "DS",
  IF(
   COUNTIF(Parametros!$P:$P,GP$6)&gt;0,
   IF(ISNUMBER(GT18),IF(GT18&gt;0,"FL","FC"),"FC"),
   IF(
    ISNUMBER(GT18),
    IF(GT18&gt;0,"NOR","F"),
    IF(GT18="A","NOR",IF(GT18&lt;&gt;"",GT18,"F"))
   )
  )
 )
)</f>
        <v>NOR</v>
      </c>
      <c r="GS18" s="362">
        <f t="shared" si="443"/>
        <v>8.5</v>
      </c>
      <c r="GT18" s="362" cm="1">
        <f t="array" ref="GT18">_xlfn.LET(
_xlpm.f,GT$6,
_xlpm.xp,IFERROR(
   _xlfn.XLOOKUP(
     1,
     (Papeletas!$B$2:$B$3000=$B18)*(Papeletas!$G$2:$G$3000&lt;=_xlpm.f)*(Papeletas!$H$2:$H$3000&gt;=_xlpm.f),
     Papeletas!$F$2:$F$3000,
     "__NP__"
   ),
   "__NP__"
),
_xlpm.x,IF(_xlpm.xp&lt;&gt;"__NP__",_xlpm.xp,_xlfn.XLOOKUP($B18,Reloj!$A$2:$A$3000,INDEX(Reloj!$J$2:$AR$3000,,COLUMN(GH10)-INT(COLUMN(GH10)/9*8)),"__NF__")),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GU18" s="363">
        <f t="shared" si="444"/>
        <v>8.5</v>
      </c>
      <c r="GV18" s="363">
        <f t="shared" si="445"/>
        <v>0.5</v>
      </c>
      <c r="GW18" s="363">
        <f t="shared" si="446"/>
        <v>0</v>
      </c>
      <c r="GX18" s="363">
        <f t="shared" si="447"/>
        <v>0</v>
      </c>
      <c r="GY18" s="359">
        <f t="shared" si="448"/>
        <v>0.3125</v>
      </c>
      <c r="GZ18" s="360">
        <f t="shared" si="449"/>
        <v>0.70833333333333337</v>
      </c>
      <c r="HA18" s="361" t="str">
        <f>IF(
 OR(GY$6&lt;MAX($B$2,$G18),AND($H18&lt;&gt;"",GY$6&gt;$H18)),
 "NA",
 IF(
  AND($D18="LOCAL",WEEKDAY(GY$6,2)=7),
  "DS",
  IF(
   COUNTIF(Parametros!$P:$P,GY$6)&gt;0,
   IF(ISNUMBER(HC18),IF(HC18&gt;0,"FL","FC"),"FC"),
   IF(
    ISNUMBER(HC18),
    IF(HC18&gt;0,"NOR","F"),
    IF(HC18="A","NOR",IF(HC18&lt;&gt;"",HC18,"F"))
   )
  )
 )
)</f>
        <v>NOR</v>
      </c>
      <c r="HB18" s="362">
        <f t="shared" si="450"/>
        <v>8.5</v>
      </c>
      <c r="HC18" s="362" cm="1">
        <f t="array" ref="HC18">_xlfn.LET(
_xlpm.f,HC$6,
_xlpm.xp,IFERROR(
   _xlfn.XLOOKUP(
     1,
     (Papeletas!$B$2:$B$3000=$B18)*(Papeletas!$G$2:$G$3000&lt;=_xlpm.f)*(Papeletas!$H$2:$H$3000&gt;=_xlpm.f),
     Papeletas!$F$2:$F$3000,
     "__NP__"
   ),
   "__NP__"
),
_xlpm.x,IF(_xlpm.xp&lt;&gt;"__NP__",_xlpm.xp,_xlfn.XLOOKUP($B18,Reloj!$A$2:$A$3000,INDEX(Reloj!$J$2:$AR$3000,,COLUMN(GQ10)-INT(COLUMN(GQ10)/9*8)),"__NF__")),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HD18" s="363">
        <f t="shared" si="451"/>
        <v>8.5</v>
      </c>
      <c r="HE18" s="363">
        <f t="shared" si="452"/>
        <v>0.5</v>
      </c>
      <c r="HF18" s="363">
        <f t="shared" si="453"/>
        <v>0</v>
      </c>
      <c r="HG18" s="363">
        <f t="shared" si="454"/>
        <v>0</v>
      </c>
      <c r="HH18" s="359">
        <f t="shared" si="455"/>
        <v>0.3125</v>
      </c>
      <c r="HI18" s="360">
        <f t="shared" si="456"/>
        <v>0.70833333333333337</v>
      </c>
      <c r="HJ18" s="361" t="str">
        <f>IF(
 OR(HH$6&lt;MAX($B$2,$G18),AND($H18&lt;&gt;"",HH$6&gt;$H18)),
 "NA",
 IF(
  AND($D18="LOCAL",WEEKDAY(HH$6,2)=7),
  "DS",
  IF(
   COUNTIF(Parametros!$P:$P,HH$6)&gt;0,
   IF(ISNUMBER(HL18),IF(HL18&gt;0,"FL","FC"),"FC"),
   IF(
    ISNUMBER(HL18),
    IF(HL18&gt;0,"NOR","F"),
    IF(HL18="A","NOR",IF(HL18&lt;&gt;"",HL18,"F"))
   )
  )
 )
)</f>
        <v>NOR</v>
      </c>
      <c r="HK18" s="362">
        <f t="shared" si="457"/>
        <v>8.5</v>
      </c>
      <c r="HL18" s="362" cm="1">
        <f t="array" ref="HL18">_xlfn.LET(
_xlpm.f,HL$6,
_xlpm.xp,IFERROR(
   _xlfn.XLOOKUP(
     1,
     (Papeletas!$B$2:$B$3000=$B18)*(Papeletas!$G$2:$G$3000&lt;=_xlpm.f)*(Papeletas!$H$2:$H$3000&gt;=_xlpm.f),
     Papeletas!$F$2:$F$3000,
     "__NP__"
   ),
   "__NP__"
),
_xlpm.x,IF(_xlpm.xp&lt;&gt;"__NP__",_xlpm.xp,_xlfn.XLOOKUP($B18,Reloj!$A$2:$A$3000,INDEX(Reloj!$J$2:$AR$3000,,COLUMN(GZ10)-INT(COLUMN(GZ10)/9*8)),"__NF__")),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HM18" s="363">
        <f t="shared" si="458"/>
        <v>8.5</v>
      </c>
      <c r="HN18" s="363">
        <f t="shared" si="459"/>
        <v>1</v>
      </c>
      <c r="HO18" s="363">
        <f t="shared" si="460"/>
        <v>0</v>
      </c>
      <c r="HP18" s="363">
        <f t="shared" si="461"/>
        <v>0</v>
      </c>
      <c r="HQ18" s="359">
        <f t="shared" si="462"/>
        <v>0.3125</v>
      </c>
      <c r="HR18" s="360">
        <f t="shared" si="463"/>
        <v>0.54166666666666663</v>
      </c>
      <c r="HS18" s="361" t="str">
        <f>IF(
 OR(HQ$6&lt;MAX($B$2,$G18),AND($H18&lt;&gt;"",HQ$6&gt;$H18)),
 "NA",
 IF(
  AND($D18="LOCAL",WEEKDAY(HQ$6,2)=7),
  "DS",
  IF(
   COUNTIF(Parametros!$P:$P,HQ$6)&gt;0,
   IF(ISNUMBER(HU18),IF(HU18&gt;0,"FL","FC"),"FC"),
   IF(
    ISNUMBER(HU18),
    IF(HU18&gt;0,"NOR","F"),
    IF(HU18="A","NOR",IF(HU18&lt;&gt;"",HU18,"F"))
   )
  )
 )
)</f>
        <v>NOR</v>
      </c>
      <c r="HT18" s="362">
        <f t="shared" si="464"/>
        <v>5.4999999999999991</v>
      </c>
      <c r="HU18" s="362" cm="1">
        <f t="array" ref="HU18">_xlfn.LET(
_xlpm.f,HU$6,
_xlpm.xp,IFERROR(
   _xlfn.XLOOKUP(
     1,
     (Papeletas!$B$2:$B$3000=$B18)*(Papeletas!$G$2:$G$3000&lt;=_xlpm.f)*(Papeletas!$H$2:$H$3000&gt;=_xlpm.f),
     Papeletas!$F$2:$F$3000,
     "__NP__"
   ),
   "__NP__"
),
_xlpm.x,IF(_xlpm.xp&lt;&gt;"__NP__",_xlpm.xp,_xlfn.XLOOKUP($B18,Reloj!$A$2:$A$3000,INDEX(Reloj!$J$2:$AR$3000,,COLUMN(HI10)-INT(COLUMN(HI10)/9*8)),"__NF__")),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5</v>
      </c>
      <c r="HV18" s="363">
        <f t="shared" si="465"/>
        <v>5.4999999999999991</v>
      </c>
      <c r="HW18" s="363">
        <f t="shared" si="466"/>
        <v>0</v>
      </c>
      <c r="HX18" s="363">
        <f t="shared" si="467"/>
        <v>0</v>
      </c>
      <c r="HY18" s="363">
        <f t="shared" si="468"/>
        <v>0</v>
      </c>
      <c r="HZ18" s="359" t="str">
        <f t="shared" si="469"/>
        <v>-</v>
      </c>
      <c r="IA18" s="360" t="str">
        <f t="shared" si="470"/>
        <v>-</v>
      </c>
      <c r="IB18" s="361" t="str">
        <f>IF(
 OR(HZ$6&lt;MAX($B$2,$G18),AND($H18&lt;&gt;"",HZ$6&gt;$H18)),
 "NA",
 IF(
  AND($D18="LOCAL",WEEKDAY(HZ$6,2)=7),
  "DS",
  IF(
   COUNTIF(Parametros!$P:$P,HZ$6)&gt;0,
   IF(ISNUMBER(ID18),IF(ID18&gt;0,"FL","FC"),"FC"),
   IF(
    ISNUMBER(ID18),
    IF(ID18&gt;0,"NOR","F"),
    IF(ID18="A","NOR",IF(ID18&lt;&gt;"",ID18,"F"))
   )
  )
 )
)</f>
        <v>DS</v>
      </c>
      <c r="IC18" s="362">
        <f t="shared" si="471"/>
        <v>0</v>
      </c>
      <c r="ID18" s="362" t="str" cm="1">
        <f t="array" ref="ID18">_xlfn.LET(
_xlpm.f,ID$6,
_xlpm.xp,IFERROR(
   _xlfn.XLOOKUP(
     1,
     (Papeletas!$B$2:$B$3000=$B18)*(Papeletas!$G$2:$G$3000&lt;=_xlpm.f)*(Papeletas!$H$2:$H$3000&gt;=_xlpm.f),
     Papeletas!$F$2:$F$3000,
     "__NP__"
   ),
   "__NP__"
),
_xlpm.x,IF(_xlpm.xp&lt;&gt;"__NP__",_xlpm.xp,_xlfn.XLOOKUP($B18,Reloj!$A$2:$A$3000,INDEX(Reloj!$J$2:$AR$3000,,COLUMN(HR10)-INT(COLUMN(HR10)/9*8)),"__NF__")),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F</v>
      </c>
      <c r="IE18" s="363">
        <f t="shared" si="472"/>
        <v>0</v>
      </c>
      <c r="IF18" s="363">
        <f t="shared" si="473"/>
        <v>0</v>
      </c>
      <c r="IG18" s="363">
        <f t="shared" si="474"/>
        <v>0</v>
      </c>
      <c r="IH18" s="363">
        <f t="shared" si="475"/>
        <v>0</v>
      </c>
      <c r="II18" s="359">
        <f t="shared" si="476"/>
        <v>0.3125</v>
      </c>
      <c r="IJ18" s="360">
        <f t="shared" si="477"/>
        <v>0.70833333333333337</v>
      </c>
      <c r="IK18" s="361" t="str">
        <f>IF(
 OR(II$6&lt;MAX($B$2,$G18),AND($H18&lt;&gt;"",II$6&gt;$H18)),
 "NA",
 IF(
  AND($D18="LOCAL",WEEKDAY(II$6,2)=7),
  "DS",
  IF(
   COUNTIF(Parametros!$P:$P,II$6)&gt;0,
   IF(ISNUMBER(IM18),IF(IM18&gt;0,"FL","FC"),"FC"),
   IF(
    ISNUMBER(IM18),
    IF(IM18&gt;0,"NOR","F"),
    IF(IM18="A","NOR",IF(IM18&lt;&gt;"",IM18,"F"))
   )
  )
 )
)</f>
        <v>NOR</v>
      </c>
      <c r="IL18" s="362">
        <f t="shared" si="478"/>
        <v>8.5</v>
      </c>
      <c r="IM18" s="362" cm="1">
        <f t="array" ref="IM18">_xlfn.LET(
_xlpm.f,IM$6,
_xlpm.xp,IFERROR(
   _xlfn.XLOOKUP(
     1,
     (Papeletas!$B$2:$B$3000=$B18)*(Papeletas!$G$2:$G$3000&lt;=_xlpm.f)*(Papeletas!$H$2:$H$3000&gt;=_xlpm.f),
     Papeletas!$F$2:$F$3000,
     "__NP__"
   ),
   "__NP__"
),
_xlpm.x,IF(_xlpm.xp&lt;&gt;"__NP__",_xlpm.xp,_xlfn.XLOOKUP($B18,Reloj!$A$2:$A$3000,INDEX(Reloj!$J$2:$AR$3000,,COLUMN(IA10)-INT(COLUMN(IA10)/9*8)),"__NF__")),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IN18" s="363">
        <f t="shared" si="479"/>
        <v>8.5</v>
      </c>
      <c r="IO18" s="363">
        <f t="shared" si="480"/>
        <v>0.5</v>
      </c>
      <c r="IP18" s="363">
        <f t="shared" si="481"/>
        <v>0</v>
      </c>
      <c r="IQ18" s="363">
        <f t="shared" si="482"/>
        <v>0</v>
      </c>
      <c r="IR18" s="359">
        <f t="shared" si="483"/>
        <v>0.3125</v>
      </c>
      <c r="IS18" s="360">
        <f t="shared" si="484"/>
        <v>0.70833333333333337</v>
      </c>
      <c r="IT18" s="361" t="str">
        <f>IF(
 OR(IR$6&lt;MAX($B$2,$G18),AND($H18&lt;&gt;"",IR$6&gt;$H18)),
 "NA",
 IF(
  AND($D18="LOCAL",WEEKDAY(IR$6,2)=7),
  "DS",
  IF(
   COUNTIF(Parametros!$P:$P,IR$6)&gt;0,
   IF(ISNUMBER(IV18),IF(IV18&gt;0,"FL","FC"),"FC"),
   IF(
    ISNUMBER(IV18),
    IF(IV18&gt;0,"NOR","F"),
    IF(IV18="A","NOR",IF(IV18&lt;&gt;"",IV18,"F"))
   )
  )
 )
)</f>
        <v>NOR</v>
      </c>
      <c r="IU18" s="362">
        <f t="shared" si="485"/>
        <v>8.5</v>
      </c>
      <c r="IV18" s="362" cm="1">
        <f t="array" ref="IV18">_xlfn.LET(
_xlpm.f,IV$6,
_xlpm.xp,IFERROR(
   _xlfn.XLOOKUP(
     1,
     (Papeletas!$B$2:$B$3000=$B18)*(Papeletas!$G$2:$G$3000&lt;=_xlpm.f)*(Papeletas!$H$2:$H$3000&gt;=_xlpm.f),
     Papeletas!$F$2:$F$3000,
     "__NP__"
   ),
   "__NP__"
),
_xlpm.x,IF(_xlpm.xp&lt;&gt;"__NP__",_xlpm.xp,_xlfn.XLOOKUP($B18,Reloj!$A$2:$A$3000,INDEX(Reloj!$J$2:$AR$3000,,COLUMN(IJ10)-INT(COLUMN(IJ10)/9*8)),"__NF__")),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11</v>
      </c>
      <c r="IW18" s="363">
        <f t="shared" si="486"/>
        <v>8.5</v>
      </c>
      <c r="IX18" s="363">
        <f t="shared" si="487"/>
        <v>2</v>
      </c>
      <c r="IY18" s="363">
        <f t="shared" si="488"/>
        <v>0.5</v>
      </c>
      <c r="IZ18" s="363">
        <f t="shared" si="489"/>
        <v>0</v>
      </c>
      <c r="JA18" s="359">
        <f t="shared" si="490"/>
        <v>0.3125</v>
      </c>
      <c r="JB18" s="360">
        <f t="shared" si="491"/>
        <v>0.70833333333333337</v>
      </c>
      <c r="JC18" s="361" t="str">
        <f>IF(
 OR(JA$6&lt;MAX($B$2,$G18),AND($H18&lt;&gt;"",JA$6&gt;$H18)),
 "NA",
 IF(
  AND($D18="LOCAL",WEEKDAY(JA$6,2)=7),
  "DS",
  IF(
   COUNTIF(Parametros!$P:$P,JA$6)&gt;0,
   IF(ISNUMBER(JE18),IF(JE18&gt;0,"FL","FC"),"FC"),
   IF(
    ISNUMBER(JE18),
    IF(JE18&gt;0,"NOR","F"),
    IF(JE18="A","NOR",IF(JE18&lt;&gt;"",JE18,"F"))
   )
  )
 )
)</f>
        <v>NOR</v>
      </c>
      <c r="JD18" s="362">
        <f t="shared" si="492"/>
        <v>8.5</v>
      </c>
      <c r="JE18" s="362" cm="1">
        <f t="array" ref="JE18">_xlfn.LET(
_xlpm.f,JE$6,
_xlpm.xp,IFERROR(
   _xlfn.XLOOKUP(
     1,
     (Papeletas!$B$2:$B$3000=$B18)*(Papeletas!$G$2:$G$3000&lt;=_xlpm.f)*(Papeletas!$H$2:$H$3000&gt;=_xlpm.f),
     Papeletas!$F$2:$F$3000,
     "__NP__"
   ),
   "__NP__"
),
_xlpm.x,IF(_xlpm.xp&lt;&gt;"__NP__",_xlpm.xp,_xlfn.XLOOKUP($B18,Reloj!$A$2:$A$3000,INDEX(Reloj!$J$2:$AR$3000,,COLUMN(IS10)-INT(COLUMN(IS10)/9*8)),"__NF__")),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9.5</v>
      </c>
      <c r="JF18" s="363">
        <f t="shared" si="493"/>
        <v>8.5</v>
      </c>
      <c r="JG18" s="363">
        <f t="shared" si="494"/>
        <v>1</v>
      </c>
      <c r="JH18" s="363">
        <f t="shared" si="495"/>
        <v>0</v>
      </c>
      <c r="JI18" s="363">
        <f t="shared" si="496"/>
        <v>0</v>
      </c>
      <c r="JJ18" s="359">
        <f t="shared" si="497"/>
        <v>0.3125</v>
      </c>
      <c r="JK18" s="360">
        <f t="shared" si="498"/>
        <v>0.70833333333333337</v>
      </c>
      <c r="JL18" s="361" t="str">
        <f>IF(
 OR(JJ$6&lt;MAX($B$2,$G18),AND($H18&lt;&gt;"",JJ$6&gt;$H18)),
 "NA",
 IF(
  AND($D18="LOCAL",WEEKDAY(JJ$6,2)=7),
  "DS",
  IF(
   COUNTIF(Parametros!$P:$P,JJ$6)&gt;0,
   IF(ISNUMBER(JN18),IF(JN18&gt;0,"FL","FC"),"FC"),
   IF(
    ISNUMBER(JN18),
    IF(JN18&gt;0,"NOR","F"),
    IF(JN18="A","NOR",IF(JN18&lt;&gt;"",JN18,"F"))
   )
  )
 )
)</f>
        <v>NOR</v>
      </c>
      <c r="JM18" s="362">
        <f t="shared" si="499"/>
        <v>8.5</v>
      </c>
      <c r="JN18" s="362" cm="1">
        <f t="array" ref="JN18">_xlfn.LET(
_xlpm.f,JN$6,
_xlpm.xp,IFERROR(
   _xlfn.XLOOKUP(
     1,
     (Papeletas!$B$2:$B$3000=$B18)*(Papeletas!$G$2:$G$3000&lt;=_xlpm.f)*(Papeletas!$H$2:$H$3000&gt;=_xlpm.f),
     Papeletas!$F$2:$F$3000,
     "__NP__"
   ),
   "__NP__"
),
_xlpm.x,IF(_xlpm.xp&lt;&gt;"__NP__",_xlpm.xp,_xlfn.XLOOKUP($B18,Reloj!$A$2:$A$3000,INDEX(Reloj!$J$2:$AR$3000,,COLUMN(JB10)-INT(COLUMN(JB10)/9*8)),"__NF__")),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10</v>
      </c>
      <c r="JO18" s="363">
        <f t="shared" si="500"/>
        <v>8.5</v>
      </c>
      <c r="JP18" s="363">
        <f t="shared" si="501"/>
        <v>1.5</v>
      </c>
      <c r="JQ18" s="363">
        <f t="shared" si="502"/>
        <v>0</v>
      </c>
      <c r="JR18" s="363">
        <f t="shared" si="503"/>
        <v>0</v>
      </c>
      <c r="JS18" s="359">
        <f t="shared" si="504"/>
        <v>0.3125</v>
      </c>
      <c r="JT18" s="360">
        <f t="shared" si="505"/>
        <v>0.70833333333333337</v>
      </c>
      <c r="JU18" s="361" t="str">
        <f>IF(
 OR(JS$6&lt;MAX($B$2,$G18),AND($H18&lt;&gt;"",JS$6&gt;$H18)),
 "NA",
 IF(
  AND($D18="LOCAL",WEEKDAY(JS$6,2)=7),
  "DS",
  IF(
   COUNTIF(Parametros!$P:$P,JS$6)&gt;0,
   IF(ISNUMBER(JW18),IF(JW18&gt;0,"FL","FC"),"FC"),
   IF(
    ISNUMBER(JW18),
    IF(JW18&gt;0,"NOR","F"),
    IF(JW18="A","NOR",IF(JW18&lt;&gt;"",JW18,"F"))
   )
  )
 )
)</f>
        <v>NOR</v>
      </c>
      <c r="JV18" s="362">
        <f t="shared" si="506"/>
        <v>8.5</v>
      </c>
      <c r="JW18" s="362" cm="1">
        <f t="array" ref="JW18">_xlfn.LET(
_xlpm.f,JW$6,
_xlpm.xp,IFERROR(
   _xlfn.XLOOKUP(
     1,
     (Papeletas!$B$2:$B$3000=$B18)*(Papeletas!$G$2:$G$3000&lt;=_xlpm.f)*(Papeletas!$H$2:$H$3000&gt;=_xlpm.f),
     Papeletas!$F$2:$F$3000,
     "__NP__"
   ),
   "__NP__"
),
_xlpm.x,IF(_xlpm.xp&lt;&gt;"__NP__",_xlpm.xp,_xlfn.XLOOKUP($B18,Reloj!$A$2:$A$3000,INDEX(Reloj!$J$2:$AR$3000,,COLUMN(JK10)-INT(COLUMN(JK10)/9*8)),"__NF__")),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10</v>
      </c>
      <c r="JX18" s="363">
        <f t="shared" si="507"/>
        <v>8.5</v>
      </c>
      <c r="JY18" s="363">
        <f t="shared" si="508"/>
        <v>1.5</v>
      </c>
      <c r="JZ18" s="363">
        <f t="shared" si="509"/>
        <v>0</v>
      </c>
      <c r="KA18" s="363">
        <f t="shared" si="510"/>
        <v>0</v>
      </c>
      <c r="KB18" s="359">
        <f t="shared" si="511"/>
        <v>0.3125</v>
      </c>
      <c r="KC18" s="360">
        <f t="shared" si="512"/>
        <v>0.54166666666666663</v>
      </c>
      <c r="KD18" s="361" t="str">
        <f>IF(
 OR(KB$6&lt;MAX($B$2,$G18),AND($H18&lt;&gt;"",KB$6&gt;$H18)),
 "NA",
 IF(
  AND($D18="LOCAL",WEEKDAY(KB$6,2)=7),
  "DS",
  IF(
   COUNTIF(Parametros!$P:$P,KB$6)&gt;0,
   IF(ISNUMBER(KF18),IF(KF18&gt;0,"FL","FC"),"FC"),
   IF(
    ISNUMBER(KF18),
    IF(KF18&gt;0,"NOR","F"),
    IF(KF18="A","NOR",IF(KF18&lt;&gt;"",KF18,"F"))
   )
  )
 )
)</f>
        <v>NOR</v>
      </c>
      <c r="KE18" s="362">
        <f t="shared" si="513"/>
        <v>5.4999999999999991</v>
      </c>
      <c r="KF18" s="362" cm="1">
        <f t="array" ref="KF18">_xlfn.LET(
_xlpm.f,KF$6,
_xlpm.xp,IFERROR(
   _xlfn.XLOOKUP(
     1,
     (Papeletas!$B$2:$B$3000=$B18)*(Papeletas!$G$2:$G$3000&lt;=_xlpm.f)*(Papeletas!$H$2:$H$3000&gt;=_xlpm.f),
     Papeletas!$F$2:$F$3000,
     "__NP__"
   ),
   "__NP__"
),
_xlpm.x,IF(_xlpm.xp&lt;&gt;"__NP__",_xlpm.xp,_xlfn.XLOOKUP($B18,Reloj!$A$2:$A$3000,INDEX(Reloj!$J$2:$AR$3000,,COLUMN(JT10)-INT(COLUMN(JT10)/9*8)),"__NF__")),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5.5</v>
      </c>
      <c r="KG18" s="363">
        <f t="shared" si="514"/>
        <v>5.4999999999999991</v>
      </c>
      <c r="KH18" s="363">
        <f t="shared" si="515"/>
        <v>8.8817841970012523E-16</v>
      </c>
      <c r="KI18" s="363">
        <f t="shared" si="516"/>
        <v>0</v>
      </c>
      <c r="KJ18" s="363">
        <f t="shared" si="517"/>
        <v>0</v>
      </c>
      <c r="KK18" s="359" t="str">
        <f t="shared" si="255"/>
        <v>-</v>
      </c>
      <c r="KL18" s="360" t="str">
        <f t="shared" ref="KL18" si="567">IF(KK18="-","-",IF($D18="LOCAL",IF(WEEKDAY(KK$6,2)&lt;=5,--"17:00:00",IF(WEEKDAY(KK$6,2)=6,--"13:00:00","-")),IF($D18="FORANEO",IF(WEEKDAY(KK$6,2)&lt;=6,--"18:30:00",IF(WEEKDAY(KK$6,2)=7,--"12:00:00","-")),"-")))</f>
        <v>-</v>
      </c>
      <c r="KM18" s="361" t="str">
        <f>IF(
 OR(KK$6&lt;MAX($B$2,$G18),AND($H18&lt;&gt;"",KK$6&gt;$H18)),
 "NA",
 IF(
  AND($D18="LOCAL",WEEKDAY(KK$6,2)=7),
  "DS",
  IF(
   COUNTIF(Parametros!$P:$P,KK$6)&gt;0,
   IF(ISNUMBER(KO18),IF(KO18&gt;0,"FL","FC"),"FC"),
   IF(
    ISNUMBER(KO18),
    IF(KO18&gt;0,"NOR","F"),
    IF(KO18="A","NOR",IF(KO18&lt;&gt;"",KO18,"F"))
   )
  )
 )
)</f>
        <v>DS</v>
      </c>
      <c r="KN18" s="362">
        <f t="shared" si="519"/>
        <v>0</v>
      </c>
      <c r="KO18" s="362" t="str" cm="1">
        <f t="array" ref="KO18">_xlfn.LET(
_xlpm.f,KO$6,
_xlpm.xp,IFERROR(
   _xlfn.XLOOKUP(
     1,
     (Papeletas!$B$2:$B$403=$B18)*(Papeletas!$G$2:$G$403&lt;=_xlpm.f)*(Papeletas!$H$2:$H$403&gt;=_xlpm.f),
     Papeletas!$F$2:$F$403,
     "__NP__"
   ),
   "__NP__"
),
_xlpm.x,IF(_xlpm.xp&lt;&gt;"__NP__",_xlpm.xp,_xlfn.XLOOKUP($B18,Reloj!$A$2:$A$1254,INDEX(Reloj!$J$2:$AR$1254,,COLUMN(KC10)-INT(COLUMN(KC10)/9*8)),"__NF__")),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F</v>
      </c>
      <c r="KP18" s="363">
        <f t="shared" si="520"/>
        <v>0</v>
      </c>
      <c r="KQ18" s="363">
        <f t="shared" si="521"/>
        <v>0</v>
      </c>
      <c r="KR18" s="363">
        <f t="shared" si="522"/>
        <v>0</v>
      </c>
      <c r="KS18" s="363">
        <f t="shared" si="523"/>
        <v>0</v>
      </c>
      <c r="KT18" s="359">
        <f t="shared" si="262"/>
        <v>0.3125</v>
      </c>
      <c r="KU18" s="360">
        <f t="shared" ref="KU18" si="568">IF(KT18="-","-",IF($D18="LOCAL",IF(WEEKDAY(KT$6,2)&lt;=5,--"17:00:00",IF(WEEKDAY(KT$6,2)=6,--"13:00:00","-")),IF($D18="FORANEO",IF(WEEKDAY(KT$6,2)&lt;=6,--"18:30:00",IF(WEEKDAY(KT$6,2)=7,--"12:00:00","-")),"-")))</f>
        <v>0.70833333333333337</v>
      </c>
      <c r="KV18" s="361" t="str">
        <f>IF(
 OR(KT$6&lt;MAX($B$2,$G18),AND($H18&lt;&gt;"",KT$6&gt;$H18)),
 "NA",
 IF(
  AND($D18="LOCAL",WEEKDAY(KT$6,2)=7),
  "DS",
  IF(
   COUNTIF(Parametros!$P:$P,KT$6)&gt;0,
   IF(ISNUMBER(KX18),IF(KX18&gt;0,"FL","FC"),"FC"),
   IF(
    ISNUMBER(KX18),
    IF(KX18&gt;0,"NOR","F"),
    IF(KX18="A","NOR",IF(KX18&lt;&gt;"",KX18,"F"))
   )
  )
 )
)</f>
        <v>NOR</v>
      </c>
      <c r="KW18" s="362">
        <f t="shared" si="525"/>
        <v>8.5</v>
      </c>
      <c r="KX18" s="362" cm="1">
        <f t="array" ref="KX18">_xlfn.LET(
_xlpm.f,KX$6,
_xlpm.xp,IFERROR(
   _xlfn.XLOOKUP(
     1,
     (Papeletas!$B$2:$B$403=$B18)*(Papeletas!$G$2:$G$403&lt;=_xlpm.f)*(Papeletas!$H$2:$H$403&gt;=_xlpm.f),
     Papeletas!$F$2:$F$403,
     "__NP__"
   ),
   "__NP__"
),
_xlpm.x,IF(_xlpm.xp&lt;&gt;"__NP__",_xlpm.xp,_xlfn.XLOOKUP($B18,Reloj!$A$2:$A$1254,INDEX(Reloj!$J$2:$AR$1254,,COLUMN(KL10)-INT(COLUMN(KL10)/9*8)),"__NF__")),
_xlpm.t,SUBSTITUTE(_xlpm.x&amp;"","'",""),
_xlpm.esnum,IFERROR(ISNUMBER(VALUE(_xlpm.t)),FALSE),
_xlpm.n,IF(_xlpm.esnum,VALUE(_xlpm.t),0),
_xlpm.dia,IFERROR(WEEKDAY(_xlpm.f,2),0),
_xlpm.esFinSem,IF(AND(_xlpm.esnum,_xlpm.n&gt;0,_xlpm.n&lt;=7),IF($D18="LOCAL",OR(_xlpm.dia=6,_xlpm.dia=7),_xlpm.dia=7),FALSE),
_xlpm.nAj,IF(_xlpm.esFinSem,_xlpm.n+1,_xlpm.n),
IF(_xlpm.x="__NF__","Revisar",
IF(_xlpm.t="","F",
IF(_xlpm.esnum,
IF(_xlpm.nAj=0,"F",_xlpm.nAj),
IF(OR(_xlpm.t="AS",_xlpm.t="SAI"),"F",
IF(OR(_xlpm.t="ATM",_xlpm.t="CT",_xlpm.t="SS"),"A",
IF(_xlpm.t="B","DL",
IF(_xlpm.t="BA","DLA",
IF(_xlpm.t="V","VAC",_xlpm.t)))))))))</f>
        <v>9</v>
      </c>
      <c r="KY18" s="363">
        <f t="shared" si="526"/>
        <v>8.5</v>
      </c>
      <c r="KZ18" s="363">
        <f t="shared" si="527"/>
        <v>0.5</v>
      </c>
      <c r="LA18" s="363">
        <f t="shared" si="528"/>
        <v>0</v>
      </c>
      <c r="LB18" s="363">
        <f t="shared" si="529"/>
        <v>0</v>
      </c>
      <c r="LC18" s="364">
        <f t="shared" si="269"/>
        <v>0.3125</v>
      </c>
      <c r="LD18" s="360">
        <f t="shared" si="530"/>
        <v>0.70833333333333337</v>
      </c>
      <c r="LE18" s="361" t="str" cm="1">
        <f t="array" ref="LE18">_xlfn.LET(_xlpm.f,LC$6,_xlpm.ini,IFERROR(_xlfn.XLOOKUP(1,(Papeletas!$B$2:$B$403=$B18)*(Papeletas!$G$2:$G$403&lt;=_xlpm.f)*(Papeletas!$H$2:$H$403&gt;=_xlpm.f),Papeletas!$F$2:$F$403,""),""),IF(AND($D18="LOCAL",WEEKDAY(LC$6,2)=7),"DS",IF(_xlpm.ini&lt;&gt;"",_xlfn.XLOOKUP(_xlpm.ini,Parametros!$B:$B,Parametros!$C:$C,_xlpm.ini),"NOR")))</f>
        <v>NOR</v>
      </c>
      <c r="LF18" s="362">
        <f t="shared" si="531"/>
        <v>8.5</v>
      </c>
      <c r="LG18" s="362">
        <f t="shared" si="532"/>
        <v>8.5</v>
      </c>
      <c r="LH18" s="363">
        <f t="shared" si="533"/>
        <v>8.5</v>
      </c>
      <c r="LI18" s="363">
        <v>0</v>
      </c>
      <c r="LJ18" s="363">
        <v>0</v>
      </c>
      <c r="LK18" s="363">
        <v>0</v>
      </c>
      <c r="LL18" s="364">
        <f t="shared" si="274"/>
        <v>0.3125</v>
      </c>
      <c r="LM18" s="360">
        <f t="shared" si="534"/>
        <v>0.70833333333333337</v>
      </c>
      <c r="LN18" s="361" t="str" cm="1">
        <f t="array" ref="LN18">_xlfn.LET(_xlpm.f,LL$6,_xlpm.ini,IFERROR(_xlfn.XLOOKUP(1,(Papeletas!$B$2:$B$403=$B18)*(Papeletas!$G$2:$G$403&lt;=_xlpm.f)*(Papeletas!$H$2:$H$403&gt;=_xlpm.f),Papeletas!$F$2:$F$403,""),""),IF(AND($D18="LOCAL",WEEKDAY(LL$6,2)=7),"DS",IF(_xlpm.ini&lt;&gt;"",_xlfn.XLOOKUP(_xlpm.ini,Parametros!$B:$B,Parametros!$C:$C,_xlpm.ini),"NOR")))</f>
        <v>NOR</v>
      </c>
      <c r="LO18" s="362">
        <f t="shared" si="535"/>
        <v>8.5</v>
      </c>
      <c r="LP18" s="362">
        <f t="shared" si="536"/>
        <v>8.5</v>
      </c>
      <c r="LQ18" s="363">
        <f t="shared" si="537"/>
        <v>8.5</v>
      </c>
      <c r="LR18" s="363">
        <v>0</v>
      </c>
      <c r="LS18" s="363">
        <v>0</v>
      </c>
      <c r="LT18" s="363">
        <v>0</v>
      </c>
      <c r="LU18" s="364">
        <f t="shared" si="279"/>
        <v>0.3125</v>
      </c>
      <c r="LV18" s="360">
        <f t="shared" si="538"/>
        <v>0.70833333333333337</v>
      </c>
      <c r="LW18" s="361" t="str" cm="1">
        <f t="array" ref="LW18">_xlfn.LET(_xlpm.f,LU$6,_xlpm.ini,IFERROR(_xlfn.XLOOKUP(1,(Papeletas!$B$2:$B$403=$B18)*(Papeletas!$G$2:$G$403&lt;=_xlpm.f)*(Papeletas!$H$2:$H$403&gt;=_xlpm.f),Papeletas!$F$2:$F$403,""),""),IF(AND($D18="LOCAL",WEEKDAY(LU$6,2)=7),"DS",IF(_xlpm.ini&lt;&gt;"",_xlfn.XLOOKUP(_xlpm.ini,Parametros!$B:$B,Parametros!$C:$C,_xlpm.ini),"NOR")))</f>
        <v>NOR</v>
      </c>
      <c r="LX18" s="362">
        <f t="shared" si="539"/>
        <v>8.5</v>
      </c>
      <c r="LY18" s="362">
        <f t="shared" si="540"/>
        <v>8.5</v>
      </c>
      <c r="LZ18" s="363">
        <f t="shared" si="541"/>
        <v>8.5</v>
      </c>
      <c r="MA18" s="363">
        <v>0</v>
      </c>
      <c r="MB18" s="363">
        <v>0</v>
      </c>
      <c r="MC18" s="363">
        <v>0</v>
      </c>
      <c r="MD18" s="360">
        <f t="shared" si="284"/>
        <v>0.3125</v>
      </c>
      <c r="ME18" s="360">
        <f t="shared" si="542"/>
        <v>0.70833333333333337</v>
      </c>
      <c r="MF18" s="361" t="str" cm="1">
        <f t="array" ref="MF18">_xlfn.LET(_xlpm.f,MD$6,_xlpm.ini,IFERROR(_xlfn.XLOOKUP(1,(Papeletas!$B$2:$B$403=$B18)*(Papeletas!$G$2:$G$403&lt;=_xlpm.f)*(Papeletas!$H$2:$H$403&gt;=_xlpm.f),Papeletas!$F$2:$F$403,""),""),IF(AND($D18="LOCAL",WEEKDAY(MD$6,2)=7),"DS",IF(_xlpm.ini&lt;&gt;"",_xlfn.XLOOKUP(_xlpm.ini,Parametros!$B:$B,Parametros!$C:$C,_xlpm.ini),"NOR")))</f>
        <v>NOR</v>
      </c>
      <c r="MG18" s="362">
        <f t="shared" si="543"/>
        <v>8.5</v>
      </c>
      <c r="MH18" s="362">
        <f t="shared" si="544"/>
        <v>8.5</v>
      </c>
      <c r="MI18" s="363">
        <f t="shared" si="545"/>
        <v>8.5</v>
      </c>
      <c r="MJ18" s="363">
        <v>0</v>
      </c>
      <c r="MK18" s="363">
        <v>0</v>
      </c>
      <c r="ML18" s="363">
        <v>0</v>
      </c>
      <c r="MM18" s="364">
        <f t="shared" si="289"/>
        <v>0.3125</v>
      </c>
      <c r="MN18" s="360">
        <f t="shared" si="546"/>
        <v>0.54166666666666663</v>
      </c>
      <c r="MO18" s="361" t="str" cm="1">
        <f t="array" ref="MO18">_xlfn.LET(_xlpm.f,MM$6,_xlpm.ini,IFERROR(_xlfn.XLOOKUP(1,(Papeletas!$B$2:$B$403=$B18)*(Papeletas!$G$2:$G$403&lt;=_xlpm.f)*(Papeletas!$H$2:$H$403&gt;=_xlpm.f),Papeletas!$F$2:$F$403,""),""),IF(AND($D18="LOCAL",WEEKDAY(MM$6,2)=7),"DS",IF(_xlpm.ini&lt;&gt;"",_xlfn.XLOOKUP(_xlpm.ini,Parametros!$B:$B,Parametros!$C:$C,_xlpm.ini),"NOR")))</f>
        <v>NOR</v>
      </c>
      <c r="MP18" s="362">
        <f t="shared" si="547"/>
        <v>5.4999999999999991</v>
      </c>
      <c r="MQ18" s="362">
        <f t="shared" si="548"/>
        <v>5.4999999999999991</v>
      </c>
      <c r="MR18" s="363">
        <f t="shared" si="549"/>
        <v>5.4999999999999991</v>
      </c>
      <c r="MS18" s="363">
        <v>0</v>
      </c>
      <c r="MT18" s="363">
        <v>0</v>
      </c>
      <c r="MU18" s="363">
        <v>0</v>
      </c>
      <c r="MV18" s="364"/>
      <c r="MW18" s="360"/>
      <c r="MX18" s="361"/>
      <c r="MY18" s="362"/>
      <c r="MZ18" s="362"/>
      <c r="NA18" s="363"/>
      <c r="NB18" s="363"/>
      <c r="NC18" s="363"/>
      <c r="ND18" s="363"/>
      <c r="NE18" s="364"/>
      <c r="NF18" s="360"/>
      <c r="NG18" s="361"/>
      <c r="NH18" s="362"/>
      <c r="NI18" s="362"/>
      <c r="NJ18" s="363"/>
      <c r="NK18" s="363"/>
      <c r="NL18" s="363"/>
      <c r="NM18" s="363"/>
      <c r="NN18" s="211"/>
      <c r="NO18" s="401">
        <f t="shared" si="294"/>
        <v>24</v>
      </c>
      <c r="NP18" s="401" cm="1">
        <f t="array" ref="NP18">SUMPRODUCT(
 (INDEX(DD18:MU18,1,_xlfn.SEQUENCE(1,INT((COLUMN($MU$9)-COLUMN(DD18)+1)/9),3,9))=NP$6)*
 (INDEX(DD18:MU18,1,_xlfn.SEQUENCE(1,INT((COLUMN($MU$9)-COLUMN(DD18)+1)/9),9,9))&gt;0)
)</f>
        <v>0</v>
      </c>
      <c r="NQ18" s="401" cm="1">
        <f t="array" ref="NQ18">SUMPRODUCT(--(INDEX($DD18:$MU18,1,_xlfn.SEQUENCE(1,INT((COLUMN($MU$9)-COLUMN($DD18)+1)/9),3,9))=NQ$6))</f>
        <v>0</v>
      </c>
      <c r="NR18" s="401">
        <f t="shared" si="550"/>
        <v>24</v>
      </c>
      <c r="NS18" s="401" cm="1">
        <f t="array" ref="NS18">SUMPRODUCT(--(INDEX($DD18:$MU18,1,_xlfn.SEQUENCE(1,INT((COLUMN($MU$9)-COLUMN($DD18)+1)/9),3,9))=NS$6))</f>
        <v>0</v>
      </c>
      <c r="NT18" s="401">
        <f t="shared" si="551"/>
        <v>4</v>
      </c>
      <c r="NU18" s="401" cm="1">
        <f t="array" ref="NU18">SUMPRODUCT(--(INDEX($DD18:$MU18,1,_xlfn.SEQUENCE(1,INT((COLUMN($MU$9)-COLUMN($DD18)+1)/9),3,9))=NU$6))</f>
        <v>0</v>
      </c>
      <c r="NV18" s="401" cm="1">
        <f t="array" ref="NV18">SUMPRODUCT(--(INDEX($DD18:$MU18,1,_xlfn.SEQUENCE(1,INT((COLUMN($MU$9)-COLUMN($DD18)+1)/9),3,9))=NV$6))</f>
        <v>0</v>
      </c>
      <c r="NW18" s="401" cm="1">
        <f t="array" ref="NW18">SUMPRODUCT(--(INDEX($DD18:$MU18,1,_xlfn.SEQUENCE(1,INT((COLUMN($MU$9)-COLUMN($DD18)+1)/9),3,9))=NW$6))</f>
        <v>0</v>
      </c>
      <c r="NX18" s="401" cm="1">
        <f t="array" ref="NX18">SUMPRODUCT(--(INDEX($DD18:$MU18,1,_xlfn.SEQUENCE(1,INT((COLUMN($MU$9)-COLUMN($DD18)+1)/9),3,9))=NX$6))</f>
        <v>0</v>
      </c>
      <c r="NY18" s="401" cm="1">
        <f t="array" ref="NY18">SUMPRODUCT(--(INDEX($DD18:$MU18,1,_xlfn.SEQUENCE(1,INT((COLUMN($MU$9)-COLUMN($DD18)+1)/9),3,9))=NY$6))</f>
        <v>0</v>
      </c>
      <c r="NZ18" s="401" cm="1">
        <f t="array" ref="NZ18">SUMPRODUCT(--(INDEX($DD18:$MU18,1,_xlfn.SEQUENCE(1,INT((COLUMN($MU$9)-COLUMN($DD18)+1)/9),3,9))=NZ$6))</f>
        <v>0</v>
      </c>
      <c r="OA18" s="401" cm="1">
        <f t="array" ref="OA18">SUMPRODUCT(--(INDEX($DD18:$MU18,1,_xlfn.SEQUENCE(1,INT((COLUMN($MU$9)-COLUMN($DD18)+1)/9),3,9))=OA$6))</f>
        <v>0</v>
      </c>
      <c r="OB18" s="401" cm="1">
        <f t="array" ref="OB18">SUMPRODUCT(--(INDEX($DD18:$MU18,1,_xlfn.SEQUENCE(1,INT((COLUMN($MU$9)-COLUMN($DD18)+1)/9),3,9))=OB$6))</f>
        <v>0</v>
      </c>
      <c r="OC18" s="401" cm="1">
        <f t="array" ref="OC18">SUMPRODUCT(--(INDEX($DD18:$MU18,1,_xlfn.SEQUENCE(1,INT((COLUMN($MU$9)-COLUMN($DD18)+1)/9),3,9))=OC$6))</f>
        <v>0</v>
      </c>
      <c r="OD18" s="402"/>
      <c r="OE18" s="402">
        <f t="shared" si="552"/>
        <v>28</v>
      </c>
      <c r="OF18" s="403" cm="1">
        <f t="array" ref="OF18">SUM(INDEX(R18:KJ18,1,_xlfn.SEQUENCE(1,INT((COLUMN($NM$9)-COLUMN(CU18)+1)/9),7,9)))</f>
        <v>20.500000000000004</v>
      </c>
      <c r="OG18" s="403" cm="1">
        <f t="array" ref="OG18">SUM(INDEX(R18:KJ18,1,_xlfn.SEQUENCE(1,INT((COLUMN($NM$9)-COLUMN(CU18)+1)/9),8,9)))</f>
        <v>0.5</v>
      </c>
      <c r="OH18" s="403" cm="1">
        <f t="array" ref="OH18">SUM(INDEX(R18:KJ18,1,_xlfn.SEQUENCE(1,INT((COLUMN($NM$9)-COLUMN(CU18)+1)/9),9,9)))</f>
        <v>0</v>
      </c>
      <c r="OI18" s="214"/>
      <c r="OJ18" s="163"/>
      <c r="OK18" s="163"/>
      <c r="OL18" s="163"/>
      <c r="OM18" s="163"/>
      <c r="ON18" s="306">
        <f>_xlfn.XLOOKUP(B18,'TR05'!B:B,'TR05'!G:G,"Revisar",0)</f>
        <v>45782</v>
      </c>
      <c r="OO18" s="306">
        <f>_xlfn.XLOOKUP(B18,Reloj!A:A,Reloj!D:D,"Revisar",0)</f>
        <v>45782</v>
      </c>
      <c r="OP18" s="162" t="str">
        <f>_xlfn.XLOOKUP(B18,'S10'!C:C,'S10'!B:B,"Revisar",0)</f>
        <v>Revisar</v>
      </c>
    </row>
    <row r="19" spans="1:406" s="162" customFormat="1" ht="15.9" customHeight="1">
      <c r="A19" s="356">
        <v>11</v>
      </c>
      <c r="B19" s="332" t="s">
        <v>762</v>
      </c>
      <c r="C19" s="357" t="str">
        <f>_xlfn.XLOOKUP(B19,'S10'!$B$2:$B$1500,'S10'!$A$2:$A$1500,"Ingresar",0)</f>
        <v>22008906</v>
      </c>
      <c r="D19" s="333" t="s">
        <v>169</v>
      </c>
      <c r="E19" s="335" t="s">
        <v>764</v>
      </c>
      <c r="F19" s="335" t="str">
        <f>_xlfn.XLOOKUP(B19,'S10'!$B$2:$B$600,'S10'!$F$2:$F$600,"Ingresar",0)</f>
        <v>Auxiliar de Limpieza</v>
      </c>
      <c r="G19" s="296">
        <v>44575</v>
      </c>
      <c r="H19" s="358"/>
      <c r="I19" s="359">
        <f t="shared" si="37"/>
        <v>0.3125</v>
      </c>
      <c r="J19" s="360">
        <f t="shared" si="295"/>
        <v>0.70833333333333337</v>
      </c>
      <c r="K19" s="361" t="str">
        <f>IF(
 OR(I$6&lt;MAX($B$2,$G19),AND($H19&lt;&gt;"",I$6&gt;$H19)),
 "NA",
 IF(
  AND($D19="LOCAL",WEEKDAY(I$6,2)=7),
  "DS",
  IF(
   COUNTIF(Parametros!$P:$P,I$6)&gt;0,
   IF(ISNUMBER(M19),IF(M19&gt;0,"FL","FC"),"FC"),
   IF(
    ISNUMBER(M19),
    IF(M19&gt;0,"NOR","F"),
    IF(M19="A","NOR",IF(M19&lt;&gt;"",M19,"F"))
   )
  )
 )
)</f>
        <v>NOR</v>
      </c>
      <c r="L19" s="362">
        <f t="shared" si="296"/>
        <v>8.5</v>
      </c>
      <c r="M19" s="362" cm="1">
        <f t="array" ref="M19">_xlfn.LET(
_xlpm.f,M$6,
_xlpm.xp,IFERROR(
   _xlfn.XLOOKUP(
     1,
     (Papeletas!$B$2:$B$403=$B19)*(Papeletas!$G$2:$G$403&lt;=_xlpm.f)*(Papeletas!$H$2:$H$403&gt;=_xlpm.f),
     Papeletas!$F$2:$F$403,
     "__NP__"
   ),
   "__NP__"
),
_xlpm.x,IF(_xlpm.xp&lt;&gt;"__NP__",_xlpm.xp,_xlfn.XLOOKUP($B19,Reloj!$A$2:$A$1254,INDEX(Reloj!$J$2:$AR$1254,,COLUMN(A11)-INT(COLUMN(A11)/9*8)),"__NF__")),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N19" s="363">
        <f t="shared" si="297"/>
        <v>8.5</v>
      </c>
      <c r="O19" s="363">
        <f t="shared" si="298"/>
        <v>2</v>
      </c>
      <c r="P19" s="363">
        <f t="shared" si="299"/>
        <v>0.5</v>
      </c>
      <c r="Q19" s="363">
        <f t="shared" si="300"/>
        <v>0</v>
      </c>
      <c r="R19" s="359">
        <f t="shared" si="301"/>
        <v>0.3125</v>
      </c>
      <c r="S19" s="360">
        <f t="shared" si="302"/>
        <v>0.70833333333333337</v>
      </c>
      <c r="T19" s="361" t="str">
        <f>IF(
 OR(R$6&lt;MAX($B$2,$G19),AND($H19&lt;&gt;"",R$6&gt;$H19)),
 "NA",
 IF(
  AND($D19="LOCAL",WEEKDAY(R$6,2)=7),
  "DS",
  IF(
   COUNTIF(Parametros!$P:$P,R$6)&gt;0,
   IF(ISNUMBER(V19),IF(V19&gt;0,"FL","FC"),"FC"),
   IF(
    ISNUMBER(V19),
    IF(V19&gt;0,"NOR","F"),
    IF(V19="A","NOR",IF(V19&lt;&gt;"",V19,"F"))
   )
  )
 )
)</f>
        <v>NOR</v>
      </c>
      <c r="U19" s="362">
        <f t="shared" si="303"/>
        <v>8.5</v>
      </c>
      <c r="V19" s="362" cm="1">
        <f t="array" ref="V19">_xlfn.LET(
_xlpm.f,V$6,
_xlpm.xp,IFERROR(
   _xlfn.XLOOKUP(
     1,
     (Papeletas!$B$2:$B$3000=$B19)*(Papeletas!$G$2:$G$3000&lt;=_xlpm.f)*(Papeletas!$H$2:$H$3000&gt;=_xlpm.f),
     Papeletas!$F$2:$F$3000,
     "__NP__"
   ),
   "__NP__"
),
_xlpm.x,IF(_xlpm.xp&lt;&gt;"__NP__",_xlpm.xp,_xlfn.XLOOKUP($B19,Reloj!$A$2:$A$3000,INDEX(Reloj!$J$2:$AR$3000,,COLUMN(J11)-INT(COLUMN(J11)/9*8)),"__NF__")),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W19" s="363">
        <f t="shared" si="304"/>
        <v>8.5</v>
      </c>
      <c r="X19" s="363">
        <f t="shared" si="305"/>
        <v>2</v>
      </c>
      <c r="Y19" s="363">
        <f t="shared" si="306"/>
        <v>0.5</v>
      </c>
      <c r="Z19" s="363">
        <f t="shared" si="307"/>
        <v>0</v>
      </c>
      <c r="AA19" s="359">
        <f t="shared" si="308"/>
        <v>0.3125</v>
      </c>
      <c r="AB19" s="360">
        <f t="shared" si="309"/>
        <v>0.70833333333333337</v>
      </c>
      <c r="AC19" s="361" t="str">
        <f>IF(
 OR(AA$6&lt;MAX($B$2,$G19),AND($H19&lt;&gt;"",AA$6&gt;$H19)),
 "NA",
 IF(
  AND($D19="LOCAL",WEEKDAY(AA$6,2)=7),
  "DS",
  IF(
   COUNTIF(Parametros!$P:$P,AA$6)&gt;0,
   IF(ISNUMBER(AE19),IF(AE19&gt;0,"FL","FC"),"FC"),
   IF(
    ISNUMBER(AE19),
    IF(AE19&gt;0,"NOR","F"),
    IF(AE19="A","NOR",IF(AE19&lt;&gt;"",AE19,"F"))
   )
  )
 )
)</f>
        <v>NOR</v>
      </c>
      <c r="AD19" s="362">
        <f t="shared" si="310"/>
        <v>8.5</v>
      </c>
      <c r="AE19" s="362" cm="1">
        <f t="array" ref="AE19">_xlfn.LET(
_xlpm.f,AE$6,
_xlpm.xp,IFERROR(
   _xlfn.XLOOKUP(
     1,
     (Papeletas!$B$2:$B$3000=$B19)*(Papeletas!$G$2:$G$3000&lt;=_xlpm.f)*(Papeletas!$H$2:$H$3000&gt;=_xlpm.f),
     Papeletas!$F$2:$F$3000,
     "__NP__"
   ),
   "__NP__"
),
_xlpm.x,IF(_xlpm.xp&lt;&gt;"__NP__",_xlpm.xp,_xlfn.XLOOKUP($B19,Reloj!$A$2:$A$3000,INDEX(Reloj!$J$2:$AR$3000,,COLUMN(S11)-INT(COLUMN(S11)/9*8)),"__NF__")),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AF19" s="363">
        <f t="shared" si="311"/>
        <v>8.5</v>
      </c>
      <c r="AG19" s="363">
        <f t="shared" si="312"/>
        <v>2</v>
      </c>
      <c r="AH19" s="363">
        <f t="shared" si="313"/>
        <v>0.5</v>
      </c>
      <c r="AI19" s="363">
        <f t="shared" si="314"/>
        <v>0</v>
      </c>
      <c r="AJ19" s="359">
        <f t="shared" si="315"/>
        <v>0.3125</v>
      </c>
      <c r="AK19" s="360">
        <f t="shared" si="316"/>
        <v>0.54166666666666663</v>
      </c>
      <c r="AL19" s="361" t="str">
        <f>IF(
 OR(AJ$6&lt;MAX($B$2,$G19),AND($H19&lt;&gt;"",AJ$6&gt;$H19)),
 "NA",
 IF(
  AND($D19="LOCAL",WEEKDAY(AJ$6,2)=7),
  "DS",
  IF(
   COUNTIF(Parametros!$P:$P,AJ$6)&gt;0,
   IF(ISNUMBER(AN19),IF(AN19&gt;0,"FL","FC"),"FC"),
   IF(
    ISNUMBER(AN19),
    IF(AN19&gt;0,"NOR","F"),
    IF(AN19="A","NOR",IF(AN19&lt;&gt;"",AN19,"F"))
   )
  )
 )
)</f>
        <v>NOR</v>
      </c>
      <c r="AM19" s="362">
        <f t="shared" si="317"/>
        <v>5.4999999999999991</v>
      </c>
      <c r="AN19" s="362" cm="1">
        <f t="array" ref="AN19">_xlfn.LET(
_xlpm.f,AN$6,
_xlpm.xp,IFERROR(
   _xlfn.XLOOKUP(
     1,
     (Papeletas!$B$2:$B$3000=$B19)*(Papeletas!$G$2:$G$3000&lt;=_xlpm.f)*(Papeletas!$H$2:$H$3000&gt;=_xlpm.f),
     Papeletas!$F$2:$F$3000,
     "__NP__"
   ),
   "__NP__"
),
_xlpm.x,IF(_xlpm.xp&lt;&gt;"__NP__",_xlpm.xp,_xlfn.XLOOKUP($B19,Reloj!$A$2:$A$3000,INDEX(Reloj!$J$2:$AR$3000,,COLUMN(AB11)-INT(COLUMN(AB11)/9*8)),"__NF__")),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8</v>
      </c>
      <c r="AO19" s="363">
        <f t="shared" si="318"/>
        <v>5.4999999999999991</v>
      </c>
      <c r="AP19" s="363">
        <f t="shared" si="319"/>
        <v>2</v>
      </c>
      <c r="AQ19" s="363">
        <f t="shared" si="320"/>
        <v>0.50000000000000089</v>
      </c>
      <c r="AR19" s="363">
        <f t="shared" si="321"/>
        <v>0</v>
      </c>
      <c r="AS19" s="359" t="str">
        <f t="shared" si="322"/>
        <v>-</v>
      </c>
      <c r="AT19" s="360" t="str">
        <f t="shared" si="323"/>
        <v>-</v>
      </c>
      <c r="AU19" s="361" t="str">
        <f>IF(
 OR(AS$6&lt;MAX($B$2,$G19),AND($H19&lt;&gt;"",AS$6&gt;$H19)),
 "NA",
 IF(
  AND($D19="LOCAL",WEEKDAY(AS$6,2)=7),
  "DS",
  IF(
   COUNTIF(Parametros!$P:$P,AS$6)&gt;0,
   IF(ISNUMBER(AW19),IF(AW19&gt;0,"FL","FC"),"FC"),
   IF(
    ISNUMBER(AW19),
    IF(AW19&gt;0,"NOR","F"),
    IF(AW19="A","NOR",IF(AW19&lt;&gt;"",AW19,"F"))
   )
  )
 )
)</f>
        <v>DS</v>
      </c>
      <c r="AV19" s="362">
        <f t="shared" si="324"/>
        <v>0</v>
      </c>
      <c r="AW19" s="362" t="str" cm="1">
        <f t="array" ref="AW19">_xlfn.LET(
_xlpm.f,AW$6,
_xlpm.xp,IFERROR(
   _xlfn.XLOOKUP(
     1,
     (Papeletas!$B$2:$B$3000=$B19)*(Papeletas!$G$2:$G$3000&lt;=_xlpm.f)*(Papeletas!$H$2:$H$3000&gt;=_xlpm.f),
     Papeletas!$F$2:$F$3000,
     "__NP__"
   ),
   "__NP__"
),
_xlpm.x,IF(_xlpm.xp&lt;&gt;"__NP__",_xlpm.xp,_xlfn.XLOOKUP($B19,Reloj!$A$2:$A$3000,INDEX(Reloj!$J$2:$AR$3000,,COLUMN(AK11)-INT(COLUMN(AK11)/9*8)),"__NF__")),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F</v>
      </c>
      <c r="AX19" s="363">
        <f t="shared" si="325"/>
        <v>0</v>
      </c>
      <c r="AY19" s="363">
        <f t="shared" si="326"/>
        <v>0</v>
      </c>
      <c r="AZ19" s="363">
        <f t="shared" si="327"/>
        <v>0</v>
      </c>
      <c r="BA19" s="363">
        <f t="shared" si="328"/>
        <v>0</v>
      </c>
      <c r="BB19" s="359">
        <f t="shared" si="329"/>
        <v>0.3125</v>
      </c>
      <c r="BC19" s="360">
        <f t="shared" si="330"/>
        <v>0.70833333333333337</v>
      </c>
      <c r="BD19" s="361" t="str">
        <f>IF(
 OR(BB$6&lt;MAX($B$2,$G19),AND($H19&lt;&gt;"",BB$6&gt;$H19)),
 "NA",
 IF(
  AND($D19="LOCAL",WEEKDAY(BB$6,2)=7),
  "DS",
  IF(
   COUNTIF(Parametros!$P:$P,BB$6)&gt;0,
   IF(ISNUMBER(BF19),IF(BF19&gt;0,"FL","FC"),"FC"),
   IF(
    ISNUMBER(BF19),
    IF(BF19&gt;0,"NOR","F"),
    IF(BF19="A","NOR",IF(BF19&lt;&gt;"",BF19,"F"))
   )
  )
 )
)</f>
        <v>NOR</v>
      </c>
      <c r="BE19" s="362">
        <f t="shared" si="331"/>
        <v>8.5</v>
      </c>
      <c r="BF19" s="362" cm="1">
        <f t="array" ref="BF19">_xlfn.LET(
_xlpm.f,BF$6,
_xlpm.xp,IFERROR(
   _xlfn.XLOOKUP(
     1,
     (Papeletas!$B$2:$B$3000=$B19)*(Papeletas!$G$2:$G$3000&lt;=_xlpm.f)*(Papeletas!$H$2:$H$3000&gt;=_xlpm.f),
     Papeletas!$F$2:$F$3000,
     "__NP__"
   ),
   "__NP__"
),
_xlpm.x,IF(_xlpm.xp&lt;&gt;"__NP__",_xlpm.xp,_xlfn.XLOOKUP($B19,Reloj!$A$2:$A$3000,INDEX(Reloj!$J$2:$AR$3000,,COLUMN(AT11)-INT(COLUMN(AT11)/9*8)),"__NF__")),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BG19" s="363">
        <f t="shared" si="332"/>
        <v>8.5</v>
      </c>
      <c r="BH19" s="363">
        <f t="shared" si="333"/>
        <v>2</v>
      </c>
      <c r="BI19" s="363">
        <f t="shared" si="334"/>
        <v>0.5</v>
      </c>
      <c r="BJ19" s="363">
        <f t="shared" si="335"/>
        <v>0</v>
      </c>
      <c r="BK19" s="359">
        <f t="shared" si="336"/>
        <v>0.3125</v>
      </c>
      <c r="BL19" s="360">
        <f t="shared" si="337"/>
        <v>0.70833333333333337</v>
      </c>
      <c r="BM19" s="361" t="str">
        <f>IF(
 OR(BK$6&lt;MAX($B$2,$G19),AND($H19&lt;&gt;"",BK$6&gt;$H19)),
 "NA",
 IF(
  AND($D19="LOCAL",WEEKDAY(BK$6,2)=7),
  "DS",
  IF(
   COUNTIF(Parametros!$P:$P,BK$6)&gt;0,
   IF(ISNUMBER(BO19),IF(BO19&gt;0,"FL","FC"),"FC"),
   IF(
    ISNUMBER(BO19),
    IF(BO19&gt;0,"NOR","F"),
    IF(BO19="A","NOR",IF(BO19&lt;&gt;"",BO19,"F"))
   )
  )
 )
)</f>
        <v>NOR</v>
      </c>
      <c r="BN19" s="362">
        <f t="shared" si="338"/>
        <v>8.5</v>
      </c>
      <c r="BO19" s="362" cm="1">
        <f t="array" ref="BO19">_xlfn.LET(
_xlpm.f,BO$6,
_xlpm.xp,IFERROR(
   _xlfn.XLOOKUP(
     1,
     (Papeletas!$B$2:$B$3000=$B19)*(Papeletas!$G$2:$G$3000&lt;=_xlpm.f)*(Papeletas!$H$2:$H$3000&gt;=_xlpm.f),
     Papeletas!$F$2:$F$3000,
     "__NP__"
   ),
   "__NP__"
),
_xlpm.x,IF(_xlpm.xp&lt;&gt;"__NP__",_xlpm.xp,_xlfn.XLOOKUP($B19,Reloj!$A$2:$A$3000,INDEX(Reloj!$J$2:$AR$3000,,COLUMN(BC11)-INT(COLUMN(BC11)/9*8)),"__NF__")),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BP19" s="363">
        <f t="shared" si="339"/>
        <v>8.5</v>
      </c>
      <c r="BQ19" s="363">
        <f t="shared" si="340"/>
        <v>2</v>
      </c>
      <c r="BR19" s="363">
        <f t="shared" si="341"/>
        <v>0.5</v>
      </c>
      <c r="BS19" s="363">
        <f t="shared" si="342"/>
        <v>0</v>
      </c>
      <c r="BT19" s="359">
        <f t="shared" si="343"/>
        <v>0.3125</v>
      </c>
      <c r="BU19" s="360">
        <f t="shared" si="344"/>
        <v>0.70833333333333337</v>
      </c>
      <c r="BV19" s="361" t="str">
        <f>IF(
 OR(BT$6&lt;MAX($B$2,$G19),AND($H19&lt;&gt;"",BT$6&gt;$H19)),
 "NA",
 IF(
  AND($D19="LOCAL",WEEKDAY(BT$6,2)=7),
  "DS",
  IF(
   COUNTIF(Parametros!$P:$P,BT$6)&gt;0,
   IF(ISNUMBER(BX19),IF(BX19&gt;0,"FL","FC"),"FC"),
   IF(
    ISNUMBER(BX19),
    IF(BX19&gt;0,"NOR","F"),
    IF(BX19="A","NOR",IF(BX19&lt;&gt;"",BX19,"F"))
   )
  )
 )
)</f>
        <v>NOR</v>
      </c>
      <c r="BW19" s="362">
        <f t="shared" si="345"/>
        <v>8.5</v>
      </c>
      <c r="BX19" s="362" cm="1">
        <f t="array" ref="BX19">_xlfn.LET(
_xlpm.f,BX$6,
_xlpm.xp,IFERROR(
   _xlfn.XLOOKUP(
     1,
     (Papeletas!$B$2:$B$3000=$B19)*(Papeletas!$G$2:$G$3000&lt;=_xlpm.f)*(Papeletas!$H$2:$H$3000&gt;=_xlpm.f),
     Papeletas!$F$2:$F$3000,
     "__NP__"
   ),
   "__NP__"
),
_xlpm.x,IF(_xlpm.xp&lt;&gt;"__NP__",_xlpm.xp,_xlfn.XLOOKUP($B19,Reloj!$A$2:$A$3000,INDEX(Reloj!$J$2:$AR$3000,,COLUMN(BL11)-INT(COLUMN(BL11)/9*8)),"__NF__")),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BY19" s="363">
        <f t="shared" si="346"/>
        <v>8.5</v>
      </c>
      <c r="BZ19" s="363">
        <f t="shared" si="347"/>
        <v>2</v>
      </c>
      <c r="CA19" s="363">
        <f t="shared" si="348"/>
        <v>0.5</v>
      </c>
      <c r="CB19" s="363">
        <f t="shared" si="349"/>
        <v>0</v>
      </c>
      <c r="CC19" s="359">
        <f t="shared" si="350"/>
        <v>0.3125</v>
      </c>
      <c r="CD19" s="360">
        <f t="shared" si="351"/>
        <v>0.70833333333333337</v>
      </c>
      <c r="CE19" s="361" t="str">
        <f>IF(
 OR(CC$6&lt;MAX($B$2,$G19),AND($H19&lt;&gt;"",CC$6&gt;$H19)),
 "NA",
 IF(
  AND($D19="LOCAL",WEEKDAY(CC$6,2)=7),
  "DS",
  IF(
   COUNTIF(Parametros!$P:$P,CC$6)&gt;0,
   IF(ISNUMBER(CG19),IF(CG19&gt;0,"FL","FC"),"FC"),
   IF(
    ISNUMBER(CG19),
    IF(CG19&gt;0,"NOR","F"),
    IF(CG19="A","NOR",IF(CG19&lt;&gt;"",CG19,"F"))
   )
  )
 )
)</f>
        <v>NOR</v>
      </c>
      <c r="CF19" s="362">
        <f t="shared" si="352"/>
        <v>8.5</v>
      </c>
      <c r="CG19" s="362" cm="1">
        <f t="array" ref="CG19">_xlfn.LET(
_xlpm.f,CG$6,
_xlpm.xp,IFERROR(
   _xlfn.XLOOKUP(
     1,
     (Papeletas!$B$2:$B$3000=$B19)*(Papeletas!$G$2:$G$3000&lt;=_xlpm.f)*(Papeletas!$H$2:$H$3000&gt;=_xlpm.f),
     Papeletas!$F$2:$F$3000,
     "__NP__"
   ),
   "__NP__"
),
_xlpm.x,IF(_xlpm.xp&lt;&gt;"__NP__",_xlpm.xp,_xlfn.XLOOKUP($B19,Reloj!$A$2:$A$3000,INDEX(Reloj!$J$2:$AR$3000,,COLUMN(BU11)-INT(COLUMN(BU11)/9*8)),"__NF__")),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CH19" s="363">
        <f t="shared" si="353"/>
        <v>8.5</v>
      </c>
      <c r="CI19" s="363">
        <f t="shared" si="354"/>
        <v>2</v>
      </c>
      <c r="CJ19" s="363">
        <f t="shared" si="355"/>
        <v>0.5</v>
      </c>
      <c r="CK19" s="363">
        <f t="shared" si="356"/>
        <v>0</v>
      </c>
      <c r="CL19" s="359">
        <f t="shared" si="357"/>
        <v>0.3125</v>
      </c>
      <c r="CM19" s="360">
        <f t="shared" si="358"/>
        <v>0.70833333333333337</v>
      </c>
      <c r="CN19" s="361" t="str">
        <f>IF(
 OR(CL$6&lt;MAX($B$2,$G19),AND($H19&lt;&gt;"",CL$6&gt;$H19)),
 "NA",
 IF(
  AND($D19="LOCAL",WEEKDAY(CL$6,2)=7),
  "DS",
  IF(
   COUNTIF(Parametros!$P:$P,CL$6)&gt;0,
   IF(ISNUMBER(CP19),IF(CP19&gt;0,"FL","FC"),"FC"),
   IF(
    ISNUMBER(CP19),
    IF(CP19&gt;0,"NOR","F"),
    IF(CP19="A","NOR",IF(CP19&lt;&gt;"",CP19,"F"))
   )
  )
 )
)</f>
        <v>NOR</v>
      </c>
      <c r="CO19" s="362">
        <f t="shared" si="359"/>
        <v>8.5</v>
      </c>
      <c r="CP19" s="362" cm="1">
        <f t="array" ref="CP19">_xlfn.LET(
_xlpm.f,CP$6,
_xlpm.xp,IFERROR(
   _xlfn.XLOOKUP(
     1,
     (Papeletas!$B$2:$B$3000=$B19)*(Papeletas!$G$2:$G$3000&lt;=_xlpm.f)*(Papeletas!$H$2:$H$3000&gt;=_xlpm.f),
     Papeletas!$F$2:$F$3000,
     "__NP__"
   ),
   "__NP__"
),
_xlpm.x,IF(_xlpm.xp&lt;&gt;"__NP__",_xlpm.xp,_xlfn.XLOOKUP($B19,Reloj!$A$2:$A$3000,INDEX(Reloj!$J$2:$AR$3000,,COLUMN(CD11)-INT(COLUMN(CD11)/9*8)),"__NF__")),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CQ19" s="363">
        <f t="shared" si="360"/>
        <v>8.5</v>
      </c>
      <c r="CR19" s="363">
        <f t="shared" si="361"/>
        <v>2</v>
      </c>
      <c r="CS19" s="363">
        <f t="shared" si="362"/>
        <v>0.5</v>
      </c>
      <c r="CT19" s="363">
        <f t="shared" si="363"/>
        <v>0</v>
      </c>
      <c r="CU19" s="359">
        <f t="shared" si="364"/>
        <v>0.3125</v>
      </c>
      <c r="CV19" s="360">
        <f t="shared" si="365"/>
        <v>0.54166666666666663</v>
      </c>
      <c r="CW19" s="361" t="str">
        <f>IF(
 OR(CU$6&lt;MAX($B$2,$G19),AND($H19&lt;&gt;"",CU$6&gt;$H19)),
 "NA",
 IF(
  AND($D19="LOCAL",WEEKDAY(CU$6,2)=7),
  "DS",
  IF(
   COUNTIF(Parametros!$P:$P,CU$6)&gt;0,
   IF(ISNUMBER(CY19),IF(CY19&gt;0,"FL","FC"),"FC"),
   IF(
    ISNUMBER(CY19),
    IF(CY19&gt;0,"NOR","F"),
    IF(CY19="A","NOR",IF(CY19&lt;&gt;"",CY19,"F"))
   )
  )
 )
)</f>
        <v>NOR</v>
      </c>
      <c r="CX19" s="362">
        <f t="shared" si="366"/>
        <v>5.4999999999999991</v>
      </c>
      <c r="CY19" s="362" cm="1">
        <f t="array" ref="CY19">_xlfn.LET(
_xlpm.f,CY$6,
_xlpm.xp,IFERROR(
   _xlfn.XLOOKUP(
     1,
     (Papeletas!$B$2:$B$3000=$B19)*(Papeletas!$G$2:$G$3000&lt;=_xlpm.f)*(Papeletas!$H$2:$H$3000&gt;=_xlpm.f),
     Papeletas!$F$2:$F$3000,
     "__NP__"
   ),
   "__NP__"
),
_xlpm.x,IF(_xlpm.xp&lt;&gt;"__NP__",_xlpm.xp,_xlfn.XLOOKUP($B19,Reloj!$A$2:$A$3000,INDEX(Reloj!$J$2:$AR$3000,,COLUMN(CM11)-INT(COLUMN(CM11)/9*8)),"__NF__")),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8</v>
      </c>
      <c r="CZ19" s="363">
        <f t="shared" si="367"/>
        <v>5.4999999999999991</v>
      </c>
      <c r="DA19" s="363">
        <f t="shared" si="368"/>
        <v>2</v>
      </c>
      <c r="DB19" s="363">
        <f t="shared" si="369"/>
        <v>0.50000000000000089</v>
      </c>
      <c r="DC19" s="363">
        <f t="shared" si="370"/>
        <v>0</v>
      </c>
      <c r="DD19" s="359" t="str">
        <f t="shared" si="371"/>
        <v>-</v>
      </c>
      <c r="DE19" s="360" t="str">
        <f t="shared" si="372"/>
        <v>-</v>
      </c>
      <c r="DF19" s="361" t="str">
        <f>IF(
 OR(DD$6&lt;MAX($B$2,$G19),AND($H19&lt;&gt;"",DD$6&gt;$H19)),
 "NA",
 IF(
  AND($D19="LOCAL",WEEKDAY(DD$6,2)=7),
  "DS",
  IF(
   COUNTIF(Parametros!$P:$P,DD$6)&gt;0,
   IF(ISNUMBER(DH19),IF(DH19&gt;0,"FL","FC"),"FC"),
   IF(
    ISNUMBER(DH19),
    IF(DH19&gt;0,"NOR","F"),
    IF(DH19="A","NOR",IF(DH19&lt;&gt;"",DH19,"F"))
   )
  )
 )
)</f>
        <v>DS</v>
      </c>
      <c r="DG19" s="362">
        <f t="shared" si="373"/>
        <v>0</v>
      </c>
      <c r="DH19" s="362" t="str" cm="1">
        <f t="array" ref="DH19">_xlfn.LET(
_xlpm.f,DH$6,
_xlpm.xp,IFERROR(
   _xlfn.XLOOKUP(
     1,
     (Papeletas!$B$2:$B$3000=$B19)*(Papeletas!$G$2:$G$3000&lt;=_xlpm.f)*(Papeletas!$H$2:$H$3000&gt;=_xlpm.f),
     Papeletas!$F$2:$F$3000,
     "__NP__"
   ),
   "__NP__"
),
_xlpm.x,IF(_xlpm.xp&lt;&gt;"__NP__",_xlpm.xp,_xlfn.XLOOKUP($B19,Reloj!$A$2:$A$3000,INDEX(Reloj!$J$2:$AR$3000,,COLUMN(CV11)-INT(COLUMN(CV11)/9*8)),"__NF__")),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F</v>
      </c>
      <c r="DI19" s="363">
        <f t="shared" si="374"/>
        <v>0</v>
      </c>
      <c r="DJ19" s="363">
        <f t="shared" si="375"/>
        <v>0</v>
      </c>
      <c r="DK19" s="363">
        <f t="shared" si="376"/>
        <v>0</v>
      </c>
      <c r="DL19" s="363">
        <f t="shared" si="377"/>
        <v>0</v>
      </c>
      <c r="DM19" s="359">
        <f t="shared" si="378"/>
        <v>0.3125</v>
      </c>
      <c r="DN19" s="360">
        <f t="shared" si="379"/>
        <v>0.70833333333333337</v>
      </c>
      <c r="DO19" s="361" t="str">
        <f>IF(
 OR(DM$6&lt;MAX($B$2,$G19),AND($H19&lt;&gt;"",DM$6&gt;$H19)),
 "NA",
 IF(
  AND($D19="LOCAL",WEEKDAY(DM$6,2)=7),
  "DS",
  IF(
   COUNTIF(Parametros!$P:$P,DM$6)&gt;0,
   IF(ISNUMBER(DQ19),IF(DQ19&gt;0,"FL","FC"),"FC"),
   IF(
    ISNUMBER(DQ19),
    IF(DQ19&gt;0,"NOR","F"),
    IF(DQ19="A","NOR",IF(DQ19&lt;&gt;"",DQ19,"F"))
   )
  )
 )
)</f>
        <v>NOR</v>
      </c>
      <c r="DP19" s="362">
        <f t="shared" si="380"/>
        <v>8.5</v>
      </c>
      <c r="DQ19" s="362" cm="1">
        <f t="array" ref="DQ19">_xlfn.LET(
_xlpm.f,DQ$6,
_xlpm.xp,IFERROR(
   _xlfn.XLOOKUP(
     1,
     (Papeletas!$B$2:$B$3000=$B19)*(Papeletas!$G$2:$G$3000&lt;=_xlpm.f)*(Papeletas!$H$2:$H$3000&gt;=_xlpm.f),
     Papeletas!$F$2:$F$3000,
     "__NP__"
   ),
   "__NP__"
),
_xlpm.x,IF(_xlpm.xp&lt;&gt;"__NP__",_xlpm.xp,_xlfn.XLOOKUP($B19,Reloj!$A$2:$A$3000,INDEX(Reloj!$J$2:$AR$3000,,COLUMN(DE11)-INT(COLUMN(DE11)/9*8)),"__NF__")),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DR19" s="363">
        <f t="shared" si="381"/>
        <v>8.5</v>
      </c>
      <c r="DS19" s="363">
        <f t="shared" si="382"/>
        <v>2</v>
      </c>
      <c r="DT19" s="363">
        <f t="shared" si="383"/>
        <v>0.5</v>
      </c>
      <c r="DU19" s="363">
        <f t="shared" si="384"/>
        <v>0</v>
      </c>
      <c r="DV19" s="359">
        <f t="shared" si="385"/>
        <v>0.3125</v>
      </c>
      <c r="DW19" s="360">
        <f t="shared" si="386"/>
        <v>0.70833333333333337</v>
      </c>
      <c r="DX19" s="361" t="str">
        <f>IF(
 OR(DV$6&lt;MAX($B$2,$G19),AND($H19&lt;&gt;"",DV$6&gt;$H19)),
 "NA",
 IF(
  AND($D19="LOCAL",WEEKDAY(DV$6,2)=7),
  "DS",
  IF(
   COUNTIF(Parametros!$P:$P,DV$6)&gt;0,
   IF(ISNUMBER(DZ19),IF(DZ19&gt;0,"FL","FC"),"FC"),
   IF(
    ISNUMBER(DZ19),
    IF(DZ19&gt;0,"NOR","F"),
    IF(DZ19="A","NOR",IF(DZ19&lt;&gt;"",DZ19,"F"))
   )
  )
 )
)</f>
        <v>NOR</v>
      </c>
      <c r="DY19" s="362">
        <f t="shared" si="387"/>
        <v>8.5</v>
      </c>
      <c r="DZ19" s="362" cm="1">
        <f t="array" ref="DZ19">_xlfn.LET(
_xlpm.f,DZ$6,
_xlpm.xp,IFERROR(
   _xlfn.XLOOKUP(
     1,
     (Papeletas!$B$2:$B$3000=$B19)*(Papeletas!$G$2:$G$3000&lt;=_xlpm.f)*(Papeletas!$H$2:$H$3000&gt;=_xlpm.f),
     Papeletas!$F$2:$F$3000,
     "__NP__"
   ),
   "__NP__"
),
_xlpm.x,IF(_xlpm.xp&lt;&gt;"__NP__",_xlpm.xp,_xlfn.XLOOKUP($B19,Reloj!$A$2:$A$3000,INDEX(Reloj!$J$2:$AR$3000,,COLUMN(DN11)-INT(COLUMN(DN11)/9*8)),"__NF__")),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EA19" s="363">
        <f t="shared" si="388"/>
        <v>8.5</v>
      </c>
      <c r="EB19" s="363">
        <f t="shared" si="389"/>
        <v>2</v>
      </c>
      <c r="EC19" s="363">
        <f t="shared" si="390"/>
        <v>0.5</v>
      </c>
      <c r="ED19" s="363">
        <f t="shared" si="391"/>
        <v>0</v>
      </c>
      <c r="EE19" s="359">
        <f t="shared" si="392"/>
        <v>0.3125</v>
      </c>
      <c r="EF19" s="360">
        <f t="shared" si="393"/>
        <v>0.70833333333333337</v>
      </c>
      <c r="EG19" s="361" t="str">
        <f>IF(
 OR(EE$6&lt;MAX($B$2,$G19),AND($H19&lt;&gt;"",EE$6&gt;$H19)),
 "NA",
 IF(
  AND($D19="LOCAL",WEEKDAY(EE$6,2)=7),
  "DS",
  IF(
   COUNTIF(Parametros!$P:$P,EE$6)&gt;0,
   IF(ISNUMBER(EI19),IF(EI19&gt;0,"FL","FC"),"FC"),
   IF(
    ISNUMBER(EI19),
    IF(EI19&gt;0,"NOR","F"),
    IF(EI19="A","NOR",IF(EI19&lt;&gt;"",EI19,"F"))
   )
  )
 )
)</f>
        <v>NOR</v>
      </c>
      <c r="EH19" s="362">
        <f t="shared" si="394"/>
        <v>8.5</v>
      </c>
      <c r="EI19" s="362" cm="1">
        <f t="array" ref="EI19">_xlfn.LET(
_xlpm.f,EI$6,
_xlpm.xp,IFERROR(
   _xlfn.XLOOKUP(
     1,
     (Papeletas!$B$2:$B$3000=$B19)*(Papeletas!$G$2:$G$3000&lt;=_xlpm.f)*(Papeletas!$H$2:$H$3000&gt;=_xlpm.f),
     Papeletas!$F$2:$F$3000,
     "__NP__"
   ),
   "__NP__"
),
_xlpm.x,IF(_xlpm.xp&lt;&gt;"__NP__",_xlpm.xp,_xlfn.XLOOKUP($B19,Reloj!$A$2:$A$3000,INDEX(Reloj!$J$2:$AR$3000,,COLUMN(DW11)-INT(COLUMN(DW11)/9*8)),"__NF__")),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EJ19" s="363">
        <f t="shared" si="395"/>
        <v>8.5</v>
      </c>
      <c r="EK19" s="363">
        <f t="shared" si="396"/>
        <v>2</v>
      </c>
      <c r="EL19" s="363">
        <f t="shared" si="397"/>
        <v>0.5</v>
      </c>
      <c r="EM19" s="363">
        <f t="shared" si="398"/>
        <v>0</v>
      </c>
      <c r="EN19" s="359">
        <f t="shared" si="399"/>
        <v>0.3125</v>
      </c>
      <c r="EO19" s="360">
        <f t="shared" si="400"/>
        <v>0.70833333333333337</v>
      </c>
      <c r="EP19" s="361" t="str">
        <f>IF(
 OR(EN$6&lt;MAX($B$2,$G19),AND($H19&lt;&gt;"",EN$6&gt;$H19)),
 "NA",
 IF(
  AND($D19="LOCAL",WEEKDAY(EN$6,2)=7),
  "DS",
  IF(
   COUNTIF(Parametros!$P:$P,EN$6)&gt;0,
   IF(ISNUMBER(ER19),IF(ER19&gt;0,"FL","FC"),"FC"),
   IF(
    ISNUMBER(ER19),
    IF(ER19&gt;0,"NOR","F"),
    IF(ER19="A","NOR",IF(ER19&lt;&gt;"",ER19,"F"))
   )
  )
 )
)</f>
        <v>NOR</v>
      </c>
      <c r="EQ19" s="362">
        <f t="shared" si="401"/>
        <v>8.5</v>
      </c>
      <c r="ER19" s="362" cm="1">
        <f t="array" ref="ER19">_xlfn.LET(
_xlpm.f,ER$6,
_xlpm.xp,IFERROR(
   _xlfn.XLOOKUP(
     1,
     (Papeletas!$B$2:$B$3000=$B19)*(Papeletas!$G$2:$G$3000&lt;=_xlpm.f)*(Papeletas!$H$2:$H$3000&gt;=_xlpm.f),
     Papeletas!$F$2:$F$3000,
     "__NP__"
   ),
   "__NP__"
),
_xlpm.x,IF(_xlpm.xp&lt;&gt;"__NP__",_xlpm.xp,_xlfn.XLOOKUP($B19,Reloj!$A$2:$A$3000,INDEX(Reloj!$J$2:$AR$3000,,COLUMN(EF11)-INT(COLUMN(EF11)/9*8)),"__NF__")),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11.5</v>
      </c>
      <c r="ES19" s="363">
        <f t="shared" si="402"/>
        <v>8.5</v>
      </c>
      <c r="ET19" s="363">
        <f t="shared" si="403"/>
        <v>2</v>
      </c>
      <c r="EU19" s="363">
        <f t="shared" si="404"/>
        <v>1</v>
      </c>
      <c r="EV19" s="363">
        <f t="shared" si="405"/>
        <v>0</v>
      </c>
      <c r="EW19" s="359">
        <f t="shared" si="406"/>
        <v>0.3125</v>
      </c>
      <c r="EX19" s="360">
        <f t="shared" si="407"/>
        <v>0.70833333333333337</v>
      </c>
      <c r="EY19" s="361" t="str">
        <f>IF(
 OR(EW$6&lt;MAX($B$2,$G19),AND($H19&lt;&gt;"",EW$6&gt;$H19)),
 "NA",
 IF(
  AND($D19="LOCAL",WEEKDAY(EW$6,2)=7),
  "DS",
  IF(
   COUNTIF(Parametros!$P:$P,EW$6)&gt;0,
   IF(ISNUMBER(FA19),IF(FA19&gt;0,"FL","FC"),"FC"),
   IF(
    ISNUMBER(FA19),
    IF(FA19&gt;0,"NOR","F"),
    IF(FA19="A","NOR",IF(FA19&lt;&gt;"",FA19,"F"))
   )
  )
 )
)</f>
        <v>NOR</v>
      </c>
      <c r="EZ19" s="362">
        <f t="shared" si="408"/>
        <v>8.5</v>
      </c>
      <c r="FA19" s="362" cm="1">
        <f t="array" ref="FA19">_xlfn.LET(
_xlpm.f,FA$6,
_xlpm.xp,IFERROR(
   _xlfn.XLOOKUP(
     1,
     (Papeletas!$B$2:$B$3000=$B19)*(Papeletas!$G$2:$G$3000&lt;=_xlpm.f)*(Papeletas!$H$2:$H$3000&gt;=_xlpm.f),
     Papeletas!$F$2:$F$3000,
     "__NP__"
   ),
   "__NP__"
),
_xlpm.x,IF(_xlpm.xp&lt;&gt;"__NP__",_xlpm.xp,_xlfn.XLOOKUP($B19,Reloj!$A$2:$A$3000,INDEX(Reloj!$J$2:$AR$3000,,COLUMN(EO11)-INT(COLUMN(EO11)/9*8)),"__NF__")),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FB19" s="363">
        <f t="shared" si="409"/>
        <v>8.5</v>
      </c>
      <c r="FC19" s="363">
        <f t="shared" si="410"/>
        <v>2</v>
      </c>
      <c r="FD19" s="363">
        <f t="shared" si="411"/>
        <v>0.5</v>
      </c>
      <c r="FE19" s="363">
        <f t="shared" si="412"/>
        <v>0</v>
      </c>
      <c r="FF19" s="359">
        <f t="shared" si="413"/>
        <v>0.3125</v>
      </c>
      <c r="FG19" s="360">
        <f t="shared" si="414"/>
        <v>0.54166666666666663</v>
      </c>
      <c r="FH19" s="361" t="str">
        <f>IF(
 OR(FF$6&lt;MAX($B$2,$G19),AND($H19&lt;&gt;"",FF$6&gt;$H19)),
 "NA",
 IF(
  AND($D19="LOCAL",WEEKDAY(FF$6,2)=7),
  "DS",
  IF(
   COUNTIF(Parametros!$P:$P,FF$6)&gt;0,
   IF(ISNUMBER(FJ19),IF(FJ19&gt;0,"FL","FC"),"FC"),
   IF(
    ISNUMBER(FJ19),
    IF(FJ19&gt;0,"NOR","F"),
    IF(FJ19="A","NOR",IF(FJ19&lt;&gt;"",FJ19,"F"))
   )
  )
 )
)</f>
        <v>NOR</v>
      </c>
      <c r="FI19" s="362">
        <f t="shared" si="415"/>
        <v>5.4999999999999991</v>
      </c>
      <c r="FJ19" s="362" cm="1">
        <f t="array" ref="FJ19">_xlfn.LET(
_xlpm.f,FJ$6,
_xlpm.xp,IFERROR(
   _xlfn.XLOOKUP(
     1,
     (Papeletas!$B$2:$B$3000=$B19)*(Papeletas!$G$2:$G$3000&lt;=_xlpm.f)*(Papeletas!$H$2:$H$3000&gt;=_xlpm.f),
     Papeletas!$F$2:$F$3000,
     "__NP__"
   ),
   "__NP__"
),
_xlpm.x,IF(_xlpm.xp&lt;&gt;"__NP__",_xlpm.xp,_xlfn.XLOOKUP($B19,Reloj!$A$2:$A$3000,INDEX(Reloj!$J$2:$AR$3000,,COLUMN(EX11)-INT(COLUMN(EX11)/9*8)),"__NF__")),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8</v>
      </c>
      <c r="FK19" s="363">
        <f t="shared" si="416"/>
        <v>5.4999999999999991</v>
      </c>
      <c r="FL19" s="363">
        <f t="shared" si="417"/>
        <v>2</v>
      </c>
      <c r="FM19" s="363">
        <f t="shared" si="418"/>
        <v>0.50000000000000089</v>
      </c>
      <c r="FN19" s="363">
        <f t="shared" si="419"/>
        <v>0</v>
      </c>
      <c r="FO19" s="359" t="str">
        <f t="shared" si="420"/>
        <v>-</v>
      </c>
      <c r="FP19" s="360" t="str">
        <f t="shared" si="421"/>
        <v>-</v>
      </c>
      <c r="FQ19" s="361" t="str">
        <f>IF(
 OR(FO$6&lt;MAX($B$2,$G19),AND($H19&lt;&gt;"",FO$6&gt;$H19)),
 "NA",
 IF(
  AND($D19="LOCAL",WEEKDAY(FO$6,2)=7),
  "DS",
  IF(
   COUNTIF(Parametros!$P:$P,FO$6)&gt;0,
   IF(ISNUMBER(FS19),IF(FS19&gt;0,"FL","FC"),"FC"),
   IF(
    ISNUMBER(FS19),
    IF(FS19&gt;0,"NOR","F"),
    IF(FS19="A","NOR",IF(FS19&lt;&gt;"",FS19,"F"))
   )
  )
 )
)</f>
        <v>DS</v>
      </c>
      <c r="FR19" s="362">
        <f t="shared" si="422"/>
        <v>0</v>
      </c>
      <c r="FS19" s="362" t="str" cm="1">
        <f t="array" ref="FS19">_xlfn.LET(
_xlpm.f,FS$6,
_xlpm.xp,IFERROR(
   _xlfn.XLOOKUP(
     1,
     (Papeletas!$B$2:$B$3000=$B19)*(Papeletas!$G$2:$G$3000&lt;=_xlpm.f)*(Papeletas!$H$2:$H$3000&gt;=_xlpm.f),
     Papeletas!$F$2:$F$3000,
     "__NP__"
   ),
   "__NP__"
),
_xlpm.x,IF(_xlpm.xp&lt;&gt;"__NP__",_xlpm.xp,_xlfn.XLOOKUP($B19,Reloj!$A$2:$A$3000,INDEX(Reloj!$J$2:$AR$3000,,COLUMN(FG11)-INT(COLUMN(FG11)/9*8)),"__NF__")),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F</v>
      </c>
      <c r="FT19" s="363">
        <f t="shared" si="423"/>
        <v>0</v>
      </c>
      <c r="FU19" s="363">
        <f t="shared" si="424"/>
        <v>0</v>
      </c>
      <c r="FV19" s="363">
        <f t="shared" si="425"/>
        <v>0</v>
      </c>
      <c r="FW19" s="363">
        <f t="shared" si="426"/>
        <v>0</v>
      </c>
      <c r="FX19" s="359">
        <f t="shared" si="427"/>
        <v>0.3125</v>
      </c>
      <c r="FY19" s="360">
        <f t="shared" si="428"/>
        <v>0.70833333333333337</v>
      </c>
      <c r="FZ19" s="361" t="str">
        <f>IF(
 OR(FX$6&lt;MAX($B$2,$G19),AND($H19&lt;&gt;"",FX$6&gt;$H19)),
 "NA",
 IF(
  AND($D19="LOCAL",WEEKDAY(FX$6,2)=7),
  "DS",
  IF(
   COUNTIF(Parametros!$P:$P,FX$6)&gt;0,
   IF(ISNUMBER(GB19),IF(GB19&gt;0,"FL","FC"),"FC"),
   IF(
    ISNUMBER(GB19),
    IF(GB19&gt;0,"NOR","F"),
    IF(GB19="A","NOR",IF(GB19&lt;&gt;"",GB19,"F"))
   )
  )
 )
)</f>
        <v>NOR</v>
      </c>
      <c r="GA19" s="362">
        <f t="shared" si="429"/>
        <v>8.5</v>
      </c>
      <c r="GB19" s="362" cm="1">
        <f t="array" ref="GB19">_xlfn.LET(
_xlpm.f,GB$6,
_xlpm.xp,IFERROR(
   _xlfn.XLOOKUP(
     1,
     (Papeletas!$B$2:$B$3000=$B19)*(Papeletas!$G$2:$G$3000&lt;=_xlpm.f)*(Papeletas!$H$2:$H$3000&gt;=_xlpm.f),
     Papeletas!$F$2:$F$3000,
     "__NP__"
   ),
   "__NP__"
),
_xlpm.x,IF(_xlpm.xp&lt;&gt;"__NP__",_xlpm.xp,_xlfn.XLOOKUP($B19,Reloj!$A$2:$A$3000,INDEX(Reloj!$J$2:$AR$3000,,COLUMN(FP11)-INT(COLUMN(FP11)/9*8)),"__NF__")),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GC19" s="363">
        <f t="shared" si="430"/>
        <v>8.5</v>
      </c>
      <c r="GD19" s="363">
        <f t="shared" si="431"/>
        <v>2</v>
      </c>
      <c r="GE19" s="363">
        <f t="shared" si="432"/>
        <v>0.5</v>
      </c>
      <c r="GF19" s="363">
        <f t="shared" si="433"/>
        <v>0</v>
      </c>
      <c r="GG19" s="359">
        <f t="shared" si="434"/>
        <v>0.3125</v>
      </c>
      <c r="GH19" s="360">
        <f t="shared" si="435"/>
        <v>0.70833333333333337</v>
      </c>
      <c r="GI19" s="361" t="str">
        <f>IF(
 OR(GG$6&lt;MAX($B$2,$G19),AND($H19&lt;&gt;"",GG$6&gt;$H19)),
 "NA",
 IF(
  AND($D19="LOCAL",WEEKDAY(GG$6,2)=7),
  "DS",
  IF(
   COUNTIF(Parametros!$P:$P,GG$6)&gt;0,
   IF(ISNUMBER(GK19),IF(GK19&gt;0,"FL","FC"),"FC"),
   IF(
    ISNUMBER(GK19),
    IF(GK19&gt;0,"NOR","F"),
    IF(GK19="A","NOR",IF(GK19&lt;&gt;"",GK19,"F"))
   )
  )
 )
)</f>
        <v>NOR</v>
      </c>
      <c r="GJ19" s="362">
        <f t="shared" si="436"/>
        <v>8.5</v>
      </c>
      <c r="GK19" s="362" cm="1">
        <f t="array" ref="GK19">_xlfn.LET(
_xlpm.f,GK$6,
_xlpm.xp,IFERROR(
   _xlfn.XLOOKUP(
     1,
     (Papeletas!$B$2:$B$3000=$B19)*(Papeletas!$G$2:$G$3000&lt;=_xlpm.f)*(Papeletas!$H$2:$H$3000&gt;=_xlpm.f),
     Papeletas!$F$2:$F$3000,
     "__NP__"
   ),
   "__NP__"
),
_xlpm.x,IF(_xlpm.xp&lt;&gt;"__NP__",_xlpm.xp,_xlfn.XLOOKUP($B19,Reloj!$A$2:$A$3000,INDEX(Reloj!$J$2:$AR$3000,,COLUMN(FY11)-INT(COLUMN(FY11)/9*8)),"__NF__")),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11.5</v>
      </c>
      <c r="GL19" s="363">
        <f t="shared" si="437"/>
        <v>8.5</v>
      </c>
      <c r="GM19" s="363">
        <f t="shared" si="438"/>
        <v>2</v>
      </c>
      <c r="GN19" s="363">
        <f t="shared" si="439"/>
        <v>1</v>
      </c>
      <c r="GO19" s="363">
        <f t="shared" si="440"/>
        <v>0</v>
      </c>
      <c r="GP19" s="359">
        <f t="shared" si="441"/>
        <v>0.3125</v>
      </c>
      <c r="GQ19" s="360">
        <f t="shared" si="442"/>
        <v>0.70833333333333337</v>
      </c>
      <c r="GR19" s="361" t="str">
        <f>IF(
 OR(GP$6&lt;MAX($B$2,$G19),AND($H19&lt;&gt;"",GP$6&gt;$H19)),
 "NA",
 IF(
  AND($D19="LOCAL",WEEKDAY(GP$6,2)=7),
  "DS",
  IF(
   COUNTIF(Parametros!$P:$P,GP$6)&gt;0,
   IF(ISNUMBER(GT19),IF(GT19&gt;0,"FL","FC"),"FC"),
   IF(
    ISNUMBER(GT19),
    IF(GT19&gt;0,"NOR","F"),
    IF(GT19="A","NOR",IF(GT19&lt;&gt;"",GT19,"F"))
   )
  )
 )
)</f>
        <v>NOR</v>
      </c>
      <c r="GS19" s="362">
        <f t="shared" si="443"/>
        <v>8.5</v>
      </c>
      <c r="GT19" s="362" cm="1">
        <f t="array" ref="GT19">_xlfn.LET(
_xlpm.f,GT$6,
_xlpm.xp,IFERROR(
   _xlfn.XLOOKUP(
     1,
     (Papeletas!$B$2:$B$3000=$B19)*(Papeletas!$G$2:$G$3000&lt;=_xlpm.f)*(Papeletas!$H$2:$H$3000&gt;=_xlpm.f),
     Papeletas!$F$2:$F$3000,
     "__NP__"
   ),
   "__NP__"
),
_xlpm.x,IF(_xlpm.xp&lt;&gt;"__NP__",_xlpm.xp,_xlfn.XLOOKUP($B19,Reloj!$A$2:$A$3000,INDEX(Reloj!$J$2:$AR$3000,,COLUMN(GH11)-INT(COLUMN(GH11)/9*8)),"__NF__")),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GU19" s="363">
        <f t="shared" si="444"/>
        <v>8.5</v>
      </c>
      <c r="GV19" s="363">
        <f t="shared" si="445"/>
        <v>2</v>
      </c>
      <c r="GW19" s="363">
        <f t="shared" si="446"/>
        <v>0.5</v>
      </c>
      <c r="GX19" s="363">
        <f t="shared" si="447"/>
        <v>0</v>
      </c>
      <c r="GY19" s="359">
        <f t="shared" si="448"/>
        <v>0.3125</v>
      </c>
      <c r="GZ19" s="360">
        <f t="shared" si="449"/>
        <v>0.70833333333333337</v>
      </c>
      <c r="HA19" s="361" t="str">
        <f>IF(
 OR(GY$6&lt;MAX($B$2,$G19),AND($H19&lt;&gt;"",GY$6&gt;$H19)),
 "NA",
 IF(
  AND($D19="LOCAL",WEEKDAY(GY$6,2)=7),
  "DS",
  IF(
   COUNTIF(Parametros!$P:$P,GY$6)&gt;0,
   IF(ISNUMBER(HC19),IF(HC19&gt;0,"FL","FC"),"FC"),
   IF(
    ISNUMBER(HC19),
    IF(HC19&gt;0,"NOR","F"),
    IF(HC19="A","NOR",IF(HC19&lt;&gt;"",HC19,"F"))
   )
  )
 )
)</f>
        <v>NOR</v>
      </c>
      <c r="HB19" s="362">
        <f t="shared" si="450"/>
        <v>8.5</v>
      </c>
      <c r="HC19" s="362" cm="1">
        <f t="array" ref="HC19">_xlfn.LET(
_xlpm.f,HC$6,
_xlpm.xp,IFERROR(
   _xlfn.XLOOKUP(
     1,
     (Papeletas!$B$2:$B$3000=$B19)*(Papeletas!$G$2:$G$3000&lt;=_xlpm.f)*(Papeletas!$H$2:$H$3000&gt;=_xlpm.f),
     Papeletas!$F$2:$F$3000,
     "__NP__"
   ),
   "__NP__"
),
_xlpm.x,IF(_xlpm.xp&lt;&gt;"__NP__",_xlpm.xp,_xlfn.XLOOKUP($B19,Reloj!$A$2:$A$3000,INDEX(Reloj!$J$2:$AR$3000,,COLUMN(GQ11)-INT(COLUMN(GQ11)/9*8)),"__NF__")),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11</v>
      </c>
      <c r="HD19" s="363">
        <f t="shared" si="451"/>
        <v>8.5</v>
      </c>
      <c r="HE19" s="363">
        <f t="shared" si="452"/>
        <v>2</v>
      </c>
      <c r="HF19" s="363">
        <f t="shared" si="453"/>
        <v>0.5</v>
      </c>
      <c r="HG19" s="363">
        <f t="shared" si="454"/>
        <v>0</v>
      </c>
      <c r="HH19" s="359">
        <f t="shared" si="455"/>
        <v>0.3125</v>
      </c>
      <c r="HI19" s="360">
        <f t="shared" si="456"/>
        <v>0.70833333333333337</v>
      </c>
      <c r="HJ19" s="361" t="str">
        <f>IF(
 OR(HH$6&lt;MAX($B$2,$G19),AND($H19&lt;&gt;"",HH$6&gt;$H19)),
 "NA",
 IF(
  AND($D19="LOCAL",WEEKDAY(HH$6,2)=7),
  "DS",
  IF(
   COUNTIF(Parametros!$P:$P,HH$6)&gt;0,
   IF(ISNUMBER(HL19),IF(HL19&gt;0,"FL","FC"),"FC"),
   IF(
    ISNUMBER(HL19),
    IF(HL19&gt;0,"NOR","F"),
    IF(HL19="A","NOR",IF(HL19&lt;&gt;"",HL19,"F"))
   )
  )
 )
)</f>
        <v>NOR</v>
      </c>
      <c r="HK19" s="362">
        <f t="shared" si="457"/>
        <v>8.5</v>
      </c>
      <c r="HL19" s="362" cm="1">
        <f t="array" ref="HL19">_xlfn.LET(
_xlpm.f,HL$6,
_xlpm.xp,IFERROR(
   _xlfn.XLOOKUP(
     1,
     (Papeletas!$B$2:$B$3000=$B19)*(Papeletas!$G$2:$G$3000&lt;=_xlpm.f)*(Papeletas!$H$2:$H$3000&gt;=_xlpm.f),
     Papeletas!$F$2:$F$3000,
     "__NP__"
   ),
   "__NP__"
),
_xlpm.x,IF(_xlpm.xp&lt;&gt;"__NP__",_xlpm.xp,_xlfn.XLOOKUP($B19,Reloj!$A$2:$A$3000,INDEX(Reloj!$J$2:$AR$3000,,COLUMN(GZ11)-INT(COLUMN(GZ11)/9*8)),"__NF__")),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HM19" s="363">
        <f t="shared" si="458"/>
        <v>8.5</v>
      </c>
      <c r="HN19" s="363">
        <f t="shared" si="459"/>
        <v>0.5</v>
      </c>
      <c r="HO19" s="363">
        <f t="shared" si="460"/>
        <v>0</v>
      </c>
      <c r="HP19" s="363">
        <f t="shared" si="461"/>
        <v>0</v>
      </c>
      <c r="HQ19" s="359">
        <f t="shared" si="462"/>
        <v>0.3125</v>
      </c>
      <c r="HR19" s="360">
        <f t="shared" si="463"/>
        <v>0.54166666666666663</v>
      </c>
      <c r="HS19" s="361" t="str">
        <f>IF(
 OR(HQ$6&lt;MAX($B$2,$G19),AND($H19&lt;&gt;"",HQ$6&gt;$H19)),
 "NA",
 IF(
  AND($D19="LOCAL",WEEKDAY(HQ$6,2)=7),
  "DS",
  IF(
   COUNTIF(Parametros!$P:$P,HQ$6)&gt;0,
   IF(ISNUMBER(HU19),IF(HU19&gt;0,"FL","FC"),"FC"),
   IF(
    ISNUMBER(HU19),
    IF(HU19&gt;0,"NOR","F"),
    IF(HU19="A","NOR",IF(HU19&lt;&gt;"",HU19,"F"))
   )
  )
 )
)</f>
        <v>NOR</v>
      </c>
      <c r="HT19" s="362">
        <f t="shared" si="464"/>
        <v>5.4999999999999991</v>
      </c>
      <c r="HU19" s="362" cm="1">
        <f t="array" ref="HU19">_xlfn.LET(
_xlpm.f,HU$6,
_xlpm.xp,IFERROR(
   _xlfn.XLOOKUP(
     1,
     (Papeletas!$B$2:$B$3000=$B19)*(Papeletas!$G$2:$G$3000&lt;=_xlpm.f)*(Papeletas!$H$2:$H$3000&gt;=_xlpm.f),
     Papeletas!$F$2:$F$3000,
     "__NP__"
   ),
   "__NP__"
),
_xlpm.x,IF(_xlpm.xp&lt;&gt;"__NP__",_xlpm.xp,_xlfn.XLOOKUP($B19,Reloj!$A$2:$A$3000,INDEX(Reloj!$J$2:$AR$3000,,COLUMN(HI11)-INT(COLUMN(HI11)/9*8)),"__NF__")),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9.5</v>
      </c>
      <c r="HV19" s="363">
        <f t="shared" si="465"/>
        <v>5.4999999999999991</v>
      </c>
      <c r="HW19" s="363">
        <f t="shared" si="466"/>
        <v>2</v>
      </c>
      <c r="HX19" s="363">
        <f t="shared" si="467"/>
        <v>2.0000000000000009</v>
      </c>
      <c r="HY19" s="363">
        <f t="shared" si="468"/>
        <v>0</v>
      </c>
      <c r="HZ19" s="359" t="str">
        <f t="shared" si="469"/>
        <v>-</v>
      </c>
      <c r="IA19" s="360" t="str">
        <f t="shared" si="470"/>
        <v>-</v>
      </c>
      <c r="IB19" s="361" t="str">
        <f>IF(
 OR(HZ$6&lt;MAX($B$2,$G19),AND($H19&lt;&gt;"",HZ$6&gt;$H19)),
 "NA",
 IF(
  AND($D19="LOCAL",WEEKDAY(HZ$6,2)=7),
  "DS",
  IF(
   COUNTIF(Parametros!$P:$P,HZ$6)&gt;0,
   IF(ISNUMBER(ID19),IF(ID19&gt;0,"FL","FC"),"FC"),
   IF(
    ISNUMBER(ID19),
    IF(ID19&gt;0,"NOR","F"),
    IF(ID19="A","NOR",IF(ID19&lt;&gt;"",ID19,"F"))
   )
  )
 )
)</f>
        <v>DS</v>
      </c>
      <c r="IC19" s="362">
        <f t="shared" si="471"/>
        <v>0</v>
      </c>
      <c r="ID19" s="362" t="str" cm="1">
        <f t="array" ref="ID19">_xlfn.LET(
_xlpm.f,ID$6,
_xlpm.xp,IFERROR(
   _xlfn.XLOOKUP(
     1,
     (Papeletas!$B$2:$B$3000=$B19)*(Papeletas!$G$2:$G$3000&lt;=_xlpm.f)*(Papeletas!$H$2:$H$3000&gt;=_xlpm.f),
     Papeletas!$F$2:$F$3000,
     "__NP__"
   ),
   "__NP__"
),
_xlpm.x,IF(_xlpm.xp&lt;&gt;"__NP__",_xlpm.xp,_xlfn.XLOOKUP($B19,Reloj!$A$2:$A$3000,INDEX(Reloj!$J$2:$AR$3000,,COLUMN(HR11)-INT(COLUMN(HR11)/9*8)),"__NF__")),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F</v>
      </c>
      <c r="IE19" s="363">
        <f t="shared" si="472"/>
        <v>0</v>
      </c>
      <c r="IF19" s="363">
        <f t="shared" si="473"/>
        <v>0</v>
      </c>
      <c r="IG19" s="363">
        <f t="shared" si="474"/>
        <v>0</v>
      </c>
      <c r="IH19" s="363">
        <f t="shared" si="475"/>
        <v>0</v>
      </c>
      <c r="II19" s="359">
        <f t="shared" si="476"/>
        <v>0.3125</v>
      </c>
      <c r="IJ19" s="360">
        <f t="shared" si="477"/>
        <v>0.70833333333333337</v>
      </c>
      <c r="IK19" s="361" t="str">
        <f>IF(
 OR(II$6&lt;MAX($B$2,$G19),AND($H19&lt;&gt;"",II$6&gt;$H19)),
 "NA",
 IF(
  AND($D19="LOCAL",WEEKDAY(II$6,2)=7),
  "DS",
  IF(
   COUNTIF(Parametros!$P:$P,II$6)&gt;0,
   IF(ISNUMBER(IM19),IF(IM19&gt;0,"FL","FC"),"FC"),
   IF(
    ISNUMBER(IM19),
    IF(IM19&gt;0,"NOR","F"),
    IF(IM19="A","NOR",IF(IM19&lt;&gt;"",IM19,"F"))
   )
  )
 )
)</f>
        <v>NOR</v>
      </c>
      <c r="IL19" s="362">
        <f t="shared" si="478"/>
        <v>8.5</v>
      </c>
      <c r="IM19" s="362" cm="1">
        <f t="array" ref="IM19">_xlfn.LET(
_xlpm.f,IM$6,
_xlpm.xp,IFERROR(
   _xlfn.XLOOKUP(
     1,
     (Papeletas!$B$2:$B$3000=$B19)*(Papeletas!$G$2:$G$3000&lt;=_xlpm.f)*(Papeletas!$H$2:$H$3000&gt;=_xlpm.f),
     Papeletas!$F$2:$F$3000,
     "__NP__"
   ),
   "__NP__"
),
_xlpm.x,IF(_xlpm.xp&lt;&gt;"__NP__",_xlpm.xp,_xlfn.XLOOKUP($B19,Reloj!$A$2:$A$3000,INDEX(Reloj!$J$2:$AR$3000,,COLUMN(IA11)-INT(COLUMN(IA11)/9*8)),"__NF__")),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IN19" s="363">
        <f t="shared" si="479"/>
        <v>8.5</v>
      </c>
      <c r="IO19" s="363">
        <f t="shared" si="480"/>
        <v>0.5</v>
      </c>
      <c r="IP19" s="363">
        <f t="shared" si="481"/>
        <v>0</v>
      </c>
      <c r="IQ19" s="363">
        <f t="shared" si="482"/>
        <v>0</v>
      </c>
      <c r="IR19" s="359">
        <f t="shared" si="483"/>
        <v>0.3125</v>
      </c>
      <c r="IS19" s="360">
        <f t="shared" si="484"/>
        <v>0.70833333333333337</v>
      </c>
      <c r="IT19" s="361" t="str">
        <f>IF(
 OR(IR$6&lt;MAX($B$2,$G19),AND($H19&lt;&gt;"",IR$6&gt;$H19)),
 "NA",
 IF(
  AND($D19="LOCAL",WEEKDAY(IR$6,2)=7),
  "DS",
  IF(
   COUNTIF(Parametros!$P:$P,IR$6)&gt;0,
   IF(ISNUMBER(IV19),IF(IV19&gt;0,"FL","FC"),"FC"),
   IF(
    ISNUMBER(IV19),
    IF(IV19&gt;0,"NOR","F"),
    IF(IV19="A","NOR",IF(IV19&lt;&gt;"",IV19,"F"))
   )
  )
 )
)</f>
        <v>NOR</v>
      </c>
      <c r="IU19" s="362">
        <f t="shared" si="485"/>
        <v>8.5</v>
      </c>
      <c r="IV19" s="362" cm="1">
        <f t="array" ref="IV19">_xlfn.LET(
_xlpm.f,IV$6,
_xlpm.xp,IFERROR(
   _xlfn.XLOOKUP(
     1,
     (Papeletas!$B$2:$B$3000=$B19)*(Papeletas!$G$2:$G$3000&lt;=_xlpm.f)*(Papeletas!$H$2:$H$3000&gt;=_xlpm.f),
     Papeletas!$F$2:$F$3000,
     "__NP__"
   ),
   "__NP__"
),
_xlpm.x,IF(_xlpm.xp&lt;&gt;"__NP__",_xlpm.xp,_xlfn.XLOOKUP($B19,Reloj!$A$2:$A$3000,INDEX(Reloj!$J$2:$AR$3000,,COLUMN(IJ11)-INT(COLUMN(IJ11)/9*8)),"__NF__")),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IW19" s="363">
        <f t="shared" si="486"/>
        <v>8.5</v>
      </c>
      <c r="IX19" s="363">
        <f t="shared" si="487"/>
        <v>0.5</v>
      </c>
      <c r="IY19" s="363">
        <f t="shared" si="488"/>
        <v>0</v>
      </c>
      <c r="IZ19" s="363">
        <f t="shared" si="489"/>
        <v>0</v>
      </c>
      <c r="JA19" s="359">
        <f t="shared" si="490"/>
        <v>0.3125</v>
      </c>
      <c r="JB19" s="360">
        <f t="shared" si="491"/>
        <v>0.70833333333333337</v>
      </c>
      <c r="JC19" s="361" t="str">
        <f>IF(
 OR(JA$6&lt;MAX($B$2,$G19),AND($H19&lt;&gt;"",JA$6&gt;$H19)),
 "NA",
 IF(
  AND($D19="LOCAL",WEEKDAY(JA$6,2)=7),
  "DS",
  IF(
   COUNTIF(Parametros!$P:$P,JA$6)&gt;0,
   IF(ISNUMBER(JE19),IF(JE19&gt;0,"FL","FC"),"FC"),
   IF(
    ISNUMBER(JE19),
    IF(JE19&gt;0,"NOR","F"),
    IF(JE19="A","NOR",IF(JE19&lt;&gt;"",JE19,"F"))
   )
  )
 )
)</f>
        <v>NOR</v>
      </c>
      <c r="JD19" s="362">
        <f t="shared" si="492"/>
        <v>8.5</v>
      </c>
      <c r="JE19" s="362" cm="1">
        <f t="array" ref="JE19">_xlfn.LET(
_xlpm.f,JE$6,
_xlpm.xp,IFERROR(
   _xlfn.XLOOKUP(
     1,
     (Papeletas!$B$2:$B$3000=$B19)*(Papeletas!$G$2:$G$3000&lt;=_xlpm.f)*(Papeletas!$H$2:$H$3000&gt;=_xlpm.f),
     Papeletas!$F$2:$F$3000,
     "__NP__"
   ),
   "__NP__"
),
_xlpm.x,IF(_xlpm.xp&lt;&gt;"__NP__",_xlpm.xp,_xlfn.XLOOKUP($B19,Reloj!$A$2:$A$3000,INDEX(Reloj!$J$2:$AR$3000,,COLUMN(IS11)-INT(COLUMN(IS11)/9*8)),"__NF__")),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JF19" s="363">
        <f t="shared" si="493"/>
        <v>8.5</v>
      </c>
      <c r="JG19" s="363">
        <f t="shared" si="494"/>
        <v>0.5</v>
      </c>
      <c r="JH19" s="363">
        <f t="shared" si="495"/>
        <v>0</v>
      </c>
      <c r="JI19" s="363">
        <f t="shared" si="496"/>
        <v>0</v>
      </c>
      <c r="JJ19" s="359">
        <f t="shared" si="497"/>
        <v>0.3125</v>
      </c>
      <c r="JK19" s="360">
        <f t="shared" si="498"/>
        <v>0.70833333333333337</v>
      </c>
      <c r="JL19" s="361" t="str">
        <f>IF(
 OR(JJ$6&lt;MAX($B$2,$G19),AND($H19&lt;&gt;"",JJ$6&gt;$H19)),
 "NA",
 IF(
  AND($D19="LOCAL",WEEKDAY(JJ$6,2)=7),
  "DS",
  IF(
   COUNTIF(Parametros!$P:$P,JJ$6)&gt;0,
   IF(ISNUMBER(JN19),IF(JN19&gt;0,"FL","FC"),"FC"),
   IF(
    ISNUMBER(JN19),
    IF(JN19&gt;0,"NOR","F"),
    IF(JN19="A","NOR",IF(JN19&lt;&gt;"",JN19,"F"))
   )
  )
 )
)</f>
        <v>NOR</v>
      </c>
      <c r="JM19" s="362">
        <f t="shared" si="499"/>
        <v>8.5</v>
      </c>
      <c r="JN19" s="362" cm="1">
        <f t="array" ref="JN19">_xlfn.LET(
_xlpm.f,JN$6,
_xlpm.xp,IFERROR(
   _xlfn.XLOOKUP(
     1,
     (Papeletas!$B$2:$B$3000=$B19)*(Papeletas!$G$2:$G$3000&lt;=_xlpm.f)*(Papeletas!$H$2:$H$3000&gt;=_xlpm.f),
     Papeletas!$F$2:$F$3000,
     "__NP__"
   ),
   "__NP__"
),
_xlpm.x,IF(_xlpm.xp&lt;&gt;"__NP__",_xlpm.xp,_xlfn.XLOOKUP($B19,Reloj!$A$2:$A$3000,INDEX(Reloj!$J$2:$AR$3000,,COLUMN(JB11)-INT(COLUMN(JB11)/9*8)),"__NF__")),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JO19" s="363">
        <f t="shared" si="500"/>
        <v>8.5</v>
      </c>
      <c r="JP19" s="363">
        <f t="shared" si="501"/>
        <v>0.5</v>
      </c>
      <c r="JQ19" s="363">
        <f t="shared" si="502"/>
        <v>0</v>
      </c>
      <c r="JR19" s="363">
        <f t="shared" si="503"/>
        <v>0</v>
      </c>
      <c r="JS19" s="359">
        <f t="shared" si="504"/>
        <v>0.3125</v>
      </c>
      <c r="JT19" s="360">
        <f t="shared" si="505"/>
        <v>0.70833333333333337</v>
      </c>
      <c r="JU19" s="361" t="str">
        <f>IF(
 OR(JS$6&lt;MAX($B$2,$G19),AND($H19&lt;&gt;"",JS$6&gt;$H19)),
 "NA",
 IF(
  AND($D19="LOCAL",WEEKDAY(JS$6,2)=7),
  "DS",
  IF(
   COUNTIF(Parametros!$P:$P,JS$6)&gt;0,
   IF(ISNUMBER(JW19),IF(JW19&gt;0,"FL","FC"),"FC"),
   IF(
    ISNUMBER(JW19),
    IF(JW19&gt;0,"NOR","F"),
    IF(JW19="A","NOR",IF(JW19&lt;&gt;"",JW19,"F"))
   )
  )
 )
)</f>
        <v>NOR</v>
      </c>
      <c r="JV19" s="362">
        <f t="shared" si="506"/>
        <v>8.5</v>
      </c>
      <c r="JW19" s="362" cm="1">
        <f t="array" ref="JW19">_xlfn.LET(
_xlpm.f,JW$6,
_xlpm.xp,IFERROR(
   _xlfn.XLOOKUP(
     1,
     (Papeletas!$B$2:$B$3000=$B19)*(Papeletas!$G$2:$G$3000&lt;=_xlpm.f)*(Papeletas!$H$2:$H$3000&gt;=_xlpm.f),
     Papeletas!$F$2:$F$3000,
     "__NP__"
   ),
   "__NP__"
),
_xlpm.x,IF(_xlpm.xp&lt;&gt;"__NP__",_xlpm.xp,_xlfn.XLOOKUP($B19,Reloj!$A$2:$A$3000,INDEX(Reloj!$J$2:$AR$3000,,COLUMN(JK11)-INT(COLUMN(JK11)/9*8)),"__NF__")),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JX19" s="363">
        <f t="shared" si="507"/>
        <v>8.5</v>
      </c>
      <c r="JY19" s="363">
        <f t="shared" si="508"/>
        <v>0.5</v>
      </c>
      <c r="JZ19" s="363">
        <f t="shared" si="509"/>
        <v>0</v>
      </c>
      <c r="KA19" s="363">
        <f t="shared" si="510"/>
        <v>0</v>
      </c>
      <c r="KB19" s="359">
        <f t="shared" si="511"/>
        <v>0.3125</v>
      </c>
      <c r="KC19" s="360">
        <f t="shared" si="512"/>
        <v>0.54166666666666663</v>
      </c>
      <c r="KD19" s="361" t="str">
        <f>IF(
 OR(KB$6&lt;MAX($B$2,$G19),AND($H19&lt;&gt;"",KB$6&gt;$H19)),
 "NA",
 IF(
  AND($D19="LOCAL",WEEKDAY(KB$6,2)=7),
  "DS",
  IF(
   COUNTIF(Parametros!$P:$P,KB$6)&gt;0,
   IF(ISNUMBER(KF19),IF(KF19&gt;0,"FL","FC"),"FC"),
   IF(
    ISNUMBER(KF19),
    IF(KF19&gt;0,"NOR","F"),
    IF(KF19="A","NOR",IF(KF19&lt;&gt;"",KF19,"F"))
   )
  )
 )
)</f>
        <v>NOR</v>
      </c>
      <c r="KE19" s="362">
        <f t="shared" si="513"/>
        <v>5.4999999999999991</v>
      </c>
      <c r="KF19" s="362" cm="1">
        <f t="array" ref="KF19">_xlfn.LET(
_xlpm.f,KF$6,
_xlpm.xp,IFERROR(
   _xlfn.XLOOKUP(
     1,
     (Papeletas!$B$2:$B$3000=$B19)*(Papeletas!$G$2:$G$3000&lt;=_xlpm.f)*(Papeletas!$H$2:$H$3000&gt;=_xlpm.f),
     Papeletas!$F$2:$F$3000,
     "__NP__"
   ),
   "__NP__"
),
_xlpm.x,IF(_xlpm.xp&lt;&gt;"__NP__",_xlpm.xp,_xlfn.XLOOKUP($B19,Reloj!$A$2:$A$3000,INDEX(Reloj!$J$2:$AR$3000,,COLUMN(JT11)-INT(COLUMN(JT11)/9*8)),"__NF__")),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8</v>
      </c>
      <c r="KG19" s="363">
        <f t="shared" si="514"/>
        <v>5.4999999999999991</v>
      </c>
      <c r="KH19" s="363">
        <f t="shared" si="515"/>
        <v>2</v>
      </c>
      <c r="KI19" s="363">
        <f t="shared" si="516"/>
        <v>0.50000000000000089</v>
      </c>
      <c r="KJ19" s="363">
        <f t="shared" si="517"/>
        <v>0</v>
      </c>
      <c r="KK19" s="359" t="str">
        <f t="shared" si="255"/>
        <v>-</v>
      </c>
      <c r="KL19" s="360" t="str">
        <f t="shared" ref="KL19" si="569">IF(KK19="-","-",IF($D19="LOCAL",IF(WEEKDAY(KK$6,2)&lt;=5,--"17:00:00",IF(WEEKDAY(KK$6,2)=6,--"13:00:00","-")),IF($D19="FORANEO",IF(WEEKDAY(KK$6,2)&lt;=6,--"18:30:00",IF(WEEKDAY(KK$6,2)=7,--"12:00:00","-")),"-")))</f>
        <v>-</v>
      </c>
      <c r="KM19" s="361" t="str">
        <f>IF(
 OR(KK$6&lt;MAX($B$2,$G19),AND($H19&lt;&gt;"",KK$6&gt;$H19)),
 "NA",
 IF(
  AND($D19="LOCAL",WEEKDAY(KK$6,2)=7),
  "DS",
  IF(
   COUNTIF(Parametros!$P:$P,KK$6)&gt;0,
   IF(ISNUMBER(KO19),IF(KO19&gt;0,"FL","FC"),"FC"),
   IF(
    ISNUMBER(KO19),
    IF(KO19&gt;0,"NOR","F"),
    IF(KO19="A","NOR",IF(KO19&lt;&gt;"",KO19,"F"))
   )
  )
 )
)</f>
        <v>DS</v>
      </c>
      <c r="KN19" s="362">
        <f t="shared" si="519"/>
        <v>0</v>
      </c>
      <c r="KO19" s="362" t="str" cm="1">
        <f t="array" ref="KO19">_xlfn.LET(
_xlpm.f,KO$6,
_xlpm.xp,IFERROR(
   _xlfn.XLOOKUP(
     1,
     (Papeletas!$B$2:$B$403=$B19)*(Papeletas!$G$2:$G$403&lt;=_xlpm.f)*(Papeletas!$H$2:$H$403&gt;=_xlpm.f),
     Papeletas!$F$2:$F$403,
     "__NP__"
   ),
   "__NP__"
),
_xlpm.x,IF(_xlpm.xp&lt;&gt;"__NP__",_xlpm.xp,_xlfn.XLOOKUP($B19,Reloj!$A$2:$A$1254,INDEX(Reloj!$J$2:$AR$1254,,COLUMN(KC11)-INT(COLUMN(KC11)/9*8)),"__NF__")),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F</v>
      </c>
      <c r="KP19" s="363">
        <f t="shared" si="520"/>
        <v>0</v>
      </c>
      <c r="KQ19" s="363">
        <f t="shared" si="521"/>
        <v>0</v>
      </c>
      <c r="KR19" s="363">
        <f t="shared" si="522"/>
        <v>0</v>
      </c>
      <c r="KS19" s="363">
        <f t="shared" si="523"/>
        <v>0</v>
      </c>
      <c r="KT19" s="359">
        <f t="shared" si="262"/>
        <v>0.3125</v>
      </c>
      <c r="KU19" s="360">
        <f t="shared" ref="KU19" si="570">IF(KT19="-","-",IF($D19="LOCAL",IF(WEEKDAY(KT$6,2)&lt;=5,--"17:00:00",IF(WEEKDAY(KT$6,2)=6,--"13:00:00","-")),IF($D19="FORANEO",IF(WEEKDAY(KT$6,2)&lt;=6,--"18:30:00",IF(WEEKDAY(KT$6,2)=7,--"12:00:00","-")),"-")))</f>
        <v>0.70833333333333337</v>
      </c>
      <c r="KV19" s="361" t="str">
        <f>IF(
 OR(KT$6&lt;MAX($B$2,$G19),AND($H19&lt;&gt;"",KT$6&gt;$H19)),
 "NA",
 IF(
  AND($D19="LOCAL",WEEKDAY(KT$6,2)=7),
  "DS",
  IF(
   COUNTIF(Parametros!$P:$P,KT$6)&gt;0,
   IF(ISNUMBER(KX19),IF(KX19&gt;0,"FL","FC"),"FC"),
   IF(
    ISNUMBER(KX19),
    IF(KX19&gt;0,"NOR","F"),
    IF(KX19="A","NOR",IF(KX19&lt;&gt;"",KX19,"F"))
   )
  )
 )
)</f>
        <v>NOR</v>
      </c>
      <c r="KW19" s="362">
        <f t="shared" si="525"/>
        <v>8.5</v>
      </c>
      <c r="KX19" s="362" cm="1">
        <f t="array" ref="KX19">_xlfn.LET(
_xlpm.f,KX$6,
_xlpm.xp,IFERROR(
   _xlfn.XLOOKUP(
     1,
     (Papeletas!$B$2:$B$403=$B19)*(Papeletas!$G$2:$G$403&lt;=_xlpm.f)*(Papeletas!$H$2:$H$403&gt;=_xlpm.f),
     Papeletas!$F$2:$F$403,
     "__NP__"
   ),
   "__NP__"
),
_xlpm.x,IF(_xlpm.xp&lt;&gt;"__NP__",_xlpm.xp,_xlfn.XLOOKUP($B19,Reloj!$A$2:$A$1254,INDEX(Reloj!$J$2:$AR$1254,,COLUMN(KL11)-INT(COLUMN(KL11)/9*8)),"__NF__")),
_xlpm.t,SUBSTITUTE(_xlpm.x&amp;"","'",""),
_xlpm.esnum,IFERROR(ISNUMBER(VALUE(_xlpm.t)),FALSE),
_xlpm.n,IF(_xlpm.esnum,VALUE(_xlpm.t),0),
_xlpm.dia,IFERROR(WEEKDAY(_xlpm.f,2),0),
_xlpm.esFinSem,IF(AND(_xlpm.esnum,_xlpm.n&gt;0,_xlpm.n&lt;=7),IF($D19="LOCAL",OR(_xlpm.dia=6,_xlpm.dia=7),_xlpm.dia=7),FALSE),
_xlpm.nAj,IF(_xlpm.esFinSem,_xlpm.n+1,_xlpm.n),
IF(_xlpm.x="__NF__","Revisar",
IF(_xlpm.t="","F",
IF(_xlpm.esnum,
IF(_xlpm.nAj=0,"F",_xlpm.nAj),
IF(OR(_xlpm.t="AS",_xlpm.t="SAI"),"F",
IF(OR(_xlpm.t="ATM",_xlpm.t="CT",_xlpm.t="SS"),"A",
IF(_xlpm.t="B","DL",
IF(_xlpm.t="BA","DLA",
IF(_xlpm.t="V","VAC",_xlpm.t)))))))))</f>
        <v>9</v>
      </c>
      <c r="KY19" s="363">
        <f t="shared" si="526"/>
        <v>8.5</v>
      </c>
      <c r="KZ19" s="363">
        <f t="shared" si="527"/>
        <v>0.5</v>
      </c>
      <c r="LA19" s="363">
        <f t="shared" si="528"/>
        <v>0</v>
      </c>
      <c r="LB19" s="363">
        <f t="shared" si="529"/>
        <v>0</v>
      </c>
      <c r="LC19" s="364">
        <f t="shared" si="269"/>
        <v>0.3125</v>
      </c>
      <c r="LD19" s="360">
        <f t="shared" si="530"/>
        <v>0.70833333333333337</v>
      </c>
      <c r="LE19" s="361" t="str" cm="1">
        <f t="array" ref="LE19">_xlfn.LET(_xlpm.f,LC$6,_xlpm.ini,IFERROR(_xlfn.XLOOKUP(1,(Papeletas!$B$2:$B$403=$B19)*(Papeletas!$G$2:$G$403&lt;=_xlpm.f)*(Papeletas!$H$2:$H$403&gt;=_xlpm.f),Papeletas!$F$2:$F$403,""),""),IF(AND($D19="LOCAL",WEEKDAY(LC$6,2)=7),"DS",IF(_xlpm.ini&lt;&gt;"",_xlfn.XLOOKUP(_xlpm.ini,Parametros!$B:$B,Parametros!$C:$C,_xlpm.ini),"NOR")))</f>
        <v>NOR</v>
      </c>
      <c r="LF19" s="362">
        <f t="shared" si="531"/>
        <v>8.5</v>
      </c>
      <c r="LG19" s="362">
        <f t="shared" si="532"/>
        <v>8.5</v>
      </c>
      <c r="LH19" s="363">
        <f t="shared" si="533"/>
        <v>8.5</v>
      </c>
      <c r="LI19" s="363">
        <v>0</v>
      </c>
      <c r="LJ19" s="363">
        <v>0</v>
      </c>
      <c r="LK19" s="363">
        <v>0</v>
      </c>
      <c r="LL19" s="364">
        <f t="shared" si="274"/>
        <v>0.3125</v>
      </c>
      <c r="LM19" s="360">
        <f t="shared" si="534"/>
        <v>0.70833333333333337</v>
      </c>
      <c r="LN19" s="361" t="str" cm="1">
        <f t="array" ref="LN19">_xlfn.LET(_xlpm.f,LL$6,_xlpm.ini,IFERROR(_xlfn.XLOOKUP(1,(Papeletas!$B$2:$B$403=$B19)*(Papeletas!$G$2:$G$403&lt;=_xlpm.f)*(Papeletas!$H$2:$H$403&gt;=_xlpm.f),Papeletas!$F$2:$F$403,""),""),IF(AND($D19="LOCAL",WEEKDAY(LL$6,2)=7),"DS",IF(_xlpm.ini&lt;&gt;"",_xlfn.XLOOKUP(_xlpm.ini,Parametros!$B:$B,Parametros!$C:$C,_xlpm.ini),"NOR")))</f>
        <v>NOR</v>
      </c>
      <c r="LO19" s="362">
        <f t="shared" si="535"/>
        <v>8.5</v>
      </c>
      <c r="LP19" s="362">
        <f t="shared" si="536"/>
        <v>8.5</v>
      </c>
      <c r="LQ19" s="363">
        <f t="shared" si="537"/>
        <v>8.5</v>
      </c>
      <c r="LR19" s="363">
        <v>0</v>
      </c>
      <c r="LS19" s="363">
        <v>0</v>
      </c>
      <c r="LT19" s="363">
        <v>0</v>
      </c>
      <c r="LU19" s="364">
        <f t="shared" si="279"/>
        <v>0.3125</v>
      </c>
      <c r="LV19" s="360">
        <f t="shared" si="538"/>
        <v>0.70833333333333337</v>
      </c>
      <c r="LW19" s="361" t="str" cm="1">
        <f t="array" ref="LW19">_xlfn.LET(_xlpm.f,LU$6,_xlpm.ini,IFERROR(_xlfn.XLOOKUP(1,(Papeletas!$B$2:$B$403=$B19)*(Papeletas!$G$2:$G$403&lt;=_xlpm.f)*(Papeletas!$H$2:$H$403&gt;=_xlpm.f),Papeletas!$F$2:$F$403,""),""),IF(AND($D19="LOCAL",WEEKDAY(LU$6,2)=7),"DS",IF(_xlpm.ini&lt;&gt;"",_xlfn.XLOOKUP(_xlpm.ini,Parametros!$B:$B,Parametros!$C:$C,_xlpm.ini),"NOR")))</f>
        <v>NOR</v>
      </c>
      <c r="LX19" s="362">
        <f t="shared" si="539"/>
        <v>8.5</v>
      </c>
      <c r="LY19" s="362">
        <f t="shared" si="540"/>
        <v>8.5</v>
      </c>
      <c r="LZ19" s="363">
        <f t="shared" si="541"/>
        <v>8.5</v>
      </c>
      <c r="MA19" s="363">
        <v>0</v>
      </c>
      <c r="MB19" s="363">
        <v>0</v>
      </c>
      <c r="MC19" s="363">
        <v>0</v>
      </c>
      <c r="MD19" s="360">
        <f t="shared" si="284"/>
        <v>0.3125</v>
      </c>
      <c r="ME19" s="360">
        <f t="shared" si="542"/>
        <v>0.70833333333333337</v>
      </c>
      <c r="MF19" s="361" t="str" cm="1">
        <f t="array" ref="MF19">_xlfn.LET(_xlpm.f,MD$6,_xlpm.ini,IFERROR(_xlfn.XLOOKUP(1,(Papeletas!$B$2:$B$403=$B19)*(Papeletas!$G$2:$G$403&lt;=_xlpm.f)*(Papeletas!$H$2:$H$403&gt;=_xlpm.f),Papeletas!$F$2:$F$403,""),""),IF(AND($D19="LOCAL",WEEKDAY(MD$6,2)=7),"DS",IF(_xlpm.ini&lt;&gt;"",_xlfn.XLOOKUP(_xlpm.ini,Parametros!$B:$B,Parametros!$C:$C,_xlpm.ini),"NOR")))</f>
        <v>NOR</v>
      </c>
      <c r="MG19" s="362">
        <f t="shared" si="543"/>
        <v>8.5</v>
      </c>
      <c r="MH19" s="362">
        <f t="shared" si="544"/>
        <v>8.5</v>
      </c>
      <c r="MI19" s="363">
        <f t="shared" si="545"/>
        <v>8.5</v>
      </c>
      <c r="MJ19" s="363">
        <v>0</v>
      </c>
      <c r="MK19" s="363">
        <v>0</v>
      </c>
      <c r="ML19" s="363">
        <v>0</v>
      </c>
      <c r="MM19" s="364">
        <f t="shared" si="289"/>
        <v>0.3125</v>
      </c>
      <c r="MN19" s="360">
        <f t="shared" si="546"/>
        <v>0.54166666666666663</v>
      </c>
      <c r="MO19" s="361" t="str" cm="1">
        <f t="array" ref="MO19">_xlfn.LET(_xlpm.f,MM$6,_xlpm.ini,IFERROR(_xlfn.XLOOKUP(1,(Papeletas!$B$2:$B$403=$B19)*(Papeletas!$G$2:$G$403&lt;=_xlpm.f)*(Papeletas!$H$2:$H$403&gt;=_xlpm.f),Papeletas!$F$2:$F$403,""),""),IF(AND($D19="LOCAL",WEEKDAY(MM$6,2)=7),"DS",IF(_xlpm.ini&lt;&gt;"",_xlfn.XLOOKUP(_xlpm.ini,Parametros!$B:$B,Parametros!$C:$C,_xlpm.ini),"NOR")))</f>
        <v>NOR</v>
      </c>
      <c r="MP19" s="362">
        <f t="shared" si="547"/>
        <v>5.4999999999999991</v>
      </c>
      <c r="MQ19" s="362">
        <f t="shared" si="548"/>
        <v>5.4999999999999991</v>
      </c>
      <c r="MR19" s="363">
        <f t="shared" si="549"/>
        <v>5.4999999999999991</v>
      </c>
      <c r="MS19" s="363">
        <v>0</v>
      </c>
      <c r="MT19" s="363">
        <v>0</v>
      </c>
      <c r="MU19" s="363">
        <v>0</v>
      </c>
      <c r="MV19" s="364"/>
      <c r="MW19" s="360"/>
      <c r="MX19" s="361"/>
      <c r="MY19" s="362"/>
      <c r="MZ19" s="362"/>
      <c r="NA19" s="363"/>
      <c r="NB19" s="363"/>
      <c r="NC19" s="363"/>
      <c r="ND19" s="363"/>
      <c r="NE19" s="364"/>
      <c r="NF19" s="360"/>
      <c r="NG19" s="361"/>
      <c r="NH19" s="362"/>
      <c r="NI19" s="362"/>
      <c r="NJ19" s="363"/>
      <c r="NK19" s="363"/>
      <c r="NL19" s="363"/>
      <c r="NM19" s="363"/>
      <c r="NN19" s="211"/>
      <c r="NO19" s="401">
        <f t="shared" si="294"/>
        <v>24</v>
      </c>
      <c r="NP19" s="401" cm="1">
        <f t="array" ref="NP19">SUMPRODUCT(
 (INDEX(DD19:MU19,1,_xlfn.SEQUENCE(1,INT((COLUMN($MU$9)-COLUMN(DD19)+1)/9),3,9))=NP$6)*
 (INDEX(DD19:MU19,1,_xlfn.SEQUENCE(1,INT((COLUMN($MU$9)-COLUMN(DD19)+1)/9),9,9))&gt;0)
)</f>
        <v>0</v>
      </c>
      <c r="NQ19" s="401" cm="1">
        <f t="array" ref="NQ19">SUMPRODUCT(--(INDEX($DD19:$MU19,1,_xlfn.SEQUENCE(1,INT((COLUMN($MU$9)-COLUMN($DD19)+1)/9),3,9))=NQ$6))</f>
        <v>0</v>
      </c>
      <c r="NR19" s="401">
        <f t="shared" si="550"/>
        <v>24</v>
      </c>
      <c r="NS19" s="401" cm="1">
        <f t="array" ref="NS19">SUMPRODUCT(--(INDEX($DD19:$MU19,1,_xlfn.SEQUENCE(1,INT((COLUMN($MU$9)-COLUMN($DD19)+1)/9),3,9))=NS$6))</f>
        <v>0</v>
      </c>
      <c r="NT19" s="401">
        <f t="shared" si="551"/>
        <v>4</v>
      </c>
      <c r="NU19" s="401" cm="1">
        <f t="array" ref="NU19">SUMPRODUCT(--(INDEX($DD19:$MU19,1,_xlfn.SEQUENCE(1,INT((COLUMN($MU$9)-COLUMN($DD19)+1)/9),3,9))=NU$6))</f>
        <v>0</v>
      </c>
      <c r="NV19" s="401" cm="1">
        <f t="array" ref="NV19">SUMPRODUCT(--(INDEX($DD19:$MU19,1,_xlfn.SEQUENCE(1,INT((COLUMN($MU$9)-COLUMN($DD19)+1)/9),3,9))=NV$6))</f>
        <v>0</v>
      </c>
      <c r="NW19" s="401" cm="1">
        <f t="array" ref="NW19">SUMPRODUCT(--(INDEX($DD19:$MU19,1,_xlfn.SEQUENCE(1,INT((COLUMN($MU$9)-COLUMN($DD19)+1)/9),3,9))=NW$6))</f>
        <v>0</v>
      </c>
      <c r="NX19" s="401" cm="1">
        <f t="array" ref="NX19">SUMPRODUCT(--(INDEX($DD19:$MU19,1,_xlfn.SEQUENCE(1,INT((COLUMN($MU$9)-COLUMN($DD19)+1)/9),3,9))=NX$6))</f>
        <v>0</v>
      </c>
      <c r="NY19" s="401" cm="1">
        <f t="array" ref="NY19">SUMPRODUCT(--(INDEX($DD19:$MU19,1,_xlfn.SEQUENCE(1,INT((COLUMN($MU$9)-COLUMN($DD19)+1)/9),3,9))=NY$6))</f>
        <v>0</v>
      </c>
      <c r="NZ19" s="401" cm="1">
        <f t="array" ref="NZ19">SUMPRODUCT(--(INDEX($DD19:$MU19,1,_xlfn.SEQUENCE(1,INT((COLUMN($MU$9)-COLUMN($DD19)+1)/9),3,9))=NZ$6))</f>
        <v>0</v>
      </c>
      <c r="OA19" s="401" cm="1">
        <f t="array" ref="OA19">SUMPRODUCT(--(INDEX($DD19:$MU19,1,_xlfn.SEQUENCE(1,INT((COLUMN($MU$9)-COLUMN($DD19)+1)/9),3,9))=OA$6))</f>
        <v>0</v>
      </c>
      <c r="OB19" s="401" cm="1">
        <f t="array" ref="OB19">SUMPRODUCT(--(INDEX($DD19:$MU19,1,_xlfn.SEQUENCE(1,INT((COLUMN($MU$9)-COLUMN($DD19)+1)/9),3,9))=OB$6))</f>
        <v>0</v>
      </c>
      <c r="OC19" s="401" cm="1">
        <f t="array" ref="OC19">SUMPRODUCT(--(INDEX($DD19:$MU19,1,_xlfn.SEQUENCE(1,INT((COLUMN($MU$9)-COLUMN($DD19)+1)/9),3,9))=OC$6))</f>
        <v>0</v>
      </c>
      <c r="OD19" s="402"/>
      <c r="OE19" s="402">
        <f t="shared" si="552"/>
        <v>28</v>
      </c>
      <c r="OF19" s="403" cm="1">
        <f t="array" ref="OF19">SUM(INDEX(R19:KJ19,1,_xlfn.SEQUENCE(1,INT((COLUMN($NM$9)-COLUMN(CU19)+1)/9),7,9)))</f>
        <v>45</v>
      </c>
      <c r="OG19" s="403" cm="1">
        <f t="array" ref="OG19">SUM(INDEX(R19:KJ19,1,_xlfn.SEQUENCE(1,INT((COLUMN($NM$9)-COLUMN(CU19)+1)/9),8,9)))</f>
        <v>13.000000000000004</v>
      </c>
      <c r="OH19" s="403" cm="1">
        <f t="array" ref="OH19">SUM(INDEX(R19:KJ19,1,_xlfn.SEQUENCE(1,INT((COLUMN($NM$9)-COLUMN(CU19)+1)/9),9,9)))</f>
        <v>0</v>
      </c>
      <c r="OI19" s="214"/>
      <c r="OJ19" s="163"/>
      <c r="OK19" s="163"/>
      <c r="OL19" s="163"/>
      <c r="OM19" s="163"/>
      <c r="ON19" s="306">
        <f>_xlfn.XLOOKUP(B19,'TR05'!B:B,'TR05'!G:G,"Revisar",0)</f>
        <v>44575</v>
      </c>
      <c r="OO19" s="306">
        <f>_xlfn.XLOOKUP(B19,Reloj!A:A,Reloj!D:D,"Revisar",0)</f>
        <v>44575</v>
      </c>
      <c r="OP19" s="162" t="str">
        <f>_xlfn.XLOOKUP(B19,'S10'!C:C,'S10'!B:B,"Revisar",0)</f>
        <v>Revisar</v>
      </c>
    </row>
    <row r="20" spans="1:406" s="162" customFormat="1" ht="15.9" customHeight="1">
      <c r="A20" s="356">
        <v>12</v>
      </c>
      <c r="B20" s="332" t="s">
        <v>765</v>
      </c>
      <c r="C20" s="357" t="str">
        <f>_xlfn.XLOOKUP(B20,'S10'!$B$2:$B$1500,'S10'!$A$2:$A$1500,"Ingresar",0)</f>
        <v>22018583</v>
      </c>
      <c r="D20" s="333" t="s">
        <v>169</v>
      </c>
      <c r="E20" s="335" t="s">
        <v>767</v>
      </c>
      <c r="F20" s="335" t="str">
        <f>_xlfn.XLOOKUP(B20,'S10'!$B$2:$B$600,'S10'!$F$2:$F$600,"Ingresar",0)</f>
        <v>Capataz Albañil</v>
      </c>
      <c r="G20" s="296">
        <v>45616</v>
      </c>
      <c r="H20" s="358"/>
      <c r="I20" s="359">
        <f t="shared" si="37"/>
        <v>0.3125</v>
      </c>
      <c r="J20" s="360">
        <f t="shared" si="295"/>
        <v>0.70833333333333337</v>
      </c>
      <c r="K20" s="361" t="str">
        <f>IF(
 OR(I$6&lt;MAX($B$2,$G20),AND($H20&lt;&gt;"",I$6&gt;$H20)),
 "NA",
 IF(
  AND($D20="LOCAL",WEEKDAY(I$6,2)=7),
  "DS",
  IF(
   COUNTIF(Parametros!$P:$P,I$6)&gt;0,
   IF(ISNUMBER(M20),IF(M20&gt;0,"FL","FC"),"FC"),
   IF(
    ISNUMBER(M20),
    IF(M20&gt;0,"NOR","F"),
    IF(M20="A","NOR",IF(M20&lt;&gt;"",M20,"F"))
   )
  )
 )
)</f>
        <v>NOR</v>
      </c>
      <c r="L20" s="362">
        <f t="shared" si="296"/>
        <v>8.5</v>
      </c>
      <c r="M20" s="362" cm="1">
        <f t="array" ref="M20">_xlfn.LET(
_xlpm.f,M$6,
_xlpm.xp,IFERROR(
   _xlfn.XLOOKUP(
     1,
     (Papeletas!$B$2:$B$403=$B20)*(Papeletas!$G$2:$G$403&lt;=_xlpm.f)*(Papeletas!$H$2:$H$403&gt;=_xlpm.f),
     Papeletas!$F$2:$F$403,
     "__NP__"
   ),
   "__NP__"
),
_xlpm.x,IF(_xlpm.xp&lt;&gt;"__NP__",_xlpm.xp,_xlfn.XLOOKUP($B20,Reloj!$A$2:$A$1254,INDEX(Reloj!$J$2:$AR$1254,,COLUMN(A12)-INT(COLUMN(A12)/9*8)),"__NF__")),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N20" s="363">
        <f t="shared" si="297"/>
        <v>8.5</v>
      </c>
      <c r="O20" s="363">
        <f t="shared" si="298"/>
        <v>2</v>
      </c>
      <c r="P20" s="363">
        <f t="shared" si="299"/>
        <v>0.5</v>
      </c>
      <c r="Q20" s="363">
        <f t="shared" si="300"/>
        <v>0</v>
      </c>
      <c r="R20" s="359">
        <f t="shared" si="301"/>
        <v>0.3125</v>
      </c>
      <c r="S20" s="360">
        <f t="shared" si="302"/>
        <v>0.70833333333333337</v>
      </c>
      <c r="T20" s="361" t="str">
        <f>IF(
 OR(R$6&lt;MAX($B$2,$G20),AND($H20&lt;&gt;"",R$6&gt;$H20)),
 "NA",
 IF(
  AND($D20="LOCAL",WEEKDAY(R$6,2)=7),
  "DS",
  IF(
   COUNTIF(Parametros!$P:$P,R$6)&gt;0,
   IF(ISNUMBER(V20),IF(V20&gt;0,"FL","FC"),"FC"),
   IF(
    ISNUMBER(V20),
    IF(V20&gt;0,"NOR","F"),
    IF(V20="A","NOR",IF(V20&lt;&gt;"",V20,"F"))
   )
  )
 )
)</f>
        <v>NOR</v>
      </c>
      <c r="U20" s="362">
        <f t="shared" si="303"/>
        <v>8.5</v>
      </c>
      <c r="V20" s="408" cm="1">
        <f t="array" ref="V20">_xlfn.LET(
_xlpm.f,V$6,
_xlpm.xp,IFERROR(
   _xlfn.XLOOKUP(
     1,
     (Papeletas!$B$2:$B$3000=$B20)*(Papeletas!$G$2:$G$3000&lt;=_xlpm.f)*(Papeletas!$H$2:$H$3000&gt;=_xlpm.f),
     Papeletas!$F$2:$F$3000,
     "__NP__"
   ),
   "__NP__"
),
_xlpm.x,IF(_xlpm.xp&lt;&gt;"__NP__",_xlpm.xp,_xlfn.XLOOKUP($B20,Reloj!$A$2:$A$3000,INDEX(Reloj!$J$2:$AR$3000,,COLUMN(J12)-INT(COLUMN(J12)/9*8)),"__NF__")),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W20" s="363">
        <f t="shared" si="304"/>
        <v>8.5</v>
      </c>
      <c r="X20" s="363">
        <f t="shared" si="305"/>
        <v>2</v>
      </c>
      <c r="Y20" s="363">
        <f t="shared" si="306"/>
        <v>0.5</v>
      </c>
      <c r="Z20" s="363">
        <f t="shared" si="307"/>
        <v>0</v>
      </c>
      <c r="AA20" s="359">
        <f t="shared" si="308"/>
        <v>0.3125</v>
      </c>
      <c r="AB20" s="360">
        <f t="shared" si="309"/>
        <v>0.70833333333333337</v>
      </c>
      <c r="AC20" s="361" t="str">
        <f>IF(
 OR(AA$6&lt;MAX($B$2,$G20),AND($H20&lt;&gt;"",AA$6&gt;$H20)),
 "NA",
 IF(
  AND($D20="LOCAL",WEEKDAY(AA$6,2)=7),
  "DS",
  IF(
   COUNTIF(Parametros!$P:$P,AA$6)&gt;0,
   IF(ISNUMBER(AE20),IF(AE20&gt;0,"FL","FC"),"FC"),
   IF(
    ISNUMBER(AE20),
    IF(AE20&gt;0,"NOR","F"),
    IF(AE20="A","NOR",IF(AE20&lt;&gt;"",AE20,"F"))
   )
  )
 )
)</f>
        <v>NOR</v>
      </c>
      <c r="AD20" s="362">
        <f t="shared" si="310"/>
        <v>8.5</v>
      </c>
      <c r="AE20" s="362" cm="1">
        <f t="array" ref="AE20">_xlfn.LET(
_xlpm.f,AE$6,
_xlpm.xp,IFERROR(
   _xlfn.XLOOKUP(
     1,
     (Papeletas!$B$2:$B$3000=$B20)*(Papeletas!$G$2:$G$3000&lt;=_xlpm.f)*(Papeletas!$H$2:$H$3000&gt;=_xlpm.f),
     Papeletas!$F$2:$F$3000,
     "__NP__"
   ),
   "__NP__"
),
_xlpm.x,IF(_xlpm.xp&lt;&gt;"__NP__",_xlpm.xp,_xlfn.XLOOKUP($B20,Reloj!$A$2:$A$3000,INDEX(Reloj!$J$2:$AR$3000,,COLUMN(S12)-INT(COLUMN(S12)/9*8)),"__NF__")),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AF20" s="363">
        <f t="shared" si="311"/>
        <v>8.5</v>
      </c>
      <c r="AG20" s="363">
        <f t="shared" si="312"/>
        <v>2</v>
      </c>
      <c r="AH20" s="363">
        <f t="shared" si="313"/>
        <v>1</v>
      </c>
      <c r="AI20" s="363">
        <f t="shared" si="314"/>
        <v>0</v>
      </c>
      <c r="AJ20" s="359">
        <f t="shared" si="315"/>
        <v>0.3125</v>
      </c>
      <c r="AK20" s="360">
        <f t="shared" si="316"/>
        <v>0.54166666666666663</v>
      </c>
      <c r="AL20" s="361" t="str">
        <f>IF(
 OR(AJ$6&lt;MAX($B$2,$G20),AND($H20&lt;&gt;"",AJ$6&gt;$H20)),
 "NA",
 IF(
  AND($D20="LOCAL",WEEKDAY(AJ$6,2)=7),
  "DS",
  IF(
   COUNTIF(Parametros!$P:$P,AJ$6)&gt;0,
   IF(ISNUMBER(AN20),IF(AN20&gt;0,"FL","FC"),"FC"),
   IF(
    ISNUMBER(AN20),
    IF(AN20&gt;0,"NOR","F"),
    IF(AN20="A","NOR",IF(AN20&lt;&gt;"",AN20,"F"))
   )
  )
 )
)</f>
        <v>NOR</v>
      </c>
      <c r="AM20" s="362">
        <f t="shared" si="317"/>
        <v>5.4999999999999991</v>
      </c>
      <c r="AN20" s="362" cm="1">
        <f t="array" ref="AN20">_xlfn.LET(
_xlpm.f,AN$6,
_xlpm.xp,IFERROR(
   _xlfn.XLOOKUP(
     1,
     (Papeletas!$B$2:$B$3000=$B20)*(Papeletas!$G$2:$G$3000&lt;=_xlpm.f)*(Papeletas!$H$2:$H$3000&gt;=_xlpm.f),
     Papeletas!$F$2:$F$3000,
     "__NP__"
   ),
   "__NP__"
),
_xlpm.x,IF(_xlpm.xp&lt;&gt;"__NP__",_xlpm.xp,_xlfn.XLOOKUP($B20,Reloj!$A$2:$A$3000,INDEX(Reloj!$J$2:$AR$3000,,COLUMN(AB12)-INT(COLUMN(AB12)/9*8)),"__NF__")),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7.5</v>
      </c>
      <c r="AO20" s="363">
        <f t="shared" si="318"/>
        <v>5.4999999999999991</v>
      </c>
      <c r="AP20" s="363">
        <f t="shared" si="319"/>
        <v>2</v>
      </c>
      <c r="AQ20" s="363">
        <f t="shared" si="320"/>
        <v>8.8817841970012523E-16</v>
      </c>
      <c r="AR20" s="363">
        <f t="shared" si="321"/>
        <v>0</v>
      </c>
      <c r="AS20" s="359" t="str">
        <f t="shared" si="322"/>
        <v>-</v>
      </c>
      <c r="AT20" s="360" t="str">
        <f t="shared" si="323"/>
        <v>-</v>
      </c>
      <c r="AU20" s="361" t="str">
        <f>IF(
 OR(AS$6&lt;MAX($B$2,$G20),AND($H20&lt;&gt;"",AS$6&gt;$H20)),
 "NA",
 IF(
  AND($D20="LOCAL",WEEKDAY(AS$6,2)=7),
  "DS",
  IF(
   COUNTIF(Parametros!$P:$P,AS$6)&gt;0,
   IF(ISNUMBER(AW20),IF(AW20&gt;0,"FL","FC"),"FC"),
   IF(
    ISNUMBER(AW20),
    IF(AW20&gt;0,"NOR","F"),
    IF(AW20="A","NOR",IF(AW20&lt;&gt;"",AW20,"F"))
   )
  )
 )
)</f>
        <v>DS</v>
      </c>
      <c r="AV20" s="362">
        <f t="shared" si="324"/>
        <v>0</v>
      </c>
      <c r="AW20" s="362" cm="1">
        <f t="array" ref="AW20">_xlfn.LET(
_xlpm.f,AW$6,
_xlpm.xp,IFERROR(
   _xlfn.XLOOKUP(
     1,
     (Papeletas!$B$2:$B$3000=$B20)*(Papeletas!$G$2:$G$3000&lt;=_xlpm.f)*(Papeletas!$H$2:$H$3000&gt;=_xlpm.f),
     Papeletas!$F$2:$F$3000,
     "__NP__"
   ),
   "__NP__"
),
_xlpm.x,IF(_xlpm.xp&lt;&gt;"__NP__",_xlpm.xp,_xlfn.XLOOKUP($B20,Reloj!$A$2:$A$3000,INDEX(Reloj!$J$2:$AR$3000,,COLUMN(AK12)-INT(COLUMN(AK12)/9*8)),"__NF__")),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5</v>
      </c>
      <c r="AX20" s="363">
        <f t="shared" si="325"/>
        <v>0</v>
      </c>
      <c r="AY20" s="363">
        <f t="shared" si="326"/>
        <v>0</v>
      </c>
      <c r="AZ20" s="363">
        <f t="shared" si="327"/>
        <v>0</v>
      </c>
      <c r="BA20" s="363">
        <f t="shared" si="328"/>
        <v>5</v>
      </c>
      <c r="BB20" s="359">
        <f t="shared" si="329"/>
        <v>0.3125</v>
      </c>
      <c r="BC20" s="360">
        <f t="shared" si="330"/>
        <v>0.70833333333333337</v>
      </c>
      <c r="BD20" s="361" t="str">
        <f>IF(
 OR(BB$6&lt;MAX($B$2,$G20),AND($H20&lt;&gt;"",BB$6&gt;$H20)),
 "NA",
 IF(
  AND($D20="LOCAL",WEEKDAY(BB$6,2)=7),
  "DS",
  IF(
   COUNTIF(Parametros!$P:$P,BB$6)&gt;0,
   IF(ISNUMBER(BF20),IF(BF20&gt;0,"FL","FC"),"FC"),
   IF(
    ISNUMBER(BF20),
    IF(BF20&gt;0,"NOR","F"),
    IF(BF20="A","NOR",IF(BF20&lt;&gt;"",BF20,"F"))
   )
  )
 )
)</f>
        <v>NOR</v>
      </c>
      <c r="BE20" s="362">
        <f t="shared" si="331"/>
        <v>8.5</v>
      </c>
      <c r="BF20" s="362" cm="1">
        <f t="array" ref="BF20">_xlfn.LET(
_xlpm.f,BF$6,
_xlpm.xp,IFERROR(
   _xlfn.XLOOKUP(
     1,
     (Papeletas!$B$2:$B$3000=$B20)*(Papeletas!$G$2:$G$3000&lt;=_xlpm.f)*(Papeletas!$H$2:$H$3000&gt;=_xlpm.f),
     Papeletas!$F$2:$F$3000,
     "__NP__"
   ),
   "__NP__"
),
_xlpm.x,IF(_xlpm.xp&lt;&gt;"__NP__",_xlpm.xp,_xlfn.XLOOKUP($B20,Reloj!$A$2:$A$3000,INDEX(Reloj!$J$2:$AR$3000,,COLUMN(AT12)-INT(COLUMN(AT12)/9*8)),"__NF__")),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BG20" s="363">
        <f t="shared" si="332"/>
        <v>8.5</v>
      </c>
      <c r="BH20" s="363">
        <f t="shared" si="333"/>
        <v>2</v>
      </c>
      <c r="BI20" s="363">
        <f t="shared" si="334"/>
        <v>1</v>
      </c>
      <c r="BJ20" s="363">
        <f t="shared" si="335"/>
        <v>0</v>
      </c>
      <c r="BK20" s="359">
        <f t="shared" si="336"/>
        <v>0.3125</v>
      </c>
      <c r="BL20" s="360">
        <f t="shared" si="337"/>
        <v>0.70833333333333337</v>
      </c>
      <c r="BM20" s="361" t="str">
        <f>IF(
 OR(BK$6&lt;MAX($B$2,$G20),AND($H20&lt;&gt;"",BK$6&gt;$H20)),
 "NA",
 IF(
  AND($D20="LOCAL",WEEKDAY(BK$6,2)=7),
  "DS",
  IF(
   COUNTIF(Parametros!$P:$P,BK$6)&gt;0,
   IF(ISNUMBER(BO20),IF(BO20&gt;0,"FL","FC"),"FC"),
   IF(
    ISNUMBER(BO20),
    IF(BO20&gt;0,"NOR","F"),
    IF(BO20="A","NOR",IF(BO20&lt;&gt;"",BO20,"F"))
   )
  )
 )
)</f>
        <v>NOR</v>
      </c>
      <c r="BN20" s="362">
        <f t="shared" si="338"/>
        <v>8.5</v>
      </c>
      <c r="BO20" s="362" cm="1">
        <f t="array" ref="BO20">_xlfn.LET(
_xlpm.f,BO$6,
_xlpm.xp,IFERROR(
   _xlfn.XLOOKUP(
     1,
     (Papeletas!$B$2:$B$3000=$B20)*(Papeletas!$G$2:$G$3000&lt;=_xlpm.f)*(Papeletas!$H$2:$H$3000&gt;=_xlpm.f),
     Papeletas!$F$2:$F$3000,
     "__NP__"
   ),
   "__NP__"
),
_xlpm.x,IF(_xlpm.xp&lt;&gt;"__NP__",_xlpm.xp,_xlfn.XLOOKUP($B20,Reloj!$A$2:$A$3000,INDEX(Reloj!$J$2:$AR$3000,,COLUMN(BC12)-INT(COLUMN(BC12)/9*8)),"__NF__")),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BP20" s="363">
        <f t="shared" si="339"/>
        <v>8.5</v>
      </c>
      <c r="BQ20" s="363">
        <f t="shared" si="340"/>
        <v>2</v>
      </c>
      <c r="BR20" s="363">
        <f t="shared" si="341"/>
        <v>0.5</v>
      </c>
      <c r="BS20" s="363">
        <f t="shared" si="342"/>
        <v>0</v>
      </c>
      <c r="BT20" s="359">
        <f t="shared" si="343"/>
        <v>0.3125</v>
      </c>
      <c r="BU20" s="360">
        <f t="shared" si="344"/>
        <v>0.70833333333333337</v>
      </c>
      <c r="BV20" s="361" t="str">
        <f>IF(
 OR(BT$6&lt;MAX($B$2,$G20),AND($H20&lt;&gt;"",BT$6&gt;$H20)),
 "NA",
 IF(
  AND($D20="LOCAL",WEEKDAY(BT$6,2)=7),
  "DS",
  IF(
   COUNTIF(Parametros!$P:$P,BT$6)&gt;0,
   IF(ISNUMBER(BX20),IF(BX20&gt;0,"FL","FC"),"FC"),
   IF(
    ISNUMBER(BX20),
    IF(BX20&gt;0,"NOR","F"),
    IF(BX20="A","NOR",IF(BX20&lt;&gt;"",BX20,"F"))
   )
  )
 )
)</f>
        <v>NOR</v>
      </c>
      <c r="BW20" s="362">
        <f t="shared" si="345"/>
        <v>8.5</v>
      </c>
      <c r="BX20" s="362" cm="1">
        <f t="array" ref="BX20">_xlfn.LET(
_xlpm.f,BX$6,
_xlpm.xp,IFERROR(
   _xlfn.XLOOKUP(
     1,
     (Papeletas!$B$2:$B$3000=$B20)*(Papeletas!$G$2:$G$3000&lt;=_xlpm.f)*(Papeletas!$H$2:$H$3000&gt;=_xlpm.f),
     Papeletas!$F$2:$F$3000,
     "__NP__"
   ),
   "__NP__"
),
_xlpm.x,IF(_xlpm.xp&lt;&gt;"__NP__",_xlpm.xp,_xlfn.XLOOKUP($B20,Reloj!$A$2:$A$3000,INDEX(Reloj!$J$2:$AR$3000,,COLUMN(BL12)-INT(COLUMN(BL12)/9*8)),"__NF__")),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BY20" s="363">
        <f t="shared" si="346"/>
        <v>8.5</v>
      </c>
      <c r="BZ20" s="363">
        <f t="shared" si="347"/>
        <v>2</v>
      </c>
      <c r="CA20" s="363">
        <f t="shared" si="348"/>
        <v>0.5</v>
      </c>
      <c r="CB20" s="363">
        <f t="shared" si="349"/>
        <v>0</v>
      </c>
      <c r="CC20" s="359">
        <f t="shared" si="350"/>
        <v>0.3125</v>
      </c>
      <c r="CD20" s="360">
        <f t="shared" si="351"/>
        <v>0.70833333333333337</v>
      </c>
      <c r="CE20" s="361" t="str">
        <f>IF(
 OR(CC$6&lt;MAX($B$2,$G20),AND($H20&lt;&gt;"",CC$6&gt;$H20)),
 "NA",
 IF(
  AND($D20="LOCAL",WEEKDAY(CC$6,2)=7),
  "DS",
  IF(
   COUNTIF(Parametros!$P:$P,CC$6)&gt;0,
   IF(ISNUMBER(CG20),IF(CG20&gt;0,"FL","FC"),"FC"),
   IF(
    ISNUMBER(CG20),
    IF(CG20&gt;0,"NOR","F"),
    IF(CG20="A","NOR",IF(CG20&lt;&gt;"",CG20,"F"))
   )
  )
 )
)</f>
        <v>NOR</v>
      </c>
      <c r="CF20" s="362">
        <f t="shared" si="352"/>
        <v>8.5</v>
      </c>
      <c r="CG20" s="362" cm="1">
        <f t="array" ref="CG20">_xlfn.LET(
_xlpm.f,CG$6,
_xlpm.xp,IFERROR(
   _xlfn.XLOOKUP(
     1,
     (Papeletas!$B$2:$B$3000=$B20)*(Papeletas!$G$2:$G$3000&lt;=_xlpm.f)*(Papeletas!$H$2:$H$3000&gt;=_xlpm.f),
     Papeletas!$F$2:$F$3000,
     "__NP__"
   ),
   "__NP__"
),
_xlpm.x,IF(_xlpm.xp&lt;&gt;"__NP__",_xlpm.xp,_xlfn.XLOOKUP($B20,Reloj!$A$2:$A$3000,INDEX(Reloj!$J$2:$AR$3000,,COLUMN(BU12)-INT(COLUMN(BU12)/9*8)),"__NF__")),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CH20" s="363">
        <f t="shared" si="353"/>
        <v>8.5</v>
      </c>
      <c r="CI20" s="363">
        <f t="shared" si="354"/>
        <v>2</v>
      </c>
      <c r="CJ20" s="363">
        <f t="shared" si="355"/>
        <v>0</v>
      </c>
      <c r="CK20" s="363">
        <f t="shared" si="356"/>
        <v>0</v>
      </c>
      <c r="CL20" s="359">
        <f t="shared" si="357"/>
        <v>0.3125</v>
      </c>
      <c r="CM20" s="360">
        <f t="shared" si="358"/>
        <v>0.70833333333333337</v>
      </c>
      <c r="CN20" s="361" t="str">
        <f>IF(
 OR(CL$6&lt;MAX($B$2,$G20),AND($H20&lt;&gt;"",CL$6&gt;$H20)),
 "NA",
 IF(
  AND($D20="LOCAL",WEEKDAY(CL$6,2)=7),
  "DS",
  IF(
   COUNTIF(Parametros!$P:$P,CL$6)&gt;0,
   IF(ISNUMBER(CP20),IF(CP20&gt;0,"FL","FC"),"FC"),
   IF(
    ISNUMBER(CP20),
    IF(CP20&gt;0,"NOR","F"),
    IF(CP20="A","NOR",IF(CP20&lt;&gt;"",CP20,"F"))
   )
  )
 )
)</f>
        <v>NOR</v>
      </c>
      <c r="CO20" s="362">
        <f t="shared" si="359"/>
        <v>8.5</v>
      </c>
      <c r="CP20" s="362" cm="1">
        <f t="array" ref="CP20">_xlfn.LET(
_xlpm.f,CP$6,
_xlpm.xp,IFERROR(
   _xlfn.XLOOKUP(
     1,
     (Papeletas!$B$2:$B$3000=$B20)*(Papeletas!$G$2:$G$3000&lt;=_xlpm.f)*(Papeletas!$H$2:$H$3000&gt;=_xlpm.f),
     Papeletas!$F$2:$F$3000,
     "__NP__"
   ),
   "__NP__"
),
_xlpm.x,IF(_xlpm.xp&lt;&gt;"__NP__",_xlpm.xp,_xlfn.XLOOKUP($B20,Reloj!$A$2:$A$3000,INDEX(Reloj!$J$2:$AR$3000,,COLUMN(CD12)-INT(COLUMN(CD12)/9*8)),"__NF__")),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CQ20" s="363">
        <f t="shared" si="360"/>
        <v>8.5</v>
      </c>
      <c r="CR20" s="363">
        <f t="shared" si="361"/>
        <v>2</v>
      </c>
      <c r="CS20" s="363">
        <f t="shared" si="362"/>
        <v>0</v>
      </c>
      <c r="CT20" s="363">
        <f t="shared" si="363"/>
        <v>0</v>
      </c>
      <c r="CU20" s="359">
        <f t="shared" si="364"/>
        <v>0.3125</v>
      </c>
      <c r="CV20" s="360">
        <f t="shared" si="365"/>
        <v>0.54166666666666663</v>
      </c>
      <c r="CW20" s="361" t="str">
        <f>IF(
 OR(CU$6&lt;MAX($B$2,$G20),AND($H20&lt;&gt;"",CU$6&gt;$H20)),
 "NA",
 IF(
  AND($D20="LOCAL",WEEKDAY(CU$6,2)=7),
  "DS",
  IF(
   COUNTIF(Parametros!$P:$P,CU$6)&gt;0,
   IF(ISNUMBER(CY20),IF(CY20&gt;0,"FL","FC"),"FC"),
   IF(
    ISNUMBER(CY20),
    IF(CY20&gt;0,"NOR","F"),
    IF(CY20="A","NOR",IF(CY20&lt;&gt;"",CY20,"F"))
   )
  )
 )
)</f>
        <v>NOR</v>
      </c>
      <c r="CX20" s="362">
        <f t="shared" si="366"/>
        <v>5.4999999999999991</v>
      </c>
      <c r="CY20" s="362" cm="1">
        <f t="array" ref="CY20">_xlfn.LET(
_xlpm.f,CY$6,
_xlpm.xp,IFERROR(
   _xlfn.XLOOKUP(
     1,
     (Papeletas!$B$2:$B$3000=$B20)*(Papeletas!$G$2:$G$3000&lt;=_xlpm.f)*(Papeletas!$H$2:$H$3000&gt;=_xlpm.f),
     Papeletas!$F$2:$F$3000,
     "__NP__"
   ),
   "__NP__"
),
_xlpm.x,IF(_xlpm.xp&lt;&gt;"__NP__",_xlpm.xp,_xlfn.XLOOKUP($B20,Reloj!$A$2:$A$3000,INDEX(Reloj!$J$2:$AR$3000,,COLUMN(CM12)-INT(COLUMN(CM12)/9*8)),"__NF__")),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8</v>
      </c>
      <c r="CZ20" s="363">
        <f t="shared" si="367"/>
        <v>5.4999999999999991</v>
      </c>
      <c r="DA20" s="363">
        <f t="shared" si="368"/>
        <v>2</v>
      </c>
      <c r="DB20" s="363">
        <f t="shared" si="369"/>
        <v>0.50000000000000089</v>
      </c>
      <c r="DC20" s="363">
        <f t="shared" si="370"/>
        <v>0</v>
      </c>
      <c r="DD20" s="359" t="str">
        <f t="shared" si="371"/>
        <v>-</v>
      </c>
      <c r="DE20" s="360" t="str">
        <f t="shared" si="372"/>
        <v>-</v>
      </c>
      <c r="DF20" s="361" t="str">
        <f>IF(
 OR(DD$6&lt;MAX($B$2,$G20),AND($H20&lt;&gt;"",DD$6&gt;$H20)),
 "NA",
 IF(
  AND($D20="LOCAL",WEEKDAY(DD$6,2)=7),
  "DS",
  IF(
   COUNTIF(Parametros!$P:$P,DD$6)&gt;0,
   IF(ISNUMBER(DH20),IF(DH20&gt;0,"FL","FC"),"FC"),
   IF(
    ISNUMBER(DH20),
    IF(DH20&gt;0,"NOR","F"),
    IF(DH20="A","NOR",IF(DH20&lt;&gt;"",DH20,"F"))
   )
  )
 )
)</f>
        <v>DS</v>
      </c>
      <c r="DG20" s="362">
        <f t="shared" si="373"/>
        <v>0</v>
      </c>
      <c r="DH20" s="362" cm="1">
        <f t="array" ref="DH20">_xlfn.LET(
_xlpm.f,DH$6,
_xlpm.xp,IFERROR(
   _xlfn.XLOOKUP(
     1,
     (Papeletas!$B$2:$B$3000=$B20)*(Papeletas!$G$2:$G$3000&lt;=_xlpm.f)*(Papeletas!$H$2:$H$3000&gt;=_xlpm.f),
     Papeletas!$F$2:$F$3000,
     "__NP__"
   ),
   "__NP__"
),
_xlpm.x,IF(_xlpm.xp&lt;&gt;"__NP__",_xlpm.xp,_xlfn.XLOOKUP($B20,Reloj!$A$2:$A$3000,INDEX(Reloj!$J$2:$AR$3000,,COLUMN(CV12)-INT(COLUMN(CV12)/9*8)),"__NF__")),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6.5</v>
      </c>
      <c r="DI20" s="363">
        <f t="shared" si="374"/>
        <v>0</v>
      </c>
      <c r="DJ20" s="363">
        <f t="shared" si="375"/>
        <v>0</v>
      </c>
      <c r="DK20" s="363">
        <f t="shared" si="376"/>
        <v>0</v>
      </c>
      <c r="DL20" s="363">
        <f t="shared" si="377"/>
        <v>6.5</v>
      </c>
      <c r="DM20" s="359">
        <f t="shared" si="378"/>
        <v>0.3125</v>
      </c>
      <c r="DN20" s="360">
        <f t="shared" si="379"/>
        <v>0.70833333333333337</v>
      </c>
      <c r="DO20" s="361" t="str">
        <f>IF(
 OR(DM$6&lt;MAX($B$2,$G20),AND($H20&lt;&gt;"",DM$6&gt;$H20)),
 "NA",
 IF(
  AND($D20="LOCAL",WEEKDAY(DM$6,2)=7),
  "DS",
  IF(
   COUNTIF(Parametros!$P:$P,DM$6)&gt;0,
   IF(ISNUMBER(DQ20),IF(DQ20&gt;0,"FL","FC"),"FC"),
   IF(
    ISNUMBER(DQ20),
    IF(DQ20&gt;0,"NOR","F"),
    IF(DQ20="A","NOR",IF(DQ20&lt;&gt;"",DQ20,"F"))
   )
  )
 )
)</f>
        <v>NOR</v>
      </c>
      <c r="DP20" s="362">
        <f t="shared" si="380"/>
        <v>8.5</v>
      </c>
      <c r="DQ20" s="362" cm="1">
        <f t="array" ref="DQ20">_xlfn.LET(
_xlpm.f,DQ$6,
_xlpm.xp,IFERROR(
   _xlfn.XLOOKUP(
     1,
     (Papeletas!$B$2:$B$3000=$B20)*(Papeletas!$G$2:$G$3000&lt;=_xlpm.f)*(Papeletas!$H$2:$H$3000&gt;=_xlpm.f),
     Papeletas!$F$2:$F$3000,
     "__NP__"
   ),
   "__NP__"
),
_xlpm.x,IF(_xlpm.xp&lt;&gt;"__NP__",_xlpm.xp,_xlfn.XLOOKUP($B20,Reloj!$A$2:$A$3000,INDEX(Reloj!$J$2:$AR$3000,,COLUMN(DE12)-INT(COLUMN(DE12)/9*8)),"__NF__")),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DR20" s="363">
        <f t="shared" si="381"/>
        <v>8.5</v>
      </c>
      <c r="DS20" s="363">
        <f t="shared" si="382"/>
        <v>2</v>
      </c>
      <c r="DT20" s="363">
        <f t="shared" si="383"/>
        <v>0</v>
      </c>
      <c r="DU20" s="363">
        <f t="shared" si="384"/>
        <v>0</v>
      </c>
      <c r="DV20" s="359">
        <f t="shared" si="385"/>
        <v>0.3125</v>
      </c>
      <c r="DW20" s="360">
        <f t="shared" si="386"/>
        <v>0.70833333333333337</v>
      </c>
      <c r="DX20" s="361" t="str">
        <f>IF(
 OR(DV$6&lt;MAX($B$2,$G20),AND($H20&lt;&gt;"",DV$6&gt;$H20)),
 "NA",
 IF(
  AND($D20="LOCAL",WEEKDAY(DV$6,2)=7),
  "DS",
  IF(
   COUNTIF(Parametros!$P:$P,DV$6)&gt;0,
   IF(ISNUMBER(DZ20),IF(DZ20&gt;0,"FL","FC"),"FC"),
   IF(
    ISNUMBER(DZ20),
    IF(DZ20&gt;0,"NOR","F"),
    IF(DZ20="A","NOR",IF(DZ20&lt;&gt;"",DZ20,"F"))
   )
  )
 )
)</f>
        <v>NOR</v>
      </c>
      <c r="DY20" s="362">
        <f t="shared" si="387"/>
        <v>8.5</v>
      </c>
      <c r="DZ20" s="362" cm="1">
        <f t="array" ref="DZ20">_xlfn.LET(
_xlpm.f,DZ$6,
_xlpm.xp,IFERROR(
   _xlfn.XLOOKUP(
     1,
     (Papeletas!$B$2:$B$3000=$B20)*(Papeletas!$G$2:$G$3000&lt;=_xlpm.f)*(Papeletas!$H$2:$H$3000&gt;=_xlpm.f),
     Papeletas!$F$2:$F$3000,
     "__NP__"
   ),
   "__NP__"
),
_xlpm.x,IF(_xlpm.xp&lt;&gt;"__NP__",_xlpm.xp,_xlfn.XLOOKUP($B20,Reloj!$A$2:$A$3000,INDEX(Reloj!$J$2:$AR$3000,,COLUMN(DN12)-INT(COLUMN(DN12)/9*8)),"__NF__")),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EA20" s="363">
        <f t="shared" si="388"/>
        <v>8.5</v>
      </c>
      <c r="EB20" s="363">
        <f t="shared" si="389"/>
        <v>2</v>
      </c>
      <c r="EC20" s="363">
        <f t="shared" si="390"/>
        <v>0</v>
      </c>
      <c r="ED20" s="363">
        <f t="shared" si="391"/>
        <v>0</v>
      </c>
      <c r="EE20" s="359">
        <f t="shared" si="392"/>
        <v>0.3125</v>
      </c>
      <c r="EF20" s="360">
        <f t="shared" si="393"/>
        <v>0.70833333333333337</v>
      </c>
      <c r="EG20" s="361" t="str">
        <f>IF(
 OR(EE$6&lt;MAX($B$2,$G20),AND($H20&lt;&gt;"",EE$6&gt;$H20)),
 "NA",
 IF(
  AND($D20="LOCAL",WEEKDAY(EE$6,2)=7),
  "DS",
  IF(
   COUNTIF(Parametros!$P:$P,EE$6)&gt;0,
   IF(ISNUMBER(EI20),IF(EI20&gt;0,"FL","FC"),"FC"),
   IF(
    ISNUMBER(EI20),
    IF(EI20&gt;0,"NOR","F"),
    IF(EI20="A","NOR",IF(EI20&lt;&gt;"",EI20,"F"))
   )
  )
 )
)</f>
        <v>NOR</v>
      </c>
      <c r="EH20" s="362">
        <f t="shared" si="394"/>
        <v>8.5</v>
      </c>
      <c r="EI20" s="362" cm="1">
        <f t="array" ref="EI20">_xlfn.LET(
_xlpm.f,EI$6,
_xlpm.xp,IFERROR(
   _xlfn.XLOOKUP(
     1,
     (Papeletas!$B$2:$B$3000=$B20)*(Papeletas!$G$2:$G$3000&lt;=_xlpm.f)*(Papeletas!$H$2:$H$3000&gt;=_xlpm.f),
     Papeletas!$F$2:$F$3000,
     "__NP__"
   ),
   "__NP__"
),
_xlpm.x,IF(_xlpm.xp&lt;&gt;"__NP__",_xlpm.xp,_xlfn.XLOOKUP($B20,Reloj!$A$2:$A$3000,INDEX(Reloj!$J$2:$AR$3000,,COLUMN(DW12)-INT(COLUMN(DW12)/9*8)),"__NF__")),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EJ20" s="363">
        <f t="shared" si="395"/>
        <v>8.5</v>
      </c>
      <c r="EK20" s="363">
        <f t="shared" si="396"/>
        <v>2</v>
      </c>
      <c r="EL20" s="363">
        <f t="shared" si="397"/>
        <v>0.5</v>
      </c>
      <c r="EM20" s="363">
        <f t="shared" si="398"/>
        <v>0</v>
      </c>
      <c r="EN20" s="359">
        <f t="shared" si="399"/>
        <v>0.3125</v>
      </c>
      <c r="EO20" s="360">
        <f t="shared" si="400"/>
        <v>0.70833333333333337</v>
      </c>
      <c r="EP20" s="361" t="str">
        <f>IF(
 OR(EN$6&lt;MAX($B$2,$G20),AND($H20&lt;&gt;"",EN$6&gt;$H20)),
 "NA",
 IF(
  AND($D20="LOCAL",WEEKDAY(EN$6,2)=7),
  "DS",
  IF(
   COUNTIF(Parametros!$P:$P,EN$6)&gt;0,
   IF(ISNUMBER(ER20),IF(ER20&gt;0,"FL","FC"),"FC"),
   IF(
    ISNUMBER(ER20),
    IF(ER20&gt;0,"NOR","F"),
    IF(ER20="A","NOR",IF(ER20&lt;&gt;"",ER20,"F"))
   )
  )
 )
)</f>
        <v>NOR</v>
      </c>
      <c r="EQ20" s="362">
        <f t="shared" si="401"/>
        <v>8.5</v>
      </c>
      <c r="ER20" s="362" cm="1">
        <f t="array" ref="ER20">_xlfn.LET(
_xlpm.f,ER$6,
_xlpm.xp,IFERROR(
   _xlfn.XLOOKUP(
     1,
     (Papeletas!$B$2:$B$3000=$B20)*(Papeletas!$G$2:$G$3000&lt;=_xlpm.f)*(Papeletas!$H$2:$H$3000&gt;=_xlpm.f),
     Papeletas!$F$2:$F$3000,
     "__NP__"
   ),
   "__NP__"
),
_xlpm.x,IF(_xlpm.xp&lt;&gt;"__NP__",_xlpm.xp,_xlfn.XLOOKUP($B20,Reloj!$A$2:$A$3000,INDEX(Reloj!$J$2:$AR$3000,,COLUMN(EF12)-INT(COLUMN(EF12)/9*8)),"__NF__")),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ES20" s="363">
        <f t="shared" si="402"/>
        <v>8.5</v>
      </c>
      <c r="ET20" s="363">
        <f t="shared" si="403"/>
        <v>2</v>
      </c>
      <c r="EU20" s="363">
        <f t="shared" si="404"/>
        <v>1</v>
      </c>
      <c r="EV20" s="363">
        <f t="shared" si="405"/>
        <v>0</v>
      </c>
      <c r="EW20" s="359">
        <f t="shared" si="406"/>
        <v>0.3125</v>
      </c>
      <c r="EX20" s="360">
        <f t="shared" si="407"/>
        <v>0.70833333333333337</v>
      </c>
      <c r="EY20" s="361" t="str">
        <f>IF(
 OR(EW$6&lt;MAX($B$2,$G20),AND($H20&lt;&gt;"",EW$6&gt;$H20)),
 "NA",
 IF(
  AND($D20="LOCAL",WEEKDAY(EW$6,2)=7),
  "DS",
  IF(
   COUNTIF(Parametros!$P:$P,EW$6)&gt;0,
   IF(ISNUMBER(FA20),IF(FA20&gt;0,"FL","FC"),"FC"),
   IF(
    ISNUMBER(FA20),
    IF(FA20&gt;0,"NOR","F"),
    IF(FA20="A","NOR",IF(FA20&lt;&gt;"",FA20,"F"))
   )
  )
 )
)</f>
        <v>NOR</v>
      </c>
      <c r="EZ20" s="362">
        <f t="shared" si="408"/>
        <v>8.5</v>
      </c>
      <c r="FA20" s="362" cm="1">
        <f t="array" ref="FA20">_xlfn.LET(
_xlpm.f,FA$6,
_xlpm.xp,IFERROR(
   _xlfn.XLOOKUP(
     1,
     (Papeletas!$B$2:$B$3000=$B20)*(Papeletas!$G$2:$G$3000&lt;=_xlpm.f)*(Papeletas!$H$2:$H$3000&gt;=_xlpm.f),
     Papeletas!$F$2:$F$3000,
     "__NP__"
   ),
   "__NP__"
),
_xlpm.x,IF(_xlpm.xp&lt;&gt;"__NP__",_xlpm.xp,_xlfn.XLOOKUP($B20,Reloj!$A$2:$A$3000,INDEX(Reloj!$J$2:$AR$3000,,COLUMN(EO12)-INT(COLUMN(EO12)/9*8)),"__NF__")),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FB20" s="363">
        <f t="shared" si="409"/>
        <v>8.5</v>
      </c>
      <c r="FC20" s="363">
        <f t="shared" si="410"/>
        <v>2</v>
      </c>
      <c r="FD20" s="363">
        <f t="shared" si="411"/>
        <v>0</v>
      </c>
      <c r="FE20" s="363">
        <f t="shared" si="412"/>
        <v>0</v>
      </c>
      <c r="FF20" s="359">
        <f t="shared" si="413"/>
        <v>0.3125</v>
      </c>
      <c r="FG20" s="360">
        <f t="shared" si="414"/>
        <v>0.54166666666666663</v>
      </c>
      <c r="FH20" s="361" t="str">
        <f>IF(
 OR(FF$6&lt;MAX($B$2,$G20),AND($H20&lt;&gt;"",FF$6&gt;$H20)),
 "NA",
 IF(
  AND($D20="LOCAL",WEEKDAY(FF$6,2)=7),
  "DS",
  IF(
   COUNTIF(Parametros!$P:$P,FF$6)&gt;0,
   IF(ISNUMBER(FJ20),IF(FJ20&gt;0,"FL","FC"),"FC"),
   IF(
    ISNUMBER(FJ20),
    IF(FJ20&gt;0,"NOR","F"),
    IF(FJ20="A","NOR",IF(FJ20&lt;&gt;"",FJ20,"F"))
   )
  )
 )
)</f>
        <v>NOR</v>
      </c>
      <c r="FI20" s="362">
        <f t="shared" si="415"/>
        <v>5.4999999999999991</v>
      </c>
      <c r="FJ20" s="362" cm="1">
        <f t="array" ref="FJ20">_xlfn.LET(
_xlpm.f,FJ$6,
_xlpm.xp,IFERROR(
   _xlfn.XLOOKUP(
     1,
     (Papeletas!$B$2:$B$3000=$B20)*(Papeletas!$G$2:$G$3000&lt;=_xlpm.f)*(Papeletas!$H$2:$H$3000&gt;=_xlpm.f),
     Papeletas!$F$2:$F$3000,
     "__NP__"
   ),
   "__NP__"
),
_xlpm.x,IF(_xlpm.xp&lt;&gt;"__NP__",_xlpm.xp,_xlfn.XLOOKUP($B20,Reloj!$A$2:$A$3000,INDEX(Reloj!$J$2:$AR$3000,,COLUMN(EX12)-INT(COLUMN(EX12)/9*8)),"__NF__")),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FK20" s="363">
        <f t="shared" si="416"/>
        <v>5.4999999999999991</v>
      </c>
      <c r="FL20" s="363">
        <f t="shared" si="417"/>
        <v>2</v>
      </c>
      <c r="FM20" s="363">
        <f t="shared" si="418"/>
        <v>3.0000000000000009</v>
      </c>
      <c r="FN20" s="363">
        <f t="shared" si="419"/>
        <v>0</v>
      </c>
      <c r="FO20" s="359" t="str">
        <f t="shared" si="420"/>
        <v>-</v>
      </c>
      <c r="FP20" s="360" t="str">
        <f t="shared" si="421"/>
        <v>-</v>
      </c>
      <c r="FQ20" s="361" t="str">
        <f>IF(
 OR(FO$6&lt;MAX($B$2,$G20),AND($H20&lt;&gt;"",FO$6&gt;$H20)),
 "NA",
 IF(
  AND($D20="LOCAL",WEEKDAY(FO$6,2)=7),
  "DS",
  IF(
   COUNTIF(Parametros!$P:$P,FO$6)&gt;0,
   IF(ISNUMBER(FS20),IF(FS20&gt;0,"FL","FC"),"FC"),
   IF(
    ISNUMBER(FS20),
    IF(FS20&gt;0,"NOR","F"),
    IF(FS20="A","NOR",IF(FS20&lt;&gt;"",FS20,"F"))
   )
  )
 )
)</f>
        <v>DS</v>
      </c>
      <c r="FR20" s="362">
        <f t="shared" si="422"/>
        <v>0</v>
      </c>
      <c r="FS20" s="362" cm="1">
        <f t="array" ref="FS20">_xlfn.LET(
_xlpm.f,FS$6,
_xlpm.xp,IFERROR(
   _xlfn.XLOOKUP(
     1,
     (Papeletas!$B$2:$B$3000=$B20)*(Papeletas!$G$2:$G$3000&lt;=_xlpm.f)*(Papeletas!$H$2:$H$3000&gt;=_xlpm.f),
     Papeletas!$F$2:$F$3000,
     "__NP__"
   ),
   "__NP__"
),
_xlpm.x,IF(_xlpm.xp&lt;&gt;"__NP__",_xlpm.xp,_xlfn.XLOOKUP($B20,Reloj!$A$2:$A$3000,INDEX(Reloj!$J$2:$AR$3000,,COLUMN(FG12)-INT(COLUMN(FG12)/9*8)),"__NF__")),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5.5</v>
      </c>
      <c r="FT20" s="363">
        <f t="shared" si="423"/>
        <v>0</v>
      </c>
      <c r="FU20" s="363">
        <f t="shared" si="424"/>
        <v>0</v>
      </c>
      <c r="FV20" s="363">
        <f t="shared" si="425"/>
        <v>0</v>
      </c>
      <c r="FW20" s="363">
        <f t="shared" si="426"/>
        <v>5.5</v>
      </c>
      <c r="FX20" s="359">
        <f t="shared" si="427"/>
        <v>0.3125</v>
      </c>
      <c r="FY20" s="360">
        <f t="shared" si="428"/>
        <v>0.70833333333333337</v>
      </c>
      <c r="FZ20" s="361" t="str">
        <f>IF(
 OR(FX$6&lt;MAX($B$2,$G20),AND($H20&lt;&gt;"",FX$6&gt;$H20)),
 "NA",
 IF(
  AND($D20="LOCAL",WEEKDAY(FX$6,2)=7),
  "DS",
  IF(
   COUNTIF(Parametros!$P:$P,FX$6)&gt;0,
   IF(ISNUMBER(GB20),IF(GB20&gt;0,"FL","FC"),"FC"),
   IF(
    ISNUMBER(GB20),
    IF(GB20&gt;0,"NOR","F"),
    IF(GB20="A","NOR",IF(GB20&lt;&gt;"",GB20,"F"))
   )
  )
 )
)</f>
        <v>NOR</v>
      </c>
      <c r="GA20" s="362">
        <f t="shared" si="429"/>
        <v>8.5</v>
      </c>
      <c r="GB20" s="362" cm="1">
        <f t="array" ref="GB20">_xlfn.LET(
_xlpm.f,GB$6,
_xlpm.xp,IFERROR(
   _xlfn.XLOOKUP(
     1,
     (Papeletas!$B$2:$B$3000=$B20)*(Papeletas!$G$2:$G$3000&lt;=_xlpm.f)*(Papeletas!$H$2:$H$3000&gt;=_xlpm.f),
     Papeletas!$F$2:$F$3000,
     "__NP__"
   ),
   "__NP__"
),
_xlpm.x,IF(_xlpm.xp&lt;&gt;"__NP__",_xlpm.xp,_xlfn.XLOOKUP($B20,Reloj!$A$2:$A$3000,INDEX(Reloj!$J$2:$AR$3000,,COLUMN(FP12)-INT(COLUMN(FP12)/9*8)),"__NF__")),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GC20" s="363">
        <f t="shared" si="430"/>
        <v>8.5</v>
      </c>
      <c r="GD20" s="363">
        <f t="shared" si="431"/>
        <v>2</v>
      </c>
      <c r="GE20" s="363">
        <f t="shared" si="432"/>
        <v>0.5</v>
      </c>
      <c r="GF20" s="363">
        <f t="shared" si="433"/>
        <v>0</v>
      </c>
      <c r="GG20" s="359">
        <f t="shared" si="434"/>
        <v>0.3125</v>
      </c>
      <c r="GH20" s="360">
        <f t="shared" si="435"/>
        <v>0.70833333333333337</v>
      </c>
      <c r="GI20" s="361" t="str">
        <f>IF(
 OR(GG$6&lt;MAX($B$2,$G20),AND($H20&lt;&gt;"",GG$6&gt;$H20)),
 "NA",
 IF(
  AND($D20="LOCAL",WEEKDAY(GG$6,2)=7),
  "DS",
  IF(
   COUNTIF(Parametros!$P:$P,GG$6)&gt;0,
   IF(ISNUMBER(GK20),IF(GK20&gt;0,"FL","FC"),"FC"),
   IF(
    ISNUMBER(GK20),
    IF(GK20&gt;0,"NOR","F"),
    IF(GK20="A","NOR",IF(GK20&lt;&gt;"",GK20,"F"))
   )
  )
 )
)</f>
        <v>NOR</v>
      </c>
      <c r="GJ20" s="362">
        <f t="shared" si="436"/>
        <v>8.5</v>
      </c>
      <c r="GK20" s="362" cm="1">
        <f t="array" ref="GK20">_xlfn.LET(
_xlpm.f,GK$6,
_xlpm.xp,IFERROR(
   _xlfn.XLOOKUP(
     1,
     (Papeletas!$B$2:$B$3000=$B20)*(Papeletas!$G$2:$G$3000&lt;=_xlpm.f)*(Papeletas!$H$2:$H$3000&gt;=_xlpm.f),
     Papeletas!$F$2:$F$3000,
     "__NP__"
   ),
   "__NP__"
),
_xlpm.x,IF(_xlpm.xp&lt;&gt;"__NP__",_xlpm.xp,_xlfn.XLOOKUP($B20,Reloj!$A$2:$A$3000,INDEX(Reloj!$J$2:$AR$3000,,COLUMN(FY12)-INT(COLUMN(FY12)/9*8)),"__NF__")),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12</v>
      </c>
      <c r="GL20" s="363">
        <f t="shared" si="437"/>
        <v>8.5</v>
      </c>
      <c r="GM20" s="363">
        <f t="shared" si="438"/>
        <v>2</v>
      </c>
      <c r="GN20" s="363">
        <f t="shared" si="439"/>
        <v>1.5</v>
      </c>
      <c r="GO20" s="363">
        <f t="shared" si="440"/>
        <v>0</v>
      </c>
      <c r="GP20" s="359">
        <f t="shared" si="441"/>
        <v>0.3125</v>
      </c>
      <c r="GQ20" s="360">
        <f t="shared" si="442"/>
        <v>0.70833333333333337</v>
      </c>
      <c r="GR20" s="361" t="str">
        <f>IF(
 OR(GP$6&lt;MAX($B$2,$G20),AND($H20&lt;&gt;"",GP$6&gt;$H20)),
 "NA",
 IF(
  AND($D20="LOCAL",WEEKDAY(GP$6,2)=7),
  "DS",
  IF(
   COUNTIF(Parametros!$P:$P,GP$6)&gt;0,
   IF(ISNUMBER(GT20),IF(GT20&gt;0,"FL","FC"),"FC"),
   IF(
    ISNUMBER(GT20),
    IF(GT20&gt;0,"NOR","F"),
    IF(GT20="A","NOR",IF(GT20&lt;&gt;"",GT20,"F"))
   )
  )
 )
)</f>
        <v>NOR</v>
      </c>
      <c r="GS20" s="362">
        <f t="shared" si="443"/>
        <v>8.5</v>
      </c>
      <c r="GT20" s="362" cm="1">
        <f t="array" ref="GT20">_xlfn.LET(
_xlpm.f,GT$6,
_xlpm.xp,IFERROR(
   _xlfn.XLOOKUP(
     1,
     (Papeletas!$B$2:$B$3000=$B20)*(Papeletas!$G$2:$G$3000&lt;=_xlpm.f)*(Papeletas!$H$2:$H$3000&gt;=_xlpm.f),
     Papeletas!$F$2:$F$3000,
     "__NP__"
   ),
   "__NP__"
),
_xlpm.x,IF(_xlpm.xp&lt;&gt;"__NP__",_xlpm.xp,_xlfn.XLOOKUP($B20,Reloj!$A$2:$A$3000,INDEX(Reloj!$J$2:$AR$3000,,COLUMN(GH12)-INT(COLUMN(GH12)/9*8)),"__NF__")),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GU20" s="363">
        <f t="shared" si="444"/>
        <v>8.5</v>
      </c>
      <c r="GV20" s="363">
        <f t="shared" si="445"/>
        <v>2</v>
      </c>
      <c r="GW20" s="363">
        <f t="shared" si="446"/>
        <v>1</v>
      </c>
      <c r="GX20" s="363">
        <f t="shared" si="447"/>
        <v>0</v>
      </c>
      <c r="GY20" s="359">
        <f t="shared" si="448"/>
        <v>0.3125</v>
      </c>
      <c r="GZ20" s="360">
        <f t="shared" si="449"/>
        <v>0.70833333333333337</v>
      </c>
      <c r="HA20" s="361" t="str">
        <f>IF(
 OR(GY$6&lt;MAX($B$2,$G20),AND($H20&lt;&gt;"",GY$6&gt;$H20)),
 "NA",
 IF(
  AND($D20="LOCAL",WEEKDAY(GY$6,2)=7),
  "DS",
  IF(
   COUNTIF(Parametros!$P:$P,GY$6)&gt;0,
   IF(ISNUMBER(HC20),IF(HC20&gt;0,"FL","FC"),"FC"),
   IF(
    ISNUMBER(HC20),
    IF(HC20&gt;0,"NOR","F"),
    IF(HC20="A","NOR",IF(HC20&lt;&gt;"",HC20,"F"))
   )
  )
 )
)</f>
        <v>NOR</v>
      </c>
      <c r="HB20" s="362">
        <f t="shared" si="450"/>
        <v>8.5</v>
      </c>
      <c r="HC20" s="362" cm="1">
        <f t="array" ref="HC20">_xlfn.LET(
_xlpm.f,HC$6,
_xlpm.xp,IFERROR(
   _xlfn.XLOOKUP(
     1,
     (Papeletas!$B$2:$B$3000=$B20)*(Papeletas!$G$2:$G$3000&lt;=_xlpm.f)*(Papeletas!$H$2:$H$3000&gt;=_xlpm.f),
     Papeletas!$F$2:$F$3000,
     "__NP__"
   ),
   "__NP__"
),
_xlpm.x,IF(_xlpm.xp&lt;&gt;"__NP__",_xlpm.xp,_xlfn.XLOOKUP($B20,Reloj!$A$2:$A$3000,INDEX(Reloj!$J$2:$AR$3000,,COLUMN(GQ12)-INT(COLUMN(GQ12)/9*8)),"__NF__")),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14</v>
      </c>
      <c r="HD20" s="363">
        <f t="shared" si="451"/>
        <v>8.5</v>
      </c>
      <c r="HE20" s="363">
        <f t="shared" si="452"/>
        <v>2</v>
      </c>
      <c r="HF20" s="363">
        <f t="shared" si="453"/>
        <v>3.5</v>
      </c>
      <c r="HG20" s="363">
        <f t="shared" si="454"/>
        <v>0</v>
      </c>
      <c r="HH20" s="359">
        <f t="shared" si="455"/>
        <v>0.3125</v>
      </c>
      <c r="HI20" s="360">
        <f t="shared" si="456"/>
        <v>0.70833333333333337</v>
      </c>
      <c r="HJ20" s="361" t="str">
        <f>IF(
 OR(HH$6&lt;MAX($B$2,$G20),AND($H20&lt;&gt;"",HH$6&gt;$H20)),
 "NA",
 IF(
  AND($D20="LOCAL",WEEKDAY(HH$6,2)=7),
  "DS",
  IF(
   COUNTIF(Parametros!$P:$P,HH$6)&gt;0,
   IF(ISNUMBER(HL20),IF(HL20&gt;0,"FL","FC"),"FC"),
   IF(
    ISNUMBER(HL20),
    IF(HL20&gt;0,"NOR","F"),
    IF(HL20="A","NOR",IF(HL20&lt;&gt;"",HL20,"F"))
   )
  )
 )
)</f>
        <v>NOR</v>
      </c>
      <c r="HK20" s="362">
        <f t="shared" si="457"/>
        <v>8.5</v>
      </c>
      <c r="HL20" s="362" cm="1">
        <f t="array" ref="HL20">_xlfn.LET(
_xlpm.f,HL$6,
_xlpm.xp,IFERROR(
   _xlfn.XLOOKUP(
     1,
     (Papeletas!$B$2:$B$3000=$B20)*(Papeletas!$G$2:$G$3000&lt;=_xlpm.f)*(Papeletas!$H$2:$H$3000&gt;=_xlpm.f),
     Papeletas!$F$2:$F$3000,
     "__NP__"
   ),
   "__NP__"
),
_xlpm.x,IF(_xlpm.xp&lt;&gt;"__NP__",_xlpm.xp,_xlfn.XLOOKUP($B20,Reloj!$A$2:$A$3000,INDEX(Reloj!$J$2:$AR$3000,,COLUMN(GZ12)-INT(COLUMN(GZ12)/9*8)),"__NF__")),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HM20" s="363">
        <f t="shared" si="458"/>
        <v>8.5</v>
      </c>
      <c r="HN20" s="363">
        <f t="shared" si="459"/>
        <v>2</v>
      </c>
      <c r="HO20" s="363">
        <f t="shared" si="460"/>
        <v>1</v>
      </c>
      <c r="HP20" s="363">
        <f t="shared" si="461"/>
        <v>0</v>
      </c>
      <c r="HQ20" s="359">
        <f t="shared" si="462"/>
        <v>0.3125</v>
      </c>
      <c r="HR20" s="360">
        <f t="shared" si="463"/>
        <v>0.54166666666666663</v>
      </c>
      <c r="HS20" s="361" t="str">
        <f>IF(
 OR(HQ$6&lt;MAX($B$2,$G20),AND($H20&lt;&gt;"",HQ$6&gt;$H20)),
 "NA",
 IF(
  AND($D20="LOCAL",WEEKDAY(HQ$6,2)=7),
  "DS",
  IF(
   COUNTIF(Parametros!$P:$P,HQ$6)&gt;0,
   IF(ISNUMBER(HU20),IF(HU20&gt;0,"FL","FC"),"FC"),
   IF(
    ISNUMBER(HU20),
    IF(HU20&gt;0,"NOR","F"),
    IF(HU20="A","NOR",IF(HU20&lt;&gt;"",HU20,"F"))
   )
  )
 )
)</f>
        <v>NOR</v>
      </c>
      <c r="HT20" s="362">
        <f t="shared" si="464"/>
        <v>5.4999999999999991</v>
      </c>
      <c r="HU20" s="362" cm="1">
        <f t="array" ref="HU20">_xlfn.LET(
_xlpm.f,HU$6,
_xlpm.xp,IFERROR(
   _xlfn.XLOOKUP(
     1,
     (Papeletas!$B$2:$B$3000=$B20)*(Papeletas!$G$2:$G$3000&lt;=_xlpm.f)*(Papeletas!$H$2:$H$3000&gt;=_xlpm.f),
     Papeletas!$F$2:$F$3000,
     "__NP__"
   ),
   "__NP__"
),
_xlpm.x,IF(_xlpm.xp&lt;&gt;"__NP__",_xlpm.xp,_xlfn.XLOOKUP($B20,Reloj!$A$2:$A$3000,INDEX(Reloj!$J$2:$AR$3000,,COLUMN(HI12)-INT(COLUMN(HI12)/9*8)),"__NF__")),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9.5</v>
      </c>
      <c r="HV20" s="363">
        <f t="shared" si="465"/>
        <v>5.4999999999999991</v>
      </c>
      <c r="HW20" s="363">
        <f t="shared" si="466"/>
        <v>2</v>
      </c>
      <c r="HX20" s="363">
        <f t="shared" si="467"/>
        <v>2.0000000000000009</v>
      </c>
      <c r="HY20" s="363">
        <f t="shared" si="468"/>
        <v>0</v>
      </c>
      <c r="HZ20" s="359" t="str">
        <f t="shared" si="469"/>
        <v>-</v>
      </c>
      <c r="IA20" s="360" t="str">
        <f t="shared" si="470"/>
        <v>-</v>
      </c>
      <c r="IB20" s="361" t="str">
        <f>IF(
 OR(HZ$6&lt;MAX($B$2,$G20),AND($H20&lt;&gt;"",HZ$6&gt;$H20)),
 "NA",
 IF(
  AND($D20="LOCAL",WEEKDAY(HZ$6,2)=7),
  "DS",
  IF(
   COUNTIF(Parametros!$P:$P,HZ$6)&gt;0,
   IF(ISNUMBER(ID20),IF(ID20&gt;0,"FL","FC"),"FC"),
   IF(
    ISNUMBER(ID20),
    IF(ID20&gt;0,"NOR","F"),
    IF(ID20="A","NOR",IF(ID20&lt;&gt;"",ID20,"F"))
   )
  )
 )
)</f>
        <v>DS</v>
      </c>
      <c r="IC20" s="362">
        <f t="shared" si="471"/>
        <v>0</v>
      </c>
      <c r="ID20" s="362" cm="1">
        <f t="array" ref="ID20">_xlfn.LET(
_xlpm.f,ID$6,
_xlpm.xp,IFERROR(
   _xlfn.XLOOKUP(
     1,
     (Papeletas!$B$2:$B$3000=$B20)*(Papeletas!$G$2:$G$3000&lt;=_xlpm.f)*(Papeletas!$H$2:$H$3000&gt;=_xlpm.f),
     Papeletas!$F$2:$F$3000,
     "__NP__"
   ),
   "__NP__"
),
_xlpm.x,IF(_xlpm.xp&lt;&gt;"__NP__",_xlpm.xp,_xlfn.XLOOKUP($B20,Reloj!$A$2:$A$3000,INDEX(Reloj!$J$2:$AR$3000,,COLUMN(HR12)-INT(COLUMN(HR12)/9*8)),"__NF__")),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5.5</v>
      </c>
      <c r="IE20" s="363">
        <f t="shared" si="472"/>
        <v>0</v>
      </c>
      <c r="IF20" s="363">
        <f t="shared" si="473"/>
        <v>0</v>
      </c>
      <c r="IG20" s="363">
        <f t="shared" si="474"/>
        <v>0</v>
      </c>
      <c r="IH20" s="363">
        <f t="shared" si="475"/>
        <v>5.5</v>
      </c>
      <c r="II20" s="359">
        <f t="shared" si="476"/>
        <v>0.3125</v>
      </c>
      <c r="IJ20" s="360">
        <f t="shared" si="477"/>
        <v>0.70833333333333337</v>
      </c>
      <c r="IK20" s="361" t="str">
        <f>IF(
 OR(II$6&lt;MAX($B$2,$G20),AND($H20&lt;&gt;"",II$6&gt;$H20)),
 "NA",
 IF(
  AND($D20="LOCAL",WEEKDAY(II$6,2)=7),
  "DS",
  IF(
   COUNTIF(Parametros!$P:$P,II$6)&gt;0,
   IF(ISNUMBER(IM20),IF(IM20&gt;0,"FL","FC"),"FC"),
   IF(
    ISNUMBER(IM20),
    IF(IM20&gt;0,"NOR","F"),
    IF(IM20="A","NOR",IF(IM20&lt;&gt;"",IM20,"F"))
   )
  )
 )
)</f>
        <v>NOR</v>
      </c>
      <c r="IL20" s="362">
        <f t="shared" si="478"/>
        <v>8.5</v>
      </c>
      <c r="IM20" s="362" cm="1">
        <f t="array" ref="IM20">_xlfn.LET(
_xlpm.f,IM$6,
_xlpm.xp,IFERROR(
   _xlfn.XLOOKUP(
     1,
     (Papeletas!$B$2:$B$3000=$B20)*(Papeletas!$G$2:$G$3000&lt;=_xlpm.f)*(Papeletas!$H$2:$H$3000&gt;=_xlpm.f),
     Papeletas!$F$2:$F$3000,
     "__NP__"
   ),
   "__NP__"
),
_xlpm.x,IF(_xlpm.xp&lt;&gt;"__NP__",_xlpm.xp,_xlfn.XLOOKUP($B20,Reloj!$A$2:$A$3000,INDEX(Reloj!$J$2:$AR$3000,,COLUMN(IA12)-INT(COLUMN(IA12)/9*8)),"__NF__")),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9.5</v>
      </c>
      <c r="IN20" s="363">
        <f t="shared" si="479"/>
        <v>8.5</v>
      </c>
      <c r="IO20" s="363">
        <f t="shared" si="480"/>
        <v>1</v>
      </c>
      <c r="IP20" s="363">
        <f t="shared" si="481"/>
        <v>0</v>
      </c>
      <c r="IQ20" s="363">
        <f t="shared" si="482"/>
        <v>0</v>
      </c>
      <c r="IR20" s="359">
        <f t="shared" si="483"/>
        <v>0.3125</v>
      </c>
      <c r="IS20" s="360">
        <f t="shared" si="484"/>
        <v>0.70833333333333337</v>
      </c>
      <c r="IT20" s="361" t="str">
        <f>IF(
 OR(IR$6&lt;MAX($B$2,$G20),AND($H20&lt;&gt;"",IR$6&gt;$H20)),
 "NA",
 IF(
  AND($D20="LOCAL",WEEKDAY(IR$6,2)=7),
  "DS",
  IF(
   COUNTIF(Parametros!$P:$P,IR$6)&gt;0,
   IF(ISNUMBER(IV20),IF(IV20&gt;0,"FL","FC"),"FC"),
   IF(
    ISNUMBER(IV20),
    IF(IV20&gt;0,"NOR","F"),
    IF(IV20="A","NOR",IF(IV20&lt;&gt;"",IV20,"F"))
   )
  )
 )
)</f>
        <v>NOR</v>
      </c>
      <c r="IU20" s="362">
        <f t="shared" si="485"/>
        <v>8.5</v>
      </c>
      <c r="IV20" s="362" cm="1">
        <f t="array" ref="IV20">_xlfn.LET(
_xlpm.f,IV$6,
_xlpm.xp,IFERROR(
   _xlfn.XLOOKUP(
     1,
     (Papeletas!$B$2:$B$3000=$B20)*(Papeletas!$G$2:$G$3000&lt;=_xlpm.f)*(Papeletas!$H$2:$H$3000&gt;=_xlpm.f),
     Papeletas!$F$2:$F$3000,
     "__NP__"
   ),
   "__NP__"
),
_xlpm.x,IF(_xlpm.xp&lt;&gt;"__NP__",_xlpm.xp,_xlfn.XLOOKUP($B20,Reloj!$A$2:$A$3000,INDEX(Reloj!$J$2:$AR$3000,,COLUMN(IJ12)-INT(COLUMN(IJ12)/9*8)),"__NF__")),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IW20" s="363">
        <f t="shared" si="486"/>
        <v>8.5</v>
      </c>
      <c r="IX20" s="363">
        <f t="shared" si="487"/>
        <v>2</v>
      </c>
      <c r="IY20" s="363">
        <f t="shared" si="488"/>
        <v>1</v>
      </c>
      <c r="IZ20" s="363">
        <f t="shared" si="489"/>
        <v>0</v>
      </c>
      <c r="JA20" s="359">
        <f t="shared" si="490"/>
        <v>0.3125</v>
      </c>
      <c r="JB20" s="360">
        <f t="shared" si="491"/>
        <v>0.70833333333333337</v>
      </c>
      <c r="JC20" s="361" t="str">
        <f>IF(
 OR(JA$6&lt;MAX($B$2,$G20),AND($H20&lt;&gt;"",JA$6&gt;$H20)),
 "NA",
 IF(
  AND($D20="LOCAL",WEEKDAY(JA$6,2)=7),
  "DS",
  IF(
   COUNTIF(Parametros!$P:$P,JA$6)&gt;0,
   IF(ISNUMBER(JE20),IF(JE20&gt;0,"FL","FC"),"FC"),
   IF(
    ISNUMBER(JE20),
    IF(JE20&gt;0,"NOR","F"),
    IF(JE20="A","NOR",IF(JE20&lt;&gt;"",JE20,"F"))
   )
  )
 )
)</f>
        <v>NOR</v>
      </c>
      <c r="JD20" s="362">
        <f t="shared" si="492"/>
        <v>8.5</v>
      </c>
      <c r="JE20" s="362" cm="1">
        <f t="array" ref="JE20">_xlfn.LET(
_xlpm.f,JE$6,
_xlpm.xp,IFERROR(
   _xlfn.XLOOKUP(
     1,
     (Papeletas!$B$2:$B$3000=$B20)*(Papeletas!$G$2:$G$3000&lt;=_xlpm.f)*(Papeletas!$H$2:$H$3000&gt;=_xlpm.f),
     Papeletas!$F$2:$F$3000,
     "__NP__"
   ),
   "__NP__"
),
_xlpm.x,IF(_xlpm.xp&lt;&gt;"__NP__",_xlpm.xp,_xlfn.XLOOKUP($B20,Reloj!$A$2:$A$3000,INDEX(Reloj!$J$2:$AR$3000,,COLUMN(IS12)-INT(COLUMN(IS12)/9*8)),"__NF__")),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JF20" s="363">
        <f t="shared" si="493"/>
        <v>8.5</v>
      </c>
      <c r="JG20" s="363">
        <f t="shared" si="494"/>
        <v>2</v>
      </c>
      <c r="JH20" s="363">
        <f t="shared" si="495"/>
        <v>0.5</v>
      </c>
      <c r="JI20" s="363">
        <f t="shared" si="496"/>
        <v>0</v>
      </c>
      <c r="JJ20" s="359">
        <f t="shared" si="497"/>
        <v>0.3125</v>
      </c>
      <c r="JK20" s="360">
        <f t="shared" si="498"/>
        <v>0.70833333333333337</v>
      </c>
      <c r="JL20" s="361" t="str">
        <f>IF(
 OR(JJ$6&lt;MAX($B$2,$G20),AND($H20&lt;&gt;"",JJ$6&gt;$H20)),
 "NA",
 IF(
  AND($D20="LOCAL",WEEKDAY(JJ$6,2)=7),
  "DS",
  IF(
   COUNTIF(Parametros!$P:$P,JJ$6)&gt;0,
   IF(ISNUMBER(JN20),IF(JN20&gt;0,"FL","FC"),"FC"),
   IF(
    ISNUMBER(JN20),
    IF(JN20&gt;0,"NOR","F"),
    IF(JN20="A","NOR",IF(JN20&lt;&gt;"",JN20,"F"))
   )
  )
 )
)</f>
        <v>NOR</v>
      </c>
      <c r="JM20" s="362">
        <f t="shared" si="499"/>
        <v>8.5</v>
      </c>
      <c r="JN20" s="362" cm="1">
        <f t="array" ref="JN20">_xlfn.LET(
_xlpm.f,JN$6,
_xlpm.xp,IFERROR(
   _xlfn.XLOOKUP(
     1,
     (Papeletas!$B$2:$B$3000=$B20)*(Papeletas!$G$2:$G$3000&lt;=_xlpm.f)*(Papeletas!$H$2:$H$3000&gt;=_xlpm.f),
     Papeletas!$F$2:$F$3000,
     "__NP__"
   ),
   "__NP__"
),
_xlpm.x,IF(_xlpm.xp&lt;&gt;"__NP__",_xlpm.xp,_xlfn.XLOOKUP($B20,Reloj!$A$2:$A$3000,INDEX(Reloj!$J$2:$AR$3000,,COLUMN(JB12)-INT(COLUMN(JB12)/9*8)),"__NF__")),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10.5</v>
      </c>
      <c r="JO20" s="363">
        <f t="shared" si="500"/>
        <v>8.5</v>
      </c>
      <c r="JP20" s="363">
        <f t="shared" si="501"/>
        <v>2</v>
      </c>
      <c r="JQ20" s="363">
        <f t="shared" si="502"/>
        <v>0</v>
      </c>
      <c r="JR20" s="363">
        <f t="shared" si="503"/>
        <v>0</v>
      </c>
      <c r="JS20" s="359">
        <f t="shared" si="504"/>
        <v>0.3125</v>
      </c>
      <c r="JT20" s="360">
        <f t="shared" si="505"/>
        <v>0.70833333333333337</v>
      </c>
      <c r="JU20" s="361" t="str">
        <f>IF(
 OR(JS$6&lt;MAX($B$2,$G20),AND($H20&lt;&gt;"",JS$6&gt;$H20)),
 "NA",
 IF(
  AND($D20="LOCAL",WEEKDAY(JS$6,2)=7),
  "DS",
  IF(
   COUNTIF(Parametros!$P:$P,JS$6)&gt;0,
   IF(ISNUMBER(JW20),IF(JW20&gt;0,"FL","FC"),"FC"),
   IF(
    ISNUMBER(JW20),
    IF(JW20&gt;0,"NOR","F"),
    IF(JW20="A","NOR",IF(JW20&lt;&gt;"",JW20,"F"))
   )
  )
 )
)</f>
        <v>NOR</v>
      </c>
      <c r="JV20" s="362">
        <f t="shared" si="506"/>
        <v>8.5</v>
      </c>
      <c r="JW20" s="362" cm="1">
        <f t="array" ref="JW20">_xlfn.LET(
_xlpm.f,JW$6,
_xlpm.xp,IFERROR(
   _xlfn.XLOOKUP(
     1,
     (Papeletas!$B$2:$B$3000=$B20)*(Papeletas!$G$2:$G$3000&lt;=_xlpm.f)*(Papeletas!$H$2:$H$3000&gt;=_xlpm.f),
     Papeletas!$F$2:$F$3000,
     "__NP__"
   ),
   "__NP__"
),
_xlpm.x,IF(_xlpm.xp&lt;&gt;"__NP__",_xlpm.xp,_xlfn.XLOOKUP($B20,Reloj!$A$2:$A$3000,INDEX(Reloj!$J$2:$AR$3000,,COLUMN(JK12)-INT(COLUMN(JK12)/9*8)),"__NF__")),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11.5</v>
      </c>
      <c r="JX20" s="363">
        <f t="shared" si="507"/>
        <v>8.5</v>
      </c>
      <c r="JY20" s="363">
        <f t="shared" si="508"/>
        <v>2</v>
      </c>
      <c r="JZ20" s="363">
        <f t="shared" si="509"/>
        <v>1</v>
      </c>
      <c r="KA20" s="363">
        <f t="shared" si="510"/>
        <v>0</v>
      </c>
      <c r="KB20" s="359">
        <f t="shared" si="511"/>
        <v>0.3125</v>
      </c>
      <c r="KC20" s="360">
        <f t="shared" si="512"/>
        <v>0.54166666666666663</v>
      </c>
      <c r="KD20" s="361" t="str">
        <f>IF(
 OR(KB$6&lt;MAX($B$2,$G20),AND($H20&lt;&gt;"",KB$6&gt;$H20)),
 "NA",
 IF(
  AND($D20="LOCAL",WEEKDAY(KB$6,2)=7),
  "DS",
  IF(
   COUNTIF(Parametros!$P:$P,KB$6)&gt;0,
   IF(ISNUMBER(KF20),IF(KF20&gt;0,"FL","FC"),"FC"),
   IF(
    ISNUMBER(KF20),
    IF(KF20&gt;0,"NOR","F"),
    IF(KF20="A","NOR",IF(KF20&lt;&gt;"",KF20,"F"))
   )
  )
 )
)</f>
        <v>NOR</v>
      </c>
      <c r="KE20" s="362">
        <f t="shared" si="513"/>
        <v>5.4999999999999991</v>
      </c>
      <c r="KF20" s="362" cm="1">
        <f t="array" ref="KF20">_xlfn.LET(
_xlpm.f,KF$6,
_xlpm.xp,IFERROR(
   _xlfn.XLOOKUP(
     1,
     (Papeletas!$B$2:$B$3000=$B20)*(Papeletas!$G$2:$G$3000&lt;=_xlpm.f)*(Papeletas!$H$2:$H$3000&gt;=_xlpm.f),
     Papeletas!$F$2:$F$3000,
     "__NP__"
   ),
   "__NP__"
),
_xlpm.x,IF(_xlpm.xp&lt;&gt;"__NP__",_xlpm.xp,_xlfn.XLOOKUP($B20,Reloj!$A$2:$A$3000,INDEX(Reloj!$J$2:$AR$3000,,COLUMN(JT12)-INT(COLUMN(JT12)/9*8)),"__NF__")),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8.5</v>
      </c>
      <c r="KG20" s="363">
        <f t="shared" si="514"/>
        <v>5.4999999999999991</v>
      </c>
      <c r="KH20" s="363">
        <f t="shared" si="515"/>
        <v>2</v>
      </c>
      <c r="KI20" s="363">
        <f t="shared" si="516"/>
        <v>1.0000000000000009</v>
      </c>
      <c r="KJ20" s="363">
        <f t="shared" si="517"/>
        <v>0</v>
      </c>
      <c r="KK20" s="359" t="str">
        <f t="shared" si="255"/>
        <v>-</v>
      </c>
      <c r="KL20" s="360" t="str">
        <f t="shared" ref="KL20" si="571">IF(KK20="-","-",IF($D20="LOCAL",IF(WEEKDAY(KK$6,2)&lt;=5,--"17:00:00",IF(WEEKDAY(KK$6,2)=6,--"13:00:00","-")),IF($D20="FORANEO",IF(WEEKDAY(KK$6,2)&lt;=6,--"18:30:00",IF(WEEKDAY(KK$6,2)=7,--"12:00:00","-")),"-")))</f>
        <v>-</v>
      </c>
      <c r="KM20" s="361" t="str">
        <f>IF(
 OR(KK$6&lt;MAX($B$2,$G20),AND($H20&lt;&gt;"",KK$6&gt;$H20)),
 "NA",
 IF(
  AND($D20="LOCAL",WEEKDAY(KK$6,2)=7),
  "DS",
  IF(
   COUNTIF(Parametros!$P:$P,KK$6)&gt;0,
   IF(ISNUMBER(KO20),IF(KO20&gt;0,"FL","FC"),"FC"),
   IF(
    ISNUMBER(KO20),
    IF(KO20&gt;0,"NOR","F"),
    IF(KO20="A","NOR",IF(KO20&lt;&gt;"",KO20,"F"))
   )
  )
 )
)</f>
        <v>DS</v>
      </c>
      <c r="KN20" s="362">
        <f t="shared" si="519"/>
        <v>0</v>
      </c>
      <c r="KO20" s="362" t="str" cm="1">
        <f t="array" ref="KO20">_xlfn.LET(
_xlpm.f,KO$6,
_xlpm.xp,IFERROR(
   _xlfn.XLOOKUP(
     1,
     (Papeletas!$B$2:$B$403=$B20)*(Papeletas!$G$2:$G$403&lt;=_xlpm.f)*(Papeletas!$H$2:$H$403&gt;=_xlpm.f),
     Papeletas!$F$2:$F$403,
     "__NP__"
   ),
   "__NP__"
),
_xlpm.x,IF(_xlpm.xp&lt;&gt;"__NP__",_xlpm.xp,_xlfn.XLOOKUP($B20,Reloj!$A$2:$A$1254,INDEX(Reloj!$J$2:$AR$1254,,COLUMN(KC12)-INT(COLUMN(KC12)/9*8)),"__NF__")),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F</v>
      </c>
      <c r="KP20" s="363">
        <f t="shared" si="520"/>
        <v>0</v>
      </c>
      <c r="KQ20" s="363">
        <f t="shared" si="521"/>
        <v>0</v>
      </c>
      <c r="KR20" s="363">
        <f t="shared" si="522"/>
        <v>0</v>
      </c>
      <c r="KS20" s="363">
        <f t="shared" si="523"/>
        <v>0</v>
      </c>
      <c r="KT20" s="359">
        <f t="shared" si="262"/>
        <v>0.3125</v>
      </c>
      <c r="KU20" s="360">
        <f t="shared" ref="KU20" si="572">IF(KT20="-","-",IF($D20="LOCAL",IF(WEEKDAY(KT$6,2)&lt;=5,--"17:00:00",IF(WEEKDAY(KT$6,2)=6,--"13:00:00","-")),IF($D20="FORANEO",IF(WEEKDAY(KT$6,2)&lt;=6,--"18:30:00",IF(WEEKDAY(KT$6,2)=7,--"12:00:00","-")),"-")))</f>
        <v>0.70833333333333337</v>
      </c>
      <c r="KV20" s="361" t="str">
        <f>IF(
 OR(KT$6&lt;MAX($B$2,$G20),AND($H20&lt;&gt;"",KT$6&gt;$H20)),
 "NA",
 IF(
  AND($D20="LOCAL",WEEKDAY(KT$6,2)=7),
  "DS",
  IF(
   COUNTIF(Parametros!$P:$P,KT$6)&gt;0,
   IF(ISNUMBER(KX20),IF(KX20&gt;0,"FL","FC"),"FC"),
   IF(
    ISNUMBER(KX20),
    IF(KX20&gt;0,"NOR","F"),
    IF(KX20="A","NOR",IF(KX20&lt;&gt;"",KX20,"F"))
   )
  )
 )
)</f>
        <v>NOR</v>
      </c>
      <c r="KW20" s="362">
        <f t="shared" si="525"/>
        <v>8.5</v>
      </c>
      <c r="KX20" s="362" cm="1">
        <f t="array" ref="KX20">_xlfn.LET(
_xlpm.f,KX$6,
_xlpm.xp,IFERROR(
   _xlfn.XLOOKUP(
     1,
     (Papeletas!$B$2:$B$403=$B20)*(Papeletas!$G$2:$G$403&lt;=_xlpm.f)*(Papeletas!$H$2:$H$403&gt;=_xlpm.f),
     Papeletas!$F$2:$F$403,
     "__NP__"
   ),
   "__NP__"
),
_xlpm.x,IF(_xlpm.xp&lt;&gt;"__NP__",_xlpm.xp,_xlfn.XLOOKUP($B20,Reloj!$A$2:$A$1254,INDEX(Reloj!$J$2:$AR$1254,,COLUMN(KL12)-INT(COLUMN(KL12)/9*8)),"__NF__")),
_xlpm.t,SUBSTITUTE(_xlpm.x&amp;"","'",""),
_xlpm.esnum,IFERROR(ISNUMBER(VALUE(_xlpm.t)),FALSE),
_xlpm.n,IF(_xlpm.esnum,VALUE(_xlpm.t),0),
_xlpm.dia,IFERROR(WEEKDAY(_xlpm.f,2),0),
_xlpm.esFinSem,IF(AND(_xlpm.esnum,_xlpm.n&gt;0,_xlpm.n&lt;=7),IF($D20="LOCAL",OR(_xlpm.dia=6,_xlpm.dia=7),_xlpm.dia=7),FALSE),
_xlpm.nAj,IF(_xlpm.esFinSem,_xlpm.n+1,_xlpm.n),
IF(_xlpm.x="__NF__","Revisar",
IF(_xlpm.t="","F",
IF(_xlpm.esnum,
IF(_xlpm.nAj=0,"F",_xlpm.nAj),
IF(OR(_xlpm.t="AS",_xlpm.t="SAI"),"F",
IF(OR(_xlpm.t="ATM",_xlpm.t="CT",_xlpm.t="SS"),"A",
IF(_xlpm.t="B","DL",
IF(_xlpm.t="BA","DLA",
IF(_xlpm.t="V","VAC",_xlpm.t)))))))))</f>
        <v>11</v>
      </c>
      <c r="KY20" s="363">
        <f t="shared" si="526"/>
        <v>8.5</v>
      </c>
      <c r="KZ20" s="363">
        <f t="shared" si="527"/>
        <v>2</v>
      </c>
      <c r="LA20" s="363">
        <f t="shared" si="528"/>
        <v>0.5</v>
      </c>
      <c r="LB20" s="363">
        <f t="shared" si="529"/>
        <v>0</v>
      </c>
      <c r="LC20" s="364">
        <f t="shared" si="269"/>
        <v>0.3125</v>
      </c>
      <c r="LD20" s="360">
        <f t="shared" si="530"/>
        <v>0.70833333333333337</v>
      </c>
      <c r="LE20" s="361" t="str" cm="1">
        <f t="array" ref="LE20">_xlfn.LET(_xlpm.f,LC$6,_xlpm.ini,IFERROR(_xlfn.XLOOKUP(1,(Papeletas!$B$2:$B$403=$B20)*(Papeletas!$G$2:$G$403&lt;=_xlpm.f)*(Papeletas!$H$2:$H$403&gt;=_xlpm.f),Papeletas!$F$2:$F$403,""),""),IF(AND($D20="LOCAL",WEEKDAY(LC$6,2)=7),"DS",IF(_xlpm.ini&lt;&gt;"",_xlfn.XLOOKUP(_xlpm.ini,Parametros!$B:$B,Parametros!$C:$C,_xlpm.ini),"NOR")))</f>
        <v>NOR</v>
      </c>
      <c r="LF20" s="362">
        <f t="shared" si="531"/>
        <v>8.5</v>
      </c>
      <c r="LG20" s="362">
        <f t="shared" si="532"/>
        <v>8.5</v>
      </c>
      <c r="LH20" s="363">
        <f t="shared" si="533"/>
        <v>8.5</v>
      </c>
      <c r="LI20" s="363">
        <v>0</v>
      </c>
      <c r="LJ20" s="363">
        <v>0</v>
      </c>
      <c r="LK20" s="363">
        <v>0</v>
      </c>
      <c r="LL20" s="364">
        <f t="shared" si="274"/>
        <v>0.3125</v>
      </c>
      <c r="LM20" s="360">
        <f t="shared" si="534"/>
        <v>0.70833333333333337</v>
      </c>
      <c r="LN20" s="361" t="str" cm="1">
        <f t="array" ref="LN20">_xlfn.LET(_xlpm.f,LL$6,_xlpm.ini,IFERROR(_xlfn.XLOOKUP(1,(Papeletas!$B$2:$B$403=$B20)*(Papeletas!$G$2:$G$403&lt;=_xlpm.f)*(Papeletas!$H$2:$H$403&gt;=_xlpm.f),Papeletas!$F$2:$F$403,""),""),IF(AND($D20="LOCAL",WEEKDAY(LL$6,2)=7),"DS",IF(_xlpm.ini&lt;&gt;"",_xlfn.XLOOKUP(_xlpm.ini,Parametros!$B:$B,Parametros!$C:$C,_xlpm.ini),"NOR")))</f>
        <v>NOR</v>
      </c>
      <c r="LO20" s="362">
        <f t="shared" si="535"/>
        <v>8.5</v>
      </c>
      <c r="LP20" s="362">
        <f t="shared" si="536"/>
        <v>8.5</v>
      </c>
      <c r="LQ20" s="363">
        <f t="shared" si="537"/>
        <v>8.5</v>
      </c>
      <c r="LR20" s="363">
        <v>0</v>
      </c>
      <c r="LS20" s="363">
        <v>0</v>
      </c>
      <c r="LT20" s="363">
        <v>0</v>
      </c>
      <c r="LU20" s="364">
        <f t="shared" si="279"/>
        <v>0.3125</v>
      </c>
      <c r="LV20" s="360">
        <f t="shared" si="538"/>
        <v>0.70833333333333337</v>
      </c>
      <c r="LW20" s="361" t="str" cm="1">
        <f t="array" ref="LW20">_xlfn.LET(_xlpm.f,LU$6,_xlpm.ini,IFERROR(_xlfn.XLOOKUP(1,(Papeletas!$B$2:$B$403=$B20)*(Papeletas!$G$2:$G$403&lt;=_xlpm.f)*(Papeletas!$H$2:$H$403&gt;=_xlpm.f),Papeletas!$F$2:$F$403,""),""),IF(AND($D20="LOCAL",WEEKDAY(LU$6,2)=7),"DS",IF(_xlpm.ini&lt;&gt;"",_xlfn.XLOOKUP(_xlpm.ini,Parametros!$B:$B,Parametros!$C:$C,_xlpm.ini),"NOR")))</f>
        <v>NOR</v>
      </c>
      <c r="LX20" s="362">
        <f t="shared" si="539"/>
        <v>8.5</v>
      </c>
      <c r="LY20" s="362">
        <f t="shared" si="540"/>
        <v>8.5</v>
      </c>
      <c r="LZ20" s="363">
        <f t="shared" si="541"/>
        <v>8.5</v>
      </c>
      <c r="MA20" s="363">
        <v>0</v>
      </c>
      <c r="MB20" s="363">
        <v>0</v>
      </c>
      <c r="MC20" s="363">
        <v>0</v>
      </c>
      <c r="MD20" s="360">
        <f t="shared" si="284"/>
        <v>0.3125</v>
      </c>
      <c r="ME20" s="360">
        <f t="shared" si="542"/>
        <v>0.70833333333333337</v>
      </c>
      <c r="MF20" s="361" t="str" cm="1">
        <f t="array" ref="MF20">_xlfn.LET(_xlpm.f,MD$6,_xlpm.ini,IFERROR(_xlfn.XLOOKUP(1,(Papeletas!$B$2:$B$403=$B20)*(Papeletas!$G$2:$G$403&lt;=_xlpm.f)*(Papeletas!$H$2:$H$403&gt;=_xlpm.f),Papeletas!$F$2:$F$403,""),""),IF(AND($D20="LOCAL",WEEKDAY(MD$6,2)=7),"DS",IF(_xlpm.ini&lt;&gt;"",_xlfn.XLOOKUP(_xlpm.ini,Parametros!$B:$B,Parametros!$C:$C,_xlpm.ini),"NOR")))</f>
        <v>NOR</v>
      </c>
      <c r="MG20" s="362">
        <f t="shared" si="543"/>
        <v>8.5</v>
      </c>
      <c r="MH20" s="362">
        <f t="shared" si="544"/>
        <v>8.5</v>
      </c>
      <c r="MI20" s="363">
        <f t="shared" si="545"/>
        <v>8.5</v>
      </c>
      <c r="MJ20" s="363">
        <v>0</v>
      </c>
      <c r="MK20" s="363">
        <v>0</v>
      </c>
      <c r="ML20" s="363">
        <v>0</v>
      </c>
      <c r="MM20" s="364">
        <f t="shared" si="289"/>
        <v>0.3125</v>
      </c>
      <c r="MN20" s="360">
        <f t="shared" si="546"/>
        <v>0.54166666666666663</v>
      </c>
      <c r="MO20" s="361" t="str" cm="1">
        <f t="array" ref="MO20">_xlfn.LET(_xlpm.f,MM$6,_xlpm.ini,IFERROR(_xlfn.XLOOKUP(1,(Papeletas!$B$2:$B$403=$B20)*(Papeletas!$G$2:$G$403&lt;=_xlpm.f)*(Papeletas!$H$2:$H$403&gt;=_xlpm.f),Papeletas!$F$2:$F$403,""),""),IF(AND($D20="LOCAL",WEEKDAY(MM$6,2)=7),"DS",IF(_xlpm.ini&lt;&gt;"",_xlfn.XLOOKUP(_xlpm.ini,Parametros!$B:$B,Parametros!$C:$C,_xlpm.ini),"NOR")))</f>
        <v>NOR</v>
      </c>
      <c r="MP20" s="362">
        <f t="shared" si="547"/>
        <v>5.4999999999999991</v>
      </c>
      <c r="MQ20" s="362">
        <f t="shared" si="548"/>
        <v>5.4999999999999991</v>
      </c>
      <c r="MR20" s="363">
        <f t="shared" si="549"/>
        <v>5.4999999999999991</v>
      </c>
      <c r="MS20" s="363">
        <v>0</v>
      </c>
      <c r="MT20" s="363">
        <v>0</v>
      </c>
      <c r="MU20" s="363">
        <v>0</v>
      </c>
      <c r="MV20" s="364"/>
      <c r="MW20" s="360"/>
      <c r="MX20" s="361"/>
      <c r="MY20" s="362"/>
      <c r="MZ20" s="362"/>
      <c r="NA20" s="363"/>
      <c r="NB20" s="363"/>
      <c r="NC20" s="363"/>
      <c r="ND20" s="363"/>
      <c r="NE20" s="364"/>
      <c r="NF20" s="360"/>
      <c r="NG20" s="361"/>
      <c r="NH20" s="362"/>
      <c r="NI20" s="362"/>
      <c r="NJ20" s="363"/>
      <c r="NK20" s="363"/>
      <c r="NL20" s="363"/>
      <c r="NM20" s="363"/>
      <c r="NN20" s="211"/>
      <c r="NO20" s="401">
        <f t="shared" si="294"/>
        <v>24</v>
      </c>
      <c r="NP20" s="401" cm="1">
        <f t="array" ref="NP20">SUMPRODUCT(
 (INDEX(DD20:MU20,1,_xlfn.SEQUENCE(1,INT((COLUMN($MU$9)-COLUMN(DD20)+1)/9),3,9))=NP$6)*
 (INDEX(DD20:MU20,1,_xlfn.SEQUENCE(1,INT((COLUMN($MU$9)-COLUMN(DD20)+1)/9),9,9))&gt;0)
)</f>
        <v>3</v>
      </c>
      <c r="NQ20" s="401" cm="1">
        <f t="array" ref="NQ20">SUMPRODUCT(--(INDEX($DD20:$MU20,1,_xlfn.SEQUENCE(1,INT((COLUMN($MU$9)-COLUMN($DD20)+1)/9),3,9))=NQ$6))</f>
        <v>0</v>
      </c>
      <c r="NR20" s="401">
        <f t="shared" si="550"/>
        <v>27</v>
      </c>
      <c r="NS20" s="401" cm="1">
        <f t="array" ref="NS20">SUMPRODUCT(--(INDEX($DD20:$MU20,1,_xlfn.SEQUENCE(1,INT((COLUMN($MU$9)-COLUMN($DD20)+1)/9),3,9))=NS$6))</f>
        <v>0</v>
      </c>
      <c r="NT20" s="401">
        <f t="shared" si="551"/>
        <v>1</v>
      </c>
      <c r="NU20" s="401" cm="1">
        <f t="array" ref="NU20">SUMPRODUCT(--(INDEX($DD20:$MU20,1,_xlfn.SEQUENCE(1,INT((COLUMN($MU$9)-COLUMN($DD20)+1)/9),3,9))=NU$6))</f>
        <v>0</v>
      </c>
      <c r="NV20" s="401" cm="1">
        <f t="array" ref="NV20">SUMPRODUCT(--(INDEX($DD20:$MU20,1,_xlfn.SEQUENCE(1,INT((COLUMN($MU$9)-COLUMN($DD20)+1)/9),3,9))=NV$6))</f>
        <v>0</v>
      </c>
      <c r="NW20" s="401" cm="1">
        <f t="array" ref="NW20">SUMPRODUCT(--(INDEX($DD20:$MU20,1,_xlfn.SEQUENCE(1,INT((COLUMN($MU$9)-COLUMN($DD20)+1)/9),3,9))=NW$6))</f>
        <v>0</v>
      </c>
      <c r="NX20" s="401" cm="1">
        <f t="array" ref="NX20">SUMPRODUCT(--(INDEX($DD20:$MU20,1,_xlfn.SEQUENCE(1,INT((COLUMN($MU$9)-COLUMN($DD20)+1)/9),3,9))=NX$6))</f>
        <v>0</v>
      </c>
      <c r="NY20" s="401" cm="1">
        <f t="array" ref="NY20">SUMPRODUCT(--(INDEX($DD20:$MU20,1,_xlfn.SEQUENCE(1,INT((COLUMN($MU$9)-COLUMN($DD20)+1)/9),3,9))=NY$6))</f>
        <v>0</v>
      </c>
      <c r="NZ20" s="401" cm="1">
        <f t="array" ref="NZ20">SUMPRODUCT(--(INDEX($DD20:$MU20,1,_xlfn.SEQUENCE(1,INT((COLUMN($MU$9)-COLUMN($DD20)+1)/9),3,9))=NZ$6))</f>
        <v>0</v>
      </c>
      <c r="OA20" s="401" cm="1">
        <f t="array" ref="OA20">SUMPRODUCT(--(INDEX($DD20:$MU20,1,_xlfn.SEQUENCE(1,INT((COLUMN($MU$9)-COLUMN($DD20)+1)/9),3,9))=OA$6))</f>
        <v>0</v>
      </c>
      <c r="OB20" s="401" cm="1">
        <f t="array" ref="OB20">SUMPRODUCT(--(INDEX($DD20:$MU20,1,_xlfn.SEQUENCE(1,INT((COLUMN($MU$9)-COLUMN($DD20)+1)/9),3,9))=OB$6))</f>
        <v>0</v>
      </c>
      <c r="OC20" s="401" cm="1">
        <f t="array" ref="OC20">SUMPRODUCT(--(INDEX($DD20:$MU20,1,_xlfn.SEQUENCE(1,INT((COLUMN($MU$9)-COLUMN($DD20)+1)/9),3,9))=OC$6))</f>
        <v>0</v>
      </c>
      <c r="OD20" s="402"/>
      <c r="OE20" s="402">
        <f t="shared" si="552"/>
        <v>28</v>
      </c>
      <c r="OF20" s="403" cm="1">
        <f t="array" ref="OF20">SUM(INDEX(R20:KJ20,1,_xlfn.SEQUENCE(1,INT((COLUMN($NM$9)-COLUMN(CU20)+1)/9),7,9)))</f>
        <v>53</v>
      </c>
      <c r="OG20" s="403" cm="1">
        <f t="array" ref="OG20">SUM(INDEX(R20:KJ20,1,_xlfn.SEQUENCE(1,INT((COLUMN($NM$9)-COLUMN(CU20)+1)/9),8,9)))</f>
        <v>21.500000000000004</v>
      </c>
      <c r="OH20" s="403" cm="1">
        <f t="array" ref="OH20">SUM(INDEX(R20:KJ20,1,_xlfn.SEQUENCE(1,INT((COLUMN($NM$9)-COLUMN(CU20)+1)/9),9,9)))</f>
        <v>22.5</v>
      </c>
      <c r="OI20" s="214"/>
      <c r="OJ20" s="163"/>
      <c r="OK20" s="163"/>
      <c r="OL20" s="163"/>
      <c r="OM20" s="163"/>
      <c r="ON20" s="306">
        <f>_xlfn.XLOOKUP(B20,'TR05'!B:B,'TR05'!G:G,"Revisar",0)</f>
        <v>45616</v>
      </c>
      <c r="OO20" s="306">
        <f>_xlfn.XLOOKUP(B20,Reloj!A:A,Reloj!D:D,"Revisar",0)</f>
        <v>45616</v>
      </c>
      <c r="OP20" s="162" t="str">
        <f>_xlfn.XLOOKUP(B20,'S10'!C:C,'S10'!B:B,"Revisar",0)</f>
        <v>Revisar</v>
      </c>
    </row>
    <row r="21" spans="1:406" s="162" customFormat="1" ht="15.9" customHeight="1">
      <c r="A21" s="356">
        <v>13</v>
      </c>
      <c r="B21" s="332" t="s">
        <v>769</v>
      </c>
      <c r="C21" s="357" t="str">
        <f>_xlfn.XLOOKUP(B21,'S10'!$B$2:$B$1500,'S10'!$A$2:$A$1500,"Ingresar",0)</f>
        <v>22018580</v>
      </c>
      <c r="D21" s="333" t="s">
        <v>169</v>
      </c>
      <c r="E21" s="335" t="s">
        <v>771</v>
      </c>
      <c r="F21" s="335" t="str">
        <f>_xlfn.XLOOKUP(B21,'S10'!$B$2:$B$600,'S10'!$F$2:$F$600,"Ingresar",0)</f>
        <v>Capataz de Revoques</v>
      </c>
      <c r="G21" s="296">
        <v>45610</v>
      </c>
      <c r="H21" s="358"/>
      <c r="I21" s="359">
        <f t="shared" si="37"/>
        <v>0.3125</v>
      </c>
      <c r="J21" s="360">
        <f t="shared" si="295"/>
        <v>0.70833333333333337</v>
      </c>
      <c r="K21" s="361" t="str">
        <f>IF(
 OR(I$6&lt;MAX($B$2,$G21),AND($H21&lt;&gt;"",I$6&gt;$H21)),
 "NA",
 IF(
  AND($D21="LOCAL",WEEKDAY(I$6,2)=7),
  "DS",
  IF(
   COUNTIF(Parametros!$P:$P,I$6)&gt;0,
   IF(ISNUMBER(M21),IF(M21&gt;0,"FL","FC"),"FC"),
   IF(
    ISNUMBER(M21),
    IF(M21&gt;0,"NOR","F"),
    IF(M21="A","NOR",IF(M21&lt;&gt;"",M21,"F"))
   )
  )
 )
)</f>
        <v>NOR</v>
      </c>
      <c r="L21" s="362">
        <f t="shared" si="296"/>
        <v>8.5</v>
      </c>
      <c r="M21" s="362" cm="1">
        <f t="array" ref="M21">_xlfn.LET(
_xlpm.f,M$6,
_xlpm.xp,IFERROR(
   _xlfn.XLOOKUP(
     1,
     (Papeletas!$B$2:$B$403=$B21)*(Papeletas!$G$2:$G$403&lt;=_xlpm.f)*(Papeletas!$H$2:$H$403&gt;=_xlpm.f),
     Papeletas!$F$2:$F$403,
     "__NP__"
   ),
   "__NP__"
),
_xlpm.x,IF(_xlpm.xp&lt;&gt;"__NP__",_xlpm.xp,_xlfn.XLOOKUP($B21,Reloj!$A$2:$A$1254,INDEX(Reloj!$J$2:$AR$1254,,COLUMN(A13)-INT(COLUMN(A13)/9*8)),"__NF__")),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N21" s="363">
        <f t="shared" si="297"/>
        <v>8.5</v>
      </c>
      <c r="O21" s="363">
        <f t="shared" si="298"/>
        <v>2</v>
      </c>
      <c r="P21" s="363">
        <f t="shared" si="299"/>
        <v>1</v>
      </c>
      <c r="Q21" s="363">
        <f t="shared" si="300"/>
        <v>0</v>
      </c>
      <c r="R21" s="359">
        <f t="shared" si="301"/>
        <v>0.3125</v>
      </c>
      <c r="S21" s="360">
        <f t="shared" si="302"/>
        <v>0.70833333333333337</v>
      </c>
      <c r="T21" s="361" t="str">
        <f>IF(
 OR(R$6&lt;MAX($B$2,$G21),AND($H21&lt;&gt;"",R$6&gt;$H21)),
 "NA",
 IF(
  AND($D21="LOCAL",WEEKDAY(R$6,2)=7),
  "DS",
  IF(
   COUNTIF(Parametros!$P:$P,R$6)&gt;0,
   IF(ISNUMBER(V21),IF(V21&gt;0,"FL","FC"),"FC"),
   IF(
    ISNUMBER(V21),
    IF(V21&gt;0,"NOR","F"),
    IF(V21="A","NOR",IF(V21&lt;&gt;"",V21,"F"))
   )
  )
 )
)</f>
        <v>VAC</v>
      </c>
      <c r="U21" s="362">
        <f t="shared" si="303"/>
        <v>8.5</v>
      </c>
      <c r="V21" s="362" t="str" cm="1">
        <f t="array" ref="V21">_xlfn.LET(
_xlpm.f,V$6,
_xlpm.xp,IFERROR(
   _xlfn.XLOOKUP(
     1,
     (Papeletas!$B$2:$B$3000=$B21)*(Papeletas!$G$2:$G$3000&lt;=_xlpm.f)*(Papeletas!$H$2:$H$3000&gt;=_xlpm.f),
     Papeletas!$F$2:$F$3000,
     "__NP__"
   ),
   "__NP__"
),
_xlpm.x,IF(_xlpm.xp&lt;&gt;"__NP__",_xlpm.xp,_xlfn.XLOOKUP($B21,Reloj!$A$2:$A$3000,INDEX(Reloj!$J$2:$AR$3000,,COLUMN(J13)-INT(COLUMN(J13)/9*8)),"__NF__")),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VAC</v>
      </c>
      <c r="W21" s="363">
        <f t="shared" si="304"/>
        <v>0</v>
      </c>
      <c r="X21" s="363">
        <f t="shared" si="305"/>
        <v>0</v>
      </c>
      <c r="Y21" s="363">
        <f t="shared" si="306"/>
        <v>0</v>
      </c>
      <c r="Z21" s="363">
        <f t="shared" si="307"/>
        <v>0</v>
      </c>
      <c r="AA21" s="359">
        <f t="shared" si="308"/>
        <v>0.3125</v>
      </c>
      <c r="AB21" s="360">
        <f t="shared" si="309"/>
        <v>0.70833333333333337</v>
      </c>
      <c r="AC21" s="361" t="str">
        <f>IF(
 OR(AA$6&lt;MAX($B$2,$G21),AND($H21&lt;&gt;"",AA$6&gt;$H21)),
 "NA",
 IF(
  AND($D21="LOCAL",WEEKDAY(AA$6,2)=7),
  "DS",
  IF(
   COUNTIF(Parametros!$P:$P,AA$6)&gt;0,
   IF(ISNUMBER(AE21),IF(AE21&gt;0,"FL","FC"),"FC"),
   IF(
    ISNUMBER(AE21),
    IF(AE21&gt;0,"NOR","F"),
    IF(AE21="A","NOR",IF(AE21&lt;&gt;"",AE21,"F"))
   )
  )
 )
)</f>
        <v>NOR</v>
      </c>
      <c r="AD21" s="362">
        <f t="shared" si="310"/>
        <v>8.5</v>
      </c>
      <c r="AE21" s="362" cm="1">
        <f t="array" ref="AE21">_xlfn.LET(
_xlpm.f,AE$6,
_xlpm.xp,IFERROR(
   _xlfn.XLOOKUP(
     1,
     (Papeletas!$B$2:$B$3000=$B21)*(Papeletas!$G$2:$G$3000&lt;=_xlpm.f)*(Papeletas!$H$2:$H$3000&gt;=_xlpm.f),
     Papeletas!$F$2:$F$3000,
     "__NP__"
   ),
   "__NP__"
),
_xlpm.x,IF(_xlpm.xp&lt;&gt;"__NP__",_xlpm.xp,_xlfn.XLOOKUP($B21,Reloj!$A$2:$A$3000,INDEX(Reloj!$J$2:$AR$3000,,COLUMN(S13)-INT(COLUMN(S13)/9*8)),"__NF__")),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10.5</v>
      </c>
      <c r="AF21" s="363">
        <f t="shared" si="311"/>
        <v>8.5</v>
      </c>
      <c r="AG21" s="363">
        <f t="shared" si="312"/>
        <v>2</v>
      </c>
      <c r="AH21" s="363">
        <f t="shared" si="313"/>
        <v>0</v>
      </c>
      <c r="AI21" s="363">
        <f t="shared" si="314"/>
        <v>0</v>
      </c>
      <c r="AJ21" s="359">
        <f t="shared" si="315"/>
        <v>0.3125</v>
      </c>
      <c r="AK21" s="360">
        <f t="shared" si="316"/>
        <v>0.54166666666666663</v>
      </c>
      <c r="AL21" s="361" t="str">
        <f>IF(
 OR(AJ$6&lt;MAX($B$2,$G21),AND($H21&lt;&gt;"",AJ$6&gt;$H21)),
 "NA",
 IF(
  AND($D21="LOCAL",WEEKDAY(AJ$6,2)=7),
  "DS",
  IF(
   COUNTIF(Parametros!$P:$P,AJ$6)&gt;0,
   IF(ISNUMBER(AN21),IF(AN21&gt;0,"FL","FC"),"FC"),
   IF(
    ISNUMBER(AN21),
    IF(AN21&gt;0,"NOR","F"),
    IF(AN21="A","NOR",IF(AN21&lt;&gt;"",AN21,"F"))
   )
  )
 )
)</f>
        <v>NOR</v>
      </c>
      <c r="AM21" s="362">
        <f t="shared" si="317"/>
        <v>5.4999999999999991</v>
      </c>
      <c r="AN21" s="362" cm="1">
        <f t="array" ref="AN21">_xlfn.LET(
_xlpm.f,AN$6,
_xlpm.xp,IFERROR(
   _xlfn.XLOOKUP(
     1,
     (Papeletas!$B$2:$B$3000=$B21)*(Papeletas!$G$2:$G$3000&lt;=_xlpm.f)*(Papeletas!$H$2:$H$3000&gt;=_xlpm.f),
     Papeletas!$F$2:$F$3000,
     "__NP__"
   ),
   "__NP__"
),
_xlpm.x,IF(_xlpm.xp&lt;&gt;"__NP__",_xlpm.xp,_xlfn.XLOOKUP($B21,Reloj!$A$2:$A$3000,INDEX(Reloj!$J$2:$AR$3000,,COLUMN(AB13)-INT(COLUMN(AB13)/9*8)),"__NF__")),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8.5</v>
      </c>
      <c r="AO21" s="363">
        <f t="shared" si="318"/>
        <v>5.4999999999999991</v>
      </c>
      <c r="AP21" s="363">
        <f t="shared" si="319"/>
        <v>2</v>
      </c>
      <c r="AQ21" s="363">
        <f t="shared" si="320"/>
        <v>1.0000000000000009</v>
      </c>
      <c r="AR21" s="363">
        <f t="shared" si="321"/>
        <v>0</v>
      </c>
      <c r="AS21" s="359" t="str">
        <f t="shared" si="322"/>
        <v>-</v>
      </c>
      <c r="AT21" s="360" t="str">
        <f t="shared" si="323"/>
        <v>-</v>
      </c>
      <c r="AU21" s="361" t="str">
        <f>IF(
 OR(AS$6&lt;MAX($B$2,$G21),AND($H21&lt;&gt;"",AS$6&gt;$H21)),
 "NA",
 IF(
  AND($D21="LOCAL",WEEKDAY(AS$6,2)=7),
  "DS",
  IF(
   COUNTIF(Parametros!$P:$P,AS$6)&gt;0,
   IF(ISNUMBER(AW21),IF(AW21&gt;0,"FL","FC"),"FC"),
   IF(
    ISNUMBER(AW21),
    IF(AW21&gt;0,"NOR","F"),
    IF(AW21="A","NOR",IF(AW21&lt;&gt;"",AW21,"F"))
   )
  )
 )
)</f>
        <v>DS</v>
      </c>
      <c r="AV21" s="362">
        <f t="shared" si="324"/>
        <v>0</v>
      </c>
      <c r="AW21" s="362" t="str" cm="1">
        <f t="array" ref="AW21">_xlfn.LET(
_xlpm.f,AW$6,
_xlpm.xp,IFERROR(
   _xlfn.XLOOKUP(
     1,
     (Papeletas!$B$2:$B$3000=$B21)*(Papeletas!$G$2:$G$3000&lt;=_xlpm.f)*(Papeletas!$H$2:$H$3000&gt;=_xlpm.f),
     Papeletas!$F$2:$F$3000,
     "__NP__"
   ),
   "__NP__"
),
_xlpm.x,IF(_xlpm.xp&lt;&gt;"__NP__",_xlpm.xp,_xlfn.XLOOKUP($B21,Reloj!$A$2:$A$3000,INDEX(Reloj!$J$2:$AR$3000,,COLUMN(AK13)-INT(COLUMN(AK13)/9*8)),"__NF__")),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F</v>
      </c>
      <c r="AX21" s="363">
        <f t="shared" si="325"/>
        <v>0</v>
      </c>
      <c r="AY21" s="363">
        <f t="shared" si="326"/>
        <v>0</v>
      </c>
      <c r="AZ21" s="363">
        <f t="shared" si="327"/>
        <v>0</v>
      </c>
      <c r="BA21" s="363">
        <f t="shared" si="328"/>
        <v>0</v>
      </c>
      <c r="BB21" s="359">
        <f t="shared" si="329"/>
        <v>0.3125</v>
      </c>
      <c r="BC21" s="360">
        <f t="shared" si="330"/>
        <v>0.70833333333333337</v>
      </c>
      <c r="BD21" s="361" t="str">
        <f>IF(
 OR(BB$6&lt;MAX($B$2,$G21),AND($H21&lt;&gt;"",BB$6&gt;$H21)),
 "NA",
 IF(
  AND($D21="LOCAL",WEEKDAY(BB$6,2)=7),
  "DS",
  IF(
   COUNTIF(Parametros!$P:$P,BB$6)&gt;0,
   IF(ISNUMBER(BF21),IF(BF21&gt;0,"FL","FC"),"FC"),
   IF(
    ISNUMBER(BF21),
    IF(BF21&gt;0,"NOR","F"),
    IF(BF21="A","NOR",IF(BF21&lt;&gt;"",BF21,"F"))
   )
  )
 )
)</f>
        <v>NOR</v>
      </c>
      <c r="BE21" s="362">
        <f t="shared" si="331"/>
        <v>8.5</v>
      </c>
      <c r="BF21" s="362" cm="1">
        <f t="array" ref="BF21">_xlfn.LET(
_xlpm.f,BF$6,
_xlpm.xp,IFERROR(
   _xlfn.XLOOKUP(
     1,
     (Papeletas!$B$2:$B$3000=$B21)*(Papeletas!$G$2:$G$3000&lt;=_xlpm.f)*(Papeletas!$H$2:$H$3000&gt;=_xlpm.f),
     Papeletas!$F$2:$F$3000,
     "__NP__"
   ),
   "__NP__"
),
_xlpm.x,IF(_xlpm.xp&lt;&gt;"__NP__",_xlpm.xp,_xlfn.XLOOKUP($B21,Reloj!$A$2:$A$3000,INDEX(Reloj!$J$2:$AR$3000,,COLUMN(AT13)-INT(COLUMN(AT13)/9*8)),"__NF__")),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13</v>
      </c>
      <c r="BG21" s="363">
        <f t="shared" si="332"/>
        <v>8.5</v>
      </c>
      <c r="BH21" s="363">
        <f t="shared" si="333"/>
        <v>2</v>
      </c>
      <c r="BI21" s="363">
        <f t="shared" si="334"/>
        <v>2.5</v>
      </c>
      <c r="BJ21" s="363">
        <f t="shared" si="335"/>
        <v>0</v>
      </c>
      <c r="BK21" s="359">
        <f t="shared" si="336"/>
        <v>0.3125</v>
      </c>
      <c r="BL21" s="360">
        <f t="shared" si="337"/>
        <v>0.70833333333333337</v>
      </c>
      <c r="BM21" s="361" t="str">
        <f>IF(
 OR(BK$6&lt;MAX($B$2,$G21),AND($H21&lt;&gt;"",BK$6&gt;$H21)),
 "NA",
 IF(
  AND($D21="LOCAL",WEEKDAY(BK$6,2)=7),
  "DS",
  IF(
   COUNTIF(Parametros!$P:$P,BK$6)&gt;0,
   IF(ISNUMBER(BO21),IF(BO21&gt;0,"FL","FC"),"FC"),
   IF(
    ISNUMBER(BO21),
    IF(BO21&gt;0,"NOR","F"),
    IF(BO21="A","NOR",IF(BO21&lt;&gt;"",BO21,"F"))
   )
  )
 )
)</f>
        <v>NOR</v>
      </c>
      <c r="BN21" s="362">
        <f t="shared" si="338"/>
        <v>8.5</v>
      </c>
      <c r="BO21" s="362" cm="1">
        <f t="array" ref="BO21">_xlfn.LET(
_xlpm.f,BO$6,
_xlpm.xp,IFERROR(
   _xlfn.XLOOKUP(
     1,
     (Papeletas!$B$2:$B$3000=$B21)*(Papeletas!$G$2:$G$3000&lt;=_xlpm.f)*(Papeletas!$H$2:$H$3000&gt;=_xlpm.f),
     Papeletas!$F$2:$F$3000,
     "__NP__"
   ),
   "__NP__"
),
_xlpm.x,IF(_xlpm.xp&lt;&gt;"__NP__",_xlpm.xp,_xlfn.XLOOKUP($B21,Reloj!$A$2:$A$3000,INDEX(Reloj!$J$2:$AR$3000,,COLUMN(BC13)-INT(COLUMN(BC13)/9*8)),"__NF__")),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v>
      </c>
      <c r="BP21" s="363">
        <f t="shared" si="339"/>
        <v>8.5</v>
      </c>
      <c r="BQ21" s="363">
        <f t="shared" si="340"/>
        <v>2</v>
      </c>
      <c r="BR21" s="363">
        <f t="shared" si="341"/>
        <v>0.5</v>
      </c>
      <c r="BS21" s="363">
        <f t="shared" si="342"/>
        <v>0</v>
      </c>
      <c r="BT21" s="359">
        <f t="shared" si="343"/>
        <v>0.3125</v>
      </c>
      <c r="BU21" s="360">
        <f t="shared" si="344"/>
        <v>0.70833333333333337</v>
      </c>
      <c r="BV21" s="361" t="str">
        <f>IF(
 OR(BT$6&lt;MAX($B$2,$G21),AND($H21&lt;&gt;"",BT$6&gt;$H21)),
 "NA",
 IF(
  AND($D21="LOCAL",WEEKDAY(BT$6,2)=7),
  "DS",
  IF(
   COUNTIF(Parametros!$P:$P,BT$6)&gt;0,
   IF(ISNUMBER(BX21),IF(BX21&gt;0,"FL","FC"),"FC"),
   IF(
    ISNUMBER(BX21),
    IF(BX21&gt;0,"NOR","F"),
    IF(BX21="A","NOR",IF(BX21&lt;&gt;"",BX21,"F"))
   )
  )
 )
)</f>
        <v>NOR</v>
      </c>
      <c r="BW21" s="362">
        <f t="shared" si="345"/>
        <v>8.5</v>
      </c>
      <c r="BX21" s="362" cm="1">
        <f t="array" ref="BX21">_xlfn.LET(
_xlpm.f,BX$6,
_xlpm.xp,IFERROR(
   _xlfn.XLOOKUP(
     1,
     (Papeletas!$B$2:$B$3000=$B21)*(Papeletas!$G$2:$G$3000&lt;=_xlpm.f)*(Papeletas!$H$2:$H$3000&gt;=_xlpm.f),
     Papeletas!$F$2:$F$3000,
     "__NP__"
   ),
   "__NP__"
),
_xlpm.x,IF(_xlpm.xp&lt;&gt;"__NP__",_xlpm.xp,_xlfn.XLOOKUP($B21,Reloj!$A$2:$A$3000,INDEX(Reloj!$J$2:$AR$3000,,COLUMN(BL13)-INT(COLUMN(BL13)/9*8)),"__NF__")),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10.5</v>
      </c>
      <c r="BY21" s="363">
        <f t="shared" si="346"/>
        <v>8.5</v>
      </c>
      <c r="BZ21" s="363">
        <f t="shared" si="347"/>
        <v>2</v>
      </c>
      <c r="CA21" s="363">
        <f t="shared" si="348"/>
        <v>0</v>
      </c>
      <c r="CB21" s="363">
        <f t="shared" si="349"/>
        <v>0</v>
      </c>
      <c r="CC21" s="359">
        <f t="shared" si="350"/>
        <v>0.3125</v>
      </c>
      <c r="CD21" s="360">
        <f t="shared" si="351"/>
        <v>0.70833333333333337</v>
      </c>
      <c r="CE21" s="361" t="str">
        <f>IF(
 OR(CC$6&lt;MAX($B$2,$G21),AND($H21&lt;&gt;"",CC$6&gt;$H21)),
 "NA",
 IF(
  AND($D21="LOCAL",WEEKDAY(CC$6,2)=7),
  "DS",
  IF(
   COUNTIF(Parametros!$P:$P,CC$6)&gt;0,
   IF(ISNUMBER(CG21),IF(CG21&gt;0,"FL","FC"),"FC"),
   IF(
    ISNUMBER(CG21),
    IF(CG21&gt;0,"NOR","F"),
    IF(CG21="A","NOR",IF(CG21&lt;&gt;"",CG21,"F"))
   )
  )
 )
)</f>
        <v>NOR</v>
      </c>
      <c r="CF21" s="362">
        <f t="shared" si="352"/>
        <v>8.5</v>
      </c>
      <c r="CG21" s="362" cm="1">
        <f t="array" ref="CG21">_xlfn.LET(
_xlpm.f,CG$6,
_xlpm.xp,IFERROR(
   _xlfn.XLOOKUP(
     1,
     (Papeletas!$B$2:$B$3000=$B21)*(Papeletas!$G$2:$G$3000&lt;=_xlpm.f)*(Papeletas!$H$2:$H$3000&gt;=_xlpm.f),
     Papeletas!$F$2:$F$3000,
     "__NP__"
   ),
   "__NP__"
),
_xlpm.x,IF(_xlpm.xp&lt;&gt;"__NP__",_xlpm.xp,_xlfn.XLOOKUP($B21,Reloj!$A$2:$A$3000,INDEX(Reloj!$J$2:$AR$3000,,COLUMN(BU13)-INT(COLUMN(BU13)/9*8)),"__NF__")),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CH21" s="363">
        <f t="shared" si="353"/>
        <v>8.5</v>
      </c>
      <c r="CI21" s="363">
        <f t="shared" si="354"/>
        <v>2</v>
      </c>
      <c r="CJ21" s="363">
        <f t="shared" si="355"/>
        <v>1</v>
      </c>
      <c r="CK21" s="363">
        <f t="shared" si="356"/>
        <v>0</v>
      </c>
      <c r="CL21" s="359">
        <f t="shared" si="357"/>
        <v>0.3125</v>
      </c>
      <c r="CM21" s="360">
        <f t="shared" si="358"/>
        <v>0.70833333333333337</v>
      </c>
      <c r="CN21" s="361" t="str">
        <f>IF(
 OR(CL$6&lt;MAX($B$2,$G21),AND($H21&lt;&gt;"",CL$6&gt;$H21)),
 "NA",
 IF(
  AND($D21="LOCAL",WEEKDAY(CL$6,2)=7),
  "DS",
  IF(
   COUNTIF(Parametros!$P:$P,CL$6)&gt;0,
   IF(ISNUMBER(CP21),IF(CP21&gt;0,"FL","FC"),"FC"),
   IF(
    ISNUMBER(CP21),
    IF(CP21&gt;0,"NOR","F"),
    IF(CP21="A","NOR",IF(CP21&lt;&gt;"",CP21,"F"))
   )
  )
 )
)</f>
        <v>NOR</v>
      </c>
      <c r="CO21" s="362">
        <f t="shared" si="359"/>
        <v>8.5</v>
      </c>
      <c r="CP21" s="362" cm="1">
        <f t="array" ref="CP21">_xlfn.LET(
_xlpm.f,CP$6,
_xlpm.xp,IFERROR(
   _xlfn.XLOOKUP(
     1,
     (Papeletas!$B$2:$B$3000=$B21)*(Papeletas!$G$2:$G$3000&lt;=_xlpm.f)*(Papeletas!$H$2:$H$3000&gt;=_xlpm.f),
     Papeletas!$F$2:$F$3000,
     "__NP__"
   ),
   "__NP__"
),
_xlpm.x,IF(_xlpm.xp&lt;&gt;"__NP__",_xlpm.xp,_xlfn.XLOOKUP($B21,Reloj!$A$2:$A$3000,INDEX(Reloj!$J$2:$AR$3000,,COLUMN(CD13)-INT(COLUMN(CD13)/9*8)),"__NF__")),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CQ21" s="363">
        <f t="shared" si="360"/>
        <v>8.5</v>
      </c>
      <c r="CR21" s="363">
        <f t="shared" si="361"/>
        <v>2</v>
      </c>
      <c r="CS21" s="363">
        <f t="shared" si="362"/>
        <v>1</v>
      </c>
      <c r="CT21" s="363">
        <f t="shared" si="363"/>
        <v>0</v>
      </c>
      <c r="CU21" s="359">
        <f t="shared" si="364"/>
        <v>0.3125</v>
      </c>
      <c r="CV21" s="360">
        <f t="shared" si="365"/>
        <v>0.54166666666666663</v>
      </c>
      <c r="CW21" s="361" t="str">
        <f>IF(
 OR(CU$6&lt;MAX($B$2,$G21),AND($H21&lt;&gt;"",CU$6&gt;$H21)),
 "NA",
 IF(
  AND($D21="LOCAL",WEEKDAY(CU$6,2)=7),
  "DS",
  IF(
   COUNTIF(Parametros!$P:$P,CU$6)&gt;0,
   IF(ISNUMBER(CY21),IF(CY21&gt;0,"FL","FC"),"FC"),
   IF(
    ISNUMBER(CY21),
    IF(CY21&gt;0,"NOR","F"),
    IF(CY21="A","NOR",IF(CY21&lt;&gt;"",CY21,"F"))
   )
  )
 )
)</f>
        <v>NOR</v>
      </c>
      <c r="CX21" s="362">
        <f t="shared" si="366"/>
        <v>5.4999999999999991</v>
      </c>
      <c r="CY21" s="362" cm="1">
        <f t="array" ref="CY21">_xlfn.LET(
_xlpm.f,CY$6,
_xlpm.xp,IFERROR(
   _xlfn.XLOOKUP(
     1,
     (Papeletas!$B$2:$B$3000=$B21)*(Papeletas!$G$2:$G$3000&lt;=_xlpm.f)*(Papeletas!$H$2:$H$3000&gt;=_xlpm.f),
     Papeletas!$F$2:$F$3000,
     "__NP__"
   ),
   "__NP__"
),
_xlpm.x,IF(_xlpm.xp&lt;&gt;"__NP__",_xlpm.xp,_xlfn.XLOOKUP($B21,Reloj!$A$2:$A$3000,INDEX(Reloj!$J$2:$AR$3000,,COLUMN(CM13)-INT(COLUMN(CM13)/9*8)),"__NF__")),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CZ21" s="363">
        <f t="shared" si="367"/>
        <v>5.4999999999999991</v>
      </c>
      <c r="DA21" s="363">
        <f t="shared" si="368"/>
        <v>2</v>
      </c>
      <c r="DB21" s="363">
        <f t="shared" si="369"/>
        <v>4.0000000000000009</v>
      </c>
      <c r="DC21" s="363">
        <f t="shared" si="370"/>
        <v>0</v>
      </c>
      <c r="DD21" s="359" t="str">
        <f t="shared" si="371"/>
        <v>-</v>
      </c>
      <c r="DE21" s="360" t="str">
        <f t="shared" si="372"/>
        <v>-</v>
      </c>
      <c r="DF21" s="361" t="str">
        <f>IF(
 OR(DD$6&lt;MAX($B$2,$G21),AND($H21&lt;&gt;"",DD$6&gt;$H21)),
 "NA",
 IF(
  AND($D21="LOCAL",WEEKDAY(DD$6,2)=7),
  "DS",
  IF(
   COUNTIF(Parametros!$P:$P,DD$6)&gt;0,
   IF(ISNUMBER(DH21),IF(DH21&gt;0,"FL","FC"),"FC"),
   IF(
    ISNUMBER(DH21),
    IF(DH21&gt;0,"NOR","F"),
    IF(DH21="A","NOR",IF(DH21&lt;&gt;"",DH21,"F"))
   )
  )
 )
)</f>
        <v>DS</v>
      </c>
      <c r="DG21" s="362">
        <f t="shared" si="373"/>
        <v>0</v>
      </c>
      <c r="DH21" s="362" cm="1">
        <f t="array" ref="DH21">_xlfn.LET(
_xlpm.f,DH$6,
_xlpm.xp,IFERROR(
   _xlfn.XLOOKUP(
     1,
     (Papeletas!$B$2:$B$3000=$B21)*(Papeletas!$G$2:$G$3000&lt;=_xlpm.f)*(Papeletas!$H$2:$H$3000&gt;=_xlpm.f),
     Papeletas!$F$2:$F$3000,
     "__NP__"
   ),
   "__NP__"
),
_xlpm.x,IF(_xlpm.xp&lt;&gt;"__NP__",_xlpm.xp,_xlfn.XLOOKUP($B21,Reloj!$A$2:$A$3000,INDEX(Reloj!$J$2:$AR$3000,,COLUMN(CV13)-INT(COLUMN(CV13)/9*8)),"__NF__")),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6.5</v>
      </c>
      <c r="DI21" s="363">
        <f t="shared" si="374"/>
        <v>0</v>
      </c>
      <c r="DJ21" s="363">
        <f t="shared" si="375"/>
        <v>0</v>
      </c>
      <c r="DK21" s="363">
        <f t="shared" si="376"/>
        <v>0</v>
      </c>
      <c r="DL21" s="363">
        <f t="shared" si="377"/>
        <v>6.5</v>
      </c>
      <c r="DM21" s="359">
        <f t="shared" si="378"/>
        <v>0.3125</v>
      </c>
      <c r="DN21" s="360">
        <f t="shared" si="379"/>
        <v>0.70833333333333337</v>
      </c>
      <c r="DO21" s="361" t="str">
        <f>IF(
 OR(DM$6&lt;MAX($B$2,$G21),AND($H21&lt;&gt;"",DM$6&gt;$H21)),
 "NA",
 IF(
  AND($D21="LOCAL",WEEKDAY(DM$6,2)=7),
  "DS",
  IF(
   COUNTIF(Parametros!$P:$P,DM$6)&gt;0,
   IF(ISNUMBER(DQ21),IF(DQ21&gt;0,"FL","FC"),"FC"),
   IF(
    ISNUMBER(DQ21),
    IF(DQ21&gt;0,"NOR","F"),
    IF(DQ21="A","NOR",IF(DQ21&lt;&gt;"",DQ21,"F"))
   )
  )
 )
)</f>
        <v>NOR</v>
      </c>
      <c r="DP21" s="362">
        <f t="shared" si="380"/>
        <v>8.5</v>
      </c>
      <c r="DQ21" s="362" cm="1">
        <f t="array" ref="DQ21">_xlfn.LET(
_xlpm.f,DQ$6,
_xlpm.xp,IFERROR(
   _xlfn.XLOOKUP(
     1,
     (Papeletas!$B$2:$B$3000=$B21)*(Papeletas!$G$2:$G$3000&lt;=_xlpm.f)*(Papeletas!$H$2:$H$3000&gt;=_xlpm.f),
     Papeletas!$F$2:$F$3000,
     "__NP__"
   ),
   "__NP__"
),
_xlpm.x,IF(_xlpm.xp&lt;&gt;"__NP__",_xlpm.xp,_xlfn.XLOOKUP($B21,Reloj!$A$2:$A$3000,INDEX(Reloj!$J$2:$AR$3000,,COLUMN(DE13)-INT(COLUMN(DE13)/9*8)),"__NF__")),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12</v>
      </c>
      <c r="DR21" s="363">
        <f t="shared" si="381"/>
        <v>8.5</v>
      </c>
      <c r="DS21" s="363">
        <f t="shared" si="382"/>
        <v>2</v>
      </c>
      <c r="DT21" s="363">
        <f t="shared" si="383"/>
        <v>1.5</v>
      </c>
      <c r="DU21" s="363">
        <f t="shared" si="384"/>
        <v>0</v>
      </c>
      <c r="DV21" s="359">
        <f t="shared" si="385"/>
        <v>0.3125</v>
      </c>
      <c r="DW21" s="360">
        <f t="shared" si="386"/>
        <v>0.70833333333333337</v>
      </c>
      <c r="DX21" s="361" t="str">
        <f>IF(
 OR(DV$6&lt;MAX($B$2,$G21),AND($H21&lt;&gt;"",DV$6&gt;$H21)),
 "NA",
 IF(
  AND($D21="LOCAL",WEEKDAY(DV$6,2)=7),
  "DS",
  IF(
   COUNTIF(Parametros!$P:$P,DV$6)&gt;0,
   IF(ISNUMBER(DZ21),IF(DZ21&gt;0,"FL","FC"),"FC"),
   IF(
    ISNUMBER(DZ21),
    IF(DZ21&gt;0,"NOR","F"),
    IF(DZ21="A","NOR",IF(DZ21&lt;&gt;"",DZ21,"F"))
   )
  )
 )
)</f>
        <v>NOR</v>
      </c>
      <c r="DY21" s="362">
        <f t="shared" si="387"/>
        <v>8.5</v>
      </c>
      <c r="DZ21" s="362" cm="1">
        <f t="array" ref="DZ21">_xlfn.LET(
_xlpm.f,DZ$6,
_xlpm.xp,IFERROR(
   _xlfn.XLOOKUP(
     1,
     (Papeletas!$B$2:$B$3000=$B21)*(Papeletas!$G$2:$G$3000&lt;=_xlpm.f)*(Papeletas!$H$2:$H$3000&gt;=_xlpm.f),
     Papeletas!$F$2:$F$3000,
     "__NP__"
   ),
   "__NP__"
),
_xlpm.x,IF(_xlpm.xp&lt;&gt;"__NP__",_xlpm.xp,_xlfn.XLOOKUP($B21,Reloj!$A$2:$A$3000,INDEX(Reloj!$J$2:$AR$3000,,COLUMN(DN13)-INT(COLUMN(DN13)/9*8)),"__NF__")),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v>
      </c>
      <c r="EA21" s="363">
        <f t="shared" si="388"/>
        <v>8.5</v>
      </c>
      <c r="EB21" s="363">
        <f t="shared" si="389"/>
        <v>2</v>
      </c>
      <c r="EC21" s="363">
        <f t="shared" si="390"/>
        <v>0.5</v>
      </c>
      <c r="ED21" s="363">
        <f t="shared" si="391"/>
        <v>0</v>
      </c>
      <c r="EE21" s="359">
        <f t="shared" si="392"/>
        <v>0.3125</v>
      </c>
      <c r="EF21" s="360">
        <f t="shared" si="393"/>
        <v>0.70833333333333337</v>
      </c>
      <c r="EG21" s="361" t="str">
        <f>IF(
 OR(EE$6&lt;MAX($B$2,$G21),AND($H21&lt;&gt;"",EE$6&gt;$H21)),
 "NA",
 IF(
  AND($D21="LOCAL",WEEKDAY(EE$6,2)=7),
  "DS",
  IF(
   COUNTIF(Parametros!$P:$P,EE$6)&gt;0,
   IF(ISNUMBER(EI21),IF(EI21&gt;0,"FL","FC"),"FC"),
   IF(
    ISNUMBER(EI21),
    IF(EI21&gt;0,"NOR","F"),
    IF(EI21="A","NOR",IF(EI21&lt;&gt;"",EI21,"F"))
   )
  )
 )
)</f>
        <v>NOR</v>
      </c>
      <c r="EH21" s="362">
        <f t="shared" si="394"/>
        <v>8.5</v>
      </c>
      <c r="EI21" s="362" cm="1">
        <f t="array" ref="EI21">_xlfn.LET(
_xlpm.f,EI$6,
_xlpm.xp,IFERROR(
   _xlfn.XLOOKUP(
     1,
     (Papeletas!$B$2:$B$3000=$B21)*(Papeletas!$G$2:$G$3000&lt;=_xlpm.f)*(Papeletas!$H$2:$H$3000&gt;=_xlpm.f),
     Papeletas!$F$2:$F$3000,
     "__NP__"
   ),
   "__NP__"
),
_xlpm.x,IF(_xlpm.xp&lt;&gt;"__NP__",_xlpm.xp,_xlfn.XLOOKUP($B21,Reloj!$A$2:$A$3000,INDEX(Reloj!$J$2:$AR$3000,,COLUMN(DW13)-INT(COLUMN(DW13)/9*8)),"__NF__")),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12</v>
      </c>
      <c r="EJ21" s="363">
        <f t="shared" si="395"/>
        <v>8.5</v>
      </c>
      <c r="EK21" s="363">
        <f t="shared" si="396"/>
        <v>2</v>
      </c>
      <c r="EL21" s="363">
        <f t="shared" si="397"/>
        <v>1.5</v>
      </c>
      <c r="EM21" s="363">
        <f t="shared" si="398"/>
        <v>0</v>
      </c>
      <c r="EN21" s="359">
        <f t="shared" si="399"/>
        <v>0.3125</v>
      </c>
      <c r="EO21" s="360">
        <f t="shared" si="400"/>
        <v>0.70833333333333337</v>
      </c>
      <c r="EP21" s="361" t="str">
        <f>IF(
 OR(EN$6&lt;MAX($B$2,$G21),AND($H21&lt;&gt;"",EN$6&gt;$H21)),
 "NA",
 IF(
  AND($D21="LOCAL",WEEKDAY(EN$6,2)=7),
  "DS",
  IF(
   COUNTIF(Parametros!$P:$P,EN$6)&gt;0,
   IF(ISNUMBER(ER21),IF(ER21&gt;0,"FL","FC"),"FC"),
   IF(
    ISNUMBER(ER21),
    IF(ER21&gt;0,"NOR","F"),
    IF(ER21="A","NOR",IF(ER21&lt;&gt;"",ER21,"F"))
   )
  )
 )
)</f>
        <v>NOR</v>
      </c>
      <c r="EQ21" s="362">
        <f t="shared" si="401"/>
        <v>8.5</v>
      </c>
      <c r="ER21" s="362" cm="1">
        <f t="array" ref="ER21">_xlfn.LET(
_xlpm.f,ER$6,
_xlpm.xp,IFERROR(
   _xlfn.XLOOKUP(
     1,
     (Papeletas!$B$2:$B$3000=$B21)*(Papeletas!$G$2:$G$3000&lt;=_xlpm.f)*(Papeletas!$H$2:$H$3000&gt;=_xlpm.f),
     Papeletas!$F$2:$F$3000,
     "__NP__"
   ),
   "__NP__"
),
_xlpm.x,IF(_xlpm.xp&lt;&gt;"__NP__",_xlpm.xp,_xlfn.XLOOKUP($B21,Reloj!$A$2:$A$3000,INDEX(Reloj!$J$2:$AR$3000,,COLUMN(EF13)-INT(COLUMN(EF13)/9*8)),"__NF__")),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12.5</v>
      </c>
      <c r="ES21" s="363">
        <f t="shared" si="402"/>
        <v>8.5</v>
      </c>
      <c r="ET21" s="363">
        <f t="shared" si="403"/>
        <v>2</v>
      </c>
      <c r="EU21" s="363">
        <f t="shared" si="404"/>
        <v>2</v>
      </c>
      <c r="EV21" s="363">
        <f t="shared" si="405"/>
        <v>0</v>
      </c>
      <c r="EW21" s="359">
        <f t="shared" si="406"/>
        <v>0.3125</v>
      </c>
      <c r="EX21" s="360">
        <f t="shared" si="407"/>
        <v>0.70833333333333337</v>
      </c>
      <c r="EY21" s="361" t="str">
        <f>IF(
 OR(EW$6&lt;MAX($B$2,$G21),AND($H21&lt;&gt;"",EW$6&gt;$H21)),
 "NA",
 IF(
  AND($D21="LOCAL",WEEKDAY(EW$6,2)=7),
  "DS",
  IF(
   COUNTIF(Parametros!$P:$P,EW$6)&gt;0,
   IF(ISNUMBER(FA21),IF(FA21&gt;0,"FL","FC"),"FC"),
   IF(
    ISNUMBER(FA21),
    IF(FA21&gt;0,"NOR","F"),
    IF(FA21="A","NOR",IF(FA21&lt;&gt;"",FA21,"F"))
   )
  )
 )
)</f>
        <v>NOR</v>
      </c>
      <c r="EZ21" s="362">
        <f t="shared" si="408"/>
        <v>8.5</v>
      </c>
      <c r="FA21" s="362" cm="1">
        <f t="array" ref="FA21">_xlfn.LET(
_xlpm.f,FA$6,
_xlpm.xp,IFERROR(
   _xlfn.XLOOKUP(
     1,
     (Papeletas!$B$2:$B$3000=$B21)*(Papeletas!$G$2:$G$3000&lt;=_xlpm.f)*(Papeletas!$H$2:$H$3000&gt;=_xlpm.f),
     Papeletas!$F$2:$F$3000,
     "__NP__"
   ),
   "__NP__"
),
_xlpm.x,IF(_xlpm.xp&lt;&gt;"__NP__",_xlpm.xp,_xlfn.XLOOKUP($B21,Reloj!$A$2:$A$3000,INDEX(Reloj!$J$2:$AR$3000,,COLUMN(EO13)-INT(COLUMN(EO13)/9*8)),"__NF__")),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12</v>
      </c>
      <c r="FB21" s="363">
        <f t="shared" si="409"/>
        <v>8.5</v>
      </c>
      <c r="FC21" s="363">
        <f t="shared" si="410"/>
        <v>2</v>
      </c>
      <c r="FD21" s="363">
        <f t="shared" si="411"/>
        <v>1.5</v>
      </c>
      <c r="FE21" s="363">
        <f t="shared" si="412"/>
        <v>0</v>
      </c>
      <c r="FF21" s="359">
        <f t="shared" si="413"/>
        <v>0.3125</v>
      </c>
      <c r="FG21" s="360">
        <f t="shared" si="414"/>
        <v>0.54166666666666663</v>
      </c>
      <c r="FH21" s="361" t="str">
        <f>IF(
 OR(FF$6&lt;MAX($B$2,$G21),AND($H21&lt;&gt;"",FF$6&gt;$H21)),
 "NA",
 IF(
  AND($D21="LOCAL",WEEKDAY(FF$6,2)=7),
  "DS",
  IF(
   COUNTIF(Parametros!$P:$P,FF$6)&gt;0,
   IF(ISNUMBER(FJ21),IF(FJ21&gt;0,"FL","FC"),"FC"),
   IF(
    ISNUMBER(FJ21),
    IF(FJ21&gt;0,"NOR","F"),
    IF(FJ21="A","NOR",IF(FJ21&lt;&gt;"",FJ21,"F"))
   )
  )
 )
)</f>
        <v>NOR</v>
      </c>
      <c r="FI21" s="362">
        <f t="shared" si="415"/>
        <v>5.4999999999999991</v>
      </c>
      <c r="FJ21" s="362" cm="1">
        <f t="array" ref="FJ21">_xlfn.LET(
_xlpm.f,FJ$6,
_xlpm.xp,IFERROR(
   _xlfn.XLOOKUP(
     1,
     (Papeletas!$B$2:$B$3000=$B21)*(Papeletas!$G$2:$G$3000&lt;=_xlpm.f)*(Papeletas!$H$2:$H$3000&gt;=_xlpm.f),
     Papeletas!$F$2:$F$3000,
     "__NP__"
   ),
   "__NP__"
),
_xlpm.x,IF(_xlpm.xp&lt;&gt;"__NP__",_xlpm.xp,_xlfn.XLOOKUP($B21,Reloj!$A$2:$A$3000,INDEX(Reloj!$J$2:$AR$3000,,COLUMN(EX13)-INT(COLUMN(EX13)/9*8)),"__NF__")),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v>
      </c>
      <c r="FK21" s="363">
        <f t="shared" si="416"/>
        <v>5.4999999999999991</v>
      </c>
      <c r="FL21" s="363">
        <f t="shared" si="417"/>
        <v>2</v>
      </c>
      <c r="FM21" s="363">
        <f t="shared" si="418"/>
        <v>3.5000000000000009</v>
      </c>
      <c r="FN21" s="363">
        <f t="shared" si="419"/>
        <v>0</v>
      </c>
      <c r="FO21" s="359" t="str">
        <f t="shared" si="420"/>
        <v>-</v>
      </c>
      <c r="FP21" s="360" t="str">
        <f t="shared" si="421"/>
        <v>-</v>
      </c>
      <c r="FQ21" s="361" t="str">
        <f>IF(
 OR(FO$6&lt;MAX($B$2,$G21),AND($H21&lt;&gt;"",FO$6&gt;$H21)),
 "NA",
 IF(
  AND($D21="LOCAL",WEEKDAY(FO$6,2)=7),
  "DS",
  IF(
   COUNTIF(Parametros!$P:$P,FO$6)&gt;0,
   IF(ISNUMBER(FS21),IF(FS21&gt;0,"FL","FC"),"FC"),
   IF(
    ISNUMBER(FS21),
    IF(FS21&gt;0,"NOR","F"),
    IF(FS21="A","NOR",IF(FS21&lt;&gt;"",FS21,"F"))
   )
  )
 )
)</f>
        <v>DS</v>
      </c>
      <c r="FR21" s="362">
        <f t="shared" si="422"/>
        <v>0</v>
      </c>
      <c r="FS21" s="362" cm="1">
        <f t="array" ref="FS21">_xlfn.LET(
_xlpm.f,FS$6,
_xlpm.xp,IFERROR(
   _xlfn.XLOOKUP(
     1,
     (Papeletas!$B$2:$B$3000=$B21)*(Papeletas!$G$2:$G$3000&lt;=_xlpm.f)*(Papeletas!$H$2:$H$3000&gt;=_xlpm.f),
     Papeletas!$F$2:$F$3000,
     "__NP__"
   ),
   "__NP__"
),
_xlpm.x,IF(_xlpm.xp&lt;&gt;"__NP__",_xlpm.xp,_xlfn.XLOOKUP($B21,Reloj!$A$2:$A$3000,INDEX(Reloj!$J$2:$AR$3000,,COLUMN(FG13)-INT(COLUMN(FG13)/9*8)),"__NF__")),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6</v>
      </c>
      <c r="FT21" s="363">
        <f t="shared" si="423"/>
        <v>0</v>
      </c>
      <c r="FU21" s="363">
        <f t="shared" si="424"/>
        <v>0</v>
      </c>
      <c r="FV21" s="363">
        <f t="shared" si="425"/>
        <v>0</v>
      </c>
      <c r="FW21" s="363">
        <f t="shared" si="426"/>
        <v>6</v>
      </c>
      <c r="FX21" s="359">
        <f t="shared" si="427"/>
        <v>0.3125</v>
      </c>
      <c r="FY21" s="360">
        <f t="shared" si="428"/>
        <v>0.70833333333333337</v>
      </c>
      <c r="FZ21" s="361" t="str">
        <f>IF(
 OR(FX$6&lt;MAX($B$2,$G21),AND($H21&lt;&gt;"",FX$6&gt;$H21)),
 "NA",
 IF(
  AND($D21="LOCAL",WEEKDAY(FX$6,2)=7),
  "DS",
  IF(
   COUNTIF(Parametros!$P:$P,FX$6)&gt;0,
   IF(ISNUMBER(GB21),IF(GB21&gt;0,"FL","FC"),"FC"),
   IF(
    ISNUMBER(GB21),
    IF(GB21&gt;0,"NOR","F"),
    IF(GB21="A","NOR",IF(GB21&lt;&gt;"",GB21,"F"))
   )
  )
 )
)</f>
        <v>NOR</v>
      </c>
      <c r="GA21" s="362">
        <f t="shared" si="429"/>
        <v>8.5</v>
      </c>
      <c r="GB21" s="362" cm="1">
        <f t="array" ref="GB21">_xlfn.LET(
_xlpm.f,GB$6,
_xlpm.xp,IFERROR(
   _xlfn.XLOOKUP(
     1,
     (Papeletas!$B$2:$B$3000=$B21)*(Papeletas!$G$2:$G$3000&lt;=_xlpm.f)*(Papeletas!$H$2:$H$3000&gt;=_xlpm.f),
     Papeletas!$F$2:$F$3000,
     "__NP__"
   ),
   "__NP__"
),
_xlpm.x,IF(_xlpm.xp&lt;&gt;"__NP__",_xlpm.xp,_xlfn.XLOOKUP($B21,Reloj!$A$2:$A$3000,INDEX(Reloj!$J$2:$AR$3000,,COLUMN(FP13)-INT(COLUMN(FP13)/9*8)),"__NF__")),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GC21" s="363">
        <f t="shared" si="430"/>
        <v>8.5</v>
      </c>
      <c r="GD21" s="363">
        <f t="shared" si="431"/>
        <v>2</v>
      </c>
      <c r="GE21" s="363">
        <f t="shared" si="432"/>
        <v>1</v>
      </c>
      <c r="GF21" s="363">
        <f t="shared" si="433"/>
        <v>0</v>
      </c>
      <c r="GG21" s="359">
        <f t="shared" si="434"/>
        <v>0.3125</v>
      </c>
      <c r="GH21" s="360">
        <f t="shared" si="435"/>
        <v>0.70833333333333337</v>
      </c>
      <c r="GI21" s="361" t="str">
        <f>IF(
 OR(GG$6&lt;MAX($B$2,$G21),AND($H21&lt;&gt;"",GG$6&gt;$H21)),
 "NA",
 IF(
  AND($D21="LOCAL",WEEKDAY(GG$6,2)=7),
  "DS",
  IF(
   COUNTIF(Parametros!$P:$P,GG$6)&gt;0,
   IF(ISNUMBER(GK21),IF(GK21&gt;0,"FL","FC"),"FC"),
   IF(
    ISNUMBER(GK21),
    IF(GK21&gt;0,"NOR","F"),
    IF(GK21="A","NOR",IF(GK21&lt;&gt;"",GK21,"F"))
   )
  )
 )
)</f>
        <v>NOR</v>
      </c>
      <c r="GJ21" s="362">
        <f t="shared" si="436"/>
        <v>8.5</v>
      </c>
      <c r="GK21" s="362" cm="1">
        <f t="array" ref="GK21">_xlfn.LET(
_xlpm.f,GK$6,
_xlpm.xp,IFERROR(
   _xlfn.XLOOKUP(
     1,
     (Papeletas!$B$2:$B$3000=$B21)*(Papeletas!$G$2:$G$3000&lt;=_xlpm.f)*(Papeletas!$H$2:$H$3000&gt;=_xlpm.f),
     Papeletas!$F$2:$F$3000,
     "__NP__"
   ),
   "__NP__"
),
_xlpm.x,IF(_xlpm.xp&lt;&gt;"__NP__",_xlpm.xp,_xlfn.XLOOKUP($B21,Reloj!$A$2:$A$3000,INDEX(Reloj!$J$2:$AR$3000,,COLUMN(FY13)-INT(COLUMN(FY13)/9*8)),"__NF__")),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11.5</v>
      </c>
      <c r="GL21" s="363">
        <f t="shared" si="437"/>
        <v>8.5</v>
      </c>
      <c r="GM21" s="363">
        <f t="shared" si="438"/>
        <v>2</v>
      </c>
      <c r="GN21" s="363">
        <f t="shared" si="439"/>
        <v>1</v>
      </c>
      <c r="GO21" s="363">
        <f t="shared" si="440"/>
        <v>0</v>
      </c>
      <c r="GP21" s="359">
        <f t="shared" si="441"/>
        <v>0.3125</v>
      </c>
      <c r="GQ21" s="360">
        <f t="shared" si="442"/>
        <v>0.70833333333333337</v>
      </c>
      <c r="GR21" s="361" t="str">
        <f>IF(
 OR(GP$6&lt;MAX($B$2,$G21),AND($H21&lt;&gt;"",GP$6&gt;$H21)),
 "NA",
 IF(
  AND($D21="LOCAL",WEEKDAY(GP$6,2)=7),
  "DS",
  IF(
   COUNTIF(Parametros!$P:$P,GP$6)&gt;0,
   IF(ISNUMBER(GT21),IF(GT21&gt;0,"FL","FC"),"FC"),
   IF(
    ISNUMBER(GT21),
    IF(GT21&gt;0,"NOR","F"),
    IF(GT21="A","NOR",IF(GT21&lt;&gt;"",GT21,"F"))
   )
  )
 )
)</f>
        <v>NOR</v>
      </c>
      <c r="GS21" s="362">
        <f t="shared" si="443"/>
        <v>8.5</v>
      </c>
      <c r="GT21" s="362" cm="1">
        <f t="array" ref="GT21">_xlfn.LET(
_xlpm.f,GT$6,
_xlpm.xp,IFERROR(
   _xlfn.XLOOKUP(
     1,
     (Papeletas!$B$2:$B$3000=$B21)*(Papeletas!$G$2:$G$3000&lt;=_xlpm.f)*(Papeletas!$H$2:$H$3000&gt;=_xlpm.f),
     Papeletas!$F$2:$F$3000,
     "__NP__"
   ),
   "__NP__"
),
_xlpm.x,IF(_xlpm.xp&lt;&gt;"__NP__",_xlpm.xp,_xlfn.XLOOKUP($B21,Reloj!$A$2:$A$3000,INDEX(Reloj!$J$2:$AR$3000,,COLUMN(GH13)-INT(COLUMN(GH13)/9*8)),"__NF__")),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8</v>
      </c>
      <c r="GU21" s="363">
        <f t="shared" si="444"/>
        <v>8.5</v>
      </c>
      <c r="GV21" s="363">
        <f t="shared" si="445"/>
        <v>0</v>
      </c>
      <c r="GW21" s="363">
        <f t="shared" si="446"/>
        <v>0</v>
      </c>
      <c r="GX21" s="363">
        <f t="shared" si="447"/>
        <v>0</v>
      </c>
      <c r="GY21" s="359">
        <f t="shared" si="448"/>
        <v>0.3125</v>
      </c>
      <c r="GZ21" s="360">
        <f t="shared" si="449"/>
        <v>0.70833333333333337</v>
      </c>
      <c r="HA21" s="361" t="str">
        <f>IF(
 OR(GY$6&lt;MAX($B$2,$G21),AND($H21&lt;&gt;"",GY$6&gt;$H21)),
 "NA",
 IF(
  AND($D21="LOCAL",WEEKDAY(GY$6,2)=7),
  "DS",
  IF(
   COUNTIF(Parametros!$P:$P,GY$6)&gt;0,
   IF(ISNUMBER(HC21),IF(HC21&gt;0,"FL","FC"),"FC"),
   IF(
    ISNUMBER(HC21),
    IF(HC21&gt;0,"NOR","F"),
    IF(HC21="A","NOR",IF(HC21&lt;&gt;"",HC21,"F"))
   )
  )
 )
)</f>
        <v>DL</v>
      </c>
      <c r="HB21" s="362">
        <f t="shared" si="450"/>
        <v>8.5</v>
      </c>
      <c r="HC21" s="362" t="str" cm="1">
        <f t="array" ref="HC21">_xlfn.LET(
_xlpm.f,HC$6,
_xlpm.xp,IFERROR(
   _xlfn.XLOOKUP(
     1,
     (Papeletas!$B$2:$B$3000=$B21)*(Papeletas!$G$2:$G$3000&lt;=_xlpm.f)*(Papeletas!$H$2:$H$3000&gt;=_xlpm.f),
     Papeletas!$F$2:$F$3000,
     "__NP__"
   ),
   "__NP__"
),
_xlpm.x,IF(_xlpm.xp&lt;&gt;"__NP__",_xlpm.xp,_xlfn.XLOOKUP($B21,Reloj!$A$2:$A$3000,INDEX(Reloj!$J$2:$AR$3000,,COLUMN(GQ13)-INT(COLUMN(GQ13)/9*8)),"__NF__")),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DL</v>
      </c>
      <c r="HD21" s="363">
        <f t="shared" si="451"/>
        <v>0</v>
      </c>
      <c r="HE21" s="363">
        <f t="shared" si="452"/>
        <v>0</v>
      </c>
      <c r="HF21" s="363">
        <f t="shared" si="453"/>
        <v>0</v>
      </c>
      <c r="HG21" s="363">
        <f t="shared" si="454"/>
        <v>0</v>
      </c>
      <c r="HH21" s="359">
        <f t="shared" si="455"/>
        <v>0.3125</v>
      </c>
      <c r="HI21" s="360">
        <f t="shared" si="456"/>
        <v>0.70833333333333337</v>
      </c>
      <c r="HJ21" s="361" t="str">
        <f>IF(
 OR(HH$6&lt;MAX($B$2,$G21),AND($H21&lt;&gt;"",HH$6&gt;$H21)),
 "NA",
 IF(
  AND($D21="LOCAL",WEEKDAY(HH$6,2)=7),
  "DS",
  IF(
   COUNTIF(Parametros!$P:$P,HH$6)&gt;0,
   IF(ISNUMBER(HL21),IF(HL21&gt;0,"FL","FC"),"FC"),
   IF(
    ISNUMBER(HL21),
    IF(HL21&gt;0,"NOR","F"),
    IF(HL21="A","NOR",IF(HL21&lt;&gt;"",HL21,"F"))
   )
  )
 )
)</f>
        <v>DL</v>
      </c>
      <c r="HK21" s="362">
        <f t="shared" si="457"/>
        <v>8.5</v>
      </c>
      <c r="HL21" s="362" t="str" cm="1">
        <f t="array" ref="HL21">_xlfn.LET(
_xlpm.f,HL$6,
_xlpm.xp,IFERROR(
   _xlfn.XLOOKUP(
     1,
     (Papeletas!$B$2:$B$3000=$B21)*(Papeletas!$G$2:$G$3000&lt;=_xlpm.f)*(Papeletas!$H$2:$H$3000&gt;=_xlpm.f),
     Papeletas!$F$2:$F$3000,
     "__NP__"
   ),
   "__NP__"
),
_xlpm.x,IF(_xlpm.xp&lt;&gt;"__NP__",_xlpm.xp,_xlfn.XLOOKUP($B21,Reloj!$A$2:$A$3000,INDEX(Reloj!$J$2:$AR$3000,,COLUMN(GZ13)-INT(COLUMN(GZ13)/9*8)),"__NF__")),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DL</v>
      </c>
      <c r="HM21" s="363">
        <f t="shared" si="458"/>
        <v>0</v>
      </c>
      <c r="HN21" s="363">
        <f t="shared" si="459"/>
        <v>0</v>
      </c>
      <c r="HO21" s="363">
        <f t="shared" si="460"/>
        <v>0</v>
      </c>
      <c r="HP21" s="363">
        <f t="shared" si="461"/>
        <v>0</v>
      </c>
      <c r="HQ21" s="359">
        <f t="shared" si="462"/>
        <v>0.3125</v>
      </c>
      <c r="HR21" s="360">
        <f t="shared" si="463"/>
        <v>0.54166666666666663</v>
      </c>
      <c r="HS21" s="361" t="str">
        <f>IF(
 OR(HQ$6&lt;MAX($B$2,$G21),AND($H21&lt;&gt;"",HQ$6&gt;$H21)),
 "NA",
 IF(
  AND($D21="LOCAL",WEEKDAY(HQ$6,2)=7),
  "DS",
  IF(
   COUNTIF(Parametros!$P:$P,HQ$6)&gt;0,
   IF(ISNUMBER(HU21),IF(HU21&gt;0,"FL","FC"),"FC"),
   IF(
    ISNUMBER(HU21),
    IF(HU21&gt;0,"NOR","F"),
    IF(HU21="A","NOR",IF(HU21&lt;&gt;"",HU21,"F"))
   )
  )
 )
)</f>
        <v>DL</v>
      </c>
      <c r="HT21" s="362">
        <f t="shared" si="464"/>
        <v>5.4999999999999991</v>
      </c>
      <c r="HU21" s="362" t="str" cm="1">
        <f t="array" ref="HU21">_xlfn.LET(
_xlpm.f,HU$6,
_xlpm.xp,IFERROR(
   _xlfn.XLOOKUP(
     1,
     (Papeletas!$B$2:$B$3000=$B21)*(Papeletas!$G$2:$G$3000&lt;=_xlpm.f)*(Papeletas!$H$2:$H$3000&gt;=_xlpm.f),
     Papeletas!$F$2:$F$3000,
     "__NP__"
   ),
   "__NP__"
),
_xlpm.x,IF(_xlpm.xp&lt;&gt;"__NP__",_xlpm.xp,_xlfn.XLOOKUP($B21,Reloj!$A$2:$A$3000,INDEX(Reloj!$J$2:$AR$3000,,COLUMN(HI13)-INT(COLUMN(HI13)/9*8)),"__NF__")),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DL</v>
      </c>
      <c r="HV21" s="363">
        <f t="shared" si="465"/>
        <v>0</v>
      </c>
      <c r="HW21" s="363">
        <f t="shared" si="466"/>
        <v>0</v>
      </c>
      <c r="HX21" s="363">
        <f t="shared" si="467"/>
        <v>0</v>
      </c>
      <c r="HY21" s="363">
        <f t="shared" si="468"/>
        <v>0</v>
      </c>
      <c r="HZ21" s="359" t="str">
        <f t="shared" si="469"/>
        <v>-</v>
      </c>
      <c r="IA21" s="360" t="str">
        <f t="shared" si="470"/>
        <v>-</v>
      </c>
      <c r="IB21" s="361" t="str">
        <f>IF(
 OR(HZ$6&lt;MAX($B$2,$G21),AND($H21&lt;&gt;"",HZ$6&gt;$H21)),
 "NA",
 IF(
  AND($D21="LOCAL",WEEKDAY(HZ$6,2)=7),
  "DS",
  IF(
   COUNTIF(Parametros!$P:$P,HZ$6)&gt;0,
   IF(ISNUMBER(ID21),IF(ID21&gt;0,"FL","FC"),"FC"),
   IF(
    ISNUMBER(ID21),
    IF(ID21&gt;0,"NOR","F"),
    IF(ID21="A","NOR",IF(ID21&lt;&gt;"",ID21,"F"))
   )
  )
 )
)</f>
        <v>DS</v>
      </c>
      <c r="IC21" s="362">
        <f t="shared" si="471"/>
        <v>0</v>
      </c>
      <c r="ID21" s="362" t="str" cm="1">
        <f t="array" ref="ID21">_xlfn.LET(
_xlpm.f,ID$6,
_xlpm.xp,IFERROR(
   _xlfn.XLOOKUP(
     1,
     (Papeletas!$B$2:$B$3000=$B21)*(Papeletas!$G$2:$G$3000&lt;=_xlpm.f)*(Papeletas!$H$2:$H$3000&gt;=_xlpm.f),
     Papeletas!$F$2:$F$3000,
     "__NP__"
   ),
   "__NP__"
),
_xlpm.x,IF(_xlpm.xp&lt;&gt;"__NP__",_xlpm.xp,_xlfn.XLOOKUP($B21,Reloj!$A$2:$A$3000,INDEX(Reloj!$J$2:$AR$3000,,COLUMN(HR13)-INT(COLUMN(HR13)/9*8)),"__NF__")),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F</v>
      </c>
      <c r="IE21" s="363">
        <f t="shared" si="472"/>
        <v>0</v>
      </c>
      <c r="IF21" s="363">
        <f t="shared" si="473"/>
        <v>0</v>
      </c>
      <c r="IG21" s="363">
        <f t="shared" si="474"/>
        <v>0</v>
      </c>
      <c r="IH21" s="363">
        <f t="shared" si="475"/>
        <v>0</v>
      </c>
      <c r="II21" s="359">
        <f t="shared" si="476"/>
        <v>0.3125</v>
      </c>
      <c r="IJ21" s="360">
        <f t="shared" si="477"/>
        <v>0.70833333333333337</v>
      </c>
      <c r="IK21" s="361" t="str">
        <f>IF(
 OR(II$6&lt;MAX($B$2,$G21),AND($H21&lt;&gt;"",II$6&gt;$H21)),
 "NA",
 IF(
  AND($D21="LOCAL",WEEKDAY(II$6,2)=7),
  "DS",
  IF(
   COUNTIF(Parametros!$P:$P,II$6)&gt;0,
   IF(ISNUMBER(IM21),IF(IM21&gt;0,"FL","FC"),"FC"),
   IF(
    ISNUMBER(IM21),
    IF(IM21&gt;0,"NOR","F"),
    IF(IM21="A","NOR",IF(IM21&lt;&gt;"",IM21,"F"))
   )
  )
 )
)</f>
        <v>DL</v>
      </c>
      <c r="IL21" s="362">
        <f t="shared" si="478"/>
        <v>8.5</v>
      </c>
      <c r="IM21" s="362" t="str" cm="1">
        <f t="array" ref="IM21">_xlfn.LET(
_xlpm.f,IM$6,
_xlpm.xp,IFERROR(
   _xlfn.XLOOKUP(
     1,
     (Papeletas!$B$2:$B$3000=$B21)*(Papeletas!$G$2:$G$3000&lt;=_xlpm.f)*(Papeletas!$H$2:$H$3000&gt;=_xlpm.f),
     Papeletas!$F$2:$F$3000,
     "__NP__"
   ),
   "__NP__"
),
_xlpm.x,IF(_xlpm.xp&lt;&gt;"__NP__",_xlpm.xp,_xlfn.XLOOKUP($B21,Reloj!$A$2:$A$3000,INDEX(Reloj!$J$2:$AR$3000,,COLUMN(IA13)-INT(COLUMN(IA13)/9*8)),"__NF__")),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DL</v>
      </c>
      <c r="IN21" s="363">
        <f t="shared" si="479"/>
        <v>0</v>
      </c>
      <c r="IO21" s="363">
        <f t="shared" si="480"/>
        <v>0</v>
      </c>
      <c r="IP21" s="363">
        <f t="shared" si="481"/>
        <v>0</v>
      </c>
      <c r="IQ21" s="363">
        <f t="shared" si="482"/>
        <v>0</v>
      </c>
      <c r="IR21" s="359">
        <f t="shared" si="483"/>
        <v>0.3125</v>
      </c>
      <c r="IS21" s="360">
        <f t="shared" si="484"/>
        <v>0.70833333333333337</v>
      </c>
      <c r="IT21" s="361" t="str">
        <f>IF(
 OR(IR$6&lt;MAX($B$2,$G21),AND($H21&lt;&gt;"",IR$6&gt;$H21)),
 "NA",
 IF(
  AND($D21="LOCAL",WEEKDAY(IR$6,2)=7),
  "DS",
  IF(
   COUNTIF(Parametros!$P:$P,IR$6)&gt;0,
   IF(ISNUMBER(IV21),IF(IV21&gt;0,"FL","FC"),"FC"),
   IF(
    ISNUMBER(IV21),
    IF(IV21&gt;0,"NOR","F"),
    IF(IV21="A","NOR",IF(IV21&lt;&gt;"",IV21,"F"))
   )
  )
 )
)</f>
        <v>DL</v>
      </c>
      <c r="IU21" s="362">
        <f t="shared" si="485"/>
        <v>8.5</v>
      </c>
      <c r="IV21" s="362" t="str" cm="1">
        <f t="array" ref="IV21">_xlfn.LET(
_xlpm.f,IV$6,
_xlpm.xp,IFERROR(
   _xlfn.XLOOKUP(
     1,
     (Papeletas!$B$2:$B$3000=$B21)*(Papeletas!$G$2:$G$3000&lt;=_xlpm.f)*(Papeletas!$H$2:$H$3000&gt;=_xlpm.f),
     Papeletas!$F$2:$F$3000,
     "__NP__"
   ),
   "__NP__"
),
_xlpm.x,IF(_xlpm.xp&lt;&gt;"__NP__",_xlpm.xp,_xlfn.XLOOKUP($B21,Reloj!$A$2:$A$3000,INDEX(Reloj!$J$2:$AR$3000,,COLUMN(IJ13)-INT(COLUMN(IJ13)/9*8)),"__NF__")),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DL</v>
      </c>
      <c r="IW21" s="363">
        <f t="shared" si="486"/>
        <v>0</v>
      </c>
      <c r="IX21" s="363">
        <f t="shared" si="487"/>
        <v>0</v>
      </c>
      <c r="IY21" s="363">
        <f t="shared" si="488"/>
        <v>0</v>
      </c>
      <c r="IZ21" s="363">
        <f t="shared" si="489"/>
        <v>0</v>
      </c>
      <c r="JA21" s="359">
        <f t="shared" si="490"/>
        <v>0.3125</v>
      </c>
      <c r="JB21" s="360">
        <f t="shared" si="491"/>
        <v>0.70833333333333337</v>
      </c>
      <c r="JC21" s="361" t="str">
        <f>IF(
 OR(JA$6&lt;MAX($B$2,$G21),AND($H21&lt;&gt;"",JA$6&gt;$H21)),
 "NA",
 IF(
  AND($D21="LOCAL",WEEKDAY(JA$6,2)=7),
  "DS",
  IF(
   COUNTIF(Parametros!$P:$P,JA$6)&gt;0,
   IF(ISNUMBER(JE21),IF(JE21&gt;0,"FL","FC"),"FC"),
   IF(
    ISNUMBER(JE21),
    IF(JE21&gt;0,"NOR","F"),
    IF(JE21="A","NOR",IF(JE21&lt;&gt;"",JE21,"F"))
   )
  )
 )
)</f>
        <v>VAC</v>
      </c>
      <c r="JD21" s="362">
        <f t="shared" si="492"/>
        <v>8.5</v>
      </c>
      <c r="JE21" s="362" t="str" cm="1">
        <f t="array" ref="JE21">_xlfn.LET(
_xlpm.f,JE$6,
_xlpm.xp,IFERROR(
   _xlfn.XLOOKUP(
     1,
     (Papeletas!$B$2:$B$3000=$B21)*(Papeletas!$G$2:$G$3000&lt;=_xlpm.f)*(Papeletas!$H$2:$H$3000&gt;=_xlpm.f),
     Papeletas!$F$2:$F$3000,
     "__NP__"
   ),
   "__NP__"
),
_xlpm.x,IF(_xlpm.xp&lt;&gt;"__NP__",_xlpm.xp,_xlfn.XLOOKUP($B21,Reloj!$A$2:$A$3000,INDEX(Reloj!$J$2:$AR$3000,,COLUMN(IS13)-INT(COLUMN(IS13)/9*8)),"__NF__")),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VAC</v>
      </c>
      <c r="JF21" s="363">
        <f t="shared" si="493"/>
        <v>0</v>
      </c>
      <c r="JG21" s="363">
        <f t="shared" si="494"/>
        <v>0</v>
      </c>
      <c r="JH21" s="363">
        <f t="shared" si="495"/>
        <v>0</v>
      </c>
      <c r="JI21" s="363">
        <f t="shared" si="496"/>
        <v>0</v>
      </c>
      <c r="JJ21" s="359">
        <f t="shared" si="497"/>
        <v>0.3125</v>
      </c>
      <c r="JK21" s="360">
        <f t="shared" si="498"/>
        <v>0.70833333333333337</v>
      </c>
      <c r="JL21" s="361" t="str">
        <f>IF(
 OR(JJ$6&lt;MAX($B$2,$G21),AND($H21&lt;&gt;"",JJ$6&gt;$H21)),
 "NA",
 IF(
  AND($D21="LOCAL",WEEKDAY(JJ$6,2)=7),
  "DS",
  IF(
   COUNTIF(Parametros!$P:$P,JJ$6)&gt;0,
   IF(ISNUMBER(JN21),IF(JN21&gt;0,"FL","FC"),"FC"),
   IF(
    ISNUMBER(JN21),
    IF(JN21&gt;0,"NOR","F"),
    IF(JN21="A","NOR",IF(JN21&lt;&gt;"",JN21,"F"))
   )
  )
 )
)</f>
        <v>VAC</v>
      </c>
      <c r="JM21" s="362">
        <f t="shared" si="499"/>
        <v>8.5</v>
      </c>
      <c r="JN21" s="362" t="str" cm="1">
        <f t="array" ref="JN21">_xlfn.LET(
_xlpm.f,JN$6,
_xlpm.xp,IFERROR(
   _xlfn.XLOOKUP(
     1,
     (Papeletas!$B$2:$B$3000=$B21)*(Papeletas!$G$2:$G$3000&lt;=_xlpm.f)*(Papeletas!$H$2:$H$3000&gt;=_xlpm.f),
     Papeletas!$F$2:$F$3000,
     "__NP__"
   ),
   "__NP__"
),
_xlpm.x,IF(_xlpm.xp&lt;&gt;"__NP__",_xlpm.xp,_xlfn.XLOOKUP($B21,Reloj!$A$2:$A$3000,INDEX(Reloj!$J$2:$AR$3000,,COLUMN(JB13)-INT(COLUMN(JB13)/9*8)),"__NF__")),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VAC</v>
      </c>
      <c r="JO21" s="363">
        <f t="shared" si="500"/>
        <v>0</v>
      </c>
      <c r="JP21" s="363">
        <f t="shared" si="501"/>
        <v>0</v>
      </c>
      <c r="JQ21" s="363">
        <f t="shared" si="502"/>
        <v>0</v>
      </c>
      <c r="JR21" s="363">
        <f t="shared" si="503"/>
        <v>0</v>
      </c>
      <c r="JS21" s="359">
        <f t="shared" si="504"/>
        <v>0.3125</v>
      </c>
      <c r="JT21" s="360">
        <f t="shared" si="505"/>
        <v>0.70833333333333337</v>
      </c>
      <c r="JU21" s="361" t="str">
        <f>IF(
 OR(JS$6&lt;MAX($B$2,$G21),AND($H21&lt;&gt;"",JS$6&gt;$H21)),
 "NA",
 IF(
  AND($D21="LOCAL",WEEKDAY(JS$6,2)=7),
  "DS",
  IF(
   COUNTIF(Parametros!$P:$P,JS$6)&gt;0,
   IF(ISNUMBER(JW21),IF(JW21&gt;0,"FL","FC"),"FC"),
   IF(
    ISNUMBER(JW21),
    IF(JW21&gt;0,"NOR","F"),
    IF(JW21="A","NOR",IF(JW21&lt;&gt;"",JW21,"F"))
   )
  )
 )
)</f>
        <v>VAC</v>
      </c>
      <c r="JV21" s="362">
        <f t="shared" si="506"/>
        <v>8.5</v>
      </c>
      <c r="JW21" s="362" t="str" cm="1">
        <f t="array" ref="JW21">_xlfn.LET(
_xlpm.f,JW$6,
_xlpm.xp,IFERROR(
   _xlfn.XLOOKUP(
     1,
     (Papeletas!$B$2:$B$3000=$B21)*(Papeletas!$G$2:$G$3000&lt;=_xlpm.f)*(Papeletas!$H$2:$H$3000&gt;=_xlpm.f),
     Papeletas!$F$2:$F$3000,
     "__NP__"
   ),
   "__NP__"
),
_xlpm.x,IF(_xlpm.xp&lt;&gt;"__NP__",_xlpm.xp,_xlfn.XLOOKUP($B21,Reloj!$A$2:$A$3000,INDEX(Reloj!$J$2:$AR$3000,,COLUMN(JK13)-INT(COLUMN(JK13)/9*8)),"__NF__")),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VAC</v>
      </c>
      <c r="JX21" s="363">
        <f t="shared" si="507"/>
        <v>0</v>
      </c>
      <c r="JY21" s="363">
        <f t="shared" si="508"/>
        <v>0</v>
      </c>
      <c r="JZ21" s="363">
        <f t="shared" si="509"/>
        <v>0</v>
      </c>
      <c r="KA21" s="363">
        <f t="shared" si="510"/>
        <v>0</v>
      </c>
      <c r="KB21" s="359">
        <f t="shared" si="511"/>
        <v>0.3125</v>
      </c>
      <c r="KC21" s="360">
        <f t="shared" si="512"/>
        <v>0.54166666666666663</v>
      </c>
      <c r="KD21" s="361" t="str">
        <f>IF(
 OR(KB$6&lt;MAX($B$2,$G21),AND($H21&lt;&gt;"",KB$6&gt;$H21)),
 "NA",
 IF(
  AND($D21="LOCAL",WEEKDAY(KB$6,2)=7),
  "DS",
  IF(
   COUNTIF(Parametros!$P:$P,KB$6)&gt;0,
   IF(ISNUMBER(KF21),IF(KF21&gt;0,"FL","FC"),"FC"),
   IF(
    ISNUMBER(KF21),
    IF(KF21&gt;0,"NOR","F"),
    IF(KF21="A","NOR",IF(KF21&lt;&gt;"",KF21,"F"))
   )
  )
 )
)</f>
        <v>NOR</v>
      </c>
      <c r="KE21" s="362">
        <f t="shared" si="513"/>
        <v>5.4999999999999991</v>
      </c>
      <c r="KF21" s="362" cm="1">
        <f t="array" ref="KF21">_xlfn.LET(
_xlpm.f,KF$6,
_xlpm.xp,IFERROR(
   _xlfn.XLOOKUP(
     1,
     (Papeletas!$B$2:$B$3000=$B21)*(Papeletas!$G$2:$G$3000&lt;=_xlpm.f)*(Papeletas!$H$2:$H$3000&gt;=_xlpm.f),
     Papeletas!$F$2:$F$3000,
     "__NP__"
   ),
   "__NP__"
),
_xlpm.x,IF(_xlpm.xp&lt;&gt;"__NP__",_xlpm.xp,_xlfn.XLOOKUP($B21,Reloj!$A$2:$A$3000,INDEX(Reloj!$J$2:$AR$3000,,COLUMN(JT13)-INT(COLUMN(JT13)/9*8)),"__NF__")),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10</v>
      </c>
      <c r="KG21" s="363">
        <f t="shared" si="514"/>
        <v>5.4999999999999991</v>
      </c>
      <c r="KH21" s="363">
        <f t="shared" si="515"/>
        <v>2</v>
      </c>
      <c r="KI21" s="363">
        <f t="shared" si="516"/>
        <v>2.5000000000000009</v>
      </c>
      <c r="KJ21" s="363">
        <f t="shared" si="517"/>
        <v>0</v>
      </c>
      <c r="KK21" s="359" t="str">
        <f t="shared" si="255"/>
        <v>-</v>
      </c>
      <c r="KL21" s="360" t="str">
        <f t="shared" ref="KL21" si="573">IF(KK21="-","-",IF($D21="LOCAL",IF(WEEKDAY(KK$6,2)&lt;=5,--"17:00:00",IF(WEEKDAY(KK$6,2)=6,--"13:00:00","-")),IF($D21="FORANEO",IF(WEEKDAY(KK$6,2)&lt;=6,--"18:30:00",IF(WEEKDAY(KK$6,2)=7,--"12:00:00","-")),"-")))</f>
        <v>-</v>
      </c>
      <c r="KM21" s="361" t="str">
        <f>IF(
 OR(KK$6&lt;MAX($B$2,$G21),AND($H21&lt;&gt;"",KK$6&gt;$H21)),
 "NA",
 IF(
  AND($D21="LOCAL",WEEKDAY(KK$6,2)=7),
  "DS",
  IF(
   COUNTIF(Parametros!$P:$P,KK$6)&gt;0,
   IF(ISNUMBER(KO21),IF(KO21&gt;0,"FL","FC"),"FC"),
   IF(
    ISNUMBER(KO21),
    IF(KO21&gt;0,"NOR","F"),
    IF(KO21="A","NOR",IF(KO21&lt;&gt;"",KO21,"F"))
   )
  )
 )
)</f>
        <v>DS</v>
      </c>
      <c r="KN21" s="362">
        <f t="shared" si="519"/>
        <v>0</v>
      </c>
      <c r="KO21" s="362" cm="1">
        <f t="array" ref="KO21">_xlfn.LET(
_xlpm.f,KO$6,
_xlpm.xp,IFERROR(
   _xlfn.XLOOKUP(
     1,
     (Papeletas!$B$2:$B$403=$B21)*(Papeletas!$G$2:$G$403&lt;=_xlpm.f)*(Papeletas!$H$2:$H$403&gt;=_xlpm.f),
     Papeletas!$F$2:$F$403,
     "__NP__"
   ),
   "__NP__"
),
_xlpm.x,IF(_xlpm.xp&lt;&gt;"__NP__",_xlpm.xp,_xlfn.XLOOKUP($B21,Reloj!$A$2:$A$1254,INDEX(Reloj!$J$2:$AR$1254,,COLUMN(KC13)-INT(COLUMN(KC13)/9*8)),"__NF__")),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6</v>
      </c>
      <c r="KP21" s="363">
        <f t="shared" si="520"/>
        <v>0</v>
      </c>
      <c r="KQ21" s="363">
        <f t="shared" si="521"/>
        <v>0</v>
      </c>
      <c r="KR21" s="363">
        <f t="shared" si="522"/>
        <v>0</v>
      </c>
      <c r="KS21" s="363">
        <f t="shared" si="523"/>
        <v>6</v>
      </c>
      <c r="KT21" s="359">
        <f t="shared" si="262"/>
        <v>0.3125</v>
      </c>
      <c r="KU21" s="360">
        <f t="shared" ref="KU21" si="574">IF(KT21="-","-",IF($D21="LOCAL",IF(WEEKDAY(KT$6,2)&lt;=5,--"17:00:00",IF(WEEKDAY(KT$6,2)=6,--"13:00:00","-")),IF($D21="FORANEO",IF(WEEKDAY(KT$6,2)&lt;=6,--"18:30:00",IF(WEEKDAY(KT$6,2)=7,--"12:00:00","-")),"-")))</f>
        <v>0.70833333333333337</v>
      </c>
      <c r="KV21" s="361" t="str">
        <f>IF(
 OR(KT$6&lt;MAX($B$2,$G21),AND($H21&lt;&gt;"",KT$6&gt;$H21)),
 "NA",
 IF(
  AND($D21="LOCAL",WEEKDAY(KT$6,2)=7),
  "DS",
  IF(
   COUNTIF(Parametros!$P:$P,KT$6)&gt;0,
   IF(ISNUMBER(KX21),IF(KX21&gt;0,"FL","FC"),"FC"),
   IF(
    ISNUMBER(KX21),
    IF(KX21&gt;0,"NOR","F"),
    IF(KX21="A","NOR",IF(KX21&lt;&gt;"",KX21,"F"))
   )
  )
 )
)</f>
        <v>NOR</v>
      </c>
      <c r="KW21" s="362">
        <f t="shared" si="525"/>
        <v>8.5</v>
      </c>
      <c r="KX21" s="362" cm="1">
        <f t="array" ref="KX21">_xlfn.LET(
_xlpm.f,KX$6,
_xlpm.xp,IFERROR(
   _xlfn.XLOOKUP(
     1,
     (Papeletas!$B$2:$B$403=$B21)*(Papeletas!$G$2:$G$403&lt;=_xlpm.f)*(Papeletas!$H$2:$H$403&gt;=_xlpm.f),
     Papeletas!$F$2:$F$403,
     "__NP__"
   ),
   "__NP__"
),
_xlpm.x,IF(_xlpm.xp&lt;&gt;"__NP__",_xlpm.xp,_xlfn.XLOOKUP($B21,Reloj!$A$2:$A$1254,INDEX(Reloj!$J$2:$AR$1254,,COLUMN(KL13)-INT(COLUMN(KL13)/9*8)),"__NF__")),
_xlpm.t,SUBSTITUTE(_xlpm.x&amp;"","'",""),
_xlpm.esnum,IFERROR(ISNUMBER(VALUE(_xlpm.t)),FALSE),
_xlpm.n,IF(_xlpm.esnum,VALUE(_xlpm.t),0),
_xlpm.dia,IFERROR(WEEKDAY(_xlpm.f,2),0),
_xlpm.esFinSem,IF(AND(_xlpm.esnum,_xlpm.n&gt;0,_xlpm.n&lt;=7),IF($D21="LOCAL",OR(_xlpm.dia=6,_xlpm.dia=7),_xlpm.dia=7),FALSE),
_xlpm.nAj,IF(_xlpm.esFinSem,_xlpm.n+1,_xlpm.n),
IF(_xlpm.x="__NF__","Revisar",
IF(_xlpm.t="","F",
IF(_xlpm.esnum,
IF(_xlpm.nAj=0,"F",_xlpm.nAj),
IF(OR(_xlpm.t="AS",_xlpm.t="SAI"),"F",
IF(OR(_xlpm.t="ATM",_xlpm.t="CT",_xlpm.t="SS"),"A",
IF(_xlpm.t="B","DL",
IF(_xlpm.t="BA","DLA",
IF(_xlpm.t="V","VAC",_xlpm.t)))))))))</f>
        <v>13</v>
      </c>
      <c r="KY21" s="363">
        <f t="shared" si="526"/>
        <v>8.5</v>
      </c>
      <c r="KZ21" s="363">
        <f t="shared" si="527"/>
        <v>2</v>
      </c>
      <c r="LA21" s="363">
        <f t="shared" si="528"/>
        <v>2.5</v>
      </c>
      <c r="LB21" s="363">
        <f t="shared" si="529"/>
        <v>0</v>
      </c>
      <c r="LC21" s="364">
        <f t="shared" si="269"/>
        <v>0.3125</v>
      </c>
      <c r="LD21" s="360">
        <f t="shared" si="530"/>
        <v>0.70833333333333337</v>
      </c>
      <c r="LE21" s="361" t="str" cm="1">
        <f t="array" ref="LE21">_xlfn.LET(_xlpm.f,LC$6,_xlpm.ini,IFERROR(_xlfn.XLOOKUP(1,(Papeletas!$B$2:$B$403=$B21)*(Papeletas!$G$2:$G$403&lt;=_xlpm.f)*(Papeletas!$H$2:$H$403&gt;=_xlpm.f),Papeletas!$F$2:$F$403,""),""),IF(AND($D21="LOCAL",WEEKDAY(LC$6,2)=7),"DS",IF(_xlpm.ini&lt;&gt;"",_xlfn.XLOOKUP(_xlpm.ini,Parametros!$B:$B,Parametros!$C:$C,_xlpm.ini),"NOR")))</f>
        <v>NOR</v>
      </c>
      <c r="LF21" s="362">
        <f t="shared" si="531"/>
        <v>8.5</v>
      </c>
      <c r="LG21" s="362">
        <f t="shared" si="532"/>
        <v>8.5</v>
      </c>
      <c r="LH21" s="363">
        <f t="shared" si="533"/>
        <v>8.5</v>
      </c>
      <c r="LI21" s="363">
        <v>0</v>
      </c>
      <c r="LJ21" s="363">
        <v>0</v>
      </c>
      <c r="LK21" s="363">
        <v>0</v>
      </c>
      <c r="LL21" s="364">
        <f t="shared" si="274"/>
        <v>0.3125</v>
      </c>
      <c r="LM21" s="360">
        <f t="shared" si="534"/>
        <v>0.70833333333333337</v>
      </c>
      <c r="LN21" s="361" t="str" cm="1">
        <f t="array" ref="LN21">_xlfn.LET(_xlpm.f,LL$6,_xlpm.ini,IFERROR(_xlfn.XLOOKUP(1,(Papeletas!$B$2:$B$403=$B21)*(Papeletas!$G$2:$G$403&lt;=_xlpm.f)*(Papeletas!$H$2:$H$403&gt;=_xlpm.f),Papeletas!$F$2:$F$403,""),""),IF(AND($D21="LOCAL",WEEKDAY(LL$6,2)=7),"DS",IF(_xlpm.ini&lt;&gt;"",_xlfn.XLOOKUP(_xlpm.ini,Parametros!$B:$B,Parametros!$C:$C,_xlpm.ini),"NOR")))</f>
        <v>NOR</v>
      </c>
      <c r="LO21" s="362">
        <f t="shared" si="535"/>
        <v>8.5</v>
      </c>
      <c r="LP21" s="362">
        <f t="shared" si="536"/>
        <v>8.5</v>
      </c>
      <c r="LQ21" s="363">
        <f t="shared" si="537"/>
        <v>8.5</v>
      </c>
      <c r="LR21" s="363">
        <v>0</v>
      </c>
      <c r="LS21" s="363">
        <v>0</v>
      </c>
      <c r="LT21" s="363">
        <v>0</v>
      </c>
      <c r="LU21" s="364">
        <f t="shared" si="279"/>
        <v>0.3125</v>
      </c>
      <c r="LV21" s="360">
        <f t="shared" si="538"/>
        <v>0.70833333333333337</v>
      </c>
      <c r="LW21" s="361" t="str" cm="1">
        <f t="array" ref="LW21">_xlfn.LET(_xlpm.f,LU$6,_xlpm.ini,IFERROR(_xlfn.XLOOKUP(1,(Papeletas!$B$2:$B$403=$B21)*(Papeletas!$G$2:$G$403&lt;=_xlpm.f)*(Papeletas!$H$2:$H$403&gt;=_xlpm.f),Papeletas!$F$2:$F$403,""),""),IF(AND($D21="LOCAL",WEEKDAY(LU$6,2)=7),"DS",IF(_xlpm.ini&lt;&gt;"",_xlfn.XLOOKUP(_xlpm.ini,Parametros!$B:$B,Parametros!$C:$C,_xlpm.ini),"NOR")))</f>
        <v>NOR</v>
      </c>
      <c r="LX21" s="362">
        <f t="shared" si="539"/>
        <v>8.5</v>
      </c>
      <c r="LY21" s="362">
        <f t="shared" si="540"/>
        <v>8.5</v>
      </c>
      <c r="LZ21" s="363">
        <f t="shared" si="541"/>
        <v>8.5</v>
      </c>
      <c r="MA21" s="363">
        <v>0</v>
      </c>
      <c r="MB21" s="363">
        <v>0</v>
      </c>
      <c r="MC21" s="363">
        <v>0</v>
      </c>
      <c r="MD21" s="360">
        <f t="shared" si="284"/>
        <v>0.3125</v>
      </c>
      <c r="ME21" s="360">
        <f t="shared" si="542"/>
        <v>0.70833333333333337</v>
      </c>
      <c r="MF21" s="361" t="str" cm="1">
        <f t="array" ref="MF21">_xlfn.LET(_xlpm.f,MD$6,_xlpm.ini,IFERROR(_xlfn.XLOOKUP(1,(Papeletas!$B$2:$B$403=$B21)*(Papeletas!$G$2:$G$403&lt;=_xlpm.f)*(Papeletas!$H$2:$H$403&gt;=_xlpm.f),Papeletas!$F$2:$F$403,""),""),IF(AND($D21="LOCAL",WEEKDAY(MD$6,2)=7),"DS",IF(_xlpm.ini&lt;&gt;"",_xlfn.XLOOKUP(_xlpm.ini,Parametros!$B:$B,Parametros!$C:$C,_xlpm.ini),"NOR")))</f>
        <v>NOR</v>
      </c>
      <c r="MG21" s="362">
        <f t="shared" si="543"/>
        <v>8.5</v>
      </c>
      <c r="MH21" s="362">
        <f t="shared" si="544"/>
        <v>8.5</v>
      </c>
      <c r="MI21" s="363">
        <f t="shared" si="545"/>
        <v>8.5</v>
      </c>
      <c r="MJ21" s="363">
        <v>0</v>
      </c>
      <c r="MK21" s="363">
        <v>0</v>
      </c>
      <c r="ML21" s="363">
        <v>0</v>
      </c>
      <c r="MM21" s="364">
        <f t="shared" si="289"/>
        <v>0.3125</v>
      </c>
      <c r="MN21" s="360">
        <f t="shared" si="546"/>
        <v>0.54166666666666663</v>
      </c>
      <c r="MO21" s="361" t="str" cm="1">
        <f t="array" ref="MO21">_xlfn.LET(_xlpm.f,MM$6,_xlpm.ini,IFERROR(_xlfn.XLOOKUP(1,(Papeletas!$B$2:$B$403=$B21)*(Papeletas!$G$2:$G$403&lt;=_xlpm.f)*(Papeletas!$H$2:$H$403&gt;=_xlpm.f),Papeletas!$F$2:$F$403,""),""),IF(AND($D21="LOCAL",WEEKDAY(MM$6,2)=7),"DS",IF(_xlpm.ini&lt;&gt;"",_xlfn.XLOOKUP(_xlpm.ini,Parametros!$B:$B,Parametros!$C:$C,_xlpm.ini),"NOR")))</f>
        <v>NOR</v>
      </c>
      <c r="MP21" s="362">
        <f t="shared" si="547"/>
        <v>5.4999999999999991</v>
      </c>
      <c r="MQ21" s="362">
        <f t="shared" si="548"/>
        <v>5.4999999999999991</v>
      </c>
      <c r="MR21" s="363">
        <f t="shared" si="549"/>
        <v>5.4999999999999991</v>
      </c>
      <c r="MS21" s="363">
        <v>0</v>
      </c>
      <c r="MT21" s="363">
        <v>0</v>
      </c>
      <c r="MU21" s="363">
        <v>0</v>
      </c>
      <c r="MV21" s="364"/>
      <c r="MW21" s="360"/>
      <c r="MX21" s="361"/>
      <c r="MY21" s="362"/>
      <c r="MZ21" s="362"/>
      <c r="NA21" s="363"/>
      <c r="NB21" s="363"/>
      <c r="NC21" s="363"/>
      <c r="ND21" s="363"/>
      <c r="NE21" s="364"/>
      <c r="NF21" s="360"/>
      <c r="NG21" s="361"/>
      <c r="NH21" s="362"/>
      <c r="NI21" s="362"/>
      <c r="NJ21" s="363"/>
      <c r="NK21" s="363"/>
      <c r="NL21" s="363"/>
      <c r="NM21" s="363"/>
      <c r="NN21" s="211"/>
      <c r="NO21" s="401">
        <f t="shared" si="294"/>
        <v>16</v>
      </c>
      <c r="NP21" s="401" cm="1">
        <f t="array" ref="NP21">SUMPRODUCT(
 (INDEX(DD21:MU21,1,_xlfn.SEQUENCE(1,INT((COLUMN($MU$9)-COLUMN(DD21)+1)/9),3,9))=NP$6)*
 (INDEX(DD21:MU21,1,_xlfn.SEQUENCE(1,INT((COLUMN($MU$9)-COLUMN(DD21)+1)/9),9,9))&gt;0)
)</f>
        <v>3</v>
      </c>
      <c r="NQ21" s="401" cm="1">
        <f t="array" ref="NQ21">SUMPRODUCT(--(INDEX($DD21:$MU21,1,_xlfn.SEQUENCE(1,INT((COLUMN($MU$9)-COLUMN($DD21)+1)/9),3,9))=NQ$6))</f>
        <v>0</v>
      </c>
      <c r="NR21" s="401">
        <f t="shared" si="550"/>
        <v>19</v>
      </c>
      <c r="NS21" s="401" cm="1">
        <f t="array" ref="NS21">SUMPRODUCT(--(INDEX($DD21:$MU21,1,_xlfn.SEQUENCE(1,INT((COLUMN($MU$9)-COLUMN($DD21)+1)/9),3,9))=NS$6))</f>
        <v>0</v>
      </c>
      <c r="NT21" s="401">
        <f t="shared" si="551"/>
        <v>1</v>
      </c>
      <c r="NU21" s="401" cm="1">
        <f t="array" ref="NU21">SUMPRODUCT(--(INDEX($DD21:$MU21,1,_xlfn.SEQUENCE(1,INT((COLUMN($MU$9)-COLUMN($DD21)+1)/9),3,9))=NU$6))</f>
        <v>0</v>
      </c>
      <c r="NV21" s="401" cm="1">
        <f t="array" ref="NV21">SUMPRODUCT(--(INDEX($DD21:$MU21,1,_xlfn.SEQUENCE(1,INT((COLUMN($MU$9)-COLUMN($DD21)+1)/9),3,9))=NV$6))</f>
        <v>0</v>
      </c>
      <c r="NW21" s="401" cm="1">
        <f t="array" ref="NW21">SUMPRODUCT(--(INDEX($DD21:$MU21,1,_xlfn.SEQUENCE(1,INT((COLUMN($MU$9)-COLUMN($DD21)+1)/9),3,9))=NW$6))</f>
        <v>0</v>
      </c>
      <c r="NX21" s="401" cm="1">
        <f t="array" ref="NX21">SUMPRODUCT(--(INDEX($DD21:$MU21,1,_xlfn.SEQUENCE(1,INT((COLUMN($MU$9)-COLUMN($DD21)+1)/9),3,9))=NX$6))</f>
        <v>0</v>
      </c>
      <c r="NY21" s="401" cm="1">
        <f t="array" ref="NY21">SUMPRODUCT(--(INDEX($DD21:$MU21,1,_xlfn.SEQUENCE(1,INT((COLUMN($MU$9)-COLUMN($DD21)+1)/9),3,9))=NY$6))</f>
        <v>3</v>
      </c>
      <c r="NZ21" s="401" cm="1">
        <f t="array" ref="NZ21">SUMPRODUCT(--(INDEX($DD21:$MU21,1,_xlfn.SEQUENCE(1,INT((COLUMN($MU$9)-COLUMN($DD21)+1)/9),3,9))=NZ$6))</f>
        <v>0</v>
      </c>
      <c r="OA21" s="401" cm="1">
        <f t="array" ref="OA21">SUMPRODUCT(--(INDEX($DD21:$MU21,1,_xlfn.SEQUENCE(1,INT((COLUMN($MU$9)-COLUMN($DD21)+1)/9),3,9))=OA$6))</f>
        <v>5</v>
      </c>
      <c r="OB21" s="401" cm="1">
        <f t="array" ref="OB21">SUMPRODUCT(--(INDEX($DD21:$MU21,1,_xlfn.SEQUENCE(1,INT((COLUMN($MU$9)-COLUMN($DD21)+1)/9),3,9))=OB$6))</f>
        <v>0</v>
      </c>
      <c r="OC21" s="401" cm="1">
        <f t="array" ref="OC21">SUMPRODUCT(--(INDEX($DD21:$MU21,1,_xlfn.SEQUENCE(1,INT((COLUMN($MU$9)-COLUMN($DD21)+1)/9),3,9))=OC$6))</f>
        <v>0</v>
      </c>
      <c r="OD21" s="402"/>
      <c r="OE21" s="402">
        <f t="shared" si="552"/>
        <v>28</v>
      </c>
      <c r="OF21" s="403" cm="1">
        <f t="array" ref="OF21">SUM(INDEX(R21:KJ21,1,_xlfn.SEQUENCE(1,INT((COLUMN($NM$9)-COLUMN(CU21)+1)/9),7,9)))</f>
        <v>34</v>
      </c>
      <c r="OG21" s="403" cm="1">
        <f t="array" ref="OG21">SUM(INDEX(R21:KJ21,1,_xlfn.SEQUENCE(1,INT((COLUMN($NM$9)-COLUMN(CU21)+1)/9),8,9)))</f>
        <v>25</v>
      </c>
      <c r="OH21" s="403" cm="1">
        <f t="array" ref="OH21">SUM(INDEX(R21:KJ21,1,_xlfn.SEQUENCE(1,INT((COLUMN($NM$9)-COLUMN(CU21)+1)/9),9,9)))</f>
        <v>12.5</v>
      </c>
      <c r="OI21" s="214"/>
      <c r="OJ21" s="163"/>
      <c r="OK21" s="163"/>
      <c r="OL21" s="163"/>
      <c r="OM21" s="163"/>
      <c r="ON21" s="306">
        <f>_xlfn.XLOOKUP(B21,'TR05'!B:B,'TR05'!G:G,"Revisar",0)</f>
        <v>45610</v>
      </c>
      <c r="OO21" s="306">
        <f>_xlfn.XLOOKUP(B21,Reloj!A:A,Reloj!D:D,"Revisar",0)</f>
        <v>45610</v>
      </c>
      <c r="OP21" s="162" t="str">
        <f>_xlfn.XLOOKUP(B21,'S10'!C:C,'S10'!B:B,"Revisar",0)</f>
        <v>Revisar</v>
      </c>
    </row>
    <row r="22" spans="1:406" s="162" customFormat="1" ht="15.9" customHeight="1">
      <c r="A22" s="356">
        <v>14</v>
      </c>
      <c r="B22" s="332" t="s">
        <v>773</v>
      </c>
      <c r="C22" s="357" t="str">
        <f>_xlfn.XLOOKUP(B22,'S10'!$B$2:$B$1500,'S10'!$A$2:$A$1500,"Ingresar",0)</f>
        <v>22020967</v>
      </c>
      <c r="D22" s="333" t="s">
        <v>169</v>
      </c>
      <c r="E22" s="335" t="s">
        <v>775</v>
      </c>
      <c r="F22" s="335" t="str">
        <f>_xlfn.XLOOKUP(B22,'S10'!$B$2:$B$600,'S10'!$F$2:$F$600,"Ingresar",0)</f>
        <v>Auxiliar de Seguridad Patrimonial</v>
      </c>
      <c r="G22" s="296">
        <v>45916</v>
      </c>
      <c r="H22" s="358">
        <v>46066</v>
      </c>
      <c r="I22" s="359">
        <f t="shared" si="37"/>
        <v>0.3125</v>
      </c>
      <c r="J22" s="360">
        <f t="shared" si="295"/>
        <v>0.70833333333333337</v>
      </c>
      <c r="K22" s="361" t="str">
        <f>IF(
 OR(I$6&lt;MAX($B$2,$G22),AND($H22&lt;&gt;"",I$6&gt;$H22)),
 "NA",
 IF(
  AND($D22="LOCAL",WEEKDAY(I$6,2)=7),
  "DS",
  IF(
   COUNTIF(Parametros!$P:$P,I$6)&gt;0,
   IF(ISNUMBER(M22),IF(M22&gt;0,"FL","FC"),"FC"),
   IF(
    ISNUMBER(M22),
    IF(M22&gt;0,"NOR","F"),
    IF(M22="A","NOR",IF(M22&lt;&gt;"",M22,"F"))
   )
  )
 )
)</f>
        <v>NOR</v>
      </c>
      <c r="L22" s="362">
        <f t="shared" si="296"/>
        <v>8.5</v>
      </c>
      <c r="M22" s="362" cm="1">
        <f t="array" ref="M22">_xlfn.LET(
_xlpm.f,M$6,
_xlpm.xp,IFERROR(
   _xlfn.XLOOKUP(
     1,
     (Papeletas!$B$2:$B$403=$B22)*(Papeletas!$G$2:$G$403&lt;=_xlpm.f)*(Papeletas!$H$2:$H$403&gt;=_xlpm.f),
     Papeletas!$F$2:$F$403,
     "__NP__"
   ),
   "__NP__"
),
_xlpm.x,IF(_xlpm.xp&lt;&gt;"__NP__",_xlpm.xp,_xlfn.XLOOKUP($B22,Reloj!$A$2:$A$1254,INDEX(Reloj!$J$2:$AR$1254,,COLUMN(A14)-INT(COLUMN(A14)/9*8)),"__NF__")),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N22" s="363">
        <f t="shared" si="297"/>
        <v>8.5</v>
      </c>
      <c r="O22" s="363">
        <f t="shared" si="298"/>
        <v>2</v>
      </c>
      <c r="P22" s="363">
        <f t="shared" si="299"/>
        <v>0.5</v>
      </c>
      <c r="Q22" s="363">
        <f t="shared" si="300"/>
        <v>0</v>
      </c>
      <c r="R22" s="359">
        <f t="shared" si="301"/>
        <v>0.3125</v>
      </c>
      <c r="S22" s="360">
        <f t="shared" si="302"/>
        <v>0.70833333333333337</v>
      </c>
      <c r="T22" s="361" t="str">
        <f>IF(
 OR(R$6&lt;MAX($B$2,$G22),AND($H22&lt;&gt;"",R$6&gt;$H22)),
 "NA",
 IF(
  AND($D22="LOCAL",WEEKDAY(R$6,2)=7),
  "DS",
  IF(
   COUNTIF(Parametros!$P:$P,R$6)&gt;0,
   IF(ISNUMBER(V22),IF(V22&gt;0,"FL","FC"),"FC"),
   IF(
    ISNUMBER(V22),
    IF(V22&gt;0,"NOR","F"),
    IF(V22="A","NOR",IF(V22&lt;&gt;"",V22,"F"))
   )
  )
 )
)</f>
        <v>NOR</v>
      </c>
      <c r="U22" s="362">
        <f t="shared" si="303"/>
        <v>8.5</v>
      </c>
      <c r="V22" s="362" cm="1">
        <f t="array" ref="V22">_xlfn.LET(
_xlpm.f,V$6,
_xlpm.xp,IFERROR(
   _xlfn.XLOOKUP(
     1,
     (Papeletas!$B$2:$B$3000=$B22)*(Papeletas!$G$2:$G$3000&lt;=_xlpm.f)*(Papeletas!$H$2:$H$3000&gt;=_xlpm.f),
     Papeletas!$F$2:$F$3000,
     "__NP__"
   ),
   "__NP__"
),
_xlpm.x,IF(_xlpm.xp&lt;&gt;"__NP__",_xlpm.xp,_xlfn.XLOOKUP($B22,Reloj!$A$2:$A$3000,INDEX(Reloj!$J$2:$AR$3000,,COLUMN(J14)-INT(COLUMN(J14)/9*8)),"__NF__")),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W22" s="363">
        <f t="shared" si="304"/>
        <v>8.5</v>
      </c>
      <c r="X22" s="363">
        <f t="shared" si="305"/>
        <v>2</v>
      </c>
      <c r="Y22" s="363">
        <f t="shared" si="306"/>
        <v>0.5</v>
      </c>
      <c r="Z22" s="363">
        <f t="shared" si="307"/>
        <v>0</v>
      </c>
      <c r="AA22" s="359">
        <f t="shared" si="308"/>
        <v>0.3125</v>
      </c>
      <c r="AB22" s="360">
        <f t="shared" si="309"/>
        <v>0.70833333333333337</v>
      </c>
      <c r="AC22" s="361" t="str">
        <f>IF(
 OR(AA$6&lt;MAX($B$2,$G22),AND($H22&lt;&gt;"",AA$6&gt;$H22)),
 "NA",
 IF(
  AND($D22="LOCAL",WEEKDAY(AA$6,2)=7),
  "DS",
  IF(
   COUNTIF(Parametros!$P:$P,AA$6)&gt;0,
   IF(ISNUMBER(AE22),IF(AE22&gt;0,"FL","FC"),"FC"),
   IF(
    ISNUMBER(AE22),
    IF(AE22&gt;0,"NOR","F"),
    IF(AE22="A","NOR",IF(AE22&lt;&gt;"",AE22,"F"))
   )
  )
 )
)</f>
        <v>NOR</v>
      </c>
      <c r="AD22" s="362">
        <f t="shared" si="310"/>
        <v>8.5</v>
      </c>
      <c r="AE22" s="362" cm="1">
        <f t="array" ref="AE22">_xlfn.LET(
_xlpm.f,AE$6,
_xlpm.xp,IFERROR(
   _xlfn.XLOOKUP(
     1,
     (Papeletas!$B$2:$B$3000=$B22)*(Papeletas!$G$2:$G$3000&lt;=_xlpm.f)*(Papeletas!$H$2:$H$3000&gt;=_xlpm.f),
     Papeletas!$F$2:$F$3000,
     "__NP__"
   ),
   "__NP__"
),
_xlpm.x,IF(_xlpm.xp&lt;&gt;"__NP__",_xlpm.xp,_xlfn.XLOOKUP($B22,Reloj!$A$2:$A$3000,INDEX(Reloj!$J$2:$AR$3000,,COLUMN(S14)-INT(COLUMN(S14)/9*8)),"__NF__")),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AF22" s="363">
        <f t="shared" si="311"/>
        <v>8.5</v>
      </c>
      <c r="AG22" s="363">
        <f t="shared" si="312"/>
        <v>2</v>
      </c>
      <c r="AH22" s="363">
        <f t="shared" si="313"/>
        <v>0.5</v>
      </c>
      <c r="AI22" s="363">
        <f t="shared" si="314"/>
        <v>0</v>
      </c>
      <c r="AJ22" s="359">
        <f t="shared" si="315"/>
        <v>0.3125</v>
      </c>
      <c r="AK22" s="360">
        <f t="shared" si="316"/>
        <v>0.54166666666666663</v>
      </c>
      <c r="AL22" s="361" t="str">
        <f>IF(
 OR(AJ$6&lt;MAX($B$2,$G22),AND($H22&lt;&gt;"",AJ$6&gt;$H22)),
 "NA",
 IF(
  AND($D22="LOCAL",WEEKDAY(AJ$6,2)=7),
  "DS",
  IF(
   COUNTIF(Parametros!$P:$P,AJ$6)&gt;0,
   IF(ISNUMBER(AN22),IF(AN22&gt;0,"FL","FC"),"FC"),
   IF(
    ISNUMBER(AN22),
    IF(AN22&gt;0,"NOR","F"),
    IF(AN22="A","NOR",IF(AN22&lt;&gt;"",AN22,"F"))
   )
  )
 )
)</f>
        <v>NOR</v>
      </c>
      <c r="AM22" s="362">
        <f t="shared" si="317"/>
        <v>5.4999999999999991</v>
      </c>
      <c r="AN22" s="362" cm="1">
        <f t="array" ref="AN22">_xlfn.LET(
_xlpm.f,AN$6,
_xlpm.xp,IFERROR(
   _xlfn.XLOOKUP(
     1,
     (Papeletas!$B$2:$B$3000=$B22)*(Papeletas!$G$2:$G$3000&lt;=_xlpm.f)*(Papeletas!$H$2:$H$3000&gt;=_xlpm.f),
     Papeletas!$F$2:$F$3000,
     "__NP__"
   ),
   "__NP__"
),
_xlpm.x,IF(_xlpm.xp&lt;&gt;"__NP__",_xlpm.xp,_xlfn.XLOOKUP($B22,Reloj!$A$2:$A$3000,INDEX(Reloj!$J$2:$AR$3000,,COLUMN(AB14)-INT(COLUMN(AB14)/9*8)),"__NF__")),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9.5</v>
      </c>
      <c r="AO22" s="363">
        <f t="shared" si="318"/>
        <v>5.4999999999999991</v>
      </c>
      <c r="AP22" s="363">
        <f t="shared" si="319"/>
        <v>2</v>
      </c>
      <c r="AQ22" s="363">
        <f t="shared" si="320"/>
        <v>2.0000000000000009</v>
      </c>
      <c r="AR22" s="363">
        <f t="shared" si="321"/>
        <v>0</v>
      </c>
      <c r="AS22" s="359" t="str">
        <f t="shared" si="322"/>
        <v>-</v>
      </c>
      <c r="AT22" s="360" t="str">
        <f t="shared" si="323"/>
        <v>-</v>
      </c>
      <c r="AU22" s="361" t="str">
        <f>IF(
 OR(AS$6&lt;MAX($B$2,$G22),AND($H22&lt;&gt;"",AS$6&gt;$H22)),
 "NA",
 IF(
  AND($D22="LOCAL",WEEKDAY(AS$6,2)=7),
  "DS",
  IF(
   COUNTIF(Parametros!$P:$P,AS$6)&gt;0,
   IF(ISNUMBER(AW22),IF(AW22&gt;0,"FL","FC"),"FC"),
   IF(
    ISNUMBER(AW22),
    IF(AW22&gt;0,"NOR","F"),
    IF(AW22="A","NOR",IF(AW22&lt;&gt;"",AW22,"F"))
   )
  )
 )
)</f>
        <v>DS</v>
      </c>
      <c r="AV22" s="362">
        <f t="shared" si="324"/>
        <v>0</v>
      </c>
      <c r="AW22" s="362" t="str" cm="1">
        <f t="array" ref="AW22">_xlfn.LET(
_xlpm.f,AW$6,
_xlpm.xp,IFERROR(
   _xlfn.XLOOKUP(
     1,
     (Papeletas!$B$2:$B$3000=$B22)*(Papeletas!$G$2:$G$3000&lt;=_xlpm.f)*(Papeletas!$H$2:$H$3000&gt;=_xlpm.f),
     Papeletas!$F$2:$F$3000,
     "__NP__"
   ),
   "__NP__"
),
_xlpm.x,IF(_xlpm.xp&lt;&gt;"__NP__",_xlpm.xp,_xlfn.XLOOKUP($B22,Reloj!$A$2:$A$3000,INDEX(Reloj!$J$2:$AR$3000,,COLUMN(AK14)-INT(COLUMN(AK14)/9*8)),"__NF__")),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AX22" s="363">
        <f t="shared" si="325"/>
        <v>0</v>
      </c>
      <c r="AY22" s="363">
        <f t="shared" si="326"/>
        <v>0</v>
      </c>
      <c r="AZ22" s="363">
        <f t="shared" si="327"/>
        <v>0</v>
      </c>
      <c r="BA22" s="363">
        <f t="shared" si="328"/>
        <v>0</v>
      </c>
      <c r="BB22" s="359">
        <f t="shared" si="329"/>
        <v>0.3125</v>
      </c>
      <c r="BC22" s="360">
        <f t="shared" si="330"/>
        <v>0.70833333333333337</v>
      </c>
      <c r="BD22" s="361" t="str">
        <f>IF(
 OR(BB$6&lt;MAX($B$2,$G22),AND($H22&lt;&gt;"",BB$6&gt;$H22)),
 "NA",
 IF(
  AND($D22="LOCAL",WEEKDAY(BB$6,2)=7),
  "DS",
  IF(
   COUNTIF(Parametros!$P:$P,BB$6)&gt;0,
   IF(ISNUMBER(BF22),IF(BF22&gt;0,"FL","FC"),"FC"),
   IF(
    ISNUMBER(BF22),
    IF(BF22&gt;0,"NOR","F"),
    IF(BF22="A","NOR",IF(BF22&lt;&gt;"",BF22,"F"))
   )
  )
 )
)</f>
        <v>NOR</v>
      </c>
      <c r="BE22" s="362">
        <f t="shared" si="331"/>
        <v>8.5</v>
      </c>
      <c r="BF22" s="362" cm="1">
        <f t="array" ref="BF22">_xlfn.LET(
_xlpm.f,BF$6,
_xlpm.xp,IFERROR(
   _xlfn.XLOOKUP(
     1,
     (Papeletas!$B$2:$B$3000=$B22)*(Papeletas!$G$2:$G$3000&lt;=_xlpm.f)*(Papeletas!$H$2:$H$3000&gt;=_xlpm.f),
     Papeletas!$F$2:$F$3000,
     "__NP__"
   ),
   "__NP__"
),
_xlpm.x,IF(_xlpm.xp&lt;&gt;"__NP__",_xlpm.xp,_xlfn.XLOOKUP($B22,Reloj!$A$2:$A$3000,INDEX(Reloj!$J$2:$AR$3000,,COLUMN(AT14)-INT(COLUMN(AT14)/9*8)),"__NF__")),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10.5</v>
      </c>
      <c r="BG22" s="363">
        <f t="shared" si="332"/>
        <v>8.5</v>
      </c>
      <c r="BH22" s="363">
        <f t="shared" si="333"/>
        <v>2</v>
      </c>
      <c r="BI22" s="363">
        <f t="shared" si="334"/>
        <v>0</v>
      </c>
      <c r="BJ22" s="363">
        <f t="shared" si="335"/>
        <v>0</v>
      </c>
      <c r="BK22" s="359">
        <f t="shared" si="336"/>
        <v>0.3125</v>
      </c>
      <c r="BL22" s="360">
        <f t="shared" si="337"/>
        <v>0.70833333333333337</v>
      </c>
      <c r="BM22" s="361" t="str">
        <f>IF(
 OR(BK$6&lt;MAX($B$2,$G22),AND($H22&lt;&gt;"",BK$6&gt;$H22)),
 "NA",
 IF(
  AND($D22="LOCAL",WEEKDAY(BK$6,2)=7),
  "DS",
  IF(
   COUNTIF(Parametros!$P:$P,BK$6)&gt;0,
   IF(ISNUMBER(BO22),IF(BO22&gt;0,"FL","FC"),"FC"),
   IF(
    ISNUMBER(BO22),
    IF(BO22&gt;0,"NOR","F"),
    IF(BO22="A","NOR",IF(BO22&lt;&gt;"",BO22,"F"))
   )
  )
 )
)</f>
        <v>NOR</v>
      </c>
      <c r="BN22" s="362">
        <f t="shared" si="338"/>
        <v>8.5</v>
      </c>
      <c r="BO22" s="362" cm="1">
        <f t="array" ref="BO22">_xlfn.LET(
_xlpm.f,BO$6,
_xlpm.xp,IFERROR(
   _xlfn.XLOOKUP(
     1,
     (Papeletas!$B$2:$B$3000=$B22)*(Papeletas!$G$2:$G$3000&lt;=_xlpm.f)*(Papeletas!$H$2:$H$3000&gt;=_xlpm.f),
     Papeletas!$F$2:$F$3000,
     "__NP__"
   ),
   "__NP__"
),
_xlpm.x,IF(_xlpm.xp&lt;&gt;"__NP__",_xlpm.xp,_xlfn.XLOOKUP($B22,Reloj!$A$2:$A$3000,INDEX(Reloj!$J$2:$AR$3000,,COLUMN(BC14)-INT(COLUMN(BC14)/9*8)),"__NF__")),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BP22" s="363">
        <f t="shared" si="339"/>
        <v>8.5</v>
      </c>
      <c r="BQ22" s="363">
        <f t="shared" si="340"/>
        <v>2</v>
      </c>
      <c r="BR22" s="363">
        <f t="shared" si="341"/>
        <v>0.5</v>
      </c>
      <c r="BS22" s="363">
        <f t="shared" si="342"/>
        <v>0</v>
      </c>
      <c r="BT22" s="359">
        <f t="shared" si="343"/>
        <v>0.3125</v>
      </c>
      <c r="BU22" s="360">
        <f t="shared" si="344"/>
        <v>0.70833333333333337</v>
      </c>
      <c r="BV22" s="361" t="str">
        <f>IF(
 OR(BT$6&lt;MAX($B$2,$G22),AND($H22&lt;&gt;"",BT$6&gt;$H22)),
 "NA",
 IF(
  AND($D22="LOCAL",WEEKDAY(BT$6,2)=7),
  "DS",
  IF(
   COUNTIF(Parametros!$P:$P,BT$6)&gt;0,
   IF(ISNUMBER(BX22),IF(BX22&gt;0,"FL","FC"),"FC"),
   IF(
    ISNUMBER(BX22),
    IF(BX22&gt;0,"NOR","F"),
    IF(BX22="A","NOR",IF(BX22&lt;&gt;"",BX22,"F"))
   )
  )
 )
)</f>
        <v>NOR</v>
      </c>
      <c r="BW22" s="362">
        <f t="shared" si="345"/>
        <v>8.5</v>
      </c>
      <c r="BX22" s="362" cm="1">
        <f t="array" ref="BX22">_xlfn.LET(
_xlpm.f,BX$6,
_xlpm.xp,IFERROR(
   _xlfn.XLOOKUP(
     1,
     (Papeletas!$B$2:$B$3000=$B22)*(Papeletas!$G$2:$G$3000&lt;=_xlpm.f)*(Papeletas!$H$2:$H$3000&gt;=_xlpm.f),
     Papeletas!$F$2:$F$3000,
     "__NP__"
   ),
   "__NP__"
),
_xlpm.x,IF(_xlpm.xp&lt;&gt;"__NP__",_xlpm.xp,_xlfn.XLOOKUP($B22,Reloj!$A$2:$A$3000,INDEX(Reloj!$J$2:$AR$3000,,COLUMN(BL14)-INT(COLUMN(BL14)/9*8)),"__NF__")),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BY22" s="363">
        <f t="shared" si="346"/>
        <v>8.5</v>
      </c>
      <c r="BZ22" s="363">
        <f t="shared" si="347"/>
        <v>2</v>
      </c>
      <c r="CA22" s="363">
        <f t="shared" si="348"/>
        <v>0.5</v>
      </c>
      <c r="CB22" s="363">
        <f t="shared" si="349"/>
        <v>0</v>
      </c>
      <c r="CC22" s="359">
        <f t="shared" si="350"/>
        <v>0.3125</v>
      </c>
      <c r="CD22" s="360">
        <f t="shared" si="351"/>
        <v>0.70833333333333337</v>
      </c>
      <c r="CE22" s="361" t="str">
        <f>IF(
 OR(CC$6&lt;MAX($B$2,$G22),AND($H22&lt;&gt;"",CC$6&gt;$H22)),
 "NA",
 IF(
  AND($D22="LOCAL",WEEKDAY(CC$6,2)=7),
  "DS",
  IF(
   COUNTIF(Parametros!$P:$P,CC$6)&gt;0,
   IF(ISNUMBER(CG22),IF(CG22&gt;0,"FL","FC"),"FC"),
   IF(
    ISNUMBER(CG22),
    IF(CG22&gt;0,"NOR","F"),
    IF(CG22="A","NOR",IF(CG22&lt;&gt;"",CG22,"F"))
   )
  )
 )
)</f>
        <v>NOR</v>
      </c>
      <c r="CF22" s="362">
        <f t="shared" si="352"/>
        <v>8.5</v>
      </c>
      <c r="CG22" s="362" cm="1">
        <f t="array" ref="CG22">_xlfn.LET(
_xlpm.f,CG$6,
_xlpm.xp,IFERROR(
   _xlfn.XLOOKUP(
     1,
     (Papeletas!$B$2:$B$3000=$B22)*(Papeletas!$G$2:$G$3000&lt;=_xlpm.f)*(Papeletas!$H$2:$H$3000&gt;=_xlpm.f),
     Papeletas!$F$2:$F$3000,
     "__NP__"
   ),
   "__NP__"
),
_xlpm.x,IF(_xlpm.xp&lt;&gt;"__NP__",_xlpm.xp,_xlfn.XLOOKUP($B22,Reloj!$A$2:$A$3000,INDEX(Reloj!$J$2:$AR$3000,,COLUMN(BU14)-INT(COLUMN(BU14)/9*8)),"__NF__")),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10.5</v>
      </c>
      <c r="CH22" s="363">
        <f t="shared" si="353"/>
        <v>8.5</v>
      </c>
      <c r="CI22" s="363">
        <f t="shared" si="354"/>
        <v>2</v>
      </c>
      <c r="CJ22" s="363">
        <f t="shared" si="355"/>
        <v>0</v>
      </c>
      <c r="CK22" s="363">
        <f t="shared" si="356"/>
        <v>0</v>
      </c>
      <c r="CL22" s="359">
        <f t="shared" si="357"/>
        <v>0.3125</v>
      </c>
      <c r="CM22" s="360">
        <f t="shared" si="358"/>
        <v>0.70833333333333337</v>
      </c>
      <c r="CN22" s="361" t="str">
        <f>IF(
 OR(CL$6&lt;MAX($B$2,$G22),AND($H22&lt;&gt;"",CL$6&gt;$H22)),
 "NA",
 IF(
  AND($D22="LOCAL",WEEKDAY(CL$6,2)=7),
  "DS",
  IF(
   COUNTIF(Parametros!$P:$P,CL$6)&gt;0,
   IF(ISNUMBER(CP22),IF(CP22&gt;0,"FL","FC"),"FC"),
   IF(
    ISNUMBER(CP22),
    IF(CP22&gt;0,"NOR","F"),
    IF(CP22="A","NOR",IF(CP22&lt;&gt;"",CP22,"F"))
   )
  )
 )
)</f>
        <v>NOR</v>
      </c>
      <c r="CO22" s="362">
        <f t="shared" si="359"/>
        <v>8.5</v>
      </c>
      <c r="CP22" s="362" cm="1">
        <f t="array" ref="CP22">_xlfn.LET(
_xlpm.f,CP$6,
_xlpm.xp,IFERROR(
   _xlfn.XLOOKUP(
     1,
     (Papeletas!$B$2:$B$3000=$B22)*(Papeletas!$G$2:$G$3000&lt;=_xlpm.f)*(Papeletas!$H$2:$H$3000&gt;=_xlpm.f),
     Papeletas!$F$2:$F$3000,
     "__NP__"
   ),
   "__NP__"
),
_xlpm.x,IF(_xlpm.xp&lt;&gt;"__NP__",_xlpm.xp,_xlfn.XLOOKUP($B22,Reloj!$A$2:$A$3000,INDEX(Reloj!$J$2:$AR$3000,,COLUMN(CD14)-INT(COLUMN(CD14)/9*8)),"__NF__")),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10.5</v>
      </c>
      <c r="CQ22" s="363">
        <f t="shared" si="360"/>
        <v>8.5</v>
      </c>
      <c r="CR22" s="363">
        <f t="shared" si="361"/>
        <v>2</v>
      </c>
      <c r="CS22" s="363">
        <f t="shared" si="362"/>
        <v>0</v>
      </c>
      <c r="CT22" s="363">
        <f t="shared" si="363"/>
        <v>0</v>
      </c>
      <c r="CU22" s="359">
        <f t="shared" si="364"/>
        <v>0.3125</v>
      </c>
      <c r="CV22" s="360">
        <f t="shared" si="365"/>
        <v>0.54166666666666663</v>
      </c>
      <c r="CW22" s="361" t="str">
        <f>IF(
 OR(CU$6&lt;MAX($B$2,$G22),AND($H22&lt;&gt;"",CU$6&gt;$H22)),
 "NA",
 IF(
  AND($D22="LOCAL",WEEKDAY(CU$6,2)=7),
  "DS",
  IF(
   COUNTIF(Parametros!$P:$P,CU$6)&gt;0,
   IF(ISNUMBER(CY22),IF(CY22&gt;0,"FL","FC"),"FC"),
   IF(
    ISNUMBER(CY22),
    IF(CY22&gt;0,"NOR","F"),
    IF(CY22="A","NOR",IF(CY22&lt;&gt;"",CY22,"F"))
   )
  )
 )
)</f>
        <v>NOR</v>
      </c>
      <c r="CX22" s="362">
        <f t="shared" si="366"/>
        <v>5.4999999999999991</v>
      </c>
      <c r="CY22" s="362" cm="1">
        <f t="array" ref="CY22">_xlfn.LET(
_xlpm.f,CY$6,
_xlpm.xp,IFERROR(
   _xlfn.XLOOKUP(
     1,
     (Papeletas!$B$2:$B$3000=$B22)*(Papeletas!$G$2:$G$3000&lt;=_xlpm.f)*(Papeletas!$H$2:$H$3000&gt;=_xlpm.f),
     Papeletas!$F$2:$F$3000,
     "__NP__"
   ),
   "__NP__"
),
_xlpm.x,IF(_xlpm.xp&lt;&gt;"__NP__",_xlpm.xp,_xlfn.XLOOKUP($B22,Reloj!$A$2:$A$3000,INDEX(Reloj!$J$2:$AR$3000,,COLUMN(CM14)-INT(COLUMN(CM14)/9*8)),"__NF__")),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v>
      </c>
      <c r="CZ22" s="363">
        <f t="shared" si="367"/>
        <v>5.4999999999999991</v>
      </c>
      <c r="DA22" s="363">
        <f t="shared" si="368"/>
        <v>2</v>
      </c>
      <c r="DB22" s="363">
        <f t="shared" si="369"/>
        <v>2.5000000000000009</v>
      </c>
      <c r="DC22" s="363">
        <f t="shared" si="370"/>
        <v>0</v>
      </c>
      <c r="DD22" s="359" t="str">
        <f t="shared" si="371"/>
        <v>-</v>
      </c>
      <c r="DE22" s="360" t="str">
        <f t="shared" si="372"/>
        <v>-</v>
      </c>
      <c r="DF22" s="361" t="str">
        <f>IF(
 OR(DD$6&lt;MAX($B$2,$G22),AND($H22&lt;&gt;"",DD$6&gt;$H22)),
 "NA",
 IF(
  AND($D22="LOCAL",WEEKDAY(DD$6,2)=7),
  "DS",
  IF(
   COUNTIF(Parametros!$P:$P,DD$6)&gt;0,
   IF(ISNUMBER(DH22),IF(DH22&gt;0,"FL","FC"),"FC"),
   IF(
    ISNUMBER(DH22),
    IF(DH22&gt;0,"NOR","F"),
    IF(DH22="A","NOR",IF(DH22&lt;&gt;"",DH22,"F"))
   )
  )
 )
)</f>
        <v>DS</v>
      </c>
      <c r="DG22" s="362">
        <f t="shared" si="373"/>
        <v>0</v>
      </c>
      <c r="DH22" s="362" t="str" cm="1">
        <f t="array" ref="DH22">_xlfn.LET(
_xlpm.f,DH$6,
_xlpm.xp,IFERROR(
   _xlfn.XLOOKUP(
     1,
     (Papeletas!$B$2:$B$3000=$B22)*(Papeletas!$G$2:$G$3000&lt;=_xlpm.f)*(Papeletas!$H$2:$H$3000&gt;=_xlpm.f),
     Papeletas!$F$2:$F$3000,
     "__NP__"
   ),
   "__NP__"
),
_xlpm.x,IF(_xlpm.xp&lt;&gt;"__NP__",_xlpm.xp,_xlfn.XLOOKUP($B22,Reloj!$A$2:$A$3000,INDEX(Reloj!$J$2:$AR$3000,,COLUMN(CV14)-INT(COLUMN(CV14)/9*8)),"__NF__")),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DI22" s="363">
        <f t="shared" si="374"/>
        <v>0</v>
      </c>
      <c r="DJ22" s="363">
        <f t="shared" si="375"/>
        <v>0</v>
      </c>
      <c r="DK22" s="363">
        <f t="shared" si="376"/>
        <v>0</v>
      </c>
      <c r="DL22" s="363">
        <f t="shared" si="377"/>
        <v>0</v>
      </c>
      <c r="DM22" s="359">
        <f t="shared" si="378"/>
        <v>0.3125</v>
      </c>
      <c r="DN22" s="360">
        <f t="shared" si="379"/>
        <v>0.70833333333333337</v>
      </c>
      <c r="DO22" s="361" t="str">
        <f>IF(
 OR(DM$6&lt;MAX($B$2,$G22),AND($H22&lt;&gt;"",DM$6&gt;$H22)),
 "NA",
 IF(
  AND($D22="LOCAL",WEEKDAY(DM$6,2)=7),
  "DS",
  IF(
   COUNTIF(Parametros!$P:$P,DM$6)&gt;0,
   IF(ISNUMBER(DQ22),IF(DQ22&gt;0,"FL","FC"),"FC"),
   IF(
    ISNUMBER(DQ22),
    IF(DQ22&gt;0,"NOR","F"),
    IF(DQ22="A","NOR",IF(DQ22&lt;&gt;"",DQ22,"F"))
   )
  )
 )
)</f>
        <v>NOR</v>
      </c>
      <c r="DP22" s="362">
        <f t="shared" si="380"/>
        <v>8.5</v>
      </c>
      <c r="DQ22" s="362" cm="1">
        <f t="array" ref="DQ22">_xlfn.LET(
_xlpm.f,DQ$6,
_xlpm.xp,IFERROR(
   _xlfn.XLOOKUP(
     1,
     (Papeletas!$B$2:$B$3000=$B22)*(Papeletas!$G$2:$G$3000&lt;=_xlpm.f)*(Papeletas!$H$2:$H$3000&gt;=_xlpm.f),
     Papeletas!$F$2:$F$3000,
     "__NP__"
   ),
   "__NP__"
),
_xlpm.x,IF(_xlpm.xp&lt;&gt;"__NP__",_xlpm.xp,_xlfn.XLOOKUP($B22,Reloj!$A$2:$A$3000,INDEX(Reloj!$J$2:$AR$3000,,COLUMN(DE14)-INT(COLUMN(DE14)/9*8)),"__NF__")),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11.5</v>
      </c>
      <c r="DR22" s="363">
        <f t="shared" si="381"/>
        <v>8.5</v>
      </c>
      <c r="DS22" s="363">
        <f t="shared" si="382"/>
        <v>2</v>
      </c>
      <c r="DT22" s="363">
        <f t="shared" si="383"/>
        <v>1</v>
      </c>
      <c r="DU22" s="363">
        <f t="shared" si="384"/>
        <v>0</v>
      </c>
      <c r="DV22" s="359">
        <f t="shared" si="385"/>
        <v>0.3125</v>
      </c>
      <c r="DW22" s="360">
        <f t="shared" si="386"/>
        <v>0.70833333333333337</v>
      </c>
      <c r="DX22" s="361" t="str">
        <f>IF(
 OR(DV$6&lt;MAX($B$2,$G22),AND($H22&lt;&gt;"",DV$6&gt;$H22)),
 "NA",
 IF(
  AND($D22="LOCAL",WEEKDAY(DV$6,2)=7),
  "DS",
  IF(
   COUNTIF(Parametros!$P:$P,DV$6)&gt;0,
   IF(ISNUMBER(DZ22),IF(DZ22&gt;0,"FL","FC"),"FC"),
   IF(
    ISNUMBER(DZ22),
    IF(DZ22&gt;0,"NOR","F"),
    IF(DZ22="A","NOR",IF(DZ22&lt;&gt;"",DZ22,"F"))
   )
  )
 )
)</f>
        <v>NOR</v>
      </c>
      <c r="DY22" s="362">
        <f t="shared" si="387"/>
        <v>8.5</v>
      </c>
      <c r="DZ22" s="362" cm="1">
        <f t="array" ref="DZ22">_xlfn.LET(
_xlpm.f,DZ$6,
_xlpm.xp,IFERROR(
   _xlfn.XLOOKUP(
     1,
     (Papeletas!$B$2:$B$3000=$B22)*(Papeletas!$G$2:$G$3000&lt;=_xlpm.f)*(Papeletas!$H$2:$H$3000&gt;=_xlpm.f),
     Papeletas!$F$2:$F$3000,
     "__NP__"
   ),
   "__NP__"
),
_xlpm.x,IF(_xlpm.xp&lt;&gt;"__NP__",_xlpm.xp,_xlfn.XLOOKUP($B22,Reloj!$A$2:$A$3000,INDEX(Reloj!$J$2:$AR$3000,,COLUMN(DN14)-INT(COLUMN(DN14)/9*8)),"__NF__")),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EA22" s="363">
        <f t="shared" si="388"/>
        <v>8.5</v>
      </c>
      <c r="EB22" s="363">
        <f t="shared" si="389"/>
        <v>2</v>
      </c>
      <c r="EC22" s="363">
        <f t="shared" si="390"/>
        <v>0.5</v>
      </c>
      <c r="ED22" s="363">
        <f t="shared" si="391"/>
        <v>0</v>
      </c>
      <c r="EE22" s="359">
        <f t="shared" si="392"/>
        <v>0.3125</v>
      </c>
      <c r="EF22" s="360">
        <f t="shared" si="393"/>
        <v>0.70833333333333337</v>
      </c>
      <c r="EG22" s="361" t="str">
        <f>IF(
 OR(EE$6&lt;MAX($B$2,$G22),AND($H22&lt;&gt;"",EE$6&gt;$H22)),
 "NA",
 IF(
  AND($D22="LOCAL",WEEKDAY(EE$6,2)=7),
  "DS",
  IF(
   COUNTIF(Parametros!$P:$P,EE$6)&gt;0,
   IF(ISNUMBER(EI22),IF(EI22&gt;0,"FL","FC"),"FC"),
   IF(
    ISNUMBER(EI22),
    IF(EI22&gt;0,"NOR","F"),
    IF(EI22="A","NOR",IF(EI22&lt;&gt;"",EI22,"F"))
   )
  )
 )
)</f>
        <v>NOR</v>
      </c>
      <c r="EH22" s="362">
        <f t="shared" si="394"/>
        <v>8.5</v>
      </c>
      <c r="EI22" s="362" cm="1">
        <f t="array" ref="EI22">_xlfn.LET(
_xlpm.f,EI$6,
_xlpm.xp,IFERROR(
   _xlfn.XLOOKUP(
     1,
     (Papeletas!$B$2:$B$3000=$B22)*(Papeletas!$G$2:$G$3000&lt;=_xlpm.f)*(Papeletas!$H$2:$H$3000&gt;=_xlpm.f),
     Papeletas!$F$2:$F$3000,
     "__NP__"
   ),
   "__NP__"
),
_xlpm.x,IF(_xlpm.xp&lt;&gt;"__NP__",_xlpm.xp,_xlfn.XLOOKUP($B22,Reloj!$A$2:$A$3000,INDEX(Reloj!$J$2:$AR$3000,,COLUMN(DW14)-INT(COLUMN(DW14)/9*8)),"__NF__")),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EJ22" s="363">
        <f t="shared" si="395"/>
        <v>8.5</v>
      </c>
      <c r="EK22" s="363">
        <f t="shared" si="396"/>
        <v>2</v>
      </c>
      <c r="EL22" s="363">
        <f t="shared" si="397"/>
        <v>0.5</v>
      </c>
      <c r="EM22" s="363">
        <f t="shared" si="398"/>
        <v>0</v>
      </c>
      <c r="EN22" s="359">
        <f t="shared" si="399"/>
        <v>0.3125</v>
      </c>
      <c r="EO22" s="360">
        <f t="shared" si="400"/>
        <v>0.70833333333333337</v>
      </c>
      <c r="EP22" s="361" t="str">
        <f>IF(
 OR(EN$6&lt;MAX($B$2,$G22),AND($H22&lt;&gt;"",EN$6&gt;$H22)),
 "NA",
 IF(
  AND($D22="LOCAL",WEEKDAY(EN$6,2)=7),
  "DS",
  IF(
   COUNTIF(Parametros!$P:$P,EN$6)&gt;0,
   IF(ISNUMBER(ER22),IF(ER22&gt;0,"FL","FC"),"FC"),
   IF(
    ISNUMBER(ER22),
    IF(ER22&gt;0,"NOR","F"),
    IF(ER22="A","NOR",IF(ER22&lt;&gt;"",ER22,"F"))
   )
  )
 )
)</f>
        <v>NOR</v>
      </c>
      <c r="EQ22" s="362">
        <f t="shared" si="401"/>
        <v>8.5</v>
      </c>
      <c r="ER22" s="362" cm="1">
        <f t="array" ref="ER22">_xlfn.LET(
_xlpm.f,ER$6,
_xlpm.xp,IFERROR(
   _xlfn.XLOOKUP(
     1,
     (Papeletas!$B$2:$B$3000=$B22)*(Papeletas!$G$2:$G$3000&lt;=_xlpm.f)*(Papeletas!$H$2:$H$3000&gt;=_xlpm.f),
     Papeletas!$F$2:$F$3000,
     "__NP__"
   ),
   "__NP__"
),
_xlpm.x,IF(_xlpm.xp&lt;&gt;"__NP__",_xlpm.xp,_xlfn.XLOOKUP($B22,Reloj!$A$2:$A$3000,INDEX(Reloj!$J$2:$AR$3000,,COLUMN(EF14)-INT(COLUMN(EF14)/9*8)),"__NF__")),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ES22" s="363">
        <f t="shared" si="402"/>
        <v>8.5</v>
      </c>
      <c r="ET22" s="363">
        <f t="shared" si="403"/>
        <v>2</v>
      </c>
      <c r="EU22" s="363">
        <f t="shared" si="404"/>
        <v>0.5</v>
      </c>
      <c r="EV22" s="363">
        <f t="shared" si="405"/>
        <v>0</v>
      </c>
      <c r="EW22" s="359">
        <f t="shared" si="406"/>
        <v>0.3125</v>
      </c>
      <c r="EX22" s="360">
        <f t="shared" si="407"/>
        <v>0.70833333333333337</v>
      </c>
      <c r="EY22" s="361" t="str">
        <f>IF(
 OR(EW$6&lt;MAX($B$2,$G22),AND($H22&lt;&gt;"",EW$6&gt;$H22)),
 "NA",
 IF(
  AND($D22="LOCAL",WEEKDAY(EW$6,2)=7),
  "DS",
  IF(
   COUNTIF(Parametros!$P:$P,EW$6)&gt;0,
   IF(ISNUMBER(FA22),IF(FA22&gt;0,"FL","FC"),"FC"),
   IF(
    ISNUMBER(FA22),
    IF(FA22&gt;0,"NOR","F"),
    IF(FA22="A","NOR",IF(FA22&lt;&gt;"",FA22,"F"))
   )
  )
 )
)</f>
        <v>NOR</v>
      </c>
      <c r="EZ22" s="362">
        <f t="shared" si="408"/>
        <v>8.5</v>
      </c>
      <c r="FA22" s="362" cm="1">
        <f t="array" ref="FA22">_xlfn.LET(
_xlpm.f,FA$6,
_xlpm.xp,IFERROR(
   _xlfn.XLOOKUP(
     1,
     (Papeletas!$B$2:$B$3000=$B22)*(Papeletas!$G$2:$G$3000&lt;=_xlpm.f)*(Papeletas!$H$2:$H$3000&gt;=_xlpm.f),
     Papeletas!$F$2:$F$3000,
     "__NP__"
   ),
   "__NP__"
),
_xlpm.x,IF(_xlpm.xp&lt;&gt;"__NP__",_xlpm.xp,_xlfn.XLOOKUP($B22,Reloj!$A$2:$A$3000,INDEX(Reloj!$J$2:$AR$3000,,COLUMN(EO14)-INT(COLUMN(EO14)/9*8)),"__NF__")),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FB22" s="363">
        <f t="shared" si="409"/>
        <v>8.5</v>
      </c>
      <c r="FC22" s="363">
        <f t="shared" si="410"/>
        <v>2</v>
      </c>
      <c r="FD22" s="363">
        <f t="shared" si="411"/>
        <v>0.5</v>
      </c>
      <c r="FE22" s="363">
        <f t="shared" si="412"/>
        <v>0</v>
      </c>
      <c r="FF22" s="359">
        <f t="shared" si="413"/>
        <v>0.3125</v>
      </c>
      <c r="FG22" s="360">
        <f t="shared" si="414"/>
        <v>0.54166666666666663</v>
      </c>
      <c r="FH22" s="361" t="str">
        <f>IF(
 OR(FF$6&lt;MAX($B$2,$G22),AND($H22&lt;&gt;"",FF$6&gt;$H22)),
 "NA",
 IF(
  AND($D22="LOCAL",WEEKDAY(FF$6,2)=7),
  "DS",
  IF(
   COUNTIF(Parametros!$P:$P,FF$6)&gt;0,
   IF(ISNUMBER(FJ22),IF(FJ22&gt;0,"FL","FC"),"FC"),
   IF(
    ISNUMBER(FJ22),
    IF(FJ22&gt;0,"NOR","F"),
    IF(FJ22="A","NOR",IF(FJ22&lt;&gt;"",FJ22,"F"))
   )
  )
 )
)</f>
        <v>NOR</v>
      </c>
      <c r="FI22" s="362">
        <f t="shared" si="415"/>
        <v>5.4999999999999991</v>
      </c>
      <c r="FJ22" s="362" cm="1">
        <f t="array" ref="FJ22">_xlfn.LET(
_xlpm.f,FJ$6,
_xlpm.xp,IFERROR(
   _xlfn.XLOOKUP(
     1,
     (Papeletas!$B$2:$B$3000=$B22)*(Papeletas!$G$2:$G$3000&lt;=_xlpm.f)*(Papeletas!$H$2:$H$3000&gt;=_xlpm.f),
     Papeletas!$F$2:$F$3000,
     "__NP__"
   ),
   "__NP__"
),
_xlpm.x,IF(_xlpm.xp&lt;&gt;"__NP__",_xlpm.xp,_xlfn.XLOOKUP($B22,Reloj!$A$2:$A$3000,INDEX(Reloj!$J$2:$AR$3000,,COLUMN(EX14)-INT(COLUMN(EX14)/9*8)),"__NF__")),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10.5</v>
      </c>
      <c r="FK22" s="363">
        <f t="shared" si="416"/>
        <v>5.4999999999999991</v>
      </c>
      <c r="FL22" s="363">
        <f t="shared" si="417"/>
        <v>2</v>
      </c>
      <c r="FM22" s="363">
        <f t="shared" si="418"/>
        <v>3.0000000000000009</v>
      </c>
      <c r="FN22" s="363">
        <f t="shared" si="419"/>
        <v>0</v>
      </c>
      <c r="FO22" s="359" t="str">
        <f t="shared" si="420"/>
        <v>-</v>
      </c>
      <c r="FP22" s="360" t="str">
        <f t="shared" si="421"/>
        <v>-</v>
      </c>
      <c r="FQ22" s="361" t="str">
        <f>IF(
 OR(FO$6&lt;MAX($B$2,$G22),AND($H22&lt;&gt;"",FO$6&gt;$H22)),
 "NA",
 IF(
  AND($D22="LOCAL",WEEKDAY(FO$6,2)=7),
  "DS",
  IF(
   COUNTIF(Parametros!$P:$P,FO$6)&gt;0,
   IF(ISNUMBER(FS22),IF(FS22&gt;0,"FL","FC"),"FC"),
   IF(
    ISNUMBER(FS22),
    IF(FS22&gt;0,"NOR","F"),
    IF(FS22="A","NOR",IF(FS22&lt;&gt;"",FS22,"F"))
   )
  )
 )
)</f>
        <v>DS</v>
      </c>
      <c r="FR22" s="362">
        <f t="shared" si="422"/>
        <v>0</v>
      </c>
      <c r="FS22" s="362" t="str" cm="1">
        <f t="array" ref="FS22">_xlfn.LET(
_xlpm.f,FS$6,
_xlpm.xp,IFERROR(
   _xlfn.XLOOKUP(
     1,
     (Papeletas!$B$2:$B$3000=$B22)*(Papeletas!$G$2:$G$3000&lt;=_xlpm.f)*(Papeletas!$H$2:$H$3000&gt;=_xlpm.f),
     Papeletas!$F$2:$F$3000,
     "__NP__"
   ),
   "__NP__"
),
_xlpm.x,IF(_xlpm.xp&lt;&gt;"__NP__",_xlpm.xp,_xlfn.XLOOKUP($B22,Reloj!$A$2:$A$3000,INDEX(Reloj!$J$2:$AR$3000,,COLUMN(FG14)-INT(COLUMN(FG14)/9*8)),"__NF__")),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FT22" s="363">
        <f t="shared" si="423"/>
        <v>0</v>
      </c>
      <c r="FU22" s="363">
        <f t="shared" si="424"/>
        <v>0</v>
      </c>
      <c r="FV22" s="363">
        <f t="shared" si="425"/>
        <v>0</v>
      </c>
      <c r="FW22" s="363">
        <f t="shared" si="426"/>
        <v>0</v>
      </c>
      <c r="FX22" s="359">
        <f t="shared" si="427"/>
        <v>0.3125</v>
      </c>
      <c r="FY22" s="360">
        <f t="shared" si="428"/>
        <v>0.70833333333333337</v>
      </c>
      <c r="FZ22" s="361" t="str">
        <f>IF(
 OR(FX$6&lt;MAX($B$2,$G22),AND($H22&lt;&gt;"",FX$6&gt;$H22)),
 "NA",
 IF(
  AND($D22="LOCAL",WEEKDAY(FX$6,2)=7),
  "DS",
  IF(
   COUNTIF(Parametros!$P:$P,FX$6)&gt;0,
   IF(ISNUMBER(GB22),IF(GB22&gt;0,"FL","FC"),"FC"),
   IF(
    ISNUMBER(GB22),
    IF(GB22&gt;0,"NOR","F"),
    IF(GB22="A","NOR",IF(GB22&lt;&gt;"",GB22,"F"))
   )
  )
 )
)</f>
        <v>NOR</v>
      </c>
      <c r="GA22" s="362">
        <f t="shared" si="429"/>
        <v>8.5</v>
      </c>
      <c r="GB22" s="362" cm="1">
        <f t="array" ref="GB22">_xlfn.LET(
_xlpm.f,GB$6,
_xlpm.xp,IFERROR(
   _xlfn.XLOOKUP(
     1,
     (Papeletas!$B$2:$B$3000=$B22)*(Papeletas!$G$2:$G$3000&lt;=_xlpm.f)*(Papeletas!$H$2:$H$3000&gt;=_xlpm.f),
     Papeletas!$F$2:$F$3000,
     "__NP__"
   ),
   "__NP__"
),
_xlpm.x,IF(_xlpm.xp&lt;&gt;"__NP__",_xlpm.xp,_xlfn.XLOOKUP($B22,Reloj!$A$2:$A$3000,INDEX(Reloj!$J$2:$AR$3000,,COLUMN(FP14)-INT(COLUMN(FP14)/9*8)),"__NF__")),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10.5</v>
      </c>
      <c r="GC22" s="363">
        <f t="shared" si="430"/>
        <v>8.5</v>
      </c>
      <c r="GD22" s="363">
        <f t="shared" si="431"/>
        <v>2</v>
      </c>
      <c r="GE22" s="363">
        <f t="shared" si="432"/>
        <v>0</v>
      </c>
      <c r="GF22" s="363">
        <f t="shared" si="433"/>
        <v>0</v>
      </c>
      <c r="GG22" s="359">
        <f t="shared" si="434"/>
        <v>0.3125</v>
      </c>
      <c r="GH22" s="360">
        <f t="shared" si="435"/>
        <v>0.70833333333333337</v>
      </c>
      <c r="GI22" s="361" t="str">
        <f>IF(
 OR(GG$6&lt;MAX($B$2,$G22),AND($H22&lt;&gt;"",GG$6&gt;$H22)),
 "NA",
 IF(
  AND($D22="LOCAL",WEEKDAY(GG$6,2)=7),
  "DS",
  IF(
   COUNTIF(Parametros!$P:$P,GG$6)&gt;0,
   IF(ISNUMBER(GK22),IF(GK22&gt;0,"FL","FC"),"FC"),
   IF(
    ISNUMBER(GK22),
    IF(GK22&gt;0,"NOR","F"),
    IF(GK22="A","NOR",IF(GK22&lt;&gt;"",GK22,"F"))
   )
  )
 )
)</f>
        <v>NOR</v>
      </c>
      <c r="GJ22" s="362">
        <f t="shared" si="436"/>
        <v>8.5</v>
      </c>
      <c r="GK22" s="362" cm="1">
        <f t="array" ref="GK22">_xlfn.LET(
_xlpm.f,GK$6,
_xlpm.xp,IFERROR(
   _xlfn.XLOOKUP(
     1,
     (Papeletas!$B$2:$B$3000=$B22)*(Papeletas!$G$2:$G$3000&lt;=_xlpm.f)*(Papeletas!$H$2:$H$3000&gt;=_xlpm.f),
     Papeletas!$F$2:$F$3000,
     "__NP__"
   ),
   "__NP__"
),
_xlpm.x,IF(_xlpm.xp&lt;&gt;"__NP__",_xlpm.xp,_xlfn.XLOOKUP($B22,Reloj!$A$2:$A$3000,INDEX(Reloj!$J$2:$AR$3000,,COLUMN(FY14)-INT(COLUMN(FY14)/9*8)),"__NF__")),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9</v>
      </c>
      <c r="GL22" s="363">
        <f t="shared" si="437"/>
        <v>8.5</v>
      </c>
      <c r="GM22" s="363">
        <f t="shared" si="438"/>
        <v>0.5</v>
      </c>
      <c r="GN22" s="363">
        <f t="shared" si="439"/>
        <v>0</v>
      </c>
      <c r="GO22" s="363">
        <f t="shared" si="440"/>
        <v>0</v>
      </c>
      <c r="GP22" s="359">
        <f t="shared" si="441"/>
        <v>0.3125</v>
      </c>
      <c r="GQ22" s="360">
        <f t="shared" si="442"/>
        <v>0.70833333333333337</v>
      </c>
      <c r="GR22" s="361" t="str">
        <f>IF(
 OR(GP$6&lt;MAX($B$2,$G22),AND($H22&lt;&gt;"",GP$6&gt;$H22)),
 "NA",
 IF(
  AND($D22="LOCAL",WEEKDAY(GP$6,2)=7),
  "DS",
  IF(
   COUNTIF(Parametros!$P:$P,GP$6)&gt;0,
   IF(ISNUMBER(GT22),IF(GT22&gt;0,"FL","FC"),"FC"),
   IF(
    ISNUMBER(GT22),
    IF(GT22&gt;0,"NOR","F"),
    IF(GT22="A","NOR",IF(GT22&lt;&gt;"",GT22,"F"))
   )
  )
 )
)</f>
        <v>NOR</v>
      </c>
      <c r="GS22" s="362">
        <f t="shared" si="443"/>
        <v>8.5</v>
      </c>
      <c r="GT22" s="362" cm="1">
        <f t="array" ref="GT22">_xlfn.LET(
_xlpm.f,GT$6,
_xlpm.xp,IFERROR(
   _xlfn.XLOOKUP(
     1,
     (Papeletas!$B$2:$B$3000=$B22)*(Papeletas!$G$2:$G$3000&lt;=_xlpm.f)*(Papeletas!$H$2:$H$3000&gt;=_xlpm.f),
     Papeletas!$F$2:$F$3000,
     "__NP__"
   ),
   "__NP__"
),
_xlpm.x,IF(_xlpm.xp&lt;&gt;"__NP__",_xlpm.xp,_xlfn.XLOOKUP($B22,Reloj!$A$2:$A$3000,INDEX(Reloj!$J$2:$AR$3000,,COLUMN(GH14)-INT(COLUMN(GH14)/9*8)),"__NF__")),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11</v>
      </c>
      <c r="GU22" s="363">
        <f t="shared" si="444"/>
        <v>8.5</v>
      </c>
      <c r="GV22" s="363">
        <f t="shared" si="445"/>
        <v>2</v>
      </c>
      <c r="GW22" s="363">
        <f t="shared" si="446"/>
        <v>0.5</v>
      </c>
      <c r="GX22" s="363">
        <f t="shared" si="447"/>
        <v>0</v>
      </c>
      <c r="GY22" s="359">
        <f t="shared" si="448"/>
        <v>0.3125</v>
      </c>
      <c r="GZ22" s="360">
        <f t="shared" si="449"/>
        <v>0.70833333333333337</v>
      </c>
      <c r="HA22" s="361" t="str">
        <f>IF(
 OR(GY$6&lt;MAX($B$2,$G22),AND($H22&lt;&gt;"",GY$6&gt;$H22)),
 "NA",
 IF(
  AND($D22="LOCAL",WEEKDAY(GY$6,2)=7),
  "DS",
  IF(
   COUNTIF(Parametros!$P:$P,GY$6)&gt;0,
   IF(ISNUMBER(HC22),IF(HC22&gt;0,"FL","FC"),"FC"),
   IF(
    ISNUMBER(HC22),
    IF(HC22&gt;0,"NOR","F"),
    IF(HC22="A","NOR",IF(HC22&lt;&gt;"",HC22,"F"))
   )
  )
 )
)</f>
        <v>NOR</v>
      </c>
      <c r="HB22" s="362">
        <f t="shared" si="450"/>
        <v>8.5</v>
      </c>
      <c r="HC22" s="362" cm="1">
        <f t="array" ref="HC22">_xlfn.LET(
_xlpm.f,HC$6,
_xlpm.xp,IFERROR(
   _xlfn.XLOOKUP(
     1,
     (Papeletas!$B$2:$B$3000=$B22)*(Papeletas!$G$2:$G$3000&lt;=_xlpm.f)*(Papeletas!$H$2:$H$3000&gt;=_xlpm.f),
     Papeletas!$F$2:$F$3000,
     "__NP__"
   ),
   "__NP__"
),
_xlpm.x,IF(_xlpm.xp&lt;&gt;"__NP__",_xlpm.xp,_xlfn.XLOOKUP($B22,Reloj!$A$2:$A$3000,INDEX(Reloj!$J$2:$AR$3000,,COLUMN(GQ14)-INT(COLUMN(GQ14)/9*8)),"__NF__")),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10</v>
      </c>
      <c r="HD22" s="363">
        <f t="shared" si="451"/>
        <v>8.5</v>
      </c>
      <c r="HE22" s="363">
        <f t="shared" si="452"/>
        <v>1.5</v>
      </c>
      <c r="HF22" s="363">
        <f t="shared" si="453"/>
        <v>0</v>
      </c>
      <c r="HG22" s="363">
        <f t="shared" si="454"/>
        <v>0</v>
      </c>
      <c r="HH22" s="359">
        <f t="shared" si="455"/>
        <v>0.3125</v>
      </c>
      <c r="HI22" s="360">
        <f t="shared" si="456"/>
        <v>0.70833333333333337</v>
      </c>
      <c r="HJ22" s="361" t="str">
        <f>IF(
 OR(HH$6&lt;MAX($B$2,$G22),AND($H22&lt;&gt;"",HH$6&gt;$H22)),
 "NA",
 IF(
  AND($D22="LOCAL",WEEKDAY(HH$6,2)=7),
  "DS",
  IF(
   COUNTIF(Parametros!$P:$P,HH$6)&gt;0,
   IF(ISNUMBER(HL22),IF(HL22&gt;0,"FL","FC"),"FC"),
   IF(
    ISNUMBER(HL22),
    IF(HL22&gt;0,"NOR","F"),
    IF(HL22="A","NOR",IF(HL22&lt;&gt;"",HL22,"F"))
   )
  )
 )
)</f>
        <v>NOR</v>
      </c>
      <c r="HK22" s="362">
        <f t="shared" si="457"/>
        <v>8.5</v>
      </c>
      <c r="HL22" s="362" cm="1">
        <f t="array" ref="HL22">_xlfn.LET(
_xlpm.f,HL$6,
_xlpm.xp,IFERROR(
   _xlfn.XLOOKUP(
     1,
     (Papeletas!$B$2:$B$3000=$B22)*(Papeletas!$G$2:$G$3000&lt;=_xlpm.f)*(Papeletas!$H$2:$H$3000&gt;=_xlpm.f),
     Papeletas!$F$2:$F$3000,
     "__NP__"
   ),
   "__NP__"
),
_xlpm.x,IF(_xlpm.xp&lt;&gt;"__NP__",_xlpm.xp,_xlfn.XLOOKUP($B22,Reloj!$A$2:$A$3000,INDEX(Reloj!$J$2:$AR$3000,,COLUMN(GZ14)-INT(COLUMN(GZ14)/9*8)),"__NF__")),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12</v>
      </c>
      <c r="HM22" s="363">
        <f t="shared" si="458"/>
        <v>8.5</v>
      </c>
      <c r="HN22" s="363">
        <f t="shared" si="459"/>
        <v>2</v>
      </c>
      <c r="HO22" s="363">
        <f t="shared" si="460"/>
        <v>1.5</v>
      </c>
      <c r="HP22" s="363">
        <f t="shared" si="461"/>
        <v>0</v>
      </c>
      <c r="HQ22" s="359">
        <f t="shared" si="462"/>
        <v>0.3125</v>
      </c>
      <c r="HR22" s="360">
        <f t="shared" si="463"/>
        <v>0.54166666666666663</v>
      </c>
      <c r="HS22" s="361" t="str">
        <f>IF(
 OR(HQ$6&lt;MAX($B$2,$G22),AND($H22&lt;&gt;"",HQ$6&gt;$H22)),
 "NA",
 IF(
  AND($D22="LOCAL",WEEKDAY(HQ$6,2)=7),
  "DS",
  IF(
   COUNTIF(Parametros!$P:$P,HQ$6)&gt;0,
   IF(ISNUMBER(HU22),IF(HU22&gt;0,"FL","FC"),"FC"),
   IF(
    ISNUMBER(HU22),
    IF(HU22&gt;0,"NOR","F"),
    IF(HU22="A","NOR",IF(HU22&lt;&gt;"",HU22,"F"))
   )
  )
 )
)</f>
        <v>NA</v>
      </c>
      <c r="HT22" s="362">
        <f t="shared" si="464"/>
        <v>5.4999999999999991</v>
      </c>
      <c r="HU22" s="362" t="str" cm="1">
        <f t="array" ref="HU22">_xlfn.LET(
_xlpm.f,HU$6,
_xlpm.xp,IFERROR(
   _xlfn.XLOOKUP(
     1,
     (Papeletas!$B$2:$B$3000=$B22)*(Papeletas!$G$2:$G$3000&lt;=_xlpm.f)*(Papeletas!$H$2:$H$3000&gt;=_xlpm.f),
     Papeletas!$F$2:$F$3000,
     "__NP__"
   ),
   "__NP__"
),
_xlpm.x,IF(_xlpm.xp&lt;&gt;"__NP__",_xlpm.xp,_xlfn.XLOOKUP($B22,Reloj!$A$2:$A$3000,INDEX(Reloj!$J$2:$AR$3000,,COLUMN(HI14)-INT(COLUMN(HI14)/9*8)),"__NF__")),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HV22" s="363">
        <f t="shared" si="465"/>
        <v>0</v>
      </c>
      <c r="HW22" s="363">
        <f t="shared" si="466"/>
        <v>0</v>
      </c>
      <c r="HX22" s="363">
        <f t="shared" si="467"/>
        <v>0</v>
      </c>
      <c r="HY22" s="363">
        <f t="shared" si="468"/>
        <v>0</v>
      </c>
      <c r="HZ22" s="359" t="str">
        <f t="shared" si="469"/>
        <v>-</v>
      </c>
      <c r="IA22" s="360" t="str">
        <f t="shared" si="470"/>
        <v>-</v>
      </c>
      <c r="IB22" s="361" t="str">
        <f>IF(
 OR(HZ$6&lt;MAX($B$2,$G22),AND($H22&lt;&gt;"",HZ$6&gt;$H22)),
 "NA",
 IF(
  AND($D22="LOCAL",WEEKDAY(HZ$6,2)=7),
  "DS",
  IF(
   COUNTIF(Parametros!$P:$P,HZ$6)&gt;0,
   IF(ISNUMBER(ID22),IF(ID22&gt;0,"FL","FC"),"FC"),
   IF(
    ISNUMBER(ID22),
    IF(ID22&gt;0,"NOR","F"),
    IF(ID22="A","NOR",IF(ID22&lt;&gt;"",ID22,"F"))
   )
  )
 )
)</f>
        <v>NA</v>
      </c>
      <c r="IC22" s="362">
        <f t="shared" si="471"/>
        <v>0</v>
      </c>
      <c r="ID22" s="362" t="str" cm="1">
        <f t="array" ref="ID22">_xlfn.LET(
_xlpm.f,ID$6,
_xlpm.xp,IFERROR(
   _xlfn.XLOOKUP(
     1,
     (Papeletas!$B$2:$B$3000=$B22)*(Papeletas!$G$2:$G$3000&lt;=_xlpm.f)*(Papeletas!$H$2:$H$3000&gt;=_xlpm.f),
     Papeletas!$F$2:$F$3000,
     "__NP__"
   ),
   "__NP__"
),
_xlpm.x,IF(_xlpm.xp&lt;&gt;"__NP__",_xlpm.xp,_xlfn.XLOOKUP($B22,Reloj!$A$2:$A$3000,INDEX(Reloj!$J$2:$AR$3000,,COLUMN(HR14)-INT(COLUMN(HR14)/9*8)),"__NF__")),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IE22" s="363">
        <f t="shared" si="472"/>
        <v>0</v>
      </c>
      <c r="IF22" s="363">
        <f t="shared" si="473"/>
        <v>0</v>
      </c>
      <c r="IG22" s="363">
        <f t="shared" si="474"/>
        <v>0</v>
      </c>
      <c r="IH22" s="363">
        <f t="shared" si="475"/>
        <v>0</v>
      </c>
      <c r="II22" s="359">
        <f t="shared" si="476"/>
        <v>0.3125</v>
      </c>
      <c r="IJ22" s="360">
        <f t="shared" si="477"/>
        <v>0.70833333333333337</v>
      </c>
      <c r="IK22" s="361" t="str">
        <f>IF(
 OR(II$6&lt;MAX($B$2,$G22),AND($H22&lt;&gt;"",II$6&gt;$H22)),
 "NA",
 IF(
  AND($D22="LOCAL",WEEKDAY(II$6,2)=7),
  "DS",
  IF(
   COUNTIF(Parametros!$P:$P,II$6)&gt;0,
   IF(ISNUMBER(IM22),IF(IM22&gt;0,"FL","FC"),"FC"),
   IF(
    ISNUMBER(IM22),
    IF(IM22&gt;0,"NOR","F"),
    IF(IM22="A","NOR",IF(IM22&lt;&gt;"",IM22,"F"))
   )
  )
 )
)</f>
        <v>NA</v>
      </c>
      <c r="IL22" s="362">
        <f t="shared" si="478"/>
        <v>8.5</v>
      </c>
      <c r="IM22" s="362" t="str" cm="1">
        <f t="array" ref="IM22">_xlfn.LET(
_xlpm.f,IM$6,
_xlpm.xp,IFERROR(
   _xlfn.XLOOKUP(
     1,
     (Papeletas!$B$2:$B$3000=$B22)*(Papeletas!$G$2:$G$3000&lt;=_xlpm.f)*(Papeletas!$H$2:$H$3000&gt;=_xlpm.f),
     Papeletas!$F$2:$F$3000,
     "__NP__"
   ),
   "__NP__"
),
_xlpm.x,IF(_xlpm.xp&lt;&gt;"__NP__",_xlpm.xp,_xlfn.XLOOKUP($B22,Reloj!$A$2:$A$3000,INDEX(Reloj!$J$2:$AR$3000,,COLUMN(IA14)-INT(COLUMN(IA14)/9*8)),"__NF__")),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IN22" s="363">
        <f t="shared" si="479"/>
        <v>0</v>
      </c>
      <c r="IO22" s="363">
        <f t="shared" si="480"/>
        <v>0</v>
      </c>
      <c r="IP22" s="363">
        <f t="shared" si="481"/>
        <v>0</v>
      </c>
      <c r="IQ22" s="363">
        <f t="shared" si="482"/>
        <v>0</v>
      </c>
      <c r="IR22" s="359">
        <f t="shared" si="483"/>
        <v>0.3125</v>
      </c>
      <c r="IS22" s="360">
        <f t="shared" si="484"/>
        <v>0.70833333333333337</v>
      </c>
      <c r="IT22" s="361" t="str">
        <f>IF(
 OR(IR$6&lt;MAX($B$2,$G22),AND($H22&lt;&gt;"",IR$6&gt;$H22)),
 "NA",
 IF(
  AND($D22="LOCAL",WEEKDAY(IR$6,2)=7),
  "DS",
  IF(
   COUNTIF(Parametros!$P:$P,IR$6)&gt;0,
   IF(ISNUMBER(IV22),IF(IV22&gt;0,"FL","FC"),"FC"),
   IF(
    ISNUMBER(IV22),
    IF(IV22&gt;0,"NOR","F"),
    IF(IV22="A","NOR",IF(IV22&lt;&gt;"",IV22,"F"))
   )
  )
 )
)</f>
        <v>NA</v>
      </c>
      <c r="IU22" s="362">
        <f t="shared" si="485"/>
        <v>8.5</v>
      </c>
      <c r="IV22" s="362" t="str" cm="1">
        <f t="array" ref="IV22">_xlfn.LET(
_xlpm.f,IV$6,
_xlpm.xp,IFERROR(
   _xlfn.XLOOKUP(
     1,
     (Papeletas!$B$2:$B$3000=$B22)*(Papeletas!$G$2:$G$3000&lt;=_xlpm.f)*(Papeletas!$H$2:$H$3000&gt;=_xlpm.f),
     Papeletas!$F$2:$F$3000,
     "__NP__"
   ),
   "__NP__"
),
_xlpm.x,IF(_xlpm.xp&lt;&gt;"__NP__",_xlpm.xp,_xlfn.XLOOKUP($B22,Reloj!$A$2:$A$3000,INDEX(Reloj!$J$2:$AR$3000,,COLUMN(IJ14)-INT(COLUMN(IJ14)/9*8)),"__NF__")),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IW22" s="363">
        <f t="shared" si="486"/>
        <v>0</v>
      </c>
      <c r="IX22" s="363">
        <f t="shared" si="487"/>
        <v>0</v>
      </c>
      <c r="IY22" s="363">
        <f t="shared" si="488"/>
        <v>0</v>
      </c>
      <c r="IZ22" s="363">
        <f t="shared" si="489"/>
        <v>0</v>
      </c>
      <c r="JA22" s="359">
        <f t="shared" si="490"/>
        <v>0.3125</v>
      </c>
      <c r="JB22" s="360">
        <f t="shared" si="491"/>
        <v>0.70833333333333337</v>
      </c>
      <c r="JC22" s="361" t="str">
        <f>IF(
 OR(JA$6&lt;MAX($B$2,$G22),AND($H22&lt;&gt;"",JA$6&gt;$H22)),
 "NA",
 IF(
  AND($D22="LOCAL",WEEKDAY(JA$6,2)=7),
  "DS",
  IF(
   COUNTIF(Parametros!$P:$P,JA$6)&gt;0,
   IF(ISNUMBER(JE22),IF(JE22&gt;0,"FL","FC"),"FC"),
   IF(
    ISNUMBER(JE22),
    IF(JE22&gt;0,"NOR","F"),
    IF(JE22="A","NOR",IF(JE22&lt;&gt;"",JE22,"F"))
   )
  )
 )
)</f>
        <v>NA</v>
      </c>
      <c r="JD22" s="362">
        <f t="shared" si="492"/>
        <v>8.5</v>
      </c>
      <c r="JE22" s="362" t="str" cm="1">
        <f t="array" ref="JE22">_xlfn.LET(
_xlpm.f,JE$6,
_xlpm.xp,IFERROR(
   _xlfn.XLOOKUP(
     1,
     (Papeletas!$B$2:$B$3000=$B22)*(Papeletas!$G$2:$G$3000&lt;=_xlpm.f)*(Papeletas!$H$2:$H$3000&gt;=_xlpm.f),
     Papeletas!$F$2:$F$3000,
     "__NP__"
   ),
   "__NP__"
),
_xlpm.x,IF(_xlpm.xp&lt;&gt;"__NP__",_xlpm.xp,_xlfn.XLOOKUP($B22,Reloj!$A$2:$A$3000,INDEX(Reloj!$J$2:$AR$3000,,COLUMN(IS14)-INT(COLUMN(IS14)/9*8)),"__NF__")),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JF22" s="363">
        <f t="shared" si="493"/>
        <v>0</v>
      </c>
      <c r="JG22" s="363">
        <f t="shared" si="494"/>
        <v>0</v>
      </c>
      <c r="JH22" s="363">
        <f t="shared" si="495"/>
        <v>0</v>
      </c>
      <c r="JI22" s="363">
        <f t="shared" si="496"/>
        <v>0</v>
      </c>
      <c r="JJ22" s="359">
        <f t="shared" si="497"/>
        <v>0.3125</v>
      </c>
      <c r="JK22" s="360">
        <f t="shared" si="498"/>
        <v>0.70833333333333337</v>
      </c>
      <c r="JL22" s="361" t="str">
        <f>IF(
 OR(JJ$6&lt;MAX($B$2,$G22),AND($H22&lt;&gt;"",JJ$6&gt;$H22)),
 "NA",
 IF(
  AND($D22="LOCAL",WEEKDAY(JJ$6,2)=7),
  "DS",
  IF(
   COUNTIF(Parametros!$P:$P,JJ$6)&gt;0,
   IF(ISNUMBER(JN22),IF(JN22&gt;0,"FL","FC"),"FC"),
   IF(
    ISNUMBER(JN22),
    IF(JN22&gt;0,"NOR","F"),
    IF(JN22="A","NOR",IF(JN22&lt;&gt;"",JN22,"F"))
   )
  )
 )
)</f>
        <v>NA</v>
      </c>
      <c r="JM22" s="362">
        <f t="shared" si="499"/>
        <v>8.5</v>
      </c>
      <c r="JN22" s="362" t="str" cm="1">
        <f t="array" ref="JN22">_xlfn.LET(
_xlpm.f,JN$6,
_xlpm.xp,IFERROR(
   _xlfn.XLOOKUP(
     1,
     (Papeletas!$B$2:$B$3000=$B22)*(Papeletas!$G$2:$G$3000&lt;=_xlpm.f)*(Papeletas!$H$2:$H$3000&gt;=_xlpm.f),
     Papeletas!$F$2:$F$3000,
     "__NP__"
   ),
   "__NP__"
),
_xlpm.x,IF(_xlpm.xp&lt;&gt;"__NP__",_xlpm.xp,_xlfn.XLOOKUP($B22,Reloj!$A$2:$A$3000,INDEX(Reloj!$J$2:$AR$3000,,COLUMN(JB14)-INT(COLUMN(JB14)/9*8)),"__NF__")),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JO22" s="363">
        <f t="shared" si="500"/>
        <v>0</v>
      </c>
      <c r="JP22" s="363">
        <f t="shared" si="501"/>
        <v>0</v>
      </c>
      <c r="JQ22" s="363">
        <f t="shared" si="502"/>
        <v>0</v>
      </c>
      <c r="JR22" s="363">
        <f t="shared" si="503"/>
        <v>0</v>
      </c>
      <c r="JS22" s="359">
        <f t="shared" si="504"/>
        <v>0.3125</v>
      </c>
      <c r="JT22" s="360">
        <f t="shared" si="505"/>
        <v>0.70833333333333337</v>
      </c>
      <c r="JU22" s="361" t="str">
        <f>IF(
 OR(JS$6&lt;MAX($B$2,$G22),AND($H22&lt;&gt;"",JS$6&gt;$H22)),
 "NA",
 IF(
  AND($D22="LOCAL",WEEKDAY(JS$6,2)=7),
  "DS",
  IF(
   COUNTIF(Parametros!$P:$P,JS$6)&gt;0,
   IF(ISNUMBER(JW22),IF(JW22&gt;0,"FL","FC"),"FC"),
   IF(
    ISNUMBER(JW22),
    IF(JW22&gt;0,"NOR","F"),
    IF(JW22="A","NOR",IF(JW22&lt;&gt;"",JW22,"F"))
   )
  )
 )
)</f>
        <v>NA</v>
      </c>
      <c r="JV22" s="362">
        <f t="shared" si="506"/>
        <v>8.5</v>
      </c>
      <c r="JW22" s="362" t="str" cm="1">
        <f t="array" ref="JW22">_xlfn.LET(
_xlpm.f,JW$6,
_xlpm.xp,IFERROR(
   _xlfn.XLOOKUP(
     1,
     (Papeletas!$B$2:$B$3000=$B22)*(Papeletas!$G$2:$G$3000&lt;=_xlpm.f)*(Papeletas!$H$2:$H$3000&gt;=_xlpm.f),
     Papeletas!$F$2:$F$3000,
     "__NP__"
   ),
   "__NP__"
),
_xlpm.x,IF(_xlpm.xp&lt;&gt;"__NP__",_xlpm.xp,_xlfn.XLOOKUP($B22,Reloj!$A$2:$A$3000,INDEX(Reloj!$J$2:$AR$3000,,COLUMN(JK14)-INT(COLUMN(JK14)/9*8)),"__NF__")),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JX22" s="363">
        <f t="shared" si="507"/>
        <v>0</v>
      </c>
      <c r="JY22" s="363">
        <f t="shared" si="508"/>
        <v>0</v>
      </c>
      <c r="JZ22" s="363">
        <f t="shared" si="509"/>
        <v>0</v>
      </c>
      <c r="KA22" s="363">
        <f t="shared" si="510"/>
        <v>0</v>
      </c>
      <c r="KB22" s="359">
        <f t="shared" si="511"/>
        <v>0.3125</v>
      </c>
      <c r="KC22" s="360">
        <f t="shared" si="512"/>
        <v>0.54166666666666663</v>
      </c>
      <c r="KD22" s="361" t="str">
        <f>IF(
 OR(KB$6&lt;MAX($B$2,$G22),AND($H22&lt;&gt;"",KB$6&gt;$H22)),
 "NA",
 IF(
  AND($D22="LOCAL",WEEKDAY(KB$6,2)=7),
  "DS",
  IF(
   COUNTIF(Parametros!$P:$P,KB$6)&gt;0,
   IF(ISNUMBER(KF22),IF(KF22&gt;0,"FL","FC"),"FC"),
   IF(
    ISNUMBER(KF22),
    IF(KF22&gt;0,"NOR","F"),
    IF(KF22="A","NOR",IF(KF22&lt;&gt;"",KF22,"F"))
   )
  )
 )
)</f>
        <v>NA</v>
      </c>
      <c r="KE22" s="362">
        <f t="shared" si="513"/>
        <v>5.4999999999999991</v>
      </c>
      <c r="KF22" s="362" t="str" cm="1">
        <f t="array" ref="KF22">_xlfn.LET(
_xlpm.f,KF$6,
_xlpm.xp,IFERROR(
   _xlfn.XLOOKUP(
     1,
     (Papeletas!$B$2:$B$3000=$B22)*(Papeletas!$G$2:$G$3000&lt;=_xlpm.f)*(Papeletas!$H$2:$H$3000&gt;=_xlpm.f),
     Papeletas!$F$2:$F$3000,
     "__NP__"
   ),
   "__NP__"
),
_xlpm.x,IF(_xlpm.xp&lt;&gt;"__NP__",_xlpm.xp,_xlfn.XLOOKUP($B22,Reloj!$A$2:$A$3000,INDEX(Reloj!$J$2:$AR$3000,,COLUMN(JT14)-INT(COLUMN(JT14)/9*8)),"__NF__")),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KG22" s="363">
        <f t="shared" si="514"/>
        <v>0</v>
      </c>
      <c r="KH22" s="363">
        <f t="shared" si="515"/>
        <v>0</v>
      </c>
      <c r="KI22" s="363">
        <f t="shared" si="516"/>
        <v>0</v>
      </c>
      <c r="KJ22" s="363">
        <f t="shared" si="517"/>
        <v>0</v>
      </c>
      <c r="KK22" s="359" t="str">
        <f t="shared" si="255"/>
        <v>-</v>
      </c>
      <c r="KL22" s="360" t="str">
        <f t="shared" ref="KL22" si="575">IF(KK22="-","-",IF($D22="LOCAL",IF(WEEKDAY(KK$6,2)&lt;=5,--"17:00:00",IF(WEEKDAY(KK$6,2)=6,--"13:00:00","-")),IF($D22="FORANEO",IF(WEEKDAY(KK$6,2)&lt;=6,--"18:30:00",IF(WEEKDAY(KK$6,2)=7,--"12:00:00","-")),"-")))</f>
        <v>-</v>
      </c>
      <c r="KM22" s="361" t="str">
        <f>IF(
 OR(KK$6&lt;MAX($B$2,$G22),AND($H22&lt;&gt;"",KK$6&gt;$H22)),
 "NA",
 IF(
  AND($D22="LOCAL",WEEKDAY(KK$6,2)=7),
  "DS",
  IF(
   COUNTIF(Parametros!$P:$P,KK$6)&gt;0,
   IF(ISNUMBER(KO22),IF(KO22&gt;0,"FL","FC"),"FC"),
   IF(
    ISNUMBER(KO22),
    IF(KO22&gt;0,"NOR","F"),
    IF(KO22="A","NOR",IF(KO22&lt;&gt;"",KO22,"F"))
   )
  )
 )
)</f>
        <v>NA</v>
      </c>
      <c r="KN22" s="362">
        <f t="shared" si="519"/>
        <v>0</v>
      </c>
      <c r="KO22" s="362" t="str" cm="1">
        <f t="array" ref="KO22">_xlfn.LET(
_xlpm.f,KO$6,
_xlpm.xp,IFERROR(
   _xlfn.XLOOKUP(
     1,
     (Papeletas!$B$2:$B$403=$B22)*(Papeletas!$G$2:$G$403&lt;=_xlpm.f)*(Papeletas!$H$2:$H$403&gt;=_xlpm.f),
     Papeletas!$F$2:$F$403,
     "__NP__"
   ),
   "__NP__"
),
_xlpm.x,IF(_xlpm.xp&lt;&gt;"__NP__",_xlpm.xp,_xlfn.XLOOKUP($B22,Reloj!$A$2:$A$1254,INDEX(Reloj!$J$2:$AR$1254,,COLUMN(KC14)-INT(COLUMN(KC14)/9*8)),"__NF__")),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KP22" s="363">
        <f t="shared" si="520"/>
        <v>0</v>
      </c>
      <c r="KQ22" s="363">
        <f t="shared" si="521"/>
        <v>0</v>
      </c>
      <c r="KR22" s="363">
        <f t="shared" si="522"/>
        <v>0</v>
      </c>
      <c r="KS22" s="363">
        <f t="shared" si="523"/>
        <v>0</v>
      </c>
      <c r="KT22" s="359">
        <f t="shared" si="262"/>
        <v>0.3125</v>
      </c>
      <c r="KU22" s="360">
        <f t="shared" ref="KU22" si="576">IF(KT22="-","-",IF($D22="LOCAL",IF(WEEKDAY(KT$6,2)&lt;=5,--"17:00:00",IF(WEEKDAY(KT$6,2)=6,--"13:00:00","-")),IF($D22="FORANEO",IF(WEEKDAY(KT$6,2)&lt;=6,--"18:30:00",IF(WEEKDAY(KT$6,2)=7,--"12:00:00","-")),"-")))</f>
        <v>0.70833333333333337</v>
      </c>
      <c r="KV22" s="361" t="str">
        <f>IF(
 OR(KT$6&lt;MAX($B$2,$G22),AND($H22&lt;&gt;"",KT$6&gt;$H22)),
 "NA",
 IF(
  AND($D22="LOCAL",WEEKDAY(KT$6,2)=7),
  "DS",
  IF(
   COUNTIF(Parametros!$P:$P,KT$6)&gt;0,
   IF(ISNUMBER(KX22),IF(KX22&gt;0,"FL","FC"),"FC"),
   IF(
    ISNUMBER(KX22),
    IF(KX22&gt;0,"NOR","F"),
    IF(KX22="A","NOR",IF(KX22&lt;&gt;"",KX22,"F"))
   )
  )
 )
)</f>
        <v>NA</v>
      </c>
      <c r="KW22" s="362">
        <f t="shared" si="525"/>
        <v>8.5</v>
      </c>
      <c r="KX22" s="362" t="str" cm="1">
        <f t="array" ref="KX22">_xlfn.LET(
_xlpm.f,KX$6,
_xlpm.xp,IFERROR(
   _xlfn.XLOOKUP(
     1,
     (Papeletas!$B$2:$B$403=$B22)*(Papeletas!$G$2:$G$403&lt;=_xlpm.f)*(Papeletas!$H$2:$H$403&gt;=_xlpm.f),
     Papeletas!$F$2:$F$403,
     "__NP__"
   ),
   "__NP__"
),
_xlpm.x,IF(_xlpm.xp&lt;&gt;"__NP__",_xlpm.xp,_xlfn.XLOOKUP($B22,Reloj!$A$2:$A$1254,INDEX(Reloj!$J$2:$AR$1254,,COLUMN(KL14)-INT(COLUMN(KL14)/9*8)),"__NF__")),
_xlpm.t,SUBSTITUTE(_xlpm.x&amp;"","'",""),
_xlpm.esnum,IFERROR(ISNUMBER(VALUE(_xlpm.t)),FALSE),
_xlpm.n,IF(_xlpm.esnum,VALUE(_xlpm.t),0),
_xlpm.dia,IFERROR(WEEKDAY(_xlpm.f,2),0),
_xlpm.esFinSem,IF(AND(_xlpm.esnum,_xlpm.n&gt;0,_xlpm.n&lt;=7),IF($D22="LOCAL",OR(_xlpm.dia=6,_xlpm.dia=7),_xlpm.dia=7),FALSE),
_xlpm.nAj,IF(_xlpm.esFinSem,_xlpm.n+1,_xlpm.n),
IF(_xlpm.x="__NF__","Revisar",
IF(_xlpm.t="","F",
IF(_xlpm.esnum,
IF(_xlpm.nAj=0,"F",_xlpm.nAj),
IF(OR(_xlpm.t="AS",_xlpm.t="SAI"),"F",
IF(OR(_xlpm.t="ATM",_xlpm.t="CT",_xlpm.t="SS"),"A",
IF(_xlpm.t="B","DL",
IF(_xlpm.t="BA","DLA",
IF(_xlpm.t="V","VAC",_xlpm.t)))))))))</f>
        <v>F</v>
      </c>
      <c r="KY22" s="363">
        <f t="shared" si="526"/>
        <v>0</v>
      </c>
      <c r="KZ22" s="363">
        <f t="shared" si="527"/>
        <v>0</v>
      </c>
      <c r="LA22" s="363">
        <f t="shared" si="528"/>
        <v>0</v>
      </c>
      <c r="LB22" s="363">
        <f t="shared" si="529"/>
        <v>0</v>
      </c>
      <c r="LC22" s="364">
        <f t="shared" si="269"/>
        <v>0.3125</v>
      </c>
      <c r="LD22" s="360">
        <f t="shared" si="530"/>
        <v>0.70833333333333337</v>
      </c>
      <c r="LE22" s="361" t="str" cm="1">
        <f t="array" ref="LE22">_xlfn.LET(_xlpm.f,LC$6,_xlpm.ini,IFERROR(_xlfn.XLOOKUP(1,(Papeletas!$B$2:$B$403=$B22)*(Papeletas!$G$2:$G$403&lt;=_xlpm.f)*(Papeletas!$H$2:$H$403&gt;=_xlpm.f),Papeletas!$F$2:$F$403,""),""),IF(AND($D22="LOCAL",WEEKDAY(LC$6,2)=7),"DS",IF(_xlpm.ini&lt;&gt;"",_xlfn.XLOOKUP(_xlpm.ini,Parametros!$B:$B,Parametros!$C:$C,_xlpm.ini),"NOR")))</f>
        <v>NOR</v>
      </c>
      <c r="LF22" s="362">
        <f t="shared" si="531"/>
        <v>8.5</v>
      </c>
      <c r="LG22" s="362">
        <f t="shared" si="532"/>
        <v>8.5</v>
      </c>
      <c r="LH22" s="363">
        <f t="shared" si="533"/>
        <v>8.5</v>
      </c>
      <c r="LI22" s="363">
        <v>0</v>
      </c>
      <c r="LJ22" s="363">
        <v>0</v>
      </c>
      <c r="LK22" s="363">
        <v>0</v>
      </c>
      <c r="LL22" s="364">
        <f t="shared" si="274"/>
        <v>0.3125</v>
      </c>
      <c r="LM22" s="360">
        <f t="shared" si="534"/>
        <v>0.70833333333333337</v>
      </c>
      <c r="LN22" s="361" t="str" cm="1">
        <f t="array" ref="LN22">_xlfn.LET(_xlpm.f,LL$6,_xlpm.ini,IFERROR(_xlfn.XLOOKUP(1,(Papeletas!$B$2:$B$403=$B22)*(Papeletas!$G$2:$G$403&lt;=_xlpm.f)*(Papeletas!$H$2:$H$403&gt;=_xlpm.f),Papeletas!$F$2:$F$403,""),""),IF(AND($D22="LOCAL",WEEKDAY(LL$6,2)=7),"DS",IF(_xlpm.ini&lt;&gt;"",_xlfn.XLOOKUP(_xlpm.ini,Parametros!$B:$B,Parametros!$C:$C,_xlpm.ini),"NOR")))</f>
        <v>NOR</v>
      </c>
      <c r="LO22" s="362">
        <f t="shared" si="535"/>
        <v>8.5</v>
      </c>
      <c r="LP22" s="362">
        <f t="shared" si="536"/>
        <v>8.5</v>
      </c>
      <c r="LQ22" s="363">
        <f t="shared" si="537"/>
        <v>8.5</v>
      </c>
      <c r="LR22" s="363">
        <v>0</v>
      </c>
      <c r="LS22" s="363">
        <v>0</v>
      </c>
      <c r="LT22" s="363">
        <v>0</v>
      </c>
      <c r="LU22" s="364">
        <f t="shared" si="279"/>
        <v>0.3125</v>
      </c>
      <c r="LV22" s="360">
        <f t="shared" si="538"/>
        <v>0.70833333333333337</v>
      </c>
      <c r="LW22" s="361" t="str" cm="1">
        <f t="array" ref="LW22">_xlfn.LET(_xlpm.f,LU$6,_xlpm.ini,IFERROR(_xlfn.XLOOKUP(1,(Papeletas!$B$2:$B$403=$B22)*(Papeletas!$G$2:$G$403&lt;=_xlpm.f)*(Papeletas!$H$2:$H$403&gt;=_xlpm.f),Papeletas!$F$2:$F$403,""),""),IF(AND($D22="LOCAL",WEEKDAY(LU$6,2)=7),"DS",IF(_xlpm.ini&lt;&gt;"",_xlfn.XLOOKUP(_xlpm.ini,Parametros!$B:$B,Parametros!$C:$C,_xlpm.ini),"NOR")))</f>
        <v>NOR</v>
      </c>
      <c r="LX22" s="362">
        <f t="shared" si="539"/>
        <v>8.5</v>
      </c>
      <c r="LY22" s="362">
        <f t="shared" si="540"/>
        <v>8.5</v>
      </c>
      <c r="LZ22" s="363">
        <f t="shared" si="541"/>
        <v>8.5</v>
      </c>
      <c r="MA22" s="363">
        <v>0</v>
      </c>
      <c r="MB22" s="363">
        <v>0</v>
      </c>
      <c r="MC22" s="363">
        <v>0</v>
      </c>
      <c r="MD22" s="360">
        <f t="shared" si="284"/>
        <v>0.3125</v>
      </c>
      <c r="ME22" s="360">
        <f t="shared" si="542"/>
        <v>0.70833333333333337</v>
      </c>
      <c r="MF22" s="361" t="str" cm="1">
        <f t="array" ref="MF22">_xlfn.LET(_xlpm.f,MD$6,_xlpm.ini,IFERROR(_xlfn.XLOOKUP(1,(Papeletas!$B$2:$B$403=$B22)*(Papeletas!$G$2:$G$403&lt;=_xlpm.f)*(Papeletas!$H$2:$H$403&gt;=_xlpm.f),Papeletas!$F$2:$F$403,""),""),IF(AND($D22="LOCAL",WEEKDAY(MD$6,2)=7),"DS",IF(_xlpm.ini&lt;&gt;"",_xlfn.XLOOKUP(_xlpm.ini,Parametros!$B:$B,Parametros!$C:$C,_xlpm.ini),"NOR")))</f>
        <v>NOR</v>
      </c>
      <c r="MG22" s="362">
        <f t="shared" si="543"/>
        <v>8.5</v>
      </c>
      <c r="MH22" s="362">
        <f t="shared" si="544"/>
        <v>8.5</v>
      </c>
      <c r="MI22" s="363">
        <f t="shared" si="545"/>
        <v>8.5</v>
      </c>
      <c r="MJ22" s="363">
        <v>0</v>
      </c>
      <c r="MK22" s="363">
        <v>0</v>
      </c>
      <c r="ML22" s="363">
        <v>0</v>
      </c>
      <c r="MM22" s="364">
        <f t="shared" si="289"/>
        <v>0.3125</v>
      </c>
      <c r="MN22" s="360">
        <f t="shared" si="546"/>
        <v>0.54166666666666663</v>
      </c>
      <c r="MO22" s="361" t="str" cm="1">
        <f t="array" ref="MO22">_xlfn.LET(_xlpm.f,MM$6,_xlpm.ini,IFERROR(_xlfn.XLOOKUP(1,(Papeletas!$B$2:$B$403=$B22)*(Papeletas!$G$2:$G$403&lt;=_xlpm.f)*(Papeletas!$H$2:$H$403&gt;=_xlpm.f),Papeletas!$F$2:$F$403,""),""),IF(AND($D22="LOCAL",WEEKDAY(MM$6,2)=7),"DS",IF(_xlpm.ini&lt;&gt;"",_xlfn.XLOOKUP(_xlpm.ini,Parametros!$B:$B,Parametros!$C:$C,_xlpm.ini),"NOR")))</f>
        <v>NOR</v>
      </c>
      <c r="MP22" s="362">
        <f t="shared" si="547"/>
        <v>5.4999999999999991</v>
      </c>
      <c r="MQ22" s="362">
        <f t="shared" si="548"/>
        <v>5.4999999999999991</v>
      </c>
      <c r="MR22" s="363">
        <f t="shared" si="549"/>
        <v>5.4999999999999991</v>
      </c>
      <c r="MS22" s="363">
        <v>0</v>
      </c>
      <c r="MT22" s="363">
        <v>0</v>
      </c>
      <c r="MU22" s="363">
        <v>0</v>
      </c>
      <c r="MV22" s="364"/>
      <c r="MW22" s="360"/>
      <c r="MX22" s="361"/>
      <c r="MY22" s="362"/>
      <c r="MZ22" s="362"/>
      <c r="NA22" s="363"/>
      <c r="NB22" s="363"/>
      <c r="NC22" s="363"/>
      <c r="ND22" s="363"/>
      <c r="NE22" s="364"/>
      <c r="NF22" s="360"/>
      <c r="NG22" s="361"/>
      <c r="NH22" s="362"/>
      <c r="NI22" s="362"/>
      <c r="NJ22" s="363"/>
      <c r="NK22" s="363"/>
      <c r="NL22" s="363"/>
      <c r="NM22" s="363"/>
      <c r="NN22" s="211"/>
      <c r="NO22" s="401">
        <f t="shared" si="294"/>
        <v>16</v>
      </c>
      <c r="NP22" s="401" cm="1">
        <f t="array" ref="NP22">SUMPRODUCT(
 (INDEX(DD22:MU22,1,_xlfn.SEQUENCE(1,INT((COLUMN($MU$9)-COLUMN(DD22)+1)/9),3,9))=NP$6)*
 (INDEX(DD22:MU22,1,_xlfn.SEQUENCE(1,INT((COLUMN($MU$9)-COLUMN(DD22)+1)/9),9,9))&gt;0)
)</f>
        <v>0</v>
      </c>
      <c r="NQ22" s="401" cm="1">
        <f t="array" ref="NQ22">SUMPRODUCT(--(INDEX($DD22:$MU22,1,_xlfn.SEQUENCE(1,INT((COLUMN($MU$9)-COLUMN($DD22)+1)/9),3,9))=NQ$6))</f>
        <v>0</v>
      </c>
      <c r="NR22" s="401">
        <f t="shared" si="550"/>
        <v>16</v>
      </c>
      <c r="NS22" s="401" cm="1">
        <f t="array" ref="NS22">SUMPRODUCT(--(INDEX($DD22:$MU22,1,_xlfn.SEQUENCE(1,INT((COLUMN($MU$9)-COLUMN($DD22)+1)/9),3,9))=NS$6))</f>
        <v>0</v>
      </c>
      <c r="NT22" s="401">
        <f t="shared" si="551"/>
        <v>2</v>
      </c>
      <c r="NU22" s="401" cm="1">
        <f t="array" ref="NU22">SUMPRODUCT(--(INDEX($DD22:$MU22,1,_xlfn.SEQUENCE(1,INT((COLUMN($MU$9)-COLUMN($DD22)+1)/9),3,9))=NU$6))</f>
        <v>0</v>
      </c>
      <c r="NV22" s="401" cm="1">
        <f t="array" ref="NV22">SUMPRODUCT(--(INDEX($DD22:$MU22,1,_xlfn.SEQUENCE(1,INT((COLUMN($MU$9)-COLUMN($DD22)+1)/9),3,9))=NV$6))</f>
        <v>0</v>
      </c>
      <c r="NW22" s="401" cm="1">
        <f t="array" ref="NW22">SUMPRODUCT(--(INDEX($DD22:$MU22,1,_xlfn.SEQUENCE(1,INT((COLUMN($MU$9)-COLUMN($DD22)+1)/9),3,9))=NW$6))</f>
        <v>0</v>
      </c>
      <c r="NX22" s="401" cm="1">
        <f t="array" ref="NX22">SUMPRODUCT(--(INDEX($DD22:$MU22,1,_xlfn.SEQUENCE(1,INT((COLUMN($MU$9)-COLUMN($DD22)+1)/9),3,9))=NX$6))</f>
        <v>0</v>
      </c>
      <c r="NY22" s="401" cm="1">
        <f t="array" ref="NY22">SUMPRODUCT(--(INDEX($DD22:$MU22,1,_xlfn.SEQUENCE(1,INT((COLUMN($MU$9)-COLUMN($DD22)+1)/9),3,9))=NY$6))</f>
        <v>0</v>
      </c>
      <c r="NZ22" s="401" cm="1">
        <f t="array" ref="NZ22">SUMPRODUCT(--(INDEX($DD22:$MU22,1,_xlfn.SEQUENCE(1,INT((COLUMN($MU$9)-COLUMN($DD22)+1)/9),3,9))=NZ$6))</f>
        <v>0</v>
      </c>
      <c r="OA22" s="401" cm="1">
        <f t="array" ref="OA22">SUMPRODUCT(--(INDEX($DD22:$MU22,1,_xlfn.SEQUENCE(1,INT((COLUMN($MU$9)-COLUMN($DD22)+1)/9),3,9))=OA$6))</f>
        <v>0</v>
      </c>
      <c r="OB22" s="401" cm="1">
        <f t="array" ref="OB22">SUMPRODUCT(--(INDEX($DD22:$MU22,1,_xlfn.SEQUENCE(1,INT((COLUMN($MU$9)-COLUMN($DD22)+1)/9),3,9))=OB$6))</f>
        <v>10</v>
      </c>
      <c r="OC22" s="401" cm="1">
        <f t="array" ref="OC22">SUMPRODUCT(--(INDEX($DD22:$MU22,1,_xlfn.SEQUENCE(1,INT((COLUMN($MU$9)-COLUMN($DD22)+1)/9),3,9))=OC$6))</f>
        <v>0</v>
      </c>
      <c r="OD22" s="402"/>
      <c r="OE22" s="402">
        <f t="shared" si="552"/>
        <v>28</v>
      </c>
      <c r="OF22" s="403" cm="1">
        <f t="array" ref="OF22">SUM(INDEX(R22:KJ22,1,_xlfn.SEQUENCE(1,INT((COLUMN($NM$9)-COLUMN(CU22)+1)/9),7,9)))</f>
        <v>38</v>
      </c>
      <c r="OG22" s="403" cm="1">
        <f t="array" ref="OG22">SUM(INDEX(R22:KJ22,1,_xlfn.SEQUENCE(1,INT((COLUMN($NM$9)-COLUMN(CU22)+1)/9),8,9)))</f>
        <v>14.500000000000004</v>
      </c>
      <c r="OH22" s="403" cm="1">
        <f t="array" ref="OH22">SUM(INDEX(R22:KJ22,1,_xlfn.SEQUENCE(1,INT((COLUMN($NM$9)-COLUMN(CU22)+1)/9),9,9)))</f>
        <v>0</v>
      </c>
      <c r="OI22" s="214"/>
      <c r="OJ22" s="163"/>
      <c r="OK22" s="163"/>
      <c r="OL22" s="163"/>
      <c r="OM22" s="163"/>
      <c r="ON22" s="306">
        <f>_xlfn.XLOOKUP(B22,'TR05'!B:B,'TR05'!G:G,"Revisar",0)</f>
        <v>45916</v>
      </c>
      <c r="OO22" s="306">
        <f>_xlfn.XLOOKUP(B22,Reloj!A:A,Reloj!D:D,"Revisar",0)</f>
        <v>45916</v>
      </c>
      <c r="OP22" s="162" t="str">
        <f>_xlfn.XLOOKUP(B22,'S10'!C:C,'S10'!B:B,"Revisar",0)</f>
        <v>Revisar</v>
      </c>
    </row>
    <row r="23" spans="1:406" s="162" customFormat="1" ht="15.9" customHeight="1">
      <c r="A23" s="356">
        <v>15</v>
      </c>
      <c r="B23" s="332" t="s">
        <v>776</v>
      </c>
      <c r="C23" s="357" t="str">
        <f>_xlfn.XLOOKUP(B23,'S10'!$B$2:$B$1500,'S10'!$A$2:$A$1500,"Ingresar",0)</f>
        <v>22015895</v>
      </c>
      <c r="D23" s="333" t="s">
        <v>169</v>
      </c>
      <c r="E23" s="335" t="s">
        <v>778</v>
      </c>
      <c r="F23" s="335" t="str">
        <f>_xlfn.XLOOKUP(B23,'S10'!$B$2:$B$600,'S10'!$F$2:$F$600,"Ingresar",0)</f>
        <v>Asistente de Topografía</v>
      </c>
      <c r="G23" s="296">
        <v>45439</v>
      </c>
      <c r="H23" s="358"/>
      <c r="I23" s="359">
        <f t="shared" si="37"/>
        <v>0.3125</v>
      </c>
      <c r="J23" s="360">
        <f t="shared" si="295"/>
        <v>0.70833333333333337</v>
      </c>
      <c r="K23" s="361" t="str">
        <f>IF(
 OR(I$6&lt;MAX($B$2,$G23),AND($H23&lt;&gt;"",I$6&gt;$H23)),
 "NA",
 IF(
  AND($D23="LOCAL",WEEKDAY(I$6,2)=7),
  "DS",
  IF(
   COUNTIF(Parametros!$P:$P,I$6)&gt;0,
   IF(ISNUMBER(M23),IF(M23&gt;0,"FL","FC"),"FC"),
   IF(
    ISNUMBER(M23),
    IF(M23&gt;0,"NOR","F"),
    IF(M23="A","NOR",IF(M23&lt;&gt;"",M23,"F"))
   )
  )
 )
)</f>
        <v>NOR</v>
      </c>
      <c r="L23" s="362">
        <f t="shared" si="296"/>
        <v>8.5</v>
      </c>
      <c r="M23" s="362" cm="1">
        <f t="array" ref="M23">_xlfn.LET(
_xlpm.f,M$6,
_xlpm.xp,IFERROR(
   _xlfn.XLOOKUP(
     1,
     (Papeletas!$B$2:$B$403=$B23)*(Papeletas!$G$2:$G$403&lt;=_xlpm.f)*(Papeletas!$H$2:$H$403&gt;=_xlpm.f),
     Papeletas!$F$2:$F$403,
     "__NP__"
   ),
   "__NP__"
),
_xlpm.x,IF(_xlpm.xp&lt;&gt;"__NP__",_xlpm.xp,_xlfn.XLOOKUP($B23,Reloj!$A$2:$A$1254,INDEX(Reloj!$J$2:$AR$1254,,COLUMN(A15)-INT(COLUMN(A15)/9*8)),"__NF__")),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10.5</v>
      </c>
      <c r="N23" s="363">
        <f t="shared" si="297"/>
        <v>8.5</v>
      </c>
      <c r="O23" s="363">
        <f t="shared" si="298"/>
        <v>2</v>
      </c>
      <c r="P23" s="363">
        <f t="shared" si="299"/>
        <v>0</v>
      </c>
      <c r="Q23" s="363">
        <f t="shared" si="300"/>
        <v>0</v>
      </c>
      <c r="R23" s="359">
        <f t="shared" si="301"/>
        <v>0.3125</v>
      </c>
      <c r="S23" s="360">
        <f t="shared" si="302"/>
        <v>0.70833333333333337</v>
      </c>
      <c r="T23" s="361" t="str">
        <f>IF(
 OR(R$6&lt;MAX($B$2,$G23),AND($H23&lt;&gt;"",R$6&gt;$H23)),
 "NA",
 IF(
  AND($D23="LOCAL",WEEKDAY(R$6,2)=7),
  "DS",
  IF(
   COUNTIF(Parametros!$P:$P,R$6)&gt;0,
   IF(ISNUMBER(V23),IF(V23&gt;0,"FL","FC"),"FC"),
   IF(
    ISNUMBER(V23),
    IF(V23&gt;0,"NOR","F"),
    IF(V23="A","NOR",IF(V23&lt;&gt;"",V23,"F"))
   )
  )
 )
)</f>
        <v>NOR</v>
      </c>
      <c r="U23" s="362">
        <f t="shared" si="303"/>
        <v>8.5</v>
      </c>
      <c r="V23" s="362" cm="1">
        <f t="array" ref="V23">_xlfn.LET(
_xlpm.f,V$6,
_xlpm.xp,IFERROR(
   _xlfn.XLOOKUP(
     1,
     (Papeletas!$B$2:$B$3000=$B23)*(Papeletas!$G$2:$G$3000&lt;=_xlpm.f)*(Papeletas!$H$2:$H$3000&gt;=_xlpm.f),
     Papeletas!$F$2:$F$3000,
     "__NP__"
   ),
   "__NP__"
),
_xlpm.x,IF(_xlpm.xp&lt;&gt;"__NP__",_xlpm.xp,_xlfn.XLOOKUP($B23,Reloj!$A$2:$A$3000,INDEX(Reloj!$J$2:$AR$3000,,COLUMN(J15)-INT(COLUMN(J15)/9*8)),"__NF__")),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10.5</v>
      </c>
      <c r="W23" s="363">
        <f t="shared" si="304"/>
        <v>8.5</v>
      </c>
      <c r="X23" s="363">
        <f t="shared" si="305"/>
        <v>2</v>
      </c>
      <c r="Y23" s="363">
        <f t="shared" si="306"/>
        <v>0</v>
      </c>
      <c r="Z23" s="363">
        <f t="shared" si="307"/>
        <v>0</v>
      </c>
      <c r="AA23" s="359">
        <f t="shared" si="308"/>
        <v>0.3125</v>
      </c>
      <c r="AB23" s="360">
        <f t="shared" si="309"/>
        <v>0.70833333333333337</v>
      </c>
      <c r="AC23" s="361" t="str">
        <f>IF(
 OR(AA$6&lt;MAX($B$2,$G23),AND($H23&lt;&gt;"",AA$6&gt;$H23)),
 "NA",
 IF(
  AND($D23="LOCAL",WEEKDAY(AA$6,2)=7),
  "DS",
  IF(
   COUNTIF(Parametros!$P:$P,AA$6)&gt;0,
   IF(ISNUMBER(AE23),IF(AE23&gt;0,"FL","FC"),"FC"),
   IF(
    ISNUMBER(AE23),
    IF(AE23&gt;0,"NOR","F"),
    IF(AE23="A","NOR",IF(AE23&lt;&gt;"",AE23,"F"))
   )
  )
 )
)</f>
        <v>NOR</v>
      </c>
      <c r="AD23" s="362">
        <f t="shared" si="310"/>
        <v>8.5</v>
      </c>
      <c r="AE23" s="362" cm="1">
        <f t="array" ref="AE23">_xlfn.LET(
_xlpm.f,AE$6,
_xlpm.xp,IFERROR(
   _xlfn.XLOOKUP(
     1,
     (Papeletas!$B$2:$B$3000=$B23)*(Papeletas!$G$2:$G$3000&lt;=_xlpm.f)*(Papeletas!$H$2:$H$3000&gt;=_xlpm.f),
     Papeletas!$F$2:$F$3000,
     "__NP__"
   ),
   "__NP__"
),
_xlpm.x,IF(_xlpm.xp&lt;&gt;"__NP__",_xlpm.xp,_xlfn.XLOOKUP($B23,Reloj!$A$2:$A$3000,INDEX(Reloj!$J$2:$AR$3000,,COLUMN(S15)-INT(COLUMN(S15)/9*8)),"__NF__")),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AF23" s="363">
        <f t="shared" si="311"/>
        <v>8.5</v>
      </c>
      <c r="AG23" s="363">
        <f t="shared" si="312"/>
        <v>2</v>
      </c>
      <c r="AH23" s="363">
        <f t="shared" si="313"/>
        <v>1</v>
      </c>
      <c r="AI23" s="363">
        <f t="shared" si="314"/>
        <v>0</v>
      </c>
      <c r="AJ23" s="359">
        <f t="shared" si="315"/>
        <v>0.3125</v>
      </c>
      <c r="AK23" s="360">
        <f t="shared" si="316"/>
        <v>0.54166666666666663</v>
      </c>
      <c r="AL23" s="361" t="str">
        <f>IF(
 OR(AJ$6&lt;MAX($B$2,$G23),AND($H23&lt;&gt;"",AJ$6&gt;$H23)),
 "NA",
 IF(
  AND($D23="LOCAL",WEEKDAY(AJ$6,2)=7),
  "DS",
  IF(
   COUNTIF(Parametros!$P:$P,AJ$6)&gt;0,
   IF(ISNUMBER(AN23),IF(AN23&gt;0,"FL","FC"),"FC"),
   IF(
    ISNUMBER(AN23),
    IF(AN23&gt;0,"NOR","F"),
    IF(AN23="A","NOR",IF(AN23&lt;&gt;"",AN23,"F"))
   )
  )
 )
)</f>
        <v>NOR</v>
      </c>
      <c r="AM23" s="362">
        <f t="shared" si="317"/>
        <v>5.4999999999999991</v>
      </c>
      <c r="AN23" s="362" cm="1">
        <f t="array" ref="AN23">_xlfn.LET(
_xlpm.f,AN$6,
_xlpm.xp,IFERROR(
   _xlfn.XLOOKUP(
     1,
     (Papeletas!$B$2:$B$3000=$B23)*(Papeletas!$G$2:$G$3000&lt;=_xlpm.f)*(Papeletas!$H$2:$H$3000&gt;=_xlpm.f),
     Papeletas!$F$2:$F$3000,
     "__NP__"
   ),
   "__NP__"
),
_xlpm.x,IF(_xlpm.xp&lt;&gt;"__NP__",_xlpm.xp,_xlfn.XLOOKUP($B23,Reloj!$A$2:$A$3000,INDEX(Reloj!$J$2:$AR$3000,,COLUMN(AB15)-INT(COLUMN(AB15)/9*8)),"__NF__")),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8.5</v>
      </c>
      <c r="AO23" s="363">
        <f t="shared" si="318"/>
        <v>5.4999999999999991</v>
      </c>
      <c r="AP23" s="363">
        <f t="shared" si="319"/>
        <v>2</v>
      </c>
      <c r="AQ23" s="363">
        <f t="shared" si="320"/>
        <v>1.0000000000000009</v>
      </c>
      <c r="AR23" s="363">
        <f t="shared" si="321"/>
        <v>0</v>
      </c>
      <c r="AS23" s="359" t="str">
        <f t="shared" si="322"/>
        <v>-</v>
      </c>
      <c r="AT23" s="360" t="str">
        <f t="shared" si="323"/>
        <v>-</v>
      </c>
      <c r="AU23" s="361" t="str">
        <f>IF(
 OR(AS$6&lt;MAX($B$2,$G23),AND($H23&lt;&gt;"",AS$6&gt;$H23)),
 "NA",
 IF(
  AND($D23="LOCAL",WEEKDAY(AS$6,2)=7),
  "DS",
  IF(
   COUNTIF(Parametros!$P:$P,AS$6)&gt;0,
   IF(ISNUMBER(AW23),IF(AW23&gt;0,"FL","FC"),"FC"),
   IF(
    ISNUMBER(AW23),
    IF(AW23&gt;0,"NOR","F"),
    IF(AW23="A","NOR",IF(AW23&lt;&gt;"",AW23,"F"))
   )
  )
 )
)</f>
        <v>DS</v>
      </c>
      <c r="AV23" s="362">
        <f t="shared" si="324"/>
        <v>0</v>
      </c>
      <c r="AW23" s="362" t="str" cm="1">
        <f t="array" ref="AW23">_xlfn.LET(
_xlpm.f,AW$6,
_xlpm.xp,IFERROR(
   _xlfn.XLOOKUP(
     1,
     (Papeletas!$B$2:$B$3000=$B23)*(Papeletas!$G$2:$G$3000&lt;=_xlpm.f)*(Papeletas!$H$2:$H$3000&gt;=_xlpm.f),
     Papeletas!$F$2:$F$3000,
     "__NP__"
   ),
   "__NP__"
),
_xlpm.x,IF(_xlpm.xp&lt;&gt;"__NP__",_xlpm.xp,_xlfn.XLOOKUP($B23,Reloj!$A$2:$A$3000,INDEX(Reloj!$J$2:$AR$3000,,COLUMN(AK15)-INT(COLUMN(AK15)/9*8)),"__NF__")),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F</v>
      </c>
      <c r="AX23" s="363">
        <f t="shared" si="325"/>
        <v>0</v>
      </c>
      <c r="AY23" s="363">
        <f t="shared" si="326"/>
        <v>0</v>
      </c>
      <c r="AZ23" s="363">
        <f t="shared" si="327"/>
        <v>0</v>
      </c>
      <c r="BA23" s="363">
        <f t="shared" si="328"/>
        <v>0</v>
      </c>
      <c r="BB23" s="359">
        <f t="shared" si="329"/>
        <v>0.3125</v>
      </c>
      <c r="BC23" s="360">
        <f t="shared" si="330"/>
        <v>0.70833333333333337</v>
      </c>
      <c r="BD23" s="361" t="str">
        <f>IF(
 OR(BB$6&lt;MAX($B$2,$G23),AND($H23&lt;&gt;"",BB$6&gt;$H23)),
 "NA",
 IF(
  AND($D23="LOCAL",WEEKDAY(BB$6,2)=7),
  "DS",
  IF(
   COUNTIF(Parametros!$P:$P,BB$6)&gt;0,
   IF(ISNUMBER(BF23),IF(BF23&gt;0,"FL","FC"),"FC"),
   IF(
    ISNUMBER(BF23),
    IF(BF23&gt;0,"NOR","F"),
    IF(BF23="A","NOR",IF(BF23&lt;&gt;"",BF23,"F"))
   )
  )
 )
)</f>
        <v>NOR</v>
      </c>
      <c r="BE23" s="362">
        <f t="shared" si="331"/>
        <v>8.5</v>
      </c>
      <c r="BF23" s="362" cm="1">
        <f t="array" ref="BF23">_xlfn.LET(
_xlpm.f,BF$6,
_xlpm.xp,IFERROR(
   _xlfn.XLOOKUP(
     1,
     (Papeletas!$B$2:$B$3000=$B23)*(Papeletas!$G$2:$G$3000&lt;=_xlpm.f)*(Papeletas!$H$2:$H$3000&gt;=_xlpm.f),
     Papeletas!$F$2:$F$3000,
     "__NP__"
   ),
   "__NP__"
),
_xlpm.x,IF(_xlpm.xp&lt;&gt;"__NP__",_xlpm.xp,_xlfn.XLOOKUP($B23,Reloj!$A$2:$A$3000,INDEX(Reloj!$J$2:$AR$3000,,COLUMN(AT15)-INT(COLUMN(AT15)/9*8)),"__NF__")),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BG23" s="363">
        <f t="shared" si="332"/>
        <v>8.5</v>
      </c>
      <c r="BH23" s="363">
        <f t="shared" si="333"/>
        <v>2</v>
      </c>
      <c r="BI23" s="363">
        <f t="shared" si="334"/>
        <v>1</v>
      </c>
      <c r="BJ23" s="363">
        <f t="shared" si="335"/>
        <v>0</v>
      </c>
      <c r="BK23" s="359">
        <f t="shared" si="336"/>
        <v>0.3125</v>
      </c>
      <c r="BL23" s="360">
        <f t="shared" si="337"/>
        <v>0.70833333333333337</v>
      </c>
      <c r="BM23" s="361" t="str">
        <f>IF(
 OR(BK$6&lt;MAX($B$2,$G23),AND($H23&lt;&gt;"",BK$6&gt;$H23)),
 "NA",
 IF(
  AND($D23="LOCAL",WEEKDAY(BK$6,2)=7),
  "DS",
  IF(
   COUNTIF(Parametros!$P:$P,BK$6)&gt;0,
   IF(ISNUMBER(BO23),IF(BO23&gt;0,"FL","FC"),"FC"),
   IF(
    ISNUMBER(BO23),
    IF(BO23&gt;0,"NOR","F"),
    IF(BO23="A","NOR",IF(BO23&lt;&gt;"",BO23,"F"))
   )
  )
 )
)</f>
        <v>NOR</v>
      </c>
      <c r="BN23" s="362">
        <f t="shared" si="338"/>
        <v>8.5</v>
      </c>
      <c r="BO23" s="362" cm="1">
        <f t="array" ref="BO23">_xlfn.LET(
_xlpm.f,BO$6,
_xlpm.xp,IFERROR(
   _xlfn.XLOOKUP(
     1,
     (Papeletas!$B$2:$B$3000=$B23)*(Papeletas!$G$2:$G$3000&lt;=_xlpm.f)*(Papeletas!$H$2:$H$3000&gt;=_xlpm.f),
     Papeletas!$F$2:$F$3000,
     "__NP__"
   ),
   "__NP__"
),
_xlpm.x,IF(_xlpm.xp&lt;&gt;"__NP__",_xlpm.xp,_xlfn.XLOOKUP($B23,Reloj!$A$2:$A$3000,INDEX(Reloj!$J$2:$AR$3000,,COLUMN(BC15)-INT(COLUMN(BC15)/9*8)),"__NF__")),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BP23" s="363">
        <f t="shared" si="339"/>
        <v>8.5</v>
      </c>
      <c r="BQ23" s="363">
        <f t="shared" si="340"/>
        <v>2</v>
      </c>
      <c r="BR23" s="363">
        <f t="shared" si="341"/>
        <v>1</v>
      </c>
      <c r="BS23" s="363">
        <f t="shared" si="342"/>
        <v>0</v>
      </c>
      <c r="BT23" s="359">
        <f t="shared" si="343"/>
        <v>0.3125</v>
      </c>
      <c r="BU23" s="360">
        <f t="shared" si="344"/>
        <v>0.70833333333333337</v>
      </c>
      <c r="BV23" s="361" t="str">
        <f>IF(
 OR(BT$6&lt;MAX($B$2,$G23),AND($H23&lt;&gt;"",BT$6&gt;$H23)),
 "NA",
 IF(
  AND($D23="LOCAL",WEEKDAY(BT$6,2)=7),
  "DS",
  IF(
   COUNTIF(Parametros!$P:$P,BT$6)&gt;0,
   IF(ISNUMBER(BX23),IF(BX23&gt;0,"FL","FC"),"FC"),
   IF(
    ISNUMBER(BX23),
    IF(BX23&gt;0,"NOR","F"),
    IF(BX23="A","NOR",IF(BX23&lt;&gt;"",BX23,"F"))
   )
  )
 )
)</f>
        <v>NOR</v>
      </c>
      <c r="BW23" s="362">
        <f t="shared" si="345"/>
        <v>8.5</v>
      </c>
      <c r="BX23" s="362" cm="1">
        <f t="array" ref="BX23">_xlfn.LET(
_xlpm.f,BX$6,
_xlpm.xp,IFERROR(
   _xlfn.XLOOKUP(
     1,
     (Papeletas!$B$2:$B$3000=$B23)*(Papeletas!$G$2:$G$3000&lt;=_xlpm.f)*(Papeletas!$H$2:$H$3000&gt;=_xlpm.f),
     Papeletas!$F$2:$F$3000,
     "__NP__"
   ),
   "__NP__"
),
_xlpm.x,IF(_xlpm.xp&lt;&gt;"__NP__",_xlpm.xp,_xlfn.XLOOKUP($B23,Reloj!$A$2:$A$3000,INDEX(Reloj!$J$2:$AR$3000,,COLUMN(BL15)-INT(COLUMN(BL15)/9*8)),"__NF__")),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BY23" s="363">
        <f t="shared" si="346"/>
        <v>8.5</v>
      </c>
      <c r="BZ23" s="363">
        <f t="shared" si="347"/>
        <v>2</v>
      </c>
      <c r="CA23" s="363">
        <f t="shared" si="348"/>
        <v>1</v>
      </c>
      <c r="CB23" s="363">
        <f t="shared" si="349"/>
        <v>0</v>
      </c>
      <c r="CC23" s="359">
        <f t="shared" si="350"/>
        <v>0.3125</v>
      </c>
      <c r="CD23" s="360">
        <f t="shared" si="351"/>
        <v>0.70833333333333337</v>
      </c>
      <c r="CE23" s="361" t="str">
        <f>IF(
 OR(CC$6&lt;MAX($B$2,$G23),AND($H23&lt;&gt;"",CC$6&gt;$H23)),
 "NA",
 IF(
  AND($D23="LOCAL",WEEKDAY(CC$6,2)=7),
  "DS",
  IF(
   COUNTIF(Parametros!$P:$P,CC$6)&gt;0,
   IF(ISNUMBER(CG23),IF(CG23&gt;0,"FL","FC"),"FC"),
   IF(
    ISNUMBER(CG23),
    IF(CG23&gt;0,"NOR","F"),
    IF(CG23="A","NOR",IF(CG23&lt;&gt;"",CG23,"F"))
   )
  )
 )
)</f>
        <v>NOR</v>
      </c>
      <c r="CF23" s="362">
        <f t="shared" si="352"/>
        <v>8.5</v>
      </c>
      <c r="CG23" s="362" cm="1">
        <f t="array" ref="CG23">_xlfn.LET(
_xlpm.f,CG$6,
_xlpm.xp,IFERROR(
   _xlfn.XLOOKUP(
     1,
     (Papeletas!$B$2:$B$3000=$B23)*(Papeletas!$G$2:$G$3000&lt;=_xlpm.f)*(Papeletas!$H$2:$H$3000&gt;=_xlpm.f),
     Papeletas!$F$2:$F$3000,
     "__NP__"
   ),
   "__NP__"
),
_xlpm.x,IF(_xlpm.xp&lt;&gt;"__NP__",_xlpm.xp,_xlfn.XLOOKUP($B23,Reloj!$A$2:$A$3000,INDEX(Reloj!$J$2:$AR$3000,,COLUMN(BU15)-INT(COLUMN(BU15)/9*8)),"__NF__")),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CH23" s="363">
        <f t="shared" si="353"/>
        <v>8.5</v>
      </c>
      <c r="CI23" s="363">
        <f t="shared" si="354"/>
        <v>2</v>
      </c>
      <c r="CJ23" s="363">
        <f t="shared" si="355"/>
        <v>1</v>
      </c>
      <c r="CK23" s="363">
        <f t="shared" si="356"/>
        <v>0</v>
      </c>
      <c r="CL23" s="359">
        <f t="shared" si="357"/>
        <v>0.3125</v>
      </c>
      <c r="CM23" s="360">
        <f t="shared" si="358"/>
        <v>0.70833333333333337</v>
      </c>
      <c r="CN23" s="361" t="str">
        <f>IF(
 OR(CL$6&lt;MAX($B$2,$G23),AND($H23&lt;&gt;"",CL$6&gt;$H23)),
 "NA",
 IF(
  AND($D23="LOCAL",WEEKDAY(CL$6,2)=7),
  "DS",
  IF(
   COUNTIF(Parametros!$P:$P,CL$6)&gt;0,
   IF(ISNUMBER(CP23),IF(CP23&gt;0,"FL","FC"),"FC"),
   IF(
    ISNUMBER(CP23),
    IF(CP23&gt;0,"NOR","F"),
    IF(CP23="A","NOR",IF(CP23&lt;&gt;"",CP23,"F"))
   )
  )
 )
)</f>
        <v>NOR</v>
      </c>
      <c r="CO23" s="362">
        <f t="shared" si="359"/>
        <v>8.5</v>
      </c>
      <c r="CP23" s="362" cm="1">
        <f t="array" ref="CP23">_xlfn.LET(
_xlpm.f,CP$6,
_xlpm.xp,IFERROR(
   _xlfn.XLOOKUP(
     1,
     (Papeletas!$B$2:$B$3000=$B23)*(Papeletas!$G$2:$G$3000&lt;=_xlpm.f)*(Papeletas!$H$2:$H$3000&gt;=_xlpm.f),
     Papeletas!$F$2:$F$3000,
     "__NP__"
   ),
   "__NP__"
),
_xlpm.x,IF(_xlpm.xp&lt;&gt;"__NP__",_xlpm.xp,_xlfn.XLOOKUP($B23,Reloj!$A$2:$A$3000,INDEX(Reloj!$J$2:$AR$3000,,COLUMN(CD15)-INT(COLUMN(CD15)/9*8)),"__NF__")),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CQ23" s="363">
        <f t="shared" si="360"/>
        <v>8.5</v>
      </c>
      <c r="CR23" s="363">
        <f t="shared" si="361"/>
        <v>2</v>
      </c>
      <c r="CS23" s="363">
        <f t="shared" si="362"/>
        <v>1</v>
      </c>
      <c r="CT23" s="363">
        <f t="shared" si="363"/>
        <v>0</v>
      </c>
      <c r="CU23" s="359">
        <f t="shared" si="364"/>
        <v>0.3125</v>
      </c>
      <c r="CV23" s="360">
        <f t="shared" si="365"/>
        <v>0.54166666666666663</v>
      </c>
      <c r="CW23" s="361" t="str">
        <f>IF(
 OR(CU$6&lt;MAX($B$2,$G23),AND($H23&lt;&gt;"",CU$6&gt;$H23)),
 "NA",
 IF(
  AND($D23="LOCAL",WEEKDAY(CU$6,2)=7),
  "DS",
  IF(
   COUNTIF(Parametros!$P:$P,CU$6)&gt;0,
   IF(ISNUMBER(CY23),IF(CY23&gt;0,"FL","FC"),"FC"),
   IF(
    ISNUMBER(CY23),
    IF(CY23&gt;0,"NOR","F"),
    IF(CY23="A","NOR",IF(CY23&lt;&gt;"",CY23,"F"))
   )
  )
 )
)</f>
        <v>NOR</v>
      </c>
      <c r="CX23" s="362">
        <f t="shared" si="366"/>
        <v>5.4999999999999991</v>
      </c>
      <c r="CY23" s="362" cm="1">
        <f t="array" ref="CY23">_xlfn.LET(
_xlpm.f,CY$6,
_xlpm.xp,IFERROR(
   _xlfn.XLOOKUP(
     1,
     (Papeletas!$B$2:$B$3000=$B23)*(Papeletas!$G$2:$G$3000&lt;=_xlpm.f)*(Papeletas!$H$2:$H$3000&gt;=_xlpm.f),
     Papeletas!$F$2:$F$3000,
     "__NP__"
   ),
   "__NP__"
),
_xlpm.x,IF(_xlpm.xp&lt;&gt;"__NP__",_xlpm.xp,_xlfn.XLOOKUP($B23,Reloj!$A$2:$A$3000,INDEX(Reloj!$J$2:$AR$3000,,COLUMN(CM15)-INT(COLUMN(CM15)/9*8)),"__NF__")),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9.5</v>
      </c>
      <c r="CZ23" s="363">
        <f t="shared" si="367"/>
        <v>5.4999999999999991</v>
      </c>
      <c r="DA23" s="363">
        <f t="shared" si="368"/>
        <v>2</v>
      </c>
      <c r="DB23" s="363">
        <f t="shared" si="369"/>
        <v>2.0000000000000009</v>
      </c>
      <c r="DC23" s="363">
        <f t="shared" si="370"/>
        <v>0</v>
      </c>
      <c r="DD23" s="359" t="str">
        <f t="shared" si="371"/>
        <v>-</v>
      </c>
      <c r="DE23" s="360" t="str">
        <f t="shared" si="372"/>
        <v>-</v>
      </c>
      <c r="DF23" s="361" t="str">
        <f>IF(
 OR(DD$6&lt;MAX($B$2,$G23),AND($H23&lt;&gt;"",DD$6&gt;$H23)),
 "NA",
 IF(
  AND($D23="LOCAL",WEEKDAY(DD$6,2)=7),
  "DS",
  IF(
   COUNTIF(Parametros!$P:$P,DD$6)&gt;0,
   IF(ISNUMBER(DH23),IF(DH23&gt;0,"FL","FC"),"FC"),
   IF(
    ISNUMBER(DH23),
    IF(DH23&gt;0,"NOR","F"),
    IF(DH23="A","NOR",IF(DH23&lt;&gt;"",DH23,"F"))
   )
  )
 )
)</f>
        <v>DS</v>
      </c>
      <c r="DG23" s="362">
        <f t="shared" si="373"/>
        <v>0</v>
      </c>
      <c r="DH23" s="362" cm="1">
        <f t="array" ref="DH23">_xlfn.LET(
_xlpm.f,DH$6,
_xlpm.xp,IFERROR(
   _xlfn.XLOOKUP(
     1,
     (Papeletas!$B$2:$B$3000=$B23)*(Papeletas!$G$2:$G$3000&lt;=_xlpm.f)*(Papeletas!$H$2:$H$3000&gt;=_xlpm.f),
     Papeletas!$F$2:$F$3000,
     "__NP__"
   ),
   "__NP__"
),
_xlpm.x,IF(_xlpm.xp&lt;&gt;"__NP__",_xlpm.xp,_xlfn.XLOOKUP($B23,Reloj!$A$2:$A$3000,INDEX(Reloj!$J$2:$AR$3000,,COLUMN(CV15)-INT(COLUMN(CV15)/9*8)),"__NF__")),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4.5</v>
      </c>
      <c r="DI23" s="363">
        <f t="shared" si="374"/>
        <v>0</v>
      </c>
      <c r="DJ23" s="363">
        <f t="shared" si="375"/>
        <v>0</v>
      </c>
      <c r="DK23" s="363">
        <f t="shared" si="376"/>
        <v>0</v>
      </c>
      <c r="DL23" s="363">
        <f t="shared" si="377"/>
        <v>4.5</v>
      </c>
      <c r="DM23" s="359">
        <f t="shared" si="378"/>
        <v>0.3125</v>
      </c>
      <c r="DN23" s="360">
        <f t="shared" si="379"/>
        <v>0.70833333333333337</v>
      </c>
      <c r="DO23" s="361" t="str">
        <f>IF(
 OR(DM$6&lt;MAX($B$2,$G23),AND($H23&lt;&gt;"",DM$6&gt;$H23)),
 "NA",
 IF(
  AND($D23="LOCAL",WEEKDAY(DM$6,2)=7),
  "DS",
  IF(
   COUNTIF(Parametros!$P:$P,DM$6)&gt;0,
   IF(ISNUMBER(DQ23),IF(DQ23&gt;0,"FL","FC"),"FC"),
   IF(
    ISNUMBER(DQ23),
    IF(DQ23&gt;0,"NOR","F"),
    IF(DQ23="A","NOR",IF(DQ23&lt;&gt;"",DQ23,"F"))
   )
  )
 )
)</f>
        <v>NOR</v>
      </c>
      <c r="DP23" s="362">
        <f t="shared" si="380"/>
        <v>8.5</v>
      </c>
      <c r="DQ23" s="362" cm="1">
        <f t="array" ref="DQ23">_xlfn.LET(
_xlpm.f,DQ$6,
_xlpm.xp,IFERROR(
   _xlfn.XLOOKUP(
     1,
     (Papeletas!$B$2:$B$3000=$B23)*(Papeletas!$G$2:$G$3000&lt;=_xlpm.f)*(Papeletas!$H$2:$H$3000&gt;=_xlpm.f),
     Papeletas!$F$2:$F$3000,
     "__NP__"
   ),
   "__NP__"
),
_xlpm.x,IF(_xlpm.xp&lt;&gt;"__NP__",_xlpm.xp,_xlfn.XLOOKUP($B23,Reloj!$A$2:$A$3000,INDEX(Reloj!$J$2:$AR$3000,,COLUMN(DE15)-INT(COLUMN(DE15)/9*8)),"__NF__")),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DR23" s="363">
        <f t="shared" si="381"/>
        <v>8.5</v>
      </c>
      <c r="DS23" s="363">
        <f t="shared" si="382"/>
        <v>2</v>
      </c>
      <c r="DT23" s="363">
        <f t="shared" si="383"/>
        <v>1</v>
      </c>
      <c r="DU23" s="363">
        <f t="shared" si="384"/>
        <v>0</v>
      </c>
      <c r="DV23" s="359">
        <f t="shared" si="385"/>
        <v>0.3125</v>
      </c>
      <c r="DW23" s="360">
        <f t="shared" si="386"/>
        <v>0.70833333333333337</v>
      </c>
      <c r="DX23" s="361" t="str">
        <f>IF(
 OR(DV$6&lt;MAX($B$2,$G23),AND($H23&lt;&gt;"",DV$6&gt;$H23)),
 "NA",
 IF(
  AND($D23="LOCAL",WEEKDAY(DV$6,2)=7),
  "DS",
  IF(
   COUNTIF(Parametros!$P:$P,DV$6)&gt;0,
   IF(ISNUMBER(DZ23),IF(DZ23&gt;0,"FL","FC"),"FC"),
   IF(
    ISNUMBER(DZ23),
    IF(DZ23&gt;0,"NOR","F"),
    IF(DZ23="A","NOR",IF(DZ23&lt;&gt;"",DZ23,"F"))
   )
  )
 )
)</f>
        <v>NOR</v>
      </c>
      <c r="DY23" s="362">
        <f t="shared" si="387"/>
        <v>8.5</v>
      </c>
      <c r="DZ23" s="362" cm="1">
        <f t="array" ref="DZ23">_xlfn.LET(
_xlpm.f,DZ$6,
_xlpm.xp,IFERROR(
   _xlfn.XLOOKUP(
     1,
     (Papeletas!$B$2:$B$3000=$B23)*(Papeletas!$G$2:$G$3000&lt;=_xlpm.f)*(Papeletas!$H$2:$H$3000&gt;=_xlpm.f),
     Papeletas!$F$2:$F$3000,
     "__NP__"
   ),
   "__NP__"
),
_xlpm.x,IF(_xlpm.xp&lt;&gt;"__NP__",_xlpm.xp,_xlfn.XLOOKUP($B23,Reloj!$A$2:$A$3000,INDEX(Reloj!$J$2:$AR$3000,,COLUMN(DN15)-INT(COLUMN(DN15)/9*8)),"__NF__")),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EA23" s="363">
        <f t="shared" si="388"/>
        <v>8.5</v>
      </c>
      <c r="EB23" s="363">
        <f t="shared" si="389"/>
        <v>2</v>
      </c>
      <c r="EC23" s="363">
        <f t="shared" si="390"/>
        <v>1</v>
      </c>
      <c r="ED23" s="363">
        <f t="shared" si="391"/>
        <v>0</v>
      </c>
      <c r="EE23" s="359">
        <f t="shared" si="392"/>
        <v>0.3125</v>
      </c>
      <c r="EF23" s="360">
        <f t="shared" si="393"/>
        <v>0.70833333333333337</v>
      </c>
      <c r="EG23" s="361" t="str">
        <f>IF(
 OR(EE$6&lt;MAX($B$2,$G23),AND($H23&lt;&gt;"",EE$6&gt;$H23)),
 "NA",
 IF(
  AND($D23="LOCAL",WEEKDAY(EE$6,2)=7),
  "DS",
  IF(
   COUNTIF(Parametros!$P:$P,EE$6)&gt;0,
   IF(ISNUMBER(EI23),IF(EI23&gt;0,"FL","FC"),"FC"),
   IF(
    ISNUMBER(EI23),
    IF(EI23&gt;0,"NOR","F"),
    IF(EI23="A","NOR",IF(EI23&lt;&gt;"",EI23,"F"))
   )
  )
 )
)</f>
        <v>NOR</v>
      </c>
      <c r="EH23" s="362">
        <f t="shared" si="394"/>
        <v>8.5</v>
      </c>
      <c r="EI23" s="362" cm="1">
        <f t="array" ref="EI23">_xlfn.LET(
_xlpm.f,EI$6,
_xlpm.xp,IFERROR(
   _xlfn.XLOOKUP(
     1,
     (Papeletas!$B$2:$B$3000=$B23)*(Papeletas!$G$2:$G$3000&lt;=_xlpm.f)*(Papeletas!$H$2:$H$3000&gt;=_xlpm.f),
     Papeletas!$F$2:$F$3000,
     "__NP__"
   ),
   "__NP__"
),
_xlpm.x,IF(_xlpm.xp&lt;&gt;"__NP__",_xlpm.xp,_xlfn.XLOOKUP($B23,Reloj!$A$2:$A$3000,INDEX(Reloj!$J$2:$AR$3000,,COLUMN(DW15)-INT(COLUMN(DW15)/9*8)),"__NF__")),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EJ23" s="363">
        <f t="shared" si="395"/>
        <v>8.5</v>
      </c>
      <c r="EK23" s="363">
        <f t="shared" si="396"/>
        <v>2</v>
      </c>
      <c r="EL23" s="363">
        <f t="shared" si="397"/>
        <v>1</v>
      </c>
      <c r="EM23" s="363">
        <f t="shared" si="398"/>
        <v>0</v>
      </c>
      <c r="EN23" s="359">
        <f t="shared" si="399"/>
        <v>0.3125</v>
      </c>
      <c r="EO23" s="360">
        <f t="shared" si="400"/>
        <v>0.70833333333333337</v>
      </c>
      <c r="EP23" s="361" t="str">
        <f>IF(
 OR(EN$6&lt;MAX($B$2,$G23),AND($H23&lt;&gt;"",EN$6&gt;$H23)),
 "NA",
 IF(
  AND($D23="LOCAL",WEEKDAY(EN$6,2)=7),
  "DS",
  IF(
   COUNTIF(Parametros!$P:$P,EN$6)&gt;0,
   IF(ISNUMBER(ER23),IF(ER23&gt;0,"FL","FC"),"FC"),
   IF(
    ISNUMBER(ER23),
    IF(ER23&gt;0,"NOR","F"),
    IF(ER23="A","NOR",IF(ER23&lt;&gt;"",ER23,"F"))
   )
  )
 )
)</f>
        <v>NOR</v>
      </c>
      <c r="EQ23" s="362">
        <f t="shared" si="401"/>
        <v>8.5</v>
      </c>
      <c r="ER23" s="362" cm="1">
        <f t="array" ref="ER23">_xlfn.LET(
_xlpm.f,ER$6,
_xlpm.xp,IFERROR(
   _xlfn.XLOOKUP(
     1,
     (Papeletas!$B$2:$B$3000=$B23)*(Papeletas!$G$2:$G$3000&lt;=_xlpm.f)*(Papeletas!$H$2:$H$3000&gt;=_xlpm.f),
     Papeletas!$F$2:$F$3000,
     "__NP__"
   ),
   "__NP__"
),
_xlpm.x,IF(_xlpm.xp&lt;&gt;"__NP__",_xlpm.xp,_xlfn.XLOOKUP($B23,Reloj!$A$2:$A$3000,INDEX(Reloj!$J$2:$AR$3000,,COLUMN(EF15)-INT(COLUMN(EF15)/9*8)),"__NF__")),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ES23" s="363">
        <f t="shared" si="402"/>
        <v>8.5</v>
      </c>
      <c r="ET23" s="363">
        <f t="shared" si="403"/>
        <v>2</v>
      </c>
      <c r="EU23" s="363">
        <f t="shared" si="404"/>
        <v>1</v>
      </c>
      <c r="EV23" s="363">
        <f t="shared" si="405"/>
        <v>0</v>
      </c>
      <c r="EW23" s="359">
        <f t="shared" si="406"/>
        <v>0.3125</v>
      </c>
      <c r="EX23" s="360">
        <f t="shared" si="407"/>
        <v>0.70833333333333337</v>
      </c>
      <c r="EY23" s="361" t="str">
        <f>IF(
 OR(EW$6&lt;MAX($B$2,$G23),AND($H23&lt;&gt;"",EW$6&gt;$H23)),
 "NA",
 IF(
  AND($D23="LOCAL",WEEKDAY(EW$6,2)=7),
  "DS",
  IF(
   COUNTIF(Parametros!$P:$P,EW$6)&gt;0,
   IF(ISNUMBER(FA23),IF(FA23&gt;0,"FL","FC"),"FC"),
   IF(
    ISNUMBER(FA23),
    IF(FA23&gt;0,"NOR","F"),
    IF(FA23="A","NOR",IF(FA23&lt;&gt;"",FA23,"F"))
   )
  )
 )
)</f>
        <v>NOR</v>
      </c>
      <c r="EZ23" s="362">
        <f t="shared" si="408"/>
        <v>8.5</v>
      </c>
      <c r="FA23" s="362" cm="1">
        <f t="array" ref="FA23">_xlfn.LET(
_xlpm.f,FA$6,
_xlpm.xp,IFERROR(
   _xlfn.XLOOKUP(
     1,
     (Papeletas!$B$2:$B$3000=$B23)*(Papeletas!$G$2:$G$3000&lt;=_xlpm.f)*(Papeletas!$H$2:$H$3000&gt;=_xlpm.f),
     Papeletas!$F$2:$F$3000,
     "__NP__"
   ),
   "__NP__"
),
_xlpm.x,IF(_xlpm.xp&lt;&gt;"__NP__",_xlpm.xp,_xlfn.XLOOKUP($B23,Reloj!$A$2:$A$3000,INDEX(Reloj!$J$2:$AR$3000,,COLUMN(EO15)-INT(COLUMN(EO15)/9*8)),"__NF__")),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FB23" s="363">
        <f t="shared" si="409"/>
        <v>8.5</v>
      </c>
      <c r="FC23" s="363">
        <f t="shared" si="410"/>
        <v>2</v>
      </c>
      <c r="FD23" s="363">
        <f t="shared" si="411"/>
        <v>1</v>
      </c>
      <c r="FE23" s="363">
        <f t="shared" si="412"/>
        <v>0</v>
      </c>
      <c r="FF23" s="359">
        <f t="shared" si="413"/>
        <v>0.3125</v>
      </c>
      <c r="FG23" s="360">
        <f t="shared" si="414"/>
        <v>0.54166666666666663</v>
      </c>
      <c r="FH23" s="361" t="str">
        <f>IF(
 OR(FF$6&lt;MAX($B$2,$G23),AND($H23&lt;&gt;"",FF$6&gt;$H23)),
 "NA",
 IF(
  AND($D23="LOCAL",WEEKDAY(FF$6,2)=7),
  "DS",
  IF(
   COUNTIF(Parametros!$P:$P,FF$6)&gt;0,
   IF(ISNUMBER(FJ23),IF(FJ23&gt;0,"FL","FC"),"FC"),
   IF(
    ISNUMBER(FJ23),
    IF(FJ23&gt;0,"NOR","F"),
    IF(FJ23="A","NOR",IF(FJ23&lt;&gt;"",FJ23,"F"))
   )
  )
 )
)</f>
        <v>NOR</v>
      </c>
      <c r="FI23" s="362">
        <f t="shared" si="415"/>
        <v>5.4999999999999991</v>
      </c>
      <c r="FJ23" s="362" cm="1">
        <f t="array" ref="FJ23">_xlfn.LET(
_xlpm.f,FJ$6,
_xlpm.xp,IFERROR(
   _xlfn.XLOOKUP(
     1,
     (Papeletas!$B$2:$B$3000=$B23)*(Papeletas!$G$2:$G$3000&lt;=_xlpm.f)*(Papeletas!$H$2:$H$3000&gt;=_xlpm.f),
     Papeletas!$F$2:$F$3000,
     "__NP__"
   ),
   "__NP__"
),
_xlpm.x,IF(_xlpm.xp&lt;&gt;"__NP__",_xlpm.xp,_xlfn.XLOOKUP($B23,Reloj!$A$2:$A$3000,INDEX(Reloj!$J$2:$AR$3000,,COLUMN(EX15)-INT(COLUMN(EX15)/9*8)),"__NF__")),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7.5</v>
      </c>
      <c r="FK23" s="363">
        <f t="shared" si="416"/>
        <v>5.4999999999999991</v>
      </c>
      <c r="FL23" s="363">
        <f t="shared" si="417"/>
        <v>2</v>
      </c>
      <c r="FM23" s="363">
        <f t="shared" si="418"/>
        <v>8.8817841970012523E-16</v>
      </c>
      <c r="FN23" s="363">
        <f t="shared" si="419"/>
        <v>0</v>
      </c>
      <c r="FO23" s="359" t="str">
        <f t="shared" si="420"/>
        <v>-</v>
      </c>
      <c r="FP23" s="360" t="str">
        <f t="shared" si="421"/>
        <v>-</v>
      </c>
      <c r="FQ23" s="361" t="str">
        <f>IF(
 OR(FO$6&lt;MAX($B$2,$G23),AND($H23&lt;&gt;"",FO$6&gt;$H23)),
 "NA",
 IF(
  AND($D23="LOCAL",WEEKDAY(FO$6,2)=7),
  "DS",
  IF(
   COUNTIF(Parametros!$P:$P,FO$6)&gt;0,
   IF(ISNUMBER(FS23),IF(FS23&gt;0,"FL","FC"),"FC"),
   IF(
    ISNUMBER(FS23),
    IF(FS23&gt;0,"NOR","F"),
    IF(FS23="A","NOR",IF(FS23&lt;&gt;"",FS23,"F"))
   )
  )
 )
)</f>
        <v>DS</v>
      </c>
      <c r="FR23" s="362">
        <f t="shared" si="422"/>
        <v>0</v>
      </c>
      <c r="FS23" s="362" t="str" cm="1">
        <f t="array" ref="FS23">_xlfn.LET(
_xlpm.f,FS$6,
_xlpm.xp,IFERROR(
   _xlfn.XLOOKUP(
     1,
     (Papeletas!$B$2:$B$3000=$B23)*(Papeletas!$G$2:$G$3000&lt;=_xlpm.f)*(Papeletas!$H$2:$H$3000&gt;=_xlpm.f),
     Papeletas!$F$2:$F$3000,
     "__NP__"
   ),
   "__NP__"
),
_xlpm.x,IF(_xlpm.xp&lt;&gt;"__NP__",_xlpm.xp,_xlfn.XLOOKUP($B23,Reloj!$A$2:$A$3000,INDEX(Reloj!$J$2:$AR$3000,,COLUMN(FG15)-INT(COLUMN(FG15)/9*8)),"__NF__")),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F</v>
      </c>
      <c r="FT23" s="363">
        <f t="shared" si="423"/>
        <v>0</v>
      </c>
      <c r="FU23" s="363">
        <f t="shared" si="424"/>
        <v>0</v>
      </c>
      <c r="FV23" s="363">
        <f t="shared" si="425"/>
        <v>0</v>
      </c>
      <c r="FW23" s="363">
        <f t="shared" si="426"/>
        <v>0</v>
      </c>
      <c r="FX23" s="359">
        <f t="shared" si="427"/>
        <v>0.3125</v>
      </c>
      <c r="FY23" s="360">
        <f t="shared" si="428"/>
        <v>0.70833333333333337</v>
      </c>
      <c r="FZ23" s="361" t="str">
        <f>IF(
 OR(FX$6&lt;MAX($B$2,$G23),AND($H23&lt;&gt;"",FX$6&gt;$H23)),
 "NA",
 IF(
  AND($D23="LOCAL",WEEKDAY(FX$6,2)=7),
  "DS",
  IF(
   COUNTIF(Parametros!$P:$P,FX$6)&gt;0,
   IF(ISNUMBER(GB23),IF(GB23&gt;0,"FL","FC"),"FC"),
   IF(
    ISNUMBER(GB23),
    IF(GB23&gt;0,"NOR","F"),
    IF(GB23="A","NOR",IF(GB23&lt;&gt;"",GB23,"F"))
   )
  )
 )
)</f>
        <v>NOR</v>
      </c>
      <c r="GA23" s="362">
        <f t="shared" si="429"/>
        <v>8.5</v>
      </c>
      <c r="GB23" s="362" cm="1">
        <f t="array" ref="GB23">_xlfn.LET(
_xlpm.f,GB$6,
_xlpm.xp,IFERROR(
   _xlfn.XLOOKUP(
     1,
     (Papeletas!$B$2:$B$3000=$B23)*(Papeletas!$G$2:$G$3000&lt;=_xlpm.f)*(Papeletas!$H$2:$H$3000&gt;=_xlpm.f),
     Papeletas!$F$2:$F$3000,
     "__NP__"
   ),
   "__NP__"
),
_xlpm.x,IF(_xlpm.xp&lt;&gt;"__NP__",_xlpm.xp,_xlfn.XLOOKUP($B23,Reloj!$A$2:$A$3000,INDEX(Reloj!$J$2:$AR$3000,,COLUMN(FP15)-INT(COLUMN(FP15)/9*8)),"__NF__")),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GC23" s="363">
        <f t="shared" si="430"/>
        <v>8.5</v>
      </c>
      <c r="GD23" s="363">
        <f t="shared" si="431"/>
        <v>2</v>
      </c>
      <c r="GE23" s="363">
        <f t="shared" si="432"/>
        <v>1</v>
      </c>
      <c r="GF23" s="363">
        <f t="shared" si="433"/>
        <v>0</v>
      </c>
      <c r="GG23" s="359">
        <f t="shared" si="434"/>
        <v>0.3125</v>
      </c>
      <c r="GH23" s="360">
        <f t="shared" si="435"/>
        <v>0.70833333333333337</v>
      </c>
      <c r="GI23" s="361" t="str">
        <f>IF(
 OR(GG$6&lt;MAX($B$2,$G23),AND($H23&lt;&gt;"",GG$6&gt;$H23)),
 "NA",
 IF(
  AND($D23="LOCAL",WEEKDAY(GG$6,2)=7),
  "DS",
  IF(
   COUNTIF(Parametros!$P:$P,GG$6)&gt;0,
   IF(ISNUMBER(GK23),IF(GK23&gt;0,"FL","FC"),"FC"),
   IF(
    ISNUMBER(GK23),
    IF(GK23&gt;0,"NOR","F"),
    IF(GK23="A","NOR",IF(GK23&lt;&gt;"",GK23,"F"))
   )
  )
 )
)</f>
        <v>NOR</v>
      </c>
      <c r="GJ23" s="362">
        <f t="shared" si="436"/>
        <v>8.5</v>
      </c>
      <c r="GK23" s="362" cm="1">
        <f t="array" ref="GK23">_xlfn.LET(
_xlpm.f,GK$6,
_xlpm.xp,IFERROR(
   _xlfn.XLOOKUP(
     1,
     (Papeletas!$B$2:$B$3000=$B23)*(Papeletas!$G$2:$G$3000&lt;=_xlpm.f)*(Papeletas!$H$2:$H$3000&gt;=_xlpm.f),
     Papeletas!$F$2:$F$3000,
     "__NP__"
   ),
   "__NP__"
),
_xlpm.x,IF(_xlpm.xp&lt;&gt;"__NP__",_xlpm.xp,_xlfn.XLOOKUP($B23,Reloj!$A$2:$A$3000,INDEX(Reloj!$J$2:$AR$3000,,COLUMN(FY15)-INT(COLUMN(FY15)/9*8)),"__NF__")),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10.5</v>
      </c>
      <c r="GL23" s="363">
        <f t="shared" si="437"/>
        <v>8.5</v>
      </c>
      <c r="GM23" s="363">
        <f t="shared" si="438"/>
        <v>2</v>
      </c>
      <c r="GN23" s="363">
        <f t="shared" si="439"/>
        <v>0</v>
      </c>
      <c r="GO23" s="363">
        <f t="shared" si="440"/>
        <v>0</v>
      </c>
      <c r="GP23" s="359">
        <f t="shared" si="441"/>
        <v>0.3125</v>
      </c>
      <c r="GQ23" s="360">
        <f t="shared" si="442"/>
        <v>0.70833333333333337</v>
      </c>
      <c r="GR23" s="361" t="str">
        <f>IF(
 OR(GP$6&lt;MAX($B$2,$G23),AND($H23&lt;&gt;"",GP$6&gt;$H23)),
 "NA",
 IF(
  AND($D23="LOCAL",WEEKDAY(GP$6,2)=7),
  "DS",
  IF(
   COUNTIF(Parametros!$P:$P,GP$6)&gt;0,
   IF(ISNUMBER(GT23),IF(GT23&gt;0,"FL","FC"),"FC"),
   IF(
    ISNUMBER(GT23),
    IF(GT23&gt;0,"NOR","F"),
    IF(GT23="A","NOR",IF(GT23&lt;&gt;"",GT23,"F"))
   )
  )
 )
)</f>
        <v>NOR</v>
      </c>
      <c r="GS23" s="362">
        <f t="shared" si="443"/>
        <v>8.5</v>
      </c>
      <c r="GT23" s="362" cm="1">
        <f t="array" ref="GT23">_xlfn.LET(
_xlpm.f,GT$6,
_xlpm.xp,IFERROR(
   _xlfn.XLOOKUP(
     1,
     (Papeletas!$B$2:$B$3000=$B23)*(Papeletas!$G$2:$G$3000&lt;=_xlpm.f)*(Papeletas!$H$2:$H$3000&gt;=_xlpm.f),
     Papeletas!$F$2:$F$3000,
     "__NP__"
   ),
   "__NP__"
),
_xlpm.x,IF(_xlpm.xp&lt;&gt;"__NP__",_xlpm.xp,_xlfn.XLOOKUP($B23,Reloj!$A$2:$A$3000,INDEX(Reloj!$J$2:$AR$3000,,COLUMN(GH15)-INT(COLUMN(GH15)/9*8)),"__NF__")),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10.5</v>
      </c>
      <c r="GU23" s="363">
        <f t="shared" si="444"/>
        <v>8.5</v>
      </c>
      <c r="GV23" s="363">
        <f t="shared" si="445"/>
        <v>2</v>
      </c>
      <c r="GW23" s="363">
        <f t="shared" si="446"/>
        <v>0</v>
      </c>
      <c r="GX23" s="363">
        <f t="shared" si="447"/>
        <v>0</v>
      </c>
      <c r="GY23" s="359">
        <f t="shared" si="448"/>
        <v>0.3125</v>
      </c>
      <c r="GZ23" s="360">
        <f t="shared" si="449"/>
        <v>0.70833333333333337</v>
      </c>
      <c r="HA23" s="361" t="str">
        <f>IF(
 OR(GY$6&lt;MAX($B$2,$G23),AND($H23&lt;&gt;"",GY$6&gt;$H23)),
 "NA",
 IF(
  AND($D23="LOCAL",WEEKDAY(GY$6,2)=7),
  "DS",
  IF(
   COUNTIF(Parametros!$P:$P,GY$6)&gt;0,
   IF(ISNUMBER(HC23),IF(HC23&gt;0,"FL","FC"),"FC"),
   IF(
    ISNUMBER(HC23),
    IF(HC23&gt;0,"NOR","F"),
    IF(HC23="A","NOR",IF(HC23&lt;&gt;"",HC23,"F"))
   )
  )
 )
)</f>
        <v>NOR</v>
      </c>
      <c r="HB23" s="362">
        <f t="shared" si="450"/>
        <v>8.5</v>
      </c>
      <c r="HC23" s="362" cm="1">
        <f t="array" ref="HC23">_xlfn.LET(
_xlpm.f,HC$6,
_xlpm.xp,IFERROR(
   _xlfn.XLOOKUP(
     1,
     (Papeletas!$B$2:$B$3000=$B23)*(Papeletas!$G$2:$G$3000&lt;=_xlpm.f)*(Papeletas!$H$2:$H$3000&gt;=_xlpm.f),
     Papeletas!$F$2:$F$3000,
     "__NP__"
   ),
   "__NP__"
),
_xlpm.x,IF(_xlpm.xp&lt;&gt;"__NP__",_xlpm.xp,_xlfn.XLOOKUP($B23,Reloj!$A$2:$A$3000,INDEX(Reloj!$J$2:$AR$3000,,COLUMN(GQ15)-INT(COLUMN(GQ15)/9*8)),"__NF__")),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HD23" s="363">
        <f t="shared" si="451"/>
        <v>8.5</v>
      </c>
      <c r="HE23" s="363">
        <f t="shared" si="452"/>
        <v>2</v>
      </c>
      <c r="HF23" s="363">
        <f t="shared" si="453"/>
        <v>1</v>
      </c>
      <c r="HG23" s="363">
        <f t="shared" si="454"/>
        <v>0</v>
      </c>
      <c r="HH23" s="359">
        <f t="shared" si="455"/>
        <v>0.3125</v>
      </c>
      <c r="HI23" s="360">
        <f t="shared" si="456"/>
        <v>0.70833333333333337</v>
      </c>
      <c r="HJ23" s="361" t="str">
        <f>IF(
 OR(HH$6&lt;MAX($B$2,$G23),AND($H23&lt;&gt;"",HH$6&gt;$H23)),
 "NA",
 IF(
  AND($D23="LOCAL",WEEKDAY(HH$6,2)=7),
  "DS",
  IF(
   COUNTIF(Parametros!$P:$P,HH$6)&gt;0,
   IF(ISNUMBER(HL23),IF(HL23&gt;0,"FL","FC"),"FC"),
   IF(
    ISNUMBER(HL23),
    IF(HL23&gt;0,"NOR","F"),
    IF(HL23="A","NOR",IF(HL23&lt;&gt;"",HL23,"F"))
   )
  )
 )
)</f>
        <v>NOR</v>
      </c>
      <c r="HK23" s="362">
        <f t="shared" si="457"/>
        <v>8.5</v>
      </c>
      <c r="HL23" s="362" cm="1">
        <f t="array" ref="HL23">_xlfn.LET(
_xlpm.f,HL$6,
_xlpm.xp,IFERROR(
   _xlfn.XLOOKUP(
     1,
     (Papeletas!$B$2:$B$3000=$B23)*(Papeletas!$G$2:$G$3000&lt;=_xlpm.f)*(Papeletas!$H$2:$H$3000&gt;=_xlpm.f),
     Papeletas!$F$2:$F$3000,
     "__NP__"
   ),
   "__NP__"
),
_xlpm.x,IF(_xlpm.xp&lt;&gt;"__NP__",_xlpm.xp,_xlfn.XLOOKUP($B23,Reloj!$A$2:$A$3000,INDEX(Reloj!$J$2:$AR$3000,,COLUMN(GZ15)-INT(COLUMN(GZ15)/9*8)),"__NF__")),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HM23" s="363">
        <f t="shared" si="458"/>
        <v>8.5</v>
      </c>
      <c r="HN23" s="363">
        <f t="shared" si="459"/>
        <v>2</v>
      </c>
      <c r="HO23" s="363">
        <f t="shared" si="460"/>
        <v>1</v>
      </c>
      <c r="HP23" s="363">
        <f t="shared" si="461"/>
        <v>0</v>
      </c>
      <c r="HQ23" s="359">
        <f t="shared" si="462"/>
        <v>0.3125</v>
      </c>
      <c r="HR23" s="360">
        <f t="shared" si="463"/>
        <v>0.54166666666666663</v>
      </c>
      <c r="HS23" s="361" t="str">
        <f>IF(
 OR(HQ$6&lt;MAX($B$2,$G23),AND($H23&lt;&gt;"",HQ$6&gt;$H23)),
 "NA",
 IF(
  AND($D23="LOCAL",WEEKDAY(HQ$6,2)=7),
  "DS",
  IF(
   COUNTIF(Parametros!$P:$P,HQ$6)&gt;0,
   IF(ISNUMBER(HU23),IF(HU23&gt;0,"FL","FC"),"FC"),
   IF(
    ISNUMBER(HU23),
    IF(HU23&gt;0,"NOR","F"),
    IF(HU23="A","NOR",IF(HU23&lt;&gt;"",HU23,"F"))
   )
  )
 )
)</f>
        <v>NOR</v>
      </c>
      <c r="HT23" s="362">
        <f t="shared" si="464"/>
        <v>5.4999999999999991</v>
      </c>
      <c r="HU23" s="362" cm="1">
        <f t="array" ref="HU23">_xlfn.LET(
_xlpm.f,HU$6,
_xlpm.xp,IFERROR(
   _xlfn.XLOOKUP(
     1,
     (Papeletas!$B$2:$B$3000=$B23)*(Papeletas!$G$2:$G$3000&lt;=_xlpm.f)*(Papeletas!$H$2:$H$3000&gt;=_xlpm.f),
     Papeletas!$F$2:$F$3000,
     "__NP__"
   ),
   "__NP__"
),
_xlpm.x,IF(_xlpm.xp&lt;&gt;"__NP__",_xlpm.xp,_xlfn.XLOOKUP($B23,Reloj!$A$2:$A$3000,INDEX(Reloj!$J$2:$AR$3000,,COLUMN(HI15)-INT(COLUMN(HI15)/9*8)),"__NF__")),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5.5</v>
      </c>
      <c r="HV23" s="363">
        <f t="shared" si="465"/>
        <v>5.4999999999999991</v>
      </c>
      <c r="HW23" s="363">
        <f t="shared" si="466"/>
        <v>8.8817841970012523E-16</v>
      </c>
      <c r="HX23" s="363">
        <f t="shared" si="467"/>
        <v>0</v>
      </c>
      <c r="HY23" s="363">
        <f t="shared" si="468"/>
        <v>0</v>
      </c>
      <c r="HZ23" s="359" t="str">
        <f t="shared" si="469"/>
        <v>-</v>
      </c>
      <c r="IA23" s="360" t="str">
        <f t="shared" si="470"/>
        <v>-</v>
      </c>
      <c r="IB23" s="361" t="str">
        <f>IF(
 OR(HZ$6&lt;MAX($B$2,$G23),AND($H23&lt;&gt;"",HZ$6&gt;$H23)),
 "NA",
 IF(
  AND($D23="LOCAL",WEEKDAY(HZ$6,2)=7),
  "DS",
  IF(
   COUNTIF(Parametros!$P:$P,HZ$6)&gt;0,
   IF(ISNUMBER(ID23),IF(ID23&gt;0,"FL","FC"),"FC"),
   IF(
    ISNUMBER(ID23),
    IF(ID23&gt;0,"NOR","F"),
    IF(ID23="A","NOR",IF(ID23&lt;&gt;"",ID23,"F"))
   )
  )
 )
)</f>
        <v>DS</v>
      </c>
      <c r="IC23" s="362">
        <f t="shared" si="471"/>
        <v>0</v>
      </c>
      <c r="ID23" s="362" t="str" cm="1">
        <f t="array" ref="ID23">_xlfn.LET(
_xlpm.f,ID$6,
_xlpm.xp,IFERROR(
   _xlfn.XLOOKUP(
     1,
     (Papeletas!$B$2:$B$3000=$B23)*(Papeletas!$G$2:$G$3000&lt;=_xlpm.f)*(Papeletas!$H$2:$H$3000&gt;=_xlpm.f),
     Papeletas!$F$2:$F$3000,
     "__NP__"
   ),
   "__NP__"
),
_xlpm.x,IF(_xlpm.xp&lt;&gt;"__NP__",_xlpm.xp,_xlfn.XLOOKUP($B23,Reloj!$A$2:$A$3000,INDEX(Reloj!$J$2:$AR$3000,,COLUMN(HR15)-INT(COLUMN(HR15)/9*8)),"__NF__")),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F</v>
      </c>
      <c r="IE23" s="363">
        <f t="shared" si="472"/>
        <v>0</v>
      </c>
      <c r="IF23" s="363">
        <f t="shared" si="473"/>
        <v>0</v>
      </c>
      <c r="IG23" s="363">
        <f t="shared" si="474"/>
        <v>0</v>
      </c>
      <c r="IH23" s="363">
        <f t="shared" si="475"/>
        <v>0</v>
      </c>
      <c r="II23" s="359">
        <f t="shared" si="476"/>
        <v>0.3125</v>
      </c>
      <c r="IJ23" s="360">
        <f t="shared" si="477"/>
        <v>0.70833333333333337</v>
      </c>
      <c r="IK23" s="361" t="str">
        <f>IF(
 OR(II$6&lt;MAX($B$2,$G23),AND($H23&lt;&gt;"",II$6&gt;$H23)),
 "NA",
 IF(
  AND($D23="LOCAL",WEEKDAY(II$6,2)=7),
  "DS",
  IF(
   COUNTIF(Parametros!$P:$P,II$6)&gt;0,
   IF(ISNUMBER(IM23),IF(IM23&gt;0,"FL","FC"),"FC"),
   IF(
    ISNUMBER(IM23),
    IF(IM23&gt;0,"NOR","F"),
    IF(IM23="A","NOR",IF(IM23&lt;&gt;"",IM23,"F"))
   )
  )
 )
)</f>
        <v>NOR</v>
      </c>
      <c r="IL23" s="362">
        <f t="shared" si="478"/>
        <v>8.5</v>
      </c>
      <c r="IM23" s="362" cm="1">
        <f t="array" ref="IM23">_xlfn.LET(
_xlpm.f,IM$6,
_xlpm.xp,IFERROR(
   _xlfn.XLOOKUP(
     1,
     (Papeletas!$B$2:$B$3000=$B23)*(Papeletas!$G$2:$G$3000&lt;=_xlpm.f)*(Papeletas!$H$2:$H$3000&gt;=_xlpm.f),
     Papeletas!$F$2:$F$3000,
     "__NP__"
   ),
   "__NP__"
),
_xlpm.x,IF(_xlpm.xp&lt;&gt;"__NP__",_xlpm.xp,_xlfn.XLOOKUP($B23,Reloj!$A$2:$A$3000,INDEX(Reloj!$J$2:$AR$3000,,COLUMN(IA15)-INT(COLUMN(IA15)/9*8)),"__NF__")),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IN23" s="363">
        <f t="shared" si="479"/>
        <v>8.5</v>
      </c>
      <c r="IO23" s="363">
        <f t="shared" si="480"/>
        <v>2</v>
      </c>
      <c r="IP23" s="363">
        <f t="shared" si="481"/>
        <v>1</v>
      </c>
      <c r="IQ23" s="363">
        <f t="shared" si="482"/>
        <v>0</v>
      </c>
      <c r="IR23" s="359">
        <f t="shared" si="483"/>
        <v>0.3125</v>
      </c>
      <c r="IS23" s="360">
        <f t="shared" si="484"/>
        <v>0.70833333333333337</v>
      </c>
      <c r="IT23" s="361" t="str">
        <f>IF(
 OR(IR$6&lt;MAX($B$2,$G23),AND($H23&lt;&gt;"",IR$6&gt;$H23)),
 "NA",
 IF(
  AND($D23="LOCAL",WEEKDAY(IR$6,2)=7),
  "DS",
  IF(
   COUNTIF(Parametros!$P:$P,IR$6)&gt;0,
   IF(ISNUMBER(IV23),IF(IV23&gt;0,"FL","FC"),"FC"),
   IF(
    ISNUMBER(IV23),
    IF(IV23&gt;0,"NOR","F"),
    IF(IV23="A","NOR",IF(IV23&lt;&gt;"",IV23,"F"))
   )
  )
 )
)</f>
        <v>NOR</v>
      </c>
      <c r="IU23" s="362">
        <f t="shared" si="485"/>
        <v>8.5</v>
      </c>
      <c r="IV23" s="362" cm="1">
        <f t="array" ref="IV23">_xlfn.LET(
_xlpm.f,IV$6,
_xlpm.xp,IFERROR(
   _xlfn.XLOOKUP(
     1,
     (Papeletas!$B$2:$B$3000=$B23)*(Papeletas!$G$2:$G$3000&lt;=_xlpm.f)*(Papeletas!$H$2:$H$3000&gt;=_xlpm.f),
     Papeletas!$F$2:$F$3000,
     "__NP__"
   ),
   "__NP__"
),
_xlpm.x,IF(_xlpm.xp&lt;&gt;"__NP__",_xlpm.xp,_xlfn.XLOOKUP($B23,Reloj!$A$2:$A$3000,INDEX(Reloj!$J$2:$AR$3000,,COLUMN(IJ15)-INT(COLUMN(IJ15)/9*8)),"__NF__")),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IW23" s="363">
        <f t="shared" si="486"/>
        <v>8.5</v>
      </c>
      <c r="IX23" s="363">
        <f t="shared" si="487"/>
        <v>2</v>
      </c>
      <c r="IY23" s="363">
        <f t="shared" si="488"/>
        <v>1</v>
      </c>
      <c r="IZ23" s="363">
        <f t="shared" si="489"/>
        <v>0</v>
      </c>
      <c r="JA23" s="359">
        <f t="shared" si="490"/>
        <v>0.3125</v>
      </c>
      <c r="JB23" s="360">
        <f t="shared" si="491"/>
        <v>0.70833333333333337</v>
      </c>
      <c r="JC23" s="361" t="str">
        <f>IF(
 OR(JA$6&lt;MAX($B$2,$G23),AND($H23&lt;&gt;"",JA$6&gt;$H23)),
 "NA",
 IF(
  AND($D23="LOCAL",WEEKDAY(JA$6,2)=7),
  "DS",
  IF(
   COUNTIF(Parametros!$P:$P,JA$6)&gt;0,
   IF(ISNUMBER(JE23),IF(JE23&gt;0,"FL","FC"),"FC"),
   IF(
    ISNUMBER(JE23),
    IF(JE23&gt;0,"NOR","F"),
    IF(JE23="A","NOR",IF(JE23&lt;&gt;"",JE23,"F"))
   )
  )
 )
)</f>
        <v>NOR</v>
      </c>
      <c r="JD23" s="362">
        <f t="shared" si="492"/>
        <v>8.5</v>
      </c>
      <c r="JE23" s="362" cm="1">
        <f t="array" ref="JE23">_xlfn.LET(
_xlpm.f,JE$6,
_xlpm.xp,IFERROR(
   _xlfn.XLOOKUP(
     1,
     (Papeletas!$B$2:$B$3000=$B23)*(Papeletas!$G$2:$G$3000&lt;=_xlpm.f)*(Papeletas!$H$2:$H$3000&gt;=_xlpm.f),
     Papeletas!$F$2:$F$3000,
     "__NP__"
   ),
   "__NP__"
),
_xlpm.x,IF(_xlpm.xp&lt;&gt;"__NP__",_xlpm.xp,_xlfn.XLOOKUP($B23,Reloj!$A$2:$A$3000,INDEX(Reloj!$J$2:$AR$3000,,COLUMN(IS15)-INT(COLUMN(IS15)/9*8)),"__NF__")),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JF23" s="363">
        <f t="shared" si="493"/>
        <v>8.5</v>
      </c>
      <c r="JG23" s="363">
        <f t="shared" si="494"/>
        <v>2</v>
      </c>
      <c r="JH23" s="363">
        <f t="shared" si="495"/>
        <v>1</v>
      </c>
      <c r="JI23" s="363">
        <f t="shared" si="496"/>
        <v>0</v>
      </c>
      <c r="JJ23" s="359">
        <f t="shared" si="497"/>
        <v>0.3125</v>
      </c>
      <c r="JK23" s="360">
        <f t="shared" si="498"/>
        <v>0.70833333333333337</v>
      </c>
      <c r="JL23" s="361" t="str">
        <f>IF(
 OR(JJ$6&lt;MAX($B$2,$G23),AND($H23&lt;&gt;"",JJ$6&gt;$H23)),
 "NA",
 IF(
  AND($D23="LOCAL",WEEKDAY(JJ$6,2)=7),
  "DS",
  IF(
   COUNTIF(Parametros!$P:$P,JJ$6)&gt;0,
   IF(ISNUMBER(JN23),IF(JN23&gt;0,"FL","FC"),"FC"),
   IF(
    ISNUMBER(JN23),
    IF(JN23&gt;0,"NOR","F"),
    IF(JN23="A","NOR",IF(JN23&lt;&gt;"",JN23,"F"))
   )
  )
 )
)</f>
        <v>NOR</v>
      </c>
      <c r="JM23" s="362">
        <f t="shared" si="499"/>
        <v>8.5</v>
      </c>
      <c r="JN23" s="362" cm="1">
        <f t="array" ref="JN23">_xlfn.LET(
_xlpm.f,JN$6,
_xlpm.xp,IFERROR(
   _xlfn.XLOOKUP(
     1,
     (Papeletas!$B$2:$B$3000=$B23)*(Papeletas!$G$2:$G$3000&lt;=_xlpm.f)*(Papeletas!$H$2:$H$3000&gt;=_xlpm.f),
     Papeletas!$F$2:$F$3000,
     "__NP__"
   ),
   "__NP__"
),
_xlpm.x,IF(_xlpm.xp&lt;&gt;"__NP__",_xlpm.xp,_xlfn.XLOOKUP($B23,Reloj!$A$2:$A$3000,INDEX(Reloj!$J$2:$AR$3000,,COLUMN(JB15)-INT(COLUMN(JB15)/9*8)),"__NF__")),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JO23" s="363">
        <f t="shared" si="500"/>
        <v>8.5</v>
      </c>
      <c r="JP23" s="363">
        <f t="shared" si="501"/>
        <v>2</v>
      </c>
      <c r="JQ23" s="363">
        <f t="shared" si="502"/>
        <v>1</v>
      </c>
      <c r="JR23" s="363">
        <f t="shared" si="503"/>
        <v>0</v>
      </c>
      <c r="JS23" s="359">
        <f t="shared" si="504"/>
        <v>0.3125</v>
      </c>
      <c r="JT23" s="360">
        <f t="shared" si="505"/>
        <v>0.70833333333333337</v>
      </c>
      <c r="JU23" s="361" t="str">
        <f>IF(
 OR(JS$6&lt;MAX($B$2,$G23),AND($H23&lt;&gt;"",JS$6&gt;$H23)),
 "NA",
 IF(
  AND($D23="LOCAL",WEEKDAY(JS$6,2)=7),
  "DS",
  IF(
   COUNTIF(Parametros!$P:$P,JS$6)&gt;0,
   IF(ISNUMBER(JW23),IF(JW23&gt;0,"FL","FC"),"FC"),
   IF(
    ISNUMBER(JW23),
    IF(JW23&gt;0,"NOR","F"),
    IF(JW23="A","NOR",IF(JW23&lt;&gt;"",JW23,"F"))
   )
  )
 )
)</f>
        <v>NOR</v>
      </c>
      <c r="JV23" s="362">
        <f t="shared" si="506"/>
        <v>8.5</v>
      </c>
      <c r="JW23" s="362" cm="1">
        <f t="array" ref="JW23">_xlfn.LET(
_xlpm.f,JW$6,
_xlpm.xp,IFERROR(
   _xlfn.XLOOKUP(
     1,
     (Papeletas!$B$2:$B$3000=$B23)*(Papeletas!$G$2:$G$3000&lt;=_xlpm.f)*(Papeletas!$H$2:$H$3000&gt;=_xlpm.f),
     Papeletas!$F$2:$F$3000,
     "__NP__"
   ),
   "__NP__"
),
_xlpm.x,IF(_xlpm.xp&lt;&gt;"__NP__",_xlpm.xp,_xlfn.XLOOKUP($B23,Reloj!$A$2:$A$3000,INDEX(Reloj!$J$2:$AR$3000,,COLUMN(JK15)-INT(COLUMN(JK15)/9*8)),"__NF__")),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9.5</v>
      </c>
      <c r="JX23" s="363">
        <f t="shared" si="507"/>
        <v>8.5</v>
      </c>
      <c r="JY23" s="363">
        <f t="shared" si="508"/>
        <v>1</v>
      </c>
      <c r="JZ23" s="363">
        <f t="shared" si="509"/>
        <v>0</v>
      </c>
      <c r="KA23" s="363">
        <f t="shared" si="510"/>
        <v>0</v>
      </c>
      <c r="KB23" s="359">
        <f t="shared" si="511"/>
        <v>0.3125</v>
      </c>
      <c r="KC23" s="360">
        <f t="shared" si="512"/>
        <v>0.54166666666666663</v>
      </c>
      <c r="KD23" s="361" t="str">
        <f>IF(
 OR(KB$6&lt;MAX($B$2,$G23),AND($H23&lt;&gt;"",KB$6&gt;$H23)),
 "NA",
 IF(
  AND($D23="LOCAL",WEEKDAY(KB$6,2)=7),
  "DS",
  IF(
   COUNTIF(Parametros!$P:$P,KB$6)&gt;0,
   IF(ISNUMBER(KF23),IF(KF23&gt;0,"FL","FC"),"FC"),
   IF(
    ISNUMBER(KF23),
    IF(KF23&gt;0,"NOR","F"),
    IF(KF23="A","NOR",IF(KF23&lt;&gt;"",KF23,"F"))
   )
  )
 )
)</f>
        <v>NOR</v>
      </c>
      <c r="KE23" s="362">
        <f t="shared" si="513"/>
        <v>5.4999999999999991</v>
      </c>
      <c r="KF23" s="362" cm="1">
        <f t="array" ref="KF23">_xlfn.LET(
_xlpm.f,KF$6,
_xlpm.xp,IFERROR(
   _xlfn.XLOOKUP(
     1,
     (Papeletas!$B$2:$B$3000=$B23)*(Papeletas!$G$2:$G$3000&lt;=_xlpm.f)*(Papeletas!$H$2:$H$3000&gt;=_xlpm.f),
     Papeletas!$F$2:$F$3000,
     "__NP__"
   ),
   "__NP__"
),
_xlpm.x,IF(_xlpm.xp&lt;&gt;"__NP__",_xlpm.xp,_xlfn.XLOOKUP($B23,Reloj!$A$2:$A$3000,INDEX(Reloj!$J$2:$AR$3000,,COLUMN(JT15)-INT(COLUMN(JT15)/9*8)),"__NF__")),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7.5</v>
      </c>
      <c r="KG23" s="363">
        <f t="shared" si="514"/>
        <v>5.4999999999999991</v>
      </c>
      <c r="KH23" s="363">
        <f t="shared" si="515"/>
        <v>2</v>
      </c>
      <c r="KI23" s="363">
        <f t="shared" si="516"/>
        <v>8.8817841970012523E-16</v>
      </c>
      <c r="KJ23" s="363">
        <f t="shared" si="517"/>
        <v>0</v>
      </c>
      <c r="KK23" s="359" t="str">
        <f t="shared" si="255"/>
        <v>-</v>
      </c>
      <c r="KL23" s="360" t="str">
        <f t="shared" ref="KL23" si="577">IF(KK23="-","-",IF($D23="LOCAL",IF(WEEKDAY(KK$6,2)&lt;=5,--"17:00:00",IF(WEEKDAY(KK$6,2)=6,--"13:00:00","-")),IF($D23="FORANEO",IF(WEEKDAY(KK$6,2)&lt;=6,--"18:30:00",IF(WEEKDAY(KK$6,2)=7,--"12:00:00","-")),"-")))</f>
        <v>-</v>
      </c>
      <c r="KM23" s="361" t="str">
        <f>IF(
 OR(KK$6&lt;MAX($B$2,$G23),AND($H23&lt;&gt;"",KK$6&gt;$H23)),
 "NA",
 IF(
  AND($D23="LOCAL",WEEKDAY(KK$6,2)=7),
  "DS",
  IF(
   COUNTIF(Parametros!$P:$P,KK$6)&gt;0,
   IF(ISNUMBER(KO23),IF(KO23&gt;0,"FL","FC"),"FC"),
   IF(
    ISNUMBER(KO23),
    IF(KO23&gt;0,"NOR","F"),
    IF(KO23="A","NOR",IF(KO23&lt;&gt;"",KO23,"F"))
   )
  )
 )
)</f>
        <v>DS</v>
      </c>
      <c r="KN23" s="362">
        <f t="shared" si="519"/>
        <v>0</v>
      </c>
      <c r="KO23" s="362" t="str" cm="1">
        <f t="array" ref="KO23">_xlfn.LET(
_xlpm.f,KO$6,
_xlpm.xp,IFERROR(
   _xlfn.XLOOKUP(
     1,
     (Papeletas!$B$2:$B$403=$B23)*(Papeletas!$G$2:$G$403&lt;=_xlpm.f)*(Papeletas!$H$2:$H$403&gt;=_xlpm.f),
     Papeletas!$F$2:$F$403,
     "__NP__"
   ),
   "__NP__"
),
_xlpm.x,IF(_xlpm.xp&lt;&gt;"__NP__",_xlpm.xp,_xlfn.XLOOKUP($B23,Reloj!$A$2:$A$1254,INDEX(Reloj!$J$2:$AR$1254,,COLUMN(KC15)-INT(COLUMN(KC15)/9*8)),"__NF__")),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F</v>
      </c>
      <c r="KP23" s="363">
        <f t="shared" si="520"/>
        <v>0</v>
      </c>
      <c r="KQ23" s="363">
        <f t="shared" si="521"/>
        <v>0</v>
      </c>
      <c r="KR23" s="363">
        <f t="shared" si="522"/>
        <v>0</v>
      </c>
      <c r="KS23" s="363">
        <f t="shared" si="523"/>
        <v>0</v>
      </c>
      <c r="KT23" s="359">
        <f t="shared" si="262"/>
        <v>0.3125</v>
      </c>
      <c r="KU23" s="360">
        <f t="shared" ref="KU23" si="578">IF(KT23="-","-",IF($D23="LOCAL",IF(WEEKDAY(KT$6,2)&lt;=5,--"17:00:00",IF(WEEKDAY(KT$6,2)=6,--"13:00:00","-")),IF($D23="FORANEO",IF(WEEKDAY(KT$6,2)&lt;=6,--"18:30:00",IF(WEEKDAY(KT$6,2)=7,--"12:00:00","-")),"-")))</f>
        <v>0.70833333333333337</v>
      </c>
      <c r="KV23" s="361" t="str">
        <f>IF(
 OR(KT$6&lt;MAX($B$2,$G23),AND($H23&lt;&gt;"",KT$6&gt;$H23)),
 "NA",
 IF(
  AND($D23="LOCAL",WEEKDAY(KT$6,2)=7),
  "DS",
  IF(
   COUNTIF(Parametros!$P:$P,KT$6)&gt;0,
   IF(ISNUMBER(KX23),IF(KX23&gt;0,"FL","FC"),"FC"),
   IF(
    ISNUMBER(KX23),
    IF(KX23&gt;0,"NOR","F"),
    IF(KX23="A","NOR",IF(KX23&lt;&gt;"",KX23,"F"))
   )
  )
 )
)</f>
        <v>NOR</v>
      </c>
      <c r="KW23" s="362">
        <f t="shared" si="525"/>
        <v>8.5</v>
      </c>
      <c r="KX23" s="362" cm="1">
        <f t="array" ref="KX23">_xlfn.LET(
_xlpm.f,KX$6,
_xlpm.xp,IFERROR(
   _xlfn.XLOOKUP(
     1,
     (Papeletas!$B$2:$B$403=$B23)*(Papeletas!$G$2:$G$403&lt;=_xlpm.f)*(Papeletas!$H$2:$H$403&gt;=_xlpm.f),
     Papeletas!$F$2:$F$403,
     "__NP__"
   ),
   "__NP__"
),
_xlpm.x,IF(_xlpm.xp&lt;&gt;"__NP__",_xlpm.xp,_xlfn.XLOOKUP($B23,Reloj!$A$2:$A$1254,INDEX(Reloj!$J$2:$AR$1254,,COLUMN(KL15)-INT(COLUMN(KL15)/9*8)),"__NF__")),
_xlpm.t,SUBSTITUTE(_xlpm.x&amp;"","'",""),
_xlpm.esnum,IFERROR(ISNUMBER(VALUE(_xlpm.t)),FALSE),
_xlpm.n,IF(_xlpm.esnum,VALUE(_xlpm.t),0),
_xlpm.dia,IFERROR(WEEKDAY(_xlpm.f,2),0),
_xlpm.esFinSem,IF(AND(_xlpm.esnum,_xlpm.n&gt;0,_xlpm.n&lt;=7),IF($D23="LOCAL",OR(_xlpm.dia=6,_xlpm.dia=7),_xlpm.dia=7),FALSE),
_xlpm.nAj,IF(_xlpm.esFinSem,_xlpm.n+1,_xlpm.n),
IF(_xlpm.x="__NF__","Revisar",
IF(_xlpm.t="","F",
IF(_xlpm.esnum,
IF(_xlpm.nAj=0,"F",_xlpm.nAj),
IF(OR(_xlpm.t="AS",_xlpm.t="SAI"),"F",
IF(OR(_xlpm.t="ATM",_xlpm.t="CT",_xlpm.t="SS"),"A",
IF(_xlpm.t="B","DL",
IF(_xlpm.t="BA","DLA",
IF(_xlpm.t="V","VAC",_xlpm.t)))))))))</f>
        <v>11.5</v>
      </c>
      <c r="KY23" s="363">
        <f t="shared" si="526"/>
        <v>8.5</v>
      </c>
      <c r="KZ23" s="363">
        <f t="shared" si="527"/>
        <v>2</v>
      </c>
      <c r="LA23" s="363">
        <f t="shared" si="528"/>
        <v>1</v>
      </c>
      <c r="LB23" s="363">
        <f t="shared" si="529"/>
        <v>0</v>
      </c>
      <c r="LC23" s="364">
        <f t="shared" si="269"/>
        <v>0.3125</v>
      </c>
      <c r="LD23" s="360">
        <f t="shared" si="530"/>
        <v>0.70833333333333337</v>
      </c>
      <c r="LE23" s="361" t="str" cm="1">
        <f t="array" ref="LE23">_xlfn.LET(_xlpm.f,LC$6,_xlpm.ini,IFERROR(_xlfn.XLOOKUP(1,(Papeletas!$B$2:$B$403=$B23)*(Papeletas!$G$2:$G$403&lt;=_xlpm.f)*(Papeletas!$H$2:$H$403&gt;=_xlpm.f),Papeletas!$F$2:$F$403,""),""),IF(AND($D23="LOCAL",WEEKDAY(LC$6,2)=7),"DS",IF(_xlpm.ini&lt;&gt;"",_xlfn.XLOOKUP(_xlpm.ini,Parametros!$B:$B,Parametros!$C:$C,_xlpm.ini),"NOR")))</f>
        <v>NOR</v>
      </c>
      <c r="LF23" s="362">
        <f t="shared" si="531"/>
        <v>8.5</v>
      </c>
      <c r="LG23" s="362">
        <f t="shared" si="532"/>
        <v>8.5</v>
      </c>
      <c r="LH23" s="363">
        <f t="shared" si="533"/>
        <v>8.5</v>
      </c>
      <c r="LI23" s="363">
        <v>0</v>
      </c>
      <c r="LJ23" s="363">
        <v>0</v>
      </c>
      <c r="LK23" s="363">
        <v>0</v>
      </c>
      <c r="LL23" s="364">
        <f t="shared" si="274"/>
        <v>0.3125</v>
      </c>
      <c r="LM23" s="360">
        <f t="shared" si="534"/>
        <v>0.70833333333333337</v>
      </c>
      <c r="LN23" s="361" t="str" cm="1">
        <f t="array" ref="LN23">_xlfn.LET(_xlpm.f,LL$6,_xlpm.ini,IFERROR(_xlfn.XLOOKUP(1,(Papeletas!$B$2:$B$403=$B23)*(Papeletas!$G$2:$G$403&lt;=_xlpm.f)*(Papeletas!$H$2:$H$403&gt;=_xlpm.f),Papeletas!$F$2:$F$403,""),""),IF(AND($D23="LOCAL",WEEKDAY(LL$6,2)=7),"DS",IF(_xlpm.ini&lt;&gt;"",_xlfn.XLOOKUP(_xlpm.ini,Parametros!$B:$B,Parametros!$C:$C,_xlpm.ini),"NOR")))</f>
        <v>NOR</v>
      </c>
      <c r="LO23" s="362">
        <f t="shared" si="535"/>
        <v>8.5</v>
      </c>
      <c r="LP23" s="362">
        <f t="shared" si="536"/>
        <v>8.5</v>
      </c>
      <c r="LQ23" s="363">
        <f t="shared" si="537"/>
        <v>8.5</v>
      </c>
      <c r="LR23" s="363">
        <v>0</v>
      </c>
      <c r="LS23" s="363">
        <v>0</v>
      </c>
      <c r="LT23" s="363">
        <v>0</v>
      </c>
      <c r="LU23" s="364">
        <f t="shared" si="279"/>
        <v>0.3125</v>
      </c>
      <c r="LV23" s="360">
        <f t="shared" si="538"/>
        <v>0.70833333333333337</v>
      </c>
      <c r="LW23" s="361" t="str" cm="1">
        <f t="array" ref="LW23">_xlfn.LET(_xlpm.f,LU$6,_xlpm.ini,IFERROR(_xlfn.XLOOKUP(1,(Papeletas!$B$2:$B$403=$B23)*(Papeletas!$G$2:$G$403&lt;=_xlpm.f)*(Papeletas!$H$2:$H$403&gt;=_xlpm.f),Papeletas!$F$2:$F$403,""),""),IF(AND($D23="LOCAL",WEEKDAY(LU$6,2)=7),"DS",IF(_xlpm.ini&lt;&gt;"",_xlfn.XLOOKUP(_xlpm.ini,Parametros!$B:$B,Parametros!$C:$C,_xlpm.ini),"NOR")))</f>
        <v>NOR</v>
      </c>
      <c r="LX23" s="362">
        <f t="shared" si="539"/>
        <v>8.5</v>
      </c>
      <c r="LY23" s="362">
        <f t="shared" si="540"/>
        <v>8.5</v>
      </c>
      <c r="LZ23" s="363">
        <f t="shared" si="541"/>
        <v>8.5</v>
      </c>
      <c r="MA23" s="363">
        <v>0</v>
      </c>
      <c r="MB23" s="363">
        <v>0</v>
      </c>
      <c r="MC23" s="363">
        <v>0</v>
      </c>
      <c r="MD23" s="360">
        <f t="shared" si="284"/>
        <v>0.3125</v>
      </c>
      <c r="ME23" s="360">
        <f t="shared" si="542"/>
        <v>0.70833333333333337</v>
      </c>
      <c r="MF23" s="361" t="str" cm="1">
        <f t="array" ref="MF23">_xlfn.LET(_xlpm.f,MD$6,_xlpm.ini,IFERROR(_xlfn.XLOOKUP(1,(Papeletas!$B$2:$B$403=$B23)*(Papeletas!$G$2:$G$403&lt;=_xlpm.f)*(Papeletas!$H$2:$H$403&gt;=_xlpm.f),Papeletas!$F$2:$F$403,""),""),IF(AND($D23="LOCAL",WEEKDAY(MD$6,2)=7),"DS",IF(_xlpm.ini&lt;&gt;"",_xlfn.XLOOKUP(_xlpm.ini,Parametros!$B:$B,Parametros!$C:$C,_xlpm.ini),"NOR")))</f>
        <v>NOR</v>
      </c>
      <c r="MG23" s="362">
        <f t="shared" si="543"/>
        <v>8.5</v>
      </c>
      <c r="MH23" s="362">
        <f t="shared" si="544"/>
        <v>8.5</v>
      </c>
      <c r="MI23" s="363">
        <f t="shared" si="545"/>
        <v>8.5</v>
      </c>
      <c r="MJ23" s="363">
        <v>0</v>
      </c>
      <c r="MK23" s="363">
        <v>0</v>
      </c>
      <c r="ML23" s="363">
        <v>0</v>
      </c>
      <c r="MM23" s="364">
        <f t="shared" si="289"/>
        <v>0.3125</v>
      </c>
      <c r="MN23" s="360">
        <f t="shared" si="546"/>
        <v>0.54166666666666663</v>
      </c>
      <c r="MO23" s="361" t="str" cm="1">
        <f t="array" ref="MO23">_xlfn.LET(_xlpm.f,MM$6,_xlpm.ini,IFERROR(_xlfn.XLOOKUP(1,(Papeletas!$B$2:$B$403=$B23)*(Papeletas!$G$2:$G$403&lt;=_xlpm.f)*(Papeletas!$H$2:$H$403&gt;=_xlpm.f),Papeletas!$F$2:$F$403,""),""),IF(AND($D23="LOCAL",WEEKDAY(MM$6,2)=7),"DS",IF(_xlpm.ini&lt;&gt;"",_xlfn.XLOOKUP(_xlpm.ini,Parametros!$B:$B,Parametros!$C:$C,_xlpm.ini),"NOR")))</f>
        <v>NOR</v>
      </c>
      <c r="MP23" s="362">
        <f t="shared" si="547"/>
        <v>5.4999999999999991</v>
      </c>
      <c r="MQ23" s="362">
        <f t="shared" si="548"/>
        <v>5.4999999999999991</v>
      </c>
      <c r="MR23" s="363">
        <f t="shared" si="549"/>
        <v>5.4999999999999991</v>
      </c>
      <c r="MS23" s="363">
        <v>0</v>
      </c>
      <c r="MT23" s="363">
        <v>0</v>
      </c>
      <c r="MU23" s="363">
        <v>0</v>
      </c>
      <c r="MV23" s="364"/>
      <c r="MW23" s="360"/>
      <c r="MX23" s="361"/>
      <c r="MY23" s="362"/>
      <c r="MZ23" s="362"/>
      <c r="NA23" s="363"/>
      <c r="NB23" s="363"/>
      <c r="NC23" s="363"/>
      <c r="ND23" s="363"/>
      <c r="NE23" s="364"/>
      <c r="NF23" s="360"/>
      <c r="NG23" s="361"/>
      <c r="NH23" s="362"/>
      <c r="NI23" s="362"/>
      <c r="NJ23" s="363"/>
      <c r="NK23" s="363"/>
      <c r="NL23" s="363"/>
      <c r="NM23" s="363"/>
      <c r="NN23" s="211"/>
      <c r="NO23" s="401">
        <f t="shared" si="294"/>
        <v>24</v>
      </c>
      <c r="NP23" s="401" cm="1">
        <f t="array" ref="NP23">SUMPRODUCT(
 (INDEX(DD23:MU23,1,_xlfn.SEQUENCE(1,INT((COLUMN($MU$9)-COLUMN(DD23)+1)/9),3,9))=NP$6)*
 (INDEX(DD23:MU23,1,_xlfn.SEQUENCE(1,INT((COLUMN($MU$9)-COLUMN(DD23)+1)/9),9,9))&gt;0)
)</f>
        <v>1</v>
      </c>
      <c r="NQ23" s="401" cm="1">
        <f t="array" ref="NQ23">SUMPRODUCT(--(INDEX($DD23:$MU23,1,_xlfn.SEQUENCE(1,INT((COLUMN($MU$9)-COLUMN($DD23)+1)/9),3,9))=NQ$6))</f>
        <v>0</v>
      </c>
      <c r="NR23" s="401">
        <f t="shared" si="550"/>
        <v>25</v>
      </c>
      <c r="NS23" s="401" cm="1">
        <f t="array" ref="NS23">SUMPRODUCT(--(INDEX($DD23:$MU23,1,_xlfn.SEQUENCE(1,INT((COLUMN($MU$9)-COLUMN($DD23)+1)/9),3,9))=NS$6))</f>
        <v>0</v>
      </c>
      <c r="NT23" s="401">
        <f t="shared" si="551"/>
        <v>3</v>
      </c>
      <c r="NU23" s="401" cm="1">
        <f t="array" ref="NU23">SUMPRODUCT(--(INDEX($DD23:$MU23,1,_xlfn.SEQUENCE(1,INT((COLUMN($MU$9)-COLUMN($DD23)+1)/9),3,9))=NU$6))</f>
        <v>0</v>
      </c>
      <c r="NV23" s="401" cm="1">
        <f t="array" ref="NV23">SUMPRODUCT(--(INDEX($DD23:$MU23,1,_xlfn.SEQUENCE(1,INT((COLUMN($MU$9)-COLUMN($DD23)+1)/9),3,9))=NV$6))</f>
        <v>0</v>
      </c>
      <c r="NW23" s="401" cm="1">
        <f t="array" ref="NW23">SUMPRODUCT(--(INDEX($DD23:$MU23,1,_xlfn.SEQUENCE(1,INT((COLUMN($MU$9)-COLUMN($DD23)+1)/9),3,9))=NW$6))</f>
        <v>0</v>
      </c>
      <c r="NX23" s="401" cm="1">
        <f t="array" ref="NX23">SUMPRODUCT(--(INDEX($DD23:$MU23,1,_xlfn.SEQUENCE(1,INT((COLUMN($MU$9)-COLUMN($DD23)+1)/9),3,9))=NX$6))</f>
        <v>0</v>
      </c>
      <c r="NY23" s="401" cm="1">
        <f t="array" ref="NY23">SUMPRODUCT(--(INDEX($DD23:$MU23,1,_xlfn.SEQUENCE(1,INT((COLUMN($MU$9)-COLUMN($DD23)+1)/9),3,9))=NY$6))</f>
        <v>0</v>
      </c>
      <c r="NZ23" s="401" cm="1">
        <f t="array" ref="NZ23">SUMPRODUCT(--(INDEX($DD23:$MU23,1,_xlfn.SEQUENCE(1,INT((COLUMN($MU$9)-COLUMN($DD23)+1)/9),3,9))=NZ$6))</f>
        <v>0</v>
      </c>
      <c r="OA23" s="401" cm="1">
        <f t="array" ref="OA23">SUMPRODUCT(--(INDEX($DD23:$MU23,1,_xlfn.SEQUENCE(1,INT((COLUMN($MU$9)-COLUMN($DD23)+1)/9),3,9))=OA$6))</f>
        <v>0</v>
      </c>
      <c r="OB23" s="401" cm="1">
        <f t="array" ref="OB23">SUMPRODUCT(--(INDEX($DD23:$MU23,1,_xlfn.SEQUENCE(1,INT((COLUMN($MU$9)-COLUMN($DD23)+1)/9),3,9))=OB$6))</f>
        <v>0</v>
      </c>
      <c r="OC23" s="401" cm="1">
        <f t="array" ref="OC23">SUMPRODUCT(--(INDEX($DD23:$MU23,1,_xlfn.SEQUENCE(1,INT((COLUMN($MU$9)-COLUMN($DD23)+1)/9),3,9))=OC$6))</f>
        <v>0</v>
      </c>
      <c r="OD23" s="402"/>
      <c r="OE23" s="402">
        <f t="shared" si="552"/>
        <v>28</v>
      </c>
      <c r="OF23" s="403" cm="1">
        <f t="array" ref="OF23">SUM(INDEX(R23:KJ23,1,_xlfn.SEQUENCE(1,INT((COLUMN($NM$9)-COLUMN(CU23)+1)/9),7,9)))</f>
        <v>51</v>
      </c>
      <c r="OG23" s="403" cm="1">
        <f t="array" ref="OG23">SUM(INDEX(R23:KJ23,1,_xlfn.SEQUENCE(1,INT((COLUMN($NM$9)-COLUMN(CU23)+1)/9),8,9)))</f>
        <v>21.000000000000004</v>
      </c>
      <c r="OH23" s="403" cm="1">
        <f t="array" ref="OH23">SUM(INDEX(R23:KJ23,1,_xlfn.SEQUENCE(1,INT((COLUMN($NM$9)-COLUMN(CU23)+1)/9),9,9)))</f>
        <v>4.5</v>
      </c>
      <c r="OI23" s="214"/>
      <c r="OJ23" s="163"/>
      <c r="OK23" s="163"/>
      <c r="OL23" s="163"/>
      <c r="OM23" s="163"/>
      <c r="ON23" s="306">
        <f>_xlfn.XLOOKUP(B23,'TR05'!B:B,'TR05'!G:G,"Revisar",0)</f>
        <v>45439</v>
      </c>
      <c r="OO23" s="306">
        <f>_xlfn.XLOOKUP(B23,Reloj!A:A,Reloj!D:D,"Revisar",0)</f>
        <v>45439</v>
      </c>
      <c r="OP23" s="162" t="str">
        <f>_xlfn.XLOOKUP(B23,'S10'!C:C,'S10'!B:B,"Revisar",0)</f>
        <v>Revisar</v>
      </c>
    </row>
    <row r="24" spans="1:406" s="162" customFormat="1" ht="15.9" customHeight="1">
      <c r="A24" s="356">
        <v>16</v>
      </c>
      <c r="B24" s="332" t="s">
        <v>779</v>
      </c>
      <c r="C24" s="357" t="str">
        <f>_xlfn.XLOOKUP(B24,'S10'!$B$2:$B$1500,'S10'!$A$2:$A$1500,"Ingresar",0)</f>
        <v>22019228</v>
      </c>
      <c r="D24" s="333" t="s">
        <v>169</v>
      </c>
      <c r="E24" s="335" t="s">
        <v>781</v>
      </c>
      <c r="F24" s="335" t="str">
        <f>_xlfn.XLOOKUP(B24,'S10'!$B$2:$B$600,'S10'!$F$2:$F$600,"Ingresar",0)</f>
        <v>Capataz Sanitario</v>
      </c>
      <c r="G24" s="296">
        <v>45931</v>
      </c>
      <c r="H24" s="358"/>
      <c r="I24" s="359">
        <f t="shared" si="37"/>
        <v>0.3125</v>
      </c>
      <c r="J24" s="360">
        <f t="shared" si="295"/>
        <v>0.70833333333333337</v>
      </c>
      <c r="K24" s="361" t="str">
        <f>IF(
 OR(I$6&lt;MAX($B$2,$G24),AND($H24&lt;&gt;"",I$6&gt;$H24)),
 "NA",
 IF(
  AND($D24="LOCAL",WEEKDAY(I$6,2)=7),
  "DS",
  IF(
   COUNTIF(Parametros!$P:$P,I$6)&gt;0,
   IF(ISNUMBER(M24),IF(M24&gt;0,"FL","FC"),"FC"),
   IF(
    ISNUMBER(M24),
    IF(M24&gt;0,"NOR","F"),
    IF(M24="A","NOR",IF(M24&lt;&gt;"",M24,"F"))
   )
  )
 )
)</f>
        <v>NOR</v>
      </c>
      <c r="L24" s="362">
        <f t="shared" si="296"/>
        <v>8.5</v>
      </c>
      <c r="M24" s="362" cm="1">
        <f t="array" ref="M24">_xlfn.LET(
_xlpm.f,M$6,
_xlpm.xp,IFERROR(
   _xlfn.XLOOKUP(
     1,
     (Papeletas!$B$2:$B$403=$B24)*(Papeletas!$G$2:$G$403&lt;=_xlpm.f)*(Papeletas!$H$2:$H$403&gt;=_xlpm.f),
     Papeletas!$F$2:$F$403,
     "__NP__"
   ),
   "__NP__"
),
_xlpm.x,IF(_xlpm.xp&lt;&gt;"__NP__",_xlpm.xp,_xlfn.XLOOKUP($B24,Reloj!$A$2:$A$1254,INDEX(Reloj!$J$2:$AR$1254,,COLUMN(A16)-INT(COLUMN(A16)/9*8)),"__NF__")),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N24" s="363">
        <f t="shared" si="297"/>
        <v>8.5</v>
      </c>
      <c r="O24" s="363">
        <f t="shared" si="298"/>
        <v>2</v>
      </c>
      <c r="P24" s="363">
        <f t="shared" si="299"/>
        <v>0.5</v>
      </c>
      <c r="Q24" s="363">
        <f t="shared" si="300"/>
        <v>0</v>
      </c>
      <c r="R24" s="359">
        <f t="shared" si="301"/>
        <v>0.3125</v>
      </c>
      <c r="S24" s="360">
        <f t="shared" si="302"/>
        <v>0.70833333333333337</v>
      </c>
      <c r="T24" s="361" t="str">
        <f>IF(
 OR(R$6&lt;MAX($B$2,$G24),AND($H24&lt;&gt;"",R$6&gt;$H24)),
 "NA",
 IF(
  AND($D24="LOCAL",WEEKDAY(R$6,2)=7),
  "DS",
  IF(
   COUNTIF(Parametros!$P:$P,R$6)&gt;0,
   IF(ISNUMBER(V24),IF(V24&gt;0,"FL","FC"),"FC"),
   IF(
    ISNUMBER(V24),
    IF(V24&gt;0,"NOR","F"),
    IF(V24="A","NOR",IF(V24&lt;&gt;"",V24,"F"))
   )
  )
 )
)</f>
        <v>NOR</v>
      </c>
      <c r="U24" s="362">
        <f t="shared" si="303"/>
        <v>8.5</v>
      </c>
      <c r="V24" s="362" cm="1">
        <f t="array" ref="V24">_xlfn.LET(
_xlpm.f,V$6,
_xlpm.xp,IFERROR(
   _xlfn.XLOOKUP(
     1,
     (Papeletas!$B$2:$B$3000=$B24)*(Papeletas!$G$2:$G$3000&lt;=_xlpm.f)*(Papeletas!$H$2:$H$3000&gt;=_xlpm.f),
     Papeletas!$F$2:$F$3000,
     "__NP__"
   ),
   "__NP__"
),
_xlpm.x,IF(_xlpm.xp&lt;&gt;"__NP__",_xlpm.xp,_xlfn.XLOOKUP($B24,Reloj!$A$2:$A$3000,INDEX(Reloj!$J$2:$AR$3000,,COLUMN(J16)-INT(COLUMN(J16)/9*8)),"__NF__")),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W24" s="363">
        <f t="shared" si="304"/>
        <v>8.5</v>
      </c>
      <c r="X24" s="363">
        <f t="shared" si="305"/>
        <v>2</v>
      </c>
      <c r="Y24" s="363">
        <f t="shared" si="306"/>
        <v>0.5</v>
      </c>
      <c r="Z24" s="363">
        <f t="shared" si="307"/>
        <v>0</v>
      </c>
      <c r="AA24" s="359">
        <f t="shared" si="308"/>
        <v>0.3125</v>
      </c>
      <c r="AB24" s="360">
        <f t="shared" si="309"/>
        <v>0.70833333333333337</v>
      </c>
      <c r="AC24" s="361" t="str">
        <f>IF(
 OR(AA$6&lt;MAX($B$2,$G24),AND($H24&lt;&gt;"",AA$6&gt;$H24)),
 "NA",
 IF(
  AND($D24="LOCAL",WEEKDAY(AA$6,2)=7),
  "DS",
  IF(
   COUNTIF(Parametros!$P:$P,AA$6)&gt;0,
   IF(ISNUMBER(AE24),IF(AE24&gt;0,"FL","FC"),"FC"),
   IF(
    ISNUMBER(AE24),
    IF(AE24&gt;0,"NOR","F"),
    IF(AE24="A","NOR",IF(AE24&lt;&gt;"",AE24,"F"))
   )
  )
 )
)</f>
        <v>NOR</v>
      </c>
      <c r="AD24" s="362">
        <f t="shared" si="310"/>
        <v>8.5</v>
      </c>
      <c r="AE24" s="362" cm="1">
        <f t="array" ref="AE24">_xlfn.LET(
_xlpm.f,AE$6,
_xlpm.xp,IFERROR(
   _xlfn.XLOOKUP(
     1,
     (Papeletas!$B$2:$B$3000=$B24)*(Papeletas!$G$2:$G$3000&lt;=_xlpm.f)*(Papeletas!$H$2:$H$3000&gt;=_xlpm.f),
     Papeletas!$F$2:$F$3000,
     "__NP__"
   ),
   "__NP__"
),
_xlpm.x,IF(_xlpm.xp&lt;&gt;"__NP__",_xlpm.xp,_xlfn.XLOOKUP($B24,Reloj!$A$2:$A$3000,INDEX(Reloj!$J$2:$AR$3000,,COLUMN(S16)-INT(COLUMN(S16)/9*8)),"__NF__")),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AF24" s="363">
        <f t="shared" si="311"/>
        <v>8.5</v>
      </c>
      <c r="AG24" s="363">
        <f t="shared" si="312"/>
        <v>2</v>
      </c>
      <c r="AH24" s="363">
        <f t="shared" si="313"/>
        <v>0</v>
      </c>
      <c r="AI24" s="363">
        <f t="shared" si="314"/>
        <v>0</v>
      </c>
      <c r="AJ24" s="359">
        <f t="shared" si="315"/>
        <v>0.3125</v>
      </c>
      <c r="AK24" s="360">
        <f t="shared" si="316"/>
        <v>0.54166666666666663</v>
      </c>
      <c r="AL24" s="361" t="str">
        <f>IF(
 OR(AJ$6&lt;MAX($B$2,$G24),AND($H24&lt;&gt;"",AJ$6&gt;$H24)),
 "NA",
 IF(
  AND($D24="LOCAL",WEEKDAY(AJ$6,2)=7),
  "DS",
  IF(
   COUNTIF(Parametros!$P:$P,AJ$6)&gt;0,
   IF(ISNUMBER(AN24),IF(AN24&gt;0,"FL","FC"),"FC"),
   IF(
    ISNUMBER(AN24),
    IF(AN24&gt;0,"NOR","F"),
    IF(AN24="A","NOR",IF(AN24&lt;&gt;"",AN24,"F"))
   )
  )
 )
)</f>
        <v>NOR</v>
      </c>
      <c r="AM24" s="362">
        <f t="shared" si="317"/>
        <v>5.4999999999999991</v>
      </c>
      <c r="AN24" s="362" cm="1">
        <f t="array" ref="AN24">_xlfn.LET(
_xlpm.f,AN$6,
_xlpm.xp,IFERROR(
   _xlfn.XLOOKUP(
     1,
     (Papeletas!$B$2:$B$3000=$B24)*(Papeletas!$G$2:$G$3000&lt;=_xlpm.f)*(Papeletas!$H$2:$H$3000&gt;=_xlpm.f),
     Papeletas!$F$2:$F$3000,
     "__NP__"
   ),
   "__NP__"
),
_xlpm.x,IF(_xlpm.xp&lt;&gt;"__NP__",_xlpm.xp,_xlfn.XLOOKUP($B24,Reloj!$A$2:$A$3000,INDEX(Reloj!$J$2:$AR$3000,,COLUMN(AB16)-INT(COLUMN(AB16)/9*8)),"__NF__")),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9</v>
      </c>
      <c r="AO24" s="363">
        <f t="shared" si="318"/>
        <v>5.4999999999999991</v>
      </c>
      <c r="AP24" s="363">
        <f t="shared" si="319"/>
        <v>2</v>
      </c>
      <c r="AQ24" s="363">
        <f t="shared" si="320"/>
        <v>1.5000000000000009</v>
      </c>
      <c r="AR24" s="363">
        <f t="shared" si="321"/>
        <v>0</v>
      </c>
      <c r="AS24" s="359" t="str">
        <f t="shared" si="322"/>
        <v>-</v>
      </c>
      <c r="AT24" s="360" t="str">
        <f t="shared" si="323"/>
        <v>-</v>
      </c>
      <c r="AU24" s="361" t="str">
        <f>IF(
 OR(AS$6&lt;MAX($B$2,$G24),AND($H24&lt;&gt;"",AS$6&gt;$H24)),
 "NA",
 IF(
  AND($D24="LOCAL",WEEKDAY(AS$6,2)=7),
  "DS",
  IF(
   COUNTIF(Parametros!$P:$P,AS$6)&gt;0,
   IF(ISNUMBER(AW24),IF(AW24&gt;0,"FL","FC"),"FC"),
   IF(
    ISNUMBER(AW24),
    IF(AW24&gt;0,"NOR","F"),
    IF(AW24="A","NOR",IF(AW24&lt;&gt;"",AW24,"F"))
   )
  )
 )
)</f>
        <v>DS</v>
      </c>
      <c r="AV24" s="362">
        <f t="shared" si="324"/>
        <v>0</v>
      </c>
      <c r="AW24" s="362" t="str" cm="1">
        <f t="array" ref="AW24">_xlfn.LET(
_xlpm.f,AW$6,
_xlpm.xp,IFERROR(
   _xlfn.XLOOKUP(
     1,
     (Papeletas!$B$2:$B$3000=$B24)*(Papeletas!$G$2:$G$3000&lt;=_xlpm.f)*(Papeletas!$H$2:$H$3000&gt;=_xlpm.f),
     Papeletas!$F$2:$F$3000,
     "__NP__"
   ),
   "__NP__"
),
_xlpm.x,IF(_xlpm.xp&lt;&gt;"__NP__",_xlpm.xp,_xlfn.XLOOKUP($B24,Reloj!$A$2:$A$3000,INDEX(Reloj!$J$2:$AR$3000,,COLUMN(AK16)-INT(COLUMN(AK16)/9*8)),"__NF__")),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AX24" s="363">
        <f t="shared" si="325"/>
        <v>0</v>
      </c>
      <c r="AY24" s="363">
        <f t="shared" si="326"/>
        <v>0</v>
      </c>
      <c r="AZ24" s="363">
        <f t="shared" si="327"/>
        <v>0</v>
      </c>
      <c r="BA24" s="363">
        <f t="shared" si="328"/>
        <v>0</v>
      </c>
      <c r="BB24" s="359">
        <f t="shared" si="329"/>
        <v>0.3125</v>
      </c>
      <c r="BC24" s="360">
        <f t="shared" si="330"/>
        <v>0.70833333333333337</v>
      </c>
      <c r="BD24" s="361" t="str">
        <f>IF(
 OR(BB$6&lt;MAX($B$2,$G24),AND($H24&lt;&gt;"",BB$6&gt;$H24)),
 "NA",
 IF(
  AND($D24="LOCAL",WEEKDAY(BB$6,2)=7),
  "DS",
  IF(
   COUNTIF(Parametros!$P:$P,BB$6)&gt;0,
   IF(ISNUMBER(BF24),IF(BF24&gt;0,"FL","FC"),"FC"),
   IF(
    ISNUMBER(BF24),
    IF(BF24&gt;0,"NOR","F"),
    IF(BF24="A","NOR",IF(BF24&lt;&gt;"",BF24,"F"))
   )
  )
 )
)</f>
        <v>NOR</v>
      </c>
      <c r="BE24" s="362">
        <f t="shared" si="331"/>
        <v>8.5</v>
      </c>
      <c r="BF24" s="362" cm="1">
        <f t="array" ref="BF24">_xlfn.LET(
_xlpm.f,BF$6,
_xlpm.xp,IFERROR(
   _xlfn.XLOOKUP(
     1,
     (Papeletas!$B$2:$B$3000=$B24)*(Papeletas!$G$2:$G$3000&lt;=_xlpm.f)*(Papeletas!$H$2:$H$3000&gt;=_xlpm.f),
     Papeletas!$F$2:$F$3000,
     "__NP__"
   ),
   "__NP__"
),
_xlpm.x,IF(_xlpm.xp&lt;&gt;"__NP__",_xlpm.xp,_xlfn.XLOOKUP($B24,Reloj!$A$2:$A$3000,INDEX(Reloj!$J$2:$AR$3000,,COLUMN(AT16)-INT(COLUMN(AT16)/9*8)),"__NF__")),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BG24" s="363">
        <f t="shared" si="332"/>
        <v>8.5</v>
      </c>
      <c r="BH24" s="363">
        <f t="shared" si="333"/>
        <v>2</v>
      </c>
      <c r="BI24" s="363">
        <f t="shared" si="334"/>
        <v>0.5</v>
      </c>
      <c r="BJ24" s="363">
        <f t="shared" si="335"/>
        <v>0</v>
      </c>
      <c r="BK24" s="359">
        <f t="shared" si="336"/>
        <v>0.3125</v>
      </c>
      <c r="BL24" s="360">
        <f t="shared" si="337"/>
        <v>0.70833333333333337</v>
      </c>
      <c r="BM24" s="361" t="str">
        <f>IF(
 OR(BK$6&lt;MAX($B$2,$G24),AND($H24&lt;&gt;"",BK$6&gt;$H24)),
 "NA",
 IF(
  AND($D24="LOCAL",WEEKDAY(BK$6,2)=7),
  "DS",
  IF(
   COUNTIF(Parametros!$P:$P,BK$6)&gt;0,
   IF(ISNUMBER(BO24),IF(BO24&gt;0,"FL","FC"),"FC"),
   IF(
    ISNUMBER(BO24),
    IF(BO24&gt;0,"NOR","F"),
    IF(BO24="A","NOR",IF(BO24&lt;&gt;"",BO24,"F"))
   )
  )
 )
)</f>
        <v>NOR</v>
      </c>
      <c r="BN24" s="362">
        <f t="shared" si="338"/>
        <v>8.5</v>
      </c>
      <c r="BO24" s="362" cm="1">
        <f t="array" ref="BO24">_xlfn.LET(
_xlpm.f,BO$6,
_xlpm.xp,IFERROR(
   _xlfn.XLOOKUP(
     1,
     (Papeletas!$B$2:$B$3000=$B24)*(Papeletas!$G$2:$G$3000&lt;=_xlpm.f)*(Papeletas!$H$2:$H$3000&gt;=_xlpm.f),
     Papeletas!$F$2:$F$3000,
     "__NP__"
   ),
   "__NP__"
),
_xlpm.x,IF(_xlpm.xp&lt;&gt;"__NP__",_xlpm.xp,_xlfn.XLOOKUP($B24,Reloj!$A$2:$A$3000,INDEX(Reloj!$J$2:$AR$3000,,COLUMN(BC16)-INT(COLUMN(BC16)/9*8)),"__NF__")),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BP24" s="363">
        <f t="shared" si="339"/>
        <v>8.5</v>
      </c>
      <c r="BQ24" s="363">
        <f t="shared" si="340"/>
        <v>2</v>
      </c>
      <c r="BR24" s="363">
        <f t="shared" si="341"/>
        <v>0.5</v>
      </c>
      <c r="BS24" s="363">
        <f t="shared" si="342"/>
        <v>0</v>
      </c>
      <c r="BT24" s="359">
        <f t="shared" si="343"/>
        <v>0.3125</v>
      </c>
      <c r="BU24" s="360">
        <f t="shared" si="344"/>
        <v>0.70833333333333337</v>
      </c>
      <c r="BV24" s="361" t="str">
        <f>IF(
 OR(BT$6&lt;MAX($B$2,$G24),AND($H24&lt;&gt;"",BT$6&gt;$H24)),
 "NA",
 IF(
  AND($D24="LOCAL",WEEKDAY(BT$6,2)=7),
  "DS",
  IF(
   COUNTIF(Parametros!$P:$P,BT$6)&gt;0,
   IF(ISNUMBER(BX24),IF(BX24&gt;0,"FL","FC"),"FC"),
   IF(
    ISNUMBER(BX24),
    IF(BX24&gt;0,"NOR","F"),
    IF(BX24="A","NOR",IF(BX24&lt;&gt;"",BX24,"F"))
   )
  )
 )
)</f>
        <v>NOR</v>
      </c>
      <c r="BW24" s="362">
        <f t="shared" si="345"/>
        <v>8.5</v>
      </c>
      <c r="BX24" s="362" cm="1">
        <f t="array" ref="BX24">_xlfn.LET(
_xlpm.f,BX$6,
_xlpm.xp,IFERROR(
   _xlfn.XLOOKUP(
     1,
     (Papeletas!$B$2:$B$3000=$B24)*(Papeletas!$G$2:$G$3000&lt;=_xlpm.f)*(Papeletas!$H$2:$H$3000&gt;=_xlpm.f),
     Papeletas!$F$2:$F$3000,
     "__NP__"
   ),
   "__NP__"
),
_xlpm.x,IF(_xlpm.xp&lt;&gt;"__NP__",_xlpm.xp,_xlfn.XLOOKUP($B24,Reloj!$A$2:$A$3000,INDEX(Reloj!$J$2:$AR$3000,,COLUMN(BL16)-INT(COLUMN(BL16)/9*8)),"__NF__")),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BY24" s="363">
        <f t="shared" si="346"/>
        <v>8.5</v>
      </c>
      <c r="BZ24" s="363">
        <f t="shared" si="347"/>
        <v>2</v>
      </c>
      <c r="CA24" s="363">
        <f t="shared" si="348"/>
        <v>0</v>
      </c>
      <c r="CB24" s="363">
        <f t="shared" si="349"/>
        <v>0</v>
      </c>
      <c r="CC24" s="359">
        <f t="shared" si="350"/>
        <v>0.3125</v>
      </c>
      <c r="CD24" s="360">
        <f t="shared" si="351"/>
        <v>0.70833333333333337</v>
      </c>
      <c r="CE24" s="361" t="str">
        <f>IF(
 OR(CC$6&lt;MAX($B$2,$G24),AND($H24&lt;&gt;"",CC$6&gt;$H24)),
 "NA",
 IF(
  AND($D24="LOCAL",WEEKDAY(CC$6,2)=7),
  "DS",
  IF(
   COUNTIF(Parametros!$P:$P,CC$6)&gt;0,
   IF(ISNUMBER(CG24),IF(CG24&gt;0,"FL","FC"),"FC"),
   IF(
    ISNUMBER(CG24),
    IF(CG24&gt;0,"NOR","F"),
    IF(CG24="A","NOR",IF(CG24&lt;&gt;"",CG24,"F"))
   )
  )
 )
)</f>
        <v>NOR</v>
      </c>
      <c r="CF24" s="362">
        <f t="shared" si="352"/>
        <v>8.5</v>
      </c>
      <c r="CG24" s="362" cm="1">
        <f t="array" ref="CG24">_xlfn.LET(
_xlpm.f,CG$6,
_xlpm.xp,IFERROR(
   _xlfn.XLOOKUP(
     1,
     (Papeletas!$B$2:$B$3000=$B24)*(Papeletas!$G$2:$G$3000&lt;=_xlpm.f)*(Papeletas!$H$2:$H$3000&gt;=_xlpm.f),
     Papeletas!$F$2:$F$3000,
     "__NP__"
   ),
   "__NP__"
),
_xlpm.x,IF(_xlpm.xp&lt;&gt;"__NP__",_xlpm.xp,_xlfn.XLOOKUP($B24,Reloj!$A$2:$A$3000,INDEX(Reloj!$J$2:$AR$3000,,COLUMN(BU16)-INT(COLUMN(BU16)/9*8)),"__NF__")),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CH24" s="363">
        <f t="shared" si="353"/>
        <v>8.5</v>
      </c>
      <c r="CI24" s="363">
        <f t="shared" si="354"/>
        <v>2</v>
      </c>
      <c r="CJ24" s="363">
        <f t="shared" si="355"/>
        <v>0.5</v>
      </c>
      <c r="CK24" s="363">
        <f t="shared" si="356"/>
        <v>0</v>
      </c>
      <c r="CL24" s="359">
        <f t="shared" si="357"/>
        <v>0.3125</v>
      </c>
      <c r="CM24" s="360">
        <f t="shared" si="358"/>
        <v>0.70833333333333337</v>
      </c>
      <c r="CN24" s="361" t="str">
        <f>IF(
 OR(CL$6&lt;MAX($B$2,$G24),AND($H24&lt;&gt;"",CL$6&gt;$H24)),
 "NA",
 IF(
  AND($D24="LOCAL",WEEKDAY(CL$6,2)=7),
  "DS",
  IF(
   COUNTIF(Parametros!$P:$P,CL$6)&gt;0,
   IF(ISNUMBER(CP24),IF(CP24&gt;0,"FL","FC"),"FC"),
   IF(
    ISNUMBER(CP24),
    IF(CP24&gt;0,"NOR","F"),
    IF(CP24="A","NOR",IF(CP24&lt;&gt;"",CP24,"F"))
   )
  )
 )
)</f>
        <v>NOR</v>
      </c>
      <c r="CO24" s="362">
        <f t="shared" si="359"/>
        <v>8.5</v>
      </c>
      <c r="CP24" s="362" cm="1">
        <f t="array" ref="CP24">_xlfn.LET(
_xlpm.f,CP$6,
_xlpm.xp,IFERROR(
   _xlfn.XLOOKUP(
     1,
     (Papeletas!$B$2:$B$3000=$B24)*(Papeletas!$G$2:$G$3000&lt;=_xlpm.f)*(Papeletas!$H$2:$H$3000&gt;=_xlpm.f),
     Papeletas!$F$2:$F$3000,
     "__NP__"
   ),
   "__NP__"
),
_xlpm.x,IF(_xlpm.xp&lt;&gt;"__NP__",_xlpm.xp,_xlfn.XLOOKUP($B24,Reloj!$A$2:$A$3000,INDEX(Reloj!$J$2:$AR$3000,,COLUMN(CD16)-INT(COLUMN(CD16)/9*8)),"__NF__")),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CQ24" s="363">
        <f t="shared" si="360"/>
        <v>8.5</v>
      </c>
      <c r="CR24" s="363">
        <f t="shared" si="361"/>
        <v>2</v>
      </c>
      <c r="CS24" s="363">
        <f t="shared" si="362"/>
        <v>0.5</v>
      </c>
      <c r="CT24" s="363">
        <f t="shared" si="363"/>
        <v>0</v>
      </c>
      <c r="CU24" s="359">
        <f t="shared" si="364"/>
        <v>0.3125</v>
      </c>
      <c r="CV24" s="360">
        <f t="shared" si="365"/>
        <v>0.54166666666666663</v>
      </c>
      <c r="CW24" s="361" t="str">
        <f>IF(
 OR(CU$6&lt;MAX($B$2,$G24),AND($H24&lt;&gt;"",CU$6&gt;$H24)),
 "NA",
 IF(
  AND($D24="LOCAL",WEEKDAY(CU$6,2)=7),
  "DS",
  IF(
   COUNTIF(Parametros!$P:$P,CU$6)&gt;0,
   IF(ISNUMBER(CY24),IF(CY24&gt;0,"FL","FC"),"FC"),
   IF(
    ISNUMBER(CY24),
    IF(CY24&gt;0,"NOR","F"),
    IF(CY24="A","NOR",IF(CY24&lt;&gt;"",CY24,"F"))
   )
  )
 )
)</f>
        <v>NOR</v>
      </c>
      <c r="CX24" s="362">
        <f t="shared" si="366"/>
        <v>5.4999999999999991</v>
      </c>
      <c r="CY24" s="362" cm="1">
        <f t="array" ref="CY24">_xlfn.LET(
_xlpm.f,CY$6,
_xlpm.xp,IFERROR(
   _xlfn.XLOOKUP(
     1,
     (Papeletas!$B$2:$B$3000=$B24)*(Papeletas!$G$2:$G$3000&lt;=_xlpm.f)*(Papeletas!$H$2:$H$3000&gt;=_xlpm.f),
     Papeletas!$F$2:$F$3000,
     "__NP__"
   ),
   "__NP__"
),
_xlpm.x,IF(_xlpm.xp&lt;&gt;"__NP__",_xlpm.xp,_xlfn.XLOOKUP($B24,Reloj!$A$2:$A$3000,INDEX(Reloj!$J$2:$AR$3000,,COLUMN(CM16)-INT(COLUMN(CM16)/9*8)),"__NF__")),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9</v>
      </c>
      <c r="CZ24" s="363">
        <f t="shared" si="367"/>
        <v>5.4999999999999991</v>
      </c>
      <c r="DA24" s="363">
        <f t="shared" si="368"/>
        <v>2</v>
      </c>
      <c r="DB24" s="363">
        <f t="shared" si="369"/>
        <v>1.5000000000000009</v>
      </c>
      <c r="DC24" s="363">
        <f t="shared" si="370"/>
        <v>0</v>
      </c>
      <c r="DD24" s="359" t="str">
        <f t="shared" si="371"/>
        <v>-</v>
      </c>
      <c r="DE24" s="360" t="str">
        <f t="shared" si="372"/>
        <v>-</v>
      </c>
      <c r="DF24" s="361" t="str">
        <f>IF(
 OR(DD$6&lt;MAX($B$2,$G24),AND($H24&lt;&gt;"",DD$6&gt;$H24)),
 "NA",
 IF(
  AND($D24="LOCAL",WEEKDAY(DD$6,2)=7),
  "DS",
  IF(
   COUNTIF(Parametros!$P:$P,DD$6)&gt;0,
   IF(ISNUMBER(DH24),IF(DH24&gt;0,"FL","FC"),"FC"),
   IF(
    ISNUMBER(DH24),
    IF(DH24&gt;0,"NOR","F"),
    IF(DH24="A","NOR",IF(DH24&lt;&gt;"",DH24,"F"))
   )
  )
 )
)</f>
        <v>DS</v>
      </c>
      <c r="DG24" s="362">
        <f t="shared" si="373"/>
        <v>0</v>
      </c>
      <c r="DH24" s="362" t="str" cm="1">
        <f t="array" ref="DH24">_xlfn.LET(
_xlpm.f,DH$6,
_xlpm.xp,IFERROR(
   _xlfn.XLOOKUP(
     1,
     (Papeletas!$B$2:$B$3000=$B24)*(Papeletas!$G$2:$G$3000&lt;=_xlpm.f)*(Papeletas!$H$2:$H$3000&gt;=_xlpm.f),
     Papeletas!$F$2:$F$3000,
     "__NP__"
   ),
   "__NP__"
),
_xlpm.x,IF(_xlpm.xp&lt;&gt;"__NP__",_xlpm.xp,_xlfn.XLOOKUP($B24,Reloj!$A$2:$A$3000,INDEX(Reloj!$J$2:$AR$3000,,COLUMN(CV16)-INT(COLUMN(CV16)/9*8)),"__NF__")),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DI24" s="363">
        <f t="shared" si="374"/>
        <v>0</v>
      </c>
      <c r="DJ24" s="363">
        <f t="shared" si="375"/>
        <v>0</v>
      </c>
      <c r="DK24" s="363">
        <f t="shared" si="376"/>
        <v>0</v>
      </c>
      <c r="DL24" s="363">
        <f t="shared" si="377"/>
        <v>0</v>
      </c>
      <c r="DM24" s="359">
        <f t="shared" si="378"/>
        <v>0.3125</v>
      </c>
      <c r="DN24" s="360">
        <f t="shared" si="379"/>
        <v>0.70833333333333337</v>
      </c>
      <c r="DO24" s="361" t="str">
        <f>IF(
 OR(DM$6&lt;MAX($B$2,$G24),AND($H24&lt;&gt;"",DM$6&gt;$H24)),
 "NA",
 IF(
  AND($D24="LOCAL",WEEKDAY(DM$6,2)=7),
  "DS",
  IF(
   COUNTIF(Parametros!$P:$P,DM$6)&gt;0,
   IF(ISNUMBER(DQ24),IF(DQ24&gt;0,"FL","FC"),"FC"),
   IF(
    ISNUMBER(DQ24),
    IF(DQ24&gt;0,"NOR","F"),
    IF(DQ24="A","NOR",IF(DQ24&lt;&gt;"",DQ24,"F"))
   )
  )
 )
)</f>
        <v>NOR</v>
      </c>
      <c r="DP24" s="362">
        <f t="shared" si="380"/>
        <v>8.5</v>
      </c>
      <c r="DQ24" s="362" cm="1">
        <f t="array" ref="DQ24">_xlfn.LET(
_xlpm.f,DQ$6,
_xlpm.xp,IFERROR(
   _xlfn.XLOOKUP(
     1,
     (Papeletas!$B$2:$B$3000=$B24)*(Papeletas!$G$2:$G$3000&lt;=_xlpm.f)*(Papeletas!$H$2:$H$3000&gt;=_xlpm.f),
     Papeletas!$F$2:$F$3000,
     "__NP__"
   ),
   "__NP__"
),
_xlpm.x,IF(_xlpm.xp&lt;&gt;"__NP__",_xlpm.xp,_xlfn.XLOOKUP($B24,Reloj!$A$2:$A$3000,INDEX(Reloj!$J$2:$AR$3000,,COLUMN(DE16)-INT(COLUMN(DE16)/9*8)),"__NF__")),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DR24" s="363">
        <f t="shared" si="381"/>
        <v>8.5</v>
      </c>
      <c r="DS24" s="363">
        <f t="shared" si="382"/>
        <v>2</v>
      </c>
      <c r="DT24" s="363">
        <f t="shared" si="383"/>
        <v>0.5</v>
      </c>
      <c r="DU24" s="363">
        <f t="shared" si="384"/>
        <v>0</v>
      </c>
      <c r="DV24" s="359">
        <f t="shared" si="385"/>
        <v>0.3125</v>
      </c>
      <c r="DW24" s="360">
        <f t="shared" si="386"/>
        <v>0.70833333333333337</v>
      </c>
      <c r="DX24" s="361" t="str">
        <f>IF(
 OR(DV$6&lt;MAX($B$2,$G24),AND($H24&lt;&gt;"",DV$6&gt;$H24)),
 "NA",
 IF(
  AND($D24="LOCAL",WEEKDAY(DV$6,2)=7),
  "DS",
  IF(
   COUNTIF(Parametros!$P:$P,DV$6)&gt;0,
   IF(ISNUMBER(DZ24),IF(DZ24&gt;0,"FL","FC"),"FC"),
   IF(
    ISNUMBER(DZ24),
    IF(DZ24&gt;0,"NOR","F"),
    IF(DZ24="A","NOR",IF(DZ24&lt;&gt;"",DZ24,"F"))
   )
  )
 )
)</f>
        <v>NOR</v>
      </c>
      <c r="DY24" s="362">
        <f t="shared" si="387"/>
        <v>8.5</v>
      </c>
      <c r="DZ24" s="362" cm="1">
        <f t="array" ref="DZ24">_xlfn.LET(
_xlpm.f,DZ$6,
_xlpm.xp,IFERROR(
   _xlfn.XLOOKUP(
     1,
     (Papeletas!$B$2:$B$3000=$B24)*(Papeletas!$G$2:$G$3000&lt;=_xlpm.f)*(Papeletas!$H$2:$H$3000&gt;=_xlpm.f),
     Papeletas!$F$2:$F$3000,
     "__NP__"
   ),
   "__NP__"
),
_xlpm.x,IF(_xlpm.xp&lt;&gt;"__NP__",_xlpm.xp,_xlfn.XLOOKUP($B24,Reloj!$A$2:$A$3000,INDEX(Reloj!$J$2:$AR$3000,,COLUMN(DN16)-INT(COLUMN(DN16)/9*8)),"__NF__")),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EA24" s="363">
        <f t="shared" si="388"/>
        <v>8.5</v>
      </c>
      <c r="EB24" s="363">
        <f t="shared" si="389"/>
        <v>2</v>
      </c>
      <c r="EC24" s="363">
        <f t="shared" si="390"/>
        <v>0</v>
      </c>
      <c r="ED24" s="363">
        <f t="shared" si="391"/>
        <v>0</v>
      </c>
      <c r="EE24" s="359">
        <f t="shared" si="392"/>
        <v>0.3125</v>
      </c>
      <c r="EF24" s="360">
        <f t="shared" si="393"/>
        <v>0.70833333333333337</v>
      </c>
      <c r="EG24" s="361" t="str">
        <f>IF(
 OR(EE$6&lt;MAX($B$2,$G24),AND($H24&lt;&gt;"",EE$6&gt;$H24)),
 "NA",
 IF(
  AND($D24="LOCAL",WEEKDAY(EE$6,2)=7),
  "DS",
  IF(
   COUNTIF(Parametros!$P:$P,EE$6)&gt;0,
   IF(ISNUMBER(EI24),IF(EI24&gt;0,"FL","FC"),"FC"),
   IF(
    ISNUMBER(EI24),
    IF(EI24&gt;0,"NOR","F"),
    IF(EI24="A","NOR",IF(EI24&lt;&gt;"",EI24,"F"))
   )
  )
 )
)</f>
        <v>NOR</v>
      </c>
      <c r="EH24" s="362">
        <f t="shared" si="394"/>
        <v>8.5</v>
      </c>
      <c r="EI24" s="362" cm="1">
        <f t="array" ref="EI24">_xlfn.LET(
_xlpm.f,EI$6,
_xlpm.xp,IFERROR(
   _xlfn.XLOOKUP(
     1,
     (Papeletas!$B$2:$B$3000=$B24)*(Papeletas!$G$2:$G$3000&lt;=_xlpm.f)*(Papeletas!$H$2:$H$3000&gt;=_xlpm.f),
     Papeletas!$F$2:$F$3000,
     "__NP__"
   ),
   "__NP__"
),
_xlpm.x,IF(_xlpm.xp&lt;&gt;"__NP__",_xlpm.xp,_xlfn.XLOOKUP($B24,Reloj!$A$2:$A$3000,INDEX(Reloj!$J$2:$AR$3000,,COLUMN(DW16)-INT(COLUMN(DW16)/9*8)),"__NF__")),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EJ24" s="363">
        <f t="shared" si="395"/>
        <v>8.5</v>
      </c>
      <c r="EK24" s="363">
        <f t="shared" si="396"/>
        <v>2</v>
      </c>
      <c r="EL24" s="363">
        <f t="shared" si="397"/>
        <v>0</v>
      </c>
      <c r="EM24" s="363">
        <f t="shared" si="398"/>
        <v>0</v>
      </c>
      <c r="EN24" s="359">
        <f t="shared" si="399"/>
        <v>0.3125</v>
      </c>
      <c r="EO24" s="360">
        <f t="shared" si="400"/>
        <v>0.70833333333333337</v>
      </c>
      <c r="EP24" s="361" t="str">
        <f>IF(
 OR(EN$6&lt;MAX($B$2,$G24),AND($H24&lt;&gt;"",EN$6&gt;$H24)),
 "NA",
 IF(
  AND($D24="LOCAL",WEEKDAY(EN$6,2)=7),
  "DS",
  IF(
   COUNTIF(Parametros!$P:$P,EN$6)&gt;0,
   IF(ISNUMBER(ER24),IF(ER24&gt;0,"FL","FC"),"FC"),
   IF(
    ISNUMBER(ER24),
    IF(ER24&gt;0,"NOR","F"),
    IF(ER24="A","NOR",IF(ER24&lt;&gt;"",ER24,"F"))
   )
  )
 )
)</f>
        <v>NOR</v>
      </c>
      <c r="EQ24" s="362">
        <f t="shared" si="401"/>
        <v>8.5</v>
      </c>
      <c r="ER24" s="362" cm="1">
        <f t="array" ref="ER24">_xlfn.LET(
_xlpm.f,ER$6,
_xlpm.xp,IFERROR(
   _xlfn.XLOOKUP(
     1,
     (Papeletas!$B$2:$B$3000=$B24)*(Papeletas!$G$2:$G$3000&lt;=_xlpm.f)*(Papeletas!$H$2:$H$3000&gt;=_xlpm.f),
     Papeletas!$F$2:$F$3000,
     "__NP__"
   ),
   "__NP__"
),
_xlpm.x,IF(_xlpm.xp&lt;&gt;"__NP__",_xlpm.xp,_xlfn.XLOOKUP($B24,Reloj!$A$2:$A$3000,INDEX(Reloj!$J$2:$AR$3000,,COLUMN(EF16)-INT(COLUMN(EF16)/9*8)),"__NF__")),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ES24" s="363">
        <f t="shared" si="402"/>
        <v>8.5</v>
      </c>
      <c r="ET24" s="363">
        <f t="shared" si="403"/>
        <v>2</v>
      </c>
      <c r="EU24" s="363">
        <f t="shared" si="404"/>
        <v>0.5</v>
      </c>
      <c r="EV24" s="363">
        <f t="shared" si="405"/>
        <v>0</v>
      </c>
      <c r="EW24" s="359">
        <f t="shared" si="406"/>
        <v>0.3125</v>
      </c>
      <c r="EX24" s="360">
        <f t="shared" si="407"/>
        <v>0.70833333333333337</v>
      </c>
      <c r="EY24" s="361" t="str">
        <f>IF(
 OR(EW$6&lt;MAX($B$2,$G24),AND($H24&lt;&gt;"",EW$6&gt;$H24)),
 "NA",
 IF(
  AND($D24="LOCAL",WEEKDAY(EW$6,2)=7),
  "DS",
  IF(
   COUNTIF(Parametros!$P:$P,EW$6)&gt;0,
   IF(ISNUMBER(FA24),IF(FA24&gt;0,"FL","FC"),"FC"),
   IF(
    ISNUMBER(FA24),
    IF(FA24&gt;0,"NOR","F"),
    IF(FA24="A","NOR",IF(FA24&lt;&gt;"",FA24,"F"))
   )
  )
 )
)</f>
        <v>NOR</v>
      </c>
      <c r="EZ24" s="362">
        <f t="shared" si="408"/>
        <v>8.5</v>
      </c>
      <c r="FA24" s="362" cm="1">
        <f t="array" ref="FA24">_xlfn.LET(
_xlpm.f,FA$6,
_xlpm.xp,IFERROR(
   _xlfn.XLOOKUP(
     1,
     (Papeletas!$B$2:$B$3000=$B24)*(Papeletas!$G$2:$G$3000&lt;=_xlpm.f)*(Papeletas!$H$2:$H$3000&gt;=_xlpm.f),
     Papeletas!$F$2:$F$3000,
     "__NP__"
   ),
   "__NP__"
),
_xlpm.x,IF(_xlpm.xp&lt;&gt;"__NP__",_xlpm.xp,_xlfn.XLOOKUP($B24,Reloj!$A$2:$A$3000,INDEX(Reloj!$J$2:$AR$3000,,COLUMN(EO16)-INT(COLUMN(EO16)/9*8)),"__NF__")),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FB24" s="363">
        <f t="shared" si="409"/>
        <v>8.5</v>
      </c>
      <c r="FC24" s="363">
        <f t="shared" si="410"/>
        <v>2</v>
      </c>
      <c r="FD24" s="363">
        <f t="shared" si="411"/>
        <v>0.5</v>
      </c>
      <c r="FE24" s="363">
        <f t="shared" si="412"/>
        <v>0</v>
      </c>
      <c r="FF24" s="359">
        <f t="shared" si="413"/>
        <v>0.3125</v>
      </c>
      <c r="FG24" s="360">
        <f t="shared" si="414"/>
        <v>0.54166666666666663</v>
      </c>
      <c r="FH24" s="361" t="str">
        <f>IF(
 OR(FF$6&lt;MAX($B$2,$G24),AND($H24&lt;&gt;"",FF$6&gt;$H24)),
 "NA",
 IF(
  AND($D24="LOCAL",WEEKDAY(FF$6,2)=7),
  "DS",
  IF(
   COUNTIF(Parametros!$P:$P,FF$6)&gt;0,
   IF(ISNUMBER(FJ24),IF(FJ24&gt;0,"FL","FC"),"FC"),
   IF(
    ISNUMBER(FJ24),
    IF(FJ24&gt;0,"NOR","F"),
    IF(FJ24="A","NOR",IF(FJ24&lt;&gt;"",FJ24,"F"))
   )
  )
 )
)</f>
        <v>F</v>
      </c>
      <c r="FI24" s="362">
        <f t="shared" si="415"/>
        <v>5.4999999999999991</v>
      </c>
      <c r="FJ24" s="362" t="str" cm="1">
        <f t="array" ref="FJ24">_xlfn.LET(
_xlpm.f,FJ$6,
_xlpm.xp,IFERROR(
   _xlfn.XLOOKUP(
     1,
     (Papeletas!$B$2:$B$3000=$B24)*(Papeletas!$G$2:$G$3000&lt;=_xlpm.f)*(Papeletas!$H$2:$H$3000&gt;=_xlpm.f),
     Papeletas!$F$2:$F$3000,
     "__NP__"
   ),
   "__NP__"
),
_xlpm.x,IF(_xlpm.xp&lt;&gt;"__NP__",_xlpm.xp,_xlfn.XLOOKUP($B24,Reloj!$A$2:$A$3000,INDEX(Reloj!$J$2:$AR$3000,,COLUMN(EX16)-INT(COLUMN(EX16)/9*8)),"__NF__")),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FK24" s="363">
        <f t="shared" si="416"/>
        <v>0</v>
      </c>
      <c r="FL24" s="363">
        <f t="shared" si="417"/>
        <v>0</v>
      </c>
      <c r="FM24" s="363">
        <f t="shared" si="418"/>
        <v>0</v>
      </c>
      <c r="FN24" s="363">
        <f t="shared" si="419"/>
        <v>0</v>
      </c>
      <c r="FO24" s="359" t="str">
        <f t="shared" si="420"/>
        <v>-</v>
      </c>
      <c r="FP24" s="360" t="str">
        <f t="shared" si="421"/>
        <v>-</v>
      </c>
      <c r="FQ24" s="361" t="str">
        <f>IF(
 OR(FO$6&lt;MAX($B$2,$G24),AND($H24&lt;&gt;"",FO$6&gt;$H24)),
 "NA",
 IF(
  AND($D24="LOCAL",WEEKDAY(FO$6,2)=7),
  "DS",
  IF(
   COUNTIF(Parametros!$P:$P,FO$6)&gt;0,
   IF(ISNUMBER(FS24),IF(FS24&gt;0,"FL","FC"),"FC"),
   IF(
    ISNUMBER(FS24),
    IF(FS24&gt;0,"NOR","F"),
    IF(FS24="A","NOR",IF(FS24&lt;&gt;"",FS24,"F"))
   )
  )
 )
)</f>
        <v>DS</v>
      </c>
      <c r="FR24" s="362">
        <f t="shared" si="422"/>
        <v>0</v>
      </c>
      <c r="FS24" s="362" t="str" cm="1">
        <f t="array" ref="FS24">_xlfn.LET(
_xlpm.f,FS$6,
_xlpm.xp,IFERROR(
   _xlfn.XLOOKUP(
     1,
     (Papeletas!$B$2:$B$3000=$B24)*(Papeletas!$G$2:$G$3000&lt;=_xlpm.f)*(Papeletas!$H$2:$H$3000&gt;=_xlpm.f),
     Papeletas!$F$2:$F$3000,
     "__NP__"
   ),
   "__NP__"
),
_xlpm.x,IF(_xlpm.xp&lt;&gt;"__NP__",_xlpm.xp,_xlfn.XLOOKUP($B24,Reloj!$A$2:$A$3000,INDEX(Reloj!$J$2:$AR$3000,,COLUMN(FG16)-INT(COLUMN(FG16)/9*8)),"__NF__")),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FT24" s="363">
        <f t="shared" si="423"/>
        <v>0</v>
      </c>
      <c r="FU24" s="363">
        <f t="shared" si="424"/>
        <v>0</v>
      </c>
      <c r="FV24" s="363">
        <f t="shared" si="425"/>
        <v>0</v>
      </c>
      <c r="FW24" s="363">
        <f t="shared" si="426"/>
        <v>0</v>
      </c>
      <c r="FX24" s="359">
        <f t="shared" si="427"/>
        <v>0.3125</v>
      </c>
      <c r="FY24" s="360">
        <f t="shared" si="428"/>
        <v>0.70833333333333337</v>
      </c>
      <c r="FZ24" s="361" t="str">
        <f>IF(
 OR(FX$6&lt;MAX($B$2,$G24),AND($H24&lt;&gt;"",FX$6&gt;$H24)),
 "NA",
 IF(
  AND($D24="LOCAL",WEEKDAY(FX$6,2)=7),
  "DS",
  IF(
   COUNTIF(Parametros!$P:$P,FX$6)&gt;0,
   IF(ISNUMBER(GB24),IF(GB24&gt;0,"FL","FC"),"FC"),
   IF(
    ISNUMBER(GB24),
    IF(GB24&gt;0,"NOR","F"),
    IF(GB24="A","NOR",IF(GB24&lt;&gt;"",GB24,"F"))
   )
  )
 )
)</f>
        <v>NOR</v>
      </c>
      <c r="GA24" s="362">
        <f t="shared" si="429"/>
        <v>8.5</v>
      </c>
      <c r="GB24" s="362" cm="1">
        <f t="array" ref="GB24">_xlfn.LET(
_xlpm.f,GB$6,
_xlpm.xp,IFERROR(
   _xlfn.XLOOKUP(
     1,
     (Papeletas!$B$2:$B$3000=$B24)*(Papeletas!$G$2:$G$3000&lt;=_xlpm.f)*(Papeletas!$H$2:$H$3000&gt;=_xlpm.f),
     Papeletas!$F$2:$F$3000,
     "__NP__"
   ),
   "__NP__"
),
_xlpm.x,IF(_xlpm.xp&lt;&gt;"__NP__",_xlpm.xp,_xlfn.XLOOKUP($B24,Reloj!$A$2:$A$3000,INDEX(Reloj!$J$2:$AR$3000,,COLUMN(FP16)-INT(COLUMN(FP16)/9*8)),"__NF__")),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GC24" s="363">
        <f t="shared" si="430"/>
        <v>8.5</v>
      </c>
      <c r="GD24" s="363">
        <f t="shared" si="431"/>
        <v>2</v>
      </c>
      <c r="GE24" s="363">
        <f t="shared" si="432"/>
        <v>0.5</v>
      </c>
      <c r="GF24" s="363">
        <f t="shared" si="433"/>
        <v>0</v>
      </c>
      <c r="GG24" s="359">
        <f t="shared" si="434"/>
        <v>0.3125</v>
      </c>
      <c r="GH24" s="360">
        <f t="shared" si="435"/>
        <v>0.70833333333333337</v>
      </c>
      <c r="GI24" s="361" t="str">
        <f>IF(
 OR(GG$6&lt;MAX($B$2,$G24),AND($H24&lt;&gt;"",GG$6&gt;$H24)),
 "NA",
 IF(
  AND($D24="LOCAL",WEEKDAY(GG$6,2)=7),
  "DS",
  IF(
   COUNTIF(Parametros!$P:$P,GG$6)&gt;0,
   IF(ISNUMBER(GK24),IF(GK24&gt;0,"FL","FC"),"FC"),
   IF(
    ISNUMBER(GK24),
    IF(GK24&gt;0,"NOR","F"),
    IF(GK24="A","NOR",IF(GK24&lt;&gt;"",GK24,"F"))
   )
  )
 )
)</f>
        <v>NOR</v>
      </c>
      <c r="GJ24" s="362">
        <f t="shared" si="436"/>
        <v>8.5</v>
      </c>
      <c r="GK24" s="362" cm="1">
        <f t="array" ref="GK24">_xlfn.LET(
_xlpm.f,GK$6,
_xlpm.xp,IFERROR(
   _xlfn.XLOOKUP(
     1,
     (Papeletas!$B$2:$B$3000=$B24)*(Papeletas!$G$2:$G$3000&lt;=_xlpm.f)*(Papeletas!$H$2:$H$3000&gt;=_xlpm.f),
     Papeletas!$F$2:$F$3000,
     "__NP__"
   ),
   "__NP__"
),
_xlpm.x,IF(_xlpm.xp&lt;&gt;"__NP__",_xlpm.xp,_xlfn.XLOOKUP($B24,Reloj!$A$2:$A$3000,INDEX(Reloj!$J$2:$AR$3000,,COLUMN(FY16)-INT(COLUMN(FY16)/9*8)),"__NF__")),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GL24" s="363">
        <f t="shared" si="437"/>
        <v>8.5</v>
      </c>
      <c r="GM24" s="363">
        <f t="shared" si="438"/>
        <v>2</v>
      </c>
      <c r="GN24" s="363">
        <f t="shared" si="439"/>
        <v>0</v>
      </c>
      <c r="GO24" s="363">
        <f t="shared" si="440"/>
        <v>0</v>
      </c>
      <c r="GP24" s="359">
        <f t="shared" si="441"/>
        <v>0.3125</v>
      </c>
      <c r="GQ24" s="360">
        <f t="shared" si="442"/>
        <v>0.70833333333333337</v>
      </c>
      <c r="GR24" s="361" t="str">
        <f>IF(
 OR(GP$6&lt;MAX($B$2,$G24),AND($H24&lt;&gt;"",GP$6&gt;$H24)),
 "NA",
 IF(
  AND($D24="LOCAL",WEEKDAY(GP$6,2)=7),
  "DS",
  IF(
   COUNTIF(Parametros!$P:$P,GP$6)&gt;0,
   IF(ISNUMBER(GT24),IF(GT24&gt;0,"FL","FC"),"FC"),
   IF(
    ISNUMBER(GT24),
    IF(GT24&gt;0,"NOR","F"),
    IF(GT24="A","NOR",IF(GT24&lt;&gt;"",GT24,"F"))
   )
  )
 )
)</f>
        <v>NOR</v>
      </c>
      <c r="GS24" s="362">
        <f t="shared" si="443"/>
        <v>8.5</v>
      </c>
      <c r="GT24" s="362" cm="1">
        <f t="array" ref="GT24">_xlfn.LET(
_xlpm.f,GT$6,
_xlpm.xp,IFERROR(
   _xlfn.XLOOKUP(
     1,
     (Papeletas!$B$2:$B$3000=$B24)*(Papeletas!$G$2:$G$3000&lt;=_xlpm.f)*(Papeletas!$H$2:$H$3000&gt;=_xlpm.f),
     Papeletas!$F$2:$F$3000,
     "__NP__"
   ),
   "__NP__"
),
_xlpm.x,IF(_xlpm.xp&lt;&gt;"__NP__",_xlpm.xp,_xlfn.XLOOKUP($B24,Reloj!$A$2:$A$3000,INDEX(Reloj!$J$2:$AR$3000,,COLUMN(GH16)-INT(COLUMN(GH16)/9*8)),"__NF__")),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GU24" s="363">
        <f t="shared" si="444"/>
        <v>8.5</v>
      </c>
      <c r="GV24" s="363">
        <f t="shared" si="445"/>
        <v>2</v>
      </c>
      <c r="GW24" s="363">
        <f t="shared" si="446"/>
        <v>0.5</v>
      </c>
      <c r="GX24" s="363">
        <f t="shared" si="447"/>
        <v>0</v>
      </c>
      <c r="GY24" s="359">
        <f t="shared" si="448"/>
        <v>0.3125</v>
      </c>
      <c r="GZ24" s="360">
        <f t="shared" si="449"/>
        <v>0.70833333333333337</v>
      </c>
      <c r="HA24" s="361" t="str">
        <f>IF(
 OR(GY$6&lt;MAX($B$2,$G24),AND($H24&lt;&gt;"",GY$6&gt;$H24)),
 "NA",
 IF(
  AND($D24="LOCAL",WEEKDAY(GY$6,2)=7),
  "DS",
  IF(
   COUNTIF(Parametros!$P:$P,GY$6)&gt;0,
   IF(ISNUMBER(HC24),IF(HC24&gt;0,"FL","FC"),"FC"),
   IF(
    ISNUMBER(HC24),
    IF(HC24&gt;0,"NOR","F"),
    IF(HC24="A","NOR",IF(HC24&lt;&gt;"",HC24,"F"))
   )
  )
 )
)</f>
        <v>NOR</v>
      </c>
      <c r="HB24" s="362">
        <f t="shared" si="450"/>
        <v>8.5</v>
      </c>
      <c r="HC24" s="362" cm="1">
        <f t="array" ref="HC24">_xlfn.LET(
_xlpm.f,HC$6,
_xlpm.xp,IFERROR(
   _xlfn.XLOOKUP(
     1,
     (Papeletas!$B$2:$B$3000=$B24)*(Papeletas!$G$2:$G$3000&lt;=_xlpm.f)*(Papeletas!$H$2:$H$3000&gt;=_xlpm.f),
     Papeletas!$F$2:$F$3000,
     "__NP__"
   ),
   "__NP__"
),
_xlpm.x,IF(_xlpm.xp&lt;&gt;"__NP__",_xlpm.xp,_xlfn.XLOOKUP($B24,Reloj!$A$2:$A$3000,INDEX(Reloj!$J$2:$AR$3000,,COLUMN(GQ16)-INT(COLUMN(GQ16)/9*8)),"__NF__")),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HD24" s="363">
        <f t="shared" si="451"/>
        <v>8.5</v>
      </c>
      <c r="HE24" s="363">
        <f t="shared" si="452"/>
        <v>2</v>
      </c>
      <c r="HF24" s="363">
        <f t="shared" si="453"/>
        <v>0</v>
      </c>
      <c r="HG24" s="363">
        <f t="shared" si="454"/>
        <v>0</v>
      </c>
      <c r="HH24" s="359">
        <f t="shared" si="455"/>
        <v>0.3125</v>
      </c>
      <c r="HI24" s="360">
        <f t="shared" si="456"/>
        <v>0.70833333333333337</v>
      </c>
      <c r="HJ24" s="361" t="str">
        <f>IF(
 OR(HH$6&lt;MAX($B$2,$G24),AND($H24&lt;&gt;"",HH$6&gt;$H24)),
 "NA",
 IF(
  AND($D24="LOCAL",WEEKDAY(HH$6,2)=7),
  "DS",
  IF(
   COUNTIF(Parametros!$P:$P,HH$6)&gt;0,
   IF(ISNUMBER(HL24),IF(HL24&gt;0,"FL","FC"),"FC"),
   IF(
    ISNUMBER(HL24),
    IF(HL24&gt;0,"NOR","F"),
    IF(HL24="A","NOR",IF(HL24&lt;&gt;"",HL24,"F"))
   )
  )
 )
)</f>
        <v>NOR</v>
      </c>
      <c r="HK24" s="362">
        <f t="shared" si="457"/>
        <v>8.5</v>
      </c>
      <c r="HL24" s="362" cm="1">
        <f t="array" ref="HL24">_xlfn.LET(
_xlpm.f,HL$6,
_xlpm.xp,IFERROR(
   _xlfn.XLOOKUP(
     1,
     (Papeletas!$B$2:$B$3000=$B24)*(Papeletas!$G$2:$G$3000&lt;=_xlpm.f)*(Papeletas!$H$2:$H$3000&gt;=_xlpm.f),
     Papeletas!$F$2:$F$3000,
     "__NP__"
   ),
   "__NP__"
),
_xlpm.x,IF(_xlpm.xp&lt;&gt;"__NP__",_xlpm.xp,_xlfn.XLOOKUP($B24,Reloj!$A$2:$A$3000,INDEX(Reloj!$J$2:$AR$3000,,COLUMN(GZ16)-INT(COLUMN(GZ16)/9*8)),"__NF__")),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HM24" s="363">
        <f t="shared" si="458"/>
        <v>8.5</v>
      </c>
      <c r="HN24" s="363">
        <f t="shared" si="459"/>
        <v>2</v>
      </c>
      <c r="HO24" s="363">
        <f t="shared" si="460"/>
        <v>0.5</v>
      </c>
      <c r="HP24" s="363">
        <f t="shared" si="461"/>
        <v>0</v>
      </c>
      <c r="HQ24" s="359">
        <f t="shared" si="462"/>
        <v>0.3125</v>
      </c>
      <c r="HR24" s="360">
        <f t="shared" si="463"/>
        <v>0.54166666666666663</v>
      </c>
      <c r="HS24" s="361" t="str">
        <f>IF(
 OR(HQ$6&lt;MAX($B$2,$G24),AND($H24&lt;&gt;"",HQ$6&gt;$H24)),
 "NA",
 IF(
  AND($D24="LOCAL",WEEKDAY(HQ$6,2)=7),
  "DS",
  IF(
   COUNTIF(Parametros!$P:$P,HQ$6)&gt;0,
   IF(ISNUMBER(HU24),IF(HU24&gt;0,"FL","FC"),"FC"),
   IF(
    ISNUMBER(HU24),
    IF(HU24&gt;0,"NOR","F"),
    IF(HU24="A","NOR",IF(HU24&lt;&gt;"",HU24,"F"))
   )
  )
 )
)</f>
        <v>NOR</v>
      </c>
      <c r="HT24" s="362">
        <f t="shared" si="464"/>
        <v>5.4999999999999991</v>
      </c>
      <c r="HU24" s="362" cm="1">
        <f t="array" ref="HU24">_xlfn.LET(
_xlpm.f,HU$6,
_xlpm.xp,IFERROR(
   _xlfn.XLOOKUP(
     1,
     (Papeletas!$B$2:$B$3000=$B24)*(Papeletas!$G$2:$G$3000&lt;=_xlpm.f)*(Papeletas!$H$2:$H$3000&gt;=_xlpm.f),
     Papeletas!$F$2:$F$3000,
     "__NP__"
   ),
   "__NP__"
),
_xlpm.x,IF(_xlpm.xp&lt;&gt;"__NP__",_xlpm.xp,_xlfn.XLOOKUP($B24,Reloj!$A$2:$A$3000,INDEX(Reloj!$J$2:$AR$3000,,COLUMN(HI16)-INT(COLUMN(HI16)/9*8)),"__NF__")),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9</v>
      </c>
      <c r="HV24" s="363">
        <f t="shared" si="465"/>
        <v>5.4999999999999991</v>
      </c>
      <c r="HW24" s="363">
        <f t="shared" si="466"/>
        <v>2</v>
      </c>
      <c r="HX24" s="363">
        <f t="shared" si="467"/>
        <v>1.5000000000000009</v>
      </c>
      <c r="HY24" s="363">
        <f t="shared" si="468"/>
        <v>0</v>
      </c>
      <c r="HZ24" s="359" t="str">
        <f t="shared" si="469"/>
        <v>-</v>
      </c>
      <c r="IA24" s="360" t="str">
        <f t="shared" si="470"/>
        <v>-</v>
      </c>
      <c r="IB24" s="361" t="str">
        <f>IF(
 OR(HZ$6&lt;MAX($B$2,$G24),AND($H24&lt;&gt;"",HZ$6&gt;$H24)),
 "NA",
 IF(
  AND($D24="LOCAL",WEEKDAY(HZ$6,2)=7),
  "DS",
  IF(
   COUNTIF(Parametros!$P:$P,HZ$6)&gt;0,
   IF(ISNUMBER(ID24),IF(ID24&gt;0,"FL","FC"),"FC"),
   IF(
    ISNUMBER(ID24),
    IF(ID24&gt;0,"NOR","F"),
    IF(ID24="A","NOR",IF(ID24&lt;&gt;"",ID24,"F"))
   )
  )
 )
)</f>
        <v>DS</v>
      </c>
      <c r="IC24" s="362">
        <f t="shared" si="471"/>
        <v>0</v>
      </c>
      <c r="ID24" s="362" t="str" cm="1">
        <f t="array" ref="ID24">_xlfn.LET(
_xlpm.f,ID$6,
_xlpm.xp,IFERROR(
   _xlfn.XLOOKUP(
     1,
     (Papeletas!$B$2:$B$3000=$B24)*(Papeletas!$G$2:$G$3000&lt;=_xlpm.f)*(Papeletas!$H$2:$H$3000&gt;=_xlpm.f),
     Papeletas!$F$2:$F$3000,
     "__NP__"
   ),
   "__NP__"
),
_xlpm.x,IF(_xlpm.xp&lt;&gt;"__NP__",_xlpm.xp,_xlfn.XLOOKUP($B24,Reloj!$A$2:$A$3000,INDEX(Reloj!$J$2:$AR$3000,,COLUMN(HR16)-INT(COLUMN(HR16)/9*8)),"__NF__")),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IE24" s="363">
        <f t="shared" si="472"/>
        <v>0</v>
      </c>
      <c r="IF24" s="363">
        <f t="shared" si="473"/>
        <v>0</v>
      </c>
      <c r="IG24" s="363">
        <f t="shared" si="474"/>
        <v>0</v>
      </c>
      <c r="IH24" s="363">
        <f t="shared" si="475"/>
        <v>0</v>
      </c>
      <c r="II24" s="359">
        <f t="shared" si="476"/>
        <v>0.3125</v>
      </c>
      <c r="IJ24" s="360">
        <f t="shared" si="477"/>
        <v>0.70833333333333337</v>
      </c>
      <c r="IK24" s="361" t="str">
        <f>IF(
 OR(II$6&lt;MAX($B$2,$G24),AND($H24&lt;&gt;"",II$6&gt;$H24)),
 "NA",
 IF(
  AND($D24="LOCAL",WEEKDAY(II$6,2)=7),
  "DS",
  IF(
   COUNTIF(Parametros!$P:$P,II$6)&gt;0,
   IF(ISNUMBER(IM24),IF(IM24&gt;0,"FL","FC"),"FC"),
   IF(
    ISNUMBER(IM24),
    IF(IM24&gt;0,"NOR","F"),
    IF(IM24="A","NOR",IF(IM24&lt;&gt;"",IM24,"F"))
   )
  )
 )
)</f>
        <v>NOR</v>
      </c>
      <c r="IL24" s="362">
        <f t="shared" si="478"/>
        <v>8.5</v>
      </c>
      <c r="IM24" s="362" cm="1">
        <f t="array" ref="IM24">_xlfn.LET(
_xlpm.f,IM$6,
_xlpm.xp,IFERROR(
   _xlfn.XLOOKUP(
     1,
     (Papeletas!$B$2:$B$3000=$B24)*(Papeletas!$G$2:$G$3000&lt;=_xlpm.f)*(Papeletas!$H$2:$H$3000&gt;=_xlpm.f),
     Papeletas!$F$2:$F$3000,
     "__NP__"
   ),
   "__NP__"
),
_xlpm.x,IF(_xlpm.xp&lt;&gt;"__NP__",_xlpm.xp,_xlfn.XLOOKUP($B24,Reloj!$A$2:$A$3000,INDEX(Reloj!$J$2:$AR$3000,,COLUMN(IA16)-INT(COLUMN(IA16)/9*8)),"__NF__")),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11</v>
      </c>
      <c r="IN24" s="363">
        <f t="shared" si="479"/>
        <v>8.5</v>
      </c>
      <c r="IO24" s="363">
        <f t="shared" si="480"/>
        <v>2</v>
      </c>
      <c r="IP24" s="363">
        <f t="shared" si="481"/>
        <v>0.5</v>
      </c>
      <c r="IQ24" s="363">
        <f t="shared" si="482"/>
        <v>0</v>
      </c>
      <c r="IR24" s="359">
        <f t="shared" si="483"/>
        <v>0.3125</v>
      </c>
      <c r="IS24" s="360">
        <f t="shared" si="484"/>
        <v>0.70833333333333337</v>
      </c>
      <c r="IT24" s="361" t="str">
        <f>IF(
 OR(IR$6&lt;MAX($B$2,$G24),AND($H24&lt;&gt;"",IR$6&gt;$H24)),
 "NA",
 IF(
  AND($D24="LOCAL",WEEKDAY(IR$6,2)=7),
  "DS",
  IF(
   COUNTIF(Parametros!$P:$P,IR$6)&gt;0,
   IF(ISNUMBER(IV24),IF(IV24&gt;0,"FL","FC"),"FC"),
   IF(
    ISNUMBER(IV24),
    IF(IV24&gt;0,"NOR","F"),
    IF(IV24="A","NOR",IF(IV24&lt;&gt;"",IV24,"F"))
   )
  )
 )
)</f>
        <v>NOR</v>
      </c>
      <c r="IU24" s="362">
        <f t="shared" si="485"/>
        <v>8.5</v>
      </c>
      <c r="IV24" s="362" cm="1">
        <f t="array" ref="IV24">_xlfn.LET(
_xlpm.f,IV$6,
_xlpm.xp,IFERROR(
   _xlfn.XLOOKUP(
     1,
     (Papeletas!$B$2:$B$3000=$B24)*(Papeletas!$G$2:$G$3000&lt;=_xlpm.f)*(Papeletas!$H$2:$H$3000&gt;=_xlpm.f),
     Papeletas!$F$2:$F$3000,
     "__NP__"
   ),
   "__NP__"
),
_xlpm.x,IF(_xlpm.xp&lt;&gt;"__NP__",_xlpm.xp,_xlfn.XLOOKUP($B24,Reloj!$A$2:$A$3000,INDEX(Reloj!$J$2:$AR$3000,,COLUMN(IJ16)-INT(COLUMN(IJ16)/9*8)),"__NF__")),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IW24" s="363">
        <f t="shared" si="486"/>
        <v>8.5</v>
      </c>
      <c r="IX24" s="363">
        <f t="shared" si="487"/>
        <v>2</v>
      </c>
      <c r="IY24" s="363">
        <f t="shared" si="488"/>
        <v>0</v>
      </c>
      <c r="IZ24" s="363">
        <f t="shared" si="489"/>
        <v>0</v>
      </c>
      <c r="JA24" s="359">
        <f t="shared" si="490"/>
        <v>0.3125</v>
      </c>
      <c r="JB24" s="360">
        <f t="shared" si="491"/>
        <v>0.70833333333333337</v>
      </c>
      <c r="JC24" s="361" t="str">
        <f>IF(
 OR(JA$6&lt;MAX($B$2,$G24),AND($H24&lt;&gt;"",JA$6&gt;$H24)),
 "NA",
 IF(
  AND($D24="LOCAL",WEEKDAY(JA$6,2)=7),
  "DS",
  IF(
   COUNTIF(Parametros!$P:$P,JA$6)&gt;0,
   IF(ISNUMBER(JE24),IF(JE24&gt;0,"FL","FC"),"FC"),
   IF(
    ISNUMBER(JE24),
    IF(JE24&gt;0,"NOR","F"),
    IF(JE24="A","NOR",IF(JE24&lt;&gt;"",JE24,"F"))
   )
  )
 )
)</f>
        <v>NOR</v>
      </c>
      <c r="JD24" s="362">
        <f t="shared" si="492"/>
        <v>8.5</v>
      </c>
      <c r="JE24" s="362" cm="1">
        <f t="array" ref="JE24">_xlfn.LET(
_xlpm.f,JE$6,
_xlpm.xp,IFERROR(
   _xlfn.XLOOKUP(
     1,
     (Papeletas!$B$2:$B$3000=$B24)*(Papeletas!$G$2:$G$3000&lt;=_xlpm.f)*(Papeletas!$H$2:$H$3000&gt;=_xlpm.f),
     Papeletas!$F$2:$F$3000,
     "__NP__"
   ),
   "__NP__"
),
_xlpm.x,IF(_xlpm.xp&lt;&gt;"__NP__",_xlpm.xp,_xlfn.XLOOKUP($B24,Reloj!$A$2:$A$3000,INDEX(Reloj!$J$2:$AR$3000,,COLUMN(IS16)-INT(COLUMN(IS16)/9*8)),"__NF__")),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JF24" s="363">
        <f t="shared" si="493"/>
        <v>8.5</v>
      </c>
      <c r="JG24" s="363">
        <f t="shared" si="494"/>
        <v>2</v>
      </c>
      <c r="JH24" s="363">
        <f t="shared" si="495"/>
        <v>0</v>
      </c>
      <c r="JI24" s="363">
        <f t="shared" si="496"/>
        <v>0</v>
      </c>
      <c r="JJ24" s="359">
        <f t="shared" si="497"/>
        <v>0.3125</v>
      </c>
      <c r="JK24" s="360">
        <f t="shared" si="498"/>
        <v>0.70833333333333337</v>
      </c>
      <c r="JL24" s="361" t="str">
        <f>IF(
 OR(JJ$6&lt;MAX($B$2,$G24),AND($H24&lt;&gt;"",JJ$6&gt;$H24)),
 "NA",
 IF(
  AND($D24="LOCAL",WEEKDAY(JJ$6,2)=7),
  "DS",
  IF(
   COUNTIF(Parametros!$P:$P,JJ$6)&gt;0,
   IF(ISNUMBER(JN24),IF(JN24&gt;0,"FL","FC"),"FC"),
   IF(
    ISNUMBER(JN24),
    IF(JN24&gt;0,"NOR","F"),
    IF(JN24="A","NOR",IF(JN24&lt;&gt;"",JN24,"F"))
   )
  )
 )
)</f>
        <v>NOR</v>
      </c>
      <c r="JM24" s="362">
        <f t="shared" si="499"/>
        <v>8.5</v>
      </c>
      <c r="JN24" s="362" cm="1">
        <f t="array" ref="JN24">_xlfn.LET(
_xlpm.f,JN$6,
_xlpm.xp,IFERROR(
   _xlfn.XLOOKUP(
     1,
     (Papeletas!$B$2:$B$3000=$B24)*(Papeletas!$G$2:$G$3000&lt;=_xlpm.f)*(Papeletas!$H$2:$H$3000&gt;=_xlpm.f),
     Papeletas!$F$2:$F$3000,
     "__NP__"
   ),
   "__NP__"
),
_xlpm.x,IF(_xlpm.xp&lt;&gt;"__NP__",_xlpm.xp,_xlfn.XLOOKUP($B24,Reloj!$A$2:$A$3000,INDEX(Reloj!$J$2:$AR$3000,,COLUMN(JB16)-INT(COLUMN(JB16)/9*8)),"__NF__")),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JO24" s="363">
        <f t="shared" si="500"/>
        <v>8.5</v>
      </c>
      <c r="JP24" s="363">
        <f t="shared" si="501"/>
        <v>2</v>
      </c>
      <c r="JQ24" s="363">
        <f t="shared" si="502"/>
        <v>0</v>
      </c>
      <c r="JR24" s="363">
        <f t="shared" si="503"/>
        <v>0</v>
      </c>
      <c r="JS24" s="359">
        <f t="shared" si="504"/>
        <v>0.3125</v>
      </c>
      <c r="JT24" s="360">
        <f t="shared" si="505"/>
        <v>0.70833333333333337</v>
      </c>
      <c r="JU24" s="361" t="str">
        <f>IF(
 OR(JS$6&lt;MAX($B$2,$G24),AND($H24&lt;&gt;"",JS$6&gt;$H24)),
 "NA",
 IF(
  AND($D24="LOCAL",WEEKDAY(JS$6,2)=7),
  "DS",
  IF(
   COUNTIF(Parametros!$P:$P,JS$6)&gt;0,
   IF(ISNUMBER(JW24),IF(JW24&gt;0,"FL","FC"),"FC"),
   IF(
    ISNUMBER(JW24),
    IF(JW24&gt;0,"NOR","F"),
    IF(JW24="A","NOR",IF(JW24&lt;&gt;"",JW24,"F"))
   )
  )
 )
)</f>
        <v>NOR</v>
      </c>
      <c r="JV24" s="362">
        <f t="shared" si="506"/>
        <v>8.5</v>
      </c>
      <c r="JW24" s="362" cm="1">
        <f t="array" ref="JW24">_xlfn.LET(
_xlpm.f,JW$6,
_xlpm.xp,IFERROR(
   _xlfn.XLOOKUP(
     1,
     (Papeletas!$B$2:$B$3000=$B24)*(Papeletas!$G$2:$G$3000&lt;=_xlpm.f)*(Papeletas!$H$2:$H$3000&gt;=_xlpm.f),
     Papeletas!$F$2:$F$3000,
     "__NP__"
   ),
   "__NP__"
),
_xlpm.x,IF(_xlpm.xp&lt;&gt;"__NP__",_xlpm.xp,_xlfn.XLOOKUP($B24,Reloj!$A$2:$A$3000,INDEX(Reloj!$J$2:$AR$3000,,COLUMN(JK16)-INT(COLUMN(JK16)/9*8)),"__NF__")),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JX24" s="363">
        <f t="shared" si="507"/>
        <v>8.5</v>
      </c>
      <c r="JY24" s="363">
        <f t="shared" si="508"/>
        <v>2</v>
      </c>
      <c r="JZ24" s="363">
        <f t="shared" si="509"/>
        <v>0</v>
      </c>
      <c r="KA24" s="363">
        <f t="shared" si="510"/>
        <v>0</v>
      </c>
      <c r="KB24" s="359">
        <f t="shared" si="511"/>
        <v>0.3125</v>
      </c>
      <c r="KC24" s="360">
        <f t="shared" si="512"/>
        <v>0.54166666666666663</v>
      </c>
      <c r="KD24" s="361" t="str">
        <f>IF(
 OR(KB$6&lt;MAX($B$2,$G24),AND($H24&lt;&gt;"",KB$6&gt;$H24)),
 "NA",
 IF(
  AND($D24="LOCAL",WEEKDAY(KB$6,2)=7),
  "DS",
  IF(
   COUNTIF(Parametros!$P:$P,KB$6)&gt;0,
   IF(ISNUMBER(KF24),IF(KF24&gt;0,"FL","FC"),"FC"),
   IF(
    ISNUMBER(KF24),
    IF(KF24&gt;0,"NOR","F"),
    IF(KF24="A","NOR",IF(KF24&lt;&gt;"",KF24,"F"))
   )
  )
 )
)</f>
        <v>NOR</v>
      </c>
      <c r="KE24" s="362">
        <f t="shared" si="513"/>
        <v>5.4999999999999991</v>
      </c>
      <c r="KF24" s="362" cm="1">
        <f t="array" ref="KF24">_xlfn.LET(
_xlpm.f,KF$6,
_xlpm.xp,IFERROR(
   _xlfn.XLOOKUP(
     1,
     (Papeletas!$B$2:$B$3000=$B24)*(Papeletas!$G$2:$G$3000&lt;=_xlpm.f)*(Papeletas!$H$2:$H$3000&gt;=_xlpm.f),
     Papeletas!$F$2:$F$3000,
     "__NP__"
   ),
   "__NP__"
),
_xlpm.x,IF(_xlpm.xp&lt;&gt;"__NP__",_xlpm.xp,_xlfn.XLOOKUP($B24,Reloj!$A$2:$A$3000,INDEX(Reloj!$J$2:$AR$3000,,COLUMN(JT16)-INT(COLUMN(JT16)/9*8)),"__NF__")),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5</v>
      </c>
      <c r="KG24" s="363">
        <f t="shared" si="514"/>
        <v>5.4999999999999991</v>
      </c>
      <c r="KH24" s="363">
        <f t="shared" si="515"/>
        <v>0</v>
      </c>
      <c r="KI24" s="363">
        <f t="shared" si="516"/>
        <v>0</v>
      </c>
      <c r="KJ24" s="363">
        <f t="shared" si="517"/>
        <v>0</v>
      </c>
      <c r="KK24" s="359" t="str">
        <f t="shared" si="255"/>
        <v>-</v>
      </c>
      <c r="KL24" s="360" t="str">
        <f t="shared" ref="KL24" si="579">IF(KK24="-","-",IF($D24="LOCAL",IF(WEEKDAY(KK$6,2)&lt;=5,--"17:00:00",IF(WEEKDAY(KK$6,2)=6,--"13:00:00","-")),IF($D24="FORANEO",IF(WEEKDAY(KK$6,2)&lt;=6,--"18:30:00",IF(WEEKDAY(KK$6,2)=7,--"12:00:00","-")),"-")))</f>
        <v>-</v>
      </c>
      <c r="KM24" s="361" t="str">
        <f>IF(
 OR(KK$6&lt;MAX($B$2,$G24),AND($H24&lt;&gt;"",KK$6&gt;$H24)),
 "NA",
 IF(
  AND($D24="LOCAL",WEEKDAY(KK$6,2)=7),
  "DS",
  IF(
   COUNTIF(Parametros!$P:$P,KK$6)&gt;0,
   IF(ISNUMBER(KO24),IF(KO24&gt;0,"FL","FC"),"FC"),
   IF(
    ISNUMBER(KO24),
    IF(KO24&gt;0,"NOR","F"),
    IF(KO24="A","NOR",IF(KO24&lt;&gt;"",KO24,"F"))
   )
  )
 )
)</f>
        <v>DS</v>
      </c>
      <c r="KN24" s="362">
        <f t="shared" si="519"/>
        <v>0</v>
      </c>
      <c r="KO24" s="362" t="str" cm="1">
        <f t="array" ref="KO24">_xlfn.LET(
_xlpm.f,KO$6,
_xlpm.xp,IFERROR(
   _xlfn.XLOOKUP(
     1,
     (Papeletas!$B$2:$B$403=$B24)*(Papeletas!$G$2:$G$403&lt;=_xlpm.f)*(Papeletas!$H$2:$H$403&gt;=_xlpm.f),
     Papeletas!$F$2:$F$403,
     "__NP__"
   ),
   "__NP__"
),
_xlpm.x,IF(_xlpm.xp&lt;&gt;"__NP__",_xlpm.xp,_xlfn.XLOOKUP($B24,Reloj!$A$2:$A$1254,INDEX(Reloj!$J$2:$AR$1254,,COLUMN(KC16)-INT(COLUMN(KC16)/9*8)),"__NF__")),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F</v>
      </c>
      <c r="KP24" s="363">
        <f t="shared" si="520"/>
        <v>0</v>
      </c>
      <c r="KQ24" s="363">
        <f t="shared" si="521"/>
        <v>0</v>
      </c>
      <c r="KR24" s="363">
        <f t="shared" si="522"/>
        <v>0</v>
      </c>
      <c r="KS24" s="363">
        <f t="shared" si="523"/>
        <v>0</v>
      </c>
      <c r="KT24" s="359">
        <f t="shared" si="262"/>
        <v>0.3125</v>
      </c>
      <c r="KU24" s="360">
        <f t="shared" ref="KU24" si="580">IF(KT24="-","-",IF($D24="LOCAL",IF(WEEKDAY(KT$6,2)&lt;=5,--"17:00:00",IF(WEEKDAY(KT$6,2)=6,--"13:00:00","-")),IF($D24="FORANEO",IF(WEEKDAY(KT$6,2)&lt;=6,--"18:30:00",IF(WEEKDAY(KT$6,2)=7,--"12:00:00","-")),"-")))</f>
        <v>0.70833333333333337</v>
      </c>
      <c r="KV24" s="361" t="str">
        <f>IF(
 OR(KT$6&lt;MAX($B$2,$G24),AND($H24&lt;&gt;"",KT$6&gt;$H24)),
 "NA",
 IF(
  AND($D24="LOCAL",WEEKDAY(KT$6,2)=7),
  "DS",
  IF(
   COUNTIF(Parametros!$P:$P,KT$6)&gt;0,
   IF(ISNUMBER(KX24),IF(KX24&gt;0,"FL","FC"),"FC"),
   IF(
    ISNUMBER(KX24),
    IF(KX24&gt;0,"NOR","F"),
    IF(KX24="A","NOR",IF(KX24&lt;&gt;"",KX24,"F"))
   )
  )
 )
)</f>
        <v>NOR</v>
      </c>
      <c r="KW24" s="362">
        <f t="shared" si="525"/>
        <v>8.5</v>
      </c>
      <c r="KX24" s="362" cm="1">
        <f t="array" ref="KX24">_xlfn.LET(
_xlpm.f,KX$6,
_xlpm.xp,IFERROR(
   _xlfn.XLOOKUP(
     1,
     (Papeletas!$B$2:$B$403=$B24)*(Papeletas!$G$2:$G$403&lt;=_xlpm.f)*(Papeletas!$H$2:$H$403&gt;=_xlpm.f),
     Papeletas!$F$2:$F$403,
     "__NP__"
   ),
   "__NP__"
),
_xlpm.x,IF(_xlpm.xp&lt;&gt;"__NP__",_xlpm.xp,_xlfn.XLOOKUP($B24,Reloj!$A$2:$A$1254,INDEX(Reloj!$J$2:$AR$1254,,COLUMN(KL16)-INT(COLUMN(KL16)/9*8)),"__NF__")),
_xlpm.t,SUBSTITUTE(_xlpm.x&amp;"","'",""),
_xlpm.esnum,IFERROR(ISNUMBER(VALUE(_xlpm.t)),FALSE),
_xlpm.n,IF(_xlpm.esnum,VALUE(_xlpm.t),0),
_xlpm.dia,IFERROR(WEEKDAY(_xlpm.f,2),0),
_xlpm.esFinSem,IF(AND(_xlpm.esnum,_xlpm.n&gt;0,_xlpm.n&lt;=7),IF($D24="LOCAL",OR(_xlpm.dia=6,_xlpm.dia=7),_xlpm.dia=7),FALSE),
_xlpm.nAj,IF(_xlpm.esFinSem,_xlpm.n+1,_xlpm.n),
IF(_xlpm.x="__NF__","Revisar",
IF(_xlpm.t="","F",
IF(_xlpm.esnum,
IF(_xlpm.nAj=0,"F",_xlpm.nAj),
IF(OR(_xlpm.t="AS",_xlpm.t="SAI"),"F",
IF(OR(_xlpm.t="ATM",_xlpm.t="CT",_xlpm.t="SS"),"A",
IF(_xlpm.t="B","DL",
IF(_xlpm.t="BA","DLA",
IF(_xlpm.t="V","VAC",_xlpm.t)))))))))</f>
        <v>10.5</v>
      </c>
      <c r="KY24" s="363">
        <f t="shared" si="526"/>
        <v>8.5</v>
      </c>
      <c r="KZ24" s="363">
        <f t="shared" si="527"/>
        <v>2</v>
      </c>
      <c r="LA24" s="363">
        <f t="shared" si="528"/>
        <v>0</v>
      </c>
      <c r="LB24" s="363">
        <f t="shared" si="529"/>
        <v>0</v>
      </c>
      <c r="LC24" s="364">
        <f t="shared" si="269"/>
        <v>0.3125</v>
      </c>
      <c r="LD24" s="360">
        <f t="shared" si="530"/>
        <v>0.70833333333333337</v>
      </c>
      <c r="LE24" s="361" t="str" cm="1">
        <f t="array" ref="LE24">_xlfn.LET(_xlpm.f,LC$6,_xlpm.ini,IFERROR(_xlfn.XLOOKUP(1,(Papeletas!$B$2:$B$403=$B24)*(Papeletas!$G$2:$G$403&lt;=_xlpm.f)*(Papeletas!$H$2:$H$403&gt;=_xlpm.f),Papeletas!$F$2:$F$403,""),""),IF(AND($D24="LOCAL",WEEKDAY(LC$6,2)=7),"DS",IF(_xlpm.ini&lt;&gt;"",_xlfn.XLOOKUP(_xlpm.ini,Parametros!$B:$B,Parametros!$C:$C,_xlpm.ini),"NOR")))</f>
        <v>NOR</v>
      </c>
      <c r="LF24" s="362">
        <f t="shared" si="531"/>
        <v>8.5</v>
      </c>
      <c r="LG24" s="362">
        <f t="shared" si="532"/>
        <v>8.5</v>
      </c>
      <c r="LH24" s="363">
        <f t="shared" si="533"/>
        <v>8.5</v>
      </c>
      <c r="LI24" s="363">
        <v>0</v>
      </c>
      <c r="LJ24" s="363">
        <v>0</v>
      </c>
      <c r="LK24" s="363">
        <v>0</v>
      </c>
      <c r="LL24" s="364">
        <f t="shared" si="274"/>
        <v>0.3125</v>
      </c>
      <c r="LM24" s="360">
        <f t="shared" si="534"/>
        <v>0.70833333333333337</v>
      </c>
      <c r="LN24" s="361" t="str" cm="1">
        <f t="array" ref="LN24">_xlfn.LET(_xlpm.f,LL$6,_xlpm.ini,IFERROR(_xlfn.XLOOKUP(1,(Papeletas!$B$2:$B$403=$B24)*(Papeletas!$G$2:$G$403&lt;=_xlpm.f)*(Papeletas!$H$2:$H$403&gt;=_xlpm.f),Papeletas!$F$2:$F$403,""),""),IF(AND($D24="LOCAL",WEEKDAY(LL$6,2)=7),"DS",IF(_xlpm.ini&lt;&gt;"",_xlfn.XLOOKUP(_xlpm.ini,Parametros!$B:$B,Parametros!$C:$C,_xlpm.ini),"NOR")))</f>
        <v>NOR</v>
      </c>
      <c r="LO24" s="362">
        <f t="shared" si="535"/>
        <v>8.5</v>
      </c>
      <c r="LP24" s="362">
        <f t="shared" si="536"/>
        <v>8.5</v>
      </c>
      <c r="LQ24" s="363">
        <f t="shared" si="537"/>
        <v>8.5</v>
      </c>
      <c r="LR24" s="363">
        <v>0</v>
      </c>
      <c r="LS24" s="363">
        <v>0</v>
      </c>
      <c r="LT24" s="363">
        <v>0</v>
      </c>
      <c r="LU24" s="364">
        <f t="shared" si="279"/>
        <v>0.3125</v>
      </c>
      <c r="LV24" s="360">
        <f t="shared" si="538"/>
        <v>0.70833333333333337</v>
      </c>
      <c r="LW24" s="361" t="str" cm="1">
        <f t="array" ref="LW24">_xlfn.LET(_xlpm.f,LU$6,_xlpm.ini,IFERROR(_xlfn.XLOOKUP(1,(Papeletas!$B$2:$B$403=$B24)*(Papeletas!$G$2:$G$403&lt;=_xlpm.f)*(Papeletas!$H$2:$H$403&gt;=_xlpm.f),Papeletas!$F$2:$F$403,""),""),IF(AND($D24="LOCAL",WEEKDAY(LU$6,2)=7),"DS",IF(_xlpm.ini&lt;&gt;"",_xlfn.XLOOKUP(_xlpm.ini,Parametros!$B:$B,Parametros!$C:$C,_xlpm.ini),"NOR")))</f>
        <v>NOR</v>
      </c>
      <c r="LX24" s="362">
        <f t="shared" si="539"/>
        <v>8.5</v>
      </c>
      <c r="LY24" s="362">
        <f t="shared" si="540"/>
        <v>8.5</v>
      </c>
      <c r="LZ24" s="363">
        <f t="shared" si="541"/>
        <v>8.5</v>
      </c>
      <c r="MA24" s="363">
        <v>0</v>
      </c>
      <c r="MB24" s="363">
        <v>0</v>
      </c>
      <c r="MC24" s="363">
        <v>0</v>
      </c>
      <c r="MD24" s="360">
        <f t="shared" si="284"/>
        <v>0.3125</v>
      </c>
      <c r="ME24" s="360">
        <f t="shared" si="542"/>
        <v>0.70833333333333337</v>
      </c>
      <c r="MF24" s="361" t="str" cm="1">
        <f t="array" ref="MF24">_xlfn.LET(_xlpm.f,MD$6,_xlpm.ini,IFERROR(_xlfn.XLOOKUP(1,(Papeletas!$B$2:$B$403=$B24)*(Papeletas!$G$2:$G$403&lt;=_xlpm.f)*(Papeletas!$H$2:$H$403&gt;=_xlpm.f),Papeletas!$F$2:$F$403,""),""),IF(AND($D24="LOCAL",WEEKDAY(MD$6,2)=7),"DS",IF(_xlpm.ini&lt;&gt;"",_xlfn.XLOOKUP(_xlpm.ini,Parametros!$B:$B,Parametros!$C:$C,_xlpm.ini),"NOR")))</f>
        <v>NOR</v>
      </c>
      <c r="MG24" s="362">
        <f t="shared" si="543"/>
        <v>8.5</v>
      </c>
      <c r="MH24" s="362">
        <f t="shared" si="544"/>
        <v>8.5</v>
      </c>
      <c r="MI24" s="363">
        <f t="shared" si="545"/>
        <v>8.5</v>
      </c>
      <c r="MJ24" s="363">
        <v>0</v>
      </c>
      <c r="MK24" s="363">
        <v>0</v>
      </c>
      <c r="ML24" s="363">
        <v>0</v>
      </c>
      <c r="MM24" s="364">
        <f t="shared" si="289"/>
        <v>0.3125</v>
      </c>
      <c r="MN24" s="360">
        <f t="shared" si="546"/>
        <v>0.54166666666666663</v>
      </c>
      <c r="MO24" s="361" t="str" cm="1">
        <f t="array" ref="MO24">_xlfn.LET(_xlpm.f,MM$6,_xlpm.ini,IFERROR(_xlfn.XLOOKUP(1,(Papeletas!$B$2:$B$403=$B24)*(Papeletas!$G$2:$G$403&lt;=_xlpm.f)*(Papeletas!$H$2:$H$403&gt;=_xlpm.f),Papeletas!$F$2:$F$403,""),""),IF(AND($D24="LOCAL",WEEKDAY(MM$6,2)=7),"DS",IF(_xlpm.ini&lt;&gt;"",_xlfn.XLOOKUP(_xlpm.ini,Parametros!$B:$B,Parametros!$C:$C,_xlpm.ini),"NOR")))</f>
        <v>NOR</v>
      </c>
      <c r="MP24" s="362">
        <f t="shared" si="547"/>
        <v>5.4999999999999991</v>
      </c>
      <c r="MQ24" s="362">
        <f t="shared" si="548"/>
        <v>5.4999999999999991</v>
      </c>
      <c r="MR24" s="363">
        <f t="shared" si="549"/>
        <v>5.4999999999999991</v>
      </c>
      <c r="MS24" s="363">
        <v>0</v>
      </c>
      <c r="MT24" s="363">
        <v>0</v>
      </c>
      <c r="MU24" s="363">
        <v>0</v>
      </c>
      <c r="MV24" s="364"/>
      <c r="MW24" s="360"/>
      <c r="MX24" s="361"/>
      <c r="MY24" s="362"/>
      <c r="MZ24" s="362"/>
      <c r="NA24" s="363"/>
      <c r="NB24" s="363"/>
      <c r="NC24" s="363"/>
      <c r="ND24" s="363"/>
      <c r="NE24" s="364"/>
      <c r="NF24" s="360"/>
      <c r="NG24" s="361"/>
      <c r="NH24" s="362"/>
      <c r="NI24" s="362"/>
      <c r="NJ24" s="363"/>
      <c r="NK24" s="363"/>
      <c r="NL24" s="363"/>
      <c r="NM24" s="363"/>
      <c r="NN24" s="211"/>
      <c r="NO24" s="401">
        <f t="shared" si="294"/>
        <v>23</v>
      </c>
      <c r="NP24" s="401" cm="1">
        <f t="array" ref="NP24">SUMPRODUCT(
 (INDEX(DD24:MU24,1,_xlfn.SEQUENCE(1,INT((COLUMN($MU$9)-COLUMN(DD24)+1)/9),3,9))=NP$6)*
 (INDEX(DD24:MU24,1,_xlfn.SEQUENCE(1,INT((COLUMN($MU$9)-COLUMN(DD24)+1)/9),9,9))&gt;0)
)</f>
        <v>0</v>
      </c>
      <c r="NQ24" s="401" cm="1">
        <f t="array" ref="NQ24">SUMPRODUCT(--(INDEX($DD24:$MU24,1,_xlfn.SEQUENCE(1,INT((COLUMN($MU$9)-COLUMN($DD24)+1)/9),3,9))=NQ$6))</f>
        <v>0</v>
      </c>
      <c r="NR24" s="401">
        <f t="shared" si="550"/>
        <v>23</v>
      </c>
      <c r="NS24" s="401" cm="1">
        <f t="array" ref="NS24">SUMPRODUCT(--(INDEX($DD24:$MU24,1,_xlfn.SEQUENCE(1,INT((COLUMN($MU$9)-COLUMN($DD24)+1)/9),3,9))=NS$6))</f>
        <v>0</v>
      </c>
      <c r="NT24" s="401">
        <f t="shared" si="551"/>
        <v>4</v>
      </c>
      <c r="NU24" s="401" cm="1">
        <f t="array" ref="NU24">SUMPRODUCT(--(INDEX($DD24:$MU24,1,_xlfn.SEQUENCE(1,INT((COLUMN($MU$9)-COLUMN($DD24)+1)/9),3,9))=NU$6))</f>
        <v>0</v>
      </c>
      <c r="NV24" s="401" cm="1">
        <f t="array" ref="NV24">SUMPRODUCT(--(INDEX($DD24:$MU24,1,_xlfn.SEQUENCE(1,INT((COLUMN($MU$9)-COLUMN($DD24)+1)/9),3,9))=NV$6))</f>
        <v>0</v>
      </c>
      <c r="NW24" s="401" cm="1">
        <f t="array" ref="NW24">SUMPRODUCT(--(INDEX($DD24:$MU24,1,_xlfn.SEQUENCE(1,INT((COLUMN($MU$9)-COLUMN($DD24)+1)/9),3,9))=NW$6))</f>
        <v>0</v>
      </c>
      <c r="NX24" s="401" cm="1">
        <f t="array" ref="NX24">SUMPRODUCT(--(INDEX($DD24:$MU24,1,_xlfn.SEQUENCE(1,INT((COLUMN($MU$9)-COLUMN($DD24)+1)/9),3,9))=NX$6))</f>
        <v>0</v>
      </c>
      <c r="NY24" s="401" cm="1">
        <f t="array" ref="NY24">SUMPRODUCT(--(INDEX($DD24:$MU24,1,_xlfn.SEQUENCE(1,INT((COLUMN($MU$9)-COLUMN($DD24)+1)/9),3,9))=NY$6))</f>
        <v>0</v>
      </c>
      <c r="NZ24" s="401" cm="1">
        <f t="array" ref="NZ24">SUMPRODUCT(--(INDEX($DD24:$MU24,1,_xlfn.SEQUENCE(1,INT((COLUMN($MU$9)-COLUMN($DD24)+1)/9),3,9))=NZ$6))</f>
        <v>1</v>
      </c>
      <c r="OA24" s="401" cm="1">
        <f t="array" ref="OA24">SUMPRODUCT(--(INDEX($DD24:$MU24,1,_xlfn.SEQUENCE(1,INT((COLUMN($MU$9)-COLUMN($DD24)+1)/9),3,9))=OA$6))</f>
        <v>0</v>
      </c>
      <c r="OB24" s="401" cm="1">
        <f t="array" ref="OB24">SUMPRODUCT(--(INDEX($DD24:$MU24,1,_xlfn.SEQUENCE(1,INT((COLUMN($MU$9)-COLUMN($DD24)+1)/9),3,9))=OB$6))</f>
        <v>0</v>
      </c>
      <c r="OC24" s="401" cm="1">
        <f t="array" ref="OC24">SUMPRODUCT(--(INDEX($DD24:$MU24,1,_xlfn.SEQUENCE(1,INT((COLUMN($MU$9)-COLUMN($DD24)+1)/9),3,9))=OC$6))</f>
        <v>0</v>
      </c>
      <c r="OD24" s="402"/>
      <c r="OE24" s="402">
        <f t="shared" si="552"/>
        <v>28</v>
      </c>
      <c r="OF24" s="403" cm="1">
        <f t="array" ref="OF24">SUM(INDEX(R24:KJ24,1,_xlfn.SEQUENCE(1,INT((COLUMN($NM$9)-COLUMN(CU24)+1)/9),7,9)))</f>
        <v>50</v>
      </c>
      <c r="OG24" s="403" cm="1">
        <f t="array" ref="OG24">SUM(INDEX(R24:KJ24,1,_xlfn.SEQUENCE(1,INT((COLUMN($NM$9)-COLUMN(CU24)+1)/9),8,9)))</f>
        <v>10.500000000000004</v>
      </c>
      <c r="OH24" s="403" cm="1">
        <f t="array" ref="OH24">SUM(INDEX(R24:KJ24,1,_xlfn.SEQUENCE(1,INT((COLUMN($NM$9)-COLUMN(CU24)+1)/9),9,9)))</f>
        <v>0</v>
      </c>
      <c r="OI24" s="214"/>
      <c r="OJ24" s="163"/>
      <c r="OK24" s="163"/>
      <c r="OL24" s="163"/>
      <c r="OM24" s="163"/>
      <c r="ON24" s="306">
        <f>_xlfn.XLOOKUP(B24,'TR05'!B:B,'TR05'!G:G,"Revisar",0)</f>
        <v>45931</v>
      </c>
      <c r="OO24" s="306">
        <f>_xlfn.XLOOKUP(B24,Reloj!A:A,Reloj!D:D,"Revisar",0)</f>
        <v>45688</v>
      </c>
      <c r="OP24" s="162" t="str">
        <f>_xlfn.XLOOKUP(B24,'S10'!C:C,'S10'!B:B,"Revisar",0)</f>
        <v>Revisar</v>
      </c>
    </row>
    <row r="25" spans="1:406" s="162" customFormat="1" ht="15.9" customHeight="1">
      <c r="A25" s="356">
        <v>17</v>
      </c>
      <c r="B25" s="332" t="s">
        <v>786</v>
      </c>
      <c r="C25" s="357" t="str">
        <f>_xlfn.XLOOKUP(B25,'S10'!$B$2:$B$1500,'S10'!$A$2:$A$1500,"Ingresar",0)</f>
        <v>22018582</v>
      </c>
      <c r="D25" s="333" t="s">
        <v>169</v>
      </c>
      <c r="E25" s="335" t="s">
        <v>788</v>
      </c>
      <c r="F25" s="335" t="str">
        <f>_xlfn.XLOOKUP(B25,'S10'!$B$2:$B$600,'S10'!$F$2:$F$600,"Ingresar",0)</f>
        <v>AUXILIAR DE TOPOGRAFIA</v>
      </c>
      <c r="G25" s="296">
        <v>45615</v>
      </c>
      <c r="H25" s="358"/>
      <c r="I25" s="359">
        <f t="shared" si="37"/>
        <v>0.3125</v>
      </c>
      <c r="J25" s="360">
        <f t="shared" si="295"/>
        <v>0.70833333333333337</v>
      </c>
      <c r="K25" s="361" t="str">
        <f>IF(
 OR(I$6&lt;MAX($B$2,$G25),AND($H25&lt;&gt;"",I$6&gt;$H25)),
 "NA",
 IF(
  AND($D25="LOCAL",WEEKDAY(I$6,2)=7),
  "DS",
  IF(
   COUNTIF(Parametros!$P:$P,I$6)&gt;0,
   IF(ISNUMBER(M25),IF(M25&gt;0,"FL","FC"),"FC"),
   IF(
    ISNUMBER(M25),
    IF(M25&gt;0,"NOR","F"),
    IF(M25="A","NOR",IF(M25&lt;&gt;"",M25,"F"))
   )
  )
 )
)</f>
        <v>NOR</v>
      </c>
      <c r="L25" s="362">
        <f t="shared" si="296"/>
        <v>8.5</v>
      </c>
      <c r="M25" s="362" cm="1">
        <f t="array" ref="M25">_xlfn.LET(
_xlpm.f,M$6,
_xlpm.xp,IFERROR(
   _xlfn.XLOOKUP(
     1,
     (Papeletas!$B$2:$B$403=$B25)*(Papeletas!$G$2:$G$403&lt;=_xlpm.f)*(Papeletas!$H$2:$H$403&gt;=_xlpm.f),
     Papeletas!$F$2:$F$403,
     "__NP__"
   ),
   "__NP__"
),
_xlpm.x,IF(_xlpm.xp&lt;&gt;"__NP__",_xlpm.xp,_xlfn.XLOOKUP($B25,Reloj!$A$2:$A$1254,INDEX(Reloj!$J$2:$AR$1254,,COLUMN(A17)-INT(COLUMN(A17)/9*8)),"__NF__")),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10.5</v>
      </c>
      <c r="N25" s="363">
        <f t="shared" si="297"/>
        <v>8.5</v>
      </c>
      <c r="O25" s="363">
        <f t="shared" si="298"/>
        <v>2</v>
      </c>
      <c r="P25" s="363">
        <f t="shared" si="299"/>
        <v>0</v>
      </c>
      <c r="Q25" s="363">
        <f t="shared" si="300"/>
        <v>0</v>
      </c>
      <c r="R25" s="359">
        <f t="shared" si="301"/>
        <v>0.3125</v>
      </c>
      <c r="S25" s="360">
        <f t="shared" si="302"/>
        <v>0.70833333333333337</v>
      </c>
      <c r="T25" s="361" t="str">
        <f>IF(
 OR(R$6&lt;MAX($B$2,$G25),AND($H25&lt;&gt;"",R$6&gt;$H25)),
 "NA",
 IF(
  AND($D25="LOCAL",WEEKDAY(R$6,2)=7),
  "DS",
  IF(
   COUNTIF(Parametros!$P:$P,R$6)&gt;0,
   IF(ISNUMBER(V25),IF(V25&gt;0,"FL","FC"),"FC"),
   IF(
    ISNUMBER(V25),
    IF(V25&gt;0,"NOR","F"),
    IF(V25="A","NOR",IF(V25&lt;&gt;"",V25,"F"))
   )
  )
 )
)</f>
        <v>NOR</v>
      </c>
      <c r="U25" s="362">
        <f t="shared" si="303"/>
        <v>8.5</v>
      </c>
      <c r="V25" s="362" cm="1">
        <f t="array" ref="V25">_xlfn.LET(
_xlpm.f,V$6,
_xlpm.xp,IFERROR(
   _xlfn.XLOOKUP(
     1,
     (Papeletas!$B$2:$B$3000=$B25)*(Papeletas!$G$2:$G$3000&lt;=_xlpm.f)*(Papeletas!$H$2:$H$3000&gt;=_xlpm.f),
     Papeletas!$F$2:$F$3000,
     "__NP__"
   ),
   "__NP__"
),
_xlpm.x,IF(_xlpm.xp&lt;&gt;"__NP__",_xlpm.xp,_xlfn.XLOOKUP($B25,Reloj!$A$2:$A$3000,INDEX(Reloj!$J$2:$AR$3000,,COLUMN(J17)-INT(COLUMN(J17)/9*8)),"__NF__")),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10.5</v>
      </c>
      <c r="W25" s="363">
        <f t="shared" si="304"/>
        <v>8.5</v>
      </c>
      <c r="X25" s="363">
        <f t="shared" si="305"/>
        <v>2</v>
      </c>
      <c r="Y25" s="363">
        <f t="shared" si="306"/>
        <v>0</v>
      </c>
      <c r="Z25" s="363">
        <f t="shared" si="307"/>
        <v>0</v>
      </c>
      <c r="AA25" s="359">
        <f t="shared" si="308"/>
        <v>0.3125</v>
      </c>
      <c r="AB25" s="360">
        <f t="shared" si="309"/>
        <v>0.70833333333333337</v>
      </c>
      <c r="AC25" s="361" t="str">
        <f>IF(
 OR(AA$6&lt;MAX($B$2,$G25),AND($H25&lt;&gt;"",AA$6&gt;$H25)),
 "NA",
 IF(
  AND($D25="LOCAL",WEEKDAY(AA$6,2)=7),
  "DS",
  IF(
   COUNTIF(Parametros!$P:$P,AA$6)&gt;0,
   IF(ISNUMBER(AE25),IF(AE25&gt;0,"FL","FC"),"FC"),
   IF(
    ISNUMBER(AE25),
    IF(AE25&gt;0,"NOR","F"),
    IF(AE25="A","NOR",IF(AE25&lt;&gt;"",AE25,"F"))
   )
  )
 )
)</f>
        <v>NOR</v>
      </c>
      <c r="AD25" s="362">
        <f t="shared" si="310"/>
        <v>8.5</v>
      </c>
      <c r="AE25" s="362" cm="1">
        <f t="array" ref="AE25">_xlfn.LET(
_xlpm.f,AE$6,
_xlpm.xp,IFERROR(
   _xlfn.XLOOKUP(
     1,
     (Papeletas!$B$2:$B$3000=$B25)*(Papeletas!$G$2:$G$3000&lt;=_xlpm.f)*(Papeletas!$H$2:$H$3000&gt;=_xlpm.f),
     Papeletas!$F$2:$F$3000,
     "__NP__"
   ),
   "__NP__"
),
_xlpm.x,IF(_xlpm.xp&lt;&gt;"__NP__",_xlpm.xp,_xlfn.XLOOKUP($B25,Reloj!$A$2:$A$3000,INDEX(Reloj!$J$2:$AR$3000,,COLUMN(S17)-INT(COLUMN(S17)/9*8)),"__NF__")),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v>
      </c>
      <c r="AF25" s="363">
        <f t="shared" si="311"/>
        <v>8.5</v>
      </c>
      <c r="AG25" s="363">
        <f t="shared" si="312"/>
        <v>2</v>
      </c>
      <c r="AH25" s="363">
        <f t="shared" si="313"/>
        <v>0.5</v>
      </c>
      <c r="AI25" s="363">
        <f t="shared" si="314"/>
        <v>0</v>
      </c>
      <c r="AJ25" s="359">
        <f t="shared" si="315"/>
        <v>0.3125</v>
      </c>
      <c r="AK25" s="360">
        <f t="shared" si="316"/>
        <v>0.54166666666666663</v>
      </c>
      <c r="AL25" s="361" t="str">
        <f>IF(
 OR(AJ$6&lt;MAX($B$2,$G25),AND($H25&lt;&gt;"",AJ$6&gt;$H25)),
 "NA",
 IF(
  AND($D25="LOCAL",WEEKDAY(AJ$6,2)=7),
  "DS",
  IF(
   COUNTIF(Parametros!$P:$P,AJ$6)&gt;0,
   IF(ISNUMBER(AN25),IF(AN25&gt;0,"FL","FC"),"FC"),
   IF(
    ISNUMBER(AN25),
    IF(AN25&gt;0,"NOR","F"),
    IF(AN25="A","NOR",IF(AN25&lt;&gt;"",AN25,"F"))
   )
  )
 )
)</f>
        <v>NOR</v>
      </c>
      <c r="AM25" s="362">
        <f t="shared" si="317"/>
        <v>5.4999999999999991</v>
      </c>
      <c r="AN25" s="362" cm="1">
        <f t="array" ref="AN25">_xlfn.LET(
_xlpm.f,AN$6,
_xlpm.xp,IFERROR(
   _xlfn.XLOOKUP(
     1,
     (Papeletas!$B$2:$B$3000=$B25)*(Papeletas!$G$2:$G$3000&lt;=_xlpm.f)*(Papeletas!$H$2:$H$3000&gt;=_xlpm.f),
     Papeletas!$F$2:$F$3000,
     "__NP__"
   ),
   "__NP__"
),
_xlpm.x,IF(_xlpm.xp&lt;&gt;"__NP__",_xlpm.xp,_xlfn.XLOOKUP($B25,Reloj!$A$2:$A$3000,INDEX(Reloj!$J$2:$AR$3000,,COLUMN(AB17)-INT(COLUMN(AB17)/9*8)),"__NF__")),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8.5</v>
      </c>
      <c r="AO25" s="363">
        <f t="shared" si="318"/>
        <v>5.4999999999999991</v>
      </c>
      <c r="AP25" s="363">
        <f t="shared" si="319"/>
        <v>2</v>
      </c>
      <c r="AQ25" s="363">
        <f t="shared" si="320"/>
        <v>1.0000000000000009</v>
      </c>
      <c r="AR25" s="363">
        <f t="shared" si="321"/>
        <v>0</v>
      </c>
      <c r="AS25" s="359" t="str">
        <f t="shared" si="322"/>
        <v>-</v>
      </c>
      <c r="AT25" s="360" t="str">
        <f t="shared" si="323"/>
        <v>-</v>
      </c>
      <c r="AU25" s="361" t="str">
        <f>IF(
 OR(AS$6&lt;MAX($B$2,$G25),AND($H25&lt;&gt;"",AS$6&gt;$H25)),
 "NA",
 IF(
  AND($D25="LOCAL",WEEKDAY(AS$6,2)=7),
  "DS",
  IF(
   COUNTIF(Parametros!$P:$P,AS$6)&gt;0,
   IF(ISNUMBER(AW25),IF(AW25&gt;0,"FL","FC"),"FC"),
   IF(
    ISNUMBER(AW25),
    IF(AW25&gt;0,"NOR","F"),
    IF(AW25="A","NOR",IF(AW25&lt;&gt;"",AW25,"F"))
   )
  )
 )
)</f>
        <v>DS</v>
      </c>
      <c r="AV25" s="362">
        <f t="shared" si="324"/>
        <v>0</v>
      </c>
      <c r="AW25" s="362" t="str" cm="1">
        <f t="array" ref="AW25">_xlfn.LET(
_xlpm.f,AW$6,
_xlpm.xp,IFERROR(
   _xlfn.XLOOKUP(
     1,
     (Papeletas!$B$2:$B$3000=$B25)*(Papeletas!$G$2:$G$3000&lt;=_xlpm.f)*(Papeletas!$H$2:$H$3000&gt;=_xlpm.f),
     Papeletas!$F$2:$F$3000,
     "__NP__"
   ),
   "__NP__"
),
_xlpm.x,IF(_xlpm.xp&lt;&gt;"__NP__",_xlpm.xp,_xlfn.XLOOKUP($B25,Reloj!$A$2:$A$3000,INDEX(Reloj!$J$2:$AR$3000,,COLUMN(AK17)-INT(COLUMN(AK17)/9*8)),"__NF__")),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F</v>
      </c>
      <c r="AX25" s="363">
        <f t="shared" si="325"/>
        <v>0</v>
      </c>
      <c r="AY25" s="363">
        <f t="shared" si="326"/>
        <v>0</v>
      </c>
      <c r="AZ25" s="363">
        <f t="shared" si="327"/>
        <v>0</v>
      </c>
      <c r="BA25" s="363">
        <f t="shared" si="328"/>
        <v>0</v>
      </c>
      <c r="BB25" s="359">
        <f t="shared" si="329"/>
        <v>0.3125</v>
      </c>
      <c r="BC25" s="360">
        <f t="shared" si="330"/>
        <v>0.70833333333333337</v>
      </c>
      <c r="BD25" s="361" t="str">
        <f>IF(
 OR(BB$6&lt;MAX($B$2,$G25),AND($H25&lt;&gt;"",BB$6&gt;$H25)),
 "NA",
 IF(
  AND($D25="LOCAL",WEEKDAY(BB$6,2)=7),
  "DS",
  IF(
   COUNTIF(Parametros!$P:$P,BB$6)&gt;0,
   IF(ISNUMBER(BF25),IF(BF25&gt;0,"FL","FC"),"FC"),
   IF(
    ISNUMBER(BF25),
    IF(BF25&gt;0,"NOR","F"),
    IF(BF25="A","NOR",IF(BF25&lt;&gt;"",BF25,"F"))
   )
  )
 )
)</f>
        <v>NOR</v>
      </c>
      <c r="BE25" s="362">
        <f t="shared" si="331"/>
        <v>8.5</v>
      </c>
      <c r="BF25" s="362" cm="1">
        <f t="array" ref="BF25">_xlfn.LET(
_xlpm.f,BF$6,
_xlpm.xp,IFERROR(
   _xlfn.XLOOKUP(
     1,
     (Papeletas!$B$2:$B$3000=$B25)*(Papeletas!$G$2:$G$3000&lt;=_xlpm.f)*(Papeletas!$H$2:$H$3000&gt;=_xlpm.f),
     Papeletas!$F$2:$F$3000,
     "__NP__"
   ),
   "__NP__"
),
_xlpm.x,IF(_xlpm.xp&lt;&gt;"__NP__",_xlpm.xp,_xlfn.XLOOKUP($B25,Reloj!$A$2:$A$3000,INDEX(Reloj!$J$2:$AR$3000,,COLUMN(AT17)-INT(COLUMN(AT17)/9*8)),"__NF__")),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BG25" s="363">
        <f t="shared" si="332"/>
        <v>8.5</v>
      </c>
      <c r="BH25" s="363">
        <f t="shared" si="333"/>
        <v>2</v>
      </c>
      <c r="BI25" s="363">
        <f t="shared" si="334"/>
        <v>1</v>
      </c>
      <c r="BJ25" s="363">
        <f t="shared" si="335"/>
        <v>0</v>
      </c>
      <c r="BK25" s="359">
        <f t="shared" si="336"/>
        <v>0.3125</v>
      </c>
      <c r="BL25" s="360">
        <f t="shared" si="337"/>
        <v>0.70833333333333337</v>
      </c>
      <c r="BM25" s="361" t="str">
        <f>IF(
 OR(BK$6&lt;MAX($B$2,$G25),AND($H25&lt;&gt;"",BK$6&gt;$H25)),
 "NA",
 IF(
  AND($D25="LOCAL",WEEKDAY(BK$6,2)=7),
  "DS",
  IF(
   COUNTIF(Parametros!$P:$P,BK$6)&gt;0,
   IF(ISNUMBER(BO25),IF(BO25&gt;0,"FL","FC"),"FC"),
   IF(
    ISNUMBER(BO25),
    IF(BO25&gt;0,"NOR","F"),
    IF(BO25="A","NOR",IF(BO25&lt;&gt;"",BO25,"F"))
   )
  )
 )
)</f>
        <v>NOR</v>
      </c>
      <c r="BN25" s="362">
        <f t="shared" si="338"/>
        <v>8.5</v>
      </c>
      <c r="BO25" s="362" cm="1">
        <f t="array" ref="BO25">_xlfn.LET(
_xlpm.f,BO$6,
_xlpm.xp,IFERROR(
   _xlfn.XLOOKUP(
     1,
     (Papeletas!$B$2:$B$3000=$B25)*(Papeletas!$G$2:$G$3000&lt;=_xlpm.f)*(Papeletas!$H$2:$H$3000&gt;=_xlpm.f),
     Papeletas!$F$2:$F$3000,
     "__NP__"
   ),
   "__NP__"
),
_xlpm.x,IF(_xlpm.xp&lt;&gt;"__NP__",_xlpm.xp,_xlfn.XLOOKUP($B25,Reloj!$A$2:$A$3000,INDEX(Reloj!$J$2:$AR$3000,,COLUMN(BC17)-INT(COLUMN(BC17)/9*8)),"__NF__")),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BP25" s="363">
        <f t="shared" si="339"/>
        <v>8.5</v>
      </c>
      <c r="BQ25" s="363">
        <f t="shared" si="340"/>
        <v>2</v>
      </c>
      <c r="BR25" s="363">
        <f t="shared" si="341"/>
        <v>1</v>
      </c>
      <c r="BS25" s="363">
        <f t="shared" si="342"/>
        <v>0</v>
      </c>
      <c r="BT25" s="359">
        <f t="shared" si="343"/>
        <v>0.3125</v>
      </c>
      <c r="BU25" s="360">
        <f t="shared" si="344"/>
        <v>0.70833333333333337</v>
      </c>
      <c r="BV25" s="361" t="str">
        <f>IF(
 OR(BT$6&lt;MAX($B$2,$G25),AND($H25&lt;&gt;"",BT$6&gt;$H25)),
 "NA",
 IF(
  AND($D25="LOCAL",WEEKDAY(BT$6,2)=7),
  "DS",
  IF(
   COUNTIF(Parametros!$P:$P,BT$6)&gt;0,
   IF(ISNUMBER(BX25),IF(BX25&gt;0,"FL","FC"),"FC"),
   IF(
    ISNUMBER(BX25),
    IF(BX25&gt;0,"NOR","F"),
    IF(BX25="A","NOR",IF(BX25&lt;&gt;"",BX25,"F"))
   )
  )
 )
)</f>
        <v>NOR</v>
      </c>
      <c r="BW25" s="362">
        <f t="shared" si="345"/>
        <v>8.5</v>
      </c>
      <c r="BX25" s="362" cm="1">
        <f t="array" ref="BX25">_xlfn.LET(
_xlpm.f,BX$6,
_xlpm.xp,IFERROR(
   _xlfn.XLOOKUP(
     1,
     (Papeletas!$B$2:$B$3000=$B25)*(Papeletas!$G$2:$G$3000&lt;=_xlpm.f)*(Papeletas!$H$2:$H$3000&gt;=_xlpm.f),
     Papeletas!$F$2:$F$3000,
     "__NP__"
   ),
   "__NP__"
),
_xlpm.x,IF(_xlpm.xp&lt;&gt;"__NP__",_xlpm.xp,_xlfn.XLOOKUP($B25,Reloj!$A$2:$A$3000,INDEX(Reloj!$J$2:$AR$3000,,COLUMN(BL17)-INT(COLUMN(BL17)/9*8)),"__NF__")),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BY25" s="363">
        <f t="shared" si="346"/>
        <v>8.5</v>
      </c>
      <c r="BZ25" s="363">
        <f t="shared" si="347"/>
        <v>2</v>
      </c>
      <c r="CA25" s="363">
        <f t="shared" si="348"/>
        <v>1</v>
      </c>
      <c r="CB25" s="363">
        <f t="shared" si="349"/>
        <v>0</v>
      </c>
      <c r="CC25" s="359">
        <f t="shared" si="350"/>
        <v>0.3125</v>
      </c>
      <c r="CD25" s="360">
        <f t="shared" si="351"/>
        <v>0.70833333333333337</v>
      </c>
      <c r="CE25" s="361" t="str">
        <f>IF(
 OR(CC$6&lt;MAX($B$2,$G25),AND($H25&lt;&gt;"",CC$6&gt;$H25)),
 "NA",
 IF(
  AND($D25="LOCAL",WEEKDAY(CC$6,2)=7),
  "DS",
  IF(
   COUNTIF(Parametros!$P:$P,CC$6)&gt;0,
   IF(ISNUMBER(CG25),IF(CG25&gt;0,"FL","FC"),"FC"),
   IF(
    ISNUMBER(CG25),
    IF(CG25&gt;0,"NOR","F"),
    IF(CG25="A","NOR",IF(CG25&lt;&gt;"",CG25,"F"))
   )
  )
 )
)</f>
        <v>NOR</v>
      </c>
      <c r="CF25" s="362">
        <f t="shared" si="352"/>
        <v>8.5</v>
      </c>
      <c r="CG25" s="362" cm="1">
        <f t="array" ref="CG25">_xlfn.LET(
_xlpm.f,CG$6,
_xlpm.xp,IFERROR(
   _xlfn.XLOOKUP(
     1,
     (Papeletas!$B$2:$B$3000=$B25)*(Papeletas!$G$2:$G$3000&lt;=_xlpm.f)*(Papeletas!$H$2:$H$3000&gt;=_xlpm.f),
     Papeletas!$F$2:$F$3000,
     "__NP__"
   ),
   "__NP__"
),
_xlpm.x,IF(_xlpm.xp&lt;&gt;"__NP__",_xlpm.xp,_xlfn.XLOOKUP($B25,Reloj!$A$2:$A$3000,INDEX(Reloj!$J$2:$AR$3000,,COLUMN(BU17)-INT(COLUMN(BU17)/9*8)),"__NF__")),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CH25" s="363">
        <f t="shared" si="353"/>
        <v>8.5</v>
      </c>
      <c r="CI25" s="363">
        <f t="shared" si="354"/>
        <v>2</v>
      </c>
      <c r="CJ25" s="363">
        <f t="shared" si="355"/>
        <v>1</v>
      </c>
      <c r="CK25" s="363">
        <f t="shared" si="356"/>
        <v>0</v>
      </c>
      <c r="CL25" s="359">
        <f t="shared" si="357"/>
        <v>0.3125</v>
      </c>
      <c r="CM25" s="360">
        <f t="shared" si="358"/>
        <v>0.70833333333333337</v>
      </c>
      <c r="CN25" s="361" t="str">
        <f>IF(
 OR(CL$6&lt;MAX($B$2,$G25),AND($H25&lt;&gt;"",CL$6&gt;$H25)),
 "NA",
 IF(
  AND($D25="LOCAL",WEEKDAY(CL$6,2)=7),
  "DS",
  IF(
   COUNTIF(Parametros!$P:$P,CL$6)&gt;0,
   IF(ISNUMBER(CP25),IF(CP25&gt;0,"FL","FC"),"FC"),
   IF(
    ISNUMBER(CP25),
    IF(CP25&gt;0,"NOR","F"),
    IF(CP25="A","NOR",IF(CP25&lt;&gt;"",CP25,"F"))
   )
  )
 )
)</f>
        <v>NOR</v>
      </c>
      <c r="CO25" s="362">
        <f t="shared" si="359"/>
        <v>8.5</v>
      </c>
      <c r="CP25" s="362" cm="1">
        <f t="array" ref="CP25">_xlfn.LET(
_xlpm.f,CP$6,
_xlpm.xp,IFERROR(
   _xlfn.XLOOKUP(
     1,
     (Papeletas!$B$2:$B$3000=$B25)*(Papeletas!$G$2:$G$3000&lt;=_xlpm.f)*(Papeletas!$H$2:$H$3000&gt;=_xlpm.f),
     Papeletas!$F$2:$F$3000,
     "__NP__"
   ),
   "__NP__"
),
_xlpm.x,IF(_xlpm.xp&lt;&gt;"__NP__",_xlpm.xp,_xlfn.XLOOKUP($B25,Reloj!$A$2:$A$3000,INDEX(Reloj!$J$2:$AR$3000,,COLUMN(CD17)-INT(COLUMN(CD17)/9*8)),"__NF__")),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CQ25" s="363">
        <f t="shared" si="360"/>
        <v>8.5</v>
      </c>
      <c r="CR25" s="363">
        <f t="shared" si="361"/>
        <v>2</v>
      </c>
      <c r="CS25" s="363">
        <f t="shared" si="362"/>
        <v>1</v>
      </c>
      <c r="CT25" s="363">
        <f t="shared" si="363"/>
        <v>0</v>
      </c>
      <c r="CU25" s="359">
        <f t="shared" si="364"/>
        <v>0.3125</v>
      </c>
      <c r="CV25" s="360">
        <f t="shared" si="365"/>
        <v>0.54166666666666663</v>
      </c>
      <c r="CW25" s="361" t="str">
        <f>IF(
 OR(CU$6&lt;MAX($B$2,$G25),AND($H25&lt;&gt;"",CU$6&gt;$H25)),
 "NA",
 IF(
  AND($D25="LOCAL",WEEKDAY(CU$6,2)=7),
  "DS",
  IF(
   COUNTIF(Parametros!$P:$P,CU$6)&gt;0,
   IF(ISNUMBER(CY25),IF(CY25&gt;0,"FL","FC"),"FC"),
   IF(
    ISNUMBER(CY25),
    IF(CY25&gt;0,"NOR","F"),
    IF(CY25="A","NOR",IF(CY25&lt;&gt;"",CY25,"F"))
   )
  )
 )
)</f>
        <v>NOR</v>
      </c>
      <c r="CX25" s="362">
        <f t="shared" si="366"/>
        <v>5.4999999999999991</v>
      </c>
      <c r="CY25" s="362" cm="1">
        <f t="array" ref="CY25">_xlfn.LET(
_xlpm.f,CY$6,
_xlpm.xp,IFERROR(
   _xlfn.XLOOKUP(
     1,
     (Papeletas!$B$2:$B$3000=$B25)*(Papeletas!$G$2:$G$3000&lt;=_xlpm.f)*(Papeletas!$H$2:$H$3000&gt;=_xlpm.f),
     Papeletas!$F$2:$F$3000,
     "__NP__"
   ),
   "__NP__"
),
_xlpm.x,IF(_xlpm.xp&lt;&gt;"__NP__",_xlpm.xp,_xlfn.XLOOKUP($B25,Reloj!$A$2:$A$3000,INDEX(Reloj!$J$2:$AR$3000,,COLUMN(CM17)-INT(COLUMN(CM17)/9*8)),"__NF__")),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9.5</v>
      </c>
      <c r="CZ25" s="363">
        <f t="shared" si="367"/>
        <v>5.4999999999999991</v>
      </c>
      <c r="DA25" s="363">
        <f t="shared" si="368"/>
        <v>2</v>
      </c>
      <c r="DB25" s="363">
        <f t="shared" si="369"/>
        <v>2.0000000000000009</v>
      </c>
      <c r="DC25" s="363">
        <f t="shared" si="370"/>
        <v>0</v>
      </c>
      <c r="DD25" s="359" t="str">
        <f t="shared" si="371"/>
        <v>-</v>
      </c>
      <c r="DE25" s="360" t="str">
        <f t="shared" si="372"/>
        <v>-</v>
      </c>
      <c r="DF25" s="361" t="str">
        <f>IF(
 OR(DD$6&lt;MAX($B$2,$G25),AND($H25&lt;&gt;"",DD$6&gt;$H25)),
 "NA",
 IF(
  AND($D25="LOCAL",WEEKDAY(DD$6,2)=7),
  "DS",
  IF(
   COUNTIF(Parametros!$P:$P,DD$6)&gt;0,
   IF(ISNUMBER(DH25),IF(DH25&gt;0,"FL","FC"),"FC"),
   IF(
    ISNUMBER(DH25),
    IF(DH25&gt;0,"NOR","F"),
    IF(DH25="A","NOR",IF(DH25&lt;&gt;"",DH25,"F"))
   )
  )
 )
)</f>
        <v>DS</v>
      </c>
      <c r="DG25" s="362">
        <f t="shared" si="373"/>
        <v>0</v>
      </c>
      <c r="DH25" s="362" cm="1">
        <f t="array" ref="DH25">_xlfn.LET(
_xlpm.f,DH$6,
_xlpm.xp,IFERROR(
   _xlfn.XLOOKUP(
     1,
     (Papeletas!$B$2:$B$3000=$B25)*(Papeletas!$G$2:$G$3000&lt;=_xlpm.f)*(Papeletas!$H$2:$H$3000&gt;=_xlpm.f),
     Papeletas!$F$2:$F$3000,
     "__NP__"
   ),
   "__NP__"
),
_xlpm.x,IF(_xlpm.xp&lt;&gt;"__NP__",_xlpm.xp,_xlfn.XLOOKUP($B25,Reloj!$A$2:$A$3000,INDEX(Reloj!$J$2:$AR$3000,,COLUMN(CV17)-INT(COLUMN(CV17)/9*8)),"__NF__")),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4.5</v>
      </c>
      <c r="DI25" s="363">
        <f t="shared" si="374"/>
        <v>0</v>
      </c>
      <c r="DJ25" s="363">
        <f t="shared" si="375"/>
        <v>0</v>
      </c>
      <c r="DK25" s="363">
        <f t="shared" si="376"/>
        <v>0</v>
      </c>
      <c r="DL25" s="363">
        <f t="shared" si="377"/>
        <v>4.5</v>
      </c>
      <c r="DM25" s="359">
        <f t="shared" si="378"/>
        <v>0.3125</v>
      </c>
      <c r="DN25" s="360">
        <f t="shared" si="379"/>
        <v>0.70833333333333337</v>
      </c>
      <c r="DO25" s="361" t="str">
        <f>IF(
 OR(DM$6&lt;MAX($B$2,$G25),AND($H25&lt;&gt;"",DM$6&gt;$H25)),
 "NA",
 IF(
  AND($D25="LOCAL",WEEKDAY(DM$6,2)=7),
  "DS",
  IF(
   COUNTIF(Parametros!$P:$P,DM$6)&gt;0,
   IF(ISNUMBER(DQ25),IF(DQ25&gt;0,"FL","FC"),"FC"),
   IF(
    ISNUMBER(DQ25),
    IF(DQ25&gt;0,"NOR","F"),
    IF(DQ25="A","NOR",IF(DQ25&lt;&gt;"",DQ25,"F"))
   )
  )
 )
)</f>
        <v>NOR</v>
      </c>
      <c r="DP25" s="362">
        <f t="shared" si="380"/>
        <v>8.5</v>
      </c>
      <c r="DQ25" s="362" cm="1">
        <f t="array" ref="DQ25">_xlfn.LET(
_xlpm.f,DQ$6,
_xlpm.xp,IFERROR(
   _xlfn.XLOOKUP(
     1,
     (Papeletas!$B$2:$B$3000=$B25)*(Papeletas!$G$2:$G$3000&lt;=_xlpm.f)*(Papeletas!$H$2:$H$3000&gt;=_xlpm.f),
     Papeletas!$F$2:$F$3000,
     "__NP__"
   ),
   "__NP__"
),
_xlpm.x,IF(_xlpm.xp&lt;&gt;"__NP__",_xlpm.xp,_xlfn.XLOOKUP($B25,Reloj!$A$2:$A$3000,INDEX(Reloj!$J$2:$AR$3000,,COLUMN(DE17)-INT(COLUMN(DE17)/9*8)),"__NF__")),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DR25" s="363">
        <f t="shared" si="381"/>
        <v>8.5</v>
      </c>
      <c r="DS25" s="363">
        <f t="shared" si="382"/>
        <v>2</v>
      </c>
      <c r="DT25" s="363">
        <f t="shared" si="383"/>
        <v>1</v>
      </c>
      <c r="DU25" s="363">
        <f t="shared" si="384"/>
        <v>0</v>
      </c>
      <c r="DV25" s="359">
        <f t="shared" si="385"/>
        <v>0.3125</v>
      </c>
      <c r="DW25" s="360">
        <f t="shared" si="386"/>
        <v>0.70833333333333337</v>
      </c>
      <c r="DX25" s="361" t="str">
        <f>IF(
 OR(DV$6&lt;MAX($B$2,$G25),AND($H25&lt;&gt;"",DV$6&gt;$H25)),
 "NA",
 IF(
  AND($D25="LOCAL",WEEKDAY(DV$6,2)=7),
  "DS",
  IF(
   COUNTIF(Parametros!$P:$P,DV$6)&gt;0,
   IF(ISNUMBER(DZ25),IF(DZ25&gt;0,"FL","FC"),"FC"),
   IF(
    ISNUMBER(DZ25),
    IF(DZ25&gt;0,"NOR","F"),
    IF(DZ25="A","NOR",IF(DZ25&lt;&gt;"",DZ25,"F"))
   )
  )
 )
)</f>
        <v>NOR</v>
      </c>
      <c r="DY25" s="362">
        <f t="shared" si="387"/>
        <v>8.5</v>
      </c>
      <c r="DZ25" s="362" cm="1">
        <f t="array" ref="DZ25">_xlfn.LET(
_xlpm.f,DZ$6,
_xlpm.xp,IFERROR(
   _xlfn.XLOOKUP(
     1,
     (Papeletas!$B$2:$B$3000=$B25)*(Papeletas!$G$2:$G$3000&lt;=_xlpm.f)*(Papeletas!$H$2:$H$3000&gt;=_xlpm.f),
     Papeletas!$F$2:$F$3000,
     "__NP__"
   ),
   "__NP__"
),
_xlpm.x,IF(_xlpm.xp&lt;&gt;"__NP__",_xlpm.xp,_xlfn.XLOOKUP($B25,Reloj!$A$2:$A$3000,INDEX(Reloj!$J$2:$AR$3000,,COLUMN(DN17)-INT(COLUMN(DN17)/9*8)),"__NF__")),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EA25" s="363">
        <f t="shared" si="388"/>
        <v>8.5</v>
      </c>
      <c r="EB25" s="363">
        <f t="shared" si="389"/>
        <v>2</v>
      </c>
      <c r="EC25" s="363">
        <f t="shared" si="390"/>
        <v>1</v>
      </c>
      <c r="ED25" s="363">
        <f t="shared" si="391"/>
        <v>0</v>
      </c>
      <c r="EE25" s="359">
        <f t="shared" si="392"/>
        <v>0.3125</v>
      </c>
      <c r="EF25" s="360">
        <f t="shared" si="393"/>
        <v>0.70833333333333337</v>
      </c>
      <c r="EG25" s="361" t="str">
        <f>IF(
 OR(EE$6&lt;MAX($B$2,$G25),AND($H25&lt;&gt;"",EE$6&gt;$H25)),
 "NA",
 IF(
  AND($D25="LOCAL",WEEKDAY(EE$6,2)=7),
  "DS",
  IF(
   COUNTIF(Parametros!$P:$P,EE$6)&gt;0,
   IF(ISNUMBER(EI25),IF(EI25&gt;0,"FL","FC"),"FC"),
   IF(
    ISNUMBER(EI25),
    IF(EI25&gt;0,"NOR","F"),
    IF(EI25="A","NOR",IF(EI25&lt;&gt;"",EI25,"F"))
   )
  )
 )
)</f>
        <v>NOR</v>
      </c>
      <c r="EH25" s="362">
        <f t="shared" si="394"/>
        <v>8.5</v>
      </c>
      <c r="EI25" s="362" cm="1">
        <f t="array" ref="EI25">_xlfn.LET(
_xlpm.f,EI$6,
_xlpm.xp,IFERROR(
   _xlfn.XLOOKUP(
     1,
     (Papeletas!$B$2:$B$3000=$B25)*(Papeletas!$G$2:$G$3000&lt;=_xlpm.f)*(Papeletas!$H$2:$H$3000&gt;=_xlpm.f),
     Papeletas!$F$2:$F$3000,
     "__NP__"
   ),
   "__NP__"
),
_xlpm.x,IF(_xlpm.xp&lt;&gt;"__NP__",_xlpm.xp,_xlfn.XLOOKUP($B25,Reloj!$A$2:$A$3000,INDEX(Reloj!$J$2:$AR$3000,,COLUMN(DW17)-INT(COLUMN(DW17)/9*8)),"__NF__")),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EJ25" s="363">
        <f t="shared" si="395"/>
        <v>8.5</v>
      </c>
      <c r="EK25" s="363">
        <f t="shared" si="396"/>
        <v>2</v>
      </c>
      <c r="EL25" s="363">
        <f t="shared" si="397"/>
        <v>1</v>
      </c>
      <c r="EM25" s="363">
        <f t="shared" si="398"/>
        <v>0</v>
      </c>
      <c r="EN25" s="359">
        <f t="shared" si="399"/>
        <v>0.3125</v>
      </c>
      <c r="EO25" s="360">
        <f t="shared" si="400"/>
        <v>0.70833333333333337</v>
      </c>
      <c r="EP25" s="361" t="str">
        <f>IF(
 OR(EN$6&lt;MAX($B$2,$G25),AND($H25&lt;&gt;"",EN$6&gt;$H25)),
 "NA",
 IF(
  AND($D25="LOCAL",WEEKDAY(EN$6,2)=7),
  "DS",
  IF(
   COUNTIF(Parametros!$P:$P,EN$6)&gt;0,
   IF(ISNUMBER(ER25),IF(ER25&gt;0,"FL","FC"),"FC"),
   IF(
    ISNUMBER(ER25),
    IF(ER25&gt;0,"NOR","F"),
    IF(ER25="A","NOR",IF(ER25&lt;&gt;"",ER25,"F"))
   )
  )
 )
)</f>
        <v>NOR</v>
      </c>
      <c r="EQ25" s="362">
        <f t="shared" si="401"/>
        <v>8.5</v>
      </c>
      <c r="ER25" s="362" cm="1">
        <f t="array" ref="ER25">_xlfn.LET(
_xlpm.f,ER$6,
_xlpm.xp,IFERROR(
   _xlfn.XLOOKUP(
     1,
     (Papeletas!$B$2:$B$3000=$B25)*(Papeletas!$G$2:$G$3000&lt;=_xlpm.f)*(Papeletas!$H$2:$H$3000&gt;=_xlpm.f),
     Papeletas!$F$2:$F$3000,
     "__NP__"
   ),
   "__NP__"
),
_xlpm.x,IF(_xlpm.xp&lt;&gt;"__NP__",_xlpm.xp,_xlfn.XLOOKUP($B25,Reloj!$A$2:$A$3000,INDEX(Reloj!$J$2:$AR$3000,,COLUMN(EF17)-INT(COLUMN(EF17)/9*8)),"__NF__")),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ES25" s="363">
        <f t="shared" si="402"/>
        <v>8.5</v>
      </c>
      <c r="ET25" s="363">
        <f t="shared" si="403"/>
        <v>2</v>
      </c>
      <c r="EU25" s="363">
        <f t="shared" si="404"/>
        <v>1</v>
      </c>
      <c r="EV25" s="363">
        <f t="shared" si="405"/>
        <v>0</v>
      </c>
      <c r="EW25" s="359">
        <f t="shared" si="406"/>
        <v>0.3125</v>
      </c>
      <c r="EX25" s="360">
        <f t="shared" si="407"/>
        <v>0.70833333333333337</v>
      </c>
      <c r="EY25" s="361" t="str">
        <f>IF(
 OR(EW$6&lt;MAX($B$2,$G25),AND($H25&lt;&gt;"",EW$6&gt;$H25)),
 "NA",
 IF(
  AND($D25="LOCAL",WEEKDAY(EW$6,2)=7),
  "DS",
  IF(
   COUNTIF(Parametros!$P:$P,EW$6)&gt;0,
   IF(ISNUMBER(FA25),IF(FA25&gt;0,"FL","FC"),"FC"),
   IF(
    ISNUMBER(FA25),
    IF(FA25&gt;0,"NOR","F"),
    IF(FA25="A","NOR",IF(FA25&lt;&gt;"",FA25,"F"))
   )
  )
 )
)</f>
        <v>NOR</v>
      </c>
      <c r="EZ25" s="362">
        <f t="shared" si="408"/>
        <v>8.5</v>
      </c>
      <c r="FA25" s="362" cm="1">
        <f t="array" ref="FA25">_xlfn.LET(
_xlpm.f,FA$6,
_xlpm.xp,IFERROR(
   _xlfn.XLOOKUP(
     1,
     (Papeletas!$B$2:$B$3000=$B25)*(Papeletas!$G$2:$G$3000&lt;=_xlpm.f)*(Papeletas!$H$2:$H$3000&gt;=_xlpm.f),
     Papeletas!$F$2:$F$3000,
     "__NP__"
   ),
   "__NP__"
),
_xlpm.x,IF(_xlpm.xp&lt;&gt;"__NP__",_xlpm.xp,_xlfn.XLOOKUP($B25,Reloj!$A$2:$A$3000,INDEX(Reloj!$J$2:$AR$3000,,COLUMN(EO17)-INT(COLUMN(EO17)/9*8)),"__NF__")),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FB25" s="363">
        <f t="shared" si="409"/>
        <v>8.5</v>
      </c>
      <c r="FC25" s="363">
        <f t="shared" si="410"/>
        <v>2</v>
      </c>
      <c r="FD25" s="363">
        <f t="shared" si="411"/>
        <v>1</v>
      </c>
      <c r="FE25" s="363">
        <f t="shared" si="412"/>
        <v>0</v>
      </c>
      <c r="FF25" s="359">
        <f t="shared" si="413"/>
        <v>0.3125</v>
      </c>
      <c r="FG25" s="360">
        <f t="shared" si="414"/>
        <v>0.54166666666666663</v>
      </c>
      <c r="FH25" s="361" t="str">
        <f>IF(
 OR(FF$6&lt;MAX($B$2,$G25),AND($H25&lt;&gt;"",FF$6&gt;$H25)),
 "NA",
 IF(
  AND($D25="LOCAL",WEEKDAY(FF$6,2)=7),
  "DS",
  IF(
   COUNTIF(Parametros!$P:$P,FF$6)&gt;0,
   IF(ISNUMBER(FJ25),IF(FJ25&gt;0,"FL","FC"),"FC"),
   IF(
    ISNUMBER(FJ25),
    IF(FJ25&gt;0,"NOR","F"),
    IF(FJ25="A","NOR",IF(FJ25&lt;&gt;"",FJ25,"F"))
   )
  )
 )
)</f>
        <v>NOR</v>
      </c>
      <c r="FI25" s="362">
        <f t="shared" si="415"/>
        <v>5.4999999999999991</v>
      </c>
      <c r="FJ25" s="362" cm="1">
        <f t="array" ref="FJ25">_xlfn.LET(
_xlpm.f,FJ$6,
_xlpm.xp,IFERROR(
   _xlfn.XLOOKUP(
     1,
     (Papeletas!$B$2:$B$3000=$B25)*(Papeletas!$G$2:$G$3000&lt;=_xlpm.f)*(Papeletas!$H$2:$H$3000&gt;=_xlpm.f),
     Papeletas!$F$2:$F$3000,
     "__NP__"
   ),
   "__NP__"
),
_xlpm.x,IF(_xlpm.xp&lt;&gt;"__NP__",_xlpm.xp,_xlfn.XLOOKUP($B25,Reloj!$A$2:$A$3000,INDEX(Reloj!$J$2:$AR$3000,,COLUMN(EX17)-INT(COLUMN(EX17)/9*8)),"__NF__")),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9</v>
      </c>
      <c r="FK25" s="363">
        <f t="shared" si="416"/>
        <v>5.4999999999999991</v>
      </c>
      <c r="FL25" s="363">
        <f t="shared" si="417"/>
        <v>2</v>
      </c>
      <c r="FM25" s="363">
        <f t="shared" si="418"/>
        <v>1.5000000000000009</v>
      </c>
      <c r="FN25" s="363">
        <f t="shared" si="419"/>
        <v>0</v>
      </c>
      <c r="FO25" s="359" t="str">
        <f t="shared" si="420"/>
        <v>-</v>
      </c>
      <c r="FP25" s="360" t="str">
        <f t="shared" si="421"/>
        <v>-</v>
      </c>
      <c r="FQ25" s="361" t="str">
        <f>IF(
 OR(FO$6&lt;MAX($B$2,$G25),AND($H25&lt;&gt;"",FO$6&gt;$H25)),
 "NA",
 IF(
  AND($D25="LOCAL",WEEKDAY(FO$6,2)=7),
  "DS",
  IF(
   COUNTIF(Parametros!$P:$P,FO$6)&gt;0,
   IF(ISNUMBER(FS25),IF(FS25&gt;0,"FL","FC"),"FC"),
   IF(
    ISNUMBER(FS25),
    IF(FS25&gt;0,"NOR","F"),
    IF(FS25="A","NOR",IF(FS25&lt;&gt;"",FS25,"F"))
   )
  )
 )
)</f>
        <v>DS</v>
      </c>
      <c r="FR25" s="362">
        <f t="shared" si="422"/>
        <v>0</v>
      </c>
      <c r="FS25" s="362" t="str" cm="1">
        <f t="array" ref="FS25">_xlfn.LET(
_xlpm.f,FS$6,
_xlpm.xp,IFERROR(
   _xlfn.XLOOKUP(
     1,
     (Papeletas!$B$2:$B$3000=$B25)*(Papeletas!$G$2:$G$3000&lt;=_xlpm.f)*(Papeletas!$H$2:$H$3000&gt;=_xlpm.f),
     Papeletas!$F$2:$F$3000,
     "__NP__"
   ),
   "__NP__"
),
_xlpm.x,IF(_xlpm.xp&lt;&gt;"__NP__",_xlpm.xp,_xlfn.XLOOKUP($B25,Reloj!$A$2:$A$3000,INDEX(Reloj!$J$2:$AR$3000,,COLUMN(FG17)-INT(COLUMN(FG17)/9*8)),"__NF__")),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F</v>
      </c>
      <c r="FT25" s="363">
        <f t="shared" si="423"/>
        <v>0</v>
      </c>
      <c r="FU25" s="363">
        <f t="shared" si="424"/>
        <v>0</v>
      </c>
      <c r="FV25" s="363">
        <f t="shared" si="425"/>
        <v>0</v>
      </c>
      <c r="FW25" s="363">
        <f t="shared" si="426"/>
        <v>0</v>
      </c>
      <c r="FX25" s="359">
        <f t="shared" si="427"/>
        <v>0.3125</v>
      </c>
      <c r="FY25" s="360">
        <f t="shared" si="428"/>
        <v>0.70833333333333337</v>
      </c>
      <c r="FZ25" s="361" t="str">
        <f>IF(
 OR(FX$6&lt;MAX($B$2,$G25),AND($H25&lt;&gt;"",FX$6&gt;$H25)),
 "NA",
 IF(
  AND($D25="LOCAL",WEEKDAY(FX$6,2)=7),
  "DS",
  IF(
   COUNTIF(Parametros!$P:$P,FX$6)&gt;0,
   IF(ISNUMBER(GB25),IF(GB25&gt;0,"FL","FC"),"FC"),
   IF(
    ISNUMBER(GB25),
    IF(GB25&gt;0,"NOR","F"),
    IF(GB25="A","NOR",IF(GB25&lt;&gt;"",GB25,"F"))
   )
  )
 )
)</f>
        <v>NOR</v>
      </c>
      <c r="GA25" s="362">
        <f t="shared" si="429"/>
        <v>8.5</v>
      </c>
      <c r="GB25" s="362" cm="1">
        <f t="array" ref="GB25">_xlfn.LET(
_xlpm.f,GB$6,
_xlpm.xp,IFERROR(
   _xlfn.XLOOKUP(
     1,
     (Papeletas!$B$2:$B$3000=$B25)*(Papeletas!$G$2:$G$3000&lt;=_xlpm.f)*(Papeletas!$H$2:$H$3000&gt;=_xlpm.f),
     Papeletas!$F$2:$F$3000,
     "__NP__"
   ),
   "__NP__"
),
_xlpm.x,IF(_xlpm.xp&lt;&gt;"__NP__",_xlpm.xp,_xlfn.XLOOKUP($B25,Reloj!$A$2:$A$3000,INDEX(Reloj!$J$2:$AR$3000,,COLUMN(FP17)-INT(COLUMN(FP17)/9*8)),"__NF__")),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GC25" s="363">
        <f t="shared" si="430"/>
        <v>8.5</v>
      </c>
      <c r="GD25" s="363">
        <f t="shared" si="431"/>
        <v>2</v>
      </c>
      <c r="GE25" s="363">
        <f t="shared" si="432"/>
        <v>1</v>
      </c>
      <c r="GF25" s="363">
        <f t="shared" si="433"/>
        <v>0</v>
      </c>
      <c r="GG25" s="359">
        <f t="shared" si="434"/>
        <v>0.3125</v>
      </c>
      <c r="GH25" s="360">
        <f t="shared" si="435"/>
        <v>0.70833333333333337</v>
      </c>
      <c r="GI25" s="361" t="str">
        <f>IF(
 OR(GG$6&lt;MAX($B$2,$G25),AND($H25&lt;&gt;"",GG$6&gt;$H25)),
 "NA",
 IF(
  AND($D25="LOCAL",WEEKDAY(GG$6,2)=7),
  "DS",
  IF(
   COUNTIF(Parametros!$P:$P,GG$6)&gt;0,
   IF(ISNUMBER(GK25),IF(GK25&gt;0,"FL","FC"),"FC"),
   IF(
    ISNUMBER(GK25),
    IF(GK25&gt;0,"NOR","F"),
    IF(GK25="A","NOR",IF(GK25&lt;&gt;"",GK25,"F"))
   )
  )
 )
)</f>
        <v>NOR</v>
      </c>
      <c r="GJ25" s="362">
        <f t="shared" si="436"/>
        <v>8.5</v>
      </c>
      <c r="GK25" s="362" cm="1">
        <f t="array" ref="GK25">_xlfn.LET(
_xlpm.f,GK$6,
_xlpm.xp,IFERROR(
   _xlfn.XLOOKUP(
     1,
     (Papeletas!$B$2:$B$3000=$B25)*(Papeletas!$G$2:$G$3000&lt;=_xlpm.f)*(Papeletas!$H$2:$H$3000&gt;=_xlpm.f),
     Papeletas!$F$2:$F$3000,
     "__NP__"
   ),
   "__NP__"
),
_xlpm.x,IF(_xlpm.xp&lt;&gt;"__NP__",_xlpm.xp,_xlfn.XLOOKUP($B25,Reloj!$A$2:$A$3000,INDEX(Reloj!$J$2:$AR$3000,,COLUMN(FY17)-INT(COLUMN(FY17)/9*8)),"__NF__")),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10.5</v>
      </c>
      <c r="GL25" s="363">
        <f t="shared" si="437"/>
        <v>8.5</v>
      </c>
      <c r="GM25" s="363">
        <f t="shared" si="438"/>
        <v>2</v>
      </c>
      <c r="GN25" s="363">
        <f t="shared" si="439"/>
        <v>0</v>
      </c>
      <c r="GO25" s="363">
        <f t="shared" si="440"/>
        <v>0</v>
      </c>
      <c r="GP25" s="359">
        <f t="shared" si="441"/>
        <v>0.3125</v>
      </c>
      <c r="GQ25" s="360">
        <f t="shared" si="442"/>
        <v>0.70833333333333337</v>
      </c>
      <c r="GR25" s="361" t="str">
        <f>IF(
 OR(GP$6&lt;MAX($B$2,$G25),AND($H25&lt;&gt;"",GP$6&gt;$H25)),
 "NA",
 IF(
  AND($D25="LOCAL",WEEKDAY(GP$6,2)=7),
  "DS",
  IF(
   COUNTIF(Parametros!$P:$P,GP$6)&gt;0,
   IF(ISNUMBER(GT25),IF(GT25&gt;0,"FL","FC"),"FC"),
   IF(
    ISNUMBER(GT25),
    IF(GT25&gt;0,"NOR","F"),
    IF(GT25="A","NOR",IF(GT25&lt;&gt;"",GT25,"F"))
   )
  )
 )
)</f>
        <v>NOR</v>
      </c>
      <c r="GS25" s="362">
        <f t="shared" si="443"/>
        <v>8.5</v>
      </c>
      <c r="GT25" s="362" cm="1">
        <f t="array" ref="GT25">_xlfn.LET(
_xlpm.f,GT$6,
_xlpm.xp,IFERROR(
   _xlfn.XLOOKUP(
     1,
     (Papeletas!$B$2:$B$3000=$B25)*(Papeletas!$G$2:$G$3000&lt;=_xlpm.f)*(Papeletas!$H$2:$H$3000&gt;=_xlpm.f),
     Papeletas!$F$2:$F$3000,
     "__NP__"
   ),
   "__NP__"
),
_xlpm.x,IF(_xlpm.xp&lt;&gt;"__NP__",_xlpm.xp,_xlfn.XLOOKUP($B25,Reloj!$A$2:$A$3000,INDEX(Reloj!$J$2:$AR$3000,,COLUMN(GH17)-INT(COLUMN(GH17)/9*8)),"__NF__")),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10.5</v>
      </c>
      <c r="GU25" s="363">
        <f t="shared" si="444"/>
        <v>8.5</v>
      </c>
      <c r="GV25" s="363">
        <f t="shared" si="445"/>
        <v>2</v>
      </c>
      <c r="GW25" s="363">
        <f t="shared" si="446"/>
        <v>0</v>
      </c>
      <c r="GX25" s="363">
        <f t="shared" si="447"/>
        <v>0</v>
      </c>
      <c r="GY25" s="359">
        <f t="shared" si="448"/>
        <v>0.3125</v>
      </c>
      <c r="GZ25" s="360">
        <f t="shared" si="449"/>
        <v>0.70833333333333337</v>
      </c>
      <c r="HA25" s="361" t="str">
        <f>IF(
 OR(GY$6&lt;MAX($B$2,$G25),AND($H25&lt;&gt;"",GY$6&gt;$H25)),
 "NA",
 IF(
  AND($D25="LOCAL",WEEKDAY(GY$6,2)=7),
  "DS",
  IF(
   COUNTIF(Parametros!$P:$P,GY$6)&gt;0,
   IF(ISNUMBER(HC25),IF(HC25&gt;0,"FL","FC"),"FC"),
   IF(
    ISNUMBER(HC25),
    IF(HC25&gt;0,"NOR","F"),
    IF(HC25="A","NOR",IF(HC25&lt;&gt;"",HC25,"F"))
   )
  )
 )
)</f>
        <v>NOR</v>
      </c>
      <c r="HB25" s="362">
        <f t="shared" si="450"/>
        <v>8.5</v>
      </c>
      <c r="HC25" s="362" cm="1">
        <f t="array" ref="HC25">_xlfn.LET(
_xlpm.f,HC$6,
_xlpm.xp,IFERROR(
   _xlfn.XLOOKUP(
     1,
     (Papeletas!$B$2:$B$3000=$B25)*(Papeletas!$G$2:$G$3000&lt;=_xlpm.f)*(Papeletas!$H$2:$H$3000&gt;=_xlpm.f),
     Papeletas!$F$2:$F$3000,
     "__NP__"
   ),
   "__NP__"
),
_xlpm.x,IF(_xlpm.xp&lt;&gt;"__NP__",_xlpm.xp,_xlfn.XLOOKUP($B25,Reloj!$A$2:$A$3000,INDEX(Reloj!$J$2:$AR$3000,,COLUMN(GQ17)-INT(COLUMN(GQ17)/9*8)),"__NF__")),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HD25" s="363">
        <f t="shared" si="451"/>
        <v>8.5</v>
      </c>
      <c r="HE25" s="363">
        <f t="shared" si="452"/>
        <v>2</v>
      </c>
      <c r="HF25" s="363">
        <f t="shared" si="453"/>
        <v>1</v>
      </c>
      <c r="HG25" s="363">
        <f t="shared" si="454"/>
        <v>0</v>
      </c>
      <c r="HH25" s="359">
        <f t="shared" si="455"/>
        <v>0.3125</v>
      </c>
      <c r="HI25" s="360">
        <f t="shared" si="456"/>
        <v>0.70833333333333337</v>
      </c>
      <c r="HJ25" s="361" t="str">
        <f>IF(
 OR(HH$6&lt;MAX($B$2,$G25),AND($H25&lt;&gt;"",HH$6&gt;$H25)),
 "NA",
 IF(
  AND($D25="LOCAL",WEEKDAY(HH$6,2)=7),
  "DS",
  IF(
   COUNTIF(Parametros!$P:$P,HH$6)&gt;0,
   IF(ISNUMBER(HL25),IF(HL25&gt;0,"FL","FC"),"FC"),
   IF(
    ISNUMBER(HL25),
    IF(HL25&gt;0,"NOR","F"),
    IF(HL25="A","NOR",IF(HL25&lt;&gt;"",HL25,"F"))
   )
  )
 )
)</f>
        <v>NOR</v>
      </c>
      <c r="HK25" s="362">
        <f t="shared" si="457"/>
        <v>8.5</v>
      </c>
      <c r="HL25" s="362" cm="1">
        <f t="array" ref="HL25">_xlfn.LET(
_xlpm.f,HL$6,
_xlpm.xp,IFERROR(
   _xlfn.XLOOKUP(
     1,
     (Papeletas!$B$2:$B$3000=$B25)*(Papeletas!$G$2:$G$3000&lt;=_xlpm.f)*(Papeletas!$H$2:$H$3000&gt;=_xlpm.f),
     Papeletas!$F$2:$F$3000,
     "__NP__"
   ),
   "__NP__"
),
_xlpm.x,IF(_xlpm.xp&lt;&gt;"__NP__",_xlpm.xp,_xlfn.XLOOKUP($B25,Reloj!$A$2:$A$3000,INDEX(Reloj!$J$2:$AR$3000,,COLUMN(GZ17)-INT(COLUMN(GZ17)/9*8)),"__NF__")),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HM25" s="363">
        <f t="shared" si="458"/>
        <v>8.5</v>
      </c>
      <c r="HN25" s="363">
        <f t="shared" si="459"/>
        <v>2</v>
      </c>
      <c r="HO25" s="363">
        <f t="shared" si="460"/>
        <v>1</v>
      </c>
      <c r="HP25" s="363">
        <f t="shared" si="461"/>
        <v>0</v>
      </c>
      <c r="HQ25" s="359">
        <f t="shared" si="462"/>
        <v>0.3125</v>
      </c>
      <c r="HR25" s="360">
        <f t="shared" si="463"/>
        <v>0.54166666666666663</v>
      </c>
      <c r="HS25" s="361" t="str">
        <f>IF(
 OR(HQ$6&lt;MAX($B$2,$G25),AND($H25&lt;&gt;"",HQ$6&gt;$H25)),
 "NA",
 IF(
  AND($D25="LOCAL",WEEKDAY(HQ$6,2)=7),
  "DS",
  IF(
   COUNTIF(Parametros!$P:$P,HQ$6)&gt;0,
   IF(ISNUMBER(HU25),IF(HU25&gt;0,"FL","FC"),"FC"),
   IF(
    ISNUMBER(HU25),
    IF(HU25&gt;0,"NOR","F"),
    IF(HU25="A","NOR",IF(HU25&lt;&gt;"",HU25,"F"))
   )
  )
 )
)</f>
        <v>NOR</v>
      </c>
      <c r="HT25" s="362">
        <f t="shared" si="464"/>
        <v>5.4999999999999991</v>
      </c>
      <c r="HU25" s="362" cm="1">
        <f t="array" ref="HU25">_xlfn.LET(
_xlpm.f,HU$6,
_xlpm.xp,IFERROR(
   _xlfn.XLOOKUP(
     1,
     (Papeletas!$B$2:$B$3000=$B25)*(Papeletas!$G$2:$G$3000&lt;=_xlpm.f)*(Papeletas!$H$2:$H$3000&gt;=_xlpm.f),
     Papeletas!$F$2:$F$3000,
     "__NP__"
   ),
   "__NP__"
),
_xlpm.x,IF(_xlpm.xp&lt;&gt;"__NP__",_xlpm.xp,_xlfn.XLOOKUP($B25,Reloj!$A$2:$A$3000,INDEX(Reloj!$J$2:$AR$3000,,COLUMN(HI17)-INT(COLUMN(HI17)/9*8)),"__NF__")),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8.5</v>
      </c>
      <c r="HV25" s="363">
        <f t="shared" si="465"/>
        <v>5.4999999999999991</v>
      </c>
      <c r="HW25" s="363">
        <f t="shared" si="466"/>
        <v>2</v>
      </c>
      <c r="HX25" s="363">
        <f t="shared" si="467"/>
        <v>1.0000000000000009</v>
      </c>
      <c r="HY25" s="363">
        <f t="shared" si="468"/>
        <v>0</v>
      </c>
      <c r="HZ25" s="359" t="str">
        <f t="shared" si="469"/>
        <v>-</v>
      </c>
      <c r="IA25" s="360" t="str">
        <f t="shared" si="470"/>
        <v>-</v>
      </c>
      <c r="IB25" s="361" t="str">
        <f>IF(
 OR(HZ$6&lt;MAX($B$2,$G25),AND($H25&lt;&gt;"",HZ$6&gt;$H25)),
 "NA",
 IF(
  AND($D25="LOCAL",WEEKDAY(HZ$6,2)=7),
  "DS",
  IF(
   COUNTIF(Parametros!$P:$P,HZ$6)&gt;0,
   IF(ISNUMBER(ID25),IF(ID25&gt;0,"FL","FC"),"FC"),
   IF(
    ISNUMBER(ID25),
    IF(ID25&gt;0,"NOR","F"),
    IF(ID25="A","NOR",IF(ID25&lt;&gt;"",ID25,"F"))
   )
  )
 )
)</f>
        <v>DS</v>
      </c>
      <c r="IC25" s="362">
        <f t="shared" si="471"/>
        <v>0</v>
      </c>
      <c r="ID25" s="362" cm="1">
        <f t="array" ref="ID25">_xlfn.LET(
_xlpm.f,ID$6,
_xlpm.xp,IFERROR(
   _xlfn.XLOOKUP(
     1,
     (Papeletas!$B$2:$B$3000=$B25)*(Papeletas!$G$2:$G$3000&lt;=_xlpm.f)*(Papeletas!$H$2:$H$3000&gt;=_xlpm.f),
     Papeletas!$F$2:$F$3000,
     "__NP__"
   ),
   "__NP__"
),
_xlpm.x,IF(_xlpm.xp&lt;&gt;"__NP__",_xlpm.xp,_xlfn.XLOOKUP($B25,Reloj!$A$2:$A$3000,INDEX(Reloj!$J$2:$AR$3000,,COLUMN(HR17)-INT(COLUMN(HR17)/9*8)),"__NF__")),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4</v>
      </c>
      <c r="IE25" s="363">
        <f t="shared" si="472"/>
        <v>0</v>
      </c>
      <c r="IF25" s="363">
        <f t="shared" si="473"/>
        <v>0</v>
      </c>
      <c r="IG25" s="363">
        <f t="shared" si="474"/>
        <v>0</v>
      </c>
      <c r="IH25" s="363">
        <f t="shared" si="475"/>
        <v>4</v>
      </c>
      <c r="II25" s="359">
        <f t="shared" si="476"/>
        <v>0.3125</v>
      </c>
      <c r="IJ25" s="360">
        <f t="shared" si="477"/>
        <v>0.70833333333333337</v>
      </c>
      <c r="IK25" s="361" t="str">
        <f>IF(
 OR(II$6&lt;MAX($B$2,$G25),AND($H25&lt;&gt;"",II$6&gt;$H25)),
 "NA",
 IF(
  AND($D25="LOCAL",WEEKDAY(II$6,2)=7),
  "DS",
  IF(
   COUNTIF(Parametros!$P:$P,II$6)&gt;0,
   IF(ISNUMBER(IM25),IF(IM25&gt;0,"FL","FC"),"FC"),
   IF(
    ISNUMBER(IM25),
    IF(IM25&gt;0,"NOR","F"),
    IF(IM25="A","NOR",IF(IM25&lt;&gt;"",IM25,"F"))
   )
  )
 )
)</f>
        <v>NOR</v>
      </c>
      <c r="IL25" s="362">
        <f t="shared" si="478"/>
        <v>8.5</v>
      </c>
      <c r="IM25" s="362" cm="1">
        <f t="array" ref="IM25">_xlfn.LET(
_xlpm.f,IM$6,
_xlpm.xp,IFERROR(
   _xlfn.XLOOKUP(
     1,
     (Papeletas!$B$2:$B$3000=$B25)*(Papeletas!$G$2:$G$3000&lt;=_xlpm.f)*(Papeletas!$H$2:$H$3000&gt;=_xlpm.f),
     Papeletas!$F$2:$F$3000,
     "__NP__"
   ),
   "__NP__"
),
_xlpm.x,IF(_xlpm.xp&lt;&gt;"__NP__",_xlpm.xp,_xlfn.XLOOKUP($B25,Reloj!$A$2:$A$3000,INDEX(Reloj!$J$2:$AR$3000,,COLUMN(IA17)-INT(COLUMN(IA17)/9*8)),"__NF__")),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IN25" s="363">
        <f t="shared" si="479"/>
        <v>8.5</v>
      </c>
      <c r="IO25" s="363">
        <f t="shared" si="480"/>
        <v>2</v>
      </c>
      <c r="IP25" s="363">
        <f t="shared" si="481"/>
        <v>1</v>
      </c>
      <c r="IQ25" s="363">
        <f t="shared" si="482"/>
        <v>0</v>
      </c>
      <c r="IR25" s="359">
        <f t="shared" si="483"/>
        <v>0.3125</v>
      </c>
      <c r="IS25" s="360">
        <f t="shared" si="484"/>
        <v>0.70833333333333337</v>
      </c>
      <c r="IT25" s="361" t="str">
        <f>IF(
 OR(IR$6&lt;MAX($B$2,$G25),AND($H25&lt;&gt;"",IR$6&gt;$H25)),
 "NA",
 IF(
  AND($D25="LOCAL",WEEKDAY(IR$6,2)=7),
  "DS",
  IF(
   COUNTIF(Parametros!$P:$P,IR$6)&gt;0,
   IF(ISNUMBER(IV25),IF(IV25&gt;0,"FL","FC"),"FC"),
   IF(
    ISNUMBER(IV25),
    IF(IV25&gt;0,"NOR","F"),
    IF(IV25="A","NOR",IF(IV25&lt;&gt;"",IV25,"F"))
   )
  )
 )
)</f>
        <v>NOR</v>
      </c>
      <c r="IU25" s="362">
        <f t="shared" si="485"/>
        <v>8.5</v>
      </c>
      <c r="IV25" s="362" cm="1">
        <f t="array" ref="IV25">_xlfn.LET(
_xlpm.f,IV$6,
_xlpm.xp,IFERROR(
   _xlfn.XLOOKUP(
     1,
     (Papeletas!$B$2:$B$3000=$B25)*(Papeletas!$G$2:$G$3000&lt;=_xlpm.f)*(Papeletas!$H$2:$H$3000&gt;=_xlpm.f),
     Papeletas!$F$2:$F$3000,
     "__NP__"
   ),
   "__NP__"
),
_xlpm.x,IF(_xlpm.xp&lt;&gt;"__NP__",_xlpm.xp,_xlfn.XLOOKUP($B25,Reloj!$A$2:$A$3000,INDEX(Reloj!$J$2:$AR$3000,,COLUMN(IJ17)-INT(COLUMN(IJ17)/9*8)),"__NF__")),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IW25" s="363">
        <f t="shared" si="486"/>
        <v>8.5</v>
      </c>
      <c r="IX25" s="363">
        <f t="shared" si="487"/>
        <v>2</v>
      </c>
      <c r="IY25" s="363">
        <f t="shared" si="488"/>
        <v>1</v>
      </c>
      <c r="IZ25" s="363">
        <f t="shared" si="489"/>
        <v>0</v>
      </c>
      <c r="JA25" s="359">
        <f t="shared" si="490"/>
        <v>0.3125</v>
      </c>
      <c r="JB25" s="360">
        <f t="shared" si="491"/>
        <v>0.70833333333333337</v>
      </c>
      <c r="JC25" s="361" t="str">
        <f>IF(
 OR(JA$6&lt;MAX($B$2,$G25),AND($H25&lt;&gt;"",JA$6&gt;$H25)),
 "NA",
 IF(
  AND($D25="LOCAL",WEEKDAY(JA$6,2)=7),
  "DS",
  IF(
   COUNTIF(Parametros!$P:$P,JA$6)&gt;0,
   IF(ISNUMBER(JE25),IF(JE25&gt;0,"FL","FC"),"FC"),
   IF(
    ISNUMBER(JE25),
    IF(JE25&gt;0,"NOR","F"),
    IF(JE25="A","NOR",IF(JE25&lt;&gt;"",JE25,"F"))
   )
  )
 )
)</f>
        <v>NOR</v>
      </c>
      <c r="JD25" s="362">
        <f t="shared" si="492"/>
        <v>8.5</v>
      </c>
      <c r="JE25" s="362" cm="1">
        <f t="array" ref="JE25">_xlfn.LET(
_xlpm.f,JE$6,
_xlpm.xp,IFERROR(
   _xlfn.XLOOKUP(
     1,
     (Papeletas!$B$2:$B$3000=$B25)*(Papeletas!$G$2:$G$3000&lt;=_xlpm.f)*(Papeletas!$H$2:$H$3000&gt;=_xlpm.f),
     Papeletas!$F$2:$F$3000,
     "__NP__"
   ),
   "__NP__"
),
_xlpm.x,IF(_xlpm.xp&lt;&gt;"__NP__",_xlpm.xp,_xlfn.XLOOKUP($B25,Reloj!$A$2:$A$3000,INDEX(Reloj!$J$2:$AR$3000,,COLUMN(IS17)-INT(COLUMN(IS17)/9*8)),"__NF__")),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JF25" s="363">
        <f t="shared" si="493"/>
        <v>8.5</v>
      </c>
      <c r="JG25" s="363">
        <f t="shared" si="494"/>
        <v>2</v>
      </c>
      <c r="JH25" s="363">
        <f t="shared" si="495"/>
        <v>1</v>
      </c>
      <c r="JI25" s="363">
        <f t="shared" si="496"/>
        <v>0</v>
      </c>
      <c r="JJ25" s="359">
        <f t="shared" si="497"/>
        <v>0.3125</v>
      </c>
      <c r="JK25" s="360">
        <f t="shared" si="498"/>
        <v>0.70833333333333337</v>
      </c>
      <c r="JL25" s="361" t="str">
        <f>IF(
 OR(JJ$6&lt;MAX($B$2,$G25),AND($H25&lt;&gt;"",JJ$6&gt;$H25)),
 "NA",
 IF(
  AND($D25="LOCAL",WEEKDAY(JJ$6,2)=7),
  "DS",
  IF(
   COUNTIF(Parametros!$P:$P,JJ$6)&gt;0,
   IF(ISNUMBER(JN25),IF(JN25&gt;0,"FL","FC"),"FC"),
   IF(
    ISNUMBER(JN25),
    IF(JN25&gt;0,"NOR","F"),
    IF(JN25="A","NOR",IF(JN25&lt;&gt;"",JN25,"F"))
   )
  )
 )
)</f>
        <v>NOR</v>
      </c>
      <c r="JM25" s="362">
        <f t="shared" si="499"/>
        <v>8.5</v>
      </c>
      <c r="JN25" s="362" cm="1">
        <f t="array" ref="JN25">_xlfn.LET(
_xlpm.f,JN$6,
_xlpm.xp,IFERROR(
   _xlfn.XLOOKUP(
     1,
     (Papeletas!$B$2:$B$3000=$B25)*(Papeletas!$G$2:$G$3000&lt;=_xlpm.f)*(Papeletas!$H$2:$H$3000&gt;=_xlpm.f),
     Papeletas!$F$2:$F$3000,
     "__NP__"
   ),
   "__NP__"
),
_xlpm.x,IF(_xlpm.xp&lt;&gt;"__NP__",_xlpm.xp,_xlfn.XLOOKUP($B25,Reloj!$A$2:$A$3000,INDEX(Reloj!$J$2:$AR$3000,,COLUMN(JB17)-INT(COLUMN(JB17)/9*8)),"__NF__")),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JO25" s="363">
        <f t="shared" si="500"/>
        <v>8.5</v>
      </c>
      <c r="JP25" s="363">
        <f t="shared" si="501"/>
        <v>2</v>
      </c>
      <c r="JQ25" s="363">
        <f t="shared" si="502"/>
        <v>1</v>
      </c>
      <c r="JR25" s="363">
        <f t="shared" si="503"/>
        <v>0</v>
      </c>
      <c r="JS25" s="359">
        <f t="shared" si="504"/>
        <v>0.3125</v>
      </c>
      <c r="JT25" s="360">
        <f t="shared" si="505"/>
        <v>0.70833333333333337</v>
      </c>
      <c r="JU25" s="361" t="str">
        <f>IF(
 OR(JS$6&lt;MAX($B$2,$G25),AND($H25&lt;&gt;"",JS$6&gt;$H25)),
 "NA",
 IF(
  AND($D25="LOCAL",WEEKDAY(JS$6,2)=7),
  "DS",
  IF(
   COUNTIF(Parametros!$P:$P,JS$6)&gt;0,
   IF(ISNUMBER(JW25),IF(JW25&gt;0,"FL","FC"),"FC"),
   IF(
    ISNUMBER(JW25),
    IF(JW25&gt;0,"NOR","F"),
    IF(JW25="A","NOR",IF(JW25&lt;&gt;"",JW25,"F"))
   )
  )
 )
)</f>
        <v>NOR</v>
      </c>
      <c r="JV25" s="362">
        <f t="shared" si="506"/>
        <v>8.5</v>
      </c>
      <c r="JW25" s="362" cm="1">
        <f t="array" ref="JW25">_xlfn.LET(
_xlpm.f,JW$6,
_xlpm.xp,IFERROR(
   _xlfn.XLOOKUP(
     1,
     (Papeletas!$B$2:$B$3000=$B25)*(Papeletas!$G$2:$G$3000&lt;=_xlpm.f)*(Papeletas!$H$2:$H$3000&gt;=_xlpm.f),
     Papeletas!$F$2:$F$3000,
     "__NP__"
   ),
   "__NP__"
),
_xlpm.x,IF(_xlpm.xp&lt;&gt;"__NP__",_xlpm.xp,_xlfn.XLOOKUP($B25,Reloj!$A$2:$A$3000,INDEX(Reloj!$J$2:$AR$3000,,COLUMN(JK17)-INT(COLUMN(JK17)/9*8)),"__NF__")),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11.5</v>
      </c>
      <c r="JX25" s="363">
        <f t="shared" si="507"/>
        <v>8.5</v>
      </c>
      <c r="JY25" s="363">
        <f t="shared" si="508"/>
        <v>2</v>
      </c>
      <c r="JZ25" s="363">
        <f t="shared" si="509"/>
        <v>1</v>
      </c>
      <c r="KA25" s="363">
        <f t="shared" si="510"/>
        <v>0</v>
      </c>
      <c r="KB25" s="359">
        <f t="shared" si="511"/>
        <v>0.3125</v>
      </c>
      <c r="KC25" s="360">
        <f t="shared" si="512"/>
        <v>0.54166666666666663</v>
      </c>
      <c r="KD25" s="361" t="str">
        <f>IF(
 OR(KB$6&lt;MAX($B$2,$G25),AND($H25&lt;&gt;"",KB$6&gt;$H25)),
 "NA",
 IF(
  AND($D25="LOCAL",WEEKDAY(KB$6,2)=7),
  "DS",
  IF(
   COUNTIF(Parametros!$P:$P,KB$6)&gt;0,
   IF(ISNUMBER(KF25),IF(KF25&gt;0,"FL","FC"),"FC"),
   IF(
    ISNUMBER(KF25),
    IF(KF25&gt;0,"NOR","F"),
    IF(KF25="A","NOR",IF(KF25&lt;&gt;"",KF25,"F"))
   )
  )
 )
)</f>
        <v>NOR</v>
      </c>
      <c r="KE25" s="362">
        <f t="shared" si="513"/>
        <v>5.4999999999999991</v>
      </c>
      <c r="KF25" s="362" cm="1">
        <f t="array" ref="KF25">_xlfn.LET(
_xlpm.f,KF$6,
_xlpm.xp,IFERROR(
   _xlfn.XLOOKUP(
     1,
     (Papeletas!$B$2:$B$3000=$B25)*(Papeletas!$G$2:$G$3000&lt;=_xlpm.f)*(Papeletas!$H$2:$H$3000&gt;=_xlpm.f),
     Papeletas!$F$2:$F$3000,
     "__NP__"
   ),
   "__NP__"
),
_xlpm.x,IF(_xlpm.xp&lt;&gt;"__NP__",_xlpm.xp,_xlfn.XLOOKUP($B25,Reloj!$A$2:$A$3000,INDEX(Reloj!$J$2:$AR$3000,,COLUMN(JT17)-INT(COLUMN(JT17)/9*8)),"__NF__")),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8</v>
      </c>
      <c r="KG25" s="363">
        <f t="shared" si="514"/>
        <v>5.4999999999999991</v>
      </c>
      <c r="KH25" s="363">
        <f t="shared" si="515"/>
        <v>2</v>
      </c>
      <c r="KI25" s="363">
        <f t="shared" si="516"/>
        <v>0.50000000000000089</v>
      </c>
      <c r="KJ25" s="363">
        <f t="shared" si="517"/>
        <v>0</v>
      </c>
      <c r="KK25" s="359" t="str">
        <f t="shared" si="255"/>
        <v>-</v>
      </c>
      <c r="KL25" s="360" t="str">
        <f t="shared" ref="KL25" si="581">IF(KK25="-","-",IF($D25="LOCAL",IF(WEEKDAY(KK$6,2)&lt;=5,--"17:00:00",IF(WEEKDAY(KK$6,2)=6,--"13:00:00","-")),IF($D25="FORANEO",IF(WEEKDAY(KK$6,2)&lt;=6,--"18:30:00",IF(WEEKDAY(KK$6,2)=7,--"12:00:00","-")),"-")))</f>
        <v>-</v>
      </c>
      <c r="KM25" s="361" t="str">
        <f>IF(
 OR(KK$6&lt;MAX($B$2,$G25),AND($H25&lt;&gt;"",KK$6&gt;$H25)),
 "NA",
 IF(
  AND($D25="LOCAL",WEEKDAY(KK$6,2)=7),
  "DS",
  IF(
   COUNTIF(Parametros!$P:$P,KK$6)&gt;0,
   IF(ISNUMBER(KO25),IF(KO25&gt;0,"FL","FC"),"FC"),
   IF(
    ISNUMBER(KO25),
    IF(KO25&gt;0,"NOR","F"),
    IF(KO25="A","NOR",IF(KO25&lt;&gt;"",KO25,"F"))
   )
  )
 )
)</f>
        <v>DS</v>
      </c>
      <c r="KN25" s="362">
        <f t="shared" si="519"/>
        <v>0</v>
      </c>
      <c r="KO25" s="362" t="str" cm="1">
        <f t="array" ref="KO25">_xlfn.LET(
_xlpm.f,KO$6,
_xlpm.xp,IFERROR(
   _xlfn.XLOOKUP(
     1,
     (Papeletas!$B$2:$B$403=$B25)*(Papeletas!$G$2:$G$403&lt;=_xlpm.f)*(Papeletas!$H$2:$H$403&gt;=_xlpm.f),
     Papeletas!$F$2:$F$403,
     "__NP__"
   ),
   "__NP__"
),
_xlpm.x,IF(_xlpm.xp&lt;&gt;"__NP__",_xlpm.xp,_xlfn.XLOOKUP($B25,Reloj!$A$2:$A$1254,INDEX(Reloj!$J$2:$AR$1254,,COLUMN(KC17)-INT(COLUMN(KC17)/9*8)),"__NF__")),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F</v>
      </c>
      <c r="KP25" s="363">
        <f t="shared" si="520"/>
        <v>0</v>
      </c>
      <c r="KQ25" s="363">
        <f t="shared" si="521"/>
        <v>0</v>
      </c>
      <c r="KR25" s="363">
        <f t="shared" si="522"/>
        <v>0</v>
      </c>
      <c r="KS25" s="363">
        <f t="shared" si="523"/>
        <v>0</v>
      </c>
      <c r="KT25" s="359">
        <f t="shared" si="262"/>
        <v>0.3125</v>
      </c>
      <c r="KU25" s="360">
        <f t="shared" ref="KU25" si="582">IF(KT25="-","-",IF($D25="LOCAL",IF(WEEKDAY(KT$6,2)&lt;=5,--"17:00:00",IF(WEEKDAY(KT$6,2)=6,--"13:00:00","-")),IF($D25="FORANEO",IF(WEEKDAY(KT$6,2)&lt;=6,--"18:30:00",IF(WEEKDAY(KT$6,2)=7,--"12:00:00","-")),"-")))</f>
        <v>0.70833333333333337</v>
      </c>
      <c r="KV25" s="361" t="str">
        <f>IF(
 OR(KT$6&lt;MAX($B$2,$G25),AND($H25&lt;&gt;"",KT$6&gt;$H25)),
 "NA",
 IF(
  AND($D25="LOCAL",WEEKDAY(KT$6,2)=7),
  "DS",
  IF(
   COUNTIF(Parametros!$P:$P,KT$6)&gt;0,
   IF(ISNUMBER(KX25),IF(KX25&gt;0,"FL","FC"),"FC"),
   IF(
    ISNUMBER(KX25),
    IF(KX25&gt;0,"NOR","F"),
    IF(KX25="A","NOR",IF(KX25&lt;&gt;"",KX25,"F"))
   )
  )
 )
)</f>
        <v>VAC</v>
      </c>
      <c r="KW25" s="362">
        <f t="shared" si="525"/>
        <v>8.5</v>
      </c>
      <c r="KX25" s="362" t="str" cm="1">
        <f t="array" ref="KX25">_xlfn.LET(
_xlpm.f,KX$6,
_xlpm.xp,IFERROR(
   _xlfn.XLOOKUP(
     1,
     (Papeletas!$B$2:$B$403=$B25)*(Papeletas!$G$2:$G$403&lt;=_xlpm.f)*(Papeletas!$H$2:$H$403&gt;=_xlpm.f),
     Papeletas!$F$2:$F$403,
     "__NP__"
   ),
   "__NP__"
),
_xlpm.x,IF(_xlpm.xp&lt;&gt;"__NP__",_xlpm.xp,_xlfn.XLOOKUP($B25,Reloj!$A$2:$A$1254,INDEX(Reloj!$J$2:$AR$1254,,COLUMN(KL17)-INT(COLUMN(KL17)/9*8)),"__NF__")),
_xlpm.t,SUBSTITUTE(_xlpm.x&amp;"","'",""),
_xlpm.esnum,IFERROR(ISNUMBER(VALUE(_xlpm.t)),FALSE),
_xlpm.n,IF(_xlpm.esnum,VALUE(_xlpm.t),0),
_xlpm.dia,IFERROR(WEEKDAY(_xlpm.f,2),0),
_xlpm.esFinSem,IF(AND(_xlpm.esnum,_xlpm.n&gt;0,_xlpm.n&lt;=7),IF($D25="LOCAL",OR(_xlpm.dia=6,_xlpm.dia=7),_xlpm.dia=7),FALSE),
_xlpm.nAj,IF(_xlpm.esFinSem,_xlpm.n+1,_xlpm.n),
IF(_xlpm.x="__NF__","Revisar",
IF(_xlpm.t="","F",
IF(_xlpm.esnum,
IF(_xlpm.nAj=0,"F",_xlpm.nAj),
IF(OR(_xlpm.t="AS",_xlpm.t="SAI"),"F",
IF(OR(_xlpm.t="ATM",_xlpm.t="CT",_xlpm.t="SS"),"A",
IF(_xlpm.t="B","DL",
IF(_xlpm.t="BA","DLA",
IF(_xlpm.t="V","VAC",_xlpm.t)))))))))</f>
        <v>VAC</v>
      </c>
      <c r="KY25" s="363">
        <f t="shared" si="526"/>
        <v>0</v>
      </c>
      <c r="KZ25" s="363">
        <f t="shared" si="527"/>
        <v>0</v>
      </c>
      <c r="LA25" s="363">
        <f t="shared" si="528"/>
        <v>0</v>
      </c>
      <c r="LB25" s="363">
        <f t="shared" si="529"/>
        <v>0</v>
      </c>
      <c r="LC25" s="364">
        <f t="shared" si="269"/>
        <v>0.3125</v>
      </c>
      <c r="LD25" s="360">
        <f t="shared" si="530"/>
        <v>0.70833333333333337</v>
      </c>
      <c r="LE25" s="361" t="str" cm="1">
        <f t="array" ref="LE25">_xlfn.LET(_xlpm.f,LC$6,_xlpm.ini,IFERROR(_xlfn.XLOOKUP(1,(Papeletas!$B$2:$B$403=$B25)*(Papeletas!$G$2:$G$403&lt;=_xlpm.f)*(Papeletas!$H$2:$H$403&gt;=_xlpm.f),Papeletas!$F$2:$F$403,""),""),IF(AND($D25="LOCAL",WEEKDAY(LC$6,2)=7),"DS",IF(_xlpm.ini&lt;&gt;"",_xlfn.XLOOKUP(_xlpm.ini,Parametros!$B:$B,Parametros!$C:$C,_xlpm.ini),"NOR")))</f>
        <v>VAC</v>
      </c>
      <c r="LF25" s="362">
        <f t="shared" si="531"/>
        <v>8.5</v>
      </c>
      <c r="LG25" s="362" t="str">
        <f t="shared" si="532"/>
        <v>VAC</v>
      </c>
      <c r="LH25" s="363">
        <f t="shared" si="533"/>
        <v>0</v>
      </c>
      <c r="LI25" s="363">
        <v>0</v>
      </c>
      <c r="LJ25" s="363">
        <v>0</v>
      </c>
      <c r="LK25" s="363">
        <v>0</v>
      </c>
      <c r="LL25" s="364">
        <f t="shared" si="274"/>
        <v>0.3125</v>
      </c>
      <c r="LM25" s="360">
        <f t="shared" si="534"/>
        <v>0.70833333333333337</v>
      </c>
      <c r="LN25" s="361" t="str" cm="1">
        <f t="array" ref="LN25">_xlfn.LET(_xlpm.f,LL$6,_xlpm.ini,IFERROR(_xlfn.XLOOKUP(1,(Papeletas!$B$2:$B$403=$B25)*(Papeletas!$G$2:$G$403&lt;=_xlpm.f)*(Papeletas!$H$2:$H$403&gt;=_xlpm.f),Papeletas!$F$2:$F$403,""),""),IF(AND($D25="LOCAL",WEEKDAY(LL$6,2)=7),"DS",IF(_xlpm.ini&lt;&gt;"",_xlfn.XLOOKUP(_xlpm.ini,Parametros!$B:$B,Parametros!$C:$C,_xlpm.ini),"NOR")))</f>
        <v>VAC</v>
      </c>
      <c r="LO25" s="362">
        <f t="shared" si="535"/>
        <v>8.5</v>
      </c>
      <c r="LP25" s="362" t="str">
        <f t="shared" si="536"/>
        <v>VAC</v>
      </c>
      <c r="LQ25" s="363">
        <f t="shared" si="537"/>
        <v>0</v>
      </c>
      <c r="LR25" s="363">
        <v>0</v>
      </c>
      <c r="LS25" s="363">
        <v>0</v>
      </c>
      <c r="LT25" s="363">
        <v>0</v>
      </c>
      <c r="LU25" s="364">
        <f t="shared" si="279"/>
        <v>0.3125</v>
      </c>
      <c r="LV25" s="360">
        <f t="shared" si="538"/>
        <v>0.70833333333333337</v>
      </c>
      <c r="LW25" s="361" t="str" cm="1">
        <f t="array" ref="LW25">_xlfn.LET(_xlpm.f,LU$6,_xlpm.ini,IFERROR(_xlfn.XLOOKUP(1,(Papeletas!$B$2:$B$403=$B25)*(Papeletas!$G$2:$G$403&lt;=_xlpm.f)*(Papeletas!$H$2:$H$403&gt;=_xlpm.f),Papeletas!$F$2:$F$403,""),""),IF(AND($D25="LOCAL",WEEKDAY(LU$6,2)=7),"DS",IF(_xlpm.ini&lt;&gt;"",_xlfn.XLOOKUP(_xlpm.ini,Parametros!$B:$B,Parametros!$C:$C,_xlpm.ini),"NOR")))</f>
        <v>VAC</v>
      </c>
      <c r="LX25" s="362">
        <f t="shared" si="539"/>
        <v>8.5</v>
      </c>
      <c r="LY25" s="362" t="str">
        <f t="shared" si="540"/>
        <v>VAC</v>
      </c>
      <c r="LZ25" s="363">
        <f t="shared" si="541"/>
        <v>0</v>
      </c>
      <c r="MA25" s="363">
        <v>0</v>
      </c>
      <c r="MB25" s="363">
        <v>0</v>
      </c>
      <c r="MC25" s="363">
        <v>0</v>
      </c>
      <c r="MD25" s="360">
        <f t="shared" si="284"/>
        <v>0.3125</v>
      </c>
      <c r="ME25" s="360">
        <f t="shared" si="542"/>
        <v>0.70833333333333337</v>
      </c>
      <c r="MF25" s="361" t="str" cm="1">
        <f t="array" ref="MF25">_xlfn.LET(_xlpm.f,MD$6,_xlpm.ini,IFERROR(_xlfn.XLOOKUP(1,(Papeletas!$B$2:$B$403=$B25)*(Papeletas!$G$2:$G$403&lt;=_xlpm.f)*(Papeletas!$H$2:$H$403&gt;=_xlpm.f),Papeletas!$F$2:$F$403,""),""),IF(AND($D25="LOCAL",WEEKDAY(MD$6,2)=7),"DS",IF(_xlpm.ini&lt;&gt;"",_xlfn.XLOOKUP(_xlpm.ini,Parametros!$B:$B,Parametros!$C:$C,_xlpm.ini),"NOR")))</f>
        <v>VAC</v>
      </c>
      <c r="MG25" s="362">
        <f t="shared" si="543"/>
        <v>8.5</v>
      </c>
      <c r="MH25" s="362" t="str">
        <f t="shared" si="544"/>
        <v>VAC</v>
      </c>
      <c r="MI25" s="363">
        <f t="shared" si="545"/>
        <v>0</v>
      </c>
      <c r="MJ25" s="363">
        <v>0</v>
      </c>
      <c r="MK25" s="363">
        <v>0</v>
      </c>
      <c r="ML25" s="363">
        <v>0</v>
      </c>
      <c r="MM25" s="364">
        <f t="shared" si="289"/>
        <v>0.3125</v>
      </c>
      <c r="MN25" s="360">
        <f t="shared" si="546"/>
        <v>0.54166666666666663</v>
      </c>
      <c r="MO25" s="361" t="str" cm="1">
        <f t="array" ref="MO25">_xlfn.LET(_xlpm.f,MM$6,_xlpm.ini,IFERROR(_xlfn.XLOOKUP(1,(Papeletas!$B$2:$B$403=$B25)*(Papeletas!$G$2:$G$403&lt;=_xlpm.f)*(Papeletas!$H$2:$H$403&gt;=_xlpm.f),Papeletas!$F$2:$F$403,""),""),IF(AND($D25="LOCAL",WEEKDAY(MM$6,2)=7),"DS",IF(_xlpm.ini&lt;&gt;"",_xlfn.XLOOKUP(_xlpm.ini,Parametros!$B:$B,Parametros!$C:$C,_xlpm.ini),"NOR")))</f>
        <v>VAC</v>
      </c>
      <c r="MP25" s="362">
        <f t="shared" si="547"/>
        <v>5.4999999999999991</v>
      </c>
      <c r="MQ25" s="362" t="str">
        <f t="shared" si="548"/>
        <v>VAC</v>
      </c>
      <c r="MR25" s="363">
        <f t="shared" si="549"/>
        <v>0</v>
      </c>
      <c r="MS25" s="363">
        <v>0</v>
      </c>
      <c r="MT25" s="363">
        <v>0</v>
      </c>
      <c r="MU25" s="363">
        <v>0</v>
      </c>
      <c r="MV25" s="364"/>
      <c r="MW25" s="360"/>
      <c r="MX25" s="361"/>
      <c r="MY25" s="362"/>
      <c r="MZ25" s="362"/>
      <c r="NA25" s="363"/>
      <c r="NB25" s="363"/>
      <c r="NC25" s="363"/>
      <c r="ND25" s="363"/>
      <c r="NE25" s="364"/>
      <c r="NF25" s="360"/>
      <c r="NG25" s="361"/>
      <c r="NH25" s="362"/>
      <c r="NI25" s="362"/>
      <c r="NJ25" s="363"/>
      <c r="NK25" s="363"/>
      <c r="NL25" s="363"/>
      <c r="NM25" s="363"/>
      <c r="NN25" s="211"/>
      <c r="NO25" s="401">
        <f t="shared" si="294"/>
        <v>18</v>
      </c>
      <c r="NP25" s="401" cm="1">
        <f t="array" ref="NP25">SUMPRODUCT(
 (INDEX(DD25:MU25,1,_xlfn.SEQUENCE(1,INT((COLUMN($MU$9)-COLUMN(DD25)+1)/9),3,9))=NP$6)*
 (INDEX(DD25:MU25,1,_xlfn.SEQUENCE(1,INT((COLUMN($MU$9)-COLUMN(DD25)+1)/9),9,9))&gt;0)
)</f>
        <v>2</v>
      </c>
      <c r="NQ25" s="401" cm="1">
        <f t="array" ref="NQ25">SUMPRODUCT(--(INDEX($DD25:$MU25,1,_xlfn.SEQUENCE(1,INT((COLUMN($MU$9)-COLUMN($DD25)+1)/9),3,9))=NQ$6))</f>
        <v>0</v>
      </c>
      <c r="NR25" s="401">
        <f t="shared" si="550"/>
        <v>20</v>
      </c>
      <c r="NS25" s="401" cm="1">
        <f t="array" ref="NS25">SUMPRODUCT(--(INDEX($DD25:$MU25,1,_xlfn.SEQUENCE(1,INT((COLUMN($MU$9)-COLUMN($DD25)+1)/9),3,9))=NS$6))</f>
        <v>0</v>
      </c>
      <c r="NT25" s="401">
        <f t="shared" si="551"/>
        <v>2</v>
      </c>
      <c r="NU25" s="401" cm="1">
        <f t="array" ref="NU25">SUMPRODUCT(--(INDEX($DD25:$MU25,1,_xlfn.SEQUENCE(1,INT((COLUMN($MU$9)-COLUMN($DD25)+1)/9),3,9))=NU$6))</f>
        <v>0</v>
      </c>
      <c r="NV25" s="401" cm="1">
        <f t="array" ref="NV25">SUMPRODUCT(--(INDEX($DD25:$MU25,1,_xlfn.SEQUENCE(1,INT((COLUMN($MU$9)-COLUMN($DD25)+1)/9),3,9))=NV$6))</f>
        <v>0</v>
      </c>
      <c r="NW25" s="401" cm="1">
        <f t="array" ref="NW25">SUMPRODUCT(--(INDEX($DD25:$MU25,1,_xlfn.SEQUENCE(1,INT((COLUMN($MU$9)-COLUMN($DD25)+1)/9),3,9))=NW$6))</f>
        <v>0</v>
      </c>
      <c r="NX25" s="401" cm="1">
        <f t="array" ref="NX25">SUMPRODUCT(--(INDEX($DD25:$MU25,1,_xlfn.SEQUENCE(1,INT((COLUMN($MU$9)-COLUMN($DD25)+1)/9),3,9))=NX$6))</f>
        <v>0</v>
      </c>
      <c r="NY25" s="401" cm="1">
        <f t="array" ref="NY25">SUMPRODUCT(--(INDEX($DD25:$MU25,1,_xlfn.SEQUENCE(1,INT((COLUMN($MU$9)-COLUMN($DD25)+1)/9),3,9))=NY$6))</f>
        <v>6</v>
      </c>
      <c r="NZ25" s="401" cm="1">
        <f t="array" ref="NZ25">SUMPRODUCT(--(INDEX($DD25:$MU25,1,_xlfn.SEQUENCE(1,INT((COLUMN($MU$9)-COLUMN($DD25)+1)/9),3,9))=NZ$6))</f>
        <v>0</v>
      </c>
      <c r="OA25" s="401" cm="1">
        <f t="array" ref="OA25">SUMPRODUCT(--(INDEX($DD25:$MU25,1,_xlfn.SEQUENCE(1,INT((COLUMN($MU$9)-COLUMN($DD25)+1)/9),3,9))=OA$6))</f>
        <v>0</v>
      </c>
      <c r="OB25" s="401" cm="1">
        <f t="array" ref="OB25">SUMPRODUCT(--(INDEX($DD25:$MU25,1,_xlfn.SEQUENCE(1,INT((COLUMN($MU$9)-COLUMN($DD25)+1)/9),3,9))=OB$6))</f>
        <v>0</v>
      </c>
      <c r="OC25" s="401" cm="1">
        <f t="array" ref="OC25">SUMPRODUCT(--(INDEX($DD25:$MU25,1,_xlfn.SEQUENCE(1,INT((COLUMN($MU$9)-COLUMN($DD25)+1)/9),3,9))=OC$6))</f>
        <v>0</v>
      </c>
      <c r="OD25" s="402"/>
      <c r="OE25" s="402">
        <f t="shared" si="552"/>
        <v>28</v>
      </c>
      <c r="OF25" s="403" cm="1">
        <f t="array" ref="OF25">SUM(INDEX(R25:KJ25,1,_xlfn.SEQUENCE(1,INT((COLUMN($NM$9)-COLUMN(CU25)+1)/9),7,9)))</f>
        <v>54</v>
      </c>
      <c r="OG25" s="403" cm="1">
        <f t="array" ref="OG25">SUM(INDEX(R25:KJ25,1,_xlfn.SEQUENCE(1,INT((COLUMN($NM$9)-COLUMN(CU25)+1)/9),8,9)))</f>
        <v>24.500000000000004</v>
      </c>
      <c r="OH25" s="403" cm="1">
        <f t="array" ref="OH25">SUM(INDEX(R25:KJ25,1,_xlfn.SEQUENCE(1,INT((COLUMN($NM$9)-COLUMN(CU25)+1)/9),9,9)))</f>
        <v>8.5</v>
      </c>
      <c r="OI25" s="214"/>
      <c r="OJ25" s="163"/>
      <c r="OK25" s="163"/>
      <c r="OL25" s="163"/>
      <c r="OM25" s="163"/>
      <c r="ON25" s="306">
        <f>_xlfn.XLOOKUP(B25,'TR05'!B:B,'TR05'!G:G,"Revisar",0)</f>
        <v>45615</v>
      </c>
      <c r="OO25" s="306">
        <f>_xlfn.XLOOKUP(B25,Reloj!A:A,Reloj!D:D,"Revisar",0)</f>
        <v>45615</v>
      </c>
      <c r="OP25" s="162" t="str">
        <f>_xlfn.XLOOKUP(B25,'S10'!C:C,'S10'!B:B,"Revisar",0)</f>
        <v>Revisar</v>
      </c>
    </row>
    <row r="26" spans="1:406" s="162" customFormat="1" ht="15.9" customHeight="1">
      <c r="A26" s="356">
        <v>18</v>
      </c>
      <c r="B26" s="332" t="s">
        <v>790</v>
      </c>
      <c r="C26" s="357" t="str">
        <f>_xlfn.XLOOKUP(B26,'S10'!$B$2:$B$1500,'S10'!$A$2:$A$1500,"Ingresar",0)</f>
        <v>22018365</v>
      </c>
      <c r="D26" s="333" t="s">
        <v>169</v>
      </c>
      <c r="E26" s="405" t="s">
        <v>792</v>
      </c>
      <c r="F26" s="335" t="str">
        <f>_xlfn.XLOOKUP(B26,'S10'!$B$2:$B$600,'S10'!$F$2:$F$600,"Ingresar",0)</f>
        <v>Asistente de Topografía</v>
      </c>
      <c r="G26" s="296">
        <v>45594</v>
      </c>
      <c r="H26" s="358"/>
      <c r="I26" s="359">
        <f t="shared" si="37"/>
        <v>0.3125</v>
      </c>
      <c r="J26" s="360">
        <f t="shared" si="295"/>
        <v>0.70833333333333337</v>
      </c>
      <c r="K26" s="361" t="str">
        <f>IF(
 OR(I$6&lt;MAX($B$2,$G26),AND($H26&lt;&gt;"",I$6&gt;$H26)),
 "NA",
 IF(
  AND($D26="LOCAL",WEEKDAY(I$6,2)=7),
  "DS",
  IF(
   COUNTIF(Parametros!$P:$P,I$6)&gt;0,
   IF(ISNUMBER(M26),IF(M26&gt;0,"FL","FC"),"FC"),
   IF(
    ISNUMBER(M26),
    IF(M26&gt;0,"NOR","F"),
    IF(M26="A","NOR",IF(M26&lt;&gt;"",M26,"F"))
   )
  )
 )
)</f>
        <v>NOR</v>
      </c>
      <c r="L26" s="362">
        <f t="shared" si="296"/>
        <v>8.5</v>
      </c>
      <c r="M26" s="362" cm="1">
        <f t="array" ref="M26">_xlfn.LET(
_xlpm.f,M$6,
_xlpm.xp,IFERROR(
   _xlfn.XLOOKUP(
     1,
     (Papeletas!$B$2:$B$403=$B26)*(Papeletas!$G$2:$G$403&lt;=_xlpm.f)*(Papeletas!$H$2:$H$403&gt;=_xlpm.f),
     Papeletas!$F$2:$F$403,
     "__NP__"
   ),
   "__NP__"
),
_xlpm.x,IF(_xlpm.xp&lt;&gt;"__NP__",_xlpm.xp,_xlfn.XLOOKUP($B26,Reloj!$A$2:$A$1254,INDEX(Reloj!$J$2:$AR$1254,,COLUMN(A18)-INT(COLUMN(A18)/9*8)),"__NF__")),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10.5</v>
      </c>
      <c r="N26" s="363">
        <f t="shared" si="297"/>
        <v>8.5</v>
      </c>
      <c r="O26" s="363">
        <f t="shared" si="298"/>
        <v>2</v>
      </c>
      <c r="P26" s="363">
        <f t="shared" si="299"/>
        <v>0</v>
      </c>
      <c r="Q26" s="363">
        <f t="shared" si="300"/>
        <v>0</v>
      </c>
      <c r="R26" s="359">
        <f t="shared" si="301"/>
        <v>0.3125</v>
      </c>
      <c r="S26" s="360">
        <f t="shared" si="302"/>
        <v>0.70833333333333337</v>
      </c>
      <c r="T26" s="361" t="str">
        <f>IF(
 OR(R$6&lt;MAX($B$2,$G26),AND($H26&lt;&gt;"",R$6&gt;$H26)),
 "NA",
 IF(
  AND($D26="LOCAL",WEEKDAY(R$6,2)=7),
  "DS",
  IF(
   COUNTIF(Parametros!$P:$P,R$6)&gt;0,
   IF(ISNUMBER(V26),IF(V26&gt;0,"FL","FC"),"FC"),
   IF(
    ISNUMBER(V26),
    IF(V26&gt;0,"NOR","F"),
    IF(V26="A","NOR",IF(V26&lt;&gt;"",V26,"F"))
   )
  )
 )
)</f>
        <v>NOR</v>
      </c>
      <c r="U26" s="362">
        <f t="shared" si="303"/>
        <v>8.5</v>
      </c>
      <c r="V26" s="362" cm="1">
        <f t="array" ref="V26">_xlfn.LET(
_xlpm.f,V$6,
_xlpm.xp,IFERROR(
   _xlfn.XLOOKUP(
     1,
     (Papeletas!$B$2:$B$3000=$B26)*(Papeletas!$G$2:$G$3000&lt;=_xlpm.f)*(Papeletas!$H$2:$H$3000&gt;=_xlpm.f),
     Papeletas!$F$2:$F$3000,
     "__NP__"
   ),
   "__NP__"
),
_xlpm.x,IF(_xlpm.xp&lt;&gt;"__NP__",_xlpm.xp,_xlfn.XLOOKUP($B26,Reloj!$A$2:$A$3000,INDEX(Reloj!$J$2:$AR$3000,,COLUMN(J18)-INT(COLUMN(J18)/9*8)),"__NF__")),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W26" s="363">
        <f t="shared" si="304"/>
        <v>8.5</v>
      </c>
      <c r="X26" s="363">
        <f t="shared" si="305"/>
        <v>2</v>
      </c>
      <c r="Y26" s="363">
        <f t="shared" si="306"/>
        <v>0.5</v>
      </c>
      <c r="Z26" s="363">
        <f t="shared" si="307"/>
        <v>0</v>
      </c>
      <c r="AA26" s="359">
        <f t="shared" si="308"/>
        <v>0.3125</v>
      </c>
      <c r="AB26" s="360">
        <f t="shared" si="309"/>
        <v>0.70833333333333337</v>
      </c>
      <c r="AC26" s="361" t="str">
        <f>IF(
 OR(AA$6&lt;MAX($B$2,$G26),AND($H26&lt;&gt;"",AA$6&gt;$H26)),
 "NA",
 IF(
  AND($D26="LOCAL",WEEKDAY(AA$6,2)=7),
  "DS",
  IF(
   COUNTIF(Parametros!$P:$P,AA$6)&gt;0,
   IF(ISNUMBER(AE26),IF(AE26&gt;0,"FL","FC"),"FC"),
   IF(
    ISNUMBER(AE26),
    IF(AE26&gt;0,"NOR","F"),
    IF(AE26="A","NOR",IF(AE26&lt;&gt;"",AE26,"F"))
   )
  )
 )
)</f>
        <v>NOR</v>
      </c>
      <c r="AD26" s="362">
        <f t="shared" si="310"/>
        <v>8.5</v>
      </c>
      <c r="AE26" s="362" cm="1">
        <f t="array" ref="AE26">_xlfn.LET(
_xlpm.f,AE$6,
_xlpm.xp,IFERROR(
   _xlfn.XLOOKUP(
     1,
     (Papeletas!$B$2:$B$3000=$B26)*(Papeletas!$G$2:$G$3000&lt;=_xlpm.f)*(Papeletas!$H$2:$H$3000&gt;=_xlpm.f),
     Papeletas!$F$2:$F$3000,
     "__NP__"
   ),
   "__NP__"
),
_xlpm.x,IF(_xlpm.xp&lt;&gt;"__NP__",_xlpm.xp,_xlfn.XLOOKUP($B26,Reloj!$A$2:$A$3000,INDEX(Reloj!$J$2:$AR$3000,,COLUMN(S18)-INT(COLUMN(S18)/9*8)),"__NF__")),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10.5</v>
      </c>
      <c r="AF26" s="363">
        <f t="shared" si="311"/>
        <v>8.5</v>
      </c>
      <c r="AG26" s="363">
        <f t="shared" si="312"/>
        <v>2</v>
      </c>
      <c r="AH26" s="363">
        <f t="shared" si="313"/>
        <v>0</v>
      </c>
      <c r="AI26" s="363">
        <f t="shared" si="314"/>
        <v>0</v>
      </c>
      <c r="AJ26" s="359">
        <f t="shared" si="315"/>
        <v>0.3125</v>
      </c>
      <c r="AK26" s="360">
        <f t="shared" si="316"/>
        <v>0.54166666666666663</v>
      </c>
      <c r="AL26" s="361" t="str">
        <f>IF(
 OR(AJ$6&lt;MAX($B$2,$G26),AND($H26&lt;&gt;"",AJ$6&gt;$H26)),
 "NA",
 IF(
  AND($D26="LOCAL",WEEKDAY(AJ$6,2)=7),
  "DS",
  IF(
   COUNTIF(Parametros!$P:$P,AJ$6)&gt;0,
   IF(ISNUMBER(AN26),IF(AN26&gt;0,"FL","FC"),"FC"),
   IF(
    ISNUMBER(AN26),
    IF(AN26&gt;0,"NOR","F"),
    IF(AN26="A","NOR",IF(AN26&lt;&gt;"",AN26,"F"))
   )
  )
 )
)</f>
        <v>NOR</v>
      </c>
      <c r="AM26" s="362">
        <f t="shared" si="317"/>
        <v>5.4999999999999991</v>
      </c>
      <c r="AN26" s="362" cm="1">
        <f t="array" ref="AN26">_xlfn.LET(
_xlpm.f,AN$6,
_xlpm.xp,IFERROR(
   _xlfn.XLOOKUP(
     1,
     (Papeletas!$B$2:$B$3000=$B26)*(Papeletas!$G$2:$G$3000&lt;=_xlpm.f)*(Papeletas!$H$2:$H$3000&gt;=_xlpm.f),
     Papeletas!$F$2:$F$3000,
     "__NP__"
   ),
   "__NP__"
),
_xlpm.x,IF(_xlpm.xp&lt;&gt;"__NP__",_xlpm.xp,_xlfn.XLOOKUP($B26,Reloj!$A$2:$A$3000,INDEX(Reloj!$J$2:$AR$3000,,COLUMN(AB18)-INT(COLUMN(AB18)/9*8)),"__NF__")),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v>
      </c>
      <c r="AO26" s="363">
        <f t="shared" si="318"/>
        <v>5.4999999999999991</v>
      </c>
      <c r="AP26" s="363">
        <f t="shared" si="319"/>
        <v>2</v>
      </c>
      <c r="AQ26" s="363">
        <f t="shared" si="320"/>
        <v>0.50000000000000089</v>
      </c>
      <c r="AR26" s="363">
        <f t="shared" si="321"/>
        <v>0</v>
      </c>
      <c r="AS26" s="359" t="str">
        <f t="shared" si="322"/>
        <v>-</v>
      </c>
      <c r="AT26" s="360" t="str">
        <f t="shared" si="323"/>
        <v>-</v>
      </c>
      <c r="AU26" s="361" t="str">
        <f>IF(
 OR(AS$6&lt;MAX($B$2,$G26),AND($H26&lt;&gt;"",AS$6&gt;$H26)),
 "NA",
 IF(
  AND($D26="LOCAL",WEEKDAY(AS$6,2)=7),
  "DS",
  IF(
   COUNTIF(Parametros!$P:$P,AS$6)&gt;0,
   IF(ISNUMBER(AW26),IF(AW26&gt;0,"FL","FC"),"FC"),
   IF(
    ISNUMBER(AW26),
    IF(AW26&gt;0,"NOR","F"),
    IF(AW26="A","NOR",IF(AW26&lt;&gt;"",AW26,"F"))
   )
  )
 )
)</f>
        <v>DS</v>
      </c>
      <c r="AV26" s="362">
        <f t="shared" si="324"/>
        <v>0</v>
      </c>
      <c r="AW26" s="362" t="str" cm="1">
        <f t="array" ref="AW26">_xlfn.LET(
_xlpm.f,AW$6,
_xlpm.xp,IFERROR(
   _xlfn.XLOOKUP(
     1,
     (Papeletas!$B$2:$B$3000=$B26)*(Papeletas!$G$2:$G$3000&lt;=_xlpm.f)*(Papeletas!$H$2:$H$3000&gt;=_xlpm.f),
     Papeletas!$F$2:$F$3000,
     "__NP__"
   ),
   "__NP__"
),
_xlpm.x,IF(_xlpm.xp&lt;&gt;"__NP__",_xlpm.xp,_xlfn.XLOOKUP($B26,Reloj!$A$2:$A$3000,INDEX(Reloj!$J$2:$AR$3000,,COLUMN(AK18)-INT(COLUMN(AK18)/9*8)),"__NF__")),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F</v>
      </c>
      <c r="AX26" s="363">
        <f t="shared" si="325"/>
        <v>0</v>
      </c>
      <c r="AY26" s="363">
        <f t="shared" si="326"/>
        <v>0</v>
      </c>
      <c r="AZ26" s="363">
        <f t="shared" si="327"/>
        <v>0</v>
      </c>
      <c r="BA26" s="363">
        <f t="shared" si="328"/>
        <v>0</v>
      </c>
      <c r="BB26" s="359">
        <f t="shared" si="329"/>
        <v>0.3125</v>
      </c>
      <c r="BC26" s="360">
        <f t="shared" si="330"/>
        <v>0.70833333333333337</v>
      </c>
      <c r="BD26" s="361" t="str">
        <f>IF(
 OR(BB$6&lt;MAX($B$2,$G26),AND($H26&lt;&gt;"",BB$6&gt;$H26)),
 "NA",
 IF(
  AND($D26="LOCAL",WEEKDAY(BB$6,2)=7),
  "DS",
  IF(
   COUNTIF(Parametros!$P:$P,BB$6)&gt;0,
   IF(ISNUMBER(BF26),IF(BF26&gt;0,"FL","FC"),"FC"),
   IF(
    ISNUMBER(BF26),
    IF(BF26&gt;0,"NOR","F"),
    IF(BF26="A","NOR",IF(BF26&lt;&gt;"",BF26,"F"))
   )
  )
 )
)</f>
        <v>NOR</v>
      </c>
      <c r="BE26" s="362">
        <f t="shared" si="331"/>
        <v>8.5</v>
      </c>
      <c r="BF26" s="362" cm="1">
        <f t="array" ref="BF26">_xlfn.LET(
_xlpm.f,BF$6,
_xlpm.xp,IFERROR(
   _xlfn.XLOOKUP(
     1,
     (Papeletas!$B$2:$B$3000=$B26)*(Papeletas!$G$2:$G$3000&lt;=_xlpm.f)*(Papeletas!$H$2:$H$3000&gt;=_xlpm.f),
     Papeletas!$F$2:$F$3000,
     "__NP__"
   ),
   "__NP__"
),
_xlpm.x,IF(_xlpm.xp&lt;&gt;"__NP__",_xlpm.xp,_xlfn.XLOOKUP($B26,Reloj!$A$2:$A$3000,INDEX(Reloj!$J$2:$AR$3000,,COLUMN(AT18)-INT(COLUMN(AT18)/9*8)),"__NF__")),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BG26" s="363">
        <f t="shared" si="332"/>
        <v>8.5</v>
      </c>
      <c r="BH26" s="363">
        <f t="shared" si="333"/>
        <v>2</v>
      </c>
      <c r="BI26" s="363">
        <f t="shared" si="334"/>
        <v>0.5</v>
      </c>
      <c r="BJ26" s="363">
        <f t="shared" si="335"/>
        <v>0</v>
      </c>
      <c r="BK26" s="359">
        <f t="shared" si="336"/>
        <v>0.3125</v>
      </c>
      <c r="BL26" s="360">
        <f t="shared" si="337"/>
        <v>0.70833333333333337</v>
      </c>
      <c r="BM26" s="361" t="str">
        <f>IF(
 OR(BK$6&lt;MAX($B$2,$G26),AND($H26&lt;&gt;"",BK$6&gt;$H26)),
 "NA",
 IF(
  AND($D26="LOCAL",WEEKDAY(BK$6,2)=7),
  "DS",
  IF(
   COUNTIF(Parametros!$P:$P,BK$6)&gt;0,
   IF(ISNUMBER(BO26),IF(BO26&gt;0,"FL","FC"),"FC"),
   IF(
    ISNUMBER(BO26),
    IF(BO26&gt;0,"NOR","F"),
    IF(BO26="A","NOR",IF(BO26&lt;&gt;"",BO26,"F"))
   )
  )
 )
)</f>
        <v>NOR</v>
      </c>
      <c r="BN26" s="362">
        <f t="shared" si="338"/>
        <v>8.5</v>
      </c>
      <c r="BO26" s="362" cm="1">
        <f t="array" ref="BO26">_xlfn.LET(
_xlpm.f,BO$6,
_xlpm.xp,IFERROR(
   _xlfn.XLOOKUP(
     1,
     (Papeletas!$B$2:$B$3000=$B26)*(Papeletas!$G$2:$G$3000&lt;=_xlpm.f)*(Papeletas!$H$2:$H$3000&gt;=_xlpm.f),
     Papeletas!$F$2:$F$3000,
     "__NP__"
   ),
   "__NP__"
),
_xlpm.x,IF(_xlpm.xp&lt;&gt;"__NP__",_xlpm.xp,_xlfn.XLOOKUP($B26,Reloj!$A$2:$A$3000,INDEX(Reloj!$J$2:$AR$3000,,COLUMN(BC18)-INT(COLUMN(BC18)/9*8)),"__NF__")),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BP26" s="363">
        <f t="shared" si="339"/>
        <v>8.5</v>
      </c>
      <c r="BQ26" s="363">
        <f t="shared" si="340"/>
        <v>2</v>
      </c>
      <c r="BR26" s="363">
        <f t="shared" si="341"/>
        <v>0.5</v>
      </c>
      <c r="BS26" s="363">
        <f t="shared" si="342"/>
        <v>0</v>
      </c>
      <c r="BT26" s="359">
        <f t="shared" si="343"/>
        <v>0.3125</v>
      </c>
      <c r="BU26" s="360">
        <f t="shared" si="344"/>
        <v>0.70833333333333337</v>
      </c>
      <c r="BV26" s="361" t="str">
        <f>IF(
 OR(BT$6&lt;MAX($B$2,$G26),AND($H26&lt;&gt;"",BT$6&gt;$H26)),
 "NA",
 IF(
  AND($D26="LOCAL",WEEKDAY(BT$6,2)=7),
  "DS",
  IF(
   COUNTIF(Parametros!$P:$P,BT$6)&gt;0,
   IF(ISNUMBER(BX26),IF(BX26&gt;0,"FL","FC"),"FC"),
   IF(
    ISNUMBER(BX26),
    IF(BX26&gt;0,"NOR","F"),
    IF(BX26="A","NOR",IF(BX26&lt;&gt;"",BX26,"F"))
   )
  )
 )
)</f>
        <v>NOR</v>
      </c>
      <c r="BW26" s="362">
        <f t="shared" si="345"/>
        <v>8.5</v>
      </c>
      <c r="BX26" s="362" cm="1">
        <f t="array" ref="BX26">_xlfn.LET(
_xlpm.f,BX$6,
_xlpm.xp,IFERROR(
   _xlfn.XLOOKUP(
     1,
     (Papeletas!$B$2:$B$3000=$B26)*(Papeletas!$G$2:$G$3000&lt;=_xlpm.f)*(Papeletas!$H$2:$H$3000&gt;=_xlpm.f),
     Papeletas!$F$2:$F$3000,
     "__NP__"
   ),
   "__NP__"
),
_xlpm.x,IF(_xlpm.xp&lt;&gt;"__NP__",_xlpm.xp,_xlfn.XLOOKUP($B26,Reloj!$A$2:$A$3000,INDEX(Reloj!$J$2:$AR$3000,,COLUMN(BL18)-INT(COLUMN(BL18)/9*8)),"__NF__")),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10.5</v>
      </c>
      <c r="BY26" s="363">
        <f t="shared" si="346"/>
        <v>8.5</v>
      </c>
      <c r="BZ26" s="363">
        <f t="shared" si="347"/>
        <v>2</v>
      </c>
      <c r="CA26" s="363">
        <f t="shared" si="348"/>
        <v>0</v>
      </c>
      <c r="CB26" s="363">
        <f t="shared" si="349"/>
        <v>0</v>
      </c>
      <c r="CC26" s="359">
        <f t="shared" si="350"/>
        <v>0.3125</v>
      </c>
      <c r="CD26" s="360">
        <f t="shared" si="351"/>
        <v>0.70833333333333337</v>
      </c>
      <c r="CE26" s="361" t="str">
        <f>IF(
 OR(CC$6&lt;MAX($B$2,$G26),AND($H26&lt;&gt;"",CC$6&gt;$H26)),
 "NA",
 IF(
  AND($D26="LOCAL",WEEKDAY(CC$6,2)=7),
  "DS",
  IF(
   COUNTIF(Parametros!$P:$P,CC$6)&gt;0,
   IF(ISNUMBER(CG26),IF(CG26&gt;0,"FL","FC"),"FC"),
   IF(
    ISNUMBER(CG26),
    IF(CG26&gt;0,"NOR","F"),
    IF(CG26="A","NOR",IF(CG26&lt;&gt;"",CG26,"F"))
   )
  )
 )
)</f>
        <v>NOR</v>
      </c>
      <c r="CF26" s="362">
        <f t="shared" si="352"/>
        <v>8.5</v>
      </c>
      <c r="CG26" s="362" cm="1">
        <f t="array" ref="CG26">_xlfn.LET(
_xlpm.f,CG$6,
_xlpm.xp,IFERROR(
   _xlfn.XLOOKUP(
     1,
     (Papeletas!$B$2:$B$3000=$B26)*(Papeletas!$G$2:$G$3000&lt;=_xlpm.f)*(Papeletas!$H$2:$H$3000&gt;=_xlpm.f),
     Papeletas!$F$2:$F$3000,
     "__NP__"
   ),
   "__NP__"
),
_xlpm.x,IF(_xlpm.xp&lt;&gt;"__NP__",_xlpm.xp,_xlfn.XLOOKUP($B26,Reloj!$A$2:$A$3000,INDEX(Reloj!$J$2:$AR$3000,,COLUMN(BU18)-INT(COLUMN(BU18)/9*8)),"__NF__")),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CH26" s="363">
        <f t="shared" si="353"/>
        <v>8.5</v>
      </c>
      <c r="CI26" s="363">
        <f t="shared" si="354"/>
        <v>2</v>
      </c>
      <c r="CJ26" s="363">
        <f t="shared" si="355"/>
        <v>0.5</v>
      </c>
      <c r="CK26" s="363">
        <f t="shared" si="356"/>
        <v>0</v>
      </c>
      <c r="CL26" s="359">
        <f t="shared" si="357"/>
        <v>0.3125</v>
      </c>
      <c r="CM26" s="360">
        <f t="shared" si="358"/>
        <v>0.70833333333333337</v>
      </c>
      <c r="CN26" s="361" t="str">
        <f>IF(
 OR(CL$6&lt;MAX($B$2,$G26),AND($H26&lt;&gt;"",CL$6&gt;$H26)),
 "NA",
 IF(
  AND($D26="LOCAL",WEEKDAY(CL$6,2)=7),
  "DS",
  IF(
   COUNTIF(Parametros!$P:$P,CL$6)&gt;0,
   IF(ISNUMBER(CP26),IF(CP26&gt;0,"FL","FC"),"FC"),
   IF(
    ISNUMBER(CP26),
    IF(CP26&gt;0,"NOR","F"),
    IF(CP26="A","NOR",IF(CP26&lt;&gt;"",CP26,"F"))
   )
  )
 )
)</f>
        <v>NOR</v>
      </c>
      <c r="CO26" s="362">
        <f t="shared" si="359"/>
        <v>8.5</v>
      </c>
      <c r="CP26" s="362" cm="1">
        <f t="array" ref="CP26">_xlfn.LET(
_xlpm.f,CP$6,
_xlpm.xp,IFERROR(
   _xlfn.XLOOKUP(
     1,
     (Papeletas!$B$2:$B$3000=$B26)*(Papeletas!$G$2:$G$3000&lt;=_xlpm.f)*(Papeletas!$H$2:$H$3000&gt;=_xlpm.f),
     Papeletas!$F$2:$F$3000,
     "__NP__"
   ),
   "__NP__"
),
_xlpm.x,IF(_xlpm.xp&lt;&gt;"__NP__",_xlpm.xp,_xlfn.XLOOKUP($B26,Reloj!$A$2:$A$3000,INDEX(Reloj!$J$2:$AR$3000,,COLUMN(CD18)-INT(COLUMN(CD18)/9*8)),"__NF__")),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CQ26" s="363">
        <f t="shared" si="360"/>
        <v>8.5</v>
      </c>
      <c r="CR26" s="363">
        <f t="shared" si="361"/>
        <v>2</v>
      </c>
      <c r="CS26" s="363">
        <f t="shared" si="362"/>
        <v>1</v>
      </c>
      <c r="CT26" s="363">
        <f t="shared" si="363"/>
        <v>0</v>
      </c>
      <c r="CU26" s="359">
        <f t="shared" si="364"/>
        <v>0.3125</v>
      </c>
      <c r="CV26" s="360">
        <f t="shared" si="365"/>
        <v>0.54166666666666663</v>
      </c>
      <c r="CW26" s="361" t="str">
        <f>IF(
 OR(CU$6&lt;MAX($B$2,$G26),AND($H26&lt;&gt;"",CU$6&gt;$H26)),
 "NA",
 IF(
  AND($D26="LOCAL",WEEKDAY(CU$6,2)=7),
  "DS",
  IF(
   COUNTIF(Parametros!$P:$P,CU$6)&gt;0,
   IF(ISNUMBER(CY26),IF(CY26&gt;0,"FL","FC"),"FC"),
   IF(
    ISNUMBER(CY26),
    IF(CY26&gt;0,"NOR","F"),
    IF(CY26="A","NOR",IF(CY26&lt;&gt;"",CY26,"F"))
   )
  )
 )
)</f>
        <v>NOR</v>
      </c>
      <c r="CX26" s="362">
        <f t="shared" si="366"/>
        <v>5.4999999999999991</v>
      </c>
      <c r="CY26" s="362" cm="1">
        <f t="array" ref="CY26">_xlfn.LET(
_xlpm.f,CY$6,
_xlpm.xp,IFERROR(
   _xlfn.XLOOKUP(
     1,
     (Papeletas!$B$2:$B$3000=$B26)*(Papeletas!$G$2:$G$3000&lt;=_xlpm.f)*(Papeletas!$H$2:$H$3000&gt;=_xlpm.f),
     Papeletas!$F$2:$F$3000,
     "__NP__"
   ),
   "__NP__"
),
_xlpm.x,IF(_xlpm.xp&lt;&gt;"__NP__",_xlpm.xp,_xlfn.XLOOKUP($B26,Reloj!$A$2:$A$3000,INDEX(Reloj!$J$2:$AR$3000,,COLUMN(CM18)-INT(COLUMN(CM18)/9*8)),"__NF__")),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8.5</v>
      </c>
      <c r="CZ26" s="363">
        <f t="shared" si="367"/>
        <v>5.4999999999999991</v>
      </c>
      <c r="DA26" s="363">
        <f t="shared" si="368"/>
        <v>2</v>
      </c>
      <c r="DB26" s="363">
        <f t="shared" si="369"/>
        <v>1.0000000000000009</v>
      </c>
      <c r="DC26" s="363">
        <f t="shared" si="370"/>
        <v>0</v>
      </c>
      <c r="DD26" s="359" t="str">
        <f t="shared" si="371"/>
        <v>-</v>
      </c>
      <c r="DE26" s="360" t="str">
        <f t="shared" si="372"/>
        <v>-</v>
      </c>
      <c r="DF26" s="361" t="str">
        <f>IF(
 OR(DD$6&lt;MAX($B$2,$G26),AND($H26&lt;&gt;"",DD$6&gt;$H26)),
 "NA",
 IF(
  AND($D26="LOCAL",WEEKDAY(DD$6,2)=7),
  "DS",
  IF(
   COUNTIF(Parametros!$P:$P,DD$6)&gt;0,
   IF(ISNUMBER(DH26),IF(DH26&gt;0,"FL","FC"),"FC"),
   IF(
    ISNUMBER(DH26),
    IF(DH26&gt;0,"NOR","F"),
    IF(DH26="A","NOR",IF(DH26&lt;&gt;"",DH26,"F"))
   )
  )
 )
)</f>
        <v>DS</v>
      </c>
      <c r="DG26" s="362">
        <f t="shared" si="373"/>
        <v>0</v>
      </c>
      <c r="DH26" s="362" t="str" cm="1">
        <f t="array" ref="DH26">_xlfn.LET(
_xlpm.f,DH$6,
_xlpm.xp,IFERROR(
   _xlfn.XLOOKUP(
     1,
     (Papeletas!$B$2:$B$3000=$B26)*(Papeletas!$G$2:$G$3000&lt;=_xlpm.f)*(Papeletas!$H$2:$H$3000&gt;=_xlpm.f),
     Papeletas!$F$2:$F$3000,
     "__NP__"
   ),
   "__NP__"
),
_xlpm.x,IF(_xlpm.xp&lt;&gt;"__NP__",_xlpm.xp,_xlfn.XLOOKUP($B26,Reloj!$A$2:$A$3000,INDEX(Reloj!$J$2:$AR$3000,,COLUMN(CV18)-INT(COLUMN(CV18)/9*8)),"__NF__")),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F</v>
      </c>
      <c r="DI26" s="363">
        <f t="shared" si="374"/>
        <v>0</v>
      </c>
      <c r="DJ26" s="363">
        <f t="shared" si="375"/>
        <v>0</v>
      </c>
      <c r="DK26" s="363">
        <f t="shared" si="376"/>
        <v>0</v>
      </c>
      <c r="DL26" s="363">
        <f t="shared" si="377"/>
        <v>0</v>
      </c>
      <c r="DM26" s="359">
        <f t="shared" si="378"/>
        <v>0.3125</v>
      </c>
      <c r="DN26" s="360">
        <f t="shared" si="379"/>
        <v>0.70833333333333337</v>
      </c>
      <c r="DO26" s="361" t="str">
        <f>IF(
 OR(DM$6&lt;MAX($B$2,$G26),AND($H26&lt;&gt;"",DM$6&gt;$H26)),
 "NA",
 IF(
  AND($D26="LOCAL",WEEKDAY(DM$6,2)=7),
  "DS",
  IF(
   COUNTIF(Parametros!$P:$P,DM$6)&gt;0,
   IF(ISNUMBER(DQ26),IF(DQ26&gt;0,"FL","FC"),"FC"),
   IF(
    ISNUMBER(DQ26),
    IF(DQ26&gt;0,"NOR","F"),
    IF(DQ26="A","NOR",IF(DQ26&lt;&gt;"",DQ26,"F"))
   )
  )
 )
)</f>
        <v>NOR</v>
      </c>
      <c r="DP26" s="362">
        <f t="shared" si="380"/>
        <v>8.5</v>
      </c>
      <c r="DQ26" s="362" cm="1">
        <f t="array" ref="DQ26">_xlfn.LET(
_xlpm.f,DQ$6,
_xlpm.xp,IFERROR(
   _xlfn.XLOOKUP(
     1,
     (Papeletas!$B$2:$B$3000=$B26)*(Papeletas!$G$2:$G$3000&lt;=_xlpm.f)*(Papeletas!$H$2:$H$3000&gt;=_xlpm.f),
     Papeletas!$F$2:$F$3000,
     "__NP__"
   ),
   "__NP__"
),
_xlpm.x,IF(_xlpm.xp&lt;&gt;"__NP__",_xlpm.xp,_xlfn.XLOOKUP($B26,Reloj!$A$2:$A$3000,INDEX(Reloj!$J$2:$AR$3000,,COLUMN(DE18)-INT(COLUMN(DE18)/9*8)),"__NF__")),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DR26" s="363">
        <f t="shared" si="381"/>
        <v>8.5</v>
      </c>
      <c r="DS26" s="363">
        <f t="shared" si="382"/>
        <v>2</v>
      </c>
      <c r="DT26" s="363">
        <f t="shared" si="383"/>
        <v>0.5</v>
      </c>
      <c r="DU26" s="363">
        <f t="shared" si="384"/>
        <v>0</v>
      </c>
      <c r="DV26" s="359">
        <f t="shared" si="385"/>
        <v>0.3125</v>
      </c>
      <c r="DW26" s="360">
        <f t="shared" si="386"/>
        <v>0.70833333333333337</v>
      </c>
      <c r="DX26" s="361" t="str">
        <f>IF(
 OR(DV$6&lt;MAX($B$2,$G26),AND($H26&lt;&gt;"",DV$6&gt;$H26)),
 "NA",
 IF(
  AND($D26="LOCAL",WEEKDAY(DV$6,2)=7),
  "DS",
  IF(
   COUNTIF(Parametros!$P:$P,DV$6)&gt;0,
   IF(ISNUMBER(DZ26),IF(DZ26&gt;0,"FL","FC"),"FC"),
   IF(
    ISNUMBER(DZ26),
    IF(DZ26&gt;0,"NOR","F"),
    IF(DZ26="A","NOR",IF(DZ26&lt;&gt;"",DZ26,"F"))
   )
  )
 )
)</f>
        <v>NOR</v>
      </c>
      <c r="DY26" s="362">
        <f t="shared" si="387"/>
        <v>8.5</v>
      </c>
      <c r="DZ26" s="362" cm="1">
        <f t="array" ref="DZ26">_xlfn.LET(
_xlpm.f,DZ$6,
_xlpm.xp,IFERROR(
   _xlfn.XLOOKUP(
     1,
     (Papeletas!$B$2:$B$3000=$B26)*(Papeletas!$G$2:$G$3000&lt;=_xlpm.f)*(Papeletas!$H$2:$H$3000&gt;=_xlpm.f),
     Papeletas!$F$2:$F$3000,
     "__NP__"
   ),
   "__NP__"
),
_xlpm.x,IF(_xlpm.xp&lt;&gt;"__NP__",_xlpm.xp,_xlfn.XLOOKUP($B26,Reloj!$A$2:$A$3000,INDEX(Reloj!$J$2:$AR$3000,,COLUMN(DN18)-INT(COLUMN(DN18)/9*8)),"__NF__")),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EA26" s="363">
        <f t="shared" si="388"/>
        <v>8.5</v>
      </c>
      <c r="EB26" s="363">
        <f t="shared" si="389"/>
        <v>2</v>
      </c>
      <c r="EC26" s="363">
        <f t="shared" si="390"/>
        <v>1</v>
      </c>
      <c r="ED26" s="363">
        <f t="shared" si="391"/>
        <v>0</v>
      </c>
      <c r="EE26" s="359">
        <f t="shared" si="392"/>
        <v>0.3125</v>
      </c>
      <c r="EF26" s="360">
        <f t="shared" si="393"/>
        <v>0.70833333333333337</v>
      </c>
      <c r="EG26" s="361" t="str">
        <f>IF(
 OR(EE$6&lt;MAX($B$2,$G26),AND($H26&lt;&gt;"",EE$6&gt;$H26)),
 "NA",
 IF(
  AND($D26="LOCAL",WEEKDAY(EE$6,2)=7),
  "DS",
  IF(
   COUNTIF(Parametros!$P:$P,EE$6)&gt;0,
   IF(ISNUMBER(EI26),IF(EI26&gt;0,"FL","FC"),"FC"),
   IF(
    ISNUMBER(EI26),
    IF(EI26&gt;0,"NOR","F"),
    IF(EI26="A","NOR",IF(EI26&lt;&gt;"",EI26,"F"))
   )
  )
 )
)</f>
        <v>NOR</v>
      </c>
      <c r="EH26" s="362">
        <f t="shared" si="394"/>
        <v>8.5</v>
      </c>
      <c r="EI26" s="362" cm="1">
        <f t="array" ref="EI26">_xlfn.LET(
_xlpm.f,EI$6,
_xlpm.xp,IFERROR(
   _xlfn.XLOOKUP(
     1,
     (Papeletas!$B$2:$B$3000=$B26)*(Papeletas!$G$2:$G$3000&lt;=_xlpm.f)*(Papeletas!$H$2:$H$3000&gt;=_xlpm.f),
     Papeletas!$F$2:$F$3000,
     "__NP__"
   ),
   "__NP__"
),
_xlpm.x,IF(_xlpm.xp&lt;&gt;"__NP__",_xlpm.xp,_xlfn.XLOOKUP($B26,Reloj!$A$2:$A$3000,INDEX(Reloj!$J$2:$AR$3000,,COLUMN(DW18)-INT(COLUMN(DW18)/9*8)),"__NF__")),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EJ26" s="363">
        <f t="shared" si="395"/>
        <v>8.5</v>
      </c>
      <c r="EK26" s="363">
        <f t="shared" si="396"/>
        <v>2</v>
      </c>
      <c r="EL26" s="363">
        <f t="shared" si="397"/>
        <v>1</v>
      </c>
      <c r="EM26" s="363">
        <f t="shared" si="398"/>
        <v>0</v>
      </c>
      <c r="EN26" s="359">
        <f t="shared" si="399"/>
        <v>0.3125</v>
      </c>
      <c r="EO26" s="360">
        <f t="shared" si="400"/>
        <v>0.70833333333333337</v>
      </c>
      <c r="EP26" s="361" t="str">
        <f>IF(
 OR(EN$6&lt;MAX($B$2,$G26),AND($H26&lt;&gt;"",EN$6&gt;$H26)),
 "NA",
 IF(
  AND($D26="LOCAL",WEEKDAY(EN$6,2)=7),
  "DS",
  IF(
   COUNTIF(Parametros!$P:$P,EN$6)&gt;0,
   IF(ISNUMBER(ER26),IF(ER26&gt;0,"FL","FC"),"FC"),
   IF(
    ISNUMBER(ER26),
    IF(ER26&gt;0,"NOR","F"),
    IF(ER26="A","NOR",IF(ER26&lt;&gt;"",ER26,"F"))
   )
  )
 )
)</f>
        <v>NOR</v>
      </c>
      <c r="EQ26" s="362">
        <f t="shared" si="401"/>
        <v>8.5</v>
      </c>
      <c r="ER26" s="362" cm="1">
        <f t="array" ref="ER26">_xlfn.LET(
_xlpm.f,ER$6,
_xlpm.xp,IFERROR(
   _xlfn.XLOOKUP(
     1,
     (Papeletas!$B$2:$B$3000=$B26)*(Papeletas!$G$2:$G$3000&lt;=_xlpm.f)*(Papeletas!$H$2:$H$3000&gt;=_xlpm.f),
     Papeletas!$F$2:$F$3000,
     "__NP__"
   ),
   "__NP__"
),
_xlpm.x,IF(_xlpm.xp&lt;&gt;"__NP__",_xlpm.xp,_xlfn.XLOOKUP($B26,Reloj!$A$2:$A$3000,INDEX(Reloj!$J$2:$AR$3000,,COLUMN(EF18)-INT(COLUMN(EF18)/9*8)),"__NF__")),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v>
      </c>
      <c r="ES26" s="363">
        <f t="shared" si="402"/>
        <v>8.5</v>
      </c>
      <c r="ET26" s="363">
        <f t="shared" si="403"/>
        <v>0</v>
      </c>
      <c r="EU26" s="363">
        <f t="shared" si="404"/>
        <v>0</v>
      </c>
      <c r="EV26" s="363">
        <f t="shared" si="405"/>
        <v>0</v>
      </c>
      <c r="EW26" s="359">
        <f t="shared" si="406"/>
        <v>0.3125</v>
      </c>
      <c r="EX26" s="360">
        <f t="shared" si="407"/>
        <v>0.70833333333333337</v>
      </c>
      <c r="EY26" s="361" t="str">
        <f>IF(
 OR(EW$6&lt;MAX($B$2,$G26),AND($H26&lt;&gt;"",EW$6&gt;$H26)),
 "NA",
 IF(
  AND($D26="LOCAL",WEEKDAY(EW$6,2)=7),
  "DS",
  IF(
   COUNTIF(Parametros!$P:$P,EW$6)&gt;0,
   IF(ISNUMBER(FA26),IF(FA26&gt;0,"FL","FC"),"FC"),
   IF(
    ISNUMBER(FA26),
    IF(FA26&gt;0,"NOR","F"),
    IF(FA26="A","NOR",IF(FA26&lt;&gt;"",FA26,"F"))
   )
  )
 )
)</f>
        <v>NOR</v>
      </c>
      <c r="EZ26" s="362">
        <f t="shared" si="408"/>
        <v>8.5</v>
      </c>
      <c r="FA26" s="362" cm="1">
        <f t="array" ref="FA26">_xlfn.LET(
_xlpm.f,FA$6,
_xlpm.xp,IFERROR(
   _xlfn.XLOOKUP(
     1,
     (Papeletas!$B$2:$B$3000=$B26)*(Papeletas!$G$2:$G$3000&lt;=_xlpm.f)*(Papeletas!$H$2:$H$3000&gt;=_xlpm.f),
     Papeletas!$F$2:$F$3000,
     "__NP__"
   ),
   "__NP__"
),
_xlpm.x,IF(_xlpm.xp&lt;&gt;"__NP__",_xlpm.xp,_xlfn.XLOOKUP($B26,Reloj!$A$2:$A$3000,INDEX(Reloj!$J$2:$AR$3000,,COLUMN(EO18)-INT(COLUMN(EO18)/9*8)),"__NF__")),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FB26" s="363">
        <f t="shared" si="409"/>
        <v>8.5</v>
      </c>
      <c r="FC26" s="363">
        <f t="shared" si="410"/>
        <v>2</v>
      </c>
      <c r="FD26" s="363">
        <f t="shared" si="411"/>
        <v>1</v>
      </c>
      <c r="FE26" s="363">
        <f t="shared" si="412"/>
        <v>0</v>
      </c>
      <c r="FF26" s="359">
        <f t="shared" si="413"/>
        <v>0.3125</v>
      </c>
      <c r="FG26" s="360">
        <f t="shared" si="414"/>
        <v>0.54166666666666663</v>
      </c>
      <c r="FH26" s="361" t="str">
        <f>IF(
 OR(FF$6&lt;MAX($B$2,$G26),AND($H26&lt;&gt;"",FF$6&gt;$H26)),
 "NA",
 IF(
  AND($D26="LOCAL",WEEKDAY(FF$6,2)=7),
  "DS",
  IF(
   COUNTIF(Parametros!$P:$P,FF$6)&gt;0,
   IF(ISNUMBER(FJ26),IF(FJ26&gt;0,"FL","FC"),"FC"),
   IF(
    ISNUMBER(FJ26),
    IF(FJ26&gt;0,"NOR","F"),
    IF(FJ26="A","NOR",IF(FJ26&lt;&gt;"",FJ26,"F"))
   )
  )
 )
)</f>
        <v>NOR</v>
      </c>
      <c r="FI26" s="362">
        <f t="shared" si="415"/>
        <v>5.4999999999999991</v>
      </c>
      <c r="FJ26" s="362" cm="1">
        <f t="array" ref="FJ26">_xlfn.LET(
_xlpm.f,FJ$6,
_xlpm.xp,IFERROR(
   _xlfn.XLOOKUP(
     1,
     (Papeletas!$B$2:$B$3000=$B26)*(Papeletas!$G$2:$G$3000&lt;=_xlpm.f)*(Papeletas!$H$2:$H$3000&gt;=_xlpm.f),
     Papeletas!$F$2:$F$3000,
     "__NP__"
   ),
   "__NP__"
),
_xlpm.x,IF(_xlpm.xp&lt;&gt;"__NP__",_xlpm.xp,_xlfn.XLOOKUP($B26,Reloj!$A$2:$A$3000,INDEX(Reloj!$J$2:$AR$3000,,COLUMN(EX18)-INT(COLUMN(EX18)/9*8)),"__NF__")),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8.5</v>
      </c>
      <c r="FK26" s="363">
        <f t="shared" si="416"/>
        <v>5.4999999999999991</v>
      </c>
      <c r="FL26" s="363">
        <f t="shared" si="417"/>
        <v>2</v>
      </c>
      <c r="FM26" s="363">
        <f t="shared" si="418"/>
        <v>1.0000000000000009</v>
      </c>
      <c r="FN26" s="363">
        <f t="shared" si="419"/>
        <v>0</v>
      </c>
      <c r="FO26" s="359" t="str">
        <f t="shared" si="420"/>
        <v>-</v>
      </c>
      <c r="FP26" s="360" t="str">
        <f t="shared" si="421"/>
        <v>-</v>
      </c>
      <c r="FQ26" s="361" t="str">
        <f>IF(
 OR(FO$6&lt;MAX($B$2,$G26),AND($H26&lt;&gt;"",FO$6&gt;$H26)),
 "NA",
 IF(
  AND($D26="LOCAL",WEEKDAY(FO$6,2)=7),
  "DS",
  IF(
   COUNTIF(Parametros!$P:$P,FO$6)&gt;0,
   IF(ISNUMBER(FS26),IF(FS26&gt;0,"FL","FC"),"FC"),
   IF(
    ISNUMBER(FS26),
    IF(FS26&gt;0,"NOR","F"),
    IF(FS26="A","NOR",IF(FS26&lt;&gt;"",FS26,"F"))
   )
  )
 )
)</f>
        <v>DS</v>
      </c>
      <c r="FR26" s="362">
        <f t="shared" si="422"/>
        <v>0</v>
      </c>
      <c r="FS26" s="362" t="str" cm="1">
        <f t="array" ref="FS26">_xlfn.LET(
_xlpm.f,FS$6,
_xlpm.xp,IFERROR(
   _xlfn.XLOOKUP(
     1,
     (Papeletas!$B$2:$B$3000=$B26)*(Papeletas!$G$2:$G$3000&lt;=_xlpm.f)*(Papeletas!$H$2:$H$3000&gt;=_xlpm.f),
     Papeletas!$F$2:$F$3000,
     "__NP__"
   ),
   "__NP__"
),
_xlpm.x,IF(_xlpm.xp&lt;&gt;"__NP__",_xlpm.xp,_xlfn.XLOOKUP($B26,Reloj!$A$2:$A$3000,INDEX(Reloj!$J$2:$AR$3000,,COLUMN(FG18)-INT(COLUMN(FG18)/9*8)),"__NF__")),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F</v>
      </c>
      <c r="FT26" s="363">
        <f t="shared" si="423"/>
        <v>0</v>
      </c>
      <c r="FU26" s="363">
        <f t="shared" si="424"/>
        <v>0</v>
      </c>
      <c r="FV26" s="363">
        <f t="shared" si="425"/>
        <v>0</v>
      </c>
      <c r="FW26" s="363">
        <f t="shared" si="426"/>
        <v>0</v>
      </c>
      <c r="FX26" s="359">
        <f t="shared" si="427"/>
        <v>0.3125</v>
      </c>
      <c r="FY26" s="360">
        <f t="shared" si="428"/>
        <v>0.70833333333333337</v>
      </c>
      <c r="FZ26" s="361" t="str">
        <f>IF(
 OR(FX$6&lt;MAX($B$2,$G26),AND($H26&lt;&gt;"",FX$6&gt;$H26)),
 "NA",
 IF(
  AND($D26="LOCAL",WEEKDAY(FX$6,2)=7),
  "DS",
  IF(
   COUNTIF(Parametros!$P:$P,FX$6)&gt;0,
   IF(ISNUMBER(GB26),IF(GB26&gt;0,"FL","FC"),"FC"),
   IF(
    ISNUMBER(GB26),
    IF(GB26&gt;0,"NOR","F"),
    IF(GB26="A","NOR",IF(GB26&lt;&gt;"",GB26,"F"))
   )
  )
 )
)</f>
        <v>NOR</v>
      </c>
      <c r="GA26" s="362">
        <f t="shared" si="429"/>
        <v>8.5</v>
      </c>
      <c r="GB26" s="362" cm="1">
        <f t="array" ref="GB26">_xlfn.LET(
_xlpm.f,GB$6,
_xlpm.xp,IFERROR(
   _xlfn.XLOOKUP(
     1,
     (Papeletas!$B$2:$B$3000=$B26)*(Papeletas!$G$2:$G$3000&lt;=_xlpm.f)*(Papeletas!$H$2:$H$3000&gt;=_xlpm.f),
     Papeletas!$F$2:$F$3000,
     "__NP__"
   ),
   "__NP__"
),
_xlpm.x,IF(_xlpm.xp&lt;&gt;"__NP__",_xlpm.xp,_xlfn.XLOOKUP($B26,Reloj!$A$2:$A$3000,INDEX(Reloj!$J$2:$AR$3000,,COLUMN(FP18)-INT(COLUMN(FP18)/9*8)),"__NF__")),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GC26" s="363">
        <f t="shared" si="430"/>
        <v>8.5</v>
      </c>
      <c r="GD26" s="363">
        <f t="shared" si="431"/>
        <v>2</v>
      </c>
      <c r="GE26" s="363">
        <f t="shared" si="432"/>
        <v>0.5</v>
      </c>
      <c r="GF26" s="363">
        <f t="shared" si="433"/>
        <v>0</v>
      </c>
      <c r="GG26" s="359">
        <f t="shared" si="434"/>
        <v>0.3125</v>
      </c>
      <c r="GH26" s="360">
        <f t="shared" si="435"/>
        <v>0.70833333333333337</v>
      </c>
      <c r="GI26" s="361" t="str">
        <f>IF(
 OR(GG$6&lt;MAX($B$2,$G26),AND($H26&lt;&gt;"",GG$6&gt;$H26)),
 "NA",
 IF(
  AND($D26="LOCAL",WEEKDAY(GG$6,2)=7),
  "DS",
  IF(
   COUNTIF(Parametros!$P:$P,GG$6)&gt;0,
   IF(ISNUMBER(GK26),IF(GK26&gt;0,"FL","FC"),"FC"),
   IF(
    ISNUMBER(GK26),
    IF(GK26&gt;0,"NOR","F"),
    IF(GK26="A","NOR",IF(GK26&lt;&gt;"",GK26,"F"))
   )
  )
 )
)</f>
        <v>NOR</v>
      </c>
      <c r="GJ26" s="362">
        <f t="shared" si="436"/>
        <v>8.5</v>
      </c>
      <c r="GK26" s="362" cm="1">
        <f t="array" ref="GK26">_xlfn.LET(
_xlpm.f,GK$6,
_xlpm.xp,IFERROR(
   _xlfn.XLOOKUP(
     1,
     (Papeletas!$B$2:$B$3000=$B26)*(Papeletas!$G$2:$G$3000&lt;=_xlpm.f)*(Papeletas!$H$2:$H$3000&gt;=_xlpm.f),
     Papeletas!$F$2:$F$3000,
     "__NP__"
   ),
   "__NP__"
),
_xlpm.x,IF(_xlpm.xp&lt;&gt;"__NP__",_xlpm.xp,_xlfn.XLOOKUP($B26,Reloj!$A$2:$A$3000,INDEX(Reloj!$J$2:$AR$3000,,COLUMN(FY18)-INT(COLUMN(FY18)/9*8)),"__NF__")),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10.5</v>
      </c>
      <c r="GL26" s="363">
        <f t="shared" si="437"/>
        <v>8.5</v>
      </c>
      <c r="GM26" s="363">
        <f t="shared" si="438"/>
        <v>2</v>
      </c>
      <c r="GN26" s="363">
        <f t="shared" si="439"/>
        <v>0</v>
      </c>
      <c r="GO26" s="363">
        <f t="shared" si="440"/>
        <v>0</v>
      </c>
      <c r="GP26" s="359">
        <f t="shared" si="441"/>
        <v>0.3125</v>
      </c>
      <c r="GQ26" s="360">
        <f t="shared" si="442"/>
        <v>0.70833333333333337</v>
      </c>
      <c r="GR26" s="361" t="str">
        <f>IF(
 OR(GP$6&lt;MAX($B$2,$G26),AND($H26&lt;&gt;"",GP$6&gt;$H26)),
 "NA",
 IF(
  AND($D26="LOCAL",WEEKDAY(GP$6,2)=7),
  "DS",
  IF(
   COUNTIF(Parametros!$P:$P,GP$6)&gt;0,
   IF(ISNUMBER(GT26),IF(GT26&gt;0,"FL","FC"),"FC"),
   IF(
    ISNUMBER(GT26),
    IF(GT26&gt;0,"NOR","F"),
    IF(GT26="A","NOR",IF(GT26&lt;&gt;"",GT26,"F"))
   )
  )
 )
)</f>
        <v>VAC</v>
      </c>
      <c r="GS26" s="362">
        <f t="shared" si="443"/>
        <v>8.5</v>
      </c>
      <c r="GT26" s="362" t="str" cm="1">
        <f t="array" ref="GT26">_xlfn.LET(
_xlpm.f,GT$6,
_xlpm.xp,IFERROR(
   _xlfn.XLOOKUP(
     1,
     (Papeletas!$B$2:$B$3000=$B26)*(Papeletas!$G$2:$G$3000&lt;=_xlpm.f)*(Papeletas!$H$2:$H$3000&gt;=_xlpm.f),
     Papeletas!$F$2:$F$3000,
     "__NP__"
   ),
   "__NP__"
),
_xlpm.x,IF(_xlpm.xp&lt;&gt;"__NP__",_xlpm.xp,_xlfn.XLOOKUP($B26,Reloj!$A$2:$A$3000,INDEX(Reloj!$J$2:$AR$3000,,COLUMN(GH18)-INT(COLUMN(GH18)/9*8)),"__NF__")),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VAC</v>
      </c>
      <c r="GU26" s="363">
        <f t="shared" si="444"/>
        <v>0</v>
      </c>
      <c r="GV26" s="363">
        <f t="shared" si="445"/>
        <v>0</v>
      </c>
      <c r="GW26" s="363">
        <f t="shared" si="446"/>
        <v>0</v>
      </c>
      <c r="GX26" s="363">
        <f t="shared" si="447"/>
        <v>0</v>
      </c>
      <c r="GY26" s="359">
        <f t="shared" si="448"/>
        <v>0.3125</v>
      </c>
      <c r="GZ26" s="360">
        <f t="shared" si="449"/>
        <v>0.70833333333333337</v>
      </c>
      <c r="HA26" s="361" t="str">
        <f>IF(
 OR(GY$6&lt;MAX($B$2,$G26),AND($H26&lt;&gt;"",GY$6&gt;$H26)),
 "NA",
 IF(
  AND($D26="LOCAL",WEEKDAY(GY$6,2)=7),
  "DS",
  IF(
   COUNTIF(Parametros!$P:$P,GY$6)&gt;0,
   IF(ISNUMBER(HC26),IF(HC26&gt;0,"FL","FC"),"FC"),
   IF(
    ISNUMBER(HC26),
    IF(HC26&gt;0,"NOR","F"),
    IF(HC26="A","NOR",IF(HC26&lt;&gt;"",HC26,"F"))
   )
  )
 )
)</f>
        <v>VAC</v>
      </c>
      <c r="HB26" s="362">
        <f t="shared" si="450"/>
        <v>8.5</v>
      </c>
      <c r="HC26" s="362" t="str" cm="1">
        <f t="array" ref="HC26">_xlfn.LET(
_xlpm.f,HC$6,
_xlpm.xp,IFERROR(
   _xlfn.XLOOKUP(
     1,
     (Papeletas!$B$2:$B$3000=$B26)*(Papeletas!$G$2:$G$3000&lt;=_xlpm.f)*(Papeletas!$H$2:$H$3000&gt;=_xlpm.f),
     Papeletas!$F$2:$F$3000,
     "__NP__"
   ),
   "__NP__"
),
_xlpm.x,IF(_xlpm.xp&lt;&gt;"__NP__",_xlpm.xp,_xlfn.XLOOKUP($B26,Reloj!$A$2:$A$3000,INDEX(Reloj!$J$2:$AR$3000,,COLUMN(GQ18)-INT(COLUMN(GQ18)/9*8)),"__NF__")),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VAC</v>
      </c>
      <c r="HD26" s="363">
        <f t="shared" si="451"/>
        <v>0</v>
      </c>
      <c r="HE26" s="363">
        <f t="shared" si="452"/>
        <v>0</v>
      </c>
      <c r="HF26" s="363">
        <f t="shared" si="453"/>
        <v>0</v>
      </c>
      <c r="HG26" s="363">
        <f t="shared" si="454"/>
        <v>0</v>
      </c>
      <c r="HH26" s="359">
        <f t="shared" si="455"/>
        <v>0.3125</v>
      </c>
      <c r="HI26" s="360">
        <f t="shared" si="456"/>
        <v>0.70833333333333337</v>
      </c>
      <c r="HJ26" s="361" t="str">
        <f>IF(
 OR(HH$6&lt;MAX($B$2,$G26),AND($H26&lt;&gt;"",HH$6&gt;$H26)),
 "NA",
 IF(
  AND($D26="LOCAL",WEEKDAY(HH$6,2)=7),
  "DS",
  IF(
   COUNTIF(Parametros!$P:$P,HH$6)&gt;0,
   IF(ISNUMBER(HL26),IF(HL26&gt;0,"FL","FC"),"FC"),
   IF(
    ISNUMBER(HL26),
    IF(HL26&gt;0,"NOR","F"),
    IF(HL26="A","NOR",IF(HL26&lt;&gt;"",HL26,"F"))
   )
  )
 )
)</f>
        <v>VAC</v>
      </c>
      <c r="HK26" s="362">
        <f t="shared" si="457"/>
        <v>8.5</v>
      </c>
      <c r="HL26" s="362" t="str" cm="1">
        <f t="array" ref="HL26">_xlfn.LET(
_xlpm.f,HL$6,
_xlpm.xp,IFERROR(
   _xlfn.XLOOKUP(
     1,
     (Papeletas!$B$2:$B$3000=$B26)*(Papeletas!$G$2:$G$3000&lt;=_xlpm.f)*(Papeletas!$H$2:$H$3000&gt;=_xlpm.f),
     Papeletas!$F$2:$F$3000,
     "__NP__"
   ),
   "__NP__"
),
_xlpm.x,IF(_xlpm.xp&lt;&gt;"__NP__",_xlpm.xp,_xlfn.XLOOKUP($B26,Reloj!$A$2:$A$3000,INDEX(Reloj!$J$2:$AR$3000,,COLUMN(GZ18)-INT(COLUMN(GZ18)/9*8)),"__NF__")),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VAC</v>
      </c>
      <c r="HM26" s="363">
        <f t="shared" si="458"/>
        <v>0</v>
      </c>
      <c r="HN26" s="363">
        <f t="shared" si="459"/>
        <v>0</v>
      </c>
      <c r="HO26" s="363">
        <f t="shared" si="460"/>
        <v>0</v>
      </c>
      <c r="HP26" s="363">
        <f t="shared" si="461"/>
        <v>0</v>
      </c>
      <c r="HQ26" s="359">
        <f t="shared" si="462"/>
        <v>0.3125</v>
      </c>
      <c r="HR26" s="360">
        <f t="shared" si="463"/>
        <v>0.54166666666666663</v>
      </c>
      <c r="HS26" s="361" t="str">
        <f>IF(
 OR(HQ$6&lt;MAX($B$2,$G26),AND($H26&lt;&gt;"",HQ$6&gt;$H26)),
 "NA",
 IF(
  AND($D26="LOCAL",WEEKDAY(HQ$6,2)=7),
  "DS",
  IF(
   COUNTIF(Parametros!$P:$P,HQ$6)&gt;0,
   IF(ISNUMBER(HU26),IF(HU26&gt;0,"FL","FC"),"FC"),
   IF(
    ISNUMBER(HU26),
    IF(HU26&gt;0,"NOR","F"),
    IF(HU26="A","NOR",IF(HU26&lt;&gt;"",HU26,"F"))
   )
  )
 )
)</f>
        <v>VAC</v>
      </c>
      <c r="HT26" s="362">
        <f t="shared" si="464"/>
        <v>5.4999999999999991</v>
      </c>
      <c r="HU26" s="362" t="str" cm="1">
        <f t="array" ref="HU26">_xlfn.LET(
_xlpm.f,HU$6,
_xlpm.xp,IFERROR(
   _xlfn.XLOOKUP(
     1,
     (Papeletas!$B$2:$B$3000=$B26)*(Papeletas!$G$2:$G$3000&lt;=_xlpm.f)*(Papeletas!$H$2:$H$3000&gt;=_xlpm.f),
     Papeletas!$F$2:$F$3000,
     "__NP__"
   ),
   "__NP__"
),
_xlpm.x,IF(_xlpm.xp&lt;&gt;"__NP__",_xlpm.xp,_xlfn.XLOOKUP($B26,Reloj!$A$2:$A$3000,INDEX(Reloj!$J$2:$AR$3000,,COLUMN(HI18)-INT(COLUMN(HI18)/9*8)),"__NF__")),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VAC</v>
      </c>
      <c r="HV26" s="363">
        <f t="shared" si="465"/>
        <v>0</v>
      </c>
      <c r="HW26" s="363">
        <f t="shared" si="466"/>
        <v>0</v>
      </c>
      <c r="HX26" s="363">
        <f t="shared" si="467"/>
        <v>0</v>
      </c>
      <c r="HY26" s="363">
        <f t="shared" si="468"/>
        <v>0</v>
      </c>
      <c r="HZ26" s="359" t="str">
        <f t="shared" si="469"/>
        <v>-</v>
      </c>
      <c r="IA26" s="360" t="str">
        <f t="shared" si="470"/>
        <v>-</v>
      </c>
      <c r="IB26" s="361" t="str">
        <f>IF(
 OR(HZ$6&lt;MAX($B$2,$G26),AND($H26&lt;&gt;"",HZ$6&gt;$H26)),
 "NA",
 IF(
  AND($D26="LOCAL",WEEKDAY(HZ$6,2)=7),
  "DS",
  IF(
   COUNTIF(Parametros!$P:$P,HZ$6)&gt;0,
   IF(ISNUMBER(ID26),IF(ID26&gt;0,"FL","FC"),"FC"),
   IF(
    ISNUMBER(ID26),
    IF(ID26&gt;0,"NOR","F"),
    IF(ID26="A","NOR",IF(ID26&lt;&gt;"",ID26,"F"))
   )
  )
 )
)</f>
        <v>DS</v>
      </c>
      <c r="IC26" s="362">
        <f t="shared" si="471"/>
        <v>0</v>
      </c>
      <c r="ID26" s="408" t="str" cm="1">
        <f t="array" ref="ID26">_xlfn.LET(
_xlpm.f,ID$6,
_xlpm.xp,IFERROR(
   _xlfn.XLOOKUP(
     1,
     (Papeletas!$B$2:$B$3000=$B26)*(Papeletas!$G$2:$G$3000&lt;=_xlpm.f)*(Papeletas!$H$2:$H$3000&gt;=_xlpm.f),
     Papeletas!$F$2:$F$3000,
     "__NP__"
   ),
   "__NP__"
),
_xlpm.x,IF(_xlpm.xp&lt;&gt;"__NP__",_xlpm.xp,_xlfn.XLOOKUP($B26,Reloj!$A$2:$A$3000,INDEX(Reloj!$J$2:$AR$3000,,COLUMN(HR18)-INT(COLUMN(HR18)/9*8)),"__NF__")),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F</v>
      </c>
      <c r="IE26" s="363">
        <f t="shared" si="472"/>
        <v>0</v>
      </c>
      <c r="IF26" s="363">
        <f t="shared" si="473"/>
        <v>0</v>
      </c>
      <c r="IG26" s="363">
        <f t="shared" si="474"/>
        <v>0</v>
      </c>
      <c r="IH26" s="363">
        <f t="shared" si="475"/>
        <v>0</v>
      </c>
      <c r="II26" s="359">
        <f t="shared" si="476"/>
        <v>0.3125</v>
      </c>
      <c r="IJ26" s="360">
        <f t="shared" si="477"/>
        <v>0.70833333333333337</v>
      </c>
      <c r="IK26" s="361" t="str">
        <f>IF(
 OR(II$6&lt;MAX($B$2,$G26),AND($H26&lt;&gt;"",II$6&gt;$H26)),
 "NA",
 IF(
  AND($D26="LOCAL",WEEKDAY(II$6,2)=7),
  "DS",
  IF(
   COUNTIF(Parametros!$P:$P,II$6)&gt;0,
   IF(ISNUMBER(IM26),IF(IM26&gt;0,"FL","FC"),"FC"),
   IF(
    ISNUMBER(IM26),
    IF(IM26&gt;0,"NOR","F"),
    IF(IM26="A","NOR",IF(IM26&lt;&gt;"",IM26,"F"))
   )
  )
 )
)</f>
        <v>NOR</v>
      </c>
      <c r="IL26" s="362">
        <f t="shared" si="478"/>
        <v>8.5</v>
      </c>
      <c r="IM26" s="362" cm="1">
        <f t="array" ref="IM26">_xlfn.LET(
_xlpm.f,IM$6,
_xlpm.xp,IFERROR(
   _xlfn.XLOOKUP(
     1,
     (Papeletas!$B$2:$B$3000=$B26)*(Papeletas!$G$2:$G$3000&lt;=_xlpm.f)*(Papeletas!$H$2:$H$3000&gt;=_xlpm.f),
     Papeletas!$F$2:$F$3000,
     "__NP__"
   ),
   "__NP__"
),
_xlpm.x,IF(_xlpm.xp&lt;&gt;"__NP__",_xlpm.xp,_xlfn.XLOOKUP($B26,Reloj!$A$2:$A$3000,INDEX(Reloj!$J$2:$AR$3000,,COLUMN(IA18)-INT(COLUMN(IA18)/9*8)),"__NF__")),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8.5</v>
      </c>
      <c r="IN26" s="363">
        <f t="shared" si="479"/>
        <v>8.5</v>
      </c>
      <c r="IO26" s="363">
        <f t="shared" si="480"/>
        <v>0</v>
      </c>
      <c r="IP26" s="363">
        <f t="shared" si="481"/>
        <v>0</v>
      </c>
      <c r="IQ26" s="363">
        <f t="shared" si="482"/>
        <v>0</v>
      </c>
      <c r="IR26" s="359">
        <f t="shared" si="483"/>
        <v>0.3125</v>
      </c>
      <c r="IS26" s="360">
        <f t="shared" si="484"/>
        <v>0.70833333333333337</v>
      </c>
      <c r="IT26" s="361" t="str">
        <f>IF(
 OR(IR$6&lt;MAX($B$2,$G26),AND($H26&lt;&gt;"",IR$6&gt;$H26)),
 "NA",
 IF(
  AND($D26="LOCAL",WEEKDAY(IR$6,2)=7),
  "DS",
  IF(
   COUNTIF(Parametros!$P:$P,IR$6)&gt;0,
   IF(ISNUMBER(IV26),IF(IV26&gt;0,"FL","FC"),"FC"),
   IF(
    ISNUMBER(IV26),
    IF(IV26&gt;0,"NOR","F"),
    IF(IV26="A","NOR",IF(IV26&lt;&gt;"",IV26,"F"))
   )
  )
 )
)</f>
        <v>NOR</v>
      </c>
      <c r="IU26" s="362">
        <f t="shared" si="485"/>
        <v>8.5</v>
      </c>
      <c r="IV26" s="362" cm="1">
        <f t="array" ref="IV26">_xlfn.LET(
_xlpm.f,IV$6,
_xlpm.xp,IFERROR(
   _xlfn.XLOOKUP(
     1,
     (Papeletas!$B$2:$B$3000=$B26)*(Papeletas!$G$2:$G$3000&lt;=_xlpm.f)*(Papeletas!$H$2:$H$3000&gt;=_xlpm.f),
     Papeletas!$F$2:$F$3000,
     "__NP__"
   ),
   "__NP__"
),
_xlpm.x,IF(_xlpm.xp&lt;&gt;"__NP__",_xlpm.xp,_xlfn.XLOOKUP($B26,Reloj!$A$2:$A$3000,INDEX(Reloj!$J$2:$AR$3000,,COLUMN(IJ18)-INT(COLUMN(IJ18)/9*8)),"__NF__")),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IW26" s="363">
        <f t="shared" si="486"/>
        <v>8.5</v>
      </c>
      <c r="IX26" s="363">
        <f t="shared" si="487"/>
        <v>2</v>
      </c>
      <c r="IY26" s="363">
        <f t="shared" si="488"/>
        <v>0.5</v>
      </c>
      <c r="IZ26" s="363">
        <f t="shared" si="489"/>
        <v>0</v>
      </c>
      <c r="JA26" s="359">
        <f t="shared" si="490"/>
        <v>0.3125</v>
      </c>
      <c r="JB26" s="360">
        <f t="shared" si="491"/>
        <v>0.70833333333333337</v>
      </c>
      <c r="JC26" s="361" t="str">
        <f>IF(
 OR(JA$6&lt;MAX($B$2,$G26),AND($H26&lt;&gt;"",JA$6&gt;$H26)),
 "NA",
 IF(
  AND($D26="LOCAL",WEEKDAY(JA$6,2)=7),
  "DS",
  IF(
   COUNTIF(Parametros!$P:$P,JA$6)&gt;0,
   IF(ISNUMBER(JE26),IF(JE26&gt;0,"FL","FC"),"FC"),
   IF(
    ISNUMBER(JE26),
    IF(JE26&gt;0,"NOR","F"),
    IF(JE26="A","NOR",IF(JE26&lt;&gt;"",JE26,"F"))
   )
  )
 )
)</f>
        <v>NOR</v>
      </c>
      <c r="JD26" s="362">
        <f t="shared" si="492"/>
        <v>8.5</v>
      </c>
      <c r="JE26" s="362" cm="1">
        <f t="array" ref="JE26">_xlfn.LET(
_xlpm.f,JE$6,
_xlpm.xp,IFERROR(
   _xlfn.XLOOKUP(
     1,
     (Papeletas!$B$2:$B$3000=$B26)*(Papeletas!$G$2:$G$3000&lt;=_xlpm.f)*(Papeletas!$H$2:$H$3000&gt;=_xlpm.f),
     Papeletas!$F$2:$F$3000,
     "__NP__"
   ),
   "__NP__"
),
_xlpm.x,IF(_xlpm.xp&lt;&gt;"__NP__",_xlpm.xp,_xlfn.XLOOKUP($B26,Reloj!$A$2:$A$3000,INDEX(Reloj!$J$2:$AR$3000,,COLUMN(IS18)-INT(COLUMN(IS18)/9*8)),"__NF__")),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JF26" s="363">
        <f t="shared" si="493"/>
        <v>8.5</v>
      </c>
      <c r="JG26" s="363">
        <f t="shared" si="494"/>
        <v>2</v>
      </c>
      <c r="JH26" s="363">
        <f t="shared" si="495"/>
        <v>1</v>
      </c>
      <c r="JI26" s="363">
        <f t="shared" si="496"/>
        <v>0</v>
      </c>
      <c r="JJ26" s="359">
        <f t="shared" si="497"/>
        <v>0.3125</v>
      </c>
      <c r="JK26" s="360">
        <f t="shared" si="498"/>
        <v>0.70833333333333337</v>
      </c>
      <c r="JL26" s="361" t="str">
        <f>IF(
 OR(JJ$6&lt;MAX($B$2,$G26),AND($H26&lt;&gt;"",JJ$6&gt;$H26)),
 "NA",
 IF(
  AND($D26="LOCAL",WEEKDAY(JJ$6,2)=7),
  "DS",
  IF(
   COUNTIF(Parametros!$P:$P,JJ$6)&gt;0,
   IF(ISNUMBER(JN26),IF(JN26&gt;0,"FL","FC"),"FC"),
   IF(
    ISNUMBER(JN26),
    IF(JN26&gt;0,"NOR","F"),
    IF(JN26="A","NOR",IF(JN26&lt;&gt;"",JN26,"F"))
   )
  )
 )
)</f>
        <v>NOR</v>
      </c>
      <c r="JM26" s="362">
        <f t="shared" si="499"/>
        <v>8.5</v>
      </c>
      <c r="JN26" s="362" cm="1">
        <f t="array" ref="JN26">_xlfn.LET(
_xlpm.f,JN$6,
_xlpm.xp,IFERROR(
   _xlfn.XLOOKUP(
     1,
     (Papeletas!$B$2:$B$3000=$B26)*(Papeletas!$G$2:$G$3000&lt;=_xlpm.f)*(Papeletas!$H$2:$H$3000&gt;=_xlpm.f),
     Papeletas!$F$2:$F$3000,
     "__NP__"
   ),
   "__NP__"
),
_xlpm.x,IF(_xlpm.xp&lt;&gt;"__NP__",_xlpm.xp,_xlfn.XLOOKUP($B26,Reloj!$A$2:$A$3000,INDEX(Reloj!$J$2:$AR$3000,,COLUMN(JB18)-INT(COLUMN(JB18)/9*8)),"__NF__")),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11.5</v>
      </c>
      <c r="JO26" s="363">
        <f t="shared" si="500"/>
        <v>8.5</v>
      </c>
      <c r="JP26" s="363">
        <f t="shared" si="501"/>
        <v>2</v>
      </c>
      <c r="JQ26" s="363">
        <f t="shared" si="502"/>
        <v>1</v>
      </c>
      <c r="JR26" s="363">
        <f t="shared" si="503"/>
        <v>0</v>
      </c>
      <c r="JS26" s="359">
        <f t="shared" si="504"/>
        <v>0.3125</v>
      </c>
      <c r="JT26" s="360">
        <f t="shared" si="505"/>
        <v>0.70833333333333337</v>
      </c>
      <c r="JU26" s="361" t="str">
        <f>IF(
 OR(JS$6&lt;MAX($B$2,$G26),AND($H26&lt;&gt;"",JS$6&gt;$H26)),
 "NA",
 IF(
  AND($D26="LOCAL",WEEKDAY(JS$6,2)=7),
  "DS",
  IF(
   COUNTIF(Parametros!$P:$P,JS$6)&gt;0,
   IF(ISNUMBER(JW26),IF(JW26&gt;0,"FL","FC"),"FC"),
   IF(
    ISNUMBER(JW26),
    IF(JW26&gt;0,"NOR","F"),
    IF(JW26="A","NOR",IF(JW26&lt;&gt;"",JW26,"F"))
   )
  )
 )
)</f>
        <v>NOR</v>
      </c>
      <c r="JV26" s="362">
        <f t="shared" si="506"/>
        <v>8.5</v>
      </c>
      <c r="JW26" s="362" cm="1">
        <f t="array" ref="JW26">_xlfn.LET(
_xlpm.f,JW$6,
_xlpm.xp,IFERROR(
   _xlfn.XLOOKUP(
     1,
     (Papeletas!$B$2:$B$3000=$B26)*(Papeletas!$G$2:$G$3000&lt;=_xlpm.f)*(Papeletas!$H$2:$H$3000&gt;=_xlpm.f),
     Papeletas!$F$2:$F$3000,
     "__NP__"
   ),
   "__NP__"
),
_xlpm.x,IF(_xlpm.xp&lt;&gt;"__NP__",_xlpm.xp,_xlfn.XLOOKUP($B26,Reloj!$A$2:$A$3000,INDEX(Reloj!$J$2:$AR$3000,,COLUMN(JK18)-INT(COLUMN(JK18)/9*8)),"__NF__")),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11</v>
      </c>
      <c r="JX26" s="363">
        <f t="shared" si="507"/>
        <v>8.5</v>
      </c>
      <c r="JY26" s="363">
        <f t="shared" si="508"/>
        <v>2</v>
      </c>
      <c r="JZ26" s="363">
        <f t="shared" si="509"/>
        <v>0.5</v>
      </c>
      <c r="KA26" s="363">
        <f t="shared" si="510"/>
        <v>0</v>
      </c>
      <c r="KB26" s="359">
        <f t="shared" si="511"/>
        <v>0.3125</v>
      </c>
      <c r="KC26" s="360">
        <f t="shared" si="512"/>
        <v>0.54166666666666663</v>
      </c>
      <c r="KD26" s="361" t="str">
        <f>IF(
 OR(KB$6&lt;MAX($B$2,$G26),AND($H26&lt;&gt;"",KB$6&gt;$H26)),
 "NA",
 IF(
  AND($D26="LOCAL",WEEKDAY(KB$6,2)=7),
  "DS",
  IF(
   COUNTIF(Parametros!$P:$P,KB$6)&gt;0,
   IF(ISNUMBER(KF26),IF(KF26&gt;0,"FL","FC"),"FC"),
   IF(
    ISNUMBER(KF26),
    IF(KF26&gt;0,"NOR","F"),
    IF(KF26="A","NOR",IF(KF26&lt;&gt;"",KF26,"F"))
   )
  )
 )
)</f>
        <v>NOR</v>
      </c>
      <c r="KE26" s="362">
        <f t="shared" si="513"/>
        <v>5.4999999999999991</v>
      </c>
      <c r="KF26" s="362" cm="1">
        <f t="array" ref="KF26">_xlfn.LET(
_xlpm.f,KF$6,
_xlpm.xp,IFERROR(
   _xlfn.XLOOKUP(
     1,
     (Papeletas!$B$2:$B$3000=$B26)*(Papeletas!$G$2:$G$3000&lt;=_xlpm.f)*(Papeletas!$H$2:$H$3000&gt;=_xlpm.f),
     Papeletas!$F$2:$F$3000,
     "__NP__"
   ),
   "__NP__"
),
_xlpm.x,IF(_xlpm.xp&lt;&gt;"__NP__",_xlpm.xp,_xlfn.XLOOKUP($B26,Reloj!$A$2:$A$3000,INDEX(Reloj!$J$2:$AR$3000,,COLUMN(JT18)-INT(COLUMN(JT18)/9*8)),"__NF__")),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v>
      </c>
      <c r="KG26" s="363">
        <f t="shared" si="514"/>
        <v>5.4999999999999991</v>
      </c>
      <c r="KH26" s="363">
        <f t="shared" si="515"/>
        <v>2</v>
      </c>
      <c r="KI26" s="363">
        <f t="shared" si="516"/>
        <v>0.50000000000000089</v>
      </c>
      <c r="KJ26" s="363">
        <f t="shared" si="517"/>
        <v>0</v>
      </c>
      <c r="KK26" s="359" t="str">
        <f t="shared" si="255"/>
        <v>-</v>
      </c>
      <c r="KL26" s="360" t="str">
        <f t="shared" ref="KL26" si="583">IF(KK26="-","-",IF($D26="LOCAL",IF(WEEKDAY(KK$6,2)&lt;=5,--"17:00:00",IF(WEEKDAY(KK$6,2)=6,--"13:00:00","-")),IF($D26="FORANEO",IF(WEEKDAY(KK$6,2)&lt;=6,--"18:30:00",IF(WEEKDAY(KK$6,2)=7,--"12:00:00","-")),"-")))</f>
        <v>-</v>
      </c>
      <c r="KM26" s="361" t="str">
        <f>IF(
 OR(KK$6&lt;MAX($B$2,$G26),AND($H26&lt;&gt;"",KK$6&gt;$H26)),
 "NA",
 IF(
  AND($D26="LOCAL",WEEKDAY(KK$6,2)=7),
  "DS",
  IF(
   COUNTIF(Parametros!$P:$P,KK$6)&gt;0,
   IF(ISNUMBER(KO26),IF(KO26&gt;0,"FL","FC"),"FC"),
   IF(
    ISNUMBER(KO26),
    IF(KO26&gt;0,"NOR","F"),
    IF(KO26="A","NOR",IF(KO26&lt;&gt;"",KO26,"F"))
   )
  )
 )
)</f>
        <v>DS</v>
      </c>
      <c r="KN26" s="362">
        <f t="shared" si="519"/>
        <v>0</v>
      </c>
      <c r="KO26" s="362" t="str" cm="1">
        <f t="array" ref="KO26">_xlfn.LET(
_xlpm.f,KO$6,
_xlpm.xp,IFERROR(
   _xlfn.XLOOKUP(
     1,
     (Papeletas!$B$2:$B$403=$B26)*(Papeletas!$G$2:$G$403&lt;=_xlpm.f)*(Papeletas!$H$2:$H$403&gt;=_xlpm.f),
     Papeletas!$F$2:$F$403,
     "__NP__"
   ),
   "__NP__"
),
_xlpm.x,IF(_xlpm.xp&lt;&gt;"__NP__",_xlpm.xp,_xlfn.XLOOKUP($B26,Reloj!$A$2:$A$1254,INDEX(Reloj!$J$2:$AR$1254,,COLUMN(KC18)-INT(COLUMN(KC18)/9*8)),"__NF__")),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F</v>
      </c>
      <c r="KP26" s="363">
        <f t="shared" si="520"/>
        <v>0</v>
      </c>
      <c r="KQ26" s="363">
        <f t="shared" si="521"/>
        <v>0</v>
      </c>
      <c r="KR26" s="363">
        <f t="shared" si="522"/>
        <v>0</v>
      </c>
      <c r="KS26" s="363">
        <f t="shared" si="523"/>
        <v>0</v>
      </c>
      <c r="KT26" s="359">
        <f t="shared" si="262"/>
        <v>0.3125</v>
      </c>
      <c r="KU26" s="360">
        <f t="shared" ref="KU26" si="584">IF(KT26="-","-",IF($D26="LOCAL",IF(WEEKDAY(KT$6,2)&lt;=5,--"17:00:00",IF(WEEKDAY(KT$6,2)=6,--"13:00:00","-")),IF($D26="FORANEO",IF(WEEKDAY(KT$6,2)&lt;=6,--"18:30:00",IF(WEEKDAY(KT$6,2)=7,--"12:00:00","-")),"-")))</f>
        <v>0.70833333333333337</v>
      </c>
      <c r="KV26" s="361" t="str">
        <f>IF(
 OR(KT$6&lt;MAX($B$2,$G26),AND($H26&lt;&gt;"",KT$6&gt;$H26)),
 "NA",
 IF(
  AND($D26="LOCAL",WEEKDAY(KT$6,2)=7),
  "DS",
  IF(
   COUNTIF(Parametros!$P:$P,KT$6)&gt;0,
   IF(ISNUMBER(KX26),IF(KX26&gt;0,"FL","FC"),"FC"),
   IF(
    ISNUMBER(KX26),
    IF(KX26&gt;0,"NOR","F"),
    IF(KX26="A","NOR",IF(KX26&lt;&gt;"",KX26,"F"))
   )
  )
 )
)</f>
        <v>NOR</v>
      </c>
      <c r="KW26" s="362">
        <f t="shared" si="525"/>
        <v>8.5</v>
      </c>
      <c r="KX26" s="362" cm="1">
        <f t="array" ref="KX26">_xlfn.LET(
_xlpm.f,KX$6,
_xlpm.xp,IFERROR(
   _xlfn.XLOOKUP(
     1,
     (Papeletas!$B$2:$B$403=$B26)*(Papeletas!$G$2:$G$403&lt;=_xlpm.f)*(Papeletas!$H$2:$H$403&gt;=_xlpm.f),
     Papeletas!$F$2:$F$403,
     "__NP__"
   ),
   "__NP__"
),
_xlpm.x,IF(_xlpm.xp&lt;&gt;"__NP__",_xlpm.xp,_xlfn.XLOOKUP($B26,Reloj!$A$2:$A$1254,INDEX(Reloj!$J$2:$AR$1254,,COLUMN(KL18)-INT(COLUMN(KL18)/9*8)),"__NF__")),
_xlpm.t,SUBSTITUTE(_xlpm.x&amp;"","'",""),
_xlpm.esnum,IFERROR(ISNUMBER(VALUE(_xlpm.t)),FALSE),
_xlpm.n,IF(_xlpm.esnum,VALUE(_xlpm.t),0),
_xlpm.dia,IFERROR(WEEKDAY(_xlpm.f,2),0),
_xlpm.esFinSem,IF(AND(_xlpm.esnum,_xlpm.n&gt;0,_xlpm.n&lt;=7),IF($D26="LOCAL",OR(_xlpm.dia=6,_xlpm.dia=7),_xlpm.dia=7),FALSE),
_xlpm.nAj,IF(_xlpm.esFinSem,_xlpm.n+1,_xlpm.n),
IF(_xlpm.x="__NF__","Revisar",
IF(_xlpm.t="","F",
IF(_xlpm.esnum,
IF(_xlpm.nAj=0,"F",_xlpm.nAj),
IF(OR(_xlpm.t="AS",_xlpm.t="SAI"),"F",
IF(OR(_xlpm.t="ATM",_xlpm.t="CT",_xlpm.t="SS"),"A",
IF(_xlpm.t="B","DL",
IF(_xlpm.t="BA","DLA",
IF(_xlpm.t="V","VAC",_xlpm.t)))))))))</f>
        <v>8.5</v>
      </c>
      <c r="KY26" s="363">
        <f t="shared" si="526"/>
        <v>8.5</v>
      </c>
      <c r="KZ26" s="363">
        <f t="shared" si="527"/>
        <v>0</v>
      </c>
      <c r="LA26" s="363">
        <f t="shared" si="528"/>
        <v>0</v>
      </c>
      <c r="LB26" s="363">
        <f t="shared" si="529"/>
        <v>0</v>
      </c>
      <c r="LC26" s="364">
        <f t="shared" si="269"/>
        <v>0.3125</v>
      </c>
      <c r="LD26" s="360">
        <f t="shared" si="530"/>
        <v>0.70833333333333337</v>
      </c>
      <c r="LE26" s="361" t="str" cm="1">
        <f t="array" ref="LE26">_xlfn.LET(_xlpm.f,LC$6,_xlpm.ini,IFERROR(_xlfn.XLOOKUP(1,(Papeletas!$B$2:$B$403=$B26)*(Papeletas!$G$2:$G$403&lt;=_xlpm.f)*(Papeletas!$H$2:$H$403&gt;=_xlpm.f),Papeletas!$F$2:$F$403,""),""),IF(AND($D26="LOCAL",WEEKDAY(LC$6,2)=7),"DS",IF(_xlpm.ini&lt;&gt;"",_xlfn.XLOOKUP(_xlpm.ini,Parametros!$B:$B,Parametros!$C:$C,_xlpm.ini),"NOR")))</f>
        <v>NOR</v>
      </c>
      <c r="LF26" s="362">
        <f t="shared" si="531"/>
        <v>8.5</v>
      </c>
      <c r="LG26" s="362">
        <f t="shared" si="532"/>
        <v>8.5</v>
      </c>
      <c r="LH26" s="363">
        <f t="shared" si="533"/>
        <v>8.5</v>
      </c>
      <c r="LI26" s="363">
        <v>0</v>
      </c>
      <c r="LJ26" s="363">
        <v>0</v>
      </c>
      <c r="LK26" s="363">
        <v>0</v>
      </c>
      <c r="LL26" s="364">
        <f t="shared" si="274"/>
        <v>0.3125</v>
      </c>
      <c r="LM26" s="360">
        <f t="shared" si="534"/>
        <v>0.70833333333333337</v>
      </c>
      <c r="LN26" s="361" t="str" cm="1">
        <f t="array" ref="LN26">_xlfn.LET(_xlpm.f,LL$6,_xlpm.ini,IFERROR(_xlfn.XLOOKUP(1,(Papeletas!$B$2:$B$403=$B26)*(Papeletas!$G$2:$G$403&lt;=_xlpm.f)*(Papeletas!$H$2:$H$403&gt;=_xlpm.f),Papeletas!$F$2:$F$403,""),""),IF(AND($D26="LOCAL",WEEKDAY(LL$6,2)=7),"DS",IF(_xlpm.ini&lt;&gt;"",_xlfn.XLOOKUP(_xlpm.ini,Parametros!$B:$B,Parametros!$C:$C,_xlpm.ini),"NOR")))</f>
        <v>NOR</v>
      </c>
      <c r="LO26" s="362">
        <f t="shared" si="535"/>
        <v>8.5</v>
      </c>
      <c r="LP26" s="362">
        <f t="shared" si="536"/>
        <v>8.5</v>
      </c>
      <c r="LQ26" s="363">
        <f t="shared" si="537"/>
        <v>8.5</v>
      </c>
      <c r="LR26" s="363">
        <v>0</v>
      </c>
      <c r="LS26" s="363">
        <v>0</v>
      </c>
      <c r="LT26" s="363">
        <v>0</v>
      </c>
      <c r="LU26" s="364">
        <f t="shared" si="279"/>
        <v>0.3125</v>
      </c>
      <c r="LV26" s="360">
        <f t="shared" si="538"/>
        <v>0.70833333333333337</v>
      </c>
      <c r="LW26" s="361" t="str" cm="1">
        <f t="array" ref="LW26">_xlfn.LET(_xlpm.f,LU$6,_xlpm.ini,IFERROR(_xlfn.XLOOKUP(1,(Papeletas!$B$2:$B$403=$B26)*(Papeletas!$G$2:$G$403&lt;=_xlpm.f)*(Papeletas!$H$2:$H$403&gt;=_xlpm.f),Papeletas!$F$2:$F$403,""),""),IF(AND($D26="LOCAL",WEEKDAY(LU$6,2)=7),"DS",IF(_xlpm.ini&lt;&gt;"",_xlfn.XLOOKUP(_xlpm.ini,Parametros!$B:$B,Parametros!$C:$C,_xlpm.ini),"NOR")))</f>
        <v>NOR</v>
      </c>
      <c r="LX26" s="362">
        <f t="shared" si="539"/>
        <v>8.5</v>
      </c>
      <c r="LY26" s="362">
        <f t="shared" si="540"/>
        <v>8.5</v>
      </c>
      <c r="LZ26" s="363">
        <f t="shared" si="541"/>
        <v>8.5</v>
      </c>
      <c r="MA26" s="363">
        <v>0</v>
      </c>
      <c r="MB26" s="363">
        <v>0</v>
      </c>
      <c r="MC26" s="363">
        <v>0</v>
      </c>
      <c r="MD26" s="360">
        <f t="shared" si="284"/>
        <v>0.3125</v>
      </c>
      <c r="ME26" s="360">
        <f t="shared" si="542"/>
        <v>0.70833333333333337</v>
      </c>
      <c r="MF26" s="361" t="str" cm="1">
        <f t="array" ref="MF26">_xlfn.LET(_xlpm.f,MD$6,_xlpm.ini,IFERROR(_xlfn.XLOOKUP(1,(Papeletas!$B$2:$B$403=$B26)*(Papeletas!$G$2:$G$403&lt;=_xlpm.f)*(Papeletas!$H$2:$H$403&gt;=_xlpm.f),Papeletas!$F$2:$F$403,""),""),IF(AND($D26="LOCAL",WEEKDAY(MD$6,2)=7),"DS",IF(_xlpm.ini&lt;&gt;"",_xlfn.XLOOKUP(_xlpm.ini,Parametros!$B:$B,Parametros!$C:$C,_xlpm.ini),"NOR")))</f>
        <v>NOR</v>
      </c>
      <c r="MG26" s="362">
        <f t="shared" si="543"/>
        <v>8.5</v>
      </c>
      <c r="MH26" s="362">
        <f t="shared" si="544"/>
        <v>8.5</v>
      </c>
      <c r="MI26" s="363">
        <f t="shared" si="545"/>
        <v>8.5</v>
      </c>
      <c r="MJ26" s="363">
        <v>0</v>
      </c>
      <c r="MK26" s="363">
        <v>0</v>
      </c>
      <c r="ML26" s="363">
        <v>0</v>
      </c>
      <c r="MM26" s="364">
        <f t="shared" si="289"/>
        <v>0.3125</v>
      </c>
      <c r="MN26" s="360">
        <f t="shared" si="546"/>
        <v>0.54166666666666663</v>
      </c>
      <c r="MO26" s="361" t="str" cm="1">
        <f t="array" ref="MO26">_xlfn.LET(_xlpm.f,MM$6,_xlpm.ini,IFERROR(_xlfn.XLOOKUP(1,(Papeletas!$B$2:$B$403=$B26)*(Papeletas!$G$2:$G$403&lt;=_xlpm.f)*(Papeletas!$H$2:$H$403&gt;=_xlpm.f),Papeletas!$F$2:$F$403,""),""),IF(AND($D26="LOCAL",WEEKDAY(MM$6,2)=7),"DS",IF(_xlpm.ini&lt;&gt;"",_xlfn.XLOOKUP(_xlpm.ini,Parametros!$B:$B,Parametros!$C:$C,_xlpm.ini),"NOR")))</f>
        <v>NOR</v>
      </c>
      <c r="MP26" s="362">
        <f t="shared" si="547"/>
        <v>5.4999999999999991</v>
      </c>
      <c r="MQ26" s="362">
        <f t="shared" si="548"/>
        <v>5.4999999999999991</v>
      </c>
      <c r="MR26" s="363">
        <f t="shared" si="549"/>
        <v>5.4999999999999991</v>
      </c>
      <c r="MS26" s="363">
        <v>0</v>
      </c>
      <c r="MT26" s="363">
        <v>0</v>
      </c>
      <c r="MU26" s="363">
        <v>0</v>
      </c>
      <c r="MV26" s="364"/>
      <c r="MW26" s="360"/>
      <c r="MX26" s="361"/>
      <c r="MY26" s="362"/>
      <c r="MZ26" s="362"/>
      <c r="NA26" s="363"/>
      <c r="NB26" s="363"/>
      <c r="NC26" s="363"/>
      <c r="ND26" s="363"/>
      <c r="NE26" s="364"/>
      <c r="NF26" s="360"/>
      <c r="NG26" s="361"/>
      <c r="NH26" s="362"/>
      <c r="NI26" s="362"/>
      <c r="NJ26" s="363"/>
      <c r="NK26" s="363"/>
      <c r="NL26" s="363"/>
      <c r="NM26" s="363"/>
      <c r="NN26" s="211"/>
      <c r="NO26" s="401">
        <f t="shared" si="294"/>
        <v>20</v>
      </c>
      <c r="NP26" s="401" cm="1">
        <f t="array" ref="NP26">SUMPRODUCT(
 (INDEX(DD26:MU26,1,_xlfn.SEQUENCE(1,INT((COLUMN($MU$9)-COLUMN(DD26)+1)/9),3,9))=NP$6)*
 (INDEX(DD26:MU26,1,_xlfn.SEQUENCE(1,INT((COLUMN($MU$9)-COLUMN(DD26)+1)/9),9,9))&gt;0)
)</f>
        <v>0</v>
      </c>
      <c r="NQ26" s="401" cm="1">
        <f t="array" ref="NQ26">SUMPRODUCT(--(INDEX($DD26:$MU26,1,_xlfn.SEQUENCE(1,INT((COLUMN($MU$9)-COLUMN($DD26)+1)/9),3,9))=NQ$6))</f>
        <v>0</v>
      </c>
      <c r="NR26" s="401">
        <f t="shared" si="550"/>
        <v>20</v>
      </c>
      <c r="NS26" s="401" cm="1">
        <f t="array" ref="NS26">SUMPRODUCT(--(INDEX($DD26:$MU26,1,_xlfn.SEQUENCE(1,INT((COLUMN($MU$9)-COLUMN($DD26)+1)/9),3,9))=NS$6))</f>
        <v>0</v>
      </c>
      <c r="NT26" s="401">
        <f t="shared" si="551"/>
        <v>4</v>
      </c>
      <c r="NU26" s="401" cm="1">
        <f t="array" ref="NU26">SUMPRODUCT(--(INDEX($DD26:$MU26,1,_xlfn.SEQUENCE(1,INT((COLUMN($MU$9)-COLUMN($DD26)+1)/9),3,9))=NU$6))</f>
        <v>0</v>
      </c>
      <c r="NV26" s="401" cm="1">
        <f t="array" ref="NV26">SUMPRODUCT(--(INDEX($DD26:$MU26,1,_xlfn.SEQUENCE(1,INT((COLUMN($MU$9)-COLUMN($DD26)+1)/9),3,9))=NV$6))</f>
        <v>0</v>
      </c>
      <c r="NW26" s="401" cm="1">
        <f t="array" ref="NW26">SUMPRODUCT(--(INDEX($DD26:$MU26,1,_xlfn.SEQUENCE(1,INT((COLUMN($MU$9)-COLUMN($DD26)+1)/9),3,9))=NW$6))</f>
        <v>0</v>
      </c>
      <c r="NX26" s="401" cm="1">
        <f t="array" ref="NX26">SUMPRODUCT(--(INDEX($DD26:$MU26,1,_xlfn.SEQUENCE(1,INT((COLUMN($MU$9)-COLUMN($DD26)+1)/9),3,9))=NX$6))</f>
        <v>0</v>
      </c>
      <c r="NY26" s="401" cm="1">
        <f t="array" ref="NY26">SUMPRODUCT(--(INDEX($DD26:$MU26,1,_xlfn.SEQUENCE(1,INT((COLUMN($MU$9)-COLUMN($DD26)+1)/9),3,9))=NY$6))</f>
        <v>4</v>
      </c>
      <c r="NZ26" s="401" cm="1">
        <f t="array" ref="NZ26">SUMPRODUCT(--(INDEX($DD26:$MU26,1,_xlfn.SEQUENCE(1,INT((COLUMN($MU$9)-COLUMN($DD26)+1)/9),3,9))=NZ$6))</f>
        <v>0</v>
      </c>
      <c r="OA26" s="401" cm="1">
        <f t="array" ref="OA26">SUMPRODUCT(--(INDEX($DD26:$MU26,1,_xlfn.SEQUENCE(1,INT((COLUMN($MU$9)-COLUMN($DD26)+1)/9),3,9))=OA$6))</f>
        <v>0</v>
      </c>
      <c r="OB26" s="401" cm="1">
        <f t="array" ref="OB26">SUMPRODUCT(--(INDEX($DD26:$MU26,1,_xlfn.SEQUENCE(1,INT((COLUMN($MU$9)-COLUMN($DD26)+1)/9),3,9))=OB$6))</f>
        <v>0</v>
      </c>
      <c r="OC26" s="401" cm="1">
        <f t="array" ref="OC26">SUMPRODUCT(--(INDEX($DD26:$MU26,1,_xlfn.SEQUENCE(1,INT((COLUMN($MU$9)-COLUMN($DD26)+1)/9),3,9))=OC$6))</f>
        <v>0</v>
      </c>
      <c r="OD26" s="402"/>
      <c r="OE26" s="402">
        <f t="shared" si="552"/>
        <v>28</v>
      </c>
      <c r="OF26" s="403" cm="1">
        <f t="array" ref="OF26">SUM(INDEX(R26:KJ26,1,_xlfn.SEQUENCE(1,INT((COLUMN($NM$9)-COLUMN(CU26)+1)/9),7,9)))</f>
        <v>42</v>
      </c>
      <c r="OG26" s="403" cm="1">
        <f t="array" ref="OG26">SUM(INDEX(R26:KJ26,1,_xlfn.SEQUENCE(1,INT((COLUMN($NM$9)-COLUMN(CU26)+1)/9),8,9)))</f>
        <v>13.000000000000004</v>
      </c>
      <c r="OH26" s="403" cm="1">
        <f t="array" ref="OH26">SUM(INDEX(R26:KJ26,1,_xlfn.SEQUENCE(1,INT((COLUMN($NM$9)-COLUMN(CU26)+1)/9),9,9)))</f>
        <v>0</v>
      </c>
      <c r="OI26" s="214"/>
      <c r="OJ26" s="163"/>
      <c r="OK26" s="163"/>
      <c r="OL26" s="163"/>
      <c r="OM26" s="163"/>
      <c r="ON26" s="306">
        <f>_xlfn.XLOOKUP(B26,'TR05'!B:B,'TR05'!G:G,"Revisar",0)</f>
        <v>45594</v>
      </c>
      <c r="OO26" s="306">
        <f>_xlfn.XLOOKUP(B26,Reloj!A:A,Reloj!D:D,"Revisar",0)</f>
        <v>45594</v>
      </c>
      <c r="OP26" s="162" t="str">
        <f>_xlfn.XLOOKUP(B26,'S10'!C:C,'S10'!B:B,"Revisar",0)</f>
        <v>Revisar</v>
      </c>
    </row>
    <row r="27" spans="1:406" s="162" customFormat="1" ht="15.9" customHeight="1">
      <c r="A27" s="356">
        <v>19</v>
      </c>
      <c r="B27" s="332" t="s">
        <v>800</v>
      </c>
      <c r="C27" s="357" t="str">
        <f>_xlfn.XLOOKUP(B27,'S10'!$B$2:$B$1500,'S10'!$A$2:$A$1500,"Ingresar",0)</f>
        <v>22018578</v>
      </c>
      <c r="D27" s="333" t="s">
        <v>169</v>
      </c>
      <c r="E27" s="405" t="s">
        <v>802</v>
      </c>
      <c r="F27" s="335" t="str">
        <f>_xlfn.XLOOKUP(B27,'S10'!$B$2:$B$600,'S10'!$F$2:$F$600,"Ingresar",0)</f>
        <v>Capataz de Drywall</v>
      </c>
      <c r="G27" s="296">
        <v>45607</v>
      </c>
      <c r="H27" s="358"/>
      <c r="I27" s="359">
        <f t="shared" si="37"/>
        <v>0.3125</v>
      </c>
      <c r="J27" s="360">
        <f t="shared" si="295"/>
        <v>0.70833333333333337</v>
      </c>
      <c r="K27" s="361" t="str">
        <f>IF(
 OR(I$6&lt;MAX($B$2,$G27),AND($H27&lt;&gt;"",I$6&gt;$H27)),
 "NA",
 IF(
  AND($D27="LOCAL",WEEKDAY(I$6,2)=7),
  "DS",
  IF(
   COUNTIF(Parametros!$P:$P,I$6)&gt;0,
   IF(ISNUMBER(M27),IF(M27&gt;0,"FL","FC"),"FC"),
   IF(
    ISNUMBER(M27),
    IF(M27&gt;0,"NOR","F"),
    IF(M27="A","NOR",IF(M27&lt;&gt;"",M27,"F"))
   )
  )
 )
)</f>
        <v>NOR</v>
      </c>
      <c r="L27" s="362">
        <f t="shared" si="296"/>
        <v>8.5</v>
      </c>
      <c r="M27" s="362" cm="1">
        <f t="array" ref="M27">_xlfn.LET(
_xlpm.f,M$6,
_xlpm.xp,IFERROR(
   _xlfn.XLOOKUP(
     1,
     (Papeletas!$B$2:$B$403=$B27)*(Papeletas!$G$2:$G$403&lt;=_xlpm.f)*(Papeletas!$H$2:$H$403&gt;=_xlpm.f),
     Papeletas!$F$2:$F$403,
     "__NP__"
   ),
   "__NP__"
),
_xlpm.x,IF(_xlpm.xp&lt;&gt;"__NP__",_xlpm.xp,_xlfn.XLOOKUP($B27,Reloj!$A$2:$A$1254,INDEX(Reloj!$J$2:$AR$1254,,COLUMN(A19)-INT(COLUMN(A19)/9*8)),"__NF__")),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9.5</v>
      </c>
      <c r="N27" s="363">
        <f t="shared" si="297"/>
        <v>8.5</v>
      </c>
      <c r="O27" s="363">
        <f t="shared" si="298"/>
        <v>1</v>
      </c>
      <c r="P27" s="363">
        <f t="shared" si="299"/>
        <v>0</v>
      </c>
      <c r="Q27" s="363">
        <f t="shared" si="300"/>
        <v>0</v>
      </c>
      <c r="R27" s="359">
        <f t="shared" si="301"/>
        <v>0.3125</v>
      </c>
      <c r="S27" s="360">
        <f t="shared" si="302"/>
        <v>0.70833333333333337</v>
      </c>
      <c r="T27" s="361" t="str">
        <f>IF(
 OR(R$6&lt;MAX($B$2,$G27),AND($H27&lt;&gt;"",R$6&gt;$H27)),
 "NA",
 IF(
  AND($D27="LOCAL",WEEKDAY(R$6,2)=7),
  "DS",
  IF(
   COUNTIF(Parametros!$P:$P,R$6)&gt;0,
   IF(ISNUMBER(V27),IF(V27&gt;0,"FL","FC"),"FC"),
   IF(
    ISNUMBER(V27),
    IF(V27&gt;0,"NOR","F"),
    IF(V27="A","NOR",IF(V27&lt;&gt;"",V27,"F"))
   )
  )
 )
)</f>
        <v>NOR</v>
      </c>
      <c r="U27" s="362">
        <f t="shared" si="303"/>
        <v>8.5</v>
      </c>
      <c r="V27" s="362" cm="1">
        <f t="array" ref="V27">_xlfn.LET(
_xlpm.f,V$6,
_xlpm.xp,IFERROR(
   _xlfn.XLOOKUP(
     1,
     (Papeletas!$B$2:$B$3000=$B27)*(Papeletas!$G$2:$G$3000&lt;=_xlpm.f)*(Papeletas!$H$2:$H$3000&gt;=_xlpm.f),
     Papeletas!$F$2:$F$3000,
     "__NP__"
   ),
   "__NP__"
),
_xlpm.x,IF(_xlpm.xp&lt;&gt;"__NP__",_xlpm.xp,_xlfn.XLOOKUP($B27,Reloj!$A$2:$A$3000,INDEX(Reloj!$J$2:$AR$3000,,COLUMN(J19)-INT(COLUMN(J19)/9*8)),"__NF__")),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8.5</v>
      </c>
      <c r="W27" s="363">
        <f t="shared" si="304"/>
        <v>8.5</v>
      </c>
      <c r="X27" s="363">
        <f t="shared" si="305"/>
        <v>0</v>
      </c>
      <c r="Y27" s="363">
        <f t="shared" si="306"/>
        <v>0</v>
      </c>
      <c r="Z27" s="363">
        <f t="shared" si="307"/>
        <v>0</v>
      </c>
      <c r="AA27" s="359">
        <f t="shared" si="308"/>
        <v>0.3125</v>
      </c>
      <c r="AB27" s="360">
        <f t="shared" si="309"/>
        <v>0.70833333333333337</v>
      </c>
      <c r="AC27" s="361" t="str">
        <f>IF(
 OR(AA$6&lt;MAX($B$2,$G27),AND($H27&lt;&gt;"",AA$6&gt;$H27)),
 "NA",
 IF(
  AND($D27="LOCAL",WEEKDAY(AA$6,2)=7),
  "DS",
  IF(
   COUNTIF(Parametros!$P:$P,AA$6)&gt;0,
   IF(ISNUMBER(AE27),IF(AE27&gt;0,"FL","FC"),"FC"),
   IF(
    ISNUMBER(AE27),
    IF(AE27&gt;0,"NOR","F"),
    IF(AE27="A","NOR",IF(AE27&lt;&gt;"",AE27,"F"))
   )
  )
 )
)</f>
        <v>VAC</v>
      </c>
      <c r="AD27" s="362">
        <f t="shared" si="310"/>
        <v>8.5</v>
      </c>
      <c r="AE27" s="362" t="str" cm="1">
        <f t="array" ref="AE27">_xlfn.LET(
_xlpm.f,AE$6,
_xlpm.xp,IFERROR(
   _xlfn.XLOOKUP(
     1,
     (Papeletas!$B$2:$B$3000=$B27)*(Papeletas!$G$2:$G$3000&lt;=_xlpm.f)*(Papeletas!$H$2:$H$3000&gt;=_xlpm.f),
     Papeletas!$F$2:$F$3000,
     "__NP__"
   ),
   "__NP__"
),
_xlpm.x,IF(_xlpm.xp&lt;&gt;"__NP__",_xlpm.xp,_xlfn.XLOOKUP($B27,Reloj!$A$2:$A$3000,INDEX(Reloj!$J$2:$AR$3000,,COLUMN(S19)-INT(COLUMN(S19)/9*8)),"__NF__")),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VAC</v>
      </c>
      <c r="AF27" s="363">
        <f t="shared" si="311"/>
        <v>0</v>
      </c>
      <c r="AG27" s="363">
        <f t="shared" si="312"/>
        <v>0</v>
      </c>
      <c r="AH27" s="363">
        <f t="shared" si="313"/>
        <v>0</v>
      </c>
      <c r="AI27" s="363">
        <f t="shared" si="314"/>
        <v>0</v>
      </c>
      <c r="AJ27" s="359">
        <f t="shared" si="315"/>
        <v>0.3125</v>
      </c>
      <c r="AK27" s="360">
        <f t="shared" si="316"/>
        <v>0.54166666666666663</v>
      </c>
      <c r="AL27" s="361" t="str">
        <f>IF(
 OR(AJ$6&lt;MAX($B$2,$G27),AND($H27&lt;&gt;"",AJ$6&gt;$H27)),
 "NA",
 IF(
  AND($D27="LOCAL",WEEKDAY(AJ$6,2)=7),
  "DS",
  IF(
   COUNTIF(Parametros!$P:$P,AJ$6)&gt;0,
   IF(ISNUMBER(AN27),IF(AN27&gt;0,"FL","FC"),"FC"),
   IF(
    ISNUMBER(AN27),
    IF(AN27&gt;0,"NOR","F"),
    IF(AN27="A","NOR",IF(AN27&lt;&gt;"",AN27,"F"))
   )
  )
 )
)</f>
        <v>VAC</v>
      </c>
      <c r="AM27" s="362">
        <f t="shared" si="317"/>
        <v>5.4999999999999991</v>
      </c>
      <c r="AN27" s="362" t="str" cm="1">
        <f t="array" ref="AN27">_xlfn.LET(
_xlpm.f,AN$6,
_xlpm.xp,IFERROR(
   _xlfn.XLOOKUP(
     1,
     (Papeletas!$B$2:$B$3000=$B27)*(Papeletas!$G$2:$G$3000&lt;=_xlpm.f)*(Papeletas!$H$2:$H$3000&gt;=_xlpm.f),
     Papeletas!$F$2:$F$3000,
     "__NP__"
   ),
   "__NP__"
),
_xlpm.x,IF(_xlpm.xp&lt;&gt;"__NP__",_xlpm.xp,_xlfn.XLOOKUP($B27,Reloj!$A$2:$A$3000,INDEX(Reloj!$J$2:$AR$3000,,COLUMN(AB19)-INT(COLUMN(AB19)/9*8)),"__NF__")),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VAC</v>
      </c>
      <c r="AO27" s="363">
        <f t="shared" si="318"/>
        <v>0</v>
      </c>
      <c r="AP27" s="363">
        <f t="shared" si="319"/>
        <v>0</v>
      </c>
      <c r="AQ27" s="363">
        <f t="shared" si="320"/>
        <v>0</v>
      </c>
      <c r="AR27" s="363">
        <f t="shared" si="321"/>
        <v>0</v>
      </c>
      <c r="AS27" s="359" t="str">
        <f t="shared" si="322"/>
        <v>-</v>
      </c>
      <c r="AT27" s="360" t="str">
        <f t="shared" si="323"/>
        <v>-</v>
      </c>
      <c r="AU27" s="361" t="str">
        <f>IF(
 OR(AS$6&lt;MAX($B$2,$G27),AND($H27&lt;&gt;"",AS$6&gt;$H27)),
 "NA",
 IF(
  AND($D27="LOCAL",WEEKDAY(AS$6,2)=7),
  "DS",
  IF(
   COUNTIF(Parametros!$P:$P,AS$6)&gt;0,
   IF(ISNUMBER(AW27),IF(AW27&gt;0,"FL","FC"),"FC"),
   IF(
    ISNUMBER(AW27),
    IF(AW27&gt;0,"NOR","F"),
    IF(AW27="A","NOR",IF(AW27&lt;&gt;"",AW27,"F"))
   )
  )
 )
)</f>
        <v>DS</v>
      </c>
      <c r="AV27" s="362">
        <f t="shared" si="324"/>
        <v>0</v>
      </c>
      <c r="AW27" s="408" t="str" cm="1">
        <f t="array" ref="AW27">_xlfn.LET(
_xlpm.f,AW$6,
_xlpm.xp,IFERROR(
   _xlfn.XLOOKUP(
     1,
     (Papeletas!$B$2:$B$3000=$B27)*(Papeletas!$G$2:$G$3000&lt;=_xlpm.f)*(Papeletas!$H$2:$H$3000&gt;=_xlpm.f),
     Papeletas!$F$2:$F$3000,
     "__NP__"
   ),
   "__NP__"
),
_xlpm.x,IF(_xlpm.xp&lt;&gt;"__NP__",_xlpm.xp,_xlfn.XLOOKUP($B27,Reloj!$A$2:$A$3000,INDEX(Reloj!$J$2:$AR$3000,,COLUMN(AK19)-INT(COLUMN(AK19)/9*8)),"__NF__")),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F</v>
      </c>
      <c r="AX27" s="363">
        <f t="shared" si="325"/>
        <v>0</v>
      </c>
      <c r="AY27" s="363">
        <f t="shared" si="326"/>
        <v>0</v>
      </c>
      <c r="AZ27" s="363">
        <f t="shared" si="327"/>
        <v>0</v>
      </c>
      <c r="BA27" s="363">
        <f t="shared" si="328"/>
        <v>0</v>
      </c>
      <c r="BB27" s="359">
        <f t="shared" si="329"/>
        <v>0.3125</v>
      </c>
      <c r="BC27" s="360">
        <f t="shared" si="330"/>
        <v>0.70833333333333337</v>
      </c>
      <c r="BD27" s="361" t="str">
        <f>IF(
 OR(BB$6&lt;MAX($B$2,$G27),AND($H27&lt;&gt;"",BB$6&gt;$H27)),
 "NA",
 IF(
  AND($D27="LOCAL",WEEKDAY(BB$6,2)=7),
  "DS",
  IF(
   COUNTIF(Parametros!$P:$P,BB$6)&gt;0,
   IF(ISNUMBER(BF27),IF(BF27&gt;0,"FL","FC"),"FC"),
   IF(
    ISNUMBER(BF27),
    IF(BF27&gt;0,"NOR","F"),
    IF(BF27="A","NOR",IF(BF27&lt;&gt;"",BF27,"F"))
   )
  )
 )
)</f>
        <v>VAC</v>
      </c>
      <c r="BE27" s="362">
        <f t="shared" si="331"/>
        <v>8.5</v>
      </c>
      <c r="BF27" s="362" t="str" cm="1">
        <f t="array" ref="BF27">_xlfn.LET(
_xlpm.f,BF$6,
_xlpm.xp,IFERROR(
   _xlfn.XLOOKUP(
     1,
     (Papeletas!$B$2:$B$3000=$B27)*(Papeletas!$G$2:$G$3000&lt;=_xlpm.f)*(Papeletas!$H$2:$H$3000&gt;=_xlpm.f),
     Papeletas!$F$2:$F$3000,
     "__NP__"
   ),
   "__NP__"
),
_xlpm.x,IF(_xlpm.xp&lt;&gt;"__NP__",_xlpm.xp,_xlfn.XLOOKUP($B27,Reloj!$A$2:$A$3000,INDEX(Reloj!$J$2:$AR$3000,,COLUMN(AT19)-INT(COLUMN(AT19)/9*8)),"__NF__")),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VAC</v>
      </c>
      <c r="BG27" s="363">
        <f t="shared" si="332"/>
        <v>0</v>
      </c>
      <c r="BH27" s="363">
        <f t="shared" si="333"/>
        <v>0</v>
      </c>
      <c r="BI27" s="363">
        <f t="shared" si="334"/>
        <v>0</v>
      </c>
      <c r="BJ27" s="363">
        <f t="shared" si="335"/>
        <v>0</v>
      </c>
      <c r="BK27" s="359">
        <f t="shared" si="336"/>
        <v>0.3125</v>
      </c>
      <c r="BL27" s="360">
        <f t="shared" si="337"/>
        <v>0.70833333333333337</v>
      </c>
      <c r="BM27" s="361" t="str">
        <f>IF(
 OR(BK$6&lt;MAX($B$2,$G27),AND($H27&lt;&gt;"",BK$6&gt;$H27)),
 "NA",
 IF(
  AND($D27="LOCAL",WEEKDAY(BK$6,2)=7),
  "DS",
  IF(
   COUNTIF(Parametros!$P:$P,BK$6)&gt;0,
   IF(ISNUMBER(BO27),IF(BO27&gt;0,"FL","FC"),"FC"),
   IF(
    ISNUMBER(BO27),
    IF(BO27&gt;0,"NOR","F"),
    IF(BO27="A","NOR",IF(BO27&lt;&gt;"",BO27,"F"))
   )
  )
 )
)</f>
        <v>NOR</v>
      </c>
      <c r="BN27" s="362">
        <f t="shared" si="338"/>
        <v>8.5</v>
      </c>
      <c r="BO27" s="362" cm="1">
        <f t="array" ref="BO27">_xlfn.LET(
_xlpm.f,BO$6,
_xlpm.xp,IFERROR(
   _xlfn.XLOOKUP(
     1,
     (Papeletas!$B$2:$B$3000=$B27)*(Papeletas!$G$2:$G$3000&lt;=_xlpm.f)*(Papeletas!$H$2:$H$3000&gt;=_xlpm.f),
     Papeletas!$F$2:$F$3000,
     "__NP__"
   ),
   "__NP__"
),
_xlpm.x,IF(_xlpm.xp&lt;&gt;"__NP__",_xlpm.xp,_xlfn.XLOOKUP($B27,Reloj!$A$2:$A$3000,INDEX(Reloj!$J$2:$AR$3000,,COLUMN(BC19)-INT(COLUMN(BC19)/9*8)),"__NF__")),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v>
      </c>
      <c r="BP27" s="363">
        <f t="shared" si="339"/>
        <v>8.5</v>
      </c>
      <c r="BQ27" s="363">
        <f t="shared" si="340"/>
        <v>1.5</v>
      </c>
      <c r="BR27" s="363">
        <f t="shared" si="341"/>
        <v>0</v>
      </c>
      <c r="BS27" s="363">
        <f t="shared" si="342"/>
        <v>0</v>
      </c>
      <c r="BT27" s="359">
        <f t="shared" si="343"/>
        <v>0.3125</v>
      </c>
      <c r="BU27" s="360">
        <f t="shared" si="344"/>
        <v>0.70833333333333337</v>
      </c>
      <c r="BV27" s="361" t="str">
        <f>IF(
 OR(BT$6&lt;MAX($B$2,$G27),AND($H27&lt;&gt;"",BT$6&gt;$H27)),
 "NA",
 IF(
  AND($D27="LOCAL",WEEKDAY(BT$6,2)=7),
  "DS",
  IF(
   COUNTIF(Parametros!$P:$P,BT$6)&gt;0,
   IF(ISNUMBER(BX27),IF(BX27&gt;0,"FL","FC"),"FC"),
   IF(
    ISNUMBER(BX27),
    IF(BX27&gt;0,"NOR","F"),
    IF(BX27="A","NOR",IF(BX27&lt;&gt;"",BX27,"F"))
   )
  )
 )
)</f>
        <v>NOR</v>
      </c>
      <c r="BW27" s="362">
        <f t="shared" si="345"/>
        <v>8.5</v>
      </c>
      <c r="BX27" s="362" cm="1">
        <f t="array" ref="BX27">_xlfn.LET(
_xlpm.f,BX$6,
_xlpm.xp,IFERROR(
   _xlfn.XLOOKUP(
     1,
     (Papeletas!$B$2:$B$3000=$B27)*(Papeletas!$G$2:$G$3000&lt;=_xlpm.f)*(Papeletas!$H$2:$H$3000&gt;=_xlpm.f),
     Papeletas!$F$2:$F$3000,
     "__NP__"
   ),
   "__NP__"
),
_xlpm.x,IF(_xlpm.xp&lt;&gt;"__NP__",_xlpm.xp,_xlfn.XLOOKUP($B27,Reloj!$A$2:$A$3000,INDEX(Reloj!$J$2:$AR$3000,,COLUMN(BL19)-INT(COLUMN(BL19)/9*8)),"__NF__")),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13</v>
      </c>
      <c r="BY27" s="363">
        <f t="shared" si="346"/>
        <v>8.5</v>
      </c>
      <c r="BZ27" s="363">
        <f t="shared" si="347"/>
        <v>2</v>
      </c>
      <c r="CA27" s="363">
        <f t="shared" si="348"/>
        <v>2.5</v>
      </c>
      <c r="CB27" s="363">
        <f t="shared" si="349"/>
        <v>0</v>
      </c>
      <c r="CC27" s="359">
        <f t="shared" si="350"/>
        <v>0.3125</v>
      </c>
      <c r="CD27" s="360">
        <f t="shared" si="351"/>
        <v>0.70833333333333337</v>
      </c>
      <c r="CE27" s="361" t="str">
        <f>IF(
 OR(CC$6&lt;MAX($B$2,$G27),AND($H27&lt;&gt;"",CC$6&gt;$H27)),
 "NA",
 IF(
  AND($D27="LOCAL",WEEKDAY(CC$6,2)=7),
  "DS",
  IF(
   COUNTIF(Parametros!$P:$P,CC$6)&gt;0,
   IF(ISNUMBER(CG27),IF(CG27&gt;0,"FL","FC"),"FC"),
   IF(
    ISNUMBER(CG27),
    IF(CG27&gt;0,"NOR","F"),
    IF(CG27="A","NOR",IF(CG27&lt;&gt;"",CG27,"F"))
   )
  )
 )
)</f>
        <v>NOR</v>
      </c>
      <c r="CF27" s="362">
        <f t="shared" si="352"/>
        <v>8.5</v>
      </c>
      <c r="CG27" s="362" cm="1">
        <f t="array" ref="CG27">_xlfn.LET(
_xlpm.f,CG$6,
_xlpm.xp,IFERROR(
   _xlfn.XLOOKUP(
     1,
     (Papeletas!$B$2:$B$3000=$B27)*(Papeletas!$G$2:$G$3000&lt;=_xlpm.f)*(Papeletas!$H$2:$H$3000&gt;=_xlpm.f),
     Papeletas!$F$2:$F$3000,
     "__NP__"
   ),
   "__NP__"
),
_xlpm.x,IF(_xlpm.xp&lt;&gt;"__NP__",_xlpm.xp,_xlfn.XLOOKUP($B27,Reloj!$A$2:$A$3000,INDEX(Reloj!$J$2:$AR$3000,,COLUMN(BU19)-INT(COLUMN(BU19)/9*8)),"__NF__")),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CH27" s="363">
        <f t="shared" si="353"/>
        <v>8.5</v>
      </c>
      <c r="CI27" s="363">
        <f t="shared" si="354"/>
        <v>2</v>
      </c>
      <c r="CJ27" s="363">
        <f t="shared" si="355"/>
        <v>0</v>
      </c>
      <c r="CK27" s="363">
        <f t="shared" si="356"/>
        <v>0</v>
      </c>
      <c r="CL27" s="359">
        <f t="shared" si="357"/>
        <v>0.3125</v>
      </c>
      <c r="CM27" s="360">
        <f t="shared" si="358"/>
        <v>0.70833333333333337</v>
      </c>
      <c r="CN27" s="361" t="str">
        <f>IF(
 OR(CL$6&lt;MAX($B$2,$G27),AND($H27&lt;&gt;"",CL$6&gt;$H27)),
 "NA",
 IF(
  AND($D27="LOCAL",WEEKDAY(CL$6,2)=7),
  "DS",
  IF(
   COUNTIF(Parametros!$P:$P,CL$6)&gt;0,
   IF(ISNUMBER(CP27),IF(CP27&gt;0,"FL","FC"),"FC"),
   IF(
    ISNUMBER(CP27),
    IF(CP27&gt;0,"NOR","F"),
    IF(CP27="A","NOR",IF(CP27&lt;&gt;"",CP27,"F"))
   )
  )
 )
)</f>
        <v>NOR</v>
      </c>
      <c r="CO27" s="362">
        <f t="shared" si="359"/>
        <v>8.5</v>
      </c>
      <c r="CP27" s="362" cm="1">
        <f t="array" ref="CP27">_xlfn.LET(
_xlpm.f,CP$6,
_xlpm.xp,IFERROR(
   _xlfn.XLOOKUP(
     1,
     (Papeletas!$B$2:$B$3000=$B27)*(Papeletas!$G$2:$G$3000&lt;=_xlpm.f)*(Papeletas!$H$2:$H$3000&gt;=_xlpm.f),
     Papeletas!$F$2:$F$3000,
     "__NP__"
   ),
   "__NP__"
),
_xlpm.x,IF(_xlpm.xp&lt;&gt;"__NP__",_xlpm.xp,_xlfn.XLOOKUP($B27,Reloj!$A$2:$A$3000,INDEX(Reloj!$J$2:$AR$3000,,COLUMN(CD19)-INT(COLUMN(CD19)/9*8)),"__NF__")),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9</v>
      </c>
      <c r="CQ27" s="363">
        <f t="shared" si="360"/>
        <v>8.5</v>
      </c>
      <c r="CR27" s="363">
        <f t="shared" si="361"/>
        <v>0.5</v>
      </c>
      <c r="CS27" s="363">
        <f t="shared" si="362"/>
        <v>0</v>
      </c>
      <c r="CT27" s="363">
        <f t="shared" si="363"/>
        <v>0</v>
      </c>
      <c r="CU27" s="359">
        <f t="shared" si="364"/>
        <v>0.3125</v>
      </c>
      <c r="CV27" s="360">
        <f t="shared" si="365"/>
        <v>0.54166666666666663</v>
      </c>
      <c r="CW27" s="361" t="str">
        <f>IF(
 OR(CU$6&lt;MAX($B$2,$G27),AND($H27&lt;&gt;"",CU$6&gt;$H27)),
 "NA",
 IF(
  AND($D27="LOCAL",WEEKDAY(CU$6,2)=7),
  "DS",
  IF(
   COUNTIF(Parametros!$P:$P,CU$6)&gt;0,
   IF(ISNUMBER(CY27),IF(CY27&gt;0,"FL","FC"),"FC"),
   IF(
    ISNUMBER(CY27),
    IF(CY27&gt;0,"NOR","F"),
    IF(CY27="A","NOR",IF(CY27&lt;&gt;"",CY27,"F"))
   )
  )
 )
)</f>
        <v>NOR</v>
      </c>
      <c r="CX27" s="362">
        <f t="shared" si="366"/>
        <v>5.4999999999999991</v>
      </c>
      <c r="CY27" s="362" cm="1">
        <f t="array" ref="CY27">_xlfn.LET(
_xlpm.f,CY$6,
_xlpm.xp,IFERROR(
   _xlfn.XLOOKUP(
     1,
     (Papeletas!$B$2:$B$3000=$B27)*(Papeletas!$G$2:$G$3000&lt;=_xlpm.f)*(Papeletas!$H$2:$H$3000&gt;=_xlpm.f),
     Papeletas!$F$2:$F$3000,
     "__NP__"
   ),
   "__NP__"
),
_xlpm.x,IF(_xlpm.xp&lt;&gt;"__NP__",_xlpm.xp,_xlfn.XLOOKUP($B27,Reloj!$A$2:$A$3000,INDEX(Reloj!$J$2:$AR$3000,,COLUMN(CM19)-INT(COLUMN(CM19)/9*8)),"__NF__")),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6</v>
      </c>
      <c r="CZ27" s="363">
        <f t="shared" si="367"/>
        <v>5.4999999999999991</v>
      </c>
      <c r="DA27" s="363">
        <f t="shared" si="368"/>
        <v>0.50000000000000089</v>
      </c>
      <c r="DB27" s="363">
        <f t="shared" si="369"/>
        <v>0</v>
      </c>
      <c r="DC27" s="363">
        <f t="shared" si="370"/>
        <v>0</v>
      </c>
      <c r="DD27" s="359" t="str">
        <f t="shared" si="371"/>
        <v>-</v>
      </c>
      <c r="DE27" s="360" t="str">
        <f t="shared" si="372"/>
        <v>-</v>
      </c>
      <c r="DF27" s="361" t="str">
        <f>IF(
 OR(DD$6&lt;MAX($B$2,$G27),AND($H27&lt;&gt;"",DD$6&gt;$H27)),
 "NA",
 IF(
  AND($D27="LOCAL",WEEKDAY(DD$6,2)=7),
  "DS",
  IF(
   COUNTIF(Parametros!$P:$P,DD$6)&gt;0,
   IF(ISNUMBER(DH27),IF(DH27&gt;0,"FL","FC"),"FC"),
   IF(
    ISNUMBER(DH27),
    IF(DH27&gt;0,"NOR","F"),
    IF(DH27="A","NOR",IF(DH27&lt;&gt;"",DH27,"F"))
   )
  )
 )
)</f>
        <v>DS</v>
      </c>
      <c r="DG27" s="362">
        <f t="shared" si="373"/>
        <v>0</v>
      </c>
      <c r="DH27" s="362" t="str" cm="1">
        <f t="array" ref="DH27">_xlfn.LET(
_xlpm.f,DH$6,
_xlpm.xp,IFERROR(
   _xlfn.XLOOKUP(
     1,
     (Papeletas!$B$2:$B$3000=$B27)*(Papeletas!$G$2:$G$3000&lt;=_xlpm.f)*(Papeletas!$H$2:$H$3000&gt;=_xlpm.f),
     Papeletas!$F$2:$F$3000,
     "__NP__"
   ),
   "__NP__"
),
_xlpm.x,IF(_xlpm.xp&lt;&gt;"__NP__",_xlpm.xp,_xlfn.XLOOKUP($B27,Reloj!$A$2:$A$3000,INDEX(Reloj!$J$2:$AR$3000,,COLUMN(CV19)-INT(COLUMN(CV19)/9*8)),"__NF__")),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F</v>
      </c>
      <c r="DI27" s="363">
        <f t="shared" si="374"/>
        <v>0</v>
      </c>
      <c r="DJ27" s="363">
        <f t="shared" si="375"/>
        <v>0</v>
      </c>
      <c r="DK27" s="363">
        <f t="shared" si="376"/>
        <v>0</v>
      </c>
      <c r="DL27" s="363">
        <f t="shared" si="377"/>
        <v>0</v>
      </c>
      <c r="DM27" s="359">
        <f t="shared" si="378"/>
        <v>0.3125</v>
      </c>
      <c r="DN27" s="360">
        <f t="shared" si="379"/>
        <v>0.70833333333333337</v>
      </c>
      <c r="DO27" s="361" t="str">
        <f>IF(
 OR(DM$6&lt;MAX($B$2,$G27),AND($H27&lt;&gt;"",DM$6&gt;$H27)),
 "NA",
 IF(
  AND($D27="LOCAL",WEEKDAY(DM$6,2)=7),
  "DS",
  IF(
   COUNTIF(Parametros!$P:$P,DM$6)&gt;0,
   IF(ISNUMBER(DQ27),IF(DQ27&gt;0,"FL","FC"),"FC"),
   IF(
    ISNUMBER(DQ27),
    IF(DQ27&gt;0,"NOR","F"),
    IF(DQ27="A","NOR",IF(DQ27&lt;&gt;"",DQ27,"F"))
   )
  )
 )
)</f>
        <v>NOR</v>
      </c>
      <c r="DP27" s="362">
        <f t="shared" si="380"/>
        <v>8.5</v>
      </c>
      <c r="DQ27" s="362" cm="1">
        <f t="array" ref="DQ27">_xlfn.LET(
_xlpm.f,DQ$6,
_xlpm.xp,IFERROR(
   _xlfn.XLOOKUP(
     1,
     (Papeletas!$B$2:$B$3000=$B27)*(Papeletas!$G$2:$G$3000&lt;=_xlpm.f)*(Papeletas!$H$2:$H$3000&gt;=_xlpm.f),
     Papeletas!$F$2:$F$3000,
     "__NP__"
   ),
   "__NP__"
),
_xlpm.x,IF(_xlpm.xp&lt;&gt;"__NP__",_xlpm.xp,_xlfn.XLOOKUP($B27,Reloj!$A$2:$A$3000,INDEX(Reloj!$J$2:$AR$3000,,COLUMN(DE19)-INT(COLUMN(DE19)/9*8)),"__NF__")),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8</v>
      </c>
      <c r="DR27" s="363">
        <f t="shared" si="381"/>
        <v>8.5</v>
      </c>
      <c r="DS27" s="363">
        <f t="shared" si="382"/>
        <v>0</v>
      </c>
      <c r="DT27" s="363">
        <f t="shared" si="383"/>
        <v>0</v>
      </c>
      <c r="DU27" s="363">
        <f t="shared" si="384"/>
        <v>0</v>
      </c>
      <c r="DV27" s="359">
        <f t="shared" si="385"/>
        <v>0.3125</v>
      </c>
      <c r="DW27" s="360">
        <f t="shared" si="386"/>
        <v>0.70833333333333337</v>
      </c>
      <c r="DX27" s="361" t="str">
        <f>IF(
 OR(DV$6&lt;MAX($B$2,$G27),AND($H27&lt;&gt;"",DV$6&gt;$H27)),
 "NA",
 IF(
  AND($D27="LOCAL",WEEKDAY(DV$6,2)=7),
  "DS",
  IF(
   COUNTIF(Parametros!$P:$P,DV$6)&gt;0,
   IF(ISNUMBER(DZ27),IF(DZ27&gt;0,"FL","FC"),"FC"),
   IF(
    ISNUMBER(DZ27),
    IF(DZ27&gt;0,"NOR","F"),
    IF(DZ27="A","NOR",IF(DZ27&lt;&gt;"",DZ27,"F"))
   )
  )
 )
)</f>
        <v>NOR</v>
      </c>
      <c r="DY27" s="362">
        <f t="shared" si="387"/>
        <v>8.5</v>
      </c>
      <c r="DZ27" s="362" cm="1">
        <f t="array" ref="DZ27">_xlfn.LET(
_xlpm.f,DZ$6,
_xlpm.xp,IFERROR(
   _xlfn.XLOOKUP(
     1,
     (Papeletas!$B$2:$B$3000=$B27)*(Papeletas!$G$2:$G$3000&lt;=_xlpm.f)*(Papeletas!$H$2:$H$3000&gt;=_xlpm.f),
     Papeletas!$F$2:$F$3000,
     "__NP__"
   ),
   "__NP__"
),
_xlpm.x,IF(_xlpm.xp&lt;&gt;"__NP__",_xlpm.xp,_xlfn.XLOOKUP($B27,Reloj!$A$2:$A$3000,INDEX(Reloj!$J$2:$AR$3000,,COLUMN(DN19)-INT(COLUMN(DN19)/9*8)),"__NF__")),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EA27" s="363">
        <f t="shared" si="388"/>
        <v>8.5</v>
      </c>
      <c r="EB27" s="363">
        <f t="shared" si="389"/>
        <v>2</v>
      </c>
      <c r="EC27" s="363">
        <f t="shared" si="390"/>
        <v>0</v>
      </c>
      <c r="ED27" s="363">
        <f t="shared" si="391"/>
        <v>0</v>
      </c>
      <c r="EE27" s="359">
        <f t="shared" si="392"/>
        <v>0.3125</v>
      </c>
      <c r="EF27" s="360">
        <f t="shared" si="393"/>
        <v>0.70833333333333337</v>
      </c>
      <c r="EG27" s="361" t="str">
        <f>IF(
 OR(EE$6&lt;MAX($B$2,$G27),AND($H27&lt;&gt;"",EE$6&gt;$H27)),
 "NA",
 IF(
  AND($D27="LOCAL",WEEKDAY(EE$6,2)=7),
  "DS",
  IF(
   COUNTIF(Parametros!$P:$P,EE$6)&gt;0,
   IF(ISNUMBER(EI27),IF(EI27&gt;0,"FL","FC"),"FC"),
   IF(
    ISNUMBER(EI27),
    IF(EI27&gt;0,"NOR","F"),
    IF(EI27="A","NOR",IF(EI27&lt;&gt;"",EI27,"F"))
   )
  )
 )
)</f>
        <v>NOR</v>
      </c>
      <c r="EH27" s="362">
        <f t="shared" si="394"/>
        <v>8.5</v>
      </c>
      <c r="EI27" s="362" cm="1">
        <f t="array" ref="EI27">_xlfn.LET(
_xlpm.f,EI$6,
_xlpm.xp,IFERROR(
   _xlfn.XLOOKUP(
     1,
     (Papeletas!$B$2:$B$3000=$B27)*(Papeletas!$G$2:$G$3000&lt;=_xlpm.f)*(Papeletas!$H$2:$H$3000&gt;=_xlpm.f),
     Papeletas!$F$2:$F$3000,
     "__NP__"
   ),
   "__NP__"
),
_xlpm.x,IF(_xlpm.xp&lt;&gt;"__NP__",_xlpm.xp,_xlfn.XLOOKUP($B27,Reloj!$A$2:$A$3000,INDEX(Reloj!$J$2:$AR$3000,,COLUMN(DW19)-INT(COLUMN(DW19)/9*8)),"__NF__")),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EJ27" s="363">
        <f t="shared" si="395"/>
        <v>8.5</v>
      </c>
      <c r="EK27" s="363">
        <f t="shared" si="396"/>
        <v>2</v>
      </c>
      <c r="EL27" s="363">
        <f t="shared" si="397"/>
        <v>0</v>
      </c>
      <c r="EM27" s="363">
        <f t="shared" si="398"/>
        <v>0</v>
      </c>
      <c r="EN27" s="359">
        <f t="shared" si="399"/>
        <v>0.3125</v>
      </c>
      <c r="EO27" s="360">
        <f t="shared" si="400"/>
        <v>0.70833333333333337</v>
      </c>
      <c r="EP27" s="361" t="str">
        <f>IF(
 OR(EN$6&lt;MAX($B$2,$G27),AND($H27&lt;&gt;"",EN$6&gt;$H27)),
 "NA",
 IF(
  AND($D27="LOCAL",WEEKDAY(EN$6,2)=7),
  "DS",
  IF(
   COUNTIF(Parametros!$P:$P,EN$6)&gt;0,
   IF(ISNUMBER(ER27),IF(ER27&gt;0,"FL","FC"),"FC"),
   IF(
    ISNUMBER(ER27),
    IF(ER27&gt;0,"NOR","F"),
    IF(ER27="A","NOR",IF(ER27&lt;&gt;"",ER27,"F"))
   )
  )
 )
)</f>
        <v>NOR</v>
      </c>
      <c r="EQ27" s="362">
        <f t="shared" si="401"/>
        <v>8.5</v>
      </c>
      <c r="ER27" s="362" cm="1">
        <f t="array" ref="ER27">_xlfn.LET(
_xlpm.f,ER$6,
_xlpm.xp,IFERROR(
   _xlfn.XLOOKUP(
     1,
     (Papeletas!$B$2:$B$3000=$B27)*(Papeletas!$G$2:$G$3000&lt;=_xlpm.f)*(Papeletas!$H$2:$H$3000&gt;=_xlpm.f),
     Papeletas!$F$2:$F$3000,
     "__NP__"
   ),
   "__NP__"
),
_xlpm.x,IF(_xlpm.xp&lt;&gt;"__NP__",_xlpm.xp,_xlfn.XLOOKUP($B27,Reloj!$A$2:$A$3000,INDEX(Reloj!$J$2:$AR$3000,,COLUMN(EF19)-INT(COLUMN(EF19)/9*8)),"__NF__")),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ES27" s="363">
        <f t="shared" si="402"/>
        <v>8.5</v>
      </c>
      <c r="ET27" s="363">
        <f t="shared" si="403"/>
        <v>2</v>
      </c>
      <c r="EU27" s="363">
        <f t="shared" si="404"/>
        <v>0</v>
      </c>
      <c r="EV27" s="363">
        <f t="shared" si="405"/>
        <v>0</v>
      </c>
      <c r="EW27" s="359">
        <f t="shared" si="406"/>
        <v>0.3125</v>
      </c>
      <c r="EX27" s="360">
        <f t="shared" si="407"/>
        <v>0.70833333333333337</v>
      </c>
      <c r="EY27" s="361" t="str">
        <f>IF(
 OR(EW$6&lt;MAX($B$2,$G27),AND($H27&lt;&gt;"",EW$6&gt;$H27)),
 "NA",
 IF(
  AND($D27="LOCAL",WEEKDAY(EW$6,2)=7),
  "DS",
  IF(
   COUNTIF(Parametros!$P:$P,EW$6)&gt;0,
   IF(ISNUMBER(FA27),IF(FA27&gt;0,"FL","FC"),"FC"),
   IF(
    ISNUMBER(FA27),
    IF(FA27&gt;0,"NOR","F"),
    IF(FA27="A","NOR",IF(FA27&lt;&gt;"",FA27,"F"))
   )
  )
 )
)</f>
        <v>NOR</v>
      </c>
      <c r="EZ27" s="362">
        <f t="shared" si="408"/>
        <v>8.5</v>
      </c>
      <c r="FA27" s="362" cm="1">
        <f t="array" ref="FA27">_xlfn.LET(
_xlpm.f,FA$6,
_xlpm.xp,IFERROR(
   _xlfn.XLOOKUP(
     1,
     (Papeletas!$B$2:$B$3000=$B27)*(Papeletas!$G$2:$G$3000&lt;=_xlpm.f)*(Papeletas!$H$2:$H$3000&gt;=_xlpm.f),
     Papeletas!$F$2:$F$3000,
     "__NP__"
   ),
   "__NP__"
),
_xlpm.x,IF(_xlpm.xp&lt;&gt;"__NP__",_xlpm.xp,_xlfn.XLOOKUP($B27,Reloj!$A$2:$A$3000,INDEX(Reloj!$J$2:$AR$3000,,COLUMN(EO19)-INT(COLUMN(EO19)/9*8)),"__NF__")),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FB27" s="363">
        <f t="shared" si="409"/>
        <v>8.5</v>
      </c>
      <c r="FC27" s="363">
        <f t="shared" si="410"/>
        <v>2</v>
      </c>
      <c r="FD27" s="363">
        <f t="shared" si="411"/>
        <v>0</v>
      </c>
      <c r="FE27" s="363">
        <f t="shared" si="412"/>
        <v>0</v>
      </c>
      <c r="FF27" s="359">
        <f t="shared" si="413"/>
        <v>0.3125</v>
      </c>
      <c r="FG27" s="360">
        <f t="shared" si="414"/>
        <v>0.54166666666666663</v>
      </c>
      <c r="FH27" s="361" t="str">
        <f>IF(
 OR(FF$6&lt;MAX($B$2,$G27),AND($H27&lt;&gt;"",FF$6&gt;$H27)),
 "NA",
 IF(
  AND($D27="LOCAL",WEEKDAY(FF$6,2)=7),
  "DS",
  IF(
   COUNTIF(Parametros!$P:$P,FF$6)&gt;0,
   IF(ISNUMBER(FJ27),IF(FJ27&gt;0,"FL","FC"),"FC"),
   IF(
    ISNUMBER(FJ27),
    IF(FJ27&gt;0,"NOR","F"),
    IF(FJ27="A","NOR",IF(FJ27&lt;&gt;"",FJ27,"F"))
   )
  )
 )
)</f>
        <v>NOR</v>
      </c>
      <c r="FI27" s="362">
        <f t="shared" si="415"/>
        <v>5.4999999999999991</v>
      </c>
      <c r="FJ27" s="362" cm="1">
        <f t="array" ref="FJ27">_xlfn.LET(
_xlpm.f,FJ$6,
_xlpm.xp,IFERROR(
   _xlfn.XLOOKUP(
     1,
     (Papeletas!$B$2:$B$3000=$B27)*(Papeletas!$G$2:$G$3000&lt;=_xlpm.f)*(Papeletas!$H$2:$H$3000&gt;=_xlpm.f),
     Papeletas!$F$2:$F$3000,
     "__NP__"
   ),
   "__NP__"
),
_xlpm.x,IF(_xlpm.xp&lt;&gt;"__NP__",_xlpm.xp,_xlfn.XLOOKUP($B27,Reloj!$A$2:$A$3000,INDEX(Reloj!$J$2:$AR$3000,,COLUMN(EX19)-INT(COLUMN(EX19)/9*8)),"__NF__")),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8</v>
      </c>
      <c r="FK27" s="363">
        <f t="shared" si="416"/>
        <v>5.4999999999999991</v>
      </c>
      <c r="FL27" s="363">
        <f t="shared" si="417"/>
        <v>2</v>
      </c>
      <c r="FM27" s="363">
        <f t="shared" si="418"/>
        <v>0.50000000000000089</v>
      </c>
      <c r="FN27" s="363">
        <f t="shared" si="419"/>
        <v>0</v>
      </c>
      <c r="FO27" s="359" t="str">
        <f t="shared" si="420"/>
        <v>-</v>
      </c>
      <c r="FP27" s="360" t="str">
        <f t="shared" si="421"/>
        <v>-</v>
      </c>
      <c r="FQ27" s="361" t="str">
        <f>IF(
 OR(FO$6&lt;MAX($B$2,$G27),AND($H27&lt;&gt;"",FO$6&gt;$H27)),
 "NA",
 IF(
  AND($D27="LOCAL",WEEKDAY(FO$6,2)=7),
  "DS",
  IF(
   COUNTIF(Parametros!$P:$P,FO$6)&gt;0,
   IF(ISNUMBER(FS27),IF(FS27&gt;0,"FL","FC"),"FC"),
   IF(
    ISNUMBER(FS27),
    IF(FS27&gt;0,"NOR","F"),
    IF(FS27="A","NOR",IF(FS27&lt;&gt;"",FS27,"F"))
   )
  )
 )
)</f>
        <v>DS</v>
      </c>
      <c r="FR27" s="362">
        <f t="shared" si="422"/>
        <v>0</v>
      </c>
      <c r="FS27" s="362" t="str" cm="1">
        <f t="array" ref="FS27">_xlfn.LET(
_xlpm.f,FS$6,
_xlpm.xp,IFERROR(
   _xlfn.XLOOKUP(
     1,
     (Papeletas!$B$2:$B$3000=$B27)*(Papeletas!$G$2:$G$3000&lt;=_xlpm.f)*(Papeletas!$H$2:$H$3000&gt;=_xlpm.f),
     Papeletas!$F$2:$F$3000,
     "__NP__"
   ),
   "__NP__"
),
_xlpm.x,IF(_xlpm.xp&lt;&gt;"__NP__",_xlpm.xp,_xlfn.XLOOKUP($B27,Reloj!$A$2:$A$3000,INDEX(Reloj!$J$2:$AR$3000,,COLUMN(FG19)-INT(COLUMN(FG19)/9*8)),"__NF__")),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F</v>
      </c>
      <c r="FT27" s="363">
        <f t="shared" si="423"/>
        <v>0</v>
      </c>
      <c r="FU27" s="363">
        <f t="shared" si="424"/>
        <v>0</v>
      </c>
      <c r="FV27" s="363">
        <f t="shared" si="425"/>
        <v>0</v>
      </c>
      <c r="FW27" s="363">
        <f t="shared" si="426"/>
        <v>0</v>
      </c>
      <c r="FX27" s="359">
        <f t="shared" si="427"/>
        <v>0.3125</v>
      </c>
      <c r="FY27" s="360">
        <f t="shared" si="428"/>
        <v>0.70833333333333337</v>
      </c>
      <c r="FZ27" s="361" t="str">
        <f>IF(
 OR(FX$6&lt;MAX($B$2,$G27),AND($H27&lt;&gt;"",FX$6&gt;$H27)),
 "NA",
 IF(
  AND($D27="LOCAL",WEEKDAY(FX$6,2)=7),
  "DS",
  IF(
   COUNTIF(Parametros!$P:$P,FX$6)&gt;0,
   IF(ISNUMBER(GB27),IF(GB27&gt;0,"FL","FC"),"FC"),
   IF(
    ISNUMBER(GB27),
    IF(GB27&gt;0,"NOR","F"),
    IF(GB27="A","NOR",IF(GB27&lt;&gt;"",GB27,"F"))
   )
  )
 )
)</f>
        <v>NOR</v>
      </c>
      <c r="GA27" s="362">
        <f t="shared" si="429"/>
        <v>8.5</v>
      </c>
      <c r="GB27" s="362" cm="1">
        <f t="array" ref="GB27">_xlfn.LET(
_xlpm.f,GB$6,
_xlpm.xp,IFERROR(
   _xlfn.XLOOKUP(
     1,
     (Papeletas!$B$2:$B$3000=$B27)*(Papeletas!$G$2:$G$3000&lt;=_xlpm.f)*(Papeletas!$H$2:$H$3000&gt;=_xlpm.f),
     Papeletas!$F$2:$F$3000,
     "__NP__"
   ),
   "__NP__"
),
_xlpm.x,IF(_xlpm.xp&lt;&gt;"__NP__",_xlpm.xp,_xlfn.XLOOKUP($B27,Reloj!$A$2:$A$3000,INDEX(Reloj!$J$2:$AR$3000,,COLUMN(FP19)-INT(COLUMN(FP19)/9*8)),"__NF__")),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8.5</v>
      </c>
      <c r="GC27" s="363">
        <f t="shared" si="430"/>
        <v>8.5</v>
      </c>
      <c r="GD27" s="363">
        <f t="shared" si="431"/>
        <v>0</v>
      </c>
      <c r="GE27" s="363">
        <f t="shared" si="432"/>
        <v>0</v>
      </c>
      <c r="GF27" s="363">
        <f t="shared" si="433"/>
        <v>0</v>
      </c>
      <c r="GG27" s="359">
        <f t="shared" si="434"/>
        <v>0.3125</v>
      </c>
      <c r="GH27" s="360">
        <f t="shared" si="435"/>
        <v>0.70833333333333337</v>
      </c>
      <c r="GI27" s="361" t="str">
        <f>IF(
 OR(GG$6&lt;MAX($B$2,$G27),AND($H27&lt;&gt;"",GG$6&gt;$H27)),
 "NA",
 IF(
  AND($D27="LOCAL",WEEKDAY(GG$6,2)=7),
  "DS",
  IF(
   COUNTIF(Parametros!$P:$P,GG$6)&gt;0,
   IF(ISNUMBER(GK27),IF(GK27&gt;0,"FL","FC"),"FC"),
   IF(
    ISNUMBER(GK27),
    IF(GK27&gt;0,"NOR","F"),
    IF(GK27="A","NOR",IF(GK27&lt;&gt;"",GK27,"F"))
   )
  )
 )
)</f>
        <v>NOR</v>
      </c>
      <c r="GJ27" s="362">
        <f t="shared" si="436"/>
        <v>8.5</v>
      </c>
      <c r="GK27" s="362" cm="1">
        <f t="array" ref="GK27">_xlfn.LET(
_xlpm.f,GK$6,
_xlpm.xp,IFERROR(
   _xlfn.XLOOKUP(
     1,
     (Papeletas!$B$2:$B$3000=$B27)*(Papeletas!$G$2:$G$3000&lt;=_xlpm.f)*(Papeletas!$H$2:$H$3000&gt;=_xlpm.f),
     Papeletas!$F$2:$F$3000,
     "__NP__"
   ),
   "__NP__"
),
_xlpm.x,IF(_xlpm.xp&lt;&gt;"__NP__",_xlpm.xp,_xlfn.XLOOKUP($B27,Reloj!$A$2:$A$3000,INDEX(Reloj!$J$2:$AR$3000,,COLUMN(FY19)-INT(COLUMN(FY19)/9*8)),"__NF__")),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9</v>
      </c>
      <c r="GL27" s="363">
        <f t="shared" si="437"/>
        <v>8.5</v>
      </c>
      <c r="GM27" s="363">
        <f t="shared" si="438"/>
        <v>0.5</v>
      </c>
      <c r="GN27" s="363">
        <f t="shared" si="439"/>
        <v>0</v>
      </c>
      <c r="GO27" s="363">
        <f t="shared" si="440"/>
        <v>0</v>
      </c>
      <c r="GP27" s="359">
        <f t="shared" si="441"/>
        <v>0.3125</v>
      </c>
      <c r="GQ27" s="360">
        <f t="shared" si="442"/>
        <v>0.70833333333333337</v>
      </c>
      <c r="GR27" s="361" t="str">
        <f>IF(
 OR(GP$6&lt;MAX($B$2,$G27),AND($H27&lt;&gt;"",GP$6&gt;$H27)),
 "NA",
 IF(
  AND($D27="LOCAL",WEEKDAY(GP$6,2)=7),
  "DS",
  IF(
   COUNTIF(Parametros!$P:$P,GP$6)&gt;0,
   IF(ISNUMBER(GT27),IF(GT27&gt;0,"FL","FC"),"FC"),
   IF(
    ISNUMBER(GT27),
    IF(GT27&gt;0,"NOR","F"),
    IF(GT27="A","NOR",IF(GT27&lt;&gt;"",GT27,"F"))
   )
  )
 )
)</f>
        <v>NOR</v>
      </c>
      <c r="GS27" s="362">
        <f t="shared" si="443"/>
        <v>8.5</v>
      </c>
      <c r="GT27" s="362" cm="1">
        <f t="array" ref="GT27">_xlfn.LET(
_xlpm.f,GT$6,
_xlpm.xp,IFERROR(
   _xlfn.XLOOKUP(
     1,
     (Papeletas!$B$2:$B$3000=$B27)*(Papeletas!$G$2:$G$3000&lt;=_xlpm.f)*(Papeletas!$H$2:$H$3000&gt;=_xlpm.f),
     Papeletas!$F$2:$F$3000,
     "__NP__"
   ),
   "__NP__"
),
_xlpm.x,IF(_xlpm.xp&lt;&gt;"__NP__",_xlpm.xp,_xlfn.XLOOKUP($B27,Reloj!$A$2:$A$3000,INDEX(Reloj!$J$2:$AR$3000,,COLUMN(GH19)-INT(COLUMN(GH19)/9*8)),"__NF__")),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9.5</v>
      </c>
      <c r="GU27" s="363">
        <f t="shared" si="444"/>
        <v>8.5</v>
      </c>
      <c r="GV27" s="363">
        <f t="shared" si="445"/>
        <v>1</v>
      </c>
      <c r="GW27" s="363">
        <f t="shared" si="446"/>
        <v>0</v>
      </c>
      <c r="GX27" s="363">
        <f t="shared" si="447"/>
        <v>0</v>
      </c>
      <c r="GY27" s="359">
        <f t="shared" si="448"/>
        <v>0.3125</v>
      </c>
      <c r="GZ27" s="360">
        <f t="shared" si="449"/>
        <v>0.70833333333333337</v>
      </c>
      <c r="HA27" s="361" t="str">
        <f>IF(
 OR(GY$6&lt;MAX($B$2,$G27),AND($H27&lt;&gt;"",GY$6&gt;$H27)),
 "NA",
 IF(
  AND($D27="LOCAL",WEEKDAY(GY$6,2)=7),
  "DS",
  IF(
   COUNTIF(Parametros!$P:$P,GY$6)&gt;0,
   IF(ISNUMBER(HC27),IF(HC27&gt;0,"FL","FC"),"FC"),
   IF(
    ISNUMBER(HC27),
    IF(HC27&gt;0,"NOR","F"),
    IF(HC27="A","NOR",IF(HC27&lt;&gt;"",HC27,"F"))
   )
  )
 )
)</f>
        <v>NOR</v>
      </c>
      <c r="HB27" s="362">
        <f t="shared" si="450"/>
        <v>8.5</v>
      </c>
      <c r="HC27" s="362" cm="1">
        <f t="array" ref="HC27">_xlfn.LET(
_xlpm.f,HC$6,
_xlpm.xp,IFERROR(
   _xlfn.XLOOKUP(
     1,
     (Papeletas!$B$2:$B$3000=$B27)*(Papeletas!$G$2:$G$3000&lt;=_xlpm.f)*(Papeletas!$H$2:$H$3000&gt;=_xlpm.f),
     Papeletas!$F$2:$F$3000,
     "__NP__"
   ),
   "__NP__"
),
_xlpm.x,IF(_xlpm.xp&lt;&gt;"__NP__",_xlpm.xp,_xlfn.XLOOKUP($B27,Reloj!$A$2:$A$3000,INDEX(Reloj!$J$2:$AR$3000,,COLUMN(GQ19)-INT(COLUMN(GQ19)/9*8)),"__NF__")),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HD27" s="363">
        <f t="shared" si="451"/>
        <v>8.5</v>
      </c>
      <c r="HE27" s="363">
        <f t="shared" si="452"/>
        <v>2</v>
      </c>
      <c r="HF27" s="363">
        <f t="shared" si="453"/>
        <v>0</v>
      </c>
      <c r="HG27" s="363">
        <f t="shared" si="454"/>
        <v>0</v>
      </c>
      <c r="HH27" s="359">
        <f t="shared" si="455"/>
        <v>0.3125</v>
      </c>
      <c r="HI27" s="360">
        <f t="shared" si="456"/>
        <v>0.70833333333333337</v>
      </c>
      <c r="HJ27" s="361" t="str">
        <f>IF(
 OR(HH$6&lt;MAX($B$2,$G27),AND($H27&lt;&gt;"",HH$6&gt;$H27)),
 "NA",
 IF(
  AND($D27="LOCAL",WEEKDAY(HH$6,2)=7),
  "DS",
  IF(
   COUNTIF(Parametros!$P:$P,HH$6)&gt;0,
   IF(ISNUMBER(HL27),IF(HL27&gt;0,"FL","FC"),"FC"),
   IF(
    ISNUMBER(HL27),
    IF(HL27&gt;0,"NOR","F"),
    IF(HL27="A","NOR",IF(HL27&lt;&gt;"",HL27,"F"))
   )
  )
 )
)</f>
        <v>NOR</v>
      </c>
      <c r="HK27" s="362">
        <f t="shared" si="457"/>
        <v>8.5</v>
      </c>
      <c r="HL27" s="362" cm="1">
        <f t="array" ref="HL27">_xlfn.LET(
_xlpm.f,HL$6,
_xlpm.xp,IFERROR(
   _xlfn.XLOOKUP(
     1,
     (Papeletas!$B$2:$B$3000=$B27)*(Papeletas!$G$2:$G$3000&lt;=_xlpm.f)*(Papeletas!$H$2:$H$3000&gt;=_xlpm.f),
     Papeletas!$F$2:$F$3000,
     "__NP__"
   ),
   "__NP__"
),
_xlpm.x,IF(_xlpm.xp&lt;&gt;"__NP__",_xlpm.xp,_xlfn.XLOOKUP($B27,Reloj!$A$2:$A$3000,INDEX(Reloj!$J$2:$AR$3000,,COLUMN(GZ19)-INT(COLUMN(GZ19)/9*8)),"__NF__")),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HM27" s="363">
        <f t="shared" si="458"/>
        <v>8.5</v>
      </c>
      <c r="HN27" s="363">
        <f t="shared" si="459"/>
        <v>2</v>
      </c>
      <c r="HO27" s="363">
        <f t="shared" si="460"/>
        <v>0</v>
      </c>
      <c r="HP27" s="363">
        <f t="shared" si="461"/>
        <v>0</v>
      </c>
      <c r="HQ27" s="359">
        <f t="shared" si="462"/>
        <v>0.3125</v>
      </c>
      <c r="HR27" s="360">
        <f t="shared" si="463"/>
        <v>0.54166666666666663</v>
      </c>
      <c r="HS27" s="361" t="str">
        <f>IF(
 OR(HQ$6&lt;MAX($B$2,$G27),AND($H27&lt;&gt;"",HQ$6&gt;$H27)),
 "NA",
 IF(
  AND($D27="LOCAL",WEEKDAY(HQ$6,2)=7),
  "DS",
  IF(
   COUNTIF(Parametros!$P:$P,HQ$6)&gt;0,
   IF(ISNUMBER(HU27),IF(HU27&gt;0,"FL","FC"),"FC"),
   IF(
    ISNUMBER(HU27),
    IF(HU27&gt;0,"NOR","F"),
    IF(HU27="A","NOR",IF(HU27&lt;&gt;"",HU27,"F"))
   )
  )
 )
)</f>
        <v>NOR</v>
      </c>
      <c r="HT27" s="362">
        <f t="shared" si="464"/>
        <v>5.4999999999999991</v>
      </c>
      <c r="HU27" s="362" cm="1">
        <f t="array" ref="HU27">_xlfn.LET(
_xlpm.f,HU$6,
_xlpm.xp,IFERROR(
   _xlfn.XLOOKUP(
     1,
     (Papeletas!$B$2:$B$3000=$B27)*(Papeletas!$G$2:$G$3000&lt;=_xlpm.f)*(Papeletas!$H$2:$H$3000&gt;=_xlpm.f),
     Papeletas!$F$2:$F$3000,
     "__NP__"
   ),
   "__NP__"
),
_xlpm.x,IF(_xlpm.xp&lt;&gt;"__NP__",_xlpm.xp,_xlfn.XLOOKUP($B27,Reloj!$A$2:$A$3000,INDEX(Reloj!$J$2:$AR$3000,,COLUMN(HI19)-INT(COLUMN(HI19)/9*8)),"__NF__")),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5.5</v>
      </c>
      <c r="HV27" s="363">
        <f t="shared" si="465"/>
        <v>5.4999999999999991</v>
      </c>
      <c r="HW27" s="363">
        <f t="shared" si="466"/>
        <v>8.8817841970012523E-16</v>
      </c>
      <c r="HX27" s="363">
        <f t="shared" si="467"/>
        <v>0</v>
      </c>
      <c r="HY27" s="363">
        <f t="shared" si="468"/>
        <v>0</v>
      </c>
      <c r="HZ27" s="359" t="str">
        <f t="shared" si="469"/>
        <v>-</v>
      </c>
      <c r="IA27" s="360" t="str">
        <f t="shared" si="470"/>
        <v>-</v>
      </c>
      <c r="IB27" s="361" t="str">
        <f>IF(
 OR(HZ$6&lt;MAX($B$2,$G27),AND($H27&lt;&gt;"",HZ$6&gt;$H27)),
 "NA",
 IF(
  AND($D27="LOCAL",WEEKDAY(HZ$6,2)=7),
  "DS",
  IF(
   COUNTIF(Parametros!$P:$P,HZ$6)&gt;0,
   IF(ISNUMBER(ID27),IF(ID27&gt;0,"FL","FC"),"FC"),
   IF(
    ISNUMBER(ID27),
    IF(ID27&gt;0,"NOR","F"),
    IF(ID27="A","NOR",IF(ID27&lt;&gt;"",ID27,"F"))
   )
  )
 )
)</f>
        <v>DS</v>
      </c>
      <c r="IC27" s="362">
        <f t="shared" si="471"/>
        <v>0</v>
      </c>
      <c r="ID27" s="362" t="str" cm="1">
        <f t="array" ref="ID27">_xlfn.LET(
_xlpm.f,ID$6,
_xlpm.xp,IFERROR(
   _xlfn.XLOOKUP(
     1,
     (Papeletas!$B$2:$B$3000=$B27)*(Papeletas!$G$2:$G$3000&lt;=_xlpm.f)*(Papeletas!$H$2:$H$3000&gt;=_xlpm.f),
     Papeletas!$F$2:$F$3000,
     "__NP__"
   ),
   "__NP__"
),
_xlpm.x,IF(_xlpm.xp&lt;&gt;"__NP__",_xlpm.xp,_xlfn.XLOOKUP($B27,Reloj!$A$2:$A$3000,INDEX(Reloj!$J$2:$AR$3000,,COLUMN(HR19)-INT(COLUMN(HR19)/9*8)),"__NF__")),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F</v>
      </c>
      <c r="IE27" s="363">
        <f t="shared" si="472"/>
        <v>0</v>
      </c>
      <c r="IF27" s="363">
        <f t="shared" si="473"/>
        <v>0</v>
      </c>
      <c r="IG27" s="363">
        <f t="shared" si="474"/>
        <v>0</v>
      </c>
      <c r="IH27" s="363">
        <f t="shared" si="475"/>
        <v>0</v>
      </c>
      <c r="II27" s="359">
        <f t="shared" si="476"/>
        <v>0.3125</v>
      </c>
      <c r="IJ27" s="360">
        <f t="shared" si="477"/>
        <v>0.70833333333333337</v>
      </c>
      <c r="IK27" s="361" t="str">
        <f>IF(
 OR(II$6&lt;MAX($B$2,$G27),AND($H27&lt;&gt;"",II$6&gt;$H27)),
 "NA",
 IF(
  AND($D27="LOCAL",WEEKDAY(II$6,2)=7),
  "DS",
  IF(
   COUNTIF(Parametros!$P:$P,II$6)&gt;0,
   IF(ISNUMBER(IM27),IF(IM27&gt;0,"FL","FC"),"FC"),
   IF(
    ISNUMBER(IM27),
    IF(IM27&gt;0,"NOR","F"),
    IF(IM27="A","NOR",IF(IM27&lt;&gt;"",IM27,"F"))
   )
  )
 )
)</f>
        <v>NOR</v>
      </c>
      <c r="IL27" s="362">
        <f t="shared" si="478"/>
        <v>8.5</v>
      </c>
      <c r="IM27" s="362" cm="1">
        <f t="array" ref="IM27">_xlfn.LET(
_xlpm.f,IM$6,
_xlpm.xp,IFERROR(
   _xlfn.XLOOKUP(
     1,
     (Papeletas!$B$2:$B$3000=$B27)*(Papeletas!$G$2:$G$3000&lt;=_xlpm.f)*(Papeletas!$H$2:$H$3000&gt;=_xlpm.f),
     Papeletas!$F$2:$F$3000,
     "__NP__"
   ),
   "__NP__"
),
_xlpm.x,IF(_xlpm.xp&lt;&gt;"__NP__",_xlpm.xp,_xlfn.XLOOKUP($B27,Reloj!$A$2:$A$3000,INDEX(Reloj!$J$2:$AR$3000,,COLUMN(IA19)-INT(COLUMN(IA19)/9*8)),"__NF__")),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v>
      </c>
      <c r="IN27" s="363">
        <f t="shared" si="479"/>
        <v>8.5</v>
      </c>
      <c r="IO27" s="363">
        <f t="shared" si="480"/>
        <v>1.5</v>
      </c>
      <c r="IP27" s="363">
        <f t="shared" si="481"/>
        <v>0</v>
      </c>
      <c r="IQ27" s="363">
        <f t="shared" si="482"/>
        <v>0</v>
      </c>
      <c r="IR27" s="359">
        <f t="shared" si="483"/>
        <v>0.3125</v>
      </c>
      <c r="IS27" s="360">
        <f t="shared" si="484"/>
        <v>0.70833333333333337</v>
      </c>
      <c r="IT27" s="361" t="str">
        <f>IF(
 OR(IR$6&lt;MAX($B$2,$G27),AND($H27&lt;&gt;"",IR$6&gt;$H27)),
 "NA",
 IF(
  AND($D27="LOCAL",WEEKDAY(IR$6,2)=7),
  "DS",
  IF(
   COUNTIF(Parametros!$P:$P,IR$6)&gt;0,
   IF(ISNUMBER(IV27),IF(IV27&gt;0,"FL","FC"),"FC"),
   IF(
    ISNUMBER(IV27),
    IF(IV27&gt;0,"NOR","F"),
    IF(IV27="A","NOR",IF(IV27&lt;&gt;"",IV27,"F"))
   )
  )
 )
)</f>
        <v>NOR</v>
      </c>
      <c r="IU27" s="362">
        <f t="shared" si="485"/>
        <v>8.5</v>
      </c>
      <c r="IV27" s="362" cm="1">
        <f t="array" ref="IV27">_xlfn.LET(
_xlpm.f,IV$6,
_xlpm.xp,IFERROR(
   _xlfn.XLOOKUP(
     1,
     (Papeletas!$B$2:$B$3000=$B27)*(Papeletas!$G$2:$G$3000&lt;=_xlpm.f)*(Papeletas!$H$2:$H$3000&gt;=_xlpm.f),
     Papeletas!$F$2:$F$3000,
     "__NP__"
   ),
   "__NP__"
),
_xlpm.x,IF(_xlpm.xp&lt;&gt;"__NP__",_xlpm.xp,_xlfn.XLOOKUP($B27,Reloj!$A$2:$A$3000,INDEX(Reloj!$J$2:$AR$3000,,COLUMN(IJ19)-INT(COLUMN(IJ19)/9*8)),"__NF__")),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12</v>
      </c>
      <c r="IW27" s="363">
        <f t="shared" si="486"/>
        <v>8.5</v>
      </c>
      <c r="IX27" s="363">
        <f t="shared" si="487"/>
        <v>2</v>
      </c>
      <c r="IY27" s="363">
        <f t="shared" si="488"/>
        <v>1.5</v>
      </c>
      <c r="IZ27" s="363">
        <f t="shared" si="489"/>
        <v>0</v>
      </c>
      <c r="JA27" s="359">
        <f t="shared" si="490"/>
        <v>0.3125</v>
      </c>
      <c r="JB27" s="360">
        <f t="shared" si="491"/>
        <v>0.70833333333333337</v>
      </c>
      <c r="JC27" s="361" t="str">
        <f>IF(
 OR(JA$6&lt;MAX($B$2,$G27),AND($H27&lt;&gt;"",JA$6&gt;$H27)),
 "NA",
 IF(
  AND($D27="LOCAL",WEEKDAY(JA$6,2)=7),
  "DS",
  IF(
   COUNTIF(Parametros!$P:$P,JA$6)&gt;0,
   IF(ISNUMBER(JE27),IF(JE27&gt;0,"FL","FC"),"FC"),
   IF(
    ISNUMBER(JE27),
    IF(JE27&gt;0,"NOR","F"),
    IF(JE27="A","NOR",IF(JE27&lt;&gt;"",JE27,"F"))
   )
  )
 )
)</f>
        <v>NOR</v>
      </c>
      <c r="JD27" s="362">
        <f t="shared" si="492"/>
        <v>8.5</v>
      </c>
      <c r="JE27" s="362" cm="1">
        <f t="array" ref="JE27">_xlfn.LET(
_xlpm.f,JE$6,
_xlpm.xp,IFERROR(
   _xlfn.XLOOKUP(
     1,
     (Papeletas!$B$2:$B$3000=$B27)*(Papeletas!$G$2:$G$3000&lt;=_xlpm.f)*(Papeletas!$H$2:$H$3000&gt;=_xlpm.f),
     Papeletas!$F$2:$F$3000,
     "__NP__"
   ),
   "__NP__"
),
_xlpm.x,IF(_xlpm.xp&lt;&gt;"__NP__",_xlpm.xp,_xlfn.XLOOKUP($B27,Reloj!$A$2:$A$3000,INDEX(Reloj!$J$2:$AR$3000,,COLUMN(IS19)-INT(COLUMN(IS19)/9*8)),"__NF__")),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JF27" s="363">
        <f t="shared" si="493"/>
        <v>8.5</v>
      </c>
      <c r="JG27" s="363">
        <f t="shared" si="494"/>
        <v>2</v>
      </c>
      <c r="JH27" s="363">
        <f t="shared" si="495"/>
        <v>0</v>
      </c>
      <c r="JI27" s="363">
        <f t="shared" si="496"/>
        <v>0</v>
      </c>
      <c r="JJ27" s="359">
        <f t="shared" si="497"/>
        <v>0.3125</v>
      </c>
      <c r="JK27" s="360">
        <f t="shared" si="498"/>
        <v>0.70833333333333337</v>
      </c>
      <c r="JL27" s="361" t="str">
        <f>IF(
 OR(JJ$6&lt;MAX($B$2,$G27),AND($H27&lt;&gt;"",JJ$6&gt;$H27)),
 "NA",
 IF(
  AND($D27="LOCAL",WEEKDAY(JJ$6,2)=7),
  "DS",
  IF(
   COUNTIF(Parametros!$P:$P,JJ$6)&gt;0,
   IF(ISNUMBER(JN27),IF(JN27&gt;0,"FL","FC"),"FC"),
   IF(
    ISNUMBER(JN27),
    IF(JN27&gt;0,"NOR","F"),
    IF(JN27="A","NOR",IF(JN27&lt;&gt;"",JN27,"F"))
   )
  )
 )
)</f>
        <v>NOR</v>
      </c>
      <c r="JM27" s="362">
        <f t="shared" si="499"/>
        <v>8.5</v>
      </c>
      <c r="JN27" s="362" cm="1">
        <f t="array" ref="JN27">_xlfn.LET(
_xlpm.f,JN$6,
_xlpm.xp,IFERROR(
   _xlfn.XLOOKUP(
     1,
     (Papeletas!$B$2:$B$3000=$B27)*(Papeletas!$G$2:$G$3000&lt;=_xlpm.f)*(Papeletas!$H$2:$H$3000&gt;=_xlpm.f),
     Papeletas!$F$2:$F$3000,
     "__NP__"
   ),
   "__NP__"
),
_xlpm.x,IF(_xlpm.xp&lt;&gt;"__NP__",_xlpm.xp,_xlfn.XLOOKUP($B27,Reloj!$A$2:$A$3000,INDEX(Reloj!$J$2:$AR$3000,,COLUMN(JB19)-INT(COLUMN(JB19)/9*8)),"__NF__")),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10.5</v>
      </c>
      <c r="JO27" s="363">
        <f t="shared" si="500"/>
        <v>8.5</v>
      </c>
      <c r="JP27" s="363">
        <f t="shared" si="501"/>
        <v>2</v>
      </c>
      <c r="JQ27" s="363">
        <f t="shared" si="502"/>
        <v>0</v>
      </c>
      <c r="JR27" s="363">
        <f t="shared" si="503"/>
        <v>0</v>
      </c>
      <c r="JS27" s="359">
        <f t="shared" si="504"/>
        <v>0.3125</v>
      </c>
      <c r="JT27" s="360">
        <f t="shared" si="505"/>
        <v>0.70833333333333337</v>
      </c>
      <c r="JU27" s="361" t="str">
        <f>IF(
 OR(JS$6&lt;MAX($B$2,$G27),AND($H27&lt;&gt;"",JS$6&gt;$H27)),
 "NA",
 IF(
  AND($D27="LOCAL",WEEKDAY(JS$6,2)=7),
  "DS",
  IF(
   COUNTIF(Parametros!$P:$P,JS$6)&gt;0,
   IF(ISNUMBER(JW27),IF(JW27&gt;0,"FL","FC"),"FC"),
   IF(
    ISNUMBER(JW27),
    IF(JW27&gt;0,"NOR","F"),
    IF(JW27="A","NOR",IF(JW27&lt;&gt;"",JW27,"F"))
   )
  )
 )
)</f>
        <v>NOR</v>
      </c>
      <c r="JV27" s="362">
        <f t="shared" si="506"/>
        <v>8.5</v>
      </c>
      <c r="JW27" s="362" cm="1">
        <f t="array" ref="JW27">_xlfn.LET(
_xlpm.f,JW$6,
_xlpm.xp,IFERROR(
   _xlfn.XLOOKUP(
     1,
     (Papeletas!$B$2:$B$3000=$B27)*(Papeletas!$G$2:$G$3000&lt;=_xlpm.f)*(Papeletas!$H$2:$H$3000&gt;=_xlpm.f),
     Papeletas!$F$2:$F$3000,
     "__NP__"
   ),
   "__NP__"
),
_xlpm.x,IF(_xlpm.xp&lt;&gt;"__NP__",_xlpm.xp,_xlfn.XLOOKUP($B27,Reloj!$A$2:$A$3000,INDEX(Reloj!$J$2:$AR$3000,,COLUMN(JK19)-INT(COLUMN(JK19)/9*8)),"__NF__")),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10</v>
      </c>
      <c r="JX27" s="363">
        <f t="shared" si="507"/>
        <v>8.5</v>
      </c>
      <c r="JY27" s="363">
        <f t="shared" si="508"/>
        <v>1.5</v>
      </c>
      <c r="JZ27" s="363">
        <f t="shared" si="509"/>
        <v>0</v>
      </c>
      <c r="KA27" s="363">
        <f t="shared" si="510"/>
        <v>0</v>
      </c>
      <c r="KB27" s="359">
        <f t="shared" si="511"/>
        <v>0.3125</v>
      </c>
      <c r="KC27" s="360">
        <f t="shared" si="512"/>
        <v>0.54166666666666663</v>
      </c>
      <c r="KD27" s="361" t="str">
        <f>IF(
 OR(KB$6&lt;MAX($B$2,$G27),AND($H27&lt;&gt;"",KB$6&gt;$H27)),
 "NA",
 IF(
  AND($D27="LOCAL",WEEKDAY(KB$6,2)=7),
  "DS",
  IF(
   COUNTIF(Parametros!$P:$P,KB$6)&gt;0,
   IF(ISNUMBER(KF27),IF(KF27&gt;0,"FL","FC"),"FC"),
   IF(
    ISNUMBER(KF27),
    IF(KF27&gt;0,"NOR","F"),
    IF(KF27="A","NOR",IF(KF27&lt;&gt;"",KF27,"F"))
   )
  )
 )
)</f>
        <v>NOR</v>
      </c>
      <c r="KE27" s="362">
        <f t="shared" si="513"/>
        <v>5.4999999999999991</v>
      </c>
      <c r="KF27" s="362" cm="1">
        <f t="array" ref="KF27">_xlfn.LET(
_xlpm.f,KF$6,
_xlpm.xp,IFERROR(
   _xlfn.XLOOKUP(
     1,
     (Papeletas!$B$2:$B$3000=$B27)*(Papeletas!$G$2:$G$3000&lt;=_xlpm.f)*(Papeletas!$H$2:$H$3000&gt;=_xlpm.f),
     Papeletas!$F$2:$F$3000,
     "__NP__"
   ),
   "__NP__"
),
_xlpm.x,IF(_xlpm.xp&lt;&gt;"__NP__",_xlpm.xp,_xlfn.XLOOKUP($B27,Reloj!$A$2:$A$3000,INDEX(Reloj!$J$2:$AR$3000,,COLUMN(JT19)-INT(COLUMN(JT19)/9*8)),"__NF__")),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7.5</v>
      </c>
      <c r="KG27" s="363">
        <f t="shared" si="514"/>
        <v>5.4999999999999991</v>
      </c>
      <c r="KH27" s="363">
        <f t="shared" si="515"/>
        <v>2</v>
      </c>
      <c r="KI27" s="363">
        <f t="shared" si="516"/>
        <v>8.8817841970012523E-16</v>
      </c>
      <c r="KJ27" s="363">
        <f t="shared" si="517"/>
        <v>0</v>
      </c>
      <c r="KK27" s="359" t="str">
        <f t="shared" si="255"/>
        <v>-</v>
      </c>
      <c r="KL27" s="360" t="str">
        <f t="shared" ref="KL27" si="585">IF(KK27="-","-",IF($D27="LOCAL",IF(WEEKDAY(KK$6,2)&lt;=5,--"17:00:00",IF(WEEKDAY(KK$6,2)=6,--"13:00:00","-")),IF($D27="FORANEO",IF(WEEKDAY(KK$6,2)&lt;=6,--"18:30:00",IF(WEEKDAY(KK$6,2)=7,--"12:00:00","-")),"-")))</f>
        <v>-</v>
      </c>
      <c r="KM27" s="361" t="str">
        <f>IF(
 OR(KK$6&lt;MAX($B$2,$G27),AND($H27&lt;&gt;"",KK$6&gt;$H27)),
 "NA",
 IF(
  AND($D27="LOCAL",WEEKDAY(KK$6,2)=7),
  "DS",
  IF(
   COUNTIF(Parametros!$P:$P,KK$6)&gt;0,
   IF(ISNUMBER(KO27),IF(KO27&gt;0,"FL","FC"),"FC"),
   IF(
    ISNUMBER(KO27),
    IF(KO27&gt;0,"NOR","F"),
    IF(KO27="A","NOR",IF(KO27&lt;&gt;"",KO27,"F"))
   )
  )
 )
)</f>
        <v>DS</v>
      </c>
      <c r="KN27" s="362">
        <f t="shared" si="519"/>
        <v>0</v>
      </c>
      <c r="KO27" s="362" t="str" cm="1">
        <f t="array" ref="KO27">_xlfn.LET(
_xlpm.f,KO$6,
_xlpm.xp,IFERROR(
   _xlfn.XLOOKUP(
     1,
     (Papeletas!$B$2:$B$403=$B27)*(Papeletas!$G$2:$G$403&lt;=_xlpm.f)*(Papeletas!$H$2:$H$403&gt;=_xlpm.f),
     Papeletas!$F$2:$F$403,
     "__NP__"
   ),
   "__NP__"
),
_xlpm.x,IF(_xlpm.xp&lt;&gt;"__NP__",_xlpm.xp,_xlfn.XLOOKUP($B27,Reloj!$A$2:$A$1254,INDEX(Reloj!$J$2:$AR$1254,,COLUMN(KC19)-INT(COLUMN(KC19)/9*8)),"__NF__")),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F</v>
      </c>
      <c r="KP27" s="363">
        <f t="shared" si="520"/>
        <v>0</v>
      </c>
      <c r="KQ27" s="363">
        <f t="shared" si="521"/>
        <v>0</v>
      </c>
      <c r="KR27" s="363">
        <f t="shared" si="522"/>
        <v>0</v>
      </c>
      <c r="KS27" s="363">
        <f t="shared" si="523"/>
        <v>0</v>
      </c>
      <c r="KT27" s="359">
        <f t="shared" si="262"/>
        <v>0.3125</v>
      </c>
      <c r="KU27" s="360">
        <f t="shared" ref="KU27" si="586">IF(KT27="-","-",IF($D27="LOCAL",IF(WEEKDAY(KT$6,2)&lt;=5,--"17:00:00",IF(WEEKDAY(KT$6,2)=6,--"13:00:00","-")),IF($D27="FORANEO",IF(WEEKDAY(KT$6,2)&lt;=6,--"18:30:00",IF(WEEKDAY(KT$6,2)=7,--"12:00:00","-")),"-")))</f>
        <v>0.70833333333333337</v>
      </c>
      <c r="KV27" s="361" t="str">
        <f>IF(
 OR(KT$6&lt;MAX($B$2,$G27),AND($H27&lt;&gt;"",KT$6&gt;$H27)),
 "NA",
 IF(
  AND($D27="LOCAL",WEEKDAY(KT$6,2)=7),
  "DS",
  IF(
   COUNTIF(Parametros!$P:$P,KT$6)&gt;0,
   IF(ISNUMBER(KX27),IF(KX27&gt;0,"FL","FC"),"FC"),
   IF(
    ISNUMBER(KX27),
    IF(KX27&gt;0,"NOR","F"),
    IF(KX27="A","NOR",IF(KX27&lt;&gt;"",KX27,"F"))
   )
  )
 )
)</f>
        <v>NOR</v>
      </c>
      <c r="KW27" s="362">
        <f t="shared" si="525"/>
        <v>8.5</v>
      </c>
      <c r="KX27" s="362" cm="1">
        <f t="array" ref="KX27">_xlfn.LET(
_xlpm.f,KX$6,
_xlpm.xp,IFERROR(
   _xlfn.XLOOKUP(
     1,
     (Papeletas!$B$2:$B$403=$B27)*(Papeletas!$G$2:$G$403&lt;=_xlpm.f)*(Papeletas!$H$2:$H$403&gt;=_xlpm.f),
     Papeletas!$F$2:$F$403,
     "__NP__"
   ),
   "__NP__"
),
_xlpm.x,IF(_xlpm.xp&lt;&gt;"__NP__",_xlpm.xp,_xlfn.XLOOKUP($B27,Reloj!$A$2:$A$1254,INDEX(Reloj!$J$2:$AR$1254,,COLUMN(KL19)-INT(COLUMN(KL19)/9*8)),"__NF__")),
_xlpm.t,SUBSTITUTE(_xlpm.x&amp;"","'",""),
_xlpm.esnum,IFERROR(ISNUMBER(VALUE(_xlpm.t)),FALSE),
_xlpm.n,IF(_xlpm.esnum,VALUE(_xlpm.t),0),
_xlpm.dia,IFERROR(WEEKDAY(_xlpm.f,2),0),
_xlpm.esFinSem,IF(AND(_xlpm.esnum,_xlpm.n&gt;0,_xlpm.n&lt;=7),IF($D27="LOCAL",OR(_xlpm.dia=6,_xlpm.dia=7),_xlpm.dia=7),FALSE),
_xlpm.nAj,IF(_xlpm.esFinSem,_xlpm.n+1,_xlpm.n),
IF(_xlpm.x="__NF__","Revisar",
IF(_xlpm.t="","F",
IF(_xlpm.esnum,
IF(_xlpm.nAj=0,"F",_xlpm.nAj),
IF(OR(_xlpm.t="AS",_xlpm.t="SAI"),"F",
IF(OR(_xlpm.t="ATM",_xlpm.t="CT",_xlpm.t="SS"),"A",
IF(_xlpm.t="B","DL",
IF(_xlpm.t="BA","DLA",
IF(_xlpm.t="V","VAC",_xlpm.t)))))))))</f>
        <v>4.5</v>
      </c>
      <c r="KY27" s="363">
        <f t="shared" si="526"/>
        <v>8.5</v>
      </c>
      <c r="KZ27" s="363">
        <f t="shared" si="527"/>
        <v>0</v>
      </c>
      <c r="LA27" s="363">
        <f t="shared" si="528"/>
        <v>0</v>
      </c>
      <c r="LB27" s="363">
        <f t="shared" si="529"/>
        <v>0</v>
      </c>
      <c r="LC27" s="364">
        <f t="shared" si="269"/>
        <v>0.3125</v>
      </c>
      <c r="LD27" s="360">
        <f t="shared" si="530"/>
        <v>0.70833333333333337</v>
      </c>
      <c r="LE27" s="361" t="str" cm="1">
        <f t="array" ref="LE27">_xlfn.LET(_xlpm.f,LC$6,_xlpm.ini,IFERROR(_xlfn.XLOOKUP(1,(Papeletas!$B$2:$B$403=$B27)*(Papeletas!$G$2:$G$403&lt;=_xlpm.f)*(Papeletas!$H$2:$H$403&gt;=_xlpm.f),Papeletas!$F$2:$F$403,""),""),IF(AND($D27="LOCAL",WEEKDAY(LC$6,2)=7),"DS",IF(_xlpm.ini&lt;&gt;"",_xlfn.XLOOKUP(_xlpm.ini,Parametros!$B:$B,Parametros!$C:$C,_xlpm.ini),"NOR")))</f>
        <v>NOR</v>
      </c>
      <c r="LF27" s="362">
        <f t="shared" si="531"/>
        <v>8.5</v>
      </c>
      <c r="LG27" s="362">
        <f t="shared" si="532"/>
        <v>8.5</v>
      </c>
      <c r="LH27" s="363">
        <f t="shared" si="533"/>
        <v>8.5</v>
      </c>
      <c r="LI27" s="363">
        <v>0</v>
      </c>
      <c r="LJ27" s="363">
        <v>0</v>
      </c>
      <c r="LK27" s="363">
        <v>0</v>
      </c>
      <c r="LL27" s="364">
        <f t="shared" si="274"/>
        <v>0.3125</v>
      </c>
      <c r="LM27" s="360">
        <f t="shared" si="534"/>
        <v>0.70833333333333337</v>
      </c>
      <c r="LN27" s="361" t="str" cm="1">
        <f t="array" ref="LN27">_xlfn.LET(_xlpm.f,LL$6,_xlpm.ini,IFERROR(_xlfn.XLOOKUP(1,(Papeletas!$B$2:$B$403=$B27)*(Papeletas!$G$2:$G$403&lt;=_xlpm.f)*(Papeletas!$H$2:$H$403&gt;=_xlpm.f),Papeletas!$F$2:$F$403,""),""),IF(AND($D27="LOCAL",WEEKDAY(LL$6,2)=7),"DS",IF(_xlpm.ini&lt;&gt;"",_xlfn.XLOOKUP(_xlpm.ini,Parametros!$B:$B,Parametros!$C:$C,_xlpm.ini),"NOR")))</f>
        <v>NOR</v>
      </c>
      <c r="LO27" s="362">
        <f t="shared" si="535"/>
        <v>8.5</v>
      </c>
      <c r="LP27" s="362">
        <f t="shared" si="536"/>
        <v>8.5</v>
      </c>
      <c r="LQ27" s="363">
        <f t="shared" si="537"/>
        <v>8.5</v>
      </c>
      <c r="LR27" s="363">
        <v>0</v>
      </c>
      <c r="LS27" s="363">
        <v>0</v>
      </c>
      <c r="LT27" s="363">
        <v>0</v>
      </c>
      <c r="LU27" s="364">
        <f t="shared" si="279"/>
        <v>0.3125</v>
      </c>
      <c r="LV27" s="360">
        <f t="shared" si="538"/>
        <v>0.70833333333333337</v>
      </c>
      <c r="LW27" s="361" t="str" cm="1">
        <f t="array" ref="LW27">_xlfn.LET(_xlpm.f,LU$6,_xlpm.ini,IFERROR(_xlfn.XLOOKUP(1,(Papeletas!$B$2:$B$403=$B27)*(Papeletas!$G$2:$G$403&lt;=_xlpm.f)*(Papeletas!$H$2:$H$403&gt;=_xlpm.f),Papeletas!$F$2:$F$403,""),""),IF(AND($D27="LOCAL",WEEKDAY(LU$6,2)=7),"DS",IF(_xlpm.ini&lt;&gt;"",_xlfn.XLOOKUP(_xlpm.ini,Parametros!$B:$B,Parametros!$C:$C,_xlpm.ini),"NOR")))</f>
        <v>NOR</v>
      </c>
      <c r="LX27" s="362">
        <f t="shared" si="539"/>
        <v>8.5</v>
      </c>
      <c r="LY27" s="362">
        <f t="shared" si="540"/>
        <v>8.5</v>
      </c>
      <c r="LZ27" s="363">
        <f t="shared" si="541"/>
        <v>8.5</v>
      </c>
      <c r="MA27" s="363">
        <v>0</v>
      </c>
      <c r="MB27" s="363">
        <v>0</v>
      </c>
      <c r="MC27" s="363">
        <v>0</v>
      </c>
      <c r="MD27" s="360">
        <f t="shared" si="284"/>
        <v>0.3125</v>
      </c>
      <c r="ME27" s="360">
        <f t="shared" si="542"/>
        <v>0.70833333333333337</v>
      </c>
      <c r="MF27" s="361" t="str" cm="1">
        <f t="array" ref="MF27">_xlfn.LET(_xlpm.f,MD$6,_xlpm.ini,IFERROR(_xlfn.XLOOKUP(1,(Papeletas!$B$2:$B$403=$B27)*(Papeletas!$G$2:$G$403&lt;=_xlpm.f)*(Papeletas!$H$2:$H$403&gt;=_xlpm.f),Papeletas!$F$2:$F$403,""),""),IF(AND($D27="LOCAL",WEEKDAY(MD$6,2)=7),"DS",IF(_xlpm.ini&lt;&gt;"",_xlfn.XLOOKUP(_xlpm.ini,Parametros!$B:$B,Parametros!$C:$C,_xlpm.ini),"NOR")))</f>
        <v>NOR</v>
      </c>
      <c r="MG27" s="362">
        <f t="shared" si="543"/>
        <v>8.5</v>
      </c>
      <c r="MH27" s="362">
        <f t="shared" si="544"/>
        <v>8.5</v>
      </c>
      <c r="MI27" s="363">
        <f t="shared" si="545"/>
        <v>8.5</v>
      </c>
      <c r="MJ27" s="363">
        <v>0</v>
      </c>
      <c r="MK27" s="363">
        <v>0</v>
      </c>
      <c r="ML27" s="363">
        <v>0</v>
      </c>
      <c r="MM27" s="364">
        <f t="shared" si="289"/>
        <v>0.3125</v>
      </c>
      <c r="MN27" s="360">
        <f t="shared" si="546"/>
        <v>0.54166666666666663</v>
      </c>
      <c r="MO27" s="361" t="str" cm="1">
        <f t="array" ref="MO27">_xlfn.LET(_xlpm.f,MM$6,_xlpm.ini,IFERROR(_xlfn.XLOOKUP(1,(Papeletas!$B$2:$B$403=$B27)*(Papeletas!$G$2:$G$403&lt;=_xlpm.f)*(Papeletas!$H$2:$H$403&gt;=_xlpm.f),Papeletas!$F$2:$F$403,""),""),IF(AND($D27="LOCAL",WEEKDAY(MM$6,2)=7),"DS",IF(_xlpm.ini&lt;&gt;"",_xlfn.XLOOKUP(_xlpm.ini,Parametros!$B:$B,Parametros!$C:$C,_xlpm.ini),"NOR")))</f>
        <v>NOR</v>
      </c>
      <c r="MP27" s="362">
        <f t="shared" si="547"/>
        <v>5.4999999999999991</v>
      </c>
      <c r="MQ27" s="362">
        <f t="shared" si="548"/>
        <v>5.4999999999999991</v>
      </c>
      <c r="MR27" s="363">
        <f t="shared" si="549"/>
        <v>5.4999999999999991</v>
      </c>
      <c r="MS27" s="363">
        <v>0</v>
      </c>
      <c r="MT27" s="363">
        <v>0</v>
      </c>
      <c r="MU27" s="363">
        <v>0</v>
      </c>
      <c r="MV27" s="364"/>
      <c r="MW27" s="360"/>
      <c r="MX27" s="361"/>
      <c r="MY27" s="362"/>
      <c r="MZ27" s="362"/>
      <c r="NA27" s="363"/>
      <c r="NB27" s="363"/>
      <c r="NC27" s="363"/>
      <c r="ND27" s="363"/>
      <c r="NE27" s="364"/>
      <c r="NF27" s="360"/>
      <c r="NG27" s="361"/>
      <c r="NH27" s="362"/>
      <c r="NI27" s="362"/>
      <c r="NJ27" s="363"/>
      <c r="NK27" s="363"/>
      <c r="NL27" s="363"/>
      <c r="NM27" s="363"/>
      <c r="NN27" s="211"/>
      <c r="NO27" s="401">
        <f t="shared" si="294"/>
        <v>24</v>
      </c>
      <c r="NP27" s="401" cm="1">
        <f t="array" ref="NP27">SUMPRODUCT(
 (INDEX(DD27:MU27,1,_xlfn.SEQUENCE(1,INT((COLUMN($MU$9)-COLUMN(DD27)+1)/9),3,9))=NP$6)*
 (INDEX(DD27:MU27,1,_xlfn.SEQUENCE(1,INT((COLUMN($MU$9)-COLUMN(DD27)+1)/9),9,9))&gt;0)
)</f>
        <v>0</v>
      </c>
      <c r="NQ27" s="401" cm="1">
        <f t="array" ref="NQ27">SUMPRODUCT(--(INDEX($DD27:$MU27,1,_xlfn.SEQUENCE(1,INT((COLUMN($MU$9)-COLUMN($DD27)+1)/9),3,9))=NQ$6))</f>
        <v>0</v>
      </c>
      <c r="NR27" s="401">
        <f t="shared" si="550"/>
        <v>24</v>
      </c>
      <c r="NS27" s="401" cm="1">
        <f t="array" ref="NS27">SUMPRODUCT(--(INDEX($DD27:$MU27,1,_xlfn.SEQUENCE(1,INT((COLUMN($MU$9)-COLUMN($DD27)+1)/9),3,9))=NS$6))</f>
        <v>0</v>
      </c>
      <c r="NT27" s="401">
        <f t="shared" si="551"/>
        <v>4</v>
      </c>
      <c r="NU27" s="401" cm="1">
        <f t="array" ref="NU27">SUMPRODUCT(--(INDEX($DD27:$MU27,1,_xlfn.SEQUENCE(1,INT((COLUMN($MU$9)-COLUMN($DD27)+1)/9),3,9))=NU$6))</f>
        <v>0</v>
      </c>
      <c r="NV27" s="401" cm="1">
        <f t="array" ref="NV27">SUMPRODUCT(--(INDEX($DD27:$MU27,1,_xlfn.SEQUENCE(1,INT((COLUMN($MU$9)-COLUMN($DD27)+1)/9),3,9))=NV$6))</f>
        <v>0</v>
      </c>
      <c r="NW27" s="401" cm="1">
        <f t="array" ref="NW27">SUMPRODUCT(--(INDEX($DD27:$MU27,1,_xlfn.SEQUENCE(1,INT((COLUMN($MU$9)-COLUMN($DD27)+1)/9),3,9))=NW$6))</f>
        <v>0</v>
      </c>
      <c r="NX27" s="401" cm="1">
        <f t="array" ref="NX27">SUMPRODUCT(--(INDEX($DD27:$MU27,1,_xlfn.SEQUENCE(1,INT((COLUMN($MU$9)-COLUMN($DD27)+1)/9),3,9))=NX$6))</f>
        <v>0</v>
      </c>
      <c r="NY27" s="401" cm="1">
        <f t="array" ref="NY27">SUMPRODUCT(--(INDEX($DD27:$MU27,1,_xlfn.SEQUENCE(1,INT((COLUMN($MU$9)-COLUMN($DD27)+1)/9),3,9))=NY$6))</f>
        <v>0</v>
      </c>
      <c r="NZ27" s="401" cm="1">
        <f t="array" ref="NZ27">SUMPRODUCT(--(INDEX($DD27:$MU27,1,_xlfn.SEQUENCE(1,INT((COLUMN($MU$9)-COLUMN($DD27)+1)/9),3,9))=NZ$6))</f>
        <v>0</v>
      </c>
      <c r="OA27" s="401" cm="1">
        <f t="array" ref="OA27">SUMPRODUCT(--(INDEX($DD27:$MU27,1,_xlfn.SEQUENCE(1,INT((COLUMN($MU$9)-COLUMN($DD27)+1)/9),3,9))=OA$6))</f>
        <v>0</v>
      </c>
      <c r="OB27" s="401" cm="1">
        <f t="array" ref="OB27">SUMPRODUCT(--(INDEX($DD27:$MU27,1,_xlfn.SEQUENCE(1,INT((COLUMN($MU$9)-COLUMN($DD27)+1)/9),3,9))=OB$6))</f>
        <v>0</v>
      </c>
      <c r="OC27" s="401" cm="1">
        <f t="array" ref="OC27">SUMPRODUCT(--(INDEX($DD27:$MU27,1,_xlfn.SEQUENCE(1,INT((COLUMN($MU$9)-COLUMN($DD27)+1)/9),3,9))=OC$6))</f>
        <v>0</v>
      </c>
      <c r="OD27" s="402"/>
      <c r="OE27" s="402">
        <f t="shared" si="552"/>
        <v>28</v>
      </c>
      <c r="OF27" s="403" cm="1">
        <f t="array" ref="OF27">SUM(INDEX(R27:KJ27,1,_xlfn.SEQUENCE(1,INT((COLUMN($NM$9)-COLUMN(CU27)+1)/9),7,9)))</f>
        <v>33</v>
      </c>
      <c r="OG27" s="403" cm="1">
        <f t="array" ref="OG27">SUM(INDEX(R27:KJ27,1,_xlfn.SEQUENCE(1,INT((COLUMN($NM$9)-COLUMN(CU27)+1)/9),8,9)))</f>
        <v>4.5000000000000018</v>
      </c>
      <c r="OH27" s="403" cm="1">
        <f t="array" ref="OH27">SUM(INDEX(R27:KJ27,1,_xlfn.SEQUENCE(1,INT((COLUMN($NM$9)-COLUMN(CU27)+1)/9),9,9)))</f>
        <v>0</v>
      </c>
      <c r="OI27" s="214"/>
      <c r="OJ27" s="163"/>
      <c r="OK27" s="163"/>
      <c r="OL27" s="163"/>
      <c r="OM27" s="163"/>
      <c r="ON27" s="306">
        <f>_xlfn.XLOOKUP(B27,'TR05'!B:B,'TR05'!G:G,"Revisar",0)</f>
        <v>45607</v>
      </c>
      <c r="OO27" s="306">
        <f>_xlfn.XLOOKUP(B27,Reloj!A:A,Reloj!D:D,"Revisar",0)</f>
        <v>45607</v>
      </c>
      <c r="OP27" s="162" t="str">
        <f>_xlfn.XLOOKUP(B27,'S10'!C:C,'S10'!B:B,"Revisar",0)</f>
        <v>Revisar</v>
      </c>
    </row>
    <row r="28" spans="1:406" s="162" customFormat="1" ht="15.9" customHeight="1">
      <c r="A28" s="356">
        <v>20</v>
      </c>
      <c r="B28" s="332" t="s">
        <v>804</v>
      </c>
      <c r="C28" s="357" t="str">
        <f>_xlfn.XLOOKUP(B28,'S10'!$B$2:$B$1500,'S10'!$A$2:$A$1500,"Ingresar",0)</f>
        <v>22004939</v>
      </c>
      <c r="D28" s="333" t="s">
        <v>169</v>
      </c>
      <c r="E28" s="405" t="s">
        <v>806</v>
      </c>
      <c r="F28" s="335" t="str">
        <f>_xlfn.XLOOKUP(B28,'S10'!$B$2:$B$600,'S10'!$F$2:$F$600,"Ingresar",0)</f>
        <v>Capataz de Acabados</v>
      </c>
      <c r="G28" s="296">
        <v>45785</v>
      </c>
      <c r="H28" s="358"/>
      <c r="I28" s="359">
        <f t="shared" si="37"/>
        <v>0.3125</v>
      </c>
      <c r="J28" s="360">
        <f t="shared" si="295"/>
        <v>0.70833333333333337</v>
      </c>
      <c r="K28" s="361" t="str">
        <f>IF(
 OR(I$6&lt;MAX($B$2,$G28),AND($H28&lt;&gt;"",I$6&gt;$H28)),
 "NA",
 IF(
  AND($D28="LOCAL",WEEKDAY(I$6,2)=7),
  "DS",
  IF(
   COUNTIF(Parametros!$P:$P,I$6)&gt;0,
   IF(ISNUMBER(M28),IF(M28&gt;0,"FL","FC"),"FC"),
   IF(
    ISNUMBER(M28),
    IF(M28&gt;0,"NOR","F"),
    IF(M28="A","NOR",IF(M28&lt;&gt;"",M28,"F"))
   )
  )
 )
)</f>
        <v>NOR</v>
      </c>
      <c r="L28" s="362">
        <f t="shared" si="296"/>
        <v>8.5</v>
      </c>
      <c r="M28" s="362" cm="1">
        <f t="array" ref="M28">_xlfn.LET(
_xlpm.f,M$6,
_xlpm.xp,IFERROR(
   _xlfn.XLOOKUP(
     1,
     (Papeletas!$B$2:$B$403=$B28)*(Papeletas!$G$2:$G$403&lt;=_xlpm.f)*(Papeletas!$H$2:$H$403&gt;=_xlpm.f),
     Papeletas!$F$2:$F$403,
     "__NP__"
   ),
   "__NP__"
),
_xlpm.x,IF(_xlpm.xp&lt;&gt;"__NP__",_xlpm.xp,_xlfn.XLOOKUP($B28,Reloj!$A$2:$A$1254,INDEX(Reloj!$J$2:$AR$1254,,COLUMN(A20)-INT(COLUMN(A20)/9*8)),"__NF__")),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N28" s="363">
        <f t="shared" si="297"/>
        <v>8.5</v>
      </c>
      <c r="O28" s="363">
        <f t="shared" si="298"/>
        <v>2</v>
      </c>
      <c r="P28" s="363">
        <f t="shared" si="299"/>
        <v>0.5</v>
      </c>
      <c r="Q28" s="363">
        <f t="shared" si="300"/>
        <v>0</v>
      </c>
      <c r="R28" s="359">
        <f t="shared" si="301"/>
        <v>0.3125</v>
      </c>
      <c r="S28" s="360">
        <f t="shared" si="302"/>
        <v>0.70833333333333337</v>
      </c>
      <c r="T28" s="361" t="str">
        <f>IF(
 OR(R$6&lt;MAX($B$2,$G28),AND($H28&lt;&gt;"",R$6&gt;$H28)),
 "NA",
 IF(
  AND($D28="LOCAL",WEEKDAY(R$6,2)=7),
  "DS",
  IF(
   COUNTIF(Parametros!$P:$P,R$6)&gt;0,
   IF(ISNUMBER(V28),IF(V28&gt;0,"FL","FC"),"FC"),
   IF(
    ISNUMBER(V28),
    IF(V28&gt;0,"NOR","F"),
    IF(V28="A","NOR",IF(V28&lt;&gt;"",V28,"F"))
   )
  )
 )
)</f>
        <v>NOR</v>
      </c>
      <c r="U28" s="362">
        <f t="shared" si="303"/>
        <v>8.5</v>
      </c>
      <c r="V28" s="362" cm="1">
        <f t="array" ref="V28">_xlfn.LET(
_xlpm.f,V$6,
_xlpm.xp,IFERROR(
   _xlfn.XLOOKUP(
     1,
     (Papeletas!$B$2:$B$3000=$B28)*(Papeletas!$G$2:$G$3000&lt;=_xlpm.f)*(Papeletas!$H$2:$H$3000&gt;=_xlpm.f),
     Papeletas!$F$2:$F$3000,
     "__NP__"
   ),
   "__NP__"
),
_xlpm.x,IF(_xlpm.xp&lt;&gt;"__NP__",_xlpm.xp,_xlfn.XLOOKUP($B28,Reloj!$A$2:$A$3000,INDEX(Reloj!$J$2:$AR$3000,,COLUMN(J20)-INT(COLUMN(J20)/9*8)),"__NF__")),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W28" s="363">
        <f t="shared" si="304"/>
        <v>8.5</v>
      </c>
      <c r="X28" s="363">
        <f t="shared" si="305"/>
        <v>2</v>
      </c>
      <c r="Y28" s="363">
        <f t="shared" si="306"/>
        <v>0.5</v>
      </c>
      <c r="Z28" s="363">
        <f t="shared" si="307"/>
        <v>0</v>
      </c>
      <c r="AA28" s="359">
        <f t="shared" si="308"/>
        <v>0.3125</v>
      </c>
      <c r="AB28" s="360">
        <f t="shared" si="309"/>
        <v>0.70833333333333337</v>
      </c>
      <c r="AC28" s="361" t="str">
        <f>IF(
 OR(AA$6&lt;MAX($B$2,$G28),AND($H28&lt;&gt;"",AA$6&gt;$H28)),
 "NA",
 IF(
  AND($D28="LOCAL",WEEKDAY(AA$6,2)=7),
  "DS",
  IF(
   COUNTIF(Parametros!$P:$P,AA$6)&gt;0,
   IF(ISNUMBER(AE28),IF(AE28&gt;0,"FL","FC"),"FC"),
   IF(
    ISNUMBER(AE28),
    IF(AE28&gt;0,"NOR","F"),
    IF(AE28="A","NOR",IF(AE28&lt;&gt;"",AE28,"F"))
   )
  )
 )
)</f>
        <v>NOR</v>
      </c>
      <c r="AD28" s="362">
        <f t="shared" si="310"/>
        <v>8.5</v>
      </c>
      <c r="AE28" s="362" cm="1">
        <f t="array" ref="AE28">_xlfn.LET(
_xlpm.f,AE$6,
_xlpm.xp,IFERROR(
   _xlfn.XLOOKUP(
     1,
     (Papeletas!$B$2:$B$3000=$B28)*(Papeletas!$G$2:$G$3000&lt;=_xlpm.f)*(Papeletas!$H$2:$H$3000&gt;=_xlpm.f),
     Papeletas!$F$2:$F$3000,
     "__NP__"
   ),
   "__NP__"
),
_xlpm.x,IF(_xlpm.xp&lt;&gt;"__NP__",_xlpm.xp,_xlfn.XLOOKUP($B28,Reloj!$A$2:$A$3000,INDEX(Reloj!$J$2:$AR$3000,,COLUMN(S20)-INT(COLUMN(S20)/9*8)),"__NF__")),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10.5</v>
      </c>
      <c r="AF28" s="363">
        <f t="shared" si="311"/>
        <v>8.5</v>
      </c>
      <c r="AG28" s="363">
        <f t="shared" si="312"/>
        <v>2</v>
      </c>
      <c r="AH28" s="363">
        <f t="shared" si="313"/>
        <v>0</v>
      </c>
      <c r="AI28" s="363">
        <f t="shared" si="314"/>
        <v>0</v>
      </c>
      <c r="AJ28" s="359">
        <f t="shared" si="315"/>
        <v>0.3125</v>
      </c>
      <c r="AK28" s="360">
        <f t="shared" si="316"/>
        <v>0.54166666666666663</v>
      </c>
      <c r="AL28" s="361" t="str">
        <f>IF(
 OR(AJ$6&lt;MAX($B$2,$G28),AND($H28&lt;&gt;"",AJ$6&gt;$H28)),
 "NA",
 IF(
  AND($D28="LOCAL",WEEKDAY(AJ$6,2)=7),
  "DS",
  IF(
   COUNTIF(Parametros!$P:$P,AJ$6)&gt;0,
   IF(ISNUMBER(AN28),IF(AN28&gt;0,"FL","FC"),"FC"),
   IF(
    ISNUMBER(AN28),
    IF(AN28&gt;0,"NOR","F"),
    IF(AN28="A","NOR",IF(AN28&lt;&gt;"",AN28,"F"))
   )
  )
 )
)</f>
        <v>NOR</v>
      </c>
      <c r="AM28" s="362">
        <f t="shared" si="317"/>
        <v>5.4999999999999991</v>
      </c>
      <c r="AN28" s="362" cm="1">
        <f t="array" ref="AN28">_xlfn.LET(
_xlpm.f,AN$6,
_xlpm.xp,IFERROR(
   _xlfn.XLOOKUP(
     1,
     (Papeletas!$B$2:$B$3000=$B28)*(Papeletas!$G$2:$G$3000&lt;=_xlpm.f)*(Papeletas!$H$2:$H$3000&gt;=_xlpm.f),
     Papeletas!$F$2:$F$3000,
     "__NP__"
   ),
   "__NP__"
),
_xlpm.x,IF(_xlpm.xp&lt;&gt;"__NP__",_xlpm.xp,_xlfn.XLOOKUP($B28,Reloj!$A$2:$A$3000,INDEX(Reloj!$J$2:$AR$3000,,COLUMN(AB20)-INT(COLUMN(AB20)/9*8)),"__NF__")),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8.5</v>
      </c>
      <c r="AO28" s="363">
        <f t="shared" si="318"/>
        <v>5.4999999999999991</v>
      </c>
      <c r="AP28" s="363">
        <f t="shared" si="319"/>
        <v>2</v>
      </c>
      <c r="AQ28" s="363">
        <f t="shared" si="320"/>
        <v>1.0000000000000009</v>
      </c>
      <c r="AR28" s="363">
        <f t="shared" si="321"/>
        <v>0</v>
      </c>
      <c r="AS28" s="359" t="str">
        <f t="shared" si="322"/>
        <v>-</v>
      </c>
      <c r="AT28" s="360" t="str">
        <f t="shared" si="323"/>
        <v>-</v>
      </c>
      <c r="AU28" s="361" t="str">
        <f>IF(
 OR(AS$6&lt;MAX($B$2,$G28),AND($H28&lt;&gt;"",AS$6&gt;$H28)),
 "NA",
 IF(
  AND($D28="LOCAL",WEEKDAY(AS$6,2)=7),
  "DS",
  IF(
   COUNTIF(Parametros!$P:$P,AS$6)&gt;0,
   IF(ISNUMBER(AW28),IF(AW28&gt;0,"FL","FC"),"FC"),
   IF(
    ISNUMBER(AW28),
    IF(AW28&gt;0,"NOR","F"),
    IF(AW28="A","NOR",IF(AW28&lt;&gt;"",AW28,"F"))
   )
  )
 )
)</f>
        <v>DS</v>
      </c>
      <c r="AV28" s="362">
        <f t="shared" si="324"/>
        <v>0</v>
      </c>
      <c r="AW28" s="362" cm="1">
        <f t="array" ref="AW28">_xlfn.LET(
_xlpm.f,AW$6,
_xlpm.xp,IFERROR(
   _xlfn.XLOOKUP(
     1,
     (Papeletas!$B$2:$B$3000=$B28)*(Papeletas!$G$2:$G$3000&lt;=_xlpm.f)*(Papeletas!$H$2:$H$3000&gt;=_xlpm.f),
     Papeletas!$F$2:$F$3000,
     "__NP__"
   ),
   "__NP__"
),
_xlpm.x,IF(_xlpm.xp&lt;&gt;"__NP__",_xlpm.xp,_xlfn.XLOOKUP($B28,Reloj!$A$2:$A$3000,INDEX(Reloj!$J$2:$AR$3000,,COLUMN(AK20)-INT(COLUMN(AK20)/9*8)),"__NF__")),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5</v>
      </c>
      <c r="AX28" s="363">
        <f t="shared" si="325"/>
        <v>0</v>
      </c>
      <c r="AY28" s="363">
        <f t="shared" si="326"/>
        <v>0</v>
      </c>
      <c r="AZ28" s="363">
        <f t="shared" si="327"/>
        <v>0</v>
      </c>
      <c r="BA28" s="363">
        <f t="shared" si="328"/>
        <v>5</v>
      </c>
      <c r="BB28" s="359">
        <f t="shared" si="329"/>
        <v>0.3125</v>
      </c>
      <c r="BC28" s="360">
        <f t="shared" si="330"/>
        <v>0.70833333333333337</v>
      </c>
      <c r="BD28" s="361" t="str">
        <f>IF(
 OR(BB$6&lt;MAX($B$2,$G28),AND($H28&lt;&gt;"",BB$6&gt;$H28)),
 "NA",
 IF(
  AND($D28="LOCAL",WEEKDAY(BB$6,2)=7),
  "DS",
  IF(
   COUNTIF(Parametros!$P:$P,BB$6)&gt;0,
   IF(ISNUMBER(BF28),IF(BF28&gt;0,"FL","FC"),"FC"),
   IF(
    ISNUMBER(BF28),
    IF(BF28&gt;0,"NOR","F"),
    IF(BF28="A","NOR",IF(BF28&lt;&gt;"",BF28,"F"))
   )
  )
 )
)</f>
        <v>NOR</v>
      </c>
      <c r="BE28" s="362">
        <f t="shared" si="331"/>
        <v>8.5</v>
      </c>
      <c r="BF28" s="362" cm="1">
        <f t="array" ref="BF28">_xlfn.LET(
_xlpm.f,BF$6,
_xlpm.xp,IFERROR(
   _xlfn.XLOOKUP(
     1,
     (Papeletas!$B$2:$B$3000=$B28)*(Papeletas!$G$2:$G$3000&lt;=_xlpm.f)*(Papeletas!$H$2:$H$3000&gt;=_xlpm.f),
     Papeletas!$F$2:$F$3000,
     "__NP__"
   ),
   "__NP__"
),
_xlpm.x,IF(_xlpm.xp&lt;&gt;"__NP__",_xlpm.xp,_xlfn.XLOOKUP($B28,Reloj!$A$2:$A$3000,INDEX(Reloj!$J$2:$AR$3000,,COLUMN(AT20)-INT(COLUMN(AT20)/9*8)),"__NF__")),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BG28" s="363">
        <f t="shared" si="332"/>
        <v>8.5</v>
      </c>
      <c r="BH28" s="363">
        <f t="shared" si="333"/>
        <v>2</v>
      </c>
      <c r="BI28" s="363">
        <f t="shared" si="334"/>
        <v>0.5</v>
      </c>
      <c r="BJ28" s="363">
        <f t="shared" si="335"/>
        <v>0</v>
      </c>
      <c r="BK28" s="359">
        <f t="shared" si="336"/>
        <v>0.3125</v>
      </c>
      <c r="BL28" s="360">
        <f t="shared" si="337"/>
        <v>0.70833333333333337</v>
      </c>
      <c r="BM28" s="361" t="str">
        <f>IF(
 OR(BK$6&lt;MAX($B$2,$G28),AND($H28&lt;&gt;"",BK$6&gt;$H28)),
 "NA",
 IF(
  AND($D28="LOCAL",WEEKDAY(BK$6,2)=7),
  "DS",
  IF(
   COUNTIF(Parametros!$P:$P,BK$6)&gt;0,
   IF(ISNUMBER(BO28),IF(BO28&gt;0,"FL","FC"),"FC"),
   IF(
    ISNUMBER(BO28),
    IF(BO28&gt;0,"NOR","F"),
    IF(BO28="A","NOR",IF(BO28&lt;&gt;"",BO28,"F"))
   )
  )
 )
)</f>
        <v>NOR</v>
      </c>
      <c r="BN28" s="362">
        <f t="shared" si="338"/>
        <v>8.5</v>
      </c>
      <c r="BO28" s="362" cm="1">
        <f t="array" ref="BO28">_xlfn.LET(
_xlpm.f,BO$6,
_xlpm.xp,IFERROR(
   _xlfn.XLOOKUP(
     1,
     (Papeletas!$B$2:$B$3000=$B28)*(Papeletas!$G$2:$G$3000&lt;=_xlpm.f)*(Papeletas!$H$2:$H$3000&gt;=_xlpm.f),
     Papeletas!$F$2:$F$3000,
     "__NP__"
   ),
   "__NP__"
),
_xlpm.x,IF(_xlpm.xp&lt;&gt;"__NP__",_xlpm.xp,_xlfn.XLOOKUP($B28,Reloj!$A$2:$A$3000,INDEX(Reloj!$J$2:$AR$3000,,COLUMN(BC20)-INT(COLUMN(BC20)/9*8)),"__NF__")),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BP28" s="363">
        <f t="shared" si="339"/>
        <v>8.5</v>
      </c>
      <c r="BQ28" s="363">
        <f t="shared" si="340"/>
        <v>2</v>
      </c>
      <c r="BR28" s="363">
        <f t="shared" si="341"/>
        <v>0.5</v>
      </c>
      <c r="BS28" s="363">
        <f t="shared" si="342"/>
        <v>0</v>
      </c>
      <c r="BT28" s="359">
        <f t="shared" si="343"/>
        <v>0.3125</v>
      </c>
      <c r="BU28" s="360">
        <f t="shared" si="344"/>
        <v>0.70833333333333337</v>
      </c>
      <c r="BV28" s="361" t="str">
        <f>IF(
 OR(BT$6&lt;MAX($B$2,$G28),AND($H28&lt;&gt;"",BT$6&gt;$H28)),
 "NA",
 IF(
  AND($D28="LOCAL",WEEKDAY(BT$6,2)=7),
  "DS",
  IF(
   COUNTIF(Parametros!$P:$P,BT$6)&gt;0,
   IF(ISNUMBER(BX28),IF(BX28&gt;0,"FL","FC"),"FC"),
   IF(
    ISNUMBER(BX28),
    IF(BX28&gt;0,"NOR","F"),
    IF(BX28="A","NOR",IF(BX28&lt;&gt;"",BX28,"F"))
   )
  )
 )
)</f>
        <v>NOR</v>
      </c>
      <c r="BW28" s="362">
        <f t="shared" si="345"/>
        <v>8.5</v>
      </c>
      <c r="BX28" s="362" cm="1">
        <f t="array" ref="BX28">_xlfn.LET(
_xlpm.f,BX$6,
_xlpm.xp,IFERROR(
   _xlfn.XLOOKUP(
     1,
     (Papeletas!$B$2:$B$3000=$B28)*(Papeletas!$G$2:$G$3000&lt;=_xlpm.f)*(Papeletas!$H$2:$H$3000&gt;=_xlpm.f),
     Papeletas!$F$2:$F$3000,
     "__NP__"
   ),
   "__NP__"
),
_xlpm.x,IF(_xlpm.xp&lt;&gt;"__NP__",_xlpm.xp,_xlfn.XLOOKUP($B28,Reloj!$A$2:$A$3000,INDEX(Reloj!$J$2:$AR$3000,,COLUMN(BL20)-INT(COLUMN(BL20)/9*8)),"__NF__")),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BY28" s="363">
        <f t="shared" si="346"/>
        <v>8.5</v>
      </c>
      <c r="BZ28" s="363">
        <f t="shared" si="347"/>
        <v>2</v>
      </c>
      <c r="CA28" s="363">
        <f t="shared" si="348"/>
        <v>0.5</v>
      </c>
      <c r="CB28" s="363">
        <f t="shared" si="349"/>
        <v>0</v>
      </c>
      <c r="CC28" s="359">
        <f t="shared" si="350"/>
        <v>0.3125</v>
      </c>
      <c r="CD28" s="360">
        <f t="shared" si="351"/>
        <v>0.70833333333333337</v>
      </c>
      <c r="CE28" s="361" t="str">
        <f>IF(
 OR(CC$6&lt;MAX($B$2,$G28),AND($H28&lt;&gt;"",CC$6&gt;$H28)),
 "NA",
 IF(
  AND($D28="LOCAL",WEEKDAY(CC$6,2)=7),
  "DS",
  IF(
   COUNTIF(Parametros!$P:$P,CC$6)&gt;0,
   IF(ISNUMBER(CG28),IF(CG28&gt;0,"FL","FC"),"FC"),
   IF(
    ISNUMBER(CG28),
    IF(CG28&gt;0,"NOR","F"),
    IF(CG28="A","NOR",IF(CG28&lt;&gt;"",CG28,"F"))
   )
  )
 )
)</f>
        <v>NOR</v>
      </c>
      <c r="CF28" s="362">
        <f t="shared" si="352"/>
        <v>8.5</v>
      </c>
      <c r="CG28" s="362" cm="1">
        <f t="array" ref="CG28">_xlfn.LET(
_xlpm.f,CG$6,
_xlpm.xp,IFERROR(
   _xlfn.XLOOKUP(
     1,
     (Papeletas!$B$2:$B$3000=$B28)*(Papeletas!$G$2:$G$3000&lt;=_xlpm.f)*(Papeletas!$H$2:$H$3000&gt;=_xlpm.f),
     Papeletas!$F$2:$F$3000,
     "__NP__"
   ),
   "__NP__"
),
_xlpm.x,IF(_xlpm.xp&lt;&gt;"__NP__",_xlpm.xp,_xlfn.XLOOKUP($B28,Reloj!$A$2:$A$3000,INDEX(Reloj!$J$2:$AR$3000,,COLUMN(BU20)-INT(COLUMN(BU20)/9*8)),"__NF__")),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CH28" s="363">
        <f t="shared" si="353"/>
        <v>8.5</v>
      </c>
      <c r="CI28" s="363">
        <f t="shared" si="354"/>
        <v>2</v>
      </c>
      <c r="CJ28" s="363">
        <f t="shared" si="355"/>
        <v>0.5</v>
      </c>
      <c r="CK28" s="363">
        <f t="shared" si="356"/>
        <v>0</v>
      </c>
      <c r="CL28" s="359">
        <f t="shared" si="357"/>
        <v>0.3125</v>
      </c>
      <c r="CM28" s="360">
        <f t="shared" si="358"/>
        <v>0.70833333333333337</v>
      </c>
      <c r="CN28" s="361" t="str">
        <f>IF(
 OR(CL$6&lt;MAX($B$2,$G28),AND($H28&lt;&gt;"",CL$6&gt;$H28)),
 "NA",
 IF(
  AND($D28="LOCAL",WEEKDAY(CL$6,2)=7),
  "DS",
  IF(
   COUNTIF(Parametros!$P:$P,CL$6)&gt;0,
   IF(ISNUMBER(CP28),IF(CP28&gt;0,"FL","FC"),"FC"),
   IF(
    ISNUMBER(CP28),
    IF(CP28&gt;0,"NOR","F"),
    IF(CP28="A","NOR",IF(CP28&lt;&gt;"",CP28,"F"))
   )
  )
 )
)</f>
        <v>NOR</v>
      </c>
      <c r="CO28" s="362">
        <f t="shared" si="359"/>
        <v>8.5</v>
      </c>
      <c r="CP28" s="362" cm="1">
        <f t="array" ref="CP28">_xlfn.LET(
_xlpm.f,CP$6,
_xlpm.xp,IFERROR(
   _xlfn.XLOOKUP(
     1,
     (Papeletas!$B$2:$B$3000=$B28)*(Papeletas!$G$2:$G$3000&lt;=_xlpm.f)*(Papeletas!$H$2:$H$3000&gt;=_xlpm.f),
     Papeletas!$F$2:$F$3000,
     "__NP__"
   ),
   "__NP__"
),
_xlpm.x,IF(_xlpm.xp&lt;&gt;"__NP__",_xlpm.xp,_xlfn.XLOOKUP($B28,Reloj!$A$2:$A$3000,INDEX(Reloj!$J$2:$AR$3000,,COLUMN(CD20)-INT(COLUMN(CD20)/9*8)),"__NF__")),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CQ28" s="363">
        <f t="shared" si="360"/>
        <v>8.5</v>
      </c>
      <c r="CR28" s="363">
        <f t="shared" si="361"/>
        <v>2</v>
      </c>
      <c r="CS28" s="363">
        <f t="shared" si="362"/>
        <v>0.5</v>
      </c>
      <c r="CT28" s="363">
        <f t="shared" si="363"/>
        <v>0</v>
      </c>
      <c r="CU28" s="359">
        <f t="shared" si="364"/>
        <v>0.3125</v>
      </c>
      <c r="CV28" s="360">
        <f t="shared" si="365"/>
        <v>0.54166666666666663</v>
      </c>
      <c r="CW28" s="361" t="str">
        <f>IF(
 OR(CU$6&lt;MAX($B$2,$G28),AND($H28&lt;&gt;"",CU$6&gt;$H28)),
 "NA",
 IF(
  AND($D28="LOCAL",WEEKDAY(CU$6,2)=7),
  "DS",
  IF(
   COUNTIF(Parametros!$P:$P,CU$6)&gt;0,
   IF(ISNUMBER(CY28),IF(CY28&gt;0,"FL","FC"),"FC"),
   IF(
    ISNUMBER(CY28),
    IF(CY28&gt;0,"NOR","F"),
    IF(CY28="A","NOR",IF(CY28&lt;&gt;"",CY28,"F"))
   )
  )
 )
)</f>
        <v>NOR</v>
      </c>
      <c r="CX28" s="362">
        <f t="shared" si="366"/>
        <v>5.4999999999999991</v>
      </c>
      <c r="CY28" s="362" cm="1">
        <f t="array" ref="CY28">_xlfn.LET(
_xlpm.f,CY$6,
_xlpm.xp,IFERROR(
   _xlfn.XLOOKUP(
     1,
     (Papeletas!$B$2:$B$3000=$B28)*(Papeletas!$G$2:$G$3000&lt;=_xlpm.f)*(Papeletas!$H$2:$H$3000&gt;=_xlpm.f),
     Papeletas!$F$2:$F$3000,
     "__NP__"
   ),
   "__NP__"
),
_xlpm.x,IF(_xlpm.xp&lt;&gt;"__NP__",_xlpm.xp,_xlfn.XLOOKUP($B28,Reloj!$A$2:$A$3000,INDEX(Reloj!$J$2:$AR$3000,,COLUMN(CM20)-INT(COLUMN(CM20)/9*8)),"__NF__")),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10</v>
      </c>
      <c r="CZ28" s="363">
        <f t="shared" si="367"/>
        <v>5.4999999999999991</v>
      </c>
      <c r="DA28" s="363">
        <f t="shared" si="368"/>
        <v>2</v>
      </c>
      <c r="DB28" s="363">
        <f t="shared" si="369"/>
        <v>2.5000000000000009</v>
      </c>
      <c r="DC28" s="363">
        <f t="shared" si="370"/>
        <v>0</v>
      </c>
      <c r="DD28" s="359" t="str">
        <f t="shared" si="371"/>
        <v>-</v>
      </c>
      <c r="DE28" s="360" t="str">
        <f t="shared" si="372"/>
        <v>-</v>
      </c>
      <c r="DF28" s="361" t="str">
        <f>IF(
 OR(DD$6&lt;MAX($B$2,$G28),AND($H28&lt;&gt;"",DD$6&gt;$H28)),
 "NA",
 IF(
  AND($D28="LOCAL",WEEKDAY(DD$6,2)=7),
  "DS",
  IF(
   COUNTIF(Parametros!$P:$P,DD$6)&gt;0,
   IF(ISNUMBER(DH28),IF(DH28&gt;0,"FL","FC"),"FC"),
   IF(
    ISNUMBER(DH28),
    IF(DH28&gt;0,"NOR","F"),
    IF(DH28="A","NOR",IF(DH28&lt;&gt;"",DH28,"F"))
   )
  )
 )
)</f>
        <v>DS</v>
      </c>
      <c r="DG28" s="362">
        <f t="shared" si="373"/>
        <v>0</v>
      </c>
      <c r="DH28" s="362" cm="1">
        <f t="array" ref="DH28">_xlfn.LET(
_xlpm.f,DH$6,
_xlpm.xp,IFERROR(
   _xlfn.XLOOKUP(
     1,
     (Papeletas!$B$2:$B$3000=$B28)*(Papeletas!$G$2:$G$3000&lt;=_xlpm.f)*(Papeletas!$H$2:$H$3000&gt;=_xlpm.f),
     Papeletas!$F$2:$F$3000,
     "__NP__"
   ),
   "__NP__"
),
_xlpm.x,IF(_xlpm.xp&lt;&gt;"__NP__",_xlpm.xp,_xlfn.XLOOKUP($B28,Reloj!$A$2:$A$3000,INDEX(Reloj!$J$2:$AR$3000,,COLUMN(CV20)-INT(COLUMN(CV20)/9*8)),"__NF__")),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5</v>
      </c>
      <c r="DI28" s="363">
        <f t="shared" si="374"/>
        <v>0</v>
      </c>
      <c r="DJ28" s="363">
        <f t="shared" si="375"/>
        <v>0</v>
      </c>
      <c r="DK28" s="363">
        <f t="shared" si="376"/>
        <v>0</v>
      </c>
      <c r="DL28" s="363">
        <f t="shared" si="377"/>
        <v>5</v>
      </c>
      <c r="DM28" s="359">
        <f t="shared" si="378"/>
        <v>0.3125</v>
      </c>
      <c r="DN28" s="360">
        <f t="shared" si="379"/>
        <v>0.70833333333333337</v>
      </c>
      <c r="DO28" s="361" t="str">
        <f>IF(
 OR(DM$6&lt;MAX($B$2,$G28),AND($H28&lt;&gt;"",DM$6&gt;$H28)),
 "NA",
 IF(
  AND($D28="LOCAL",WEEKDAY(DM$6,2)=7),
  "DS",
  IF(
   COUNTIF(Parametros!$P:$P,DM$6)&gt;0,
   IF(ISNUMBER(DQ28),IF(DQ28&gt;0,"FL","FC"),"FC"),
   IF(
    ISNUMBER(DQ28),
    IF(DQ28&gt;0,"NOR","F"),
    IF(DQ28="A","NOR",IF(DQ28&lt;&gt;"",DQ28,"F"))
   )
  )
 )
)</f>
        <v>NOR</v>
      </c>
      <c r="DP28" s="362">
        <f t="shared" si="380"/>
        <v>8.5</v>
      </c>
      <c r="DQ28" s="362" cm="1">
        <f t="array" ref="DQ28">_xlfn.LET(
_xlpm.f,DQ$6,
_xlpm.xp,IFERROR(
   _xlfn.XLOOKUP(
     1,
     (Papeletas!$B$2:$B$3000=$B28)*(Papeletas!$G$2:$G$3000&lt;=_xlpm.f)*(Papeletas!$H$2:$H$3000&gt;=_xlpm.f),
     Papeletas!$F$2:$F$3000,
     "__NP__"
   ),
   "__NP__"
),
_xlpm.x,IF(_xlpm.xp&lt;&gt;"__NP__",_xlpm.xp,_xlfn.XLOOKUP($B28,Reloj!$A$2:$A$3000,INDEX(Reloj!$J$2:$AR$3000,,COLUMN(DE20)-INT(COLUMN(DE20)/9*8)),"__NF__")),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DR28" s="363">
        <f t="shared" si="381"/>
        <v>8.5</v>
      </c>
      <c r="DS28" s="363">
        <f t="shared" si="382"/>
        <v>2</v>
      </c>
      <c r="DT28" s="363">
        <f t="shared" si="383"/>
        <v>0.5</v>
      </c>
      <c r="DU28" s="363">
        <f t="shared" si="384"/>
        <v>0</v>
      </c>
      <c r="DV28" s="359">
        <f t="shared" si="385"/>
        <v>0.3125</v>
      </c>
      <c r="DW28" s="360">
        <f t="shared" si="386"/>
        <v>0.70833333333333337</v>
      </c>
      <c r="DX28" s="361" t="str">
        <f>IF(
 OR(DV$6&lt;MAX($B$2,$G28),AND($H28&lt;&gt;"",DV$6&gt;$H28)),
 "NA",
 IF(
  AND($D28="LOCAL",WEEKDAY(DV$6,2)=7),
  "DS",
  IF(
   COUNTIF(Parametros!$P:$P,DV$6)&gt;0,
   IF(ISNUMBER(DZ28),IF(DZ28&gt;0,"FL","FC"),"FC"),
   IF(
    ISNUMBER(DZ28),
    IF(DZ28&gt;0,"NOR","F"),
    IF(DZ28="A","NOR",IF(DZ28&lt;&gt;"",DZ28,"F"))
   )
  )
 )
)</f>
        <v>NOR</v>
      </c>
      <c r="DY28" s="362">
        <f t="shared" si="387"/>
        <v>8.5</v>
      </c>
      <c r="DZ28" s="362" cm="1">
        <f t="array" ref="DZ28">_xlfn.LET(
_xlpm.f,DZ$6,
_xlpm.xp,IFERROR(
   _xlfn.XLOOKUP(
     1,
     (Papeletas!$B$2:$B$3000=$B28)*(Papeletas!$G$2:$G$3000&lt;=_xlpm.f)*(Papeletas!$H$2:$H$3000&gt;=_xlpm.f),
     Papeletas!$F$2:$F$3000,
     "__NP__"
   ),
   "__NP__"
),
_xlpm.x,IF(_xlpm.xp&lt;&gt;"__NP__",_xlpm.xp,_xlfn.XLOOKUP($B28,Reloj!$A$2:$A$3000,INDEX(Reloj!$J$2:$AR$3000,,COLUMN(DN20)-INT(COLUMN(DN20)/9*8)),"__NF__")),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EA28" s="363">
        <f t="shared" si="388"/>
        <v>8.5</v>
      </c>
      <c r="EB28" s="363">
        <f t="shared" si="389"/>
        <v>2</v>
      </c>
      <c r="EC28" s="363">
        <f t="shared" si="390"/>
        <v>0.5</v>
      </c>
      <c r="ED28" s="363">
        <f t="shared" si="391"/>
        <v>0</v>
      </c>
      <c r="EE28" s="359">
        <f t="shared" si="392"/>
        <v>0.3125</v>
      </c>
      <c r="EF28" s="360">
        <f t="shared" si="393"/>
        <v>0.70833333333333337</v>
      </c>
      <c r="EG28" s="361" t="str">
        <f>IF(
 OR(EE$6&lt;MAX($B$2,$G28),AND($H28&lt;&gt;"",EE$6&gt;$H28)),
 "NA",
 IF(
  AND($D28="LOCAL",WEEKDAY(EE$6,2)=7),
  "DS",
  IF(
   COUNTIF(Parametros!$P:$P,EE$6)&gt;0,
   IF(ISNUMBER(EI28),IF(EI28&gt;0,"FL","FC"),"FC"),
   IF(
    ISNUMBER(EI28),
    IF(EI28&gt;0,"NOR","F"),
    IF(EI28="A","NOR",IF(EI28&lt;&gt;"",EI28,"F"))
   )
  )
 )
)</f>
        <v>NOR</v>
      </c>
      <c r="EH28" s="362">
        <f t="shared" si="394"/>
        <v>8.5</v>
      </c>
      <c r="EI28" s="362" cm="1">
        <f t="array" ref="EI28">_xlfn.LET(
_xlpm.f,EI$6,
_xlpm.xp,IFERROR(
   _xlfn.XLOOKUP(
     1,
     (Papeletas!$B$2:$B$3000=$B28)*(Papeletas!$G$2:$G$3000&lt;=_xlpm.f)*(Papeletas!$H$2:$H$3000&gt;=_xlpm.f),
     Papeletas!$F$2:$F$3000,
     "__NP__"
   ),
   "__NP__"
),
_xlpm.x,IF(_xlpm.xp&lt;&gt;"__NP__",_xlpm.xp,_xlfn.XLOOKUP($B28,Reloj!$A$2:$A$3000,INDEX(Reloj!$J$2:$AR$3000,,COLUMN(DW20)-INT(COLUMN(DW20)/9*8)),"__NF__")),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EJ28" s="363">
        <f t="shared" si="395"/>
        <v>8.5</v>
      </c>
      <c r="EK28" s="363">
        <f t="shared" si="396"/>
        <v>2</v>
      </c>
      <c r="EL28" s="363">
        <f t="shared" si="397"/>
        <v>0.5</v>
      </c>
      <c r="EM28" s="363">
        <f t="shared" si="398"/>
        <v>0</v>
      </c>
      <c r="EN28" s="359">
        <f t="shared" si="399"/>
        <v>0.3125</v>
      </c>
      <c r="EO28" s="360">
        <f t="shared" si="400"/>
        <v>0.70833333333333337</v>
      </c>
      <c r="EP28" s="361" t="str">
        <f>IF(
 OR(EN$6&lt;MAX($B$2,$G28),AND($H28&lt;&gt;"",EN$6&gt;$H28)),
 "NA",
 IF(
  AND($D28="LOCAL",WEEKDAY(EN$6,2)=7),
  "DS",
  IF(
   COUNTIF(Parametros!$P:$P,EN$6)&gt;0,
   IF(ISNUMBER(ER28),IF(ER28&gt;0,"FL","FC"),"FC"),
   IF(
    ISNUMBER(ER28),
    IF(ER28&gt;0,"NOR","F"),
    IF(ER28="A","NOR",IF(ER28&lt;&gt;"",ER28,"F"))
   )
  )
 )
)</f>
        <v>NOR</v>
      </c>
      <c r="EQ28" s="362">
        <f t="shared" si="401"/>
        <v>8.5</v>
      </c>
      <c r="ER28" s="362" cm="1">
        <f t="array" ref="ER28">_xlfn.LET(
_xlpm.f,ER$6,
_xlpm.xp,IFERROR(
   _xlfn.XLOOKUP(
     1,
     (Papeletas!$B$2:$B$3000=$B28)*(Papeletas!$G$2:$G$3000&lt;=_xlpm.f)*(Papeletas!$H$2:$H$3000&gt;=_xlpm.f),
     Papeletas!$F$2:$F$3000,
     "__NP__"
   ),
   "__NP__"
),
_xlpm.x,IF(_xlpm.xp&lt;&gt;"__NP__",_xlpm.xp,_xlfn.XLOOKUP($B28,Reloj!$A$2:$A$3000,INDEX(Reloj!$J$2:$AR$3000,,COLUMN(EF20)-INT(COLUMN(EF20)/9*8)),"__NF__")),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ES28" s="363">
        <f t="shared" si="402"/>
        <v>8.5</v>
      </c>
      <c r="ET28" s="363">
        <f t="shared" si="403"/>
        <v>2</v>
      </c>
      <c r="EU28" s="363">
        <f t="shared" si="404"/>
        <v>0.5</v>
      </c>
      <c r="EV28" s="363">
        <f t="shared" si="405"/>
        <v>0</v>
      </c>
      <c r="EW28" s="359">
        <f t="shared" si="406"/>
        <v>0.3125</v>
      </c>
      <c r="EX28" s="360">
        <f t="shared" si="407"/>
        <v>0.70833333333333337</v>
      </c>
      <c r="EY28" s="361" t="str">
        <f>IF(
 OR(EW$6&lt;MAX($B$2,$G28),AND($H28&lt;&gt;"",EW$6&gt;$H28)),
 "NA",
 IF(
  AND($D28="LOCAL",WEEKDAY(EW$6,2)=7),
  "DS",
  IF(
   COUNTIF(Parametros!$P:$P,EW$6)&gt;0,
   IF(ISNUMBER(FA28),IF(FA28&gt;0,"FL","FC"),"FC"),
   IF(
    ISNUMBER(FA28),
    IF(FA28&gt;0,"NOR","F"),
    IF(FA28="A","NOR",IF(FA28&lt;&gt;"",FA28,"F"))
   )
  )
 )
)</f>
        <v>NOR</v>
      </c>
      <c r="EZ28" s="362">
        <f t="shared" si="408"/>
        <v>8.5</v>
      </c>
      <c r="FA28" s="362" cm="1">
        <f t="array" ref="FA28">_xlfn.LET(
_xlpm.f,FA$6,
_xlpm.xp,IFERROR(
   _xlfn.XLOOKUP(
     1,
     (Papeletas!$B$2:$B$3000=$B28)*(Papeletas!$G$2:$G$3000&lt;=_xlpm.f)*(Papeletas!$H$2:$H$3000&gt;=_xlpm.f),
     Papeletas!$F$2:$F$3000,
     "__NP__"
   ),
   "__NP__"
),
_xlpm.x,IF(_xlpm.xp&lt;&gt;"__NP__",_xlpm.xp,_xlfn.XLOOKUP($B28,Reloj!$A$2:$A$3000,INDEX(Reloj!$J$2:$AR$3000,,COLUMN(EO20)-INT(COLUMN(EO20)/9*8)),"__NF__")),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10.5</v>
      </c>
      <c r="FB28" s="363">
        <f t="shared" si="409"/>
        <v>8.5</v>
      </c>
      <c r="FC28" s="363">
        <f t="shared" si="410"/>
        <v>2</v>
      </c>
      <c r="FD28" s="363">
        <f t="shared" si="411"/>
        <v>0</v>
      </c>
      <c r="FE28" s="363">
        <f t="shared" si="412"/>
        <v>0</v>
      </c>
      <c r="FF28" s="359">
        <f t="shared" si="413"/>
        <v>0.3125</v>
      </c>
      <c r="FG28" s="360">
        <f t="shared" si="414"/>
        <v>0.54166666666666663</v>
      </c>
      <c r="FH28" s="361" t="str">
        <f>IF(
 OR(FF$6&lt;MAX($B$2,$G28),AND($H28&lt;&gt;"",FF$6&gt;$H28)),
 "NA",
 IF(
  AND($D28="LOCAL",WEEKDAY(FF$6,2)=7),
  "DS",
  IF(
   COUNTIF(Parametros!$P:$P,FF$6)&gt;0,
   IF(ISNUMBER(FJ28),IF(FJ28&gt;0,"FL","FC"),"FC"),
   IF(
    ISNUMBER(FJ28),
    IF(FJ28&gt;0,"NOR","F"),
    IF(FJ28="A","NOR",IF(FJ28&lt;&gt;"",FJ28,"F"))
   )
  )
 )
)</f>
        <v>NOR</v>
      </c>
      <c r="FI28" s="362">
        <f t="shared" si="415"/>
        <v>5.4999999999999991</v>
      </c>
      <c r="FJ28" s="362" cm="1">
        <f t="array" ref="FJ28">_xlfn.LET(
_xlpm.f,FJ$6,
_xlpm.xp,IFERROR(
   _xlfn.XLOOKUP(
     1,
     (Papeletas!$B$2:$B$3000=$B28)*(Papeletas!$G$2:$G$3000&lt;=_xlpm.f)*(Papeletas!$H$2:$H$3000&gt;=_xlpm.f),
     Papeletas!$F$2:$F$3000,
     "__NP__"
   ),
   "__NP__"
),
_xlpm.x,IF(_xlpm.xp&lt;&gt;"__NP__",_xlpm.xp,_xlfn.XLOOKUP($B28,Reloj!$A$2:$A$3000,INDEX(Reloj!$J$2:$AR$3000,,COLUMN(EX20)-INT(COLUMN(EX20)/9*8)),"__NF__")),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8.5</v>
      </c>
      <c r="FK28" s="363">
        <f t="shared" si="416"/>
        <v>5.4999999999999991</v>
      </c>
      <c r="FL28" s="363">
        <f t="shared" si="417"/>
        <v>2</v>
      </c>
      <c r="FM28" s="363">
        <f t="shared" si="418"/>
        <v>1.0000000000000009</v>
      </c>
      <c r="FN28" s="363">
        <f t="shared" si="419"/>
        <v>0</v>
      </c>
      <c r="FO28" s="359" t="str">
        <f t="shared" si="420"/>
        <v>-</v>
      </c>
      <c r="FP28" s="360" t="str">
        <f t="shared" si="421"/>
        <v>-</v>
      </c>
      <c r="FQ28" s="361" t="str">
        <f>IF(
 OR(FO$6&lt;MAX($B$2,$G28),AND($H28&lt;&gt;"",FO$6&gt;$H28)),
 "NA",
 IF(
  AND($D28="LOCAL",WEEKDAY(FO$6,2)=7),
  "DS",
  IF(
   COUNTIF(Parametros!$P:$P,FO$6)&gt;0,
   IF(ISNUMBER(FS28),IF(FS28&gt;0,"FL","FC"),"FC"),
   IF(
    ISNUMBER(FS28),
    IF(FS28&gt;0,"NOR","F"),
    IF(FS28="A","NOR",IF(FS28&lt;&gt;"",FS28,"F"))
   )
  )
 )
)</f>
        <v>DS</v>
      </c>
      <c r="FR28" s="362">
        <f t="shared" si="422"/>
        <v>0</v>
      </c>
      <c r="FS28" s="362" cm="1">
        <f t="array" ref="FS28">_xlfn.LET(
_xlpm.f,FS$6,
_xlpm.xp,IFERROR(
   _xlfn.XLOOKUP(
     1,
     (Papeletas!$B$2:$B$3000=$B28)*(Papeletas!$G$2:$G$3000&lt;=_xlpm.f)*(Papeletas!$H$2:$H$3000&gt;=_xlpm.f),
     Papeletas!$F$2:$F$3000,
     "__NP__"
   ),
   "__NP__"
),
_xlpm.x,IF(_xlpm.xp&lt;&gt;"__NP__",_xlpm.xp,_xlfn.XLOOKUP($B28,Reloj!$A$2:$A$3000,INDEX(Reloj!$J$2:$AR$3000,,COLUMN(FG20)-INT(COLUMN(FG20)/9*8)),"__NF__")),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5</v>
      </c>
      <c r="FT28" s="363">
        <f t="shared" si="423"/>
        <v>0</v>
      </c>
      <c r="FU28" s="363">
        <f t="shared" si="424"/>
        <v>0</v>
      </c>
      <c r="FV28" s="363">
        <f t="shared" si="425"/>
        <v>0</v>
      </c>
      <c r="FW28" s="363">
        <f t="shared" si="426"/>
        <v>5</v>
      </c>
      <c r="FX28" s="359">
        <f t="shared" si="427"/>
        <v>0.3125</v>
      </c>
      <c r="FY28" s="360">
        <f t="shared" si="428"/>
        <v>0.70833333333333337</v>
      </c>
      <c r="FZ28" s="361" t="str">
        <f>IF(
 OR(FX$6&lt;MAX($B$2,$G28),AND($H28&lt;&gt;"",FX$6&gt;$H28)),
 "NA",
 IF(
  AND($D28="LOCAL",WEEKDAY(FX$6,2)=7),
  "DS",
  IF(
   COUNTIF(Parametros!$P:$P,FX$6)&gt;0,
   IF(ISNUMBER(GB28),IF(GB28&gt;0,"FL","FC"),"FC"),
   IF(
    ISNUMBER(GB28),
    IF(GB28&gt;0,"NOR","F"),
    IF(GB28="A","NOR",IF(GB28&lt;&gt;"",GB28,"F"))
   )
  )
 )
)</f>
        <v>NOR</v>
      </c>
      <c r="GA28" s="362">
        <f t="shared" si="429"/>
        <v>8.5</v>
      </c>
      <c r="GB28" s="362" cm="1">
        <f t="array" ref="GB28">_xlfn.LET(
_xlpm.f,GB$6,
_xlpm.xp,IFERROR(
   _xlfn.XLOOKUP(
     1,
     (Papeletas!$B$2:$B$3000=$B28)*(Papeletas!$G$2:$G$3000&lt;=_xlpm.f)*(Papeletas!$H$2:$H$3000&gt;=_xlpm.f),
     Papeletas!$F$2:$F$3000,
     "__NP__"
   ),
   "__NP__"
),
_xlpm.x,IF(_xlpm.xp&lt;&gt;"__NP__",_xlpm.xp,_xlfn.XLOOKUP($B28,Reloj!$A$2:$A$3000,INDEX(Reloj!$J$2:$AR$3000,,COLUMN(FP20)-INT(COLUMN(FP20)/9*8)),"__NF__")),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GC28" s="363">
        <f t="shared" si="430"/>
        <v>8.5</v>
      </c>
      <c r="GD28" s="363">
        <f t="shared" si="431"/>
        <v>2</v>
      </c>
      <c r="GE28" s="363">
        <f t="shared" si="432"/>
        <v>0.5</v>
      </c>
      <c r="GF28" s="363">
        <f t="shared" si="433"/>
        <v>0</v>
      </c>
      <c r="GG28" s="359">
        <f t="shared" si="434"/>
        <v>0.3125</v>
      </c>
      <c r="GH28" s="360">
        <f t="shared" si="435"/>
        <v>0.70833333333333337</v>
      </c>
      <c r="GI28" s="361" t="str">
        <f>IF(
 OR(GG$6&lt;MAX($B$2,$G28),AND($H28&lt;&gt;"",GG$6&gt;$H28)),
 "NA",
 IF(
  AND($D28="LOCAL",WEEKDAY(GG$6,2)=7),
  "DS",
  IF(
   COUNTIF(Parametros!$P:$P,GG$6)&gt;0,
   IF(ISNUMBER(GK28),IF(GK28&gt;0,"FL","FC"),"FC"),
   IF(
    ISNUMBER(GK28),
    IF(GK28&gt;0,"NOR","F"),
    IF(GK28="A","NOR",IF(GK28&lt;&gt;"",GK28,"F"))
   )
  )
 )
)</f>
        <v>NOR</v>
      </c>
      <c r="GJ28" s="362">
        <f t="shared" si="436"/>
        <v>8.5</v>
      </c>
      <c r="GK28" s="362" cm="1">
        <f t="array" ref="GK28">_xlfn.LET(
_xlpm.f,GK$6,
_xlpm.xp,IFERROR(
   _xlfn.XLOOKUP(
     1,
     (Papeletas!$B$2:$B$3000=$B28)*(Papeletas!$G$2:$G$3000&lt;=_xlpm.f)*(Papeletas!$H$2:$H$3000&gt;=_xlpm.f),
     Papeletas!$F$2:$F$3000,
     "__NP__"
   ),
   "__NP__"
),
_xlpm.x,IF(_xlpm.xp&lt;&gt;"__NP__",_xlpm.xp,_xlfn.XLOOKUP($B28,Reloj!$A$2:$A$3000,INDEX(Reloj!$J$2:$AR$3000,,COLUMN(FY20)-INT(COLUMN(FY20)/9*8)),"__NF__")),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10.5</v>
      </c>
      <c r="GL28" s="363">
        <f t="shared" si="437"/>
        <v>8.5</v>
      </c>
      <c r="GM28" s="363">
        <f t="shared" si="438"/>
        <v>2</v>
      </c>
      <c r="GN28" s="363">
        <f t="shared" si="439"/>
        <v>0</v>
      </c>
      <c r="GO28" s="363">
        <f t="shared" si="440"/>
        <v>0</v>
      </c>
      <c r="GP28" s="359">
        <f t="shared" si="441"/>
        <v>0.3125</v>
      </c>
      <c r="GQ28" s="360">
        <f t="shared" si="442"/>
        <v>0.70833333333333337</v>
      </c>
      <c r="GR28" s="361" t="str">
        <f>IF(
 OR(GP$6&lt;MAX($B$2,$G28),AND($H28&lt;&gt;"",GP$6&gt;$H28)),
 "NA",
 IF(
  AND($D28="LOCAL",WEEKDAY(GP$6,2)=7),
  "DS",
  IF(
   COUNTIF(Parametros!$P:$P,GP$6)&gt;0,
   IF(ISNUMBER(GT28),IF(GT28&gt;0,"FL","FC"),"FC"),
   IF(
    ISNUMBER(GT28),
    IF(GT28&gt;0,"NOR","F"),
    IF(GT28="A","NOR",IF(GT28&lt;&gt;"",GT28,"F"))
   )
  )
 )
)</f>
        <v>NOR</v>
      </c>
      <c r="GS28" s="362">
        <f t="shared" si="443"/>
        <v>8.5</v>
      </c>
      <c r="GT28" s="362" cm="1">
        <f t="array" ref="GT28">_xlfn.LET(
_xlpm.f,GT$6,
_xlpm.xp,IFERROR(
   _xlfn.XLOOKUP(
     1,
     (Papeletas!$B$2:$B$3000=$B28)*(Papeletas!$G$2:$G$3000&lt;=_xlpm.f)*(Papeletas!$H$2:$H$3000&gt;=_xlpm.f),
     Papeletas!$F$2:$F$3000,
     "__NP__"
   ),
   "__NP__"
),
_xlpm.x,IF(_xlpm.xp&lt;&gt;"__NP__",_xlpm.xp,_xlfn.XLOOKUP($B28,Reloj!$A$2:$A$3000,INDEX(Reloj!$J$2:$AR$3000,,COLUMN(GH20)-INT(COLUMN(GH20)/9*8)),"__NF__")),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GU28" s="363">
        <f t="shared" si="444"/>
        <v>8.5</v>
      </c>
      <c r="GV28" s="363">
        <f t="shared" si="445"/>
        <v>2</v>
      </c>
      <c r="GW28" s="363">
        <f t="shared" si="446"/>
        <v>0.5</v>
      </c>
      <c r="GX28" s="363">
        <f t="shared" si="447"/>
        <v>0</v>
      </c>
      <c r="GY28" s="359">
        <f t="shared" si="448"/>
        <v>0.3125</v>
      </c>
      <c r="GZ28" s="360">
        <f t="shared" si="449"/>
        <v>0.70833333333333337</v>
      </c>
      <c r="HA28" s="361" t="str">
        <f>IF(
 OR(GY$6&lt;MAX($B$2,$G28),AND($H28&lt;&gt;"",GY$6&gt;$H28)),
 "NA",
 IF(
  AND($D28="LOCAL",WEEKDAY(GY$6,2)=7),
  "DS",
  IF(
   COUNTIF(Parametros!$P:$P,GY$6)&gt;0,
   IF(ISNUMBER(HC28),IF(HC28&gt;0,"FL","FC"),"FC"),
   IF(
    ISNUMBER(HC28),
    IF(HC28&gt;0,"NOR","F"),
    IF(HC28="A","NOR",IF(HC28&lt;&gt;"",HC28,"F"))
   )
  )
 )
)</f>
        <v>NOR</v>
      </c>
      <c r="HB28" s="362">
        <f t="shared" si="450"/>
        <v>8.5</v>
      </c>
      <c r="HC28" s="362" cm="1">
        <f t="array" ref="HC28">_xlfn.LET(
_xlpm.f,HC$6,
_xlpm.xp,IFERROR(
   _xlfn.XLOOKUP(
     1,
     (Papeletas!$B$2:$B$3000=$B28)*(Papeletas!$G$2:$G$3000&lt;=_xlpm.f)*(Papeletas!$H$2:$H$3000&gt;=_xlpm.f),
     Papeletas!$F$2:$F$3000,
     "__NP__"
   ),
   "__NP__"
),
_xlpm.x,IF(_xlpm.xp&lt;&gt;"__NP__",_xlpm.xp,_xlfn.XLOOKUP($B28,Reloj!$A$2:$A$3000,INDEX(Reloj!$J$2:$AR$3000,,COLUMN(GQ20)-INT(COLUMN(GQ20)/9*8)),"__NF__")),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HD28" s="363">
        <f t="shared" si="451"/>
        <v>8.5</v>
      </c>
      <c r="HE28" s="363">
        <f t="shared" si="452"/>
        <v>2</v>
      </c>
      <c r="HF28" s="363">
        <f t="shared" si="453"/>
        <v>0.5</v>
      </c>
      <c r="HG28" s="363">
        <f t="shared" si="454"/>
        <v>0</v>
      </c>
      <c r="HH28" s="359">
        <f t="shared" si="455"/>
        <v>0.3125</v>
      </c>
      <c r="HI28" s="360">
        <f t="shared" si="456"/>
        <v>0.70833333333333337</v>
      </c>
      <c r="HJ28" s="361" t="str">
        <f>IF(
 OR(HH$6&lt;MAX($B$2,$G28),AND($H28&lt;&gt;"",HH$6&gt;$H28)),
 "NA",
 IF(
  AND($D28="LOCAL",WEEKDAY(HH$6,2)=7),
  "DS",
  IF(
   COUNTIF(Parametros!$P:$P,HH$6)&gt;0,
   IF(ISNUMBER(HL28),IF(HL28&gt;0,"FL","FC"),"FC"),
   IF(
    ISNUMBER(HL28),
    IF(HL28&gt;0,"NOR","F"),
    IF(HL28="A","NOR",IF(HL28&lt;&gt;"",HL28,"F"))
   )
  )
 )
)</f>
        <v>NOR</v>
      </c>
      <c r="HK28" s="362">
        <f t="shared" si="457"/>
        <v>8.5</v>
      </c>
      <c r="HL28" s="362" cm="1">
        <f t="array" ref="HL28">_xlfn.LET(
_xlpm.f,HL$6,
_xlpm.xp,IFERROR(
   _xlfn.XLOOKUP(
     1,
     (Papeletas!$B$2:$B$3000=$B28)*(Papeletas!$G$2:$G$3000&lt;=_xlpm.f)*(Papeletas!$H$2:$H$3000&gt;=_xlpm.f),
     Papeletas!$F$2:$F$3000,
     "__NP__"
   ),
   "__NP__"
),
_xlpm.x,IF(_xlpm.xp&lt;&gt;"__NP__",_xlpm.xp,_xlfn.XLOOKUP($B28,Reloj!$A$2:$A$3000,INDEX(Reloj!$J$2:$AR$3000,,COLUMN(GZ20)-INT(COLUMN(GZ20)/9*8)),"__NF__")),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11.5</v>
      </c>
      <c r="HM28" s="363">
        <f t="shared" si="458"/>
        <v>8.5</v>
      </c>
      <c r="HN28" s="363">
        <f t="shared" si="459"/>
        <v>2</v>
      </c>
      <c r="HO28" s="363">
        <f t="shared" si="460"/>
        <v>1</v>
      </c>
      <c r="HP28" s="363">
        <f t="shared" si="461"/>
        <v>0</v>
      </c>
      <c r="HQ28" s="359">
        <f t="shared" si="462"/>
        <v>0.3125</v>
      </c>
      <c r="HR28" s="360">
        <f t="shared" si="463"/>
        <v>0.54166666666666663</v>
      </c>
      <c r="HS28" s="361" t="str">
        <f>IF(
 OR(HQ$6&lt;MAX($B$2,$G28),AND($H28&lt;&gt;"",HQ$6&gt;$H28)),
 "NA",
 IF(
  AND($D28="LOCAL",WEEKDAY(HQ$6,2)=7),
  "DS",
  IF(
   COUNTIF(Parametros!$P:$P,HQ$6)&gt;0,
   IF(ISNUMBER(HU28),IF(HU28&gt;0,"FL","FC"),"FC"),
   IF(
    ISNUMBER(HU28),
    IF(HU28&gt;0,"NOR","F"),
    IF(HU28="A","NOR",IF(HU28&lt;&gt;"",HU28,"F"))
   )
  )
 )
)</f>
        <v>NOR</v>
      </c>
      <c r="HT28" s="362">
        <f t="shared" si="464"/>
        <v>5.4999999999999991</v>
      </c>
      <c r="HU28" s="362" cm="1">
        <f t="array" ref="HU28">_xlfn.LET(
_xlpm.f,HU$6,
_xlpm.xp,IFERROR(
   _xlfn.XLOOKUP(
     1,
     (Papeletas!$B$2:$B$3000=$B28)*(Papeletas!$G$2:$G$3000&lt;=_xlpm.f)*(Papeletas!$H$2:$H$3000&gt;=_xlpm.f),
     Papeletas!$F$2:$F$3000,
     "__NP__"
   ),
   "__NP__"
),
_xlpm.x,IF(_xlpm.xp&lt;&gt;"__NP__",_xlpm.xp,_xlfn.XLOOKUP($B28,Reloj!$A$2:$A$3000,INDEX(Reloj!$J$2:$AR$3000,,COLUMN(HI20)-INT(COLUMN(HI20)/9*8)),"__NF__")),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8.5</v>
      </c>
      <c r="HV28" s="363">
        <f t="shared" si="465"/>
        <v>5.4999999999999991</v>
      </c>
      <c r="HW28" s="363">
        <f t="shared" si="466"/>
        <v>2</v>
      </c>
      <c r="HX28" s="363">
        <f t="shared" si="467"/>
        <v>1.0000000000000009</v>
      </c>
      <c r="HY28" s="363">
        <f t="shared" si="468"/>
        <v>0</v>
      </c>
      <c r="HZ28" s="359" t="str">
        <f t="shared" si="469"/>
        <v>-</v>
      </c>
      <c r="IA28" s="360" t="str">
        <f t="shared" si="470"/>
        <v>-</v>
      </c>
      <c r="IB28" s="361" t="str">
        <f>IF(
 OR(HZ$6&lt;MAX($B$2,$G28),AND($H28&lt;&gt;"",HZ$6&gt;$H28)),
 "NA",
 IF(
  AND($D28="LOCAL",WEEKDAY(HZ$6,2)=7),
  "DS",
  IF(
   COUNTIF(Parametros!$P:$P,HZ$6)&gt;0,
   IF(ISNUMBER(ID28),IF(ID28&gt;0,"FL","FC"),"FC"),
   IF(
    ISNUMBER(ID28),
    IF(ID28&gt;0,"NOR","F"),
    IF(ID28="A","NOR",IF(ID28&lt;&gt;"",ID28,"F"))
   )
  )
 )
)</f>
        <v>DS</v>
      </c>
      <c r="IC28" s="362">
        <f t="shared" si="471"/>
        <v>0</v>
      </c>
      <c r="ID28" s="362" t="str" cm="1">
        <f t="array" ref="ID28">_xlfn.LET(
_xlpm.f,ID$6,
_xlpm.xp,IFERROR(
   _xlfn.XLOOKUP(
     1,
     (Papeletas!$B$2:$B$3000=$B28)*(Papeletas!$G$2:$G$3000&lt;=_xlpm.f)*(Papeletas!$H$2:$H$3000&gt;=_xlpm.f),
     Papeletas!$F$2:$F$3000,
     "__NP__"
   ),
   "__NP__"
),
_xlpm.x,IF(_xlpm.xp&lt;&gt;"__NP__",_xlpm.xp,_xlfn.XLOOKUP($B28,Reloj!$A$2:$A$3000,INDEX(Reloj!$J$2:$AR$3000,,COLUMN(HR20)-INT(COLUMN(HR20)/9*8)),"__NF__")),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F</v>
      </c>
      <c r="IE28" s="363">
        <f t="shared" si="472"/>
        <v>0</v>
      </c>
      <c r="IF28" s="363">
        <f t="shared" si="473"/>
        <v>0</v>
      </c>
      <c r="IG28" s="363">
        <f t="shared" si="474"/>
        <v>0</v>
      </c>
      <c r="IH28" s="363">
        <f t="shared" si="475"/>
        <v>0</v>
      </c>
      <c r="II28" s="359">
        <f t="shared" si="476"/>
        <v>0.3125</v>
      </c>
      <c r="IJ28" s="360">
        <f t="shared" si="477"/>
        <v>0.70833333333333337</v>
      </c>
      <c r="IK28" s="361" t="str">
        <f>IF(
 OR(II$6&lt;MAX($B$2,$G28),AND($H28&lt;&gt;"",II$6&gt;$H28)),
 "NA",
 IF(
  AND($D28="LOCAL",WEEKDAY(II$6,2)=7),
  "DS",
  IF(
   COUNTIF(Parametros!$P:$P,II$6)&gt;0,
   IF(ISNUMBER(IM28),IF(IM28&gt;0,"FL","FC"),"FC"),
   IF(
    ISNUMBER(IM28),
    IF(IM28&gt;0,"NOR","F"),
    IF(IM28="A","NOR",IF(IM28&lt;&gt;"",IM28,"F"))
   )
  )
 )
)</f>
        <v>NOR</v>
      </c>
      <c r="IL28" s="362">
        <f t="shared" si="478"/>
        <v>8.5</v>
      </c>
      <c r="IM28" s="362" cm="1">
        <f t="array" ref="IM28">_xlfn.LET(
_xlpm.f,IM$6,
_xlpm.xp,IFERROR(
   _xlfn.XLOOKUP(
     1,
     (Papeletas!$B$2:$B$3000=$B28)*(Papeletas!$G$2:$G$3000&lt;=_xlpm.f)*(Papeletas!$H$2:$H$3000&gt;=_xlpm.f),
     Papeletas!$F$2:$F$3000,
     "__NP__"
   ),
   "__NP__"
),
_xlpm.x,IF(_xlpm.xp&lt;&gt;"__NP__",_xlpm.xp,_xlfn.XLOOKUP($B28,Reloj!$A$2:$A$3000,INDEX(Reloj!$J$2:$AR$3000,,COLUMN(IA20)-INT(COLUMN(IA20)/9*8)),"__NF__")),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IN28" s="363">
        <f t="shared" si="479"/>
        <v>8.5</v>
      </c>
      <c r="IO28" s="363">
        <f t="shared" si="480"/>
        <v>2</v>
      </c>
      <c r="IP28" s="363">
        <f t="shared" si="481"/>
        <v>0.5</v>
      </c>
      <c r="IQ28" s="363">
        <f t="shared" si="482"/>
        <v>0</v>
      </c>
      <c r="IR28" s="359">
        <f t="shared" si="483"/>
        <v>0.3125</v>
      </c>
      <c r="IS28" s="360">
        <f t="shared" si="484"/>
        <v>0.70833333333333337</v>
      </c>
      <c r="IT28" s="361" t="str">
        <f>IF(
 OR(IR$6&lt;MAX($B$2,$G28),AND($H28&lt;&gt;"",IR$6&gt;$H28)),
 "NA",
 IF(
  AND($D28="LOCAL",WEEKDAY(IR$6,2)=7),
  "DS",
  IF(
   COUNTIF(Parametros!$P:$P,IR$6)&gt;0,
   IF(ISNUMBER(IV28),IF(IV28&gt;0,"FL","FC"),"FC"),
   IF(
    ISNUMBER(IV28),
    IF(IV28&gt;0,"NOR","F"),
    IF(IV28="A","NOR",IF(IV28&lt;&gt;"",IV28,"F"))
   )
  )
 )
)</f>
        <v>NOR</v>
      </c>
      <c r="IU28" s="362">
        <f t="shared" si="485"/>
        <v>8.5</v>
      </c>
      <c r="IV28" s="362" cm="1">
        <f t="array" ref="IV28">_xlfn.LET(
_xlpm.f,IV$6,
_xlpm.xp,IFERROR(
   _xlfn.XLOOKUP(
     1,
     (Papeletas!$B$2:$B$3000=$B28)*(Papeletas!$G$2:$G$3000&lt;=_xlpm.f)*(Papeletas!$H$2:$H$3000&gt;=_xlpm.f),
     Papeletas!$F$2:$F$3000,
     "__NP__"
   ),
   "__NP__"
),
_xlpm.x,IF(_xlpm.xp&lt;&gt;"__NP__",_xlpm.xp,_xlfn.XLOOKUP($B28,Reloj!$A$2:$A$3000,INDEX(Reloj!$J$2:$AR$3000,,COLUMN(IJ20)-INT(COLUMN(IJ20)/9*8)),"__NF__")),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IW28" s="363">
        <f t="shared" si="486"/>
        <v>8.5</v>
      </c>
      <c r="IX28" s="363">
        <f t="shared" si="487"/>
        <v>2</v>
      </c>
      <c r="IY28" s="363">
        <f t="shared" si="488"/>
        <v>0.5</v>
      </c>
      <c r="IZ28" s="363">
        <f t="shared" si="489"/>
        <v>0</v>
      </c>
      <c r="JA28" s="359">
        <f t="shared" si="490"/>
        <v>0.3125</v>
      </c>
      <c r="JB28" s="360">
        <f t="shared" si="491"/>
        <v>0.70833333333333337</v>
      </c>
      <c r="JC28" s="361" t="str">
        <f>IF(
 OR(JA$6&lt;MAX($B$2,$G28),AND($H28&lt;&gt;"",JA$6&gt;$H28)),
 "NA",
 IF(
  AND($D28="LOCAL",WEEKDAY(JA$6,2)=7),
  "DS",
  IF(
   COUNTIF(Parametros!$P:$P,JA$6)&gt;0,
   IF(ISNUMBER(JE28),IF(JE28&gt;0,"FL","FC"),"FC"),
   IF(
    ISNUMBER(JE28),
    IF(JE28&gt;0,"NOR","F"),
    IF(JE28="A","NOR",IF(JE28&lt;&gt;"",JE28,"F"))
   )
  )
 )
)</f>
        <v>NOR</v>
      </c>
      <c r="JD28" s="362">
        <f t="shared" si="492"/>
        <v>8.5</v>
      </c>
      <c r="JE28" s="362" cm="1">
        <f t="array" ref="JE28">_xlfn.LET(
_xlpm.f,JE$6,
_xlpm.xp,IFERROR(
   _xlfn.XLOOKUP(
     1,
     (Papeletas!$B$2:$B$3000=$B28)*(Papeletas!$G$2:$G$3000&lt;=_xlpm.f)*(Papeletas!$H$2:$H$3000&gt;=_xlpm.f),
     Papeletas!$F$2:$F$3000,
     "__NP__"
   ),
   "__NP__"
),
_xlpm.x,IF(_xlpm.xp&lt;&gt;"__NP__",_xlpm.xp,_xlfn.XLOOKUP($B28,Reloj!$A$2:$A$3000,INDEX(Reloj!$J$2:$AR$3000,,COLUMN(IS20)-INT(COLUMN(IS20)/9*8)),"__NF__")),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10.5</v>
      </c>
      <c r="JF28" s="363">
        <f t="shared" si="493"/>
        <v>8.5</v>
      </c>
      <c r="JG28" s="363">
        <f t="shared" si="494"/>
        <v>2</v>
      </c>
      <c r="JH28" s="363">
        <f t="shared" si="495"/>
        <v>0</v>
      </c>
      <c r="JI28" s="363">
        <f t="shared" si="496"/>
        <v>0</v>
      </c>
      <c r="JJ28" s="359">
        <f t="shared" si="497"/>
        <v>0.3125</v>
      </c>
      <c r="JK28" s="360">
        <f t="shared" si="498"/>
        <v>0.70833333333333337</v>
      </c>
      <c r="JL28" s="361" t="str">
        <f>IF(
 OR(JJ$6&lt;MAX($B$2,$G28),AND($H28&lt;&gt;"",JJ$6&gt;$H28)),
 "NA",
 IF(
  AND($D28="LOCAL",WEEKDAY(JJ$6,2)=7),
  "DS",
  IF(
   COUNTIF(Parametros!$P:$P,JJ$6)&gt;0,
   IF(ISNUMBER(JN28),IF(JN28&gt;0,"FL","FC"),"FC"),
   IF(
    ISNUMBER(JN28),
    IF(JN28&gt;0,"NOR","F"),
    IF(JN28="A","NOR",IF(JN28&lt;&gt;"",JN28,"F"))
   )
  )
 )
)</f>
        <v>NOR</v>
      </c>
      <c r="JM28" s="362">
        <f t="shared" si="499"/>
        <v>8.5</v>
      </c>
      <c r="JN28" s="362" cm="1">
        <f t="array" ref="JN28">_xlfn.LET(
_xlpm.f,JN$6,
_xlpm.xp,IFERROR(
   _xlfn.XLOOKUP(
     1,
     (Papeletas!$B$2:$B$3000=$B28)*(Papeletas!$G$2:$G$3000&lt;=_xlpm.f)*(Papeletas!$H$2:$H$3000&gt;=_xlpm.f),
     Papeletas!$F$2:$F$3000,
     "__NP__"
   ),
   "__NP__"
),
_xlpm.x,IF(_xlpm.xp&lt;&gt;"__NP__",_xlpm.xp,_xlfn.XLOOKUP($B28,Reloj!$A$2:$A$3000,INDEX(Reloj!$J$2:$AR$3000,,COLUMN(JB20)-INT(COLUMN(JB20)/9*8)),"__NF__")),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JO28" s="363">
        <f t="shared" si="500"/>
        <v>8.5</v>
      </c>
      <c r="JP28" s="363">
        <f t="shared" si="501"/>
        <v>2</v>
      </c>
      <c r="JQ28" s="363">
        <f t="shared" si="502"/>
        <v>0.5</v>
      </c>
      <c r="JR28" s="363">
        <f t="shared" si="503"/>
        <v>0</v>
      </c>
      <c r="JS28" s="359">
        <f t="shared" si="504"/>
        <v>0.3125</v>
      </c>
      <c r="JT28" s="360">
        <f t="shared" si="505"/>
        <v>0.70833333333333337</v>
      </c>
      <c r="JU28" s="361" t="str">
        <f>IF(
 OR(JS$6&lt;MAX($B$2,$G28),AND($H28&lt;&gt;"",JS$6&gt;$H28)),
 "NA",
 IF(
  AND($D28="LOCAL",WEEKDAY(JS$6,2)=7),
  "DS",
  IF(
   COUNTIF(Parametros!$P:$P,JS$6)&gt;0,
   IF(ISNUMBER(JW28),IF(JW28&gt;0,"FL","FC"),"FC"),
   IF(
    ISNUMBER(JW28),
    IF(JW28&gt;0,"NOR","F"),
    IF(JW28="A","NOR",IF(JW28&lt;&gt;"",JW28,"F"))
   )
  )
 )
)</f>
        <v>NOR</v>
      </c>
      <c r="JV28" s="362">
        <f t="shared" si="506"/>
        <v>8.5</v>
      </c>
      <c r="JW28" s="362" cm="1">
        <f t="array" ref="JW28">_xlfn.LET(
_xlpm.f,JW$6,
_xlpm.xp,IFERROR(
   _xlfn.XLOOKUP(
     1,
     (Papeletas!$B$2:$B$3000=$B28)*(Papeletas!$G$2:$G$3000&lt;=_xlpm.f)*(Papeletas!$H$2:$H$3000&gt;=_xlpm.f),
     Papeletas!$F$2:$F$3000,
     "__NP__"
   ),
   "__NP__"
),
_xlpm.x,IF(_xlpm.xp&lt;&gt;"__NP__",_xlpm.xp,_xlfn.XLOOKUP($B28,Reloj!$A$2:$A$3000,INDEX(Reloj!$J$2:$AR$3000,,COLUMN(JK20)-INT(COLUMN(JK20)/9*8)),"__NF__")),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11.5</v>
      </c>
      <c r="JX28" s="363">
        <f t="shared" si="507"/>
        <v>8.5</v>
      </c>
      <c r="JY28" s="363">
        <f t="shared" si="508"/>
        <v>2</v>
      </c>
      <c r="JZ28" s="363">
        <f t="shared" si="509"/>
        <v>1</v>
      </c>
      <c r="KA28" s="363">
        <f t="shared" si="510"/>
        <v>0</v>
      </c>
      <c r="KB28" s="359">
        <f t="shared" si="511"/>
        <v>0.3125</v>
      </c>
      <c r="KC28" s="360">
        <f t="shared" si="512"/>
        <v>0.54166666666666663</v>
      </c>
      <c r="KD28" s="361" t="str">
        <f>IF(
 OR(KB$6&lt;MAX($B$2,$G28),AND($H28&lt;&gt;"",KB$6&gt;$H28)),
 "NA",
 IF(
  AND($D28="LOCAL",WEEKDAY(KB$6,2)=7),
  "DS",
  IF(
   COUNTIF(Parametros!$P:$P,KB$6)&gt;0,
   IF(ISNUMBER(KF28),IF(KF28&gt;0,"FL","FC"),"FC"),
   IF(
    ISNUMBER(KF28),
    IF(KF28&gt;0,"NOR","F"),
    IF(KF28="A","NOR",IF(KF28&lt;&gt;"",KF28,"F"))
   )
  )
 )
)</f>
        <v>NOR</v>
      </c>
      <c r="KE28" s="362">
        <f t="shared" si="513"/>
        <v>5.4999999999999991</v>
      </c>
      <c r="KF28" s="362" cm="1">
        <f t="array" ref="KF28">_xlfn.LET(
_xlpm.f,KF$6,
_xlpm.xp,IFERROR(
   _xlfn.XLOOKUP(
     1,
     (Papeletas!$B$2:$B$3000=$B28)*(Papeletas!$G$2:$G$3000&lt;=_xlpm.f)*(Papeletas!$H$2:$H$3000&gt;=_xlpm.f),
     Papeletas!$F$2:$F$3000,
     "__NP__"
   ),
   "__NP__"
),
_xlpm.x,IF(_xlpm.xp&lt;&gt;"__NP__",_xlpm.xp,_xlfn.XLOOKUP($B28,Reloj!$A$2:$A$3000,INDEX(Reloj!$J$2:$AR$3000,,COLUMN(JT20)-INT(COLUMN(JT20)/9*8)),"__NF__")),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8</v>
      </c>
      <c r="KG28" s="363">
        <f t="shared" si="514"/>
        <v>5.4999999999999991</v>
      </c>
      <c r="KH28" s="363">
        <f t="shared" si="515"/>
        <v>2</v>
      </c>
      <c r="KI28" s="363">
        <f t="shared" si="516"/>
        <v>0.50000000000000089</v>
      </c>
      <c r="KJ28" s="363">
        <f t="shared" si="517"/>
        <v>0</v>
      </c>
      <c r="KK28" s="359" t="str">
        <f t="shared" si="255"/>
        <v>-</v>
      </c>
      <c r="KL28" s="360" t="str">
        <f t="shared" ref="KL28" si="587">IF(KK28="-","-",IF($D28="LOCAL",IF(WEEKDAY(KK$6,2)&lt;=5,--"17:00:00",IF(WEEKDAY(KK$6,2)=6,--"13:00:00","-")),IF($D28="FORANEO",IF(WEEKDAY(KK$6,2)&lt;=6,--"18:30:00",IF(WEEKDAY(KK$6,2)=7,--"12:00:00","-")),"-")))</f>
        <v>-</v>
      </c>
      <c r="KM28" s="361" t="str">
        <f>IF(
 OR(KK$6&lt;MAX($B$2,$G28),AND($H28&lt;&gt;"",KK$6&gt;$H28)),
 "NA",
 IF(
  AND($D28="LOCAL",WEEKDAY(KK$6,2)=7),
  "DS",
  IF(
   COUNTIF(Parametros!$P:$P,KK$6)&gt;0,
   IF(ISNUMBER(KO28),IF(KO28&gt;0,"FL","FC"),"FC"),
   IF(
    ISNUMBER(KO28),
    IF(KO28&gt;0,"NOR","F"),
    IF(KO28="A","NOR",IF(KO28&lt;&gt;"",KO28,"F"))
   )
  )
 )
)</f>
        <v>DS</v>
      </c>
      <c r="KN28" s="362">
        <f t="shared" si="519"/>
        <v>0</v>
      </c>
      <c r="KO28" s="362" t="str" cm="1">
        <f t="array" ref="KO28">_xlfn.LET(
_xlpm.f,KO$6,
_xlpm.xp,IFERROR(
   _xlfn.XLOOKUP(
     1,
     (Papeletas!$B$2:$B$403=$B28)*(Papeletas!$G$2:$G$403&lt;=_xlpm.f)*(Papeletas!$H$2:$H$403&gt;=_xlpm.f),
     Papeletas!$F$2:$F$403,
     "__NP__"
   ),
   "__NP__"
),
_xlpm.x,IF(_xlpm.xp&lt;&gt;"__NP__",_xlpm.xp,_xlfn.XLOOKUP($B28,Reloj!$A$2:$A$1254,INDEX(Reloj!$J$2:$AR$1254,,COLUMN(KC20)-INT(COLUMN(KC20)/9*8)),"__NF__")),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F</v>
      </c>
      <c r="KP28" s="363">
        <f t="shared" si="520"/>
        <v>0</v>
      </c>
      <c r="KQ28" s="363">
        <f t="shared" si="521"/>
        <v>0</v>
      </c>
      <c r="KR28" s="363">
        <f t="shared" si="522"/>
        <v>0</v>
      </c>
      <c r="KS28" s="363">
        <f t="shared" si="523"/>
        <v>0</v>
      </c>
      <c r="KT28" s="359">
        <f t="shared" si="262"/>
        <v>0.3125</v>
      </c>
      <c r="KU28" s="360">
        <f t="shared" ref="KU28" si="588">IF(KT28="-","-",IF($D28="LOCAL",IF(WEEKDAY(KT$6,2)&lt;=5,--"17:00:00",IF(WEEKDAY(KT$6,2)=6,--"13:00:00","-")),IF($D28="FORANEO",IF(WEEKDAY(KT$6,2)&lt;=6,--"18:30:00",IF(WEEKDAY(KT$6,2)=7,--"12:00:00","-")),"-")))</f>
        <v>0.70833333333333337</v>
      </c>
      <c r="KV28" s="361" t="str">
        <f>IF(
 OR(KT$6&lt;MAX($B$2,$G28),AND($H28&lt;&gt;"",KT$6&gt;$H28)),
 "NA",
 IF(
  AND($D28="LOCAL",WEEKDAY(KT$6,2)=7),
  "DS",
  IF(
   COUNTIF(Parametros!$P:$P,KT$6)&gt;0,
   IF(ISNUMBER(KX28),IF(KX28&gt;0,"FL","FC"),"FC"),
   IF(
    ISNUMBER(KX28),
    IF(KX28&gt;0,"NOR","F"),
    IF(KX28="A","NOR",IF(KX28&lt;&gt;"",KX28,"F"))
   )
  )
 )
)</f>
        <v>NOR</v>
      </c>
      <c r="KW28" s="362">
        <f t="shared" si="525"/>
        <v>8.5</v>
      </c>
      <c r="KX28" s="362" cm="1">
        <f t="array" ref="KX28">_xlfn.LET(
_xlpm.f,KX$6,
_xlpm.xp,IFERROR(
   _xlfn.XLOOKUP(
     1,
     (Papeletas!$B$2:$B$403=$B28)*(Papeletas!$G$2:$G$403&lt;=_xlpm.f)*(Papeletas!$H$2:$H$403&gt;=_xlpm.f),
     Papeletas!$F$2:$F$403,
     "__NP__"
   ),
   "__NP__"
),
_xlpm.x,IF(_xlpm.xp&lt;&gt;"__NP__",_xlpm.xp,_xlfn.XLOOKUP($B28,Reloj!$A$2:$A$1254,INDEX(Reloj!$J$2:$AR$1254,,COLUMN(KL20)-INT(COLUMN(KL20)/9*8)),"__NF__")),
_xlpm.t,SUBSTITUTE(_xlpm.x&amp;"","'",""),
_xlpm.esnum,IFERROR(ISNUMBER(VALUE(_xlpm.t)),FALSE),
_xlpm.n,IF(_xlpm.esnum,VALUE(_xlpm.t),0),
_xlpm.dia,IFERROR(WEEKDAY(_xlpm.f,2),0),
_xlpm.esFinSem,IF(AND(_xlpm.esnum,_xlpm.n&gt;0,_xlpm.n&lt;=7),IF($D28="LOCAL",OR(_xlpm.dia=6,_xlpm.dia=7),_xlpm.dia=7),FALSE),
_xlpm.nAj,IF(_xlpm.esFinSem,_xlpm.n+1,_xlpm.n),
IF(_xlpm.x="__NF__","Revisar",
IF(_xlpm.t="","F",
IF(_xlpm.esnum,
IF(_xlpm.nAj=0,"F",_xlpm.nAj),
IF(OR(_xlpm.t="AS",_xlpm.t="SAI"),"F",
IF(OR(_xlpm.t="ATM",_xlpm.t="CT",_xlpm.t="SS"),"A",
IF(_xlpm.t="B","DL",
IF(_xlpm.t="BA","DLA",
IF(_xlpm.t="V","VAC",_xlpm.t)))))))))</f>
        <v>11</v>
      </c>
      <c r="KY28" s="363">
        <f t="shared" si="526"/>
        <v>8.5</v>
      </c>
      <c r="KZ28" s="363">
        <f t="shared" si="527"/>
        <v>2</v>
      </c>
      <c r="LA28" s="363">
        <f t="shared" si="528"/>
        <v>0.5</v>
      </c>
      <c r="LB28" s="363">
        <f t="shared" si="529"/>
        <v>0</v>
      </c>
      <c r="LC28" s="364">
        <f t="shared" si="269"/>
        <v>0.3125</v>
      </c>
      <c r="LD28" s="360">
        <f t="shared" si="530"/>
        <v>0.70833333333333337</v>
      </c>
      <c r="LE28" s="361" t="str" cm="1">
        <f t="array" ref="LE28">_xlfn.LET(_xlpm.f,LC$6,_xlpm.ini,IFERROR(_xlfn.XLOOKUP(1,(Papeletas!$B$2:$B$403=$B28)*(Papeletas!$G$2:$G$403&lt;=_xlpm.f)*(Papeletas!$H$2:$H$403&gt;=_xlpm.f),Papeletas!$F$2:$F$403,""),""),IF(AND($D28="LOCAL",WEEKDAY(LC$6,2)=7),"DS",IF(_xlpm.ini&lt;&gt;"",_xlfn.XLOOKUP(_xlpm.ini,Parametros!$B:$B,Parametros!$C:$C,_xlpm.ini),"NOR")))</f>
        <v>NOR</v>
      </c>
      <c r="LF28" s="362">
        <f t="shared" si="531"/>
        <v>8.5</v>
      </c>
      <c r="LG28" s="362">
        <f t="shared" si="532"/>
        <v>8.5</v>
      </c>
      <c r="LH28" s="363">
        <f t="shared" si="533"/>
        <v>8.5</v>
      </c>
      <c r="LI28" s="363">
        <v>0</v>
      </c>
      <c r="LJ28" s="363">
        <v>0</v>
      </c>
      <c r="LK28" s="363">
        <v>0</v>
      </c>
      <c r="LL28" s="364">
        <f t="shared" si="274"/>
        <v>0.3125</v>
      </c>
      <c r="LM28" s="360">
        <f t="shared" si="534"/>
        <v>0.70833333333333337</v>
      </c>
      <c r="LN28" s="361" t="str" cm="1">
        <f t="array" ref="LN28">_xlfn.LET(_xlpm.f,LL$6,_xlpm.ini,IFERROR(_xlfn.XLOOKUP(1,(Papeletas!$B$2:$B$403=$B28)*(Papeletas!$G$2:$G$403&lt;=_xlpm.f)*(Papeletas!$H$2:$H$403&gt;=_xlpm.f),Papeletas!$F$2:$F$403,""),""),IF(AND($D28="LOCAL",WEEKDAY(LL$6,2)=7),"DS",IF(_xlpm.ini&lt;&gt;"",_xlfn.XLOOKUP(_xlpm.ini,Parametros!$B:$B,Parametros!$C:$C,_xlpm.ini),"NOR")))</f>
        <v>NOR</v>
      </c>
      <c r="LO28" s="362">
        <f t="shared" si="535"/>
        <v>8.5</v>
      </c>
      <c r="LP28" s="362">
        <f t="shared" si="536"/>
        <v>8.5</v>
      </c>
      <c r="LQ28" s="363">
        <f t="shared" si="537"/>
        <v>8.5</v>
      </c>
      <c r="LR28" s="363">
        <v>0</v>
      </c>
      <c r="LS28" s="363">
        <v>0</v>
      </c>
      <c r="LT28" s="363">
        <v>0</v>
      </c>
      <c r="LU28" s="364">
        <f t="shared" si="279"/>
        <v>0.3125</v>
      </c>
      <c r="LV28" s="360">
        <f t="shared" si="538"/>
        <v>0.70833333333333337</v>
      </c>
      <c r="LW28" s="361" t="str" cm="1">
        <f t="array" ref="LW28">_xlfn.LET(_xlpm.f,LU$6,_xlpm.ini,IFERROR(_xlfn.XLOOKUP(1,(Papeletas!$B$2:$B$403=$B28)*(Papeletas!$G$2:$G$403&lt;=_xlpm.f)*(Papeletas!$H$2:$H$403&gt;=_xlpm.f),Papeletas!$F$2:$F$403,""),""),IF(AND($D28="LOCAL",WEEKDAY(LU$6,2)=7),"DS",IF(_xlpm.ini&lt;&gt;"",_xlfn.XLOOKUP(_xlpm.ini,Parametros!$B:$B,Parametros!$C:$C,_xlpm.ini),"NOR")))</f>
        <v>NOR</v>
      </c>
      <c r="LX28" s="362">
        <f t="shared" si="539"/>
        <v>8.5</v>
      </c>
      <c r="LY28" s="362">
        <f t="shared" si="540"/>
        <v>8.5</v>
      </c>
      <c r="LZ28" s="363">
        <f t="shared" si="541"/>
        <v>8.5</v>
      </c>
      <c r="MA28" s="363">
        <v>0</v>
      </c>
      <c r="MB28" s="363">
        <v>0</v>
      </c>
      <c r="MC28" s="363">
        <v>0</v>
      </c>
      <c r="MD28" s="360">
        <f t="shared" si="284"/>
        <v>0.3125</v>
      </c>
      <c r="ME28" s="360">
        <f t="shared" si="542"/>
        <v>0.70833333333333337</v>
      </c>
      <c r="MF28" s="361" t="str" cm="1">
        <f t="array" ref="MF28">_xlfn.LET(_xlpm.f,MD$6,_xlpm.ini,IFERROR(_xlfn.XLOOKUP(1,(Papeletas!$B$2:$B$403=$B28)*(Papeletas!$G$2:$G$403&lt;=_xlpm.f)*(Papeletas!$H$2:$H$403&gt;=_xlpm.f),Papeletas!$F$2:$F$403,""),""),IF(AND($D28="LOCAL",WEEKDAY(MD$6,2)=7),"DS",IF(_xlpm.ini&lt;&gt;"",_xlfn.XLOOKUP(_xlpm.ini,Parametros!$B:$B,Parametros!$C:$C,_xlpm.ini),"NOR")))</f>
        <v>NOR</v>
      </c>
      <c r="MG28" s="362">
        <f t="shared" si="543"/>
        <v>8.5</v>
      </c>
      <c r="MH28" s="362">
        <f t="shared" si="544"/>
        <v>8.5</v>
      </c>
      <c r="MI28" s="363">
        <f t="shared" si="545"/>
        <v>8.5</v>
      </c>
      <c r="MJ28" s="363">
        <v>0</v>
      </c>
      <c r="MK28" s="363">
        <v>0</v>
      </c>
      <c r="ML28" s="363">
        <v>0</v>
      </c>
      <c r="MM28" s="364">
        <f t="shared" si="289"/>
        <v>0.3125</v>
      </c>
      <c r="MN28" s="360">
        <f t="shared" si="546"/>
        <v>0.54166666666666663</v>
      </c>
      <c r="MO28" s="361" t="str" cm="1">
        <f t="array" ref="MO28">_xlfn.LET(_xlpm.f,MM$6,_xlpm.ini,IFERROR(_xlfn.XLOOKUP(1,(Papeletas!$B$2:$B$403=$B28)*(Papeletas!$G$2:$G$403&lt;=_xlpm.f)*(Papeletas!$H$2:$H$403&gt;=_xlpm.f),Papeletas!$F$2:$F$403,""),""),IF(AND($D28="LOCAL",WEEKDAY(MM$6,2)=7),"DS",IF(_xlpm.ini&lt;&gt;"",_xlfn.XLOOKUP(_xlpm.ini,Parametros!$B:$B,Parametros!$C:$C,_xlpm.ini),"NOR")))</f>
        <v>NOR</v>
      </c>
      <c r="MP28" s="362">
        <f t="shared" si="547"/>
        <v>5.4999999999999991</v>
      </c>
      <c r="MQ28" s="362">
        <f t="shared" si="548"/>
        <v>5.4999999999999991</v>
      </c>
      <c r="MR28" s="363">
        <f t="shared" si="549"/>
        <v>5.4999999999999991</v>
      </c>
      <c r="MS28" s="363">
        <v>0</v>
      </c>
      <c r="MT28" s="363">
        <v>0</v>
      </c>
      <c r="MU28" s="363">
        <v>0</v>
      </c>
      <c r="MV28" s="364"/>
      <c r="MW28" s="360"/>
      <c r="MX28" s="361"/>
      <c r="MY28" s="362"/>
      <c r="MZ28" s="362"/>
      <c r="NA28" s="363"/>
      <c r="NB28" s="363"/>
      <c r="NC28" s="363"/>
      <c r="ND28" s="363"/>
      <c r="NE28" s="364"/>
      <c r="NF28" s="360"/>
      <c r="NG28" s="361"/>
      <c r="NH28" s="362"/>
      <c r="NI28" s="362"/>
      <c r="NJ28" s="363"/>
      <c r="NK28" s="363"/>
      <c r="NL28" s="363"/>
      <c r="NM28" s="363"/>
      <c r="NN28" s="211"/>
      <c r="NO28" s="401">
        <f t="shared" si="294"/>
        <v>24</v>
      </c>
      <c r="NP28" s="401" cm="1">
        <f t="array" ref="NP28">SUMPRODUCT(
 (INDEX(DD28:MU28,1,_xlfn.SEQUENCE(1,INT((COLUMN($MU$9)-COLUMN(DD28)+1)/9),3,9))=NP$6)*
 (INDEX(DD28:MU28,1,_xlfn.SEQUENCE(1,INT((COLUMN($MU$9)-COLUMN(DD28)+1)/9),9,9))&gt;0)
)</f>
        <v>2</v>
      </c>
      <c r="NQ28" s="401" cm="1">
        <f t="array" ref="NQ28">SUMPRODUCT(--(INDEX($DD28:$MU28,1,_xlfn.SEQUENCE(1,INT((COLUMN($MU$9)-COLUMN($DD28)+1)/9),3,9))=NQ$6))</f>
        <v>0</v>
      </c>
      <c r="NR28" s="401">
        <f t="shared" si="550"/>
        <v>26</v>
      </c>
      <c r="NS28" s="401" cm="1">
        <f t="array" ref="NS28">SUMPRODUCT(--(INDEX($DD28:$MU28,1,_xlfn.SEQUENCE(1,INT((COLUMN($MU$9)-COLUMN($DD28)+1)/9),3,9))=NS$6))</f>
        <v>0</v>
      </c>
      <c r="NT28" s="401">
        <f t="shared" si="551"/>
        <v>2</v>
      </c>
      <c r="NU28" s="401" cm="1">
        <f t="array" ref="NU28">SUMPRODUCT(--(INDEX($DD28:$MU28,1,_xlfn.SEQUENCE(1,INT((COLUMN($MU$9)-COLUMN($DD28)+1)/9),3,9))=NU$6))</f>
        <v>0</v>
      </c>
      <c r="NV28" s="401" cm="1">
        <f t="array" ref="NV28">SUMPRODUCT(--(INDEX($DD28:$MU28,1,_xlfn.SEQUENCE(1,INT((COLUMN($MU$9)-COLUMN($DD28)+1)/9),3,9))=NV$6))</f>
        <v>0</v>
      </c>
      <c r="NW28" s="401" cm="1">
        <f t="array" ref="NW28">SUMPRODUCT(--(INDEX($DD28:$MU28,1,_xlfn.SEQUENCE(1,INT((COLUMN($MU$9)-COLUMN($DD28)+1)/9),3,9))=NW$6))</f>
        <v>0</v>
      </c>
      <c r="NX28" s="401" cm="1">
        <f t="array" ref="NX28">SUMPRODUCT(--(INDEX($DD28:$MU28,1,_xlfn.SEQUENCE(1,INT((COLUMN($MU$9)-COLUMN($DD28)+1)/9),3,9))=NX$6))</f>
        <v>0</v>
      </c>
      <c r="NY28" s="401" cm="1">
        <f t="array" ref="NY28">SUMPRODUCT(--(INDEX($DD28:$MU28,1,_xlfn.SEQUENCE(1,INT((COLUMN($MU$9)-COLUMN($DD28)+1)/9),3,9))=NY$6))</f>
        <v>0</v>
      </c>
      <c r="NZ28" s="401" cm="1">
        <f t="array" ref="NZ28">SUMPRODUCT(--(INDEX($DD28:$MU28,1,_xlfn.SEQUENCE(1,INT((COLUMN($MU$9)-COLUMN($DD28)+1)/9),3,9))=NZ$6))</f>
        <v>0</v>
      </c>
      <c r="OA28" s="401" cm="1">
        <f t="array" ref="OA28">SUMPRODUCT(--(INDEX($DD28:$MU28,1,_xlfn.SEQUENCE(1,INT((COLUMN($MU$9)-COLUMN($DD28)+1)/9),3,9))=OA$6))</f>
        <v>0</v>
      </c>
      <c r="OB28" s="401" cm="1">
        <f t="array" ref="OB28">SUMPRODUCT(--(INDEX($DD28:$MU28,1,_xlfn.SEQUENCE(1,INT((COLUMN($MU$9)-COLUMN($DD28)+1)/9),3,9))=OB$6))</f>
        <v>0</v>
      </c>
      <c r="OC28" s="401" cm="1">
        <f t="array" ref="OC28">SUMPRODUCT(--(INDEX($DD28:$MU28,1,_xlfn.SEQUENCE(1,INT((COLUMN($MU$9)-COLUMN($DD28)+1)/9),3,9))=OC$6))</f>
        <v>0</v>
      </c>
      <c r="OD28" s="402"/>
      <c r="OE28" s="402">
        <f t="shared" si="552"/>
        <v>28</v>
      </c>
      <c r="OF28" s="403" cm="1">
        <f t="array" ref="OF28">SUM(INDEX(R28:KJ28,1,_xlfn.SEQUENCE(1,INT((COLUMN($NM$9)-COLUMN(CU28)+1)/9),7,9)))</f>
        <v>54</v>
      </c>
      <c r="OG28" s="403" cm="1">
        <f t="array" ref="OG28">SUM(INDEX(R28:KJ28,1,_xlfn.SEQUENCE(1,INT((COLUMN($NM$9)-COLUMN(CU28)+1)/9),8,9)))</f>
        <v>16.000000000000004</v>
      </c>
      <c r="OH28" s="403" cm="1">
        <f t="array" ref="OH28">SUM(INDEX(R28:KJ28,1,_xlfn.SEQUENCE(1,INT((COLUMN($NM$9)-COLUMN(CU28)+1)/9),9,9)))</f>
        <v>15</v>
      </c>
      <c r="OI28" s="214"/>
      <c r="OJ28" s="163"/>
      <c r="OK28" s="163"/>
      <c r="OL28" s="163"/>
      <c r="OM28" s="163"/>
      <c r="ON28" s="306">
        <f>_xlfn.XLOOKUP(B28,'TR05'!B:B,'TR05'!G:G,"Revisar",0)</f>
        <v>45785</v>
      </c>
      <c r="OO28" s="306">
        <f>_xlfn.XLOOKUP(B28,Reloj!A:A,Reloj!D:D,"Revisar",0)</f>
        <v>45785</v>
      </c>
      <c r="OP28" s="162" t="str">
        <f>_xlfn.XLOOKUP(B28,'S10'!C:C,'S10'!B:B,"Revisar",0)</f>
        <v>Revisar</v>
      </c>
    </row>
    <row r="29" spans="1:406" s="162" customFormat="1" ht="15.9" customHeight="1">
      <c r="A29" s="356">
        <v>21</v>
      </c>
      <c r="B29" s="332" t="s">
        <v>808</v>
      </c>
      <c r="C29" s="357" t="str">
        <f>_xlfn.XLOOKUP(B29,'S10'!$B$2:$B$1500,'S10'!$A$2:$A$1500,"Ingresar",0)</f>
        <v>22021426</v>
      </c>
      <c r="D29" s="333" t="s">
        <v>169</v>
      </c>
      <c r="E29" s="335" t="s">
        <v>810</v>
      </c>
      <c r="F29" s="335" t="str">
        <f>_xlfn.XLOOKUP(B29,'S10'!$B$2:$B$600,'S10'!$F$2:$F$600,"Ingresar",0)</f>
        <v xml:space="preserve">Instalador de PVC y vidrios </v>
      </c>
      <c r="G29" s="296">
        <v>45948</v>
      </c>
      <c r="H29" s="358">
        <v>46081</v>
      </c>
      <c r="I29" s="359">
        <f t="shared" si="37"/>
        <v>0.3125</v>
      </c>
      <c r="J29" s="360">
        <f t="shared" si="295"/>
        <v>0.70833333333333337</v>
      </c>
      <c r="K29" s="361" t="str">
        <f>IF(
 OR(I$6&lt;MAX($B$2,$G29),AND($H29&lt;&gt;"",I$6&gt;$H29)),
 "NA",
 IF(
  AND($D29="LOCAL",WEEKDAY(I$6,2)=7),
  "DS",
  IF(
   COUNTIF(Parametros!$P:$P,I$6)&gt;0,
   IF(ISNUMBER(M29),IF(M29&gt;0,"FL","FC"),"FC"),
   IF(
    ISNUMBER(M29),
    IF(M29&gt;0,"NOR","F"),
    IF(M29="A","NOR",IF(M29&lt;&gt;"",M29,"F"))
   )
  )
 )
)</f>
        <v>F</v>
      </c>
      <c r="L29" s="362">
        <f t="shared" si="296"/>
        <v>8.5</v>
      </c>
      <c r="M29" s="362" t="str" cm="1">
        <f t="array" ref="M29">_xlfn.LET(
_xlpm.f,M$6,
_xlpm.xp,IFERROR(
   _xlfn.XLOOKUP(
     1,
     (Papeletas!$B$2:$B$403=$B29)*(Papeletas!$G$2:$G$403&lt;=_xlpm.f)*(Papeletas!$H$2:$H$403&gt;=_xlpm.f),
     Papeletas!$F$2:$F$403,
     "__NP__"
   ),
   "__NP__"
),
_xlpm.x,IF(_xlpm.xp&lt;&gt;"__NP__",_xlpm.xp,_xlfn.XLOOKUP($B29,Reloj!$A$2:$A$1254,INDEX(Reloj!$J$2:$AR$1254,,COLUMN(A21)-INT(COLUMN(A21)/9*8)),"__NF__")),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N29" s="363">
        <f t="shared" si="297"/>
        <v>0</v>
      </c>
      <c r="O29" s="363">
        <f t="shared" si="298"/>
        <v>0</v>
      </c>
      <c r="P29" s="363">
        <f t="shared" si="299"/>
        <v>0</v>
      </c>
      <c r="Q29" s="363">
        <f t="shared" si="300"/>
        <v>0</v>
      </c>
      <c r="R29" s="359">
        <f t="shared" si="301"/>
        <v>0.3125</v>
      </c>
      <c r="S29" s="360">
        <f t="shared" si="302"/>
        <v>0.70833333333333337</v>
      </c>
      <c r="T29" s="361" t="str">
        <f>IF(
 OR(R$6&lt;MAX($B$2,$G29),AND($H29&lt;&gt;"",R$6&gt;$H29)),
 "NA",
 IF(
  AND($D29="LOCAL",WEEKDAY(R$6,2)=7),
  "DS",
  IF(
   COUNTIF(Parametros!$P:$P,R$6)&gt;0,
   IF(ISNUMBER(V29),IF(V29&gt;0,"FL","FC"),"FC"),
   IF(
    ISNUMBER(V29),
    IF(V29&gt;0,"NOR","F"),
    IF(V29="A","NOR",IF(V29&lt;&gt;"",V29,"F"))
   )
  )
 )
)</f>
        <v>F</v>
      </c>
      <c r="U29" s="362">
        <f t="shared" si="303"/>
        <v>8.5</v>
      </c>
      <c r="V29" s="362" t="str" cm="1">
        <f t="array" ref="V29">_xlfn.LET(
_xlpm.f,V$6,
_xlpm.xp,IFERROR(
   _xlfn.XLOOKUP(
     1,
     (Papeletas!$B$2:$B$3000=$B29)*(Papeletas!$G$2:$G$3000&lt;=_xlpm.f)*(Papeletas!$H$2:$H$3000&gt;=_xlpm.f),
     Papeletas!$F$2:$F$3000,
     "__NP__"
   ),
   "__NP__"
),
_xlpm.x,IF(_xlpm.xp&lt;&gt;"__NP__",_xlpm.xp,_xlfn.XLOOKUP($B29,Reloj!$A$2:$A$3000,INDEX(Reloj!$J$2:$AR$3000,,COLUMN(J21)-INT(COLUMN(J21)/9*8)),"__NF__")),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W29" s="363">
        <f t="shared" si="304"/>
        <v>0</v>
      </c>
      <c r="X29" s="363">
        <f t="shared" si="305"/>
        <v>0</v>
      </c>
      <c r="Y29" s="363">
        <f t="shared" si="306"/>
        <v>0</v>
      </c>
      <c r="Z29" s="363">
        <f t="shared" si="307"/>
        <v>0</v>
      </c>
      <c r="AA29" s="359">
        <f t="shared" si="308"/>
        <v>0.3125</v>
      </c>
      <c r="AB29" s="360">
        <f t="shared" si="309"/>
        <v>0.70833333333333337</v>
      </c>
      <c r="AC29" s="361" t="str">
        <f>IF(
 OR(AA$6&lt;MAX($B$2,$G29),AND($H29&lt;&gt;"",AA$6&gt;$H29)),
 "NA",
 IF(
  AND($D29="LOCAL",WEEKDAY(AA$6,2)=7),
  "DS",
  IF(
   COUNTIF(Parametros!$P:$P,AA$6)&gt;0,
   IF(ISNUMBER(AE29),IF(AE29&gt;0,"FL","FC"),"FC"),
   IF(
    ISNUMBER(AE29),
    IF(AE29&gt;0,"NOR","F"),
    IF(AE29="A","NOR",IF(AE29&lt;&gt;"",AE29,"F"))
   )
  )
 )
)</f>
        <v>NOR</v>
      </c>
      <c r="AD29" s="362">
        <f t="shared" si="310"/>
        <v>8.5</v>
      </c>
      <c r="AE29" s="362" cm="1">
        <f t="array" ref="AE29">_xlfn.LET(
_xlpm.f,AE$6,
_xlpm.xp,IFERROR(
   _xlfn.XLOOKUP(
     1,
     (Papeletas!$B$2:$B$3000=$B29)*(Papeletas!$G$2:$G$3000&lt;=_xlpm.f)*(Papeletas!$H$2:$H$3000&gt;=_xlpm.f),
     Papeletas!$F$2:$F$3000,
     "__NP__"
   ),
   "__NP__"
),
_xlpm.x,IF(_xlpm.xp&lt;&gt;"__NP__",_xlpm.xp,_xlfn.XLOOKUP($B29,Reloj!$A$2:$A$3000,INDEX(Reloj!$J$2:$AR$3000,,COLUMN(S21)-INT(COLUMN(S21)/9*8)),"__NF__")),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AF29" s="363">
        <f t="shared" si="311"/>
        <v>8.5</v>
      </c>
      <c r="AG29" s="363">
        <f t="shared" si="312"/>
        <v>0</v>
      </c>
      <c r="AH29" s="363">
        <f t="shared" si="313"/>
        <v>0</v>
      </c>
      <c r="AI29" s="363">
        <f t="shared" si="314"/>
        <v>0</v>
      </c>
      <c r="AJ29" s="359">
        <f t="shared" si="315"/>
        <v>0.3125</v>
      </c>
      <c r="AK29" s="360">
        <f t="shared" si="316"/>
        <v>0.54166666666666663</v>
      </c>
      <c r="AL29" s="361" t="str">
        <f>IF(
 OR(AJ$6&lt;MAX($B$2,$G29),AND($H29&lt;&gt;"",AJ$6&gt;$H29)),
 "NA",
 IF(
  AND($D29="LOCAL",WEEKDAY(AJ$6,2)=7),
  "DS",
  IF(
   COUNTIF(Parametros!$P:$P,AJ$6)&gt;0,
   IF(ISNUMBER(AN29),IF(AN29&gt;0,"FL","FC"),"FC"),
   IF(
    ISNUMBER(AN29),
    IF(AN29&gt;0,"NOR","F"),
    IF(AN29="A","NOR",IF(AN29&lt;&gt;"",AN29,"F"))
   )
  )
 )
)</f>
        <v>NOR</v>
      </c>
      <c r="AM29" s="362">
        <f t="shared" si="317"/>
        <v>5.4999999999999991</v>
      </c>
      <c r="AN29" s="362" cm="1">
        <f t="array" ref="AN29">_xlfn.LET(
_xlpm.f,AN$6,
_xlpm.xp,IFERROR(
   _xlfn.XLOOKUP(
     1,
     (Papeletas!$B$2:$B$3000=$B29)*(Papeletas!$G$2:$G$3000&lt;=_xlpm.f)*(Papeletas!$H$2:$H$3000&gt;=_xlpm.f),
     Papeletas!$F$2:$F$3000,
     "__NP__"
   ),
   "__NP__"
),
_xlpm.x,IF(_xlpm.xp&lt;&gt;"__NP__",_xlpm.xp,_xlfn.XLOOKUP($B29,Reloj!$A$2:$A$3000,INDEX(Reloj!$J$2:$AR$3000,,COLUMN(AB21)-INT(COLUMN(AB21)/9*8)),"__NF__")),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7.5</v>
      </c>
      <c r="AO29" s="363">
        <f t="shared" si="318"/>
        <v>5.4999999999999991</v>
      </c>
      <c r="AP29" s="363">
        <f t="shared" si="319"/>
        <v>2</v>
      </c>
      <c r="AQ29" s="363">
        <f t="shared" si="320"/>
        <v>8.8817841970012523E-16</v>
      </c>
      <c r="AR29" s="363">
        <f t="shared" si="321"/>
        <v>0</v>
      </c>
      <c r="AS29" s="359" t="str">
        <f t="shared" si="322"/>
        <v>-</v>
      </c>
      <c r="AT29" s="360" t="str">
        <f t="shared" si="323"/>
        <v>-</v>
      </c>
      <c r="AU29" s="361" t="str">
        <f>IF(
 OR(AS$6&lt;MAX($B$2,$G29),AND($H29&lt;&gt;"",AS$6&gt;$H29)),
 "NA",
 IF(
  AND($D29="LOCAL",WEEKDAY(AS$6,2)=7),
  "DS",
  IF(
   COUNTIF(Parametros!$P:$P,AS$6)&gt;0,
   IF(ISNUMBER(AW29),IF(AW29&gt;0,"FL","FC"),"FC"),
   IF(
    ISNUMBER(AW29),
    IF(AW29&gt;0,"NOR","F"),
    IF(AW29="A","NOR",IF(AW29&lt;&gt;"",AW29,"F"))
   )
  )
 )
)</f>
        <v>DS</v>
      </c>
      <c r="AV29" s="362">
        <f t="shared" si="324"/>
        <v>0</v>
      </c>
      <c r="AW29" s="362" t="str" cm="1">
        <f t="array" ref="AW29">_xlfn.LET(
_xlpm.f,AW$6,
_xlpm.xp,IFERROR(
   _xlfn.XLOOKUP(
     1,
     (Papeletas!$B$2:$B$3000=$B29)*(Papeletas!$G$2:$G$3000&lt;=_xlpm.f)*(Papeletas!$H$2:$H$3000&gt;=_xlpm.f),
     Papeletas!$F$2:$F$3000,
     "__NP__"
   ),
   "__NP__"
),
_xlpm.x,IF(_xlpm.xp&lt;&gt;"__NP__",_xlpm.xp,_xlfn.XLOOKUP($B29,Reloj!$A$2:$A$3000,INDEX(Reloj!$J$2:$AR$3000,,COLUMN(AK21)-INT(COLUMN(AK21)/9*8)),"__NF__")),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AX29" s="363">
        <f t="shared" si="325"/>
        <v>0</v>
      </c>
      <c r="AY29" s="363">
        <f t="shared" si="326"/>
        <v>0</v>
      </c>
      <c r="AZ29" s="363">
        <f t="shared" si="327"/>
        <v>0</v>
      </c>
      <c r="BA29" s="363">
        <f t="shared" si="328"/>
        <v>0</v>
      </c>
      <c r="BB29" s="359">
        <f t="shared" si="329"/>
        <v>0.3125</v>
      </c>
      <c r="BC29" s="360">
        <f t="shared" si="330"/>
        <v>0.70833333333333337</v>
      </c>
      <c r="BD29" s="361" t="str">
        <f>IF(
 OR(BB$6&lt;MAX($B$2,$G29),AND($H29&lt;&gt;"",BB$6&gt;$H29)),
 "NA",
 IF(
  AND($D29="LOCAL",WEEKDAY(BB$6,2)=7),
  "DS",
  IF(
   COUNTIF(Parametros!$P:$P,BB$6)&gt;0,
   IF(ISNUMBER(BF29),IF(BF29&gt;0,"FL","FC"),"FC"),
   IF(
    ISNUMBER(BF29),
    IF(BF29&gt;0,"NOR","F"),
    IF(BF29="A","NOR",IF(BF29&lt;&gt;"",BF29,"F"))
   )
  )
 )
)</f>
        <v>NOR</v>
      </c>
      <c r="BE29" s="362">
        <f t="shared" si="331"/>
        <v>8.5</v>
      </c>
      <c r="BF29" s="362" cm="1">
        <f t="array" ref="BF29">_xlfn.LET(
_xlpm.f,BF$6,
_xlpm.xp,IFERROR(
   _xlfn.XLOOKUP(
     1,
     (Papeletas!$B$2:$B$3000=$B29)*(Papeletas!$G$2:$G$3000&lt;=_xlpm.f)*(Papeletas!$H$2:$H$3000&gt;=_xlpm.f),
     Papeletas!$F$2:$F$3000,
     "__NP__"
   ),
   "__NP__"
),
_xlpm.x,IF(_xlpm.xp&lt;&gt;"__NP__",_xlpm.xp,_xlfn.XLOOKUP($B29,Reloj!$A$2:$A$3000,INDEX(Reloj!$J$2:$AR$3000,,COLUMN(AT21)-INT(COLUMN(AT21)/9*8)),"__NF__")),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BG29" s="363">
        <f t="shared" si="332"/>
        <v>8.5</v>
      </c>
      <c r="BH29" s="363">
        <f t="shared" si="333"/>
        <v>0</v>
      </c>
      <c r="BI29" s="363">
        <f t="shared" si="334"/>
        <v>0</v>
      </c>
      <c r="BJ29" s="363">
        <f t="shared" si="335"/>
        <v>0</v>
      </c>
      <c r="BK29" s="359">
        <f t="shared" si="336"/>
        <v>0.3125</v>
      </c>
      <c r="BL29" s="360">
        <f t="shared" si="337"/>
        <v>0.70833333333333337</v>
      </c>
      <c r="BM29" s="361" t="str">
        <f>IF(
 OR(BK$6&lt;MAX($B$2,$G29),AND($H29&lt;&gt;"",BK$6&gt;$H29)),
 "NA",
 IF(
  AND($D29="LOCAL",WEEKDAY(BK$6,2)=7),
  "DS",
  IF(
   COUNTIF(Parametros!$P:$P,BK$6)&gt;0,
   IF(ISNUMBER(BO29),IF(BO29&gt;0,"FL","FC"),"FC"),
   IF(
    ISNUMBER(BO29),
    IF(BO29&gt;0,"NOR","F"),
    IF(BO29="A","NOR",IF(BO29&lt;&gt;"",BO29,"F"))
   )
  )
 )
)</f>
        <v>F</v>
      </c>
      <c r="BN29" s="362">
        <f t="shared" si="338"/>
        <v>8.5</v>
      </c>
      <c r="BO29" s="362" t="str" cm="1">
        <f t="array" ref="BO29">_xlfn.LET(
_xlpm.f,BO$6,
_xlpm.xp,IFERROR(
   _xlfn.XLOOKUP(
     1,
     (Papeletas!$B$2:$B$3000=$B29)*(Papeletas!$G$2:$G$3000&lt;=_xlpm.f)*(Papeletas!$H$2:$H$3000&gt;=_xlpm.f),
     Papeletas!$F$2:$F$3000,
     "__NP__"
   ),
   "__NP__"
),
_xlpm.x,IF(_xlpm.xp&lt;&gt;"__NP__",_xlpm.xp,_xlfn.XLOOKUP($B29,Reloj!$A$2:$A$3000,INDEX(Reloj!$J$2:$AR$3000,,COLUMN(BC21)-INT(COLUMN(BC21)/9*8)),"__NF__")),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BP29" s="363">
        <f t="shared" si="339"/>
        <v>0</v>
      </c>
      <c r="BQ29" s="363">
        <f t="shared" si="340"/>
        <v>0</v>
      </c>
      <c r="BR29" s="363">
        <f t="shared" si="341"/>
        <v>0</v>
      </c>
      <c r="BS29" s="363">
        <f t="shared" si="342"/>
        <v>0</v>
      </c>
      <c r="BT29" s="359">
        <f t="shared" si="343"/>
        <v>0.3125</v>
      </c>
      <c r="BU29" s="360">
        <f t="shared" si="344"/>
        <v>0.70833333333333337</v>
      </c>
      <c r="BV29" s="361" t="str">
        <f>IF(
 OR(BT$6&lt;MAX($B$2,$G29),AND($H29&lt;&gt;"",BT$6&gt;$H29)),
 "NA",
 IF(
  AND($D29="LOCAL",WEEKDAY(BT$6,2)=7),
  "DS",
  IF(
   COUNTIF(Parametros!$P:$P,BT$6)&gt;0,
   IF(ISNUMBER(BX29),IF(BX29&gt;0,"FL","FC"),"FC"),
   IF(
    ISNUMBER(BX29),
    IF(BX29&gt;0,"NOR","F"),
    IF(BX29="A","NOR",IF(BX29&lt;&gt;"",BX29,"F"))
   )
  )
 )
)</f>
        <v>NOR</v>
      </c>
      <c r="BW29" s="362">
        <f t="shared" si="345"/>
        <v>8.5</v>
      </c>
      <c r="BX29" s="362" cm="1">
        <f t="array" ref="BX29">_xlfn.LET(
_xlpm.f,BX$6,
_xlpm.xp,IFERROR(
   _xlfn.XLOOKUP(
     1,
     (Papeletas!$B$2:$B$3000=$B29)*(Papeletas!$G$2:$G$3000&lt;=_xlpm.f)*(Papeletas!$H$2:$H$3000&gt;=_xlpm.f),
     Papeletas!$F$2:$F$3000,
     "__NP__"
   ),
   "__NP__"
),
_xlpm.x,IF(_xlpm.xp&lt;&gt;"__NP__",_xlpm.xp,_xlfn.XLOOKUP($B29,Reloj!$A$2:$A$3000,INDEX(Reloj!$J$2:$AR$3000,,COLUMN(BL21)-INT(COLUMN(BL21)/9*8)),"__NF__")),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9</v>
      </c>
      <c r="BY29" s="363">
        <f t="shared" si="346"/>
        <v>8.5</v>
      </c>
      <c r="BZ29" s="363">
        <f t="shared" si="347"/>
        <v>0.5</v>
      </c>
      <c r="CA29" s="363">
        <f t="shared" si="348"/>
        <v>0</v>
      </c>
      <c r="CB29" s="363">
        <f t="shared" si="349"/>
        <v>0</v>
      </c>
      <c r="CC29" s="359">
        <f t="shared" si="350"/>
        <v>0.3125</v>
      </c>
      <c r="CD29" s="360">
        <f t="shared" si="351"/>
        <v>0.70833333333333337</v>
      </c>
      <c r="CE29" s="361" t="str">
        <f>IF(
 OR(CC$6&lt;MAX($B$2,$G29),AND($H29&lt;&gt;"",CC$6&gt;$H29)),
 "NA",
 IF(
  AND($D29="LOCAL",WEEKDAY(CC$6,2)=7),
  "DS",
  IF(
   COUNTIF(Parametros!$P:$P,CC$6)&gt;0,
   IF(ISNUMBER(CG29),IF(CG29&gt;0,"FL","FC"),"FC"),
   IF(
    ISNUMBER(CG29),
    IF(CG29&gt;0,"NOR","F"),
    IF(CG29="A","NOR",IF(CG29&lt;&gt;"",CG29,"F"))
   )
  )
 )
)</f>
        <v>NOR</v>
      </c>
      <c r="CF29" s="362">
        <f t="shared" si="352"/>
        <v>8.5</v>
      </c>
      <c r="CG29" s="362" cm="1">
        <f t="array" ref="CG29">_xlfn.LET(
_xlpm.f,CG$6,
_xlpm.xp,IFERROR(
   _xlfn.XLOOKUP(
     1,
     (Papeletas!$B$2:$B$3000=$B29)*(Papeletas!$G$2:$G$3000&lt;=_xlpm.f)*(Papeletas!$H$2:$H$3000&gt;=_xlpm.f),
     Papeletas!$F$2:$F$3000,
     "__NP__"
   ),
   "__NP__"
),
_xlpm.x,IF(_xlpm.xp&lt;&gt;"__NP__",_xlpm.xp,_xlfn.XLOOKUP($B29,Reloj!$A$2:$A$3000,INDEX(Reloj!$J$2:$AR$3000,,COLUMN(BU21)-INT(COLUMN(BU21)/9*8)),"__NF__")),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CH29" s="363">
        <f t="shared" si="353"/>
        <v>8.5</v>
      </c>
      <c r="CI29" s="363">
        <f t="shared" si="354"/>
        <v>0</v>
      </c>
      <c r="CJ29" s="363">
        <f t="shared" si="355"/>
        <v>0</v>
      </c>
      <c r="CK29" s="363">
        <f t="shared" si="356"/>
        <v>0</v>
      </c>
      <c r="CL29" s="359">
        <f t="shared" si="357"/>
        <v>0.3125</v>
      </c>
      <c r="CM29" s="360">
        <f t="shared" si="358"/>
        <v>0.70833333333333337</v>
      </c>
      <c r="CN29" s="361" t="str">
        <f>IF(
 OR(CL$6&lt;MAX($B$2,$G29),AND($H29&lt;&gt;"",CL$6&gt;$H29)),
 "NA",
 IF(
  AND($D29="LOCAL",WEEKDAY(CL$6,2)=7),
  "DS",
  IF(
   COUNTIF(Parametros!$P:$P,CL$6)&gt;0,
   IF(ISNUMBER(CP29),IF(CP29&gt;0,"FL","FC"),"FC"),
   IF(
    ISNUMBER(CP29),
    IF(CP29&gt;0,"NOR","F"),
    IF(CP29="A","NOR",IF(CP29&lt;&gt;"",CP29,"F"))
   )
  )
 )
)</f>
        <v>F</v>
      </c>
      <c r="CO29" s="362">
        <f t="shared" si="359"/>
        <v>8.5</v>
      </c>
      <c r="CP29" s="362" t="str" cm="1">
        <f t="array" ref="CP29">_xlfn.LET(
_xlpm.f,CP$6,
_xlpm.xp,IFERROR(
   _xlfn.XLOOKUP(
     1,
     (Papeletas!$B$2:$B$3000=$B29)*(Papeletas!$G$2:$G$3000&lt;=_xlpm.f)*(Papeletas!$H$2:$H$3000&gt;=_xlpm.f),
     Papeletas!$F$2:$F$3000,
     "__NP__"
   ),
   "__NP__"
),
_xlpm.x,IF(_xlpm.xp&lt;&gt;"__NP__",_xlpm.xp,_xlfn.XLOOKUP($B29,Reloj!$A$2:$A$3000,INDEX(Reloj!$J$2:$AR$3000,,COLUMN(CD21)-INT(COLUMN(CD21)/9*8)),"__NF__")),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CQ29" s="363">
        <f t="shared" si="360"/>
        <v>0</v>
      </c>
      <c r="CR29" s="363">
        <f t="shared" si="361"/>
        <v>0</v>
      </c>
      <c r="CS29" s="363">
        <f t="shared" si="362"/>
        <v>0</v>
      </c>
      <c r="CT29" s="363">
        <f t="shared" si="363"/>
        <v>0</v>
      </c>
      <c r="CU29" s="359">
        <f t="shared" si="364"/>
        <v>0.3125</v>
      </c>
      <c r="CV29" s="360">
        <f t="shared" si="365"/>
        <v>0.54166666666666663</v>
      </c>
      <c r="CW29" s="361" t="str">
        <f>IF(
 OR(CU$6&lt;MAX($B$2,$G29),AND($H29&lt;&gt;"",CU$6&gt;$H29)),
 "NA",
 IF(
  AND($D29="LOCAL",WEEKDAY(CU$6,2)=7),
  "DS",
  IF(
   COUNTIF(Parametros!$P:$P,CU$6)&gt;0,
   IF(ISNUMBER(CY29),IF(CY29&gt;0,"FL","FC"),"FC"),
   IF(
    ISNUMBER(CY29),
    IF(CY29&gt;0,"NOR","F"),
    IF(CY29="A","NOR",IF(CY29&lt;&gt;"",CY29,"F"))
   )
  )
 )
)</f>
        <v>NOR</v>
      </c>
      <c r="CX29" s="362">
        <f t="shared" si="366"/>
        <v>5.4999999999999991</v>
      </c>
      <c r="CY29" s="362" cm="1">
        <f t="array" ref="CY29">_xlfn.LET(
_xlpm.f,CY$6,
_xlpm.xp,IFERROR(
   _xlfn.XLOOKUP(
     1,
     (Papeletas!$B$2:$B$3000=$B29)*(Papeletas!$G$2:$G$3000&lt;=_xlpm.f)*(Papeletas!$H$2:$H$3000&gt;=_xlpm.f),
     Papeletas!$F$2:$F$3000,
     "__NP__"
   ),
   "__NP__"
),
_xlpm.x,IF(_xlpm.xp&lt;&gt;"__NP__",_xlpm.xp,_xlfn.XLOOKUP($B29,Reloj!$A$2:$A$3000,INDEX(Reloj!$J$2:$AR$3000,,COLUMN(CM21)-INT(COLUMN(CM21)/9*8)),"__NF__")),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5.5</v>
      </c>
      <c r="CZ29" s="363">
        <f t="shared" si="367"/>
        <v>5.4999999999999991</v>
      </c>
      <c r="DA29" s="363">
        <f t="shared" si="368"/>
        <v>8.8817841970012523E-16</v>
      </c>
      <c r="DB29" s="363">
        <f t="shared" si="369"/>
        <v>0</v>
      </c>
      <c r="DC29" s="363">
        <f t="shared" si="370"/>
        <v>0</v>
      </c>
      <c r="DD29" s="359" t="str">
        <f t="shared" si="371"/>
        <v>-</v>
      </c>
      <c r="DE29" s="360" t="str">
        <f t="shared" si="372"/>
        <v>-</v>
      </c>
      <c r="DF29" s="361" t="str">
        <f>IF(
 OR(DD$6&lt;MAX($B$2,$G29),AND($H29&lt;&gt;"",DD$6&gt;$H29)),
 "NA",
 IF(
  AND($D29="LOCAL",WEEKDAY(DD$6,2)=7),
  "DS",
  IF(
   COUNTIF(Parametros!$P:$P,DD$6)&gt;0,
   IF(ISNUMBER(DH29),IF(DH29&gt;0,"FL","FC"),"FC"),
   IF(
    ISNUMBER(DH29),
    IF(DH29&gt;0,"NOR","F"),
    IF(DH29="A","NOR",IF(DH29&lt;&gt;"",DH29,"F"))
   )
  )
 )
)</f>
        <v>DS</v>
      </c>
      <c r="DG29" s="362">
        <f t="shared" si="373"/>
        <v>0</v>
      </c>
      <c r="DH29" s="362" t="str" cm="1">
        <f t="array" ref="DH29">_xlfn.LET(
_xlpm.f,DH$6,
_xlpm.xp,IFERROR(
   _xlfn.XLOOKUP(
     1,
     (Papeletas!$B$2:$B$3000=$B29)*(Papeletas!$G$2:$G$3000&lt;=_xlpm.f)*(Papeletas!$H$2:$H$3000&gt;=_xlpm.f),
     Papeletas!$F$2:$F$3000,
     "__NP__"
   ),
   "__NP__"
),
_xlpm.x,IF(_xlpm.xp&lt;&gt;"__NP__",_xlpm.xp,_xlfn.XLOOKUP($B29,Reloj!$A$2:$A$3000,INDEX(Reloj!$J$2:$AR$3000,,COLUMN(CV21)-INT(COLUMN(CV21)/9*8)),"__NF__")),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DI29" s="363">
        <f t="shared" si="374"/>
        <v>0</v>
      </c>
      <c r="DJ29" s="363">
        <f t="shared" si="375"/>
        <v>0</v>
      </c>
      <c r="DK29" s="363">
        <f t="shared" si="376"/>
        <v>0</v>
      </c>
      <c r="DL29" s="363">
        <f t="shared" si="377"/>
        <v>0</v>
      </c>
      <c r="DM29" s="359">
        <f t="shared" si="378"/>
        <v>0.3125</v>
      </c>
      <c r="DN29" s="360">
        <f t="shared" si="379"/>
        <v>0.70833333333333337</v>
      </c>
      <c r="DO29" s="361" t="str">
        <f>IF(
 OR(DM$6&lt;MAX($B$2,$G29),AND($H29&lt;&gt;"",DM$6&gt;$H29)),
 "NA",
 IF(
  AND($D29="LOCAL",WEEKDAY(DM$6,2)=7),
  "DS",
  IF(
   COUNTIF(Parametros!$P:$P,DM$6)&gt;0,
   IF(ISNUMBER(DQ29),IF(DQ29&gt;0,"FL","FC"),"FC"),
   IF(
    ISNUMBER(DQ29),
    IF(DQ29&gt;0,"NOR","F"),
    IF(DQ29="A","NOR",IF(DQ29&lt;&gt;"",DQ29,"F"))
   )
  )
 )
)</f>
        <v>NOR</v>
      </c>
      <c r="DP29" s="362">
        <f t="shared" si="380"/>
        <v>8.5</v>
      </c>
      <c r="DQ29" s="362" cm="1">
        <f t="array" ref="DQ29">_xlfn.LET(
_xlpm.f,DQ$6,
_xlpm.xp,IFERROR(
   _xlfn.XLOOKUP(
     1,
     (Papeletas!$B$2:$B$3000=$B29)*(Papeletas!$G$2:$G$3000&lt;=_xlpm.f)*(Papeletas!$H$2:$H$3000&gt;=_xlpm.f),
     Papeletas!$F$2:$F$3000,
     "__NP__"
   ),
   "__NP__"
),
_xlpm.x,IF(_xlpm.xp&lt;&gt;"__NP__",_xlpm.xp,_xlfn.XLOOKUP($B29,Reloj!$A$2:$A$3000,INDEX(Reloj!$J$2:$AR$3000,,COLUMN(DE21)-INT(COLUMN(DE21)/9*8)),"__NF__")),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DR29" s="363">
        <f t="shared" si="381"/>
        <v>8.5</v>
      </c>
      <c r="DS29" s="363">
        <f t="shared" si="382"/>
        <v>2</v>
      </c>
      <c r="DT29" s="363">
        <f t="shared" si="383"/>
        <v>0</v>
      </c>
      <c r="DU29" s="363">
        <f t="shared" si="384"/>
        <v>0</v>
      </c>
      <c r="DV29" s="359">
        <f t="shared" si="385"/>
        <v>0.3125</v>
      </c>
      <c r="DW29" s="360">
        <f t="shared" si="386"/>
        <v>0.70833333333333337</v>
      </c>
      <c r="DX29" s="361" t="str">
        <f>IF(
 OR(DV$6&lt;MAX($B$2,$G29),AND($H29&lt;&gt;"",DV$6&gt;$H29)),
 "NA",
 IF(
  AND($D29="LOCAL",WEEKDAY(DV$6,2)=7),
  "DS",
  IF(
   COUNTIF(Parametros!$P:$P,DV$6)&gt;0,
   IF(ISNUMBER(DZ29),IF(DZ29&gt;0,"FL","FC"),"FC"),
   IF(
    ISNUMBER(DZ29),
    IF(DZ29&gt;0,"NOR","F"),
    IF(DZ29="A","NOR",IF(DZ29&lt;&gt;"",DZ29,"F"))
   )
  )
 )
)</f>
        <v>NOR</v>
      </c>
      <c r="DY29" s="362">
        <f t="shared" si="387"/>
        <v>8.5</v>
      </c>
      <c r="DZ29" s="362" cm="1">
        <f t="array" ref="DZ29">_xlfn.LET(
_xlpm.f,DZ$6,
_xlpm.xp,IFERROR(
   _xlfn.XLOOKUP(
     1,
     (Papeletas!$B$2:$B$3000=$B29)*(Papeletas!$G$2:$G$3000&lt;=_xlpm.f)*(Papeletas!$H$2:$H$3000&gt;=_xlpm.f),
     Papeletas!$F$2:$F$3000,
     "__NP__"
   ),
   "__NP__"
),
_xlpm.x,IF(_xlpm.xp&lt;&gt;"__NP__",_xlpm.xp,_xlfn.XLOOKUP($B29,Reloj!$A$2:$A$3000,INDEX(Reloj!$J$2:$AR$3000,,COLUMN(DN21)-INT(COLUMN(DN21)/9*8)),"__NF__")),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EA29" s="363">
        <f t="shared" si="388"/>
        <v>8.5</v>
      </c>
      <c r="EB29" s="363">
        <f t="shared" si="389"/>
        <v>2</v>
      </c>
      <c r="EC29" s="363">
        <f t="shared" si="390"/>
        <v>0</v>
      </c>
      <c r="ED29" s="363">
        <f t="shared" si="391"/>
        <v>0</v>
      </c>
      <c r="EE29" s="359">
        <f t="shared" si="392"/>
        <v>0.3125</v>
      </c>
      <c r="EF29" s="360">
        <f t="shared" si="393"/>
        <v>0.70833333333333337</v>
      </c>
      <c r="EG29" s="361" t="str">
        <f>IF(
 OR(EE$6&lt;MAX($B$2,$G29),AND($H29&lt;&gt;"",EE$6&gt;$H29)),
 "NA",
 IF(
  AND($D29="LOCAL",WEEKDAY(EE$6,2)=7),
  "DS",
  IF(
   COUNTIF(Parametros!$P:$P,EE$6)&gt;0,
   IF(ISNUMBER(EI29),IF(EI29&gt;0,"FL","FC"),"FC"),
   IF(
    ISNUMBER(EI29),
    IF(EI29&gt;0,"NOR","F"),
    IF(EI29="A","NOR",IF(EI29&lt;&gt;"",EI29,"F"))
   )
  )
 )
)</f>
        <v>NOR</v>
      </c>
      <c r="EH29" s="362">
        <f t="shared" si="394"/>
        <v>8.5</v>
      </c>
      <c r="EI29" s="362" cm="1">
        <f t="array" ref="EI29">_xlfn.LET(
_xlpm.f,EI$6,
_xlpm.xp,IFERROR(
   _xlfn.XLOOKUP(
     1,
     (Papeletas!$B$2:$B$3000=$B29)*(Papeletas!$G$2:$G$3000&lt;=_xlpm.f)*(Papeletas!$H$2:$H$3000&gt;=_xlpm.f),
     Papeletas!$F$2:$F$3000,
     "__NP__"
   ),
   "__NP__"
),
_xlpm.x,IF(_xlpm.xp&lt;&gt;"__NP__",_xlpm.xp,_xlfn.XLOOKUP($B29,Reloj!$A$2:$A$3000,INDEX(Reloj!$J$2:$AR$3000,,COLUMN(DW21)-INT(COLUMN(DW21)/9*8)),"__NF__")),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3.5</v>
      </c>
      <c r="EJ29" s="363">
        <f t="shared" si="395"/>
        <v>8.5</v>
      </c>
      <c r="EK29" s="363">
        <f t="shared" si="396"/>
        <v>0</v>
      </c>
      <c r="EL29" s="363">
        <f t="shared" si="397"/>
        <v>0</v>
      </c>
      <c r="EM29" s="363">
        <f t="shared" si="398"/>
        <v>0</v>
      </c>
      <c r="EN29" s="359">
        <f t="shared" si="399"/>
        <v>0.3125</v>
      </c>
      <c r="EO29" s="360">
        <f t="shared" si="400"/>
        <v>0.70833333333333337</v>
      </c>
      <c r="EP29" s="361" t="str">
        <f>IF(
 OR(EN$6&lt;MAX($B$2,$G29),AND($H29&lt;&gt;"",EN$6&gt;$H29)),
 "NA",
 IF(
  AND($D29="LOCAL",WEEKDAY(EN$6,2)=7),
  "DS",
  IF(
   COUNTIF(Parametros!$P:$P,EN$6)&gt;0,
   IF(ISNUMBER(ER29),IF(ER29&gt;0,"FL","FC"),"FC"),
   IF(
    ISNUMBER(ER29),
    IF(ER29&gt;0,"NOR","F"),
    IF(ER29="A","NOR",IF(ER29&lt;&gt;"",ER29,"F"))
   )
  )
 )
)</f>
        <v>NOR</v>
      </c>
      <c r="EQ29" s="362">
        <f t="shared" si="401"/>
        <v>8.5</v>
      </c>
      <c r="ER29" s="362" cm="1">
        <f t="array" ref="ER29">_xlfn.LET(
_xlpm.f,ER$6,
_xlpm.xp,IFERROR(
   _xlfn.XLOOKUP(
     1,
     (Papeletas!$B$2:$B$3000=$B29)*(Papeletas!$G$2:$G$3000&lt;=_xlpm.f)*(Papeletas!$H$2:$H$3000&gt;=_xlpm.f),
     Papeletas!$F$2:$F$3000,
     "__NP__"
   ),
   "__NP__"
),
_xlpm.x,IF(_xlpm.xp&lt;&gt;"__NP__",_xlpm.xp,_xlfn.XLOOKUP($B29,Reloj!$A$2:$A$3000,INDEX(Reloj!$J$2:$AR$3000,,COLUMN(EF21)-INT(COLUMN(EF21)/9*8)),"__NF__")),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9</v>
      </c>
      <c r="ES29" s="363">
        <f t="shared" si="402"/>
        <v>8.5</v>
      </c>
      <c r="ET29" s="363">
        <f t="shared" si="403"/>
        <v>0.5</v>
      </c>
      <c r="EU29" s="363">
        <f t="shared" si="404"/>
        <v>0</v>
      </c>
      <c r="EV29" s="363">
        <f t="shared" si="405"/>
        <v>0</v>
      </c>
      <c r="EW29" s="359">
        <f t="shared" si="406"/>
        <v>0.3125</v>
      </c>
      <c r="EX29" s="360">
        <f t="shared" si="407"/>
        <v>0.70833333333333337</v>
      </c>
      <c r="EY29" s="361" t="str">
        <f>IF(
 OR(EW$6&lt;MAX($B$2,$G29),AND($H29&lt;&gt;"",EW$6&gt;$H29)),
 "NA",
 IF(
  AND($D29="LOCAL",WEEKDAY(EW$6,2)=7),
  "DS",
  IF(
   COUNTIF(Parametros!$P:$P,EW$6)&gt;0,
   IF(ISNUMBER(FA29),IF(FA29&gt;0,"FL","FC"),"FC"),
   IF(
    ISNUMBER(FA29),
    IF(FA29&gt;0,"NOR","F"),
    IF(FA29="A","NOR",IF(FA29&lt;&gt;"",FA29,"F"))
   )
  )
 )
)</f>
        <v>F</v>
      </c>
      <c r="EZ29" s="362">
        <f t="shared" si="408"/>
        <v>8.5</v>
      </c>
      <c r="FA29" s="362" t="str" cm="1">
        <f t="array" ref="FA29">_xlfn.LET(
_xlpm.f,FA$6,
_xlpm.xp,IFERROR(
   _xlfn.XLOOKUP(
     1,
     (Papeletas!$B$2:$B$3000=$B29)*(Papeletas!$G$2:$G$3000&lt;=_xlpm.f)*(Papeletas!$H$2:$H$3000&gt;=_xlpm.f),
     Papeletas!$F$2:$F$3000,
     "__NP__"
   ),
   "__NP__"
),
_xlpm.x,IF(_xlpm.xp&lt;&gt;"__NP__",_xlpm.xp,_xlfn.XLOOKUP($B29,Reloj!$A$2:$A$3000,INDEX(Reloj!$J$2:$AR$3000,,COLUMN(EO21)-INT(COLUMN(EO21)/9*8)),"__NF__")),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FB29" s="363">
        <f t="shared" si="409"/>
        <v>0</v>
      </c>
      <c r="FC29" s="363">
        <f t="shared" si="410"/>
        <v>0</v>
      </c>
      <c r="FD29" s="363">
        <f t="shared" si="411"/>
        <v>0</v>
      </c>
      <c r="FE29" s="363">
        <f t="shared" si="412"/>
        <v>0</v>
      </c>
      <c r="FF29" s="359">
        <f t="shared" si="413"/>
        <v>0.3125</v>
      </c>
      <c r="FG29" s="360">
        <f t="shared" si="414"/>
        <v>0.54166666666666663</v>
      </c>
      <c r="FH29" s="361" t="str">
        <f>IF(
 OR(FF$6&lt;MAX($B$2,$G29),AND($H29&lt;&gt;"",FF$6&gt;$H29)),
 "NA",
 IF(
  AND($D29="LOCAL",WEEKDAY(FF$6,2)=7),
  "DS",
  IF(
   COUNTIF(Parametros!$P:$P,FF$6)&gt;0,
   IF(ISNUMBER(FJ29),IF(FJ29&gt;0,"FL","FC"),"FC"),
   IF(
    ISNUMBER(FJ29),
    IF(FJ29&gt;0,"NOR","F"),
    IF(FJ29="A","NOR",IF(FJ29&lt;&gt;"",FJ29,"F"))
   )
  )
 )
)</f>
        <v>F</v>
      </c>
      <c r="FI29" s="362">
        <f t="shared" si="415"/>
        <v>5.4999999999999991</v>
      </c>
      <c r="FJ29" s="362" t="str" cm="1">
        <f t="array" ref="FJ29">_xlfn.LET(
_xlpm.f,FJ$6,
_xlpm.xp,IFERROR(
   _xlfn.XLOOKUP(
     1,
     (Papeletas!$B$2:$B$3000=$B29)*(Papeletas!$G$2:$G$3000&lt;=_xlpm.f)*(Papeletas!$H$2:$H$3000&gt;=_xlpm.f),
     Papeletas!$F$2:$F$3000,
     "__NP__"
   ),
   "__NP__"
),
_xlpm.x,IF(_xlpm.xp&lt;&gt;"__NP__",_xlpm.xp,_xlfn.XLOOKUP($B29,Reloj!$A$2:$A$3000,INDEX(Reloj!$J$2:$AR$3000,,COLUMN(EX21)-INT(COLUMN(EX21)/9*8)),"__NF__")),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FK29" s="363">
        <f t="shared" si="416"/>
        <v>0</v>
      </c>
      <c r="FL29" s="363">
        <f t="shared" si="417"/>
        <v>0</v>
      </c>
      <c r="FM29" s="363">
        <f t="shared" si="418"/>
        <v>0</v>
      </c>
      <c r="FN29" s="363">
        <f t="shared" si="419"/>
        <v>0</v>
      </c>
      <c r="FO29" s="359" t="str">
        <f t="shared" si="420"/>
        <v>-</v>
      </c>
      <c r="FP29" s="360" t="str">
        <f t="shared" si="421"/>
        <v>-</v>
      </c>
      <c r="FQ29" s="361" t="str">
        <f>IF(
 OR(FO$6&lt;MAX($B$2,$G29),AND($H29&lt;&gt;"",FO$6&gt;$H29)),
 "NA",
 IF(
  AND($D29="LOCAL",WEEKDAY(FO$6,2)=7),
  "DS",
  IF(
   COUNTIF(Parametros!$P:$P,FO$6)&gt;0,
   IF(ISNUMBER(FS29),IF(FS29&gt;0,"FL","FC"),"FC"),
   IF(
    ISNUMBER(FS29),
    IF(FS29&gt;0,"NOR","F"),
    IF(FS29="A","NOR",IF(FS29&lt;&gt;"",FS29,"F"))
   )
  )
 )
)</f>
        <v>DS</v>
      </c>
      <c r="FR29" s="362">
        <f t="shared" si="422"/>
        <v>0</v>
      </c>
      <c r="FS29" s="362" t="str" cm="1">
        <f t="array" ref="FS29">_xlfn.LET(
_xlpm.f,FS$6,
_xlpm.xp,IFERROR(
   _xlfn.XLOOKUP(
     1,
     (Papeletas!$B$2:$B$3000=$B29)*(Papeletas!$G$2:$G$3000&lt;=_xlpm.f)*(Papeletas!$H$2:$H$3000&gt;=_xlpm.f),
     Papeletas!$F$2:$F$3000,
     "__NP__"
   ),
   "__NP__"
),
_xlpm.x,IF(_xlpm.xp&lt;&gt;"__NP__",_xlpm.xp,_xlfn.XLOOKUP($B29,Reloj!$A$2:$A$3000,INDEX(Reloj!$J$2:$AR$3000,,COLUMN(FG21)-INT(COLUMN(FG21)/9*8)),"__NF__")),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FT29" s="363">
        <f t="shared" si="423"/>
        <v>0</v>
      </c>
      <c r="FU29" s="363">
        <f t="shared" si="424"/>
        <v>0</v>
      </c>
      <c r="FV29" s="363">
        <f t="shared" si="425"/>
        <v>0</v>
      </c>
      <c r="FW29" s="363">
        <f t="shared" si="426"/>
        <v>0</v>
      </c>
      <c r="FX29" s="359">
        <f t="shared" si="427"/>
        <v>0.3125</v>
      </c>
      <c r="FY29" s="360">
        <f t="shared" si="428"/>
        <v>0.70833333333333337</v>
      </c>
      <c r="FZ29" s="361" t="str">
        <f>IF(
 OR(FX$6&lt;MAX($B$2,$G29),AND($H29&lt;&gt;"",FX$6&gt;$H29)),
 "NA",
 IF(
  AND($D29="LOCAL",WEEKDAY(FX$6,2)=7),
  "DS",
  IF(
   COUNTIF(Parametros!$P:$P,FX$6)&gt;0,
   IF(ISNUMBER(GB29),IF(GB29&gt;0,"FL","FC"),"FC"),
   IF(
    ISNUMBER(GB29),
    IF(GB29&gt;0,"NOR","F"),
    IF(GB29="A","NOR",IF(GB29&lt;&gt;"",GB29,"F"))
   )
  )
 )
)</f>
        <v>NOR</v>
      </c>
      <c r="GA29" s="362">
        <f t="shared" si="429"/>
        <v>8.5</v>
      </c>
      <c r="GB29" s="362" cm="1">
        <f t="array" ref="GB29">_xlfn.LET(
_xlpm.f,GB$6,
_xlpm.xp,IFERROR(
   _xlfn.XLOOKUP(
     1,
     (Papeletas!$B$2:$B$3000=$B29)*(Papeletas!$G$2:$G$3000&lt;=_xlpm.f)*(Papeletas!$H$2:$H$3000&gt;=_xlpm.f),
     Papeletas!$F$2:$F$3000,
     "__NP__"
   ),
   "__NP__"
),
_xlpm.x,IF(_xlpm.xp&lt;&gt;"__NP__",_xlpm.xp,_xlfn.XLOOKUP($B29,Reloj!$A$2:$A$3000,INDEX(Reloj!$J$2:$AR$3000,,COLUMN(FP21)-INT(COLUMN(FP21)/9*8)),"__NF__")),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GC29" s="363">
        <f t="shared" si="430"/>
        <v>8.5</v>
      </c>
      <c r="GD29" s="363">
        <f t="shared" si="431"/>
        <v>2</v>
      </c>
      <c r="GE29" s="363">
        <f t="shared" si="432"/>
        <v>0</v>
      </c>
      <c r="GF29" s="363">
        <f t="shared" si="433"/>
        <v>0</v>
      </c>
      <c r="GG29" s="359">
        <f t="shared" si="434"/>
        <v>0.3125</v>
      </c>
      <c r="GH29" s="360">
        <f t="shared" si="435"/>
        <v>0.70833333333333337</v>
      </c>
      <c r="GI29" s="361" t="str">
        <f>IF(
 OR(GG$6&lt;MAX($B$2,$G29),AND($H29&lt;&gt;"",GG$6&gt;$H29)),
 "NA",
 IF(
  AND($D29="LOCAL",WEEKDAY(GG$6,2)=7),
  "DS",
  IF(
   COUNTIF(Parametros!$P:$P,GG$6)&gt;0,
   IF(ISNUMBER(GK29),IF(GK29&gt;0,"FL","FC"),"FC"),
   IF(
    ISNUMBER(GK29),
    IF(GK29&gt;0,"NOR","F"),
    IF(GK29="A","NOR",IF(GK29&lt;&gt;"",GK29,"F"))
   )
  )
 )
)</f>
        <v>F</v>
      </c>
      <c r="GJ29" s="362">
        <f t="shared" si="436"/>
        <v>8.5</v>
      </c>
      <c r="GK29" s="362" t="str" cm="1">
        <f t="array" ref="GK29">_xlfn.LET(
_xlpm.f,GK$6,
_xlpm.xp,IFERROR(
   _xlfn.XLOOKUP(
     1,
     (Papeletas!$B$2:$B$3000=$B29)*(Papeletas!$G$2:$G$3000&lt;=_xlpm.f)*(Papeletas!$H$2:$H$3000&gt;=_xlpm.f),
     Papeletas!$F$2:$F$3000,
     "__NP__"
   ),
   "__NP__"
),
_xlpm.x,IF(_xlpm.xp&lt;&gt;"__NP__",_xlpm.xp,_xlfn.XLOOKUP($B29,Reloj!$A$2:$A$3000,INDEX(Reloj!$J$2:$AR$3000,,COLUMN(FY21)-INT(COLUMN(FY21)/9*8)),"__NF__")),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GL29" s="363">
        <f t="shared" si="437"/>
        <v>0</v>
      </c>
      <c r="GM29" s="363">
        <f t="shared" si="438"/>
        <v>0</v>
      </c>
      <c r="GN29" s="363">
        <f t="shared" si="439"/>
        <v>0</v>
      </c>
      <c r="GO29" s="363">
        <f t="shared" si="440"/>
        <v>0</v>
      </c>
      <c r="GP29" s="359">
        <f t="shared" si="441"/>
        <v>0.3125</v>
      </c>
      <c r="GQ29" s="360">
        <f t="shared" si="442"/>
        <v>0.70833333333333337</v>
      </c>
      <c r="GR29" s="361" t="str">
        <f>IF(
 OR(GP$6&lt;MAX($B$2,$G29),AND($H29&lt;&gt;"",GP$6&gt;$H29)),
 "NA",
 IF(
  AND($D29="LOCAL",WEEKDAY(GP$6,2)=7),
  "DS",
  IF(
   COUNTIF(Parametros!$P:$P,GP$6)&gt;0,
   IF(ISNUMBER(GT29),IF(GT29&gt;0,"FL","FC"),"FC"),
   IF(
    ISNUMBER(GT29),
    IF(GT29&gt;0,"NOR","F"),
    IF(GT29="A","NOR",IF(GT29&lt;&gt;"",GT29,"F"))
   )
  )
 )
)</f>
        <v>NOR</v>
      </c>
      <c r="GS29" s="362">
        <f t="shared" si="443"/>
        <v>8.5</v>
      </c>
      <c r="GT29" s="362" cm="1">
        <f t="array" ref="GT29">_xlfn.LET(
_xlpm.f,GT$6,
_xlpm.xp,IFERROR(
   _xlfn.XLOOKUP(
     1,
     (Papeletas!$B$2:$B$3000=$B29)*(Papeletas!$G$2:$G$3000&lt;=_xlpm.f)*(Papeletas!$H$2:$H$3000&gt;=_xlpm.f),
     Papeletas!$F$2:$F$3000,
     "__NP__"
   ),
   "__NP__"
),
_xlpm.x,IF(_xlpm.xp&lt;&gt;"__NP__",_xlpm.xp,_xlfn.XLOOKUP($B29,Reloj!$A$2:$A$3000,INDEX(Reloj!$J$2:$AR$3000,,COLUMN(GH21)-INT(COLUMN(GH21)/9*8)),"__NF__")),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GU29" s="363">
        <f t="shared" si="444"/>
        <v>8.5</v>
      </c>
      <c r="GV29" s="363">
        <f t="shared" si="445"/>
        <v>2</v>
      </c>
      <c r="GW29" s="363">
        <f t="shared" si="446"/>
        <v>0</v>
      </c>
      <c r="GX29" s="363">
        <f t="shared" si="447"/>
        <v>0</v>
      </c>
      <c r="GY29" s="359">
        <f t="shared" si="448"/>
        <v>0.3125</v>
      </c>
      <c r="GZ29" s="360">
        <f t="shared" si="449"/>
        <v>0.70833333333333337</v>
      </c>
      <c r="HA29" s="361" t="str">
        <f>IF(
 OR(GY$6&lt;MAX($B$2,$G29),AND($H29&lt;&gt;"",GY$6&gt;$H29)),
 "NA",
 IF(
  AND($D29="LOCAL",WEEKDAY(GY$6,2)=7),
  "DS",
  IF(
   COUNTIF(Parametros!$P:$P,GY$6)&gt;0,
   IF(ISNUMBER(HC29),IF(HC29&gt;0,"FL","FC"),"FC"),
   IF(
    ISNUMBER(HC29),
    IF(HC29&gt;0,"NOR","F"),
    IF(HC29="A","NOR",IF(HC29&lt;&gt;"",HC29,"F"))
   )
  )
 )
)</f>
        <v>NOR</v>
      </c>
      <c r="HB29" s="362">
        <f t="shared" si="450"/>
        <v>8.5</v>
      </c>
      <c r="HC29" s="362" cm="1">
        <f t="array" ref="HC29">_xlfn.LET(
_xlpm.f,HC$6,
_xlpm.xp,IFERROR(
   _xlfn.XLOOKUP(
     1,
     (Papeletas!$B$2:$B$3000=$B29)*(Papeletas!$G$2:$G$3000&lt;=_xlpm.f)*(Papeletas!$H$2:$H$3000&gt;=_xlpm.f),
     Papeletas!$F$2:$F$3000,
     "__NP__"
   ),
   "__NP__"
),
_xlpm.x,IF(_xlpm.xp&lt;&gt;"__NP__",_xlpm.xp,_xlfn.XLOOKUP($B29,Reloj!$A$2:$A$3000,INDEX(Reloj!$J$2:$AR$3000,,COLUMN(GQ21)-INT(COLUMN(GQ21)/9*8)),"__NF__")),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HD29" s="363">
        <f t="shared" si="451"/>
        <v>8.5</v>
      </c>
      <c r="HE29" s="363">
        <f t="shared" si="452"/>
        <v>2</v>
      </c>
      <c r="HF29" s="363">
        <f t="shared" si="453"/>
        <v>0</v>
      </c>
      <c r="HG29" s="363">
        <f t="shared" si="454"/>
        <v>0</v>
      </c>
      <c r="HH29" s="359">
        <f t="shared" si="455"/>
        <v>0.3125</v>
      </c>
      <c r="HI29" s="360">
        <f t="shared" si="456"/>
        <v>0.70833333333333337</v>
      </c>
      <c r="HJ29" s="361" t="str">
        <f>IF(
 OR(HH$6&lt;MAX($B$2,$G29),AND($H29&lt;&gt;"",HH$6&gt;$H29)),
 "NA",
 IF(
  AND($D29="LOCAL",WEEKDAY(HH$6,2)=7),
  "DS",
  IF(
   COUNTIF(Parametros!$P:$P,HH$6)&gt;0,
   IF(ISNUMBER(HL29),IF(HL29&gt;0,"FL","FC"),"FC"),
   IF(
    ISNUMBER(HL29),
    IF(HL29&gt;0,"NOR","F"),
    IF(HL29="A","NOR",IF(HL29&lt;&gt;"",HL29,"F"))
   )
  )
 )
)</f>
        <v>NOR</v>
      </c>
      <c r="HK29" s="362">
        <f t="shared" si="457"/>
        <v>8.5</v>
      </c>
      <c r="HL29" s="362" cm="1">
        <f t="array" ref="HL29">_xlfn.LET(
_xlpm.f,HL$6,
_xlpm.xp,IFERROR(
   _xlfn.XLOOKUP(
     1,
     (Papeletas!$B$2:$B$3000=$B29)*(Papeletas!$G$2:$G$3000&lt;=_xlpm.f)*(Papeletas!$H$2:$H$3000&gt;=_xlpm.f),
     Papeletas!$F$2:$F$3000,
     "__NP__"
   ),
   "__NP__"
),
_xlpm.x,IF(_xlpm.xp&lt;&gt;"__NP__",_xlpm.xp,_xlfn.XLOOKUP($B29,Reloj!$A$2:$A$3000,INDEX(Reloj!$J$2:$AR$3000,,COLUMN(GZ21)-INT(COLUMN(GZ21)/9*8)),"__NF__")),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3.5</v>
      </c>
      <c r="HM29" s="363">
        <f t="shared" si="458"/>
        <v>8.5</v>
      </c>
      <c r="HN29" s="363">
        <f t="shared" si="459"/>
        <v>0</v>
      </c>
      <c r="HO29" s="363">
        <f t="shared" si="460"/>
        <v>0</v>
      </c>
      <c r="HP29" s="363">
        <f t="shared" si="461"/>
        <v>0</v>
      </c>
      <c r="HQ29" s="359">
        <f t="shared" si="462"/>
        <v>0.3125</v>
      </c>
      <c r="HR29" s="360">
        <f t="shared" si="463"/>
        <v>0.54166666666666663</v>
      </c>
      <c r="HS29" s="361" t="str">
        <f>IF(
 OR(HQ$6&lt;MAX($B$2,$G29),AND($H29&lt;&gt;"",HQ$6&gt;$H29)),
 "NA",
 IF(
  AND($D29="LOCAL",WEEKDAY(HQ$6,2)=7),
  "DS",
  IF(
   COUNTIF(Parametros!$P:$P,HQ$6)&gt;0,
   IF(ISNUMBER(HU29),IF(HU29&gt;0,"FL","FC"),"FC"),
   IF(
    ISNUMBER(HU29),
    IF(HU29&gt;0,"NOR","F"),
    IF(HU29="A","NOR",IF(HU29&lt;&gt;"",HU29,"F"))
   )
  )
 )
)</f>
        <v>NOR</v>
      </c>
      <c r="HT29" s="362">
        <f t="shared" si="464"/>
        <v>5.4999999999999991</v>
      </c>
      <c r="HU29" s="362" cm="1">
        <f t="array" ref="HU29">_xlfn.LET(
_xlpm.f,HU$6,
_xlpm.xp,IFERROR(
   _xlfn.XLOOKUP(
     1,
     (Papeletas!$B$2:$B$3000=$B29)*(Papeletas!$G$2:$G$3000&lt;=_xlpm.f)*(Papeletas!$H$2:$H$3000&gt;=_xlpm.f),
     Papeletas!$F$2:$F$3000,
     "__NP__"
   ),
   "__NP__"
),
_xlpm.x,IF(_xlpm.xp&lt;&gt;"__NP__",_xlpm.xp,_xlfn.XLOOKUP($B29,Reloj!$A$2:$A$3000,INDEX(Reloj!$J$2:$AR$3000,,COLUMN(HI21)-INT(COLUMN(HI21)/9*8)),"__NF__")),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5.5</v>
      </c>
      <c r="HV29" s="363">
        <f t="shared" si="465"/>
        <v>5.4999999999999991</v>
      </c>
      <c r="HW29" s="363">
        <f t="shared" si="466"/>
        <v>8.8817841970012523E-16</v>
      </c>
      <c r="HX29" s="363">
        <f t="shared" si="467"/>
        <v>0</v>
      </c>
      <c r="HY29" s="363">
        <f t="shared" si="468"/>
        <v>0</v>
      </c>
      <c r="HZ29" s="359" t="str">
        <f t="shared" si="469"/>
        <v>-</v>
      </c>
      <c r="IA29" s="360" t="str">
        <f t="shared" si="470"/>
        <v>-</v>
      </c>
      <c r="IB29" s="361" t="str">
        <f>IF(
 OR(HZ$6&lt;MAX($B$2,$G29),AND($H29&lt;&gt;"",HZ$6&gt;$H29)),
 "NA",
 IF(
  AND($D29="LOCAL",WEEKDAY(HZ$6,2)=7),
  "DS",
  IF(
   COUNTIF(Parametros!$P:$P,HZ$6)&gt;0,
   IF(ISNUMBER(ID29),IF(ID29&gt;0,"FL","FC"),"FC"),
   IF(
    ISNUMBER(ID29),
    IF(ID29&gt;0,"NOR","F"),
    IF(ID29="A","NOR",IF(ID29&lt;&gt;"",ID29,"F"))
   )
  )
 )
)</f>
        <v>DS</v>
      </c>
      <c r="IC29" s="362">
        <f t="shared" si="471"/>
        <v>0</v>
      </c>
      <c r="ID29" s="362" t="str" cm="1">
        <f t="array" ref="ID29">_xlfn.LET(
_xlpm.f,ID$6,
_xlpm.xp,IFERROR(
   _xlfn.XLOOKUP(
     1,
     (Papeletas!$B$2:$B$3000=$B29)*(Papeletas!$G$2:$G$3000&lt;=_xlpm.f)*(Papeletas!$H$2:$H$3000&gt;=_xlpm.f),
     Papeletas!$F$2:$F$3000,
     "__NP__"
   ),
   "__NP__"
),
_xlpm.x,IF(_xlpm.xp&lt;&gt;"__NP__",_xlpm.xp,_xlfn.XLOOKUP($B29,Reloj!$A$2:$A$3000,INDEX(Reloj!$J$2:$AR$3000,,COLUMN(HR21)-INT(COLUMN(HR21)/9*8)),"__NF__")),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IE29" s="363">
        <f t="shared" si="472"/>
        <v>0</v>
      </c>
      <c r="IF29" s="363">
        <f t="shared" si="473"/>
        <v>0</v>
      </c>
      <c r="IG29" s="363">
        <f t="shared" si="474"/>
        <v>0</v>
      </c>
      <c r="IH29" s="363">
        <f t="shared" si="475"/>
        <v>0</v>
      </c>
      <c r="II29" s="359">
        <f t="shared" si="476"/>
        <v>0.3125</v>
      </c>
      <c r="IJ29" s="360">
        <f t="shared" si="477"/>
        <v>0.70833333333333337</v>
      </c>
      <c r="IK29" s="361" t="str">
        <f>IF(
 OR(II$6&lt;MAX($B$2,$G29),AND($H29&lt;&gt;"",II$6&gt;$H29)),
 "NA",
 IF(
  AND($D29="LOCAL",WEEKDAY(II$6,2)=7),
  "DS",
  IF(
   COUNTIF(Parametros!$P:$P,II$6)&gt;0,
   IF(ISNUMBER(IM29),IF(IM29&gt;0,"FL","FC"),"FC"),
   IF(
    ISNUMBER(IM29),
    IF(IM29&gt;0,"NOR","F"),
    IF(IM29="A","NOR",IF(IM29&lt;&gt;"",IM29,"F"))
   )
  )
 )
)</f>
        <v>NOR</v>
      </c>
      <c r="IL29" s="362">
        <f t="shared" si="478"/>
        <v>8.5</v>
      </c>
      <c r="IM29" s="362" cm="1">
        <f t="array" ref="IM29">_xlfn.LET(
_xlpm.f,IM$6,
_xlpm.xp,IFERROR(
   _xlfn.XLOOKUP(
     1,
     (Papeletas!$B$2:$B$3000=$B29)*(Papeletas!$G$2:$G$3000&lt;=_xlpm.f)*(Papeletas!$H$2:$H$3000&gt;=_xlpm.f),
     Papeletas!$F$2:$F$3000,
     "__NP__"
   ),
   "__NP__"
),
_xlpm.x,IF(_xlpm.xp&lt;&gt;"__NP__",_xlpm.xp,_xlfn.XLOOKUP($B29,Reloj!$A$2:$A$3000,INDEX(Reloj!$J$2:$AR$3000,,COLUMN(IA21)-INT(COLUMN(IA21)/9*8)),"__NF__")),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IN29" s="363">
        <f t="shared" si="479"/>
        <v>8.5</v>
      </c>
      <c r="IO29" s="363">
        <f t="shared" si="480"/>
        <v>0</v>
      </c>
      <c r="IP29" s="363">
        <f t="shared" si="481"/>
        <v>0</v>
      </c>
      <c r="IQ29" s="363">
        <f t="shared" si="482"/>
        <v>0</v>
      </c>
      <c r="IR29" s="359">
        <f t="shared" si="483"/>
        <v>0.3125</v>
      </c>
      <c r="IS29" s="360">
        <f t="shared" si="484"/>
        <v>0.70833333333333337</v>
      </c>
      <c r="IT29" s="361" t="str">
        <f>IF(
 OR(IR$6&lt;MAX($B$2,$G29),AND($H29&lt;&gt;"",IR$6&gt;$H29)),
 "NA",
 IF(
  AND($D29="LOCAL",WEEKDAY(IR$6,2)=7),
  "DS",
  IF(
   COUNTIF(Parametros!$P:$P,IR$6)&gt;0,
   IF(ISNUMBER(IV29),IF(IV29&gt;0,"FL","FC"),"FC"),
   IF(
    ISNUMBER(IV29),
    IF(IV29&gt;0,"NOR","F"),
    IF(IV29="A","NOR",IF(IV29&lt;&gt;"",IV29,"F"))
   )
  )
 )
)</f>
        <v>F</v>
      </c>
      <c r="IU29" s="362">
        <f t="shared" si="485"/>
        <v>8.5</v>
      </c>
      <c r="IV29" s="362" t="str" cm="1">
        <f t="array" ref="IV29">_xlfn.LET(
_xlpm.f,IV$6,
_xlpm.xp,IFERROR(
   _xlfn.XLOOKUP(
     1,
     (Papeletas!$B$2:$B$3000=$B29)*(Papeletas!$G$2:$G$3000&lt;=_xlpm.f)*(Papeletas!$H$2:$H$3000&gt;=_xlpm.f),
     Papeletas!$F$2:$F$3000,
     "__NP__"
   ),
   "__NP__"
),
_xlpm.x,IF(_xlpm.xp&lt;&gt;"__NP__",_xlpm.xp,_xlfn.XLOOKUP($B29,Reloj!$A$2:$A$3000,INDEX(Reloj!$J$2:$AR$3000,,COLUMN(IJ21)-INT(COLUMN(IJ21)/9*8)),"__NF__")),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IW29" s="363">
        <f t="shared" si="486"/>
        <v>0</v>
      </c>
      <c r="IX29" s="363">
        <f t="shared" si="487"/>
        <v>0</v>
      </c>
      <c r="IY29" s="363">
        <f t="shared" si="488"/>
        <v>0</v>
      </c>
      <c r="IZ29" s="363">
        <f t="shared" si="489"/>
        <v>0</v>
      </c>
      <c r="JA29" s="359">
        <f t="shared" si="490"/>
        <v>0.3125</v>
      </c>
      <c r="JB29" s="360">
        <f t="shared" si="491"/>
        <v>0.70833333333333337</v>
      </c>
      <c r="JC29" s="361" t="str">
        <f>IF(
 OR(JA$6&lt;MAX($B$2,$G29),AND($H29&lt;&gt;"",JA$6&gt;$H29)),
 "NA",
 IF(
  AND($D29="LOCAL",WEEKDAY(JA$6,2)=7),
  "DS",
  IF(
   COUNTIF(Parametros!$P:$P,JA$6)&gt;0,
   IF(ISNUMBER(JE29),IF(JE29&gt;0,"FL","FC"),"FC"),
   IF(
    ISNUMBER(JE29),
    IF(JE29&gt;0,"NOR","F"),
    IF(JE29="A","NOR",IF(JE29&lt;&gt;"",JE29,"F"))
   )
  )
 )
)</f>
        <v>NOR</v>
      </c>
      <c r="JD29" s="362">
        <f t="shared" si="492"/>
        <v>8.5</v>
      </c>
      <c r="JE29" s="362" cm="1">
        <f t="array" ref="JE29">_xlfn.LET(
_xlpm.f,JE$6,
_xlpm.xp,IFERROR(
   _xlfn.XLOOKUP(
     1,
     (Papeletas!$B$2:$B$3000=$B29)*(Papeletas!$G$2:$G$3000&lt;=_xlpm.f)*(Papeletas!$H$2:$H$3000&gt;=_xlpm.f),
     Papeletas!$F$2:$F$3000,
     "__NP__"
   ),
   "__NP__"
),
_xlpm.x,IF(_xlpm.xp&lt;&gt;"__NP__",_xlpm.xp,_xlfn.XLOOKUP($B29,Reloj!$A$2:$A$3000,INDEX(Reloj!$J$2:$AR$3000,,COLUMN(IS21)-INT(COLUMN(IS21)/9*8)),"__NF__")),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JF29" s="363">
        <f t="shared" si="493"/>
        <v>8.5</v>
      </c>
      <c r="JG29" s="363">
        <f t="shared" si="494"/>
        <v>0</v>
      </c>
      <c r="JH29" s="363">
        <f t="shared" si="495"/>
        <v>0</v>
      </c>
      <c r="JI29" s="363">
        <f t="shared" si="496"/>
        <v>0</v>
      </c>
      <c r="JJ29" s="359">
        <f t="shared" si="497"/>
        <v>0.3125</v>
      </c>
      <c r="JK29" s="360">
        <f t="shared" si="498"/>
        <v>0.70833333333333337</v>
      </c>
      <c r="JL29" s="361" t="str">
        <f>IF(
 OR(JJ$6&lt;MAX($B$2,$G29),AND($H29&lt;&gt;"",JJ$6&gt;$H29)),
 "NA",
 IF(
  AND($D29="LOCAL",WEEKDAY(JJ$6,2)=7),
  "DS",
  IF(
   COUNTIF(Parametros!$P:$P,JJ$6)&gt;0,
   IF(ISNUMBER(JN29),IF(JN29&gt;0,"FL","FC"),"FC"),
   IF(
    ISNUMBER(JN29),
    IF(JN29&gt;0,"NOR","F"),
    IF(JN29="A","NOR",IF(JN29&lt;&gt;"",JN29,"F"))
   )
  )
 )
)</f>
        <v>NOR</v>
      </c>
      <c r="JM29" s="362">
        <f t="shared" si="499"/>
        <v>8.5</v>
      </c>
      <c r="JN29" s="362" cm="1">
        <f t="array" ref="JN29">_xlfn.LET(
_xlpm.f,JN$6,
_xlpm.xp,IFERROR(
   _xlfn.XLOOKUP(
     1,
     (Papeletas!$B$2:$B$3000=$B29)*(Papeletas!$G$2:$G$3000&lt;=_xlpm.f)*(Papeletas!$H$2:$H$3000&gt;=_xlpm.f),
     Papeletas!$F$2:$F$3000,
     "__NP__"
   ),
   "__NP__"
),
_xlpm.x,IF(_xlpm.xp&lt;&gt;"__NP__",_xlpm.xp,_xlfn.XLOOKUP($B29,Reloj!$A$2:$A$3000,INDEX(Reloj!$J$2:$AR$3000,,COLUMN(JB21)-INT(COLUMN(JB21)/9*8)),"__NF__")),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10.5</v>
      </c>
      <c r="JO29" s="363">
        <f t="shared" si="500"/>
        <v>8.5</v>
      </c>
      <c r="JP29" s="363">
        <f t="shared" si="501"/>
        <v>2</v>
      </c>
      <c r="JQ29" s="363">
        <f t="shared" si="502"/>
        <v>0</v>
      </c>
      <c r="JR29" s="363">
        <f t="shared" si="503"/>
        <v>0</v>
      </c>
      <c r="JS29" s="359">
        <f t="shared" si="504"/>
        <v>0.3125</v>
      </c>
      <c r="JT29" s="360">
        <f t="shared" si="505"/>
        <v>0.70833333333333337</v>
      </c>
      <c r="JU29" s="361" t="str">
        <f>IF(
 OR(JS$6&lt;MAX($B$2,$G29),AND($H29&lt;&gt;"",JS$6&gt;$H29)),
 "NA",
 IF(
  AND($D29="LOCAL",WEEKDAY(JS$6,2)=7),
  "DS",
  IF(
   COUNTIF(Parametros!$P:$P,JS$6)&gt;0,
   IF(ISNUMBER(JW29),IF(JW29&gt;0,"FL","FC"),"FC"),
   IF(
    ISNUMBER(JW29),
    IF(JW29&gt;0,"NOR","F"),
    IF(JW29="A","NOR",IF(JW29&lt;&gt;"",JW29,"F"))
   )
  )
 )
)</f>
        <v>NOR</v>
      </c>
      <c r="JV29" s="362">
        <f t="shared" si="506"/>
        <v>8.5</v>
      </c>
      <c r="JW29" s="362" cm="1">
        <f t="array" ref="JW29">_xlfn.LET(
_xlpm.f,JW$6,
_xlpm.xp,IFERROR(
   _xlfn.XLOOKUP(
     1,
     (Papeletas!$B$2:$B$3000=$B29)*(Papeletas!$G$2:$G$3000&lt;=_xlpm.f)*(Papeletas!$H$2:$H$3000&gt;=_xlpm.f),
     Papeletas!$F$2:$F$3000,
     "__NP__"
   ),
   "__NP__"
),
_xlpm.x,IF(_xlpm.xp&lt;&gt;"__NP__",_xlpm.xp,_xlfn.XLOOKUP($B29,Reloj!$A$2:$A$3000,INDEX(Reloj!$J$2:$AR$3000,,COLUMN(JK21)-INT(COLUMN(JK21)/9*8)),"__NF__")),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8.5</v>
      </c>
      <c r="JX29" s="363">
        <f t="shared" si="507"/>
        <v>8.5</v>
      </c>
      <c r="JY29" s="363">
        <f t="shared" si="508"/>
        <v>0</v>
      </c>
      <c r="JZ29" s="363">
        <f t="shared" si="509"/>
        <v>0</v>
      </c>
      <c r="KA29" s="363">
        <f t="shared" si="510"/>
        <v>0</v>
      </c>
      <c r="KB29" s="359">
        <f t="shared" si="511"/>
        <v>0.3125</v>
      </c>
      <c r="KC29" s="360">
        <f t="shared" si="512"/>
        <v>0.54166666666666663</v>
      </c>
      <c r="KD29" s="361" t="str">
        <f>IF(
 OR(KB$6&lt;MAX($B$2,$G29),AND($H29&lt;&gt;"",KB$6&gt;$H29)),
 "NA",
 IF(
  AND($D29="LOCAL",WEEKDAY(KB$6,2)=7),
  "DS",
  IF(
   COUNTIF(Parametros!$P:$P,KB$6)&gt;0,
   IF(ISNUMBER(KF29),IF(KF29&gt;0,"FL","FC"),"FC"),
   IF(
    ISNUMBER(KF29),
    IF(KF29&gt;0,"NOR","F"),
    IF(KF29="A","NOR",IF(KF29&lt;&gt;"",KF29,"F"))
   )
  )
 )
)</f>
        <v>NOR</v>
      </c>
      <c r="KE29" s="362">
        <f t="shared" si="513"/>
        <v>5.4999999999999991</v>
      </c>
      <c r="KF29" s="362" cm="1">
        <f t="array" ref="KF29">_xlfn.LET(
_xlpm.f,KF$6,
_xlpm.xp,IFERROR(
   _xlfn.XLOOKUP(
     1,
     (Papeletas!$B$2:$B$3000=$B29)*(Papeletas!$G$2:$G$3000&lt;=_xlpm.f)*(Papeletas!$H$2:$H$3000&gt;=_xlpm.f),
     Papeletas!$F$2:$F$3000,
     "__NP__"
   ),
   "__NP__"
),
_xlpm.x,IF(_xlpm.xp&lt;&gt;"__NP__",_xlpm.xp,_xlfn.XLOOKUP($B29,Reloj!$A$2:$A$3000,INDEX(Reloj!$J$2:$AR$3000,,COLUMN(JT21)-INT(COLUMN(JT21)/9*8)),"__NF__")),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5.5</v>
      </c>
      <c r="KG29" s="363">
        <f t="shared" si="514"/>
        <v>5.4999999999999991</v>
      </c>
      <c r="KH29" s="363">
        <f t="shared" si="515"/>
        <v>8.8817841970012523E-16</v>
      </c>
      <c r="KI29" s="363">
        <f t="shared" si="516"/>
        <v>0</v>
      </c>
      <c r="KJ29" s="363">
        <f t="shared" si="517"/>
        <v>0</v>
      </c>
      <c r="KK29" s="359" t="str">
        <f t="shared" si="255"/>
        <v>-</v>
      </c>
      <c r="KL29" s="360" t="str">
        <f t="shared" ref="KL29" si="589">IF(KK29="-","-",IF($D29="LOCAL",IF(WEEKDAY(KK$6,2)&lt;=5,--"17:00:00",IF(WEEKDAY(KK$6,2)=6,--"13:00:00","-")),IF($D29="FORANEO",IF(WEEKDAY(KK$6,2)&lt;=6,--"18:30:00",IF(WEEKDAY(KK$6,2)=7,--"12:00:00","-")),"-")))</f>
        <v>-</v>
      </c>
      <c r="KM29" s="361" t="str">
        <f>IF(
 OR(KK$6&lt;MAX($B$2,$G29),AND($H29&lt;&gt;"",KK$6&gt;$H29)),
 "NA",
 IF(
  AND($D29="LOCAL",WEEKDAY(KK$6,2)=7),
  "DS",
  IF(
   COUNTIF(Parametros!$P:$P,KK$6)&gt;0,
   IF(ISNUMBER(KO29),IF(KO29&gt;0,"FL","FC"),"FC"),
   IF(
    ISNUMBER(KO29),
    IF(KO29&gt;0,"NOR","F"),
    IF(KO29="A","NOR",IF(KO29&lt;&gt;"",KO29,"F"))
   )
  )
 )
)</f>
        <v>DS</v>
      </c>
      <c r="KN29" s="362">
        <f t="shared" si="519"/>
        <v>0</v>
      </c>
      <c r="KO29" s="362" t="str" cm="1">
        <f t="array" ref="KO29">_xlfn.LET(
_xlpm.f,KO$6,
_xlpm.xp,IFERROR(
   _xlfn.XLOOKUP(
     1,
     (Papeletas!$B$2:$B$403=$B29)*(Papeletas!$G$2:$G$403&lt;=_xlpm.f)*(Papeletas!$H$2:$H$403&gt;=_xlpm.f),
     Papeletas!$F$2:$F$403,
     "__NP__"
   ),
   "__NP__"
),
_xlpm.x,IF(_xlpm.xp&lt;&gt;"__NP__",_xlpm.xp,_xlfn.XLOOKUP($B29,Reloj!$A$2:$A$1254,INDEX(Reloj!$J$2:$AR$1254,,COLUMN(KC21)-INT(COLUMN(KC21)/9*8)),"__NF__")),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KP29" s="363">
        <f t="shared" si="520"/>
        <v>0</v>
      </c>
      <c r="KQ29" s="363">
        <f t="shared" si="521"/>
        <v>0</v>
      </c>
      <c r="KR29" s="363">
        <f t="shared" si="522"/>
        <v>0</v>
      </c>
      <c r="KS29" s="363">
        <f t="shared" si="523"/>
        <v>0</v>
      </c>
      <c r="KT29" s="359">
        <f t="shared" si="262"/>
        <v>0.3125</v>
      </c>
      <c r="KU29" s="360">
        <f t="shared" ref="KU29" si="590">IF(KT29="-","-",IF($D29="LOCAL",IF(WEEKDAY(KT$6,2)&lt;=5,--"17:00:00",IF(WEEKDAY(KT$6,2)=6,--"13:00:00","-")),IF($D29="FORANEO",IF(WEEKDAY(KT$6,2)&lt;=6,--"18:30:00",IF(WEEKDAY(KT$6,2)=7,--"12:00:00","-")),"-")))</f>
        <v>0.70833333333333337</v>
      </c>
      <c r="KV29" s="361" t="str">
        <f>IF(
 OR(KT$6&lt;MAX($B$2,$G29),AND($H29&lt;&gt;"",KT$6&gt;$H29)),
 "NA",
 IF(
  AND($D29="LOCAL",WEEKDAY(KT$6,2)=7),
  "DS",
  IF(
   COUNTIF(Parametros!$P:$P,KT$6)&gt;0,
   IF(ISNUMBER(KX29),IF(KX29&gt;0,"FL","FC"),"FC"),
   IF(
    ISNUMBER(KX29),
    IF(KX29&gt;0,"NOR","F"),
    IF(KX29="A","NOR",IF(KX29&lt;&gt;"",KX29,"F"))
   )
  )
 )
)</f>
        <v>F</v>
      </c>
      <c r="KW29" s="362">
        <f t="shared" si="525"/>
        <v>8.5</v>
      </c>
      <c r="KX29" s="362" t="str" cm="1">
        <f t="array" ref="KX29">_xlfn.LET(
_xlpm.f,KX$6,
_xlpm.xp,IFERROR(
   _xlfn.XLOOKUP(
     1,
     (Papeletas!$B$2:$B$403=$B29)*(Papeletas!$G$2:$G$403&lt;=_xlpm.f)*(Papeletas!$H$2:$H$403&gt;=_xlpm.f),
     Papeletas!$F$2:$F$403,
     "__NP__"
   ),
   "__NP__"
),
_xlpm.x,IF(_xlpm.xp&lt;&gt;"__NP__",_xlpm.xp,_xlfn.XLOOKUP($B29,Reloj!$A$2:$A$1254,INDEX(Reloj!$J$2:$AR$1254,,COLUMN(KL21)-INT(COLUMN(KL21)/9*8)),"__NF__")),
_xlpm.t,SUBSTITUTE(_xlpm.x&amp;"","'",""),
_xlpm.esnum,IFERROR(ISNUMBER(VALUE(_xlpm.t)),FALSE),
_xlpm.n,IF(_xlpm.esnum,VALUE(_xlpm.t),0),
_xlpm.dia,IFERROR(WEEKDAY(_xlpm.f,2),0),
_xlpm.esFinSem,IF(AND(_xlpm.esnum,_xlpm.n&gt;0,_xlpm.n&lt;=7),IF($D29="LOCAL",OR(_xlpm.dia=6,_xlpm.dia=7),_xlpm.dia=7),FALSE),
_xlpm.nAj,IF(_xlpm.esFinSem,_xlpm.n+1,_xlpm.n),
IF(_xlpm.x="__NF__","Revisar",
IF(_xlpm.t="","F",
IF(_xlpm.esnum,
IF(_xlpm.nAj=0,"F",_xlpm.nAj),
IF(OR(_xlpm.t="AS",_xlpm.t="SAI"),"F",
IF(OR(_xlpm.t="ATM",_xlpm.t="CT",_xlpm.t="SS"),"A",
IF(_xlpm.t="B","DL",
IF(_xlpm.t="BA","DLA",
IF(_xlpm.t="V","VAC",_xlpm.t)))))))))</f>
        <v>F</v>
      </c>
      <c r="KY29" s="363">
        <f t="shared" si="526"/>
        <v>0</v>
      </c>
      <c r="KZ29" s="363">
        <f t="shared" si="527"/>
        <v>0</v>
      </c>
      <c r="LA29" s="363">
        <f t="shared" si="528"/>
        <v>0</v>
      </c>
      <c r="LB29" s="363">
        <f t="shared" si="529"/>
        <v>0</v>
      </c>
      <c r="LC29" s="364">
        <f t="shared" si="269"/>
        <v>0.3125</v>
      </c>
      <c r="LD29" s="360">
        <f t="shared" si="530"/>
        <v>0.70833333333333337</v>
      </c>
      <c r="LE29" s="361" t="str" cm="1">
        <f t="array" ref="LE29">_xlfn.LET(_xlpm.f,LC$6,_xlpm.ini,IFERROR(_xlfn.XLOOKUP(1,(Papeletas!$B$2:$B$403=$B29)*(Papeletas!$G$2:$G$403&lt;=_xlpm.f)*(Papeletas!$H$2:$H$403&gt;=_xlpm.f),Papeletas!$F$2:$F$403,""),""),IF(AND($D29="LOCAL",WEEKDAY(LC$6,2)=7),"DS",IF(_xlpm.ini&lt;&gt;"",_xlfn.XLOOKUP(_xlpm.ini,Parametros!$B:$B,Parametros!$C:$C,_xlpm.ini),"NOR")))</f>
        <v>NOR</v>
      </c>
      <c r="LF29" s="362">
        <f t="shared" si="531"/>
        <v>8.5</v>
      </c>
      <c r="LG29" s="362">
        <f t="shared" si="532"/>
        <v>8.5</v>
      </c>
      <c r="LH29" s="363">
        <f t="shared" si="533"/>
        <v>8.5</v>
      </c>
      <c r="LI29" s="363">
        <v>0</v>
      </c>
      <c r="LJ29" s="363">
        <v>0</v>
      </c>
      <c r="LK29" s="363">
        <v>0</v>
      </c>
      <c r="LL29" s="364">
        <f t="shared" si="274"/>
        <v>0.3125</v>
      </c>
      <c r="LM29" s="360">
        <f t="shared" si="534"/>
        <v>0.70833333333333337</v>
      </c>
      <c r="LN29" s="361" t="str" cm="1">
        <f t="array" ref="LN29">_xlfn.LET(_xlpm.f,LL$6,_xlpm.ini,IFERROR(_xlfn.XLOOKUP(1,(Papeletas!$B$2:$B$403=$B29)*(Papeletas!$G$2:$G$403&lt;=_xlpm.f)*(Papeletas!$H$2:$H$403&gt;=_xlpm.f),Papeletas!$F$2:$F$403,""),""),IF(AND($D29="LOCAL",WEEKDAY(LL$6,2)=7),"DS",IF(_xlpm.ini&lt;&gt;"",_xlfn.XLOOKUP(_xlpm.ini,Parametros!$B:$B,Parametros!$C:$C,_xlpm.ini),"NOR")))</f>
        <v>NOR</v>
      </c>
      <c r="LO29" s="362">
        <f t="shared" si="535"/>
        <v>8.5</v>
      </c>
      <c r="LP29" s="362">
        <f t="shared" si="536"/>
        <v>8.5</v>
      </c>
      <c r="LQ29" s="363">
        <f t="shared" si="537"/>
        <v>8.5</v>
      </c>
      <c r="LR29" s="363">
        <v>0</v>
      </c>
      <c r="LS29" s="363">
        <v>0</v>
      </c>
      <c r="LT29" s="363">
        <v>0</v>
      </c>
      <c r="LU29" s="364">
        <f t="shared" si="279"/>
        <v>0.3125</v>
      </c>
      <c r="LV29" s="360">
        <f t="shared" si="538"/>
        <v>0.70833333333333337</v>
      </c>
      <c r="LW29" s="361" t="str" cm="1">
        <f t="array" ref="LW29">_xlfn.LET(_xlpm.f,LU$6,_xlpm.ini,IFERROR(_xlfn.XLOOKUP(1,(Papeletas!$B$2:$B$403=$B29)*(Papeletas!$G$2:$G$403&lt;=_xlpm.f)*(Papeletas!$H$2:$H$403&gt;=_xlpm.f),Papeletas!$F$2:$F$403,""),""),IF(AND($D29="LOCAL",WEEKDAY(LU$6,2)=7),"DS",IF(_xlpm.ini&lt;&gt;"",_xlfn.XLOOKUP(_xlpm.ini,Parametros!$B:$B,Parametros!$C:$C,_xlpm.ini),"NOR")))</f>
        <v>NOR</v>
      </c>
      <c r="LX29" s="362">
        <f t="shared" si="539"/>
        <v>8.5</v>
      </c>
      <c r="LY29" s="362">
        <f t="shared" si="540"/>
        <v>8.5</v>
      </c>
      <c r="LZ29" s="363">
        <f t="shared" si="541"/>
        <v>8.5</v>
      </c>
      <c r="MA29" s="363">
        <v>0</v>
      </c>
      <c r="MB29" s="363">
        <v>0</v>
      </c>
      <c r="MC29" s="363">
        <v>0</v>
      </c>
      <c r="MD29" s="360">
        <f t="shared" si="284"/>
        <v>0.3125</v>
      </c>
      <c r="ME29" s="360">
        <f t="shared" si="542"/>
        <v>0.70833333333333337</v>
      </c>
      <c r="MF29" s="361" t="str" cm="1">
        <f t="array" ref="MF29">_xlfn.LET(_xlpm.f,MD$6,_xlpm.ini,IFERROR(_xlfn.XLOOKUP(1,(Papeletas!$B$2:$B$403=$B29)*(Papeletas!$G$2:$G$403&lt;=_xlpm.f)*(Papeletas!$H$2:$H$403&gt;=_xlpm.f),Papeletas!$F$2:$F$403,""),""),IF(AND($D29="LOCAL",WEEKDAY(MD$6,2)=7),"DS",IF(_xlpm.ini&lt;&gt;"",_xlfn.XLOOKUP(_xlpm.ini,Parametros!$B:$B,Parametros!$C:$C,_xlpm.ini),"NOR")))</f>
        <v>NOR</v>
      </c>
      <c r="MG29" s="362">
        <f t="shared" si="543"/>
        <v>8.5</v>
      </c>
      <c r="MH29" s="362">
        <f t="shared" si="544"/>
        <v>8.5</v>
      </c>
      <c r="MI29" s="363">
        <f t="shared" si="545"/>
        <v>8.5</v>
      </c>
      <c r="MJ29" s="363">
        <v>0</v>
      </c>
      <c r="MK29" s="363">
        <v>0</v>
      </c>
      <c r="ML29" s="363">
        <v>0</v>
      </c>
      <c r="MM29" s="364">
        <f t="shared" si="289"/>
        <v>0.3125</v>
      </c>
      <c r="MN29" s="360">
        <f t="shared" si="546"/>
        <v>0.54166666666666663</v>
      </c>
      <c r="MO29" s="361" t="str" cm="1">
        <f t="array" ref="MO29">_xlfn.LET(_xlpm.f,MM$6,_xlpm.ini,IFERROR(_xlfn.XLOOKUP(1,(Papeletas!$B$2:$B$403=$B29)*(Papeletas!$G$2:$G$403&lt;=_xlpm.f)*(Papeletas!$H$2:$H$403&gt;=_xlpm.f),Papeletas!$F$2:$F$403,""),""),IF(AND($D29="LOCAL",WEEKDAY(MM$6,2)=7),"DS",IF(_xlpm.ini&lt;&gt;"",_xlfn.XLOOKUP(_xlpm.ini,Parametros!$B:$B,Parametros!$C:$C,_xlpm.ini),"NOR")))</f>
        <v>NOR</v>
      </c>
      <c r="MP29" s="362">
        <f t="shared" si="547"/>
        <v>5.4999999999999991</v>
      </c>
      <c r="MQ29" s="362">
        <f t="shared" si="548"/>
        <v>5.4999999999999991</v>
      </c>
      <c r="MR29" s="363">
        <f t="shared" si="549"/>
        <v>5.4999999999999991</v>
      </c>
      <c r="MS29" s="363">
        <v>0</v>
      </c>
      <c r="MT29" s="363">
        <v>0</v>
      </c>
      <c r="MU29" s="363">
        <v>0</v>
      </c>
      <c r="MV29" s="364"/>
      <c r="MW29" s="360"/>
      <c r="MX29" s="361"/>
      <c r="MY29" s="362"/>
      <c r="MZ29" s="362"/>
      <c r="NA29" s="363"/>
      <c r="NB29" s="363"/>
      <c r="NC29" s="363"/>
      <c r="ND29" s="363"/>
      <c r="NE29" s="364"/>
      <c r="NF29" s="360"/>
      <c r="NG29" s="361"/>
      <c r="NH29" s="362"/>
      <c r="NI29" s="362"/>
      <c r="NJ29" s="363"/>
      <c r="NK29" s="363"/>
      <c r="NL29" s="363"/>
      <c r="NM29" s="363"/>
      <c r="NN29" s="211"/>
      <c r="NO29" s="401">
        <f t="shared" si="294"/>
        <v>19</v>
      </c>
      <c r="NP29" s="401" cm="1">
        <f t="array" ref="NP29">SUMPRODUCT(
 (INDEX(DD29:MU29,1,_xlfn.SEQUENCE(1,INT((COLUMN($MU$9)-COLUMN(DD29)+1)/9),3,9))=NP$6)*
 (INDEX(DD29:MU29,1,_xlfn.SEQUENCE(1,INT((COLUMN($MU$9)-COLUMN(DD29)+1)/9),9,9))&gt;0)
)</f>
        <v>0</v>
      </c>
      <c r="NQ29" s="401" cm="1">
        <f t="array" ref="NQ29">SUMPRODUCT(--(INDEX($DD29:$MU29,1,_xlfn.SEQUENCE(1,INT((COLUMN($MU$9)-COLUMN($DD29)+1)/9),3,9))=NQ$6))</f>
        <v>0</v>
      </c>
      <c r="NR29" s="401">
        <f t="shared" si="550"/>
        <v>19</v>
      </c>
      <c r="NS29" s="401" cm="1">
        <f t="array" ref="NS29">SUMPRODUCT(--(INDEX($DD29:$MU29,1,_xlfn.SEQUENCE(1,INT((COLUMN($MU$9)-COLUMN($DD29)+1)/9),3,9))=NS$6))</f>
        <v>0</v>
      </c>
      <c r="NT29" s="401">
        <f t="shared" si="551"/>
        <v>4</v>
      </c>
      <c r="NU29" s="401" cm="1">
        <f t="array" ref="NU29">SUMPRODUCT(--(INDEX($DD29:$MU29,1,_xlfn.SEQUENCE(1,INT((COLUMN($MU$9)-COLUMN($DD29)+1)/9),3,9))=NU$6))</f>
        <v>0</v>
      </c>
      <c r="NV29" s="401" cm="1">
        <f t="array" ref="NV29">SUMPRODUCT(--(INDEX($DD29:$MU29,1,_xlfn.SEQUENCE(1,INT((COLUMN($MU$9)-COLUMN($DD29)+1)/9),3,9))=NV$6))</f>
        <v>0</v>
      </c>
      <c r="NW29" s="401" cm="1">
        <f t="array" ref="NW29">SUMPRODUCT(--(INDEX($DD29:$MU29,1,_xlfn.SEQUENCE(1,INT((COLUMN($MU$9)-COLUMN($DD29)+1)/9),3,9))=NW$6))</f>
        <v>0</v>
      </c>
      <c r="NX29" s="401" cm="1">
        <f t="array" ref="NX29">SUMPRODUCT(--(INDEX($DD29:$MU29,1,_xlfn.SEQUENCE(1,INT((COLUMN($MU$9)-COLUMN($DD29)+1)/9),3,9))=NX$6))</f>
        <v>0</v>
      </c>
      <c r="NY29" s="401" cm="1">
        <f t="array" ref="NY29">SUMPRODUCT(--(INDEX($DD29:$MU29,1,_xlfn.SEQUENCE(1,INT((COLUMN($MU$9)-COLUMN($DD29)+1)/9),3,9))=NY$6))</f>
        <v>0</v>
      </c>
      <c r="NZ29" s="401" cm="1">
        <f t="array" ref="NZ29">SUMPRODUCT(--(INDEX($DD29:$MU29,1,_xlfn.SEQUENCE(1,INT((COLUMN($MU$9)-COLUMN($DD29)+1)/9),3,9))=NZ$6))</f>
        <v>5</v>
      </c>
      <c r="OA29" s="401" cm="1">
        <f t="array" ref="OA29">SUMPRODUCT(--(INDEX($DD29:$MU29,1,_xlfn.SEQUENCE(1,INT((COLUMN($MU$9)-COLUMN($DD29)+1)/9),3,9))=OA$6))</f>
        <v>0</v>
      </c>
      <c r="OB29" s="401" cm="1">
        <f t="array" ref="OB29">SUMPRODUCT(--(INDEX($DD29:$MU29,1,_xlfn.SEQUENCE(1,INT((COLUMN($MU$9)-COLUMN($DD29)+1)/9),3,9))=OB$6))</f>
        <v>0</v>
      </c>
      <c r="OC29" s="401" cm="1">
        <f t="array" ref="OC29">SUMPRODUCT(--(INDEX($DD29:$MU29,1,_xlfn.SEQUENCE(1,INT((COLUMN($MU$9)-COLUMN($DD29)+1)/9),3,9))=OC$6))</f>
        <v>0</v>
      </c>
      <c r="OD29" s="402"/>
      <c r="OE29" s="402">
        <f t="shared" si="552"/>
        <v>28</v>
      </c>
      <c r="OF29" s="403" cm="1">
        <f t="array" ref="OF29">SUM(INDEX(R29:KJ29,1,_xlfn.SEQUENCE(1,INT((COLUMN($NM$9)-COLUMN(CU29)+1)/9),7,9)))</f>
        <v>15</v>
      </c>
      <c r="OG29" s="403" cm="1">
        <f t="array" ref="OG29">SUM(INDEX(R29:KJ29,1,_xlfn.SEQUENCE(1,INT((COLUMN($NM$9)-COLUMN(CU29)+1)/9),8,9)))</f>
        <v>8.8817841970012523E-16</v>
      </c>
      <c r="OH29" s="403" cm="1">
        <f t="array" ref="OH29">SUM(INDEX(R29:KJ29,1,_xlfn.SEQUENCE(1,INT((COLUMN($NM$9)-COLUMN(CU29)+1)/9),9,9)))</f>
        <v>0</v>
      </c>
      <c r="OI29" s="214"/>
      <c r="OJ29" s="163"/>
      <c r="OK29" s="163"/>
      <c r="OL29" s="163"/>
      <c r="OM29" s="163"/>
      <c r="ON29" s="306">
        <f>_xlfn.XLOOKUP(B29,'TR05'!B:B,'TR05'!G:G,"Revisar",0)</f>
        <v>45948</v>
      </c>
      <c r="OO29" s="306">
        <f>_xlfn.XLOOKUP(B29,Reloj!A:A,Reloj!D:D,"Revisar",0)</f>
        <v>45948</v>
      </c>
      <c r="OP29" s="162" t="str">
        <f>_xlfn.XLOOKUP(B29,'S10'!C:C,'S10'!B:B,"Revisar",0)</f>
        <v>Revisar</v>
      </c>
    </row>
    <row r="30" spans="1:406" s="162" customFormat="1" ht="15.9" customHeight="1">
      <c r="A30" s="356">
        <v>22</v>
      </c>
      <c r="B30" s="332" t="s">
        <v>814</v>
      </c>
      <c r="C30" s="357" t="str">
        <f>_xlfn.XLOOKUP(B30,'S10'!$B$2:$B$1500,'S10'!$A$2:$A$1500,"Ingresar",0)</f>
        <v>22018895</v>
      </c>
      <c r="D30" s="333" t="s">
        <v>169</v>
      </c>
      <c r="E30" s="335" t="s">
        <v>816</v>
      </c>
      <c r="F30" s="335" t="str">
        <f>_xlfn.XLOOKUP(B30,'S10'!$B$2:$B$600,'S10'!$F$2:$F$600,"Ingresar",0)</f>
        <v>Topografo</v>
      </c>
      <c r="G30" s="296">
        <v>45629</v>
      </c>
      <c r="H30" s="358"/>
      <c r="I30" s="359">
        <f t="shared" si="37"/>
        <v>0.3125</v>
      </c>
      <c r="J30" s="360">
        <f t="shared" si="295"/>
        <v>0.70833333333333337</v>
      </c>
      <c r="K30" s="361" t="str">
        <f>IF(
 OR(I$6&lt;MAX($B$2,$G30),AND($H30&lt;&gt;"",I$6&gt;$H30)),
 "NA",
 IF(
  AND($D30="LOCAL",WEEKDAY(I$6,2)=7),
  "DS",
  IF(
   COUNTIF(Parametros!$P:$P,I$6)&gt;0,
   IF(ISNUMBER(M30),IF(M30&gt;0,"FL","FC"),"FC"),
   IF(
    ISNUMBER(M30),
    IF(M30&gt;0,"NOR","F"),
    IF(M30="A","NOR",IF(M30&lt;&gt;"",M30,"F"))
   )
  )
 )
)</f>
        <v>NOR</v>
      </c>
      <c r="L30" s="362">
        <f t="shared" si="296"/>
        <v>8.5</v>
      </c>
      <c r="M30" s="362" cm="1">
        <f t="array" ref="M30">_xlfn.LET(
_xlpm.f,M$6,
_xlpm.xp,IFERROR(
   _xlfn.XLOOKUP(
     1,
     (Papeletas!$B$2:$B$403=$B30)*(Papeletas!$G$2:$G$403&lt;=_xlpm.f)*(Papeletas!$H$2:$H$403&gt;=_xlpm.f),
     Papeletas!$F$2:$F$403,
     "__NP__"
   ),
   "__NP__"
),
_xlpm.x,IF(_xlpm.xp&lt;&gt;"__NP__",_xlpm.xp,_xlfn.XLOOKUP($B30,Reloj!$A$2:$A$1254,INDEX(Reloj!$J$2:$AR$1254,,COLUMN(A22)-INT(COLUMN(A22)/9*8)),"__NF__")),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10.5</v>
      </c>
      <c r="N30" s="363">
        <f t="shared" si="297"/>
        <v>8.5</v>
      </c>
      <c r="O30" s="363">
        <f t="shared" si="298"/>
        <v>2</v>
      </c>
      <c r="P30" s="363">
        <f t="shared" si="299"/>
        <v>0</v>
      </c>
      <c r="Q30" s="363">
        <f t="shared" si="300"/>
        <v>0</v>
      </c>
      <c r="R30" s="359">
        <f t="shared" si="301"/>
        <v>0.3125</v>
      </c>
      <c r="S30" s="360">
        <f t="shared" si="302"/>
        <v>0.70833333333333337</v>
      </c>
      <c r="T30" s="361" t="str">
        <f>IF(
 OR(R$6&lt;MAX($B$2,$G30),AND($H30&lt;&gt;"",R$6&gt;$H30)),
 "NA",
 IF(
  AND($D30="LOCAL",WEEKDAY(R$6,2)=7),
  "DS",
  IF(
   COUNTIF(Parametros!$P:$P,R$6)&gt;0,
   IF(ISNUMBER(V30),IF(V30&gt;0,"FL","FC"),"FC"),
   IF(
    ISNUMBER(V30),
    IF(V30&gt;0,"NOR","F"),
    IF(V30="A","NOR",IF(V30&lt;&gt;"",V30,"F"))
   )
  )
 )
)</f>
        <v>NOR</v>
      </c>
      <c r="U30" s="362">
        <f t="shared" si="303"/>
        <v>8.5</v>
      </c>
      <c r="V30" s="362" cm="1">
        <f t="array" ref="V30">_xlfn.LET(
_xlpm.f,V$6,
_xlpm.xp,IFERROR(
   _xlfn.XLOOKUP(
     1,
     (Papeletas!$B$2:$B$3000=$B30)*(Papeletas!$G$2:$G$3000&lt;=_xlpm.f)*(Papeletas!$H$2:$H$3000&gt;=_xlpm.f),
     Papeletas!$F$2:$F$3000,
     "__NP__"
   ),
   "__NP__"
),
_xlpm.x,IF(_xlpm.xp&lt;&gt;"__NP__",_xlpm.xp,_xlfn.XLOOKUP($B30,Reloj!$A$2:$A$3000,INDEX(Reloj!$J$2:$AR$3000,,COLUMN(J22)-INT(COLUMN(J22)/9*8)),"__NF__")),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10</v>
      </c>
      <c r="W30" s="363">
        <f t="shared" si="304"/>
        <v>8.5</v>
      </c>
      <c r="X30" s="363">
        <f t="shared" si="305"/>
        <v>1.5</v>
      </c>
      <c r="Y30" s="363">
        <f t="shared" si="306"/>
        <v>0</v>
      </c>
      <c r="Z30" s="363">
        <f t="shared" si="307"/>
        <v>0</v>
      </c>
      <c r="AA30" s="359">
        <f t="shared" si="308"/>
        <v>0.3125</v>
      </c>
      <c r="AB30" s="360">
        <f t="shared" si="309"/>
        <v>0.70833333333333337</v>
      </c>
      <c r="AC30" s="361" t="str">
        <f>IF(
 OR(AA$6&lt;MAX($B$2,$G30),AND($H30&lt;&gt;"",AA$6&gt;$H30)),
 "NA",
 IF(
  AND($D30="LOCAL",WEEKDAY(AA$6,2)=7),
  "DS",
  IF(
   COUNTIF(Parametros!$P:$P,AA$6)&gt;0,
   IF(ISNUMBER(AE30),IF(AE30&gt;0,"FL","FC"),"FC"),
   IF(
    ISNUMBER(AE30),
    IF(AE30&gt;0,"NOR","F"),
    IF(AE30="A","NOR",IF(AE30&lt;&gt;"",AE30,"F"))
   )
  )
 )
)</f>
        <v>NOR</v>
      </c>
      <c r="AD30" s="362">
        <f t="shared" si="310"/>
        <v>8.5</v>
      </c>
      <c r="AE30" s="362" cm="1">
        <f t="array" ref="AE30">_xlfn.LET(
_xlpm.f,AE$6,
_xlpm.xp,IFERROR(
   _xlfn.XLOOKUP(
     1,
     (Papeletas!$B$2:$B$3000=$B30)*(Papeletas!$G$2:$G$3000&lt;=_xlpm.f)*(Papeletas!$H$2:$H$3000&gt;=_xlpm.f),
     Papeletas!$F$2:$F$3000,
     "__NP__"
   ),
   "__NP__"
),
_xlpm.x,IF(_xlpm.xp&lt;&gt;"__NP__",_xlpm.xp,_xlfn.XLOOKUP($B30,Reloj!$A$2:$A$3000,INDEX(Reloj!$J$2:$AR$3000,,COLUMN(S22)-INT(COLUMN(S22)/9*8)),"__NF__")),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v>
      </c>
      <c r="AF30" s="363">
        <f t="shared" si="311"/>
        <v>8.5</v>
      </c>
      <c r="AG30" s="363">
        <f t="shared" si="312"/>
        <v>2</v>
      </c>
      <c r="AH30" s="363">
        <f t="shared" si="313"/>
        <v>0.5</v>
      </c>
      <c r="AI30" s="363">
        <f t="shared" si="314"/>
        <v>0</v>
      </c>
      <c r="AJ30" s="359">
        <f t="shared" si="315"/>
        <v>0.3125</v>
      </c>
      <c r="AK30" s="360">
        <f t="shared" si="316"/>
        <v>0.54166666666666663</v>
      </c>
      <c r="AL30" s="361" t="str">
        <f>IF(
 OR(AJ$6&lt;MAX($B$2,$G30),AND($H30&lt;&gt;"",AJ$6&gt;$H30)),
 "NA",
 IF(
  AND($D30="LOCAL",WEEKDAY(AJ$6,2)=7),
  "DS",
  IF(
   COUNTIF(Parametros!$P:$P,AJ$6)&gt;0,
   IF(ISNUMBER(AN30),IF(AN30&gt;0,"FL","FC"),"FC"),
   IF(
    ISNUMBER(AN30),
    IF(AN30&gt;0,"NOR","F"),
    IF(AN30="A","NOR",IF(AN30&lt;&gt;"",AN30,"F"))
   )
  )
 )
)</f>
        <v>NOR</v>
      </c>
      <c r="AM30" s="362">
        <f t="shared" si="317"/>
        <v>5.4999999999999991</v>
      </c>
      <c r="AN30" s="362" cm="1">
        <f t="array" ref="AN30">_xlfn.LET(
_xlpm.f,AN$6,
_xlpm.xp,IFERROR(
   _xlfn.XLOOKUP(
     1,
     (Papeletas!$B$2:$B$3000=$B30)*(Papeletas!$G$2:$G$3000&lt;=_xlpm.f)*(Papeletas!$H$2:$H$3000&gt;=_xlpm.f),
     Papeletas!$F$2:$F$3000,
     "__NP__"
   ),
   "__NP__"
),
_xlpm.x,IF(_xlpm.xp&lt;&gt;"__NP__",_xlpm.xp,_xlfn.XLOOKUP($B30,Reloj!$A$2:$A$3000,INDEX(Reloj!$J$2:$AR$3000,,COLUMN(AB22)-INT(COLUMN(AB22)/9*8)),"__NF__")),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9.5</v>
      </c>
      <c r="AO30" s="363">
        <f t="shared" si="318"/>
        <v>5.4999999999999991</v>
      </c>
      <c r="AP30" s="363">
        <f t="shared" si="319"/>
        <v>2</v>
      </c>
      <c r="AQ30" s="363">
        <f t="shared" si="320"/>
        <v>2.0000000000000009</v>
      </c>
      <c r="AR30" s="363">
        <f t="shared" si="321"/>
        <v>0</v>
      </c>
      <c r="AS30" s="359" t="str">
        <f t="shared" si="322"/>
        <v>-</v>
      </c>
      <c r="AT30" s="360" t="str">
        <f t="shared" si="323"/>
        <v>-</v>
      </c>
      <c r="AU30" s="361" t="str">
        <f>IF(
 OR(AS$6&lt;MAX($B$2,$G30),AND($H30&lt;&gt;"",AS$6&gt;$H30)),
 "NA",
 IF(
  AND($D30="LOCAL",WEEKDAY(AS$6,2)=7),
  "DS",
  IF(
   COUNTIF(Parametros!$P:$P,AS$6)&gt;0,
   IF(ISNUMBER(AW30),IF(AW30&gt;0,"FL","FC"),"FC"),
   IF(
    ISNUMBER(AW30),
    IF(AW30&gt;0,"NOR","F"),
    IF(AW30="A","NOR",IF(AW30&lt;&gt;"",AW30,"F"))
   )
  )
 )
)</f>
        <v>DS</v>
      </c>
      <c r="AV30" s="362">
        <f t="shared" si="324"/>
        <v>0</v>
      </c>
      <c r="AW30" s="362" t="str" cm="1">
        <f t="array" ref="AW30">_xlfn.LET(
_xlpm.f,AW$6,
_xlpm.xp,IFERROR(
   _xlfn.XLOOKUP(
     1,
     (Papeletas!$B$2:$B$3000=$B30)*(Papeletas!$G$2:$G$3000&lt;=_xlpm.f)*(Papeletas!$H$2:$H$3000&gt;=_xlpm.f),
     Papeletas!$F$2:$F$3000,
     "__NP__"
   ),
   "__NP__"
),
_xlpm.x,IF(_xlpm.xp&lt;&gt;"__NP__",_xlpm.xp,_xlfn.XLOOKUP($B30,Reloj!$A$2:$A$3000,INDEX(Reloj!$J$2:$AR$3000,,COLUMN(AK22)-INT(COLUMN(AK22)/9*8)),"__NF__")),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F</v>
      </c>
      <c r="AX30" s="363">
        <f t="shared" si="325"/>
        <v>0</v>
      </c>
      <c r="AY30" s="363">
        <f t="shared" si="326"/>
        <v>0</v>
      </c>
      <c r="AZ30" s="363">
        <f t="shared" si="327"/>
        <v>0</v>
      </c>
      <c r="BA30" s="363">
        <f t="shared" si="328"/>
        <v>0</v>
      </c>
      <c r="BB30" s="359">
        <f t="shared" si="329"/>
        <v>0.3125</v>
      </c>
      <c r="BC30" s="360">
        <f t="shared" si="330"/>
        <v>0.70833333333333337</v>
      </c>
      <c r="BD30" s="361" t="str">
        <f>IF(
 OR(BB$6&lt;MAX($B$2,$G30),AND($H30&lt;&gt;"",BB$6&gt;$H30)),
 "NA",
 IF(
  AND($D30="LOCAL",WEEKDAY(BB$6,2)=7),
  "DS",
  IF(
   COUNTIF(Parametros!$P:$P,BB$6)&gt;0,
   IF(ISNUMBER(BF30),IF(BF30&gt;0,"FL","FC"),"FC"),
   IF(
    ISNUMBER(BF30),
    IF(BF30&gt;0,"NOR","F"),
    IF(BF30="A","NOR",IF(BF30&lt;&gt;"",BF30,"F"))
   )
  )
 )
)</f>
        <v>VAC</v>
      </c>
      <c r="BE30" s="362">
        <f t="shared" si="331"/>
        <v>8.5</v>
      </c>
      <c r="BF30" s="362" t="str" cm="1">
        <f t="array" ref="BF30">_xlfn.LET(
_xlpm.f,BF$6,
_xlpm.xp,IFERROR(
   _xlfn.XLOOKUP(
     1,
     (Papeletas!$B$2:$B$3000=$B30)*(Papeletas!$G$2:$G$3000&lt;=_xlpm.f)*(Papeletas!$H$2:$H$3000&gt;=_xlpm.f),
     Papeletas!$F$2:$F$3000,
     "__NP__"
   ),
   "__NP__"
),
_xlpm.x,IF(_xlpm.xp&lt;&gt;"__NP__",_xlpm.xp,_xlfn.XLOOKUP($B30,Reloj!$A$2:$A$3000,INDEX(Reloj!$J$2:$AR$3000,,COLUMN(AT22)-INT(COLUMN(AT22)/9*8)),"__NF__")),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BG30" s="363">
        <f t="shared" si="332"/>
        <v>0</v>
      </c>
      <c r="BH30" s="363">
        <f t="shared" si="333"/>
        <v>0</v>
      </c>
      <c r="BI30" s="363">
        <f t="shared" si="334"/>
        <v>0</v>
      </c>
      <c r="BJ30" s="363">
        <f t="shared" si="335"/>
        <v>0</v>
      </c>
      <c r="BK30" s="359">
        <f t="shared" si="336"/>
        <v>0.3125</v>
      </c>
      <c r="BL30" s="360">
        <f t="shared" si="337"/>
        <v>0.70833333333333337</v>
      </c>
      <c r="BM30" s="361" t="str">
        <f>IF(
 OR(BK$6&lt;MAX($B$2,$G30),AND($H30&lt;&gt;"",BK$6&gt;$H30)),
 "NA",
 IF(
  AND($D30="LOCAL",WEEKDAY(BK$6,2)=7),
  "DS",
  IF(
   COUNTIF(Parametros!$P:$P,BK$6)&gt;0,
   IF(ISNUMBER(BO30),IF(BO30&gt;0,"FL","FC"),"FC"),
   IF(
    ISNUMBER(BO30),
    IF(BO30&gt;0,"NOR","F"),
    IF(BO30="A","NOR",IF(BO30&lt;&gt;"",BO30,"F"))
   )
  )
 )
)</f>
        <v>VAC</v>
      </c>
      <c r="BN30" s="362">
        <f t="shared" si="338"/>
        <v>8.5</v>
      </c>
      <c r="BO30" s="362" t="str" cm="1">
        <f t="array" ref="BO30">_xlfn.LET(
_xlpm.f,BO$6,
_xlpm.xp,IFERROR(
   _xlfn.XLOOKUP(
     1,
     (Papeletas!$B$2:$B$3000=$B30)*(Papeletas!$G$2:$G$3000&lt;=_xlpm.f)*(Papeletas!$H$2:$H$3000&gt;=_xlpm.f),
     Papeletas!$F$2:$F$3000,
     "__NP__"
   ),
   "__NP__"
),
_xlpm.x,IF(_xlpm.xp&lt;&gt;"__NP__",_xlpm.xp,_xlfn.XLOOKUP($B30,Reloj!$A$2:$A$3000,INDEX(Reloj!$J$2:$AR$3000,,COLUMN(BC22)-INT(COLUMN(BC22)/9*8)),"__NF__")),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BP30" s="363">
        <f t="shared" si="339"/>
        <v>0</v>
      </c>
      <c r="BQ30" s="363">
        <f t="shared" si="340"/>
        <v>0</v>
      </c>
      <c r="BR30" s="363">
        <f t="shared" si="341"/>
        <v>0</v>
      </c>
      <c r="BS30" s="363">
        <f t="shared" si="342"/>
        <v>0</v>
      </c>
      <c r="BT30" s="359">
        <f t="shared" si="343"/>
        <v>0.3125</v>
      </c>
      <c r="BU30" s="360">
        <f t="shared" si="344"/>
        <v>0.70833333333333337</v>
      </c>
      <c r="BV30" s="361" t="str">
        <f>IF(
 OR(BT$6&lt;MAX($B$2,$G30),AND($H30&lt;&gt;"",BT$6&gt;$H30)),
 "NA",
 IF(
  AND($D30="LOCAL",WEEKDAY(BT$6,2)=7),
  "DS",
  IF(
   COUNTIF(Parametros!$P:$P,BT$6)&gt;0,
   IF(ISNUMBER(BX30),IF(BX30&gt;0,"FL","FC"),"FC"),
   IF(
    ISNUMBER(BX30),
    IF(BX30&gt;0,"NOR","F"),
    IF(BX30="A","NOR",IF(BX30&lt;&gt;"",BX30,"F"))
   )
  )
 )
)</f>
        <v>VAC</v>
      </c>
      <c r="BW30" s="362">
        <f t="shared" si="345"/>
        <v>8.5</v>
      </c>
      <c r="BX30" s="362" t="str" cm="1">
        <f t="array" ref="BX30">_xlfn.LET(
_xlpm.f,BX$6,
_xlpm.xp,IFERROR(
   _xlfn.XLOOKUP(
     1,
     (Papeletas!$B$2:$B$3000=$B30)*(Papeletas!$G$2:$G$3000&lt;=_xlpm.f)*(Papeletas!$H$2:$H$3000&gt;=_xlpm.f),
     Papeletas!$F$2:$F$3000,
     "__NP__"
   ),
   "__NP__"
),
_xlpm.x,IF(_xlpm.xp&lt;&gt;"__NP__",_xlpm.xp,_xlfn.XLOOKUP($B30,Reloj!$A$2:$A$3000,INDEX(Reloj!$J$2:$AR$3000,,COLUMN(BL22)-INT(COLUMN(BL22)/9*8)),"__NF__")),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BY30" s="363">
        <f t="shared" si="346"/>
        <v>0</v>
      </c>
      <c r="BZ30" s="363">
        <f t="shared" si="347"/>
        <v>0</v>
      </c>
      <c r="CA30" s="363">
        <f t="shared" si="348"/>
        <v>0</v>
      </c>
      <c r="CB30" s="363">
        <f t="shared" si="349"/>
        <v>0</v>
      </c>
      <c r="CC30" s="359">
        <f t="shared" si="350"/>
        <v>0.3125</v>
      </c>
      <c r="CD30" s="360">
        <f t="shared" si="351"/>
        <v>0.70833333333333337</v>
      </c>
      <c r="CE30" s="361" t="str">
        <f>IF(
 OR(CC$6&lt;MAX($B$2,$G30),AND($H30&lt;&gt;"",CC$6&gt;$H30)),
 "NA",
 IF(
  AND($D30="LOCAL",WEEKDAY(CC$6,2)=7),
  "DS",
  IF(
   COUNTIF(Parametros!$P:$P,CC$6)&gt;0,
   IF(ISNUMBER(CG30),IF(CG30&gt;0,"FL","FC"),"FC"),
   IF(
    ISNUMBER(CG30),
    IF(CG30&gt;0,"NOR","F"),
    IF(CG30="A","NOR",IF(CG30&lt;&gt;"",CG30,"F"))
   )
  )
 )
)</f>
        <v>VAC</v>
      </c>
      <c r="CF30" s="362">
        <f t="shared" si="352"/>
        <v>8.5</v>
      </c>
      <c r="CG30" s="362" t="str" cm="1">
        <f t="array" ref="CG30">_xlfn.LET(
_xlpm.f,CG$6,
_xlpm.xp,IFERROR(
   _xlfn.XLOOKUP(
     1,
     (Papeletas!$B$2:$B$3000=$B30)*(Papeletas!$G$2:$G$3000&lt;=_xlpm.f)*(Papeletas!$H$2:$H$3000&gt;=_xlpm.f),
     Papeletas!$F$2:$F$3000,
     "__NP__"
   ),
   "__NP__"
),
_xlpm.x,IF(_xlpm.xp&lt;&gt;"__NP__",_xlpm.xp,_xlfn.XLOOKUP($B30,Reloj!$A$2:$A$3000,INDEX(Reloj!$J$2:$AR$3000,,COLUMN(BU22)-INT(COLUMN(BU22)/9*8)),"__NF__")),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CH30" s="363">
        <f t="shared" si="353"/>
        <v>0</v>
      </c>
      <c r="CI30" s="363">
        <f t="shared" si="354"/>
        <v>0</v>
      </c>
      <c r="CJ30" s="363">
        <f t="shared" si="355"/>
        <v>0</v>
      </c>
      <c r="CK30" s="363">
        <f t="shared" si="356"/>
        <v>0</v>
      </c>
      <c r="CL30" s="359">
        <f t="shared" si="357"/>
        <v>0.3125</v>
      </c>
      <c r="CM30" s="360">
        <f t="shared" si="358"/>
        <v>0.70833333333333337</v>
      </c>
      <c r="CN30" s="361" t="str">
        <f>IF(
 OR(CL$6&lt;MAX($B$2,$G30),AND($H30&lt;&gt;"",CL$6&gt;$H30)),
 "NA",
 IF(
  AND($D30="LOCAL",WEEKDAY(CL$6,2)=7),
  "DS",
  IF(
   COUNTIF(Parametros!$P:$P,CL$6)&gt;0,
   IF(ISNUMBER(CP30),IF(CP30&gt;0,"FL","FC"),"FC"),
   IF(
    ISNUMBER(CP30),
    IF(CP30&gt;0,"NOR","F"),
    IF(CP30="A","NOR",IF(CP30&lt;&gt;"",CP30,"F"))
   )
  )
 )
)</f>
        <v>VAC</v>
      </c>
      <c r="CO30" s="362">
        <f t="shared" si="359"/>
        <v>8.5</v>
      </c>
      <c r="CP30" s="362" t="str" cm="1">
        <f t="array" ref="CP30">_xlfn.LET(
_xlpm.f,CP$6,
_xlpm.xp,IFERROR(
   _xlfn.XLOOKUP(
     1,
     (Papeletas!$B$2:$B$3000=$B30)*(Papeletas!$G$2:$G$3000&lt;=_xlpm.f)*(Papeletas!$H$2:$H$3000&gt;=_xlpm.f),
     Papeletas!$F$2:$F$3000,
     "__NP__"
   ),
   "__NP__"
),
_xlpm.x,IF(_xlpm.xp&lt;&gt;"__NP__",_xlpm.xp,_xlfn.XLOOKUP($B30,Reloj!$A$2:$A$3000,INDEX(Reloj!$J$2:$AR$3000,,COLUMN(CD22)-INT(COLUMN(CD22)/9*8)),"__NF__")),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CQ30" s="363">
        <f t="shared" si="360"/>
        <v>0</v>
      </c>
      <c r="CR30" s="363">
        <f t="shared" si="361"/>
        <v>0</v>
      </c>
      <c r="CS30" s="363">
        <f t="shared" si="362"/>
        <v>0</v>
      </c>
      <c r="CT30" s="363">
        <f t="shared" si="363"/>
        <v>0</v>
      </c>
      <c r="CU30" s="359">
        <f t="shared" si="364"/>
        <v>0.3125</v>
      </c>
      <c r="CV30" s="360">
        <f t="shared" si="365"/>
        <v>0.54166666666666663</v>
      </c>
      <c r="CW30" s="361" t="str">
        <f>IF(
 OR(CU$6&lt;MAX($B$2,$G30),AND($H30&lt;&gt;"",CU$6&gt;$H30)),
 "NA",
 IF(
  AND($D30="LOCAL",WEEKDAY(CU$6,2)=7),
  "DS",
  IF(
   COUNTIF(Parametros!$P:$P,CU$6)&gt;0,
   IF(ISNUMBER(CY30),IF(CY30&gt;0,"FL","FC"),"FC"),
   IF(
    ISNUMBER(CY30),
    IF(CY30&gt;0,"NOR","F"),
    IF(CY30="A","NOR",IF(CY30&lt;&gt;"",CY30,"F"))
   )
  )
 )
)</f>
        <v>VAC</v>
      </c>
      <c r="CX30" s="362">
        <f t="shared" si="366"/>
        <v>5.4999999999999991</v>
      </c>
      <c r="CY30" s="362" t="str" cm="1">
        <f t="array" ref="CY30">_xlfn.LET(
_xlpm.f,CY$6,
_xlpm.xp,IFERROR(
   _xlfn.XLOOKUP(
     1,
     (Papeletas!$B$2:$B$3000=$B30)*(Papeletas!$G$2:$G$3000&lt;=_xlpm.f)*(Papeletas!$H$2:$H$3000&gt;=_xlpm.f),
     Papeletas!$F$2:$F$3000,
     "__NP__"
   ),
   "__NP__"
),
_xlpm.x,IF(_xlpm.xp&lt;&gt;"__NP__",_xlpm.xp,_xlfn.XLOOKUP($B30,Reloj!$A$2:$A$3000,INDEX(Reloj!$J$2:$AR$3000,,COLUMN(CM22)-INT(COLUMN(CM22)/9*8)),"__NF__")),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VAC</v>
      </c>
      <c r="CZ30" s="363">
        <f t="shared" si="367"/>
        <v>0</v>
      </c>
      <c r="DA30" s="363">
        <f t="shared" si="368"/>
        <v>0</v>
      </c>
      <c r="DB30" s="363">
        <f t="shared" si="369"/>
        <v>0</v>
      </c>
      <c r="DC30" s="363">
        <f t="shared" si="370"/>
        <v>0</v>
      </c>
      <c r="DD30" s="359" t="str">
        <f t="shared" si="371"/>
        <v>-</v>
      </c>
      <c r="DE30" s="360" t="str">
        <f t="shared" si="372"/>
        <v>-</v>
      </c>
      <c r="DF30" s="361" t="str">
        <f>IF(
 OR(DD$6&lt;MAX($B$2,$G30),AND($H30&lt;&gt;"",DD$6&gt;$H30)),
 "NA",
 IF(
  AND($D30="LOCAL",WEEKDAY(DD$6,2)=7),
  "DS",
  IF(
   COUNTIF(Parametros!$P:$P,DD$6)&gt;0,
   IF(ISNUMBER(DH30),IF(DH30&gt;0,"FL","FC"),"FC"),
   IF(
    ISNUMBER(DH30),
    IF(DH30&gt;0,"NOR","F"),
    IF(DH30="A","NOR",IF(DH30&lt;&gt;"",DH30,"F"))
   )
  )
 )
)</f>
        <v>DS</v>
      </c>
      <c r="DG30" s="362">
        <f t="shared" si="373"/>
        <v>0</v>
      </c>
      <c r="DH30" s="408" t="str" cm="1">
        <f t="array" ref="DH30">_xlfn.LET(
_xlpm.f,DH$6,
_xlpm.xp,IFERROR(
   _xlfn.XLOOKUP(
     1,
     (Papeletas!$B$2:$B$3000=$B30)*(Papeletas!$G$2:$G$3000&lt;=_xlpm.f)*(Papeletas!$H$2:$H$3000&gt;=_xlpm.f),
     Papeletas!$F$2:$F$3000,
     "__NP__"
   ),
   "__NP__"
),
_xlpm.x,IF(_xlpm.xp&lt;&gt;"__NP__",_xlpm.xp,_xlfn.XLOOKUP($B30,Reloj!$A$2:$A$3000,INDEX(Reloj!$J$2:$AR$3000,,COLUMN(CV22)-INT(COLUMN(CV22)/9*8)),"__NF__")),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F</v>
      </c>
      <c r="DI30" s="363">
        <f t="shared" si="374"/>
        <v>0</v>
      </c>
      <c r="DJ30" s="363">
        <f t="shared" si="375"/>
        <v>0</v>
      </c>
      <c r="DK30" s="363">
        <f t="shared" si="376"/>
        <v>0</v>
      </c>
      <c r="DL30" s="363">
        <f t="shared" si="377"/>
        <v>0</v>
      </c>
      <c r="DM30" s="359">
        <f t="shared" si="378"/>
        <v>0.3125</v>
      </c>
      <c r="DN30" s="360">
        <f t="shared" si="379"/>
        <v>0.70833333333333337</v>
      </c>
      <c r="DO30" s="361" t="str">
        <f>IF(
 OR(DM$6&lt;MAX($B$2,$G30),AND($H30&lt;&gt;"",DM$6&gt;$H30)),
 "NA",
 IF(
  AND($D30="LOCAL",WEEKDAY(DM$6,2)=7),
  "DS",
  IF(
   COUNTIF(Parametros!$P:$P,DM$6)&gt;0,
   IF(ISNUMBER(DQ30),IF(DQ30&gt;0,"FL","FC"),"FC"),
   IF(
    ISNUMBER(DQ30),
    IF(DQ30&gt;0,"NOR","F"),
    IF(DQ30="A","NOR",IF(DQ30&lt;&gt;"",DQ30,"F"))
   )
  )
 )
)</f>
        <v>NOR</v>
      </c>
      <c r="DP30" s="362">
        <f t="shared" si="380"/>
        <v>8.5</v>
      </c>
      <c r="DQ30" s="362" cm="1">
        <f t="array" ref="DQ30">_xlfn.LET(
_xlpm.f,DQ$6,
_xlpm.xp,IFERROR(
   _xlfn.XLOOKUP(
     1,
     (Papeletas!$B$2:$B$3000=$B30)*(Papeletas!$G$2:$G$3000&lt;=_xlpm.f)*(Papeletas!$H$2:$H$3000&gt;=_xlpm.f),
     Papeletas!$F$2:$F$3000,
     "__NP__"
   ),
   "__NP__"
),
_xlpm.x,IF(_xlpm.xp&lt;&gt;"__NP__",_xlpm.xp,_xlfn.XLOOKUP($B30,Reloj!$A$2:$A$3000,INDEX(Reloj!$J$2:$AR$3000,,COLUMN(DE22)-INT(COLUMN(DE22)/9*8)),"__NF__")),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DR30" s="363">
        <f t="shared" si="381"/>
        <v>8.5</v>
      </c>
      <c r="DS30" s="363">
        <f t="shared" si="382"/>
        <v>2</v>
      </c>
      <c r="DT30" s="363">
        <f t="shared" si="383"/>
        <v>1</v>
      </c>
      <c r="DU30" s="363">
        <f t="shared" si="384"/>
        <v>0</v>
      </c>
      <c r="DV30" s="359">
        <f t="shared" si="385"/>
        <v>0.3125</v>
      </c>
      <c r="DW30" s="360">
        <f t="shared" si="386"/>
        <v>0.70833333333333337</v>
      </c>
      <c r="DX30" s="361" t="str">
        <f>IF(
 OR(DV$6&lt;MAX($B$2,$G30),AND($H30&lt;&gt;"",DV$6&gt;$H30)),
 "NA",
 IF(
  AND($D30="LOCAL",WEEKDAY(DV$6,2)=7),
  "DS",
  IF(
   COUNTIF(Parametros!$P:$P,DV$6)&gt;0,
   IF(ISNUMBER(DZ30),IF(DZ30&gt;0,"FL","FC"),"FC"),
   IF(
    ISNUMBER(DZ30),
    IF(DZ30&gt;0,"NOR","F"),
    IF(DZ30="A","NOR",IF(DZ30&lt;&gt;"",DZ30,"F"))
   )
  )
 )
)</f>
        <v>NOR</v>
      </c>
      <c r="DY30" s="362">
        <f t="shared" si="387"/>
        <v>8.5</v>
      </c>
      <c r="DZ30" s="362" cm="1">
        <f t="array" ref="DZ30">_xlfn.LET(
_xlpm.f,DZ$6,
_xlpm.xp,IFERROR(
   _xlfn.XLOOKUP(
     1,
     (Papeletas!$B$2:$B$3000=$B30)*(Papeletas!$G$2:$G$3000&lt;=_xlpm.f)*(Papeletas!$H$2:$H$3000&gt;=_xlpm.f),
     Papeletas!$F$2:$F$3000,
     "__NP__"
   ),
   "__NP__"
),
_xlpm.x,IF(_xlpm.xp&lt;&gt;"__NP__",_xlpm.xp,_xlfn.XLOOKUP($B30,Reloj!$A$2:$A$3000,INDEX(Reloj!$J$2:$AR$3000,,COLUMN(DN22)-INT(COLUMN(DN22)/9*8)),"__NF__")),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EA30" s="363">
        <f t="shared" si="388"/>
        <v>8.5</v>
      </c>
      <c r="EB30" s="363">
        <f t="shared" si="389"/>
        <v>2</v>
      </c>
      <c r="EC30" s="363">
        <f t="shared" si="390"/>
        <v>1</v>
      </c>
      <c r="ED30" s="363">
        <f t="shared" si="391"/>
        <v>0</v>
      </c>
      <c r="EE30" s="359">
        <f t="shared" si="392"/>
        <v>0.3125</v>
      </c>
      <c r="EF30" s="360">
        <f t="shared" si="393"/>
        <v>0.70833333333333337</v>
      </c>
      <c r="EG30" s="361" t="str">
        <f>IF(
 OR(EE$6&lt;MAX($B$2,$G30),AND($H30&lt;&gt;"",EE$6&gt;$H30)),
 "NA",
 IF(
  AND($D30="LOCAL",WEEKDAY(EE$6,2)=7),
  "DS",
  IF(
   COUNTIF(Parametros!$P:$P,EE$6)&gt;0,
   IF(ISNUMBER(EI30),IF(EI30&gt;0,"FL","FC"),"FC"),
   IF(
    ISNUMBER(EI30),
    IF(EI30&gt;0,"NOR","F"),
    IF(EI30="A","NOR",IF(EI30&lt;&gt;"",EI30,"F"))
   )
  )
 )
)</f>
        <v>NOR</v>
      </c>
      <c r="EH30" s="362">
        <f t="shared" si="394"/>
        <v>8.5</v>
      </c>
      <c r="EI30" s="362" cm="1">
        <f t="array" ref="EI30">_xlfn.LET(
_xlpm.f,EI$6,
_xlpm.xp,IFERROR(
   _xlfn.XLOOKUP(
     1,
     (Papeletas!$B$2:$B$3000=$B30)*(Papeletas!$G$2:$G$3000&lt;=_xlpm.f)*(Papeletas!$H$2:$H$3000&gt;=_xlpm.f),
     Papeletas!$F$2:$F$3000,
     "__NP__"
   ),
   "__NP__"
),
_xlpm.x,IF(_xlpm.xp&lt;&gt;"__NP__",_xlpm.xp,_xlfn.XLOOKUP($B30,Reloj!$A$2:$A$3000,INDEX(Reloj!$J$2:$AR$3000,,COLUMN(DW22)-INT(COLUMN(DW22)/9*8)),"__NF__")),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EJ30" s="363">
        <f t="shared" si="395"/>
        <v>8.5</v>
      </c>
      <c r="EK30" s="363">
        <f t="shared" si="396"/>
        <v>2</v>
      </c>
      <c r="EL30" s="363">
        <f t="shared" si="397"/>
        <v>1</v>
      </c>
      <c r="EM30" s="363">
        <f t="shared" si="398"/>
        <v>0</v>
      </c>
      <c r="EN30" s="359">
        <f t="shared" si="399"/>
        <v>0.3125</v>
      </c>
      <c r="EO30" s="360">
        <f t="shared" si="400"/>
        <v>0.70833333333333337</v>
      </c>
      <c r="EP30" s="361" t="str">
        <f>IF(
 OR(EN$6&lt;MAX($B$2,$G30),AND($H30&lt;&gt;"",EN$6&gt;$H30)),
 "NA",
 IF(
  AND($D30="LOCAL",WEEKDAY(EN$6,2)=7),
  "DS",
  IF(
   COUNTIF(Parametros!$P:$P,EN$6)&gt;0,
   IF(ISNUMBER(ER30),IF(ER30&gt;0,"FL","FC"),"FC"),
   IF(
    ISNUMBER(ER30),
    IF(ER30&gt;0,"NOR","F"),
    IF(ER30="A","NOR",IF(ER30&lt;&gt;"",ER30,"F"))
   )
  )
 )
)</f>
        <v>NOR</v>
      </c>
      <c r="EQ30" s="362">
        <f t="shared" si="401"/>
        <v>8.5</v>
      </c>
      <c r="ER30" s="362" cm="1">
        <f t="array" ref="ER30">_xlfn.LET(
_xlpm.f,ER$6,
_xlpm.xp,IFERROR(
   _xlfn.XLOOKUP(
     1,
     (Papeletas!$B$2:$B$3000=$B30)*(Papeletas!$G$2:$G$3000&lt;=_xlpm.f)*(Papeletas!$H$2:$H$3000&gt;=_xlpm.f),
     Papeletas!$F$2:$F$3000,
     "__NP__"
   ),
   "__NP__"
),
_xlpm.x,IF(_xlpm.xp&lt;&gt;"__NP__",_xlpm.xp,_xlfn.XLOOKUP($B30,Reloj!$A$2:$A$3000,INDEX(Reloj!$J$2:$AR$3000,,COLUMN(EF22)-INT(COLUMN(EF22)/9*8)),"__NF__")),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ES30" s="363">
        <f t="shared" si="402"/>
        <v>8.5</v>
      </c>
      <c r="ET30" s="363">
        <f t="shared" si="403"/>
        <v>2</v>
      </c>
      <c r="EU30" s="363">
        <f t="shared" si="404"/>
        <v>1</v>
      </c>
      <c r="EV30" s="363">
        <f t="shared" si="405"/>
        <v>0</v>
      </c>
      <c r="EW30" s="359">
        <f t="shared" si="406"/>
        <v>0.3125</v>
      </c>
      <c r="EX30" s="360">
        <f t="shared" si="407"/>
        <v>0.70833333333333337</v>
      </c>
      <c r="EY30" s="361" t="str">
        <f>IF(
 OR(EW$6&lt;MAX($B$2,$G30),AND($H30&lt;&gt;"",EW$6&gt;$H30)),
 "NA",
 IF(
  AND($D30="LOCAL",WEEKDAY(EW$6,2)=7),
  "DS",
  IF(
   COUNTIF(Parametros!$P:$P,EW$6)&gt;0,
   IF(ISNUMBER(FA30),IF(FA30&gt;0,"FL","FC"),"FC"),
   IF(
    ISNUMBER(FA30),
    IF(FA30&gt;0,"NOR","F"),
    IF(FA30="A","NOR",IF(FA30&lt;&gt;"",FA30,"F"))
   )
  )
 )
)</f>
        <v>NOR</v>
      </c>
      <c r="EZ30" s="362">
        <f t="shared" si="408"/>
        <v>8.5</v>
      </c>
      <c r="FA30" s="362" cm="1">
        <f t="array" ref="FA30">_xlfn.LET(
_xlpm.f,FA$6,
_xlpm.xp,IFERROR(
   _xlfn.XLOOKUP(
     1,
     (Papeletas!$B$2:$B$3000=$B30)*(Papeletas!$G$2:$G$3000&lt;=_xlpm.f)*(Papeletas!$H$2:$H$3000&gt;=_xlpm.f),
     Papeletas!$F$2:$F$3000,
     "__NP__"
   ),
   "__NP__"
),
_xlpm.x,IF(_xlpm.xp&lt;&gt;"__NP__",_xlpm.xp,_xlfn.XLOOKUP($B30,Reloj!$A$2:$A$3000,INDEX(Reloj!$J$2:$AR$3000,,COLUMN(EO22)-INT(COLUMN(EO22)/9*8)),"__NF__")),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8.5</v>
      </c>
      <c r="FB30" s="363">
        <f t="shared" si="409"/>
        <v>8.5</v>
      </c>
      <c r="FC30" s="363">
        <f t="shared" si="410"/>
        <v>0</v>
      </c>
      <c r="FD30" s="363">
        <f t="shared" si="411"/>
        <v>0</v>
      </c>
      <c r="FE30" s="363">
        <f t="shared" si="412"/>
        <v>0</v>
      </c>
      <c r="FF30" s="359">
        <f t="shared" si="413"/>
        <v>0.3125</v>
      </c>
      <c r="FG30" s="360">
        <f t="shared" si="414"/>
        <v>0.54166666666666663</v>
      </c>
      <c r="FH30" s="361" t="str">
        <f>IF(
 OR(FF$6&lt;MAX($B$2,$G30),AND($H30&lt;&gt;"",FF$6&gt;$H30)),
 "NA",
 IF(
  AND($D30="LOCAL",WEEKDAY(FF$6,2)=7),
  "DS",
  IF(
   COUNTIF(Parametros!$P:$P,FF$6)&gt;0,
   IF(ISNUMBER(FJ30),IF(FJ30&gt;0,"FL","FC"),"FC"),
   IF(
    ISNUMBER(FJ30),
    IF(FJ30&gt;0,"NOR","F"),
    IF(FJ30="A","NOR",IF(FJ30&lt;&gt;"",FJ30,"F"))
   )
  )
 )
)</f>
        <v>NOR</v>
      </c>
      <c r="FI30" s="362">
        <f t="shared" si="415"/>
        <v>5.4999999999999991</v>
      </c>
      <c r="FJ30" s="362" cm="1">
        <f t="array" ref="FJ30">_xlfn.LET(
_xlpm.f,FJ$6,
_xlpm.xp,IFERROR(
   _xlfn.XLOOKUP(
     1,
     (Papeletas!$B$2:$B$3000=$B30)*(Papeletas!$G$2:$G$3000&lt;=_xlpm.f)*(Papeletas!$H$2:$H$3000&gt;=_xlpm.f),
     Papeletas!$F$2:$F$3000,
     "__NP__"
   ),
   "__NP__"
),
_xlpm.x,IF(_xlpm.xp&lt;&gt;"__NP__",_xlpm.xp,_xlfn.XLOOKUP($B30,Reloj!$A$2:$A$3000,INDEX(Reloj!$J$2:$AR$3000,,COLUMN(EX22)-INT(COLUMN(EX22)/9*8)),"__NF__")),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8.5</v>
      </c>
      <c r="FK30" s="363">
        <f t="shared" si="416"/>
        <v>5.4999999999999991</v>
      </c>
      <c r="FL30" s="363">
        <f t="shared" si="417"/>
        <v>2</v>
      </c>
      <c r="FM30" s="363">
        <f t="shared" si="418"/>
        <v>1.0000000000000009</v>
      </c>
      <c r="FN30" s="363">
        <f t="shared" si="419"/>
        <v>0</v>
      </c>
      <c r="FO30" s="359" t="str">
        <f t="shared" si="420"/>
        <v>-</v>
      </c>
      <c r="FP30" s="360" t="str">
        <f t="shared" si="421"/>
        <v>-</v>
      </c>
      <c r="FQ30" s="361" t="str">
        <f>IF(
 OR(FO$6&lt;MAX($B$2,$G30),AND($H30&lt;&gt;"",FO$6&gt;$H30)),
 "NA",
 IF(
  AND($D30="LOCAL",WEEKDAY(FO$6,2)=7),
  "DS",
  IF(
   COUNTIF(Parametros!$P:$P,FO$6)&gt;0,
   IF(ISNUMBER(FS30),IF(FS30&gt;0,"FL","FC"),"FC"),
   IF(
    ISNUMBER(FS30),
    IF(FS30&gt;0,"NOR","F"),
    IF(FS30="A","NOR",IF(FS30&lt;&gt;"",FS30,"F"))
   )
  )
 )
)</f>
        <v>DS</v>
      </c>
      <c r="FR30" s="362">
        <f t="shared" si="422"/>
        <v>0</v>
      </c>
      <c r="FS30" s="362" t="str" cm="1">
        <f t="array" ref="FS30">_xlfn.LET(
_xlpm.f,FS$6,
_xlpm.xp,IFERROR(
   _xlfn.XLOOKUP(
     1,
     (Papeletas!$B$2:$B$3000=$B30)*(Papeletas!$G$2:$G$3000&lt;=_xlpm.f)*(Papeletas!$H$2:$H$3000&gt;=_xlpm.f),
     Papeletas!$F$2:$F$3000,
     "__NP__"
   ),
   "__NP__"
),
_xlpm.x,IF(_xlpm.xp&lt;&gt;"__NP__",_xlpm.xp,_xlfn.XLOOKUP($B30,Reloj!$A$2:$A$3000,INDEX(Reloj!$J$2:$AR$3000,,COLUMN(FG22)-INT(COLUMN(FG22)/9*8)),"__NF__")),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F</v>
      </c>
      <c r="FT30" s="363">
        <f t="shared" si="423"/>
        <v>0</v>
      </c>
      <c r="FU30" s="363">
        <f t="shared" si="424"/>
        <v>0</v>
      </c>
      <c r="FV30" s="363">
        <f t="shared" si="425"/>
        <v>0</v>
      </c>
      <c r="FW30" s="363">
        <f t="shared" si="426"/>
        <v>0</v>
      </c>
      <c r="FX30" s="359">
        <f t="shared" si="427"/>
        <v>0.3125</v>
      </c>
      <c r="FY30" s="360">
        <f t="shared" si="428"/>
        <v>0.70833333333333337</v>
      </c>
      <c r="FZ30" s="361" t="str">
        <f>IF(
 OR(FX$6&lt;MAX($B$2,$G30),AND($H30&lt;&gt;"",FX$6&gt;$H30)),
 "NA",
 IF(
  AND($D30="LOCAL",WEEKDAY(FX$6,2)=7),
  "DS",
  IF(
   COUNTIF(Parametros!$P:$P,FX$6)&gt;0,
   IF(ISNUMBER(GB30),IF(GB30&gt;0,"FL","FC"),"FC"),
   IF(
    ISNUMBER(GB30),
    IF(GB30&gt;0,"NOR","F"),
    IF(GB30="A","NOR",IF(GB30&lt;&gt;"",GB30,"F"))
   )
  )
 )
)</f>
        <v>NOR</v>
      </c>
      <c r="GA30" s="362">
        <f t="shared" si="429"/>
        <v>8.5</v>
      </c>
      <c r="GB30" s="362" cm="1">
        <f t="array" ref="GB30">_xlfn.LET(
_xlpm.f,GB$6,
_xlpm.xp,IFERROR(
   _xlfn.XLOOKUP(
     1,
     (Papeletas!$B$2:$B$3000=$B30)*(Papeletas!$G$2:$G$3000&lt;=_xlpm.f)*(Papeletas!$H$2:$H$3000&gt;=_xlpm.f),
     Papeletas!$F$2:$F$3000,
     "__NP__"
   ),
   "__NP__"
),
_xlpm.x,IF(_xlpm.xp&lt;&gt;"__NP__",_xlpm.xp,_xlfn.XLOOKUP($B30,Reloj!$A$2:$A$3000,INDEX(Reloj!$J$2:$AR$3000,,COLUMN(FP22)-INT(COLUMN(FP22)/9*8)),"__NF__")),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10.5</v>
      </c>
      <c r="GC30" s="363">
        <f t="shared" si="430"/>
        <v>8.5</v>
      </c>
      <c r="GD30" s="363">
        <f t="shared" si="431"/>
        <v>2</v>
      </c>
      <c r="GE30" s="363">
        <f t="shared" si="432"/>
        <v>0</v>
      </c>
      <c r="GF30" s="363">
        <f t="shared" si="433"/>
        <v>0</v>
      </c>
      <c r="GG30" s="359">
        <f t="shared" si="434"/>
        <v>0.3125</v>
      </c>
      <c r="GH30" s="360">
        <f t="shared" si="435"/>
        <v>0.70833333333333337</v>
      </c>
      <c r="GI30" s="361" t="str">
        <f>IF(
 OR(GG$6&lt;MAX($B$2,$G30),AND($H30&lt;&gt;"",GG$6&gt;$H30)),
 "NA",
 IF(
  AND($D30="LOCAL",WEEKDAY(GG$6,2)=7),
  "DS",
  IF(
   COUNTIF(Parametros!$P:$P,GG$6)&gt;0,
   IF(ISNUMBER(GK30),IF(GK30&gt;0,"FL","FC"),"FC"),
   IF(
    ISNUMBER(GK30),
    IF(GK30&gt;0,"NOR","F"),
    IF(GK30="A","NOR",IF(GK30&lt;&gt;"",GK30,"F"))
   )
  )
 )
)</f>
        <v>NOR</v>
      </c>
      <c r="GJ30" s="362">
        <f t="shared" si="436"/>
        <v>8.5</v>
      </c>
      <c r="GK30" s="362" cm="1">
        <f t="array" ref="GK30">_xlfn.LET(
_xlpm.f,GK$6,
_xlpm.xp,IFERROR(
   _xlfn.XLOOKUP(
     1,
     (Papeletas!$B$2:$B$3000=$B30)*(Papeletas!$G$2:$G$3000&lt;=_xlpm.f)*(Papeletas!$H$2:$H$3000&gt;=_xlpm.f),
     Papeletas!$F$2:$F$3000,
     "__NP__"
   ),
   "__NP__"
),
_xlpm.x,IF(_xlpm.xp&lt;&gt;"__NP__",_xlpm.xp,_xlfn.XLOOKUP($B30,Reloj!$A$2:$A$3000,INDEX(Reloj!$J$2:$AR$3000,,COLUMN(FY22)-INT(COLUMN(FY22)/9*8)),"__NF__")),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9.5</v>
      </c>
      <c r="GL30" s="363">
        <f t="shared" si="437"/>
        <v>8.5</v>
      </c>
      <c r="GM30" s="363">
        <f t="shared" si="438"/>
        <v>1</v>
      </c>
      <c r="GN30" s="363">
        <f t="shared" si="439"/>
        <v>0</v>
      </c>
      <c r="GO30" s="363">
        <f t="shared" si="440"/>
        <v>0</v>
      </c>
      <c r="GP30" s="359">
        <f t="shared" si="441"/>
        <v>0.3125</v>
      </c>
      <c r="GQ30" s="360">
        <f t="shared" si="442"/>
        <v>0.70833333333333337</v>
      </c>
      <c r="GR30" s="361" t="str">
        <f>IF(
 OR(GP$6&lt;MAX($B$2,$G30),AND($H30&lt;&gt;"",GP$6&gt;$H30)),
 "NA",
 IF(
  AND($D30="LOCAL",WEEKDAY(GP$6,2)=7),
  "DS",
  IF(
   COUNTIF(Parametros!$P:$P,GP$6)&gt;0,
   IF(ISNUMBER(GT30),IF(GT30&gt;0,"FL","FC"),"FC"),
   IF(
    ISNUMBER(GT30),
    IF(GT30&gt;0,"NOR","F"),
    IF(GT30="A","NOR",IF(GT30&lt;&gt;"",GT30,"F"))
   )
  )
 )
)</f>
        <v>NOR</v>
      </c>
      <c r="GS30" s="362">
        <f t="shared" si="443"/>
        <v>8.5</v>
      </c>
      <c r="GT30" s="362" cm="1">
        <f t="array" ref="GT30">_xlfn.LET(
_xlpm.f,GT$6,
_xlpm.xp,IFERROR(
   _xlfn.XLOOKUP(
     1,
     (Papeletas!$B$2:$B$3000=$B30)*(Papeletas!$G$2:$G$3000&lt;=_xlpm.f)*(Papeletas!$H$2:$H$3000&gt;=_xlpm.f),
     Papeletas!$F$2:$F$3000,
     "__NP__"
   ),
   "__NP__"
),
_xlpm.x,IF(_xlpm.xp&lt;&gt;"__NP__",_xlpm.xp,_xlfn.XLOOKUP($B30,Reloj!$A$2:$A$3000,INDEX(Reloj!$J$2:$AR$3000,,COLUMN(GH22)-INT(COLUMN(GH22)/9*8)),"__NF__")),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10.5</v>
      </c>
      <c r="GU30" s="363">
        <f t="shared" si="444"/>
        <v>8.5</v>
      </c>
      <c r="GV30" s="363">
        <f t="shared" si="445"/>
        <v>2</v>
      </c>
      <c r="GW30" s="363">
        <f t="shared" si="446"/>
        <v>0</v>
      </c>
      <c r="GX30" s="363">
        <f t="shared" si="447"/>
        <v>0</v>
      </c>
      <c r="GY30" s="359">
        <f t="shared" si="448"/>
        <v>0.3125</v>
      </c>
      <c r="GZ30" s="360">
        <f t="shared" si="449"/>
        <v>0.70833333333333337</v>
      </c>
      <c r="HA30" s="361" t="str">
        <f>IF(
 OR(GY$6&lt;MAX($B$2,$G30),AND($H30&lt;&gt;"",GY$6&gt;$H30)),
 "NA",
 IF(
  AND($D30="LOCAL",WEEKDAY(GY$6,2)=7),
  "DS",
  IF(
   COUNTIF(Parametros!$P:$P,GY$6)&gt;0,
   IF(ISNUMBER(HC30),IF(HC30&gt;0,"FL","FC"),"FC"),
   IF(
    ISNUMBER(HC30),
    IF(HC30&gt;0,"NOR","F"),
    IF(HC30="A","NOR",IF(HC30&lt;&gt;"",HC30,"F"))
   )
  )
 )
)</f>
        <v>NOR</v>
      </c>
      <c r="HB30" s="362">
        <f t="shared" si="450"/>
        <v>8.5</v>
      </c>
      <c r="HC30" s="362" cm="1">
        <f t="array" ref="HC30">_xlfn.LET(
_xlpm.f,HC$6,
_xlpm.xp,IFERROR(
   _xlfn.XLOOKUP(
     1,
     (Papeletas!$B$2:$B$3000=$B30)*(Papeletas!$G$2:$G$3000&lt;=_xlpm.f)*(Papeletas!$H$2:$H$3000&gt;=_xlpm.f),
     Papeletas!$F$2:$F$3000,
     "__NP__"
   ),
   "__NP__"
),
_xlpm.x,IF(_xlpm.xp&lt;&gt;"__NP__",_xlpm.xp,_xlfn.XLOOKUP($B30,Reloj!$A$2:$A$3000,INDEX(Reloj!$J$2:$AR$3000,,COLUMN(GQ22)-INT(COLUMN(GQ22)/9*8)),"__NF__")),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HD30" s="363">
        <f t="shared" si="451"/>
        <v>8.5</v>
      </c>
      <c r="HE30" s="363">
        <f t="shared" si="452"/>
        <v>2</v>
      </c>
      <c r="HF30" s="363">
        <f t="shared" si="453"/>
        <v>1</v>
      </c>
      <c r="HG30" s="363">
        <f t="shared" si="454"/>
        <v>0</v>
      </c>
      <c r="HH30" s="359">
        <f t="shared" si="455"/>
        <v>0.3125</v>
      </c>
      <c r="HI30" s="360">
        <f t="shared" si="456"/>
        <v>0.70833333333333337</v>
      </c>
      <c r="HJ30" s="361" t="str">
        <f>IF(
 OR(HH$6&lt;MAX($B$2,$G30),AND($H30&lt;&gt;"",HH$6&gt;$H30)),
 "NA",
 IF(
  AND($D30="LOCAL",WEEKDAY(HH$6,2)=7),
  "DS",
  IF(
   COUNTIF(Parametros!$P:$P,HH$6)&gt;0,
   IF(ISNUMBER(HL30),IF(HL30&gt;0,"FL","FC"),"FC"),
   IF(
    ISNUMBER(HL30),
    IF(HL30&gt;0,"NOR","F"),
    IF(HL30="A","NOR",IF(HL30&lt;&gt;"",HL30,"F"))
   )
  )
 )
)</f>
        <v>NOR</v>
      </c>
      <c r="HK30" s="362">
        <f t="shared" si="457"/>
        <v>8.5</v>
      </c>
      <c r="HL30" s="362" cm="1">
        <f t="array" ref="HL30">_xlfn.LET(
_xlpm.f,HL$6,
_xlpm.xp,IFERROR(
   _xlfn.XLOOKUP(
     1,
     (Papeletas!$B$2:$B$3000=$B30)*(Papeletas!$G$2:$G$3000&lt;=_xlpm.f)*(Papeletas!$H$2:$H$3000&gt;=_xlpm.f),
     Papeletas!$F$2:$F$3000,
     "__NP__"
   ),
   "__NP__"
),
_xlpm.x,IF(_xlpm.xp&lt;&gt;"__NP__",_xlpm.xp,_xlfn.XLOOKUP($B30,Reloj!$A$2:$A$3000,INDEX(Reloj!$J$2:$AR$3000,,COLUMN(GZ22)-INT(COLUMN(GZ22)/9*8)),"__NF__")),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HM30" s="363">
        <f t="shared" si="458"/>
        <v>8.5</v>
      </c>
      <c r="HN30" s="363">
        <f t="shared" si="459"/>
        <v>2</v>
      </c>
      <c r="HO30" s="363">
        <f t="shared" si="460"/>
        <v>1</v>
      </c>
      <c r="HP30" s="363">
        <f t="shared" si="461"/>
        <v>0</v>
      </c>
      <c r="HQ30" s="359">
        <f t="shared" si="462"/>
        <v>0.3125</v>
      </c>
      <c r="HR30" s="360">
        <f t="shared" si="463"/>
        <v>0.54166666666666663</v>
      </c>
      <c r="HS30" s="361" t="str">
        <f>IF(
 OR(HQ$6&lt;MAX($B$2,$G30),AND($H30&lt;&gt;"",HQ$6&gt;$H30)),
 "NA",
 IF(
  AND($D30="LOCAL",WEEKDAY(HQ$6,2)=7),
  "DS",
  IF(
   COUNTIF(Parametros!$P:$P,HQ$6)&gt;0,
   IF(ISNUMBER(HU30),IF(HU30&gt;0,"FL","FC"),"FC"),
   IF(
    ISNUMBER(HU30),
    IF(HU30&gt;0,"NOR","F"),
    IF(HU30="A","NOR",IF(HU30&lt;&gt;"",HU30,"F"))
   )
  )
 )
)</f>
        <v>NOR</v>
      </c>
      <c r="HT30" s="362">
        <f t="shared" si="464"/>
        <v>5.4999999999999991</v>
      </c>
      <c r="HU30" s="362" cm="1">
        <f t="array" ref="HU30">_xlfn.LET(
_xlpm.f,HU$6,
_xlpm.xp,IFERROR(
   _xlfn.XLOOKUP(
     1,
     (Papeletas!$B$2:$B$3000=$B30)*(Papeletas!$G$2:$G$3000&lt;=_xlpm.f)*(Papeletas!$H$2:$H$3000&gt;=_xlpm.f),
     Papeletas!$F$2:$F$3000,
     "__NP__"
   ),
   "__NP__"
),
_xlpm.x,IF(_xlpm.xp&lt;&gt;"__NP__",_xlpm.xp,_xlfn.XLOOKUP($B30,Reloj!$A$2:$A$3000,INDEX(Reloj!$J$2:$AR$3000,,COLUMN(HI22)-INT(COLUMN(HI22)/9*8)),"__NF__")),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9</v>
      </c>
      <c r="HV30" s="363">
        <f t="shared" si="465"/>
        <v>5.4999999999999991</v>
      </c>
      <c r="HW30" s="363">
        <f t="shared" si="466"/>
        <v>2</v>
      </c>
      <c r="HX30" s="363">
        <f t="shared" si="467"/>
        <v>1.5000000000000009</v>
      </c>
      <c r="HY30" s="363">
        <f t="shared" si="468"/>
        <v>0</v>
      </c>
      <c r="HZ30" s="359" t="str">
        <f t="shared" si="469"/>
        <v>-</v>
      </c>
      <c r="IA30" s="360" t="str">
        <f t="shared" si="470"/>
        <v>-</v>
      </c>
      <c r="IB30" s="361" t="str">
        <f>IF(
 OR(HZ$6&lt;MAX($B$2,$G30),AND($H30&lt;&gt;"",HZ$6&gt;$H30)),
 "NA",
 IF(
  AND($D30="LOCAL",WEEKDAY(HZ$6,2)=7),
  "DS",
  IF(
   COUNTIF(Parametros!$P:$P,HZ$6)&gt;0,
   IF(ISNUMBER(ID30),IF(ID30&gt;0,"FL","FC"),"FC"),
   IF(
    ISNUMBER(ID30),
    IF(ID30&gt;0,"NOR","F"),
    IF(ID30="A","NOR",IF(ID30&lt;&gt;"",ID30,"F"))
   )
  )
 )
)</f>
        <v>DS</v>
      </c>
      <c r="IC30" s="362">
        <f t="shared" si="471"/>
        <v>0</v>
      </c>
      <c r="ID30" s="362" t="str" cm="1">
        <f t="array" ref="ID30">_xlfn.LET(
_xlpm.f,ID$6,
_xlpm.xp,IFERROR(
   _xlfn.XLOOKUP(
     1,
     (Papeletas!$B$2:$B$3000=$B30)*(Papeletas!$G$2:$G$3000&lt;=_xlpm.f)*(Papeletas!$H$2:$H$3000&gt;=_xlpm.f),
     Papeletas!$F$2:$F$3000,
     "__NP__"
   ),
   "__NP__"
),
_xlpm.x,IF(_xlpm.xp&lt;&gt;"__NP__",_xlpm.xp,_xlfn.XLOOKUP($B30,Reloj!$A$2:$A$3000,INDEX(Reloj!$J$2:$AR$3000,,COLUMN(HR22)-INT(COLUMN(HR22)/9*8)),"__NF__")),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F</v>
      </c>
      <c r="IE30" s="363">
        <f t="shared" si="472"/>
        <v>0</v>
      </c>
      <c r="IF30" s="363">
        <f t="shared" si="473"/>
        <v>0</v>
      </c>
      <c r="IG30" s="363">
        <f t="shared" si="474"/>
        <v>0</v>
      </c>
      <c r="IH30" s="363">
        <f t="shared" si="475"/>
        <v>0</v>
      </c>
      <c r="II30" s="359">
        <f t="shared" si="476"/>
        <v>0.3125</v>
      </c>
      <c r="IJ30" s="360">
        <f t="shared" si="477"/>
        <v>0.70833333333333337</v>
      </c>
      <c r="IK30" s="361" t="str">
        <f>IF(
 OR(II$6&lt;MAX($B$2,$G30),AND($H30&lt;&gt;"",II$6&gt;$H30)),
 "NA",
 IF(
  AND($D30="LOCAL",WEEKDAY(II$6,2)=7),
  "DS",
  IF(
   COUNTIF(Parametros!$P:$P,II$6)&gt;0,
   IF(ISNUMBER(IM30),IF(IM30&gt;0,"FL","FC"),"FC"),
   IF(
    ISNUMBER(IM30),
    IF(IM30&gt;0,"NOR","F"),
    IF(IM30="A","NOR",IF(IM30&lt;&gt;"",IM30,"F"))
   )
  )
 )
)</f>
        <v>NOR</v>
      </c>
      <c r="IL30" s="362">
        <f t="shared" si="478"/>
        <v>8.5</v>
      </c>
      <c r="IM30" s="362" cm="1">
        <f t="array" ref="IM30">_xlfn.LET(
_xlpm.f,IM$6,
_xlpm.xp,IFERROR(
   _xlfn.XLOOKUP(
     1,
     (Papeletas!$B$2:$B$3000=$B30)*(Papeletas!$G$2:$G$3000&lt;=_xlpm.f)*(Papeletas!$H$2:$H$3000&gt;=_xlpm.f),
     Papeletas!$F$2:$F$3000,
     "__NP__"
   ),
   "__NP__"
),
_xlpm.x,IF(_xlpm.xp&lt;&gt;"__NP__",_xlpm.xp,_xlfn.XLOOKUP($B30,Reloj!$A$2:$A$3000,INDEX(Reloj!$J$2:$AR$3000,,COLUMN(IA22)-INT(COLUMN(IA22)/9*8)),"__NF__")),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IN30" s="363">
        <f t="shared" si="479"/>
        <v>8.5</v>
      </c>
      <c r="IO30" s="363">
        <f t="shared" si="480"/>
        <v>2</v>
      </c>
      <c r="IP30" s="363">
        <f t="shared" si="481"/>
        <v>1</v>
      </c>
      <c r="IQ30" s="363">
        <f t="shared" si="482"/>
        <v>0</v>
      </c>
      <c r="IR30" s="359">
        <f t="shared" si="483"/>
        <v>0.3125</v>
      </c>
      <c r="IS30" s="360">
        <f t="shared" si="484"/>
        <v>0.70833333333333337</v>
      </c>
      <c r="IT30" s="361" t="str">
        <f>IF(
 OR(IR$6&lt;MAX($B$2,$G30),AND($H30&lt;&gt;"",IR$6&gt;$H30)),
 "NA",
 IF(
  AND($D30="LOCAL",WEEKDAY(IR$6,2)=7),
  "DS",
  IF(
   COUNTIF(Parametros!$P:$P,IR$6)&gt;0,
   IF(ISNUMBER(IV30),IF(IV30&gt;0,"FL","FC"),"FC"),
   IF(
    ISNUMBER(IV30),
    IF(IV30&gt;0,"NOR","F"),
    IF(IV30="A","NOR",IF(IV30&lt;&gt;"",IV30,"F"))
   )
  )
 )
)</f>
        <v>NOR</v>
      </c>
      <c r="IU30" s="362">
        <f t="shared" si="485"/>
        <v>8.5</v>
      </c>
      <c r="IV30" s="362" cm="1">
        <f t="array" ref="IV30">_xlfn.LET(
_xlpm.f,IV$6,
_xlpm.xp,IFERROR(
   _xlfn.XLOOKUP(
     1,
     (Papeletas!$B$2:$B$3000=$B30)*(Papeletas!$G$2:$G$3000&lt;=_xlpm.f)*(Papeletas!$H$2:$H$3000&gt;=_xlpm.f),
     Papeletas!$F$2:$F$3000,
     "__NP__"
   ),
   "__NP__"
),
_xlpm.x,IF(_xlpm.xp&lt;&gt;"__NP__",_xlpm.xp,_xlfn.XLOOKUP($B30,Reloj!$A$2:$A$3000,INDEX(Reloj!$J$2:$AR$3000,,COLUMN(IJ22)-INT(COLUMN(IJ22)/9*8)),"__NF__")),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IW30" s="363">
        <f t="shared" si="486"/>
        <v>8.5</v>
      </c>
      <c r="IX30" s="363">
        <f t="shared" si="487"/>
        <v>2</v>
      </c>
      <c r="IY30" s="363">
        <f t="shared" si="488"/>
        <v>1</v>
      </c>
      <c r="IZ30" s="363">
        <f t="shared" si="489"/>
        <v>0</v>
      </c>
      <c r="JA30" s="359">
        <f t="shared" si="490"/>
        <v>0.3125</v>
      </c>
      <c r="JB30" s="360">
        <f t="shared" si="491"/>
        <v>0.70833333333333337</v>
      </c>
      <c r="JC30" s="361" t="str">
        <f>IF(
 OR(JA$6&lt;MAX($B$2,$G30),AND($H30&lt;&gt;"",JA$6&gt;$H30)),
 "NA",
 IF(
  AND($D30="LOCAL",WEEKDAY(JA$6,2)=7),
  "DS",
  IF(
   COUNTIF(Parametros!$P:$P,JA$6)&gt;0,
   IF(ISNUMBER(JE30),IF(JE30&gt;0,"FL","FC"),"FC"),
   IF(
    ISNUMBER(JE30),
    IF(JE30&gt;0,"NOR","F"),
    IF(JE30="A","NOR",IF(JE30&lt;&gt;"",JE30,"F"))
   )
  )
 )
)</f>
        <v>NOR</v>
      </c>
      <c r="JD30" s="362">
        <f t="shared" si="492"/>
        <v>8.5</v>
      </c>
      <c r="JE30" s="362" cm="1">
        <f t="array" ref="JE30">_xlfn.LET(
_xlpm.f,JE$6,
_xlpm.xp,IFERROR(
   _xlfn.XLOOKUP(
     1,
     (Papeletas!$B$2:$B$3000=$B30)*(Papeletas!$G$2:$G$3000&lt;=_xlpm.f)*(Papeletas!$H$2:$H$3000&gt;=_xlpm.f),
     Papeletas!$F$2:$F$3000,
     "__NP__"
   ),
   "__NP__"
),
_xlpm.x,IF(_xlpm.xp&lt;&gt;"__NP__",_xlpm.xp,_xlfn.XLOOKUP($B30,Reloj!$A$2:$A$3000,INDEX(Reloj!$J$2:$AR$3000,,COLUMN(IS22)-INT(COLUMN(IS22)/9*8)),"__NF__")),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JF30" s="363">
        <f t="shared" si="493"/>
        <v>8.5</v>
      </c>
      <c r="JG30" s="363">
        <f t="shared" si="494"/>
        <v>2</v>
      </c>
      <c r="JH30" s="363">
        <f t="shared" si="495"/>
        <v>1</v>
      </c>
      <c r="JI30" s="363">
        <f t="shared" si="496"/>
        <v>0</v>
      </c>
      <c r="JJ30" s="359">
        <f t="shared" si="497"/>
        <v>0.3125</v>
      </c>
      <c r="JK30" s="360">
        <f t="shared" si="498"/>
        <v>0.70833333333333337</v>
      </c>
      <c r="JL30" s="361" t="str">
        <f>IF(
 OR(JJ$6&lt;MAX($B$2,$G30),AND($H30&lt;&gt;"",JJ$6&gt;$H30)),
 "NA",
 IF(
  AND($D30="LOCAL",WEEKDAY(JJ$6,2)=7),
  "DS",
  IF(
   COUNTIF(Parametros!$P:$P,JJ$6)&gt;0,
   IF(ISNUMBER(JN30),IF(JN30&gt;0,"FL","FC"),"FC"),
   IF(
    ISNUMBER(JN30),
    IF(JN30&gt;0,"NOR","F"),
    IF(JN30="A","NOR",IF(JN30&lt;&gt;"",JN30,"F"))
   )
  )
 )
)</f>
        <v>NOR</v>
      </c>
      <c r="JM30" s="362">
        <f t="shared" si="499"/>
        <v>8.5</v>
      </c>
      <c r="JN30" s="362" cm="1">
        <f t="array" ref="JN30">_xlfn.LET(
_xlpm.f,JN$6,
_xlpm.xp,IFERROR(
   _xlfn.XLOOKUP(
     1,
     (Papeletas!$B$2:$B$3000=$B30)*(Papeletas!$G$2:$G$3000&lt;=_xlpm.f)*(Papeletas!$H$2:$H$3000&gt;=_xlpm.f),
     Papeletas!$F$2:$F$3000,
     "__NP__"
   ),
   "__NP__"
),
_xlpm.x,IF(_xlpm.xp&lt;&gt;"__NP__",_xlpm.xp,_xlfn.XLOOKUP($B30,Reloj!$A$2:$A$3000,INDEX(Reloj!$J$2:$AR$3000,,COLUMN(JB22)-INT(COLUMN(JB22)/9*8)),"__NF__")),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JO30" s="363">
        <f t="shared" si="500"/>
        <v>8.5</v>
      </c>
      <c r="JP30" s="363">
        <f t="shared" si="501"/>
        <v>2</v>
      </c>
      <c r="JQ30" s="363">
        <f t="shared" si="502"/>
        <v>1</v>
      </c>
      <c r="JR30" s="363">
        <f t="shared" si="503"/>
        <v>0</v>
      </c>
      <c r="JS30" s="359">
        <f t="shared" si="504"/>
        <v>0.3125</v>
      </c>
      <c r="JT30" s="360">
        <f t="shared" si="505"/>
        <v>0.70833333333333337</v>
      </c>
      <c r="JU30" s="361" t="str">
        <f>IF(
 OR(JS$6&lt;MAX($B$2,$G30),AND($H30&lt;&gt;"",JS$6&gt;$H30)),
 "NA",
 IF(
  AND($D30="LOCAL",WEEKDAY(JS$6,2)=7),
  "DS",
  IF(
   COUNTIF(Parametros!$P:$P,JS$6)&gt;0,
   IF(ISNUMBER(JW30),IF(JW30&gt;0,"FL","FC"),"FC"),
   IF(
    ISNUMBER(JW30),
    IF(JW30&gt;0,"NOR","F"),
    IF(JW30="A","NOR",IF(JW30&lt;&gt;"",JW30,"F"))
   )
  )
 )
)</f>
        <v>NOR</v>
      </c>
      <c r="JV30" s="362">
        <f t="shared" si="506"/>
        <v>8.5</v>
      </c>
      <c r="JW30" s="362" cm="1">
        <f t="array" ref="JW30">_xlfn.LET(
_xlpm.f,JW$6,
_xlpm.xp,IFERROR(
   _xlfn.XLOOKUP(
     1,
     (Papeletas!$B$2:$B$3000=$B30)*(Papeletas!$G$2:$G$3000&lt;=_xlpm.f)*(Papeletas!$H$2:$H$3000&gt;=_xlpm.f),
     Papeletas!$F$2:$F$3000,
     "__NP__"
   ),
   "__NP__"
),
_xlpm.x,IF(_xlpm.xp&lt;&gt;"__NP__",_xlpm.xp,_xlfn.XLOOKUP($B30,Reloj!$A$2:$A$3000,INDEX(Reloj!$J$2:$AR$3000,,COLUMN(JK22)-INT(COLUMN(JK22)/9*8)),"__NF__")),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JX30" s="363">
        <f t="shared" si="507"/>
        <v>8.5</v>
      </c>
      <c r="JY30" s="363">
        <f t="shared" si="508"/>
        <v>2</v>
      </c>
      <c r="JZ30" s="363">
        <f t="shared" si="509"/>
        <v>1</v>
      </c>
      <c r="KA30" s="363">
        <f t="shared" si="510"/>
        <v>0</v>
      </c>
      <c r="KB30" s="359">
        <f t="shared" si="511"/>
        <v>0.3125</v>
      </c>
      <c r="KC30" s="360">
        <f t="shared" si="512"/>
        <v>0.54166666666666663</v>
      </c>
      <c r="KD30" s="361" t="str">
        <f>IF(
 OR(KB$6&lt;MAX($B$2,$G30),AND($H30&lt;&gt;"",KB$6&gt;$H30)),
 "NA",
 IF(
  AND($D30="LOCAL",WEEKDAY(KB$6,2)=7),
  "DS",
  IF(
   COUNTIF(Parametros!$P:$P,KB$6)&gt;0,
   IF(ISNUMBER(KF30),IF(KF30&gt;0,"FL","FC"),"FC"),
   IF(
    ISNUMBER(KF30),
    IF(KF30&gt;0,"NOR","F"),
    IF(KF30="A","NOR",IF(KF30&lt;&gt;"",KF30,"F"))
   )
  )
 )
)</f>
        <v>NOR</v>
      </c>
      <c r="KE30" s="362">
        <f t="shared" si="513"/>
        <v>5.4999999999999991</v>
      </c>
      <c r="KF30" s="362" cm="1">
        <f t="array" ref="KF30">_xlfn.LET(
_xlpm.f,KF$6,
_xlpm.xp,IFERROR(
   _xlfn.XLOOKUP(
     1,
     (Papeletas!$B$2:$B$3000=$B30)*(Papeletas!$G$2:$G$3000&lt;=_xlpm.f)*(Papeletas!$H$2:$H$3000&gt;=_xlpm.f),
     Papeletas!$F$2:$F$3000,
     "__NP__"
   ),
   "__NP__"
),
_xlpm.x,IF(_xlpm.xp&lt;&gt;"__NP__",_xlpm.xp,_xlfn.XLOOKUP($B30,Reloj!$A$2:$A$3000,INDEX(Reloj!$J$2:$AR$3000,,COLUMN(JT22)-INT(COLUMN(JT22)/9*8)),"__NF__")),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7.5</v>
      </c>
      <c r="KG30" s="363">
        <f t="shared" si="514"/>
        <v>5.4999999999999991</v>
      </c>
      <c r="KH30" s="363">
        <f t="shared" si="515"/>
        <v>2</v>
      </c>
      <c r="KI30" s="363">
        <f t="shared" si="516"/>
        <v>8.8817841970012523E-16</v>
      </c>
      <c r="KJ30" s="363">
        <f t="shared" si="517"/>
        <v>0</v>
      </c>
      <c r="KK30" s="359" t="str">
        <f t="shared" si="255"/>
        <v>-</v>
      </c>
      <c r="KL30" s="360" t="str">
        <f t="shared" ref="KL30" si="591">IF(KK30="-","-",IF($D30="LOCAL",IF(WEEKDAY(KK$6,2)&lt;=5,--"17:00:00",IF(WEEKDAY(KK$6,2)=6,--"13:00:00","-")),IF($D30="FORANEO",IF(WEEKDAY(KK$6,2)&lt;=6,--"18:30:00",IF(WEEKDAY(KK$6,2)=7,--"12:00:00","-")),"-")))</f>
        <v>-</v>
      </c>
      <c r="KM30" s="361" t="str">
        <f>IF(
 OR(KK$6&lt;MAX($B$2,$G30),AND($H30&lt;&gt;"",KK$6&gt;$H30)),
 "NA",
 IF(
  AND($D30="LOCAL",WEEKDAY(KK$6,2)=7),
  "DS",
  IF(
   COUNTIF(Parametros!$P:$P,KK$6)&gt;0,
   IF(ISNUMBER(KO30),IF(KO30&gt;0,"FL","FC"),"FC"),
   IF(
    ISNUMBER(KO30),
    IF(KO30&gt;0,"NOR","F"),
    IF(KO30="A","NOR",IF(KO30&lt;&gt;"",KO30,"F"))
   )
  )
 )
)</f>
        <v>DS</v>
      </c>
      <c r="KN30" s="362">
        <f t="shared" si="519"/>
        <v>0</v>
      </c>
      <c r="KO30" s="362" cm="1">
        <f t="array" ref="KO30">_xlfn.LET(
_xlpm.f,KO$6,
_xlpm.xp,IFERROR(
   _xlfn.XLOOKUP(
     1,
     (Papeletas!$B$2:$B$403=$B30)*(Papeletas!$G$2:$G$403&lt;=_xlpm.f)*(Papeletas!$H$2:$H$403&gt;=_xlpm.f),
     Papeletas!$F$2:$F$403,
     "__NP__"
   ),
   "__NP__"
),
_xlpm.x,IF(_xlpm.xp&lt;&gt;"__NP__",_xlpm.xp,_xlfn.XLOOKUP($B30,Reloj!$A$2:$A$1254,INDEX(Reloj!$J$2:$AR$1254,,COLUMN(KC22)-INT(COLUMN(KC22)/9*8)),"__NF__")),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4.5</v>
      </c>
      <c r="KP30" s="363">
        <f t="shared" si="520"/>
        <v>0</v>
      </c>
      <c r="KQ30" s="363">
        <f t="shared" si="521"/>
        <v>0</v>
      </c>
      <c r="KR30" s="363">
        <f t="shared" si="522"/>
        <v>0</v>
      </c>
      <c r="KS30" s="363">
        <f t="shared" si="523"/>
        <v>4.5</v>
      </c>
      <c r="KT30" s="359">
        <f t="shared" si="262"/>
        <v>0.3125</v>
      </c>
      <c r="KU30" s="360">
        <f t="shared" ref="KU30" si="592">IF(KT30="-","-",IF($D30="LOCAL",IF(WEEKDAY(KT$6,2)&lt;=5,--"17:00:00",IF(WEEKDAY(KT$6,2)=6,--"13:00:00","-")),IF($D30="FORANEO",IF(WEEKDAY(KT$6,2)&lt;=6,--"18:30:00",IF(WEEKDAY(KT$6,2)=7,--"12:00:00","-")),"-")))</f>
        <v>0.70833333333333337</v>
      </c>
      <c r="KV30" s="361" t="str">
        <f>IF(
 OR(KT$6&lt;MAX($B$2,$G30),AND($H30&lt;&gt;"",KT$6&gt;$H30)),
 "NA",
 IF(
  AND($D30="LOCAL",WEEKDAY(KT$6,2)=7),
  "DS",
  IF(
   COUNTIF(Parametros!$P:$P,KT$6)&gt;0,
   IF(ISNUMBER(KX30),IF(KX30&gt;0,"FL","FC"),"FC"),
   IF(
    ISNUMBER(KX30),
    IF(KX30&gt;0,"NOR","F"),
    IF(KX30="A","NOR",IF(KX30&lt;&gt;"",KX30,"F"))
   )
  )
 )
)</f>
        <v>NOR</v>
      </c>
      <c r="KW30" s="362">
        <f t="shared" si="525"/>
        <v>8.5</v>
      </c>
      <c r="KX30" s="362" cm="1">
        <f t="array" ref="KX30">_xlfn.LET(
_xlpm.f,KX$6,
_xlpm.xp,IFERROR(
   _xlfn.XLOOKUP(
     1,
     (Papeletas!$B$2:$B$403=$B30)*(Papeletas!$G$2:$G$403&lt;=_xlpm.f)*(Papeletas!$H$2:$H$403&gt;=_xlpm.f),
     Papeletas!$F$2:$F$403,
     "__NP__"
   ),
   "__NP__"
),
_xlpm.x,IF(_xlpm.xp&lt;&gt;"__NP__",_xlpm.xp,_xlfn.XLOOKUP($B30,Reloj!$A$2:$A$1254,INDEX(Reloj!$J$2:$AR$1254,,COLUMN(KL22)-INT(COLUMN(KL22)/9*8)),"__NF__")),
_xlpm.t,SUBSTITUTE(_xlpm.x&amp;"","'",""),
_xlpm.esnum,IFERROR(ISNUMBER(VALUE(_xlpm.t)),FALSE),
_xlpm.n,IF(_xlpm.esnum,VALUE(_xlpm.t),0),
_xlpm.dia,IFERROR(WEEKDAY(_xlpm.f,2),0),
_xlpm.esFinSem,IF(AND(_xlpm.esnum,_xlpm.n&gt;0,_xlpm.n&lt;=7),IF($D30="LOCAL",OR(_xlpm.dia=6,_xlpm.dia=7),_xlpm.dia=7),FALSE),
_xlpm.nAj,IF(_xlpm.esFinSem,_xlpm.n+1,_xlpm.n),
IF(_xlpm.x="__NF__","Revisar",
IF(_xlpm.t="","F",
IF(_xlpm.esnum,
IF(_xlpm.nAj=0,"F",_xlpm.nAj),
IF(OR(_xlpm.t="AS",_xlpm.t="SAI"),"F",
IF(OR(_xlpm.t="ATM",_xlpm.t="CT",_xlpm.t="SS"),"A",
IF(_xlpm.t="B","DL",
IF(_xlpm.t="BA","DLA",
IF(_xlpm.t="V","VAC",_xlpm.t)))))))))</f>
        <v>11.5</v>
      </c>
      <c r="KY30" s="363">
        <f t="shared" si="526"/>
        <v>8.5</v>
      </c>
      <c r="KZ30" s="363">
        <f t="shared" si="527"/>
        <v>2</v>
      </c>
      <c r="LA30" s="363">
        <f t="shared" si="528"/>
        <v>1</v>
      </c>
      <c r="LB30" s="363">
        <f t="shared" si="529"/>
        <v>0</v>
      </c>
      <c r="LC30" s="364">
        <f t="shared" si="269"/>
        <v>0.3125</v>
      </c>
      <c r="LD30" s="360">
        <f t="shared" si="530"/>
        <v>0.70833333333333337</v>
      </c>
      <c r="LE30" s="361" t="str" cm="1">
        <f t="array" ref="LE30">_xlfn.LET(_xlpm.f,LC$6,_xlpm.ini,IFERROR(_xlfn.XLOOKUP(1,(Papeletas!$B$2:$B$403=$B30)*(Papeletas!$G$2:$G$403&lt;=_xlpm.f)*(Papeletas!$H$2:$H$403&gt;=_xlpm.f),Papeletas!$F$2:$F$403,""),""),IF(AND($D30="LOCAL",WEEKDAY(LC$6,2)=7),"DS",IF(_xlpm.ini&lt;&gt;"",_xlfn.XLOOKUP(_xlpm.ini,Parametros!$B:$B,Parametros!$C:$C,_xlpm.ini),"NOR")))</f>
        <v>NOR</v>
      </c>
      <c r="LF30" s="362">
        <f t="shared" si="531"/>
        <v>8.5</v>
      </c>
      <c r="LG30" s="362">
        <f t="shared" si="532"/>
        <v>8.5</v>
      </c>
      <c r="LH30" s="363">
        <f t="shared" si="533"/>
        <v>8.5</v>
      </c>
      <c r="LI30" s="363">
        <v>0</v>
      </c>
      <c r="LJ30" s="363">
        <v>0</v>
      </c>
      <c r="LK30" s="363">
        <v>0</v>
      </c>
      <c r="LL30" s="364">
        <f t="shared" si="274"/>
        <v>0.3125</v>
      </c>
      <c r="LM30" s="360">
        <f t="shared" si="534"/>
        <v>0.70833333333333337</v>
      </c>
      <c r="LN30" s="361" t="str" cm="1">
        <f t="array" ref="LN30">_xlfn.LET(_xlpm.f,LL$6,_xlpm.ini,IFERROR(_xlfn.XLOOKUP(1,(Papeletas!$B$2:$B$403=$B30)*(Papeletas!$G$2:$G$403&lt;=_xlpm.f)*(Papeletas!$H$2:$H$403&gt;=_xlpm.f),Papeletas!$F$2:$F$403,""),""),IF(AND($D30="LOCAL",WEEKDAY(LL$6,2)=7),"DS",IF(_xlpm.ini&lt;&gt;"",_xlfn.XLOOKUP(_xlpm.ini,Parametros!$B:$B,Parametros!$C:$C,_xlpm.ini),"NOR")))</f>
        <v>NOR</v>
      </c>
      <c r="LO30" s="362">
        <f t="shared" si="535"/>
        <v>8.5</v>
      </c>
      <c r="LP30" s="362">
        <f t="shared" si="536"/>
        <v>8.5</v>
      </c>
      <c r="LQ30" s="363">
        <f t="shared" si="537"/>
        <v>8.5</v>
      </c>
      <c r="LR30" s="363">
        <v>0</v>
      </c>
      <c r="LS30" s="363">
        <v>0</v>
      </c>
      <c r="LT30" s="363">
        <v>0</v>
      </c>
      <c r="LU30" s="364">
        <f t="shared" si="279"/>
        <v>0.3125</v>
      </c>
      <c r="LV30" s="360">
        <f t="shared" si="538"/>
        <v>0.70833333333333337</v>
      </c>
      <c r="LW30" s="361" t="str" cm="1">
        <f t="array" ref="LW30">_xlfn.LET(_xlpm.f,LU$6,_xlpm.ini,IFERROR(_xlfn.XLOOKUP(1,(Papeletas!$B$2:$B$403=$B30)*(Papeletas!$G$2:$G$403&lt;=_xlpm.f)*(Papeletas!$H$2:$H$403&gt;=_xlpm.f),Papeletas!$F$2:$F$403,""),""),IF(AND($D30="LOCAL",WEEKDAY(LU$6,2)=7),"DS",IF(_xlpm.ini&lt;&gt;"",_xlfn.XLOOKUP(_xlpm.ini,Parametros!$B:$B,Parametros!$C:$C,_xlpm.ini),"NOR")))</f>
        <v>NOR</v>
      </c>
      <c r="LX30" s="362">
        <f t="shared" si="539"/>
        <v>8.5</v>
      </c>
      <c r="LY30" s="362">
        <f t="shared" si="540"/>
        <v>8.5</v>
      </c>
      <c r="LZ30" s="363">
        <f t="shared" si="541"/>
        <v>8.5</v>
      </c>
      <c r="MA30" s="363">
        <v>0</v>
      </c>
      <c r="MB30" s="363">
        <v>0</v>
      </c>
      <c r="MC30" s="363">
        <v>0</v>
      </c>
      <c r="MD30" s="360">
        <f t="shared" si="284"/>
        <v>0.3125</v>
      </c>
      <c r="ME30" s="360">
        <f t="shared" si="542"/>
        <v>0.70833333333333337</v>
      </c>
      <c r="MF30" s="361" t="str" cm="1">
        <f t="array" ref="MF30">_xlfn.LET(_xlpm.f,MD$6,_xlpm.ini,IFERROR(_xlfn.XLOOKUP(1,(Papeletas!$B$2:$B$403=$B30)*(Papeletas!$G$2:$G$403&lt;=_xlpm.f)*(Papeletas!$H$2:$H$403&gt;=_xlpm.f),Papeletas!$F$2:$F$403,""),""),IF(AND($D30="LOCAL",WEEKDAY(MD$6,2)=7),"DS",IF(_xlpm.ini&lt;&gt;"",_xlfn.XLOOKUP(_xlpm.ini,Parametros!$B:$B,Parametros!$C:$C,_xlpm.ini),"NOR")))</f>
        <v>NOR</v>
      </c>
      <c r="MG30" s="362">
        <f t="shared" si="543"/>
        <v>8.5</v>
      </c>
      <c r="MH30" s="362">
        <f t="shared" si="544"/>
        <v>8.5</v>
      </c>
      <c r="MI30" s="363">
        <f t="shared" si="545"/>
        <v>8.5</v>
      </c>
      <c r="MJ30" s="363">
        <v>0</v>
      </c>
      <c r="MK30" s="363">
        <v>0</v>
      </c>
      <c r="ML30" s="363">
        <v>0</v>
      </c>
      <c r="MM30" s="364">
        <f t="shared" si="289"/>
        <v>0.3125</v>
      </c>
      <c r="MN30" s="360">
        <f t="shared" si="546"/>
        <v>0.54166666666666663</v>
      </c>
      <c r="MO30" s="361" t="str" cm="1">
        <f t="array" ref="MO30">_xlfn.LET(_xlpm.f,MM$6,_xlpm.ini,IFERROR(_xlfn.XLOOKUP(1,(Papeletas!$B$2:$B$403=$B30)*(Papeletas!$G$2:$G$403&lt;=_xlpm.f)*(Papeletas!$H$2:$H$403&gt;=_xlpm.f),Papeletas!$F$2:$F$403,""),""),IF(AND($D30="LOCAL",WEEKDAY(MM$6,2)=7),"DS",IF(_xlpm.ini&lt;&gt;"",_xlfn.XLOOKUP(_xlpm.ini,Parametros!$B:$B,Parametros!$C:$C,_xlpm.ini),"NOR")))</f>
        <v>NOR</v>
      </c>
      <c r="MP30" s="362">
        <f t="shared" si="547"/>
        <v>5.4999999999999991</v>
      </c>
      <c r="MQ30" s="362">
        <f t="shared" si="548"/>
        <v>5.4999999999999991</v>
      </c>
      <c r="MR30" s="363">
        <f t="shared" si="549"/>
        <v>5.4999999999999991</v>
      </c>
      <c r="MS30" s="363">
        <v>0</v>
      </c>
      <c r="MT30" s="363">
        <v>0</v>
      </c>
      <c r="MU30" s="363">
        <v>0</v>
      </c>
      <c r="MV30" s="364"/>
      <c r="MW30" s="360"/>
      <c r="MX30" s="361"/>
      <c r="MY30" s="362"/>
      <c r="MZ30" s="362"/>
      <c r="NA30" s="363"/>
      <c r="NB30" s="363"/>
      <c r="NC30" s="363"/>
      <c r="ND30" s="363"/>
      <c r="NE30" s="364"/>
      <c r="NF30" s="360"/>
      <c r="NG30" s="361"/>
      <c r="NH30" s="362"/>
      <c r="NI30" s="362"/>
      <c r="NJ30" s="363"/>
      <c r="NK30" s="363"/>
      <c r="NL30" s="363"/>
      <c r="NM30" s="363"/>
      <c r="NN30" s="211"/>
      <c r="NO30" s="401">
        <f t="shared" si="294"/>
        <v>24</v>
      </c>
      <c r="NP30" s="401" cm="1">
        <f t="array" ref="NP30">SUMPRODUCT(
 (INDEX(DD30:MU30,1,_xlfn.SEQUENCE(1,INT((COLUMN($MU$9)-COLUMN(DD30)+1)/9),3,9))=NP$6)*
 (INDEX(DD30:MU30,1,_xlfn.SEQUENCE(1,INT((COLUMN($MU$9)-COLUMN(DD30)+1)/9),9,9))&gt;0)
)</f>
        <v>1</v>
      </c>
      <c r="NQ30" s="401" cm="1">
        <f t="array" ref="NQ30">SUMPRODUCT(--(INDEX($DD30:$MU30,1,_xlfn.SEQUENCE(1,INT((COLUMN($MU$9)-COLUMN($DD30)+1)/9),3,9))=NQ$6))</f>
        <v>0</v>
      </c>
      <c r="NR30" s="401">
        <f t="shared" si="550"/>
        <v>25</v>
      </c>
      <c r="NS30" s="401" cm="1">
        <f t="array" ref="NS30">SUMPRODUCT(--(INDEX($DD30:$MU30,1,_xlfn.SEQUENCE(1,INT((COLUMN($MU$9)-COLUMN($DD30)+1)/9),3,9))=NS$6))</f>
        <v>0</v>
      </c>
      <c r="NT30" s="401">
        <f t="shared" si="551"/>
        <v>3</v>
      </c>
      <c r="NU30" s="401" cm="1">
        <f t="array" ref="NU30">SUMPRODUCT(--(INDEX($DD30:$MU30,1,_xlfn.SEQUENCE(1,INT((COLUMN($MU$9)-COLUMN($DD30)+1)/9),3,9))=NU$6))</f>
        <v>0</v>
      </c>
      <c r="NV30" s="401" cm="1">
        <f t="array" ref="NV30">SUMPRODUCT(--(INDEX($DD30:$MU30,1,_xlfn.SEQUENCE(1,INT((COLUMN($MU$9)-COLUMN($DD30)+1)/9),3,9))=NV$6))</f>
        <v>0</v>
      </c>
      <c r="NW30" s="401" cm="1">
        <f t="array" ref="NW30">SUMPRODUCT(--(INDEX($DD30:$MU30,1,_xlfn.SEQUENCE(1,INT((COLUMN($MU$9)-COLUMN($DD30)+1)/9),3,9))=NW$6))</f>
        <v>0</v>
      </c>
      <c r="NX30" s="401" cm="1">
        <f t="array" ref="NX30">SUMPRODUCT(--(INDEX($DD30:$MU30,1,_xlfn.SEQUENCE(1,INT((COLUMN($MU$9)-COLUMN($DD30)+1)/9),3,9))=NX$6))</f>
        <v>0</v>
      </c>
      <c r="NY30" s="401" cm="1">
        <f t="array" ref="NY30">SUMPRODUCT(--(INDEX($DD30:$MU30,1,_xlfn.SEQUENCE(1,INT((COLUMN($MU$9)-COLUMN($DD30)+1)/9),3,9))=NY$6))</f>
        <v>0</v>
      </c>
      <c r="NZ30" s="401" cm="1">
        <f t="array" ref="NZ30">SUMPRODUCT(--(INDEX($DD30:$MU30,1,_xlfn.SEQUENCE(1,INT((COLUMN($MU$9)-COLUMN($DD30)+1)/9),3,9))=NZ$6))</f>
        <v>0</v>
      </c>
      <c r="OA30" s="401" cm="1">
        <f t="array" ref="OA30">SUMPRODUCT(--(INDEX($DD30:$MU30,1,_xlfn.SEQUENCE(1,INT((COLUMN($MU$9)-COLUMN($DD30)+1)/9),3,9))=OA$6))</f>
        <v>0</v>
      </c>
      <c r="OB30" s="401" cm="1">
        <f t="array" ref="OB30">SUMPRODUCT(--(INDEX($DD30:$MU30,1,_xlfn.SEQUENCE(1,INT((COLUMN($MU$9)-COLUMN($DD30)+1)/9),3,9))=OB$6))</f>
        <v>0</v>
      </c>
      <c r="OC30" s="401" cm="1">
        <f t="array" ref="OC30">SUMPRODUCT(--(INDEX($DD30:$MU30,1,_xlfn.SEQUENCE(1,INT((COLUMN($MU$9)-COLUMN($DD30)+1)/9),3,9))=OC$6))</f>
        <v>0</v>
      </c>
      <c r="OD30" s="402"/>
      <c r="OE30" s="402">
        <f t="shared" si="552"/>
        <v>28</v>
      </c>
      <c r="OF30" s="403" cm="1">
        <f t="array" ref="OF30">SUM(INDEX(R30:KJ30,1,_xlfn.SEQUENCE(1,INT((COLUMN($NM$9)-COLUMN(CU30)+1)/9),7,9)))</f>
        <v>38.5</v>
      </c>
      <c r="OG30" s="403" cm="1">
        <f t="array" ref="OG30">SUM(INDEX(R30:KJ30,1,_xlfn.SEQUENCE(1,INT((COLUMN($NM$9)-COLUMN(CU30)+1)/9),8,9)))</f>
        <v>16.000000000000004</v>
      </c>
      <c r="OH30" s="403" cm="1">
        <f t="array" ref="OH30">SUM(INDEX(R30:KJ30,1,_xlfn.SEQUENCE(1,INT((COLUMN($NM$9)-COLUMN(CU30)+1)/9),9,9)))</f>
        <v>0</v>
      </c>
      <c r="OI30" s="214"/>
      <c r="OJ30" s="163"/>
      <c r="OK30" s="163"/>
      <c r="OL30" s="163"/>
      <c r="OM30" s="163"/>
      <c r="ON30" s="306">
        <f>_xlfn.XLOOKUP(B30,'TR05'!B:B,'TR05'!G:G,"Revisar",0)</f>
        <v>45629</v>
      </c>
      <c r="OO30" s="306">
        <f>_xlfn.XLOOKUP(B30,Reloj!A:A,Reloj!D:D,"Revisar",0)</f>
        <v>45629</v>
      </c>
      <c r="OP30" s="162" t="str">
        <f>_xlfn.XLOOKUP(B30,'S10'!C:C,'S10'!B:B,"Revisar",0)</f>
        <v>Revisar</v>
      </c>
    </row>
    <row r="31" spans="1:406" s="162" customFormat="1" ht="15.9" customHeight="1">
      <c r="A31" s="356">
        <v>23</v>
      </c>
      <c r="B31" s="332" t="s">
        <v>817</v>
      </c>
      <c r="C31" s="357" t="str">
        <f>_xlfn.XLOOKUP(B31,'S10'!$B$2:$B$1500,'S10'!$A$2:$A$1500,"Ingresar",0)</f>
        <v>22014613</v>
      </c>
      <c r="D31" s="333" t="s">
        <v>169</v>
      </c>
      <c r="E31" s="335" t="s">
        <v>819</v>
      </c>
      <c r="F31" s="335" t="str">
        <f>_xlfn.XLOOKUP(B31,'S10'!$B$2:$B$600,'S10'!$F$2:$F$600,"Ingresar",0)</f>
        <v>Analista TI</v>
      </c>
      <c r="G31" s="296">
        <v>45261</v>
      </c>
      <c r="H31" s="358"/>
      <c r="I31" s="359">
        <f t="shared" si="37"/>
        <v>0.3125</v>
      </c>
      <c r="J31" s="360">
        <f t="shared" si="295"/>
        <v>0.70833333333333337</v>
      </c>
      <c r="K31" s="361" t="str">
        <f>IF(
 OR(I$6&lt;MAX($B$2,$G31),AND($H31&lt;&gt;"",I$6&gt;$H31)),
 "NA",
 IF(
  AND($D31="LOCAL",WEEKDAY(I$6,2)=7),
  "DS",
  IF(
   COUNTIF(Parametros!$P:$P,I$6)&gt;0,
   IF(ISNUMBER(M31),IF(M31&gt;0,"FL","FC"),"FC"),
   IF(
    ISNUMBER(M31),
    IF(M31&gt;0,"NOR","F"),
    IF(M31="A","NOR",IF(M31&lt;&gt;"",M31,"F"))
   )
  )
 )
)</f>
        <v>NOR</v>
      </c>
      <c r="L31" s="362">
        <f t="shared" si="296"/>
        <v>8.5</v>
      </c>
      <c r="M31" s="362" cm="1">
        <f t="array" ref="M31">_xlfn.LET(
_xlpm.f,M$6,
_xlpm.xp,IFERROR(
   _xlfn.XLOOKUP(
     1,
     (Papeletas!$B$2:$B$403=$B31)*(Papeletas!$G$2:$G$403&lt;=_xlpm.f)*(Papeletas!$H$2:$H$403&gt;=_xlpm.f),
     Papeletas!$F$2:$F$403,
     "__NP__"
   ),
   "__NP__"
),
_xlpm.x,IF(_xlpm.xp&lt;&gt;"__NP__",_xlpm.xp,_xlfn.XLOOKUP($B31,Reloj!$A$2:$A$1254,INDEX(Reloj!$J$2:$AR$1254,,COLUMN(A23)-INT(COLUMN(A23)/9*8)),"__NF__")),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N31" s="363">
        <f t="shared" si="297"/>
        <v>8.5</v>
      </c>
      <c r="O31" s="363">
        <f t="shared" si="298"/>
        <v>1.5</v>
      </c>
      <c r="P31" s="363">
        <f t="shared" si="299"/>
        <v>0</v>
      </c>
      <c r="Q31" s="363">
        <f t="shared" si="300"/>
        <v>0</v>
      </c>
      <c r="R31" s="359">
        <f t="shared" si="301"/>
        <v>0.3125</v>
      </c>
      <c r="S31" s="360">
        <f t="shared" si="302"/>
        <v>0.70833333333333337</v>
      </c>
      <c r="T31" s="361" t="str">
        <f>IF(
 OR(R$6&lt;MAX($B$2,$G31),AND($H31&lt;&gt;"",R$6&gt;$H31)),
 "NA",
 IF(
  AND($D31="LOCAL",WEEKDAY(R$6,2)=7),
  "DS",
  IF(
   COUNTIF(Parametros!$P:$P,R$6)&gt;0,
   IF(ISNUMBER(V31),IF(V31&gt;0,"FL","FC"),"FC"),
   IF(
    ISNUMBER(V31),
    IF(V31&gt;0,"NOR","F"),
    IF(V31="A","NOR",IF(V31&lt;&gt;"",V31,"F"))
   )
  )
 )
)</f>
        <v>NOR</v>
      </c>
      <c r="U31" s="362">
        <f t="shared" si="303"/>
        <v>8.5</v>
      </c>
      <c r="V31" s="362" cm="1">
        <f t="array" ref="V31">_xlfn.LET(
_xlpm.f,V$6,
_xlpm.xp,IFERROR(
   _xlfn.XLOOKUP(
     1,
     (Papeletas!$B$2:$B$3000=$B31)*(Papeletas!$G$2:$G$3000&lt;=_xlpm.f)*(Papeletas!$H$2:$H$3000&gt;=_xlpm.f),
     Papeletas!$F$2:$F$3000,
     "__NP__"
   ),
   "__NP__"
),
_xlpm.x,IF(_xlpm.xp&lt;&gt;"__NP__",_xlpm.xp,_xlfn.XLOOKUP($B31,Reloj!$A$2:$A$3000,INDEX(Reloj!$J$2:$AR$3000,,COLUMN(J23)-INT(COLUMN(J23)/9*8)),"__NF__")),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W31" s="363">
        <f t="shared" si="304"/>
        <v>8.5</v>
      </c>
      <c r="X31" s="363">
        <f t="shared" si="305"/>
        <v>1.5</v>
      </c>
      <c r="Y31" s="363">
        <f t="shared" si="306"/>
        <v>0</v>
      </c>
      <c r="Z31" s="363">
        <f t="shared" si="307"/>
        <v>0</v>
      </c>
      <c r="AA31" s="359">
        <f t="shared" si="308"/>
        <v>0.3125</v>
      </c>
      <c r="AB31" s="360">
        <f t="shared" si="309"/>
        <v>0.70833333333333337</v>
      </c>
      <c r="AC31" s="361" t="str">
        <f>IF(
 OR(AA$6&lt;MAX($B$2,$G31),AND($H31&lt;&gt;"",AA$6&gt;$H31)),
 "NA",
 IF(
  AND($D31="LOCAL",WEEKDAY(AA$6,2)=7),
  "DS",
  IF(
   COUNTIF(Parametros!$P:$P,AA$6)&gt;0,
   IF(ISNUMBER(AE31),IF(AE31&gt;0,"FL","FC"),"FC"),
   IF(
    ISNUMBER(AE31),
    IF(AE31&gt;0,"NOR","F"),
    IF(AE31="A","NOR",IF(AE31&lt;&gt;"",AE31,"F"))
   )
  )
 )
)</f>
        <v>NOR</v>
      </c>
      <c r="AD31" s="362">
        <f t="shared" si="310"/>
        <v>8.5</v>
      </c>
      <c r="AE31" s="362" cm="1">
        <f t="array" ref="AE31">_xlfn.LET(
_xlpm.f,AE$6,
_xlpm.xp,IFERROR(
   _xlfn.XLOOKUP(
     1,
     (Papeletas!$B$2:$B$3000=$B31)*(Papeletas!$G$2:$G$3000&lt;=_xlpm.f)*(Papeletas!$H$2:$H$3000&gt;=_xlpm.f),
     Papeletas!$F$2:$F$3000,
     "__NP__"
   ),
   "__NP__"
),
_xlpm.x,IF(_xlpm.xp&lt;&gt;"__NP__",_xlpm.xp,_xlfn.XLOOKUP($B31,Reloj!$A$2:$A$3000,INDEX(Reloj!$J$2:$AR$3000,,COLUMN(S23)-INT(COLUMN(S23)/9*8)),"__NF__")),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11</v>
      </c>
      <c r="AF31" s="363">
        <f t="shared" si="311"/>
        <v>8.5</v>
      </c>
      <c r="AG31" s="363">
        <f t="shared" si="312"/>
        <v>2</v>
      </c>
      <c r="AH31" s="363">
        <f t="shared" si="313"/>
        <v>0.5</v>
      </c>
      <c r="AI31" s="363">
        <f t="shared" si="314"/>
        <v>0</v>
      </c>
      <c r="AJ31" s="359">
        <f t="shared" si="315"/>
        <v>0.3125</v>
      </c>
      <c r="AK31" s="360">
        <f t="shared" si="316"/>
        <v>0.54166666666666663</v>
      </c>
      <c r="AL31" s="361" t="str">
        <f>IF(
 OR(AJ$6&lt;MAX($B$2,$G31),AND($H31&lt;&gt;"",AJ$6&gt;$H31)),
 "NA",
 IF(
  AND($D31="LOCAL",WEEKDAY(AJ$6,2)=7),
  "DS",
  IF(
   COUNTIF(Parametros!$P:$P,AJ$6)&gt;0,
   IF(ISNUMBER(AN31),IF(AN31&gt;0,"FL","FC"),"FC"),
   IF(
    ISNUMBER(AN31),
    IF(AN31&gt;0,"NOR","F"),
    IF(AN31="A","NOR",IF(AN31&lt;&gt;"",AN31,"F"))
   )
  )
 )
)</f>
        <v>NOR</v>
      </c>
      <c r="AM31" s="362">
        <f t="shared" si="317"/>
        <v>5.4999999999999991</v>
      </c>
      <c r="AN31" s="362" cm="1">
        <f t="array" ref="AN31">_xlfn.LET(
_xlpm.f,AN$6,
_xlpm.xp,IFERROR(
   _xlfn.XLOOKUP(
     1,
     (Papeletas!$B$2:$B$3000=$B31)*(Papeletas!$G$2:$G$3000&lt;=_xlpm.f)*(Papeletas!$H$2:$H$3000&gt;=_xlpm.f),
     Papeletas!$F$2:$F$3000,
     "__NP__"
   ),
   "__NP__"
),
_xlpm.x,IF(_xlpm.xp&lt;&gt;"__NP__",_xlpm.xp,_xlfn.XLOOKUP($B31,Reloj!$A$2:$A$3000,INDEX(Reloj!$J$2:$AR$3000,,COLUMN(AB23)-INT(COLUMN(AB23)/9*8)),"__NF__")),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v>
      </c>
      <c r="AO31" s="363">
        <f t="shared" si="318"/>
        <v>5.4999999999999991</v>
      </c>
      <c r="AP31" s="363">
        <f t="shared" si="319"/>
        <v>2</v>
      </c>
      <c r="AQ31" s="363">
        <f t="shared" si="320"/>
        <v>1.5000000000000009</v>
      </c>
      <c r="AR31" s="363">
        <f t="shared" si="321"/>
        <v>0</v>
      </c>
      <c r="AS31" s="359" t="str">
        <f t="shared" si="322"/>
        <v>-</v>
      </c>
      <c r="AT31" s="360" t="str">
        <f t="shared" si="323"/>
        <v>-</v>
      </c>
      <c r="AU31" s="361" t="str">
        <f>IF(
 OR(AS$6&lt;MAX($B$2,$G31),AND($H31&lt;&gt;"",AS$6&gt;$H31)),
 "NA",
 IF(
  AND($D31="LOCAL",WEEKDAY(AS$6,2)=7),
  "DS",
  IF(
   COUNTIF(Parametros!$P:$P,AS$6)&gt;0,
   IF(ISNUMBER(AW31),IF(AW31&gt;0,"FL","FC"),"FC"),
   IF(
    ISNUMBER(AW31),
    IF(AW31&gt;0,"NOR","F"),
    IF(AW31="A","NOR",IF(AW31&lt;&gt;"",AW31,"F"))
   )
  )
 )
)</f>
        <v>DS</v>
      </c>
      <c r="AV31" s="362">
        <f t="shared" si="324"/>
        <v>0</v>
      </c>
      <c r="AW31" s="362" t="str" cm="1">
        <f t="array" ref="AW31">_xlfn.LET(
_xlpm.f,AW$6,
_xlpm.xp,IFERROR(
   _xlfn.XLOOKUP(
     1,
     (Papeletas!$B$2:$B$3000=$B31)*(Papeletas!$G$2:$G$3000&lt;=_xlpm.f)*(Papeletas!$H$2:$H$3000&gt;=_xlpm.f),
     Papeletas!$F$2:$F$3000,
     "__NP__"
   ),
   "__NP__"
),
_xlpm.x,IF(_xlpm.xp&lt;&gt;"__NP__",_xlpm.xp,_xlfn.XLOOKUP($B31,Reloj!$A$2:$A$3000,INDEX(Reloj!$J$2:$AR$3000,,COLUMN(AK23)-INT(COLUMN(AK23)/9*8)),"__NF__")),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F</v>
      </c>
      <c r="AX31" s="363">
        <f t="shared" si="325"/>
        <v>0</v>
      </c>
      <c r="AY31" s="363">
        <f t="shared" si="326"/>
        <v>0</v>
      </c>
      <c r="AZ31" s="363">
        <f t="shared" si="327"/>
        <v>0</v>
      </c>
      <c r="BA31" s="363">
        <f t="shared" si="328"/>
        <v>0</v>
      </c>
      <c r="BB31" s="359">
        <f t="shared" si="329"/>
        <v>0.3125</v>
      </c>
      <c r="BC31" s="360">
        <f t="shared" si="330"/>
        <v>0.70833333333333337</v>
      </c>
      <c r="BD31" s="361" t="str">
        <f>IF(
 OR(BB$6&lt;MAX($B$2,$G31),AND($H31&lt;&gt;"",BB$6&gt;$H31)),
 "NA",
 IF(
  AND($D31="LOCAL",WEEKDAY(BB$6,2)=7),
  "DS",
  IF(
   COUNTIF(Parametros!$P:$P,BB$6)&gt;0,
   IF(ISNUMBER(BF31),IF(BF31&gt;0,"FL","FC"),"FC"),
   IF(
    ISNUMBER(BF31),
    IF(BF31&gt;0,"NOR","F"),
    IF(BF31="A","NOR",IF(BF31&lt;&gt;"",BF31,"F"))
   )
  )
 )
)</f>
        <v>VAC</v>
      </c>
      <c r="BE31" s="362">
        <f t="shared" si="331"/>
        <v>8.5</v>
      </c>
      <c r="BF31" s="362" t="str" cm="1">
        <f t="array" ref="BF31">_xlfn.LET(
_xlpm.f,BF$6,
_xlpm.xp,IFERROR(
   _xlfn.XLOOKUP(
     1,
     (Papeletas!$B$2:$B$3000=$B31)*(Papeletas!$G$2:$G$3000&lt;=_xlpm.f)*(Papeletas!$H$2:$H$3000&gt;=_xlpm.f),
     Papeletas!$F$2:$F$3000,
     "__NP__"
   ),
   "__NP__"
),
_xlpm.x,IF(_xlpm.xp&lt;&gt;"__NP__",_xlpm.xp,_xlfn.XLOOKUP($B31,Reloj!$A$2:$A$3000,INDEX(Reloj!$J$2:$AR$3000,,COLUMN(AT23)-INT(COLUMN(AT23)/9*8)),"__NF__")),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BG31" s="363">
        <f t="shared" si="332"/>
        <v>0</v>
      </c>
      <c r="BH31" s="363">
        <f t="shared" si="333"/>
        <v>0</v>
      </c>
      <c r="BI31" s="363">
        <f t="shared" si="334"/>
        <v>0</v>
      </c>
      <c r="BJ31" s="363">
        <f t="shared" si="335"/>
        <v>0</v>
      </c>
      <c r="BK31" s="359">
        <f t="shared" si="336"/>
        <v>0.3125</v>
      </c>
      <c r="BL31" s="360">
        <f t="shared" si="337"/>
        <v>0.70833333333333337</v>
      </c>
      <c r="BM31" s="361" t="str">
        <f>IF(
 OR(BK$6&lt;MAX($B$2,$G31),AND($H31&lt;&gt;"",BK$6&gt;$H31)),
 "NA",
 IF(
  AND($D31="LOCAL",WEEKDAY(BK$6,2)=7),
  "DS",
  IF(
   COUNTIF(Parametros!$P:$P,BK$6)&gt;0,
   IF(ISNUMBER(BO31),IF(BO31&gt;0,"FL","FC"),"FC"),
   IF(
    ISNUMBER(BO31),
    IF(BO31&gt;0,"NOR","F"),
    IF(BO31="A","NOR",IF(BO31&lt;&gt;"",BO31,"F"))
   )
  )
 )
)</f>
        <v>VAC</v>
      </c>
      <c r="BN31" s="362">
        <f t="shared" si="338"/>
        <v>8.5</v>
      </c>
      <c r="BO31" s="362" t="str" cm="1">
        <f t="array" ref="BO31">_xlfn.LET(
_xlpm.f,BO$6,
_xlpm.xp,IFERROR(
   _xlfn.XLOOKUP(
     1,
     (Papeletas!$B$2:$B$3000=$B31)*(Papeletas!$G$2:$G$3000&lt;=_xlpm.f)*(Papeletas!$H$2:$H$3000&gt;=_xlpm.f),
     Papeletas!$F$2:$F$3000,
     "__NP__"
   ),
   "__NP__"
),
_xlpm.x,IF(_xlpm.xp&lt;&gt;"__NP__",_xlpm.xp,_xlfn.XLOOKUP($B31,Reloj!$A$2:$A$3000,INDEX(Reloj!$J$2:$AR$3000,,COLUMN(BC23)-INT(COLUMN(BC23)/9*8)),"__NF__")),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BP31" s="363">
        <f t="shared" si="339"/>
        <v>0</v>
      </c>
      <c r="BQ31" s="363">
        <f t="shared" si="340"/>
        <v>0</v>
      </c>
      <c r="BR31" s="363">
        <f t="shared" si="341"/>
        <v>0</v>
      </c>
      <c r="BS31" s="363">
        <f t="shared" si="342"/>
        <v>0</v>
      </c>
      <c r="BT31" s="359">
        <f t="shared" si="343"/>
        <v>0.3125</v>
      </c>
      <c r="BU31" s="360">
        <f t="shared" si="344"/>
        <v>0.70833333333333337</v>
      </c>
      <c r="BV31" s="361" t="str">
        <f>IF(
 OR(BT$6&lt;MAX($B$2,$G31),AND($H31&lt;&gt;"",BT$6&gt;$H31)),
 "NA",
 IF(
  AND($D31="LOCAL",WEEKDAY(BT$6,2)=7),
  "DS",
  IF(
   COUNTIF(Parametros!$P:$P,BT$6)&gt;0,
   IF(ISNUMBER(BX31),IF(BX31&gt;0,"FL","FC"),"FC"),
   IF(
    ISNUMBER(BX31),
    IF(BX31&gt;0,"NOR","F"),
    IF(BX31="A","NOR",IF(BX31&lt;&gt;"",BX31,"F"))
   )
  )
 )
)</f>
        <v>VAC</v>
      </c>
      <c r="BW31" s="362">
        <f t="shared" si="345"/>
        <v>8.5</v>
      </c>
      <c r="BX31" s="362" t="str" cm="1">
        <f t="array" ref="BX31">_xlfn.LET(
_xlpm.f,BX$6,
_xlpm.xp,IFERROR(
   _xlfn.XLOOKUP(
     1,
     (Papeletas!$B$2:$B$3000=$B31)*(Papeletas!$G$2:$G$3000&lt;=_xlpm.f)*(Papeletas!$H$2:$H$3000&gt;=_xlpm.f),
     Papeletas!$F$2:$F$3000,
     "__NP__"
   ),
   "__NP__"
),
_xlpm.x,IF(_xlpm.xp&lt;&gt;"__NP__",_xlpm.xp,_xlfn.XLOOKUP($B31,Reloj!$A$2:$A$3000,INDEX(Reloj!$J$2:$AR$3000,,COLUMN(BL23)-INT(COLUMN(BL23)/9*8)),"__NF__")),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BY31" s="363">
        <f t="shared" si="346"/>
        <v>0</v>
      </c>
      <c r="BZ31" s="363">
        <f t="shared" si="347"/>
        <v>0</v>
      </c>
      <c r="CA31" s="363">
        <f t="shared" si="348"/>
        <v>0</v>
      </c>
      <c r="CB31" s="363">
        <f t="shared" si="349"/>
        <v>0</v>
      </c>
      <c r="CC31" s="359">
        <f t="shared" si="350"/>
        <v>0.3125</v>
      </c>
      <c r="CD31" s="360">
        <f t="shared" si="351"/>
        <v>0.70833333333333337</v>
      </c>
      <c r="CE31" s="361" t="str">
        <f>IF(
 OR(CC$6&lt;MAX($B$2,$G31),AND($H31&lt;&gt;"",CC$6&gt;$H31)),
 "NA",
 IF(
  AND($D31="LOCAL",WEEKDAY(CC$6,2)=7),
  "DS",
  IF(
   COUNTIF(Parametros!$P:$P,CC$6)&gt;0,
   IF(ISNUMBER(CG31),IF(CG31&gt;0,"FL","FC"),"FC"),
   IF(
    ISNUMBER(CG31),
    IF(CG31&gt;0,"NOR","F"),
    IF(CG31="A","NOR",IF(CG31&lt;&gt;"",CG31,"F"))
   )
  )
 )
)</f>
        <v>VAC</v>
      </c>
      <c r="CF31" s="362">
        <f t="shared" si="352"/>
        <v>8.5</v>
      </c>
      <c r="CG31" s="362" t="str" cm="1">
        <f t="array" ref="CG31">_xlfn.LET(
_xlpm.f,CG$6,
_xlpm.xp,IFERROR(
   _xlfn.XLOOKUP(
     1,
     (Papeletas!$B$2:$B$3000=$B31)*(Papeletas!$G$2:$G$3000&lt;=_xlpm.f)*(Papeletas!$H$2:$H$3000&gt;=_xlpm.f),
     Papeletas!$F$2:$F$3000,
     "__NP__"
   ),
   "__NP__"
),
_xlpm.x,IF(_xlpm.xp&lt;&gt;"__NP__",_xlpm.xp,_xlfn.XLOOKUP($B31,Reloj!$A$2:$A$3000,INDEX(Reloj!$J$2:$AR$3000,,COLUMN(BU23)-INT(COLUMN(BU23)/9*8)),"__NF__")),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CH31" s="363">
        <f t="shared" si="353"/>
        <v>0</v>
      </c>
      <c r="CI31" s="363">
        <f t="shared" si="354"/>
        <v>0</v>
      </c>
      <c r="CJ31" s="363">
        <f t="shared" si="355"/>
        <v>0</v>
      </c>
      <c r="CK31" s="363">
        <f t="shared" si="356"/>
        <v>0</v>
      </c>
      <c r="CL31" s="359">
        <f t="shared" si="357"/>
        <v>0.3125</v>
      </c>
      <c r="CM31" s="360">
        <f t="shared" si="358"/>
        <v>0.70833333333333337</v>
      </c>
      <c r="CN31" s="361" t="str">
        <f>IF(
 OR(CL$6&lt;MAX($B$2,$G31),AND($H31&lt;&gt;"",CL$6&gt;$H31)),
 "NA",
 IF(
  AND($D31="LOCAL",WEEKDAY(CL$6,2)=7),
  "DS",
  IF(
   COUNTIF(Parametros!$P:$P,CL$6)&gt;0,
   IF(ISNUMBER(CP31),IF(CP31&gt;0,"FL","FC"),"FC"),
   IF(
    ISNUMBER(CP31),
    IF(CP31&gt;0,"NOR","F"),
    IF(CP31="A","NOR",IF(CP31&lt;&gt;"",CP31,"F"))
   )
  )
 )
)</f>
        <v>VAC</v>
      </c>
      <c r="CO31" s="362">
        <f t="shared" si="359"/>
        <v>8.5</v>
      </c>
      <c r="CP31" s="362" t="str" cm="1">
        <f t="array" ref="CP31">_xlfn.LET(
_xlpm.f,CP$6,
_xlpm.xp,IFERROR(
   _xlfn.XLOOKUP(
     1,
     (Papeletas!$B$2:$B$3000=$B31)*(Papeletas!$G$2:$G$3000&lt;=_xlpm.f)*(Papeletas!$H$2:$H$3000&gt;=_xlpm.f),
     Papeletas!$F$2:$F$3000,
     "__NP__"
   ),
   "__NP__"
),
_xlpm.x,IF(_xlpm.xp&lt;&gt;"__NP__",_xlpm.xp,_xlfn.XLOOKUP($B31,Reloj!$A$2:$A$3000,INDEX(Reloj!$J$2:$AR$3000,,COLUMN(CD23)-INT(COLUMN(CD23)/9*8)),"__NF__")),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CQ31" s="363">
        <f t="shared" si="360"/>
        <v>0</v>
      </c>
      <c r="CR31" s="363">
        <f t="shared" si="361"/>
        <v>0</v>
      </c>
      <c r="CS31" s="363">
        <f t="shared" si="362"/>
        <v>0</v>
      </c>
      <c r="CT31" s="363">
        <f t="shared" si="363"/>
        <v>0</v>
      </c>
      <c r="CU31" s="359">
        <f t="shared" si="364"/>
        <v>0.3125</v>
      </c>
      <c r="CV31" s="360">
        <f t="shared" si="365"/>
        <v>0.54166666666666663</v>
      </c>
      <c r="CW31" s="361" t="str">
        <f>IF(
 OR(CU$6&lt;MAX($B$2,$G31),AND($H31&lt;&gt;"",CU$6&gt;$H31)),
 "NA",
 IF(
  AND($D31="LOCAL",WEEKDAY(CU$6,2)=7),
  "DS",
  IF(
   COUNTIF(Parametros!$P:$P,CU$6)&gt;0,
   IF(ISNUMBER(CY31),IF(CY31&gt;0,"FL","FC"),"FC"),
   IF(
    ISNUMBER(CY31),
    IF(CY31&gt;0,"NOR","F"),
    IF(CY31="A","NOR",IF(CY31&lt;&gt;"",CY31,"F"))
   )
  )
 )
)</f>
        <v>VAC</v>
      </c>
      <c r="CX31" s="362">
        <f t="shared" si="366"/>
        <v>5.4999999999999991</v>
      </c>
      <c r="CY31" s="362" t="str" cm="1">
        <f t="array" ref="CY31">_xlfn.LET(
_xlpm.f,CY$6,
_xlpm.xp,IFERROR(
   _xlfn.XLOOKUP(
     1,
     (Papeletas!$B$2:$B$3000=$B31)*(Papeletas!$G$2:$G$3000&lt;=_xlpm.f)*(Papeletas!$H$2:$H$3000&gt;=_xlpm.f),
     Papeletas!$F$2:$F$3000,
     "__NP__"
   ),
   "__NP__"
),
_xlpm.x,IF(_xlpm.xp&lt;&gt;"__NP__",_xlpm.xp,_xlfn.XLOOKUP($B31,Reloj!$A$2:$A$3000,INDEX(Reloj!$J$2:$AR$3000,,COLUMN(CM23)-INT(COLUMN(CM23)/9*8)),"__NF__")),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VAC</v>
      </c>
      <c r="CZ31" s="363">
        <f t="shared" si="367"/>
        <v>0</v>
      </c>
      <c r="DA31" s="363">
        <f t="shared" si="368"/>
        <v>0</v>
      </c>
      <c r="DB31" s="363">
        <f t="shared" si="369"/>
        <v>0</v>
      </c>
      <c r="DC31" s="363">
        <f t="shared" si="370"/>
        <v>0</v>
      </c>
      <c r="DD31" s="359" t="str">
        <f t="shared" si="371"/>
        <v>-</v>
      </c>
      <c r="DE31" s="360" t="str">
        <f t="shared" si="372"/>
        <v>-</v>
      </c>
      <c r="DF31" s="361" t="str">
        <f>IF(
 OR(DD$6&lt;MAX($B$2,$G31),AND($H31&lt;&gt;"",DD$6&gt;$H31)),
 "NA",
 IF(
  AND($D31="LOCAL",WEEKDAY(DD$6,2)=7),
  "DS",
  IF(
   COUNTIF(Parametros!$P:$P,DD$6)&gt;0,
   IF(ISNUMBER(DH31),IF(DH31&gt;0,"FL","FC"),"FC"),
   IF(
    ISNUMBER(DH31),
    IF(DH31&gt;0,"NOR","F"),
    IF(DH31="A","NOR",IF(DH31&lt;&gt;"",DH31,"F"))
   )
  )
 )
)</f>
        <v>DS</v>
      </c>
      <c r="DG31" s="362">
        <f t="shared" si="373"/>
        <v>0</v>
      </c>
      <c r="DH31" s="362" t="str" cm="1">
        <f t="array" ref="DH31">_xlfn.LET(
_xlpm.f,DH$6,
_xlpm.xp,IFERROR(
   _xlfn.XLOOKUP(
     1,
     (Papeletas!$B$2:$B$3000=$B31)*(Papeletas!$G$2:$G$3000&lt;=_xlpm.f)*(Papeletas!$H$2:$H$3000&gt;=_xlpm.f),
     Papeletas!$F$2:$F$3000,
     "__NP__"
   ),
   "__NP__"
),
_xlpm.x,IF(_xlpm.xp&lt;&gt;"__NP__",_xlpm.xp,_xlfn.XLOOKUP($B31,Reloj!$A$2:$A$3000,INDEX(Reloj!$J$2:$AR$3000,,COLUMN(CV23)-INT(COLUMN(CV23)/9*8)),"__NF__")),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F</v>
      </c>
      <c r="DI31" s="363">
        <f t="shared" si="374"/>
        <v>0</v>
      </c>
      <c r="DJ31" s="363">
        <f t="shared" si="375"/>
        <v>0</v>
      </c>
      <c r="DK31" s="363">
        <f t="shared" si="376"/>
        <v>0</v>
      </c>
      <c r="DL31" s="363">
        <f t="shared" si="377"/>
        <v>0</v>
      </c>
      <c r="DM31" s="359">
        <f t="shared" si="378"/>
        <v>0.3125</v>
      </c>
      <c r="DN31" s="360">
        <f t="shared" si="379"/>
        <v>0.70833333333333337</v>
      </c>
      <c r="DO31" s="361" t="str">
        <f>IF(
 OR(DM$6&lt;MAX($B$2,$G31),AND($H31&lt;&gt;"",DM$6&gt;$H31)),
 "NA",
 IF(
  AND($D31="LOCAL",WEEKDAY(DM$6,2)=7),
  "DS",
  IF(
   COUNTIF(Parametros!$P:$P,DM$6)&gt;0,
   IF(ISNUMBER(DQ31),IF(DQ31&gt;0,"FL","FC"),"FC"),
   IF(
    ISNUMBER(DQ31),
    IF(DQ31&gt;0,"NOR","F"),
    IF(DQ31="A","NOR",IF(DQ31&lt;&gt;"",DQ31,"F"))
   )
  )
 )
)</f>
        <v>NOR</v>
      </c>
      <c r="DP31" s="362">
        <f t="shared" si="380"/>
        <v>8.5</v>
      </c>
      <c r="DQ31" s="362" cm="1">
        <f t="array" ref="DQ31">_xlfn.LET(
_xlpm.f,DQ$6,
_xlpm.xp,IFERROR(
   _xlfn.XLOOKUP(
     1,
     (Papeletas!$B$2:$B$3000=$B31)*(Papeletas!$G$2:$G$3000&lt;=_xlpm.f)*(Papeletas!$H$2:$H$3000&gt;=_xlpm.f),
     Papeletas!$F$2:$F$3000,
     "__NP__"
   ),
   "__NP__"
),
_xlpm.x,IF(_xlpm.xp&lt;&gt;"__NP__",_xlpm.xp,_xlfn.XLOOKUP($B31,Reloj!$A$2:$A$3000,INDEX(Reloj!$J$2:$AR$3000,,COLUMN(DE23)-INT(COLUMN(DE23)/9*8)),"__NF__")),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10.5</v>
      </c>
      <c r="DR31" s="363">
        <f t="shared" si="381"/>
        <v>8.5</v>
      </c>
      <c r="DS31" s="363">
        <f t="shared" si="382"/>
        <v>2</v>
      </c>
      <c r="DT31" s="363">
        <f t="shared" si="383"/>
        <v>0</v>
      </c>
      <c r="DU31" s="363">
        <f t="shared" si="384"/>
        <v>0</v>
      </c>
      <c r="DV31" s="359">
        <f t="shared" si="385"/>
        <v>0.3125</v>
      </c>
      <c r="DW31" s="360">
        <f t="shared" si="386"/>
        <v>0.70833333333333337</v>
      </c>
      <c r="DX31" s="361" t="str">
        <f>IF(
 OR(DV$6&lt;MAX($B$2,$G31),AND($H31&lt;&gt;"",DV$6&gt;$H31)),
 "NA",
 IF(
  AND($D31="LOCAL",WEEKDAY(DV$6,2)=7),
  "DS",
  IF(
   COUNTIF(Parametros!$P:$P,DV$6)&gt;0,
   IF(ISNUMBER(DZ31),IF(DZ31&gt;0,"FL","FC"),"FC"),
   IF(
    ISNUMBER(DZ31),
    IF(DZ31&gt;0,"NOR","F"),
    IF(DZ31="A","NOR",IF(DZ31&lt;&gt;"",DZ31,"F"))
   )
  )
 )
)</f>
        <v>NOR</v>
      </c>
      <c r="DY31" s="362">
        <f t="shared" si="387"/>
        <v>8.5</v>
      </c>
      <c r="DZ31" s="362" cm="1">
        <f t="array" ref="DZ31">_xlfn.LET(
_xlpm.f,DZ$6,
_xlpm.xp,IFERROR(
   _xlfn.XLOOKUP(
     1,
     (Papeletas!$B$2:$B$3000=$B31)*(Papeletas!$G$2:$G$3000&lt;=_xlpm.f)*(Papeletas!$H$2:$H$3000&gt;=_xlpm.f),
     Papeletas!$F$2:$F$3000,
     "__NP__"
   ),
   "__NP__"
),
_xlpm.x,IF(_xlpm.xp&lt;&gt;"__NP__",_xlpm.xp,_xlfn.XLOOKUP($B31,Reloj!$A$2:$A$3000,INDEX(Reloj!$J$2:$AR$3000,,COLUMN(DN23)-INT(COLUMN(DN23)/9*8)),"__NF__")),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EA31" s="363">
        <f t="shared" si="388"/>
        <v>8.5</v>
      </c>
      <c r="EB31" s="363">
        <f t="shared" si="389"/>
        <v>1.5</v>
      </c>
      <c r="EC31" s="363">
        <f t="shared" si="390"/>
        <v>0</v>
      </c>
      <c r="ED31" s="363">
        <f t="shared" si="391"/>
        <v>0</v>
      </c>
      <c r="EE31" s="359">
        <f t="shared" si="392"/>
        <v>0.3125</v>
      </c>
      <c r="EF31" s="360">
        <f t="shared" si="393"/>
        <v>0.70833333333333337</v>
      </c>
      <c r="EG31" s="361" t="str">
        <f>IF(
 OR(EE$6&lt;MAX($B$2,$G31),AND($H31&lt;&gt;"",EE$6&gt;$H31)),
 "NA",
 IF(
  AND($D31="LOCAL",WEEKDAY(EE$6,2)=7),
  "DS",
  IF(
   COUNTIF(Parametros!$P:$P,EE$6)&gt;0,
   IF(ISNUMBER(EI31),IF(EI31&gt;0,"FL","FC"),"FC"),
   IF(
    ISNUMBER(EI31),
    IF(EI31&gt;0,"NOR","F"),
    IF(EI31="A","NOR",IF(EI31&lt;&gt;"",EI31,"F"))
   )
  )
 )
)</f>
        <v>NOR</v>
      </c>
      <c r="EH31" s="362">
        <f t="shared" si="394"/>
        <v>8.5</v>
      </c>
      <c r="EI31" s="362" cm="1">
        <f t="array" ref="EI31">_xlfn.LET(
_xlpm.f,EI$6,
_xlpm.xp,IFERROR(
   _xlfn.XLOOKUP(
     1,
     (Papeletas!$B$2:$B$3000=$B31)*(Papeletas!$G$2:$G$3000&lt;=_xlpm.f)*(Papeletas!$H$2:$H$3000&gt;=_xlpm.f),
     Papeletas!$F$2:$F$3000,
     "__NP__"
   ),
   "__NP__"
),
_xlpm.x,IF(_xlpm.xp&lt;&gt;"__NP__",_xlpm.xp,_xlfn.XLOOKUP($B31,Reloj!$A$2:$A$3000,INDEX(Reloj!$J$2:$AR$3000,,COLUMN(DW23)-INT(COLUMN(DW23)/9*8)),"__NF__")),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8.5</v>
      </c>
      <c r="EJ31" s="363">
        <f t="shared" si="395"/>
        <v>8.5</v>
      </c>
      <c r="EK31" s="363">
        <f t="shared" si="396"/>
        <v>0</v>
      </c>
      <c r="EL31" s="363">
        <f t="shared" si="397"/>
        <v>0</v>
      </c>
      <c r="EM31" s="363">
        <f t="shared" si="398"/>
        <v>0</v>
      </c>
      <c r="EN31" s="359">
        <f t="shared" si="399"/>
        <v>0.3125</v>
      </c>
      <c r="EO31" s="360">
        <f t="shared" si="400"/>
        <v>0.70833333333333337</v>
      </c>
      <c r="EP31" s="361" t="str">
        <f>IF(
 OR(EN$6&lt;MAX($B$2,$G31),AND($H31&lt;&gt;"",EN$6&gt;$H31)),
 "NA",
 IF(
  AND($D31="LOCAL",WEEKDAY(EN$6,2)=7),
  "DS",
  IF(
   COUNTIF(Parametros!$P:$P,EN$6)&gt;0,
   IF(ISNUMBER(ER31),IF(ER31&gt;0,"FL","FC"),"FC"),
   IF(
    ISNUMBER(ER31),
    IF(ER31&gt;0,"NOR","F"),
    IF(ER31="A","NOR",IF(ER31&lt;&gt;"",ER31,"F"))
   )
  )
 )
)</f>
        <v>NOR</v>
      </c>
      <c r="EQ31" s="362">
        <f t="shared" si="401"/>
        <v>8.5</v>
      </c>
      <c r="ER31" s="362" cm="1">
        <f t="array" ref="ER31">_xlfn.LET(
_xlpm.f,ER$6,
_xlpm.xp,IFERROR(
   _xlfn.XLOOKUP(
     1,
     (Papeletas!$B$2:$B$3000=$B31)*(Papeletas!$G$2:$G$3000&lt;=_xlpm.f)*(Papeletas!$H$2:$H$3000&gt;=_xlpm.f),
     Papeletas!$F$2:$F$3000,
     "__NP__"
   ),
   "__NP__"
),
_xlpm.x,IF(_xlpm.xp&lt;&gt;"__NP__",_xlpm.xp,_xlfn.XLOOKUP($B31,Reloj!$A$2:$A$3000,INDEX(Reloj!$J$2:$AR$3000,,COLUMN(EF23)-INT(COLUMN(EF23)/9*8)),"__NF__")),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ES31" s="363">
        <f t="shared" si="402"/>
        <v>8.5</v>
      </c>
      <c r="ET31" s="363">
        <f t="shared" si="403"/>
        <v>1.5</v>
      </c>
      <c r="EU31" s="363">
        <f t="shared" si="404"/>
        <v>0</v>
      </c>
      <c r="EV31" s="363">
        <f t="shared" si="405"/>
        <v>0</v>
      </c>
      <c r="EW31" s="359">
        <f t="shared" si="406"/>
        <v>0.3125</v>
      </c>
      <c r="EX31" s="360">
        <f t="shared" si="407"/>
        <v>0.70833333333333337</v>
      </c>
      <c r="EY31" s="361" t="str">
        <f>IF(
 OR(EW$6&lt;MAX($B$2,$G31),AND($H31&lt;&gt;"",EW$6&gt;$H31)),
 "NA",
 IF(
  AND($D31="LOCAL",WEEKDAY(EW$6,2)=7),
  "DS",
  IF(
   COUNTIF(Parametros!$P:$P,EW$6)&gt;0,
   IF(ISNUMBER(FA31),IF(FA31&gt;0,"FL","FC"),"FC"),
   IF(
    ISNUMBER(FA31),
    IF(FA31&gt;0,"NOR","F"),
    IF(FA31="A","NOR",IF(FA31&lt;&gt;"",FA31,"F"))
   )
  )
 )
)</f>
        <v>NOR</v>
      </c>
      <c r="EZ31" s="362">
        <f t="shared" si="408"/>
        <v>8.5</v>
      </c>
      <c r="FA31" s="362" cm="1">
        <f t="array" ref="FA31">_xlfn.LET(
_xlpm.f,FA$6,
_xlpm.xp,IFERROR(
   _xlfn.XLOOKUP(
     1,
     (Papeletas!$B$2:$B$3000=$B31)*(Papeletas!$G$2:$G$3000&lt;=_xlpm.f)*(Papeletas!$H$2:$H$3000&gt;=_xlpm.f),
     Papeletas!$F$2:$F$3000,
     "__NP__"
   ),
   "__NP__"
),
_xlpm.x,IF(_xlpm.xp&lt;&gt;"__NP__",_xlpm.xp,_xlfn.XLOOKUP($B31,Reloj!$A$2:$A$3000,INDEX(Reloj!$J$2:$AR$3000,,COLUMN(EO23)-INT(COLUMN(EO23)/9*8)),"__NF__")),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v>
      </c>
      <c r="FB31" s="363">
        <f t="shared" si="409"/>
        <v>8.5</v>
      </c>
      <c r="FC31" s="363">
        <f t="shared" si="410"/>
        <v>0.5</v>
      </c>
      <c r="FD31" s="363">
        <f t="shared" si="411"/>
        <v>0</v>
      </c>
      <c r="FE31" s="363">
        <f t="shared" si="412"/>
        <v>0</v>
      </c>
      <c r="FF31" s="359">
        <f t="shared" si="413"/>
        <v>0.3125</v>
      </c>
      <c r="FG31" s="360">
        <f t="shared" si="414"/>
        <v>0.54166666666666663</v>
      </c>
      <c r="FH31" s="361" t="str">
        <f>IF(
 OR(FF$6&lt;MAX($B$2,$G31),AND($H31&lt;&gt;"",FF$6&gt;$H31)),
 "NA",
 IF(
  AND($D31="LOCAL",WEEKDAY(FF$6,2)=7),
  "DS",
  IF(
   COUNTIF(Parametros!$P:$P,FF$6)&gt;0,
   IF(ISNUMBER(FJ31),IF(FJ31&gt;0,"FL","FC"),"FC"),
   IF(
    ISNUMBER(FJ31),
    IF(FJ31&gt;0,"NOR","F"),
    IF(FJ31="A","NOR",IF(FJ31&lt;&gt;"",FJ31,"F"))
   )
  )
 )
)</f>
        <v>NOR</v>
      </c>
      <c r="FI31" s="362">
        <f t="shared" si="415"/>
        <v>5.4999999999999991</v>
      </c>
      <c r="FJ31" s="362" cm="1">
        <f t="array" ref="FJ31">_xlfn.LET(
_xlpm.f,FJ$6,
_xlpm.xp,IFERROR(
   _xlfn.XLOOKUP(
     1,
     (Papeletas!$B$2:$B$3000=$B31)*(Papeletas!$G$2:$G$3000&lt;=_xlpm.f)*(Papeletas!$H$2:$H$3000&gt;=_xlpm.f),
     Papeletas!$F$2:$F$3000,
     "__NP__"
   ),
   "__NP__"
),
_xlpm.x,IF(_xlpm.xp&lt;&gt;"__NP__",_xlpm.xp,_xlfn.XLOOKUP($B31,Reloj!$A$2:$A$3000,INDEX(Reloj!$J$2:$AR$3000,,COLUMN(EX23)-INT(COLUMN(EX23)/9*8)),"__NF__")),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6</v>
      </c>
      <c r="FK31" s="363">
        <f t="shared" si="416"/>
        <v>5.4999999999999991</v>
      </c>
      <c r="FL31" s="363">
        <f t="shared" si="417"/>
        <v>0.50000000000000089</v>
      </c>
      <c r="FM31" s="363">
        <f t="shared" si="418"/>
        <v>0</v>
      </c>
      <c r="FN31" s="363">
        <f t="shared" si="419"/>
        <v>0</v>
      </c>
      <c r="FO31" s="359" t="str">
        <f t="shared" si="420"/>
        <v>-</v>
      </c>
      <c r="FP31" s="360" t="str">
        <f t="shared" si="421"/>
        <v>-</v>
      </c>
      <c r="FQ31" s="361" t="str">
        <f>IF(
 OR(FO$6&lt;MAX($B$2,$G31),AND($H31&lt;&gt;"",FO$6&gt;$H31)),
 "NA",
 IF(
  AND($D31="LOCAL",WEEKDAY(FO$6,2)=7),
  "DS",
  IF(
   COUNTIF(Parametros!$P:$P,FO$6)&gt;0,
   IF(ISNUMBER(FS31),IF(FS31&gt;0,"FL","FC"),"FC"),
   IF(
    ISNUMBER(FS31),
    IF(FS31&gt;0,"NOR","F"),
    IF(FS31="A","NOR",IF(FS31&lt;&gt;"",FS31,"F"))
   )
  )
 )
)</f>
        <v>DS</v>
      </c>
      <c r="FR31" s="362">
        <f t="shared" si="422"/>
        <v>0</v>
      </c>
      <c r="FS31" s="362" t="str" cm="1">
        <f t="array" ref="FS31">_xlfn.LET(
_xlpm.f,FS$6,
_xlpm.xp,IFERROR(
   _xlfn.XLOOKUP(
     1,
     (Papeletas!$B$2:$B$3000=$B31)*(Papeletas!$G$2:$G$3000&lt;=_xlpm.f)*(Papeletas!$H$2:$H$3000&gt;=_xlpm.f),
     Papeletas!$F$2:$F$3000,
     "__NP__"
   ),
   "__NP__"
),
_xlpm.x,IF(_xlpm.xp&lt;&gt;"__NP__",_xlpm.xp,_xlfn.XLOOKUP($B31,Reloj!$A$2:$A$3000,INDEX(Reloj!$J$2:$AR$3000,,COLUMN(FG23)-INT(COLUMN(FG23)/9*8)),"__NF__")),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F</v>
      </c>
      <c r="FT31" s="363">
        <f t="shared" si="423"/>
        <v>0</v>
      </c>
      <c r="FU31" s="363">
        <f t="shared" si="424"/>
        <v>0</v>
      </c>
      <c r="FV31" s="363">
        <f t="shared" si="425"/>
        <v>0</v>
      </c>
      <c r="FW31" s="363">
        <f t="shared" si="426"/>
        <v>0</v>
      </c>
      <c r="FX31" s="359">
        <f t="shared" si="427"/>
        <v>0.3125</v>
      </c>
      <c r="FY31" s="360">
        <f t="shared" si="428"/>
        <v>0.70833333333333337</v>
      </c>
      <c r="FZ31" s="361" t="str">
        <f>IF(
 OR(FX$6&lt;MAX($B$2,$G31),AND($H31&lt;&gt;"",FX$6&gt;$H31)),
 "NA",
 IF(
  AND($D31="LOCAL",WEEKDAY(FX$6,2)=7),
  "DS",
  IF(
   COUNTIF(Parametros!$P:$P,FX$6)&gt;0,
   IF(ISNUMBER(GB31),IF(GB31&gt;0,"FL","FC"),"FC"),
   IF(
    ISNUMBER(GB31),
    IF(GB31&gt;0,"NOR","F"),
    IF(GB31="A","NOR",IF(GB31&lt;&gt;"",GB31,"F"))
   )
  )
 )
)</f>
        <v>NOR</v>
      </c>
      <c r="GA31" s="362">
        <f t="shared" si="429"/>
        <v>8.5</v>
      </c>
      <c r="GB31" s="362" cm="1">
        <f t="array" ref="GB31">_xlfn.LET(
_xlpm.f,GB$6,
_xlpm.xp,IFERROR(
   _xlfn.XLOOKUP(
     1,
     (Papeletas!$B$2:$B$3000=$B31)*(Papeletas!$G$2:$G$3000&lt;=_xlpm.f)*(Papeletas!$H$2:$H$3000&gt;=_xlpm.f),
     Papeletas!$F$2:$F$3000,
     "__NP__"
   ),
   "__NP__"
),
_xlpm.x,IF(_xlpm.xp&lt;&gt;"__NP__",_xlpm.xp,_xlfn.XLOOKUP($B31,Reloj!$A$2:$A$3000,INDEX(Reloj!$J$2:$AR$3000,,COLUMN(FP23)-INT(COLUMN(FP23)/9*8)),"__NF__")),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v>
      </c>
      <c r="GC31" s="363">
        <f t="shared" si="430"/>
        <v>8.5</v>
      </c>
      <c r="GD31" s="363">
        <f t="shared" si="431"/>
        <v>0.5</v>
      </c>
      <c r="GE31" s="363">
        <f t="shared" si="432"/>
        <v>0</v>
      </c>
      <c r="GF31" s="363">
        <f t="shared" si="433"/>
        <v>0</v>
      </c>
      <c r="GG31" s="359">
        <f t="shared" si="434"/>
        <v>0.3125</v>
      </c>
      <c r="GH31" s="360">
        <f t="shared" si="435"/>
        <v>0.70833333333333337</v>
      </c>
      <c r="GI31" s="361" t="str">
        <f>IF(
 OR(GG$6&lt;MAX($B$2,$G31),AND($H31&lt;&gt;"",GG$6&gt;$H31)),
 "NA",
 IF(
  AND($D31="LOCAL",WEEKDAY(GG$6,2)=7),
  "DS",
  IF(
   COUNTIF(Parametros!$P:$P,GG$6)&gt;0,
   IF(ISNUMBER(GK31),IF(GK31&gt;0,"FL","FC"),"FC"),
   IF(
    ISNUMBER(GK31),
    IF(GK31&gt;0,"NOR","F"),
    IF(GK31="A","NOR",IF(GK31&lt;&gt;"",GK31,"F"))
   )
  )
 )
)</f>
        <v>NOR</v>
      </c>
      <c r="GJ31" s="362">
        <f t="shared" si="436"/>
        <v>8.5</v>
      </c>
      <c r="GK31" s="362" cm="1">
        <f t="array" ref="GK31">_xlfn.LET(
_xlpm.f,GK$6,
_xlpm.xp,IFERROR(
   _xlfn.XLOOKUP(
     1,
     (Papeletas!$B$2:$B$3000=$B31)*(Papeletas!$G$2:$G$3000&lt;=_xlpm.f)*(Papeletas!$H$2:$H$3000&gt;=_xlpm.f),
     Papeletas!$F$2:$F$3000,
     "__NP__"
   ),
   "__NP__"
),
_xlpm.x,IF(_xlpm.xp&lt;&gt;"__NP__",_xlpm.xp,_xlfn.XLOOKUP($B31,Reloj!$A$2:$A$3000,INDEX(Reloj!$J$2:$AR$3000,,COLUMN(FY23)-INT(COLUMN(FY23)/9*8)),"__NF__")),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9.5</v>
      </c>
      <c r="GL31" s="363">
        <f t="shared" si="437"/>
        <v>8.5</v>
      </c>
      <c r="GM31" s="363">
        <f t="shared" si="438"/>
        <v>1</v>
      </c>
      <c r="GN31" s="363">
        <f t="shared" si="439"/>
        <v>0</v>
      </c>
      <c r="GO31" s="363">
        <f t="shared" si="440"/>
        <v>0</v>
      </c>
      <c r="GP31" s="359">
        <f t="shared" si="441"/>
        <v>0.3125</v>
      </c>
      <c r="GQ31" s="360">
        <f t="shared" si="442"/>
        <v>0.70833333333333337</v>
      </c>
      <c r="GR31" s="361" t="str">
        <f>IF(
 OR(GP$6&lt;MAX($B$2,$G31),AND($H31&lt;&gt;"",GP$6&gt;$H31)),
 "NA",
 IF(
  AND($D31="LOCAL",WEEKDAY(GP$6,2)=7),
  "DS",
  IF(
   COUNTIF(Parametros!$P:$P,GP$6)&gt;0,
   IF(ISNUMBER(GT31),IF(GT31&gt;0,"FL","FC"),"FC"),
   IF(
    ISNUMBER(GT31),
    IF(GT31&gt;0,"NOR","F"),
    IF(GT31="A","NOR",IF(GT31&lt;&gt;"",GT31,"F"))
   )
  )
 )
)</f>
        <v>NOR</v>
      </c>
      <c r="GS31" s="362">
        <f t="shared" si="443"/>
        <v>8.5</v>
      </c>
      <c r="GT31" s="362" cm="1">
        <f t="array" ref="GT31">_xlfn.LET(
_xlpm.f,GT$6,
_xlpm.xp,IFERROR(
   _xlfn.XLOOKUP(
     1,
     (Papeletas!$B$2:$B$3000=$B31)*(Papeletas!$G$2:$G$3000&lt;=_xlpm.f)*(Papeletas!$H$2:$H$3000&gt;=_xlpm.f),
     Papeletas!$F$2:$F$3000,
     "__NP__"
   ),
   "__NP__"
),
_xlpm.x,IF(_xlpm.xp&lt;&gt;"__NP__",_xlpm.xp,_xlfn.XLOOKUP($B31,Reloj!$A$2:$A$3000,INDEX(Reloj!$J$2:$AR$3000,,COLUMN(GH23)-INT(COLUMN(GH23)/9*8)),"__NF__")),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9.5</v>
      </c>
      <c r="GU31" s="363">
        <f t="shared" si="444"/>
        <v>8.5</v>
      </c>
      <c r="GV31" s="363">
        <f t="shared" si="445"/>
        <v>1</v>
      </c>
      <c r="GW31" s="363">
        <f t="shared" si="446"/>
        <v>0</v>
      </c>
      <c r="GX31" s="363">
        <f t="shared" si="447"/>
        <v>0</v>
      </c>
      <c r="GY31" s="359">
        <f t="shared" si="448"/>
        <v>0.3125</v>
      </c>
      <c r="GZ31" s="360">
        <f t="shared" si="449"/>
        <v>0.70833333333333337</v>
      </c>
      <c r="HA31" s="361" t="str">
        <f>IF(
 OR(GY$6&lt;MAX($B$2,$G31),AND($H31&lt;&gt;"",GY$6&gt;$H31)),
 "NA",
 IF(
  AND($D31="LOCAL",WEEKDAY(GY$6,2)=7),
  "DS",
  IF(
   COUNTIF(Parametros!$P:$P,GY$6)&gt;0,
   IF(ISNUMBER(HC31),IF(HC31&gt;0,"FL","FC"),"FC"),
   IF(
    ISNUMBER(HC31),
    IF(HC31&gt;0,"NOR","F"),
    IF(HC31="A","NOR",IF(HC31&lt;&gt;"",HC31,"F"))
   )
  )
 )
)</f>
        <v>NOR</v>
      </c>
      <c r="HB31" s="362">
        <f t="shared" si="450"/>
        <v>8.5</v>
      </c>
      <c r="HC31" s="362" cm="1">
        <f t="array" ref="HC31">_xlfn.LET(
_xlpm.f,HC$6,
_xlpm.xp,IFERROR(
   _xlfn.XLOOKUP(
     1,
     (Papeletas!$B$2:$B$3000=$B31)*(Papeletas!$G$2:$G$3000&lt;=_xlpm.f)*(Papeletas!$H$2:$H$3000&gt;=_xlpm.f),
     Papeletas!$F$2:$F$3000,
     "__NP__"
   ),
   "__NP__"
),
_xlpm.x,IF(_xlpm.xp&lt;&gt;"__NP__",_xlpm.xp,_xlfn.XLOOKUP($B31,Reloj!$A$2:$A$3000,INDEX(Reloj!$J$2:$AR$3000,,COLUMN(GQ23)-INT(COLUMN(GQ23)/9*8)),"__NF__")),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9</v>
      </c>
      <c r="HD31" s="363">
        <f t="shared" si="451"/>
        <v>8.5</v>
      </c>
      <c r="HE31" s="363">
        <f t="shared" si="452"/>
        <v>0.5</v>
      </c>
      <c r="HF31" s="363">
        <f t="shared" si="453"/>
        <v>0</v>
      </c>
      <c r="HG31" s="363">
        <f t="shared" si="454"/>
        <v>0</v>
      </c>
      <c r="HH31" s="359">
        <f t="shared" si="455"/>
        <v>0.3125</v>
      </c>
      <c r="HI31" s="360">
        <f t="shared" si="456"/>
        <v>0.70833333333333337</v>
      </c>
      <c r="HJ31" s="361" t="str">
        <f>IF(
 OR(HH$6&lt;MAX($B$2,$G31),AND($H31&lt;&gt;"",HH$6&gt;$H31)),
 "NA",
 IF(
  AND($D31="LOCAL",WEEKDAY(HH$6,2)=7),
  "DS",
  IF(
   COUNTIF(Parametros!$P:$P,HH$6)&gt;0,
   IF(ISNUMBER(HL31),IF(HL31&gt;0,"FL","FC"),"FC"),
   IF(
    ISNUMBER(HL31),
    IF(HL31&gt;0,"NOR","F"),
    IF(HL31="A","NOR",IF(HL31&lt;&gt;"",HL31,"F"))
   )
  )
 )
)</f>
        <v>NOR</v>
      </c>
      <c r="HK31" s="362">
        <f t="shared" si="457"/>
        <v>8.5</v>
      </c>
      <c r="HL31" s="362" cm="1">
        <f t="array" ref="HL31">_xlfn.LET(
_xlpm.f,HL$6,
_xlpm.xp,IFERROR(
   _xlfn.XLOOKUP(
     1,
     (Papeletas!$B$2:$B$3000=$B31)*(Papeletas!$G$2:$G$3000&lt;=_xlpm.f)*(Papeletas!$H$2:$H$3000&gt;=_xlpm.f),
     Papeletas!$F$2:$F$3000,
     "__NP__"
   ),
   "__NP__"
),
_xlpm.x,IF(_xlpm.xp&lt;&gt;"__NP__",_xlpm.xp,_xlfn.XLOOKUP($B31,Reloj!$A$2:$A$3000,INDEX(Reloj!$J$2:$AR$3000,,COLUMN(GZ23)-INT(COLUMN(GZ23)/9*8)),"__NF__")),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11</v>
      </c>
      <c r="HM31" s="363">
        <f t="shared" si="458"/>
        <v>8.5</v>
      </c>
      <c r="HN31" s="363">
        <f t="shared" si="459"/>
        <v>2</v>
      </c>
      <c r="HO31" s="363">
        <f t="shared" si="460"/>
        <v>0.5</v>
      </c>
      <c r="HP31" s="363">
        <f t="shared" si="461"/>
        <v>0</v>
      </c>
      <c r="HQ31" s="359">
        <f t="shared" si="462"/>
        <v>0.3125</v>
      </c>
      <c r="HR31" s="360">
        <f t="shared" si="463"/>
        <v>0.54166666666666663</v>
      </c>
      <c r="HS31" s="361" t="str">
        <f>IF(
 OR(HQ$6&lt;MAX($B$2,$G31),AND($H31&lt;&gt;"",HQ$6&gt;$H31)),
 "NA",
 IF(
  AND($D31="LOCAL",WEEKDAY(HQ$6,2)=7),
  "DS",
  IF(
   COUNTIF(Parametros!$P:$P,HQ$6)&gt;0,
   IF(ISNUMBER(HU31),IF(HU31&gt;0,"FL","FC"),"FC"),
   IF(
    ISNUMBER(HU31),
    IF(HU31&gt;0,"NOR","F"),
    IF(HU31="A","NOR",IF(HU31&lt;&gt;"",HU31,"F"))
   )
  )
 )
)</f>
        <v>NOR</v>
      </c>
      <c r="HT31" s="362">
        <f t="shared" si="464"/>
        <v>5.4999999999999991</v>
      </c>
      <c r="HU31" s="362" cm="1">
        <f t="array" ref="HU31">_xlfn.LET(
_xlpm.f,HU$6,
_xlpm.xp,IFERROR(
   _xlfn.XLOOKUP(
     1,
     (Papeletas!$B$2:$B$3000=$B31)*(Papeletas!$G$2:$G$3000&lt;=_xlpm.f)*(Papeletas!$H$2:$H$3000&gt;=_xlpm.f),
     Papeletas!$F$2:$F$3000,
     "__NP__"
   ),
   "__NP__"
),
_xlpm.x,IF(_xlpm.xp&lt;&gt;"__NP__",_xlpm.xp,_xlfn.XLOOKUP($B31,Reloj!$A$2:$A$3000,INDEX(Reloj!$J$2:$AR$3000,,COLUMN(HI23)-INT(COLUMN(HI23)/9*8)),"__NF__")),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5.5</v>
      </c>
      <c r="HV31" s="363">
        <f t="shared" si="465"/>
        <v>5.4999999999999991</v>
      </c>
      <c r="HW31" s="363">
        <f t="shared" si="466"/>
        <v>8.8817841970012523E-16</v>
      </c>
      <c r="HX31" s="363">
        <f t="shared" si="467"/>
        <v>0</v>
      </c>
      <c r="HY31" s="363">
        <f t="shared" si="468"/>
        <v>0</v>
      </c>
      <c r="HZ31" s="359" t="str">
        <f t="shared" si="469"/>
        <v>-</v>
      </c>
      <c r="IA31" s="360" t="str">
        <f t="shared" si="470"/>
        <v>-</v>
      </c>
      <c r="IB31" s="361" t="str">
        <f>IF(
 OR(HZ$6&lt;MAX($B$2,$G31),AND($H31&lt;&gt;"",HZ$6&gt;$H31)),
 "NA",
 IF(
  AND($D31="LOCAL",WEEKDAY(HZ$6,2)=7),
  "DS",
  IF(
   COUNTIF(Parametros!$P:$P,HZ$6)&gt;0,
   IF(ISNUMBER(ID31),IF(ID31&gt;0,"FL","FC"),"FC"),
   IF(
    ISNUMBER(ID31),
    IF(ID31&gt;0,"NOR","F"),
    IF(ID31="A","NOR",IF(ID31&lt;&gt;"",ID31,"F"))
   )
  )
 )
)</f>
        <v>DS</v>
      </c>
      <c r="IC31" s="362">
        <f t="shared" si="471"/>
        <v>0</v>
      </c>
      <c r="ID31" s="362" t="str" cm="1">
        <f t="array" ref="ID31">_xlfn.LET(
_xlpm.f,ID$6,
_xlpm.xp,IFERROR(
   _xlfn.XLOOKUP(
     1,
     (Papeletas!$B$2:$B$3000=$B31)*(Papeletas!$G$2:$G$3000&lt;=_xlpm.f)*(Papeletas!$H$2:$H$3000&gt;=_xlpm.f),
     Papeletas!$F$2:$F$3000,
     "__NP__"
   ),
   "__NP__"
),
_xlpm.x,IF(_xlpm.xp&lt;&gt;"__NP__",_xlpm.xp,_xlfn.XLOOKUP($B31,Reloj!$A$2:$A$3000,INDEX(Reloj!$J$2:$AR$3000,,COLUMN(HR23)-INT(COLUMN(HR23)/9*8)),"__NF__")),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F</v>
      </c>
      <c r="IE31" s="363">
        <f t="shared" si="472"/>
        <v>0</v>
      </c>
      <c r="IF31" s="363">
        <f t="shared" si="473"/>
        <v>0</v>
      </c>
      <c r="IG31" s="363">
        <f t="shared" si="474"/>
        <v>0</v>
      </c>
      <c r="IH31" s="363">
        <f t="shared" si="475"/>
        <v>0</v>
      </c>
      <c r="II31" s="359">
        <f t="shared" si="476"/>
        <v>0.3125</v>
      </c>
      <c r="IJ31" s="360">
        <f t="shared" si="477"/>
        <v>0.70833333333333337</v>
      </c>
      <c r="IK31" s="361" t="str">
        <f>IF(
 OR(II$6&lt;MAX($B$2,$G31),AND($H31&lt;&gt;"",II$6&gt;$H31)),
 "NA",
 IF(
  AND($D31="LOCAL",WEEKDAY(II$6,2)=7),
  "DS",
  IF(
   COUNTIF(Parametros!$P:$P,II$6)&gt;0,
   IF(ISNUMBER(IM31),IF(IM31&gt;0,"FL","FC"),"FC"),
   IF(
    ISNUMBER(IM31),
    IF(IM31&gt;0,"NOR","F"),
    IF(IM31="A","NOR",IF(IM31&lt;&gt;"",IM31,"F"))
   )
  )
 )
)</f>
        <v>NOR</v>
      </c>
      <c r="IL31" s="362">
        <f t="shared" si="478"/>
        <v>8.5</v>
      </c>
      <c r="IM31" s="362" cm="1">
        <f t="array" ref="IM31">_xlfn.LET(
_xlpm.f,IM$6,
_xlpm.xp,IFERROR(
   _xlfn.XLOOKUP(
     1,
     (Papeletas!$B$2:$B$3000=$B31)*(Papeletas!$G$2:$G$3000&lt;=_xlpm.f)*(Papeletas!$H$2:$H$3000&gt;=_xlpm.f),
     Papeletas!$F$2:$F$3000,
     "__NP__"
   ),
   "__NP__"
),
_xlpm.x,IF(_xlpm.xp&lt;&gt;"__NP__",_xlpm.xp,_xlfn.XLOOKUP($B31,Reloj!$A$2:$A$3000,INDEX(Reloj!$J$2:$AR$3000,,COLUMN(IA23)-INT(COLUMN(IA23)/9*8)),"__NF__")),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IN31" s="363">
        <f t="shared" si="479"/>
        <v>8.5</v>
      </c>
      <c r="IO31" s="363">
        <f t="shared" si="480"/>
        <v>1.5</v>
      </c>
      <c r="IP31" s="363">
        <f t="shared" si="481"/>
        <v>0</v>
      </c>
      <c r="IQ31" s="363">
        <f t="shared" si="482"/>
        <v>0</v>
      </c>
      <c r="IR31" s="359">
        <f t="shared" si="483"/>
        <v>0.3125</v>
      </c>
      <c r="IS31" s="360">
        <f t="shared" si="484"/>
        <v>0.70833333333333337</v>
      </c>
      <c r="IT31" s="361" t="str">
        <f>IF(
 OR(IR$6&lt;MAX($B$2,$G31),AND($H31&lt;&gt;"",IR$6&gt;$H31)),
 "NA",
 IF(
  AND($D31="LOCAL",WEEKDAY(IR$6,2)=7),
  "DS",
  IF(
   COUNTIF(Parametros!$P:$P,IR$6)&gt;0,
   IF(ISNUMBER(IV31),IF(IV31&gt;0,"FL","FC"),"FC"),
   IF(
    ISNUMBER(IV31),
    IF(IV31&gt;0,"NOR","F"),
    IF(IV31="A","NOR",IF(IV31&lt;&gt;"",IV31,"F"))
   )
  )
 )
)</f>
        <v>NOR</v>
      </c>
      <c r="IU31" s="362">
        <f t="shared" si="485"/>
        <v>8.5</v>
      </c>
      <c r="IV31" s="362" t="str" cm="1">
        <f t="array" ref="IV31">_xlfn.LET(
_xlpm.f,IV$6,
_xlpm.xp,IFERROR(
   _xlfn.XLOOKUP(
     1,
     (Papeletas!$B$2:$B$3000=$B31)*(Papeletas!$G$2:$G$3000&lt;=_xlpm.f)*(Papeletas!$H$2:$H$3000&gt;=_xlpm.f),
     Papeletas!$F$2:$F$3000,
     "__NP__"
   ),
   "__NP__"
),
_xlpm.x,IF(_xlpm.xp&lt;&gt;"__NP__",_xlpm.xp,_xlfn.XLOOKUP($B31,Reloj!$A$2:$A$3000,INDEX(Reloj!$J$2:$AR$3000,,COLUMN(IJ23)-INT(COLUMN(IJ23)/9*8)),"__NF__")),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A</v>
      </c>
      <c r="IW31" s="363">
        <f t="shared" si="486"/>
        <v>0</v>
      </c>
      <c r="IX31" s="363">
        <f t="shared" si="487"/>
        <v>0</v>
      </c>
      <c r="IY31" s="363">
        <f t="shared" si="488"/>
        <v>0</v>
      </c>
      <c r="IZ31" s="363">
        <f t="shared" si="489"/>
        <v>0</v>
      </c>
      <c r="JA31" s="359">
        <f t="shared" si="490"/>
        <v>0.3125</v>
      </c>
      <c r="JB31" s="360">
        <f t="shared" si="491"/>
        <v>0.70833333333333337</v>
      </c>
      <c r="JC31" s="361" t="str">
        <f>IF(
 OR(JA$6&lt;MAX($B$2,$G31),AND($H31&lt;&gt;"",JA$6&gt;$H31)),
 "NA",
 IF(
  AND($D31="LOCAL",WEEKDAY(JA$6,2)=7),
  "DS",
  IF(
   COUNTIF(Parametros!$P:$P,JA$6)&gt;0,
   IF(ISNUMBER(JE31),IF(JE31&gt;0,"FL","FC"),"FC"),
   IF(
    ISNUMBER(JE31),
    IF(JE31&gt;0,"NOR","F"),
    IF(JE31="A","NOR",IF(JE31&lt;&gt;"",JE31,"F"))
   )
  )
 )
)</f>
        <v>NOR</v>
      </c>
      <c r="JD31" s="362">
        <f t="shared" si="492"/>
        <v>8.5</v>
      </c>
      <c r="JE31" s="362" cm="1">
        <f t="array" ref="JE31">_xlfn.LET(
_xlpm.f,JE$6,
_xlpm.xp,IFERROR(
   _xlfn.XLOOKUP(
     1,
     (Papeletas!$B$2:$B$3000=$B31)*(Papeletas!$G$2:$G$3000&lt;=_xlpm.f)*(Papeletas!$H$2:$H$3000&gt;=_xlpm.f),
     Papeletas!$F$2:$F$3000,
     "__NP__"
   ),
   "__NP__"
),
_xlpm.x,IF(_xlpm.xp&lt;&gt;"__NP__",_xlpm.xp,_xlfn.XLOOKUP($B31,Reloj!$A$2:$A$3000,INDEX(Reloj!$J$2:$AR$3000,,COLUMN(IS23)-INT(COLUMN(IS23)/9*8)),"__NF__")),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14.5</v>
      </c>
      <c r="JF31" s="363">
        <f t="shared" si="493"/>
        <v>8.5</v>
      </c>
      <c r="JG31" s="363">
        <f t="shared" si="494"/>
        <v>2</v>
      </c>
      <c r="JH31" s="363">
        <f t="shared" si="495"/>
        <v>4</v>
      </c>
      <c r="JI31" s="363">
        <f t="shared" si="496"/>
        <v>0</v>
      </c>
      <c r="JJ31" s="359">
        <f t="shared" si="497"/>
        <v>0.3125</v>
      </c>
      <c r="JK31" s="360">
        <f t="shared" si="498"/>
        <v>0.70833333333333337</v>
      </c>
      <c r="JL31" s="361" t="str">
        <f>IF(
 OR(JJ$6&lt;MAX($B$2,$G31),AND($H31&lt;&gt;"",JJ$6&gt;$H31)),
 "NA",
 IF(
  AND($D31="LOCAL",WEEKDAY(JJ$6,2)=7),
  "DS",
  IF(
   COUNTIF(Parametros!$P:$P,JJ$6)&gt;0,
   IF(ISNUMBER(JN31),IF(JN31&gt;0,"FL","FC"),"FC"),
   IF(
    ISNUMBER(JN31),
    IF(JN31&gt;0,"NOR","F"),
    IF(JN31="A","NOR",IF(JN31&lt;&gt;"",JN31,"F"))
   )
  )
 )
)</f>
        <v>NOR</v>
      </c>
      <c r="JM31" s="362">
        <f t="shared" si="499"/>
        <v>8.5</v>
      </c>
      <c r="JN31" s="362" cm="1">
        <f t="array" ref="JN31">_xlfn.LET(
_xlpm.f,JN$6,
_xlpm.xp,IFERROR(
   _xlfn.XLOOKUP(
     1,
     (Papeletas!$B$2:$B$3000=$B31)*(Papeletas!$G$2:$G$3000&lt;=_xlpm.f)*(Papeletas!$H$2:$H$3000&gt;=_xlpm.f),
     Papeletas!$F$2:$F$3000,
     "__NP__"
   ),
   "__NP__"
),
_xlpm.x,IF(_xlpm.xp&lt;&gt;"__NP__",_xlpm.xp,_xlfn.XLOOKUP($B31,Reloj!$A$2:$A$3000,INDEX(Reloj!$J$2:$AR$3000,,COLUMN(JB23)-INT(COLUMN(JB23)/9*8)),"__NF__")),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10.5</v>
      </c>
      <c r="JO31" s="363">
        <f t="shared" si="500"/>
        <v>8.5</v>
      </c>
      <c r="JP31" s="363">
        <f t="shared" si="501"/>
        <v>2</v>
      </c>
      <c r="JQ31" s="363">
        <f t="shared" si="502"/>
        <v>0</v>
      </c>
      <c r="JR31" s="363">
        <f t="shared" si="503"/>
        <v>0</v>
      </c>
      <c r="JS31" s="359">
        <f t="shared" si="504"/>
        <v>0.3125</v>
      </c>
      <c r="JT31" s="360">
        <f t="shared" si="505"/>
        <v>0.70833333333333337</v>
      </c>
      <c r="JU31" s="361" t="str">
        <f>IF(
 OR(JS$6&lt;MAX($B$2,$G31),AND($H31&lt;&gt;"",JS$6&gt;$H31)),
 "NA",
 IF(
  AND($D31="LOCAL",WEEKDAY(JS$6,2)=7),
  "DS",
  IF(
   COUNTIF(Parametros!$P:$P,JS$6)&gt;0,
   IF(ISNUMBER(JW31),IF(JW31&gt;0,"FL","FC"),"FC"),
   IF(
    ISNUMBER(JW31),
    IF(JW31&gt;0,"NOR","F"),
    IF(JW31="A","NOR",IF(JW31&lt;&gt;"",JW31,"F"))
   )
  )
 )
)</f>
        <v>NOR</v>
      </c>
      <c r="JV31" s="362">
        <f t="shared" si="506"/>
        <v>8.5</v>
      </c>
      <c r="JW31" s="362" cm="1">
        <f t="array" ref="JW31">_xlfn.LET(
_xlpm.f,JW$6,
_xlpm.xp,IFERROR(
   _xlfn.XLOOKUP(
     1,
     (Papeletas!$B$2:$B$3000=$B31)*(Papeletas!$G$2:$G$3000&lt;=_xlpm.f)*(Papeletas!$H$2:$H$3000&gt;=_xlpm.f),
     Papeletas!$F$2:$F$3000,
     "__NP__"
   ),
   "__NP__"
),
_xlpm.x,IF(_xlpm.xp&lt;&gt;"__NP__",_xlpm.xp,_xlfn.XLOOKUP($B31,Reloj!$A$2:$A$3000,INDEX(Reloj!$J$2:$AR$3000,,COLUMN(JK23)-INT(COLUMN(JK23)/9*8)),"__NF__")),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10.5</v>
      </c>
      <c r="JX31" s="363">
        <f t="shared" si="507"/>
        <v>8.5</v>
      </c>
      <c r="JY31" s="363">
        <f t="shared" si="508"/>
        <v>2</v>
      </c>
      <c r="JZ31" s="363">
        <f t="shared" si="509"/>
        <v>0</v>
      </c>
      <c r="KA31" s="363">
        <f t="shared" si="510"/>
        <v>0</v>
      </c>
      <c r="KB31" s="359">
        <f t="shared" si="511"/>
        <v>0.3125</v>
      </c>
      <c r="KC31" s="360">
        <f t="shared" si="512"/>
        <v>0.54166666666666663</v>
      </c>
      <c r="KD31" s="361" t="str">
        <f>IF(
 OR(KB$6&lt;MAX($B$2,$G31),AND($H31&lt;&gt;"",KB$6&gt;$H31)),
 "NA",
 IF(
  AND($D31="LOCAL",WEEKDAY(KB$6,2)=7),
  "DS",
  IF(
   COUNTIF(Parametros!$P:$P,KB$6)&gt;0,
   IF(ISNUMBER(KF31),IF(KF31&gt;0,"FL","FC"),"FC"),
   IF(
    ISNUMBER(KF31),
    IF(KF31&gt;0,"NOR","F"),
    IF(KF31="A","NOR",IF(KF31&lt;&gt;"",KF31,"F"))
   )
  )
 )
)</f>
        <v>NOR</v>
      </c>
      <c r="KE31" s="362">
        <f t="shared" si="513"/>
        <v>5.4999999999999991</v>
      </c>
      <c r="KF31" s="362" cm="1">
        <f t="array" ref="KF31">_xlfn.LET(
_xlpm.f,KF$6,
_xlpm.xp,IFERROR(
   _xlfn.XLOOKUP(
     1,
     (Papeletas!$B$2:$B$3000=$B31)*(Papeletas!$G$2:$G$3000&lt;=_xlpm.f)*(Papeletas!$H$2:$H$3000&gt;=_xlpm.f),
     Papeletas!$F$2:$F$3000,
     "__NP__"
   ),
   "__NP__"
),
_xlpm.x,IF(_xlpm.xp&lt;&gt;"__NP__",_xlpm.xp,_xlfn.XLOOKUP($B31,Reloj!$A$2:$A$3000,INDEX(Reloj!$J$2:$AR$3000,,COLUMN(JT23)-INT(COLUMN(JT23)/9*8)),"__NF__")),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6</v>
      </c>
      <c r="KG31" s="363">
        <f t="shared" si="514"/>
        <v>5.4999999999999991</v>
      </c>
      <c r="KH31" s="363">
        <f t="shared" si="515"/>
        <v>0.50000000000000089</v>
      </c>
      <c r="KI31" s="363">
        <f t="shared" si="516"/>
        <v>0</v>
      </c>
      <c r="KJ31" s="363">
        <f t="shared" si="517"/>
        <v>0</v>
      </c>
      <c r="KK31" s="359" t="str">
        <f t="shared" si="255"/>
        <v>-</v>
      </c>
      <c r="KL31" s="360" t="str">
        <f t="shared" ref="KL31" si="593">IF(KK31="-","-",IF($D31="LOCAL",IF(WEEKDAY(KK$6,2)&lt;=5,--"17:00:00",IF(WEEKDAY(KK$6,2)=6,--"13:00:00","-")),IF($D31="FORANEO",IF(WEEKDAY(KK$6,2)&lt;=6,--"18:30:00",IF(WEEKDAY(KK$6,2)=7,--"12:00:00","-")),"-")))</f>
        <v>-</v>
      </c>
      <c r="KM31" s="361" t="str">
        <f>IF(
 OR(KK$6&lt;MAX($B$2,$G31),AND($H31&lt;&gt;"",KK$6&gt;$H31)),
 "NA",
 IF(
  AND($D31="LOCAL",WEEKDAY(KK$6,2)=7),
  "DS",
  IF(
   COUNTIF(Parametros!$P:$P,KK$6)&gt;0,
   IF(ISNUMBER(KO31),IF(KO31&gt;0,"FL","FC"),"FC"),
   IF(
    ISNUMBER(KO31),
    IF(KO31&gt;0,"NOR","F"),
    IF(KO31="A","NOR",IF(KO31&lt;&gt;"",KO31,"F"))
   )
  )
 )
)</f>
        <v>DS</v>
      </c>
      <c r="KN31" s="362">
        <f t="shared" si="519"/>
        <v>0</v>
      </c>
      <c r="KO31" s="362" t="str" cm="1">
        <f t="array" ref="KO31">_xlfn.LET(
_xlpm.f,KO$6,
_xlpm.xp,IFERROR(
   _xlfn.XLOOKUP(
     1,
     (Papeletas!$B$2:$B$403=$B31)*(Papeletas!$G$2:$G$403&lt;=_xlpm.f)*(Papeletas!$H$2:$H$403&gt;=_xlpm.f),
     Papeletas!$F$2:$F$403,
     "__NP__"
   ),
   "__NP__"
),
_xlpm.x,IF(_xlpm.xp&lt;&gt;"__NP__",_xlpm.xp,_xlfn.XLOOKUP($B31,Reloj!$A$2:$A$1254,INDEX(Reloj!$J$2:$AR$1254,,COLUMN(KC23)-INT(COLUMN(KC23)/9*8)),"__NF__")),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F</v>
      </c>
      <c r="KP31" s="363">
        <f t="shared" si="520"/>
        <v>0</v>
      </c>
      <c r="KQ31" s="363">
        <f t="shared" si="521"/>
        <v>0</v>
      </c>
      <c r="KR31" s="363">
        <f t="shared" si="522"/>
        <v>0</v>
      </c>
      <c r="KS31" s="363">
        <f t="shared" si="523"/>
        <v>0</v>
      </c>
      <c r="KT31" s="359">
        <f t="shared" si="262"/>
        <v>0.3125</v>
      </c>
      <c r="KU31" s="360">
        <f t="shared" ref="KU31" si="594">IF(KT31="-","-",IF($D31="LOCAL",IF(WEEKDAY(KT$6,2)&lt;=5,--"17:00:00",IF(WEEKDAY(KT$6,2)=6,--"13:00:00","-")),IF($D31="FORANEO",IF(WEEKDAY(KT$6,2)&lt;=6,--"18:30:00",IF(WEEKDAY(KT$6,2)=7,--"12:00:00","-")),"-")))</f>
        <v>0.70833333333333337</v>
      </c>
      <c r="KV31" s="361" t="str">
        <f>IF(
 OR(KT$6&lt;MAX($B$2,$G31),AND($H31&lt;&gt;"",KT$6&gt;$H31)),
 "NA",
 IF(
  AND($D31="LOCAL",WEEKDAY(KT$6,2)=7),
  "DS",
  IF(
   COUNTIF(Parametros!$P:$P,KT$6)&gt;0,
   IF(ISNUMBER(KX31),IF(KX31&gt;0,"FL","FC"),"FC"),
   IF(
    ISNUMBER(KX31),
    IF(KX31&gt;0,"NOR","F"),
    IF(KX31="A","NOR",IF(KX31&lt;&gt;"",KX31,"F"))
   )
  )
 )
)</f>
        <v>NOR</v>
      </c>
      <c r="KW31" s="362">
        <f t="shared" si="525"/>
        <v>8.5</v>
      </c>
      <c r="KX31" s="362" cm="1">
        <f t="array" ref="KX31">_xlfn.LET(
_xlpm.f,KX$6,
_xlpm.xp,IFERROR(
   _xlfn.XLOOKUP(
     1,
     (Papeletas!$B$2:$B$403=$B31)*(Papeletas!$G$2:$G$403&lt;=_xlpm.f)*(Papeletas!$H$2:$H$403&gt;=_xlpm.f),
     Papeletas!$F$2:$F$403,
     "__NP__"
   ),
   "__NP__"
),
_xlpm.x,IF(_xlpm.xp&lt;&gt;"__NP__",_xlpm.xp,_xlfn.XLOOKUP($B31,Reloj!$A$2:$A$1254,INDEX(Reloj!$J$2:$AR$1254,,COLUMN(KL23)-INT(COLUMN(KL23)/9*8)),"__NF__")),
_xlpm.t,SUBSTITUTE(_xlpm.x&amp;"","'",""),
_xlpm.esnum,IFERROR(ISNUMBER(VALUE(_xlpm.t)),FALSE),
_xlpm.n,IF(_xlpm.esnum,VALUE(_xlpm.t),0),
_xlpm.dia,IFERROR(WEEKDAY(_xlpm.f,2),0),
_xlpm.esFinSem,IF(AND(_xlpm.esnum,_xlpm.n&gt;0,_xlpm.n&lt;=7),IF($D31="LOCAL",OR(_xlpm.dia=6,_xlpm.dia=7),_xlpm.dia=7),FALSE),
_xlpm.nAj,IF(_xlpm.esFinSem,_xlpm.n+1,_xlpm.n),
IF(_xlpm.x="__NF__","Revisar",
IF(_xlpm.t="","F",
IF(_xlpm.esnum,
IF(_xlpm.nAj=0,"F",_xlpm.nAj),
IF(OR(_xlpm.t="AS",_xlpm.t="SAI"),"F",
IF(OR(_xlpm.t="ATM",_xlpm.t="CT",_xlpm.t="SS"),"A",
IF(_xlpm.t="B","DL",
IF(_xlpm.t="BA","DLA",
IF(_xlpm.t="V","VAC",_xlpm.t)))))))))</f>
        <v>10</v>
      </c>
      <c r="KY31" s="363">
        <f t="shared" si="526"/>
        <v>8.5</v>
      </c>
      <c r="KZ31" s="363">
        <f t="shared" si="527"/>
        <v>1.5</v>
      </c>
      <c r="LA31" s="363">
        <f t="shared" si="528"/>
        <v>0</v>
      </c>
      <c r="LB31" s="363">
        <f t="shared" si="529"/>
        <v>0</v>
      </c>
      <c r="LC31" s="364">
        <f t="shared" si="269"/>
        <v>0.3125</v>
      </c>
      <c r="LD31" s="360">
        <f t="shared" si="530"/>
        <v>0.70833333333333337</v>
      </c>
      <c r="LE31" s="361" t="str" cm="1">
        <f t="array" ref="LE31">_xlfn.LET(_xlpm.f,LC$6,_xlpm.ini,IFERROR(_xlfn.XLOOKUP(1,(Papeletas!$B$2:$B$403=$B31)*(Papeletas!$G$2:$G$403&lt;=_xlpm.f)*(Papeletas!$H$2:$H$403&gt;=_xlpm.f),Papeletas!$F$2:$F$403,""),""),IF(AND($D31="LOCAL",WEEKDAY(LC$6,2)=7),"DS",IF(_xlpm.ini&lt;&gt;"",_xlfn.XLOOKUP(_xlpm.ini,Parametros!$B:$B,Parametros!$C:$C,_xlpm.ini),"NOR")))</f>
        <v>NOR</v>
      </c>
      <c r="LF31" s="362">
        <f t="shared" si="531"/>
        <v>8.5</v>
      </c>
      <c r="LG31" s="362">
        <f t="shared" si="532"/>
        <v>8.5</v>
      </c>
      <c r="LH31" s="363">
        <f t="shared" si="533"/>
        <v>8.5</v>
      </c>
      <c r="LI31" s="363">
        <v>0</v>
      </c>
      <c r="LJ31" s="363">
        <v>0</v>
      </c>
      <c r="LK31" s="363">
        <v>0</v>
      </c>
      <c r="LL31" s="364">
        <f t="shared" si="274"/>
        <v>0.3125</v>
      </c>
      <c r="LM31" s="360">
        <f t="shared" si="534"/>
        <v>0.70833333333333337</v>
      </c>
      <c r="LN31" s="361" t="str" cm="1">
        <f t="array" ref="LN31">_xlfn.LET(_xlpm.f,LL$6,_xlpm.ini,IFERROR(_xlfn.XLOOKUP(1,(Papeletas!$B$2:$B$403=$B31)*(Papeletas!$G$2:$G$403&lt;=_xlpm.f)*(Papeletas!$H$2:$H$403&gt;=_xlpm.f),Papeletas!$F$2:$F$403,""),""),IF(AND($D31="LOCAL",WEEKDAY(LL$6,2)=7),"DS",IF(_xlpm.ini&lt;&gt;"",_xlfn.XLOOKUP(_xlpm.ini,Parametros!$B:$B,Parametros!$C:$C,_xlpm.ini),"NOR")))</f>
        <v>NOR</v>
      </c>
      <c r="LO31" s="362">
        <f t="shared" si="535"/>
        <v>8.5</v>
      </c>
      <c r="LP31" s="362">
        <f t="shared" si="536"/>
        <v>8.5</v>
      </c>
      <c r="LQ31" s="363">
        <f t="shared" si="537"/>
        <v>8.5</v>
      </c>
      <c r="LR31" s="363">
        <v>0</v>
      </c>
      <c r="LS31" s="363">
        <v>0</v>
      </c>
      <c r="LT31" s="363">
        <v>0</v>
      </c>
      <c r="LU31" s="364">
        <f t="shared" si="279"/>
        <v>0.3125</v>
      </c>
      <c r="LV31" s="360">
        <f t="shared" si="538"/>
        <v>0.70833333333333337</v>
      </c>
      <c r="LW31" s="361" t="str" cm="1">
        <f t="array" ref="LW31">_xlfn.LET(_xlpm.f,LU$6,_xlpm.ini,IFERROR(_xlfn.XLOOKUP(1,(Papeletas!$B$2:$B$403=$B31)*(Papeletas!$G$2:$G$403&lt;=_xlpm.f)*(Papeletas!$H$2:$H$403&gt;=_xlpm.f),Papeletas!$F$2:$F$403,""),""),IF(AND($D31="LOCAL",WEEKDAY(LU$6,2)=7),"DS",IF(_xlpm.ini&lt;&gt;"",_xlfn.XLOOKUP(_xlpm.ini,Parametros!$B:$B,Parametros!$C:$C,_xlpm.ini),"NOR")))</f>
        <v>NOR</v>
      </c>
      <c r="LX31" s="362">
        <f t="shared" si="539"/>
        <v>8.5</v>
      </c>
      <c r="LY31" s="362">
        <f t="shared" si="540"/>
        <v>8.5</v>
      </c>
      <c r="LZ31" s="363">
        <f t="shared" si="541"/>
        <v>8.5</v>
      </c>
      <c r="MA31" s="363">
        <v>0</v>
      </c>
      <c r="MB31" s="363">
        <v>0</v>
      </c>
      <c r="MC31" s="363">
        <v>0</v>
      </c>
      <c r="MD31" s="360">
        <f t="shared" si="284"/>
        <v>0.3125</v>
      </c>
      <c r="ME31" s="360">
        <f t="shared" si="542"/>
        <v>0.70833333333333337</v>
      </c>
      <c r="MF31" s="361" t="str" cm="1">
        <f t="array" ref="MF31">_xlfn.LET(_xlpm.f,MD$6,_xlpm.ini,IFERROR(_xlfn.XLOOKUP(1,(Papeletas!$B$2:$B$403=$B31)*(Papeletas!$G$2:$G$403&lt;=_xlpm.f)*(Papeletas!$H$2:$H$403&gt;=_xlpm.f),Papeletas!$F$2:$F$403,""),""),IF(AND($D31="LOCAL",WEEKDAY(MD$6,2)=7),"DS",IF(_xlpm.ini&lt;&gt;"",_xlfn.XLOOKUP(_xlpm.ini,Parametros!$B:$B,Parametros!$C:$C,_xlpm.ini),"NOR")))</f>
        <v>NOR</v>
      </c>
      <c r="MG31" s="362">
        <f t="shared" si="543"/>
        <v>8.5</v>
      </c>
      <c r="MH31" s="362">
        <f t="shared" si="544"/>
        <v>8.5</v>
      </c>
      <c r="MI31" s="363">
        <f t="shared" si="545"/>
        <v>8.5</v>
      </c>
      <c r="MJ31" s="363">
        <v>0</v>
      </c>
      <c r="MK31" s="363">
        <v>0</v>
      </c>
      <c r="ML31" s="363">
        <v>0</v>
      </c>
      <c r="MM31" s="364">
        <f t="shared" si="289"/>
        <v>0.3125</v>
      </c>
      <c r="MN31" s="360">
        <f t="shared" si="546"/>
        <v>0.54166666666666663</v>
      </c>
      <c r="MO31" s="361" t="str" cm="1">
        <f t="array" ref="MO31">_xlfn.LET(_xlpm.f,MM$6,_xlpm.ini,IFERROR(_xlfn.XLOOKUP(1,(Papeletas!$B$2:$B$403=$B31)*(Papeletas!$G$2:$G$403&lt;=_xlpm.f)*(Papeletas!$H$2:$H$403&gt;=_xlpm.f),Papeletas!$F$2:$F$403,""),""),IF(AND($D31="LOCAL",WEEKDAY(MM$6,2)=7),"DS",IF(_xlpm.ini&lt;&gt;"",_xlfn.XLOOKUP(_xlpm.ini,Parametros!$B:$B,Parametros!$C:$C,_xlpm.ini),"NOR")))</f>
        <v>NOR</v>
      </c>
      <c r="MP31" s="362">
        <f t="shared" si="547"/>
        <v>5.4999999999999991</v>
      </c>
      <c r="MQ31" s="362">
        <f t="shared" si="548"/>
        <v>5.4999999999999991</v>
      </c>
      <c r="MR31" s="363">
        <f t="shared" si="549"/>
        <v>5.4999999999999991</v>
      </c>
      <c r="MS31" s="363">
        <v>0</v>
      </c>
      <c r="MT31" s="363">
        <v>0</v>
      </c>
      <c r="MU31" s="363">
        <v>0</v>
      </c>
      <c r="MV31" s="364"/>
      <c r="MW31" s="360"/>
      <c r="MX31" s="361"/>
      <c r="MY31" s="362"/>
      <c r="MZ31" s="362"/>
      <c r="NA31" s="363"/>
      <c r="NB31" s="363"/>
      <c r="NC31" s="363"/>
      <c r="ND31" s="363"/>
      <c r="NE31" s="364"/>
      <c r="NF31" s="360"/>
      <c r="NG31" s="361"/>
      <c r="NH31" s="362"/>
      <c r="NI31" s="362"/>
      <c r="NJ31" s="363"/>
      <c r="NK31" s="363"/>
      <c r="NL31" s="363"/>
      <c r="NM31" s="363"/>
      <c r="NN31" s="211"/>
      <c r="NO31" s="401">
        <f t="shared" si="294"/>
        <v>24</v>
      </c>
      <c r="NP31" s="401" cm="1">
        <f t="array" ref="NP31">SUMPRODUCT(
 (INDEX(DD31:MU31,1,_xlfn.SEQUENCE(1,INT((COLUMN($MU$9)-COLUMN(DD31)+1)/9),3,9))=NP$6)*
 (INDEX(DD31:MU31,1,_xlfn.SEQUENCE(1,INT((COLUMN($MU$9)-COLUMN(DD31)+1)/9),9,9))&gt;0)
)</f>
        <v>0</v>
      </c>
      <c r="NQ31" s="401" cm="1">
        <f t="array" ref="NQ31">SUMPRODUCT(--(INDEX($DD31:$MU31,1,_xlfn.SEQUENCE(1,INT((COLUMN($MU$9)-COLUMN($DD31)+1)/9),3,9))=NQ$6))</f>
        <v>0</v>
      </c>
      <c r="NR31" s="401">
        <f t="shared" si="550"/>
        <v>24</v>
      </c>
      <c r="NS31" s="401" cm="1">
        <f t="array" ref="NS31">SUMPRODUCT(--(INDEX($DD31:$MU31,1,_xlfn.SEQUENCE(1,INT((COLUMN($MU$9)-COLUMN($DD31)+1)/9),3,9))=NS$6))</f>
        <v>0</v>
      </c>
      <c r="NT31" s="401">
        <f t="shared" si="551"/>
        <v>4</v>
      </c>
      <c r="NU31" s="401" cm="1">
        <f t="array" ref="NU31">SUMPRODUCT(--(INDEX($DD31:$MU31,1,_xlfn.SEQUENCE(1,INT((COLUMN($MU$9)-COLUMN($DD31)+1)/9),3,9))=NU$6))</f>
        <v>0</v>
      </c>
      <c r="NV31" s="401" cm="1">
        <f t="array" ref="NV31">SUMPRODUCT(--(INDEX($DD31:$MU31,1,_xlfn.SEQUENCE(1,INT((COLUMN($MU$9)-COLUMN($DD31)+1)/9),3,9))=NV$6))</f>
        <v>0</v>
      </c>
      <c r="NW31" s="401" cm="1">
        <f t="array" ref="NW31">SUMPRODUCT(--(INDEX($DD31:$MU31,1,_xlfn.SEQUENCE(1,INT((COLUMN($MU$9)-COLUMN($DD31)+1)/9),3,9))=NW$6))</f>
        <v>0</v>
      </c>
      <c r="NX31" s="401" cm="1">
        <f t="array" ref="NX31">SUMPRODUCT(--(INDEX($DD31:$MU31,1,_xlfn.SEQUENCE(1,INT((COLUMN($MU$9)-COLUMN($DD31)+1)/9),3,9))=NX$6))</f>
        <v>0</v>
      </c>
      <c r="NY31" s="401" cm="1">
        <f t="array" ref="NY31">SUMPRODUCT(--(INDEX($DD31:$MU31,1,_xlfn.SEQUENCE(1,INT((COLUMN($MU$9)-COLUMN($DD31)+1)/9),3,9))=NY$6))</f>
        <v>0</v>
      </c>
      <c r="NZ31" s="401" cm="1">
        <f t="array" ref="NZ31">SUMPRODUCT(--(INDEX($DD31:$MU31,1,_xlfn.SEQUENCE(1,INT((COLUMN($MU$9)-COLUMN($DD31)+1)/9),3,9))=NZ$6))</f>
        <v>0</v>
      </c>
      <c r="OA31" s="401" cm="1">
        <f t="array" ref="OA31">SUMPRODUCT(--(INDEX($DD31:$MU31,1,_xlfn.SEQUENCE(1,INT((COLUMN($MU$9)-COLUMN($DD31)+1)/9),3,9))=OA$6))</f>
        <v>0</v>
      </c>
      <c r="OB31" s="401" cm="1">
        <f t="array" ref="OB31">SUMPRODUCT(--(INDEX($DD31:$MU31,1,_xlfn.SEQUENCE(1,INT((COLUMN($MU$9)-COLUMN($DD31)+1)/9),3,9))=OB$6))</f>
        <v>0</v>
      </c>
      <c r="OC31" s="401" cm="1">
        <f t="array" ref="OC31">SUMPRODUCT(--(INDEX($DD31:$MU31,1,_xlfn.SEQUENCE(1,INT((COLUMN($MU$9)-COLUMN($DD31)+1)/9),3,9))=OC$6))</f>
        <v>0</v>
      </c>
      <c r="OD31" s="402"/>
      <c r="OE31" s="402">
        <f t="shared" si="552"/>
        <v>28</v>
      </c>
      <c r="OF31" s="403" cm="1">
        <f t="array" ref="OF31">SUM(INDEX(R31:KJ31,1,_xlfn.SEQUENCE(1,INT((COLUMN($NM$9)-COLUMN(CU31)+1)/9),7,9)))</f>
        <v>24.5</v>
      </c>
      <c r="OG31" s="403" cm="1">
        <f t="array" ref="OG31">SUM(INDEX(R31:KJ31,1,_xlfn.SEQUENCE(1,INT((COLUMN($NM$9)-COLUMN(CU31)+1)/9),8,9)))</f>
        <v>6.5000000000000009</v>
      </c>
      <c r="OH31" s="403" cm="1">
        <f t="array" ref="OH31">SUM(INDEX(R31:KJ31,1,_xlfn.SEQUENCE(1,INT((COLUMN($NM$9)-COLUMN(CU31)+1)/9),9,9)))</f>
        <v>0</v>
      </c>
      <c r="OI31" s="214"/>
      <c r="OJ31" s="163"/>
      <c r="OK31" s="163"/>
      <c r="OL31" s="163"/>
      <c r="OM31" s="163"/>
      <c r="ON31" s="306">
        <f>_xlfn.XLOOKUP(B31,'TR05'!B:B,'TR05'!G:G,"Revisar",0)</f>
        <v>45261</v>
      </c>
      <c r="OO31" s="306">
        <f>_xlfn.XLOOKUP(B31,Reloj!A:A,Reloj!D:D,"Revisar",0)</f>
        <v>45261</v>
      </c>
      <c r="OP31" s="162" t="str">
        <f>_xlfn.XLOOKUP(B31,'S10'!C:C,'S10'!B:B,"Revisar",0)</f>
        <v>Revisar</v>
      </c>
    </row>
    <row r="32" spans="1:406" s="162" customFormat="1" ht="15.9" customHeight="1">
      <c r="A32" s="356">
        <v>24</v>
      </c>
      <c r="B32" s="332" t="s">
        <v>820</v>
      </c>
      <c r="C32" s="357" t="str">
        <f>_xlfn.XLOOKUP(B32,'S10'!$B$2:$B$1500,'S10'!$A$2:$A$1500,"Ingresar",0)</f>
        <v>22021430</v>
      </c>
      <c r="D32" s="333" t="s">
        <v>169</v>
      </c>
      <c r="E32" s="335" t="s">
        <v>822</v>
      </c>
      <c r="F32" s="335" t="str">
        <f>_xlfn.XLOOKUP(B32,'S10'!$B$2:$B$600,'S10'!$F$2:$F$600,"Ingresar",0)</f>
        <v xml:space="preserve">Instalador de PVC y vidrios </v>
      </c>
      <c r="G32" s="296">
        <v>45947</v>
      </c>
      <c r="H32" s="358">
        <v>46081</v>
      </c>
      <c r="I32" s="359">
        <f t="shared" si="37"/>
        <v>0.3125</v>
      </c>
      <c r="J32" s="360">
        <f t="shared" si="295"/>
        <v>0.70833333333333337</v>
      </c>
      <c r="K32" s="361" t="str">
        <f>IF(
 OR(I$6&lt;MAX($B$2,$G32),AND($H32&lt;&gt;"",I$6&gt;$H32)),
 "NA",
 IF(
  AND($D32="LOCAL",WEEKDAY(I$6,2)=7),
  "DS",
  IF(
   COUNTIF(Parametros!$P:$P,I$6)&gt;0,
   IF(ISNUMBER(M32),IF(M32&gt;0,"FL","FC"),"FC"),
   IF(
    ISNUMBER(M32),
    IF(M32&gt;0,"NOR","F"),
    IF(M32="A","NOR",IF(M32&lt;&gt;"",M32,"F"))
   )
  )
 )
)</f>
        <v>NOR</v>
      </c>
      <c r="L32" s="362">
        <f t="shared" si="296"/>
        <v>8.5</v>
      </c>
      <c r="M32" s="362" cm="1">
        <f t="array" ref="M32">_xlfn.LET(
_xlpm.f,M$6,
_xlpm.xp,IFERROR(
   _xlfn.XLOOKUP(
     1,
     (Papeletas!$B$2:$B$403=$B32)*(Papeletas!$G$2:$G$403&lt;=_xlpm.f)*(Papeletas!$H$2:$H$403&gt;=_xlpm.f),
     Papeletas!$F$2:$F$403,
     "__NP__"
   ),
   "__NP__"
),
_xlpm.x,IF(_xlpm.xp&lt;&gt;"__NP__",_xlpm.xp,_xlfn.XLOOKUP($B32,Reloj!$A$2:$A$1254,INDEX(Reloj!$J$2:$AR$1254,,COLUMN(A24)-INT(COLUMN(A24)/9*8)),"__NF__")),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N32" s="363">
        <f t="shared" si="297"/>
        <v>8.5</v>
      </c>
      <c r="O32" s="363">
        <f t="shared" si="298"/>
        <v>2</v>
      </c>
      <c r="P32" s="363">
        <f t="shared" si="299"/>
        <v>0</v>
      </c>
      <c r="Q32" s="363">
        <f t="shared" si="300"/>
        <v>0</v>
      </c>
      <c r="R32" s="359">
        <f t="shared" si="301"/>
        <v>0.3125</v>
      </c>
      <c r="S32" s="360">
        <f t="shared" si="302"/>
        <v>0.70833333333333337</v>
      </c>
      <c r="T32" s="361" t="str">
        <f>IF(
 OR(R$6&lt;MAX($B$2,$G32),AND($H32&lt;&gt;"",R$6&gt;$H32)),
 "NA",
 IF(
  AND($D32="LOCAL",WEEKDAY(R$6,2)=7),
  "DS",
  IF(
   COUNTIF(Parametros!$P:$P,R$6)&gt;0,
   IF(ISNUMBER(V32),IF(V32&gt;0,"FL","FC"),"FC"),
   IF(
    ISNUMBER(V32),
    IF(V32&gt;0,"NOR","F"),
    IF(V32="A","NOR",IF(V32&lt;&gt;"",V32,"F"))
   )
  )
 )
)</f>
        <v>NOR</v>
      </c>
      <c r="U32" s="362">
        <f t="shared" si="303"/>
        <v>8.5</v>
      </c>
      <c r="V32" s="362" cm="1">
        <f t="array" ref="V32">_xlfn.LET(
_xlpm.f,V$6,
_xlpm.xp,IFERROR(
   _xlfn.XLOOKUP(
     1,
     (Papeletas!$B$2:$B$3000=$B32)*(Papeletas!$G$2:$G$3000&lt;=_xlpm.f)*(Papeletas!$H$2:$H$3000&gt;=_xlpm.f),
     Papeletas!$F$2:$F$3000,
     "__NP__"
   ),
   "__NP__"
),
_xlpm.x,IF(_xlpm.xp&lt;&gt;"__NP__",_xlpm.xp,_xlfn.XLOOKUP($B32,Reloj!$A$2:$A$3000,INDEX(Reloj!$J$2:$AR$3000,,COLUMN(J24)-INT(COLUMN(J24)/9*8)),"__NF__")),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v>
      </c>
      <c r="W32" s="363">
        <f t="shared" si="304"/>
        <v>8.5</v>
      </c>
      <c r="X32" s="363">
        <f t="shared" si="305"/>
        <v>1.5</v>
      </c>
      <c r="Y32" s="363">
        <f t="shared" si="306"/>
        <v>0</v>
      </c>
      <c r="Z32" s="363">
        <f t="shared" si="307"/>
        <v>0</v>
      </c>
      <c r="AA32" s="359">
        <f t="shared" si="308"/>
        <v>0.3125</v>
      </c>
      <c r="AB32" s="360">
        <f t="shared" si="309"/>
        <v>0.70833333333333337</v>
      </c>
      <c r="AC32" s="361" t="str">
        <f>IF(
 OR(AA$6&lt;MAX($B$2,$G32),AND($H32&lt;&gt;"",AA$6&gt;$H32)),
 "NA",
 IF(
  AND($D32="LOCAL",WEEKDAY(AA$6,2)=7),
  "DS",
  IF(
   COUNTIF(Parametros!$P:$P,AA$6)&gt;0,
   IF(ISNUMBER(AE32),IF(AE32&gt;0,"FL","FC"),"FC"),
   IF(
    ISNUMBER(AE32),
    IF(AE32&gt;0,"NOR","F"),
    IF(AE32="A","NOR",IF(AE32&lt;&gt;"",AE32,"F"))
   )
  )
 )
)</f>
        <v>NOR</v>
      </c>
      <c r="AD32" s="362">
        <f t="shared" si="310"/>
        <v>8.5</v>
      </c>
      <c r="AE32" s="362" cm="1">
        <f t="array" ref="AE32">_xlfn.LET(
_xlpm.f,AE$6,
_xlpm.xp,IFERROR(
   _xlfn.XLOOKUP(
     1,
     (Papeletas!$B$2:$B$3000=$B32)*(Papeletas!$G$2:$G$3000&lt;=_xlpm.f)*(Papeletas!$H$2:$H$3000&gt;=_xlpm.f),
     Papeletas!$F$2:$F$3000,
     "__NP__"
   ),
   "__NP__"
),
_xlpm.x,IF(_xlpm.xp&lt;&gt;"__NP__",_xlpm.xp,_xlfn.XLOOKUP($B32,Reloj!$A$2:$A$3000,INDEX(Reloj!$J$2:$AR$3000,,COLUMN(S24)-INT(COLUMN(S24)/9*8)),"__NF__")),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AF32" s="363">
        <f t="shared" si="311"/>
        <v>8.5</v>
      </c>
      <c r="AG32" s="363">
        <f t="shared" si="312"/>
        <v>0</v>
      </c>
      <c r="AH32" s="363">
        <f t="shared" si="313"/>
        <v>0</v>
      </c>
      <c r="AI32" s="363">
        <f t="shared" si="314"/>
        <v>0</v>
      </c>
      <c r="AJ32" s="359">
        <f t="shared" si="315"/>
        <v>0.3125</v>
      </c>
      <c r="AK32" s="360">
        <f t="shared" si="316"/>
        <v>0.54166666666666663</v>
      </c>
      <c r="AL32" s="361" t="str">
        <f>IF(
 OR(AJ$6&lt;MAX($B$2,$G32),AND($H32&lt;&gt;"",AJ$6&gt;$H32)),
 "NA",
 IF(
  AND($D32="LOCAL",WEEKDAY(AJ$6,2)=7),
  "DS",
  IF(
   COUNTIF(Parametros!$P:$P,AJ$6)&gt;0,
   IF(ISNUMBER(AN32),IF(AN32&gt;0,"FL","FC"),"FC"),
   IF(
    ISNUMBER(AN32),
    IF(AN32&gt;0,"NOR","F"),
    IF(AN32="A","NOR",IF(AN32&lt;&gt;"",AN32,"F"))
   )
  )
 )
)</f>
        <v>NOR</v>
      </c>
      <c r="AM32" s="362">
        <f t="shared" si="317"/>
        <v>5.4999999999999991</v>
      </c>
      <c r="AN32" s="362" cm="1">
        <f t="array" ref="AN32">_xlfn.LET(
_xlpm.f,AN$6,
_xlpm.xp,IFERROR(
   _xlfn.XLOOKUP(
     1,
     (Papeletas!$B$2:$B$3000=$B32)*(Papeletas!$G$2:$G$3000&lt;=_xlpm.f)*(Papeletas!$H$2:$H$3000&gt;=_xlpm.f),
     Papeletas!$F$2:$F$3000,
     "__NP__"
   ),
   "__NP__"
),
_xlpm.x,IF(_xlpm.xp&lt;&gt;"__NP__",_xlpm.xp,_xlfn.XLOOKUP($B32,Reloj!$A$2:$A$3000,INDEX(Reloj!$J$2:$AR$3000,,COLUMN(AB24)-INT(COLUMN(AB24)/9*8)),"__NF__")),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7.5</v>
      </c>
      <c r="AO32" s="363">
        <f t="shared" si="318"/>
        <v>5.4999999999999991</v>
      </c>
      <c r="AP32" s="363">
        <f t="shared" si="319"/>
        <v>2</v>
      </c>
      <c r="AQ32" s="363">
        <f t="shared" si="320"/>
        <v>8.8817841970012523E-16</v>
      </c>
      <c r="AR32" s="363">
        <f t="shared" si="321"/>
        <v>0</v>
      </c>
      <c r="AS32" s="359" t="str">
        <f t="shared" si="322"/>
        <v>-</v>
      </c>
      <c r="AT32" s="360" t="str">
        <f t="shared" si="323"/>
        <v>-</v>
      </c>
      <c r="AU32" s="361" t="str">
        <f>IF(
 OR(AS$6&lt;MAX($B$2,$G32),AND($H32&lt;&gt;"",AS$6&gt;$H32)),
 "NA",
 IF(
  AND($D32="LOCAL",WEEKDAY(AS$6,2)=7),
  "DS",
  IF(
   COUNTIF(Parametros!$P:$P,AS$6)&gt;0,
   IF(ISNUMBER(AW32),IF(AW32&gt;0,"FL","FC"),"FC"),
   IF(
    ISNUMBER(AW32),
    IF(AW32&gt;0,"NOR","F"),
    IF(AW32="A","NOR",IF(AW32&lt;&gt;"",AW32,"F"))
   )
  )
 )
)</f>
        <v>DS</v>
      </c>
      <c r="AV32" s="362">
        <f t="shared" si="324"/>
        <v>0</v>
      </c>
      <c r="AW32" s="362" t="str" cm="1">
        <f t="array" ref="AW32">_xlfn.LET(
_xlpm.f,AW$6,
_xlpm.xp,IFERROR(
   _xlfn.XLOOKUP(
     1,
     (Papeletas!$B$2:$B$3000=$B32)*(Papeletas!$G$2:$G$3000&lt;=_xlpm.f)*(Papeletas!$H$2:$H$3000&gt;=_xlpm.f),
     Papeletas!$F$2:$F$3000,
     "__NP__"
   ),
   "__NP__"
),
_xlpm.x,IF(_xlpm.xp&lt;&gt;"__NP__",_xlpm.xp,_xlfn.XLOOKUP($B32,Reloj!$A$2:$A$3000,INDEX(Reloj!$J$2:$AR$3000,,COLUMN(AK24)-INT(COLUMN(AK24)/9*8)),"__NF__")),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AX32" s="363">
        <f t="shared" si="325"/>
        <v>0</v>
      </c>
      <c r="AY32" s="363">
        <f t="shared" si="326"/>
        <v>0</v>
      </c>
      <c r="AZ32" s="363">
        <f t="shared" si="327"/>
        <v>0</v>
      </c>
      <c r="BA32" s="363">
        <f t="shared" si="328"/>
        <v>0</v>
      </c>
      <c r="BB32" s="359">
        <f t="shared" si="329"/>
        <v>0.3125</v>
      </c>
      <c r="BC32" s="360">
        <f t="shared" si="330"/>
        <v>0.70833333333333337</v>
      </c>
      <c r="BD32" s="361" t="str">
        <f>IF(
 OR(BB$6&lt;MAX($B$2,$G32),AND($H32&lt;&gt;"",BB$6&gt;$H32)),
 "NA",
 IF(
  AND($D32="LOCAL",WEEKDAY(BB$6,2)=7),
  "DS",
  IF(
   COUNTIF(Parametros!$P:$P,BB$6)&gt;0,
   IF(ISNUMBER(BF32),IF(BF32&gt;0,"FL","FC"),"FC"),
   IF(
    ISNUMBER(BF32),
    IF(BF32&gt;0,"NOR","F"),
    IF(BF32="A","NOR",IF(BF32&lt;&gt;"",BF32,"F"))
   )
  )
 )
)</f>
        <v>NOR</v>
      </c>
      <c r="BE32" s="362">
        <f t="shared" si="331"/>
        <v>8.5</v>
      </c>
      <c r="BF32" s="362" cm="1">
        <f t="array" ref="BF32">_xlfn.LET(
_xlpm.f,BF$6,
_xlpm.xp,IFERROR(
   _xlfn.XLOOKUP(
     1,
     (Papeletas!$B$2:$B$3000=$B32)*(Papeletas!$G$2:$G$3000&lt;=_xlpm.f)*(Papeletas!$H$2:$H$3000&gt;=_xlpm.f),
     Papeletas!$F$2:$F$3000,
     "__NP__"
   ),
   "__NP__"
),
_xlpm.x,IF(_xlpm.xp&lt;&gt;"__NP__",_xlpm.xp,_xlfn.XLOOKUP($B32,Reloj!$A$2:$A$3000,INDEX(Reloj!$J$2:$AR$3000,,COLUMN(AT24)-INT(COLUMN(AT24)/9*8)),"__NF__")),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3</v>
      </c>
      <c r="BG32" s="363">
        <f t="shared" si="332"/>
        <v>8.5</v>
      </c>
      <c r="BH32" s="363">
        <f t="shared" si="333"/>
        <v>0</v>
      </c>
      <c r="BI32" s="363">
        <f t="shared" si="334"/>
        <v>0</v>
      </c>
      <c r="BJ32" s="363">
        <f t="shared" si="335"/>
        <v>0</v>
      </c>
      <c r="BK32" s="359">
        <f t="shared" si="336"/>
        <v>0.3125</v>
      </c>
      <c r="BL32" s="360">
        <f t="shared" si="337"/>
        <v>0.70833333333333337</v>
      </c>
      <c r="BM32" s="361" t="str">
        <f>IF(
 OR(BK$6&lt;MAX($B$2,$G32),AND($H32&lt;&gt;"",BK$6&gt;$H32)),
 "NA",
 IF(
  AND($D32="LOCAL",WEEKDAY(BK$6,2)=7),
  "DS",
  IF(
   COUNTIF(Parametros!$P:$P,BK$6)&gt;0,
   IF(ISNUMBER(BO32),IF(BO32&gt;0,"FL","FC"),"FC"),
   IF(
    ISNUMBER(BO32),
    IF(BO32&gt;0,"NOR","F"),
    IF(BO32="A","NOR",IF(BO32&lt;&gt;"",BO32,"F"))
   )
  )
 )
)</f>
        <v>NOR</v>
      </c>
      <c r="BN32" s="362">
        <f t="shared" si="338"/>
        <v>8.5</v>
      </c>
      <c r="BO32" s="362" cm="1">
        <f t="array" ref="BO32">_xlfn.LET(
_xlpm.f,BO$6,
_xlpm.xp,IFERROR(
   _xlfn.XLOOKUP(
     1,
     (Papeletas!$B$2:$B$3000=$B32)*(Papeletas!$G$2:$G$3000&lt;=_xlpm.f)*(Papeletas!$H$2:$H$3000&gt;=_xlpm.f),
     Papeletas!$F$2:$F$3000,
     "__NP__"
   ),
   "__NP__"
),
_xlpm.x,IF(_xlpm.xp&lt;&gt;"__NP__",_xlpm.xp,_xlfn.XLOOKUP($B32,Reloj!$A$2:$A$3000,INDEX(Reloj!$J$2:$AR$3000,,COLUMN(BC24)-INT(COLUMN(BC24)/9*8)),"__NF__")),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BP32" s="363">
        <f t="shared" si="339"/>
        <v>8.5</v>
      </c>
      <c r="BQ32" s="363">
        <f t="shared" si="340"/>
        <v>0</v>
      </c>
      <c r="BR32" s="363">
        <f t="shared" si="341"/>
        <v>0</v>
      </c>
      <c r="BS32" s="363">
        <f t="shared" si="342"/>
        <v>0</v>
      </c>
      <c r="BT32" s="359">
        <f t="shared" si="343"/>
        <v>0.3125</v>
      </c>
      <c r="BU32" s="360">
        <f t="shared" si="344"/>
        <v>0.70833333333333337</v>
      </c>
      <c r="BV32" s="361" t="str">
        <f>IF(
 OR(BT$6&lt;MAX($B$2,$G32),AND($H32&lt;&gt;"",BT$6&gt;$H32)),
 "NA",
 IF(
  AND($D32="LOCAL",WEEKDAY(BT$6,2)=7),
  "DS",
  IF(
   COUNTIF(Parametros!$P:$P,BT$6)&gt;0,
   IF(ISNUMBER(BX32),IF(BX32&gt;0,"FL","FC"),"FC"),
   IF(
    ISNUMBER(BX32),
    IF(BX32&gt;0,"NOR","F"),
    IF(BX32="A","NOR",IF(BX32&lt;&gt;"",BX32,"F"))
   )
  )
 )
)</f>
        <v>NOR</v>
      </c>
      <c r="BW32" s="362">
        <f t="shared" si="345"/>
        <v>8.5</v>
      </c>
      <c r="BX32" s="362" cm="1">
        <f t="array" ref="BX32">_xlfn.LET(
_xlpm.f,BX$6,
_xlpm.xp,IFERROR(
   _xlfn.XLOOKUP(
     1,
     (Papeletas!$B$2:$B$3000=$B32)*(Papeletas!$G$2:$G$3000&lt;=_xlpm.f)*(Papeletas!$H$2:$H$3000&gt;=_xlpm.f),
     Papeletas!$F$2:$F$3000,
     "__NP__"
   ),
   "__NP__"
),
_xlpm.x,IF(_xlpm.xp&lt;&gt;"__NP__",_xlpm.xp,_xlfn.XLOOKUP($B32,Reloj!$A$2:$A$3000,INDEX(Reloj!$J$2:$AR$3000,,COLUMN(BL24)-INT(COLUMN(BL24)/9*8)),"__NF__")),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BY32" s="363">
        <f t="shared" si="346"/>
        <v>8.5</v>
      </c>
      <c r="BZ32" s="363">
        <f t="shared" si="347"/>
        <v>0</v>
      </c>
      <c r="CA32" s="363">
        <f t="shared" si="348"/>
        <v>0</v>
      </c>
      <c r="CB32" s="363">
        <f t="shared" si="349"/>
        <v>0</v>
      </c>
      <c r="CC32" s="359">
        <f t="shared" si="350"/>
        <v>0.3125</v>
      </c>
      <c r="CD32" s="360">
        <f t="shared" si="351"/>
        <v>0.70833333333333337</v>
      </c>
      <c r="CE32" s="361" t="str">
        <f>IF(
 OR(CC$6&lt;MAX($B$2,$G32),AND($H32&lt;&gt;"",CC$6&gt;$H32)),
 "NA",
 IF(
  AND($D32="LOCAL",WEEKDAY(CC$6,2)=7),
  "DS",
  IF(
   COUNTIF(Parametros!$P:$P,CC$6)&gt;0,
   IF(ISNUMBER(CG32),IF(CG32&gt;0,"FL","FC"),"FC"),
   IF(
    ISNUMBER(CG32),
    IF(CG32&gt;0,"NOR","F"),
    IF(CG32="A","NOR",IF(CG32&lt;&gt;"",CG32,"F"))
   )
  )
 )
)</f>
        <v>NOR</v>
      </c>
      <c r="CF32" s="362">
        <f t="shared" si="352"/>
        <v>8.5</v>
      </c>
      <c r="CG32" s="362" cm="1">
        <f t="array" ref="CG32">_xlfn.LET(
_xlpm.f,CG$6,
_xlpm.xp,IFERROR(
   _xlfn.XLOOKUP(
     1,
     (Papeletas!$B$2:$B$3000=$B32)*(Papeletas!$G$2:$G$3000&lt;=_xlpm.f)*(Papeletas!$H$2:$H$3000&gt;=_xlpm.f),
     Papeletas!$F$2:$F$3000,
     "__NP__"
   ),
   "__NP__"
),
_xlpm.x,IF(_xlpm.xp&lt;&gt;"__NP__",_xlpm.xp,_xlfn.XLOOKUP($B32,Reloj!$A$2:$A$3000,INDEX(Reloj!$J$2:$AR$3000,,COLUMN(BU24)-INT(COLUMN(BU24)/9*8)),"__NF__")),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9</v>
      </c>
      <c r="CH32" s="363">
        <f t="shared" si="353"/>
        <v>8.5</v>
      </c>
      <c r="CI32" s="363">
        <f t="shared" si="354"/>
        <v>0.5</v>
      </c>
      <c r="CJ32" s="363">
        <f t="shared" si="355"/>
        <v>0</v>
      </c>
      <c r="CK32" s="363">
        <f t="shared" si="356"/>
        <v>0</v>
      </c>
      <c r="CL32" s="359">
        <f t="shared" si="357"/>
        <v>0.3125</v>
      </c>
      <c r="CM32" s="360">
        <f t="shared" si="358"/>
        <v>0.70833333333333337</v>
      </c>
      <c r="CN32" s="361" t="str">
        <f>IF(
 OR(CL$6&lt;MAX($B$2,$G32),AND($H32&lt;&gt;"",CL$6&gt;$H32)),
 "NA",
 IF(
  AND($D32="LOCAL",WEEKDAY(CL$6,2)=7),
  "DS",
  IF(
   COUNTIF(Parametros!$P:$P,CL$6)&gt;0,
   IF(ISNUMBER(CP32),IF(CP32&gt;0,"FL","FC"),"FC"),
   IF(
    ISNUMBER(CP32),
    IF(CP32&gt;0,"NOR","F"),
    IF(CP32="A","NOR",IF(CP32&lt;&gt;"",CP32,"F"))
   )
  )
 )
)</f>
        <v>NOR</v>
      </c>
      <c r="CO32" s="362">
        <f t="shared" si="359"/>
        <v>8.5</v>
      </c>
      <c r="CP32" s="362" cm="1">
        <f t="array" ref="CP32">_xlfn.LET(
_xlpm.f,CP$6,
_xlpm.xp,IFERROR(
   _xlfn.XLOOKUP(
     1,
     (Papeletas!$B$2:$B$3000=$B32)*(Papeletas!$G$2:$G$3000&lt;=_xlpm.f)*(Papeletas!$H$2:$H$3000&gt;=_xlpm.f),
     Papeletas!$F$2:$F$3000,
     "__NP__"
   ),
   "__NP__"
),
_xlpm.x,IF(_xlpm.xp&lt;&gt;"__NP__",_xlpm.xp,_xlfn.XLOOKUP($B32,Reloj!$A$2:$A$3000,INDEX(Reloj!$J$2:$AR$3000,,COLUMN(CD24)-INT(COLUMN(CD24)/9*8)),"__NF__")),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CQ32" s="363">
        <f t="shared" si="360"/>
        <v>8.5</v>
      </c>
      <c r="CR32" s="363">
        <f t="shared" si="361"/>
        <v>0</v>
      </c>
      <c r="CS32" s="363">
        <f t="shared" si="362"/>
        <v>0</v>
      </c>
      <c r="CT32" s="363">
        <f t="shared" si="363"/>
        <v>0</v>
      </c>
      <c r="CU32" s="359">
        <f t="shared" si="364"/>
        <v>0.3125</v>
      </c>
      <c r="CV32" s="360">
        <f t="shared" si="365"/>
        <v>0.54166666666666663</v>
      </c>
      <c r="CW32" s="361" t="str">
        <f>IF(
 OR(CU$6&lt;MAX($B$2,$G32),AND($H32&lt;&gt;"",CU$6&gt;$H32)),
 "NA",
 IF(
  AND($D32="LOCAL",WEEKDAY(CU$6,2)=7),
  "DS",
  IF(
   COUNTIF(Parametros!$P:$P,CU$6)&gt;0,
   IF(ISNUMBER(CY32),IF(CY32&gt;0,"FL","FC"),"FC"),
   IF(
    ISNUMBER(CY32),
    IF(CY32&gt;0,"NOR","F"),
    IF(CY32="A","NOR",IF(CY32&lt;&gt;"",CY32,"F"))
   )
  )
 )
)</f>
        <v>NOR</v>
      </c>
      <c r="CX32" s="362">
        <f t="shared" si="366"/>
        <v>5.4999999999999991</v>
      </c>
      <c r="CY32" s="362" cm="1">
        <f t="array" ref="CY32">_xlfn.LET(
_xlpm.f,CY$6,
_xlpm.xp,IFERROR(
   _xlfn.XLOOKUP(
     1,
     (Papeletas!$B$2:$B$3000=$B32)*(Papeletas!$G$2:$G$3000&lt;=_xlpm.f)*(Papeletas!$H$2:$H$3000&gt;=_xlpm.f),
     Papeletas!$F$2:$F$3000,
     "__NP__"
   ),
   "__NP__"
),
_xlpm.x,IF(_xlpm.xp&lt;&gt;"__NP__",_xlpm.xp,_xlfn.XLOOKUP($B32,Reloj!$A$2:$A$3000,INDEX(Reloj!$J$2:$AR$3000,,COLUMN(CM24)-INT(COLUMN(CM24)/9*8)),"__NF__")),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5.5</v>
      </c>
      <c r="CZ32" s="363">
        <f t="shared" si="367"/>
        <v>5.4999999999999991</v>
      </c>
      <c r="DA32" s="363">
        <f t="shared" si="368"/>
        <v>8.8817841970012523E-16</v>
      </c>
      <c r="DB32" s="363">
        <f t="shared" si="369"/>
        <v>0</v>
      </c>
      <c r="DC32" s="363">
        <f t="shared" si="370"/>
        <v>0</v>
      </c>
      <c r="DD32" s="359" t="str">
        <f t="shared" si="371"/>
        <v>-</v>
      </c>
      <c r="DE32" s="360" t="str">
        <f t="shared" si="372"/>
        <v>-</v>
      </c>
      <c r="DF32" s="361" t="str">
        <f>IF(
 OR(DD$6&lt;MAX($B$2,$G32),AND($H32&lt;&gt;"",DD$6&gt;$H32)),
 "NA",
 IF(
  AND($D32="LOCAL",WEEKDAY(DD$6,2)=7),
  "DS",
  IF(
   COUNTIF(Parametros!$P:$P,DD$6)&gt;0,
   IF(ISNUMBER(DH32),IF(DH32&gt;0,"FL","FC"),"FC"),
   IF(
    ISNUMBER(DH32),
    IF(DH32&gt;0,"NOR","F"),
    IF(DH32="A","NOR",IF(DH32&lt;&gt;"",DH32,"F"))
   )
  )
 )
)</f>
        <v>DS</v>
      </c>
      <c r="DG32" s="362">
        <f t="shared" si="373"/>
        <v>0</v>
      </c>
      <c r="DH32" s="362" t="str" cm="1">
        <f t="array" ref="DH32">_xlfn.LET(
_xlpm.f,DH$6,
_xlpm.xp,IFERROR(
   _xlfn.XLOOKUP(
     1,
     (Papeletas!$B$2:$B$3000=$B32)*(Papeletas!$G$2:$G$3000&lt;=_xlpm.f)*(Papeletas!$H$2:$H$3000&gt;=_xlpm.f),
     Papeletas!$F$2:$F$3000,
     "__NP__"
   ),
   "__NP__"
),
_xlpm.x,IF(_xlpm.xp&lt;&gt;"__NP__",_xlpm.xp,_xlfn.XLOOKUP($B32,Reloj!$A$2:$A$3000,INDEX(Reloj!$J$2:$AR$3000,,COLUMN(CV24)-INT(COLUMN(CV24)/9*8)),"__NF__")),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DI32" s="363">
        <f t="shared" si="374"/>
        <v>0</v>
      </c>
      <c r="DJ32" s="363">
        <f t="shared" si="375"/>
        <v>0</v>
      </c>
      <c r="DK32" s="363">
        <f t="shared" si="376"/>
        <v>0</v>
      </c>
      <c r="DL32" s="363">
        <f t="shared" si="377"/>
        <v>0</v>
      </c>
      <c r="DM32" s="359">
        <f t="shared" si="378"/>
        <v>0.3125</v>
      </c>
      <c r="DN32" s="360">
        <f t="shared" si="379"/>
        <v>0.70833333333333337</v>
      </c>
      <c r="DO32" s="361" t="str">
        <f>IF(
 OR(DM$6&lt;MAX($B$2,$G32),AND($H32&lt;&gt;"",DM$6&gt;$H32)),
 "NA",
 IF(
  AND($D32="LOCAL",WEEKDAY(DM$6,2)=7),
  "DS",
  IF(
   COUNTIF(Parametros!$P:$P,DM$6)&gt;0,
   IF(ISNUMBER(DQ32),IF(DQ32&gt;0,"FL","FC"),"FC"),
   IF(
    ISNUMBER(DQ32),
    IF(DQ32&gt;0,"NOR","F"),
    IF(DQ32="A","NOR",IF(DQ32&lt;&gt;"",DQ32,"F"))
   )
  )
 )
)</f>
        <v>NOR</v>
      </c>
      <c r="DP32" s="362">
        <f t="shared" si="380"/>
        <v>8.5</v>
      </c>
      <c r="DQ32" s="362" cm="1">
        <f t="array" ref="DQ32">_xlfn.LET(
_xlpm.f,DQ$6,
_xlpm.xp,IFERROR(
   _xlfn.XLOOKUP(
     1,
     (Papeletas!$B$2:$B$3000=$B32)*(Papeletas!$G$2:$G$3000&lt;=_xlpm.f)*(Papeletas!$H$2:$H$3000&gt;=_xlpm.f),
     Papeletas!$F$2:$F$3000,
     "__NP__"
   ),
   "__NP__"
),
_xlpm.x,IF(_xlpm.xp&lt;&gt;"__NP__",_xlpm.xp,_xlfn.XLOOKUP($B32,Reloj!$A$2:$A$3000,INDEX(Reloj!$J$2:$AR$3000,,COLUMN(DE24)-INT(COLUMN(DE24)/9*8)),"__NF__")),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DR32" s="363">
        <f t="shared" si="381"/>
        <v>8.5</v>
      </c>
      <c r="DS32" s="363">
        <f t="shared" si="382"/>
        <v>2</v>
      </c>
      <c r="DT32" s="363">
        <f t="shared" si="383"/>
        <v>0</v>
      </c>
      <c r="DU32" s="363">
        <f t="shared" si="384"/>
        <v>0</v>
      </c>
      <c r="DV32" s="359">
        <f t="shared" si="385"/>
        <v>0.3125</v>
      </c>
      <c r="DW32" s="360">
        <f t="shared" si="386"/>
        <v>0.70833333333333337</v>
      </c>
      <c r="DX32" s="361" t="str">
        <f>IF(
 OR(DV$6&lt;MAX($B$2,$G32),AND($H32&lt;&gt;"",DV$6&gt;$H32)),
 "NA",
 IF(
  AND($D32="LOCAL",WEEKDAY(DV$6,2)=7),
  "DS",
  IF(
   COUNTIF(Parametros!$P:$P,DV$6)&gt;0,
   IF(ISNUMBER(DZ32),IF(DZ32&gt;0,"FL","FC"),"FC"),
   IF(
    ISNUMBER(DZ32),
    IF(DZ32&gt;0,"NOR","F"),
    IF(DZ32="A","NOR",IF(DZ32&lt;&gt;"",DZ32,"F"))
   )
  )
 )
)</f>
        <v>NOR</v>
      </c>
      <c r="DY32" s="362">
        <f t="shared" si="387"/>
        <v>8.5</v>
      </c>
      <c r="DZ32" s="362" cm="1">
        <f t="array" ref="DZ32">_xlfn.LET(
_xlpm.f,DZ$6,
_xlpm.xp,IFERROR(
   _xlfn.XLOOKUP(
     1,
     (Papeletas!$B$2:$B$3000=$B32)*(Papeletas!$G$2:$G$3000&lt;=_xlpm.f)*(Papeletas!$H$2:$H$3000&gt;=_xlpm.f),
     Papeletas!$F$2:$F$3000,
     "__NP__"
   ),
   "__NP__"
),
_xlpm.x,IF(_xlpm.xp&lt;&gt;"__NP__",_xlpm.xp,_xlfn.XLOOKUP($B32,Reloj!$A$2:$A$3000,INDEX(Reloj!$J$2:$AR$3000,,COLUMN(DN24)-INT(COLUMN(DN24)/9*8)),"__NF__")),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EA32" s="363">
        <f t="shared" si="388"/>
        <v>8.5</v>
      </c>
      <c r="EB32" s="363">
        <f t="shared" si="389"/>
        <v>2</v>
      </c>
      <c r="EC32" s="363">
        <f t="shared" si="390"/>
        <v>0</v>
      </c>
      <c r="ED32" s="363">
        <f t="shared" si="391"/>
        <v>0</v>
      </c>
      <c r="EE32" s="359">
        <f t="shared" si="392"/>
        <v>0.3125</v>
      </c>
      <c r="EF32" s="360">
        <f t="shared" si="393"/>
        <v>0.70833333333333337</v>
      </c>
      <c r="EG32" s="361" t="str">
        <f>IF(
 OR(EE$6&lt;MAX($B$2,$G32),AND($H32&lt;&gt;"",EE$6&gt;$H32)),
 "NA",
 IF(
  AND($D32="LOCAL",WEEKDAY(EE$6,2)=7),
  "DS",
  IF(
   COUNTIF(Parametros!$P:$P,EE$6)&gt;0,
   IF(ISNUMBER(EI32),IF(EI32&gt;0,"FL","FC"),"FC"),
   IF(
    ISNUMBER(EI32),
    IF(EI32&gt;0,"NOR","F"),
    IF(EI32="A","NOR",IF(EI32&lt;&gt;"",EI32,"F"))
   )
  )
 )
)</f>
        <v>NOR</v>
      </c>
      <c r="EH32" s="362">
        <f t="shared" si="394"/>
        <v>8.5</v>
      </c>
      <c r="EI32" s="362" cm="1">
        <f t="array" ref="EI32">_xlfn.LET(
_xlpm.f,EI$6,
_xlpm.xp,IFERROR(
   _xlfn.XLOOKUP(
     1,
     (Papeletas!$B$2:$B$3000=$B32)*(Papeletas!$G$2:$G$3000&lt;=_xlpm.f)*(Papeletas!$H$2:$H$3000&gt;=_xlpm.f),
     Papeletas!$F$2:$F$3000,
     "__NP__"
   ),
   "__NP__"
),
_xlpm.x,IF(_xlpm.xp&lt;&gt;"__NP__",_xlpm.xp,_xlfn.XLOOKUP($B32,Reloj!$A$2:$A$3000,INDEX(Reloj!$J$2:$AR$3000,,COLUMN(DW24)-INT(COLUMN(DW24)/9*8)),"__NF__")),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EJ32" s="363">
        <f t="shared" si="395"/>
        <v>8.5</v>
      </c>
      <c r="EK32" s="363">
        <f t="shared" si="396"/>
        <v>2</v>
      </c>
      <c r="EL32" s="363">
        <f t="shared" si="397"/>
        <v>0</v>
      </c>
      <c r="EM32" s="363">
        <f t="shared" si="398"/>
        <v>0</v>
      </c>
      <c r="EN32" s="359">
        <f t="shared" si="399"/>
        <v>0.3125</v>
      </c>
      <c r="EO32" s="360">
        <f t="shared" si="400"/>
        <v>0.70833333333333337</v>
      </c>
      <c r="EP32" s="361" t="str">
        <f>IF(
 OR(EN$6&lt;MAX($B$2,$G32),AND($H32&lt;&gt;"",EN$6&gt;$H32)),
 "NA",
 IF(
  AND($D32="LOCAL",WEEKDAY(EN$6,2)=7),
  "DS",
  IF(
   COUNTIF(Parametros!$P:$P,EN$6)&gt;0,
   IF(ISNUMBER(ER32),IF(ER32&gt;0,"FL","FC"),"FC"),
   IF(
    ISNUMBER(ER32),
    IF(ER32&gt;0,"NOR","F"),
    IF(ER32="A","NOR",IF(ER32&lt;&gt;"",ER32,"F"))
   )
  )
 )
)</f>
        <v>NOR</v>
      </c>
      <c r="EQ32" s="362">
        <f t="shared" si="401"/>
        <v>8.5</v>
      </c>
      <c r="ER32" s="362" cm="1">
        <f t="array" ref="ER32">_xlfn.LET(
_xlpm.f,ER$6,
_xlpm.xp,IFERROR(
   _xlfn.XLOOKUP(
     1,
     (Papeletas!$B$2:$B$3000=$B32)*(Papeletas!$G$2:$G$3000&lt;=_xlpm.f)*(Papeletas!$H$2:$H$3000&gt;=_xlpm.f),
     Papeletas!$F$2:$F$3000,
     "__NP__"
   ),
   "__NP__"
),
_xlpm.x,IF(_xlpm.xp&lt;&gt;"__NP__",_xlpm.xp,_xlfn.XLOOKUP($B32,Reloj!$A$2:$A$3000,INDEX(Reloj!$J$2:$AR$3000,,COLUMN(EF24)-INT(COLUMN(EF24)/9*8)),"__NF__")),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9</v>
      </c>
      <c r="ES32" s="363">
        <f t="shared" si="402"/>
        <v>8.5</v>
      </c>
      <c r="ET32" s="363">
        <f t="shared" si="403"/>
        <v>0.5</v>
      </c>
      <c r="EU32" s="363">
        <f t="shared" si="404"/>
        <v>0</v>
      </c>
      <c r="EV32" s="363">
        <f t="shared" si="405"/>
        <v>0</v>
      </c>
      <c r="EW32" s="359">
        <f t="shared" si="406"/>
        <v>0.3125</v>
      </c>
      <c r="EX32" s="360">
        <f t="shared" si="407"/>
        <v>0.70833333333333337</v>
      </c>
      <c r="EY32" s="361" t="str">
        <f>IF(
 OR(EW$6&lt;MAX($B$2,$G32),AND($H32&lt;&gt;"",EW$6&gt;$H32)),
 "NA",
 IF(
  AND($D32="LOCAL",WEEKDAY(EW$6,2)=7),
  "DS",
  IF(
   COUNTIF(Parametros!$P:$P,EW$6)&gt;0,
   IF(ISNUMBER(FA32),IF(FA32&gt;0,"FL","FC"),"FC"),
   IF(
    ISNUMBER(FA32),
    IF(FA32&gt;0,"NOR","F"),
    IF(FA32="A","NOR",IF(FA32&lt;&gt;"",FA32,"F"))
   )
  )
 )
)</f>
        <v>NOR</v>
      </c>
      <c r="EZ32" s="362">
        <f t="shared" si="408"/>
        <v>8.5</v>
      </c>
      <c r="FA32" s="362" cm="1">
        <f t="array" ref="FA32">_xlfn.LET(
_xlpm.f,FA$6,
_xlpm.xp,IFERROR(
   _xlfn.XLOOKUP(
     1,
     (Papeletas!$B$2:$B$3000=$B32)*(Papeletas!$G$2:$G$3000&lt;=_xlpm.f)*(Papeletas!$H$2:$H$3000&gt;=_xlpm.f),
     Papeletas!$F$2:$F$3000,
     "__NP__"
   ),
   "__NP__"
),
_xlpm.x,IF(_xlpm.xp&lt;&gt;"__NP__",_xlpm.xp,_xlfn.XLOOKUP($B32,Reloj!$A$2:$A$3000,INDEX(Reloj!$J$2:$AR$3000,,COLUMN(EO24)-INT(COLUMN(EO24)/9*8)),"__NF__")),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FB32" s="363">
        <f t="shared" si="409"/>
        <v>8.5</v>
      </c>
      <c r="FC32" s="363">
        <f t="shared" si="410"/>
        <v>2</v>
      </c>
      <c r="FD32" s="363">
        <f t="shared" si="411"/>
        <v>0</v>
      </c>
      <c r="FE32" s="363">
        <f t="shared" si="412"/>
        <v>0</v>
      </c>
      <c r="FF32" s="359">
        <f t="shared" si="413"/>
        <v>0.3125</v>
      </c>
      <c r="FG32" s="360">
        <f t="shared" si="414"/>
        <v>0.54166666666666663</v>
      </c>
      <c r="FH32" s="361" t="str">
        <f>IF(
 OR(FF$6&lt;MAX($B$2,$G32),AND($H32&lt;&gt;"",FF$6&gt;$H32)),
 "NA",
 IF(
  AND($D32="LOCAL",WEEKDAY(FF$6,2)=7),
  "DS",
  IF(
   COUNTIF(Parametros!$P:$P,FF$6)&gt;0,
   IF(ISNUMBER(FJ32),IF(FJ32&gt;0,"FL","FC"),"FC"),
   IF(
    ISNUMBER(FJ32),
    IF(FJ32&gt;0,"NOR","F"),
    IF(FJ32="A","NOR",IF(FJ32&lt;&gt;"",FJ32,"F"))
   )
  )
 )
)</f>
        <v>NOR</v>
      </c>
      <c r="FI32" s="362">
        <f t="shared" si="415"/>
        <v>5.4999999999999991</v>
      </c>
      <c r="FJ32" s="362" cm="1">
        <f t="array" ref="FJ32">_xlfn.LET(
_xlpm.f,FJ$6,
_xlpm.xp,IFERROR(
   _xlfn.XLOOKUP(
     1,
     (Papeletas!$B$2:$B$3000=$B32)*(Papeletas!$G$2:$G$3000&lt;=_xlpm.f)*(Papeletas!$H$2:$H$3000&gt;=_xlpm.f),
     Papeletas!$F$2:$F$3000,
     "__NP__"
   ),
   "__NP__"
),
_xlpm.x,IF(_xlpm.xp&lt;&gt;"__NP__",_xlpm.xp,_xlfn.XLOOKUP($B32,Reloj!$A$2:$A$3000,INDEX(Reloj!$J$2:$AR$3000,,COLUMN(EX24)-INT(COLUMN(EX24)/9*8)),"__NF__")),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5.5</v>
      </c>
      <c r="FK32" s="363">
        <f t="shared" si="416"/>
        <v>5.4999999999999991</v>
      </c>
      <c r="FL32" s="363">
        <f t="shared" si="417"/>
        <v>8.8817841970012523E-16</v>
      </c>
      <c r="FM32" s="363">
        <f t="shared" si="418"/>
        <v>0</v>
      </c>
      <c r="FN32" s="363">
        <f t="shared" si="419"/>
        <v>0</v>
      </c>
      <c r="FO32" s="359" t="str">
        <f t="shared" si="420"/>
        <v>-</v>
      </c>
      <c r="FP32" s="360" t="str">
        <f t="shared" si="421"/>
        <v>-</v>
      </c>
      <c r="FQ32" s="361" t="str">
        <f>IF(
 OR(FO$6&lt;MAX($B$2,$G32),AND($H32&lt;&gt;"",FO$6&gt;$H32)),
 "NA",
 IF(
  AND($D32="LOCAL",WEEKDAY(FO$6,2)=7),
  "DS",
  IF(
   COUNTIF(Parametros!$P:$P,FO$6)&gt;0,
   IF(ISNUMBER(FS32),IF(FS32&gt;0,"FL","FC"),"FC"),
   IF(
    ISNUMBER(FS32),
    IF(FS32&gt;0,"NOR","F"),
    IF(FS32="A","NOR",IF(FS32&lt;&gt;"",FS32,"F"))
   )
  )
 )
)</f>
        <v>DS</v>
      </c>
      <c r="FR32" s="362">
        <f t="shared" si="422"/>
        <v>0</v>
      </c>
      <c r="FS32" s="362" t="str" cm="1">
        <f t="array" ref="FS32">_xlfn.LET(
_xlpm.f,FS$6,
_xlpm.xp,IFERROR(
   _xlfn.XLOOKUP(
     1,
     (Papeletas!$B$2:$B$3000=$B32)*(Papeletas!$G$2:$G$3000&lt;=_xlpm.f)*(Papeletas!$H$2:$H$3000&gt;=_xlpm.f),
     Papeletas!$F$2:$F$3000,
     "__NP__"
   ),
   "__NP__"
),
_xlpm.x,IF(_xlpm.xp&lt;&gt;"__NP__",_xlpm.xp,_xlfn.XLOOKUP($B32,Reloj!$A$2:$A$3000,INDEX(Reloj!$J$2:$AR$3000,,COLUMN(FG24)-INT(COLUMN(FG24)/9*8)),"__NF__")),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FT32" s="363">
        <f t="shared" si="423"/>
        <v>0</v>
      </c>
      <c r="FU32" s="363">
        <f t="shared" si="424"/>
        <v>0</v>
      </c>
      <c r="FV32" s="363">
        <f t="shared" si="425"/>
        <v>0</v>
      </c>
      <c r="FW32" s="363">
        <f t="shared" si="426"/>
        <v>0</v>
      </c>
      <c r="FX32" s="359">
        <f t="shared" si="427"/>
        <v>0.3125</v>
      </c>
      <c r="FY32" s="360">
        <f t="shared" si="428"/>
        <v>0.70833333333333337</v>
      </c>
      <c r="FZ32" s="361" t="str">
        <f>IF(
 OR(FX$6&lt;MAX($B$2,$G32),AND($H32&lt;&gt;"",FX$6&gt;$H32)),
 "NA",
 IF(
  AND($D32="LOCAL",WEEKDAY(FX$6,2)=7),
  "DS",
  IF(
   COUNTIF(Parametros!$P:$P,FX$6)&gt;0,
   IF(ISNUMBER(GB32),IF(GB32&gt;0,"FL","FC"),"FC"),
   IF(
    ISNUMBER(GB32),
    IF(GB32&gt;0,"NOR","F"),
    IF(GB32="A","NOR",IF(GB32&lt;&gt;"",GB32,"F"))
   )
  )
 )
)</f>
        <v>NOR</v>
      </c>
      <c r="GA32" s="362">
        <f t="shared" si="429"/>
        <v>8.5</v>
      </c>
      <c r="GB32" s="362" cm="1">
        <f t="array" ref="GB32">_xlfn.LET(
_xlpm.f,GB$6,
_xlpm.xp,IFERROR(
   _xlfn.XLOOKUP(
     1,
     (Papeletas!$B$2:$B$3000=$B32)*(Papeletas!$G$2:$G$3000&lt;=_xlpm.f)*(Papeletas!$H$2:$H$3000&gt;=_xlpm.f),
     Papeletas!$F$2:$F$3000,
     "__NP__"
   ),
   "__NP__"
),
_xlpm.x,IF(_xlpm.xp&lt;&gt;"__NP__",_xlpm.xp,_xlfn.XLOOKUP($B32,Reloj!$A$2:$A$3000,INDEX(Reloj!$J$2:$AR$3000,,COLUMN(FP24)-INT(COLUMN(FP24)/9*8)),"__NF__")),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GC32" s="363">
        <f t="shared" si="430"/>
        <v>8.5</v>
      </c>
      <c r="GD32" s="363">
        <f t="shared" si="431"/>
        <v>2</v>
      </c>
      <c r="GE32" s="363">
        <f t="shared" si="432"/>
        <v>0</v>
      </c>
      <c r="GF32" s="363">
        <f t="shared" si="433"/>
        <v>0</v>
      </c>
      <c r="GG32" s="359">
        <f t="shared" si="434"/>
        <v>0.3125</v>
      </c>
      <c r="GH32" s="360">
        <f t="shared" si="435"/>
        <v>0.70833333333333337</v>
      </c>
      <c r="GI32" s="361" t="str">
        <f>IF(
 OR(GG$6&lt;MAX($B$2,$G32),AND($H32&lt;&gt;"",GG$6&gt;$H32)),
 "NA",
 IF(
  AND($D32="LOCAL",WEEKDAY(GG$6,2)=7),
  "DS",
  IF(
   COUNTIF(Parametros!$P:$P,GG$6)&gt;0,
   IF(ISNUMBER(GK32),IF(GK32&gt;0,"FL","FC"),"FC"),
   IF(
    ISNUMBER(GK32),
    IF(GK32&gt;0,"NOR","F"),
    IF(GK32="A","NOR",IF(GK32&lt;&gt;"",GK32,"F"))
   )
  )
 )
)</f>
        <v>NOR</v>
      </c>
      <c r="GJ32" s="362">
        <f t="shared" si="436"/>
        <v>8.5</v>
      </c>
      <c r="GK32" s="362" cm="1">
        <f t="array" ref="GK32">_xlfn.LET(
_xlpm.f,GK$6,
_xlpm.xp,IFERROR(
   _xlfn.XLOOKUP(
     1,
     (Papeletas!$B$2:$B$3000=$B32)*(Papeletas!$G$2:$G$3000&lt;=_xlpm.f)*(Papeletas!$H$2:$H$3000&gt;=_xlpm.f),
     Papeletas!$F$2:$F$3000,
     "__NP__"
   ),
   "__NP__"
),
_xlpm.x,IF(_xlpm.xp&lt;&gt;"__NP__",_xlpm.xp,_xlfn.XLOOKUP($B32,Reloj!$A$2:$A$3000,INDEX(Reloj!$J$2:$AR$3000,,COLUMN(FY24)-INT(COLUMN(FY24)/9*8)),"__NF__")),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GL32" s="363">
        <f t="shared" si="437"/>
        <v>8.5</v>
      </c>
      <c r="GM32" s="363">
        <f t="shared" si="438"/>
        <v>2</v>
      </c>
      <c r="GN32" s="363">
        <f t="shared" si="439"/>
        <v>0</v>
      </c>
      <c r="GO32" s="363">
        <f t="shared" si="440"/>
        <v>0</v>
      </c>
      <c r="GP32" s="359">
        <f t="shared" si="441"/>
        <v>0.3125</v>
      </c>
      <c r="GQ32" s="360">
        <f t="shared" si="442"/>
        <v>0.70833333333333337</v>
      </c>
      <c r="GR32" s="361" t="str">
        <f>IF(
 OR(GP$6&lt;MAX($B$2,$G32),AND($H32&lt;&gt;"",GP$6&gt;$H32)),
 "NA",
 IF(
  AND($D32="LOCAL",WEEKDAY(GP$6,2)=7),
  "DS",
  IF(
   COUNTIF(Parametros!$P:$P,GP$6)&gt;0,
   IF(ISNUMBER(GT32),IF(GT32&gt;0,"FL","FC"),"FC"),
   IF(
    ISNUMBER(GT32),
    IF(GT32&gt;0,"NOR","F"),
    IF(GT32="A","NOR",IF(GT32&lt;&gt;"",GT32,"F"))
   )
  )
 )
)</f>
        <v>NOR</v>
      </c>
      <c r="GS32" s="362">
        <f t="shared" si="443"/>
        <v>8.5</v>
      </c>
      <c r="GT32" s="362" cm="1">
        <f t="array" ref="GT32">_xlfn.LET(
_xlpm.f,GT$6,
_xlpm.xp,IFERROR(
   _xlfn.XLOOKUP(
     1,
     (Papeletas!$B$2:$B$3000=$B32)*(Papeletas!$G$2:$G$3000&lt;=_xlpm.f)*(Papeletas!$H$2:$H$3000&gt;=_xlpm.f),
     Papeletas!$F$2:$F$3000,
     "__NP__"
   ),
   "__NP__"
),
_xlpm.x,IF(_xlpm.xp&lt;&gt;"__NP__",_xlpm.xp,_xlfn.XLOOKUP($B32,Reloj!$A$2:$A$3000,INDEX(Reloj!$J$2:$AR$3000,,COLUMN(GH24)-INT(COLUMN(GH24)/9*8)),"__NF__")),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GU32" s="363">
        <f t="shared" si="444"/>
        <v>8.5</v>
      </c>
      <c r="GV32" s="363">
        <f t="shared" si="445"/>
        <v>2</v>
      </c>
      <c r="GW32" s="363">
        <f t="shared" si="446"/>
        <v>0</v>
      </c>
      <c r="GX32" s="363">
        <f t="shared" si="447"/>
        <v>0</v>
      </c>
      <c r="GY32" s="359">
        <f t="shared" si="448"/>
        <v>0.3125</v>
      </c>
      <c r="GZ32" s="360">
        <f t="shared" si="449"/>
        <v>0.70833333333333337</v>
      </c>
      <c r="HA32" s="361" t="str">
        <f>IF(
 OR(GY$6&lt;MAX($B$2,$G32),AND($H32&lt;&gt;"",GY$6&gt;$H32)),
 "NA",
 IF(
  AND($D32="LOCAL",WEEKDAY(GY$6,2)=7),
  "DS",
  IF(
   COUNTIF(Parametros!$P:$P,GY$6)&gt;0,
   IF(ISNUMBER(HC32),IF(HC32&gt;0,"FL","FC"),"FC"),
   IF(
    ISNUMBER(HC32),
    IF(HC32&gt;0,"NOR","F"),
    IF(HC32="A","NOR",IF(HC32&lt;&gt;"",HC32,"F"))
   )
  )
 )
)</f>
        <v>NOR</v>
      </c>
      <c r="HB32" s="362">
        <f t="shared" si="450"/>
        <v>8.5</v>
      </c>
      <c r="HC32" s="362" cm="1">
        <f t="array" ref="HC32">_xlfn.LET(
_xlpm.f,HC$6,
_xlpm.xp,IFERROR(
   _xlfn.XLOOKUP(
     1,
     (Papeletas!$B$2:$B$3000=$B32)*(Papeletas!$G$2:$G$3000&lt;=_xlpm.f)*(Papeletas!$H$2:$H$3000&gt;=_xlpm.f),
     Papeletas!$F$2:$F$3000,
     "__NP__"
   ),
   "__NP__"
),
_xlpm.x,IF(_xlpm.xp&lt;&gt;"__NP__",_xlpm.xp,_xlfn.XLOOKUP($B32,Reloj!$A$2:$A$3000,INDEX(Reloj!$J$2:$AR$3000,,COLUMN(GQ24)-INT(COLUMN(GQ24)/9*8)),"__NF__")),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HD32" s="363">
        <f t="shared" si="451"/>
        <v>8.5</v>
      </c>
      <c r="HE32" s="363">
        <f t="shared" si="452"/>
        <v>2</v>
      </c>
      <c r="HF32" s="363">
        <f t="shared" si="453"/>
        <v>0</v>
      </c>
      <c r="HG32" s="363">
        <f t="shared" si="454"/>
        <v>0</v>
      </c>
      <c r="HH32" s="359">
        <f t="shared" si="455"/>
        <v>0.3125</v>
      </c>
      <c r="HI32" s="360">
        <f t="shared" si="456"/>
        <v>0.70833333333333337</v>
      </c>
      <c r="HJ32" s="361" t="str">
        <f>IF(
 OR(HH$6&lt;MAX($B$2,$G32),AND($H32&lt;&gt;"",HH$6&gt;$H32)),
 "NA",
 IF(
  AND($D32="LOCAL",WEEKDAY(HH$6,2)=7),
  "DS",
  IF(
   COUNTIF(Parametros!$P:$P,HH$6)&gt;0,
   IF(ISNUMBER(HL32),IF(HL32&gt;0,"FL","FC"),"FC"),
   IF(
    ISNUMBER(HL32),
    IF(HL32&gt;0,"NOR","F"),
    IF(HL32="A","NOR",IF(HL32&lt;&gt;"",HL32,"F"))
   )
  )
 )
)</f>
        <v>NOR</v>
      </c>
      <c r="HK32" s="362">
        <f t="shared" si="457"/>
        <v>8.5</v>
      </c>
      <c r="HL32" s="362" cm="1">
        <f t="array" ref="HL32">_xlfn.LET(
_xlpm.f,HL$6,
_xlpm.xp,IFERROR(
   _xlfn.XLOOKUP(
     1,
     (Papeletas!$B$2:$B$3000=$B32)*(Papeletas!$G$2:$G$3000&lt;=_xlpm.f)*(Papeletas!$H$2:$H$3000&gt;=_xlpm.f),
     Papeletas!$F$2:$F$3000,
     "__NP__"
   ),
   "__NP__"
),
_xlpm.x,IF(_xlpm.xp&lt;&gt;"__NP__",_xlpm.xp,_xlfn.XLOOKUP($B32,Reloj!$A$2:$A$3000,INDEX(Reloj!$J$2:$AR$3000,,COLUMN(GZ24)-INT(COLUMN(GZ24)/9*8)),"__NF__")),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HM32" s="363">
        <f t="shared" si="458"/>
        <v>8.5</v>
      </c>
      <c r="HN32" s="363">
        <f t="shared" si="459"/>
        <v>0</v>
      </c>
      <c r="HO32" s="363">
        <f t="shared" si="460"/>
        <v>0</v>
      </c>
      <c r="HP32" s="363">
        <f t="shared" si="461"/>
        <v>0</v>
      </c>
      <c r="HQ32" s="359">
        <f t="shared" si="462"/>
        <v>0.3125</v>
      </c>
      <c r="HR32" s="360">
        <f t="shared" si="463"/>
        <v>0.54166666666666663</v>
      </c>
      <c r="HS32" s="361" t="str">
        <f>IF(
 OR(HQ$6&lt;MAX($B$2,$G32),AND($H32&lt;&gt;"",HQ$6&gt;$H32)),
 "NA",
 IF(
  AND($D32="LOCAL",WEEKDAY(HQ$6,2)=7),
  "DS",
  IF(
   COUNTIF(Parametros!$P:$P,HQ$6)&gt;0,
   IF(ISNUMBER(HU32),IF(HU32&gt;0,"FL","FC"),"FC"),
   IF(
    ISNUMBER(HU32),
    IF(HU32&gt;0,"NOR","F"),
    IF(HU32="A","NOR",IF(HU32&lt;&gt;"",HU32,"F"))
   )
  )
 )
)</f>
        <v>F</v>
      </c>
      <c r="HT32" s="362">
        <f t="shared" si="464"/>
        <v>5.4999999999999991</v>
      </c>
      <c r="HU32" s="362" t="str" cm="1">
        <f t="array" ref="HU32">_xlfn.LET(
_xlpm.f,HU$6,
_xlpm.xp,IFERROR(
   _xlfn.XLOOKUP(
     1,
     (Papeletas!$B$2:$B$3000=$B32)*(Papeletas!$G$2:$G$3000&lt;=_xlpm.f)*(Papeletas!$H$2:$H$3000&gt;=_xlpm.f),
     Papeletas!$F$2:$F$3000,
     "__NP__"
   ),
   "__NP__"
),
_xlpm.x,IF(_xlpm.xp&lt;&gt;"__NP__",_xlpm.xp,_xlfn.XLOOKUP($B32,Reloj!$A$2:$A$3000,INDEX(Reloj!$J$2:$AR$3000,,COLUMN(HI24)-INT(COLUMN(HI24)/9*8)),"__NF__")),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HV32" s="363">
        <f t="shared" si="465"/>
        <v>0</v>
      </c>
      <c r="HW32" s="363">
        <f t="shared" si="466"/>
        <v>0</v>
      </c>
      <c r="HX32" s="363">
        <f t="shared" si="467"/>
        <v>0</v>
      </c>
      <c r="HY32" s="363">
        <f t="shared" si="468"/>
        <v>0</v>
      </c>
      <c r="HZ32" s="359" t="str">
        <f t="shared" si="469"/>
        <v>-</v>
      </c>
      <c r="IA32" s="360" t="str">
        <f t="shared" si="470"/>
        <v>-</v>
      </c>
      <c r="IB32" s="361" t="str">
        <f>IF(
 OR(HZ$6&lt;MAX($B$2,$G32),AND($H32&lt;&gt;"",HZ$6&gt;$H32)),
 "NA",
 IF(
  AND($D32="LOCAL",WEEKDAY(HZ$6,2)=7),
  "DS",
  IF(
   COUNTIF(Parametros!$P:$P,HZ$6)&gt;0,
   IF(ISNUMBER(ID32),IF(ID32&gt;0,"FL","FC"),"FC"),
   IF(
    ISNUMBER(ID32),
    IF(ID32&gt;0,"NOR","F"),
    IF(ID32="A","NOR",IF(ID32&lt;&gt;"",ID32,"F"))
   )
  )
 )
)</f>
        <v>DS</v>
      </c>
      <c r="IC32" s="362">
        <f t="shared" si="471"/>
        <v>0</v>
      </c>
      <c r="ID32" s="362" t="str" cm="1">
        <f t="array" ref="ID32">_xlfn.LET(
_xlpm.f,ID$6,
_xlpm.xp,IFERROR(
   _xlfn.XLOOKUP(
     1,
     (Papeletas!$B$2:$B$3000=$B32)*(Papeletas!$G$2:$G$3000&lt;=_xlpm.f)*(Papeletas!$H$2:$H$3000&gt;=_xlpm.f),
     Papeletas!$F$2:$F$3000,
     "__NP__"
   ),
   "__NP__"
),
_xlpm.x,IF(_xlpm.xp&lt;&gt;"__NP__",_xlpm.xp,_xlfn.XLOOKUP($B32,Reloj!$A$2:$A$3000,INDEX(Reloj!$J$2:$AR$3000,,COLUMN(HR24)-INT(COLUMN(HR24)/9*8)),"__NF__")),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IE32" s="363">
        <f t="shared" si="472"/>
        <v>0</v>
      </c>
      <c r="IF32" s="363">
        <f t="shared" si="473"/>
        <v>0</v>
      </c>
      <c r="IG32" s="363">
        <f t="shared" si="474"/>
        <v>0</v>
      </c>
      <c r="IH32" s="363">
        <f t="shared" si="475"/>
        <v>0</v>
      </c>
      <c r="II32" s="359">
        <f t="shared" si="476"/>
        <v>0.3125</v>
      </c>
      <c r="IJ32" s="360">
        <f t="shared" si="477"/>
        <v>0.70833333333333337</v>
      </c>
      <c r="IK32" s="361" t="str">
        <f>IF(
 OR(II$6&lt;MAX($B$2,$G32),AND($H32&lt;&gt;"",II$6&gt;$H32)),
 "NA",
 IF(
  AND($D32="LOCAL",WEEKDAY(II$6,2)=7),
  "DS",
  IF(
   COUNTIF(Parametros!$P:$P,II$6)&gt;0,
   IF(ISNUMBER(IM32),IF(IM32&gt;0,"FL","FC"),"FC"),
   IF(
    ISNUMBER(IM32),
    IF(IM32&gt;0,"NOR","F"),
    IF(IM32="A","NOR",IF(IM32&lt;&gt;"",IM32,"F"))
   )
  )
 )
)</f>
        <v>NOR</v>
      </c>
      <c r="IL32" s="362">
        <f t="shared" si="478"/>
        <v>8.5</v>
      </c>
      <c r="IM32" s="362" cm="1">
        <f t="array" ref="IM32">_xlfn.LET(
_xlpm.f,IM$6,
_xlpm.xp,IFERROR(
   _xlfn.XLOOKUP(
     1,
     (Papeletas!$B$2:$B$3000=$B32)*(Papeletas!$G$2:$G$3000&lt;=_xlpm.f)*(Papeletas!$H$2:$H$3000&gt;=_xlpm.f),
     Papeletas!$F$2:$F$3000,
     "__NP__"
   ),
   "__NP__"
),
_xlpm.x,IF(_xlpm.xp&lt;&gt;"__NP__",_xlpm.xp,_xlfn.XLOOKUP($B32,Reloj!$A$2:$A$3000,INDEX(Reloj!$J$2:$AR$3000,,COLUMN(IA24)-INT(COLUMN(IA24)/9*8)),"__NF__")),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8.5</v>
      </c>
      <c r="IN32" s="363">
        <f t="shared" si="479"/>
        <v>8.5</v>
      </c>
      <c r="IO32" s="363">
        <f t="shared" si="480"/>
        <v>0</v>
      </c>
      <c r="IP32" s="363">
        <f t="shared" si="481"/>
        <v>0</v>
      </c>
      <c r="IQ32" s="363">
        <f t="shared" si="482"/>
        <v>0</v>
      </c>
      <c r="IR32" s="359">
        <f t="shared" si="483"/>
        <v>0.3125</v>
      </c>
      <c r="IS32" s="360">
        <f t="shared" si="484"/>
        <v>0.70833333333333337</v>
      </c>
      <c r="IT32" s="361" t="str">
        <f>IF(
 OR(IR$6&lt;MAX($B$2,$G32),AND($H32&lt;&gt;"",IR$6&gt;$H32)),
 "NA",
 IF(
  AND($D32="LOCAL",WEEKDAY(IR$6,2)=7),
  "DS",
  IF(
   COUNTIF(Parametros!$P:$P,IR$6)&gt;0,
   IF(ISNUMBER(IV32),IF(IV32&gt;0,"FL","FC"),"FC"),
   IF(
    ISNUMBER(IV32),
    IF(IV32&gt;0,"NOR","F"),
    IF(IV32="A","NOR",IF(IV32&lt;&gt;"",IV32,"F"))
   )
  )
 )
)</f>
        <v>NOR</v>
      </c>
      <c r="IU32" s="362">
        <f t="shared" si="485"/>
        <v>8.5</v>
      </c>
      <c r="IV32" s="362" cm="1">
        <f t="array" ref="IV32">_xlfn.LET(
_xlpm.f,IV$6,
_xlpm.xp,IFERROR(
   _xlfn.XLOOKUP(
     1,
     (Papeletas!$B$2:$B$3000=$B32)*(Papeletas!$G$2:$G$3000&lt;=_xlpm.f)*(Papeletas!$H$2:$H$3000&gt;=_xlpm.f),
     Papeletas!$F$2:$F$3000,
     "__NP__"
   ),
   "__NP__"
),
_xlpm.x,IF(_xlpm.xp&lt;&gt;"__NP__",_xlpm.xp,_xlfn.XLOOKUP($B32,Reloj!$A$2:$A$3000,INDEX(Reloj!$J$2:$AR$3000,,COLUMN(IJ24)-INT(COLUMN(IJ24)/9*8)),"__NF__")),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9</v>
      </c>
      <c r="IW32" s="363">
        <f t="shared" si="486"/>
        <v>8.5</v>
      </c>
      <c r="IX32" s="363">
        <f t="shared" si="487"/>
        <v>0.5</v>
      </c>
      <c r="IY32" s="363">
        <f t="shared" si="488"/>
        <v>0</v>
      </c>
      <c r="IZ32" s="363">
        <f t="shared" si="489"/>
        <v>0</v>
      </c>
      <c r="JA32" s="359">
        <f t="shared" si="490"/>
        <v>0.3125</v>
      </c>
      <c r="JB32" s="360">
        <f t="shared" si="491"/>
        <v>0.70833333333333337</v>
      </c>
      <c r="JC32" s="361" t="str">
        <f>IF(
 OR(JA$6&lt;MAX($B$2,$G32),AND($H32&lt;&gt;"",JA$6&gt;$H32)),
 "NA",
 IF(
  AND($D32="LOCAL",WEEKDAY(JA$6,2)=7),
  "DS",
  IF(
   COUNTIF(Parametros!$P:$P,JA$6)&gt;0,
   IF(ISNUMBER(JE32),IF(JE32&gt;0,"FL","FC"),"FC"),
   IF(
    ISNUMBER(JE32),
    IF(JE32&gt;0,"NOR","F"),
    IF(JE32="A","NOR",IF(JE32&lt;&gt;"",JE32,"F"))
   )
  )
 )
)</f>
        <v>F</v>
      </c>
      <c r="JD32" s="362">
        <f t="shared" si="492"/>
        <v>8.5</v>
      </c>
      <c r="JE32" s="362" t="str" cm="1">
        <f t="array" ref="JE32">_xlfn.LET(
_xlpm.f,JE$6,
_xlpm.xp,IFERROR(
   _xlfn.XLOOKUP(
     1,
     (Papeletas!$B$2:$B$3000=$B32)*(Papeletas!$G$2:$G$3000&lt;=_xlpm.f)*(Papeletas!$H$2:$H$3000&gt;=_xlpm.f),
     Papeletas!$F$2:$F$3000,
     "__NP__"
   ),
   "__NP__"
),
_xlpm.x,IF(_xlpm.xp&lt;&gt;"__NP__",_xlpm.xp,_xlfn.XLOOKUP($B32,Reloj!$A$2:$A$3000,INDEX(Reloj!$J$2:$AR$3000,,COLUMN(IS24)-INT(COLUMN(IS24)/9*8)),"__NF__")),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JF32" s="363">
        <f t="shared" si="493"/>
        <v>0</v>
      </c>
      <c r="JG32" s="363">
        <f t="shared" si="494"/>
        <v>0</v>
      </c>
      <c r="JH32" s="363">
        <f t="shared" si="495"/>
        <v>0</v>
      </c>
      <c r="JI32" s="363">
        <f t="shared" si="496"/>
        <v>0</v>
      </c>
      <c r="JJ32" s="359">
        <f t="shared" si="497"/>
        <v>0.3125</v>
      </c>
      <c r="JK32" s="360">
        <f t="shared" si="498"/>
        <v>0.70833333333333337</v>
      </c>
      <c r="JL32" s="361" t="str">
        <f>IF(
 OR(JJ$6&lt;MAX($B$2,$G32),AND($H32&lt;&gt;"",JJ$6&gt;$H32)),
 "NA",
 IF(
  AND($D32="LOCAL",WEEKDAY(JJ$6,2)=7),
  "DS",
  IF(
   COUNTIF(Parametros!$P:$P,JJ$6)&gt;0,
   IF(ISNUMBER(JN32),IF(JN32&gt;0,"FL","FC"),"FC"),
   IF(
    ISNUMBER(JN32),
    IF(JN32&gt;0,"NOR","F"),
    IF(JN32="A","NOR",IF(JN32&lt;&gt;"",JN32,"F"))
   )
  )
 )
)</f>
        <v>NOR</v>
      </c>
      <c r="JM32" s="362">
        <f t="shared" si="499"/>
        <v>8.5</v>
      </c>
      <c r="JN32" s="362" cm="1">
        <f t="array" ref="JN32">_xlfn.LET(
_xlpm.f,JN$6,
_xlpm.xp,IFERROR(
   _xlfn.XLOOKUP(
     1,
     (Papeletas!$B$2:$B$3000=$B32)*(Papeletas!$G$2:$G$3000&lt;=_xlpm.f)*(Papeletas!$H$2:$H$3000&gt;=_xlpm.f),
     Papeletas!$F$2:$F$3000,
     "__NP__"
   ),
   "__NP__"
),
_xlpm.x,IF(_xlpm.xp&lt;&gt;"__NP__",_xlpm.xp,_xlfn.XLOOKUP($B32,Reloj!$A$2:$A$3000,INDEX(Reloj!$J$2:$AR$3000,,COLUMN(JB24)-INT(COLUMN(JB24)/9*8)),"__NF__")),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JO32" s="363">
        <f t="shared" si="500"/>
        <v>8.5</v>
      </c>
      <c r="JP32" s="363">
        <f t="shared" si="501"/>
        <v>2</v>
      </c>
      <c r="JQ32" s="363">
        <f t="shared" si="502"/>
        <v>0</v>
      </c>
      <c r="JR32" s="363">
        <f t="shared" si="503"/>
        <v>0</v>
      </c>
      <c r="JS32" s="359">
        <f t="shared" si="504"/>
        <v>0.3125</v>
      </c>
      <c r="JT32" s="360">
        <f t="shared" si="505"/>
        <v>0.70833333333333337</v>
      </c>
      <c r="JU32" s="361" t="str">
        <f>IF(
 OR(JS$6&lt;MAX($B$2,$G32),AND($H32&lt;&gt;"",JS$6&gt;$H32)),
 "NA",
 IF(
  AND($D32="LOCAL",WEEKDAY(JS$6,2)=7),
  "DS",
  IF(
   COUNTIF(Parametros!$P:$P,JS$6)&gt;0,
   IF(ISNUMBER(JW32),IF(JW32&gt;0,"FL","FC"),"FC"),
   IF(
    ISNUMBER(JW32),
    IF(JW32&gt;0,"NOR","F"),
    IF(JW32="A","NOR",IF(JW32&lt;&gt;"",JW32,"F"))
   )
  )
 )
)</f>
        <v>NOR</v>
      </c>
      <c r="JV32" s="362">
        <f t="shared" si="506"/>
        <v>8.5</v>
      </c>
      <c r="JW32" s="362" cm="1">
        <f t="array" ref="JW32">_xlfn.LET(
_xlpm.f,JW$6,
_xlpm.xp,IFERROR(
   _xlfn.XLOOKUP(
     1,
     (Papeletas!$B$2:$B$3000=$B32)*(Papeletas!$G$2:$G$3000&lt;=_xlpm.f)*(Papeletas!$H$2:$H$3000&gt;=_xlpm.f),
     Papeletas!$F$2:$F$3000,
     "__NP__"
   ),
   "__NP__"
),
_xlpm.x,IF(_xlpm.xp&lt;&gt;"__NP__",_xlpm.xp,_xlfn.XLOOKUP($B32,Reloj!$A$2:$A$3000,INDEX(Reloj!$J$2:$AR$3000,,COLUMN(JK24)-INT(COLUMN(JK24)/9*8)),"__NF__")),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JX32" s="363">
        <f t="shared" si="507"/>
        <v>8.5</v>
      </c>
      <c r="JY32" s="363">
        <f t="shared" si="508"/>
        <v>2</v>
      </c>
      <c r="JZ32" s="363">
        <f t="shared" si="509"/>
        <v>0</v>
      </c>
      <c r="KA32" s="363">
        <f t="shared" si="510"/>
        <v>0</v>
      </c>
      <c r="KB32" s="359">
        <f t="shared" si="511"/>
        <v>0.3125</v>
      </c>
      <c r="KC32" s="360">
        <f t="shared" si="512"/>
        <v>0.54166666666666663</v>
      </c>
      <c r="KD32" s="361" t="str">
        <f>IF(
 OR(KB$6&lt;MAX($B$2,$G32),AND($H32&lt;&gt;"",KB$6&gt;$H32)),
 "NA",
 IF(
  AND($D32="LOCAL",WEEKDAY(KB$6,2)=7),
  "DS",
  IF(
   COUNTIF(Parametros!$P:$P,KB$6)&gt;0,
   IF(ISNUMBER(KF32),IF(KF32&gt;0,"FL","FC"),"FC"),
   IF(
    ISNUMBER(KF32),
    IF(KF32&gt;0,"NOR","F"),
    IF(KF32="A","NOR",IF(KF32&lt;&gt;"",KF32,"F"))
   )
  )
 )
)</f>
        <v>NOR</v>
      </c>
      <c r="KE32" s="362">
        <f t="shared" si="513"/>
        <v>5.4999999999999991</v>
      </c>
      <c r="KF32" s="362" cm="1">
        <f t="array" ref="KF32">_xlfn.LET(
_xlpm.f,KF$6,
_xlpm.xp,IFERROR(
   _xlfn.XLOOKUP(
     1,
     (Papeletas!$B$2:$B$3000=$B32)*(Papeletas!$G$2:$G$3000&lt;=_xlpm.f)*(Papeletas!$H$2:$H$3000&gt;=_xlpm.f),
     Papeletas!$F$2:$F$3000,
     "__NP__"
   ),
   "__NP__"
),
_xlpm.x,IF(_xlpm.xp&lt;&gt;"__NP__",_xlpm.xp,_xlfn.XLOOKUP($B32,Reloj!$A$2:$A$3000,INDEX(Reloj!$J$2:$AR$3000,,COLUMN(JT24)-INT(COLUMN(JT24)/9*8)),"__NF__")),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5.5</v>
      </c>
      <c r="KG32" s="363">
        <f t="shared" si="514"/>
        <v>5.4999999999999991</v>
      </c>
      <c r="KH32" s="363">
        <f t="shared" si="515"/>
        <v>8.8817841970012523E-16</v>
      </c>
      <c r="KI32" s="363">
        <f t="shared" si="516"/>
        <v>0</v>
      </c>
      <c r="KJ32" s="363">
        <f t="shared" si="517"/>
        <v>0</v>
      </c>
      <c r="KK32" s="359" t="str">
        <f t="shared" si="255"/>
        <v>-</v>
      </c>
      <c r="KL32" s="360" t="str">
        <f t="shared" ref="KL32" si="595">IF(KK32="-","-",IF($D32="LOCAL",IF(WEEKDAY(KK$6,2)&lt;=5,--"17:00:00",IF(WEEKDAY(KK$6,2)=6,--"13:00:00","-")),IF($D32="FORANEO",IF(WEEKDAY(KK$6,2)&lt;=6,--"18:30:00",IF(WEEKDAY(KK$6,2)=7,--"12:00:00","-")),"-")))</f>
        <v>-</v>
      </c>
      <c r="KM32" s="361" t="str">
        <f>IF(
 OR(KK$6&lt;MAX($B$2,$G32),AND($H32&lt;&gt;"",KK$6&gt;$H32)),
 "NA",
 IF(
  AND($D32="LOCAL",WEEKDAY(KK$6,2)=7),
  "DS",
  IF(
   COUNTIF(Parametros!$P:$P,KK$6)&gt;0,
   IF(ISNUMBER(KO32),IF(KO32&gt;0,"FL","FC"),"FC"),
   IF(
    ISNUMBER(KO32),
    IF(KO32&gt;0,"NOR","F"),
    IF(KO32="A","NOR",IF(KO32&lt;&gt;"",KO32,"F"))
   )
  )
 )
)</f>
        <v>DS</v>
      </c>
      <c r="KN32" s="362">
        <f t="shared" si="519"/>
        <v>0</v>
      </c>
      <c r="KO32" s="362" t="str" cm="1">
        <f t="array" ref="KO32">_xlfn.LET(
_xlpm.f,KO$6,
_xlpm.xp,IFERROR(
   _xlfn.XLOOKUP(
     1,
     (Papeletas!$B$2:$B$403=$B32)*(Papeletas!$G$2:$G$403&lt;=_xlpm.f)*(Papeletas!$H$2:$H$403&gt;=_xlpm.f),
     Papeletas!$F$2:$F$403,
     "__NP__"
   ),
   "__NP__"
),
_xlpm.x,IF(_xlpm.xp&lt;&gt;"__NP__",_xlpm.xp,_xlfn.XLOOKUP($B32,Reloj!$A$2:$A$1254,INDEX(Reloj!$J$2:$AR$1254,,COLUMN(KC24)-INT(COLUMN(KC24)/9*8)),"__NF__")),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F</v>
      </c>
      <c r="KP32" s="363">
        <f t="shared" si="520"/>
        <v>0</v>
      </c>
      <c r="KQ32" s="363">
        <f t="shared" si="521"/>
        <v>0</v>
      </c>
      <c r="KR32" s="363">
        <f t="shared" si="522"/>
        <v>0</v>
      </c>
      <c r="KS32" s="363">
        <f t="shared" si="523"/>
        <v>0</v>
      </c>
      <c r="KT32" s="359">
        <f t="shared" si="262"/>
        <v>0.3125</v>
      </c>
      <c r="KU32" s="360">
        <f t="shared" ref="KU32" si="596">IF(KT32="-","-",IF($D32="LOCAL",IF(WEEKDAY(KT$6,2)&lt;=5,--"17:00:00",IF(WEEKDAY(KT$6,2)=6,--"13:00:00","-")),IF($D32="FORANEO",IF(WEEKDAY(KT$6,2)&lt;=6,--"18:30:00",IF(WEEKDAY(KT$6,2)=7,--"12:00:00","-")),"-")))</f>
        <v>0.70833333333333337</v>
      </c>
      <c r="KV32" s="361" t="str">
        <f>IF(
 OR(KT$6&lt;MAX($B$2,$G32),AND($H32&lt;&gt;"",KT$6&gt;$H32)),
 "NA",
 IF(
  AND($D32="LOCAL",WEEKDAY(KT$6,2)=7),
  "DS",
  IF(
   COUNTIF(Parametros!$P:$P,KT$6)&gt;0,
   IF(ISNUMBER(KX32),IF(KX32&gt;0,"FL","FC"),"FC"),
   IF(
    ISNUMBER(KX32),
    IF(KX32&gt;0,"NOR","F"),
    IF(KX32="A","NOR",IF(KX32&lt;&gt;"",KX32,"F"))
   )
  )
 )
)</f>
        <v>NOR</v>
      </c>
      <c r="KW32" s="362">
        <f t="shared" si="525"/>
        <v>8.5</v>
      </c>
      <c r="KX32" s="362" cm="1">
        <f t="array" ref="KX32">_xlfn.LET(
_xlpm.f,KX$6,
_xlpm.xp,IFERROR(
   _xlfn.XLOOKUP(
     1,
     (Papeletas!$B$2:$B$403=$B32)*(Papeletas!$G$2:$G$403&lt;=_xlpm.f)*(Papeletas!$H$2:$H$403&gt;=_xlpm.f),
     Papeletas!$F$2:$F$403,
     "__NP__"
   ),
   "__NP__"
),
_xlpm.x,IF(_xlpm.xp&lt;&gt;"__NP__",_xlpm.xp,_xlfn.XLOOKUP($B32,Reloj!$A$2:$A$1254,INDEX(Reloj!$J$2:$AR$1254,,COLUMN(KL24)-INT(COLUMN(KL24)/9*8)),"__NF__")),
_xlpm.t,SUBSTITUTE(_xlpm.x&amp;"","'",""),
_xlpm.esnum,IFERROR(ISNUMBER(VALUE(_xlpm.t)),FALSE),
_xlpm.n,IF(_xlpm.esnum,VALUE(_xlpm.t),0),
_xlpm.dia,IFERROR(WEEKDAY(_xlpm.f,2),0),
_xlpm.esFinSem,IF(AND(_xlpm.esnum,_xlpm.n&gt;0,_xlpm.n&lt;=7),IF($D32="LOCAL",OR(_xlpm.dia=6,_xlpm.dia=7),_xlpm.dia=7),FALSE),
_xlpm.nAj,IF(_xlpm.esFinSem,_xlpm.n+1,_xlpm.n),
IF(_xlpm.x="__NF__","Revisar",
IF(_xlpm.t="","F",
IF(_xlpm.esnum,
IF(_xlpm.nAj=0,"F",_xlpm.nAj),
IF(OR(_xlpm.t="AS",_xlpm.t="SAI"),"F",
IF(OR(_xlpm.t="ATM",_xlpm.t="CT",_xlpm.t="SS"),"A",
IF(_xlpm.t="B","DL",
IF(_xlpm.t="BA","DLA",
IF(_xlpm.t="V","VAC",_xlpm.t)))))))))</f>
        <v>10.5</v>
      </c>
      <c r="KY32" s="363">
        <f t="shared" si="526"/>
        <v>8.5</v>
      </c>
      <c r="KZ32" s="363">
        <f t="shared" si="527"/>
        <v>2</v>
      </c>
      <c r="LA32" s="363">
        <f t="shared" si="528"/>
        <v>0</v>
      </c>
      <c r="LB32" s="363">
        <f t="shared" si="529"/>
        <v>0</v>
      </c>
      <c r="LC32" s="364">
        <f t="shared" si="269"/>
        <v>0.3125</v>
      </c>
      <c r="LD32" s="360">
        <f t="shared" si="530"/>
        <v>0.70833333333333337</v>
      </c>
      <c r="LE32" s="361" t="str" cm="1">
        <f t="array" ref="LE32">_xlfn.LET(_xlpm.f,LC$6,_xlpm.ini,IFERROR(_xlfn.XLOOKUP(1,(Papeletas!$B$2:$B$403=$B32)*(Papeletas!$G$2:$G$403&lt;=_xlpm.f)*(Papeletas!$H$2:$H$403&gt;=_xlpm.f),Papeletas!$F$2:$F$403,""),""),IF(AND($D32="LOCAL",WEEKDAY(LC$6,2)=7),"DS",IF(_xlpm.ini&lt;&gt;"",_xlfn.XLOOKUP(_xlpm.ini,Parametros!$B:$B,Parametros!$C:$C,_xlpm.ini),"NOR")))</f>
        <v>NOR</v>
      </c>
      <c r="LF32" s="362">
        <f t="shared" si="531"/>
        <v>8.5</v>
      </c>
      <c r="LG32" s="362">
        <f t="shared" si="532"/>
        <v>8.5</v>
      </c>
      <c r="LH32" s="363">
        <f t="shared" si="533"/>
        <v>8.5</v>
      </c>
      <c r="LI32" s="363">
        <v>0</v>
      </c>
      <c r="LJ32" s="363">
        <v>0</v>
      </c>
      <c r="LK32" s="363">
        <v>0</v>
      </c>
      <c r="LL32" s="364">
        <f t="shared" si="274"/>
        <v>0.3125</v>
      </c>
      <c r="LM32" s="360">
        <f t="shared" si="534"/>
        <v>0.70833333333333337</v>
      </c>
      <c r="LN32" s="361" t="str" cm="1">
        <f t="array" ref="LN32">_xlfn.LET(_xlpm.f,LL$6,_xlpm.ini,IFERROR(_xlfn.XLOOKUP(1,(Papeletas!$B$2:$B$403=$B32)*(Papeletas!$G$2:$G$403&lt;=_xlpm.f)*(Papeletas!$H$2:$H$403&gt;=_xlpm.f),Papeletas!$F$2:$F$403,""),""),IF(AND($D32="LOCAL",WEEKDAY(LL$6,2)=7),"DS",IF(_xlpm.ini&lt;&gt;"",_xlfn.XLOOKUP(_xlpm.ini,Parametros!$B:$B,Parametros!$C:$C,_xlpm.ini),"NOR")))</f>
        <v>NOR</v>
      </c>
      <c r="LO32" s="362">
        <f t="shared" si="535"/>
        <v>8.5</v>
      </c>
      <c r="LP32" s="362">
        <f t="shared" si="536"/>
        <v>8.5</v>
      </c>
      <c r="LQ32" s="363">
        <f t="shared" si="537"/>
        <v>8.5</v>
      </c>
      <c r="LR32" s="363">
        <v>0</v>
      </c>
      <c r="LS32" s="363">
        <v>0</v>
      </c>
      <c r="LT32" s="363">
        <v>0</v>
      </c>
      <c r="LU32" s="364">
        <f t="shared" si="279"/>
        <v>0.3125</v>
      </c>
      <c r="LV32" s="360">
        <f t="shared" si="538"/>
        <v>0.70833333333333337</v>
      </c>
      <c r="LW32" s="361" t="str" cm="1">
        <f t="array" ref="LW32">_xlfn.LET(_xlpm.f,LU$6,_xlpm.ini,IFERROR(_xlfn.XLOOKUP(1,(Papeletas!$B$2:$B$403=$B32)*(Papeletas!$G$2:$G$403&lt;=_xlpm.f)*(Papeletas!$H$2:$H$403&gt;=_xlpm.f),Papeletas!$F$2:$F$403,""),""),IF(AND($D32="LOCAL",WEEKDAY(LU$6,2)=7),"DS",IF(_xlpm.ini&lt;&gt;"",_xlfn.XLOOKUP(_xlpm.ini,Parametros!$B:$B,Parametros!$C:$C,_xlpm.ini),"NOR")))</f>
        <v>NOR</v>
      </c>
      <c r="LX32" s="362">
        <f t="shared" si="539"/>
        <v>8.5</v>
      </c>
      <c r="LY32" s="362">
        <f t="shared" si="540"/>
        <v>8.5</v>
      </c>
      <c r="LZ32" s="363">
        <f t="shared" si="541"/>
        <v>8.5</v>
      </c>
      <c r="MA32" s="363">
        <v>0</v>
      </c>
      <c r="MB32" s="363">
        <v>0</v>
      </c>
      <c r="MC32" s="363">
        <v>0</v>
      </c>
      <c r="MD32" s="360">
        <f t="shared" si="284"/>
        <v>0.3125</v>
      </c>
      <c r="ME32" s="360">
        <f t="shared" si="542"/>
        <v>0.70833333333333337</v>
      </c>
      <c r="MF32" s="361" t="str" cm="1">
        <f t="array" ref="MF32">_xlfn.LET(_xlpm.f,MD$6,_xlpm.ini,IFERROR(_xlfn.XLOOKUP(1,(Papeletas!$B$2:$B$403=$B32)*(Papeletas!$G$2:$G$403&lt;=_xlpm.f)*(Papeletas!$H$2:$H$403&gt;=_xlpm.f),Papeletas!$F$2:$F$403,""),""),IF(AND($D32="LOCAL",WEEKDAY(MD$6,2)=7),"DS",IF(_xlpm.ini&lt;&gt;"",_xlfn.XLOOKUP(_xlpm.ini,Parametros!$B:$B,Parametros!$C:$C,_xlpm.ini),"NOR")))</f>
        <v>NOR</v>
      </c>
      <c r="MG32" s="362">
        <f t="shared" si="543"/>
        <v>8.5</v>
      </c>
      <c r="MH32" s="362">
        <f t="shared" si="544"/>
        <v>8.5</v>
      </c>
      <c r="MI32" s="363">
        <f t="shared" si="545"/>
        <v>8.5</v>
      </c>
      <c r="MJ32" s="363">
        <v>0</v>
      </c>
      <c r="MK32" s="363">
        <v>0</v>
      </c>
      <c r="ML32" s="363">
        <v>0</v>
      </c>
      <c r="MM32" s="364">
        <f t="shared" si="289"/>
        <v>0.3125</v>
      </c>
      <c r="MN32" s="360">
        <f t="shared" si="546"/>
        <v>0.54166666666666663</v>
      </c>
      <c r="MO32" s="361" t="str" cm="1">
        <f t="array" ref="MO32">_xlfn.LET(_xlpm.f,MM$6,_xlpm.ini,IFERROR(_xlfn.XLOOKUP(1,(Papeletas!$B$2:$B$403=$B32)*(Papeletas!$G$2:$G$403&lt;=_xlpm.f)*(Papeletas!$H$2:$H$403&gt;=_xlpm.f),Papeletas!$F$2:$F$403,""),""),IF(AND($D32="LOCAL",WEEKDAY(MM$6,2)=7),"DS",IF(_xlpm.ini&lt;&gt;"",_xlfn.XLOOKUP(_xlpm.ini,Parametros!$B:$B,Parametros!$C:$C,_xlpm.ini),"NOR")))</f>
        <v>NOR</v>
      </c>
      <c r="MP32" s="362">
        <f t="shared" si="547"/>
        <v>5.4999999999999991</v>
      </c>
      <c r="MQ32" s="362">
        <f t="shared" si="548"/>
        <v>5.4999999999999991</v>
      </c>
      <c r="MR32" s="363">
        <f t="shared" si="549"/>
        <v>5.4999999999999991</v>
      </c>
      <c r="MS32" s="363">
        <v>0</v>
      </c>
      <c r="MT32" s="363">
        <v>0</v>
      </c>
      <c r="MU32" s="363">
        <v>0</v>
      </c>
      <c r="MV32" s="364"/>
      <c r="MW32" s="360"/>
      <c r="MX32" s="361"/>
      <c r="MY32" s="362"/>
      <c r="MZ32" s="362"/>
      <c r="NA32" s="363"/>
      <c r="NB32" s="363"/>
      <c r="NC32" s="363"/>
      <c r="ND32" s="363"/>
      <c r="NE32" s="364"/>
      <c r="NF32" s="360"/>
      <c r="NG32" s="361"/>
      <c r="NH32" s="362"/>
      <c r="NI32" s="362"/>
      <c r="NJ32" s="363"/>
      <c r="NK32" s="363"/>
      <c r="NL32" s="363"/>
      <c r="NM32" s="363"/>
      <c r="NN32" s="211"/>
      <c r="NO32" s="401">
        <f t="shared" si="294"/>
        <v>22</v>
      </c>
      <c r="NP32" s="401" cm="1">
        <f t="array" ref="NP32">SUMPRODUCT(
 (INDEX(DD32:MU32,1,_xlfn.SEQUENCE(1,INT((COLUMN($MU$9)-COLUMN(DD32)+1)/9),3,9))=NP$6)*
 (INDEX(DD32:MU32,1,_xlfn.SEQUENCE(1,INT((COLUMN($MU$9)-COLUMN(DD32)+1)/9),9,9))&gt;0)
)</f>
        <v>0</v>
      </c>
      <c r="NQ32" s="401" cm="1">
        <f t="array" ref="NQ32">SUMPRODUCT(--(INDEX($DD32:$MU32,1,_xlfn.SEQUENCE(1,INT((COLUMN($MU$9)-COLUMN($DD32)+1)/9),3,9))=NQ$6))</f>
        <v>0</v>
      </c>
      <c r="NR32" s="401">
        <f t="shared" si="550"/>
        <v>22</v>
      </c>
      <c r="NS32" s="401" cm="1">
        <f t="array" ref="NS32">SUMPRODUCT(--(INDEX($DD32:$MU32,1,_xlfn.SEQUENCE(1,INT((COLUMN($MU$9)-COLUMN($DD32)+1)/9),3,9))=NS$6))</f>
        <v>0</v>
      </c>
      <c r="NT32" s="401">
        <f t="shared" si="551"/>
        <v>4</v>
      </c>
      <c r="NU32" s="401" cm="1">
        <f t="array" ref="NU32">SUMPRODUCT(--(INDEX($DD32:$MU32,1,_xlfn.SEQUENCE(1,INT((COLUMN($MU$9)-COLUMN($DD32)+1)/9),3,9))=NU$6))</f>
        <v>0</v>
      </c>
      <c r="NV32" s="401" cm="1">
        <f t="array" ref="NV32">SUMPRODUCT(--(INDEX($DD32:$MU32,1,_xlfn.SEQUENCE(1,INT((COLUMN($MU$9)-COLUMN($DD32)+1)/9),3,9))=NV$6))</f>
        <v>0</v>
      </c>
      <c r="NW32" s="401" cm="1">
        <f t="array" ref="NW32">SUMPRODUCT(--(INDEX($DD32:$MU32,1,_xlfn.SEQUENCE(1,INT((COLUMN($MU$9)-COLUMN($DD32)+1)/9),3,9))=NW$6))</f>
        <v>0</v>
      </c>
      <c r="NX32" s="401" cm="1">
        <f t="array" ref="NX32">SUMPRODUCT(--(INDEX($DD32:$MU32,1,_xlfn.SEQUENCE(1,INT((COLUMN($MU$9)-COLUMN($DD32)+1)/9),3,9))=NX$6))</f>
        <v>0</v>
      </c>
      <c r="NY32" s="401" cm="1">
        <f t="array" ref="NY32">SUMPRODUCT(--(INDEX($DD32:$MU32,1,_xlfn.SEQUENCE(1,INT((COLUMN($MU$9)-COLUMN($DD32)+1)/9),3,9))=NY$6))</f>
        <v>0</v>
      </c>
      <c r="NZ32" s="401" cm="1">
        <f t="array" ref="NZ32">SUMPRODUCT(--(INDEX($DD32:$MU32,1,_xlfn.SEQUENCE(1,INT((COLUMN($MU$9)-COLUMN($DD32)+1)/9),3,9))=NZ$6))</f>
        <v>2</v>
      </c>
      <c r="OA32" s="401" cm="1">
        <f t="array" ref="OA32">SUMPRODUCT(--(INDEX($DD32:$MU32,1,_xlfn.SEQUENCE(1,INT((COLUMN($MU$9)-COLUMN($DD32)+1)/9),3,9))=OA$6))</f>
        <v>0</v>
      </c>
      <c r="OB32" s="401" cm="1">
        <f t="array" ref="OB32">SUMPRODUCT(--(INDEX($DD32:$MU32,1,_xlfn.SEQUENCE(1,INT((COLUMN($MU$9)-COLUMN($DD32)+1)/9),3,9))=OB$6))</f>
        <v>0</v>
      </c>
      <c r="OC32" s="401" cm="1">
        <f t="array" ref="OC32">SUMPRODUCT(--(INDEX($DD32:$MU32,1,_xlfn.SEQUENCE(1,INT((COLUMN($MU$9)-COLUMN($DD32)+1)/9),3,9))=OC$6))</f>
        <v>0</v>
      </c>
      <c r="OD32" s="402"/>
      <c r="OE32" s="402">
        <f t="shared" si="552"/>
        <v>28</v>
      </c>
      <c r="OF32" s="403" cm="1">
        <f t="array" ref="OF32">SUM(INDEX(R32:KJ32,1,_xlfn.SEQUENCE(1,INT((COLUMN($NM$9)-COLUMN(CU32)+1)/9),7,9)))</f>
        <v>25</v>
      </c>
      <c r="OG32" s="403" cm="1">
        <f t="array" ref="OG32">SUM(INDEX(R32:KJ32,1,_xlfn.SEQUENCE(1,INT((COLUMN($NM$9)-COLUMN(CU32)+1)/9),8,9)))</f>
        <v>8.8817841970012523E-16</v>
      </c>
      <c r="OH32" s="403" cm="1">
        <f t="array" ref="OH32">SUM(INDEX(R32:KJ32,1,_xlfn.SEQUENCE(1,INT((COLUMN($NM$9)-COLUMN(CU32)+1)/9),9,9)))</f>
        <v>0</v>
      </c>
      <c r="OI32" s="214"/>
      <c r="OJ32" s="163"/>
      <c r="OK32" s="163"/>
      <c r="OL32" s="163"/>
      <c r="OM32" s="163"/>
      <c r="ON32" s="306">
        <f>_xlfn.XLOOKUP(B32,'TR05'!B:B,'TR05'!G:G,"Revisar",0)</f>
        <v>45947</v>
      </c>
      <c r="OO32" s="306">
        <f>_xlfn.XLOOKUP(B32,Reloj!A:A,Reloj!D:D,"Revisar",0)</f>
        <v>45947</v>
      </c>
      <c r="OP32" s="162" t="str">
        <f>_xlfn.XLOOKUP(B32,'S10'!C:C,'S10'!B:B,"Revisar",0)</f>
        <v>Revisar</v>
      </c>
    </row>
    <row r="33" spans="1:406" s="162" customFormat="1" ht="15.9" customHeight="1">
      <c r="A33" s="356">
        <v>25</v>
      </c>
      <c r="B33" s="332" t="s">
        <v>823</v>
      </c>
      <c r="C33" s="357" t="str">
        <f>_xlfn.XLOOKUP(B33,'S10'!$B$2:$B$1500,'S10'!$A$2:$A$1500,"Ingresar",0)</f>
        <v>22019346</v>
      </c>
      <c r="D33" s="333" t="s">
        <v>169</v>
      </c>
      <c r="E33" s="405" t="s">
        <v>825</v>
      </c>
      <c r="F33" s="335" t="str">
        <f>_xlfn.XLOOKUP(B33,'S10'!$B$2:$B$600,'S10'!$F$2:$F$600,"Ingresar",0)</f>
        <v>Capataz de Pintura</v>
      </c>
      <c r="G33" s="296">
        <v>45689</v>
      </c>
      <c r="H33" s="358"/>
      <c r="I33" s="359">
        <f t="shared" si="37"/>
        <v>0.3125</v>
      </c>
      <c r="J33" s="360">
        <f t="shared" si="295"/>
        <v>0.70833333333333337</v>
      </c>
      <c r="K33" s="361" t="str">
        <f>IF(
 OR(I$6&lt;MAX($B$2,$G33),AND($H33&lt;&gt;"",I$6&gt;$H33)),
 "NA",
 IF(
  AND($D33="LOCAL",WEEKDAY(I$6,2)=7),
  "DS",
  IF(
   COUNTIF(Parametros!$P:$P,I$6)&gt;0,
   IF(ISNUMBER(M33),IF(M33&gt;0,"FL","FC"),"FC"),
   IF(
    ISNUMBER(M33),
    IF(M33&gt;0,"NOR","F"),
    IF(M33="A","NOR",IF(M33&lt;&gt;"",M33,"F"))
   )
  )
 )
)</f>
        <v>NOR</v>
      </c>
      <c r="L33" s="362">
        <f t="shared" si="296"/>
        <v>8.5</v>
      </c>
      <c r="M33" s="362" cm="1">
        <f t="array" ref="M33">_xlfn.LET(
_xlpm.f,M$6,
_xlpm.xp,IFERROR(
   _xlfn.XLOOKUP(
     1,
     (Papeletas!$B$2:$B$403=$B33)*(Papeletas!$G$2:$G$403&lt;=_xlpm.f)*(Papeletas!$H$2:$H$403&gt;=_xlpm.f),
     Papeletas!$F$2:$F$403,
     "__NP__"
   ),
   "__NP__"
),
_xlpm.x,IF(_xlpm.xp&lt;&gt;"__NP__",_xlpm.xp,_xlfn.XLOOKUP($B33,Reloj!$A$2:$A$1254,INDEX(Reloj!$J$2:$AR$1254,,COLUMN(A25)-INT(COLUMN(A25)/9*8)),"__NF__")),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N33" s="363">
        <f t="shared" si="297"/>
        <v>8.5</v>
      </c>
      <c r="O33" s="363">
        <f t="shared" si="298"/>
        <v>1</v>
      </c>
      <c r="P33" s="363">
        <f t="shared" si="299"/>
        <v>0</v>
      </c>
      <c r="Q33" s="363">
        <f t="shared" si="300"/>
        <v>0</v>
      </c>
      <c r="R33" s="359">
        <f t="shared" si="301"/>
        <v>0.3125</v>
      </c>
      <c r="S33" s="360">
        <f t="shared" si="302"/>
        <v>0.70833333333333337</v>
      </c>
      <c r="T33" s="361" t="str">
        <f>IF(
 OR(R$6&lt;MAX($B$2,$G33),AND($H33&lt;&gt;"",R$6&gt;$H33)),
 "NA",
 IF(
  AND($D33="LOCAL",WEEKDAY(R$6,2)=7),
  "DS",
  IF(
   COUNTIF(Parametros!$P:$P,R$6)&gt;0,
   IF(ISNUMBER(V33),IF(V33&gt;0,"FL","FC"),"FC"),
   IF(
    ISNUMBER(V33),
    IF(V33&gt;0,"NOR","F"),
    IF(V33="A","NOR",IF(V33&lt;&gt;"",V33,"F"))
   )
  )
 )
)</f>
        <v>NOR</v>
      </c>
      <c r="U33" s="362">
        <f t="shared" si="303"/>
        <v>8.5</v>
      </c>
      <c r="V33" s="362" cm="1">
        <f t="array" ref="V33">_xlfn.LET(
_xlpm.f,V$6,
_xlpm.xp,IFERROR(
   _xlfn.XLOOKUP(
     1,
     (Papeletas!$B$2:$B$3000=$B33)*(Papeletas!$G$2:$G$3000&lt;=_xlpm.f)*(Papeletas!$H$2:$H$3000&gt;=_xlpm.f),
     Papeletas!$F$2:$F$3000,
     "__NP__"
   ),
   "__NP__"
),
_xlpm.x,IF(_xlpm.xp&lt;&gt;"__NP__",_xlpm.xp,_xlfn.XLOOKUP($B33,Reloj!$A$2:$A$3000,INDEX(Reloj!$J$2:$AR$3000,,COLUMN(J25)-INT(COLUMN(J25)/9*8)),"__NF__")),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W33" s="363">
        <f t="shared" si="304"/>
        <v>8.5</v>
      </c>
      <c r="X33" s="363">
        <f t="shared" si="305"/>
        <v>1</v>
      </c>
      <c r="Y33" s="363">
        <f t="shared" si="306"/>
        <v>0</v>
      </c>
      <c r="Z33" s="363">
        <f t="shared" si="307"/>
        <v>0</v>
      </c>
      <c r="AA33" s="359">
        <f t="shared" si="308"/>
        <v>0.3125</v>
      </c>
      <c r="AB33" s="360">
        <f t="shared" si="309"/>
        <v>0.70833333333333337</v>
      </c>
      <c r="AC33" s="361" t="str">
        <f>IF(
 OR(AA$6&lt;MAX($B$2,$G33),AND($H33&lt;&gt;"",AA$6&gt;$H33)),
 "NA",
 IF(
  AND($D33="LOCAL",WEEKDAY(AA$6,2)=7),
  "DS",
  IF(
   COUNTIF(Parametros!$P:$P,AA$6)&gt;0,
   IF(ISNUMBER(AE33),IF(AE33&gt;0,"FL","FC"),"FC"),
   IF(
    ISNUMBER(AE33),
    IF(AE33&gt;0,"NOR","F"),
    IF(AE33="A","NOR",IF(AE33&lt;&gt;"",AE33,"F"))
   )
  )
 )
)</f>
        <v>NOR</v>
      </c>
      <c r="AD33" s="362">
        <f t="shared" si="310"/>
        <v>8.5</v>
      </c>
      <c r="AE33" s="362" cm="1">
        <f t="array" ref="AE33">_xlfn.LET(
_xlpm.f,AE$6,
_xlpm.xp,IFERROR(
   _xlfn.XLOOKUP(
     1,
     (Papeletas!$B$2:$B$3000=$B33)*(Papeletas!$G$2:$G$3000&lt;=_xlpm.f)*(Papeletas!$H$2:$H$3000&gt;=_xlpm.f),
     Papeletas!$F$2:$F$3000,
     "__NP__"
   ),
   "__NP__"
),
_xlpm.x,IF(_xlpm.xp&lt;&gt;"__NP__",_xlpm.xp,_xlfn.XLOOKUP($B33,Reloj!$A$2:$A$3000,INDEX(Reloj!$J$2:$AR$3000,,COLUMN(S25)-INT(COLUMN(S25)/9*8)),"__NF__")),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AF33" s="363">
        <f t="shared" si="311"/>
        <v>8.5</v>
      </c>
      <c r="AG33" s="363">
        <f t="shared" si="312"/>
        <v>0</v>
      </c>
      <c r="AH33" s="363">
        <f t="shared" si="313"/>
        <v>0</v>
      </c>
      <c r="AI33" s="363">
        <f t="shared" si="314"/>
        <v>0</v>
      </c>
      <c r="AJ33" s="359">
        <f t="shared" si="315"/>
        <v>0.3125</v>
      </c>
      <c r="AK33" s="360">
        <f t="shared" si="316"/>
        <v>0.54166666666666663</v>
      </c>
      <c r="AL33" s="361" t="str">
        <f>IF(
 OR(AJ$6&lt;MAX($B$2,$G33),AND($H33&lt;&gt;"",AJ$6&gt;$H33)),
 "NA",
 IF(
  AND($D33="LOCAL",WEEKDAY(AJ$6,2)=7),
  "DS",
  IF(
   COUNTIF(Parametros!$P:$P,AJ$6)&gt;0,
   IF(ISNUMBER(AN33),IF(AN33&gt;0,"FL","FC"),"FC"),
   IF(
    ISNUMBER(AN33),
    IF(AN33&gt;0,"NOR","F"),
    IF(AN33="A","NOR",IF(AN33&lt;&gt;"",AN33,"F"))
   )
  )
 )
)</f>
        <v>NOR</v>
      </c>
      <c r="AM33" s="362">
        <f t="shared" si="317"/>
        <v>5.4999999999999991</v>
      </c>
      <c r="AN33" s="362" cm="1">
        <f t="array" ref="AN33">_xlfn.LET(
_xlpm.f,AN$6,
_xlpm.xp,IFERROR(
   _xlfn.XLOOKUP(
     1,
     (Papeletas!$B$2:$B$3000=$B33)*(Papeletas!$G$2:$G$3000&lt;=_xlpm.f)*(Papeletas!$H$2:$H$3000&gt;=_xlpm.f),
     Papeletas!$F$2:$F$3000,
     "__NP__"
   ),
   "__NP__"
),
_xlpm.x,IF(_xlpm.xp&lt;&gt;"__NP__",_xlpm.xp,_xlfn.XLOOKUP($B33,Reloj!$A$2:$A$3000,INDEX(Reloj!$J$2:$AR$3000,,COLUMN(AB25)-INT(COLUMN(AB25)/9*8)),"__NF__")),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7.5</v>
      </c>
      <c r="AO33" s="363">
        <f t="shared" si="318"/>
        <v>5.4999999999999991</v>
      </c>
      <c r="AP33" s="363">
        <f t="shared" si="319"/>
        <v>2</v>
      </c>
      <c r="AQ33" s="363">
        <f t="shared" si="320"/>
        <v>8.8817841970012523E-16</v>
      </c>
      <c r="AR33" s="363">
        <f t="shared" si="321"/>
        <v>0</v>
      </c>
      <c r="AS33" s="359" t="str">
        <f t="shared" si="322"/>
        <v>-</v>
      </c>
      <c r="AT33" s="360" t="str">
        <f t="shared" si="323"/>
        <v>-</v>
      </c>
      <c r="AU33" s="361" t="str">
        <f>IF(
 OR(AS$6&lt;MAX($B$2,$G33),AND($H33&lt;&gt;"",AS$6&gt;$H33)),
 "NA",
 IF(
  AND($D33="LOCAL",WEEKDAY(AS$6,2)=7),
  "DS",
  IF(
   COUNTIF(Parametros!$P:$P,AS$6)&gt;0,
   IF(ISNUMBER(AW33),IF(AW33&gt;0,"FL","FC"),"FC"),
   IF(
    ISNUMBER(AW33),
    IF(AW33&gt;0,"NOR","F"),
    IF(AW33="A","NOR",IF(AW33&lt;&gt;"",AW33,"F"))
   )
  )
 )
)</f>
        <v>DS</v>
      </c>
      <c r="AV33" s="362">
        <f t="shared" si="324"/>
        <v>0</v>
      </c>
      <c r="AW33" s="362" t="str" cm="1">
        <f t="array" ref="AW33">_xlfn.LET(
_xlpm.f,AW$6,
_xlpm.xp,IFERROR(
   _xlfn.XLOOKUP(
     1,
     (Papeletas!$B$2:$B$3000=$B33)*(Papeletas!$G$2:$G$3000&lt;=_xlpm.f)*(Papeletas!$H$2:$H$3000&gt;=_xlpm.f),
     Papeletas!$F$2:$F$3000,
     "__NP__"
   ),
   "__NP__"
),
_xlpm.x,IF(_xlpm.xp&lt;&gt;"__NP__",_xlpm.xp,_xlfn.XLOOKUP($B33,Reloj!$A$2:$A$3000,INDEX(Reloj!$J$2:$AR$3000,,COLUMN(AK25)-INT(COLUMN(AK25)/9*8)),"__NF__")),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F</v>
      </c>
      <c r="AX33" s="363">
        <f t="shared" si="325"/>
        <v>0</v>
      </c>
      <c r="AY33" s="363">
        <f t="shared" si="326"/>
        <v>0</v>
      </c>
      <c r="AZ33" s="363">
        <f t="shared" si="327"/>
        <v>0</v>
      </c>
      <c r="BA33" s="363">
        <f t="shared" si="328"/>
        <v>0</v>
      </c>
      <c r="BB33" s="359">
        <f t="shared" si="329"/>
        <v>0.3125</v>
      </c>
      <c r="BC33" s="360">
        <f t="shared" si="330"/>
        <v>0.70833333333333337</v>
      </c>
      <c r="BD33" s="361" t="str">
        <f>IF(
 OR(BB$6&lt;MAX($B$2,$G33),AND($H33&lt;&gt;"",BB$6&gt;$H33)),
 "NA",
 IF(
  AND($D33="LOCAL",WEEKDAY(BB$6,2)=7),
  "DS",
  IF(
   COUNTIF(Parametros!$P:$P,BB$6)&gt;0,
   IF(ISNUMBER(BF33),IF(BF33&gt;0,"FL","FC"),"FC"),
   IF(
    ISNUMBER(BF33),
    IF(BF33&gt;0,"NOR","F"),
    IF(BF33="A","NOR",IF(BF33&lt;&gt;"",BF33,"F"))
   )
  )
 )
)</f>
        <v>NOR</v>
      </c>
      <c r="BE33" s="362">
        <f t="shared" si="331"/>
        <v>8.5</v>
      </c>
      <c r="BF33" s="362" cm="1">
        <f t="array" ref="BF33">_xlfn.LET(
_xlpm.f,BF$6,
_xlpm.xp,IFERROR(
   _xlfn.XLOOKUP(
     1,
     (Papeletas!$B$2:$B$3000=$B33)*(Papeletas!$G$2:$G$3000&lt;=_xlpm.f)*(Papeletas!$H$2:$H$3000&gt;=_xlpm.f),
     Papeletas!$F$2:$F$3000,
     "__NP__"
   ),
   "__NP__"
),
_xlpm.x,IF(_xlpm.xp&lt;&gt;"__NP__",_xlpm.xp,_xlfn.XLOOKUP($B33,Reloj!$A$2:$A$3000,INDEX(Reloj!$J$2:$AR$3000,,COLUMN(AT25)-INT(COLUMN(AT25)/9*8)),"__NF__")),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BG33" s="363">
        <f t="shared" si="332"/>
        <v>8.5</v>
      </c>
      <c r="BH33" s="363">
        <f t="shared" si="333"/>
        <v>1</v>
      </c>
      <c r="BI33" s="363">
        <f t="shared" si="334"/>
        <v>0</v>
      </c>
      <c r="BJ33" s="363">
        <f t="shared" si="335"/>
        <v>0</v>
      </c>
      <c r="BK33" s="359">
        <f t="shared" si="336"/>
        <v>0.3125</v>
      </c>
      <c r="BL33" s="360">
        <f t="shared" si="337"/>
        <v>0.70833333333333337</v>
      </c>
      <c r="BM33" s="361" t="str">
        <f>IF(
 OR(BK$6&lt;MAX($B$2,$G33),AND($H33&lt;&gt;"",BK$6&gt;$H33)),
 "NA",
 IF(
  AND($D33="LOCAL",WEEKDAY(BK$6,2)=7),
  "DS",
  IF(
   COUNTIF(Parametros!$P:$P,BK$6)&gt;0,
   IF(ISNUMBER(BO33),IF(BO33&gt;0,"FL","FC"),"FC"),
   IF(
    ISNUMBER(BO33),
    IF(BO33&gt;0,"NOR","F"),
    IF(BO33="A","NOR",IF(BO33&lt;&gt;"",BO33,"F"))
   )
  )
 )
)</f>
        <v>NOR</v>
      </c>
      <c r="BN33" s="362">
        <f t="shared" si="338"/>
        <v>8.5</v>
      </c>
      <c r="BO33" s="362" cm="1">
        <f t="array" ref="BO33">_xlfn.LET(
_xlpm.f,BO$6,
_xlpm.xp,IFERROR(
   _xlfn.XLOOKUP(
     1,
     (Papeletas!$B$2:$B$3000=$B33)*(Papeletas!$G$2:$G$3000&lt;=_xlpm.f)*(Papeletas!$H$2:$H$3000&gt;=_xlpm.f),
     Papeletas!$F$2:$F$3000,
     "__NP__"
   ),
   "__NP__"
),
_xlpm.x,IF(_xlpm.xp&lt;&gt;"__NP__",_xlpm.xp,_xlfn.XLOOKUP($B33,Reloj!$A$2:$A$3000,INDEX(Reloj!$J$2:$AR$3000,,COLUMN(BC25)-INT(COLUMN(BC25)/9*8)),"__NF__")),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BP33" s="363">
        <f t="shared" si="339"/>
        <v>8.5</v>
      </c>
      <c r="BQ33" s="363">
        <f t="shared" si="340"/>
        <v>1</v>
      </c>
      <c r="BR33" s="363">
        <f t="shared" si="341"/>
        <v>0</v>
      </c>
      <c r="BS33" s="363">
        <f t="shared" si="342"/>
        <v>0</v>
      </c>
      <c r="BT33" s="359">
        <f t="shared" si="343"/>
        <v>0.3125</v>
      </c>
      <c r="BU33" s="360">
        <f t="shared" si="344"/>
        <v>0.70833333333333337</v>
      </c>
      <c r="BV33" s="361" t="str">
        <f>IF(
 OR(BT$6&lt;MAX($B$2,$G33),AND($H33&lt;&gt;"",BT$6&gt;$H33)),
 "NA",
 IF(
  AND($D33="LOCAL",WEEKDAY(BT$6,2)=7),
  "DS",
  IF(
   COUNTIF(Parametros!$P:$P,BT$6)&gt;0,
   IF(ISNUMBER(BX33),IF(BX33&gt;0,"FL","FC"),"FC"),
   IF(
    ISNUMBER(BX33),
    IF(BX33&gt;0,"NOR","F"),
    IF(BX33="A","NOR",IF(BX33&lt;&gt;"",BX33,"F"))
   )
  )
 )
)</f>
        <v>NOR</v>
      </c>
      <c r="BW33" s="362">
        <f t="shared" si="345"/>
        <v>8.5</v>
      </c>
      <c r="BX33" s="362" cm="1">
        <f t="array" ref="BX33">_xlfn.LET(
_xlpm.f,BX$6,
_xlpm.xp,IFERROR(
   _xlfn.XLOOKUP(
     1,
     (Papeletas!$B$2:$B$3000=$B33)*(Papeletas!$G$2:$G$3000&lt;=_xlpm.f)*(Papeletas!$H$2:$H$3000&gt;=_xlpm.f),
     Papeletas!$F$2:$F$3000,
     "__NP__"
   ),
   "__NP__"
),
_xlpm.x,IF(_xlpm.xp&lt;&gt;"__NP__",_xlpm.xp,_xlfn.XLOOKUP($B33,Reloj!$A$2:$A$3000,INDEX(Reloj!$J$2:$AR$3000,,COLUMN(BL25)-INT(COLUMN(BL25)/9*8)),"__NF__")),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v>
      </c>
      <c r="BY33" s="363">
        <f t="shared" si="346"/>
        <v>8.5</v>
      </c>
      <c r="BZ33" s="363">
        <f t="shared" si="347"/>
        <v>0.5</v>
      </c>
      <c r="CA33" s="363">
        <f t="shared" si="348"/>
        <v>0</v>
      </c>
      <c r="CB33" s="363">
        <f t="shared" si="349"/>
        <v>0</v>
      </c>
      <c r="CC33" s="359">
        <f t="shared" si="350"/>
        <v>0.3125</v>
      </c>
      <c r="CD33" s="360">
        <f t="shared" si="351"/>
        <v>0.70833333333333337</v>
      </c>
      <c r="CE33" s="361" t="str">
        <f>IF(
 OR(CC$6&lt;MAX($B$2,$G33),AND($H33&lt;&gt;"",CC$6&gt;$H33)),
 "NA",
 IF(
  AND($D33="LOCAL",WEEKDAY(CC$6,2)=7),
  "DS",
  IF(
   COUNTIF(Parametros!$P:$P,CC$6)&gt;0,
   IF(ISNUMBER(CG33),IF(CG33&gt;0,"FL","FC"),"FC"),
   IF(
    ISNUMBER(CG33),
    IF(CG33&gt;0,"NOR","F"),
    IF(CG33="A","NOR",IF(CG33&lt;&gt;"",CG33,"F"))
   )
  )
 )
)</f>
        <v>NOR</v>
      </c>
      <c r="CF33" s="362">
        <f t="shared" si="352"/>
        <v>8.5</v>
      </c>
      <c r="CG33" s="362" cm="1">
        <f t="array" ref="CG33">_xlfn.LET(
_xlpm.f,CG$6,
_xlpm.xp,IFERROR(
   _xlfn.XLOOKUP(
     1,
     (Papeletas!$B$2:$B$3000=$B33)*(Papeletas!$G$2:$G$3000&lt;=_xlpm.f)*(Papeletas!$H$2:$H$3000&gt;=_xlpm.f),
     Papeletas!$F$2:$F$3000,
     "__NP__"
   ),
   "__NP__"
),
_xlpm.x,IF(_xlpm.xp&lt;&gt;"__NP__",_xlpm.xp,_xlfn.XLOOKUP($B33,Reloj!$A$2:$A$3000,INDEX(Reloj!$J$2:$AR$3000,,COLUMN(BU25)-INT(COLUMN(BU25)/9*8)),"__NF__")),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CH33" s="363">
        <f t="shared" si="353"/>
        <v>8.5</v>
      </c>
      <c r="CI33" s="363">
        <f t="shared" si="354"/>
        <v>1</v>
      </c>
      <c r="CJ33" s="363">
        <f t="shared" si="355"/>
        <v>0</v>
      </c>
      <c r="CK33" s="363">
        <f t="shared" si="356"/>
        <v>0</v>
      </c>
      <c r="CL33" s="359">
        <f t="shared" si="357"/>
        <v>0.3125</v>
      </c>
      <c r="CM33" s="360">
        <f t="shared" si="358"/>
        <v>0.70833333333333337</v>
      </c>
      <c r="CN33" s="361" t="str">
        <f>IF(
 OR(CL$6&lt;MAX($B$2,$G33),AND($H33&lt;&gt;"",CL$6&gt;$H33)),
 "NA",
 IF(
  AND($D33="LOCAL",WEEKDAY(CL$6,2)=7),
  "DS",
  IF(
   COUNTIF(Parametros!$P:$P,CL$6)&gt;0,
   IF(ISNUMBER(CP33),IF(CP33&gt;0,"FL","FC"),"FC"),
   IF(
    ISNUMBER(CP33),
    IF(CP33&gt;0,"NOR","F"),
    IF(CP33="A","NOR",IF(CP33&lt;&gt;"",CP33,"F"))
   )
  )
 )
)</f>
        <v>NOR</v>
      </c>
      <c r="CO33" s="362">
        <f t="shared" si="359"/>
        <v>8.5</v>
      </c>
      <c r="CP33" s="362" cm="1">
        <f t="array" ref="CP33">_xlfn.LET(
_xlpm.f,CP$6,
_xlpm.xp,IFERROR(
   _xlfn.XLOOKUP(
     1,
     (Papeletas!$B$2:$B$3000=$B33)*(Papeletas!$G$2:$G$3000&lt;=_xlpm.f)*(Papeletas!$H$2:$H$3000&gt;=_xlpm.f),
     Papeletas!$F$2:$F$3000,
     "__NP__"
   ),
   "__NP__"
),
_xlpm.x,IF(_xlpm.xp&lt;&gt;"__NP__",_xlpm.xp,_xlfn.XLOOKUP($B33,Reloj!$A$2:$A$3000,INDEX(Reloj!$J$2:$AR$3000,,COLUMN(CD25)-INT(COLUMN(CD25)/9*8)),"__NF__")),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CQ33" s="363">
        <f t="shared" si="360"/>
        <v>8.5</v>
      </c>
      <c r="CR33" s="363">
        <f t="shared" si="361"/>
        <v>0</v>
      </c>
      <c r="CS33" s="363">
        <f t="shared" si="362"/>
        <v>0</v>
      </c>
      <c r="CT33" s="363">
        <f t="shared" si="363"/>
        <v>0</v>
      </c>
      <c r="CU33" s="359">
        <f t="shared" si="364"/>
        <v>0.3125</v>
      </c>
      <c r="CV33" s="360">
        <f t="shared" si="365"/>
        <v>0.54166666666666663</v>
      </c>
      <c r="CW33" s="361" t="str">
        <f>IF(
 OR(CU$6&lt;MAX($B$2,$G33),AND($H33&lt;&gt;"",CU$6&gt;$H33)),
 "NA",
 IF(
  AND($D33="LOCAL",WEEKDAY(CU$6,2)=7),
  "DS",
  IF(
   COUNTIF(Parametros!$P:$P,CU$6)&gt;0,
   IF(ISNUMBER(CY33),IF(CY33&gt;0,"FL","FC"),"FC"),
   IF(
    ISNUMBER(CY33),
    IF(CY33&gt;0,"NOR","F"),
    IF(CY33="A","NOR",IF(CY33&lt;&gt;"",CY33,"F"))
   )
  )
 )
)</f>
        <v>NOR</v>
      </c>
      <c r="CX33" s="362">
        <f t="shared" si="366"/>
        <v>5.4999999999999991</v>
      </c>
      <c r="CY33" s="362" cm="1">
        <f t="array" ref="CY33">_xlfn.LET(
_xlpm.f,CY$6,
_xlpm.xp,IFERROR(
   _xlfn.XLOOKUP(
     1,
     (Papeletas!$B$2:$B$3000=$B33)*(Papeletas!$G$2:$G$3000&lt;=_xlpm.f)*(Papeletas!$H$2:$H$3000&gt;=_xlpm.f),
     Papeletas!$F$2:$F$3000,
     "__NP__"
   ),
   "__NP__"
),
_xlpm.x,IF(_xlpm.xp&lt;&gt;"__NP__",_xlpm.xp,_xlfn.XLOOKUP($B33,Reloj!$A$2:$A$3000,INDEX(Reloj!$J$2:$AR$3000,,COLUMN(CM25)-INT(COLUMN(CM25)/9*8)),"__NF__")),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7</v>
      </c>
      <c r="CZ33" s="363">
        <f t="shared" si="367"/>
        <v>5.4999999999999991</v>
      </c>
      <c r="DA33" s="363">
        <f t="shared" si="368"/>
        <v>1.5000000000000009</v>
      </c>
      <c r="DB33" s="363">
        <f t="shared" si="369"/>
        <v>0</v>
      </c>
      <c r="DC33" s="363">
        <f t="shared" si="370"/>
        <v>0</v>
      </c>
      <c r="DD33" s="359" t="str">
        <f t="shared" si="371"/>
        <v>-</v>
      </c>
      <c r="DE33" s="360" t="str">
        <f t="shared" si="372"/>
        <v>-</v>
      </c>
      <c r="DF33" s="361" t="str">
        <f>IF(
 OR(DD$6&lt;MAX($B$2,$G33),AND($H33&lt;&gt;"",DD$6&gt;$H33)),
 "NA",
 IF(
  AND($D33="LOCAL",WEEKDAY(DD$6,2)=7),
  "DS",
  IF(
   COUNTIF(Parametros!$P:$P,DD$6)&gt;0,
   IF(ISNUMBER(DH33),IF(DH33&gt;0,"FL","FC"),"FC"),
   IF(
    ISNUMBER(DH33),
    IF(DH33&gt;0,"NOR","F"),
    IF(DH33="A","NOR",IF(DH33&lt;&gt;"",DH33,"F"))
   )
  )
 )
)</f>
        <v>DS</v>
      </c>
      <c r="DG33" s="362">
        <f t="shared" si="373"/>
        <v>0</v>
      </c>
      <c r="DH33" s="362" t="str" cm="1">
        <f t="array" ref="DH33">_xlfn.LET(
_xlpm.f,DH$6,
_xlpm.xp,IFERROR(
   _xlfn.XLOOKUP(
     1,
     (Papeletas!$B$2:$B$3000=$B33)*(Papeletas!$G$2:$G$3000&lt;=_xlpm.f)*(Papeletas!$H$2:$H$3000&gt;=_xlpm.f),
     Papeletas!$F$2:$F$3000,
     "__NP__"
   ),
   "__NP__"
),
_xlpm.x,IF(_xlpm.xp&lt;&gt;"__NP__",_xlpm.xp,_xlfn.XLOOKUP($B33,Reloj!$A$2:$A$3000,INDEX(Reloj!$J$2:$AR$3000,,COLUMN(CV25)-INT(COLUMN(CV25)/9*8)),"__NF__")),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F</v>
      </c>
      <c r="DI33" s="363">
        <f t="shared" si="374"/>
        <v>0</v>
      </c>
      <c r="DJ33" s="363">
        <f t="shared" si="375"/>
        <v>0</v>
      </c>
      <c r="DK33" s="363">
        <f t="shared" si="376"/>
        <v>0</v>
      </c>
      <c r="DL33" s="363">
        <f t="shared" si="377"/>
        <v>0</v>
      </c>
      <c r="DM33" s="359">
        <f t="shared" si="378"/>
        <v>0.3125</v>
      </c>
      <c r="DN33" s="360">
        <f t="shared" si="379"/>
        <v>0.70833333333333337</v>
      </c>
      <c r="DO33" s="361" t="str">
        <f>IF(
 OR(DM$6&lt;MAX($B$2,$G33),AND($H33&lt;&gt;"",DM$6&gt;$H33)),
 "NA",
 IF(
  AND($D33="LOCAL",WEEKDAY(DM$6,2)=7),
  "DS",
  IF(
   COUNTIF(Parametros!$P:$P,DM$6)&gt;0,
   IF(ISNUMBER(DQ33),IF(DQ33&gt;0,"FL","FC"),"FC"),
   IF(
    ISNUMBER(DQ33),
    IF(DQ33&gt;0,"NOR","F"),
    IF(DQ33="A","NOR",IF(DQ33&lt;&gt;"",DQ33,"F"))
   )
  )
 )
)</f>
        <v>NOR</v>
      </c>
      <c r="DP33" s="362">
        <f t="shared" si="380"/>
        <v>8.5</v>
      </c>
      <c r="DQ33" s="362" cm="1">
        <f t="array" ref="DQ33">_xlfn.LET(
_xlpm.f,DQ$6,
_xlpm.xp,IFERROR(
   _xlfn.XLOOKUP(
     1,
     (Papeletas!$B$2:$B$3000=$B33)*(Papeletas!$G$2:$G$3000&lt;=_xlpm.f)*(Papeletas!$H$2:$H$3000&gt;=_xlpm.f),
     Papeletas!$F$2:$F$3000,
     "__NP__"
   ),
   "__NP__"
),
_xlpm.x,IF(_xlpm.xp&lt;&gt;"__NP__",_xlpm.xp,_xlfn.XLOOKUP($B33,Reloj!$A$2:$A$3000,INDEX(Reloj!$J$2:$AR$3000,,COLUMN(DE25)-INT(COLUMN(DE25)/9*8)),"__NF__")),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DR33" s="363">
        <f t="shared" si="381"/>
        <v>8.5</v>
      </c>
      <c r="DS33" s="363">
        <f t="shared" si="382"/>
        <v>0</v>
      </c>
      <c r="DT33" s="363">
        <f t="shared" si="383"/>
        <v>0</v>
      </c>
      <c r="DU33" s="363">
        <f t="shared" si="384"/>
        <v>0</v>
      </c>
      <c r="DV33" s="359">
        <f t="shared" si="385"/>
        <v>0.3125</v>
      </c>
      <c r="DW33" s="360">
        <f t="shared" si="386"/>
        <v>0.70833333333333337</v>
      </c>
      <c r="DX33" s="361" t="str">
        <f>IF(
 OR(DV$6&lt;MAX($B$2,$G33),AND($H33&lt;&gt;"",DV$6&gt;$H33)),
 "NA",
 IF(
  AND($D33="LOCAL",WEEKDAY(DV$6,2)=7),
  "DS",
  IF(
   COUNTIF(Parametros!$P:$P,DV$6)&gt;0,
   IF(ISNUMBER(DZ33),IF(DZ33&gt;0,"FL","FC"),"FC"),
   IF(
    ISNUMBER(DZ33),
    IF(DZ33&gt;0,"NOR","F"),
    IF(DZ33="A","NOR",IF(DZ33&lt;&gt;"",DZ33,"F"))
   )
  )
 )
)</f>
        <v>NOR</v>
      </c>
      <c r="DY33" s="362">
        <f t="shared" si="387"/>
        <v>8.5</v>
      </c>
      <c r="DZ33" s="362" cm="1">
        <f t="array" ref="DZ33">_xlfn.LET(
_xlpm.f,DZ$6,
_xlpm.xp,IFERROR(
   _xlfn.XLOOKUP(
     1,
     (Papeletas!$B$2:$B$3000=$B33)*(Papeletas!$G$2:$G$3000&lt;=_xlpm.f)*(Papeletas!$H$2:$H$3000&gt;=_xlpm.f),
     Papeletas!$F$2:$F$3000,
     "__NP__"
   ),
   "__NP__"
),
_xlpm.x,IF(_xlpm.xp&lt;&gt;"__NP__",_xlpm.xp,_xlfn.XLOOKUP($B33,Reloj!$A$2:$A$3000,INDEX(Reloj!$J$2:$AR$3000,,COLUMN(DN25)-INT(COLUMN(DN25)/9*8)),"__NF__")),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v>
      </c>
      <c r="EA33" s="363">
        <f t="shared" si="388"/>
        <v>8.5</v>
      </c>
      <c r="EB33" s="363">
        <f t="shared" si="389"/>
        <v>0.5</v>
      </c>
      <c r="EC33" s="363">
        <f t="shared" si="390"/>
        <v>0</v>
      </c>
      <c r="ED33" s="363">
        <f t="shared" si="391"/>
        <v>0</v>
      </c>
      <c r="EE33" s="359">
        <f t="shared" si="392"/>
        <v>0.3125</v>
      </c>
      <c r="EF33" s="360">
        <f t="shared" si="393"/>
        <v>0.70833333333333337</v>
      </c>
      <c r="EG33" s="361" t="str">
        <f>IF(
 OR(EE$6&lt;MAX($B$2,$G33),AND($H33&lt;&gt;"",EE$6&gt;$H33)),
 "NA",
 IF(
  AND($D33="LOCAL",WEEKDAY(EE$6,2)=7),
  "DS",
  IF(
   COUNTIF(Parametros!$P:$P,EE$6)&gt;0,
   IF(ISNUMBER(EI33),IF(EI33&gt;0,"FL","FC"),"FC"),
   IF(
    ISNUMBER(EI33),
    IF(EI33&gt;0,"NOR","F"),
    IF(EI33="A","NOR",IF(EI33&lt;&gt;"",EI33,"F"))
   )
  )
 )
)</f>
        <v>NOR</v>
      </c>
      <c r="EH33" s="362">
        <f t="shared" si="394"/>
        <v>8.5</v>
      </c>
      <c r="EI33" s="362" cm="1">
        <f t="array" ref="EI33">_xlfn.LET(
_xlpm.f,EI$6,
_xlpm.xp,IFERROR(
   _xlfn.XLOOKUP(
     1,
     (Papeletas!$B$2:$B$3000=$B33)*(Papeletas!$G$2:$G$3000&lt;=_xlpm.f)*(Papeletas!$H$2:$H$3000&gt;=_xlpm.f),
     Papeletas!$F$2:$F$3000,
     "__NP__"
   ),
   "__NP__"
),
_xlpm.x,IF(_xlpm.xp&lt;&gt;"__NP__",_xlpm.xp,_xlfn.XLOOKUP($B33,Reloj!$A$2:$A$3000,INDEX(Reloj!$J$2:$AR$3000,,COLUMN(DW25)-INT(COLUMN(DW25)/9*8)),"__NF__")),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EJ33" s="363">
        <f t="shared" si="395"/>
        <v>8.5</v>
      </c>
      <c r="EK33" s="363">
        <f t="shared" si="396"/>
        <v>0</v>
      </c>
      <c r="EL33" s="363">
        <f t="shared" si="397"/>
        <v>0</v>
      </c>
      <c r="EM33" s="363">
        <f t="shared" si="398"/>
        <v>0</v>
      </c>
      <c r="EN33" s="359">
        <f t="shared" si="399"/>
        <v>0.3125</v>
      </c>
      <c r="EO33" s="360">
        <f t="shared" si="400"/>
        <v>0.70833333333333337</v>
      </c>
      <c r="EP33" s="361" t="str">
        <f>IF(
 OR(EN$6&lt;MAX($B$2,$G33),AND($H33&lt;&gt;"",EN$6&gt;$H33)),
 "NA",
 IF(
  AND($D33="LOCAL",WEEKDAY(EN$6,2)=7),
  "DS",
  IF(
   COUNTIF(Parametros!$P:$P,EN$6)&gt;0,
   IF(ISNUMBER(ER33),IF(ER33&gt;0,"FL","FC"),"FC"),
   IF(
    ISNUMBER(ER33),
    IF(ER33&gt;0,"NOR","F"),
    IF(ER33="A","NOR",IF(ER33&lt;&gt;"",ER33,"F"))
   )
  )
 )
)</f>
        <v>NOR</v>
      </c>
      <c r="EQ33" s="362">
        <f t="shared" si="401"/>
        <v>8.5</v>
      </c>
      <c r="ER33" s="362" cm="1">
        <f t="array" ref="ER33">_xlfn.LET(
_xlpm.f,ER$6,
_xlpm.xp,IFERROR(
   _xlfn.XLOOKUP(
     1,
     (Papeletas!$B$2:$B$3000=$B33)*(Papeletas!$G$2:$G$3000&lt;=_xlpm.f)*(Papeletas!$H$2:$H$3000&gt;=_xlpm.f),
     Papeletas!$F$2:$F$3000,
     "__NP__"
   ),
   "__NP__"
),
_xlpm.x,IF(_xlpm.xp&lt;&gt;"__NP__",_xlpm.xp,_xlfn.XLOOKUP($B33,Reloj!$A$2:$A$3000,INDEX(Reloj!$J$2:$AR$3000,,COLUMN(EF25)-INT(COLUMN(EF25)/9*8)),"__NF__")),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v>
      </c>
      <c r="ES33" s="363">
        <f t="shared" si="402"/>
        <v>8.5</v>
      </c>
      <c r="ET33" s="363">
        <f t="shared" si="403"/>
        <v>0.5</v>
      </c>
      <c r="EU33" s="363">
        <f t="shared" si="404"/>
        <v>0</v>
      </c>
      <c r="EV33" s="363">
        <f t="shared" si="405"/>
        <v>0</v>
      </c>
      <c r="EW33" s="359">
        <f t="shared" si="406"/>
        <v>0.3125</v>
      </c>
      <c r="EX33" s="360">
        <f t="shared" si="407"/>
        <v>0.70833333333333337</v>
      </c>
      <c r="EY33" s="361" t="str">
        <f>IF(
 OR(EW$6&lt;MAX($B$2,$G33),AND($H33&lt;&gt;"",EW$6&gt;$H33)),
 "NA",
 IF(
  AND($D33="LOCAL",WEEKDAY(EW$6,2)=7),
  "DS",
  IF(
   COUNTIF(Parametros!$P:$P,EW$6)&gt;0,
   IF(ISNUMBER(FA33),IF(FA33&gt;0,"FL","FC"),"FC"),
   IF(
    ISNUMBER(FA33),
    IF(FA33&gt;0,"NOR","F"),
    IF(FA33="A","NOR",IF(FA33&lt;&gt;"",FA33,"F"))
   )
  )
 )
)</f>
        <v>NOR</v>
      </c>
      <c r="EZ33" s="362">
        <f t="shared" si="408"/>
        <v>8.5</v>
      </c>
      <c r="FA33" s="362" cm="1">
        <f t="array" ref="FA33">_xlfn.LET(
_xlpm.f,FA$6,
_xlpm.xp,IFERROR(
   _xlfn.XLOOKUP(
     1,
     (Papeletas!$B$2:$B$3000=$B33)*(Papeletas!$G$2:$G$3000&lt;=_xlpm.f)*(Papeletas!$H$2:$H$3000&gt;=_xlpm.f),
     Papeletas!$F$2:$F$3000,
     "__NP__"
   ),
   "__NP__"
),
_xlpm.x,IF(_xlpm.xp&lt;&gt;"__NP__",_xlpm.xp,_xlfn.XLOOKUP($B33,Reloj!$A$2:$A$3000,INDEX(Reloj!$J$2:$AR$3000,,COLUMN(EO25)-INT(COLUMN(EO25)/9*8)),"__NF__")),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v>
      </c>
      <c r="FB33" s="363">
        <f t="shared" si="409"/>
        <v>8.5</v>
      </c>
      <c r="FC33" s="363">
        <f t="shared" si="410"/>
        <v>0.5</v>
      </c>
      <c r="FD33" s="363">
        <f t="shared" si="411"/>
        <v>0</v>
      </c>
      <c r="FE33" s="363">
        <f t="shared" si="412"/>
        <v>0</v>
      </c>
      <c r="FF33" s="359">
        <f t="shared" si="413"/>
        <v>0.3125</v>
      </c>
      <c r="FG33" s="360">
        <f t="shared" si="414"/>
        <v>0.54166666666666663</v>
      </c>
      <c r="FH33" s="361" t="str">
        <f>IF(
 OR(FF$6&lt;MAX($B$2,$G33),AND($H33&lt;&gt;"",FF$6&gt;$H33)),
 "NA",
 IF(
  AND($D33="LOCAL",WEEKDAY(FF$6,2)=7),
  "DS",
  IF(
   COUNTIF(Parametros!$P:$P,FF$6)&gt;0,
   IF(ISNUMBER(FJ33),IF(FJ33&gt;0,"FL","FC"),"FC"),
   IF(
    ISNUMBER(FJ33),
    IF(FJ33&gt;0,"NOR","F"),
    IF(FJ33="A","NOR",IF(FJ33&lt;&gt;"",FJ33,"F"))
   )
  )
 )
)</f>
        <v>NOR</v>
      </c>
      <c r="FI33" s="362">
        <f t="shared" si="415"/>
        <v>5.4999999999999991</v>
      </c>
      <c r="FJ33" s="362" cm="1">
        <f t="array" ref="FJ33">_xlfn.LET(
_xlpm.f,FJ$6,
_xlpm.xp,IFERROR(
   _xlfn.XLOOKUP(
     1,
     (Papeletas!$B$2:$B$3000=$B33)*(Papeletas!$G$2:$G$3000&lt;=_xlpm.f)*(Papeletas!$H$2:$H$3000&gt;=_xlpm.f),
     Papeletas!$F$2:$F$3000,
     "__NP__"
   ),
   "__NP__"
),
_xlpm.x,IF(_xlpm.xp&lt;&gt;"__NP__",_xlpm.xp,_xlfn.XLOOKUP($B33,Reloj!$A$2:$A$3000,INDEX(Reloj!$J$2:$AR$3000,,COLUMN(EX25)-INT(COLUMN(EX25)/9*8)),"__NF__")),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5.5</v>
      </c>
      <c r="FK33" s="363">
        <f t="shared" si="416"/>
        <v>5.4999999999999991</v>
      </c>
      <c r="FL33" s="363">
        <f t="shared" si="417"/>
        <v>8.8817841970012523E-16</v>
      </c>
      <c r="FM33" s="363">
        <f t="shared" si="418"/>
        <v>0</v>
      </c>
      <c r="FN33" s="363">
        <f t="shared" si="419"/>
        <v>0</v>
      </c>
      <c r="FO33" s="359" t="str">
        <f t="shared" si="420"/>
        <v>-</v>
      </c>
      <c r="FP33" s="360" t="str">
        <f t="shared" si="421"/>
        <v>-</v>
      </c>
      <c r="FQ33" s="361" t="str">
        <f>IF(
 OR(FO$6&lt;MAX($B$2,$G33),AND($H33&lt;&gt;"",FO$6&gt;$H33)),
 "NA",
 IF(
  AND($D33="LOCAL",WEEKDAY(FO$6,2)=7),
  "DS",
  IF(
   COUNTIF(Parametros!$P:$P,FO$6)&gt;0,
   IF(ISNUMBER(FS33),IF(FS33&gt;0,"FL","FC"),"FC"),
   IF(
    ISNUMBER(FS33),
    IF(FS33&gt;0,"NOR","F"),
    IF(FS33="A","NOR",IF(FS33&lt;&gt;"",FS33,"F"))
   )
  )
 )
)</f>
        <v>DS</v>
      </c>
      <c r="FR33" s="362">
        <f t="shared" si="422"/>
        <v>0</v>
      </c>
      <c r="FS33" s="362" t="str" cm="1">
        <f t="array" ref="FS33">_xlfn.LET(
_xlpm.f,FS$6,
_xlpm.xp,IFERROR(
   _xlfn.XLOOKUP(
     1,
     (Papeletas!$B$2:$B$3000=$B33)*(Papeletas!$G$2:$G$3000&lt;=_xlpm.f)*(Papeletas!$H$2:$H$3000&gt;=_xlpm.f),
     Papeletas!$F$2:$F$3000,
     "__NP__"
   ),
   "__NP__"
),
_xlpm.x,IF(_xlpm.xp&lt;&gt;"__NP__",_xlpm.xp,_xlfn.XLOOKUP($B33,Reloj!$A$2:$A$3000,INDEX(Reloj!$J$2:$AR$3000,,COLUMN(FG25)-INT(COLUMN(FG25)/9*8)),"__NF__")),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F</v>
      </c>
      <c r="FT33" s="363">
        <f t="shared" si="423"/>
        <v>0</v>
      </c>
      <c r="FU33" s="363">
        <f t="shared" si="424"/>
        <v>0</v>
      </c>
      <c r="FV33" s="363">
        <f t="shared" si="425"/>
        <v>0</v>
      </c>
      <c r="FW33" s="363">
        <f t="shared" si="426"/>
        <v>0</v>
      </c>
      <c r="FX33" s="359">
        <f t="shared" si="427"/>
        <v>0.3125</v>
      </c>
      <c r="FY33" s="360">
        <f t="shared" si="428"/>
        <v>0.70833333333333337</v>
      </c>
      <c r="FZ33" s="361" t="str">
        <f>IF(
 OR(FX$6&lt;MAX($B$2,$G33),AND($H33&lt;&gt;"",FX$6&gt;$H33)),
 "NA",
 IF(
  AND($D33="LOCAL",WEEKDAY(FX$6,2)=7),
  "DS",
  IF(
   COUNTIF(Parametros!$P:$P,FX$6)&gt;0,
   IF(ISNUMBER(GB33),IF(GB33&gt;0,"FL","FC"),"FC"),
   IF(
    ISNUMBER(GB33),
    IF(GB33&gt;0,"NOR","F"),
    IF(GB33="A","NOR",IF(GB33&lt;&gt;"",GB33,"F"))
   )
  )
 )
)</f>
        <v>NOR</v>
      </c>
      <c r="GA33" s="362">
        <f t="shared" si="429"/>
        <v>8.5</v>
      </c>
      <c r="GB33" s="362" cm="1">
        <f t="array" ref="GB33">_xlfn.LET(
_xlpm.f,GB$6,
_xlpm.xp,IFERROR(
   _xlfn.XLOOKUP(
     1,
     (Papeletas!$B$2:$B$3000=$B33)*(Papeletas!$G$2:$G$3000&lt;=_xlpm.f)*(Papeletas!$H$2:$H$3000&gt;=_xlpm.f),
     Papeletas!$F$2:$F$3000,
     "__NP__"
   ),
   "__NP__"
),
_xlpm.x,IF(_xlpm.xp&lt;&gt;"__NP__",_xlpm.xp,_xlfn.XLOOKUP($B33,Reloj!$A$2:$A$3000,INDEX(Reloj!$J$2:$AR$3000,,COLUMN(FP25)-INT(COLUMN(FP25)/9*8)),"__NF__")),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GC33" s="363">
        <f t="shared" si="430"/>
        <v>8.5</v>
      </c>
      <c r="GD33" s="363">
        <f t="shared" si="431"/>
        <v>0</v>
      </c>
      <c r="GE33" s="363">
        <f t="shared" si="432"/>
        <v>0</v>
      </c>
      <c r="GF33" s="363">
        <f t="shared" si="433"/>
        <v>0</v>
      </c>
      <c r="GG33" s="359">
        <f t="shared" si="434"/>
        <v>0.3125</v>
      </c>
      <c r="GH33" s="360">
        <f t="shared" si="435"/>
        <v>0.70833333333333337</v>
      </c>
      <c r="GI33" s="361" t="str">
        <f>IF(
 OR(GG$6&lt;MAX($B$2,$G33),AND($H33&lt;&gt;"",GG$6&gt;$H33)),
 "NA",
 IF(
  AND($D33="LOCAL",WEEKDAY(GG$6,2)=7),
  "DS",
  IF(
   COUNTIF(Parametros!$P:$P,GG$6)&gt;0,
   IF(ISNUMBER(GK33),IF(GK33&gt;0,"FL","FC"),"FC"),
   IF(
    ISNUMBER(GK33),
    IF(GK33&gt;0,"NOR","F"),
    IF(GK33="A","NOR",IF(GK33&lt;&gt;"",GK33,"F"))
   )
  )
 )
)</f>
        <v>NOR</v>
      </c>
      <c r="GJ33" s="362">
        <f t="shared" si="436"/>
        <v>8.5</v>
      </c>
      <c r="GK33" s="362" cm="1">
        <f t="array" ref="GK33">_xlfn.LET(
_xlpm.f,GK$6,
_xlpm.xp,IFERROR(
   _xlfn.XLOOKUP(
     1,
     (Papeletas!$B$2:$B$3000=$B33)*(Papeletas!$G$2:$G$3000&lt;=_xlpm.f)*(Papeletas!$H$2:$H$3000&gt;=_xlpm.f),
     Papeletas!$F$2:$F$3000,
     "__NP__"
   ),
   "__NP__"
),
_xlpm.x,IF(_xlpm.xp&lt;&gt;"__NP__",_xlpm.xp,_xlfn.XLOOKUP($B33,Reloj!$A$2:$A$3000,INDEX(Reloj!$J$2:$AR$3000,,COLUMN(FY25)-INT(COLUMN(FY25)/9*8)),"__NF__")),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8.5</v>
      </c>
      <c r="GL33" s="363">
        <f t="shared" si="437"/>
        <v>8.5</v>
      </c>
      <c r="GM33" s="363">
        <f t="shared" si="438"/>
        <v>0</v>
      </c>
      <c r="GN33" s="363">
        <f t="shared" si="439"/>
        <v>0</v>
      </c>
      <c r="GO33" s="363">
        <f t="shared" si="440"/>
        <v>0</v>
      </c>
      <c r="GP33" s="359">
        <f t="shared" si="441"/>
        <v>0.3125</v>
      </c>
      <c r="GQ33" s="360">
        <f t="shared" si="442"/>
        <v>0.70833333333333337</v>
      </c>
      <c r="GR33" s="361" t="str">
        <f>IF(
 OR(GP$6&lt;MAX($B$2,$G33),AND($H33&lt;&gt;"",GP$6&gt;$H33)),
 "NA",
 IF(
  AND($D33="LOCAL",WEEKDAY(GP$6,2)=7),
  "DS",
  IF(
   COUNTIF(Parametros!$P:$P,GP$6)&gt;0,
   IF(ISNUMBER(GT33),IF(GT33&gt;0,"FL","FC"),"FC"),
   IF(
    ISNUMBER(GT33),
    IF(GT33&gt;0,"NOR","F"),
    IF(GT33="A","NOR",IF(GT33&lt;&gt;"",GT33,"F"))
   )
  )
 )
)</f>
        <v>NOR</v>
      </c>
      <c r="GS33" s="362">
        <f t="shared" si="443"/>
        <v>8.5</v>
      </c>
      <c r="GT33" s="362" cm="1">
        <f t="array" ref="GT33">_xlfn.LET(
_xlpm.f,GT$6,
_xlpm.xp,IFERROR(
   _xlfn.XLOOKUP(
     1,
     (Papeletas!$B$2:$B$3000=$B33)*(Papeletas!$G$2:$G$3000&lt;=_xlpm.f)*(Papeletas!$H$2:$H$3000&gt;=_xlpm.f),
     Papeletas!$F$2:$F$3000,
     "__NP__"
   ),
   "__NP__"
),
_xlpm.x,IF(_xlpm.xp&lt;&gt;"__NP__",_xlpm.xp,_xlfn.XLOOKUP($B33,Reloj!$A$2:$A$3000,INDEX(Reloj!$J$2:$AR$3000,,COLUMN(GH25)-INT(COLUMN(GH25)/9*8)),"__NF__")),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GU33" s="363">
        <f t="shared" si="444"/>
        <v>8.5</v>
      </c>
      <c r="GV33" s="363">
        <f t="shared" si="445"/>
        <v>1</v>
      </c>
      <c r="GW33" s="363">
        <f t="shared" si="446"/>
        <v>0</v>
      </c>
      <c r="GX33" s="363">
        <f t="shared" si="447"/>
        <v>0</v>
      </c>
      <c r="GY33" s="359">
        <f t="shared" si="448"/>
        <v>0.3125</v>
      </c>
      <c r="GZ33" s="360">
        <f t="shared" si="449"/>
        <v>0.70833333333333337</v>
      </c>
      <c r="HA33" s="361" t="str">
        <f>IF(
 OR(GY$6&lt;MAX($B$2,$G33),AND($H33&lt;&gt;"",GY$6&gt;$H33)),
 "NA",
 IF(
  AND($D33="LOCAL",WEEKDAY(GY$6,2)=7),
  "DS",
  IF(
   COUNTIF(Parametros!$P:$P,GY$6)&gt;0,
   IF(ISNUMBER(HC33),IF(HC33&gt;0,"FL","FC"),"FC"),
   IF(
    ISNUMBER(HC33),
    IF(HC33&gt;0,"NOR","F"),
    IF(HC33="A","NOR",IF(HC33&lt;&gt;"",HC33,"F"))
   )
  )
 )
)</f>
        <v>NOR</v>
      </c>
      <c r="HB33" s="362">
        <f t="shared" si="450"/>
        <v>8.5</v>
      </c>
      <c r="HC33" s="362" cm="1">
        <f t="array" ref="HC33">_xlfn.LET(
_xlpm.f,HC$6,
_xlpm.xp,IFERROR(
   _xlfn.XLOOKUP(
     1,
     (Papeletas!$B$2:$B$3000=$B33)*(Papeletas!$G$2:$G$3000&lt;=_xlpm.f)*(Papeletas!$H$2:$H$3000&gt;=_xlpm.f),
     Papeletas!$F$2:$F$3000,
     "__NP__"
   ),
   "__NP__"
),
_xlpm.x,IF(_xlpm.xp&lt;&gt;"__NP__",_xlpm.xp,_xlfn.XLOOKUP($B33,Reloj!$A$2:$A$3000,INDEX(Reloj!$J$2:$AR$3000,,COLUMN(GQ25)-INT(COLUMN(GQ25)/9*8)),"__NF__")),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HD33" s="363">
        <f t="shared" si="451"/>
        <v>8.5</v>
      </c>
      <c r="HE33" s="363">
        <f t="shared" si="452"/>
        <v>1</v>
      </c>
      <c r="HF33" s="363">
        <f t="shared" si="453"/>
        <v>0</v>
      </c>
      <c r="HG33" s="363">
        <f t="shared" si="454"/>
        <v>0</v>
      </c>
      <c r="HH33" s="359">
        <f t="shared" si="455"/>
        <v>0.3125</v>
      </c>
      <c r="HI33" s="360">
        <f t="shared" si="456"/>
        <v>0.70833333333333337</v>
      </c>
      <c r="HJ33" s="361" t="str">
        <f>IF(
 OR(HH$6&lt;MAX($B$2,$G33),AND($H33&lt;&gt;"",HH$6&gt;$H33)),
 "NA",
 IF(
  AND($D33="LOCAL",WEEKDAY(HH$6,2)=7),
  "DS",
  IF(
   COUNTIF(Parametros!$P:$P,HH$6)&gt;0,
   IF(ISNUMBER(HL33),IF(HL33&gt;0,"FL","FC"),"FC"),
   IF(
    ISNUMBER(HL33),
    IF(HL33&gt;0,"NOR","F"),
    IF(HL33="A","NOR",IF(HL33&lt;&gt;"",HL33,"F"))
   )
  )
 )
)</f>
        <v>NOR</v>
      </c>
      <c r="HK33" s="362">
        <f t="shared" si="457"/>
        <v>8.5</v>
      </c>
      <c r="HL33" s="362" cm="1">
        <f t="array" ref="HL33">_xlfn.LET(
_xlpm.f,HL$6,
_xlpm.xp,IFERROR(
   _xlfn.XLOOKUP(
     1,
     (Papeletas!$B$2:$B$3000=$B33)*(Papeletas!$G$2:$G$3000&lt;=_xlpm.f)*(Papeletas!$H$2:$H$3000&gt;=_xlpm.f),
     Papeletas!$F$2:$F$3000,
     "__NP__"
   ),
   "__NP__"
),
_xlpm.x,IF(_xlpm.xp&lt;&gt;"__NP__",_xlpm.xp,_xlfn.XLOOKUP($B33,Reloj!$A$2:$A$3000,INDEX(Reloj!$J$2:$AR$3000,,COLUMN(GZ25)-INT(COLUMN(GZ25)/9*8)),"__NF__")),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v>
      </c>
      <c r="HM33" s="363">
        <f t="shared" si="458"/>
        <v>8.5</v>
      </c>
      <c r="HN33" s="363">
        <f t="shared" si="459"/>
        <v>0.5</v>
      </c>
      <c r="HO33" s="363">
        <f t="shared" si="460"/>
        <v>0</v>
      </c>
      <c r="HP33" s="363">
        <f t="shared" si="461"/>
        <v>0</v>
      </c>
      <c r="HQ33" s="359">
        <f t="shared" si="462"/>
        <v>0.3125</v>
      </c>
      <c r="HR33" s="360">
        <f t="shared" si="463"/>
        <v>0.54166666666666663</v>
      </c>
      <c r="HS33" s="361" t="str">
        <f>IF(
 OR(HQ$6&lt;MAX($B$2,$G33),AND($H33&lt;&gt;"",HQ$6&gt;$H33)),
 "NA",
 IF(
  AND($D33="LOCAL",WEEKDAY(HQ$6,2)=7),
  "DS",
  IF(
   COUNTIF(Parametros!$P:$P,HQ$6)&gt;0,
   IF(ISNUMBER(HU33),IF(HU33&gt;0,"FL","FC"),"FC"),
   IF(
    ISNUMBER(HU33),
    IF(HU33&gt;0,"NOR","F"),
    IF(HU33="A","NOR",IF(HU33&lt;&gt;"",HU33,"F"))
   )
  )
 )
)</f>
        <v>NOR</v>
      </c>
      <c r="HT33" s="362">
        <f t="shared" si="464"/>
        <v>5.4999999999999991</v>
      </c>
      <c r="HU33" s="408" t="str" cm="1">
        <f t="array" ref="HU33">_xlfn.LET(
_xlpm.f,HU$6,
_xlpm.xp,IFERROR(
   _xlfn.XLOOKUP(
     1,
     (Papeletas!$B$2:$B$3000=$B33)*(Papeletas!$G$2:$G$3000&lt;=_xlpm.f)*(Papeletas!$H$2:$H$3000&gt;=_xlpm.f),
     Papeletas!$F$2:$F$3000,
     "__NP__"
   ),
   "__NP__"
),
_xlpm.x,IF(_xlpm.xp&lt;&gt;"__NP__",_xlpm.xp,_xlfn.XLOOKUP($B33,Reloj!$A$2:$A$3000,INDEX(Reloj!$J$2:$AR$3000,,COLUMN(HI25)-INT(COLUMN(HI25)/9*8)),"__NF__")),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A</v>
      </c>
      <c r="HV33" s="363">
        <f t="shared" si="465"/>
        <v>0</v>
      </c>
      <c r="HW33" s="363">
        <f t="shared" si="466"/>
        <v>0</v>
      </c>
      <c r="HX33" s="363">
        <f t="shared" si="467"/>
        <v>0</v>
      </c>
      <c r="HY33" s="363">
        <f t="shared" si="468"/>
        <v>0</v>
      </c>
      <c r="HZ33" s="359" t="str">
        <f t="shared" si="469"/>
        <v>-</v>
      </c>
      <c r="IA33" s="360" t="str">
        <f t="shared" si="470"/>
        <v>-</v>
      </c>
      <c r="IB33" s="361" t="str">
        <f>IF(
 OR(HZ$6&lt;MAX($B$2,$G33),AND($H33&lt;&gt;"",HZ$6&gt;$H33)),
 "NA",
 IF(
  AND($D33="LOCAL",WEEKDAY(HZ$6,2)=7),
  "DS",
  IF(
   COUNTIF(Parametros!$P:$P,HZ$6)&gt;0,
   IF(ISNUMBER(ID33),IF(ID33&gt;0,"FL","FC"),"FC"),
   IF(
    ISNUMBER(ID33),
    IF(ID33&gt;0,"NOR","F"),
    IF(ID33="A","NOR",IF(ID33&lt;&gt;"",ID33,"F"))
   )
  )
 )
)</f>
        <v>DS</v>
      </c>
      <c r="IC33" s="362">
        <f t="shared" si="471"/>
        <v>0</v>
      </c>
      <c r="ID33" s="362" t="str" cm="1">
        <f t="array" ref="ID33">_xlfn.LET(
_xlpm.f,ID$6,
_xlpm.xp,IFERROR(
   _xlfn.XLOOKUP(
     1,
     (Papeletas!$B$2:$B$3000=$B33)*(Papeletas!$G$2:$G$3000&lt;=_xlpm.f)*(Papeletas!$H$2:$H$3000&gt;=_xlpm.f),
     Papeletas!$F$2:$F$3000,
     "__NP__"
   ),
   "__NP__"
),
_xlpm.x,IF(_xlpm.xp&lt;&gt;"__NP__",_xlpm.xp,_xlfn.XLOOKUP($B33,Reloj!$A$2:$A$3000,INDEX(Reloj!$J$2:$AR$3000,,COLUMN(HR25)-INT(COLUMN(HR25)/9*8)),"__NF__")),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F</v>
      </c>
      <c r="IE33" s="363">
        <f t="shared" si="472"/>
        <v>0</v>
      </c>
      <c r="IF33" s="363">
        <f t="shared" si="473"/>
        <v>0</v>
      </c>
      <c r="IG33" s="363">
        <f t="shared" si="474"/>
        <v>0</v>
      </c>
      <c r="IH33" s="363">
        <f t="shared" si="475"/>
        <v>0</v>
      </c>
      <c r="II33" s="359">
        <f t="shared" si="476"/>
        <v>0.3125</v>
      </c>
      <c r="IJ33" s="360">
        <f t="shared" si="477"/>
        <v>0.70833333333333337</v>
      </c>
      <c r="IK33" s="361" t="str">
        <f>IF(
 OR(II$6&lt;MAX($B$2,$G33),AND($H33&lt;&gt;"",II$6&gt;$H33)),
 "NA",
 IF(
  AND($D33="LOCAL",WEEKDAY(II$6,2)=7),
  "DS",
  IF(
   COUNTIF(Parametros!$P:$P,II$6)&gt;0,
   IF(ISNUMBER(IM33),IF(IM33&gt;0,"FL","FC"),"FC"),
   IF(
    ISNUMBER(IM33),
    IF(IM33&gt;0,"NOR","F"),
    IF(IM33="A","NOR",IF(IM33&lt;&gt;"",IM33,"F"))
   )
  )
 )
)</f>
        <v>NOR</v>
      </c>
      <c r="IL33" s="362">
        <f t="shared" si="478"/>
        <v>8.5</v>
      </c>
      <c r="IM33" s="362" cm="1">
        <f t="array" ref="IM33">_xlfn.LET(
_xlpm.f,IM$6,
_xlpm.xp,IFERROR(
   _xlfn.XLOOKUP(
     1,
     (Papeletas!$B$2:$B$3000=$B33)*(Papeletas!$G$2:$G$3000&lt;=_xlpm.f)*(Papeletas!$H$2:$H$3000&gt;=_xlpm.f),
     Papeletas!$F$2:$F$3000,
     "__NP__"
   ),
   "__NP__"
),
_xlpm.x,IF(_xlpm.xp&lt;&gt;"__NP__",_xlpm.xp,_xlfn.XLOOKUP($B33,Reloj!$A$2:$A$3000,INDEX(Reloj!$J$2:$AR$3000,,COLUMN(IA25)-INT(COLUMN(IA25)/9*8)),"__NF__")),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IN33" s="363">
        <f t="shared" si="479"/>
        <v>8.5</v>
      </c>
      <c r="IO33" s="363">
        <f t="shared" si="480"/>
        <v>1</v>
      </c>
      <c r="IP33" s="363">
        <f t="shared" si="481"/>
        <v>0</v>
      </c>
      <c r="IQ33" s="363">
        <f t="shared" si="482"/>
        <v>0</v>
      </c>
      <c r="IR33" s="359">
        <f t="shared" si="483"/>
        <v>0.3125</v>
      </c>
      <c r="IS33" s="360">
        <f t="shared" si="484"/>
        <v>0.70833333333333337</v>
      </c>
      <c r="IT33" s="361" t="str">
        <f>IF(
 OR(IR$6&lt;MAX($B$2,$G33),AND($H33&lt;&gt;"",IR$6&gt;$H33)),
 "NA",
 IF(
  AND($D33="LOCAL",WEEKDAY(IR$6,2)=7),
  "DS",
  IF(
   COUNTIF(Parametros!$P:$P,IR$6)&gt;0,
   IF(ISNUMBER(IV33),IF(IV33&gt;0,"FL","FC"),"FC"),
   IF(
    ISNUMBER(IV33),
    IF(IV33&gt;0,"NOR","F"),
    IF(IV33="A","NOR",IF(IV33&lt;&gt;"",IV33,"F"))
   )
  )
 )
)</f>
        <v>NOR</v>
      </c>
      <c r="IU33" s="362">
        <f t="shared" si="485"/>
        <v>8.5</v>
      </c>
      <c r="IV33" s="362" cm="1">
        <f t="array" ref="IV33">_xlfn.LET(
_xlpm.f,IV$6,
_xlpm.xp,IFERROR(
   _xlfn.XLOOKUP(
     1,
     (Papeletas!$B$2:$B$3000=$B33)*(Papeletas!$G$2:$G$3000&lt;=_xlpm.f)*(Papeletas!$H$2:$H$3000&gt;=_xlpm.f),
     Papeletas!$F$2:$F$3000,
     "__NP__"
   ),
   "__NP__"
),
_xlpm.x,IF(_xlpm.xp&lt;&gt;"__NP__",_xlpm.xp,_xlfn.XLOOKUP($B33,Reloj!$A$2:$A$3000,INDEX(Reloj!$J$2:$AR$3000,,COLUMN(IJ25)-INT(COLUMN(IJ25)/9*8)),"__NF__")),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IW33" s="363">
        <f t="shared" si="486"/>
        <v>8.5</v>
      </c>
      <c r="IX33" s="363">
        <f t="shared" si="487"/>
        <v>1</v>
      </c>
      <c r="IY33" s="363">
        <f t="shared" si="488"/>
        <v>0</v>
      </c>
      <c r="IZ33" s="363">
        <f t="shared" si="489"/>
        <v>0</v>
      </c>
      <c r="JA33" s="359">
        <f t="shared" si="490"/>
        <v>0.3125</v>
      </c>
      <c r="JB33" s="360">
        <f t="shared" si="491"/>
        <v>0.70833333333333337</v>
      </c>
      <c r="JC33" s="361" t="str">
        <f>IF(
 OR(JA$6&lt;MAX($B$2,$G33),AND($H33&lt;&gt;"",JA$6&gt;$H33)),
 "NA",
 IF(
  AND($D33="LOCAL",WEEKDAY(JA$6,2)=7),
  "DS",
  IF(
   COUNTIF(Parametros!$P:$P,JA$6)&gt;0,
   IF(ISNUMBER(JE33),IF(JE33&gt;0,"FL","FC"),"FC"),
   IF(
    ISNUMBER(JE33),
    IF(JE33&gt;0,"NOR","F"),
    IF(JE33="A","NOR",IF(JE33&lt;&gt;"",JE33,"F"))
   )
  )
 )
)</f>
        <v>NOR</v>
      </c>
      <c r="JD33" s="362">
        <f t="shared" si="492"/>
        <v>8.5</v>
      </c>
      <c r="JE33" s="362" cm="1">
        <f t="array" ref="JE33">_xlfn.LET(
_xlpm.f,JE$6,
_xlpm.xp,IFERROR(
   _xlfn.XLOOKUP(
     1,
     (Papeletas!$B$2:$B$3000=$B33)*(Papeletas!$G$2:$G$3000&lt;=_xlpm.f)*(Papeletas!$H$2:$H$3000&gt;=_xlpm.f),
     Papeletas!$F$2:$F$3000,
     "__NP__"
   ),
   "__NP__"
),
_xlpm.x,IF(_xlpm.xp&lt;&gt;"__NP__",_xlpm.xp,_xlfn.XLOOKUP($B33,Reloj!$A$2:$A$3000,INDEX(Reloj!$J$2:$AR$3000,,COLUMN(IS25)-INT(COLUMN(IS25)/9*8)),"__NF__")),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JF33" s="363">
        <f t="shared" si="493"/>
        <v>8.5</v>
      </c>
      <c r="JG33" s="363">
        <f t="shared" si="494"/>
        <v>1</v>
      </c>
      <c r="JH33" s="363">
        <f t="shared" si="495"/>
        <v>0</v>
      </c>
      <c r="JI33" s="363">
        <f t="shared" si="496"/>
        <v>0</v>
      </c>
      <c r="JJ33" s="359">
        <f t="shared" si="497"/>
        <v>0.3125</v>
      </c>
      <c r="JK33" s="360">
        <f t="shared" si="498"/>
        <v>0.70833333333333337</v>
      </c>
      <c r="JL33" s="361" t="str">
        <f>IF(
 OR(JJ$6&lt;MAX($B$2,$G33),AND($H33&lt;&gt;"",JJ$6&gt;$H33)),
 "NA",
 IF(
  AND($D33="LOCAL",WEEKDAY(JJ$6,2)=7),
  "DS",
  IF(
   COUNTIF(Parametros!$P:$P,JJ$6)&gt;0,
   IF(ISNUMBER(JN33),IF(JN33&gt;0,"FL","FC"),"FC"),
   IF(
    ISNUMBER(JN33),
    IF(JN33&gt;0,"NOR","F"),
    IF(JN33="A","NOR",IF(JN33&lt;&gt;"",JN33,"F"))
   )
  )
 )
)</f>
        <v>NOR</v>
      </c>
      <c r="JM33" s="362">
        <f t="shared" si="499"/>
        <v>8.5</v>
      </c>
      <c r="JN33" s="362" cm="1">
        <f t="array" ref="JN33">_xlfn.LET(
_xlpm.f,JN$6,
_xlpm.xp,IFERROR(
   _xlfn.XLOOKUP(
     1,
     (Papeletas!$B$2:$B$3000=$B33)*(Papeletas!$G$2:$G$3000&lt;=_xlpm.f)*(Papeletas!$H$2:$H$3000&gt;=_xlpm.f),
     Papeletas!$F$2:$F$3000,
     "__NP__"
   ),
   "__NP__"
),
_xlpm.x,IF(_xlpm.xp&lt;&gt;"__NP__",_xlpm.xp,_xlfn.XLOOKUP($B33,Reloj!$A$2:$A$3000,INDEX(Reloj!$J$2:$AR$3000,,COLUMN(JB25)-INT(COLUMN(JB25)/9*8)),"__NF__")),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JO33" s="363">
        <f t="shared" si="500"/>
        <v>8.5</v>
      </c>
      <c r="JP33" s="363">
        <f t="shared" si="501"/>
        <v>1</v>
      </c>
      <c r="JQ33" s="363">
        <f t="shared" si="502"/>
        <v>0</v>
      </c>
      <c r="JR33" s="363">
        <f t="shared" si="503"/>
        <v>0</v>
      </c>
      <c r="JS33" s="359">
        <f t="shared" si="504"/>
        <v>0.3125</v>
      </c>
      <c r="JT33" s="360">
        <f t="shared" si="505"/>
        <v>0.70833333333333337</v>
      </c>
      <c r="JU33" s="361" t="str">
        <f>IF(
 OR(JS$6&lt;MAX($B$2,$G33),AND($H33&lt;&gt;"",JS$6&gt;$H33)),
 "NA",
 IF(
  AND($D33="LOCAL",WEEKDAY(JS$6,2)=7),
  "DS",
  IF(
   COUNTIF(Parametros!$P:$P,JS$6)&gt;0,
   IF(ISNUMBER(JW33),IF(JW33&gt;0,"FL","FC"),"FC"),
   IF(
    ISNUMBER(JW33),
    IF(JW33&gt;0,"NOR","F"),
    IF(JW33="A","NOR",IF(JW33&lt;&gt;"",JW33,"F"))
   )
  )
 )
)</f>
        <v>NOR</v>
      </c>
      <c r="JV33" s="362">
        <f t="shared" si="506"/>
        <v>8.5</v>
      </c>
      <c r="JW33" s="362" cm="1">
        <f t="array" ref="JW33">_xlfn.LET(
_xlpm.f,JW$6,
_xlpm.xp,IFERROR(
   _xlfn.XLOOKUP(
     1,
     (Papeletas!$B$2:$B$3000=$B33)*(Papeletas!$G$2:$G$3000&lt;=_xlpm.f)*(Papeletas!$H$2:$H$3000&gt;=_xlpm.f),
     Papeletas!$F$2:$F$3000,
     "__NP__"
   ),
   "__NP__"
),
_xlpm.x,IF(_xlpm.xp&lt;&gt;"__NP__",_xlpm.xp,_xlfn.XLOOKUP($B33,Reloj!$A$2:$A$3000,INDEX(Reloj!$J$2:$AR$3000,,COLUMN(JK25)-INT(COLUMN(JK25)/9*8)),"__NF__")),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JX33" s="363">
        <f t="shared" si="507"/>
        <v>8.5</v>
      </c>
      <c r="JY33" s="363">
        <f t="shared" si="508"/>
        <v>1</v>
      </c>
      <c r="JZ33" s="363">
        <f t="shared" si="509"/>
        <v>0</v>
      </c>
      <c r="KA33" s="363">
        <f t="shared" si="510"/>
        <v>0</v>
      </c>
      <c r="KB33" s="359">
        <f t="shared" si="511"/>
        <v>0.3125</v>
      </c>
      <c r="KC33" s="360">
        <f t="shared" si="512"/>
        <v>0.54166666666666663</v>
      </c>
      <c r="KD33" s="361" t="str">
        <f>IF(
 OR(KB$6&lt;MAX($B$2,$G33),AND($H33&lt;&gt;"",KB$6&gt;$H33)),
 "NA",
 IF(
  AND($D33="LOCAL",WEEKDAY(KB$6,2)=7),
  "DS",
  IF(
   COUNTIF(Parametros!$P:$P,KB$6)&gt;0,
   IF(ISNUMBER(KF33),IF(KF33&gt;0,"FL","FC"),"FC"),
   IF(
    ISNUMBER(KF33),
    IF(KF33&gt;0,"NOR","F"),
    IF(KF33="A","NOR",IF(KF33&lt;&gt;"",KF33,"F"))
   )
  )
 )
)</f>
        <v>NOR</v>
      </c>
      <c r="KE33" s="362">
        <f t="shared" si="513"/>
        <v>5.4999999999999991</v>
      </c>
      <c r="KF33" s="362" cm="1">
        <f t="array" ref="KF33">_xlfn.LET(
_xlpm.f,KF$6,
_xlpm.xp,IFERROR(
   _xlfn.XLOOKUP(
     1,
     (Papeletas!$B$2:$B$3000=$B33)*(Papeletas!$G$2:$G$3000&lt;=_xlpm.f)*(Papeletas!$H$2:$H$3000&gt;=_xlpm.f),
     Papeletas!$F$2:$F$3000,
     "__NP__"
   ),
   "__NP__"
),
_xlpm.x,IF(_xlpm.xp&lt;&gt;"__NP__",_xlpm.xp,_xlfn.XLOOKUP($B33,Reloj!$A$2:$A$3000,INDEX(Reloj!$J$2:$AR$3000,,COLUMN(JT25)-INT(COLUMN(JT25)/9*8)),"__NF__")),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7.5</v>
      </c>
      <c r="KG33" s="363">
        <f t="shared" si="514"/>
        <v>5.4999999999999991</v>
      </c>
      <c r="KH33" s="363">
        <f t="shared" si="515"/>
        <v>2</v>
      </c>
      <c r="KI33" s="363">
        <f t="shared" si="516"/>
        <v>8.8817841970012523E-16</v>
      </c>
      <c r="KJ33" s="363">
        <f t="shared" si="517"/>
        <v>0</v>
      </c>
      <c r="KK33" s="359" t="str">
        <f t="shared" si="255"/>
        <v>-</v>
      </c>
      <c r="KL33" s="360" t="str">
        <f t="shared" ref="KL33" si="597">IF(KK33="-","-",IF($D33="LOCAL",IF(WEEKDAY(KK$6,2)&lt;=5,--"17:00:00",IF(WEEKDAY(KK$6,2)=6,--"13:00:00","-")),IF($D33="FORANEO",IF(WEEKDAY(KK$6,2)&lt;=6,--"18:30:00",IF(WEEKDAY(KK$6,2)=7,--"12:00:00","-")),"-")))</f>
        <v>-</v>
      </c>
      <c r="KM33" s="361" t="str">
        <f>IF(
 OR(KK$6&lt;MAX($B$2,$G33),AND($H33&lt;&gt;"",KK$6&gt;$H33)),
 "NA",
 IF(
  AND($D33="LOCAL",WEEKDAY(KK$6,2)=7),
  "DS",
  IF(
   COUNTIF(Parametros!$P:$P,KK$6)&gt;0,
   IF(ISNUMBER(KO33),IF(KO33&gt;0,"FL","FC"),"FC"),
   IF(
    ISNUMBER(KO33),
    IF(KO33&gt;0,"NOR","F"),
    IF(KO33="A","NOR",IF(KO33&lt;&gt;"",KO33,"F"))
   )
  )
 )
)</f>
        <v>DS</v>
      </c>
      <c r="KN33" s="362">
        <f t="shared" si="519"/>
        <v>0</v>
      </c>
      <c r="KO33" s="362" t="str" cm="1">
        <f t="array" ref="KO33">_xlfn.LET(
_xlpm.f,KO$6,
_xlpm.xp,IFERROR(
   _xlfn.XLOOKUP(
     1,
     (Papeletas!$B$2:$B$403=$B33)*(Papeletas!$G$2:$G$403&lt;=_xlpm.f)*(Papeletas!$H$2:$H$403&gt;=_xlpm.f),
     Papeletas!$F$2:$F$403,
     "__NP__"
   ),
   "__NP__"
),
_xlpm.x,IF(_xlpm.xp&lt;&gt;"__NP__",_xlpm.xp,_xlfn.XLOOKUP($B33,Reloj!$A$2:$A$1254,INDEX(Reloj!$J$2:$AR$1254,,COLUMN(KC25)-INT(COLUMN(KC25)/9*8)),"__NF__")),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F</v>
      </c>
      <c r="KP33" s="363">
        <f t="shared" si="520"/>
        <v>0</v>
      </c>
      <c r="KQ33" s="363">
        <f t="shared" si="521"/>
        <v>0</v>
      </c>
      <c r="KR33" s="363">
        <f t="shared" si="522"/>
        <v>0</v>
      </c>
      <c r="KS33" s="363">
        <f t="shared" si="523"/>
        <v>0</v>
      </c>
      <c r="KT33" s="359">
        <f t="shared" si="262"/>
        <v>0.3125</v>
      </c>
      <c r="KU33" s="360">
        <f t="shared" ref="KU33" si="598">IF(KT33="-","-",IF($D33="LOCAL",IF(WEEKDAY(KT$6,2)&lt;=5,--"17:00:00",IF(WEEKDAY(KT$6,2)=6,--"13:00:00","-")),IF($D33="FORANEO",IF(WEEKDAY(KT$6,2)&lt;=6,--"18:30:00",IF(WEEKDAY(KT$6,2)=7,--"12:00:00","-")),"-")))</f>
        <v>0.70833333333333337</v>
      </c>
      <c r="KV33" s="361" t="str">
        <f>IF(
 OR(KT$6&lt;MAX($B$2,$G33),AND($H33&lt;&gt;"",KT$6&gt;$H33)),
 "NA",
 IF(
  AND($D33="LOCAL",WEEKDAY(KT$6,2)=7),
  "DS",
  IF(
   COUNTIF(Parametros!$P:$P,KT$6)&gt;0,
   IF(ISNUMBER(KX33),IF(KX33&gt;0,"FL","FC"),"FC"),
   IF(
    ISNUMBER(KX33),
    IF(KX33&gt;0,"NOR","F"),
    IF(KX33="A","NOR",IF(KX33&lt;&gt;"",KX33,"F"))
   )
  )
 )
)</f>
        <v>NOR</v>
      </c>
      <c r="KW33" s="362">
        <f t="shared" si="525"/>
        <v>8.5</v>
      </c>
      <c r="KX33" s="362" cm="1">
        <f t="array" ref="KX33">_xlfn.LET(
_xlpm.f,KX$6,
_xlpm.xp,IFERROR(
   _xlfn.XLOOKUP(
     1,
     (Papeletas!$B$2:$B$403=$B33)*(Papeletas!$G$2:$G$403&lt;=_xlpm.f)*(Papeletas!$H$2:$H$403&gt;=_xlpm.f),
     Papeletas!$F$2:$F$403,
     "__NP__"
   ),
   "__NP__"
),
_xlpm.x,IF(_xlpm.xp&lt;&gt;"__NP__",_xlpm.xp,_xlfn.XLOOKUP($B33,Reloj!$A$2:$A$1254,INDEX(Reloj!$J$2:$AR$1254,,COLUMN(KL25)-INT(COLUMN(KL25)/9*8)),"__NF__")),
_xlpm.t,SUBSTITUTE(_xlpm.x&amp;"","'",""),
_xlpm.esnum,IFERROR(ISNUMBER(VALUE(_xlpm.t)),FALSE),
_xlpm.n,IF(_xlpm.esnum,VALUE(_xlpm.t),0),
_xlpm.dia,IFERROR(WEEKDAY(_xlpm.f,2),0),
_xlpm.esFinSem,IF(AND(_xlpm.esnum,_xlpm.n&gt;0,_xlpm.n&lt;=7),IF($D33="LOCAL",OR(_xlpm.dia=6,_xlpm.dia=7),_xlpm.dia=7),FALSE),
_xlpm.nAj,IF(_xlpm.esFinSem,_xlpm.n+1,_xlpm.n),
IF(_xlpm.x="__NF__","Revisar",
IF(_xlpm.t="","F",
IF(_xlpm.esnum,
IF(_xlpm.nAj=0,"F",_xlpm.nAj),
IF(OR(_xlpm.t="AS",_xlpm.t="SAI"),"F",
IF(OR(_xlpm.t="ATM",_xlpm.t="CT",_xlpm.t="SS"),"A",
IF(_xlpm.t="B","DL",
IF(_xlpm.t="BA","DLA",
IF(_xlpm.t="V","VAC",_xlpm.t)))))))))</f>
        <v>9.5</v>
      </c>
      <c r="KY33" s="363">
        <f t="shared" si="526"/>
        <v>8.5</v>
      </c>
      <c r="KZ33" s="363">
        <f t="shared" si="527"/>
        <v>1</v>
      </c>
      <c r="LA33" s="363">
        <f t="shared" si="528"/>
        <v>0</v>
      </c>
      <c r="LB33" s="363">
        <f t="shared" si="529"/>
        <v>0</v>
      </c>
      <c r="LC33" s="364">
        <f t="shared" si="269"/>
        <v>0.3125</v>
      </c>
      <c r="LD33" s="360">
        <f t="shared" si="530"/>
        <v>0.70833333333333337</v>
      </c>
      <c r="LE33" s="361" t="str" cm="1">
        <f t="array" ref="LE33">_xlfn.LET(_xlpm.f,LC$6,_xlpm.ini,IFERROR(_xlfn.XLOOKUP(1,(Papeletas!$B$2:$B$403=$B33)*(Papeletas!$G$2:$G$403&lt;=_xlpm.f)*(Papeletas!$H$2:$H$403&gt;=_xlpm.f),Papeletas!$F$2:$F$403,""),""),IF(AND($D33="LOCAL",WEEKDAY(LC$6,2)=7),"DS",IF(_xlpm.ini&lt;&gt;"",_xlfn.XLOOKUP(_xlpm.ini,Parametros!$B:$B,Parametros!$C:$C,_xlpm.ini),"NOR")))</f>
        <v>NOR</v>
      </c>
      <c r="LF33" s="362">
        <f t="shared" si="531"/>
        <v>8.5</v>
      </c>
      <c r="LG33" s="362">
        <f t="shared" si="532"/>
        <v>8.5</v>
      </c>
      <c r="LH33" s="363">
        <f t="shared" si="533"/>
        <v>8.5</v>
      </c>
      <c r="LI33" s="363">
        <v>0</v>
      </c>
      <c r="LJ33" s="363">
        <v>0</v>
      </c>
      <c r="LK33" s="363">
        <v>0</v>
      </c>
      <c r="LL33" s="364">
        <f t="shared" si="274"/>
        <v>0.3125</v>
      </c>
      <c r="LM33" s="360">
        <f t="shared" si="534"/>
        <v>0.70833333333333337</v>
      </c>
      <c r="LN33" s="361" t="str" cm="1">
        <f t="array" ref="LN33">_xlfn.LET(_xlpm.f,LL$6,_xlpm.ini,IFERROR(_xlfn.XLOOKUP(1,(Papeletas!$B$2:$B$403=$B33)*(Papeletas!$G$2:$G$403&lt;=_xlpm.f)*(Papeletas!$H$2:$H$403&gt;=_xlpm.f),Papeletas!$F$2:$F$403,""),""),IF(AND($D33="LOCAL",WEEKDAY(LL$6,2)=7),"DS",IF(_xlpm.ini&lt;&gt;"",_xlfn.XLOOKUP(_xlpm.ini,Parametros!$B:$B,Parametros!$C:$C,_xlpm.ini),"NOR")))</f>
        <v>NOR</v>
      </c>
      <c r="LO33" s="362">
        <f t="shared" si="535"/>
        <v>8.5</v>
      </c>
      <c r="LP33" s="362">
        <f t="shared" si="536"/>
        <v>8.5</v>
      </c>
      <c r="LQ33" s="363">
        <f t="shared" si="537"/>
        <v>8.5</v>
      </c>
      <c r="LR33" s="363">
        <v>0</v>
      </c>
      <c r="LS33" s="363">
        <v>0</v>
      </c>
      <c r="LT33" s="363">
        <v>0</v>
      </c>
      <c r="LU33" s="364">
        <f t="shared" si="279"/>
        <v>0.3125</v>
      </c>
      <c r="LV33" s="360">
        <f t="shared" si="538"/>
        <v>0.70833333333333337</v>
      </c>
      <c r="LW33" s="361" t="str" cm="1">
        <f t="array" ref="LW33">_xlfn.LET(_xlpm.f,LU$6,_xlpm.ini,IFERROR(_xlfn.XLOOKUP(1,(Papeletas!$B$2:$B$403=$B33)*(Papeletas!$G$2:$G$403&lt;=_xlpm.f)*(Papeletas!$H$2:$H$403&gt;=_xlpm.f),Papeletas!$F$2:$F$403,""),""),IF(AND($D33="LOCAL",WEEKDAY(LU$6,2)=7),"DS",IF(_xlpm.ini&lt;&gt;"",_xlfn.XLOOKUP(_xlpm.ini,Parametros!$B:$B,Parametros!$C:$C,_xlpm.ini),"NOR")))</f>
        <v>NOR</v>
      </c>
      <c r="LX33" s="362">
        <f t="shared" si="539"/>
        <v>8.5</v>
      </c>
      <c r="LY33" s="362">
        <f t="shared" si="540"/>
        <v>8.5</v>
      </c>
      <c r="LZ33" s="363">
        <f t="shared" si="541"/>
        <v>8.5</v>
      </c>
      <c r="MA33" s="363">
        <v>0</v>
      </c>
      <c r="MB33" s="363">
        <v>0</v>
      </c>
      <c r="MC33" s="363">
        <v>0</v>
      </c>
      <c r="MD33" s="360">
        <f t="shared" si="284"/>
        <v>0.3125</v>
      </c>
      <c r="ME33" s="360">
        <f t="shared" si="542"/>
        <v>0.70833333333333337</v>
      </c>
      <c r="MF33" s="361" t="str" cm="1">
        <f t="array" ref="MF33">_xlfn.LET(_xlpm.f,MD$6,_xlpm.ini,IFERROR(_xlfn.XLOOKUP(1,(Papeletas!$B$2:$B$403=$B33)*(Papeletas!$G$2:$G$403&lt;=_xlpm.f)*(Papeletas!$H$2:$H$403&gt;=_xlpm.f),Papeletas!$F$2:$F$403,""),""),IF(AND($D33="LOCAL",WEEKDAY(MD$6,2)=7),"DS",IF(_xlpm.ini&lt;&gt;"",_xlfn.XLOOKUP(_xlpm.ini,Parametros!$B:$B,Parametros!$C:$C,_xlpm.ini),"NOR")))</f>
        <v>NOR</v>
      </c>
      <c r="MG33" s="362">
        <f t="shared" si="543"/>
        <v>8.5</v>
      </c>
      <c r="MH33" s="362">
        <f t="shared" si="544"/>
        <v>8.5</v>
      </c>
      <c r="MI33" s="363">
        <f t="shared" si="545"/>
        <v>8.5</v>
      </c>
      <c r="MJ33" s="363">
        <v>0</v>
      </c>
      <c r="MK33" s="363">
        <v>0</v>
      </c>
      <c r="ML33" s="363">
        <v>0</v>
      </c>
      <c r="MM33" s="364">
        <f t="shared" si="289"/>
        <v>0.3125</v>
      </c>
      <c r="MN33" s="360">
        <f t="shared" si="546"/>
        <v>0.54166666666666663</v>
      </c>
      <c r="MO33" s="361" t="str" cm="1">
        <f t="array" ref="MO33">_xlfn.LET(_xlpm.f,MM$6,_xlpm.ini,IFERROR(_xlfn.XLOOKUP(1,(Papeletas!$B$2:$B$403=$B33)*(Papeletas!$G$2:$G$403&lt;=_xlpm.f)*(Papeletas!$H$2:$H$403&gt;=_xlpm.f),Papeletas!$F$2:$F$403,""),""),IF(AND($D33="LOCAL",WEEKDAY(MM$6,2)=7),"DS",IF(_xlpm.ini&lt;&gt;"",_xlfn.XLOOKUP(_xlpm.ini,Parametros!$B:$B,Parametros!$C:$C,_xlpm.ini),"NOR")))</f>
        <v>NOR</v>
      </c>
      <c r="MP33" s="362">
        <f t="shared" si="547"/>
        <v>5.4999999999999991</v>
      </c>
      <c r="MQ33" s="362">
        <f t="shared" si="548"/>
        <v>5.4999999999999991</v>
      </c>
      <c r="MR33" s="363">
        <f t="shared" si="549"/>
        <v>5.4999999999999991</v>
      </c>
      <c r="MS33" s="363">
        <v>0</v>
      </c>
      <c r="MT33" s="363">
        <v>0</v>
      </c>
      <c r="MU33" s="363">
        <v>0</v>
      </c>
      <c r="MV33" s="364"/>
      <c r="MW33" s="360"/>
      <c r="MX33" s="361"/>
      <c r="MY33" s="362"/>
      <c r="MZ33" s="362"/>
      <c r="NA33" s="363"/>
      <c r="NB33" s="363"/>
      <c r="NC33" s="363"/>
      <c r="ND33" s="363"/>
      <c r="NE33" s="364"/>
      <c r="NF33" s="360"/>
      <c r="NG33" s="361"/>
      <c r="NH33" s="362"/>
      <c r="NI33" s="362"/>
      <c r="NJ33" s="363"/>
      <c r="NK33" s="363"/>
      <c r="NL33" s="363"/>
      <c r="NM33" s="363"/>
      <c r="NN33" s="211"/>
      <c r="NO33" s="401">
        <f t="shared" si="294"/>
        <v>24</v>
      </c>
      <c r="NP33" s="401" cm="1">
        <f t="array" ref="NP33">SUMPRODUCT(
 (INDEX(DD33:MU33,1,_xlfn.SEQUENCE(1,INT((COLUMN($MU$9)-COLUMN(DD33)+1)/9),3,9))=NP$6)*
 (INDEX(DD33:MU33,1,_xlfn.SEQUENCE(1,INT((COLUMN($MU$9)-COLUMN(DD33)+1)/9),9,9))&gt;0)
)</f>
        <v>0</v>
      </c>
      <c r="NQ33" s="401" cm="1">
        <f t="array" ref="NQ33">SUMPRODUCT(--(INDEX($DD33:$MU33,1,_xlfn.SEQUENCE(1,INT((COLUMN($MU$9)-COLUMN($DD33)+1)/9),3,9))=NQ$6))</f>
        <v>0</v>
      </c>
      <c r="NR33" s="401">
        <f t="shared" si="550"/>
        <v>24</v>
      </c>
      <c r="NS33" s="401" cm="1">
        <f t="array" ref="NS33">SUMPRODUCT(--(INDEX($DD33:$MU33,1,_xlfn.SEQUENCE(1,INT((COLUMN($MU$9)-COLUMN($DD33)+1)/9),3,9))=NS$6))</f>
        <v>0</v>
      </c>
      <c r="NT33" s="401">
        <f t="shared" si="551"/>
        <v>4</v>
      </c>
      <c r="NU33" s="401" cm="1">
        <f t="array" ref="NU33">SUMPRODUCT(--(INDEX($DD33:$MU33,1,_xlfn.SEQUENCE(1,INT((COLUMN($MU$9)-COLUMN($DD33)+1)/9),3,9))=NU$6))</f>
        <v>0</v>
      </c>
      <c r="NV33" s="401" cm="1">
        <f t="array" ref="NV33">SUMPRODUCT(--(INDEX($DD33:$MU33,1,_xlfn.SEQUENCE(1,INT((COLUMN($MU$9)-COLUMN($DD33)+1)/9),3,9))=NV$6))</f>
        <v>0</v>
      </c>
      <c r="NW33" s="401" cm="1">
        <f t="array" ref="NW33">SUMPRODUCT(--(INDEX($DD33:$MU33,1,_xlfn.SEQUENCE(1,INT((COLUMN($MU$9)-COLUMN($DD33)+1)/9),3,9))=NW$6))</f>
        <v>0</v>
      </c>
      <c r="NX33" s="401" cm="1">
        <f t="array" ref="NX33">SUMPRODUCT(--(INDEX($DD33:$MU33,1,_xlfn.SEQUENCE(1,INT((COLUMN($MU$9)-COLUMN($DD33)+1)/9),3,9))=NX$6))</f>
        <v>0</v>
      </c>
      <c r="NY33" s="401" cm="1">
        <f t="array" ref="NY33">SUMPRODUCT(--(INDEX($DD33:$MU33,1,_xlfn.SEQUENCE(1,INT((COLUMN($MU$9)-COLUMN($DD33)+1)/9),3,9))=NY$6))</f>
        <v>0</v>
      </c>
      <c r="NZ33" s="401" cm="1">
        <f t="array" ref="NZ33">SUMPRODUCT(--(INDEX($DD33:$MU33,1,_xlfn.SEQUENCE(1,INT((COLUMN($MU$9)-COLUMN($DD33)+1)/9),3,9))=NZ$6))</f>
        <v>0</v>
      </c>
      <c r="OA33" s="401" cm="1">
        <f t="array" ref="OA33">SUMPRODUCT(--(INDEX($DD33:$MU33,1,_xlfn.SEQUENCE(1,INT((COLUMN($MU$9)-COLUMN($DD33)+1)/9),3,9))=OA$6))</f>
        <v>0</v>
      </c>
      <c r="OB33" s="401" cm="1">
        <f t="array" ref="OB33">SUMPRODUCT(--(INDEX($DD33:$MU33,1,_xlfn.SEQUENCE(1,INT((COLUMN($MU$9)-COLUMN($DD33)+1)/9),3,9))=OB$6))</f>
        <v>0</v>
      </c>
      <c r="OC33" s="401" cm="1">
        <f t="array" ref="OC33">SUMPRODUCT(--(INDEX($DD33:$MU33,1,_xlfn.SEQUENCE(1,INT((COLUMN($MU$9)-COLUMN($DD33)+1)/9),3,9))=OC$6))</f>
        <v>0</v>
      </c>
      <c r="OD33" s="402"/>
      <c r="OE33" s="402">
        <f t="shared" si="552"/>
        <v>28</v>
      </c>
      <c r="OF33" s="403" cm="1">
        <f t="array" ref="OF33">SUM(INDEX(R33:KJ33,1,_xlfn.SEQUENCE(1,INT((COLUMN($NM$9)-COLUMN(CU33)+1)/9),7,9)))</f>
        <v>19</v>
      </c>
      <c r="OG33" s="403" cm="1">
        <f t="array" ref="OG33">SUM(INDEX(R33:KJ33,1,_xlfn.SEQUENCE(1,INT((COLUMN($NM$9)-COLUMN(CU33)+1)/9),8,9)))</f>
        <v>1.7763568394002505E-15</v>
      </c>
      <c r="OH33" s="403" cm="1">
        <f t="array" ref="OH33">SUM(INDEX(R33:KJ33,1,_xlfn.SEQUENCE(1,INT((COLUMN($NM$9)-COLUMN(CU33)+1)/9),9,9)))</f>
        <v>0</v>
      </c>
      <c r="OI33" s="214"/>
      <c r="OJ33" s="163"/>
      <c r="OK33" s="163"/>
      <c r="OL33" s="163"/>
      <c r="OM33" s="163"/>
      <c r="ON33" s="306">
        <f>_xlfn.XLOOKUP(B33,'TR05'!B:B,'TR05'!G:G,"Revisar",0)</f>
        <v>45689</v>
      </c>
      <c r="OO33" s="306">
        <f>_xlfn.XLOOKUP(B33,Reloj!A:A,Reloj!D:D,"Revisar",0)</f>
        <v>45689</v>
      </c>
      <c r="OP33" s="162" t="str">
        <f>_xlfn.XLOOKUP(B33,'S10'!C:C,'S10'!B:B,"Revisar",0)</f>
        <v>Revisar</v>
      </c>
    </row>
    <row r="34" spans="1:406" s="162" customFormat="1" ht="15.9" customHeight="1">
      <c r="A34" s="356">
        <v>26</v>
      </c>
      <c r="B34" s="332" t="s">
        <v>827</v>
      </c>
      <c r="C34" s="357" t="str">
        <f>_xlfn.XLOOKUP(B34,'S10'!$B$2:$B$1500,'S10'!$A$2:$A$1500,"Ingresar",0)</f>
        <v>22021618</v>
      </c>
      <c r="D34" s="333" t="s">
        <v>169</v>
      </c>
      <c r="E34" s="335" t="s">
        <v>829</v>
      </c>
      <c r="F34" s="335" t="str">
        <f>_xlfn.XLOOKUP(B34,'S10'!$B$2:$B$600,'S10'!$F$2:$F$600,"Ingresar",0)</f>
        <v>Auxiliar de Seguridad Patrimonial</v>
      </c>
      <c r="G34" s="296">
        <v>45964</v>
      </c>
      <c r="H34" s="358">
        <v>46073</v>
      </c>
      <c r="I34" s="359">
        <f t="shared" si="37"/>
        <v>0.3125</v>
      </c>
      <c r="J34" s="360">
        <f t="shared" si="295"/>
        <v>0.70833333333333337</v>
      </c>
      <c r="K34" s="361" t="str">
        <f>IF(
 OR(I$6&lt;MAX($B$2,$G34),AND($H34&lt;&gt;"",I$6&gt;$H34)),
 "NA",
 IF(
  AND($D34="LOCAL",WEEKDAY(I$6,2)=7),
  "DS",
  IF(
   COUNTIF(Parametros!$P:$P,I$6)&gt;0,
   IF(ISNUMBER(M34),IF(M34&gt;0,"FL","FC"),"FC"),
   IF(
    ISNUMBER(M34),
    IF(M34&gt;0,"NOR","F"),
    IF(M34="A","NOR",IF(M34&lt;&gt;"",M34,"F"))
   )
  )
 )
)</f>
        <v>NOR</v>
      </c>
      <c r="L34" s="362">
        <f t="shared" si="296"/>
        <v>8.5</v>
      </c>
      <c r="M34" s="362" cm="1">
        <f t="array" ref="M34">_xlfn.LET(
_xlpm.f,M$6,
_xlpm.xp,IFERROR(
   _xlfn.XLOOKUP(
     1,
     (Papeletas!$B$2:$B$403=$B34)*(Papeletas!$G$2:$G$403&lt;=_xlpm.f)*(Papeletas!$H$2:$H$403&gt;=_xlpm.f),
     Papeletas!$F$2:$F$403,
     "__NP__"
   ),
   "__NP__"
),
_xlpm.x,IF(_xlpm.xp&lt;&gt;"__NP__",_xlpm.xp,_xlfn.XLOOKUP($B34,Reloj!$A$2:$A$1254,INDEX(Reloj!$J$2:$AR$1254,,COLUMN(A26)-INT(COLUMN(A26)/9*8)),"__NF__")),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10.5</v>
      </c>
      <c r="N34" s="363">
        <f t="shared" si="297"/>
        <v>8.5</v>
      </c>
      <c r="O34" s="363">
        <f t="shared" si="298"/>
        <v>2</v>
      </c>
      <c r="P34" s="363">
        <f t="shared" si="299"/>
        <v>0</v>
      </c>
      <c r="Q34" s="363">
        <f t="shared" si="300"/>
        <v>0</v>
      </c>
      <c r="R34" s="359">
        <f t="shared" si="301"/>
        <v>0.3125</v>
      </c>
      <c r="S34" s="360">
        <f t="shared" si="302"/>
        <v>0.70833333333333337</v>
      </c>
      <c r="T34" s="361" t="str">
        <f>IF(
 OR(R$6&lt;MAX($B$2,$G34),AND($H34&lt;&gt;"",R$6&gt;$H34)),
 "NA",
 IF(
  AND($D34="LOCAL",WEEKDAY(R$6,2)=7),
  "DS",
  IF(
   COUNTIF(Parametros!$P:$P,R$6)&gt;0,
   IF(ISNUMBER(V34),IF(V34&gt;0,"FL","FC"),"FC"),
   IF(
    ISNUMBER(V34),
    IF(V34&gt;0,"NOR","F"),
    IF(V34="A","NOR",IF(V34&lt;&gt;"",V34,"F"))
   )
  )
 )
)</f>
        <v>NOR</v>
      </c>
      <c r="U34" s="362">
        <f t="shared" si="303"/>
        <v>8.5</v>
      </c>
      <c r="V34" s="362" cm="1">
        <f t="array" ref="V34">_xlfn.LET(
_xlpm.f,V$6,
_xlpm.xp,IFERROR(
   _xlfn.XLOOKUP(
     1,
     (Papeletas!$B$2:$B$3000=$B34)*(Papeletas!$G$2:$G$3000&lt;=_xlpm.f)*(Papeletas!$H$2:$H$3000&gt;=_xlpm.f),
     Papeletas!$F$2:$F$3000,
     "__NP__"
   ),
   "__NP__"
),
_xlpm.x,IF(_xlpm.xp&lt;&gt;"__NP__",_xlpm.xp,_xlfn.XLOOKUP($B34,Reloj!$A$2:$A$3000,INDEX(Reloj!$J$2:$AR$3000,,COLUMN(J26)-INT(COLUMN(J26)/9*8)),"__NF__")),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10.5</v>
      </c>
      <c r="W34" s="363">
        <f t="shared" si="304"/>
        <v>8.5</v>
      </c>
      <c r="X34" s="363">
        <f t="shared" si="305"/>
        <v>2</v>
      </c>
      <c r="Y34" s="363">
        <f t="shared" si="306"/>
        <v>0</v>
      </c>
      <c r="Z34" s="363">
        <f t="shared" si="307"/>
        <v>0</v>
      </c>
      <c r="AA34" s="359">
        <f t="shared" si="308"/>
        <v>0.3125</v>
      </c>
      <c r="AB34" s="360">
        <f t="shared" si="309"/>
        <v>0.70833333333333337</v>
      </c>
      <c r="AC34" s="361" t="str">
        <f>IF(
 OR(AA$6&lt;MAX($B$2,$G34),AND($H34&lt;&gt;"",AA$6&gt;$H34)),
 "NA",
 IF(
  AND($D34="LOCAL",WEEKDAY(AA$6,2)=7),
  "DS",
  IF(
   COUNTIF(Parametros!$P:$P,AA$6)&gt;0,
   IF(ISNUMBER(AE34),IF(AE34&gt;0,"FL","FC"),"FC"),
   IF(
    ISNUMBER(AE34),
    IF(AE34&gt;0,"NOR","F"),
    IF(AE34="A","NOR",IF(AE34&lt;&gt;"",AE34,"F"))
   )
  )
 )
)</f>
        <v>NOR</v>
      </c>
      <c r="AD34" s="362">
        <f t="shared" si="310"/>
        <v>8.5</v>
      </c>
      <c r="AE34" s="362" cm="1">
        <f t="array" ref="AE34">_xlfn.LET(
_xlpm.f,AE$6,
_xlpm.xp,IFERROR(
   _xlfn.XLOOKUP(
     1,
     (Papeletas!$B$2:$B$3000=$B34)*(Papeletas!$G$2:$G$3000&lt;=_xlpm.f)*(Papeletas!$H$2:$H$3000&gt;=_xlpm.f),
     Papeletas!$F$2:$F$3000,
     "__NP__"
   ),
   "__NP__"
),
_xlpm.x,IF(_xlpm.xp&lt;&gt;"__NP__",_xlpm.xp,_xlfn.XLOOKUP($B34,Reloj!$A$2:$A$3000,INDEX(Reloj!$J$2:$AR$3000,,COLUMN(S26)-INT(COLUMN(S26)/9*8)),"__NF__")),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AF34" s="363">
        <f t="shared" si="311"/>
        <v>8.5</v>
      </c>
      <c r="AG34" s="363">
        <f t="shared" si="312"/>
        <v>2</v>
      </c>
      <c r="AH34" s="363">
        <f t="shared" si="313"/>
        <v>0.5</v>
      </c>
      <c r="AI34" s="363">
        <f t="shared" si="314"/>
        <v>0</v>
      </c>
      <c r="AJ34" s="359">
        <f t="shared" si="315"/>
        <v>0.3125</v>
      </c>
      <c r="AK34" s="360">
        <f t="shared" si="316"/>
        <v>0.54166666666666663</v>
      </c>
      <c r="AL34" s="361" t="str">
        <f>IF(
 OR(AJ$6&lt;MAX($B$2,$G34),AND($H34&lt;&gt;"",AJ$6&gt;$H34)),
 "NA",
 IF(
  AND($D34="LOCAL",WEEKDAY(AJ$6,2)=7),
  "DS",
  IF(
   COUNTIF(Parametros!$P:$P,AJ$6)&gt;0,
   IF(ISNUMBER(AN34),IF(AN34&gt;0,"FL","FC"),"FC"),
   IF(
    ISNUMBER(AN34),
    IF(AN34&gt;0,"NOR","F"),
    IF(AN34="A","NOR",IF(AN34&lt;&gt;"",AN34,"F"))
   )
  )
 )
)</f>
        <v>NOR</v>
      </c>
      <c r="AM34" s="362">
        <f t="shared" si="317"/>
        <v>5.4999999999999991</v>
      </c>
      <c r="AN34" s="362" cm="1">
        <f t="array" ref="AN34">_xlfn.LET(
_xlpm.f,AN$6,
_xlpm.xp,IFERROR(
   _xlfn.XLOOKUP(
     1,
     (Papeletas!$B$2:$B$3000=$B34)*(Papeletas!$G$2:$G$3000&lt;=_xlpm.f)*(Papeletas!$H$2:$H$3000&gt;=_xlpm.f),
     Papeletas!$F$2:$F$3000,
     "__NP__"
   ),
   "__NP__"
),
_xlpm.x,IF(_xlpm.xp&lt;&gt;"__NP__",_xlpm.xp,_xlfn.XLOOKUP($B34,Reloj!$A$2:$A$3000,INDEX(Reloj!$J$2:$AR$3000,,COLUMN(AB26)-INT(COLUMN(AB26)/9*8)),"__NF__")),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7.5</v>
      </c>
      <c r="AO34" s="363">
        <f t="shared" si="318"/>
        <v>5.4999999999999991</v>
      </c>
      <c r="AP34" s="363">
        <f t="shared" si="319"/>
        <v>2</v>
      </c>
      <c r="AQ34" s="363">
        <f t="shared" si="320"/>
        <v>8.8817841970012523E-16</v>
      </c>
      <c r="AR34" s="363">
        <f t="shared" si="321"/>
        <v>0</v>
      </c>
      <c r="AS34" s="359" t="str">
        <f t="shared" si="322"/>
        <v>-</v>
      </c>
      <c r="AT34" s="360" t="str">
        <f t="shared" si="323"/>
        <v>-</v>
      </c>
      <c r="AU34" s="361" t="str">
        <f>IF(
 OR(AS$6&lt;MAX($B$2,$G34),AND($H34&lt;&gt;"",AS$6&gt;$H34)),
 "NA",
 IF(
  AND($D34="LOCAL",WEEKDAY(AS$6,2)=7),
  "DS",
  IF(
   COUNTIF(Parametros!$P:$P,AS$6)&gt;0,
   IF(ISNUMBER(AW34),IF(AW34&gt;0,"FL","FC"),"FC"),
   IF(
    ISNUMBER(AW34),
    IF(AW34&gt;0,"NOR","F"),
    IF(AW34="A","NOR",IF(AW34&lt;&gt;"",AW34,"F"))
   )
  )
 )
)</f>
        <v>DS</v>
      </c>
      <c r="AV34" s="362">
        <f t="shared" si="324"/>
        <v>0</v>
      </c>
      <c r="AW34" s="362" t="str" cm="1">
        <f t="array" ref="AW34">_xlfn.LET(
_xlpm.f,AW$6,
_xlpm.xp,IFERROR(
   _xlfn.XLOOKUP(
     1,
     (Papeletas!$B$2:$B$3000=$B34)*(Papeletas!$G$2:$G$3000&lt;=_xlpm.f)*(Papeletas!$H$2:$H$3000&gt;=_xlpm.f),
     Papeletas!$F$2:$F$3000,
     "__NP__"
   ),
   "__NP__"
),
_xlpm.x,IF(_xlpm.xp&lt;&gt;"__NP__",_xlpm.xp,_xlfn.XLOOKUP($B34,Reloj!$A$2:$A$3000,INDEX(Reloj!$J$2:$AR$3000,,COLUMN(AK26)-INT(COLUMN(AK26)/9*8)),"__NF__")),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AX34" s="363">
        <f t="shared" si="325"/>
        <v>0</v>
      </c>
      <c r="AY34" s="363">
        <f t="shared" si="326"/>
        <v>0</v>
      </c>
      <c r="AZ34" s="363">
        <f t="shared" si="327"/>
        <v>0</v>
      </c>
      <c r="BA34" s="363">
        <f t="shared" si="328"/>
        <v>0</v>
      </c>
      <c r="BB34" s="359">
        <f t="shared" si="329"/>
        <v>0.3125</v>
      </c>
      <c r="BC34" s="360">
        <f t="shared" si="330"/>
        <v>0.70833333333333337</v>
      </c>
      <c r="BD34" s="361" t="str">
        <f>IF(
 OR(BB$6&lt;MAX($B$2,$G34),AND($H34&lt;&gt;"",BB$6&gt;$H34)),
 "NA",
 IF(
  AND($D34="LOCAL",WEEKDAY(BB$6,2)=7),
  "DS",
  IF(
   COUNTIF(Parametros!$P:$P,BB$6)&gt;0,
   IF(ISNUMBER(BF34),IF(BF34&gt;0,"FL","FC"),"FC"),
   IF(
    ISNUMBER(BF34),
    IF(BF34&gt;0,"NOR","F"),
    IF(BF34="A","NOR",IF(BF34&lt;&gt;"",BF34,"F"))
   )
  )
 )
)</f>
        <v>NOR</v>
      </c>
      <c r="BE34" s="362">
        <f t="shared" si="331"/>
        <v>8.5</v>
      </c>
      <c r="BF34" s="362" cm="1">
        <f t="array" ref="BF34">_xlfn.LET(
_xlpm.f,BF$6,
_xlpm.xp,IFERROR(
   _xlfn.XLOOKUP(
     1,
     (Papeletas!$B$2:$B$3000=$B34)*(Papeletas!$G$2:$G$3000&lt;=_xlpm.f)*(Papeletas!$H$2:$H$3000&gt;=_xlpm.f),
     Papeletas!$F$2:$F$3000,
     "__NP__"
   ),
   "__NP__"
),
_xlpm.x,IF(_xlpm.xp&lt;&gt;"__NP__",_xlpm.xp,_xlfn.XLOOKUP($B34,Reloj!$A$2:$A$3000,INDEX(Reloj!$J$2:$AR$3000,,COLUMN(AT26)-INT(COLUMN(AT26)/9*8)),"__NF__")),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10.5</v>
      </c>
      <c r="BG34" s="363">
        <f t="shared" si="332"/>
        <v>8.5</v>
      </c>
      <c r="BH34" s="363">
        <f t="shared" si="333"/>
        <v>2</v>
      </c>
      <c r="BI34" s="363">
        <f t="shared" si="334"/>
        <v>0</v>
      </c>
      <c r="BJ34" s="363">
        <f t="shared" si="335"/>
        <v>0</v>
      </c>
      <c r="BK34" s="359">
        <f t="shared" si="336"/>
        <v>0.3125</v>
      </c>
      <c r="BL34" s="360">
        <f t="shared" si="337"/>
        <v>0.70833333333333337</v>
      </c>
      <c r="BM34" s="361" t="str">
        <f>IF(
 OR(BK$6&lt;MAX($B$2,$G34),AND($H34&lt;&gt;"",BK$6&gt;$H34)),
 "NA",
 IF(
  AND($D34="LOCAL",WEEKDAY(BK$6,2)=7),
  "DS",
  IF(
   COUNTIF(Parametros!$P:$P,BK$6)&gt;0,
   IF(ISNUMBER(BO34),IF(BO34&gt;0,"FL","FC"),"FC"),
   IF(
    ISNUMBER(BO34),
    IF(BO34&gt;0,"NOR","F"),
    IF(BO34="A","NOR",IF(BO34&lt;&gt;"",BO34,"F"))
   )
  )
 )
)</f>
        <v>NOR</v>
      </c>
      <c r="BN34" s="362">
        <f t="shared" si="338"/>
        <v>8.5</v>
      </c>
      <c r="BO34" s="362" cm="1">
        <f t="array" ref="BO34">_xlfn.LET(
_xlpm.f,BO$6,
_xlpm.xp,IFERROR(
   _xlfn.XLOOKUP(
     1,
     (Papeletas!$B$2:$B$3000=$B34)*(Papeletas!$G$2:$G$3000&lt;=_xlpm.f)*(Papeletas!$H$2:$H$3000&gt;=_xlpm.f),
     Papeletas!$F$2:$F$3000,
     "__NP__"
   ),
   "__NP__"
),
_xlpm.x,IF(_xlpm.xp&lt;&gt;"__NP__",_xlpm.xp,_xlfn.XLOOKUP($B34,Reloj!$A$2:$A$3000,INDEX(Reloj!$J$2:$AR$3000,,COLUMN(BC26)-INT(COLUMN(BC26)/9*8)),"__NF__")),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BP34" s="363">
        <f t="shared" si="339"/>
        <v>8.5</v>
      </c>
      <c r="BQ34" s="363">
        <f t="shared" si="340"/>
        <v>2</v>
      </c>
      <c r="BR34" s="363">
        <f t="shared" si="341"/>
        <v>0.5</v>
      </c>
      <c r="BS34" s="363">
        <f t="shared" si="342"/>
        <v>0</v>
      </c>
      <c r="BT34" s="359">
        <f t="shared" si="343"/>
        <v>0.3125</v>
      </c>
      <c r="BU34" s="360">
        <f t="shared" si="344"/>
        <v>0.70833333333333337</v>
      </c>
      <c r="BV34" s="361" t="str">
        <f>IF(
 OR(BT$6&lt;MAX($B$2,$G34),AND($H34&lt;&gt;"",BT$6&gt;$H34)),
 "NA",
 IF(
  AND($D34="LOCAL",WEEKDAY(BT$6,2)=7),
  "DS",
  IF(
   COUNTIF(Parametros!$P:$P,BT$6)&gt;0,
   IF(ISNUMBER(BX34),IF(BX34&gt;0,"FL","FC"),"FC"),
   IF(
    ISNUMBER(BX34),
    IF(BX34&gt;0,"NOR","F"),
    IF(BX34="A","NOR",IF(BX34&lt;&gt;"",BX34,"F"))
   )
  )
 )
)</f>
        <v>NOR</v>
      </c>
      <c r="BW34" s="362">
        <f t="shared" si="345"/>
        <v>8.5</v>
      </c>
      <c r="BX34" s="362" cm="1">
        <f t="array" ref="BX34">_xlfn.LET(
_xlpm.f,BX$6,
_xlpm.xp,IFERROR(
   _xlfn.XLOOKUP(
     1,
     (Papeletas!$B$2:$B$3000=$B34)*(Papeletas!$G$2:$G$3000&lt;=_xlpm.f)*(Papeletas!$H$2:$H$3000&gt;=_xlpm.f),
     Papeletas!$F$2:$F$3000,
     "__NP__"
   ),
   "__NP__"
),
_xlpm.x,IF(_xlpm.xp&lt;&gt;"__NP__",_xlpm.xp,_xlfn.XLOOKUP($B34,Reloj!$A$2:$A$3000,INDEX(Reloj!$J$2:$AR$3000,,COLUMN(BL26)-INT(COLUMN(BL26)/9*8)),"__NF__")),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BY34" s="363">
        <f t="shared" si="346"/>
        <v>8.5</v>
      </c>
      <c r="BZ34" s="363">
        <f t="shared" si="347"/>
        <v>2</v>
      </c>
      <c r="CA34" s="363">
        <f t="shared" si="348"/>
        <v>0.5</v>
      </c>
      <c r="CB34" s="363">
        <f t="shared" si="349"/>
        <v>0</v>
      </c>
      <c r="CC34" s="359">
        <f t="shared" si="350"/>
        <v>0.3125</v>
      </c>
      <c r="CD34" s="360">
        <f t="shared" si="351"/>
        <v>0.70833333333333337</v>
      </c>
      <c r="CE34" s="361" t="str">
        <f>IF(
 OR(CC$6&lt;MAX($B$2,$G34),AND($H34&lt;&gt;"",CC$6&gt;$H34)),
 "NA",
 IF(
  AND($D34="LOCAL",WEEKDAY(CC$6,2)=7),
  "DS",
  IF(
   COUNTIF(Parametros!$P:$P,CC$6)&gt;0,
   IF(ISNUMBER(CG34),IF(CG34&gt;0,"FL","FC"),"FC"),
   IF(
    ISNUMBER(CG34),
    IF(CG34&gt;0,"NOR","F"),
    IF(CG34="A","NOR",IF(CG34&lt;&gt;"",CG34,"F"))
   )
  )
 )
)</f>
        <v>NOR</v>
      </c>
      <c r="CF34" s="362">
        <f t="shared" si="352"/>
        <v>8.5</v>
      </c>
      <c r="CG34" s="362" cm="1">
        <f t="array" ref="CG34">_xlfn.LET(
_xlpm.f,CG$6,
_xlpm.xp,IFERROR(
   _xlfn.XLOOKUP(
     1,
     (Papeletas!$B$2:$B$3000=$B34)*(Papeletas!$G$2:$G$3000&lt;=_xlpm.f)*(Papeletas!$H$2:$H$3000&gt;=_xlpm.f),
     Papeletas!$F$2:$F$3000,
     "__NP__"
   ),
   "__NP__"
),
_xlpm.x,IF(_xlpm.xp&lt;&gt;"__NP__",_xlpm.xp,_xlfn.XLOOKUP($B34,Reloj!$A$2:$A$3000,INDEX(Reloj!$J$2:$AR$3000,,COLUMN(BU26)-INT(COLUMN(BU26)/9*8)),"__NF__")),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CH34" s="363">
        <f t="shared" si="353"/>
        <v>8.5</v>
      </c>
      <c r="CI34" s="363">
        <f t="shared" si="354"/>
        <v>2</v>
      </c>
      <c r="CJ34" s="363">
        <f t="shared" si="355"/>
        <v>0.5</v>
      </c>
      <c r="CK34" s="363">
        <f t="shared" si="356"/>
        <v>0</v>
      </c>
      <c r="CL34" s="359">
        <f t="shared" si="357"/>
        <v>0.3125</v>
      </c>
      <c r="CM34" s="360">
        <f t="shared" si="358"/>
        <v>0.70833333333333337</v>
      </c>
      <c r="CN34" s="361" t="str">
        <f>IF(
 OR(CL$6&lt;MAX($B$2,$G34),AND($H34&lt;&gt;"",CL$6&gt;$H34)),
 "NA",
 IF(
  AND($D34="LOCAL",WEEKDAY(CL$6,2)=7),
  "DS",
  IF(
   COUNTIF(Parametros!$P:$P,CL$6)&gt;0,
   IF(ISNUMBER(CP34),IF(CP34&gt;0,"FL","FC"),"FC"),
   IF(
    ISNUMBER(CP34),
    IF(CP34&gt;0,"NOR","F"),
    IF(CP34="A","NOR",IF(CP34&lt;&gt;"",CP34,"F"))
   )
  )
 )
)</f>
        <v>NOR</v>
      </c>
      <c r="CO34" s="362">
        <f t="shared" si="359"/>
        <v>8.5</v>
      </c>
      <c r="CP34" s="362" cm="1">
        <f t="array" ref="CP34">_xlfn.LET(
_xlpm.f,CP$6,
_xlpm.xp,IFERROR(
   _xlfn.XLOOKUP(
     1,
     (Papeletas!$B$2:$B$3000=$B34)*(Papeletas!$G$2:$G$3000&lt;=_xlpm.f)*(Papeletas!$H$2:$H$3000&gt;=_xlpm.f),
     Papeletas!$F$2:$F$3000,
     "__NP__"
   ),
   "__NP__"
),
_xlpm.x,IF(_xlpm.xp&lt;&gt;"__NP__",_xlpm.xp,_xlfn.XLOOKUP($B34,Reloj!$A$2:$A$3000,INDEX(Reloj!$J$2:$AR$3000,,COLUMN(CD26)-INT(COLUMN(CD26)/9*8)),"__NF__")),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CQ34" s="363">
        <f t="shared" si="360"/>
        <v>8.5</v>
      </c>
      <c r="CR34" s="363">
        <f t="shared" si="361"/>
        <v>2</v>
      </c>
      <c r="CS34" s="363">
        <f t="shared" si="362"/>
        <v>0.5</v>
      </c>
      <c r="CT34" s="363">
        <f t="shared" si="363"/>
        <v>0</v>
      </c>
      <c r="CU34" s="359">
        <f t="shared" si="364"/>
        <v>0.3125</v>
      </c>
      <c r="CV34" s="360">
        <f t="shared" si="365"/>
        <v>0.54166666666666663</v>
      </c>
      <c r="CW34" s="361" t="str">
        <f>IF(
 OR(CU$6&lt;MAX($B$2,$G34),AND($H34&lt;&gt;"",CU$6&gt;$H34)),
 "NA",
 IF(
  AND($D34="LOCAL",WEEKDAY(CU$6,2)=7),
  "DS",
  IF(
   COUNTIF(Parametros!$P:$P,CU$6)&gt;0,
   IF(ISNUMBER(CY34),IF(CY34&gt;0,"FL","FC"),"FC"),
   IF(
    ISNUMBER(CY34),
    IF(CY34&gt;0,"NOR","F"),
    IF(CY34="A","NOR",IF(CY34&lt;&gt;"",CY34,"F"))
   )
  )
 )
)</f>
        <v>NOR</v>
      </c>
      <c r="CX34" s="362">
        <f t="shared" si="366"/>
        <v>5.4999999999999991</v>
      </c>
      <c r="CY34" s="362" cm="1">
        <f t="array" ref="CY34">_xlfn.LET(
_xlpm.f,CY$6,
_xlpm.xp,IFERROR(
   _xlfn.XLOOKUP(
     1,
     (Papeletas!$B$2:$B$3000=$B34)*(Papeletas!$G$2:$G$3000&lt;=_xlpm.f)*(Papeletas!$H$2:$H$3000&gt;=_xlpm.f),
     Papeletas!$F$2:$F$3000,
     "__NP__"
   ),
   "__NP__"
),
_xlpm.x,IF(_xlpm.xp&lt;&gt;"__NP__",_xlpm.xp,_xlfn.XLOOKUP($B34,Reloj!$A$2:$A$3000,INDEX(Reloj!$J$2:$AR$3000,,COLUMN(CM26)-INT(COLUMN(CM26)/9*8)),"__NF__")),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8.5</v>
      </c>
      <c r="CZ34" s="363">
        <f t="shared" si="367"/>
        <v>5.4999999999999991</v>
      </c>
      <c r="DA34" s="363">
        <f t="shared" si="368"/>
        <v>2</v>
      </c>
      <c r="DB34" s="363">
        <f t="shared" si="369"/>
        <v>1.0000000000000009</v>
      </c>
      <c r="DC34" s="363">
        <f t="shared" si="370"/>
        <v>0</v>
      </c>
      <c r="DD34" s="359" t="str">
        <f t="shared" si="371"/>
        <v>-</v>
      </c>
      <c r="DE34" s="360" t="str">
        <f t="shared" si="372"/>
        <v>-</v>
      </c>
      <c r="DF34" s="361" t="str">
        <f>IF(
 OR(DD$6&lt;MAX($B$2,$G34),AND($H34&lt;&gt;"",DD$6&gt;$H34)),
 "NA",
 IF(
  AND($D34="LOCAL",WEEKDAY(DD$6,2)=7),
  "DS",
  IF(
   COUNTIF(Parametros!$P:$P,DD$6)&gt;0,
   IF(ISNUMBER(DH34),IF(DH34&gt;0,"FL","FC"),"FC"),
   IF(
    ISNUMBER(DH34),
    IF(DH34&gt;0,"NOR","F"),
    IF(DH34="A","NOR",IF(DH34&lt;&gt;"",DH34,"F"))
   )
  )
 )
)</f>
        <v>DS</v>
      </c>
      <c r="DG34" s="362">
        <f t="shared" si="373"/>
        <v>0</v>
      </c>
      <c r="DH34" s="362" t="str" cm="1">
        <f t="array" ref="DH34">_xlfn.LET(
_xlpm.f,DH$6,
_xlpm.xp,IFERROR(
   _xlfn.XLOOKUP(
     1,
     (Papeletas!$B$2:$B$3000=$B34)*(Papeletas!$G$2:$G$3000&lt;=_xlpm.f)*(Papeletas!$H$2:$H$3000&gt;=_xlpm.f),
     Papeletas!$F$2:$F$3000,
     "__NP__"
   ),
   "__NP__"
),
_xlpm.x,IF(_xlpm.xp&lt;&gt;"__NP__",_xlpm.xp,_xlfn.XLOOKUP($B34,Reloj!$A$2:$A$3000,INDEX(Reloj!$J$2:$AR$3000,,COLUMN(CV26)-INT(COLUMN(CV26)/9*8)),"__NF__")),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DI34" s="363">
        <f t="shared" si="374"/>
        <v>0</v>
      </c>
      <c r="DJ34" s="363">
        <f t="shared" si="375"/>
        <v>0</v>
      </c>
      <c r="DK34" s="363">
        <f t="shared" si="376"/>
        <v>0</v>
      </c>
      <c r="DL34" s="363">
        <f t="shared" si="377"/>
        <v>0</v>
      </c>
      <c r="DM34" s="359">
        <f t="shared" si="378"/>
        <v>0.3125</v>
      </c>
      <c r="DN34" s="360">
        <f t="shared" si="379"/>
        <v>0.70833333333333337</v>
      </c>
      <c r="DO34" s="361" t="str">
        <f>IF(
 OR(DM$6&lt;MAX($B$2,$G34),AND($H34&lt;&gt;"",DM$6&gt;$H34)),
 "NA",
 IF(
  AND($D34="LOCAL",WEEKDAY(DM$6,2)=7),
  "DS",
  IF(
   COUNTIF(Parametros!$P:$P,DM$6)&gt;0,
   IF(ISNUMBER(DQ34),IF(DQ34&gt;0,"FL","FC"),"FC"),
   IF(
    ISNUMBER(DQ34),
    IF(DQ34&gt;0,"NOR","F"),
    IF(DQ34="A","NOR",IF(DQ34&lt;&gt;"",DQ34,"F"))
   )
  )
 )
)</f>
        <v>NOR</v>
      </c>
      <c r="DP34" s="362">
        <f t="shared" si="380"/>
        <v>8.5</v>
      </c>
      <c r="DQ34" s="362" cm="1">
        <f t="array" ref="DQ34">_xlfn.LET(
_xlpm.f,DQ$6,
_xlpm.xp,IFERROR(
   _xlfn.XLOOKUP(
     1,
     (Papeletas!$B$2:$B$3000=$B34)*(Papeletas!$G$2:$G$3000&lt;=_xlpm.f)*(Papeletas!$H$2:$H$3000&gt;=_xlpm.f),
     Papeletas!$F$2:$F$3000,
     "__NP__"
   ),
   "__NP__"
),
_xlpm.x,IF(_xlpm.xp&lt;&gt;"__NP__",_xlpm.xp,_xlfn.XLOOKUP($B34,Reloj!$A$2:$A$3000,INDEX(Reloj!$J$2:$AR$3000,,COLUMN(DE26)-INT(COLUMN(DE26)/9*8)),"__NF__")),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DR34" s="363">
        <f t="shared" si="381"/>
        <v>8.5</v>
      </c>
      <c r="DS34" s="363">
        <f t="shared" si="382"/>
        <v>2</v>
      </c>
      <c r="DT34" s="363">
        <f t="shared" si="383"/>
        <v>0.5</v>
      </c>
      <c r="DU34" s="363">
        <f t="shared" si="384"/>
        <v>0</v>
      </c>
      <c r="DV34" s="359">
        <f t="shared" si="385"/>
        <v>0.3125</v>
      </c>
      <c r="DW34" s="360">
        <f t="shared" si="386"/>
        <v>0.70833333333333337</v>
      </c>
      <c r="DX34" s="361" t="str">
        <f>IF(
 OR(DV$6&lt;MAX($B$2,$G34),AND($H34&lt;&gt;"",DV$6&gt;$H34)),
 "NA",
 IF(
  AND($D34="LOCAL",WEEKDAY(DV$6,2)=7),
  "DS",
  IF(
   COUNTIF(Parametros!$P:$P,DV$6)&gt;0,
   IF(ISNUMBER(DZ34),IF(DZ34&gt;0,"FL","FC"),"FC"),
   IF(
    ISNUMBER(DZ34),
    IF(DZ34&gt;0,"NOR","F"),
    IF(DZ34="A","NOR",IF(DZ34&lt;&gt;"",DZ34,"F"))
   )
  )
 )
)</f>
        <v>NOR</v>
      </c>
      <c r="DY34" s="362">
        <f t="shared" si="387"/>
        <v>8.5</v>
      </c>
      <c r="DZ34" s="362" cm="1">
        <f t="array" ref="DZ34">_xlfn.LET(
_xlpm.f,DZ$6,
_xlpm.xp,IFERROR(
   _xlfn.XLOOKUP(
     1,
     (Papeletas!$B$2:$B$3000=$B34)*(Papeletas!$G$2:$G$3000&lt;=_xlpm.f)*(Papeletas!$H$2:$H$3000&gt;=_xlpm.f),
     Papeletas!$F$2:$F$3000,
     "__NP__"
   ),
   "__NP__"
),
_xlpm.x,IF(_xlpm.xp&lt;&gt;"__NP__",_xlpm.xp,_xlfn.XLOOKUP($B34,Reloj!$A$2:$A$3000,INDEX(Reloj!$J$2:$AR$3000,,COLUMN(DN26)-INT(COLUMN(DN26)/9*8)),"__NF__")),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EA34" s="363">
        <f t="shared" si="388"/>
        <v>8.5</v>
      </c>
      <c r="EB34" s="363">
        <f t="shared" si="389"/>
        <v>2</v>
      </c>
      <c r="EC34" s="363">
        <f t="shared" si="390"/>
        <v>0.5</v>
      </c>
      <c r="ED34" s="363">
        <f t="shared" si="391"/>
        <v>0</v>
      </c>
      <c r="EE34" s="359">
        <f t="shared" si="392"/>
        <v>0.3125</v>
      </c>
      <c r="EF34" s="360">
        <f t="shared" si="393"/>
        <v>0.70833333333333337</v>
      </c>
      <c r="EG34" s="361" t="str">
        <f>IF(
 OR(EE$6&lt;MAX($B$2,$G34),AND($H34&lt;&gt;"",EE$6&gt;$H34)),
 "NA",
 IF(
  AND($D34="LOCAL",WEEKDAY(EE$6,2)=7),
  "DS",
  IF(
   COUNTIF(Parametros!$P:$P,EE$6)&gt;0,
   IF(ISNUMBER(EI34),IF(EI34&gt;0,"FL","FC"),"FC"),
   IF(
    ISNUMBER(EI34),
    IF(EI34&gt;0,"NOR","F"),
    IF(EI34="A","NOR",IF(EI34&lt;&gt;"",EI34,"F"))
   )
  )
 )
)</f>
        <v>NOR</v>
      </c>
      <c r="EH34" s="362">
        <f t="shared" si="394"/>
        <v>8.5</v>
      </c>
      <c r="EI34" s="362" cm="1">
        <f t="array" ref="EI34">_xlfn.LET(
_xlpm.f,EI$6,
_xlpm.xp,IFERROR(
   _xlfn.XLOOKUP(
     1,
     (Papeletas!$B$2:$B$3000=$B34)*(Papeletas!$G$2:$G$3000&lt;=_xlpm.f)*(Papeletas!$H$2:$H$3000&gt;=_xlpm.f),
     Papeletas!$F$2:$F$3000,
     "__NP__"
   ),
   "__NP__"
),
_xlpm.x,IF(_xlpm.xp&lt;&gt;"__NP__",_xlpm.xp,_xlfn.XLOOKUP($B34,Reloj!$A$2:$A$3000,INDEX(Reloj!$J$2:$AR$3000,,COLUMN(DW26)-INT(COLUMN(DW26)/9*8)),"__NF__")),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EJ34" s="363">
        <f t="shared" si="395"/>
        <v>8.5</v>
      </c>
      <c r="EK34" s="363">
        <f t="shared" si="396"/>
        <v>2</v>
      </c>
      <c r="EL34" s="363">
        <f t="shared" si="397"/>
        <v>0.5</v>
      </c>
      <c r="EM34" s="363">
        <f t="shared" si="398"/>
        <v>0</v>
      </c>
      <c r="EN34" s="359">
        <f t="shared" si="399"/>
        <v>0.3125</v>
      </c>
      <c r="EO34" s="360">
        <f t="shared" si="400"/>
        <v>0.70833333333333337</v>
      </c>
      <c r="EP34" s="361" t="str">
        <f>IF(
 OR(EN$6&lt;MAX($B$2,$G34),AND($H34&lt;&gt;"",EN$6&gt;$H34)),
 "NA",
 IF(
  AND($D34="LOCAL",WEEKDAY(EN$6,2)=7),
  "DS",
  IF(
   COUNTIF(Parametros!$P:$P,EN$6)&gt;0,
   IF(ISNUMBER(ER34),IF(ER34&gt;0,"FL","FC"),"FC"),
   IF(
    ISNUMBER(ER34),
    IF(ER34&gt;0,"NOR","F"),
    IF(ER34="A","NOR",IF(ER34&lt;&gt;"",ER34,"F"))
   )
  )
 )
)</f>
        <v>NOR</v>
      </c>
      <c r="EQ34" s="362">
        <f t="shared" si="401"/>
        <v>8.5</v>
      </c>
      <c r="ER34" s="362" cm="1">
        <f t="array" ref="ER34">_xlfn.LET(
_xlpm.f,ER$6,
_xlpm.xp,IFERROR(
   _xlfn.XLOOKUP(
     1,
     (Papeletas!$B$2:$B$3000=$B34)*(Papeletas!$G$2:$G$3000&lt;=_xlpm.f)*(Papeletas!$H$2:$H$3000&gt;=_xlpm.f),
     Papeletas!$F$2:$F$3000,
     "__NP__"
   ),
   "__NP__"
),
_xlpm.x,IF(_xlpm.xp&lt;&gt;"__NP__",_xlpm.xp,_xlfn.XLOOKUP($B34,Reloj!$A$2:$A$3000,INDEX(Reloj!$J$2:$AR$3000,,COLUMN(EF26)-INT(COLUMN(EF26)/9*8)),"__NF__")),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ES34" s="363">
        <f t="shared" si="402"/>
        <v>8.5</v>
      </c>
      <c r="ET34" s="363">
        <f t="shared" si="403"/>
        <v>2</v>
      </c>
      <c r="EU34" s="363">
        <f t="shared" si="404"/>
        <v>0.5</v>
      </c>
      <c r="EV34" s="363">
        <f t="shared" si="405"/>
        <v>0</v>
      </c>
      <c r="EW34" s="359">
        <f t="shared" si="406"/>
        <v>0.3125</v>
      </c>
      <c r="EX34" s="360">
        <f t="shared" si="407"/>
        <v>0.70833333333333337</v>
      </c>
      <c r="EY34" s="361" t="str">
        <f>IF(
 OR(EW$6&lt;MAX($B$2,$G34),AND($H34&lt;&gt;"",EW$6&gt;$H34)),
 "NA",
 IF(
  AND($D34="LOCAL",WEEKDAY(EW$6,2)=7),
  "DS",
  IF(
   COUNTIF(Parametros!$P:$P,EW$6)&gt;0,
   IF(ISNUMBER(FA34),IF(FA34&gt;0,"FL","FC"),"FC"),
   IF(
    ISNUMBER(FA34),
    IF(FA34&gt;0,"NOR","F"),
    IF(FA34="A","NOR",IF(FA34&lt;&gt;"",FA34,"F"))
   )
  )
 )
)</f>
        <v>F</v>
      </c>
      <c r="EZ34" s="362">
        <f t="shared" si="408"/>
        <v>8.5</v>
      </c>
      <c r="FA34" s="362" t="str" cm="1">
        <f t="array" ref="FA34">_xlfn.LET(
_xlpm.f,FA$6,
_xlpm.xp,IFERROR(
   _xlfn.XLOOKUP(
     1,
     (Papeletas!$B$2:$B$3000=$B34)*(Papeletas!$G$2:$G$3000&lt;=_xlpm.f)*(Papeletas!$H$2:$H$3000&gt;=_xlpm.f),
     Papeletas!$F$2:$F$3000,
     "__NP__"
   ),
   "__NP__"
),
_xlpm.x,IF(_xlpm.xp&lt;&gt;"__NP__",_xlpm.xp,_xlfn.XLOOKUP($B34,Reloj!$A$2:$A$3000,INDEX(Reloj!$J$2:$AR$3000,,COLUMN(EO26)-INT(COLUMN(EO26)/9*8)),"__NF__")),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FB34" s="363">
        <f t="shared" si="409"/>
        <v>0</v>
      </c>
      <c r="FC34" s="363">
        <f t="shared" si="410"/>
        <v>0</v>
      </c>
      <c r="FD34" s="363">
        <f t="shared" si="411"/>
        <v>0</v>
      </c>
      <c r="FE34" s="363">
        <f t="shared" si="412"/>
        <v>0</v>
      </c>
      <c r="FF34" s="359">
        <f t="shared" si="413"/>
        <v>0.3125</v>
      </c>
      <c r="FG34" s="360">
        <f t="shared" si="414"/>
        <v>0.54166666666666663</v>
      </c>
      <c r="FH34" s="361" t="str">
        <f>IF(
 OR(FF$6&lt;MAX($B$2,$G34),AND($H34&lt;&gt;"",FF$6&gt;$H34)),
 "NA",
 IF(
  AND($D34="LOCAL",WEEKDAY(FF$6,2)=7),
  "DS",
  IF(
   COUNTIF(Parametros!$P:$P,FF$6)&gt;0,
   IF(ISNUMBER(FJ34),IF(FJ34&gt;0,"FL","FC"),"FC"),
   IF(
    ISNUMBER(FJ34),
    IF(FJ34&gt;0,"NOR","F"),
    IF(FJ34="A","NOR",IF(FJ34&lt;&gt;"",FJ34,"F"))
   )
  )
 )
)</f>
        <v>NOR</v>
      </c>
      <c r="FI34" s="362">
        <f t="shared" si="415"/>
        <v>5.4999999999999991</v>
      </c>
      <c r="FJ34" s="362" cm="1">
        <f t="array" ref="FJ34">_xlfn.LET(
_xlpm.f,FJ$6,
_xlpm.xp,IFERROR(
   _xlfn.XLOOKUP(
     1,
     (Papeletas!$B$2:$B$3000=$B34)*(Papeletas!$G$2:$G$3000&lt;=_xlpm.f)*(Papeletas!$H$2:$H$3000&gt;=_xlpm.f),
     Papeletas!$F$2:$F$3000,
     "__NP__"
   ),
   "__NP__"
),
_xlpm.x,IF(_xlpm.xp&lt;&gt;"__NP__",_xlpm.xp,_xlfn.XLOOKUP($B34,Reloj!$A$2:$A$3000,INDEX(Reloj!$J$2:$AR$3000,,COLUMN(EX26)-INT(COLUMN(EX26)/9*8)),"__NF__")),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8</v>
      </c>
      <c r="FK34" s="363">
        <f t="shared" si="416"/>
        <v>5.4999999999999991</v>
      </c>
      <c r="FL34" s="363">
        <f t="shared" si="417"/>
        <v>2</v>
      </c>
      <c r="FM34" s="363">
        <f t="shared" si="418"/>
        <v>0.50000000000000089</v>
      </c>
      <c r="FN34" s="363">
        <f t="shared" si="419"/>
        <v>0</v>
      </c>
      <c r="FO34" s="359" t="str">
        <f t="shared" si="420"/>
        <v>-</v>
      </c>
      <c r="FP34" s="360" t="str">
        <f t="shared" si="421"/>
        <v>-</v>
      </c>
      <c r="FQ34" s="361" t="str">
        <f>IF(
 OR(FO$6&lt;MAX($B$2,$G34),AND($H34&lt;&gt;"",FO$6&gt;$H34)),
 "NA",
 IF(
  AND($D34="LOCAL",WEEKDAY(FO$6,2)=7),
  "DS",
  IF(
   COUNTIF(Parametros!$P:$P,FO$6)&gt;0,
   IF(ISNUMBER(FS34),IF(FS34&gt;0,"FL","FC"),"FC"),
   IF(
    ISNUMBER(FS34),
    IF(FS34&gt;0,"NOR","F"),
    IF(FS34="A","NOR",IF(FS34&lt;&gt;"",FS34,"F"))
   )
  )
 )
)</f>
        <v>DS</v>
      </c>
      <c r="FR34" s="362">
        <f t="shared" si="422"/>
        <v>0</v>
      </c>
      <c r="FS34" s="362" t="str" cm="1">
        <f t="array" ref="FS34">_xlfn.LET(
_xlpm.f,FS$6,
_xlpm.xp,IFERROR(
   _xlfn.XLOOKUP(
     1,
     (Papeletas!$B$2:$B$3000=$B34)*(Papeletas!$G$2:$G$3000&lt;=_xlpm.f)*(Papeletas!$H$2:$H$3000&gt;=_xlpm.f),
     Papeletas!$F$2:$F$3000,
     "__NP__"
   ),
   "__NP__"
),
_xlpm.x,IF(_xlpm.xp&lt;&gt;"__NP__",_xlpm.xp,_xlfn.XLOOKUP($B34,Reloj!$A$2:$A$3000,INDEX(Reloj!$J$2:$AR$3000,,COLUMN(FG26)-INT(COLUMN(FG26)/9*8)),"__NF__")),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FT34" s="363">
        <f t="shared" si="423"/>
        <v>0</v>
      </c>
      <c r="FU34" s="363">
        <f t="shared" si="424"/>
        <v>0</v>
      </c>
      <c r="FV34" s="363">
        <f t="shared" si="425"/>
        <v>0</v>
      </c>
      <c r="FW34" s="363">
        <f t="shared" si="426"/>
        <v>0</v>
      </c>
      <c r="FX34" s="359">
        <f t="shared" si="427"/>
        <v>0.3125</v>
      </c>
      <c r="FY34" s="360">
        <f t="shared" si="428"/>
        <v>0.70833333333333337</v>
      </c>
      <c r="FZ34" s="361" t="str">
        <f>IF(
 OR(FX$6&lt;MAX($B$2,$G34),AND($H34&lt;&gt;"",FX$6&gt;$H34)),
 "NA",
 IF(
  AND($D34="LOCAL",WEEKDAY(FX$6,2)=7),
  "DS",
  IF(
   COUNTIF(Parametros!$P:$P,FX$6)&gt;0,
   IF(ISNUMBER(GB34),IF(GB34&gt;0,"FL","FC"),"FC"),
   IF(
    ISNUMBER(GB34),
    IF(GB34&gt;0,"NOR","F"),
    IF(GB34="A","NOR",IF(GB34&lt;&gt;"",GB34,"F"))
   )
  )
 )
)</f>
        <v>NOR</v>
      </c>
      <c r="GA34" s="362">
        <f t="shared" si="429"/>
        <v>8.5</v>
      </c>
      <c r="GB34" s="362" cm="1">
        <f t="array" ref="GB34">_xlfn.LET(
_xlpm.f,GB$6,
_xlpm.xp,IFERROR(
   _xlfn.XLOOKUP(
     1,
     (Papeletas!$B$2:$B$3000=$B34)*(Papeletas!$G$2:$G$3000&lt;=_xlpm.f)*(Papeletas!$H$2:$H$3000&gt;=_xlpm.f),
     Papeletas!$F$2:$F$3000,
     "__NP__"
   ),
   "__NP__"
),
_xlpm.x,IF(_xlpm.xp&lt;&gt;"__NP__",_xlpm.xp,_xlfn.XLOOKUP($B34,Reloj!$A$2:$A$3000,INDEX(Reloj!$J$2:$AR$3000,,COLUMN(FP26)-INT(COLUMN(FP26)/9*8)),"__NF__")),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GC34" s="363">
        <f t="shared" si="430"/>
        <v>8.5</v>
      </c>
      <c r="GD34" s="363">
        <f t="shared" si="431"/>
        <v>2</v>
      </c>
      <c r="GE34" s="363">
        <f t="shared" si="432"/>
        <v>0.5</v>
      </c>
      <c r="GF34" s="363">
        <f t="shared" si="433"/>
        <v>0</v>
      </c>
      <c r="GG34" s="359">
        <f t="shared" si="434"/>
        <v>0.3125</v>
      </c>
      <c r="GH34" s="360">
        <f t="shared" si="435"/>
        <v>0.70833333333333337</v>
      </c>
      <c r="GI34" s="361" t="str">
        <f>IF(
 OR(GG$6&lt;MAX($B$2,$G34),AND($H34&lt;&gt;"",GG$6&gt;$H34)),
 "NA",
 IF(
  AND($D34="LOCAL",WEEKDAY(GG$6,2)=7),
  "DS",
  IF(
   COUNTIF(Parametros!$P:$P,GG$6)&gt;0,
   IF(ISNUMBER(GK34),IF(GK34&gt;0,"FL","FC"),"FC"),
   IF(
    ISNUMBER(GK34),
    IF(GK34&gt;0,"NOR","F"),
    IF(GK34="A","NOR",IF(GK34&lt;&gt;"",GK34,"F"))
   )
  )
 )
)</f>
        <v>NOR</v>
      </c>
      <c r="GJ34" s="362">
        <f t="shared" si="436"/>
        <v>8.5</v>
      </c>
      <c r="GK34" s="362" cm="1">
        <f t="array" ref="GK34">_xlfn.LET(
_xlpm.f,GK$6,
_xlpm.xp,IFERROR(
   _xlfn.XLOOKUP(
     1,
     (Papeletas!$B$2:$B$3000=$B34)*(Papeletas!$G$2:$G$3000&lt;=_xlpm.f)*(Papeletas!$H$2:$H$3000&gt;=_xlpm.f),
     Papeletas!$F$2:$F$3000,
     "__NP__"
   ),
   "__NP__"
),
_xlpm.x,IF(_xlpm.xp&lt;&gt;"__NP__",_xlpm.xp,_xlfn.XLOOKUP($B34,Reloj!$A$2:$A$3000,INDEX(Reloj!$J$2:$AR$3000,,COLUMN(FY26)-INT(COLUMN(FY26)/9*8)),"__NF__")),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GL34" s="363">
        <f t="shared" si="437"/>
        <v>8.5</v>
      </c>
      <c r="GM34" s="363">
        <f t="shared" si="438"/>
        <v>2</v>
      </c>
      <c r="GN34" s="363">
        <f t="shared" si="439"/>
        <v>0.5</v>
      </c>
      <c r="GO34" s="363">
        <f t="shared" si="440"/>
        <v>0</v>
      </c>
      <c r="GP34" s="359">
        <f t="shared" si="441"/>
        <v>0.3125</v>
      </c>
      <c r="GQ34" s="360">
        <f t="shared" si="442"/>
        <v>0.70833333333333337</v>
      </c>
      <c r="GR34" s="361" t="str">
        <f>IF(
 OR(GP$6&lt;MAX($B$2,$G34),AND($H34&lt;&gt;"",GP$6&gt;$H34)),
 "NA",
 IF(
  AND($D34="LOCAL",WEEKDAY(GP$6,2)=7),
  "DS",
  IF(
   COUNTIF(Parametros!$P:$P,GP$6)&gt;0,
   IF(ISNUMBER(GT34),IF(GT34&gt;0,"FL","FC"),"FC"),
   IF(
    ISNUMBER(GT34),
    IF(GT34&gt;0,"NOR","F"),
    IF(GT34="A","NOR",IF(GT34&lt;&gt;"",GT34,"F"))
   )
  )
 )
)</f>
        <v>NOR</v>
      </c>
      <c r="GS34" s="362">
        <f t="shared" si="443"/>
        <v>8.5</v>
      </c>
      <c r="GT34" s="362" cm="1">
        <f t="array" ref="GT34">_xlfn.LET(
_xlpm.f,GT$6,
_xlpm.xp,IFERROR(
   _xlfn.XLOOKUP(
     1,
     (Papeletas!$B$2:$B$3000=$B34)*(Papeletas!$G$2:$G$3000&lt;=_xlpm.f)*(Papeletas!$H$2:$H$3000&gt;=_xlpm.f),
     Papeletas!$F$2:$F$3000,
     "__NP__"
   ),
   "__NP__"
),
_xlpm.x,IF(_xlpm.xp&lt;&gt;"__NP__",_xlpm.xp,_xlfn.XLOOKUP($B34,Reloj!$A$2:$A$3000,INDEX(Reloj!$J$2:$AR$3000,,COLUMN(GH26)-INT(COLUMN(GH26)/9*8)),"__NF__")),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GU34" s="363">
        <f t="shared" si="444"/>
        <v>8.5</v>
      </c>
      <c r="GV34" s="363">
        <f t="shared" si="445"/>
        <v>2</v>
      </c>
      <c r="GW34" s="363">
        <f t="shared" si="446"/>
        <v>0.5</v>
      </c>
      <c r="GX34" s="363">
        <f t="shared" si="447"/>
        <v>0</v>
      </c>
      <c r="GY34" s="359">
        <f t="shared" si="448"/>
        <v>0.3125</v>
      </c>
      <c r="GZ34" s="360">
        <f t="shared" si="449"/>
        <v>0.70833333333333337</v>
      </c>
      <c r="HA34" s="361" t="str">
        <f>IF(
 OR(GY$6&lt;MAX($B$2,$G34),AND($H34&lt;&gt;"",GY$6&gt;$H34)),
 "NA",
 IF(
  AND($D34="LOCAL",WEEKDAY(GY$6,2)=7),
  "DS",
  IF(
   COUNTIF(Parametros!$P:$P,GY$6)&gt;0,
   IF(ISNUMBER(HC34),IF(HC34&gt;0,"FL","FC"),"FC"),
   IF(
    ISNUMBER(HC34),
    IF(HC34&gt;0,"NOR","F"),
    IF(HC34="A","NOR",IF(HC34&lt;&gt;"",HC34,"F"))
   )
  )
 )
)</f>
        <v>NOR</v>
      </c>
      <c r="HB34" s="362">
        <f t="shared" si="450"/>
        <v>8.5</v>
      </c>
      <c r="HC34" s="362" cm="1">
        <f t="array" ref="HC34">_xlfn.LET(
_xlpm.f,HC$6,
_xlpm.xp,IFERROR(
   _xlfn.XLOOKUP(
     1,
     (Papeletas!$B$2:$B$3000=$B34)*(Papeletas!$G$2:$G$3000&lt;=_xlpm.f)*(Papeletas!$H$2:$H$3000&gt;=_xlpm.f),
     Papeletas!$F$2:$F$3000,
     "__NP__"
   ),
   "__NP__"
),
_xlpm.x,IF(_xlpm.xp&lt;&gt;"__NP__",_xlpm.xp,_xlfn.XLOOKUP($B34,Reloj!$A$2:$A$3000,INDEX(Reloj!$J$2:$AR$3000,,COLUMN(GQ26)-INT(COLUMN(GQ26)/9*8)),"__NF__")),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HD34" s="363">
        <f t="shared" si="451"/>
        <v>8.5</v>
      </c>
      <c r="HE34" s="363">
        <f t="shared" si="452"/>
        <v>2</v>
      </c>
      <c r="HF34" s="363">
        <f t="shared" si="453"/>
        <v>0.5</v>
      </c>
      <c r="HG34" s="363">
        <f t="shared" si="454"/>
        <v>0</v>
      </c>
      <c r="HH34" s="359">
        <f t="shared" si="455"/>
        <v>0.3125</v>
      </c>
      <c r="HI34" s="360">
        <f t="shared" si="456"/>
        <v>0.70833333333333337</v>
      </c>
      <c r="HJ34" s="361" t="str">
        <f>IF(
 OR(HH$6&lt;MAX($B$2,$G34),AND($H34&lt;&gt;"",HH$6&gt;$H34)),
 "NA",
 IF(
  AND($D34="LOCAL",WEEKDAY(HH$6,2)=7),
  "DS",
  IF(
   COUNTIF(Parametros!$P:$P,HH$6)&gt;0,
   IF(ISNUMBER(HL34),IF(HL34&gt;0,"FL","FC"),"FC"),
   IF(
    ISNUMBER(HL34),
    IF(HL34&gt;0,"NOR","F"),
    IF(HL34="A","NOR",IF(HL34&lt;&gt;"",HL34,"F"))
   )
  )
 )
)</f>
        <v>NOR</v>
      </c>
      <c r="HK34" s="362">
        <f t="shared" si="457"/>
        <v>8.5</v>
      </c>
      <c r="HL34" s="362" cm="1">
        <f t="array" ref="HL34">_xlfn.LET(
_xlpm.f,HL$6,
_xlpm.xp,IFERROR(
   _xlfn.XLOOKUP(
     1,
     (Papeletas!$B$2:$B$3000=$B34)*(Papeletas!$G$2:$G$3000&lt;=_xlpm.f)*(Papeletas!$H$2:$H$3000&gt;=_xlpm.f),
     Papeletas!$F$2:$F$3000,
     "__NP__"
   ),
   "__NP__"
),
_xlpm.x,IF(_xlpm.xp&lt;&gt;"__NP__",_xlpm.xp,_xlfn.XLOOKUP($B34,Reloj!$A$2:$A$3000,INDEX(Reloj!$J$2:$AR$3000,,COLUMN(GZ26)-INT(COLUMN(GZ26)/9*8)),"__NF__")),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HM34" s="363">
        <f t="shared" si="458"/>
        <v>8.5</v>
      </c>
      <c r="HN34" s="363">
        <f t="shared" si="459"/>
        <v>2</v>
      </c>
      <c r="HO34" s="363">
        <f t="shared" si="460"/>
        <v>0.5</v>
      </c>
      <c r="HP34" s="363">
        <f t="shared" si="461"/>
        <v>0</v>
      </c>
      <c r="HQ34" s="359">
        <f t="shared" si="462"/>
        <v>0.3125</v>
      </c>
      <c r="HR34" s="360">
        <f t="shared" si="463"/>
        <v>0.54166666666666663</v>
      </c>
      <c r="HS34" s="361" t="str">
        <f>IF(
 OR(HQ$6&lt;MAX($B$2,$G34),AND($H34&lt;&gt;"",HQ$6&gt;$H34)),
 "NA",
 IF(
  AND($D34="LOCAL",WEEKDAY(HQ$6,2)=7),
  "DS",
  IF(
   COUNTIF(Parametros!$P:$P,HQ$6)&gt;0,
   IF(ISNUMBER(HU34),IF(HU34&gt;0,"FL","FC"),"FC"),
   IF(
    ISNUMBER(HU34),
    IF(HU34&gt;0,"NOR","F"),
    IF(HU34="A","NOR",IF(HU34&lt;&gt;"",HU34,"F"))
   )
  )
 )
)</f>
        <v>NOR</v>
      </c>
      <c r="HT34" s="362">
        <f t="shared" si="464"/>
        <v>5.4999999999999991</v>
      </c>
      <c r="HU34" s="362" cm="1">
        <f t="array" ref="HU34">_xlfn.LET(
_xlpm.f,HU$6,
_xlpm.xp,IFERROR(
   _xlfn.XLOOKUP(
     1,
     (Papeletas!$B$2:$B$3000=$B34)*(Papeletas!$G$2:$G$3000&lt;=_xlpm.f)*(Papeletas!$H$2:$H$3000&gt;=_xlpm.f),
     Papeletas!$F$2:$F$3000,
     "__NP__"
   ),
   "__NP__"
),
_xlpm.x,IF(_xlpm.xp&lt;&gt;"__NP__",_xlpm.xp,_xlfn.XLOOKUP($B34,Reloj!$A$2:$A$3000,INDEX(Reloj!$J$2:$AR$3000,,COLUMN(HI26)-INT(COLUMN(HI26)/9*8)),"__NF__")),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8</v>
      </c>
      <c r="HV34" s="363">
        <f t="shared" si="465"/>
        <v>5.4999999999999991</v>
      </c>
      <c r="HW34" s="363">
        <f t="shared" si="466"/>
        <v>2</v>
      </c>
      <c r="HX34" s="363">
        <f t="shared" si="467"/>
        <v>0.50000000000000089</v>
      </c>
      <c r="HY34" s="363">
        <f t="shared" si="468"/>
        <v>0</v>
      </c>
      <c r="HZ34" s="359" t="str">
        <f t="shared" si="469"/>
        <v>-</v>
      </c>
      <c r="IA34" s="360" t="str">
        <f t="shared" si="470"/>
        <v>-</v>
      </c>
      <c r="IB34" s="361" t="str">
        <f>IF(
 OR(HZ$6&lt;MAX($B$2,$G34),AND($H34&lt;&gt;"",HZ$6&gt;$H34)),
 "NA",
 IF(
  AND($D34="LOCAL",WEEKDAY(HZ$6,2)=7),
  "DS",
  IF(
   COUNTIF(Parametros!$P:$P,HZ$6)&gt;0,
   IF(ISNUMBER(ID34),IF(ID34&gt;0,"FL","FC"),"FC"),
   IF(
    ISNUMBER(ID34),
    IF(ID34&gt;0,"NOR","F"),
    IF(ID34="A","NOR",IF(ID34&lt;&gt;"",ID34,"F"))
   )
  )
 )
)</f>
        <v>DS</v>
      </c>
      <c r="IC34" s="362">
        <f t="shared" si="471"/>
        <v>0</v>
      </c>
      <c r="ID34" s="362" t="str" cm="1">
        <f t="array" ref="ID34">_xlfn.LET(
_xlpm.f,ID$6,
_xlpm.xp,IFERROR(
   _xlfn.XLOOKUP(
     1,
     (Papeletas!$B$2:$B$3000=$B34)*(Papeletas!$G$2:$G$3000&lt;=_xlpm.f)*(Papeletas!$H$2:$H$3000&gt;=_xlpm.f),
     Papeletas!$F$2:$F$3000,
     "__NP__"
   ),
   "__NP__"
),
_xlpm.x,IF(_xlpm.xp&lt;&gt;"__NP__",_xlpm.xp,_xlfn.XLOOKUP($B34,Reloj!$A$2:$A$3000,INDEX(Reloj!$J$2:$AR$3000,,COLUMN(HR26)-INT(COLUMN(HR26)/9*8)),"__NF__")),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IE34" s="363">
        <f t="shared" si="472"/>
        <v>0</v>
      </c>
      <c r="IF34" s="363">
        <f t="shared" si="473"/>
        <v>0</v>
      </c>
      <c r="IG34" s="363">
        <f t="shared" si="474"/>
        <v>0</v>
      </c>
      <c r="IH34" s="363">
        <f t="shared" si="475"/>
        <v>0</v>
      </c>
      <c r="II34" s="359">
        <f t="shared" si="476"/>
        <v>0.3125</v>
      </c>
      <c r="IJ34" s="360">
        <f t="shared" si="477"/>
        <v>0.70833333333333337</v>
      </c>
      <c r="IK34" s="361" t="str">
        <f>IF(
 OR(II$6&lt;MAX($B$2,$G34),AND($H34&lt;&gt;"",II$6&gt;$H34)),
 "NA",
 IF(
  AND($D34="LOCAL",WEEKDAY(II$6,2)=7),
  "DS",
  IF(
   COUNTIF(Parametros!$P:$P,II$6)&gt;0,
   IF(ISNUMBER(IM34),IF(IM34&gt;0,"FL","FC"),"FC"),
   IF(
    ISNUMBER(IM34),
    IF(IM34&gt;0,"NOR","F"),
    IF(IM34="A","NOR",IF(IM34&lt;&gt;"",IM34,"F"))
   )
  )
 )
)</f>
        <v>NOR</v>
      </c>
      <c r="IL34" s="362">
        <f t="shared" si="478"/>
        <v>8.5</v>
      </c>
      <c r="IM34" s="362" cm="1">
        <f t="array" ref="IM34">_xlfn.LET(
_xlpm.f,IM$6,
_xlpm.xp,IFERROR(
   _xlfn.XLOOKUP(
     1,
     (Papeletas!$B$2:$B$3000=$B34)*(Papeletas!$G$2:$G$3000&lt;=_xlpm.f)*(Papeletas!$H$2:$H$3000&gt;=_xlpm.f),
     Papeletas!$F$2:$F$3000,
     "__NP__"
   ),
   "__NP__"
),
_xlpm.x,IF(_xlpm.xp&lt;&gt;"__NP__",_xlpm.xp,_xlfn.XLOOKUP($B34,Reloj!$A$2:$A$3000,INDEX(Reloj!$J$2:$AR$3000,,COLUMN(IA26)-INT(COLUMN(IA26)/9*8)),"__NF__")),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IN34" s="363">
        <f t="shared" si="479"/>
        <v>8.5</v>
      </c>
      <c r="IO34" s="363">
        <f t="shared" si="480"/>
        <v>2</v>
      </c>
      <c r="IP34" s="363">
        <f t="shared" si="481"/>
        <v>0.5</v>
      </c>
      <c r="IQ34" s="363">
        <f t="shared" si="482"/>
        <v>0</v>
      </c>
      <c r="IR34" s="359">
        <f t="shared" si="483"/>
        <v>0.3125</v>
      </c>
      <c r="IS34" s="360">
        <f t="shared" si="484"/>
        <v>0.70833333333333337</v>
      </c>
      <c r="IT34" s="361" t="str">
        <f>IF(
 OR(IR$6&lt;MAX($B$2,$G34),AND($H34&lt;&gt;"",IR$6&gt;$H34)),
 "NA",
 IF(
  AND($D34="LOCAL",WEEKDAY(IR$6,2)=7),
  "DS",
  IF(
   COUNTIF(Parametros!$P:$P,IR$6)&gt;0,
   IF(ISNUMBER(IV34),IF(IV34&gt;0,"FL","FC"),"FC"),
   IF(
    ISNUMBER(IV34),
    IF(IV34&gt;0,"NOR","F"),
    IF(IV34="A","NOR",IF(IV34&lt;&gt;"",IV34,"F"))
   )
  )
 )
)</f>
        <v>NOR</v>
      </c>
      <c r="IU34" s="362">
        <f t="shared" si="485"/>
        <v>8.5</v>
      </c>
      <c r="IV34" s="362" cm="1">
        <f t="array" ref="IV34">_xlfn.LET(
_xlpm.f,IV$6,
_xlpm.xp,IFERROR(
   _xlfn.XLOOKUP(
     1,
     (Papeletas!$B$2:$B$3000=$B34)*(Papeletas!$G$2:$G$3000&lt;=_xlpm.f)*(Papeletas!$H$2:$H$3000&gt;=_xlpm.f),
     Papeletas!$F$2:$F$3000,
     "__NP__"
   ),
   "__NP__"
),
_xlpm.x,IF(_xlpm.xp&lt;&gt;"__NP__",_xlpm.xp,_xlfn.XLOOKUP($B34,Reloj!$A$2:$A$3000,INDEX(Reloj!$J$2:$AR$3000,,COLUMN(IJ26)-INT(COLUMN(IJ26)/9*8)),"__NF__")),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IW34" s="363">
        <f t="shared" si="486"/>
        <v>8.5</v>
      </c>
      <c r="IX34" s="363">
        <f t="shared" si="487"/>
        <v>2</v>
      </c>
      <c r="IY34" s="363">
        <f t="shared" si="488"/>
        <v>0.5</v>
      </c>
      <c r="IZ34" s="363">
        <f t="shared" si="489"/>
        <v>0</v>
      </c>
      <c r="JA34" s="359">
        <f t="shared" si="490"/>
        <v>0.3125</v>
      </c>
      <c r="JB34" s="360">
        <f t="shared" si="491"/>
        <v>0.70833333333333337</v>
      </c>
      <c r="JC34" s="361" t="str">
        <f>IF(
 OR(JA$6&lt;MAX($B$2,$G34),AND($H34&lt;&gt;"",JA$6&gt;$H34)),
 "NA",
 IF(
  AND($D34="LOCAL",WEEKDAY(JA$6,2)=7),
  "DS",
  IF(
   COUNTIF(Parametros!$P:$P,JA$6)&gt;0,
   IF(ISNUMBER(JE34),IF(JE34&gt;0,"FL","FC"),"FC"),
   IF(
    ISNUMBER(JE34),
    IF(JE34&gt;0,"NOR","F"),
    IF(JE34="A","NOR",IF(JE34&lt;&gt;"",JE34,"F"))
   )
  )
 )
)</f>
        <v>NOR</v>
      </c>
      <c r="JD34" s="362">
        <f t="shared" si="492"/>
        <v>8.5</v>
      </c>
      <c r="JE34" s="362" cm="1">
        <f t="array" ref="JE34">_xlfn.LET(
_xlpm.f,JE$6,
_xlpm.xp,IFERROR(
   _xlfn.XLOOKUP(
     1,
     (Papeletas!$B$2:$B$3000=$B34)*(Papeletas!$G$2:$G$3000&lt;=_xlpm.f)*(Papeletas!$H$2:$H$3000&gt;=_xlpm.f),
     Papeletas!$F$2:$F$3000,
     "__NP__"
   ),
   "__NP__"
),
_xlpm.x,IF(_xlpm.xp&lt;&gt;"__NP__",_xlpm.xp,_xlfn.XLOOKUP($B34,Reloj!$A$2:$A$3000,INDEX(Reloj!$J$2:$AR$3000,,COLUMN(IS26)-INT(COLUMN(IS26)/9*8)),"__NF__")),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11</v>
      </c>
      <c r="JF34" s="363">
        <f t="shared" si="493"/>
        <v>8.5</v>
      </c>
      <c r="JG34" s="363">
        <f t="shared" si="494"/>
        <v>2</v>
      </c>
      <c r="JH34" s="363">
        <f t="shared" si="495"/>
        <v>0.5</v>
      </c>
      <c r="JI34" s="363">
        <f t="shared" si="496"/>
        <v>0</v>
      </c>
      <c r="JJ34" s="359">
        <f t="shared" si="497"/>
        <v>0.3125</v>
      </c>
      <c r="JK34" s="360">
        <f t="shared" si="498"/>
        <v>0.70833333333333337</v>
      </c>
      <c r="JL34" s="361" t="str">
        <f>IF(
 OR(JJ$6&lt;MAX($B$2,$G34),AND($H34&lt;&gt;"",JJ$6&gt;$H34)),
 "NA",
 IF(
  AND($D34="LOCAL",WEEKDAY(JJ$6,2)=7),
  "DS",
  IF(
   COUNTIF(Parametros!$P:$P,JJ$6)&gt;0,
   IF(ISNUMBER(JN34),IF(JN34&gt;0,"FL","FC"),"FC"),
   IF(
    ISNUMBER(JN34),
    IF(JN34&gt;0,"NOR","F"),
    IF(JN34="A","NOR",IF(JN34&lt;&gt;"",JN34,"F"))
   )
  )
 )
)</f>
        <v>NOR</v>
      </c>
      <c r="JM34" s="362">
        <f t="shared" si="499"/>
        <v>8.5</v>
      </c>
      <c r="JN34" s="362" cm="1">
        <f t="array" ref="JN34">_xlfn.LET(
_xlpm.f,JN$6,
_xlpm.xp,IFERROR(
   _xlfn.XLOOKUP(
     1,
     (Papeletas!$B$2:$B$3000=$B34)*(Papeletas!$G$2:$G$3000&lt;=_xlpm.f)*(Papeletas!$H$2:$H$3000&gt;=_xlpm.f),
     Papeletas!$F$2:$F$3000,
     "__NP__"
   ),
   "__NP__"
),
_xlpm.x,IF(_xlpm.xp&lt;&gt;"__NP__",_xlpm.xp,_xlfn.XLOOKUP($B34,Reloj!$A$2:$A$3000,INDEX(Reloj!$J$2:$AR$3000,,COLUMN(JB26)-INT(COLUMN(JB26)/9*8)),"__NF__")),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10.5</v>
      </c>
      <c r="JO34" s="363">
        <f t="shared" si="500"/>
        <v>8.5</v>
      </c>
      <c r="JP34" s="363">
        <f t="shared" si="501"/>
        <v>2</v>
      </c>
      <c r="JQ34" s="363">
        <f t="shared" si="502"/>
        <v>0</v>
      </c>
      <c r="JR34" s="363">
        <f t="shared" si="503"/>
        <v>0</v>
      </c>
      <c r="JS34" s="359">
        <f t="shared" si="504"/>
        <v>0.3125</v>
      </c>
      <c r="JT34" s="360">
        <f t="shared" si="505"/>
        <v>0.70833333333333337</v>
      </c>
      <c r="JU34" s="361" t="str">
        <f>IF(
 OR(JS$6&lt;MAX($B$2,$G34),AND($H34&lt;&gt;"",JS$6&gt;$H34)),
 "NA",
 IF(
  AND($D34="LOCAL",WEEKDAY(JS$6,2)=7),
  "DS",
  IF(
   COUNTIF(Parametros!$P:$P,JS$6)&gt;0,
   IF(ISNUMBER(JW34),IF(JW34&gt;0,"FL","FC"),"FC"),
   IF(
    ISNUMBER(JW34),
    IF(JW34&gt;0,"NOR","F"),
    IF(JW34="A","NOR",IF(JW34&lt;&gt;"",JW34,"F"))
   )
  )
 )
)</f>
        <v>NOR</v>
      </c>
      <c r="JV34" s="362">
        <f t="shared" si="506"/>
        <v>8.5</v>
      </c>
      <c r="JW34" s="362" cm="1">
        <f t="array" ref="JW34">_xlfn.LET(
_xlpm.f,JW$6,
_xlpm.xp,IFERROR(
   _xlfn.XLOOKUP(
     1,
     (Papeletas!$B$2:$B$3000=$B34)*(Papeletas!$G$2:$G$3000&lt;=_xlpm.f)*(Papeletas!$H$2:$H$3000&gt;=_xlpm.f),
     Papeletas!$F$2:$F$3000,
     "__NP__"
   ),
   "__NP__"
),
_xlpm.x,IF(_xlpm.xp&lt;&gt;"__NP__",_xlpm.xp,_xlfn.XLOOKUP($B34,Reloj!$A$2:$A$3000,INDEX(Reloj!$J$2:$AR$3000,,COLUMN(JK26)-INT(COLUMN(JK26)/9*8)),"__NF__")),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10.5</v>
      </c>
      <c r="JX34" s="363">
        <f t="shared" si="507"/>
        <v>8.5</v>
      </c>
      <c r="JY34" s="363">
        <f t="shared" si="508"/>
        <v>2</v>
      </c>
      <c r="JZ34" s="363">
        <f t="shared" si="509"/>
        <v>0</v>
      </c>
      <c r="KA34" s="363">
        <f t="shared" si="510"/>
        <v>0</v>
      </c>
      <c r="KB34" s="359">
        <f t="shared" si="511"/>
        <v>0.3125</v>
      </c>
      <c r="KC34" s="360">
        <f t="shared" si="512"/>
        <v>0.54166666666666663</v>
      </c>
      <c r="KD34" s="361" t="str">
        <f>IF(
 OR(KB$6&lt;MAX($B$2,$G34),AND($H34&lt;&gt;"",KB$6&gt;$H34)),
 "NA",
 IF(
  AND($D34="LOCAL",WEEKDAY(KB$6,2)=7),
  "DS",
  IF(
   COUNTIF(Parametros!$P:$P,KB$6)&gt;0,
   IF(ISNUMBER(KF34),IF(KF34&gt;0,"FL","FC"),"FC"),
   IF(
    ISNUMBER(KF34),
    IF(KF34&gt;0,"NOR","F"),
    IF(KF34="A","NOR",IF(KF34&lt;&gt;"",KF34,"F"))
   )
  )
 )
)</f>
        <v>NA</v>
      </c>
      <c r="KE34" s="362">
        <f t="shared" si="513"/>
        <v>5.4999999999999991</v>
      </c>
      <c r="KF34" s="362" t="str" cm="1">
        <f t="array" ref="KF34">_xlfn.LET(
_xlpm.f,KF$6,
_xlpm.xp,IFERROR(
   _xlfn.XLOOKUP(
     1,
     (Papeletas!$B$2:$B$3000=$B34)*(Papeletas!$G$2:$G$3000&lt;=_xlpm.f)*(Papeletas!$H$2:$H$3000&gt;=_xlpm.f),
     Papeletas!$F$2:$F$3000,
     "__NP__"
   ),
   "__NP__"
),
_xlpm.x,IF(_xlpm.xp&lt;&gt;"__NP__",_xlpm.xp,_xlfn.XLOOKUP($B34,Reloj!$A$2:$A$3000,INDEX(Reloj!$J$2:$AR$3000,,COLUMN(JT26)-INT(COLUMN(JT26)/9*8)),"__NF__")),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KG34" s="363">
        <f t="shared" si="514"/>
        <v>0</v>
      </c>
      <c r="KH34" s="363">
        <f t="shared" si="515"/>
        <v>0</v>
      </c>
      <c r="KI34" s="363">
        <f t="shared" si="516"/>
        <v>0</v>
      </c>
      <c r="KJ34" s="363">
        <f t="shared" si="517"/>
        <v>0</v>
      </c>
      <c r="KK34" s="359" t="str">
        <f t="shared" si="255"/>
        <v>-</v>
      </c>
      <c r="KL34" s="360" t="str">
        <f t="shared" ref="KL34" si="599">IF(KK34="-","-",IF($D34="LOCAL",IF(WEEKDAY(KK$6,2)&lt;=5,--"17:00:00",IF(WEEKDAY(KK$6,2)=6,--"13:00:00","-")),IF($D34="FORANEO",IF(WEEKDAY(KK$6,2)&lt;=6,--"18:30:00",IF(WEEKDAY(KK$6,2)=7,--"12:00:00","-")),"-")))</f>
        <v>-</v>
      </c>
      <c r="KM34" s="361" t="str">
        <f>IF(
 OR(KK$6&lt;MAX($B$2,$G34),AND($H34&lt;&gt;"",KK$6&gt;$H34)),
 "NA",
 IF(
  AND($D34="LOCAL",WEEKDAY(KK$6,2)=7),
  "DS",
  IF(
   COUNTIF(Parametros!$P:$P,KK$6)&gt;0,
   IF(ISNUMBER(KO34),IF(KO34&gt;0,"FL","FC"),"FC"),
   IF(
    ISNUMBER(KO34),
    IF(KO34&gt;0,"NOR","F"),
    IF(KO34="A","NOR",IF(KO34&lt;&gt;"",KO34,"F"))
   )
  )
 )
)</f>
        <v>NA</v>
      </c>
      <c r="KN34" s="362">
        <f t="shared" si="519"/>
        <v>0</v>
      </c>
      <c r="KO34" s="362" t="str" cm="1">
        <f t="array" ref="KO34">_xlfn.LET(
_xlpm.f,KO$6,
_xlpm.xp,IFERROR(
   _xlfn.XLOOKUP(
     1,
     (Papeletas!$B$2:$B$403=$B34)*(Papeletas!$G$2:$G$403&lt;=_xlpm.f)*(Papeletas!$H$2:$H$403&gt;=_xlpm.f),
     Papeletas!$F$2:$F$403,
     "__NP__"
   ),
   "__NP__"
),
_xlpm.x,IF(_xlpm.xp&lt;&gt;"__NP__",_xlpm.xp,_xlfn.XLOOKUP($B34,Reloj!$A$2:$A$1254,INDEX(Reloj!$J$2:$AR$1254,,COLUMN(KC26)-INT(COLUMN(KC26)/9*8)),"__NF__")),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KP34" s="363">
        <f t="shared" si="520"/>
        <v>0</v>
      </c>
      <c r="KQ34" s="363">
        <f t="shared" si="521"/>
        <v>0</v>
      </c>
      <c r="KR34" s="363">
        <f t="shared" si="522"/>
        <v>0</v>
      </c>
      <c r="KS34" s="363">
        <f t="shared" si="523"/>
        <v>0</v>
      </c>
      <c r="KT34" s="359">
        <f t="shared" si="262"/>
        <v>0.3125</v>
      </c>
      <c r="KU34" s="360">
        <f t="shared" ref="KU34" si="600">IF(KT34="-","-",IF($D34="LOCAL",IF(WEEKDAY(KT$6,2)&lt;=5,--"17:00:00",IF(WEEKDAY(KT$6,2)=6,--"13:00:00","-")),IF($D34="FORANEO",IF(WEEKDAY(KT$6,2)&lt;=6,--"18:30:00",IF(WEEKDAY(KT$6,2)=7,--"12:00:00","-")),"-")))</f>
        <v>0.70833333333333337</v>
      </c>
      <c r="KV34" s="361" t="str">
        <f>IF(
 OR(KT$6&lt;MAX($B$2,$G34),AND($H34&lt;&gt;"",KT$6&gt;$H34)),
 "NA",
 IF(
  AND($D34="LOCAL",WEEKDAY(KT$6,2)=7),
  "DS",
  IF(
   COUNTIF(Parametros!$P:$P,KT$6)&gt;0,
   IF(ISNUMBER(KX34),IF(KX34&gt;0,"FL","FC"),"FC"),
   IF(
    ISNUMBER(KX34),
    IF(KX34&gt;0,"NOR","F"),
    IF(KX34="A","NOR",IF(KX34&lt;&gt;"",KX34,"F"))
   )
  )
 )
)</f>
        <v>NA</v>
      </c>
      <c r="KW34" s="362">
        <f t="shared" si="525"/>
        <v>8.5</v>
      </c>
      <c r="KX34" s="362" t="str" cm="1">
        <f t="array" ref="KX34">_xlfn.LET(
_xlpm.f,KX$6,
_xlpm.xp,IFERROR(
   _xlfn.XLOOKUP(
     1,
     (Papeletas!$B$2:$B$403=$B34)*(Papeletas!$G$2:$G$403&lt;=_xlpm.f)*(Papeletas!$H$2:$H$403&gt;=_xlpm.f),
     Papeletas!$F$2:$F$403,
     "__NP__"
   ),
   "__NP__"
),
_xlpm.x,IF(_xlpm.xp&lt;&gt;"__NP__",_xlpm.xp,_xlfn.XLOOKUP($B34,Reloj!$A$2:$A$1254,INDEX(Reloj!$J$2:$AR$1254,,COLUMN(KL26)-INT(COLUMN(KL26)/9*8)),"__NF__")),
_xlpm.t,SUBSTITUTE(_xlpm.x&amp;"","'",""),
_xlpm.esnum,IFERROR(ISNUMBER(VALUE(_xlpm.t)),FALSE),
_xlpm.n,IF(_xlpm.esnum,VALUE(_xlpm.t),0),
_xlpm.dia,IFERROR(WEEKDAY(_xlpm.f,2),0),
_xlpm.esFinSem,IF(AND(_xlpm.esnum,_xlpm.n&gt;0,_xlpm.n&lt;=7),IF($D34="LOCAL",OR(_xlpm.dia=6,_xlpm.dia=7),_xlpm.dia=7),FALSE),
_xlpm.nAj,IF(_xlpm.esFinSem,_xlpm.n+1,_xlpm.n),
IF(_xlpm.x="__NF__","Revisar",
IF(_xlpm.t="","F",
IF(_xlpm.esnum,
IF(_xlpm.nAj=0,"F",_xlpm.nAj),
IF(OR(_xlpm.t="AS",_xlpm.t="SAI"),"F",
IF(OR(_xlpm.t="ATM",_xlpm.t="CT",_xlpm.t="SS"),"A",
IF(_xlpm.t="B","DL",
IF(_xlpm.t="BA","DLA",
IF(_xlpm.t="V","VAC",_xlpm.t)))))))))</f>
        <v>F</v>
      </c>
      <c r="KY34" s="363">
        <f t="shared" si="526"/>
        <v>0</v>
      </c>
      <c r="KZ34" s="363">
        <f t="shared" si="527"/>
        <v>0</v>
      </c>
      <c r="LA34" s="363">
        <f t="shared" si="528"/>
        <v>0</v>
      </c>
      <c r="LB34" s="363">
        <f t="shared" si="529"/>
        <v>0</v>
      </c>
      <c r="LC34" s="364">
        <f t="shared" si="269"/>
        <v>0.3125</v>
      </c>
      <c r="LD34" s="360">
        <f t="shared" si="530"/>
        <v>0.70833333333333337</v>
      </c>
      <c r="LE34" s="361" t="str" cm="1">
        <f t="array" ref="LE34">_xlfn.LET(_xlpm.f,LC$6,_xlpm.ini,IFERROR(_xlfn.XLOOKUP(1,(Papeletas!$B$2:$B$403=$B34)*(Papeletas!$G$2:$G$403&lt;=_xlpm.f)*(Papeletas!$H$2:$H$403&gt;=_xlpm.f),Papeletas!$F$2:$F$403,""),""),IF(AND($D34="LOCAL",WEEKDAY(LC$6,2)=7),"DS",IF(_xlpm.ini&lt;&gt;"",_xlfn.XLOOKUP(_xlpm.ini,Parametros!$B:$B,Parametros!$C:$C,_xlpm.ini),"NOR")))</f>
        <v>NOR</v>
      </c>
      <c r="LF34" s="362">
        <f t="shared" si="531"/>
        <v>8.5</v>
      </c>
      <c r="LG34" s="362">
        <f t="shared" si="532"/>
        <v>8.5</v>
      </c>
      <c r="LH34" s="363">
        <f t="shared" si="533"/>
        <v>8.5</v>
      </c>
      <c r="LI34" s="363">
        <v>0</v>
      </c>
      <c r="LJ34" s="363">
        <v>0</v>
      </c>
      <c r="LK34" s="363">
        <v>0</v>
      </c>
      <c r="LL34" s="364">
        <f t="shared" si="274"/>
        <v>0.3125</v>
      </c>
      <c r="LM34" s="360">
        <f t="shared" si="534"/>
        <v>0.70833333333333337</v>
      </c>
      <c r="LN34" s="361" t="str" cm="1">
        <f t="array" ref="LN34">_xlfn.LET(_xlpm.f,LL$6,_xlpm.ini,IFERROR(_xlfn.XLOOKUP(1,(Papeletas!$B$2:$B$403=$B34)*(Papeletas!$G$2:$G$403&lt;=_xlpm.f)*(Papeletas!$H$2:$H$403&gt;=_xlpm.f),Papeletas!$F$2:$F$403,""),""),IF(AND($D34="LOCAL",WEEKDAY(LL$6,2)=7),"DS",IF(_xlpm.ini&lt;&gt;"",_xlfn.XLOOKUP(_xlpm.ini,Parametros!$B:$B,Parametros!$C:$C,_xlpm.ini),"NOR")))</f>
        <v>NOR</v>
      </c>
      <c r="LO34" s="362">
        <f t="shared" si="535"/>
        <v>8.5</v>
      </c>
      <c r="LP34" s="362">
        <f t="shared" si="536"/>
        <v>8.5</v>
      </c>
      <c r="LQ34" s="363">
        <f t="shared" si="537"/>
        <v>8.5</v>
      </c>
      <c r="LR34" s="363">
        <v>0</v>
      </c>
      <c r="LS34" s="363">
        <v>0</v>
      </c>
      <c r="LT34" s="363">
        <v>0</v>
      </c>
      <c r="LU34" s="364">
        <f t="shared" si="279"/>
        <v>0.3125</v>
      </c>
      <c r="LV34" s="360">
        <f t="shared" si="538"/>
        <v>0.70833333333333337</v>
      </c>
      <c r="LW34" s="361" t="str" cm="1">
        <f t="array" ref="LW34">_xlfn.LET(_xlpm.f,LU$6,_xlpm.ini,IFERROR(_xlfn.XLOOKUP(1,(Papeletas!$B$2:$B$403=$B34)*(Papeletas!$G$2:$G$403&lt;=_xlpm.f)*(Papeletas!$H$2:$H$403&gt;=_xlpm.f),Papeletas!$F$2:$F$403,""),""),IF(AND($D34="LOCAL",WEEKDAY(LU$6,2)=7),"DS",IF(_xlpm.ini&lt;&gt;"",_xlfn.XLOOKUP(_xlpm.ini,Parametros!$B:$B,Parametros!$C:$C,_xlpm.ini),"NOR")))</f>
        <v>NOR</v>
      </c>
      <c r="LX34" s="362">
        <f t="shared" si="539"/>
        <v>8.5</v>
      </c>
      <c r="LY34" s="362">
        <f t="shared" si="540"/>
        <v>8.5</v>
      </c>
      <c r="LZ34" s="363">
        <f t="shared" si="541"/>
        <v>8.5</v>
      </c>
      <c r="MA34" s="363">
        <v>0</v>
      </c>
      <c r="MB34" s="363">
        <v>0</v>
      </c>
      <c r="MC34" s="363">
        <v>0</v>
      </c>
      <c r="MD34" s="360">
        <f t="shared" si="284"/>
        <v>0.3125</v>
      </c>
      <c r="ME34" s="360">
        <f t="shared" si="542"/>
        <v>0.70833333333333337</v>
      </c>
      <c r="MF34" s="361" t="str" cm="1">
        <f t="array" ref="MF34">_xlfn.LET(_xlpm.f,MD$6,_xlpm.ini,IFERROR(_xlfn.XLOOKUP(1,(Papeletas!$B$2:$B$403=$B34)*(Papeletas!$G$2:$G$403&lt;=_xlpm.f)*(Papeletas!$H$2:$H$403&gt;=_xlpm.f),Papeletas!$F$2:$F$403,""),""),IF(AND($D34="LOCAL",WEEKDAY(MD$6,2)=7),"DS",IF(_xlpm.ini&lt;&gt;"",_xlfn.XLOOKUP(_xlpm.ini,Parametros!$B:$B,Parametros!$C:$C,_xlpm.ini),"NOR")))</f>
        <v>NOR</v>
      </c>
      <c r="MG34" s="362">
        <f t="shared" si="543"/>
        <v>8.5</v>
      </c>
      <c r="MH34" s="362">
        <f t="shared" si="544"/>
        <v>8.5</v>
      </c>
      <c r="MI34" s="363">
        <f t="shared" si="545"/>
        <v>8.5</v>
      </c>
      <c r="MJ34" s="363">
        <v>0</v>
      </c>
      <c r="MK34" s="363">
        <v>0</v>
      </c>
      <c r="ML34" s="363">
        <v>0</v>
      </c>
      <c r="MM34" s="364">
        <f t="shared" si="289"/>
        <v>0.3125</v>
      </c>
      <c r="MN34" s="360">
        <f t="shared" si="546"/>
        <v>0.54166666666666663</v>
      </c>
      <c r="MO34" s="361" t="str" cm="1">
        <f t="array" ref="MO34">_xlfn.LET(_xlpm.f,MM$6,_xlpm.ini,IFERROR(_xlfn.XLOOKUP(1,(Papeletas!$B$2:$B$403=$B34)*(Papeletas!$G$2:$G$403&lt;=_xlpm.f)*(Papeletas!$H$2:$H$403&gt;=_xlpm.f),Papeletas!$F$2:$F$403,""),""),IF(AND($D34="LOCAL",WEEKDAY(MM$6,2)=7),"DS",IF(_xlpm.ini&lt;&gt;"",_xlfn.XLOOKUP(_xlpm.ini,Parametros!$B:$B,Parametros!$C:$C,_xlpm.ini),"NOR")))</f>
        <v>NOR</v>
      </c>
      <c r="MP34" s="362">
        <f t="shared" si="547"/>
        <v>5.4999999999999991</v>
      </c>
      <c r="MQ34" s="362">
        <f t="shared" si="548"/>
        <v>5.4999999999999991</v>
      </c>
      <c r="MR34" s="363">
        <f t="shared" si="549"/>
        <v>5.4999999999999991</v>
      </c>
      <c r="MS34" s="363">
        <v>0</v>
      </c>
      <c r="MT34" s="363">
        <v>0</v>
      </c>
      <c r="MU34" s="363">
        <v>0</v>
      </c>
      <c r="MV34" s="364"/>
      <c r="MW34" s="360"/>
      <c r="MX34" s="361"/>
      <c r="MY34" s="362"/>
      <c r="MZ34" s="362"/>
      <c r="NA34" s="363"/>
      <c r="NB34" s="363"/>
      <c r="NC34" s="363"/>
      <c r="ND34" s="363"/>
      <c r="NE34" s="364"/>
      <c r="NF34" s="360"/>
      <c r="NG34" s="361"/>
      <c r="NH34" s="362"/>
      <c r="NI34" s="362"/>
      <c r="NJ34" s="363"/>
      <c r="NK34" s="363"/>
      <c r="NL34" s="363"/>
      <c r="NM34" s="363"/>
      <c r="NN34" s="211"/>
      <c r="NO34" s="401">
        <f t="shared" si="294"/>
        <v>21</v>
      </c>
      <c r="NP34" s="401" cm="1">
        <f t="array" ref="NP34">SUMPRODUCT(
 (INDEX(DD34:MU34,1,_xlfn.SEQUENCE(1,INT((COLUMN($MU$9)-COLUMN(DD34)+1)/9),3,9))=NP$6)*
 (INDEX(DD34:MU34,1,_xlfn.SEQUENCE(1,INT((COLUMN($MU$9)-COLUMN(DD34)+1)/9),9,9))&gt;0)
)</f>
        <v>0</v>
      </c>
      <c r="NQ34" s="401" cm="1">
        <f t="array" ref="NQ34">SUMPRODUCT(--(INDEX($DD34:$MU34,1,_xlfn.SEQUENCE(1,INT((COLUMN($MU$9)-COLUMN($DD34)+1)/9),3,9))=NQ$6))</f>
        <v>0</v>
      </c>
      <c r="NR34" s="401">
        <f t="shared" si="550"/>
        <v>21</v>
      </c>
      <c r="NS34" s="401" cm="1">
        <f t="array" ref="NS34">SUMPRODUCT(--(INDEX($DD34:$MU34,1,_xlfn.SEQUENCE(1,INT((COLUMN($MU$9)-COLUMN($DD34)+1)/9),3,9))=NS$6))</f>
        <v>0</v>
      </c>
      <c r="NT34" s="401">
        <f t="shared" si="551"/>
        <v>3</v>
      </c>
      <c r="NU34" s="401" cm="1">
        <f t="array" ref="NU34">SUMPRODUCT(--(INDEX($DD34:$MU34,1,_xlfn.SEQUENCE(1,INT((COLUMN($MU$9)-COLUMN($DD34)+1)/9),3,9))=NU$6))</f>
        <v>0</v>
      </c>
      <c r="NV34" s="401" cm="1">
        <f t="array" ref="NV34">SUMPRODUCT(--(INDEX($DD34:$MU34,1,_xlfn.SEQUENCE(1,INT((COLUMN($MU$9)-COLUMN($DD34)+1)/9),3,9))=NV$6))</f>
        <v>0</v>
      </c>
      <c r="NW34" s="401" cm="1">
        <f t="array" ref="NW34">SUMPRODUCT(--(INDEX($DD34:$MU34,1,_xlfn.SEQUENCE(1,INT((COLUMN($MU$9)-COLUMN($DD34)+1)/9),3,9))=NW$6))</f>
        <v>0</v>
      </c>
      <c r="NX34" s="401" cm="1">
        <f t="array" ref="NX34">SUMPRODUCT(--(INDEX($DD34:$MU34,1,_xlfn.SEQUENCE(1,INT((COLUMN($MU$9)-COLUMN($DD34)+1)/9),3,9))=NX$6))</f>
        <v>0</v>
      </c>
      <c r="NY34" s="401" cm="1">
        <f t="array" ref="NY34">SUMPRODUCT(--(INDEX($DD34:$MU34,1,_xlfn.SEQUENCE(1,INT((COLUMN($MU$9)-COLUMN($DD34)+1)/9),3,9))=NY$6))</f>
        <v>0</v>
      </c>
      <c r="NZ34" s="401" cm="1">
        <f t="array" ref="NZ34">SUMPRODUCT(--(INDEX($DD34:$MU34,1,_xlfn.SEQUENCE(1,INT((COLUMN($MU$9)-COLUMN($DD34)+1)/9),3,9))=NZ$6))</f>
        <v>1</v>
      </c>
      <c r="OA34" s="401" cm="1">
        <f t="array" ref="OA34">SUMPRODUCT(--(INDEX($DD34:$MU34,1,_xlfn.SEQUENCE(1,INT((COLUMN($MU$9)-COLUMN($DD34)+1)/9),3,9))=OA$6))</f>
        <v>0</v>
      </c>
      <c r="OB34" s="401" cm="1">
        <f t="array" ref="OB34">SUMPRODUCT(--(INDEX($DD34:$MU34,1,_xlfn.SEQUENCE(1,INT((COLUMN($MU$9)-COLUMN($DD34)+1)/9),3,9))=OB$6))</f>
        <v>3</v>
      </c>
      <c r="OC34" s="401" cm="1">
        <f t="array" ref="OC34">SUMPRODUCT(--(INDEX($DD34:$MU34,1,_xlfn.SEQUENCE(1,INT((COLUMN($MU$9)-COLUMN($DD34)+1)/9),3,9))=OC$6))</f>
        <v>0</v>
      </c>
      <c r="OD34" s="402"/>
      <c r="OE34" s="402">
        <f t="shared" si="552"/>
        <v>28</v>
      </c>
      <c r="OF34" s="403" cm="1">
        <f t="array" ref="OF34">SUM(INDEX(R34:KJ34,1,_xlfn.SEQUENCE(1,INT((COLUMN($NM$9)-COLUMN(CU34)+1)/9),7,9)))</f>
        <v>50</v>
      </c>
      <c r="OG34" s="403" cm="1">
        <f t="array" ref="OG34">SUM(INDEX(R34:KJ34,1,_xlfn.SEQUENCE(1,INT((COLUMN($NM$9)-COLUMN(CU34)+1)/9),8,9)))</f>
        <v>10.500000000000004</v>
      </c>
      <c r="OH34" s="403" cm="1">
        <f t="array" ref="OH34">SUM(INDEX(R34:KJ34,1,_xlfn.SEQUENCE(1,INT((COLUMN($NM$9)-COLUMN(CU34)+1)/9),9,9)))</f>
        <v>0</v>
      </c>
      <c r="OI34" s="214"/>
      <c r="OJ34" s="163"/>
      <c r="OK34" s="163"/>
      <c r="OL34" s="163"/>
      <c r="OM34" s="163"/>
      <c r="ON34" s="306">
        <f>_xlfn.XLOOKUP(B34,'TR05'!B:B,'TR05'!G:G,"Revisar",0)</f>
        <v>45964</v>
      </c>
      <c r="OO34" s="306">
        <f>_xlfn.XLOOKUP(B34,Reloj!A:A,Reloj!D:D,"Revisar",0)</f>
        <v>45964</v>
      </c>
      <c r="OP34" s="162" t="str">
        <f>_xlfn.XLOOKUP(B34,'S10'!C:C,'S10'!B:B,"Revisar",0)</f>
        <v>Revisar</v>
      </c>
    </row>
    <row r="35" spans="1:406" s="162" customFormat="1" ht="15.9" customHeight="1">
      <c r="A35" s="356">
        <v>27</v>
      </c>
      <c r="B35" s="332" t="s">
        <v>833</v>
      </c>
      <c r="C35" s="357" t="str">
        <f>_xlfn.XLOOKUP(B35,'S10'!$B$2:$B$1500,'S10'!$A$2:$A$1500,"Ingresar",0)</f>
        <v>22021615</v>
      </c>
      <c r="D35" s="333" t="s">
        <v>169</v>
      </c>
      <c r="E35" s="405" t="s">
        <v>835</v>
      </c>
      <c r="F35" s="335" t="str">
        <f>_xlfn.XLOOKUP(B35,'S10'!$B$2:$B$600,'S10'!$F$2:$F$600,"Ingresar",0)</f>
        <v>Auxiliar de Seguridad Patrimonial</v>
      </c>
      <c r="G35" s="296">
        <v>45966</v>
      </c>
      <c r="H35" s="358"/>
      <c r="I35" s="359">
        <f t="shared" si="37"/>
        <v>0.3125</v>
      </c>
      <c r="J35" s="360">
        <f t="shared" si="295"/>
        <v>0.70833333333333337</v>
      </c>
      <c r="K35" s="361" t="str">
        <f>IF(
 OR(I$6&lt;MAX($B$2,$G35),AND($H35&lt;&gt;"",I$6&gt;$H35)),
 "NA",
 IF(
  AND($D35="LOCAL",WEEKDAY(I$6,2)=7),
  "DS",
  IF(
   COUNTIF(Parametros!$P:$P,I$6)&gt;0,
   IF(ISNUMBER(M35),IF(M35&gt;0,"FL","FC"),"FC"),
   IF(
    ISNUMBER(M35),
    IF(M35&gt;0,"NOR","F"),
    IF(M35="A","NOR",IF(M35&lt;&gt;"",M35,"F"))
   )
  )
 )
)</f>
        <v>NOR</v>
      </c>
      <c r="L35" s="362">
        <f t="shared" si="296"/>
        <v>8.5</v>
      </c>
      <c r="M35" s="362" cm="1">
        <f t="array" ref="M35">_xlfn.LET(
_xlpm.f,M$6,
_xlpm.xp,IFERROR(
   _xlfn.XLOOKUP(
     1,
     (Papeletas!$B$2:$B$403=$B35)*(Papeletas!$G$2:$G$403&lt;=_xlpm.f)*(Papeletas!$H$2:$H$403&gt;=_xlpm.f),
     Papeletas!$F$2:$F$403,
     "__NP__"
   ),
   "__NP__"
),
_xlpm.x,IF(_xlpm.xp&lt;&gt;"__NP__",_xlpm.xp,_xlfn.XLOOKUP($B35,Reloj!$A$2:$A$1254,INDEX(Reloj!$J$2:$AR$1254,,COLUMN(A27)-INT(COLUMN(A27)/9*8)),"__NF__")),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v>
      </c>
      <c r="N35" s="363">
        <f t="shared" si="297"/>
        <v>8.5</v>
      </c>
      <c r="O35" s="363">
        <f t="shared" si="298"/>
        <v>1.5</v>
      </c>
      <c r="P35" s="363">
        <f t="shared" si="299"/>
        <v>0</v>
      </c>
      <c r="Q35" s="363">
        <f t="shared" si="300"/>
        <v>0</v>
      </c>
      <c r="R35" s="359">
        <f t="shared" si="301"/>
        <v>0.3125</v>
      </c>
      <c r="S35" s="360">
        <f t="shared" si="302"/>
        <v>0.70833333333333337</v>
      </c>
      <c r="T35" s="361" t="str">
        <f>IF(
 OR(R$6&lt;MAX($B$2,$G35),AND($H35&lt;&gt;"",R$6&gt;$H35)),
 "NA",
 IF(
  AND($D35="LOCAL",WEEKDAY(R$6,2)=7),
  "DS",
  IF(
   COUNTIF(Parametros!$P:$P,R$6)&gt;0,
   IF(ISNUMBER(V35),IF(V35&gt;0,"FL","FC"),"FC"),
   IF(
    ISNUMBER(V35),
    IF(V35&gt;0,"NOR","F"),
    IF(V35="A","NOR",IF(V35&lt;&gt;"",V35,"F"))
   )
  )
 )
)</f>
        <v>NOR</v>
      </c>
      <c r="U35" s="362">
        <f t="shared" si="303"/>
        <v>8.5</v>
      </c>
      <c r="V35" s="362" cm="1">
        <f t="array" ref="V35">_xlfn.LET(
_xlpm.f,V$6,
_xlpm.xp,IFERROR(
   _xlfn.XLOOKUP(
     1,
     (Papeletas!$B$2:$B$3000=$B35)*(Papeletas!$G$2:$G$3000&lt;=_xlpm.f)*(Papeletas!$H$2:$H$3000&gt;=_xlpm.f),
     Papeletas!$F$2:$F$3000,
     "__NP__"
   ),
   "__NP__"
),
_xlpm.x,IF(_xlpm.xp&lt;&gt;"__NP__",_xlpm.xp,_xlfn.XLOOKUP($B35,Reloj!$A$2:$A$3000,INDEX(Reloj!$J$2:$AR$3000,,COLUMN(J27)-INT(COLUMN(J27)/9*8)),"__NF__")),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10.5</v>
      </c>
      <c r="W35" s="363">
        <f t="shared" si="304"/>
        <v>8.5</v>
      </c>
      <c r="X35" s="363">
        <f t="shared" si="305"/>
        <v>2</v>
      </c>
      <c r="Y35" s="363">
        <f t="shared" si="306"/>
        <v>0</v>
      </c>
      <c r="Z35" s="363">
        <f t="shared" si="307"/>
        <v>0</v>
      </c>
      <c r="AA35" s="359">
        <f t="shared" si="308"/>
        <v>0.3125</v>
      </c>
      <c r="AB35" s="360">
        <f t="shared" si="309"/>
        <v>0.70833333333333337</v>
      </c>
      <c r="AC35" s="361" t="str">
        <f>IF(
 OR(AA$6&lt;MAX($B$2,$G35),AND($H35&lt;&gt;"",AA$6&gt;$H35)),
 "NA",
 IF(
  AND($D35="LOCAL",WEEKDAY(AA$6,2)=7),
  "DS",
  IF(
   COUNTIF(Parametros!$P:$P,AA$6)&gt;0,
   IF(ISNUMBER(AE35),IF(AE35&gt;0,"FL","FC"),"FC"),
   IF(
    ISNUMBER(AE35),
    IF(AE35&gt;0,"NOR","F"),
    IF(AE35="A","NOR",IF(AE35&lt;&gt;"",AE35,"F"))
   )
  )
 )
)</f>
        <v>NOR</v>
      </c>
      <c r="AD35" s="362">
        <f t="shared" si="310"/>
        <v>8.5</v>
      </c>
      <c r="AE35" s="362" cm="1">
        <f t="array" ref="AE35">_xlfn.LET(
_xlpm.f,AE$6,
_xlpm.xp,IFERROR(
   _xlfn.XLOOKUP(
     1,
     (Papeletas!$B$2:$B$3000=$B35)*(Papeletas!$G$2:$G$3000&lt;=_xlpm.f)*(Papeletas!$H$2:$H$3000&gt;=_xlpm.f),
     Papeletas!$F$2:$F$3000,
     "__NP__"
   ),
   "__NP__"
),
_xlpm.x,IF(_xlpm.xp&lt;&gt;"__NP__",_xlpm.xp,_xlfn.XLOOKUP($B35,Reloj!$A$2:$A$3000,INDEX(Reloj!$J$2:$AR$3000,,COLUMN(S27)-INT(COLUMN(S27)/9*8)),"__NF__")),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AF35" s="363">
        <f t="shared" si="311"/>
        <v>8.5</v>
      </c>
      <c r="AG35" s="363">
        <f t="shared" si="312"/>
        <v>2</v>
      </c>
      <c r="AH35" s="363">
        <f t="shared" si="313"/>
        <v>0.5</v>
      </c>
      <c r="AI35" s="363">
        <f t="shared" si="314"/>
        <v>0</v>
      </c>
      <c r="AJ35" s="359">
        <f t="shared" si="315"/>
        <v>0.3125</v>
      </c>
      <c r="AK35" s="360">
        <f t="shared" si="316"/>
        <v>0.54166666666666663</v>
      </c>
      <c r="AL35" s="361" t="str">
        <f>IF(
 OR(AJ$6&lt;MAX($B$2,$G35),AND($H35&lt;&gt;"",AJ$6&gt;$H35)),
 "NA",
 IF(
  AND($D35="LOCAL",WEEKDAY(AJ$6,2)=7),
  "DS",
  IF(
   COUNTIF(Parametros!$P:$P,AJ$6)&gt;0,
   IF(ISNUMBER(AN35),IF(AN35&gt;0,"FL","FC"),"FC"),
   IF(
    ISNUMBER(AN35),
    IF(AN35&gt;0,"NOR","F"),
    IF(AN35="A","NOR",IF(AN35&lt;&gt;"",AN35,"F"))
   )
  )
 )
)</f>
        <v>NOR</v>
      </c>
      <c r="AM35" s="362">
        <f t="shared" si="317"/>
        <v>5.4999999999999991</v>
      </c>
      <c r="AN35" s="362" cm="1">
        <f t="array" ref="AN35">_xlfn.LET(
_xlpm.f,AN$6,
_xlpm.xp,IFERROR(
   _xlfn.XLOOKUP(
     1,
     (Papeletas!$B$2:$B$3000=$B35)*(Papeletas!$G$2:$G$3000&lt;=_xlpm.f)*(Papeletas!$H$2:$H$3000&gt;=_xlpm.f),
     Papeletas!$F$2:$F$3000,
     "__NP__"
   ),
   "__NP__"
),
_xlpm.x,IF(_xlpm.xp&lt;&gt;"__NP__",_xlpm.xp,_xlfn.XLOOKUP($B35,Reloj!$A$2:$A$3000,INDEX(Reloj!$J$2:$AR$3000,,COLUMN(AB27)-INT(COLUMN(AB27)/9*8)),"__NF__")),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8.5</v>
      </c>
      <c r="AO35" s="363">
        <f t="shared" si="318"/>
        <v>5.4999999999999991</v>
      </c>
      <c r="AP35" s="363">
        <f t="shared" si="319"/>
        <v>2</v>
      </c>
      <c r="AQ35" s="363">
        <f t="shared" si="320"/>
        <v>1.0000000000000009</v>
      </c>
      <c r="AR35" s="363">
        <f t="shared" si="321"/>
        <v>0</v>
      </c>
      <c r="AS35" s="359" t="str">
        <f t="shared" si="322"/>
        <v>-</v>
      </c>
      <c r="AT35" s="360" t="str">
        <f t="shared" si="323"/>
        <v>-</v>
      </c>
      <c r="AU35" s="361" t="str">
        <f>IF(
 OR(AS$6&lt;MAX($B$2,$G35),AND($H35&lt;&gt;"",AS$6&gt;$H35)),
 "NA",
 IF(
  AND($D35="LOCAL",WEEKDAY(AS$6,2)=7),
  "DS",
  IF(
   COUNTIF(Parametros!$P:$P,AS$6)&gt;0,
   IF(ISNUMBER(AW35),IF(AW35&gt;0,"FL","FC"),"FC"),
   IF(
    ISNUMBER(AW35),
    IF(AW35&gt;0,"NOR","F"),
    IF(AW35="A","NOR",IF(AW35&lt;&gt;"",AW35,"F"))
   )
  )
 )
)</f>
        <v>DS</v>
      </c>
      <c r="AV35" s="362">
        <f t="shared" si="324"/>
        <v>0</v>
      </c>
      <c r="AW35" s="362" t="str" cm="1">
        <f t="array" ref="AW35">_xlfn.LET(
_xlpm.f,AW$6,
_xlpm.xp,IFERROR(
   _xlfn.XLOOKUP(
     1,
     (Papeletas!$B$2:$B$3000=$B35)*(Papeletas!$G$2:$G$3000&lt;=_xlpm.f)*(Papeletas!$H$2:$H$3000&gt;=_xlpm.f),
     Papeletas!$F$2:$F$3000,
     "__NP__"
   ),
   "__NP__"
),
_xlpm.x,IF(_xlpm.xp&lt;&gt;"__NP__",_xlpm.xp,_xlfn.XLOOKUP($B35,Reloj!$A$2:$A$3000,INDEX(Reloj!$J$2:$AR$3000,,COLUMN(AK27)-INT(COLUMN(AK27)/9*8)),"__NF__")),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F</v>
      </c>
      <c r="AX35" s="363">
        <f t="shared" si="325"/>
        <v>0</v>
      </c>
      <c r="AY35" s="363">
        <f t="shared" si="326"/>
        <v>0</v>
      </c>
      <c r="AZ35" s="363">
        <f t="shared" si="327"/>
        <v>0</v>
      </c>
      <c r="BA35" s="363">
        <f t="shared" si="328"/>
        <v>0</v>
      </c>
      <c r="BB35" s="359">
        <f t="shared" si="329"/>
        <v>0.3125</v>
      </c>
      <c r="BC35" s="360">
        <f t="shared" si="330"/>
        <v>0.70833333333333337</v>
      </c>
      <c r="BD35" s="361" t="str">
        <f>IF(
 OR(BB$6&lt;MAX($B$2,$G35),AND($H35&lt;&gt;"",BB$6&gt;$H35)),
 "NA",
 IF(
  AND($D35="LOCAL",WEEKDAY(BB$6,2)=7),
  "DS",
  IF(
   COUNTIF(Parametros!$P:$P,BB$6)&gt;0,
   IF(ISNUMBER(BF35),IF(BF35&gt;0,"FL","FC"),"FC"),
   IF(
    ISNUMBER(BF35),
    IF(BF35&gt;0,"NOR","F"),
    IF(BF35="A","NOR",IF(BF35&lt;&gt;"",BF35,"F"))
   )
  )
 )
)</f>
        <v>NOR</v>
      </c>
      <c r="BE35" s="362">
        <f t="shared" si="331"/>
        <v>8.5</v>
      </c>
      <c r="BF35" s="362" cm="1">
        <f t="array" ref="BF35">_xlfn.LET(
_xlpm.f,BF$6,
_xlpm.xp,IFERROR(
   _xlfn.XLOOKUP(
     1,
     (Papeletas!$B$2:$B$3000=$B35)*(Papeletas!$G$2:$G$3000&lt;=_xlpm.f)*(Papeletas!$H$2:$H$3000&gt;=_xlpm.f),
     Papeletas!$F$2:$F$3000,
     "__NP__"
   ),
   "__NP__"
),
_xlpm.x,IF(_xlpm.xp&lt;&gt;"__NP__",_xlpm.xp,_xlfn.XLOOKUP($B35,Reloj!$A$2:$A$3000,INDEX(Reloj!$J$2:$AR$3000,,COLUMN(AT27)-INT(COLUMN(AT27)/9*8)),"__NF__")),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10.5</v>
      </c>
      <c r="BG35" s="363">
        <f t="shared" si="332"/>
        <v>8.5</v>
      </c>
      <c r="BH35" s="363">
        <f t="shared" si="333"/>
        <v>2</v>
      </c>
      <c r="BI35" s="363">
        <f t="shared" si="334"/>
        <v>0</v>
      </c>
      <c r="BJ35" s="363">
        <f t="shared" si="335"/>
        <v>0</v>
      </c>
      <c r="BK35" s="359">
        <f t="shared" si="336"/>
        <v>0.3125</v>
      </c>
      <c r="BL35" s="360">
        <f t="shared" si="337"/>
        <v>0.70833333333333337</v>
      </c>
      <c r="BM35" s="361" t="str">
        <f>IF(
 OR(BK$6&lt;MAX($B$2,$G35),AND($H35&lt;&gt;"",BK$6&gt;$H35)),
 "NA",
 IF(
  AND($D35="LOCAL",WEEKDAY(BK$6,2)=7),
  "DS",
  IF(
   COUNTIF(Parametros!$P:$P,BK$6)&gt;0,
   IF(ISNUMBER(BO35),IF(BO35&gt;0,"FL","FC"),"FC"),
   IF(
    ISNUMBER(BO35),
    IF(BO35&gt;0,"NOR","F"),
    IF(BO35="A","NOR",IF(BO35&lt;&gt;"",BO35,"F"))
   )
  )
 )
)</f>
        <v>NOR</v>
      </c>
      <c r="BN35" s="362">
        <f t="shared" si="338"/>
        <v>8.5</v>
      </c>
      <c r="BO35" s="362" cm="1">
        <f t="array" ref="BO35">_xlfn.LET(
_xlpm.f,BO$6,
_xlpm.xp,IFERROR(
   _xlfn.XLOOKUP(
     1,
     (Papeletas!$B$2:$B$3000=$B35)*(Papeletas!$G$2:$G$3000&lt;=_xlpm.f)*(Papeletas!$H$2:$H$3000&gt;=_xlpm.f),
     Papeletas!$F$2:$F$3000,
     "__NP__"
   ),
   "__NP__"
),
_xlpm.x,IF(_xlpm.xp&lt;&gt;"__NP__",_xlpm.xp,_xlfn.XLOOKUP($B35,Reloj!$A$2:$A$3000,INDEX(Reloj!$J$2:$AR$3000,,COLUMN(BC27)-INT(COLUMN(BC27)/9*8)),"__NF__")),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BP35" s="363">
        <f t="shared" si="339"/>
        <v>8.5</v>
      </c>
      <c r="BQ35" s="363">
        <f t="shared" si="340"/>
        <v>2</v>
      </c>
      <c r="BR35" s="363">
        <f t="shared" si="341"/>
        <v>0.5</v>
      </c>
      <c r="BS35" s="363">
        <f t="shared" si="342"/>
        <v>0</v>
      </c>
      <c r="BT35" s="359">
        <f t="shared" si="343"/>
        <v>0.3125</v>
      </c>
      <c r="BU35" s="360">
        <f t="shared" si="344"/>
        <v>0.70833333333333337</v>
      </c>
      <c r="BV35" s="361" t="str">
        <f>IF(
 OR(BT$6&lt;MAX($B$2,$G35),AND($H35&lt;&gt;"",BT$6&gt;$H35)),
 "NA",
 IF(
  AND($D35="LOCAL",WEEKDAY(BT$6,2)=7),
  "DS",
  IF(
   COUNTIF(Parametros!$P:$P,BT$6)&gt;0,
   IF(ISNUMBER(BX35),IF(BX35&gt;0,"FL","FC"),"FC"),
   IF(
    ISNUMBER(BX35),
    IF(BX35&gt;0,"NOR","F"),
    IF(BX35="A","NOR",IF(BX35&lt;&gt;"",BX35,"F"))
   )
  )
 )
)</f>
        <v>NOR</v>
      </c>
      <c r="BW35" s="362">
        <f t="shared" si="345"/>
        <v>8.5</v>
      </c>
      <c r="BX35" s="362" cm="1">
        <f t="array" ref="BX35">_xlfn.LET(
_xlpm.f,BX$6,
_xlpm.xp,IFERROR(
   _xlfn.XLOOKUP(
     1,
     (Papeletas!$B$2:$B$3000=$B35)*(Papeletas!$G$2:$G$3000&lt;=_xlpm.f)*(Papeletas!$H$2:$H$3000&gt;=_xlpm.f),
     Papeletas!$F$2:$F$3000,
     "__NP__"
   ),
   "__NP__"
),
_xlpm.x,IF(_xlpm.xp&lt;&gt;"__NP__",_xlpm.xp,_xlfn.XLOOKUP($B35,Reloj!$A$2:$A$3000,INDEX(Reloj!$J$2:$AR$3000,,COLUMN(BL27)-INT(COLUMN(BL27)/9*8)),"__NF__")),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10.5</v>
      </c>
      <c r="BY35" s="363">
        <f t="shared" si="346"/>
        <v>8.5</v>
      </c>
      <c r="BZ35" s="363">
        <f t="shared" si="347"/>
        <v>2</v>
      </c>
      <c r="CA35" s="363">
        <f t="shared" si="348"/>
        <v>0</v>
      </c>
      <c r="CB35" s="363">
        <f t="shared" si="349"/>
        <v>0</v>
      </c>
      <c r="CC35" s="359">
        <f t="shared" si="350"/>
        <v>0.3125</v>
      </c>
      <c r="CD35" s="360">
        <f t="shared" si="351"/>
        <v>0.70833333333333337</v>
      </c>
      <c r="CE35" s="361" t="str">
        <f>IF(
 OR(CC$6&lt;MAX($B$2,$G35),AND($H35&lt;&gt;"",CC$6&gt;$H35)),
 "NA",
 IF(
  AND($D35="LOCAL",WEEKDAY(CC$6,2)=7),
  "DS",
  IF(
   COUNTIF(Parametros!$P:$P,CC$6)&gt;0,
   IF(ISNUMBER(CG35),IF(CG35&gt;0,"FL","FC"),"FC"),
   IF(
    ISNUMBER(CG35),
    IF(CG35&gt;0,"NOR","F"),
    IF(CG35="A","NOR",IF(CG35&lt;&gt;"",CG35,"F"))
   )
  )
 )
)</f>
        <v>NOR</v>
      </c>
      <c r="CF35" s="362">
        <f t="shared" si="352"/>
        <v>8.5</v>
      </c>
      <c r="CG35" s="362" cm="1">
        <f t="array" ref="CG35">_xlfn.LET(
_xlpm.f,CG$6,
_xlpm.xp,IFERROR(
   _xlfn.XLOOKUP(
     1,
     (Papeletas!$B$2:$B$3000=$B35)*(Papeletas!$G$2:$G$3000&lt;=_xlpm.f)*(Papeletas!$H$2:$H$3000&gt;=_xlpm.f),
     Papeletas!$F$2:$F$3000,
     "__NP__"
   ),
   "__NP__"
),
_xlpm.x,IF(_xlpm.xp&lt;&gt;"__NP__",_xlpm.xp,_xlfn.XLOOKUP($B35,Reloj!$A$2:$A$3000,INDEX(Reloj!$J$2:$AR$3000,,COLUMN(BU27)-INT(COLUMN(BU27)/9*8)),"__NF__")),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10.5</v>
      </c>
      <c r="CH35" s="363">
        <f t="shared" si="353"/>
        <v>8.5</v>
      </c>
      <c r="CI35" s="363">
        <f t="shared" si="354"/>
        <v>2</v>
      </c>
      <c r="CJ35" s="363">
        <f t="shared" si="355"/>
        <v>0</v>
      </c>
      <c r="CK35" s="363">
        <f t="shared" si="356"/>
        <v>0</v>
      </c>
      <c r="CL35" s="359">
        <f t="shared" si="357"/>
        <v>0.3125</v>
      </c>
      <c r="CM35" s="360">
        <f t="shared" si="358"/>
        <v>0.70833333333333337</v>
      </c>
      <c r="CN35" s="361" t="str">
        <f>IF(
 OR(CL$6&lt;MAX($B$2,$G35),AND($H35&lt;&gt;"",CL$6&gt;$H35)),
 "NA",
 IF(
  AND($D35="LOCAL",WEEKDAY(CL$6,2)=7),
  "DS",
  IF(
   COUNTIF(Parametros!$P:$P,CL$6)&gt;0,
   IF(ISNUMBER(CP35),IF(CP35&gt;0,"FL","FC"),"FC"),
   IF(
    ISNUMBER(CP35),
    IF(CP35&gt;0,"NOR","F"),
    IF(CP35="A","NOR",IF(CP35&lt;&gt;"",CP35,"F"))
   )
  )
 )
)</f>
        <v>NOR</v>
      </c>
      <c r="CO35" s="362">
        <f t="shared" si="359"/>
        <v>8.5</v>
      </c>
      <c r="CP35" s="362" cm="1">
        <f t="array" ref="CP35">_xlfn.LET(
_xlpm.f,CP$6,
_xlpm.xp,IFERROR(
   _xlfn.XLOOKUP(
     1,
     (Papeletas!$B$2:$B$3000=$B35)*(Papeletas!$G$2:$G$3000&lt;=_xlpm.f)*(Papeletas!$H$2:$H$3000&gt;=_xlpm.f),
     Papeletas!$F$2:$F$3000,
     "__NP__"
   ),
   "__NP__"
),
_xlpm.x,IF(_xlpm.xp&lt;&gt;"__NP__",_xlpm.xp,_xlfn.XLOOKUP($B35,Reloj!$A$2:$A$3000,INDEX(Reloj!$J$2:$AR$3000,,COLUMN(CD27)-INT(COLUMN(CD27)/9*8)),"__NF__")),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10.5</v>
      </c>
      <c r="CQ35" s="363">
        <f t="shared" si="360"/>
        <v>8.5</v>
      </c>
      <c r="CR35" s="363">
        <f t="shared" si="361"/>
        <v>2</v>
      </c>
      <c r="CS35" s="363">
        <f t="shared" si="362"/>
        <v>0</v>
      </c>
      <c r="CT35" s="363">
        <f t="shared" si="363"/>
        <v>0</v>
      </c>
      <c r="CU35" s="359">
        <f t="shared" si="364"/>
        <v>0.3125</v>
      </c>
      <c r="CV35" s="360">
        <f t="shared" si="365"/>
        <v>0.54166666666666663</v>
      </c>
      <c r="CW35" s="361" t="str">
        <f>IF(
 OR(CU$6&lt;MAX($B$2,$G35),AND($H35&lt;&gt;"",CU$6&gt;$H35)),
 "NA",
 IF(
  AND($D35="LOCAL",WEEKDAY(CU$6,2)=7),
  "DS",
  IF(
   COUNTIF(Parametros!$P:$P,CU$6)&gt;0,
   IF(ISNUMBER(CY35),IF(CY35&gt;0,"FL","FC"),"FC"),
   IF(
    ISNUMBER(CY35),
    IF(CY35&gt;0,"NOR","F"),
    IF(CY35="A","NOR",IF(CY35&lt;&gt;"",CY35,"F"))
   )
  )
 )
)</f>
        <v>NOR</v>
      </c>
      <c r="CX35" s="362">
        <f t="shared" si="366"/>
        <v>5.4999999999999991</v>
      </c>
      <c r="CY35" s="362" cm="1">
        <f t="array" ref="CY35">_xlfn.LET(
_xlpm.f,CY$6,
_xlpm.xp,IFERROR(
   _xlfn.XLOOKUP(
     1,
     (Papeletas!$B$2:$B$3000=$B35)*(Papeletas!$G$2:$G$3000&lt;=_xlpm.f)*(Papeletas!$H$2:$H$3000&gt;=_xlpm.f),
     Papeletas!$F$2:$F$3000,
     "__NP__"
   ),
   "__NP__"
),
_xlpm.x,IF(_xlpm.xp&lt;&gt;"__NP__",_xlpm.xp,_xlfn.XLOOKUP($B35,Reloj!$A$2:$A$3000,INDEX(Reloj!$J$2:$AR$3000,,COLUMN(CM27)-INT(COLUMN(CM27)/9*8)),"__NF__")),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8</v>
      </c>
      <c r="CZ35" s="363">
        <f t="shared" si="367"/>
        <v>5.4999999999999991</v>
      </c>
      <c r="DA35" s="363">
        <f t="shared" si="368"/>
        <v>2</v>
      </c>
      <c r="DB35" s="363">
        <f t="shared" si="369"/>
        <v>0.50000000000000089</v>
      </c>
      <c r="DC35" s="363">
        <f t="shared" si="370"/>
        <v>0</v>
      </c>
      <c r="DD35" s="359" t="str">
        <f t="shared" si="371"/>
        <v>-</v>
      </c>
      <c r="DE35" s="360" t="str">
        <f t="shared" si="372"/>
        <v>-</v>
      </c>
      <c r="DF35" s="361" t="str">
        <f>IF(
 OR(DD$6&lt;MAX($B$2,$G35),AND($H35&lt;&gt;"",DD$6&gt;$H35)),
 "NA",
 IF(
  AND($D35="LOCAL",WEEKDAY(DD$6,2)=7),
  "DS",
  IF(
   COUNTIF(Parametros!$P:$P,DD$6)&gt;0,
   IF(ISNUMBER(DH35),IF(DH35&gt;0,"FL","FC"),"FC"),
   IF(
    ISNUMBER(DH35),
    IF(DH35&gt;0,"NOR","F"),
    IF(DH35="A","NOR",IF(DH35&lt;&gt;"",DH35,"F"))
   )
  )
 )
)</f>
        <v>DS</v>
      </c>
      <c r="DG35" s="362">
        <f t="shared" si="373"/>
        <v>0</v>
      </c>
      <c r="DH35" s="362" t="str" cm="1">
        <f t="array" ref="DH35">_xlfn.LET(
_xlpm.f,DH$6,
_xlpm.xp,IFERROR(
   _xlfn.XLOOKUP(
     1,
     (Papeletas!$B$2:$B$3000=$B35)*(Papeletas!$G$2:$G$3000&lt;=_xlpm.f)*(Papeletas!$H$2:$H$3000&gt;=_xlpm.f),
     Papeletas!$F$2:$F$3000,
     "__NP__"
   ),
   "__NP__"
),
_xlpm.x,IF(_xlpm.xp&lt;&gt;"__NP__",_xlpm.xp,_xlfn.XLOOKUP($B35,Reloj!$A$2:$A$3000,INDEX(Reloj!$J$2:$AR$3000,,COLUMN(CV27)-INT(COLUMN(CV27)/9*8)),"__NF__")),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F</v>
      </c>
      <c r="DI35" s="363">
        <f t="shared" si="374"/>
        <v>0</v>
      </c>
      <c r="DJ35" s="363">
        <f t="shared" si="375"/>
        <v>0</v>
      </c>
      <c r="DK35" s="363">
        <f t="shared" si="376"/>
        <v>0</v>
      </c>
      <c r="DL35" s="363">
        <f t="shared" si="377"/>
        <v>0</v>
      </c>
      <c r="DM35" s="359">
        <f t="shared" si="378"/>
        <v>0.3125</v>
      </c>
      <c r="DN35" s="360">
        <f t="shared" si="379"/>
        <v>0.70833333333333337</v>
      </c>
      <c r="DO35" s="361" t="str">
        <f>IF(
 OR(DM$6&lt;MAX($B$2,$G35),AND($H35&lt;&gt;"",DM$6&gt;$H35)),
 "NA",
 IF(
  AND($D35="LOCAL",WEEKDAY(DM$6,2)=7),
  "DS",
  IF(
   COUNTIF(Parametros!$P:$P,DM$6)&gt;0,
   IF(ISNUMBER(DQ35),IF(DQ35&gt;0,"FL","FC"),"FC"),
   IF(
    ISNUMBER(DQ35),
    IF(DQ35&gt;0,"NOR","F"),
    IF(DQ35="A","NOR",IF(DQ35&lt;&gt;"",DQ35,"F"))
   )
  )
 )
)</f>
        <v>NOR</v>
      </c>
      <c r="DP35" s="362">
        <f t="shared" si="380"/>
        <v>8.5</v>
      </c>
      <c r="DQ35" s="362" cm="1">
        <f t="array" ref="DQ35">_xlfn.LET(
_xlpm.f,DQ$6,
_xlpm.xp,IFERROR(
   _xlfn.XLOOKUP(
     1,
     (Papeletas!$B$2:$B$3000=$B35)*(Papeletas!$G$2:$G$3000&lt;=_xlpm.f)*(Papeletas!$H$2:$H$3000&gt;=_xlpm.f),
     Papeletas!$F$2:$F$3000,
     "__NP__"
   ),
   "__NP__"
),
_xlpm.x,IF(_xlpm.xp&lt;&gt;"__NP__",_xlpm.xp,_xlfn.XLOOKUP($B35,Reloj!$A$2:$A$3000,INDEX(Reloj!$J$2:$AR$3000,,COLUMN(DE27)-INT(COLUMN(DE27)/9*8)),"__NF__")),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DR35" s="363">
        <f t="shared" si="381"/>
        <v>8.5</v>
      </c>
      <c r="DS35" s="363">
        <f t="shared" si="382"/>
        <v>2</v>
      </c>
      <c r="DT35" s="363">
        <f t="shared" si="383"/>
        <v>0.5</v>
      </c>
      <c r="DU35" s="363">
        <f t="shared" si="384"/>
        <v>0</v>
      </c>
      <c r="DV35" s="359">
        <f t="shared" si="385"/>
        <v>0.3125</v>
      </c>
      <c r="DW35" s="360">
        <f t="shared" si="386"/>
        <v>0.70833333333333337</v>
      </c>
      <c r="DX35" s="361" t="str">
        <f>IF(
 OR(DV$6&lt;MAX($B$2,$G35),AND($H35&lt;&gt;"",DV$6&gt;$H35)),
 "NA",
 IF(
  AND($D35="LOCAL",WEEKDAY(DV$6,2)=7),
  "DS",
  IF(
   COUNTIF(Parametros!$P:$P,DV$6)&gt;0,
   IF(ISNUMBER(DZ35),IF(DZ35&gt;0,"FL","FC"),"FC"),
   IF(
    ISNUMBER(DZ35),
    IF(DZ35&gt;0,"NOR","F"),
    IF(DZ35="A","NOR",IF(DZ35&lt;&gt;"",DZ35,"F"))
   )
  )
 )
)</f>
        <v>NOR</v>
      </c>
      <c r="DY35" s="362">
        <f t="shared" si="387"/>
        <v>8.5</v>
      </c>
      <c r="DZ35" s="362" cm="1">
        <f t="array" ref="DZ35">_xlfn.LET(
_xlpm.f,DZ$6,
_xlpm.xp,IFERROR(
   _xlfn.XLOOKUP(
     1,
     (Papeletas!$B$2:$B$3000=$B35)*(Papeletas!$G$2:$G$3000&lt;=_xlpm.f)*(Papeletas!$H$2:$H$3000&gt;=_xlpm.f),
     Papeletas!$F$2:$F$3000,
     "__NP__"
   ),
   "__NP__"
),
_xlpm.x,IF(_xlpm.xp&lt;&gt;"__NP__",_xlpm.xp,_xlfn.XLOOKUP($B35,Reloj!$A$2:$A$3000,INDEX(Reloj!$J$2:$AR$3000,,COLUMN(DN27)-INT(COLUMN(DN27)/9*8)),"__NF__")),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EA35" s="363">
        <f t="shared" si="388"/>
        <v>8.5</v>
      </c>
      <c r="EB35" s="363">
        <f t="shared" si="389"/>
        <v>2</v>
      </c>
      <c r="EC35" s="363">
        <f t="shared" si="390"/>
        <v>0.5</v>
      </c>
      <c r="ED35" s="363">
        <f t="shared" si="391"/>
        <v>0</v>
      </c>
      <c r="EE35" s="359">
        <f t="shared" si="392"/>
        <v>0.3125</v>
      </c>
      <c r="EF35" s="360">
        <f t="shared" si="393"/>
        <v>0.70833333333333337</v>
      </c>
      <c r="EG35" s="361" t="str">
        <f>IF(
 OR(EE$6&lt;MAX($B$2,$G35),AND($H35&lt;&gt;"",EE$6&gt;$H35)),
 "NA",
 IF(
  AND($D35="LOCAL",WEEKDAY(EE$6,2)=7),
  "DS",
  IF(
   COUNTIF(Parametros!$P:$P,EE$6)&gt;0,
   IF(ISNUMBER(EI35),IF(EI35&gt;0,"FL","FC"),"FC"),
   IF(
    ISNUMBER(EI35),
    IF(EI35&gt;0,"NOR","F"),
    IF(EI35="A","NOR",IF(EI35&lt;&gt;"",EI35,"F"))
   )
  )
 )
)</f>
        <v>NOR</v>
      </c>
      <c r="EH35" s="362">
        <f t="shared" si="394"/>
        <v>8.5</v>
      </c>
      <c r="EI35" s="362" cm="1">
        <f t="array" ref="EI35">_xlfn.LET(
_xlpm.f,EI$6,
_xlpm.xp,IFERROR(
   _xlfn.XLOOKUP(
     1,
     (Papeletas!$B$2:$B$3000=$B35)*(Papeletas!$G$2:$G$3000&lt;=_xlpm.f)*(Papeletas!$H$2:$H$3000&gt;=_xlpm.f),
     Papeletas!$F$2:$F$3000,
     "__NP__"
   ),
   "__NP__"
),
_xlpm.x,IF(_xlpm.xp&lt;&gt;"__NP__",_xlpm.xp,_xlfn.XLOOKUP($B35,Reloj!$A$2:$A$3000,INDEX(Reloj!$J$2:$AR$3000,,COLUMN(DW27)-INT(COLUMN(DW27)/9*8)),"__NF__")),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EJ35" s="363">
        <f t="shared" si="395"/>
        <v>8.5</v>
      </c>
      <c r="EK35" s="363">
        <f t="shared" si="396"/>
        <v>2</v>
      </c>
      <c r="EL35" s="363">
        <f t="shared" si="397"/>
        <v>0.5</v>
      </c>
      <c r="EM35" s="363">
        <f t="shared" si="398"/>
        <v>0</v>
      </c>
      <c r="EN35" s="359">
        <f t="shared" si="399"/>
        <v>0.3125</v>
      </c>
      <c r="EO35" s="360">
        <f t="shared" si="400"/>
        <v>0.70833333333333337</v>
      </c>
      <c r="EP35" s="361" t="str">
        <f>IF(
 OR(EN$6&lt;MAX($B$2,$G35),AND($H35&lt;&gt;"",EN$6&gt;$H35)),
 "NA",
 IF(
  AND($D35="LOCAL",WEEKDAY(EN$6,2)=7),
  "DS",
  IF(
   COUNTIF(Parametros!$P:$P,EN$6)&gt;0,
   IF(ISNUMBER(ER35),IF(ER35&gt;0,"FL","FC"),"FC"),
   IF(
    ISNUMBER(ER35),
    IF(ER35&gt;0,"NOR","F"),
    IF(ER35="A","NOR",IF(ER35&lt;&gt;"",ER35,"F"))
   )
  )
 )
)</f>
        <v>NOR</v>
      </c>
      <c r="EQ35" s="362">
        <f t="shared" si="401"/>
        <v>8.5</v>
      </c>
      <c r="ER35" s="362" cm="1">
        <f t="array" ref="ER35">_xlfn.LET(
_xlpm.f,ER$6,
_xlpm.xp,IFERROR(
   _xlfn.XLOOKUP(
     1,
     (Papeletas!$B$2:$B$3000=$B35)*(Papeletas!$G$2:$G$3000&lt;=_xlpm.f)*(Papeletas!$H$2:$H$3000&gt;=_xlpm.f),
     Papeletas!$F$2:$F$3000,
     "__NP__"
   ),
   "__NP__"
),
_xlpm.x,IF(_xlpm.xp&lt;&gt;"__NP__",_xlpm.xp,_xlfn.XLOOKUP($B35,Reloj!$A$2:$A$3000,INDEX(Reloj!$J$2:$AR$3000,,COLUMN(EF27)-INT(COLUMN(EF27)/9*8)),"__NF__")),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ES35" s="363">
        <f t="shared" si="402"/>
        <v>8.5</v>
      </c>
      <c r="ET35" s="363">
        <f t="shared" si="403"/>
        <v>2</v>
      </c>
      <c r="EU35" s="363">
        <f t="shared" si="404"/>
        <v>0.5</v>
      </c>
      <c r="EV35" s="363">
        <f t="shared" si="405"/>
        <v>0</v>
      </c>
      <c r="EW35" s="359">
        <f t="shared" si="406"/>
        <v>0.3125</v>
      </c>
      <c r="EX35" s="360">
        <f t="shared" si="407"/>
        <v>0.70833333333333337</v>
      </c>
      <c r="EY35" s="361" t="str">
        <f>IF(
 OR(EW$6&lt;MAX($B$2,$G35),AND($H35&lt;&gt;"",EW$6&gt;$H35)),
 "NA",
 IF(
  AND($D35="LOCAL",WEEKDAY(EW$6,2)=7),
  "DS",
  IF(
   COUNTIF(Parametros!$P:$P,EW$6)&gt;0,
   IF(ISNUMBER(FA35),IF(FA35&gt;0,"FL","FC"),"FC"),
   IF(
    ISNUMBER(FA35),
    IF(FA35&gt;0,"NOR","F"),
    IF(FA35="A","NOR",IF(FA35&lt;&gt;"",FA35,"F"))
   )
  )
 )
)</f>
        <v>NOR</v>
      </c>
      <c r="EZ35" s="362">
        <f t="shared" si="408"/>
        <v>8.5</v>
      </c>
      <c r="FA35" s="362" cm="1">
        <f t="array" ref="FA35">_xlfn.LET(
_xlpm.f,FA$6,
_xlpm.xp,IFERROR(
   _xlfn.XLOOKUP(
     1,
     (Papeletas!$B$2:$B$3000=$B35)*(Papeletas!$G$2:$G$3000&lt;=_xlpm.f)*(Papeletas!$H$2:$H$3000&gt;=_xlpm.f),
     Papeletas!$F$2:$F$3000,
     "__NP__"
   ),
   "__NP__"
),
_xlpm.x,IF(_xlpm.xp&lt;&gt;"__NP__",_xlpm.xp,_xlfn.XLOOKUP($B35,Reloj!$A$2:$A$3000,INDEX(Reloj!$J$2:$AR$3000,,COLUMN(EO27)-INT(COLUMN(EO27)/9*8)),"__NF__")),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FB35" s="363">
        <f t="shared" si="409"/>
        <v>8.5</v>
      </c>
      <c r="FC35" s="363">
        <f t="shared" si="410"/>
        <v>2</v>
      </c>
      <c r="FD35" s="363">
        <f t="shared" si="411"/>
        <v>0.5</v>
      </c>
      <c r="FE35" s="363">
        <f t="shared" si="412"/>
        <v>0</v>
      </c>
      <c r="FF35" s="359">
        <f t="shared" si="413"/>
        <v>0.3125</v>
      </c>
      <c r="FG35" s="360">
        <f t="shared" si="414"/>
        <v>0.54166666666666663</v>
      </c>
      <c r="FH35" s="361" t="str">
        <f>IF(
 OR(FF$6&lt;MAX($B$2,$G35),AND($H35&lt;&gt;"",FF$6&gt;$H35)),
 "NA",
 IF(
  AND($D35="LOCAL",WEEKDAY(FF$6,2)=7),
  "DS",
  IF(
   COUNTIF(Parametros!$P:$P,FF$6)&gt;0,
   IF(ISNUMBER(FJ35),IF(FJ35&gt;0,"FL","FC"),"FC"),
   IF(
    ISNUMBER(FJ35),
    IF(FJ35&gt;0,"NOR","F"),
    IF(FJ35="A","NOR",IF(FJ35&lt;&gt;"",FJ35,"F"))
   )
  )
 )
)</f>
        <v>NOR</v>
      </c>
      <c r="FI35" s="362">
        <f t="shared" si="415"/>
        <v>5.4999999999999991</v>
      </c>
      <c r="FJ35" s="362" cm="1">
        <f t="array" ref="FJ35">_xlfn.LET(
_xlpm.f,FJ$6,
_xlpm.xp,IFERROR(
   _xlfn.XLOOKUP(
     1,
     (Papeletas!$B$2:$B$3000=$B35)*(Papeletas!$G$2:$G$3000&lt;=_xlpm.f)*(Papeletas!$H$2:$H$3000&gt;=_xlpm.f),
     Papeletas!$F$2:$F$3000,
     "__NP__"
   ),
   "__NP__"
),
_xlpm.x,IF(_xlpm.xp&lt;&gt;"__NP__",_xlpm.xp,_xlfn.XLOOKUP($B35,Reloj!$A$2:$A$3000,INDEX(Reloj!$J$2:$AR$3000,,COLUMN(EX27)-INT(COLUMN(EX27)/9*8)),"__NF__")),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8</v>
      </c>
      <c r="FK35" s="363">
        <f t="shared" si="416"/>
        <v>5.4999999999999991</v>
      </c>
      <c r="FL35" s="363">
        <f t="shared" si="417"/>
        <v>2</v>
      </c>
      <c r="FM35" s="363">
        <f t="shared" si="418"/>
        <v>0.50000000000000089</v>
      </c>
      <c r="FN35" s="363">
        <f t="shared" si="419"/>
        <v>0</v>
      </c>
      <c r="FO35" s="359" t="str">
        <f t="shared" si="420"/>
        <v>-</v>
      </c>
      <c r="FP35" s="360" t="str">
        <f t="shared" si="421"/>
        <v>-</v>
      </c>
      <c r="FQ35" s="361" t="str">
        <f>IF(
 OR(FO$6&lt;MAX($B$2,$G35),AND($H35&lt;&gt;"",FO$6&gt;$H35)),
 "NA",
 IF(
  AND($D35="LOCAL",WEEKDAY(FO$6,2)=7),
  "DS",
  IF(
   COUNTIF(Parametros!$P:$P,FO$6)&gt;0,
   IF(ISNUMBER(FS35),IF(FS35&gt;0,"FL","FC"),"FC"),
   IF(
    ISNUMBER(FS35),
    IF(FS35&gt;0,"NOR","F"),
    IF(FS35="A","NOR",IF(FS35&lt;&gt;"",FS35,"F"))
   )
  )
 )
)</f>
        <v>DS</v>
      </c>
      <c r="FR35" s="362">
        <f t="shared" si="422"/>
        <v>0</v>
      </c>
      <c r="FS35" s="362" t="str" cm="1">
        <f t="array" ref="FS35">_xlfn.LET(
_xlpm.f,FS$6,
_xlpm.xp,IFERROR(
   _xlfn.XLOOKUP(
     1,
     (Papeletas!$B$2:$B$3000=$B35)*(Papeletas!$G$2:$G$3000&lt;=_xlpm.f)*(Papeletas!$H$2:$H$3000&gt;=_xlpm.f),
     Papeletas!$F$2:$F$3000,
     "__NP__"
   ),
   "__NP__"
),
_xlpm.x,IF(_xlpm.xp&lt;&gt;"__NP__",_xlpm.xp,_xlfn.XLOOKUP($B35,Reloj!$A$2:$A$3000,INDEX(Reloj!$J$2:$AR$3000,,COLUMN(FG27)-INT(COLUMN(FG27)/9*8)),"__NF__")),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F</v>
      </c>
      <c r="FT35" s="363">
        <f t="shared" si="423"/>
        <v>0</v>
      </c>
      <c r="FU35" s="363">
        <f t="shared" si="424"/>
        <v>0</v>
      </c>
      <c r="FV35" s="363">
        <f t="shared" si="425"/>
        <v>0</v>
      </c>
      <c r="FW35" s="363">
        <f t="shared" si="426"/>
        <v>0</v>
      </c>
      <c r="FX35" s="359">
        <f t="shared" si="427"/>
        <v>0.3125</v>
      </c>
      <c r="FY35" s="360">
        <f t="shared" si="428"/>
        <v>0.70833333333333337</v>
      </c>
      <c r="FZ35" s="361" t="str">
        <f>IF(
 OR(FX$6&lt;MAX($B$2,$G35),AND($H35&lt;&gt;"",FX$6&gt;$H35)),
 "NA",
 IF(
  AND($D35="LOCAL",WEEKDAY(FX$6,2)=7),
  "DS",
  IF(
   COUNTIF(Parametros!$P:$P,FX$6)&gt;0,
   IF(ISNUMBER(GB35),IF(GB35&gt;0,"FL","FC"),"FC"),
   IF(
    ISNUMBER(GB35),
    IF(GB35&gt;0,"NOR","F"),
    IF(GB35="A","NOR",IF(GB35&lt;&gt;"",GB35,"F"))
   )
  )
 )
)</f>
        <v>NOR</v>
      </c>
      <c r="GA35" s="362">
        <f t="shared" si="429"/>
        <v>8.5</v>
      </c>
      <c r="GB35" s="362" cm="1">
        <f t="array" ref="GB35">_xlfn.LET(
_xlpm.f,GB$6,
_xlpm.xp,IFERROR(
   _xlfn.XLOOKUP(
     1,
     (Papeletas!$B$2:$B$3000=$B35)*(Papeletas!$G$2:$G$3000&lt;=_xlpm.f)*(Papeletas!$H$2:$H$3000&gt;=_xlpm.f),
     Papeletas!$F$2:$F$3000,
     "__NP__"
   ),
   "__NP__"
),
_xlpm.x,IF(_xlpm.xp&lt;&gt;"__NP__",_xlpm.xp,_xlfn.XLOOKUP($B35,Reloj!$A$2:$A$3000,INDEX(Reloj!$J$2:$AR$3000,,COLUMN(FP27)-INT(COLUMN(FP27)/9*8)),"__NF__")),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GC35" s="363">
        <f t="shared" si="430"/>
        <v>8.5</v>
      </c>
      <c r="GD35" s="363">
        <f t="shared" si="431"/>
        <v>2</v>
      </c>
      <c r="GE35" s="363">
        <f t="shared" si="432"/>
        <v>0.5</v>
      </c>
      <c r="GF35" s="363">
        <f t="shared" si="433"/>
        <v>0</v>
      </c>
      <c r="GG35" s="359">
        <f t="shared" si="434"/>
        <v>0.3125</v>
      </c>
      <c r="GH35" s="360">
        <f t="shared" si="435"/>
        <v>0.70833333333333337</v>
      </c>
      <c r="GI35" s="361" t="str">
        <f>IF(
 OR(GG$6&lt;MAX($B$2,$G35),AND($H35&lt;&gt;"",GG$6&gt;$H35)),
 "NA",
 IF(
  AND($D35="LOCAL",WEEKDAY(GG$6,2)=7),
  "DS",
  IF(
   COUNTIF(Parametros!$P:$P,GG$6)&gt;0,
   IF(ISNUMBER(GK35),IF(GK35&gt;0,"FL","FC"),"FC"),
   IF(
    ISNUMBER(GK35),
    IF(GK35&gt;0,"NOR","F"),
    IF(GK35="A","NOR",IF(GK35&lt;&gt;"",GK35,"F"))
   )
  )
 )
)</f>
        <v>NOR</v>
      </c>
      <c r="GJ35" s="362">
        <f t="shared" si="436"/>
        <v>8.5</v>
      </c>
      <c r="GK35" s="362" cm="1">
        <f t="array" ref="GK35">_xlfn.LET(
_xlpm.f,GK$6,
_xlpm.xp,IFERROR(
   _xlfn.XLOOKUP(
     1,
     (Papeletas!$B$2:$B$3000=$B35)*(Papeletas!$G$2:$G$3000&lt;=_xlpm.f)*(Papeletas!$H$2:$H$3000&gt;=_xlpm.f),
     Papeletas!$F$2:$F$3000,
     "__NP__"
   ),
   "__NP__"
),
_xlpm.x,IF(_xlpm.xp&lt;&gt;"__NP__",_xlpm.xp,_xlfn.XLOOKUP($B35,Reloj!$A$2:$A$3000,INDEX(Reloj!$J$2:$AR$3000,,COLUMN(FY27)-INT(COLUMN(FY27)/9*8)),"__NF__")),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GL35" s="363">
        <f t="shared" si="437"/>
        <v>8.5</v>
      </c>
      <c r="GM35" s="363">
        <f t="shared" si="438"/>
        <v>2</v>
      </c>
      <c r="GN35" s="363">
        <f t="shared" si="439"/>
        <v>0.5</v>
      </c>
      <c r="GO35" s="363">
        <f t="shared" si="440"/>
        <v>0</v>
      </c>
      <c r="GP35" s="359">
        <f t="shared" si="441"/>
        <v>0.3125</v>
      </c>
      <c r="GQ35" s="360">
        <f t="shared" si="442"/>
        <v>0.70833333333333337</v>
      </c>
      <c r="GR35" s="361" t="str">
        <f>IF(
 OR(GP$6&lt;MAX($B$2,$G35),AND($H35&lt;&gt;"",GP$6&gt;$H35)),
 "NA",
 IF(
  AND($D35="LOCAL",WEEKDAY(GP$6,2)=7),
  "DS",
  IF(
   COUNTIF(Parametros!$P:$P,GP$6)&gt;0,
   IF(ISNUMBER(GT35),IF(GT35&gt;0,"FL","FC"),"FC"),
   IF(
    ISNUMBER(GT35),
    IF(GT35&gt;0,"NOR","F"),
    IF(GT35="A","NOR",IF(GT35&lt;&gt;"",GT35,"F"))
   )
  )
 )
)</f>
        <v>NOR</v>
      </c>
      <c r="GS35" s="362">
        <f t="shared" si="443"/>
        <v>8.5</v>
      </c>
      <c r="GT35" s="362" cm="1">
        <f t="array" ref="GT35">_xlfn.LET(
_xlpm.f,GT$6,
_xlpm.xp,IFERROR(
   _xlfn.XLOOKUP(
     1,
     (Papeletas!$B$2:$B$3000=$B35)*(Papeletas!$G$2:$G$3000&lt;=_xlpm.f)*(Papeletas!$H$2:$H$3000&gt;=_xlpm.f),
     Papeletas!$F$2:$F$3000,
     "__NP__"
   ),
   "__NP__"
),
_xlpm.x,IF(_xlpm.xp&lt;&gt;"__NP__",_xlpm.xp,_xlfn.XLOOKUP($B35,Reloj!$A$2:$A$3000,INDEX(Reloj!$J$2:$AR$3000,,COLUMN(GH27)-INT(COLUMN(GH27)/9*8)),"__NF__")),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11.5</v>
      </c>
      <c r="GU35" s="363">
        <f t="shared" si="444"/>
        <v>8.5</v>
      </c>
      <c r="GV35" s="363">
        <f t="shared" si="445"/>
        <v>2</v>
      </c>
      <c r="GW35" s="363">
        <f t="shared" si="446"/>
        <v>1</v>
      </c>
      <c r="GX35" s="363">
        <f t="shared" si="447"/>
        <v>0</v>
      </c>
      <c r="GY35" s="359">
        <f t="shared" si="448"/>
        <v>0.3125</v>
      </c>
      <c r="GZ35" s="360">
        <f t="shared" si="449"/>
        <v>0.70833333333333337</v>
      </c>
      <c r="HA35" s="361" t="str">
        <f>IF(
 OR(GY$6&lt;MAX($B$2,$G35),AND($H35&lt;&gt;"",GY$6&gt;$H35)),
 "NA",
 IF(
  AND($D35="LOCAL",WEEKDAY(GY$6,2)=7),
  "DS",
  IF(
   COUNTIF(Parametros!$P:$P,GY$6)&gt;0,
   IF(ISNUMBER(HC35),IF(HC35&gt;0,"FL","FC"),"FC"),
   IF(
    ISNUMBER(HC35),
    IF(HC35&gt;0,"NOR","F"),
    IF(HC35="A","NOR",IF(HC35&lt;&gt;"",HC35,"F"))
   )
  )
 )
)</f>
        <v>NOR</v>
      </c>
      <c r="HB35" s="362">
        <f t="shared" si="450"/>
        <v>8.5</v>
      </c>
      <c r="HC35" s="362" cm="1">
        <f t="array" ref="HC35">_xlfn.LET(
_xlpm.f,HC$6,
_xlpm.xp,IFERROR(
   _xlfn.XLOOKUP(
     1,
     (Papeletas!$B$2:$B$3000=$B35)*(Papeletas!$G$2:$G$3000&lt;=_xlpm.f)*(Papeletas!$H$2:$H$3000&gt;=_xlpm.f),
     Papeletas!$F$2:$F$3000,
     "__NP__"
   ),
   "__NP__"
),
_xlpm.x,IF(_xlpm.xp&lt;&gt;"__NP__",_xlpm.xp,_xlfn.XLOOKUP($B35,Reloj!$A$2:$A$3000,INDEX(Reloj!$J$2:$AR$3000,,COLUMN(GQ27)-INT(COLUMN(GQ27)/9*8)),"__NF__")),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11.5</v>
      </c>
      <c r="HD35" s="363">
        <f t="shared" si="451"/>
        <v>8.5</v>
      </c>
      <c r="HE35" s="363">
        <f t="shared" si="452"/>
        <v>2</v>
      </c>
      <c r="HF35" s="363">
        <f t="shared" si="453"/>
        <v>1</v>
      </c>
      <c r="HG35" s="363">
        <f t="shared" si="454"/>
        <v>0</v>
      </c>
      <c r="HH35" s="359">
        <f t="shared" si="455"/>
        <v>0.3125</v>
      </c>
      <c r="HI35" s="360">
        <f t="shared" si="456"/>
        <v>0.70833333333333337</v>
      </c>
      <c r="HJ35" s="361" t="str">
        <f>IF(
 OR(HH$6&lt;MAX($B$2,$G35),AND($H35&lt;&gt;"",HH$6&gt;$H35)),
 "NA",
 IF(
  AND($D35="LOCAL",WEEKDAY(HH$6,2)=7),
  "DS",
  IF(
   COUNTIF(Parametros!$P:$P,HH$6)&gt;0,
   IF(ISNUMBER(HL35),IF(HL35&gt;0,"FL","FC"),"FC"),
   IF(
    ISNUMBER(HL35),
    IF(HL35&gt;0,"NOR","F"),
    IF(HL35="A","NOR",IF(HL35&lt;&gt;"",HL35,"F"))
   )
  )
 )
)</f>
        <v>NOR</v>
      </c>
      <c r="HK35" s="362">
        <f t="shared" si="457"/>
        <v>8.5</v>
      </c>
      <c r="HL35" s="362" cm="1">
        <f t="array" ref="HL35">_xlfn.LET(
_xlpm.f,HL$6,
_xlpm.xp,IFERROR(
   _xlfn.XLOOKUP(
     1,
     (Papeletas!$B$2:$B$3000=$B35)*(Papeletas!$G$2:$G$3000&lt;=_xlpm.f)*(Papeletas!$H$2:$H$3000&gt;=_xlpm.f),
     Papeletas!$F$2:$F$3000,
     "__NP__"
   ),
   "__NP__"
),
_xlpm.x,IF(_xlpm.xp&lt;&gt;"__NP__",_xlpm.xp,_xlfn.XLOOKUP($B35,Reloj!$A$2:$A$3000,INDEX(Reloj!$J$2:$AR$3000,,COLUMN(GZ27)-INT(COLUMN(GZ27)/9*8)),"__NF__")),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9.5</v>
      </c>
      <c r="HM35" s="363">
        <f t="shared" si="458"/>
        <v>8.5</v>
      </c>
      <c r="HN35" s="363">
        <f t="shared" si="459"/>
        <v>1</v>
      </c>
      <c r="HO35" s="363">
        <f t="shared" si="460"/>
        <v>0</v>
      </c>
      <c r="HP35" s="363">
        <f t="shared" si="461"/>
        <v>0</v>
      </c>
      <c r="HQ35" s="359">
        <f t="shared" si="462"/>
        <v>0.3125</v>
      </c>
      <c r="HR35" s="360">
        <f t="shared" si="463"/>
        <v>0.54166666666666663</v>
      </c>
      <c r="HS35" s="361" t="str">
        <f>IF(
 OR(HQ$6&lt;MAX($B$2,$G35),AND($H35&lt;&gt;"",HQ$6&gt;$H35)),
 "NA",
 IF(
  AND($D35="LOCAL",WEEKDAY(HQ$6,2)=7),
  "DS",
  IF(
   COUNTIF(Parametros!$P:$P,HQ$6)&gt;0,
   IF(ISNUMBER(HU35),IF(HU35&gt;0,"FL","FC"),"FC"),
   IF(
    ISNUMBER(HU35),
    IF(HU35&gt;0,"NOR","F"),
    IF(HU35="A","NOR",IF(HU35&lt;&gt;"",HU35,"F"))
   )
  )
 )
)</f>
        <v>VAC</v>
      </c>
      <c r="HT35" s="362">
        <f t="shared" si="464"/>
        <v>5.4999999999999991</v>
      </c>
      <c r="HU35" s="362" t="str" cm="1">
        <f t="array" ref="HU35">_xlfn.LET(
_xlpm.f,HU$6,
_xlpm.xp,IFERROR(
   _xlfn.XLOOKUP(
     1,
     (Papeletas!$B$2:$B$3000=$B35)*(Papeletas!$G$2:$G$3000&lt;=_xlpm.f)*(Papeletas!$H$2:$H$3000&gt;=_xlpm.f),
     Papeletas!$F$2:$F$3000,
     "__NP__"
   ),
   "__NP__"
),
_xlpm.x,IF(_xlpm.xp&lt;&gt;"__NP__",_xlpm.xp,_xlfn.XLOOKUP($B35,Reloj!$A$2:$A$3000,INDEX(Reloj!$J$2:$AR$3000,,COLUMN(HI27)-INT(COLUMN(HI27)/9*8)),"__NF__")),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VAC</v>
      </c>
      <c r="HV35" s="363">
        <f t="shared" si="465"/>
        <v>0</v>
      </c>
      <c r="HW35" s="363">
        <f t="shared" si="466"/>
        <v>0</v>
      </c>
      <c r="HX35" s="363">
        <f t="shared" si="467"/>
        <v>0</v>
      </c>
      <c r="HY35" s="363">
        <f t="shared" si="468"/>
        <v>0</v>
      </c>
      <c r="HZ35" s="359" t="str">
        <f t="shared" si="469"/>
        <v>-</v>
      </c>
      <c r="IA35" s="360" t="str">
        <f t="shared" si="470"/>
        <v>-</v>
      </c>
      <c r="IB35" s="361" t="str">
        <f>IF(
 OR(HZ$6&lt;MAX($B$2,$G35),AND($H35&lt;&gt;"",HZ$6&gt;$H35)),
 "NA",
 IF(
  AND($D35="LOCAL",WEEKDAY(HZ$6,2)=7),
  "DS",
  IF(
   COUNTIF(Parametros!$P:$P,HZ$6)&gt;0,
   IF(ISNUMBER(ID35),IF(ID35&gt;0,"FL","FC"),"FC"),
   IF(
    ISNUMBER(ID35),
    IF(ID35&gt;0,"NOR","F"),
    IF(ID35="A","NOR",IF(ID35&lt;&gt;"",ID35,"F"))
   )
  )
 )
)</f>
        <v>DS</v>
      </c>
      <c r="IC35" s="362">
        <f t="shared" si="471"/>
        <v>0</v>
      </c>
      <c r="ID35" s="362" t="str" cm="1">
        <f t="array" ref="ID35">_xlfn.LET(
_xlpm.f,ID$6,
_xlpm.xp,IFERROR(
   _xlfn.XLOOKUP(
     1,
     (Papeletas!$B$2:$B$3000=$B35)*(Papeletas!$G$2:$G$3000&lt;=_xlpm.f)*(Papeletas!$H$2:$H$3000&gt;=_xlpm.f),
     Papeletas!$F$2:$F$3000,
     "__NP__"
   ),
   "__NP__"
),
_xlpm.x,IF(_xlpm.xp&lt;&gt;"__NP__",_xlpm.xp,_xlfn.XLOOKUP($B35,Reloj!$A$2:$A$3000,INDEX(Reloj!$J$2:$AR$3000,,COLUMN(HR27)-INT(COLUMN(HR27)/9*8)),"__NF__")),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F</v>
      </c>
      <c r="IE35" s="363">
        <f t="shared" si="472"/>
        <v>0</v>
      </c>
      <c r="IF35" s="363">
        <f t="shared" si="473"/>
        <v>0</v>
      </c>
      <c r="IG35" s="363">
        <f t="shared" si="474"/>
        <v>0</v>
      </c>
      <c r="IH35" s="363">
        <f t="shared" si="475"/>
        <v>0</v>
      </c>
      <c r="II35" s="359">
        <f t="shared" si="476"/>
        <v>0.3125</v>
      </c>
      <c r="IJ35" s="360">
        <f t="shared" si="477"/>
        <v>0.70833333333333337</v>
      </c>
      <c r="IK35" s="361" t="str">
        <f>IF(
 OR(II$6&lt;MAX($B$2,$G35),AND($H35&lt;&gt;"",II$6&gt;$H35)),
 "NA",
 IF(
  AND($D35="LOCAL",WEEKDAY(II$6,2)=7),
  "DS",
  IF(
   COUNTIF(Parametros!$P:$P,II$6)&gt;0,
   IF(ISNUMBER(IM35),IF(IM35&gt;0,"FL","FC"),"FC"),
   IF(
    ISNUMBER(IM35),
    IF(IM35&gt;0,"NOR","F"),
    IF(IM35="A","NOR",IF(IM35&lt;&gt;"",IM35,"F"))
   )
  )
 )
)</f>
        <v>NOR</v>
      </c>
      <c r="IL35" s="362">
        <f t="shared" si="478"/>
        <v>8.5</v>
      </c>
      <c r="IM35" s="362" cm="1">
        <f t="array" ref="IM35">_xlfn.LET(
_xlpm.f,IM$6,
_xlpm.xp,IFERROR(
   _xlfn.XLOOKUP(
     1,
     (Papeletas!$B$2:$B$3000=$B35)*(Papeletas!$G$2:$G$3000&lt;=_xlpm.f)*(Papeletas!$H$2:$H$3000&gt;=_xlpm.f),
     Papeletas!$F$2:$F$3000,
     "__NP__"
   ),
   "__NP__"
),
_xlpm.x,IF(_xlpm.xp&lt;&gt;"__NP__",_xlpm.xp,_xlfn.XLOOKUP($B35,Reloj!$A$2:$A$3000,INDEX(Reloj!$J$2:$AR$3000,,COLUMN(IA27)-INT(COLUMN(IA27)/9*8)),"__NF__")),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IN35" s="363">
        <f t="shared" si="479"/>
        <v>8.5</v>
      </c>
      <c r="IO35" s="363">
        <f t="shared" si="480"/>
        <v>2</v>
      </c>
      <c r="IP35" s="363">
        <f t="shared" si="481"/>
        <v>0.5</v>
      </c>
      <c r="IQ35" s="363">
        <f t="shared" si="482"/>
        <v>0</v>
      </c>
      <c r="IR35" s="359">
        <f t="shared" si="483"/>
        <v>0.3125</v>
      </c>
      <c r="IS35" s="360">
        <f t="shared" si="484"/>
        <v>0.70833333333333337</v>
      </c>
      <c r="IT35" s="361" t="str">
        <f>IF(
 OR(IR$6&lt;MAX($B$2,$G35),AND($H35&lt;&gt;"",IR$6&gt;$H35)),
 "NA",
 IF(
  AND($D35="LOCAL",WEEKDAY(IR$6,2)=7),
  "DS",
  IF(
   COUNTIF(Parametros!$P:$P,IR$6)&gt;0,
   IF(ISNUMBER(IV35),IF(IV35&gt;0,"FL","FC"),"FC"),
   IF(
    ISNUMBER(IV35),
    IF(IV35&gt;0,"NOR","F"),
    IF(IV35="A","NOR",IF(IV35&lt;&gt;"",IV35,"F"))
   )
  )
 )
)</f>
        <v>NOR</v>
      </c>
      <c r="IU35" s="362">
        <f t="shared" si="485"/>
        <v>8.5</v>
      </c>
      <c r="IV35" s="362" cm="1">
        <f t="array" ref="IV35">_xlfn.LET(
_xlpm.f,IV$6,
_xlpm.xp,IFERROR(
   _xlfn.XLOOKUP(
     1,
     (Papeletas!$B$2:$B$3000=$B35)*(Papeletas!$G$2:$G$3000&lt;=_xlpm.f)*(Papeletas!$H$2:$H$3000&gt;=_xlpm.f),
     Papeletas!$F$2:$F$3000,
     "__NP__"
   ),
   "__NP__"
),
_xlpm.x,IF(_xlpm.xp&lt;&gt;"__NP__",_xlpm.xp,_xlfn.XLOOKUP($B35,Reloj!$A$2:$A$3000,INDEX(Reloj!$J$2:$AR$3000,,COLUMN(IJ27)-INT(COLUMN(IJ27)/9*8)),"__NF__")),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IW35" s="363">
        <f t="shared" si="486"/>
        <v>8.5</v>
      </c>
      <c r="IX35" s="363">
        <f t="shared" si="487"/>
        <v>2</v>
      </c>
      <c r="IY35" s="363">
        <f t="shared" si="488"/>
        <v>0.5</v>
      </c>
      <c r="IZ35" s="363">
        <f t="shared" si="489"/>
        <v>0</v>
      </c>
      <c r="JA35" s="359">
        <f t="shared" si="490"/>
        <v>0.3125</v>
      </c>
      <c r="JB35" s="360">
        <f t="shared" si="491"/>
        <v>0.70833333333333337</v>
      </c>
      <c r="JC35" s="361" t="str">
        <f>IF(
 OR(JA$6&lt;MAX($B$2,$G35),AND($H35&lt;&gt;"",JA$6&gt;$H35)),
 "NA",
 IF(
  AND($D35="LOCAL",WEEKDAY(JA$6,2)=7),
  "DS",
  IF(
   COUNTIF(Parametros!$P:$P,JA$6)&gt;0,
   IF(ISNUMBER(JE35),IF(JE35&gt;0,"FL","FC"),"FC"),
   IF(
    ISNUMBER(JE35),
    IF(JE35&gt;0,"NOR","F"),
    IF(JE35="A","NOR",IF(JE35&lt;&gt;"",JE35,"F"))
   )
  )
 )
)</f>
        <v>NOR</v>
      </c>
      <c r="JD35" s="362">
        <f t="shared" si="492"/>
        <v>8.5</v>
      </c>
      <c r="JE35" s="362" cm="1">
        <f t="array" ref="JE35">_xlfn.LET(
_xlpm.f,JE$6,
_xlpm.xp,IFERROR(
   _xlfn.XLOOKUP(
     1,
     (Papeletas!$B$2:$B$3000=$B35)*(Papeletas!$G$2:$G$3000&lt;=_xlpm.f)*(Papeletas!$H$2:$H$3000&gt;=_xlpm.f),
     Papeletas!$F$2:$F$3000,
     "__NP__"
   ),
   "__NP__"
),
_xlpm.x,IF(_xlpm.xp&lt;&gt;"__NP__",_xlpm.xp,_xlfn.XLOOKUP($B35,Reloj!$A$2:$A$3000,INDEX(Reloj!$J$2:$AR$3000,,COLUMN(IS27)-INT(COLUMN(IS27)/9*8)),"__NF__")),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JF35" s="363">
        <f t="shared" si="493"/>
        <v>8.5</v>
      </c>
      <c r="JG35" s="363">
        <f t="shared" si="494"/>
        <v>2</v>
      </c>
      <c r="JH35" s="363">
        <f t="shared" si="495"/>
        <v>0.5</v>
      </c>
      <c r="JI35" s="363">
        <f t="shared" si="496"/>
        <v>0</v>
      </c>
      <c r="JJ35" s="359">
        <f t="shared" si="497"/>
        <v>0.3125</v>
      </c>
      <c r="JK35" s="360">
        <f t="shared" si="498"/>
        <v>0.70833333333333337</v>
      </c>
      <c r="JL35" s="361" t="str">
        <f>IF(
 OR(JJ$6&lt;MAX($B$2,$G35),AND($H35&lt;&gt;"",JJ$6&gt;$H35)),
 "NA",
 IF(
  AND($D35="LOCAL",WEEKDAY(JJ$6,2)=7),
  "DS",
  IF(
   COUNTIF(Parametros!$P:$P,JJ$6)&gt;0,
   IF(ISNUMBER(JN35),IF(JN35&gt;0,"FL","FC"),"FC"),
   IF(
    ISNUMBER(JN35),
    IF(JN35&gt;0,"NOR","F"),
    IF(JN35="A","NOR",IF(JN35&lt;&gt;"",JN35,"F"))
   )
  )
 )
)</f>
        <v>NOR</v>
      </c>
      <c r="JM35" s="362">
        <f t="shared" si="499"/>
        <v>8.5</v>
      </c>
      <c r="JN35" s="362" cm="1">
        <f t="array" ref="JN35">_xlfn.LET(
_xlpm.f,JN$6,
_xlpm.xp,IFERROR(
   _xlfn.XLOOKUP(
     1,
     (Papeletas!$B$2:$B$3000=$B35)*(Papeletas!$G$2:$G$3000&lt;=_xlpm.f)*(Papeletas!$H$2:$H$3000&gt;=_xlpm.f),
     Papeletas!$F$2:$F$3000,
     "__NP__"
   ),
   "__NP__"
),
_xlpm.x,IF(_xlpm.xp&lt;&gt;"__NP__",_xlpm.xp,_xlfn.XLOOKUP($B35,Reloj!$A$2:$A$3000,INDEX(Reloj!$J$2:$AR$3000,,COLUMN(JB27)-INT(COLUMN(JB27)/9*8)),"__NF__")),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JO35" s="363">
        <f t="shared" si="500"/>
        <v>8.5</v>
      </c>
      <c r="JP35" s="363">
        <f t="shared" si="501"/>
        <v>2</v>
      </c>
      <c r="JQ35" s="363">
        <f t="shared" si="502"/>
        <v>0.5</v>
      </c>
      <c r="JR35" s="363">
        <f t="shared" si="503"/>
        <v>0</v>
      </c>
      <c r="JS35" s="359">
        <f t="shared" si="504"/>
        <v>0.3125</v>
      </c>
      <c r="JT35" s="360">
        <f t="shared" si="505"/>
        <v>0.70833333333333337</v>
      </c>
      <c r="JU35" s="361" t="str">
        <f>IF(
 OR(JS$6&lt;MAX($B$2,$G35),AND($H35&lt;&gt;"",JS$6&gt;$H35)),
 "NA",
 IF(
  AND($D35="LOCAL",WEEKDAY(JS$6,2)=7),
  "DS",
  IF(
   COUNTIF(Parametros!$P:$P,JS$6)&gt;0,
   IF(ISNUMBER(JW35),IF(JW35&gt;0,"FL","FC"),"FC"),
   IF(
    ISNUMBER(JW35),
    IF(JW35&gt;0,"NOR","F"),
    IF(JW35="A","NOR",IF(JW35&lt;&gt;"",JW35,"F"))
   )
  )
 )
)</f>
        <v>NOR</v>
      </c>
      <c r="JV35" s="362">
        <f t="shared" si="506"/>
        <v>8.5</v>
      </c>
      <c r="JW35" s="362" cm="1">
        <f t="array" ref="JW35">_xlfn.LET(
_xlpm.f,JW$6,
_xlpm.xp,IFERROR(
   _xlfn.XLOOKUP(
     1,
     (Papeletas!$B$2:$B$3000=$B35)*(Papeletas!$G$2:$G$3000&lt;=_xlpm.f)*(Papeletas!$H$2:$H$3000&gt;=_xlpm.f),
     Papeletas!$F$2:$F$3000,
     "__NP__"
   ),
   "__NP__"
),
_xlpm.x,IF(_xlpm.xp&lt;&gt;"__NP__",_xlpm.xp,_xlfn.XLOOKUP($B35,Reloj!$A$2:$A$3000,INDEX(Reloj!$J$2:$AR$3000,,COLUMN(JK27)-INT(COLUMN(JK27)/9*8)),"__NF__")),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11</v>
      </c>
      <c r="JX35" s="363">
        <f t="shared" si="507"/>
        <v>8.5</v>
      </c>
      <c r="JY35" s="363">
        <f t="shared" si="508"/>
        <v>2</v>
      </c>
      <c r="JZ35" s="363">
        <f t="shared" si="509"/>
        <v>0.5</v>
      </c>
      <c r="KA35" s="363">
        <f t="shared" si="510"/>
        <v>0</v>
      </c>
      <c r="KB35" s="359">
        <f t="shared" si="511"/>
        <v>0.3125</v>
      </c>
      <c r="KC35" s="360">
        <f t="shared" si="512"/>
        <v>0.54166666666666663</v>
      </c>
      <c r="KD35" s="361" t="str">
        <f>IF(
 OR(KB$6&lt;MAX($B$2,$G35),AND($H35&lt;&gt;"",KB$6&gt;$H35)),
 "NA",
 IF(
  AND($D35="LOCAL",WEEKDAY(KB$6,2)=7),
  "DS",
  IF(
   COUNTIF(Parametros!$P:$P,KB$6)&gt;0,
   IF(ISNUMBER(KF35),IF(KF35&gt;0,"FL","FC"),"FC"),
   IF(
    ISNUMBER(KF35),
    IF(KF35&gt;0,"NOR","F"),
    IF(KF35="A","NOR",IF(KF35&lt;&gt;"",KF35,"F"))
   )
  )
 )
)</f>
        <v>NOR</v>
      </c>
      <c r="KE35" s="362">
        <f t="shared" si="513"/>
        <v>5.4999999999999991</v>
      </c>
      <c r="KF35" s="362" cm="1">
        <f t="array" ref="KF35">_xlfn.LET(
_xlpm.f,KF$6,
_xlpm.xp,IFERROR(
   _xlfn.XLOOKUP(
     1,
     (Papeletas!$B$2:$B$3000=$B35)*(Papeletas!$G$2:$G$3000&lt;=_xlpm.f)*(Papeletas!$H$2:$H$3000&gt;=_xlpm.f),
     Papeletas!$F$2:$F$3000,
     "__NP__"
   ),
   "__NP__"
),
_xlpm.x,IF(_xlpm.xp&lt;&gt;"__NP__",_xlpm.xp,_xlfn.XLOOKUP($B35,Reloj!$A$2:$A$3000,INDEX(Reloj!$J$2:$AR$3000,,COLUMN(JT27)-INT(COLUMN(JT27)/9*8)),"__NF__")),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7.5</v>
      </c>
      <c r="KG35" s="363">
        <f t="shared" si="514"/>
        <v>5.4999999999999991</v>
      </c>
      <c r="KH35" s="363">
        <f t="shared" si="515"/>
        <v>2</v>
      </c>
      <c r="KI35" s="363">
        <f t="shared" si="516"/>
        <v>8.8817841970012523E-16</v>
      </c>
      <c r="KJ35" s="363">
        <f t="shared" si="517"/>
        <v>0</v>
      </c>
      <c r="KK35" s="359" t="str">
        <f t="shared" si="255"/>
        <v>-</v>
      </c>
      <c r="KL35" s="360" t="str">
        <f t="shared" ref="KL35" si="601">IF(KK35="-","-",IF($D35="LOCAL",IF(WEEKDAY(KK$6,2)&lt;=5,--"17:00:00",IF(WEEKDAY(KK$6,2)=6,--"13:00:00","-")),IF($D35="FORANEO",IF(WEEKDAY(KK$6,2)&lt;=6,--"18:30:00",IF(WEEKDAY(KK$6,2)=7,--"12:00:00","-")),"-")))</f>
        <v>-</v>
      </c>
      <c r="KM35" s="361" t="str">
        <f>IF(
 OR(KK$6&lt;MAX($B$2,$G35),AND($H35&lt;&gt;"",KK$6&gt;$H35)),
 "NA",
 IF(
  AND($D35="LOCAL",WEEKDAY(KK$6,2)=7),
  "DS",
  IF(
   COUNTIF(Parametros!$P:$P,KK$6)&gt;0,
   IF(ISNUMBER(KO35),IF(KO35&gt;0,"FL","FC"),"FC"),
   IF(
    ISNUMBER(KO35),
    IF(KO35&gt;0,"NOR","F"),
    IF(KO35="A","NOR",IF(KO35&lt;&gt;"",KO35,"F"))
   )
  )
 )
)</f>
        <v>DS</v>
      </c>
      <c r="KN35" s="362">
        <f t="shared" si="519"/>
        <v>0</v>
      </c>
      <c r="KO35" s="362" t="str" cm="1">
        <f t="array" ref="KO35">_xlfn.LET(
_xlpm.f,KO$6,
_xlpm.xp,IFERROR(
   _xlfn.XLOOKUP(
     1,
     (Papeletas!$B$2:$B$403=$B35)*(Papeletas!$G$2:$G$403&lt;=_xlpm.f)*(Papeletas!$H$2:$H$403&gt;=_xlpm.f),
     Papeletas!$F$2:$F$403,
     "__NP__"
   ),
   "__NP__"
),
_xlpm.x,IF(_xlpm.xp&lt;&gt;"__NP__",_xlpm.xp,_xlfn.XLOOKUP($B35,Reloj!$A$2:$A$1254,INDEX(Reloj!$J$2:$AR$1254,,COLUMN(KC27)-INT(COLUMN(KC27)/9*8)),"__NF__")),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F</v>
      </c>
      <c r="KP35" s="363">
        <f t="shared" si="520"/>
        <v>0</v>
      </c>
      <c r="KQ35" s="363">
        <f t="shared" si="521"/>
        <v>0</v>
      </c>
      <c r="KR35" s="363">
        <f t="shared" si="522"/>
        <v>0</v>
      </c>
      <c r="KS35" s="363">
        <f t="shared" si="523"/>
        <v>0</v>
      </c>
      <c r="KT35" s="359">
        <f t="shared" si="262"/>
        <v>0.3125</v>
      </c>
      <c r="KU35" s="360">
        <f t="shared" ref="KU35" si="602">IF(KT35="-","-",IF($D35="LOCAL",IF(WEEKDAY(KT$6,2)&lt;=5,--"17:00:00",IF(WEEKDAY(KT$6,2)=6,--"13:00:00","-")),IF($D35="FORANEO",IF(WEEKDAY(KT$6,2)&lt;=6,--"18:30:00",IF(WEEKDAY(KT$6,2)=7,--"12:00:00","-")),"-")))</f>
        <v>0.70833333333333337</v>
      </c>
      <c r="KV35" s="361" t="str">
        <f>IF(
 OR(KT$6&lt;MAX($B$2,$G35),AND($H35&lt;&gt;"",KT$6&gt;$H35)),
 "NA",
 IF(
  AND($D35="LOCAL",WEEKDAY(KT$6,2)=7),
  "DS",
  IF(
   COUNTIF(Parametros!$P:$P,KT$6)&gt;0,
   IF(ISNUMBER(KX35),IF(KX35&gt;0,"FL","FC"),"FC"),
   IF(
    ISNUMBER(KX35),
    IF(KX35&gt;0,"NOR","F"),
    IF(KX35="A","NOR",IF(KX35&lt;&gt;"",KX35,"F"))
   )
  )
 )
)</f>
        <v>NOR</v>
      </c>
      <c r="KW35" s="362">
        <f t="shared" si="525"/>
        <v>8.5</v>
      </c>
      <c r="KX35" s="362" cm="1">
        <f t="array" ref="KX35">_xlfn.LET(
_xlpm.f,KX$6,
_xlpm.xp,IFERROR(
   _xlfn.XLOOKUP(
     1,
     (Papeletas!$B$2:$B$403=$B35)*(Papeletas!$G$2:$G$403&lt;=_xlpm.f)*(Papeletas!$H$2:$H$403&gt;=_xlpm.f),
     Papeletas!$F$2:$F$403,
     "__NP__"
   ),
   "__NP__"
),
_xlpm.x,IF(_xlpm.xp&lt;&gt;"__NP__",_xlpm.xp,_xlfn.XLOOKUP($B35,Reloj!$A$2:$A$1254,INDEX(Reloj!$J$2:$AR$1254,,COLUMN(KL27)-INT(COLUMN(KL27)/9*8)),"__NF__")),
_xlpm.t,SUBSTITUTE(_xlpm.x&amp;"","'",""),
_xlpm.esnum,IFERROR(ISNUMBER(VALUE(_xlpm.t)),FALSE),
_xlpm.n,IF(_xlpm.esnum,VALUE(_xlpm.t),0),
_xlpm.dia,IFERROR(WEEKDAY(_xlpm.f,2),0),
_xlpm.esFinSem,IF(AND(_xlpm.esnum,_xlpm.n&gt;0,_xlpm.n&lt;=7),IF($D35="LOCAL",OR(_xlpm.dia=6,_xlpm.dia=7),_xlpm.dia=7),FALSE),
_xlpm.nAj,IF(_xlpm.esFinSem,_xlpm.n+1,_xlpm.n),
IF(_xlpm.x="__NF__","Revisar",
IF(_xlpm.t="","F",
IF(_xlpm.esnum,
IF(_xlpm.nAj=0,"F",_xlpm.nAj),
IF(OR(_xlpm.t="AS",_xlpm.t="SAI"),"F",
IF(OR(_xlpm.t="ATM",_xlpm.t="CT",_xlpm.t="SS"),"A",
IF(_xlpm.t="B","DL",
IF(_xlpm.t="BA","DLA",
IF(_xlpm.t="V","VAC",_xlpm.t)))))))))</f>
        <v>9.5</v>
      </c>
      <c r="KY35" s="363">
        <f t="shared" si="526"/>
        <v>8.5</v>
      </c>
      <c r="KZ35" s="363">
        <f t="shared" si="527"/>
        <v>1</v>
      </c>
      <c r="LA35" s="363">
        <f t="shared" si="528"/>
        <v>0</v>
      </c>
      <c r="LB35" s="363">
        <f t="shared" si="529"/>
        <v>0</v>
      </c>
      <c r="LC35" s="364">
        <f t="shared" si="269"/>
        <v>0.3125</v>
      </c>
      <c r="LD35" s="360">
        <f t="shared" si="530"/>
        <v>0.70833333333333337</v>
      </c>
      <c r="LE35" s="361" t="str" cm="1">
        <f t="array" ref="LE35">_xlfn.LET(_xlpm.f,LC$6,_xlpm.ini,IFERROR(_xlfn.XLOOKUP(1,(Papeletas!$B$2:$B$403=$B35)*(Papeletas!$G$2:$G$403&lt;=_xlpm.f)*(Papeletas!$H$2:$H$403&gt;=_xlpm.f),Papeletas!$F$2:$F$403,""),""),IF(AND($D35="LOCAL",WEEKDAY(LC$6,2)=7),"DS",IF(_xlpm.ini&lt;&gt;"",_xlfn.XLOOKUP(_xlpm.ini,Parametros!$B:$B,Parametros!$C:$C,_xlpm.ini),"NOR")))</f>
        <v>NOR</v>
      </c>
      <c r="LF35" s="362">
        <f t="shared" si="531"/>
        <v>8.5</v>
      </c>
      <c r="LG35" s="362">
        <f t="shared" si="532"/>
        <v>8.5</v>
      </c>
      <c r="LH35" s="363">
        <f t="shared" si="533"/>
        <v>8.5</v>
      </c>
      <c r="LI35" s="363">
        <v>0</v>
      </c>
      <c r="LJ35" s="363">
        <v>0</v>
      </c>
      <c r="LK35" s="363">
        <v>0</v>
      </c>
      <c r="LL35" s="364">
        <f t="shared" si="274"/>
        <v>0.3125</v>
      </c>
      <c r="LM35" s="360">
        <f t="shared" si="534"/>
        <v>0.70833333333333337</v>
      </c>
      <c r="LN35" s="361" t="str" cm="1">
        <f t="array" ref="LN35">_xlfn.LET(_xlpm.f,LL$6,_xlpm.ini,IFERROR(_xlfn.XLOOKUP(1,(Papeletas!$B$2:$B$403=$B35)*(Papeletas!$G$2:$G$403&lt;=_xlpm.f)*(Papeletas!$H$2:$H$403&gt;=_xlpm.f),Papeletas!$F$2:$F$403,""),""),IF(AND($D35="LOCAL",WEEKDAY(LL$6,2)=7),"DS",IF(_xlpm.ini&lt;&gt;"",_xlfn.XLOOKUP(_xlpm.ini,Parametros!$B:$B,Parametros!$C:$C,_xlpm.ini),"NOR")))</f>
        <v>NOR</v>
      </c>
      <c r="LO35" s="362">
        <f t="shared" si="535"/>
        <v>8.5</v>
      </c>
      <c r="LP35" s="362">
        <f t="shared" si="536"/>
        <v>8.5</v>
      </c>
      <c r="LQ35" s="363">
        <f t="shared" si="537"/>
        <v>8.5</v>
      </c>
      <c r="LR35" s="363">
        <v>0</v>
      </c>
      <c r="LS35" s="363">
        <v>0</v>
      </c>
      <c r="LT35" s="363">
        <v>0</v>
      </c>
      <c r="LU35" s="364">
        <f t="shared" si="279"/>
        <v>0.3125</v>
      </c>
      <c r="LV35" s="360">
        <f t="shared" si="538"/>
        <v>0.70833333333333337</v>
      </c>
      <c r="LW35" s="361" t="str" cm="1">
        <f t="array" ref="LW35">_xlfn.LET(_xlpm.f,LU$6,_xlpm.ini,IFERROR(_xlfn.XLOOKUP(1,(Papeletas!$B$2:$B$403=$B35)*(Papeletas!$G$2:$G$403&lt;=_xlpm.f)*(Papeletas!$H$2:$H$403&gt;=_xlpm.f),Papeletas!$F$2:$F$403,""),""),IF(AND($D35="LOCAL",WEEKDAY(LU$6,2)=7),"DS",IF(_xlpm.ini&lt;&gt;"",_xlfn.XLOOKUP(_xlpm.ini,Parametros!$B:$B,Parametros!$C:$C,_xlpm.ini),"NOR")))</f>
        <v>NOR</v>
      </c>
      <c r="LX35" s="362">
        <f t="shared" si="539"/>
        <v>8.5</v>
      </c>
      <c r="LY35" s="362">
        <f t="shared" si="540"/>
        <v>8.5</v>
      </c>
      <c r="LZ35" s="363">
        <f t="shared" si="541"/>
        <v>8.5</v>
      </c>
      <c r="MA35" s="363">
        <v>0</v>
      </c>
      <c r="MB35" s="363">
        <v>0</v>
      </c>
      <c r="MC35" s="363">
        <v>0</v>
      </c>
      <c r="MD35" s="360">
        <f t="shared" si="284"/>
        <v>0.3125</v>
      </c>
      <c r="ME35" s="360">
        <f t="shared" si="542"/>
        <v>0.70833333333333337</v>
      </c>
      <c r="MF35" s="361" t="str" cm="1">
        <f t="array" ref="MF35">_xlfn.LET(_xlpm.f,MD$6,_xlpm.ini,IFERROR(_xlfn.XLOOKUP(1,(Papeletas!$B$2:$B$403=$B35)*(Papeletas!$G$2:$G$403&lt;=_xlpm.f)*(Papeletas!$H$2:$H$403&gt;=_xlpm.f),Papeletas!$F$2:$F$403,""),""),IF(AND($D35="LOCAL",WEEKDAY(MD$6,2)=7),"DS",IF(_xlpm.ini&lt;&gt;"",_xlfn.XLOOKUP(_xlpm.ini,Parametros!$B:$B,Parametros!$C:$C,_xlpm.ini),"NOR")))</f>
        <v>NOR</v>
      </c>
      <c r="MG35" s="362">
        <f t="shared" si="543"/>
        <v>8.5</v>
      </c>
      <c r="MH35" s="362">
        <f t="shared" si="544"/>
        <v>8.5</v>
      </c>
      <c r="MI35" s="363">
        <f t="shared" si="545"/>
        <v>8.5</v>
      </c>
      <c r="MJ35" s="363">
        <v>0</v>
      </c>
      <c r="MK35" s="363">
        <v>0</v>
      </c>
      <c r="ML35" s="363">
        <v>0</v>
      </c>
      <c r="MM35" s="364">
        <f t="shared" si="289"/>
        <v>0.3125</v>
      </c>
      <c r="MN35" s="360">
        <f t="shared" si="546"/>
        <v>0.54166666666666663</v>
      </c>
      <c r="MO35" s="361" t="str" cm="1">
        <f t="array" ref="MO35">_xlfn.LET(_xlpm.f,MM$6,_xlpm.ini,IFERROR(_xlfn.XLOOKUP(1,(Papeletas!$B$2:$B$403=$B35)*(Papeletas!$G$2:$G$403&lt;=_xlpm.f)*(Papeletas!$H$2:$H$403&gt;=_xlpm.f),Papeletas!$F$2:$F$403,""),""),IF(AND($D35="LOCAL",WEEKDAY(MM$6,2)=7),"DS",IF(_xlpm.ini&lt;&gt;"",_xlfn.XLOOKUP(_xlpm.ini,Parametros!$B:$B,Parametros!$C:$C,_xlpm.ini),"NOR")))</f>
        <v>NOR</v>
      </c>
      <c r="MP35" s="362">
        <f t="shared" si="547"/>
        <v>5.4999999999999991</v>
      </c>
      <c r="MQ35" s="362">
        <f t="shared" si="548"/>
        <v>5.4999999999999991</v>
      </c>
      <c r="MR35" s="363">
        <f t="shared" si="549"/>
        <v>5.4999999999999991</v>
      </c>
      <c r="MS35" s="363">
        <v>0</v>
      </c>
      <c r="MT35" s="363">
        <v>0</v>
      </c>
      <c r="MU35" s="363">
        <v>0</v>
      </c>
      <c r="MV35" s="364"/>
      <c r="MW35" s="360"/>
      <c r="MX35" s="361"/>
      <c r="MY35" s="362"/>
      <c r="MZ35" s="362"/>
      <c r="NA35" s="363"/>
      <c r="NB35" s="363"/>
      <c r="NC35" s="363"/>
      <c r="ND35" s="363"/>
      <c r="NE35" s="364"/>
      <c r="NF35" s="360"/>
      <c r="NG35" s="361"/>
      <c r="NH35" s="362"/>
      <c r="NI35" s="362"/>
      <c r="NJ35" s="363"/>
      <c r="NK35" s="363"/>
      <c r="NL35" s="363"/>
      <c r="NM35" s="363"/>
      <c r="NN35" s="211"/>
      <c r="NO35" s="401">
        <f t="shared" si="294"/>
        <v>23</v>
      </c>
      <c r="NP35" s="401" cm="1">
        <f t="array" ref="NP35">SUMPRODUCT(
 (INDEX(DD35:MU35,1,_xlfn.SEQUENCE(1,INT((COLUMN($MU$9)-COLUMN(DD35)+1)/9),3,9))=NP$6)*
 (INDEX(DD35:MU35,1,_xlfn.SEQUENCE(1,INT((COLUMN($MU$9)-COLUMN(DD35)+1)/9),9,9))&gt;0)
)</f>
        <v>0</v>
      </c>
      <c r="NQ35" s="401" cm="1">
        <f t="array" ref="NQ35">SUMPRODUCT(--(INDEX($DD35:$MU35,1,_xlfn.SEQUENCE(1,INT((COLUMN($MU$9)-COLUMN($DD35)+1)/9),3,9))=NQ$6))</f>
        <v>0</v>
      </c>
      <c r="NR35" s="401">
        <f t="shared" si="550"/>
        <v>23</v>
      </c>
      <c r="NS35" s="401" cm="1">
        <f t="array" ref="NS35">SUMPRODUCT(--(INDEX($DD35:$MU35,1,_xlfn.SEQUENCE(1,INT((COLUMN($MU$9)-COLUMN($DD35)+1)/9),3,9))=NS$6))</f>
        <v>0</v>
      </c>
      <c r="NT35" s="401">
        <f t="shared" si="551"/>
        <v>4</v>
      </c>
      <c r="NU35" s="401" cm="1">
        <f t="array" ref="NU35">SUMPRODUCT(--(INDEX($DD35:$MU35,1,_xlfn.SEQUENCE(1,INT((COLUMN($MU$9)-COLUMN($DD35)+1)/9),3,9))=NU$6))</f>
        <v>0</v>
      </c>
      <c r="NV35" s="401" cm="1">
        <f t="array" ref="NV35">SUMPRODUCT(--(INDEX($DD35:$MU35,1,_xlfn.SEQUENCE(1,INT((COLUMN($MU$9)-COLUMN($DD35)+1)/9),3,9))=NV$6))</f>
        <v>0</v>
      </c>
      <c r="NW35" s="401" cm="1">
        <f t="array" ref="NW35">SUMPRODUCT(--(INDEX($DD35:$MU35,1,_xlfn.SEQUENCE(1,INT((COLUMN($MU$9)-COLUMN($DD35)+1)/9),3,9))=NW$6))</f>
        <v>0</v>
      </c>
      <c r="NX35" s="401" cm="1">
        <f t="array" ref="NX35">SUMPRODUCT(--(INDEX($DD35:$MU35,1,_xlfn.SEQUENCE(1,INT((COLUMN($MU$9)-COLUMN($DD35)+1)/9),3,9))=NX$6))</f>
        <v>0</v>
      </c>
      <c r="NY35" s="401" cm="1">
        <f t="array" ref="NY35">SUMPRODUCT(--(INDEX($DD35:$MU35,1,_xlfn.SEQUENCE(1,INT((COLUMN($MU$9)-COLUMN($DD35)+1)/9),3,9))=NY$6))</f>
        <v>1</v>
      </c>
      <c r="NZ35" s="401" cm="1">
        <f t="array" ref="NZ35">SUMPRODUCT(--(INDEX($DD35:$MU35,1,_xlfn.SEQUENCE(1,INT((COLUMN($MU$9)-COLUMN($DD35)+1)/9),3,9))=NZ$6))</f>
        <v>0</v>
      </c>
      <c r="OA35" s="401" cm="1">
        <f t="array" ref="OA35">SUMPRODUCT(--(INDEX($DD35:$MU35,1,_xlfn.SEQUENCE(1,INT((COLUMN($MU$9)-COLUMN($DD35)+1)/9),3,9))=OA$6))</f>
        <v>0</v>
      </c>
      <c r="OB35" s="401" cm="1">
        <f t="array" ref="OB35">SUMPRODUCT(--(INDEX($DD35:$MU35,1,_xlfn.SEQUENCE(1,INT((COLUMN($MU$9)-COLUMN($DD35)+1)/9),3,9))=OB$6))</f>
        <v>0</v>
      </c>
      <c r="OC35" s="401" cm="1">
        <f t="array" ref="OC35">SUMPRODUCT(--(INDEX($DD35:$MU35,1,_xlfn.SEQUENCE(1,INT((COLUMN($MU$9)-COLUMN($DD35)+1)/9),3,9))=OC$6))</f>
        <v>0</v>
      </c>
      <c r="OD35" s="402"/>
      <c r="OE35" s="402">
        <f t="shared" si="552"/>
        <v>28</v>
      </c>
      <c r="OF35" s="403" cm="1">
        <f t="array" ref="OF35">SUM(INDEX(R35:KJ35,1,_xlfn.SEQUENCE(1,INT((COLUMN($NM$9)-COLUMN(CU35)+1)/9),7,9)))</f>
        <v>51</v>
      </c>
      <c r="OG35" s="403" cm="1">
        <f t="array" ref="OG35">SUM(INDEX(R35:KJ35,1,_xlfn.SEQUENCE(1,INT((COLUMN($NM$9)-COLUMN(CU35)+1)/9),8,9)))</f>
        <v>11.000000000000004</v>
      </c>
      <c r="OH35" s="403" cm="1">
        <f t="array" ref="OH35">SUM(INDEX(R35:KJ35,1,_xlfn.SEQUENCE(1,INT((COLUMN($NM$9)-COLUMN(CU35)+1)/9),9,9)))</f>
        <v>0</v>
      </c>
      <c r="OI35" s="214"/>
      <c r="OJ35" s="163"/>
      <c r="OK35" s="163"/>
      <c r="OL35" s="163"/>
      <c r="OM35" s="163"/>
      <c r="ON35" s="306">
        <f>_xlfn.XLOOKUP(B35,'TR05'!B:B,'TR05'!G:G,"Revisar",0)</f>
        <v>45966</v>
      </c>
      <c r="OO35" s="306">
        <f>_xlfn.XLOOKUP(B35,Reloj!A:A,Reloj!D:D,"Revisar",0)</f>
        <v>45966</v>
      </c>
      <c r="OP35" s="162" t="str">
        <f>_xlfn.XLOOKUP(B35,'S10'!C:C,'S10'!B:B,"Revisar",0)</f>
        <v>Revisar</v>
      </c>
    </row>
    <row r="36" spans="1:406" s="162" customFormat="1" ht="15.9" customHeight="1">
      <c r="A36" s="356">
        <v>28</v>
      </c>
      <c r="B36" s="332" t="s">
        <v>836</v>
      </c>
      <c r="C36" s="357" t="str">
        <f>_xlfn.XLOOKUP(B36,'S10'!$B$2:$B$1500,'S10'!$A$2:$A$1500,"Ingresar",0)</f>
        <v>22014299</v>
      </c>
      <c r="D36" s="333" t="s">
        <v>169</v>
      </c>
      <c r="E36" s="335" t="s">
        <v>838</v>
      </c>
      <c r="F36" s="335" t="str">
        <f>_xlfn.XLOOKUP(B36,'S10'!$B$2:$B$600,'S10'!$F$2:$F$600,"Ingresar",0)</f>
        <v xml:space="preserve">ASISTENTE DE ALMACEN </v>
      </c>
      <c r="G36" s="296">
        <v>45559</v>
      </c>
      <c r="H36" s="358"/>
      <c r="I36" s="359">
        <f t="shared" si="37"/>
        <v>0.3125</v>
      </c>
      <c r="J36" s="360">
        <f t="shared" si="295"/>
        <v>0.70833333333333337</v>
      </c>
      <c r="K36" s="361" t="str">
        <f>IF(
 OR(I$6&lt;MAX($B$2,$G36),AND($H36&lt;&gt;"",I$6&gt;$H36)),
 "NA",
 IF(
  AND($D36="LOCAL",WEEKDAY(I$6,2)=7),
  "DS",
  IF(
   COUNTIF(Parametros!$P:$P,I$6)&gt;0,
   IF(ISNUMBER(M36),IF(M36&gt;0,"FL","FC"),"FC"),
   IF(
    ISNUMBER(M36),
    IF(M36&gt;0,"NOR","F"),
    IF(M36="A","NOR",IF(M36&lt;&gt;"",M36,"F"))
   )
  )
 )
)</f>
        <v>NOR</v>
      </c>
      <c r="L36" s="362">
        <f t="shared" si="296"/>
        <v>8.5</v>
      </c>
      <c r="M36" s="362" cm="1">
        <f t="array" ref="M36">_xlfn.LET(
_xlpm.f,M$6,
_xlpm.xp,IFERROR(
   _xlfn.XLOOKUP(
     1,
     (Papeletas!$B$2:$B$403=$B36)*(Papeletas!$G$2:$G$403&lt;=_xlpm.f)*(Papeletas!$H$2:$H$403&gt;=_xlpm.f),
     Papeletas!$F$2:$F$403,
     "__NP__"
   ),
   "__NP__"
),
_xlpm.x,IF(_xlpm.xp&lt;&gt;"__NP__",_xlpm.xp,_xlfn.XLOOKUP($B36,Reloj!$A$2:$A$1254,INDEX(Reloj!$J$2:$AR$1254,,COLUMN(A28)-INT(COLUMN(A28)/9*8)),"__NF__")),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N36" s="363">
        <f t="shared" si="297"/>
        <v>8.5</v>
      </c>
      <c r="O36" s="363">
        <f t="shared" si="298"/>
        <v>2</v>
      </c>
      <c r="P36" s="363">
        <f t="shared" si="299"/>
        <v>1</v>
      </c>
      <c r="Q36" s="363">
        <f t="shared" si="300"/>
        <v>0</v>
      </c>
      <c r="R36" s="359">
        <f t="shared" si="301"/>
        <v>0.3125</v>
      </c>
      <c r="S36" s="360">
        <f t="shared" si="302"/>
        <v>0.70833333333333337</v>
      </c>
      <c r="T36" s="361" t="str">
        <f>IF(
 OR(R$6&lt;MAX($B$2,$G36),AND($H36&lt;&gt;"",R$6&gt;$H36)),
 "NA",
 IF(
  AND($D36="LOCAL",WEEKDAY(R$6,2)=7),
  "DS",
  IF(
   COUNTIF(Parametros!$P:$P,R$6)&gt;0,
   IF(ISNUMBER(V36),IF(V36&gt;0,"FL","FC"),"FC"),
   IF(
    ISNUMBER(V36),
    IF(V36&gt;0,"NOR","F"),
    IF(V36="A","NOR",IF(V36&lt;&gt;"",V36,"F"))
   )
  )
 )
)</f>
        <v>NOR</v>
      </c>
      <c r="U36" s="362">
        <f t="shared" si="303"/>
        <v>8.5</v>
      </c>
      <c r="V36" s="362" cm="1">
        <f t="array" ref="V36">_xlfn.LET(
_xlpm.f,V$6,
_xlpm.xp,IFERROR(
   _xlfn.XLOOKUP(
     1,
     (Papeletas!$B$2:$B$3000=$B36)*(Papeletas!$G$2:$G$3000&lt;=_xlpm.f)*(Papeletas!$H$2:$H$3000&gt;=_xlpm.f),
     Papeletas!$F$2:$F$3000,
     "__NP__"
   ),
   "__NP__"
),
_xlpm.x,IF(_xlpm.xp&lt;&gt;"__NP__",_xlpm.xp,_xlfn.XLOOKUP($B36,Reloj!$A$2:$A$3000,INDEX(Reloj!$J$2:$AR$3000,,COLUMN(J28)-INT(COLUMN(J28)/9*8)),"__NF__")),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W36" s="363">
        <f t="shared" si="304"/>
        <v>8.5</v>
      </c>
      <c r="X36" s="363">
        <f t="shared" si="305"/>
        <v>2</v>
      </c>
      <c r="Y36" s="363">
        <f t="shared" si="306"/>
        <v>1.5</v>
      </c>
      <c r="Z36" s="363">
        <f t="shared" si="307"/>
        <v>0</v>
      </c>
      <c r="AA36" s="359">
        <f t="shared" si="308"/>
        <v>0.3125</v>
      </c>
      <c r="AB36" s="360">
        <f t="shared" si="309"/>
        <v>0.70833333333333337</v>
      </c>
      <c r="AC36" s="361" t="str">
        <f>IF(
 OR(AA$6&lt;MAX($B$2,$G36),AND($H36&lt;&gt;"",AA$6&gt;$H36)),
 "NA",
 IF(
  AND($D36="LOCAL",WEEKDAY(AA$6,2)=7),
  "DS",
  IF(
   COUNTIF(Parametros!$P:$P,AA$6)&gt;0,
   IF(ISNUMBER(AE36),IF(AE36&gt;0,"FL","FC"),"FC"),
   IF(
    ISNUMBER(AE36),
    IF(AE36&gt;0,"NOR","F"),
    IF(AE36="A","NOR",IF(AE36&lt;&gt;"",AE36,"F"))
   )
  )
 )
)</f>
        <v>NOR</v>
      </c>
      <c r="AD36" s="362">
        <f t="shared" si="310"/>
        <v>8.5</v>
      </c>
      <c r="AE36" s="362" cm="1">
        <f t="array" ref="AE36">_xlfn.LET(
_xlpm.f,AE$6,
_xlpm.xp,IFERROR(
   _xlfn.XLOOKUP(
     1,
     (Papeletas!$B$2:$B$3000=$B36)*(Papeletas!$G$2:$G$3000&lt;=_xlpm.f)*(Papeletas!$H$2:$H$3000&gt;=_xlpm.f),
     Papeletas!$F$2:$F$3000,
     "__NP__"
   ),
   "__NP__"
),
_xlpm.x,IF(_xlpm.xp&lt;&gt;"__NP__",_xlpm.xp,_xlfn.XLOOKUP($B36,Reloj!$A$2:$A$3000,INDEX(Reloj!$J$2:$AR$3000,,COLUMN(S28)-INT(COLUMN(S28)/9*8)),"__NF__")),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AF36" s="363">
        <f t="shared" si="311"/>
        <v>8.5</v>
      </c>
      <c r="AG36" s="363">
        <f t="shared" si="312"/>
        <v>2</v>
      </c>
      <c r="AH36" s="363">
        <f t="shared" si="313"/>
        <v>1</v>
      </c>
      <c r="AI36" s="363">
        <f t="shared" si="314"/>
        <v>0</v>
      </c>
      <c r="AJ36" s="359">
        <f t="shared" si="315"/>
        <v>0.3125</v>
      </c>
      <c r="AK36" s="360">
        <f t="shared" si="316"/>
        <v>0.54166666666666663</v>
      </c>
      <c r="AL36" s="361" t="str">
        <f>IF(
 OR(AJ$6&lt;MAX($B$2,$G36),AND($H36&lt;&gt;"",AJ$6&gt;$H36)),
 "NA",
 IF(
  AND($D36="LOCAL",WEEKDAY(AJ$6,2)=7),
  "DS",
  IF(
   COUNTIF(Parametros!$P:$P,AJ$6)&gt;0,
   IF(ISNUMBER(AN36),IF(AN36&gt;0,"FL","FC"),"FC"),
   IF(
    ISNUMBER(AN36),
    IF(AN36&gt;0,"NOR","F"),
    IF(AN36="A","NOR",IF(AN36&lt;&gt;"",AN36,"F"))
   )
  )
 )
)</f>
        <v>NOR</v>
      </c>
      <c r="AM36" s="362">
        <f t="shared" si="317"/>
        <v>5.4999999999999991</v>
      </c>
      <c r="AN36" s="362" cm="1">
        <f t="array" ref="AN36">_xlfn.LET(
_xlpm.f,AN$6,
_xlpm.xp,IFERROR(
   _xlfn.XLOOKUP(
     1,
     (Papeletas!$B$2:$B$3000=$B36)*(Papeletas!$G$2:$G$3000&lt;=_xlpm.f)*(Papeletas!$H$2:$H$3000&gt;=_xlpm.f),
     Papeletas!$F$2:$F$3000,
     "__NP__"
   ),
   "__NP__"
),
_xlpm.x,IF(_xlpm.xp&lt;&gt;"__NP__",_xlpm.xp,_xlfn.XLOOKUP($B36,Reloj!$A$2:$A$3000,INDEX(Reloj!$J$2:$AR$3000,,COLUMN(AB28)-INT(COLUMN(AB28)/9*8)),"__NF__")),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7.5</v>
      </c>
      <c r="AO36" s="363">
        <f t="shared" si="318"/>
        <v>5.4999999999999991</v>
      </c>
      <c r="AP36" s="363">
        <f t="shared" si="319"/>
        <v>2</v>
      </c>
      <c r="AQ36" s="363">
        <f t="shared" si="320"/>
        <v>8.8817841970012523E-16</v>
      </c>
      <c r="AR36" s="363">
        <f t="shared" si="321"/>
        <v>0</v>
      </c>
      <c r="AS36" s="359" t="str">
        <f t="shared" si="322"/>
        <v>-</v>
      </c>
      <c r="AT36" s="360" t="str">
        <f t="shared" si="323"/>
        <v>-</v>
      </c>
      <c r="AU36" s="361" t="str">
        <f>IF(
 OR(AS$6&lt;MAX($B$2,$G36),AND($H36&lt;&gt;"",AS$6&gt;$H36)),
 "NA",
 IF(
  AND($D36="LOCAL",WEEKDAY(AS$6,2)=7),
  "DS",
  IF(
   COUNTIF(Parametros!$P:$P,AS$6)&gt;0,
   IF(ISNUMBER(AW36),IF(AW36&gt;0,"FL","FC"),"FC"),
   IF(
    ISNUMBER(AW36),
    IF(AW36&gt;0,"NOR","F"),
    IF(AW36="A","NOR",IF(AW36&lt;&gt;"",AW36,"F"))
   )
  )
 )
)</f>
        <v>DS</v>
      </c>
      <c r="AV36" s="362">
        <f t="shared" si="324"/>
        <v>0</v>
      </c>
      <c r="AW36" s="362" t="str" cm="1">
        <f t="array" ref="AW36">_xlfn.LET(
_xlpm.f,AW$6,
_xlpm.xp,IFERROR(
   _xlfn.XLOOKUP(
     1,
     (Papeletas!$B$2:$B$3000=$B36)*(Papeletas!$G$2:$G$3000&lt;=_xlpm.f)*(Papeletas!$H$2:$H$3000&gt;=_xlpm.f),
     Papeletas!$F$2:$F$3000,
     "__NP__"
   ),
   "__NP__"
),
_xlpm.x,IF(_xlpm.xp&lt;&gt;"__NP__",_xlpm.xp,_xlfn.XLOOKUP($B36,Reloj!$A$2:$A$3000,INDEX(Reloj!$J$2:$AR$3000,,COLUMN(AK28)-INT(COLUMN(AK28)/9*8)),"__NF__")),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F</v>
      </c>
      <c r="AX36" s="363">
        <f t="shared" si="325"/>
        <v>0</v>
      </c>
      <c r="AY36" s="363">
        <f t="shared" si="326"/>
        <v>0</v>
      </c>
      <c r="AZ36" s="363">
        <f t="shared" si="327"/>
        <v>0</v>
      </c>
      <c r="BA36" s="363">
        <f t="shared" si="328"/>
        <v>0</v>
      </c>
      <c r="BB36" s="359">
        <f t="shared" si="329"/>
        <v>0.3125</v>
      </c>
      <c r="BC36" s="360">
        <f t="shared" si="330"/>
        <v>0.70833333333333337</v>
      </c>
      <c r="BD36" s="361" t="str">
        <f>IF(
 OR(BB$6&lt;MAX($B$2,$G36),AND($H36&lt;&gt;"",BB$6&gt;$H36)),
 "NA",
 IF(
  AND($D36="LOCAL",WEEKDAY(BB$6,2)=7),
  "DS",
  IF(
   COUNTIF(Parametros!$P:$P,BB$6)&gt;0,
   IF(ISNUMBER(BF36),IF(BF36&gt;0,"FL","FC"),"FC"),
   IF(
    ISNUMBER(BF36),
    IF(BF36&gt;0,"NOR","F"),
    IF(BF36="A","NOR",IF(BF36&lt;&gt;"",BF36,"F"))
   )
  )
 )
)</f>
        <v>NOR</v>
      </c>
      <c r="BE36" s="362">
        <f t="shared" si="331"/>
        <v>8.5</v>
      </c>
      <c r="BF36" s="362" cm="1">
        <f t="array" ref="BF36">_xlfn.LET(
_xlpm.f,BF$6,
_xlpm.xp,IFERROR(
   _xlfn.XLOOKUP(
     1,
     (Papeletas!$B$2:$B$3000=$B36)*(Papeletas!$G$2:$G$3000&lt;=_xlpm.f)*(Papeletas!$H$2:$H$3000&gt;=_xlpm.f),
     Papeletas!$F$2:$F$3000,
     "__NP__"
   ),
   "__NP__"
),
_xlpm.x,IF(_xlpm.xp&lt;&gt;"__NP__",_xlpm.xp,_xlfn.XLOOKUP($B36,Reloj!$A$2:$A$3000,INDEX(Reloj!$J$2:$AR$3000,,COLUMN(AT28)-INT(COLUMN(AT28)/9*8)),"__NF__")),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9.5</v>
      </c>
      <c r="BG36" s="363">
        <f t="shared" si="332"/>
        <v>8.5</v>
      </c>
      <c r="BH36" s="363">
        <f t="shared" si="333"/>
        <v>1</v>
      </c>
      <c r="BI36" s="363">
        <f t="shared" si="334"/>
        <v>0</v>
      </c>
      <c r="BJ36" s="363">
        <f t="shared" si="335"/>
        <v>0</v>
      </c>
      <c r="BK36" s="359">
        <f t="shared" si="336"/>
        <v>0.3125</v>
      </c>
      <c r="BL36" s="360">
        <f t="shared" si="337"/>
        <v>0.70833333333333337</v>
      </c>
      <c r="BM36" s="361" t="str">
        <f>IF(
 OR(BK$6&lt;MAX($B$2,$G36),AND($H36&lt;&gt;"",BK$6&gt;$H36)),
 "NA",
 IF(
  AND($D36="LOCAL",WEEKDAY(BK$6,2)=7),
  "DS",
  IF(
   COUNTIF(Parametros!$P:$P,BK$6)&gt;0,
   IF(ISNUMBER(BO36),IF(BO36&gt;0,"FL","FC"),"FC"),
   IF(
    ISNUMBER(BO36),
    IF(BO36&gt;0,"NOR","F"),
    IF(BO36="A","NOR",IF(BO36&lt;&gt;"",BO36,"F"))
   )
  )
 )
)</f>
        <v>NOR</v>
      </c>
      <c r="BN36" s="362">
        <f t="shared" si="338"/>
        <v>8.5</v>
      </c>
      <c r="BO36" s="362" cm="1">
        <f t="array" ref="BO36">_xlfn.LET(
_xlpm.f,BO$6,
_xlpm.xp,IFERROR(
   _xlfn.XLOOKUP(
     1,
     (Papeletas!$B$2:$B$3000=$B36)*(Papeletas!$G$2:$G$3000&lt;=_xlpm.f)*(Papeletas!$H$2:$H$3000&gt;=_xlpm.f),
     Papeletas!$F$2:$F$3000,
     "__NP__"
   ),
   "__NP__"
),
_xlpm.x,IF(_xlpm.xp&lt;&gt;"__NP__",_xlpm.xp,_xlfn.XLOOKUP($B36,Reloj!$A$2:$A$3000,INDEX(Reloj!$J$2:$AR$3000,,COLUMN(BC28)-INT(COLUMN(BC28)/9*8)),"__NF__")),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v>
      </c>
      <c r="BP36" s="363">
        <f t="shared" si="339"/>
        <v>8.5</v>
      </c>
      <c r="BQ36" s="363">
        <f t="shared" si="340"/>
        <v>2</v>
      </c>
      <c r="BR36" s="363">
        <f t="shared" si="341"/>
        <v>0.5</v>
      </c>
      <c r="BS36" s="363">
        <f t="shared" si="342"/>
        <v>0</v>
      </c>
      <c r="BT36" s="359">
        <f t="shared" si="343"/>
        <v>0.3125</v>
      </c>
      <c r="BU36" s="360">
        <f t="shared" si="344"/>
        <v>0.70833333333333337</v>
      </c>
      <c r="BV36" s="361" t="str">
        <f>IF(
 OR(BT$6&lt;MAX($B$2,$G36),AND($H36&lt;&gt;"",BT$6&gt;$H36)),
 "NA",
 IF(
  AND($D36="LOCAL",WEEKDAY(BT$6,2)=7),
  "DS",
  IF(
   COUNTIF(Parametros!$P:$P,BT$6)&gt;0,
   IF(ISNUMBER(BX36),IF(BX36&gt;0,"FL","FC"),"FC"),
   IF(
    ISNUMBER(BX36),
    IF(BX36&gt;0,"NOR","F"),
    IF(BX36="A","NOR",IF(BX36&lt;&gt;"",BX36,"F"))
   )
  )
 )
)</f>
        <v>NOR</v>
      </c>
      <c r="BW36" s="362">
        <f t="shared" si="345"/>
        <v>8.5</v>
      </c>
      <c r="BX36" s="362" cm="1">
        <f t="array" ref="BX36">_xlfn.LET(
_xlpm.f,BX$6,
_xlpm.xp,IFERROR(
   _xlfn.XLOOKUP(
     1,
     (Papeletas!$B$2:$B$3000=$B36)*(Papeletas!$G$2:$G$3000&lt;=_xlpm.f)*(Papeletas!$H$2:$H$3000&gt;=_xlpm.f),
     Papeletas!$F$2:$F$3000,
     "__NP__"
   ),
   "__NP__"
),
_xlpm.x,IF(_xlpm.xp&lt;&gt;"__NP__",_xlpm.xp,_xlfn.XLOOKUP($B36,Reloj!$A$2:$A$3000,INDEX(Reloj!$J$2:$AR$3000,,COLUMN(BL28)-INT(COLUMN(BL28)/9*8)),"__NF__")),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9.5</v>
      </c>
      <c r="BY36" s="363">
        <f t="shared" si="346"/>
        <v>8.5</v>
      </c>
      <c r="BZ36" s="363">
        <f t="shared" si="347"/>
        <v>1</v>
      </c>
      <c r="CA36" s="363">
        <f t="shared" si="348"/>
        <v>0</v>
      </c>
      <c r="CB36" s="363">
        <f t="shared" si="349"/>
        <v>0</v>
      </c>
      <c r="CC36" s="359">
        <f t="shared" si="350"/>
        <v>0.3125</v>
      </c>
      <c r="CD36" s="360">
        <f t="shared" si="351"/>
        <v>0.70833333333333337</v>
      </c>
      <c r="CE36" s="361" t="str">
        <f>IF(
 OR(CC$6&lt;MAX($B$2,$G36),AND($H36&lt;&gt;"",CC$6&gt;$H36)),
 "NA",
 IF(
  AND($D36="LOCAL",WEEKDAY(CC$6,2)=7),
  "DS",
  IF(
   COUNTIF(Parametros!$P:$P,CC$6)&gt;0,
   IF(ISNUMBER(CG36),IF(CG36&gt;0,"FL","FC"),"FC"),
   IF(
    ISNUMBER(CG36),
    IF(CG36&gt;0,"NOR","F"),
    IF(CG36="A","NOR",IF(CG36&lt;&gt;"",CG36,"F"))
   )
  )
 )
)</f>
        <v>NOR</v>
      </c>
      <c r="CF36" s="362">
        <f t="shared" si="352"/>
        <v>8.5</v>
      </c>
      <c r="CG36" s="362" cm="1">
        <f t="array" ref="CG36">_xlfn.LET(
_xlpm.f,CG$6,
_xlpm.xp,IFERROR(
   _xlfn.XLOOKUP(
     1,
     (Papeletas!$B$2:$B$3000=$B36)*(Papeletas!$G$2:$G$3000&lt;=_xlpm.f)*(Papeletas!$H$2:$H$3000&gt;=_xlpm.f),
     Papeletas!$F$2:$F$3000,
     "__NP__"
   ),
   "__NP__"
),
_xlpm.x,IF(_xlpm.xp&lt;&gt;"__NP__",_xlpm.xp,_xlfn.XLOOKUP($B36,Reloj!$A$2:$A$3000,INDEX(Reloj!$J$2:$AR$3000,,COLUMN(BU28)-INT(COLUMN(BU28)/9*8)),"__NF__")),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10</v>
      </c>
      <c r="CH36" s="363">
        <f t="shared" si="353"/>
        <v>8.5</v>
      </c>
      <c r="CI36" s="363">
        <f t="shared" si="354"/>
        <v>1.5</v>
      </c>
      <c r="CJ36" s="363">
        <f t="shared" si="355"/>
        <v>0</v>
      </c>
      <c r="CK36" s="363">
        <f t="shared" si="356"/>
        <v>0</v>
      </c>
      <c r="CL36" s="359">
        <f t="shared" si="357"/>
        <v>0.3125</v>
      </c>
      <c r="CM36" s="360">
        <f t="shared" si="358"/>
        <v>0.70833333333333337</v>
      </c>
      <c r="CN36" s="361" t="str">
        <f>IF(
 OR(CL$6&lt;MAX($B$2,$G36),AND($H36&lt;&gt;"",CL$6&gt;$H36)),
 "NA",
 IF(
  AND($D36="LOCAL",WEEKDAY(CL$6,2)=7),
  "DS",
  IF(
   COUNTIF(Parametros!$P:$P,CL$6)&gt;0,
   IF(ISNUMBER(CP36),IF(CP36&gt;0,"FL","FC"),"FC"),
   IF(
    ISNUMBER(CP36),
    IF(CP36&gt;0,"NOR","F"),
    IF(CP36="A","NOR",IF(CP36&lt;&gt;"",CP36,"F"))
   )
  )
 )
)</f>
        <v>NOR</v>
      </c>
      <c r="CO36" s="362">
        <f t="shared" si="359"/>
        <v>8.5</v>
      </c>
      <c r="CP36" s="362" cm="1">
        <f t="array" ref="CP36">_xlfn.LET(
_xlpm.f,CP$6,
_xlpm.xp,IFERROR(
   _xlfn.XLOOKUP(
     1,
     (Papeletas!$B$2:$B$3000=$B36)*(Papeletas!$G$2:$G$3000&lt;=_xlpm.f)*(Papeletas!$H$2:$H$3000&gt;=_xlpm.f),
     Papeletas!$F$2:$F$3000,
     "__NP__"
   ),
   "__NP__"
),
_xlpm.x,IF(_xlpm.xp&lt;&gt;"__NP__",_xlpm.xp,_xlfn.XLOOKUP($B36,Reloj!$A$2:$A$3000,INDEX(Reloj!$J$2:$AR$3000,,COLUMN(CD28)-INT(COLUMN(CD28)/9*8)),"__NF__")),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CQ36" s="363">
        <f t="shared" si="360"/>
        <v>8.5</v>
      </c>
      <c r="CR36" s="363">
        <f t="shared" si="361"/>
        <v>2</v>
      </c>
      <c r="CS36" s="363">
        <f t="shared" si="362"/>
        <v>1</v>
      </c>
      <c r="CT36" s="363">
        <f t="shared" si="363"/>
        <v>0</v>
      </c>
      <c r="CU36" s="359">
        <f t="shared" si="364"/>
        <v>0.3125</v>
      </c>
      <c r="CV36" s="360">
        <f t="shared" si="365"/>
        <v>0.54166666666666663</v>
      </c>
      <c r="CW36" s="361" t="str">
        <f>IF(
 OR(CU$6&lt;MAX($B$2,$G36),AND($H36&lt;&gt;"",CU$6&gt;$H36)),
 "NA",
 IF(
  AND($D36="LOCAL",WEEKDAY(CU$6,2)=7),
  "DS",
  IF(
   COUNTIF(Parametros!$P:$P,CU$6)&gt;0,
   IF(ISNUMBER(CY36),IF(CY36&gt;0,"FL","FC"),"FC"),
   IF(
    ISNUMBER(CY36),
    IF(CY36&gt;0,"NOR","F"),
    IF(CY36="A","NOR",IF(CY36&lt;&gt;"",CY36,"F"))
   )
  )
 )
)</f>
        <v>NOR</v>
      </c>
      <c r="CX36" s="362">
        <f t="shared" si="366"/>
        <v>5.4999999999999991</v>
      </c>
      <c r="CY36" s="362" cm="1">
        <f t="array" ref="CY36">_xlfn.LET(
_xlpm.f,CY$6,
_xlpm.xp,IFERROR(
   _xlfn.XLOOKUP(
     1,
     (Papeletas!$B$2:$B$3000=$B36)*(Papeletas!$G$2:$G$3000&lt;=_xlpm.f)*(Papeletas!$H$2:$H$3000&gt;=_xlpm.f),
     Papeletas!$F$2:$F$3000,
     "__NP__"
   ),
   "__NP__"
),
_xlpm.x,IF(_xlpm.xp&lt;&gt;"__NP__",_xlpm.xp,_xlfn.XLOOKUP($B36,Reloj!$A$2:$A$3000,INDEX(Reloj!$J$2:$AR$3000,,COLUMN(CM28)-INT(COLUMN(CM28)/9*8)),"__NF__")),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8</v>
      </c>
      <c r="CZ36" s="363">
        <f t="shared" si="367"/>
        <v>5.4999999999999991</v>
      </c>
      <c r="DA36" s="363">
        <f t="shared" si="368"/>
        <v>2</v>
      </c>
      <c r="DB36" s="363">
        <f t="shared" si="369"/>
        <v>0.50000000000000089</v>
      </c>
      <c r="DC36" s="363">
        <f t="shared" si="370"/>
        <v>0</v>
      </c>
      <c r="DD36" s="359" t="str">
        <f t="shared" si="371"/>
        <v>-</v>
      </c>
      <c r="DE36" s="360" t="str">
        <f t="shared" si="372"/>
        <v>-</v>
      </c>
      <c r="DF36" s="361" t="str">
        <f>IF(
 OR(DD$6&lt;MAX($B$2,$G36),AND($H36&lt;&gt;"",DD$6&gt;$H36)),
 "NA",
 IF(
  AND($D36="LOCAL",WEEKDAY(DD$6,2)=7),
  "DS",
  IF(
   COUNTIF(Parametros!$P:$P,DD$6)&gt;0,
   IF(ISNUMBER(DH36),IF(DH36&gt;0,"FL","FC"),"FC"),
   IF(
    ISNUMBER(DH36),
    IF(DH36&gt;0,"NOR","F"),
    IF(DH36="A","NOR",IF(DH36&lt;&gt;"",DH36,"F"))
   )
  )
 )
)</f>
        <v>DS</v>
      </c>
      <c r="DG36" s="362">
        <f t="shared" si="373"/>
        <v>0</v>
      </c>
      <c r="DH36" s="362" cm="1">
        <f t="array" ref="DH36">_xlfn.LET(
_xlpm.f,DH$6,
_xlpm.xp,IFERROR(
   _xlfn.XLOOKUP(
     1,
     (Papeletas!$B$2:$B$3000=$B36)*(Papeletas!$G$2:$G$3000&lt;=_xlpm.f)*(Papeletas!$H$2:$H$3000&gt;=_xlpm.f),
     Papeletas!$F$2:$F$3000,
     "__NP__"
   ),
   "__NP__"
),
_xlpm.x,IF(_xlpm.xp&lt;&gt;"__NP__",_xlpm.xp,_xlfn.XLOOKUP($B36,Reloj!$A$2:$A$3000,INDEX(Reloj!$J$2:$AR$3000,,COLUMN(CV28)-INT(COLUMN(CV28)/9*8)),"__NF__")),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6</v>
      </c>
      <c r="DI36" s="363">
        <f t="shared" si="374"/>
        <v>0</v>
      </c>
      <c r="DJ36" s="363">
        <f t="shared" si="375"/>
        <v>0</v>
      </c>
      <c r="DK36" s="363">
        <f t="shared" si="376"/>
        <v>0</v>
      </c>
      <c r="DL36" s="363">
        <f t="shared" si="377"/>
        <v>6</v>
      </c>
      <c r="DM36" s="359">
        <f t="shared" si="378"/>
        <v>0.3125</v>
      </c>
      <c r="DN36" s="360">
        <f t="shared" si="379"/>
        <v>0.70833333333333337</v>
      </c>
      <c r="DO36" s="361" t="str">
        <f>IF(
 OR(DM$6&lt;MAX($B$2,$G36),AND($H36&lt;&gt;"",DM$6&gt;$H36)),
 "NA",
 IF(
  AND($D36="LOCAL",WEEKDAY(DM$6,2)=7),
  "DS",
  IF(
   COUNTIF(Parametros!$P:$P,DM$6)&gt;0,
   IF(ISNUMBER(DQ36),IF(DQ36&gt;0,"FL","FC"),"FC"),
   IF(
    ISNUMBER(DQ36),
    IF(DQ36&gt;0,"NOR","F"),
    IF(DQ36="A","NOR",IF(DQ36&lt;&gt;"",DQ36,"F"))
   )
  )
 )
)</f>
        <v>NOR</v>
      </c>
      <c r="DP36" s="362">
        <f t="shared" si="380"/>
        <v>8.5</v>
      </c>
      <c r="DQ36" s="362" cm="1">
        <f t="array" ref="DQ36">_xlfn.LET(
_xlpm.f,DQ$6,
_xlpm.xp,IFERROR(
   _xlfn.XLOOKUP(
     1,
     (Papeletas!$B$2:$B$3000=$B36)*(Papeletas!$G$2:$G$3000&lt;=_xlpm.f)*(Papeletas!$H$2:$H$3000&gt;=_xlpm.f),
     Papeletas!$F$2:$F$3000,
     "__NP__"
   ),
   "__NP__"
),
_xlpm.x,IF(_xlpm.xp&lt;&gt;"__NP__",_xlpm.xp,_xlfn.XLOOKUP($B36,Reloj!$A$2:$A$3000,INDEX(Reloj!$J$2:$AR$3000,,COLUMN(DE28)-INT(COLUMN(DE28)/9*8)),"__NF__")),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DR36" s="363">
        <f t="shared" si="381"/>
        <v>8.5</v>
      </c>
      <c r="DS36" s="363">
        <f t="shared" si="382"/>
        <v>2</v>
      </c>
      <c r="DT36" s="363">
        <f t="shared" si="383"/>
        <v>1.5</v>
      </c>
      <c r="DU36" s="363">
        <f t="shared" si="384"/>
        <v>0</v>
      </c>
      <c r="DV36" s="359">
        <f t="shared" si="385"/>
        <v>0.3125</v>
      </c>
      <c r="DW36" s="360">
        <f t="shared" si="386"/>
        <v>0.70833333333333337</v>
      </c>
      <c r="DX36" s="361" t="str">
        <f>IF(
 OR(DV$6&lt;MAX($B$2,$G36),AND($H36&lt;&gt;"",DV$6&gt;$H36)),
 "NA",
 IF(
  AND($D36="LOCAL",WEEKDAY(DV$6,2)=7),
  "DS",
  IF(
   COUNTIF(Parametros!$P:$P,DV$6)&gt;0,
   IF(ISNUMBER(DZ36),IF(DZ36&gt;0,"FL","FC"),"FC"),
   IF(
    ISNUMBER(DZ36),
    IF(DZ36&gt;0,"NOR","F"),
    IF(DZ36="A","NOR",IF(DZ36&lt;&gt;"",DZ36,"F"))
   )
  )
 )
)</f>
        <v>NOR</v>
      </c>
      <c r="DY36" s="362">
        <f t="shared" si="387"/>
        <v>8.5</v>
      </c>
      <c r="DZ36" s="362" cm="1">
        <f t="array" ref="DZ36">_xlfn.LET(
_xlpm.f,DZ$6,
_xlpm.xp,IFERROR(
   _xlfn.XLOOKUP(
     1,
     (Papeletas!$B$2:$B$3000=$B36)*(Papeletas!$G$2:$G$3000&lt;=_xlpm.f)*(Papeletas!$H$2:$H$3000&gt;=_xlpm.f),
     Papeletas!$F$2:$F$3000,
     "__NP__"
   ),
   "__NP__"
),
_xlpm.x,IF(_xlpm.xp&lt;&gt;"__NP__",_xlpm.xp,_xlfn.XLOOKUP($B36,Reloj!$A$2:$A$3000,INDEX(Reloj!$J$2:$AR$3000,,COLUMN(DN28)-INT(COLUMN(DN28)/9*8)),"__NF__")),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12.5</v>
      </c>
      <c r="EA36" s="363">
        <f t="shared" si="388"/>
        <v>8.5</v>
      </c>
      <c r="EB36" s="363">
        <f t="shared" si="389"/>
        <v>2</v>
      </c>
      <c r="EC36" s="363">
        <f t="shared" si="390"/>
        <v>2</v>
      </c>
      <c r="ED36" s="363">
        <f t="shared" si="391"/>
        <v>0</v>
      </c>
      <c r="EE36" s="359">
        <f t="shared" si="392"/>
        <v>0.3125</v>
      </c>
      <c r="EF36" s="360">
        <f t="shared" si="393"/>
        <v>0.70833333333333337</v>
      </c>
      <c r="EG36" s="361" t="str">
        <f>IF(
 OR(EE$6&lt;MAX($B$2,$G36),AND($H36&lt;&gt;"",EE$6&gt;$H36)),
 "NA",
 IF(
  AND($D36="LOCAL",WEEKDAY(EE$6,2)=7),
  "DS",
  IF(
   COUNTIF(Parametros!$P:$P,EE$6)&gt;0,
   IF(ISNUMBER(EI36),IF(EI36&gt;0,"FL","FC"),"FC"),
   IF(
    ISNUMBER(EI36),
    IF(EI36&gt;0,"NOR","F"),
    IF(EI36="A","NOR",IF(EI36&lt;&gt;"",EI36,"F"))
   )
  )
 )
)</f>
        <v>NOR</v>
      </c>
      <c r="EH36" s="362">
        <f t="shared" si="394"/>
        <v>8.5</v>
      </c>
      <c r="EI36" s="362" cm="1">
        <f t="array" ref="EI36">_xlfn.LET(
_xlpm.f,EI$6,
_xlpm.xp,IFERROR(
   _xlfn.XLOOKUP(
     1,
     (Papeletas!$B$2:$B$3000=$B36)*(Papeletas!$G$2:$G$3000&lt;=_xlpm.f)*(Papeletas!$H$2:$H$3000&gt;=_xlpm.f),
     Papeletas!$F$2:$F$3000,
     "__NP__"
   ),
   "__NP__"
),
_xlpm.x,IF(_xlpm.xp&lt;&gt;"__NP__",_xlpm.xp,_xlfn.XLOOKUP($B36,Reloj!$A$2:$A$3000,INDEX(Reloj!$J$2:$AR$3000,,COLUMN(DW28)-INT(COLUMN(DW28)/9*8)),"__NF__")),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EJ36" s="363">
        <f t="shared" si="395"/>
        <v>8.5</v>
      </c>
      <c r="EK36" s="363">
        <f t="shared" si="396"/>
        <v>2</v>
      </c>
      <c r="EL36" s="363">
        <f t="shared" si="397"/>
        <v>1.5</v>
      </c>
      <c r="EM36" s="363">
        <f t="shared" si="398"/>
        <v>0</v>
      </c>
      <c r="EN36" s="359">
        <f t="shared" si="399"/>
        <v>0.3125</v>
      </c>
      <c r="EO36" s="360">
        <f t="shared" si="400"/>
        <v>0.70833333333333337</v>
      </c>
      <c r="EP36" s="361" t="str">
        <f>IF(
 OR(EN$6&lt;MAX($B$2,$G36),AND($H36&lt;&gt;"",EN$6&gt;$H36)),
 "NA",
 IF(
  AND($D36="LOCAL",WEEKDAY(EN$6,2)=7),
  "DS",
  IF(
   COUNTIF(Parametros!$P:$P,EN$6)&gt;0,
   IF(ISNUMBER(ER36),IF(ER36&gt;0,"FL","FC"),"FC"),
   IF(
    ISNUMBER(ER36),
    IF(ER36&gt;0,"NOR","F"),
    IF(ER36="A","NOR",IF(ER36&lt;&gt;"",ER36,"F"))
   )
  )
 )
)</f>
        <v>NOR</v>
      </c>
      <c r="EQ36" s="362">
        <f t="shared" si="401"/>
        <v>8.5</v>
      </c>
      <c r="ER36" s="362" cm="1">
        <f t="array" ref="ER36">_xlfn.LET(
_xlpm.f,ER$6,
_xlpm.xp,IFERROR(
   _xlfn.XLOOKUP(
     1,
     (Papeletas!$B$2:$B$3000=$B36)*(Papeletas!$G$2:$G$3000&lt;=_xlpm.f)*(Papeletas!$H$2:$H$3000&gt;=_xlpm.f),
     Papeletas!$F$2:$F$3000,
     "__NP__"
   ),
   "__NP__"
),
_xlpm.x,IF(_xlpm.xp&lt;&gt;"__NP__",_xlpm.xp,_xlfn.XLOOKUP($B36,Reloj!$A$2:$A$3000,INDEX(Reloj!$J$2:$AR$3000,,COLUMN(EF28)-INT(COLUMN(EF28)/9*8)),"__NF__")),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ES36" s="363">
        <f t="shared" si="402"/>
        <v>8.5</v>
      </c>
      <c r="ET36" s="363">
        <f t="shared" si="403"/>
        <v>2</v>
      </c>
      <c r="EU36" s="363">
        <f t="shared" si="404"/>
        <v>1.5</v>
      </c>
      <c r="EV36" s="363">
        <f t="shared" si="405"/>
        <v>0</v>
      </c>
      <c r="EW36" s="359">
        <f t="shared" si="406"/>
        <v>0.3125</v>
      </c>
      <c r="EX36" s="360">
        <f t="shared" si="407"/>
        <v>0.70833333333333337</v>
      </c>
      <c r="EY36" s="361" t="str">
        <f>IF(
 OR(EW$6&lt;MAX($B$2,$G36),AND($H36&lt;&gt;"",EW$6&gt;$H36)),
 "NA",
 IF(
  AND($D36="LOCAL",WEEKDAY(EW$6,2)=7),
  "DS",
  IF(
   COUNTIF(Parametros!$P:$P,EW$6)&gt;0,
   IF(ISNUMBER(FA36),IF(FA36&gt;0,"FL","FC"),"FC"),
   IF(
    ISNUMBER(FA36),
    IF(FA36&gt;0,"NOR","F"),
    IF(FA36="A","NOR",IF(FA36&lt;&gt;"",FA36,"F"))
   )
  )
 )
)</f>
        <v>NOR</v>
      </c>
      <c r="EZ36" s="362">
        <f t="shared" si="408"/>
        <v>8.5</v>
      </c>
      <c r="FA36" s="362" cm="1">
        <f t="array" ref="FA36">_xlfn.LET(
_xlpm.f,FA$6,
_xlpm.xp,IFERROR(
   _xlfn.XLOOKUP(
     1,
     (Papeletas!$B$2:$B$3000=$B36)*(Papeletas!$G$2:$G$3000&lt;=_xlpm.f)*(Papeletas!$H$2:$H$3000&gt;=_xlpm.f),
     Papeletas!$F$2:$F$3000,
     "__NP__"
   ),
   "__NP__"
),
_xlpm.x,IF(_xlpm.xp&lt;&gt;"__NP__",_xlpm.xp,_xlfn.XLOOKUP($B36,Reloj!$A$2:$A$3000,INDEX(Reloj!$J$2:$AR$3000,,COLUMN(EO28)-INT(COLUMN(EO28)/9*8)),"__NF__")),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13</v>
      </c>
      <c r="FB36" s="363">
        <f t="shared" si="409"/>
        <v>8.5</v>
      </c>
      <c r="FC36" s="363">
        <f t="shared" si="410"/>
        <v>2</v>
      </c>
      <c r="FD36" s="363">
        <f t="shared" si="411"/>
        <v>2.5</v>
      </c>
      <c r="FE36" s="363">
        <f t="shared" si="412"/>
        <v>0</v>
      </c>
      <c r="FF36" s="359">
        <f t="shared" si="413"/>
        <v>0.3125</v>
      </c>
      <c r="FG36" s="360">
        <f t="shared" si="414"/>
        <v>0.54166666666666663</v>
      </c>
      <c r="FH36" s="361" t="str">
        <f>IF(
 OR(FF$6&lt;MAX($B$2,$G36),AND($H36&lt;&gt;"",FF$6&gt;$H36)),
 "NA",
 IF(
  AND($D36="LOCAL",WEEKDAY(FF$6,2)=7),
  "DS",
  IF(
   COUNTIF(Parametros!$P:$P,FF$6)&gt;0,
   IF(ISNUMBER(FJ36),IF(FJ36&gt;0,"FL","FC"),"FC"),
   IF(
    ISNUMBER(FJ36),
    IF(FJ36&gt;0,"NOR","F"),
    IF(FJ36="A","NOR",IF(FJ36&lt;&gt;"",FJ36,"F"))
   )
  )
 )
)</f>
        <v>NOR</v>
      </c>
      <c r="FI36" s="362">
        <f t="shared" si="415"/>
        <v>5.4999999999999991</v>
      </c>
      <c r="FJ36" s="362" cm="1">
        <f t="array" ref="FJ36">_xlfn.LET(
_xlpm.f,FJ$6,
_xlpm.xp,IFERROR(
   _xlfn.XLOOKUP(
     1,
     (Papeletas!$B$2:$B$3000=$B36)*(Papeletas!$G$2:$G$3000&lt;=_xlpm.f)*(Papeletas!$H$2:$H$3000&gt;=_xlpm.f),
     Papeletas!$F$2:$F$3000,
     "__NP__"
   ),
   "__NP__"
),
_xlpm.x,IF(_xlpm.xp&lt;&gt;"__NP__",_xlpm.xp,_xlfn.XLOOKUP($B36,Reloj!$A$2:$A$3000,INDEX(Reloj!$J$2:$AR$3000,,COLUMN(EX28)-INT(COLUMN(EX28)/9*8)),"__NF__")),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10.5</v>
      </c>
      <c r="FK36" s="363">
        <f t="shared" si="416"/>
        <v>5.4999999999999991</v>
      </c>
      <c r="FL36" s="363">
        <f t="shared" si="417"/>
        <v>2</v>
      </c>
      <c r="FM36" s="363">
        <f t="shared" si="418"/>
        <v>3.0000000000000009</v>
      </c>
      <c r="FN36" s="363">
        <f t="shared" si="419"/>
        <v>0</v>
      </c>
      <c r="FO36" s="359" t="str">
        <f t="shared" si="420"/>
        <v>-</v>
      </c>
      <c r="FP36" s="360" t="str">
        <f t="shared" si="421"/>
        <v>-</v>
      </c>
      <c r="FQ36" s="361" t="str">
        <f>IF(
 OR(FO$6&lt;MAX($B$2,$G36),AND($H36&lt;&gt;"",FO$6&gt;$H36)),
 "NA",
 IF(
  AND($D36="LOCAL",WEEKDAY(FO$6,2)=7),
  "DS",
  IF(
   COUNTIF(Parametros!$P:$P,FO$6)&gt;0,
   IF(ISNUMBER(FS36),IF(FS36&gt;0,"FL","FC"),"FC"),
   IF(
    ISNUMBER(FS36),
    IF(FS36&gt;0,"NOR","F"),
    IF(FS36="A","NOR",IF(FS36&lt;&gt;"",FS36,"F"))
   )
  )
 )
)</f>
        <v>DS</v>
      </c>
      <c r="FR36" s="362">
        <f t="shared" si="422"/>
        <v>0</v>
      </c>
      <c r="FS36" s="362" cm="1">
        <f t="array" ref="FS36">_xlfn.LET(
_xlpm.f,FS$6,
_xlpm.xp,IFERROR(
   _xlfn.XLOOKUP(
     1,
     (Papeletas!$B$2:$B$3000=$B36)*(Papeletas!$G$2:$G$3000&lt;=_xlpm.f)*(Papeletas!$H$2:$H$3000&gt;=_xlpm.f),
     Papeletas!$F$2:$F$3000,
     "__NP__"
   ),
   "__NP__"
),
_xlpm.x,IF(_xlpm.xp&lt;&gt;"__NP__",_xlpm.xp,_xlfn.XLOOKUP($B36,Reloj!$A$2:$A$3000,INDEX(Reloj!$J$2:$AR$3000,,COLUMN(FG28)-INT(COLUMN(FG28)/9*8)),"__NF__")),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5.5</v>
      </c>
      <c r="FT36" s="363">
        <f t="shared" si="423"/>
        <v>0</v>
      </c>
      <c r="FU36" s="363">
        <f t="shared" si="424"/>
        <v>0</v>
      </c>
      <c r="FV36" s="363">
        <f t="shared" si="425"/>
        <v>0</v>
      </c>
      <c r="FW36" s="363">
        <f t="shared" si="426"/>
        <v>5.5</v>
      </c>
      <c r="FX36" s="359">
        <f t="shared" si="427"/>
        <v>0.3125</v>
      </c>
      <c r="FY36" s="360">
        <f t="shared" si="428"/>
        <v>0.70833333333333337</v>
      </c>
      <c r="FZ36" s="361" t="str">
        <f>IF(
 OR(FX$6&lt;MAX($B$2,$G36),AND($H36&lt;&gt;"",FX$6&gt;$H36)),
 "NA",
 IF(
  AND($D36="LOCAL",WEEKDAY(FX$6,2)=7),
  "DS",
  IF(
   COUNTIF(Parametros!$P:$P,FX$6)&gt;0,
   IF(ISNUMBER(GB36),IF(GB36&gt;0,"FL","FC"),"FC"),
   IF(
    ISNUMBER(GB36),
    IF(GB36&gt;0,"NOR","F"),
    IF(GB36="A","NOR",IF(GB36&lt;&gt;"",GB36,"F"))
   )
  )
 )
)</f>
        <v>NOR</v>
      </c>
      <c r="GA36" s="362">
        <f t="shared" si="429"/>
        <v>8.5</v>
      </c>
      <c r="GB36" s="362" cm="1">
        <f t="array" ref="GB36">_xlfn.LET(
_xlpm.f,GB$6,
_xlpm.xp,IFERROR(
   _xlfn.XLOOKUP(
     1,
     (Papeletas!$B$2:$B$3000=$B36)*(Papeletas!$G$2:$G$3000&lt;=_xlpm.f)*(Papeletas!$H$2:$H$3000&gt;=_xlpm.f),
     Papeletas!$F$2:$F$3000,
     "__NP__"
   ),
   "__NP__"
),
_xlpm.x,IF(_xlpm.xp&lt;&gt;"__NP__",_xlpm.xp,_xlfn.XLOOKUP($B36,Reloj!$A$2:$A$3000,INDEX(Reloj!$J$2:$AR$3000,,COLUMN(FP28)-INT(COLUMN(FP28)/9*8)),"__NF__")),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GC36" s="363">
        <f t="shared" si="430"/>
        <v>8.5</v>
      </c>
      <c r="GD36" s="363">
        <f t="shared" si="431"/>
        <v>2</v>
      </c>
      <c r="GE36" s="363">
        <f t="shared" si="432"/>
        <v>1.5</v>
      </c>
      <c r="GF36" s="363">
        <f t="shared" si="433"/>
        <v>0</v>
      </c>
      <c r="GG36" s="359">
        <f t="shared" si="434"/>
        <v>0.3125</v>
      </c>
      <c r="GH36" s="360">
        <f t="shared" si="435"/>
        <v>0.70833333333333337</v>
      </c>
      <c r="GI36" s="361" t="str">
        <f>IF(
 OR(GG$6&lt;MAX($B$2,$G36),AND($H36&lt;&gt;"",GG$6&gt;$H36)),
 "NA",
 IF(
  AND($D36="LOCAL",WEEKDAY(GG$6,2)=7),
  "DS",
  IF(
   COUNTIF(Parametros!$P:$P,GG$6)&gt;0,
   IF(ISNUMBER(GK36),IF(GK36&gt;0,"FL","FC"),"FC"),
   IF(
    ISNUMBER(GK36),
    IF(GK36&gt;0,"NOR","F"),
    IF(GK36="A","NOR",IF(GK36&lt;&gt;"",GK36,"F"))
   )
  )
 )
)</f>
        <v>NOR</v>
      </c>
      <c r="GJ36" s="362">
        <f t="shared" si="436"/>
        <v>8.5</v>
      </c>
      <c r="GK36" s="362" cm="1">
        <f t="array" ref="GK36">_xlfn.LET(
_xlpm.f,GK$6,
_xlpm.xp,IFERROR(
   _xlfn.XLOOKUP(
     1,
     (Papeletas!$B$2:$B$3000=$B36)*(Papeletas!$G$2:$G$3000&lt;=_xlpm.f)*(Papeletas!$H$2:$H$3000&gt;=_xlpm.f),
     Papeletas!$F$2:$F$3000,
     "__NP__"
   ),
   "__NP__"
),
_xlpm.x,IF(_xlpm.xp&lt;&gt;"__NP__",_xlpm.xp,_xlfn.XLOOKUP($B36,Reloj!$A$2:$A$3000,INDEX(Reloj!$J$2:$AR$3000,,COLUMN(FY28)-INT(COLUMN(FY28)/9*8)),"__NF__")),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12.5</v>
      </c>
      <c r="GL36" s="363">
        <f t="shared" si="437"/>
        <v>8.5</v>
      </c>
      <c r="GM36" s="363">
        <f t="shared" si="438"/>
        <v>2</v>
      </c>
      <c r="GN36" s="363">
        <f t="shared" si="439"/>
        <v>2</v>
      </c>
      <c r="GO36" s="363">
        <f t="shared" si="440"/>
        <v>0</v>
      </c>
      <c r="GP36" s="359">
        <f t="shared" si="441"/>
        <v>0.3125</v>
      </c>
      <c r="GQ36" s="360">
        <f t="shared" si="442"/>
        <v>0.70833333333333337</v>
      </c>
      <c r="GR36" s="361" t="str">
        <f>IF(
 OR(GP$6&lt;MAX($B$2,$G36),AND($H36&lt;&gt;"",GP$6&gt;$H36)),
 "NA",
 IF(
  AND($D36="LOCAL",WEEKDAY(GP$6,2)=7),
  "DS",
  IF(
   COUNTIF(Parametros!$P:$P,GP$6)&gt;0,
   IF(ISNUMBER(GT36),IF(GT36&gt;0,"FL","FC"),"FC"),
   IF(
    ISNUMBER(GT36),
    IF(GT36&gt;0,"NOR","F"),
    IF(GT36="A","NOR",IF(GT36&lt;&gt;"",GT36,"F"))
   )
  )
 )
)</f>
        <v>NOR</v>
      </c>
      <c r="GS36" s="362">
        <f t="shared" si="443"/>
        <v>8.5</v>
      </c>
      <c r="GT36" s="362" cm="1">
        <f t="array" ref="GT36">_xlfn.LET(
_xlpm.f,GT$6,
_xlpm.xp,IFERROR(
   _xlfn.XLOOKUP(
     1,
     (Papeletas!$B$2:$B$3000=$B36)*(Papeletas!$G$2:$G$3000&lt;=_xlpm.f)*(Papeletas!$H$2:$H$3000&gt;=_xlpm.f),
     Papeletas!$F$2:$F$3000,
     "__NP__"
   ),
   "__NP__"
),
_xlpm.x,IF(_xlpm.xp&lt;&gt;"__NP__",_xlpm.xp,_xlfn.XLOOKUP($B36,Reloj!$A$2:$A$3000,INDEX(Reloj!$J$2:$AR$3000,,COLUMN(GH28)-INT(COLUMN(GH28)/9*8)),"__NF__")),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GU36" s="363">
        <f t="shared" si="444"/>
        <v>8.5</v>
      </c>
      <c r="GV36" s="363">
        <f t="shared" si="445"/>
        <v>2</v>
      </c>
      <c r="GW36" s="363">
        <f t="shared" si="446"/>
        <v>1</v>
      </c>
      <c r="GX36" s="363">
        <f t="shared" si="447"/>
        <v>0</v>
      </c>
      <c r="GY36" s="359">
        <f t="shared" si="448"/>
        <v>0.3125</v>
      </c>
      <c r="GZ36" s="360">
        <f t="shared" si="449"/>
        <v>0.70833333333333337</v>
      </c>
      <c r="HA36" s="361" t="str">
        <f>IF(
 OR(GY$6&lt;MAX($B$2,$G36),AND($H36&lt;&gt;"",GY$6&gt;$H36)),
 "NA",
 IF(
  AND($D36="LOCAL",WEEKDAY(GY$6,2)=7),
  "DS",
  IF(
   COUNTIF(Parametros!$P:$P,GY$6)&gt;0,
   IF(ISNUMBER(HC36),IF(HC36&gt;0,"FL","FC"),"FC"),
   IF(
    ISNUMBER(HC36),
    IF(HC36&gt;0,"NOR","F"),
    IF(HC36="A","NOR",IF(HC36&lt;&gt;"",HC36,"F"))
   )
  )
 )
)</f>
        <v>NOR</v>
      </c>
      <c r="HB36" s="362">
        <f t="shared" si="450"/>
        <v>8.5</v>
      </c>
      <c r="HC36" s="362" cm="1">
        <f t="array" ref="HC36">_xlfn.LET(
_xlpm.f,HC$6,
_xlpm.xp,IFERROR(
   _xlfn.XLOOKUP(
     1,
     (Papeletas!$B$2:$B$3000=$B36)*(Papeletas!$G$2:$G$3000&lt;=_xlpm.f)*(Papeletas!$H$2:$H$3000&gt;=_xlpm.f),
     Papeletas!$F$2:$F$3000,
     "__NP__"
   ),
   "__NP__"
),
_xlpm.x,IF(_xlpm.xp&lt;&gt;"__NP__",_xlpm.xp,_xlfn.XLOOKUP($B36,Reloj!$A$2:$A$3000,INDEX(Reloj!$J$2:$AR$3000,,COLUMN(GQ28)-INT(COLUMN(GQ28)/9*8)),"__NF__")),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HD36" s="363">
        <f t="shared" si="451"/>
        <v>8.5</v>
      </c>
      <c r="HE36" s="363">
        <f t="shared" si="452"/>
        <v>2</v>
      </c>
      <c r="HF36" s="363">
        <f t="shared" si="453"/>
        <v>1.5</v>
      </c>
      <c r="HG36" s="363">
        <f t="shared" si="454"/>
        <v>0</v>
      </c>
      <c r="HH36" s="359">
        <f t="shared" si="455"/>
        <v>0.3125</v>
      </c>
      <c r="HI36" s="360">
        <f t="shared" si="456"/>
        <v>0.70833333333333337</v>
      </c>
      <c r="HJ36" s="361" t="str">
        <f>IF(
 OR(HH$6&lt;MAX($B$2,$G36),AND($H36&lt;&gt;"",HH$6&gt;$H36)),
 "NA",
 IF(
  AND($D36="LOCAL",WEEKDAY(HH$6,2)=7),
  "DS",
  IF(
   COUNTIF(Parametros!$P:$P,HH$6)&gt;0,
   IF(ISNUMBER(HL36),IF(HL36&gt;0,"FL","FC"),"FC"),
   IF(
    ISNUMBER(HL36),
    IF(HL36&gt;0,"NOR","F"),
    IF(HL36="A","NOR",IF(HL36&lt;&gt;"",HL36,"F"))
   )
  )
 )
)</f>
        <v>NOR</v>
      </c>
      <c r="HK36" s="362">
        <f t="shared" si="457"/>
        <v>8.5</v>
      </c>
      <c r="HL36" s="362" cm="1">
        <f t="array" ref="HL36">_xlfn.LET(
_xlpm.f,HL$6,
_xlpm.xp,IFERROR(
   _xlfn.XLOOKUP(
     1,
     (Papeletas!$B$2:$B$3000=$B36)*(Papeletas!$G$2:$G$3000&lt;=_xlpm.f)*(Papeletas!$H$2:$H$3000&gt;=_xlpm.f),
     Papeletas!$F$2:$F$3000,
     "__NP__"
   ),
   "__NP__"
),
_xlpm.x,IF(_xlpm.xp&lt;&gt;"__NP__",_xlpm.xp,_xlfn.XLOOKUP($B36,Reloj!$A$2:$A$3000,INDEX(Reloj!$J$2:$AR$3000,,COLUMN(GZ28)-INT(COLUMN(GZ28)/9*8)),"__NF__")),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HM36" s="363">
        <f t="shared" si="458"/>
        <v>8.5</v>
      </c>
      <c r="HN36" s="363">
        <f t="shared" si="459"/>
        <v>2</v>
      </c>
      <c r="HO36" s="363">
        <f t="shared" si="460"/>
        <v>1.5</v>
      </c>
      <c r="HP36" s="363">
        <f t="shared" si="461"/>
        <v>0</v>
      </c>
      <c r="HQ36" s="359">
        <f t="shared" si="462"/>
        <v>0.3125</v>
      </c>
      <c r="HR36" s="360">
        <f t="shared" si="463"/>
        <v>0.54166666666666663</v>
      </c>
      <c r="HS36" s="361" t="str">
        <f>IF(
 OR(HQ$6&lt;MAX($B$2,$G36),AND($H36&lt;&gt;"",HQ$6&gt;$H36)),
 "NA",
 IF(
  AND($D36="LOCAL",WEEKDAY(HQ$6,2)=7),
  "DS",
  IF(
   COUNTIF(Parametros!$P:$P,HQ$6)&gt;0,
   IF(ISNUMBER(HU36),IF(HU36&gt;0,"FL","FC"),"FC"),
   IF(
    ISNUMBER(HU36),
    IF(HU36&gt;0,"NOR","F"),
    IF(HU36="A","NOR",IF(HU36&lt;&gt;"",HU36,"F"))
   )
  )
 )
)</f>
        <v>NOR</v>
      </c>
      <c r="HT36" s="362">
        <f t="shared" si="464"/>
        <v>5.4999999999999991</v>
      </c>
      <c r="HU36" s="362" cm="1">
        <f t="array" ref="HU36">_xlfn.LET(
_xlpm.f,HU$6,
_xlpm.xp,IFERROR(
   _xlfn.XLOOKUP(
     1,
     (Papeletas!$B$2:$B$3000=$B36)*(Papeletas!$G$2:$G$3000&lt;=_xlpm.f)*(Papeletas!$H$2:$H$3000&gt;=_xlpm.f),
     Papeletas!$F$2:$F$3000,
     "__NP__"
   ),
   "__NP__"
),
_xlpm.x,IF(_xlpm.xp&lt;&gt;"__NP__",_xlpm.xp,_xlfn.XLOOKUP($B36,Reloj!$A$2:$A$3000,INDEX(Reloj!$J$2:$AR$3000,,COLUMN(HI28)-INT(COLUMN(HI28)/9*8)),"__NF__")),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7.5</v>
      </c>
      <c r="HV36" s="363">
        <f t="shared" si="465"/>
        <v>5.4999999999999991</v>
      </c>
      <c r="HW36" s="363">
        <f t="shared" si="466"/>
        <v>2</v>
      </c>
      <c r="HX36" s="363">
        <f t="shared" si="467"/>
        <v>8.8817841970012523E-16</v>
      </c>
      <c r="HY36" s="363">
        <f t="shared" si="468"/>
        <v>0</v>
      </c>
      <c r="HZ36" s="359" t="str">
        <f t="shared" si="469"/>
        <v>-</v>
      </c>
      <c r="IA36" s="360" t="str">
        <f t="shared" si="470"/>
        <v>-</v>
      </c>
      <c r="IB36" s="361" t="str">
        <f>IF(
 OR(HZ$6&lt;MAX($B$2,$G36),AND($H36&lt;&gt;"",HZ$6&gt;$H36)),
 "NA",
 IF(
  AND($D36="LOCAL",WEEKDAY(HZ$6,2)=7),
  "DS",
  IF(
   COUNTIF(Parametros!$P:$P,HZ$6)&gt;0,
   IF(ISNUMBER(ID36),IF(ID36&gt;0,"FL","FC"),"FC"),
   IF(
    ISNUMBER(ID36),
    IF(ID36&gt;0,"NOR","F"),
    IF(ID36="A","NOR",IF(ID36&lt;&gt;"",ID36,"F"))
   )
  )
 )
)</f>
        <v>DS</v>
      </c>
      <c r="IC36" s="362">
        <f t="shared" si="471"/>
        <v>0</v>
      </c>
      <c r="ID36" s="362" t="str" cm="1">
        <f t="array" ref="ID36">_xlfn.LET(
_xlpm.f,ID$6,
_xlpm.xp,IFERROR(
   _xlfn.XLOOKUP(
     1,
     (Papeletas!$B$2:$B$3000=$B36)*(Papeletas!$G$2:$G$3000&lt;=_xlpm.f)*(Papeletas!$H$2:$H$3000&gt;=_xlpm.f),
     Papeletas!$F$2:$F$3000,
     "__NP__"
   ),
   "__NP__"
),
_xlpm.x,IF(_xlpm.xp&lt;&gt;"__NP__",_xlpm.xp,_xlfn.XLOOKUP($B36,Reloj!$A$2:$A$3000,INDEX(Reloj!$J$2:$AR$3000,,COLUMN(HR28)-INT(COLUMN(HR28)/9*8)),"__NF__")),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F</v>
      </c>
      <c r="IE36" s="363">
        <f t="shared" si="472"/>
        <v>0</v>
      </c>
      <c r="IF36" s="363">
        <f t="shared" si="473"/>
        <v>0</v>
      </c>
      <c r="IG36" s="363">
        <f t="shared" si="474"/>
        <v>0</v>
      </c>
      <c r="IH36" s="363">
        <f t="shared" si="475"/>
        <v>0</v>
      </c>
      <c r="II36" s="359">
        <f t="shared" si="476"/>
        <v>0.3125</v>
      </c>
      <c r="IJ36" s="360">
        <f t="shared" si="477"/>
        <v>0.70833333333333337</v>
      </c>
      <c r="IK36" s="361" t="str">
        <f>IF(
 OR(II$6&lt;MAX($B$2,$G36),AND($H36&lt;&gt;"",II$6&gt;$H36)),
 "NA",
 IF(
  AND($D36="LOCAL",WEEKDAY(II$6,2)=7),
  "DS",
  IF(
   COUNTIF(Parametros!$P:$P,II$6)&gt;0,
   IF(ISNUMBER(IM36),IF(IM36&gt;0,"FL","FC"),"FC"),
   IF(
    ISNUMBER(IM36),
    IF(IM36&gt;0,"NOR","F"),
    IF(IM36="A","NOR",IF(IM36&lt;&gt;"",IM36,"F"))
   )
  )
 )
)</f>
        <v>NOR</v>
      </c>
      <c r="IL36" s="362">
        <f t="shared" si="478"/>
        <v>8.5</v>
      </c>
      <c r="IM36" s="362" cm="1">
        <f t="array" ref="IM36">_xlfn.LET(
_xlpm.f,IM$6,
_xlpm.xp,IFERROR(
   _xlfn.XLOOKUP(
     1,
     (Papeletas!$B$2:$B$3000=$B36)*(Papeletas!$G$2:$G$3000&lt;=_xlpm.f)*(Papeletas!$H$2:$H$3000&gt;=_xlpm.f),
     Papeletas!$F$2:$F$3000,
     "__NP__"
   ),
   "__NP__"
),
_xlpm.x,IF(_xlpm.xp&lt;&gt;"__NP__",_xlpm.xp,_xlfn.XLOOKUP($B36,Reloj!$A$2:$A$3000,INDEX(Reloj!$J$2:$AR$3000,,COLUMN(IA28)-INT(COLUMN(IA28)/9*8)),"__NF__")),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IN36" s="363">
        <f t="shared" si="479"/>
        <v>8.5</v>
      </c>
      <c r="IO36" s="363">
        <f t="shared" si="480"/>
        <v>2</v>
      </c>
      <c r="IP36" s="363">
        <f t="shared" si="481"/>
        <v>1</v>
      </c>
      <c r="IQ36" s="363">
        <f t="shared" si="482"/>
        <v>0</v>
      </c>
      <c r="IR36" s="359">
        <f t="shared" si="483"/>
        <v>0.3125</v>
      </c>
      <c r="IS36" s="360">
        <f t="shared" si="484"/>
        <v>0.70833333333333337</v>
      </c>
      <c r="IT36" s="361" t="str">
        <f>IF(
 OR(IR$6&lt;MAX($B$2,$G36),AND($H36&lt;&gt;"",IR$6&gt;$H36)),
 "NA",
 IF(
  AND($D36="LOCAL",WEEKDAY(IR$6,2)=7),
  "DS",
  IF(
   COUNTIF(Parametros!$P:$P,IR$6)&gt;0,
   IF(ISNUMBER(IV36),IF(IV36&gt;0,"FL","FC"),"FC"),
   IF(
    ISNUMBER(IV36),
    IF(IV36&gt;0,"NOR","F"),
    IF(IV36="A","NOR",IF(IV36&lt;&gt;"",IV36,"F"))
   )
  )
 )
)</f>
        <v>NOR</v>
      </c>
      <c r="IU36" s="362">
        <f t="shared" si="485"/>
        <v>8.5</v>
      </c>
      <c r="IV36" s="362" cm="1">
        <f t="array" ref="IV36">_xlfn.LET(
_xlpm.f,IV$6,
_xlpm.xp,IFERROR(
   _xlfn.XLOOKUP(
     1,
     (Papeletas!$B$2:$B$3000=$B36)*(Papeletas!$G$2:$G$3000&lt;=_xlpm.f)*(Papeletas!$H$2:$H$3000&gt;=_xlpm.f),
     Papeletas!$F$2:$F$3000,
     "__NP__"
   ),
   "__NP__"
),
_xlpm.x,IF(_xlpm.xp&lt;&gt;"__NP__",_xlpm.xp,_xlfn.XLOOKUP($B36,Reloj!$A$2:$A$3000,INDEX(Reloj!$J$2:$AR$3000,,COLUMN(IJ28)-INT(COLUMN(IJ28)/9*8)),"__NF__")),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12.5</v>
      </c>
      <c r="IW36" s="363">
        <f t="shared" si="486"/>
        <v>8.5</v>
      </c>
      <c r="IX36" s="363">
        <f t="shared" si="487"/>
        <v>2</v>
      </c>
      <c r="IY36" s="363">
        <f t="shared" si="488"/>
        <v>2</v>
      </c>
      <c r="IZ36" s="363">
        <f t="shared" si="489"/>
        <v>0</v>
      </c>
      <c r="JA36" s="359">
        <f t="shared" si="490"/>
        <v>0.3125</v>
      </c>
      <c r="JB36" s="360">
        <f t="shared" si="491"/>
        <v>0.70833333333333337</v>
      </c>
      <c r="JC36" s="361" t="str">
        <f>IF(
 OR(JA$6&lt;MAX($B$2,$G36),AND($H36&lt;&gt;"",JA$6&gt;$H36)),
 "NA",
 IF(
  AND($D36="LOCAL",WEEKDAY(JA$6,2)=7),
  "DS",
  IF(
   COUNTIF(Parametros!$P:$P,JA$6)&gt;0,
   IF(ISNUMBER(JE36),IF(JE36&gt;0,"FL","FC"),"FC"),
   IF(
    ISNUMBER(JE36),
    IF(JE36&gt;0,"NOR","F"),
    IF(JE36="A","NOR",IF(JE36&lt;&gt;"",JE36,"F"))
   )
  )
 )
)</f>
        <v>NOR</v>
      </c>
      <c r="JD36" s="362">
        <f t="shared" si="492"/>
        <v>8.5</v>
      </c>
      <c r="JE36" s="362" cm="1">
        <f t="array" ref="JE36">_xlfn.LET(
_xlpm.f,JE$6,
_xlpm.xp,IFERROR(
   _xlfn.XLOOKUP(
     1,
     (Papeletas!$B$2:$B$3000=$B36)*(Papeletas!$G$2:$G$3000&lt;=_xlpm.f)*(Papeletas!$H$2:$H$3000&gt;=_xlpm.f),
     Papeletas!$F$2:$F$3000,
     "__NP__"
   ),
   "__NP__"
),
_xlpm.x,IF(_xlpm.xp&lt;&gt;"__NP__",_xlpm.xp,_xlfn.XLOOKUP($B36,Reloj!$A$2:$A$3000,INDEX(Reloj!$J$2:$AR$3000,,COLUMN(IS28)-INT(COLUMN(IS28)/9*8)),"__NF__")),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10.5</v>
      </c>
      <c r="JF36" s="363">
        <f t="shared" si="493"/>
        <v>8.5</v>
      </c>
      <c r="JG36" s="363">
        <f t="shared" si="494"/>
        <v>2</v>
      </c>
      <c r="JH36" s="363">
        <f t="shared" si="495"/>
        <v>0</v>
      </c>
      <c r="JI36" s="363">
        <f t="shared" si="496"/>
        <v>0</v>
      </c>
      <c r="JJ36" s="359">
        <f t="shared" si="497"/>
        <v>0.3125</v>
      </c>
      <c r="JK36" s="360">
        <f t="shared" si="498"/>
        <v>0.70833333333333337</v>
      </c>
      <c r="JL36" s="361" t="str">
        <f>IF(
 OR(JJ$6&lt;MAX($B$2,$G36),AND($H36&lt;&gt;"",JJ$6&gt;$H36)),
 "NA",
 IF(
  AND($D36="LOCAL",WEEKDAY(JJ$6,2)=7),
  "DS",
  IF(
   COUNTIF(Parametros!$P:$P,JJ$6)&gt;0,
   IF(ISNUMBER(JN36),IF(JN36&gt;0,"FL","FC"),"FC"),
   IF(
    ISNUMBER(JN36),
    IF(JN36&gt;0,"NOR","F"),
    IF(JN36="A","NOR",IF(JN36&lt;&gt;"",JN36,"F"))
   )
  )
 )
)</f>
        <v>NOR</v>
      </c>
      <c r="JM36" s="362">
        <f t="shared" si="499"/>
        <v>8.5</v>
      </c>
      <c r="JN36" s="362" cm="1">
        <f t="array" ref="JN36">_xlfn.LET(
_xlpm.f,JN$6,
_xlpm.xp,IFERROR(
   _xlfn.XLOOKUP(
     1,
     (Papeletas!$B$2:$B$3000=$B36)*(Papeletas!$G$2:$G$3000&lt;=_xlpm.f)*(Papeletas!$H$2:$H$3000&gt;=_xlpm.f),
     Papeletas!$F$2:$F$3000,
     "__NP__"
   ),
   "__NP__"
),
_xlpm.x,IF(_xlpm.xp&lt;&gt;"__NP__",_xlpm.xp,_xlfn.XLOOKUP($B36,Reloj!$A$2:$A$3000,INDEX(Reloj!$J$2:$AR$3000,,COLUMN(JB28)-INT(COLUMN(JB28)/9*8)),"__NF__")),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10</v>
      </c>
      <c r="JO36" s="363">
        <f t="shared" si="500"/>
        <v>8.5</v>
      </c>
      <c r="JP36" s="363">
        <f t="shared" si="501"/>
        <v>1.5</v>
      </c>
      <c r="JQ36" s="363">
        <f t="shared" si="502"/>
        <v>0</v>
      </c>
      <c r="JR36" s="363">
        <f t="shared" si="503"/>
        <v>0</v>
      </c>
      <c r="JS36" s="359">
        <f t="shared" si="504"/>
        <v>0.3125</v>
      </c>
      <c r="JT36" s="360">
        <f t="shared" si="505"/>
        <v>0.70833333333333337</v>
      </c>
      <c r="JU36" s="361" t="str">
        <f>IF(
 OR(JS$6&lt;MAX($B$2,$G36),AND($H36&lt;&gt;"",JS$6&gt;$H36)),
 "NA",
 IF(
  AND($D36="LOCAL",WEEKDAY(JS$6,2)=7),
  "DS",
  IF(
   COUNTIF(Parametros!$P:$P,JS$6)&gt;0,
   IF(ISNUMBER(JW36),IF(JW36&gt;0,"FL","FC"),"FC"),
   IF(
    ISNUMBER(JW36),
    IF(JW36&gt;0,"NOR","F"),
    IF(JW36="A","NOR",IF(JW36&lt;&gt;"",JW36,"F"))
   )
  )
 )
)</f>
        <v>NOR</v>
      </c>
      <c r="JV36" s="362">
        <f t="shared" si="506"/>
        <v>8.5</v>
      </c>
      <c r="JW36" s="362" cm="1">
        <f t="array" ref="JW36">_xlfn.LET(
_xlpm.f,JW$6,
_xlpm.xp,IFERROR(
   _xlfn.XLOOKUP(
     1,
     (Papeletas!$B$2:$B$3000=$B36)*(Papeletas!$G$2:$G$3000&lt;=_xlpm.f)*(Papeletas!$H$2:$H$3000&gt;=_xlpm.f),
     Papeletas!$F$2:$F$3000,
     "__NP__"
   ),
   "__NP__"
),
_xlpm.x,IF(_xlpm.xp&lt;&gt;"__NP__",_xlpm.xp,_xlfn.XLOOKUP($B36,Reloj!$A$2:$A$3000,INDEX(Reloj!$J$2:$AR$3000,,COLUMN(JK28)-INT(COLUMN(JK28)/9*8)),"__NF__")),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11.5</v>
      </c>
      <c r="JX36" s="363">
        <f t="shared" si="507"/>
        <v>8.5</v>
      </c>
      <c r="JY36" s="363">
        <f t="shared" si="508"/>
        <v>2</v>
      </c>
      <c r="JZ36" s="363">
        <f t="shared" si="509"/>
        <v>1</v>
      </c>
      <c r="KA36" s="363">
        <f t="shared" si="510"/>
        <v>0</v>
      </c>
      <c r="KB36" s="359">
        <f t="shared" si="511"/>
        <v>0.3125</v>
      </c>
      <c r="KC36" s="360">
        <f t="shared" si="512"/>
        <v>0.54166666666666663</v>
      </c>
      <c r="KD36" s="361" t="str">
        <f>IF(
 OR(KB$6&lt;MAX($B$2,$G36),AND($H36&lt;&gt;"",KB$6&gt;$H36)),
 "NA",
 IF(
  AND($D36="LOCAL",WEEKDAY(KB$6,2)=7),
  "DS",
  IF(
   COUNTIF(Parametros!$P:$P,KB$6)&gt;0,
   IF(ISNUMBER(KF36),IF(KF36&gt;0,"FL","FC"),"FC"),
   IF(
    ISNUMBER(KF36),
    IF(KF36&gt;0,"NOR","F"),
    IF(KF36="A","NOR",IF(KF36&lt;&gt;"",KF36,"F"))
   )
  )
 )
)</f>
        <v>NOR</v>
      </c>
      <c r="KE36" s="362">
        <f t="shared" si="513"/>
        <v>5.4999999999999991</v>
      </c>
      <c r="KF36" s="362" cm="1">
        <f t="array" ref="KF36">_xlfn.LET(
_xlpm.f,KF$6,
_xlpm.xp,IFERROR(
   _xlfn.XLOOKUP(
     1,
     (Papeletas!$B$2:$B$3000=$B36)*(Papeletas!$G$2:$G$3000&lt;=_xlpm.f)*(Papeletas!$H$2:$H$3000&gt;=_xlpm.f),
     Papeletas!$F$2:$F$3000,
     "__NP__"
   ),
   "__NP__"
),
_xlpm.x,IF(_xlpm.xp&lt;&gt;"__NP__",_xlpm.xp,_xlfn.XLOOKUP($B36,Reloj!$A$2:$A$3000,INDEX(Reloj!$J$2:$AR$3000,,COLUMN(JT28)-INT(COLUMN(JT28)/9*8)),"__NF__")),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7</v>
      </c>
      <c r="KG36" s="363">
        <f t="shared" si="514"/>
        <v>5.4999999999999991</v>
      </c>
      <c r="KH36" s="363">
        <f t="shared" si="515"/>
        <v>1.5000000000000009</v>
      </c>
      <c r="KI36" s="363">
        <f t="shared" si="516"/>
        <v>0</v>
      </c>
      <c r="KJ36" s="363">
        <f t="shared" si="517"/>
        <v>0</v>
      </c>
      <c r="KK36" s="359" t="str">
        <f t="shared" si="255"/>
        <v>-</v>
      </c>
      <c r="KL36" s="360" t="str">
        <f t="shared" ref="KL36" si="603">IF(KK36="-","-",IF($D36="LOCAL",IF(WEEKDAY(KK$6,2)&lt;=5,--"17:00:00",IF(WEEKDAY(KK$6,2)=6,--"13:00:00","-")),IF($D36="FORANEO",IF(WEEKDAY(KK$6,2)&lt;=6,--"18:30:00",IF(WEEKDAY(KK$6,2)=7,--"12:00:00","-")),"-")))</f>
        <v>-</v>
      </c>
      <c r="KM36" s="361" t="str">
        <f>IF(
 OR(KK$6&lt;MAX($B$2,$G36),AND($H36&lt;&gt;"",KK$6&gt;$H36)),
 "NA",
 IF(
  AND($D36="LOCAL",WEEKDAY(KK$6,2)=7),
  "DS",
  IF(
   COUNTIF(Parametros!$P:$P,KK$6)&gt;0,
   IF(ISNUMBER(KO36),IF(KO36&gt;0,"FL","FC"),"FC"),
   IF(
    ISNUMBER(KO36),
    IF(KO36&gt;0,"NOR","F"),
    IF(KO36="A","NOR",IF(KO36&lt;&gt;"",KO36,"F"))
   )
  )
 )
)</f>
        <v>DS</v>
      </c>
      <c r="KN36" s="362">
        <f t="shared" si="519"/>
        <v>0</v>
      </c>
      <c r="KO36" s="362" t="str" cm="1">
        <f t="array" ref="KO36">_xlfn.LET(
_xlpm.f,KO$6,
_xlpm.xp,IFERROR(
   _xlfn.XLOOKUP(
     1,
     (Papeletas!$B$2:$B$403=$B36)*(Papeletas!$G$2:$G$403&lt;=_xlpm.f)*(Papeletas!$H$2:$H$403&gt;=_xlpm.f),
     Papeletas!$F$2:$F$403,
     "__NP__"
   ),
   "__NP__"
),
_xlpm.x,IF(_xlpm.xp&lt;&gt;"__NP__",_xlpm.xp,_xlfn.XLOOKUP($B36,Reloj!$A$2:$A$1254,INDEX(Reloj!$J$2:$AR$1254,,COLUMN(KC28)-INT(COLUMN(KC28)/9*8)),"__NF__")),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F</v>
      </c>
      <c r="KP36" s="363">
        <f t="shared" si="520"/>
        <v>0</v>
      </c>
      <c r="KQ36" s="363">
        <f t="shared" si="521"/>
        <v>0</v>
      </c>
      <c r="KR36" s="363">
        <f t="shared" si="522"/>
        <v>0</v>
      </c>
      <c r="KS36" s="363">
        <f t="shared" si="523"/>
        <v>0</v>
      </c>
      <c r="KT36" s="359">
        <f t="shared" si="262"/>
        <v>0.3125</v>
      </c>
      <c r="KU36" s="360">
        <f t="shared" ref="KU36" si="604">IF(KT36="-","-",IF($D36="LOCAL",IF(WEEKDAY(KT$6,2)&lt;=5,--"17:00:00",IF(WEEKDAY(KT$6,2)=6,--"13:00:00","-")),IF($D36="FORANEO",IF(WEEKDAY(KT$6,2)&lt;=6,--"18:30:00",IF(WEEKDAY(KT$6,2)=7,--"12:00:00","-")),"-")))</f>
        <v>0.70833333333333337</v>
      </c>
      <c r="KV36" s="361" t="str">
        <f>IF(
 OR(KT$6&lt;MAX($B$2,$G36),AND($H36&lt;&gt;"",KT$6&gt;$H36)),
 "NA",
 IF(
  AND($D36="LOCAL",WEEKDAY(KT$6,2)=7),
  "DS",
  IF(
   COUNTIF(Parametros!$P:$P,KT$6)&gt;0,
   IF(ISNUMBER(KX36),IF(KX36&gt;0,"FL","FC"),"FC"),
   IF(
    ISNUMBER(KX36),
    IF(KX36&gt;0,"NOR","F"),
    IF(KX36="A","NOR",IF(KX36&lt;&gt;"",KX36,"F"))
   )
  )
 )
)</f>
        <v>NOR</v>
      </c>
      <c r="KW36" s="362">
        <f t="shared" si="525"/>
        <v>8.5</v>
      </c>
      <c r="KX36" s="362" cm="1">
        <f t="array" ref="KX36">_xlfn.LET(
_xlpm.f,KX$6,
_xlpm.xp,IFERROR(
   _xlfn.XLOOKUP(
     1,
     (Papeletas!$B$2:$B$403=$B36)*(Papeletas!$G$2:$G$403&lt;=_xlpm.f)*(Papeletas!$H$2:$H$403&gt;=_xlpm.f),
     Papeletas!$F$2:$F$403,
     "__NP__"
   ),
   "__NP__"
),
_xlpm.x,IF(_xlpm.xp&lt;&gt;"__NP__",_xlpm.xp,_xlfn.XLOOKUP($B36,Reloj!$A$2:$A$1254,INDEX(Reloj!$J$2:$AR$1254,,COLUMN(KL28)-INT(COLUMN(KL28)/9*8)),"__NF__")),
_xlpm.t,SUBSTITUTE(_xlpm.x&amp;"","'",""),
_xlpm.esnum,IFERROR(ISNUMBER(VALUE(_xlpm.t)),FALSE),
_xlpm.n,IF(_xlpm.esnum,VALUE(_xlpm.t),0),
_xlpm.dia,IFERROR(WEEKDAY(_xlpm.f,2),0),
_xlpm.esFinSem,IF(AND(_xlpm.esnum,_xlpm.n&gt;0,_xlpm.n&lt;=7),IF($D36="LOCAL",OR(_xlpm.dia=6,_xlpm.dia=7),_xlpm.dia=7),FALSE),
_xlpm.nAj,IF(_xlpm.esFinSem,_xlpm.n+1,_xlpm.n),
IF(_xlpm.x="__NF__","Revisar",
IF(_xlpm.t="","F",
IF(_xlpm.esnum,
IF(_xlpm.nAj=0,"F",_xlpm.nAj),
IF(OR(_xlpm.t="AS",_xlpm.t="SAI"),"F",
IF(OR(_xlpm.t="ATM",_xlpm.t="CT",_xlpm.t="SS"),"A",
IF(_xlpm.t="B","DL",
IF(_xlpm.t="BA","DLA",
IF(_xlpm.t="V","VAC",_xlpm.t)))))))))</f>
        <v>12</v>
      </c>
      <c r="KY36" s="363">
        <f t="shared" si="526"/>
        <v>8.5</v>
      </c>
      <c r="KZ36" s="363">
        <f t="shared" si="527"/>
        <v>2</v>
      </c>
      <c r="LA36" s="363">
        <f t="shared" si="528"/>
        <v>1.5</v>
      </c>
      <c r="LB36" s="363">
        <f t="shared" si="529"/>
        <v>0</v>
      </c>
      <c r="LC36" s="364">
        <f t="shared" si="269"/>
        <v>0.3125</v>
      </c>
      <c r="LD36" s="360">
        <f t="shared" si="530"/>
        <v>0.70833333333333337</v>
      </c>
      <c r="LE36" s="361" t="str" cm="1">
        <f t="array" ref="LE36">_xlfn.LET(_xlpm.f,LC$6,_xlpm.ini,IFERROR(_xlfn.XLOOKUP(1,(Papeletas!$B$2:$B$403=$B36)*(Papeletas!$G$2:$G$403&lt;=_xlpm.f)*(Papeletas!$H$2:$H$403&gt;=_xlpm.f),Papeletas!$F$2:$F$403,""),""),IF(AND($D36="LOCAL",WEEKDAY(LC$6,2)=7),"DS",IF(_xlpm.ini&lt;&gt;"",_xlfn.XLOOKUP(_xlpm.ini,Parametros!$B:$B,Parametros!$C:$C,_xlpm.ini),"NOR")))</f>
        <v>NOR</v>
      </c>
      <c r="LF36" s="362">
        <f t="shared" si="531"/>
        <v>8.5</v>
      </c>
      <c r="LG36" s="362">
        <f t="shared" si="532"/>
        <v>8.5</v>
      </c>
      <c r="LH36" s="363">
        <f t="shared" si="533"/>
        <v>8.5</v>
      </c>
      <c r="LI36" s="363">
        <v>0</v>
      </c>
      <c r="LJ36" s="363">
        <v>0</v>
      </c>
      <c r="LK36" s="363">
        <v>0</v>
      </c>
      <c r="LL36" s="364">
        <f t="shared" si="274"/>
        <v>0.3125</v>
      </c>
      <c r="LM36" s="360">
        <f t="shared" si="534"/>
        <v>0.70833333333333337</v>
      </c>
      <c r="LN36" s="361" t="str" cm="1">
        <f t="array" ref="LN36">_xlfn.LET(_xlpm.f,LL$6,_xlpm.ini,IFERROR(_xlfn.XLOOKUP(1,(Papeletas!$B$2:$B$403=$B36)*(Papeletas!$G$2:$G$403&lt;=_xlpm.f)*(Papeletas!$H$2:$H$403&gt;=_xlpm.f),Papeletas!$F$2:$F$403,""),""),IF(AND($D36="LOCAL",WEEKDAY(LL$6,2)=7),"DS",IF(_xlpm.ini&lt;&gt;"",_xlfn.XLOOKUP(_xlpm.ini,Parametros!$B:$B,Parametros!$C:$C,_xlpm.ini),"NOR")))</f>
        <v>NOR</v>
      </c>
      <c r="LO36" s="362">
        <f t="shared" si="535"/>
        <v>8.5</v>
      </c>
      <c r="LP36" s="362">
        <f t="shared" si="536"/>
        <v>8.5</v>
      </c>
      <c r="LQ36" s="363">
        <f t="shared" si="537"/>
        <v>8.5</v>
      </c>
      <c r="LR36" s="363">
        <v>0</v>
      </c>
      <c r="LS36" s="363">
        <v>0</v>
      </c>
      <c r="LT36" s="363">
        <v>0</v>
      </c>
      <c r="LU36" s="364">
        <f t="shared" si="279"/>
        <v>0.3125</v>
      </c>
      <c r="LV36" s="360">
        <f t="shared" si="538"/>
        <v>0.70833333333333337</v>
      </c>
      <c r="LW36" s="361" t="str" cm="1">
        <f t="array" ref="LW36">_xlfn.LET(_xlpm.f,LU$6,_xlpm.ini,IFERROR(_xlfn.XLOOKUP(1,(Papeletas!$B$2:$B$403=$B36)*(Papeletas!$G$2:$G$403&lt;=_xlpm.f)*(Papeletas!$H$2:$H$403&gt;=_xlpm.f),Papeletas!$F$2:$F$403,""),""),IF(AND($D36="LOCAL",WEEKDAY(LU$6,2)=7),"DS",IF(_xlpm.ini&lt;&gt;"",_xlfn.XLOOKUP(_xlpm.ini,Parametros!$B:$B,Parametros!$C:$C,_xlpm.ini),"NOR")))</f>
        <v>NOR</v>
      </c>
      <c r="LX36" s="362">
        <f t="shared" si="539"/>
        <v>8.5</v>
      </c>
      <c r="LY36" s="362">
        <f t="shared" si="540"/>
        <v>8.5</v>
      </c>
      <c r="LZ36" s="363">
        <f t="shared" si="541"/>
        <v>8.5</v>
      </c>
      <c r="MA36" s="363">
        <v>0</v>
      </c>
      <c r="MB36" s="363">
        <v>0</v>
      </c>
      <c r="MC36" s="363">
        <v>0</v>
      </c>
      <c r="MD36" s="360">
        <f t="shared" si="284"/>
        <v>0.3125</v>
      </c>
      <c r="ME36" s="360">
        <f t="shared" si="542"/>
        <v>0.70833333333333337</v>
      </c>
      <c r="MF36" s="361" t="str" cm="1">
        <f t="array" ref="MF36">_xlfn.LET(_xlpm.f,MD$6,_xlpm.ini,IFERROR(_xlfn.XLOOKUP(1,(Papeletas!$B$2:$B$403=$B36)*(Papeletas!$G$2:$G$403&lt;=_xlpm.f)*(Papeletas!$H$2:$H$403&gt;=_xlpm.f),Papeletas!$F$2:$F$403,""),""),IF(AND($D36="LOCAL",WEEKDAY(MD$6,2)=7),"DS",IF(_xlpm.ini&lt;&gt;"",_xlfn.XLOOKUP(_xlpm.ini,Parametros!$B:$B,Parametros!$C:$C,_xlpm.ini),"NOR")))</f>
        <v>NOR</v>
      </c>
      <c r="MG36" s="362">
        <f t="shared" si="543"/>
        <v>8.5</v>
      </c>
      <c r="MH36" s="362">
        <f t="shared" si="544"/>
        <v>8.5</v>
      </c>
      <c r="MI36" s="363">
        <f t="shared" si="545"/>
        <v>8.5</v>
      </c>
      <c r="MJ36" s="363">
        <v>0</v>
      </c>
      <c r="MK36" s="363">
        <v>0</v>
      </c>
      <c r="ML36" s="363">
        <v>0</v>
      </c>
      <c r="MM36" s="364">
        <f t="shared" si="289"/>
        <v>0.3125</v>
      </c>
      <c r="MN36" s="360">
        <f t="shared" si="546"/>
        <v>0.54166666666666663</v>
      </c>
      <c r="MO36" s="361" t="str" cm="1">
        <f t="array" ref="MO36">_xlfn.LET(_xlpm.f,MM$6,_xlpm.ini,IFERROR(_xlfn.XLOOKUP(1,(Papeletas!$B$2:$B$403=$B36)*(Papeletas!$G$2:$G$403&lt;=_xlpm.f)*(Papeletas!$H$2:$H$403&gt;=_xlpm.f),Papeletas!$F$2:$F$403,""),""),IF(AND($D36="LOCAL",WEEKDAY(MM$6,2)=7),"DS",IF(_xlpm.ini&lt;&gt;"",_xlfn.XLOOKUP(_xlpm.ini,Parametros!$B:$B,Parametros!$C:$C,_xlpm.ini),"NOR")))</f>
        <v>NOR</v>
      </c>
      <c r="MP36" s="362">
        <f t="shared" si="547"/>
        <v>5.4999999999999991</v>
      </c>
      <c r="MQ36" s="362">
        <f t="shared" si="548"/>
        <v>5.4999999999999991</v>
      </c>
      <c r="MR36" s="363">
        <f t="shared" si="549"/>
        <v>5.4999999999999991</v>
      </c>
      <c r="MS36" s="363">
        <v>0</v>
      </c>
      <c r="MT36" s="363">
        <v>0</v>
      </c>
      <c r="MU36" s="363">
        <v>0</v>
      </c>
      <c r="MV36" s="364"/>
      <c r="MW36" s="360"/>
      <c r="MX36" s="361"/>
      <c r="MY36" s="362"/>
      <c r="MZ36" s="362"/>
      <c r="NA36" s="363"/>
      <c r="NB36" s="363"/>
      <c r="NC36" s="363"/>
      <c r="ND36" s="363"/>
      <c r="NE36" s="364"/>
      <c r="NF36" s="360"/>
      <c r="NG36" s="361"/>
      <c r="NH36" s="362"/>
      <c r="NI36" s="362"/>
      <c r="NJ36" s="363"/>
      <c r="NK36" s="363"/>
      <c r="NL36" s="363"/>
      <c r="NM36" s="363"/>
      <c r="NN36" s="211"/>
      <c r="NO36" s="401">
        <f t="shared" si="294"/>
        <v>24</v>
      </c>
      <c r="NP36" s="401" cm="1">
        <f t="array" ref="NP36">SUMPRODUCT(
 (INDEX(DD36:MU36,1,_xlfn.SEQUENCE(1,INT((COLUMN($MU$9)-COLUMN(DD36)+1)/9),3,9))=NP$6)*
 (INDEX(DD36:MU36,1,_xlfn.SEQUENCE(1,INT((COLUMN($MU$9)-COLUMN(DD36)+1)/9),9,9))&gt;0)
)</f>
        <v>2</v>
      </c>
      <c r="NQ36" s="401" cm="1">
        <f t="array" ref="NQ36">SUMPRODUCT(--(INDEX($DD36:$MU36,1,_xlfn.SEQUENCE(1,INT((COLUMN($MU$9)-COLUMN($DD36)+1)/9),3,9))=NQ$6))</f>
        <v>0</v>
      </c>
      <c r="NR36" s="401">
        <f t="shared" si="550"/>
        <v>26</v>
      </c>
      <c r="NS36" s="401" cm="1">
        <f t="array" ref="NS36">SUMPRODUCT(--(INDEX($DD36:$MU36,1,_xlfn.SEQUENCE(1,INT((COLUMN($MU$9)-COLUMN($DD36)+1)/9),3,9))=NS$6))</f>
        <v>0</v>
      </c>
      <c r="NT36" s="401">
        <f t="shared" si="551"/>
        <v>2</v>
      </c>
      <c r="NU36" s="401" cm="1">
        <f t="array" ref="NU36">SUMPRODUCT(--(INDEX($DD36:$MU36,1,_xlfn.SEQUENCE(1,INT((COLUMN($MU$9)-COLUMN($DD36)+1)/9),3,9))=NU$6))</f>
        <v>0</v>
      </c>
      <c r="NV36" s="401" cm="1">
        <f t="array" ref="NV36">SUMPRODUCT(--(INDEX($DD36:$MU36,1,_xlfn.SEQUENCE(1,INT((COLUMN($MU$9)-COLUMN($DD36)+1)/9),3,9))=NV$6))</f>
        <v>0</v>
      </c>
      <c r="NW36" s="401" cm="1">
        <f t="array" ref="NW36">SUMPRODUCT(--(INDEX($DD36:$MU36,1,_xlfn.SEQUENCE(1,INT((COLUMN($MU$9)-COLUMN($DD36)+1)/9),3,9))=NW$6))</f>
        <v>0</v>
      </c>
      <c r="NX36" s="401" cm="1">
        <f t="array" ref="NX36">SUMPRODUCT(--(INDEX($DD36:$MU36,1,_xlfn.SEQUENCE(1,INT((COLUMN($MU$9)-COLUMN($DD36)+1)/9),3,9))=NX$6))</f>
        <v>0</v>
      </c>
      <c r="NY36" s="401" cm="1">
        <f t="array" ref="NY36">SUMPRODUCT(--(INDEX($DD36:$MU36,1,_xlfn.SEQUENCE(1,INT((COLUMN($MU$9)-COLUMN($DD36)+1)/9),3,9))=NY$6))</f>
        <v>0</v>
      </c>
      <c r="NZ36" s="401" cm="1">
        <f t="array" ref="NZ36">SUMPRODUCT(--(INDEX($DD36:$MU36,1,_xlfn.SEQUENCE(1,INT((COLUMN($MU$9)-COLUMN($DD36)+1)/9),3,9))=NZ$6))</f>
        <v>0</v>
      </c>
      <c r="OA36" s="401" cm="1">
        <f t="array" ref="OA36">SUMPRODUCT(--(INDEX($DD36:$MU36,1,_xlfn.SEQUENCE(1,INT((COLUMN($MU$9)-COLUMN($DD36)+1)/9),3,9))=OA$6))</f>
        <v>0</v>
      </c>
      <c r="OB36" s="401" cm="1">
        <f t="array" ref="OB36">SUMPRODUCT(--(INDEX($DD36:$MU36,1,_xlfn.SEQUENCE(1,INT((COLUMN($MU$9)-COLUMN($DD36)+1)/9),3,9))=OB$6))</f>
        <v>0</v>
      </c>
      <c r="OC36" s="401" cm="1">
        <f t="array" ref="OC36">SUMPRODUCT(--(INDEX($DD36:$MU36,1,_xlfn.SEQUENCE(1,INT((COLUMN($MU$9)-COLUMN($DD36)+1)/9),3,9))=OC$6))</f>
        <v>0</v>
      </c>
      <c r="OD36" s="402"/>
      <c r="OE36" s="402">
        <f t="shared" si="552"/>
        <v>28</v>
      </c>
      <c r="OF36" s="403" cm="1">
        <f t="array" ref="OF36">SUM(INDEX(R36:KJ36,1,_xlfn.SEQUENCE(1,INT((COLUMN($NM$9)-COLUMN(CU36)+1)/9),7,9)))</f>
        <v>50.5</v>
      </c>
      <c r="OG36" s="403" cm="1">
        <f t="array" ref="OG36">SUM(INDEX(R36:KJ36,1,_xlfn.SEQUENCE(1,INT((COLUMN($NM$9)-COLUMN(CU36)+1)/9),8,9)))</f>
        <v>28.000000000000004</v>
      </c>
      <c r="OH36" s="403" cm="1">
        <f t="array" ref="OH36">SUM(INDEX(R36:KJ36,1,_xlfn.SEQUENCE(1,INT((COLUMN($NM$9)-COLUMN(CU36)+1)/9),9,9)))</f>
        <v>11.5</v>
      </c>
      <c r="OI36" s="214"/>
      <c r="OJ36" s="163"/>
      <c r="OK36" s="163"/>
      <c r="OL36" s="163"/>
      <c r="OM36" s="163"/>
      <c r="ON36" s="306">
        <f>_xlfn.XLOOKUP(B36,'TR05'!B:B,'TR05'!G:G,"Revisar",0)</f>
        <v>45559</v>
      </c>
      <c r="OO36" s="306">
        <f>_xlfn.XLOOKUP(B36,Reloj!A:A,Reloj!D:D,"Revisar",0)</f>
        <v>45559</v>
      </c>
      <c r="OP36" s="162" t="str">
        <f>_xlfn.XLOOKUP(B36,'S10'!C:C,'S10'!B:B,"Revisar",0)</f>
        <v>Revisar</v>
      </c>
    </row>
    <row r="37" spans="1:406" s="162" customFormat="1" ht="15.9" customHeight="1">
      <c r="A37" s="356">
        <v>29</v>
      </c>
      <c r="B37" s="332" t="s">
        <v>840</v>
      </c>
      <c r="C37" s="357" t="str">
        <f>_xlfn.XLOOKUP(B37,'S10'!$B$2:$B$1500,'S10'!$A$2:$A$1500,"Ingresar",0)</f>
        <v>22017953</v>
      </c>
      <c r="D37" s="333" t="s">
        <v>169</v>
      </c>
      <c r="E37" s="335" t="s">
        <v>842</v>
      </c>
      <c r="F37" s="335" t="str">
        <f>_xlfn.XLOOKUP(B37,'S10'!$B$2:$B$600,'S10'!$F$2:$F$600,"Ingresar",0)</f>
        <v>Tecnico de Mantenimiento</v>
      </c>
      <c r="G37" s="296">
        <v>45561</v>
      </c>
      <c r="H37" s="358"/>
      <c r="I37" s="359">
        <f t="shared" si="37"/>
        <v>0.3125</v>
      </c>
      <c r="J37" s="360">
        <f t="shared" si="295"/>
        <v>0.70833333333333337</v>
      </c>
      <c r="K37" s="361" t="str">
        <f>IF(
 OR(I$6&lt;MAX($B$2,$G37),AND($H37&lt;&gt;"",I$6&gt;$H37)),
 "NA",
 IF(
  AND($D37="LOCAL",WEEKDAY(I$6,2)=7),
  "DS",
  IF(
   COUNTIF(Parametros!$P:$P,I$6)&gt;0,
   IF(ISNUMBER(M37),IF(M37&gt;0,"FL","FC"),"FC"),
   IF(
    ISNUMBER(M37),
    IF(M37&gt;0,"NOR","F"),
    IF(M37="A","NOR",IF(M37&lt;&gt;"",M37,"F"))
   )
  )
 )
)</f>
        <v>VAC</v>
      </c>
      <c r="L37" s="362">
        <f t="shared" si="296"/>
        <v>8.5</v>
      </c>
      <c r="M37" s="362" t="str" cm="1">
        <f t="array" ref="M37">_xlfn.LET(
_xlpm.f,M$6,
_xlpm.xp,IFERROR(
   _xlfn.XLOOKUP(
     1,
     (Papeletas!$B$2:$B$403=$B37)*(Papeletas!$G$2:$G$403&lt;=_xlpm.f)*(Papeletas!$H$2:$H$403&gt;=_xlpm.f),
     Papeletas!$F$2:$F$403,
     "__NP__"
   ),
   "__NP__"
),
_xlpm.x,IF(_xlpm.xp&lt;&gt;"__NP__",_xlpm.xp,_xlfn.XLOOKUP($B37,Reloj!$A$2:$A$1254,INDEX(Reloj!$J$2:$AR$1254,,COLUMN(A29)-INT(COLUMN(A29)/9*8)),"__NF__")),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VAC</v>
      </c>
      <c r="N37" s="363">
        <f t="shared" si="297"/>
        <v>0</v>
      </c>
      <c r="O37" s="363">
        <f t="shared" si="298"/>
        <v>0</v>
      </c>
      <c r="P37" s="363">
        <f t="shared" si="299"/>
        <v>0</v>
      </c>
      <c r="Q37" s="363">
        <f t="shared" si="300"/>
        <v>0</v>
      </c>
      <c r="R37" s="359">
        <f t="shared" si="301"/>
        <v>0.3125</v>
      </c>
      <c r="S37" s="360">
        <f t="shared" si="302"/>
        <v>0.70833333333333337</v>
      </c>
      <c r="T37" s="361" t="str">
        <f>IF(
 OR(R$6&lt;MAX($B$2,$G37),AND($H37&lt;&gt;"",R$6&gt;$H37)),
 "NA",
 IF(
  AND($D37="LOCAL",WEEKDAY(R$6,2)=7),
  "DS",
  IF(
   COUNTIF(Parametros!$P:$P,R$6)&gt;0,
   IF(ISNUMBER(V37),IF(V37&gt;0,"FL","FC"),"FC"),
   IF(
    ISNUMBER(V37),
    IF(V37&gt;0,"NOR","F"),
    IF(V37="A","NOR",IF(V37&lt;&gt;"",V37,"F"))
   )
  )
 )
)</f>
        <v>VAC</v>
      </c>
      <c r="U37" s="362">
        <f t="shared" si="303"/>
        <v>8.5</v>
      </c>
      <c r="V37" s="362" t="str" cm="1">
        <f t="array" ref="V37">_xlfn.LET(
_xlpm.f,V$6,
_xlpm.xp,IFERROR(
   _xlfn.XLOOKUP(
     1,
     (Papeletas!$B$2:$B$3000=$B37)*(Papeletas!$G$2:$G$3000&lt;=_xlpm.f)*(Papeletas!$H$2:$H$3000&gt;=_xlpm.f),
     Papeletas!$F$2:$F$3000,
     "__NP__"
   ),
   "__NP__"
),
_xlpm.x,IF(_xlpm.xp&lt;&gt;"__NP__",_xlpm.xp,_xlfn.XLOOKUP($B37,Reloj!$A$2:$A$3000,INDEX(Reloj!$J$2:$AR$3000,,COLUMN(J29)-INT(COLUMN(J29)/9*8)),"__NF__")),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VAC</v>
      </c>
      <c r="W37" s="363">
        <f t="shared" si="304"/>
        <v>0</v>
      </c>
      <c r="X37" s="363">
        <f t="shared" si="305"/>
        <v>0</v>
      </c>
      <c r="Y37" s="363">
        <f t="shared" si="306"/>
        <v>0</v>
      </c>
      <c r="Z37" s="363">
        <f t="shared" si="307"/>
        <v>0</v>
      </c>
      <c r="AA37" s="359">
        <f t="shared" si="308"/>
        <v>0.3125</v>
      </c>
      <c r="AB37" s="360">
        <f t="shared" si="309"/>
        <v>0.70833333333333337</v>
      </c>
      <c r="AC37" s="361" t="str">
        <f>IF(
 OR(AA$6&lt;MAX($B$2,$G37),AND($H37&lt;&gt;"",AA$6&gt;$H37)),
 "NA",
 IF(
  AND($D37="LOCAL",WEEKDAY(AA$6,2)=7),
  "DS",
  IF(
   COUNTIF(Parametros!$P:$P,AA$6)&gt;0,
   IF(ISNUMBER(AE37),IF(AE37&gt;0,"FL","FC"),"FC"),
   IF(
    ISNUMBER(AE37),
    IF(AE37&gt;0,"NOR","F"),
    IF(AE37="A","NOR",IF(AE37&lt;&gt;"",AE37,"F"))
   )
  )
 )
)</f>
        <v>VAC</v>
      </c>
      <c r="AD37" s="362">
        <f t="shared" si="310"/>
        <v>8.5</v>
      </c>
      <c r="AE37" s="362" t="str" cm="1">
        <f t="array" ref="AE37">_xlfn.LET(
_xlpm.f,AE$6,
_xlpm.xp,IFERROR(
   _xlfn.XLOOKUP(
     1,
     (Papeletas!$B$2:$B$3000=$B37)*(Papeletas!$G$2:$G$3000&lt;=_xlpm.f)*(Papeletas!$H$2:$H$3000&gt;=_xlpm.f),
     Papeletas!$F$2:$F$3000,
     "__NP__"
   ),
   "__NP__"
),
_xlpm.x,IF(_xlpm.xp&lt;&gt;"__NP__",_xlpm.xp,_xlfn.XLOOKUP($B37,Reloj!$A$2:$A$3000,INDEX(Reloj!$J$2:$AR$3000,,COLUMN(S29)-INT(COLUMN(S29)/9*8)),"__NF__")),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VAC</v>
      </c>
      <c r="AF37" s="363">
        <f t="shared" si="311"/>
        <v>0</v>
      </c>
      <c r="AG37" s="363">
        <f t="shared" si="312"/>
        <v>0</v>
      </c>
      <c r="AH37" s="363">
        <f t="shared" si="313"/>
        <v>0</v>
      </c>
      <c r="AI37" s="363">
        <f t="shared" si="314"/>
        <v>0</v>
      </c>
      <c r="AJ37" s="359">
        <f t="shared" si="315"/>
        <v>0.3125</v>
      </c>
      <c r="AK37" s="360">
        <f t="shared" si="316"/>
        <v>0.54166666666666663</v>
      </c>
      <c r="AL37" s="361" t="str">
        <f>IF(
 OR(AJ$6&lt;MAX($B$2,$G37),AND($H37&lt;&gt;"",AJ$6&gt;$H37)),
 "NA",
 IF(
  AND($D37="LOCAL",WEEKDAY(AJ$6,2)=7),
  "DS",
  IF(
   COUNTIF(Parametros!$P:$P,AJ$6)&gt;0,
   IF(ISNUMBER(AN37),IF(AN37&gt;0,"FL","FC"),"FC"),
   IF(
    ISNUMBER(AN37),
    IF(AN37&gt;0,"NOR","F"),
    IF(AN37="A","NOR",IF(AN37&lt;&gt;"",AN37,"F"))
   )
  )
 )
)</f>
        <v>VAC</v>
      </c>
      <c r="AM37" s="362">
        <f t="shared" si="317"/>
        <v>5.4999999999999991</v>
      </c>
      <c r="AN37" s="362" t="str" cm="1">
        <f t="array" ref="AN37">_xlfn.LET(
_xlpm.f,AN$6,
_xlpm.xp,IFERROR(
   _xlfn.XLOOKUP(
     1,
     (Papeletas!$B$2:$B$3000=$B37)*(Papeletas!$G$2:$G$3000&lt;=_xlpm.f)*(Papeletas!$H$2:$H$3000&gt;=_xlpm.f),
     Papeletas!$F$2:$F$3000,
     "__NP__"
   ),
   "__NP__"
),
_xlpm.x,IF(_xlpm.xp&lt;&gt;"__NP__",_xlpm.xp,_xlfn.XLOOKUP($B37,Reloj!$A$2:$A$3000,INDEX(Reloj!$J$2:$AR$3000,,COLUMN(AB29)-INT(COLUMN(AB29)/9*8)),"__NF__")),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VAC</v>
      </c>
      <c r="AO37" s="363">
        <f t="shared" si="318"/>
        <v>0</v>
      </c>
      <c r="AP37" s="363">
        <f t="shared" si="319"/>
        <v>0</v>
      </c>
      <c r="AQ37" s="363">
        <f t="shared" si="320"/>
        <v>0</v>
      </c>
      <c r="AR37" s="363">
        <f t="shared" si="321"/>
        <v>0</v>
      </c>
      <c r="AS37" s="359" t="str">
        <f t="shared" si="322"/>
        <v>-</v>
      </c>
      <c r="AT37" s="360" t="str">
        <f t="shared" si="323"/>
        <v>-</v>
      </c>
      <c r="AU37" s="361" t="str">
        <f>IF(
 OR(AS$6&lt;MAX($B$2,$G37),AND($H37&lt;&gt;"",AS$6&gt;$H37)),
 "NA",
 IF(
  AND($D37="LOCAL",WEEKDAY(AS$6,2)=7),
  "DS",
  IF(
   COUNTIF(Parametros!$P:$P,AS$6)&gt;0,
   IF(ISNUMBER(AW37),IF(AW37&gt;0,"FL","FC"),"FC"),
   IF(
    ISNUMBER(AW37),
    IF(AW37&gt;0,"NOR","F"),
    IF(AW37="A","NOR",IF(AW37&lt;&gt;"",AW37,"F"))
   )
  )
 )
)</f>
        <v>DS</v>
      </c>
      <c r="AV37" s="362">
        <f t="shared" si="324"/>
        <v>0</v>
      </c>
      <c r="AW37" s="362" t="str" cm="1">
        <f t="array" ref="AW37">_xlfn.LET(
_xlpm.f,AW$6,
_xlpm.xp,IFERROR(
   _xlfn.XLOOKUP(
     1,
     (Papeletas!$B$2:$B$3000=$B37)*(Papeletas!$G$2:$G$3000&lt;=_xlpm.f)*(Papeletas!$H$2:$H$3000&gt;=_xlpm.f),
     Papeletas!$F$2:$F$3000,
     "__NP__"
   ),
   "__NP__"
),
_xlpm.x,IF(_xlpm.xp&lt;&gt;"__NP__",_xlpm.xp,_xlfn.XLOOKUP($B37,Reloj!$A$2:$A$3000,INDEX(Reloj!$J$2:$AR$3000,,COLUMN(AK29)-INT(COLUMN(AK29)/9*8)),"__NF__")),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F</v>
      </c>
      <c r="AX37" s="363">
        <f t="shared" si="325"/>
        <v>0</v>
      </c>
      <c r="AY37" s="363">
        <f t="shared" si="326"/>
        <v>0</v>
      </c>
      <c r="AZ37" s="363">
        <f t="shared" si="327"/>
        <v>0</v>
      </c>
      <c r="BA37" s="363">
        <f t="shared" si="328"/>
        <v>0</v>
      </c>
      <c r="BB37" s="359">
        <f t="shared" si="329"/>
        <v>0.3125</v>
      </c>
      <c r="BC37" s="360">
        <f t="shared" si="330"/>
        <v>0.70833333333333337</v>
      </c>
      <c r="BD37" s="361" t="str">
        <f>IF(
 OR(BB$6&lt;MAX($B$2,$G37),AND($H37&lt;&gt;"",BB$6&gt;$H37)),
 "NA",
 IF(
  AND($D37="LOCAL",WEEKDAY(BB$6,2)=7),
  "DS",
  IF(
   COUNTIF(Parametros!$P:$P,BB$6)&gt;0,
   IF(ISNUMBER(BF37),IF(BF37&gt;0,"FL","FC"),"FC"),
   IF(
    ISNUMBER(BF37),
    IF(BF37&gt;0,"NOR","F"),
    IF(BF37="A","NOR",IF(BF37&lt;&gt;"",BF37,"F"))
   )
  )
 )
)</f>
        <v>NOR</v>
      </c>
      <c r="BE37" s="362">
        <f t="shared" si="331"/>
        <v>8.5</v>
      </c>
      <c r="BF37" s="362" cm="1">
        <f t="array" ref="BF37">_xlfn.LET(
_xlpm.f,BF$6,
_xlpm.xp,IFERROR(
   _xlfn.XLOOKUP(
     1,
     (Papeletas!$B$2:$B$3000=$B37)*(Papeletas!$G$2:$G$3000&lt;=_xlpm.f)*(Papeletas!$H$2:$H$3000&gt;=_xlpm.f),
     Papeletas!$F$2:$F$3000,
     "__NP__"
   ),
   "__NP__"
),
_xlpm.x,IF(_xlpm.xp&lt;&gt;"__NP__",_xlpm.xp,_xlfn.XLOOKUP($B37,Reloj!$A$2:$A$3000,INDEX(Reloj!$J$2:$AR$3000,,COLUMN(AT29)-INT(COLUMN(AT29)/9*8)),"__NF__")),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12</v>
      </c>
      <c r="BG37" s="363">
        <f t="shared" si="332"/>
        <v>8.5</v>
      </c>
      <c r="BH37" s="363">
        <f t="shared" si="333"/>
        <v>2</v>
      </c>
      <c r="BI37" s="363">
        <f t="shared" si="334"/>
        <v>1.5</v>
      </c>
      <c r="BJ37" s="363">
        <f t="shared" si="335"/>
        <v>0</v>
      </c>
      <c r="BK37" s="359">
        <f t="shared" si="336"/>
        <v>0.3125</v>
      </c>
      <c r="BL37" s="360">
        <f t="shared" si="337"/>
        <v>0.70833333333333337</v>
      </c>
      <c r="BM37" s="361" t="str">
        <f>IF(
 OR(BK$6&lt;MAX($B$2,$G37),AND($H37&lt;&gt;"",BK$6&gt;$H37)),
 "NA",
 IF(
  AND($D37="LOCAL",WEEKDAY(BK$6,2)=7),
  "DS",
  IF(
   COUNTIF(Parametros!$P:$P,BK$6)&gt;0,
   IF(ISNUMBER(BO37),IF(BO37&gt;0,"FL","FC"),"FC"),
   IF(
    ISNUMBER(BO37),
    IF(BO37&gt;0,"NOR","F"),
    IF(BO37="A","NOR",IF(BO37&lt;&gt;"",BO37,"F"))
   )
  )
 )
)</f>
        <v>NOR</v>
      </c>
      <c r="BN37" s="362">
        <f t="shared" si="338"/>
        <v>8.5</v>
      </c>
      <c r="BO37" s="362" cm="1">
        <f t="array" ref="BO37">_xlfn.LET(
_xlpm.f,BO$6,
_xlpm.xp,IFERROR(
   _xlfn.XLOOKUP(
     1,
     (Papeletas!$B$2:$B$3000=$B37)*(Papeletas!$G$2:$G$3000&lt;=_xlpm.f)*(Papeletas!$H$2:$H$3000&gt;=_xlpm.f),
     Papeletas!$F$2:$F$3000,
     "__NP__"
   ),
   "__NP__"
),
_xlpm.x,IF(_xlpm.xp&lt;&gt;"__NP__",_xlpm.xp,_xlfn.XLOOKUP($B37,Reloj!$A$2:$A$3000,INDEX(Reloj!$J$2:$AR$3000,,COLUMN(BC29)-INT(COLUMN(BC29)/9*8)),"__NF__")),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BP37" s="363">
        <f t="shared" si="339"/>
        <v>8.5</v>
      </c>
      <c r="BQ37" s="363">
        <f t="shared" si="340"/>
        <v>2</v>
      </c>
      <c r="BR37" s="363">
        <f t="shared" si="341"/>
        <v>1</v>
      </c>
      <c r="BS37" s="363">
        <f t="shared" si="342"/>
        <v>0</v>
      </c>
      <c r="BT37" s="359">
        <f t="shared" si="343"/>
        <v>0.3125</v>
      </c>
      <c r="BU37" s="360">
        <f t="shared" si="344"/>
        <v>0.70833333333333337</v>
      </c>
      <c r="BV37" s="361" t="str">
        <f>IF(
 OR(BT$6&lt;MAX($B$2,$G37),AND($H37&lt;&gt;"",BT$6&gt;$H37)),
 "NA",
 IF(
  AND($D37="LOCAL",WEEKDAY(BT$6,2)=7),
  "DS",
  IF(
   COUNTIF(Parametros!$P:$P,BT$6)&gt;0,
   IF(ISNUMBER(BX37),IF(BX37&gt;0,"FL","FC"),"FC"),
   IF(
    ISNUMBER(BX37),
    IF(BX37&gt;0,"NOR","F"),
    IF(BX37="A","NOR",IF(BX37&lt;&gt;"",BX37,"F"))
   )
  )
 )
)</f>
        <v>NOR</v>
      </c>
      <c r="BW37" s="362">
        <f t="shared" si="345"/>
        <v>8.5</v>
      </c>
      <c r="BX37" s="362" cm="1">
        <f t="array" ref="BX37">_xlfn.LET(
_xlpm.f,BX$6,
_xlpm.xp,IFERROR(
   _xlfn.XLOOKUP(
     1,
     (Papeletas!$B$2:$B$3000=$B37)*(Papeletas!$G$2:$G$3000&lt;=_xlpm.f)*(Papeletas!$H$2:$H$3000&gt;=_xlpm.f),
     Papeletas!$F$2:$F$3000,
     "__NP__"
   ),
   "__NP__"
),
_xlpm.x,IF(_xlpm.xp&lt;&gt;"__NP__",_xlpm.xp,_xlfn.XLOOKUP($B37,Reloj!$A$2:$A$3000,INDEX(Reloj!$J$2:$AR$3000,,COLUMN(BL29)-INT(COLUMN(BL29)/9*8)),"__NF__")),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13</v>
      </c>
      <c r="BY37" s="363">
        <f t="shared" si="346"/>
        <v>8.5</v>
      </c>
      <c r="BZ37" s="363">
        <f t="shared" si="347"/>
        <v>2</v>
      </c>
      <c r="CA37" s="363">
        <f t="shared" si="348"/>
        <v>2.5</v>
      </c>
      <c r="CB37" s="363">
        <f t="shared" si="349"/>
        <v>0</v>
      </c>
      <c r="CC37" s="359">
        <f t="shared" si="350"/>
        <v>0.3125</v>
      </c>
      <c r="CD37" s="360">
        <f t="shared" si="351"/>
        <v>0.70833333333333337</v>
      </c>
      <c r="CE37" s="361" t="str">
        <f>IF(
 OR(CC$6&lt;MAX($B$2,$G37),AND($H37&lt;&gt;"",CC$6&gt;$H37)),
 "NA",
 IF(
  AND($D37="LOCAL",WEEKDAY(CC$6,2)=7),
  "DS",
  IF(
   COUNTIF(Parametros!$P:$P,CC$6)&gt;0,
   IF(ISNUMBER(CG37),IF(CG37&gt;0,"FL","FC"),"FC"),
   IF(
    ISNUMBER(CG37),
    IF(CG37&gt;0,"NOR","F"),
    IF(CG37="A","NOR",IF(CG37&lt;&gt;"",CG37,"F"))
   )
  )
 )
)</f>
        <v>NOR</v>
      </c>
      <c r="CF37" s="362">
        <f t="shared" si="352"/>
        <v>8.5</v>
      </c>
      <c r="CG37" s="362" cm="1">
        <f t="array" ref="CG37">_xlfn.LET(
_xlpm.f,CG$6,
_xlpm.xp,IFERROR(
   _xlfn.XLOOKUP(
     1,
     (Papeletas!$B$2:$B$3000=$B37)*(Papeletas!$G$2:$G$3000&lt;=_xlpm.f)*(Papeletas!$H$2:$H$3000&gt;=_xlpm.f),
     Papeletas!$F$2:$F$3000,
     "__NP__"
   ),
   "__NP__"
),
_xlpm.x,IF(_xlpm.xp&lt;&gt;"__NP__",_xlpm.xp,_xlfn.XLOOKUP($B37,Reloj!$A$2:$A$3000,INDEX(Reloj!$J$2:$AR$3000,,COLUMN(BU29)-INT(COLUMN(BU29)/9*8)),"__NF__")),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CH37" s="363">
        <f t="shared" si="353"/>
        <v>8.5</v>
      </c>
      <c r="CI37" s="363">
        <f t="shared" si="354"/>
        <v>1</v>
      </c>
      <c r="CJ37" s="363">
        <f t="shared" si="355"/>
        <v>0</v>
      </c>
      <c r="CK37" s="363">
        <f t="shared" si="356"/>
        <v>0</v>
      </c>
      <c r="CL37" s="359">
        <f t="shared" si="357"/>
        <v>0.3125</v>
      </c>
      <c r="CM37" s="360">
        <f t="shared" si="358"/>
        <v>0.70833333333333337</v>
      </c>
      <c r="CN37" s="361" t="str">
        <f>IF(
 OR(CL$6&lt;MAX($B$2,$G37),AND($H37&lt;&gt;"",CL$6&gt;$H37)),
 "NA",
 IF(
  AND($D37="LOCAL",WEEKDAY(CL$6,2)=7),
  "DS",
  IF(
   COUNTIF(Parametros!$P:$P,CL$6)&gt;0,
   IF(ISNUMBER(CP37),IF(CP37&gt;0,"FL","FC"),"FC"),
   IF(
    ISNUMBER(CP37),
    IF(CP37&gt;0,"NOR","F"),
    IF(CP37="A","NOR",IF(CP37&lt;&gt;"",CP37,"F"))
   )
  )
 )
)</f>
        <v>NOR</v>
      </c>
      <c r="CO37" s="362">
        <f t="shared" si="359"/>
        <v>8.5</v>
      </c>
      <c r="CP37" s="362" cm="1">
        <f t="array" ref="CP37">_xlfn.LET(
_xlpm.f,CP$6,
_xlpm.xp,IFERROR(
   _xlfn.XLOOKUP(
     1,
     (Papeletas!$B$2:$B$3000=$B37)*(Papeletas!$G$2:$G$3000&lt;=_xlpm.f)*(Papeletas!$H$2:$H$3000&gt;=_xlpm.f),
     Papeletas!$F$2:$F$3000,
     "__NP__"
   ),
   "__NP__"
),
_xlpm.x,IF(_xlpm.xp&lt;&gt;"__NP__",_xlpm.xp,_xlfn.XLOOKUP($B37,Reloj!$A$2:$A$3000,INDEX(Reloj!$J$2:$AR$3000,,COLUMN(CD29)-INT(COLUMN(CD29)/9*8)),"__NF__")),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CQ37" s="363">
        <f t="shared" si="360"/>
        <v>8.5</v>
      </c>
      <c r="CR37" s="363">
        <f t="shared" si="361"/>
        <v>2</v>
      </c>
      <c r="CS37" s="363">
        <f t="shared" si="362"/>
        <v>1</v>
      </c>
      <c r="CT37" s="363">
        <f t="shared" si="363"/>
        <v>0</v>
      </c>
      <c r="CU37" s="359">
        <f t="shared" si="364"/>
        <v>0.3125</v>
      </c>
      <c r="CV37" s="360">
        <f t="shared" si="365"/>
        <v>0.54166666666666663</v>
      </c>
      <c r="CW37" s="361" t="str">
        <f>IF(
 OR(CU$6&lt;MAX($B$2,$G37),AND($H37&lt;&gt;"",CU$6&gt;$H37)),
 "NA",
 IF(
  AND($D37="LOCAL",WEEKDAY(CU$6,2)=7),
  "DS",
  IF(
   COUNTIF(Parametros!$P:$P,CU$6)&gt;0,
   IF(ISNUMBER(CY37),IF(CY37&gt;0,"FL","FC"),"FC"),
   IF(
    ISNUMBER(CY37),
    IF(CY37&gt;0,"NOR","F"),
    IF(CY37="A","NOR",IF(CY37&lt;&gt;"",CY37,"F"))
   )
  )
 )
)</f>
        <v>NOR</v>
      </c>
      <c r="CX37" s="362">
        <f t="shared" si="366"/>
        <v>5.4999999999999991</v>
      </c>
      <c r="CY37" s="362" cm="1">
        <f t="array" ref="CY37">_xlfn.LET(
_xlpm.f,CY$6,
_xlpm.xp,IFERROR(
   _xlfn.XLOOKUP(
     1,
     (Papeletas!$B$2:$B$3000=$B37)*(Papeletas!$G$2:$G$3000&lt;=_xlpm.f)*(Papeletas!$H$2:$H$3000&gt;=_xlpm.f),
     Papeletas!$F$2:$F$3000,
     "__NP__"
   ),
   "__NP__"
),
_xlpm.x,IF(_xlpm.xp&lt;&gt;"__NP__",_xlpm.xp,_xlfn.XLOOKUP($B37,Reloj!$A$2:$A$3000,INDEX(Reloj!$J$2:$AR$3000,,COLUMN(CM29)-INT(COLUMN(CM29)/9*8)),"__NF__")),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12</v>
      </c>
      <c r="CZ37" s="363">
        <f t="shared" si="367"/>
        <v>5.4999999999999991</v>
      </c>
      <c r="DA37" s="363">
        <f t="shared" si="368"/>
        <v>2</v>
      </c>
      <c r="DB37" s="363">
        <f t="shared" si="369"/>
        <v>4.5000000000000009</v>
      </c>
      <c r="DC37" s="363">
        <f t="shared" si="370"/>
        <v>0</v>
      </c>
      <c r="DD37" s="359" t="str">
        <f t="shared" si="371"/>
        <v>-</v>
      </c>
      <c r="DE37" s="360" t="str">
        <f t="shared" si="372"/>
        <v>-</v>
      </c>
      <c r="DF37" s="361" t="str">
        <f>IF(
 OR(DD$6&lt;MAX($B$2,$G37),AND($H37&lt;&gt;"",DD$6&gt;$H37)),
 "NA",
 IF(
  AND($D37="LOCAL",WEEKDAY(DD$6,2)=7),
  "DS",
  IF(
   COUNTIF(Parametros!$P:$P,DD$6)&gt;0,
   IF(ISNUMBER(DH37),IF(DH37&gt;0,"FL","FC"),"FC"),
   IF(
    ISNUMBER(DH37),
    IF(DH37&gt;0,"NOR","F"),
    IF(DH37="A","NOR",IF(DH37&lt;&gt;"",DH37,"F"))
   )
  )
 )
)</f>
        <v>DS</v>
      </c>
      <c r="DG37" s="362">
        <f t="shared" si="373"/>
        <v>0</v>
      </c>
      <c r="DH37" s="362" cm="1">
        <f t="array" ref="DH37">_xlfn.LET(
_xlpm.f,DH$6,
_xlpm.xp,IFERROR(
   _xlfn.XLOOKUP(
     1,
     (Papeletas!$B$2:$B$3000=$B37)*(Papeletas!$G$2:$G$3000&lt;=_xlpm.f)*(Papeletas!$H$2:$H$3000&gt;=_xlpm.f),
     Papeletas!$F$2:$F$3000,
     "__NP__"
   ),
   "__NP__"
),
_xlpm.x,IF(_xlpm.xp&lt;&gt;"__NP__",_xlpm.xp,_xlfn.XLOOKUP($B37,Reloj!$A$2:$A$3000,INDEX(Reloj!$J$2:$AR$3000,,COLUMN(CV29)-INT(COLUMN(CV29)/9*8)),"__NF__")),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6.5</v>
      </c>
      <c r="DI37" s="363">
        <f t="shared" si="374"/>
        <v>0</v>
      </c>
      <c r="DJ37" s="363">
        <f t="shared" si="375"/>
        <v>0</v>
      </c>
      <c r="DK37" s="363">
        <f t="shared" si="376"/>
        <v>0</v>
      </c>
      <c r="DL37" s="363">
        <f t="shared" si="377"/>
        <v>6.5</v>
      </c>
      <c r="DM37" s="359">
        <f t="shared" si="378"/>
        <v>0.3125</v>
      </c>
      <c r="DN37" s="360">
        <f t="shared" si="379"/>
        <v>0.70833333333333337</v>
      </c>
      <c r="DO37" s="361" t="str">
        <f>IF(
 OR(DM$6&lt;MAX($B$2,$G37),AND($H37&lt;&gt;"",DM$6&gt;$H37)),
 "NA",
 IF(
  AND($D37="LOCAL",WEEKDAY(DM$6,2)=7),
  "DS",
  IF(
   COUNTIF(Parametros!$P:$P,DM$6)&gt;0,
   IF(ISNUMBER(DQ37),IF(DQ37&gt;0,"FL","FC"),"FC"),
   IF(
    ISNUMBER(DQ37),
    IF(DQ37&gt;0,"NOR","F"),
    IF(DQ37="A","NOR",IF(DQ37&lt;&gt;"",DQ37,"F"))
   )
  )
 )
)</f>
        <v>NOR</v>
      </c>
      <c r="DP37" s="362">
        <f t="shared" si="380"/>
        <v>8.5</v>
      </c>
      <c r="DQ37" s="362" cm="1">
        <f t="array" ref="DQ37">_xlfn.LET(
_xlpm.f,DQ$6,
_xlpm.xp,IFERROR(
   _xlfn.XLOOKUP(
     1,
     (Papeletas!$B$2:$B$3000=$B37)*(Papeletas!$G$2:$G$3000&lt;=_xlpm.f)*(Papeletas!$H$2:$H$3000&gt;=_xlpm.f),
     Papeletas!$F$2:$F$3000,
     "__NP__"
   ),
   "__NP__"
),
_xlpm.x,IF(_xlpm.xp&lt;&gt;"__NP__",_xlpm.xp,_xlfn.XLOOKUP($B37,Reloj!$A$2:$A$3000,INDEX(Reloj!$J$2:$AR$3000,,COLUMN(DE29)-INT(COLUMN(DE29)/9*8)),"__NF__")),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8.5</v>
      </c>
      <c r="DR37" s="363">
        <f t="shared" si="381"/>
        <v>8.5</v>
      </c>
      <c r="DS37" s="363">
        <f t="shared" si="382"/>
        <v>0</v>
      </c>
      <c r="DT37" s="363">
        <f t="shared" si="383"/>
        <v>0</v>
      </c>
      <c r="DU37" s="363">
        <f t="shared" si="384"/>
        <v>0</v>
      </c>
      <c r="DV37" s="359">
        <f t="shared" si="385"/>
        <v>0.3125</v>
      </c>
      <c r="DW37" s="360">
        <f t="shared" si="386"/>
        <v>0.70833333333333337</v>
      </c>
      <c r="DX37" s="361" t="str">
        <f>IF(
 OR(DV$6&lt;MAX($B$2,$G37),AND($H37&lt;&gt;"",DV$6&gt;$H37)),
 "NA",
 IF(
  AND($D37="LOCAL",WEEKDAY(DV$6,2)=7),
  "DS",
  IF(
   COUNTIF(Parametros!$P:$P,DV$6)&gt;0,
   IF(ISNUMBER(DZ37),IF(DZ37&gt;0,"FL","FC"),"FC"),
   IF(
    ISNUMBER(DZ37),
    IF(DZ37&gt;0,"NOR","F"),
    IF(DZ37="A","NOR",IF(DZ37&lt;&gt;"",DZ37,"F"))
   )
  )
 )
)</f>
        <v>NOR</v>
      </c>
      <c r="DY37" s="362">
        <f t="shared" si="387"/>
        <v>8.5</v>
      </c>
      <c r="DZ37" s="362" cm="1">
        <f t="array" ref="DZ37">_xlfn.LET(
_xlpm.f,DZ$6,
_xlpm.xp,IFERROR(
   _xlfn.XLOOKUP(
     1,
     (Papeletas!$B$2:$B$3000=$B37)*(Papeletas!$G$2:$G$3000&lt;=_xlpm.f)*(Papeletas!$H$2:$H$3000&gt;=_xlpm.f),
     Papeletas!$F$2:$F$3000,
     "__NP__"
   ),
   "__NP__"
),
_xlpm.x,IF(_xlpm.xp&lt;&gt;"__NP__",_xlpm.xp,_xlfn.XLOOKUP($B37,Reloj!$A$2:$A$3000,INDEX(Reloj!$J$2:$AR$3000,,COLUMN(DN29)-INT(COLUMN(DN29)/9*8)),"__NF__")),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EA37" s="363">
        <f t="shared" si="388"/>
        <v>8.5</v>
      </c>
      <c r="EB37" s="363">
        <f t="shared" si="389"/>
        <v>2</v>
      </c>
      <c r="EC37" s="363">
        <f t="shared" si="390"/>
        <v>1</v>
      </c>
      <c r="ED37" s="363">
        <f t="shared" si="391"/>
        <v>0</v>
      </c>
      <c r="EE37" s="359">
        <f t="shared" si="392"/>
        <v>0.3125</v>
      </c>
      <c r="EF37" s="360">
        <f t="shared" si="393"/>
        <v>0.70833333333333337</v>
      </c>
      <c r="EG37" s="361" t="str">
        <f>IF(
 OR(EE$6&lt;MAX($B$2,$G37),AND($H37&lt;&gt;"",EE$6&gt;$H37)),
 "NA",
 IF(
  AND($D37="LOCAL",WEEKDAY(EE$6,2)=7),
  "DS",
  IF(
   COUNTIF(Parametros!$P:$P,EE$6)&gt;0,
   IF(ISNUMBER(EI37),IF(EI37&gt;0,"FL","FC"),"FC"),
   IF(
    ISNUMBER(EI37),
    IF(EI37&gt;0,"NOR","F"),
    IF(EI37="A","NOR",IF(EI37&lt;&gt;"",EI37,"F"))
   )
  )
 )
)</f>
        <v>NOR</v>
      </c>
      <c r="EH37" s="362">
        <f t="shared" si="394"/>
        <v>8.5</v>
      </c>
      <c r="EI37" s="362" cm="1">
        <f t="array" ref="EI37">_xlfn.LET(
_xlpm.f,EI$6,
_xlpm.xp,IFERROR(
   _xlfn.XLOOKUP(
     1,
     (Papeletas!$B$2:$B$3000=$B37)*(Papeletas!$G$2:$G$3000&lt;=_xlpm.f)*(Papeletas!$H$2:$H$3000&gt;=_xlpm.f),
     Papeletas!$F$2:$F$3000,
     "__NP__"
   ),
   "__NP__"
),
_xlpm.x,IF(_xlpm.xp&lt;&gt;"__NP__",_xlpm.xp,_xlfn.XLOOKUP($B37,Reloj!$A$2:$A$3000,INDEX(Reloj!$J$2:$AR$3000,,COLUMN(DW29)-INT(COLUMN(DW29)/9*8)),"__NF__")),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EJ37" s="363">
        <f t="shared" si="395"/>
        <v>8.5</v>
      </c>
      <c r="EK37" s="363">
        <f t="shared" si="396"/>
        <v>1</v>
      </c>
      <c r="EL37" s="363">
        <f t="shared" si="397"/>
        <v>0</v>
      </c>
      <c r="EM37" s="363">
        <f t="shared" si="398"/>
        <v>0</v>
      </c>
      <c r="EN37" s="359">
        <f t="shared" si="399"/>
        <v>0.3125</v>
      </c>
      <c r="EO37" s="360">
        <f t="shared" si="400"/>
        <v>0.70833333333333337</v>
      </c>
      <c r="EP37" s="361" t="str">
        <f>IF(
 OR(EN$6&lt;MAX($B$2,$G37),AND($H37&lt;&gt;"",EN$6&gt;$H37)),
 "NA",
 IF(
  AND($D37="LOCAL",WEEKDAY(EN$6,2)=7),
  "DS",
  IF(
   COUNTIF(Parametros!$P:$P,EN$6)&gt;0,
   IF(ISNUMBER(ER37),IF(ER37&gt;0,"FL","FC"),"FC"),
   IF(
    ISNUMBER(ER37),
    IF(ER37&gt;0,"NOR","F"),
    IF(ER37="A","NOR",IF(ER37&lt;&gt;"",ER37,"F"))
   )
  )
 )
)</f>
        <v>NOR</v>
      </c>
      <c r="EQ37" s="362">
        <f t="shared" si="401"/>
        <v>8.5</v>
      </c>
      <c r="ER37" s="362" cm="1">
        <f t="array" ref="ER37">_xlfn.LET(
_xlpm.f,ER$6,
_xlpm.xp,IFERROR(
   _xlfn.XLOOKUP(
     1,
     (Papeletas!$B$2:$B$3000=$B37)*(Papeletas!$G$2:$G$3000&lt;=_xlpm.f)*(Papeletas!$H$2:$H$3000&gt;=_xlpm.f),
     Papeletas!$F$2:$F$3000,
     "__NP__"
   ),
   "__NP__"
),
_xlpm.x,IF(_xlpm.xp&lt;&gt;"__NP__",_xlpm.xp,_xlfn.XLOOKUP($B37,Reloj!$A$2:$A$3000,INDEX(Reloj!$J$2:$AR$3000,,COLUMN(EF29)-INT(COLUMN(EF29)/9*8)),"__NF__")),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ES37" s="363">
        <f t="shared" si="402"/>
        <v>8.5</v>
      </c>
      <c r="ET37" s="363">
        <f t="shared" si="403"/>
        <v>2</v>
      </c>
      <c r="EU37" s="363">
        <f t="shared" si="404"/>
        <v>1</v>
      </c>
      <c r="EV37" s="363">
        <f t="shared" si="405"/>
        <v>0</v>
      </c>
      <c r="EW37" s="359">
        <f t="shared" si="406"/>
        <v>0.3125</v>
      </c>
      <c r="EX37" s="360">
        <f t="shared" si="407"/>
        <v>0.70833333333333337</v>
      </c>
      <c r="EY37" s="361" t="str">
        <f>IF(
 OR(EW$6&lt;MAX($B$2,$G37),AND($H37&lt;&gt;"",EW$6&gt;$H37)),
 "NA",
 IF(
  AND($D37="LOCAL",WEEKDAY(EW$6,2)=7),
  "DS",
  IF(
   COUNTIF(Parametros!$P:$P,EW$6)&gt;0,
   IF(ISNUMBER(FA37),IF(FA37&gt;0,"FL","FC"),"FC"),
   IF(
    ISNUMBER(FA37),
    IF(FA37&gt;0,"NOR","F"),
    IF(FA37="A","NOR",IF(FA37&lt;&gt;"",FA37,"F"))
   )
  )
 )
)</f>
        <v>NOR</v>
      </c>
      <c r="EZ37" s="362">
        <f t="shared" si="408"/>
        <v>8.5</v>
      </c>
      <c r="FA37" s="362" cm="1">
        <f t="array" ref="FA37">_xlfn.LET(
_xlpm.f,FA$6,
_xlpm.xp,IFERROR(
   _xlfn.XLOOKUP(
     1,
     (Papeletas!$B$2:$B$3000=$B37)*(Papeletas!$G$2:$G$3000&lt;=_xlpm.f)*(Papeletas!$H$2:$H$3000&gt;=_xlpm.f),
     Papeletas!$F$2:$F$3000,
     "__NP__"
   ),
   "__NP__"
),
_xlpm.x,IF(_xlpm.xp&lt;&gt;"__NP__",_xlpm.xp,_xlfn.XLOOKUP($B37,Reloj!$A$2:$A$3000,INDEX(Reloj!$J$2:$AR$3000,,COLUMN(EO29)-INT(COLUMN(EO29)/9*8)),"__NF__")),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FB37" s="363">
        <f t="shared" si="409"/>
        <v>8.5</v>
      </c>
      <c r="FC37" s="363">
        <f t="shared" si="410"/>
        <v>1</v>
      </c>
      <c r="FD37" s="363">
        <f t="shared" si="411"/>
        <v>0</v>
      </c>
      <c r="FE37" s="363">
        <f t="shared" si="412"/>
        <v>0</v>
      </c>
      <c r="FF37" s="359">
        <f t="shared" si="413"/>
        <v>0.3125</v>
      </c>
      <c r="FG37" s="360">
        <f t="shared" si="414"/>
        <v>0.54166666666666663</v>
      </c>
      <c r="FH37" s="361" t="str">
        <f>IF(
 OR(FF$6&lt;MAX($B$2,$G37),AND($H37&lt;&gt;"",FF$6&gt;$H37)),
 "NA",
 IF(
  AND($D37="LOCAL",WEEKDAY(FF$6,2)=7),
  "DS",
  IF(
   COUNTIF(Parametros!$P:$P,FF$6)&gt;0,
   IF(ISNUMBER(FJ37),IF(FJ37&gt;0,"FL","FC"),"FC"),
   IF(
    ISNUMBER(FJ37),
    IF(FJ37&gt;0,"NOR","F"),
    IF(FJ37="A","NOR",IF(FJ37&lt;&gt;"",FJ37,"F"))
   )
  )
 )
)</f>
        <v>NOR</v>
      </c>
      <c r="FI37" s="362">
        <f t="shared" si="415"/>
        <v>5.4999999999999991</v>
      </c>
      <c r="FJ37" s="362" cm="1">
        <f t="array" ref="FJ37">_xlfn.LET(
_xlpm.f,FJ$6,
_xlpm.xp,IFERROR(
   _xlfn.XLOOKUP(
     1,
     (Papeletas!$B$2:$B$3000=$B37)*(Papeletas!$G$2:$G$3000&lt;=_xlpm.f)*(Papeletas!$H$2:$H$3000&gt;=_xlpm.f),
     Papeletas!$F$2:$F$3000,
     "__NP__"
   ),
   "__NP__"
),
_xlpm.x,IF(_xlpm.xp&lt;&gt;"__NP__",_xlpm.xp,_xlfn.XLOOKUP($B37,Reloj!$A$2:$A$3000,INDEX(Reloj!$J$2:$AR$3000,,COLUMN(EX29)-INT(COLUMN(EX29)/9*8)),"__NF__")),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10.5</v>
      </c>
      <c r="FK37" s="363">
        <f t="shared" si="416"/>
        <v>5.4999999999999991</v>
      </c>
      <c r="FL37" s="363">
        <f t="shared" si="417"/>
        <v>2</v>
      </c>
      <c r="FM37" s="363">
        <f t="shared" si="418"/>
        <v>3.0000000000000009</v>
      </c>
      <c r="FN37" s="363">
        <f t="shared" si="419"/>
        <v>0</v>
      </c>
      <c r="FO37" s="359" t="str">
        <f t="shared" si="420"/>
        <v>-</v>
      </c>
      <c r="FP37" s="360" t="str">
        <f t="shared" si="421"/>
        <v>-</v>
      </c>
      <c r="FQ37" s="361" t="str">
        <f>IF(
 OR(FO$6&lt;MAX($B$2,$G37),AND($H37&lt;&gt;"",FO$6&gt;$H37)),
 "NA",
 IF(
  AND($D37="LOCAL",WEEKDAY(FO$6,2)=7),
  "DS",
  IF(
   COUNTIF(Parametros!$P:$P,FO$6)&gt;0,
   IF(ISNUMBER(FS37),IF(FS37&gt;0,"FL","FC"),"FC"),
   IF(
    ISNUMBER(FS37),
    IF(FS37&gt;0,"NOR","F"),
    IF(FS37="A","NOR",IF(FS37&lt;&gt;"",FS37,"F"))
   )
  )
 )
)</f>
        <v>DS</v>
      </c>
      <c r="FR37" s="362">
        <f t="shared" si="422"/>
        <v>0</v>
      </c>
      <c r="FS37" s="362" t="str" cm="1">
        <f t="array" ref="FS37">_xlfn.LET(
_xlpm.f,FS$6,
_xlpm.xp,IFERROR(
   _xlfn.XLOOKUP(
     1,
     (Papeletas!$B$2:$B$3000=$B37)*(Papeletas!$G$2:$G$3000&lt;=_xlpm.f)*(Papeletas!$H$2:$H$3000&gt;=_xlpm.f),
     Papeletas!$F$2:$F$3000,
     "__NP__"
   ),
   "__NP__"
),
_xlpm.x,IF(_xlpm.xp&lt;&gt;"__NP__",_xlpm.xp,_xlfn.XLOOKUP($B37,Reloj!$A$2:$A$3000,INDEX(Reloj!$J$2:$AR$3000,,COLUMN(FG29)-INT(COLUMN(FG29)/9*8)),"__NF__")),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F</v>
      </c>
      <c r="FT37" s="363">
        <f t="shared" si="423"/>
        <v>0</v>
      </c>
      <c r="FU37" s="363">
        <f t="shared" si="424"/>
        <v>0</v>
      </c>
      <c r="FV37" s="363">
        <f t="shared" si="425"/>
        <v>0</v>
      </c>
      <c r="FW37" s="363">
        <f t="shared" si="426"/>
        <v>0</v>
      </c>
      <c r="FX37" s="359">
        <f t="shared" si="427"/>
        <v>0.3125</v>
      </c>
      <c r="FY37" s="360">
        <f t="shared" si="428"/>
        <v>0.70833333333333337</v>
      </c>
      <c r="FZ37" s="361" t="str">
        <f>IF(
 OR(FX$6&lt;MAX($B$2,$G37),AND($H37&lt;&gt;"",FX$6&gt;$H37)),
 "NA",
 IF(
  AND($D37="LOCAL",WEEKDAY(FX$6,2)=7),
  "DS",
  IF(
   COUNTIF(Parametros!$P:$P,FX$6)&gt;0,
   IF(ISNUMBER(GB37),IF(GB37&gt;0,"FL","FC"),"FC"),
   IF(
    ISNUMBER(GB37),
    IF(GB37&gt;0,"NOR","F"),
    IF(GB37="A","NOR",IF(GB37&lt;&gt;"",GB37,"F"))
   )
  )
 )
)</f>
        <v>NOR</v>
      </c>
      <c r="GA37" s="362">
        <f t="shared" si="429"/>
        <v>8.5</v>
      </c>
      <c r="GB37" s="362" cm="1">
        <f t="array" ref="GB37">_xlfn.LET(
_xlpm.f,GB$6,
_xlpm.xp,IFERROR(
   _xlfn.XLOOKUP(
     1,
     (Papeletas!$B$2:$B$3000=$B37)*(Papeletas!$G$2:$G$3000&lt;=_xlpm.f)*(Papeletas!$H$2:$H$3000&gt;=_xlpm.f),
     Papeletas!$F$2:$F$3000,
     "__NP__"
   ),
   "__NP__"
),
_xlpm.x,IF(_xlpm.xp&lt;&gt;"__NP__",_xlpm.xp,_xlfn.XLOOKUP($B37,Reloj!$A$2:$A$3000,INDEX(Reloj!$J$2:$AR$3000,,COLUMN(FP29)-INT(COLUMN(FP29)/9*8)),"__NF__")),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GC37" s="363">
        <f t="shared" si="430"/>
        <v>8.5</v>
      </c>
      <c r="GD37" s="363">
        <f t="shared" si="431"/>
        <v>2</v>
      </c>
      <c r="GE37" s="363">
        <f t="shared" si="432"/>
        <v>1</v>
      </c>
      <c r="GF37" s="363">
        <f t="shared" si="433"/>
        <v>0</v>
      </c>
      <c r="GG37" s="359">
        <f t="shared" si="434"/>
        <v>0.3125</v>
      </c>
      <c r="GH37" s="360">
        <f t="shared" si="435"/>
        <v>0.70833333333333337</v>
      </c>
      <c r="GI37" s="361" t="str">
        <f>IF(
 OR(GG$6&lt;MAX($B$2,$G37),AND($H37&lt;&gt;"",GG$6&gt;$H37)),
 "NA",
 IF(
  AND($D37="LOCAL",WEEKDAY(GG$6,2)=7),
  "DS",
  IF(
   COUNTIF(Parametros!$P:$P,GG$6)&gt;0,
   IF(ISNUMBER(GK37),IF(GK37&gt;0,"FL","FC"),"FC"),
   IF(
    ISNUMBER(GK37),
    IF(GK37&gt;0,"NOR","F"),
    IF(GK37="A","NOR",IF(GK37&lt;&gt;"",GK37,"F"))
   )
  )
 )
)</f>
        <v>NOR</v>
      </c>
      <c r="GJ37" s="362">
        <f t="shared" si="436"/>
        <v>8.5</v>
      </c>
      <c r="GK37" s="362" cm="1">
        <f t="array" ref="GK37">_xlfn.LET(
_xlpm.f,GK$6,
_xlpm.xp,IFERROR(
   _xlfn.XLOOKUP(
     1,
     (Papeletas!$B$2:$B$3000=$B37)*(Papeletas!$G$2:$G$3000&lt;=_xlpm.f)*(Papeletas!$H$2:$H$3000&gt;=_xlpm.f),
     Papeletas!$F$2:$F$3000,
     "__NP__"
   ),
   "__NP__"
),
_xlpm.x,IF(_xlpm.xp&lt;&gt;"__NP__",_xlpm.xp,_xlfn.XLOOKUP($B37,Reloj!$A$2:$A$3000,INDEX(Reloj!$J$2:$AR$3000,,COLUMN(FY29)-INT(COLUMN(FY29)/9*8)),"__NF__")),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GL37" s="363">
        <f t="shared" si="437"/>
        <v>8.5</v>
      </c>
      <c r="GM37" s="363">
        <f t="shared" si="438"/>
        <v>1</v>
      </c>
      <c r="GN37" s="363">
        <f t="shared" si="439"/>
        <v>0</v>
      </c>
      <c r="GO37" s="363">
        <f t="shared" si="440"/>
        <v>0</v>
      </c>
      <c r="GP37" s="359">
        <f t="shared" si="441"/>
        <v>0.3125</v>
      </c>
      <c r="GQ37" s="360">
        <f t="shared" si="442"/>
        <v>0.70833333333333337</v>
      </c>
      <c r="GR37" s="361" t="str">
        <f>IF(
 OR(GP$6&lt;MAX($B$2,$G37),AND($H37&lt;&gt;"",GP$6&gt;$H37)),
 "NA",
 IF(
  AND($D37="LOCAL",WEEKDAY(GP$6,2)=7),
  "DS",
  IF(
   COUNTIF(Parametros!$P:$P,GP$6)&gt;0,
   IF(ISNUMBER(GT37),IF(GT37&gt;0,"FL","FC"),"FC"),
   IF(
    ISNUMBER(GT37),
    IF(GT37&gt;0,"NOR","F"),
    IF(GT37="A","NOR",IF(GT37&lt;&gt;"",GT37,"F"))
   )
  )
 )
)</f>
        <v>NOR</v>
      </c>
      <c r="GS37" s="362">
        <f t="shared" si="443"/>
        <v>8.5</v>
      </c>
      <c r="GT37" s="362" cm="1">
        <f t="array" ref="GT37">_xlfn.LET(
_xlpm.f,GT$6,
_xlpm.xp,IFERROR(
   _xlfn.XLOOKUP(
     1,
     (Papeletas!$B$2:$B$3000=$B37)*(Papeletas!$G$2:$G$3000&lt;=_xlpm.f)*(Papeletas!$H$2:$H$3000&gt;=_xlpm.f),
     Papeletas!$F$2:$F$3000,
     "__NP__"
   ),
   "__NP__"
),
_xlpm.x,IF(_xlpm.xp&lt;&gt;"__NP__",_xlpm.xp,_xlfn.XLOOKUP($B37,Reloj!$A$2:$A$3000,INDEX(Reloj!$J$2:$AR$3000,,COLUMN(GH29)-INT(COLUMN(GH29)/9*8)),"__NF__")),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GU37" s="363">
        <f t="shared" si="444"/>
        <v>8.5</v>
      </c>
      <c r="GV37" s="363">
        <f t="shared" si="445"/>
        <v>2</v>
      </c>
      <c r="GW37" s="363">
        <f t="shared" si="446"/>
        <v>1</v>
      </c>
      <c r="GX37" s="363">
        <f t="shared" si="447"/>
        <v>0</v>
      </c>
      <c r="GY37" s="359">
        <f t="shared" si="448"/>
        <v>0.3125</v>
      </c>
      <c r="GZ37" s="360">
        <f t="shared" si="449"/>
        <v>0.70833333333333337</v>
      </c>
      <c r="HA37" s="361" t="str">
        <f>IF(
 OR(GY$6&lt;MAX($B$2,$G37),AND($H37&lt;&gt;"",GY$6&gt;$H37)),
 "NA",
 IF(
  AND($D37="LOCAL",WEEKDAY(GY$6,2)=7),
  "DS",
  IF(
   COUNTIF(Parametros!$P:$P,GY$6)&gt;0,
   IF(ISNUMBER(HC37),IF(HC37&gt;0,"FL","FC"),"FC"),
   IF(
    ISNUMBER(HC37),
    IF(HC37&gt;0,"NOR","F"),
    IF(HC37="A","NOR",IF(HC37&lt;&gt;"",HC37,"F"))
   )
  )
 )
)</f>
        <v>NOR</v>
      </c>
      <c r="HB37" s="362">
        <f t="shared" si="450"/>
        <v>8.5</v>
      </c>
      <c r="HC37" s="362" cm="1">
        <f t="array" ref="HC37">_xlfn.LET(
_xlpm.f,HC$6,
_xlpm.xp,IFERROR(
   _xlfn.XLOOKUP(
     1,
     (Papeletas!$B$2:$B$3000=$B37)*(Papeletas!$G$2:$G$3000&lt;=_xlpm.f)*(Papeletas!$H$2:$H$3000&gt;=_xlpm.f),
     Papeletas!$F$2:$F$3000,
     "__NP__"
   ),
   "__NP__"
),
_xlpm.x,IF(_xlpm.xp&lt;&gt;"__NP__",_xlpm.xp,_xlfn.XLOOKUP($B37,Reloj!$A$2:$A$3000,INDEX(Reloj!$J$2:$AR$3000,,COLUMN(GQ29)-INT(COLUMN(GQ29)/9*8)),"__NF__")),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8.5</v>
      </c>
      <c r="HD37" s="363">
        <f t="shared" si="451"/>
        <v>8.5</v>
      </c>
      <c r="HE37" s="363">
        <f t="shared" si="452"/>
        <v>0</v>
      </c>
      <c r="HF37" s="363">
        <f t="shared" si="453"/>
        <v>0</v>
      </c>
      <c r="HG37" s="363">
        <f t="shared" si="454"/>
        <v>0</v>
      </c>
      <c r="HH37" s="359">
        <f t="shared" si="455"/>
        <v>0.3125</v>
      </c>
      <c r="HI37" s="360">
        <f t="shared" si="456"/>
        <v>0.70833333333333337</v>
      </c>
      <c r="HJ37" s="361" t="str">
        <f>IF(
 OR(HH$6&lt;MAX($B$2,$G37),AND($H37&lt;&gt;"",HH$6&gt;$H37)),
 "NA",
 IF(
  AND($D37="LOCAL",WEEKDAY(HH$6,2)=7),
  "DS",
  IF(
   COUNTIF(Parametros!$P:$P,HH$6)&gt;0,
   IF(ISNUMBER(HL37),IF(HL37&gt;0,"FL","FC"),"FC"),
   IF(
    ISNUMBER(HL37),
    IF(HL37&gt;0,"NOR","F"),
    IF(HL37="A","NOR",IF(HL37&lt;&gt;"",HL37,"F"))
   )
  )
 )
)</f>
        <v>NOR</v>
      </c>
      <c r="HK37" s="362">
        <f t="shared" si="457"/>
        <v>8.5</v>
      </c>
      <c r="HL37" s="362" cm="1">
        <f t="array" ref="HL37">_xlfn.LET(
_xlpm.f,HL$6,
_xlpm.xp,IFERROR(
   _xlfn.XLOOKUP(
     1,
     (Papeletas!$B$2:$B$3000=$B37)*(Papeletas!$G$2:$G$3000&lt;=_xlpm.f)*(Papeletas!$H$2:$H$3000&gt;=_xlpm.f),
     Papeletas!$F$2:$F$3000,
     "__NP__"
   ),
   "__NP__"
),
_xlpm.x,IF(_xlpm.xp&lt;&gt;"__NP__",_xlpm.xp,_xlfn.XLOOKUP($B37,Reloj!$A$2:$A$3000,INDEX(Reloj!$J$2:$AR$3000,,COLUMN(GZ29)-INT(COLUMN(GZ29)/9*8)),"__NF__")),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HM37" s="363">
        <f t="shared" si="458"/>
        <v>8.5</v>
      </c>
      <c r="HN37" s="363">
        <f t="shared" si="459"/>
        <v>2</v>
      </c>
      <c r="HO37" s="363">
        <f t="shared" si="460"/>
        <v>1</v>
      </c>
      <c r="HP37" s="363">
        <f t="shared" si="461"/>
        <v>0</v>
      </c>
      <c r="HQ37" s="359">
        <f t="shared" si="462"/>
        <v>0.3125</v>
      </c>
      <c r="HR37" s="360">
        <f t="shared" si="463"/>
        <v>0.54166666666666663</v>
      </c>
      <c r="HS37" s="361" t="str">
        <f>IF(
 OR(HQ$6&lt;MAX($B$2,$G37),AND($H37&lt;&gt;"",HQ$6&gt;$H37)),
 "NA",
 IF(
  AND($D37="LOCAL",WEEKDAY(HQ$6,2)=7),
  "DS",
  IF(
   COUNTIF(Parametros!$P:$P,HQ$6)&gt;0,
   IF(ISNUMBER(HU37),IF(HU37&gt;0,"FL","FC"),"FC"),
   IF(
    ISNUMBER(HU37),
    IF(HU37&gt;0,"NOR","F"),
    IF(HU37="A","NOR",IF(HU37&lt;&gt;"",HU37,"F"))
   )
  )
 )
)</f>
        <v>NOR</v>
      </c>
      <c r="HT37" s="362">
        <f t="shared" si="464"/>
        <v>5.4999999999999991</v>
      </c>
      <c r="HU37" s="362" cm="1">
        <f t="array" ref="HU37">_xlfn.LET(
_xlpm.f,HU$6,
_xlpm.xp,IFERROR(
   _xlfn.XLOOKUP(
     1,
     (Papeletas!$B$2:$B$3000=$B37)*(Papeletas!$G$2:$G$3000&lt;=_xlpm.f)*(Papeletas!$H$2:$H$3000&gt;=_xlpm.f),
     Papeletas!$F$2:$F$3000,
     "__NP__"
   ),
   "__NP__"
),
_xlpm.x,IF(_xlpm.xp&lt;&gt;"__NP__",_xlpm.xp,_xlfn.XLOOKUP($B37,Reloj!$A$2:$A$3000,INDEX(Reloj!$J$2:$AR$3000,,COLUMN(HI29)-INT(COLUMN(HI29)/9*8)),"__NF__")),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5.5</v>
      </c>
      <c r="HV37" s="363">
        <f t="shared" si="465"/>
        <v>5.4999999999999991</v>
      </c>
      <c r="HW37" s="363">
        <f t="shared" si="466"/>
        <v>8.8817841970012523E-16</v>
      </c>
      <c r="HX37" s="363">
        <f t="shared" si="467"/>
        <v>0</v>
      </c>
      <c r="HY37" s="363">
        <f t="shared" si="468"/>
        <v>0</v>
      </c>
      <c r="HZ37" s="359" t="str">
        <f t="shared" si="469"/>
        <v>-</v>
      </c>
      <c r="IA37" s="360" t="str">
        <f t="shared" si="470"/>
        <v>-</v>
      </c>
      <c r="IB37" s="361" t="str">
        <f>IF(
 OR(HZ$6&lt;MAX($B$2,$G37),AND($H37&lt;&gt;"",HZ$6&gt;$H37)),
 "NA",
 IF(
  AND($D37="LOCAL",WEEKDAY(HZ$6,2)=7),
  "DS",
  IF(
   COUNTIF(Parametros!$P:$P,HZ$6)&gt;0,
   IF(ISNUMBER(ID37),IF(ID37&gt;0,"FL","FC"),"FC"),
   IF(
    ISNUMBER(ID37),
    IF(ID37&gt;0,"NOR","F"),
    IF(ID37="A","NOR",IF(ID37&lt;&gt;"",ID37,"F"))
   )
  )
 )
)</f>
        <v>DS</v>
      </c>
      <c r="IC37" s="362">
        <f t="shared" si="471"/>
        <v>0</v>
      </c>
      <c r="ID37" s="362" cm="1">
        <f t="array" ref="ID37">_xlfn.LET(
_xlpm.f,ID$6,
_xlpm.xp,IFERROR(
   _xlfn.XLOOKUP(
     1,
     (Papeletas!$B$2:$B$3000=$B37)*(Papeletas!$G$2:$G$3000&lt;=_xlpm.f)*(Papeletas!$H$2:$H$3000&gt;=_xlpm.f),
     Papeletas!$F$2:$F$3000,
     "__NP__"
   ),
   "__NP__"
),
_xlpm.x,IF(_xlpm.xp&lt;&gt;"__NP__",_xlpm.xp,_xlfn.XLOOKUP($B37,Reloj!$A$2:$A$3000,INDEX(Reloj!$J$2:$AR$3000,,COLUMN(HR29)-INT(COLUMN(HR29)/9*8)),"__NF__")),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4</v>
      </c>
      <c r="IE37" s="363">
        <f t="shared" si="472"/>
        <v>0</v>
      </c>
      <c r="IF37" s="363">
        <f t="shared" si="473"/>
        <v>0</v>
      </c>
      <c r="IG37" s="363">
        <f t="shared" si="474"/>
        <v>0</v>
      </c>
      <c r="IH37" s="363">
        <f t="shared" si="475"/>
        <v>4</v>
      </c>
      <c r="II37" s="359">
        <f t="shared" si="476"/>
        <v>0.3125</v>
      </c>
      <c r="IJ37" s="360">
        <f t="shared" si="477"/>
        <v>0.70833333333333337</v>
      </c>
      <c r="IK37" s="361" t="str">
        <f>IF(
 OR(II$6&lt;MAX($B$2,$G37),AND($H37&lt;&gt;"",II$6&gt;$H37)),
 "NA",
 IF(
  AND($D37="LOCAL",WEEKDAY(II$6,2)=7),
  "DS",
  IF(
   COUNTIF(Parametros!$P:$P,II$6)&gt;0,
   IF(ISNUMBER(IM37),IF(IM37&gt;0,"FL","FC"),"FC"),
   IF(
    ISNUMBER(IM37),
    IF(IM37&gt;0,"NOR","F"),
    IF(IM37="A","NOR",IF(IM37&lt;&gt;"",IM37,"F"))
   )
  )
 )
)</f>
        <v>NOR</v>
      </c>
      <c r="IL37" s="362">
        <f t="shared" si="478"/>
        <v>8.5</v>
      </c>
      <c r="IM37" s="362" cm="1">
        <f t="array" ref="IM37">_xlfn.LET(
_xlpm.f,IM$6,
_xlpm.xp,IFERROR(
   _xlfn.XLOOKUP(
     1,
     (Papeletas!$B$2:$B$3000=$B37)*(Papeletas!$G$2:$G$3000&lt;=_xlpm.f)*(Papeletas!$H$2:$H$3000&gt;=_xlpm.f),
     Papeletas!$F$2:$F$3000,
     "__NP__"
   ),
   "__NP__"
),
_xlpm.x,IF(_xlpm.xp&lt;&gt;"__NP__",_xlpm.xp,_xlfn.XLOOKUP($B37,Reloj!$A$2:$A$3000,INDEX(Reloj!$J$2:$AR$3000,,COLUMN(IA29)-INT(COLUMN(IA29)/9*8)),"__NF__")),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IN37" s="363">
        <f t="shared" si="479"/>
        <v>8.5</v>
      </c>
      <c r="IO37" s="363">
        <f t="shared" si="480"/>
        <v>1</v>
      </c>
      <c r="IP37" s="363">
        <f t="shared" si="481"/>
        <v>0</v>
      </c>
      <c r="IQ37" s="363">
        <f t="shared" si="482"/>
        <v>0</v>
      </c>
      <c r="IR37" s="359">
        <f t="shared" si="483"/>
        <v>0.3125</v>
      </c>
      <c r="IS37" s="360">
        <f t="shared" si="484"/>
        <v>0.70833333333333337</v>
      </c>
      <c r="IT37" s="361" t="str">
        <f>IF(
 OR(IR$6&lt;MAX($B$2,$G37),AND($H37&lt;&gt;"",IR$6&gt;$H37)),
 "NA",
 IF(
  AND($D37="LOCAL",WEEKDAY(IR$6,2)=7),
  "DS",
  IF(
   COUNTIF(Parametros!$P:$P,IR$6)&gt;0,
   IF(ISNUMBER(IV37),IF(IV37&gt;0,"FL","FC"),"FC"),
   IF(
    ISNUMBER(IV37),
    IF(IV37&gt;0,"NOR","F"),
    IF(IV37="A","NOR",IF(IV37&lt;&gt;"",IV37,"F"))
   )
  )
 )
)</f>
        <v>NOR</v>
      </c>
      <c r="IU37" s="362">
        <f t="shared" si="485"/>
        <v>8.5</v>
      </c>
      <c r="IV37" s="362" cm="1">
        <f t="array" ref="IV37">_xlfn.LET(
_xlpm.f,IV$6,
_xlpm.xp,IFERROR(
   _xlfn.XLOOKUP(
     1,
     (Papeletas!$B$2:$B$3000=$B37)*(Papeletas!$G$2:$G$3000&lt;=_xlpm.f)*(Papeletas!$H$2:$H$3000&gt;=_xlpm.f),
     Papeletas!$F$2:$F$3000,
     "__NP__"
   ),
   "__NP__"
),
_xlpm.x,IF(_xlpm.xp&lt;&gt;"__NP__",_xlpm.xp,_xlfn.XLOOKUP($B37,Reloj!$A$2:$A$3000,INDEX(Reloj!$J$2:$AR$3000,,COLUMN(IJ29)-INT(COLUMN(IJ29)/9*8)),"__NF__")),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IW37" s="363">
        <f t="shared" si="486"/>
        <v>8.5</v>
      </c>
      <c r="IX37" s="363">
        <f t="shared" si="487"/>
        <v>2</v>
      </c>
      <c r="IY37" s="363">
        <f t="shared" si="488"/>
        <v>1</v>
      </c>
      <c r="IZ37" s="363">
        <f t="shared" si="489"/>
        <v>0</v>
      </c>
      <c r="JA37" s="359">
        <f t="shared" si="490"/>
        <v>0.3125</v>
      </c>
      <c r="JB37" s="360">
        <f t="shared" si="491"/>
        <v>0.70833333333333337</v>
      </c>
      <c r="JC37" s="361" t="str">
        <f>IF(
 OR(JA$6&lt;MAX($B$2,$G37),AND($H37&lt;&gt;"",JA$6&gt;$H37)),
 "NA",
 IF(
  AND($D37="LOCAL",WEEKDAY(JA$6,2)=7),
  "DS",
  IF(
   COUNTIF(Parametros!$P:$P,JA$6)&gt;0,
   IF(ISNUMBER(JE37),IF(JE37&gt;0,"FL","FC"),"FC"),
   IF(
    ISNUMBER(JE37),
    IF(JE37&gt;0,"NOR","F"),
    IF(JE37="A","NOR",IF(JE37&lt;&gt;"",JE37,"F"))
   )
  )
 )
)</f>
        <v>NOR</v>
      </c>
      <c r="JD37" s="362">
        <f t="shared" si="492"/>
        <v>8.5</v>
      </c>
      <c r="JE37" s="362" cm="1">
        <f t="array" ref="JE37">_xlfn.LET(
_xlpm.f,JE$6,
_xlpm.xp,IFERROR(
   _xlfn.XLOOKUP(
     1,
     (Papeletas!$B$2:$B$3000=$B37)*(Papeletas!$G$2:$G$3000&lt;=_xlpm.f)*(Papeletas!$H$2:$H$3000&gt;=_xlpm.f),
     Papeletas!$F$2:$F$3000,
     "__NP__"
   ),
   "__NP__"
),
_xlpm.x,IF(_xlpm.xp&lt;&gt;"__NP__",_xlpm.xp,_xlfn.XLOOKUP($B37,Reloj!$A$2:$A$3000,INDEX(Reloj!$J$2:$AR$3000,,COLUMN(IS29)-INT(COLUMN(IS29)/9*8)),"__NF__")),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9.5</v>
      </c>
      <c r="JF37" s="363">
        <f t="shared" si="493"/>
        <v>8.5</v>
      </c>
      <c r="JG37" s="363">
        <f t="shared" si="494"/>
        <v>1</v>
      </c>
      <c r="JH37" s="363">
        <f t="shared" si="495"/>
        <v>0</v>
      </c>
      <c r="JI37" s="363">
        <f t="shared" si="496"/>
        <v>0</v>
      </c>
      <c r="JJ37" s="359">
        <f t="shared" si="497"/>
        <v>0.3125</v>
      </c>
      <c r="JK37" s="360">
        <f t="shared" si="498"/>
        <v>0.70833333333333337</v>
      </c>
      <c r="JL37" s="361" t="str">
        <f>IF(
 OR(JJ$6&lt;MAX($B$2,$G37),AND($H37&lt;&gt;"",JJ$6&gt;$H37)),
 "NA",
 IF(
  AND($D37="LOCAL",WEEKDAY(JJ$6,2)=7),
  "DS",
  IF(
   COUNTIF(Parametros!$P:$P,JJ$6)&gt;0,
   IF(ISNUMBER(JN37),IF(JN37&gt;0,"FL","FC"),"FC"),
   IF(
    ISNUMBER(JN37),
    IF(JN37&gt;0,"NOR","F"),
    IF(JN37="A","NOR",IF(JN37&lt;&gt;"",JN37,"F"))
   )
  )
 )
)</f>
        <v>NOR</v>
      </c>
      <c r="JM37" s="362">
        <f t="shared" si="499"/>
        <v>8.5</v>
      </c>
      <c r="JN37" s="362" cm="1">
        <f t="array" ref="JN37">_xlfn.LET(
_xlpm.f,JN$6,
_xlpm.xp,IFERROR(
   _xlfn.XLOOKUP(
     1,
     (Papeletas!$B$2:$B$3000=$B37)*(Papeletas!$G$2:$G$3000&lt;=_xlpm.f)*(Papeletas!$H$2:$H$3000&gt;=_xlpm.f),
     Papeletas!$F$2:$F$3000,
     "__NP__"
   ),
   "__NP__"
),
_xlpm.x,IF(_xlpm.xp&lt;&gt;"__NP__",_xlpm.xp,_xlfn.XLOOKUP($B37,Reloj!$A$2:$A$3000,INDEX(Reloj!$J$2:$AR$3000,,COLUMN(JB29)-INT(COLUMN(JB29)/9*8)),"__NF__")),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JO37" s="363">
        <f t="shared" si="500"/>
        <v>8.5</v>
      </c>
      <c r="JP37" s="363">
        <f t="shared" si="501"/>
        <v>2</v>
      </c>
      <c r="JQ37" s="363">
        <f t="shared" si="502"/>
        <v>1</v>
      </c>
      <c r="JR37" s="363">
        <f t="shared" si="503"/>
        <v>0</v>
      </c>
      <c r="JS37" s="359">
        <f t="shared" si="504"/>
        <v>0.3125</v>
      </c>
      <c r="JT37" s="360">
        <f t="shared" si="505"/>
        <v>0.70833333333333337</v>
      </c>
      <c r="JU37" s="361" t="str">
        <f>IF(
 OR(JS$6&lt;MAX($B$2,$G37),AND($H37&lt;&gt;"",JS$6&gt;$H37)),
 "NA",
 IF(
  AND($D37="LOCAL",WEEKDAY(JS$6,2)=7),
  "DS",
  IF(
   COUNTIF(Parametros!$P:$P,JS$6)&gt;0,
   IF(ISNUMBER(JW37),IF(JW37&gt;0,"FL","FC"),"FC"),
   IF(
    ISNUMBER(JW37),
    IF(JW37&gt;0,"NOR","F"),
    IF(JW37="A","NOR",IF(JW37&lt;&gt;"",JW37,"F"))
   )
  )
 )
)</f>
        <v>NOR</v>
      </c>
      <c r="JV37" s="362">
        <f t="shared" si="506"/>
        <v>8.5</v>
      </c>
      <c r="JW37" s="362" cm="1">
        <f t="array" ref="JW37">_xlfn.LET(
_xlpm.f,JW$6,
_xlpm.xp,IFERROR(
   _xlfn.XLOOKUP(
     1,
     (Papeletas!$B$2:$B$3000=$B37)*(Papeletas!$G$2:$G$3000&lt;=_xlpm.f)*(Papeletas!$H$2:$H$3000&gt;=_xlpm.f),
     Papeletas!$F$2:$F$3000,
     "__NP__"
   ),
   "__NP__"
),
_xlpm.x,IF(_xlpm.xp&lt;&gt;"__NP__",_xlpm.xp,_xlfn.XLOOKUP($B37,Reloj!$A$2:$A$3000,INDEX(Reloj!$J$2:$AR$3000,,COLUMN(JK29)-INT(COLUMN(JK29)/9*8)),"__NF__")),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10</v>
      </c>
      <c r="JX37" s="363">
        <f t="shared" si="507"/>
        <v>8.5</v>
      </c>
      <c r="JY37" s="363">
        <f t="shared" si="508"/>
        <v>1.5</v>
      </c>
      <c r="JZ37" s="363">
        <f t="shared" si="509"/>
        <v>0</v>
      </c>
      <c r="KA37" s="363">
        <f t="shared" si="510"/>
        <v>0</v>
      </c>
      <c r="KB37" s="359">
        <f t="shared" si="511"/>
        <v>0.3125</v>
      </c>
      <c r="KC37" s="360">
        <f t="shared" si="512"/>
        <v>0.54166666666666663</v>
      </c>
      <c r="KD37" s="361" t="str">
        <f>IF(
 OR(KB$6&lt;MAX($B$2,$G37),AND($H37&lt;&gt;"",KB$6&gt;$H37)),
 "NA",
 IF(
  AND($D37="LOCAL",WEEKDAY(KB$6,2)=7),
  "DS",
  IF(
   COUNTIF(Parametros!$P:$P,KB$6)&gt;0,
   IF(ISNUMBER(KF37),IF(KF37&gt;0,"FL","FC"),"FC"),
   IF(
    ISNUMBER(KF37),
    IF(KF37&gt;0,"NOR","F"),
    IF(KF37="A","NOR",IF(KF37&lt;&gt;"",KF37,"F"))
   )
  )
 )
)</f>
        <v>NOR</v>
      </c>
      <c r="KE37" s="362">
        <f t="shared" si="513"/>
        <v>5.4999999999999991</v>
      </c>
      <c r="KF37" s="362" cm="1">
        <f t="array" ref="KF37">_xlfn.LET(
_xlpm.f,KF$6,
_xlpm.xp,IFERROR(
   _xlfn.XLOOKUP(
     1,
     (Papeletas!$B$2:$B$3000=$B37)*(Papeletas!$G$2:$G$3000&lt;=_xlpm.f)*(Papeletas!$H$2:$H$3000&gt;=_xlpm.f),
     Papeletas!$F$2:$F$3000,
     "__NP__"
   ),
   "__NP__"
),
_xlpm.x,IF(_xlpm.xp&lt;&gt;"__NP__",_xlpm.xp,_xlfn.XLOOKUP($B37,Reloj!$A$2:$A$3000,INDEX(Reloj!$J$2:$AR$3000,,COLUMN(JT29)-INT(COLUMN(JT29)/9*8)),"__NF__")),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10.5</v>
      </c>
      <c r="KG37" s="363">
        <f t="shared" si="514"/>
        <v>5.4999999999999991</v>
      </c>
      <c r="KH37" s="363">
        <f t="shared" si="515"/>
        <v>2</v>
      </c>
      <c r="KI37" s="363">
        <f t="shared" si="516"/>
        <v>3.0000000000000009</v>
      </c>
      <c r="KJ37" s="363">
        <f t="shared" si="517"/>
        <v>0</v>
      </c>
      <c r="KK37" s="359" t="str">
        <f t="shared" si="255"/>
        <v>-</v>
      </c>
      <c r="KL37" s="360" t="str">
        <f t="shared" ref="KL37" si="605">IF(KK37="-","-",IF($D37="LOCAL",IF(WEEKDAY(KK$6,2)&lt;=5,--"17:00:00",IF(WEEKDAY(KK$6,2)=6,--"13:00:00","-")),IF($D37="FORANEO",IF(WEEKDAY(KK$6,2)&lt;=6,--"18:30:00",IF(WEEKDAY(KK$6,2)=7,--"12:00:00","-")),"-")))</f>
        <v>-</v>
      </c>
      <c r="KM37" s="361" t="str">
        <f>IF(
 OR(KK$6&lt;MAX($B$2,$G37),AND($H37&lt;&gt;"",KK$6&gt;$H37)),
 "NA",
 IF(
  AND($D37="LOCAL",WEEKDAY(KK$6,2)=7),
  "DS",
  IF(
   COUNTIF(Parametros!$P:$P,KK$6)&gt;0,
   IF(ISNUMBER(KO37),IF(KO37&gt;0,"FL","FC"),"FC"),
   IF(
    ISNUMBER(KO37),
    IF(KO37&gt;0,"NOR","F"),
    IF(KO37="A","NOR",IF(KO37&lt;&gt;"",KO37,"F"))
   )
  )
 )
)</f>
        <v>DS</v>
      </c>
      <c r="KN37" s="362">
        <f t="shared" si="519"/>
        <v>0</v>
      </c>
      <c r="KO37" s="362" t="str" cm="1">
        <f t="array" ref="KO37">_xlfn.LET(
_xlpm.f,KO$6,
_xlpm.xp,IFERROR(
   _xlfn.XLOOKUP(
     1,
     (Papeletas!$B$2:$B$403=$B37)*(Papeletas!$G$2:$G$403&lt;=_xlpm.f)*(Papeletas!$H$2:$H$403&gt;=_xlpm.f),
     Papeletas!$F$2:$F$403,
     "__NP__"
   ),
   "__NP__"
),
_xlpm.x,IF(_xlpm.xp&lt;&gt;"__NP__",_xlpm.xp,_xlfn.XLOOKUP($B37,Reloj!$A$2:$A$1254,INDEX(Reloj!$J$2:$AR$1254,,COLUMN(KC29)-INT(COLUMN(KC29)/9*8)),"__NF__")),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F</v>
      </c>
      <c r="KP37" s="363">
        <f t="shared" si="520"/>
        <v>0</v>
      </c>
      <c r="KQ37" s="363">
        <f t="shared" si="521"/>
        <v>0</v>
      </c>
      <c r="KR37" s="363">
        <f t="shared" si="522"/>
        <v>0</v>
      </c>
      <c r="KS37" s="363">
        <f t="shared" si="523"/>
        <v>0</v>
      </c>
      <c r="KT37" s="359">
        <f t="shared" si="262"/>
        <v>0.3125</v>
      </c>
      <c r="KU37" s="360">
        <f t="shared" ref="KU37" si="606">IF(KT37="-","-",IF($D37="LOCAL",IF(WEEKDAY(KT$6,2)&lt;=5,--"17:00:00",IF(WEEKDAY(KT$6,2)=6,--"13:00:00","-")),IF($D37="FORANEO",IF(WEEKDAY(KT$6,2)&lt;=6,--"18:30:00",IF(WEEKDAY(KT$6,2)=7,--"12:00:00","-")),"-")))</f>
        <v>0.70833333333333337</v>
      </c>
      <c r="KV37" s="361" t="str">
        <f>IF(
 OR(KT$6&lt;MAX($B$2,$G37),AND($H37&lt;&gt;"",KT$6&gt;$H37)),
 "NA",
 IF(
  AND($D37="LOCAL",WEEKDAY(KT$6,2)=7),
  "DS",
  IF(
   COUNTIF(Parametros!$P:$P,KT$6)&gt;0,
   IF(ISNUMBER(KX37),IF(KX37&gt;0,"FL","FC"),"FC"),
   IF(
    ISNUMBER(KX37),
    IF(KX37&gt;0,"NOR","F"),
    IF(KX37="A","NOR",IF(KX37&lt;&gt;"",KX37,"F"))
   )
  )
 )
)</f>
        <v>NOR</v>
      </c>
      <c r="KW37" s="362">
        <f t="shared" si="525"/>
        <v>8.5</v>
      </c>
      <c r="KX37" s="362" cm="1">
        <f t="array" ref="KX37">_xlfn.LET(
_xlpm.f,KX$6,
_xlpm.xp,IFERROR(
   _xlfn.XLOOKUP(
     1,
     (Papeletas!$B$2:$B$403=$B37)*(Papeletas!$G$2:$G$403&lt;=_xlpm.f)*(Papeletas!$H$2:$H$403&gt;=_xlpm.f),
     Papeletas!$F$2:$F$403,
     "__NP__"
   ),
   "__NP__"
),
_xlpm.x,IF(_xlpm.xp&lt;&gt;"__NP__",_xlpm.xp,_xlfn.XLOOKUP($B37,Reloj!$A$2:$A$1254,INDEX(Reloj!$J$2:$AR$1254,,COLUMN(KL29)-INT(COLUMN(KL29)/9*8)),"__NF__")),
_xlpm.t,SUBSTITUTE(_xlpm.x&amp;"","'",""),
_xlpm.esnum,IFERROR(ISNUMBER(VALUE(_xlpm.t)),FALSE),
_xlpm.n,IF(_xlpm.esnum,VALUE(_xlpm.t),0),
_xlpm.dia,IFERROR(WEEKDAY(_xlpm.f,2),0),
_xlpm.esFinSem,IF(AND(_xlpm.esnum,_xlpm.n&gt;0,_xlpm.n&lt;=7),IF($D37="LOCAL",OR(_xlpm.dia=6,_xlpm.dia=7),_xlpm.dia=7),FALSE),
_xlpm.nAj,IF(_xlpm.esFinSem,_xlpm.n+1,_xlpm.n),
IF(_xlpm.x="__NF__","Revisar",
IF(_xlpm.t="","F",
IF(_xlpm.esnum,
IF(_xlpm.nAj=0,"F",_xlpm.nAj),
IF(OR(_xlpm.t="AS",_xlpm.t="SAI"),"F",
IF(OR(_xlpm.t="ATM",_xlpm.t="CT",_xlpm.t="SS"),"A",
IF(_xlpm.t="B","DL",
IF(_xlpm.t="BA","DLA",
IF(_xlpm.t="V","VAC",_xlpm.t)))))))))</f>
        <v>11.5</v>
      </c>
      <c r="KY37" s="363">
        <f t="shared" si="526"/>
        <v>8.5</v>
      </c>
      <c r="KZ37" s="363">
        <f t="shared" si="527"/>
        <v>2</v>
      </c>
      <c r="LA37" s="363">
        <f t="shared" si="528"/>
        <v>1</v>
      </c>
      <c r="LB37" s="363">
        <f t="shared" si="529"/>
        <v>0</v>
      </c>
      <c r="LC37" s="364">
        <f t="shared" si="269"/>
        <v>0.3125</v>
      </c>
      <c r="LD37" s="360">
        <f t="shared" si="530"/>
        <v>0.70833333333333337</v>
      </c>
      <c r="LE37" s="361" t="str" cm="1">
        <f t="array" ref="LE37">_xlfn.LET(_xlpm.f,LC$6,_xlpm.ini,IFERROR(_xlfn.XLOOKUP(1,(Papeletas!$B$2:$B$403=$B37)*(Papeletas!$G$2:$G$403&lt;=_xlpm.f)*(Papeletas!$H$2:$H$403&gt;=_xlpm.f),Papeletas!$F$2:$F$403,""),""),IF(AND($D37="LOCAL",WEEKDAY(LC$6,2)=7),"DS",IF(_xlpm.ini&lt;&gt;"",_xlfn.XLOOKUP(_xlpm.ini,Parametros!$B:$B,Parametros!$C:$C,_xlpm.ini),"NOR")))</f>
        <v>NOR</v>
      </c>
      <c r="LF37" s="362">
        <f t="shared" si="531"/>
        <v>8.5</v>
      </c>
      <c r="LG37" s="362">
        <f t="shared" si="532"/>
        <v>8.5</v>
      </c>
      <c r="LH37" s="363">
        <f t="shared" si="533"/>
        <v>8.5</v>
      </c>
      <c r="LI37" s="363">
        <v>0</v>
      </c>
      <c r="LJ37" s="363">
        <v>0</v>
      </c>
      <c r="LK37" s="363">
        <v>0</v>
      </c>
      <c r="LL37" s="364">
        <f t="shared" si="274"/>
        <v>0.3125</v>
      </c>
      <c r="LM37" s="360">
        <f t="shared" si="534"/>
        <v>0.70833333333333337</v>
      </c>
      <c r="LN37" s="361" t="str" cm="1">
        <f t="array" ref="LN37">_xlfn.LET(_xlpm.f,LL$6,_xlpm.ini,IFERROR(_xlfn.XLOOKUP(1,(Papeletas!$B$2:$B$403=$B37)*(Papeletas!$G$2:$G$403&lt;=_xlpm.f)*(Papeletas!$H$2:$H$403&gt;=_xlpm.f),Papeletas!$F$2:$F$403,""),""),IF(AND($D37="LOCAL",WEEKDAY(LL$6,2)=7),"DS",IF(_xlpm.ini&lt;&gt;"",_xlfn.XLOOKUP(_xlpm.ini,Parametros!$B:$B,Parametros!$C:$C,_xlpm.ini),"NOR")))</f>
        <v>NOR</v>
      </c>
      <c r="LO37" s="362">
        <f t="shared" si="535"/>
        <v>8.5</v>
      </c>
      <c r="LP37" s="362">
        <f t="shared" si="536"/>
        <v>8.5</v>
      </c>
      <c r="LQ37" s="363">
        <f t="shared" si="537"/>
        <v>8.5</v>
      </c>
      <c r="LR37" s="363">
        <v>0</v>
      </c>
      <c r="LS37" s="363">
        <v>0</v>
      </c>
      <c r="LT37" s="363">
        <v>0</v>
      </c>
      <c r="LU37" s="364">
        <f t="shared" si="279"/>
        <v>0.3125</v>
      </c>
      <c r="LV37" s="360">
        <f t="shared" si="538"/>
        <v>0.70833333333333337</v>
      </c>
      <c r="LW37" s="361" t="str" cm="1">
        <f t="array" ref="LW37">_xlfn.LET(_xlpm.f,LU$6,_xlpm.ini,IFERROR(_xlfn.XLOOKUP(1,(Papeletas!$B$2:$B$403=$B37)*(Papeletas!$G$2:$G$403&lt;=_xlpm.f)*(Papeletas!$H$2:$H$403&gt;=_xlpm.f),Papeletas!$F$2:$F$403,""),""),IF(AND($D37="LOCAL",WEEKDAY(LU$6,2)=7),"DS",IF(_xlpm.ini&lt;&gt;"",_xlfn.XLOOKUP(_xlpm.ini,Parametros!$B:$B,Parametros!$C:$C,_xlpm.ini),"NOR")))</f>
        <v>NOR</v>
      </c>
      <c r="LX37" s="362">
        <f t="shared" si="539"/>
        <v>8.5</v>
      </c>
      <c r="LY37" s="362">
        <f t="shared" si="540"/>
        <v>8.5</v>
      </c>
      <c r="LZ37" s="363">
        <f t="shared" si="541"/>
        <v>8.5</v>
      </c>
      <c r="MA37" s="363">
        <v>0</v>
      </c>
      <c r="MB37" s="363">
        <v>0</v>
      </c>
      <c r="MC37" s="363">
        <v>0</v>
      </c>
      <c r="MD37" s="360">
        <f t="shared" si="284"/>
        <v>0.3125</v>
      </c>
      <c r="ME37" s="360">
        <f t="shared" si="542"/>
        <v>0.70833333333333337</v>
      </c>
      <c r="MF37" s="361" t="str" cm="1">
        <f t="array" ref="MF37">_xlfn.LET(_xlpm.f,MD$6,_xlpm.ini,IFERROR(_xlfn.XLOOKUP(1,(Papeletas!$B$2:$B$403=$B37)*(Papeletas!$G$2:$G$403&lt;=_xlpm.f)*(Papeletas!$H$2:$H$403&gt;=_xlpm.f),Papeletas!$F$2:$F$403,""),""),IF(AND($D37="LOCAL",WEEKDAY(MD$6,2)=7),"DS",IF(_xlpm.ini&lt;&gt;"",_xlfn.XLOOKUP(_xlpm.ini,Parametros!$B:$B,Parametros!$C:$C,_xlpm.ini),"NOR")))</f>
        <v>NOR</v>
      </c>
      <c r="MG37" s="362">
        <f t="shared" si="543"/>
        <v>8.5</v>
      </c>
      <c r="MH37" s="362">
        <f t="shared" si="544"/>
        <v>8.5</v>
      </c>
      <c r="MI37" s="363">
        <f t="shared" si="545"/>
        <v>8.5</v>
      </c>
      <c r="MJ37" s="363">
        <v>0</v>
      </c>
      <c r="MK37" s="363">
        <v>0</v>
      </c>
      <c r="ML37" s="363">
        <v>0</v>
      </c>
      <c r="MM37" s="364">
        <f t="shared" si="289"/>
        <v>0.3125</v>
      </c>
      <c r="MN37" s="360">
        <f t="shared" si="546"/>
        <v>0.54166666666666663</v>
      </c>
      <c r="MO37" s="361" t="str" cm="1">
        <f t="array" ref="MO37">_xlfn.LET(_xlpm.f,MM$6,_xlpm.ini,IFERROR(_xlfn.XLOOKUP(1,(Papeletas!$B$2:$B$403=$B37)*(Papeletas!$G$2:$G$403&lt;=_xlpm.f)*(Papeletas!$H$2:$H$403&gt;=_xlpm.f),Papeletas!$F$2:$F$403,""),""),IF(AND($D37="LOCAL",WEEKDAY(MM$6,2)=7),"DS",IF(_xlpm.ini&lt;&gt;"",_xlfn.XLOOKUP(_xlpm.ini,Parametros!$B:$B,Parametros!$C:$C,_xlpm.ini),"NOR")))</f>
        <v>NOR</v>
      </c>
      <c r="MP37" s="362">
        <f t="shared" si="547"/>
        <v>5.4999999999999991</v>
      </c>
      <c r="MQ37" s="362">
        <f t="shared" si="548"/>
        <v>5.4999999999999991</v>
      </c>
      <c r="MR37" s="363">
        <f t="shared" si="549"/>
        <v>5.4999999999999991</v>
      </c>
      <c r="MS37" s="363">
        <v>0</v>
      </c>
      <c r="MT37" s="363">
        <v>0</v>
      </c>
      <c r="MU37" s="363">
        <v>0</v>
      </c>
      <c r="MV37" s="364"/>
      <c r="MW37" s="360"/>
      <c r="MX37" s="361"/>
      <c r="MY37" s="362"/>
      <c r="MZ37" s="362"/>
      <c r="NA37" s="363"/>
      <c r="NB37" s="363"/>
      <c r="NC37" s="363"/>
      <c r="ND37" s="363"/>
      <c r="NE37" s="364"/>
      <c r="NF37" s="360"/>
      <c r="NG37" s="361"/>
      <c r="NH37" s="362"/>
      <c r="NI37" s="362"/>
      <c r="NJ37" s="363"/>
      <c r="NK37" s="363"/>
      <c r="NL37" s="363"/>
      <c r="NM37" s="363"/>
      <c r="NN37" s="211"/>
      <c r="NO37" s="401">
        <f t="shared" si="294"/>
        <v>24</v>
      </c>
      <c r="NP37" s="401" cm="1">
        <f t="array" ref="NP37">SUMPRODUCT(
 (INDEX(DD37:MU37,1,_xlfn.SEQUENCE(1,INT((COLUMN($MU$9)-COLUMN(DD37)+1)/9),3,9))=NP$6)*
 (INDEX(DD37:MU37,1,_xlfn.SEQUENCE(1,INT((COLUMN($MU$9)-COLUMN(DD37)+1)/9),9,9))&gt;0)
)</f>
        <v>2</v>
      </c>
      <c r="NQ37" s="401" cm="1">
        <f t="array" ref="NQ37">SUMPRODUCT(--(INDEX($DD37:$MU37,1,_xlfn.SEQUENCE(1,INT((COLUMN($MU$9)-COLUMN($DD37)+1)/9),3,9))=NQ$6))</f>
        <v>0</v>
      </c>
      <c r="NR37" s="401">
        <f t="shared" si="550"/>
        <v>26</v>
      </c>
      <c r="NS37" s="401" cm="1">
        <f t="array" ref="NS37">SUMPRODUCT(--(INDEX($DD37:$MU37,1,_xlfn.SEQUENCE(1,INT((COLUMN($MU$9)-COLUMN($DD37)+1)/9),3,9))=NS$6))</f>
        <v>0</v>
      </c>
      <c r="NT37" s="401">
        <f t="shared" si="551"/>
        <v>2</v>
      </c>
      <c r="NU37" s="401" cm="1">
        <f t="array" ref="NU37">SUMPRODUCT(--(INDEX($DD37:$MU37,1,_xlfn.SEQUENCE(1,INT((COLUMN($MU$9)-COLUMN($DD37)+1)/9),3,9))=NU$6))</f>
        <v>0</v>
      </c>
      <c r="NV37" s="401" cm="1">
        <f t="array" ref="NV37">SUMPRODUCT(--(INDEX($DD37:$MU37,1,_xlfn.SEQUENCE(1,INT((COLUMN($MU$9)-COLUMN($DD37)+1)/9),3,9))=NV$6))</f>
        <v>0</v>
      </c>
      <c r="NW37" s="401" cm="1">
        <f t="array" ref="NW37">SUMPRODUCT(--(INDEX($DD37:$MU37,1,_xlfn.SEQUENCE(1,INT((COLUMN($MU$9)-COLUMN($DD37)+1)/9),3,9))=NW$6))</f>
        <v>0</v>
      </c>
      <c r="NX37" s="401" cm="1">
        <f t="array" ref="NX37">SUMPRODUCT(--(INDEX($DD37:$MU37,1,_xlfn.SEQUENCE(1,INT((COLUMN($MU$9)-COLUMN($DD37)+1)/9),3,9))=NX$6))</f>
        <v>0</v>
      </c>
      <c r="NY37" s="401" cm="1">
        <f t="array" ref="NY37">SUMPRODUCT(--(INDEX($DD37:$MU37,1,_xlfn.SEQUENCE(1,INT((COLUMN($MU$9)-COLUMN($DD37)+1)/9),3,9))=NY$6))</f>
        <v>0</v>
      </c>
      <c r="NZ37" s="401" cm="1">
        <f t="array" ref="NZ37">SUMPRODUCT(--(INDEX($DD37:$MU37,1,_xlfn.SEQUENCE(1,INT((COLUMN($MU$9)-COLUMN($DD37)+1)/9),3,9))=NZ$6))</f>
        <v>0</v>
      </c>
      <c r="OA37" s="401" cm="1">
        <f t="array" ref="OA37">SUMPRODUCT(--(INDEX($DD37:$MU37,1,_xlfn.SEQUENCE(1,INT((COLUMN($MU$9)-COLUMN($DD37)+1)/9),3,9))=OA$6))</f>
        <v>0</v>
      </c>
      <c r="OB37" s="401" cm="1">
        <f t="array" ref="OB37">SUMPRODUCT(--(INDEX($DD37:$MU37,1,_xlfn.SEQUENCE(1,INT((COLUMN($MU$9)-COLUMN($DD37)+1)/9),3,9))=OB$6))</f>
        <v>0</v>
      </c>
      <c r="OC37" s="401" cm="1">
        <f t="array" ref="OC37">SUMPRODUCT(--(INDEX($DD37:$MU37,1,_xlfn.SEQUENCE(1,INT((COLUMN($MU$9)-COLUMN($DD37)+1)/9),3,9))=OC$6))</f>
        <v>0</v>
      </c>
      <c r="OD37" s="402"/>
      <c r="OE37" s="402">
        <f t="shared" si="552"/>
        <v>28</v>
      </c>
      <c r="OF37" s="403" cm="1">
        <f t="array" ref="OF37">SUM(INDEX(R37:KJ37,1,_xlfn.SEQUENCE(1,INT((COLUMN($NM$9)-COLUMN(CU37)+1)/9),7,9)))</f>
        <v>35.5</v>
      </c>
      <c r="OG37" s="403" cm="1">
        <f t="array" ref="OG37">SUM(INDEX(R37:KJ37,1,_xlfn.SEQUENCE(1,INT((COLUMN($NM$9)-COLUMN(CU37)+1)/9),8,9)))</f>
        <v>23.5</v>
      </c>
      <c r="OH37" s="403" cm="1">
        <f t="array" ref="OH37">SUM(INDEX(R37:KJ37,1,_xlfn.SEQUENCE(1,INT((COLUMN($NM$9)-COLUMN(CU37)+1)/9),9,9)))</f>
        <v>10.5</v>
      </c>
      <c r="OI37" s="214"/>
      <c r="OJ37" s="163"/>
      <c r="OK37" s="163"/>
      <c r="OL37" s="163"/>
      <c r="OM37" s="163"/>
      <c r="ON37" s="306">
        <f>_xlfn.XLOOKUP(B37,'TR05'!B:B,'TR05'!G:G,"Revisar",0)</f>
        <v>45561</v>
      </c>
      <c r="OO37" s="306">
        <f>_xlfn.XLOOKUP(B37,Reloj!A:A,Reloj!D:D,"Revisar",0)</f>
        <v>45561</v>
      </c>
      <c r="OP37" s="162" t="str">
        <f>_xlfn.XLOOKUP(B37,'S10'!C:C,'S10'!B:B,"Revisar",0)</f>
        <v>Revisar</v>
      </c>
    </row>
    <row r="38" spans="1:406" s="162" customFormat="1" ht="15.9" customHeight="1">
      <c r="A38" s="356">
        <v>30</v>
      </c>
      <c r="B38" s="332" t="s">
        <v>844</v>
      </c>
      <c r="C38" s="357" t="str">
        <f>_xlfn.XLOOKUP(B38,'S10'!$B$2:$B$1500,'S10'!$A$2:$A$1500,"Ingresar",0)</f>
        <v>22020252</v>
      </c>
      <c r="D38" s="333" t="s">
        <v>169</v>
      </c>
      <c r="E38" s="405" t="s">
        <v>846</v>
      </c>
      <c r="F38" s="335" t="str">
        <f>_xlfn.XLOOKUP(B38,'S10'!$B$2:$B$600,'S10'!$F$2:$F$600,"Ingresar",0)</f>
        <v>AUXILIAR DE TOPOGRAFIA</v>
      </c>
      <c r="G38" s="296">
        <v>45819</v>
      </c>
      <c r="H38" s="358"/>
      <c r="I38" s="359">
        <f t="shared" si="37"/>
        <v>0.3125</v>
      </c>
      <c r="J38" s="360">
        <f t="shared" si="295"/>
        <v>0.70833333333333337</v>
      </c>
      <c r="K38" s="361" t="str">
        <f>IF(
 OR(I$6&lt;MAX($B$2,$G38),AND($H38&lt;&gt;"",I$6&gt;$H38)),
 "NA",
 IF(
  AND($D38="LOCAL",WEEKDAY(I$6,2)=7),
  "DS",
  IF(
   COUNTIF(Parametros!$P:$P,I$6)&gt;0,
   IF(ISNUMBER(M38),IF(M38&gt;0,"FL","FC"),"FC"),
   IF(
    ISNUMBER(M38),
    IF(M38&gt;0,"NOR","F"),
    IF(M38="A","NOR",IF(M38&lt;&gt;"",M38,"F"))
   )
  )
 )
)</f>
        <v>NOR</v>
      </c>
      <c r="L38" s="362">
        <f t="shared" si="296"/>
        <v>8.5</v>
      </c>
      <c r="M38" s="362" cm="1">
        <f t="array" ref="M38">_xlfn.LET(
_xlpm.f,M$6,
_xlpm.xp,IFERROR(
   _xlfn.XLOOKUP(
     1,
     (Papeletas!$B$2:$B$403=$B38)*(Papeletas!$G$2:$G$403&lt;=_xlpm.f)*(Papeletas!$H$2:$H$403&gt;=_xlpm.f),
     Papeletas!$F$2:$F$403,
     "__NP__"
   ),
   "__NP__"
),
_xlpm.x,IF(_xlpm.xp&lt;&gt;"__NP__",_xlpm.xp,_xlfn.XLOOKUP($B38,Reloj!$A$2:$A$1254,INDEX(Reloj!$J$2:$AR$1254,,COLUMN(A30)-INT(COLUMN(A30)/9*8)),"__NF__")),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N38" s="363">
        <f t="shared" si="297"/>
        <v>8.5</v>
      </c>
      <c r="O38" s="363">
        <f t="shared" si="298"/>
        <v>2</v>
      </c>
      <c r="P38" s="363">
        <f t="shared" si="299"/>
        <v>1</v>
      </c>
      <c r="Q38" s="363">
        <f t="shared" si="300"/>
        <v>0</v>
      </c>
      <c r="R38" s="359">
        <f t="shared" si="301"/>
        <v>0.3125</v>
      </c>
      <c r="S38" s="360">
        <f t="shared" si="302"/>
        <v>0.70833333333333337</v>
      </c>
      <c r="T38" s="361" t="str">
        <f>IF(
 OR(R$6&lt;MAX($B$2,$G38),AND($H38&lt;&gt;"",R$6&gt;$H38)),
 "NA",
 IF(
  AND($D38="LOCAL",WEEKDAY(R$6,2)=7),
  "DS",
  IF(
   COUNTIF(Parametros!$P:$P,R$6)&gt;0,
   IF(ISNUMBER(V38),IF(V38&gt;0,"FL","FC"),"FC"),
   IF(
    ISNUMBER(V38),
    IF(V38&gt;0,"NOR","F"),
    IF(V38="A","NOR",IF(V38&lt;&gt;"",V38,"F"))
   )
  )
 )
)</f>
        <v>NOR</v>
      </c>
      <c r="U38" s="362">
        <f t="shared" si="303"/>
        <v>8.5</v>
      </c>
      <c r="V38" s="362" cm="1">
        <f t="array" ref="V38">_xlfn.LET(
_xlpm.f,V$6,
_xlpm.xp,IFERROR(
   _xlfn.XLOOKUP(
     1,
     (Papeletas!$B$2:$B$3000=$B38)*(Papeletas!$G$2:$G$3000&lt;=_xlpm.f)*(Papeletas!$H$2:$H$3000&gt;=_xlpm.f),
     Papeletas!$F$2:$F$3000,
     "__NP__"
   ),
   "__NP__"
),
_xlpm.x,IF(_xlpm.xp&lt;&gt;"__NP__",_xlpm.xp,_xlfn.XLOOKUP($B38,Reloj!$A$2:$A$3000,INDEX(Reloj!$J$2:$AR$3000,,COLUMN(J30)-INT(COLUMN(J30)/9*8)),"__NF__")),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v>
      </c>
      <c r="W38" s="363">
        <f t="shared" si="304"/>
        <v>8.5</v>
      </c>
      <c r="X38" s="363">
        <f t="shared" si="305"/>
        <v>2</v>
      </c>
      <c r="Y38" s="363">
        <f t="shared" si="306"/>
        <v>0.5</v>
      </c>
      <c r="Z38" s="363">
        <f t="shared" si="307"/>
        <v>0</v>
      </c>
      <c r="AA38" s="359">
        <f t="shared" si="308"/>
        <v>0.3125</v>
      </c>
      <c r="AB38" s="360">
        <f t="shared" si="309"/>
        <v>0.70833333333333337</v>
      </c>
      <c r="AC38" s="361" t="str">
        <f>IF(
 OR(AA$6&lt;MAX($B$2,$G38),AND($H38&lt;&gt;"",AA$6&gt;$H38)),
 "NA",
 IF(
  AND($D38="LOCAL",WEEKDAY(AA$6,2)=7),
  "DS",
  IF(
   COUNTIF(Parametros!$P:$P,AA$6)&gt;0,
   IF(ISNUMBER(AE38),IF(AE38&gt;0,"FL","FC"),"FC"),
   IF(
    ISNUMBER(AE38),
    IF(AE38&gt;0,"NOR","F"),
    IF(AE38="A","NOR",IF(AE38&lt;&gt;"",AE38,"F"))
   )
  )
 )
)</f>
        <v>NOR</v>
      </c>
      <c r="AD38" s="362">
        <f t="shared" si="310"/>
        <v>8.5</v>
      </c>
      <c r="AE38" s="362" cm="1">
        <f t="array" ref="AE38">_xlfn.LET(
_xlpm.f,AE$6,
_xlpm.xp,IFERROR(
   _xlfn.XLOOKUP(
     1,
     (Papeletas!$B$2:$B$3000=$B38)*(Papeletas!$G$2:$G$3000&lt;=_xlpm.f)*(Papeletas!$H$2:$H$3000&gt;=_xlpm.f),
     Papeletas!$F$2:$F$3000,
     "__NP__"
   ),
   "__NP__"
),
_xlpm.x,IF(_xlpm.xp&lt;&gt;"__NP__",_xlpm.xp,_xlfn.XLOOKUP($B38,Reloj!$A$2:$A$3000,INDEX(Reloj!$J$2:$AR$3000,,COLUMN(S30)-INT(COLUMN(S30)/9*8)),"__NF__")),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10.5</v>
      </c>
      <c r="AF38" s="363">
        <f t="shared" si="311"/>
        <v>8.5</v>
      </c>
      <c r="AG38" s="363">
        <f t="shared" si="312"/>
        <v>2</v>
      </c>
      <c r="AH38" s="363">
        <f t="shared" si="313"/>
        <v>0</v>
      </c>
      <c r="AI38" s="363">
        <f t="shared" si="314"/>
        <v>0</v>
      </c>
      <c r="AJ38" s="359">
        <f t="shared" si="315"/>
        <v>0.3125</v>
      </c>
      <c r="AK38" s="360">
        <f t="shared" si="316"/>
        <v>0.54166666666666663</v>
      </c>
      <c r="AL38" s="361" t="str">
        <f>IF(
 OR(AJ$6&lt;MAX($B$2,$G38),AND($H38&lt;&gt;"",AJ$6&gt;$H38)),
 "NA",
 IF(
  AND($D38="LOCAL",WEEKDAY(AJ$6,2)=7),
  "DS",
  IF(
   COUNTIF(Parametros!$P:$P,AJ$6)&gt;0,
   IF(ISNUMBER(AN38),IF(AN38&gt;0,"FL","FC"),"FC"),
   IF(
    ISNUMBER(AN38),
    IF(AN38&gt;0,"NOR","F"),
    IF(AN38="A","NOR",IF(AN38&lt;&gt;"",AN38,"F"))
   )
  )
 )
)</f>
        <v>NOR</v>
      </c>
      <c r="AM38" s="362">
        <f t="shared" si="317"/>
        <v>5.4999999999999991</v>
      </c>
      <c r="AN38" s="362" cm="1">
        <f t="array" ref="AN38">_xlfn.LET(
_xlpm.f,AN$6,
_xlpm.xp,IFERROR(
   _xlfn.XLOOKUP(
     1,
     (Papeletas!$B$2:$B$3000=$B38)*(Papeletas!$G$2:$G$3000&lt;=_xlpm.f)*(Papeletas!$H$2:$H$3000&gt;=_xlpm.f),
     Papeletas!$F$2:$F$3000,
     "__NP__"
   ),
   "__NP__"
),
_xlpm.x,IF(_xlpm.xp&lt;&gt;"__NP__",_xlpm.xp,_xlfn.XLOOKUP($B38,Reloj!$A$2:$A$3000,INDEX(Reloj!$J$2:$AR$3000,,COLUMN(AB30)-INT(COLUMN(AB30)/9*8)),"__NF__")),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8.5</v>
      </c>
      <c r="AO38" s="363">
        <f t="shared" si="318"/>
        <v>5.4999999999999991</v>
      </c>
      <c r="AP38" s="363">
        <f t="shared" si="319"/>
        <v>2</v>
      </c>
      <c r="AQ38" s="363">
        <f t="shared" si="320"/>
        <v>1.0000000000000009</v>
      </c>
      <c r="AR38" s="363">
        <f t="shared" si="321"/>
        <v>0</v>
      </c>
      <c r="AS38" s="359" t="str">
        <f t="shared" si="322"/>
        <v>-</v>
      </c>
      <c r="AT38" s="360" t="str">
        <f t="shared" si="323"/>
        <v>-</v>
      </c>
      <c r="AU38" s="361" t="str">
        <f>IF(
 OR(AS$6&lt;MAX($B$2,$G38),AND($H38&lt;&gt;"",AS$6&gt;$H38)),
 "NA",
 IF(
  AND($D38="LOCAL",WEEKDAY(AS$6,2)=7),
  "DS",
  IF(
   COUNTIF(Parametros!$P:$P,AS$6)&gt;0,
   IF(ISNUMBER(AW38),IF(AW38&gt;0,"FL","FC"),"FC"),
   IF(
    ISNUMBER(AW38),
    IF(AW38&gt;0,"NOR","F"),
    IF(AW38="A","NOR",IF(AW38&lt;&gt;"",AW38,"F"))
   )
  )
 )
)</f>
        <v>DS</v>
      </c>
      <c r="AV38" s="362">
        <f t="shared" si="324"/>
        <v>0</v>
      </c>
      <c r="AW38" s="362" cm="1">
        <f t="array" ref="AW38">_xlfn.LET(
_xlpm.f,AW$6,
_xlpm.xp,IFERROR(
   _xlfn.XLOOKUP(
     1,
     (Papeletas!$B$2:$B$3000=$B38)*(Papeletas!$G$2:$G$3000&lt;=_xlpm.f)*(Papeletas!$H$2:$H$3000&gt;=_xlpm.f),
     Papeletas!$F$2:$F$3000,
     "__NP__"
   ),
   "__NP__"
),
_xlpm.x,IF(_xlpm.xp&lt;&gt;"__NP__",_xlpm.xp,_xlfn.XLOOKUP($B38,Reloj!$A$2:$A$3000,INDEX(Reloj!$J$2:$AR$3000,,COLUMN(AK30)-INT(COLUMN(AK30)/9*8)),"__NF__")),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4.5</v>
      </c>
      <c r="AX38" s="363">
        <f t="shared" si="325"/>
        <v>0</v>
      </c>
      <c r="AY38" s="363">
        <f t="shared" si="326"/>
        <v>0</v>
      </c>
      <c r="AZ38" s="363">
        <f t="shared" si="327"/>
        <v>0</v>
      </c>
      <c r="BA38" s="363">
        <f t="shared" si="328"/>
        <v>4.5</v>
      </c>
      <c r="BB38" s="359">
        <f t="shared" si="329"/>
        <v>0.3125</v>
      </c>
      <c r="BC38" s="360">
        <f t="shared" si="330"/>
        <v>0.70833333333333337</v>
      </c>
      <c r="BD38" s="361" t="str">
        <f>IF(
 OR(BB$6&lt;MAX($B$2,$G38),AND($H38&lt;&gt;"",BB$6&gt;$H38)),
 "NA",
 IF(
  AND($D38="LOCAL",WEEKDAY(BB$6,2)=7),
  "DS",
  IF(
   COUNTIF(Parametros!$P:$P,BB$6)&gt;0,
   IF(ISNUMBER(BF38),IF(BF38&gt;0,"FL","FC"),"FC"),
   IF(
    ISNUMBER(BF38),
    IF(BF38&gt;0,"NOR","F"),
    IF(BF38="A","NOR",IF(BF38&lt;&gt;"",BF38,"F"))
   )
  )
 )
)</f>
        <v>NOR</v>
      </c>
      <c r="BE38" s="362">
        <f t="shared" si="331"/>
        <v>8.5</v>
      </c>
      <c r="BF38" s="362" cm="1">
        <f t="array" ref="BF38">_xlfn.LET(
_xlpm.f,BF$6,
_xlpm.xp,IFERROR(
   _xlfn.XLOOKUP(
     1,
     (Papeletas!$B$2:$B$3000=$B38)*(Papeletas!$G$2:$G$3000&lt;=_xlpm.f)*(Papeletas!$H$2:$H$3000&gt;=_xlpm.f),
     Papeletas!$F$2:$F$3000,
     "__NP__"
   ),
   "__NP__"
),
_xlpm.x,IF(_xlpm.xp&lt;&gt;"__NP__",_xlpm.xp,_xlfn.XLOOKUP($B38,Reloj!$A$2:$A$3000,INDEX(Reloj!$J$2:$AR$3000,,COLUMN(AT30)-INT(COLUMN(AT30)/9*8)),"__NF__")),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BG38" s="363">
        <f t="shared" si="332"/>
        <v>8.5</v>
      </c>
      <c r="BH38" s="363">
        <f t="shared" si="333"/>
        <v>2</v>
      </c>
      <c r="BI38" s="363">
        <f t="shared" si="334"/>
        <v>1</v>
      </c>
      <c r="BJ38" s="363">
        <f t="shared" si="335"/>
        <v>0</v>
      </c>
      <c r="BK38" s="359">
        <f t="shared" si="336"/>
        <v>0.3125</v>
      </c>
      <c r="BL38" s="360">
        <f t="shared" si="337"/>
        <v>0.70833333333333337</v>
      </c>
      <c r="BM38" s="361" t="str">
        <f>IF(
 OR(BK$6&lt;MAX($B$2,$G38),AND($H38&lt;&gt;"",BK$6&gt;$H38)),
 "NA",
 IF(
  AND($D38="LOCAL",WEEKDAY(BK$6,2)=7),
  "DS",
  IF(
   COUNTIF(Parametros!$P:$P,BK$6)&gt;0,
   IF(ISNUMBER(BO38),IF(BO38&gt;0,"FL","FC"),"FC"),
   IF(
    ISNUMBER(BO38),
    IF(BO38&gt;0,"NOR","F"),
    IF(BO38="A","NOR",IF(BO38&lt;&gt;"",BO38,"F"))
   )
  )
 )
)</f>
        <v>NOR</v>
      </c>
      <c r="BN38" s="362">
        <f t="shared" si="338"/>
        <v>8.5</v>
      </c>
      <c r="BO38" s="362" cm="1">
        <f t="array" ref="BO38">_xlfn.LET(
_xlpm.f,BO$6,
_xlpm.xp,IFERROR(
   _xlfn.XLOOKUP(
     1,
     (Papeletas!$B$2:$B$3000=$B38)*(Papeletas!$G$2:$G$3000&lt;=_xlpm.f)*(Papeletas!$H$2:$H$3000&gt;=_xlpm.f),
     Papeletas!$F$2:$F$3000,
     "__NP__"
   ),
   "__NP__"
),
_xlpm.x,IF(_xlpm.xp&lt;&gt;"__NP__",_xlpm.xp,_xlfn.XLOOKUP($B38,Reloj!$A$2:$A$3000,INDEX(Reloj!$J$2:$AR$3000,,COLUMN(BC30)-INT(COLUMN(BC30)/9*8)),"__NF__")),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BP38" s="363">
        <f t="shared" si="339"/>
        <v>8.5</v>
      </c>
      <c r="BQ38" s="363">
        <f t="shared" si="340"/>
        <v>2</v>
      </c>
      <c r="BR38" s="363">
        <f t="shared" si="341"/>
        <v>1</v>
      </c>
      <c r="BS38" s="363">
        <f t="shared" si="342"/>
        <v>0</v>
      </c>
      <c r="BT38" s="359">
        <f t="shared" si="343"/>
        <v>0.3125</v>
      </c>
      <c r="BU38" s="360">
        <f t="shared" si="344"/>
        <v>0.70833333333333337</v>
      </c>
      <c r="BV38" s="361" t="str">
        <f>IF(
 OR(BT$6&lt;MAX($B$2,$G38),AND($H38&lt;&gt;"",BT$6&gt;$H38)),
 "NA",
 IF(
  AND($D38="LOCAL",WEEKDAY(BT$6,2)=7),
  "DS",
  IF(
   COUNTIF(Parametros!$P:$P,BT$6)&gt;0,
   IF(ISNUMBER(BX38),IF(BX38&gt;0,"FL","FC"),"FC"),
   IF(
    ISNUMBER(BX38),
    IF(BX38&gt;0,"NOR","F"),
    IF(BX38="A","NOR",IF(BX38&lt;&gt;"",BX38,"F"))
   )
  )
 )
)</f>
        <v>NOR</v>
      </c>
      <c r="BW38" s="362">
        <f t="shared" si="345"/>
        <v>8.5</v>
      </c>
      <c r="BX38" s="362" cm="1">
        <f t="array" ref="BX38">_xlfn.LET(
_xlpm.f,BX$6,
_xlpm.xp,IFERROR(
   _xlfn.XLOOKUP(
     1,
     (Papeletas!$B$2:$B$3000=$B38)*(Papeletas!$G$2:$G$3000&lt;=_xlpm.f)*(Papeletas!$H$2:$H$3000&gt;=_xlpm.f),
     Papeletas!$F$2:$F$3000,
     "__NP__"
   ),
   "__NP__"
),
_xlpm.x,IF(_xlpm.xp&lt;&gt;"__NP__",_xlpm.xp,_xlfn.XLOOKUP($B38,Reloj!$A$2:$A$3000,INDEX(Reloj!$J$2:$AR$3000,,COLUMN(BL30)-INT(COLUMN(BL30)/9*8)),"__NF__")),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BY38" s="363">
        <f t="shared" si="346"/>
        <v>8.5</v>
      </c>
      <c r="BZ38" s="363">
        <f t="shared" si="347"/>
        <v>2</v>
      </c>
      <c r="CA38" s="363">
        <f t="shared" si="348"/>
        <v>1</v>
      </c>
      <c r="CB38" s="363">
        <f t="shared" si="349"/>
        <v>0</v>
      </c>
      <c r="CC38" s="359">
        <f t="shared" si="350"/>
        <v>0.3125</v>
      </c>
      <c r="CD38" s="360">
        <f t="shared" si="351"/>
        <v>0.70833333333333337</v>
      </c>
      <c r="CE38" s="361" t="str">
        <f>IF(
 OR(CC$6&lt;MAX($B$2,$G38),AND($H38&lt;&gt;"",CC$6&gt;$H38)),
 "NA",
 IF(
  AND($D38="LOCAL",WEEKDAY(CC$6,2)=7),
  "DS",
  IF(
   COUNTIF(Parametros!$P:$P,CC$6)&gt;0,
   IF(ISNUMBER(CG38),IF(CG38&gt;0,"FL","FC"),"FC"),
   IF(
    ISNUMBER(CG38),
    IF(CG38&gt;0,"NOR","F"),
    IF(CG38="A","NOR",IF(CG38&lt;&gt;"",CG38,"F"))
   )
  )
 )
)</f>
        <v>NOR</v>
      </c>
      <c r="CF38" s="362">
        <f t="shared" si="352"/>
        <v>8.5</v>
      </c>
      <c r="CG38" s="362" cm="1">
        <f t="array" ref="CG38">_xlfn.LET(
_xlpm.f,CG$6,
_xlpm.xp,IFERROR(
   _xlfn.XLOOKUP(
     1,
     (Papeletas!$B$2:$B$3000=$B38)*(Papeletas!$G$2:$G$3000&lt;=_xlpm.f)*(Papeletas!$H$2:$H$3000&gt;=_xlpm.f),
     Papeletas!$F$2:$F$3000,
     "__NP__"
   ),
   "__NP__"
),
_xlpm.x,IF(_xlpm.xp&lt;&gt;"__NP__",_xlpm.xp,_xlfn.XLOOKUP($B38,Reloj!$A$2:$A$3000,INDEX(Reloj!$J$2:$AR$3000,,COLUMN(BU30)-INT(COLUMN(BU30)/9*8)),"__NF__")),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CH38" s="363">
        <f t="shared" si="353"/>
        <v>8.5</v>
      </c>
      <c r="CI38" s="363">
        <f t="shared" si="354"/>
        <v>2</v>
      </c>
      <c r="CJ38" s="363">
        <f t="shared" si="355"/>
        <v>1</v>
      </c>
      <c r="CK38" s="363">
        <f t="shared" si="356"/>
        <v>0</v>
      </c>
      <c r="CL38" s="359">
        <f t="shared" si="357"/>
        <v>0.3125</v>
      </c>
      <c r="CM38" s="360">
        <f t="shared" si="358"/>
        <v>0.70833333333333337</v>
      </c>
      <c r="CN38" s="361" t="str">
        <f>IF(
 OR(CL$6&lt;MAX($B$2,$G38),AND($H38&lt;&gt;"",CL$6&gt;$H38)),
 "NA",
 IF(
  AND($D38="LOCAL",WEEKDAY(CL$6,2)=7),
  "DS",
  IF(
   COUNTIF(Parametros!$P:$P,CL$6)&gt;0,
   IF(ISNUMBER(CP38),IF(CP38&gt;0,"FL","FC"),"FC"),
   IF(
    ISNUMBER(CP38),
    IF(CP38&gt;0,"NOR","F"),
    IF(CP38="A","NOR",IF(CP38&lt;&gt;"",CP38,"F"))
   )
  )
 )
)</f>
        <v>NOR</v>
      </c>
      <c r="CO38" s="362">
        <f t="shared" si="359"/>
        <v>8.5</v>
      </c>
      <c r="CP38" s="362" cm="1">
        <f t="array" ref="CP38">_xlfn.LET(
_xlpm.f,CP$6,
_xlpm.xp,IFERROR(
   _xlfn.XLOOKUP(
     1,
     (Papeletas!$B$2:$B$3000=$B38)*(Papeletas!$G$2:$G$3000&lt;=_xlpm.f)*(Papeletas!$H$2:$H$3000&gt;=_xlpm.f),
     Papeletas!$F$2:$F$3000,
     "__NP__"
   ),
   "__NP__"
),
_xlpm.x,IF(_xlpm.xp&lt;&gt;"__NP__",_xlpm.xp,_xlfn.XLOOKUP($B38,Reloj!$A$2:$A$3000,INDEX(Reloj!$J$2:$AR$3000,,COLUMN(CD30)-INT(COLUMN(CD30)/9*8)),"__NF__")),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CQ38" s="363">
        <f t="shared" si="360"/>
        <v>8.5</v>
      </c>
      <c r="CR38" s="363">
        <f t="shared" si="361"/>
        <v>2</v>
      </c>
      <c r="CS38" s="363">
        <f t="shared" si="362"/>
        <v>1</v>
      </c>
      <c r="CT38" s="363">
        <f t="shared" si="363"/>
        <v>0</v>
      </c>
      <c r="CU38" s="359">
        <f t="shared" si="364"/>
        <v>0.3125</v>
      </c>
      <c r="CV38" s="360">
        <f t="shared" si="365"/>
        <v>0.54166666666666663</v>
      </c>
      <c r="CW38" s="361" t="str">
        <f>IF(
 OR(CU$6&lt;MAX($B$2,$G38),AND($H38&lt;&gt;"",CU$6&gt;$H38)),
 "NA",
 IF(
  AND($D38="LOCAL",WEEKDAY(CU$6,2)=7),
  "DS",
  IF(
   COUNTIF(Parametros!$P:$P,CU$6)&gt;0,
   IF(ISNUMBER(CY38),IF(CY38&gt;0,"FL","FC"),"FC"),
   IF(
    ISNUMBER(CY38),
    IF(CY38&gt;0,"NOR","F"),
    IF(CY38="A","NOR",IF(CY38&lt;&gt;"",CY38,"F"))
   )
  )
 )
)</f>
        <v>NOR</v>
      </c>
      <c r="CX38" s="362">
        <f t="shared" si="366"/>
        <v>5.4999999999999991</v>
      </c>
      <c r="CY38" s="362" cm="1">
        <f t="array" ref="CY38">_xlfn.LET(
_xlpm.f,CY$6,
_xlpm.xp,IFERROR(
   _xlfn.XLOOKUP(
     1,
     (Papeletas!$B$2:$B$3000=$B38)*(Papeletas!$G$2:$G$3000&lt;=_xlpm.f)*(Papeletas!$H$2:$H$3000&gt;=_xlpm.f),
     Papeletas!$F$2:$F$3000,
     "__NP__"
   ),
   "__NP__"
),
_xlpm.x,IF(_xlpm.xp&lt;&gt;"__NP__",_xlpm.xp,_xlfn.XLOOKUP($B38,Reloj!$A$2:$A$3000,INDEX(Reloj!$J$2:$AR$3000,,COLUMN(CM30)-INT(COLUMN(CM30)/9*8)),"__NF__")),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9</v>
      </c>
      <c r="CZ38" s="363">
        <f t="shared" si="367"/>
        <v>5.4999999999999991</v>
      </c>
      <c r="DA38" s="363">
        <f t="shared" si="368"/>
        <v>2</v>
      </c>
      <c r="DB38" s="363">
        <f t="shared" si="369"/>
        <v>1.5000000000000009</v>
      </c>
      <c r="DC38" s="363">
        <f t="shared" si="370"/>
        <v>0</v>
      </c>
      <c r="DD38" s="359" t="str">
        <f t="shared" si="371"/>
        <v>-</v>
      </c>
      <c r="DE38" s="360" t="str">
        <f t="shared" si="372"/>
        <v>-</v>
      </c>
      <c r="DF38" s="361" t="str">
        <f>IF(
 OR(DD$6&lt;MAX($B$2,$G38),AND($H38&lt;&gt;"",DD$6&gt;$H38)),
 "NA",
 IF(
  AND($D38="LOCAL",WEEKDAY(DD$6,2)=7),
  "DS",
  IF(
   COUNTIF(Parametros!$P:$P,DD$6)&gt;0,
   IF(ISNUMBER(DH38),IF(DH38&gt;0,"FL","FC"),"FC"),
   IF(
    ISNUMBER(DH38),
    IF(DH38&gt;0,"NOR","F"),
    IF(DH38="A","NOR",IF(DH38&lt;&gt;"",DH38,"F"))
   )
  )
 )
)</f>
        <v>DS</v>
      </c>
      <c r="DG38" s="362">
        <f t="shared" si="373"/>
        <v>0</v>
      </c>
      <c r="DH38" s="362" t="str" cm="1">
        <f t="array" ref="DH38">_xlfn.LET(
_xlpm.f,DH$6,
_xlpm.xp,IFERROR(
   _xlfn.XLOOKUP(
     1,
     (Papeletas!$B$2:$B$3000=$B38)*(Papeletas!$G$2:$G$3000&lt;=_xlpm.f)*(Papeletas!$H$2:$H$3000&gt;=_xlpm.f),
     Papeletas!$F$2:$F$3000,
     "__NP__"
   ),
   "__NP__"
),
_xlpm.x,IF(_xlpm.xp&lt;&gt;"__NP__",_xlpm.xp,_xlfn.XLOOKUP($B38,Reloj!$A$2:$A$3000,INDEX(Reloj!$J$2:$AR$3000,,COLUMN(CV30)-INT(COLUMN(CV30)/9*8)),"__NF__")),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F</v>
      </c>
      <c r="DI38" s="363">
        <f t="shared" si="374"/>
        <v>0</v>
      </c>
      <c r="DJ38" s="363">
        <f t="shared" si="375"/>
        <v>0</v>
      </c>
      <c r="DK38" s="363">
        <f t="shared" si="376"/>
        <v>0</v>
      </c>
      <c r="DL38" s="363">
        <f t="shared" si="377"/>
        <v>0</v>
      </c>
      <c r="DM38" s="359">
        <f t="shared" si="378"/>
        <v>0.3125</v>
      </c>
      <c r="DN38" s="360">
        <f t="shared" si="379"/>
        <v>0.70833333333333337</v>
      </c>
      <c r="DO38" s="361" t="str">
        <f>IF(
 OR(DM$6&lt;MAX($B$2,$G38),AND($H38&lt;&gt;"",DM$6&gt;$H38)),
 "NA",
 IF(
  AND($D38="LOCAL",WEEKDAY(DM$6,2)=7),
  "DS",
  IF(
   COUNTIF(Parametros!$P:$P,DM$6)&gt;0,
   IF(ISNUMBER(DQ38),IF(DQ38&gt;0,"FL","FC"),"FC"),
   IF(
    ISNUMBER(DQ38),
    IF(DQ38&gt;0,"NOR","F"),
    IF(DQ38="A","NOR",IF(DQ38&lt;&gt;"",DQ38,"F"))
   )
  )
 )
)</f>
        <v>NOR</v>
      </c>
      <c r="DP38" s="362">
        <f t="shared" si="380"/>
        <v>8.5</v>
      </c>
      <c r="DQ38" s="362" cm="1">
        <f t="array" ref="DQ38">_xlfn.LET(
_xlpm.f,DQ$6,
_xlpm.xp,IFERROR(
   _xlfn.XLOOKUP(
     1,
     (Papeletas!$B$2:$B$3000=$B38)*(Papeletas!$G$2:$G$3000&lt;=_xlpm.f)*(Papeletas!$H$2:$H$3000&gt;=_xlpm.f),
     Papeletas!$F$2:$F$3000,
     "__NP__"
   ),
   "__NP__"
),
_xlpm.x,IF(_xlpm.xp&lt;&gt;"__NP__",_xlpm.xp,_xlfn.XLOOKUP($B38,Reloj!$A$2:$A$3000,INDEX(Reloj!$J$2:$AR$3000,,COLUMN(DE30)-INT(COLUMN(DE30)/9*8)),"__NF__")),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DR38" s="363">
        <f t="shared" si="381"/>
        <v>8.5</v>
      </c>
      <c r="DS38" s="363">
        <f t="shared" si="382"/>
        <v>2</v>
      </c>
      <c r="DT38" s="363">
        <f t="shared" si="383"/>
        <v>1</v>
      </c>
      <c r="DU38" s="363">
        <f t="shared" si="384"/>
        <v>0</v>
      </c>
      <c r="DV38" s="359">
        <f t="shared" si="385"/>
        <v>0.3125</v>
      </c>
      <c r="DW38" s="360">
        <f t="shared" si="386"/>
        <v>0.70833333333333337</v>
      </c>
      <c r="DX38" s="361" t="str">
        <f>IF(
 OR(DV$6&lt;MAX($B$2,$G38),AND($H38&lt;&gt;"",DV$6&gt;$H38)),
 "NA",
 IF(
  AND($D38="LOCAL",WEEKDAY(DV$6,2)=7),
  "DS",
  IF(
   COUNTIF(Parametros!$P:$P,DV$6)&gt;0,
   IF(ISNUMBER(DZ38),IF(DZ38&gt;0,"FL","FC"),"FC"),
   IF(
    ISNUMBER(DZ38),
    IF(DZ38&gt;0,"NOR","F"),
    IF(DZ38="A","NOR",IF(DZ38&lt;&gt;"",DZ38,"F"))
   )
  )
 )
)</f>
        <v>NOR</v>
      </c>
      <c r="DY38" s="362">
        <f t="shared" si="387"/>
        <v>8.5</v>
      </c>
      <c r="DZ38" s="362" cm="1">
        <f t="array" ref="DZ38">_xlfn.LET(
_xlpm.f,DZ$6,
_xlpm.xp,IFERROR(
   _xlfn.XLOOKUP(
     1,
     (Papeletas!$B$2:$B$3000=$B38)*(Papeletas!$G$2:$G$3000&lt;=_xlpm.f)*(Papeletas!$H$2:$H$3000&gt;=_xlpm.f),
     Papeletas!$F$2:$F$3000,
     "__NP__"
   ),
   "__NP__"
),
_xlpm.x,IF(_xlpm.xp&lt;&gt;"__NP__",_xlpm.xp,_xlfn.XLOOKUP($B38,Reloj!$A$2:$A$3000,INDEX(Reloj!$J$2:$AR$3000,,COLUMN(DN30)-INT(COLUMN(DN30)/9*8)),"__NF__")),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EA38" s="363">
        <f t="shared" si="388"/>
        <v>8.5</v>
      </c>
      <c r="EB38" s="363">
        <f t="shared" si="389"/>
        <v>2</v>
      </c>
      <c r="EC38" s="363">
        <f t="shared" si="390"/>
        <v>1</v>
      </c>
      <c r="ED38" s="363">
        <f t="shared" si="391"/>
        <v>0</v>
      </c>
      <c r="EE38" s="359">
        <f t="shared" si="392"/>
        <v>0.3125</v>
      </c>
      <c r="EF38" s="360">
        <f t="shared" si="393"/>
        <v>0.70833333333333337</v>
      </c>
      <c r="EG38" s="361" t="str">
        <f>IF(
 OR(EE$6&lt;MAX($B$2,$G38),AND($H38&lt;&gt;"",EE$6&gt;$H38)),
 "NA",
 IF(
  AND($D38="LOCAL",WEEKDAY(EE$6,2)=7),
  "DS",
  IF(
   COUNTIF(Parametros!$P:$P,EE$6)&gt;0,
   IF(ISNUMBER(EI38),IF(EI38&gt;0,"FL","FC"),"FC"),
   IF(
    ISNUMBER(EI38),
    IF(EI38&gt;0,"NOR","F"),
    IF(EI38="A","NOR",IF(EI38&lt;&gt;"",EI38,"F"))
   )
  )
 )
)</f>
        <v>NOR</v>
      </c>
      <c r="EH38" s="362">
        <f t="shared" si="394"/>
        <v>8.5</v>
      </c>
      <c r="EI38" s="362" cm="1">
        <f t="array" ref="EI38">_xlfn.LET(
_xlpm.f,EI$6,
_xlpm.xp,IFERROR(
   _xlfn.XLOOKUP(
     1,
     (Papeletas!$B$2:$B$3000=$B38)*(Papeletas!$G$2:$G$3000&lt;=_xlpm.f)*(Papeletas!$H$2:$H$3000&gt;=_xlpm.f),
     Papeletas!$F$2:$F$3000,
     "__NP__"
   ),
   "__NP__"
),
_xlpm.x,IF(_xlpm.xp&lt;&gt;"__NP__",_xlpm.xp,_xlfn.XLOOKUP($B38,Reloj!$A$2:$A$3000,INDEX(Reloj!$J$2:$AR$3000,,COLUMN(DW30)-INT(COLUMN(DW30)/9*8)),"__NF__")),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EJ38" s="363">
        <f t="shared" si="395"/>
        <v>8.5</v>
      </c>
      <c r="EK38" s="363">
        <f t="shared" si="396"/>
        <v>2</v>
      </c>
      <c r="EL38" s="363">
        <f t="shared" si="397"/>
        <v>1</v>
      </c>
      <c r="EM38" s="363">
        <f t="shared" si="398"/>
        <v>0</v>
      </c>
      <c r="EN38" s="359">
        <f t="shared" si="399"/>
        <v>0.3125</v>
      </c>
      <c r="EO38" s="360">
        <f t="shared" si="400"/>
        <v>0.70833333333333337</v>
      </c>
      <c r="EP38" s="361" t="str">
        <f>IF(
 OR(EN$6&lt;MAX($B$2,$G38),AND($H38&lt;&gt;"",EN$6&gt;$H38)),
 "NA",
 IF(
  AND($D38="LOCAL",WEEKDAY(EN$6,2)=7),
  "DS",
  IF(
   COUNTIF(Parametros!$P:$P,EN$6)&gt;0,
   IF(ISNUMBER(ER38),IF(ER38&gt;0,"FL","FC"),"FC"),
   IF(
    ISNUMBER(ER38),
    IF(ER38&gt;0,"NOR","F"),
    IF(ER38="A","NOR",IF(ER38&lt;&gt;"",ER38,"F"))
   )
  )
 )
)</f>
        <v>NOR</v>
      </c>
      <c r="EQ38" s="362">
        <f t="shared" si="401"/>
        <v>8.5</v>
      </c>
      <c r="ER38" s="362" cm="1">
        <f t="array" ref="ER38">_xlfn.LET(
_xlpm.f,ER$6,
_xlpm.xp,IFERROR(
   _xlfn.XLOOKUP(
     1,
     (Papeletas!$B$2:$B$3000=$B38)*(Papeletas!$G$2:$G$3000&lt;=_xlpm.f)*(Papeletas!$H$2:$H$3000&gt;=_xlpm.f),
     Papeletas!$F$2:$F$3000,
     "__NP__"
   ),
   "__NP__"
),
_xlpm.x,IF(_xlpm.xp&lt;&gt;"__NP__",_xlpm.xp,_xlfn.XLOOKUP($B38,Reloj!$A$2:$A$3000,INDEX(Reloj!$J$2:$AR$3000,,COLUMN(EF30)-INT(COLUMN(EF30)/9*8)),"__NF__")),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ES38" s="363">
        <f t="shared" si="402"/>
        <v>8.5</v>
      </c>
      <c r="ET38" s="363">
        <f t="shared" si="403"/>
        <v>2</v>
      </c>
      <c r="EU38" s="363">
        <f t="shared" si="404"/>
        <v>1</v>
      </c>
      <c r="EV38" s="363">
        <f t="shared" si="405"/>
        <v>0</v>
      </c>
      <c r="EW38" s="359">
        <f t="shared" si="406"/>
        <v>0.3125</v>
      </c>
      <c r="EX38" s="360">
        <f t="shared" si="407"/>
        <v>0.70833333333333337</v>
      </c>
      <c r="EY38" s="361" t="str">
        <f>IF(
 OR(EW$6&lt;MAX($B$2,$G38),AND($H38&lt;&gt;"",EW$6&gt;$H38)),
 "NA",
 IF(
  AND($D38="LOCAL",WEEKDAY(EW$6,2)=7),
  "DS",
  IF(
   COUNTIF(Parametros!$P:$P,EW$6)&gt;0,
   IF(ISNUMBER(FA38),IF(FA38&gt;0,"FL","FC"),"FC"),
   IF(
    ISNUMBER(FA38),
    IF(FA38&gt;0,"NOR","F"),
    IF(FA38="A","NOR",IF(FA38&lt;&gt;"",FA38,"F"))
   )
  )
 )
)</f>
        <v>NOR</v>
      </c>
      <c r="EZ38" s="362">
        <f t="shared" si="408"/>
        <v>8.5</v>
      </c>
      <c r="FA38" s="362" cm="1">
        <f t="array" ref="FA38">_xlfn.LET(
_xlpm.f,FA$6,
_xlpm.xp,IFERROR(
   _xlfn.XLOOKUP(
     1,
     (Papeletas!$B$2:$B$3000=$B38)*(Papeletas!$G$2:$G$3000&lt;=_xlpm.f)*(Papeletas!$H$2:$H$3000&gt;=_xlpm.f),
     Papeletas!$F$2:$F$3000,
     "__NP__"
   ),
   "__NP__"
),
_xlpm.x,IF(_xlpm.xp&lt;&gt;"__NP__",_xlpm.xp,_xlfn.XLOOKUP($B38,Reloj!$A$2:$A$3000,INDEX(Reloj!$J$2:$AR$3000,,COLUMN(EO30)-INT(COLUMN(EO30)/9*8)),"__NF__")),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FB38" s="363">
        <f t="shared" si="409"/>
        <v>8.5</v>
      </c>
      <c r="FC38" s="363">
        <f t="shared" si="410"/>
        <v>2</v>
      </c>
      <c r="FD38" s="363">
        <f t="shared" si="411"/>
        <v>1</v>
      </c>
      <c r="FE38" s="363">
        <f t="shared" si="412"/>
        <v>0</v>
      </c>
      <c r="FF38" s="359">
        <f t="shared" si="413"/>
        <v>0.3125</v>
      </c>
      <c r="FG38" s="360">
        <f t="shared" si="414"/>
        <v>0.54166666666666663</v>
      </c>
      <c r="FH38" s="361" t="str">
        <f>IF(
 OR(FF$6&lt;MAX($B$2,$G38),AND($H38&lt;&gt;"",FF$6&gt;$H38)),
 "NA",
 IF(
  AND($D38="LOCAL",WEEKDAY(FF$6,2)=7),
  "DS",
  IF(
   COUNTIF(Parametros!$P:$P,FF$6)&gt;0,
   IF(ISNUMBER(FJ38),IF(FJ38&gt;0,"FL","FC"),"FC"),
   IF(
    ISNUMBER(FJ38),
    IF(FJ38&gt;0,"NOR","F"),
    IF(FJ38="A","NOR",IF(FJ38&lt;&gt;"",FJ38,"F"))
   )
  )
 )
)</f>
        <v>NOR</v>
      </c>
      <c r="FI38" s="362">
        <f t="shared" si="415"/>
        <v>5.4999999999999991</v>
      </c>
      <c r="FJ38" s="362" cm="1">
        <f t="array" ref="FJ38">_xlfn.LET(
_xlpm.f,FJ$6,
_xlpm.xp,IFERROR(
   _xlfn.XLOOKUP(
     1,
     (Papeletas!$B$2:$B$3000=$B38)*(Papeletas!$G$2:$G$3000&lt;=_xlpm.f)*(Papeletas!$H$2:$H$3000&gt;=_xlpm.f),
     Papeletas!$F$2:$F$3000,
     "__NP__"
   ),
   "__NP__"
),
_xlpm.x,IF(_xlpm.xp&lt;&gt;"__NP__",_xlpm.xp,_xlfn.XLOOKUP($B38,Reloj!$A$2:$A$3000,INDEX(Reloj!$J$2:$AR$3000,,COLUMN(EX30)-INT(COLUMN(EX30)/9*8)),"__NF__")),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5.5</v>
      </c>
      <c r="FK38" s="363">
        <f t="shared" si="416"/>
        <v>5.4999999999999991</v>
      </c>
      <c r="FL38" s="363">
        <f t="shared" si="417"/>
        <v>8.8817841970012523E-16</v>
      </c>
      <c r="FM38" s="363">
        <f t="shared" si="418"/>
        <v>0</v>
      </c>
      <c r="FN38" s="363">
        <f t="shared" si="419"/>
        <v>0</v>
      </c>
      <c r="FO38" s="359" t="str">
        <f t="shared" si="420"/>
        <v>-</v>
      </c>
      <c r="FP38" s="360" t="str">
        <f t="shared" si="421"/>
        <v>-</v>
      </c>
      <c r="FQ38" s="361" t="str">
        <f>IF(
 OR(FO$6&lt;MAX($B$2,$G38),AND($H38&lt;&gt;"",FO$6&gt;$H38)),
 "NA",
 IF(
  AND($D38="LOCAL",WEEKDAY(FO$6,2)=7),
  "DS",
  IF(
   COUNTIF(Parametros!$P:$P,FO$6)&gt;0,
   IF(ISNUMBER(FS38),IF(FS38&gt;0,"FL","FC"),"FC"),
   IF(
    ISNUMBER(FS38),
    IF(FS38&gt;0,"NOR","F"),
    IF(FS38="A","NOR",IF(FS38&lt;&gt;"",FS38,"F"))
   )
  )
 )
)</f>
        <v>DS</v>
      </c>
      <c r="FR38" s="362">
        <f t="shared" si="422"/>
        <v>0</v>
      </c>
      <c r="FS38" s="362" cm="1">
        <f t="array" ref="FS38">_xlfn.LET(
_xlpm.f,FS$6,
_xlpm.xp,IFERROR(
   _xlfn.XLOOKUP(
     1,
     (Papeletas!$B$2:$B$3000=$B38)*(Papeletas!$G$2:$G$3000&lt;=_xlpm.f)*(Papeletas!$H$2:$H$3000&gt;=_xlpm.f),
     Papeletas!$F$2:$F$3000,
     "__NP__"
   ),
   "__NP__"
),
_xlpm.x,IF(_xlpm.xp&lt;&gt;"__NP__",_xlpm.xp,_xlfn.XLOOKUP($B38,Reloj!$A$2:$A$3000,INDEX(Reloj!$J$2:$AR$3000,,COLUMN(FG30)-INT(COLUMN(FG30)/9*8)),"__NF__")),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4.5</v>
      </c>
      <c r="FT38" s="363">
        <f t="shared" si="423"/>
        <v>0</v>
      </c>
      <c r="FU38" s="363">
        <f t="shared" si="424"/>
        <v>0</v>
      </c>
      <c r="FV38" s="363">
        <f t="shared" si="425"/>
        <v>0</v>
      </c>
      <c r="FW38" s="363">
        <f t="shared" si="426"/>
        <v>4.5</v>
      </c>
      <c r="FX38" s="359">
        <f t="shared" si="427"/>
        <v>0.3125</v>
      </c>
      <c r="FY38" s="360">
        <f t="shared" si="428"/>
        <v>0.70833333333333337</v>
      </c>
      <c r="FZ38" s="361" t="str">
        <f>IF(
 OR(FX$6&lt;MAX($B$2,$G38),AND($H38&lt;&gt;"",FX$6&gt;$H38)),
 "NA",
 IF(
  AND($D38="LOCAL",WEEKDAY(FX$6,2)=7),
  "DS",
  IF(
   COUNTIF(Parametros!$P:$P,FX$6)&gt;0,
   IF(ISNUMBER(GB38),IF(GB38&gt;0,"FL","FC"),"FC"),
   IF(
    ISNUMBER(GB38),
    IF(GB38&gt;0,"NOR","F"),
    IF(GB38="A","NOR",IF(GB38&lt;&gt;"",GB38,"F"))
   )
  )
 )
)</f>
        <v>NOR</v>
      </c>
      <c r="GA38" s="362">
        <f t="shared" si="429"/>
        <v>8.5</v>
      </c>
      <c r="GB38" s="362" cm="1">
        <f t="array" ref="GB38">_xlfn.LET(
_xlpm.f,GB$6,
_xlpm.xp,IFERROR(
   _xlfn.XLOOKUP(
     1,
     (Papeletas!$B$2:$B$3000=$B38)*(Papeletas!$G$2:$G$3000&lt;=_xlpm.f)*(Papeletas!$H$2:$H$3000&gt;=_xlpm.f),
     Papeletas!$F$2:$F$3000,
     "__NP__"
   ),
   "__NP__"
),
_xlpm.x,IF(_xlpm.xp&lt;&gt;"__NP__",_xlpm.xp,_xlfn.XLOOKUP($B38,Reloj!$A$2:$A$3000,INDEX(Reloj!$J$2:$AR$3000,,COLUMN(FP30)-INT(COLUMN(FP30)/9*8)),"__NF__")),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GC38" s="363">
        <f t="shared" si="430"/>
        <v>8.5</v>
      </c>
      <c r="GD38" s="363">
        <f t="shared" si="431"/>
        <v>2</v>
      </c>
      <c r="GE38" s="363">
        <f t="shared" si="432"/>
        <v>1</v>
      </c>
      <c r="GF38" s="363">
        <f t="shared" si="433"/>
        <v>0</v>
      </c>
      <c r="GG38" s="359">
        <f t="shared" si="434"/>
        <v>0.3125</v>
      </c>
      <c r="GH38" s="360">
        <f t="shared" si="435"/>
        <v>0.70833333333333337</v>
      </c>
      <c r="GI38" s="361" t="str">
        <f>IF(
 OR(GG$6&lt;MAX($B$2,$G38),AND($H38&lt;&gt;"",GG$6&gt;$H38)),
 "NA",
 IF(
  AND($D38="LOCAL",WEEKDAY(GG$6,2)=7),
  "DS",
  IF(
   COUNTIF(Parametros!$P:$P,GG$6)&gt;0,
   IF(ISNUMBER(GK38),IF(GK38&gt;0,"FL","FC"),"FC"),
   IF(
    ISNUMBER(GK38),
    IF(GK38&gt;0,"NOR","F"),
    IF(GK38="A","NOR",IF(GK38&lt;&gt;"",GK38,"F"))
   )
  )
 )
)</f>
        <v>NOR</v>
      </c>
      <c r="GJ38" s="362">
        <f t="shared" si="436"/>
        <v>8.5</v>
      </c>
      <c r="GK38" s="362" cm="1">
        <f t="array" ref="GK38">_xlfn.LET(
_xlpm.f,GK$6,
_xlpm.xp,IFERROR(
   _xlfn.XLOOKUP(
     1,
     (Papeletas!$B$2:$B$3000=$B38)*(Papeletas!$G$2:$G$3000&lt;=_xlpm.f)*(Papeletas!$H$2:$H$3000&gt;=_xlpm.f),
     Papeletas!$F$2:$F$3000,
     "__NP__"
   ),
   "__NP__"
),
_xlpm.x,IF(_xlpm.xp&lt;&gt;"__NP__",_xlpm.xp,_xlfn.XLOOKUP($B38,Reloj!$A$2:$A$3000,INDEX(Reloj!$J$2:$AR$3000,,COLUMN(FY30)-INT(COLUMN(FY30)/9*8)),"__NF__")),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10.5</v>
      </c>
      <c r="GL38" s="363">
        <f t="shared" si="437"/>
        <v>8.5</v>
      </c>
      <c r="GM38" s="363">
        <f t="shared" si="438"/>
        <v>2</v>
      </c>
      <c r="GN38" s="363">
        <f t="shared" si="439"/>
        <v>0</v>
      </c>
      <c r="GO38" s="363">
        <f t="shared" si="440"/>
        <v>0</v>
      </c>
      <c r="GP38" s="359">
        <f t="shared" si="441"/>
        <v>0.3125</v>
      </c>
      <c r="GQ38" s="360">
        <f t="shared" si="442"/>
        <v>0.70833333333333337</v>
      </c>
      <c r="GR38" s="361" t="str">
        <f>IF(
 OR(GP$6&lt;MAX($B$2,$G38),AND($H38&lt;&gt;"",GP$6&gt;$H38)),
 "NA",
 IF(
  AND($D38="LOCAL",WEEKDAY(GP$6,2)=7),
  "DS",
  IF(
   COUNTIF(Parametros!$P:$P,GP$6)&gt;0,
   IF(ISNUMBER(GT38),IF(GT38&gt;0,"FL","FC"),"FC"),
   IF(
    ISNUMBER(GT38),
    IF(GT38&gt;0,"NOR","F"),
    IF(GT38="A","NOR",IF(GT38&lt;&gt;"",GT38,"F"))
   )
  )
 )
)</f>
        <v>NOR</v>
      </c>
      <c r="GS38" s="362">
        <f t="shared" si="443"/>
        <v>8.5</v>
      </c>
      <c r="GT38" s="362" cm="1">
        <f t="array" ref="GT38">_xlfn.LET(
_xlpm.f,GT$6,
_xlpm.xp,IFERROR(
   _xlfn.XLOOKUP(
     1,
     (Papeletas!$B$2:$B$3000=$B38)*(Papeletas!$G$2:$G$3000&lt;=_xlpm.f)*(Papeletas!$H$2:$H$3000&gt;=_xlpm.f),
     Papeletas!$F$2:$F$3000,
     "__NP__"
   ),
   "__NP__"
),
_xlpm.x,IF(_xlpm.xp&lt;&gt;"__NP__",_xlpm.xp,_xlfn.XLOOKUP($B38,Reloj!$A$2:$A$3000,INDEX(Reloj!$J$2:$AR$3000,,COLUMN(GH30)-INT(COLUMN(GH30)/9*8)),"__NF__")),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10.5</v>
      </c>
      <c r="GU38" s="363">
        <f t="shared" si="444"/>
        <v>8.5</v>
      </c>
      <c r="GV38" s="363">
        <f t="shared" si="445"/>
        <v>2</v>
      </c>
      <c r="GW38" s="363">
        <f t="shared" si="446"/>
        <v>0</v>
      </c>
      <c r="GX38" s="363">
        <f t="shared" si="447"/>
        <v>0</v>
      </c>
      <c r="GY38" s="359">
        <f t="shared" si="448"/>
        <v>0.3125</v>
      </c>
      <c r="GZ38" s="360">
        <f t="shared" si="449"/>
        <v>0.70833333333333337</v>
      </c>
      <c r="HA38" s="361" t="str">
        <f>IF(
 OR(GY$6&lt;MAX($B$2,$G38),AND($H38&lt;&gt;"",GY$6&gt;$H38)),
 "NA",
 IF(
  AND($D38="LOCAL",WEEKDAY(GY$6,2)=7),
  "DS",
  IF(
   COUNTIF(Parametros!$P:$P,GY$6)&gt;0,
   IF(ISNUMBER(HC38),IF(HC38&gt;0,"FL","FC"),"FC"),
   IF(
    ISNUMBER(HC38),
    IF(HC38&gt;0,"NOR","F"),
    IF(HC38="A","NOR",IF(HC38&lt;&gt;"",HC38,"F"))
   )
  )
 )
)</f>
        <v>NOR</v>
      </c>
      <c r="HB38" s="362">
        <f t="shared" si="450"/>
        <v>8.5</v>
      </c>
      <c r="HC38" s="362" cm="1">
        <f t="array" ref="HC38">_xlfn.LET(
_xlpm.f,HC$6,
_xlpm.xp,IFERROR(
   _xlfn.XLOOKUP(
     1,
     (Papeletas!$B$2:$B$3000=$B38)*(Papeletas!$G$2:$G$3000&lt;=_xlpm.f)*(Papeletas!$H$2:$H$3000&gt;=_xlpm.f),
     Papeletas!$F$2:$F$3000,
     "__NP__"
   ),
   "__NP__"
),
_xlpm.x,IF(_xlpm.xp&lt;&gt;"__NP__",_xlpm.xp,_xlfn.XLOOKUP($B38,Reloj!$A$2:$A$3000,INDEX(Reloj!$J$2:$AR$3000,,COLUMN(GQ30)-INT(COLUMN(GQ30)/9*8)),"__NF__")),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HD38" s="363">
        <f t="shared" si="451"/>
        <v>8.5</v>
      </c>
      <c r="HE38" s="363">
        <f t="shared" si="452"/>
        <v>2</v>
      </c>
      <c r="HF38" s="363">
        <f t="shared" si="453"/>
        <v>1</v>
      </c>
      <c r="HG38" s="363">
        <f t="shared" si="454"/>
        <v>0</v>
      </c>
      <c r="HH38" s="359">
        <f t="shared" si="455"/>
        <v>0.3125</v>
      </c>
      <c r="HI38" s="360">
        <f t="shared" si="456"/>
        <v>0.70833333333333337</v>
      </c>
      <c r="HJ38" s="361" t="str">
        <f>IF(
 OR(HH$6&lt;MAX($B$2,$G38),AND($H38&lt;&gt;"",HH$6&gt;$H38)),
 "NA",
 IF(
  AND($D38="LOCAL",WEEKDAY(HH$6,2)=7),
  "DS",
  IF(
   COUNTIF(Parametros!$P:$P,HH$6)&gt;0,
   IF(ISNUMBER(HL38),IF(HL38&gt;0,"FL","FC"),"FC"),
   IF(
    ISNUMBER(HL38),
    IF(HL38&gt;0,"NOR","F"),
    IF(HL38="A","NOR",IF(HL38&lt;&gt;"",HL38,"F"))
   )
  )
 )
)</f>
        <v>NOR</v>
      </c>
      <c r="HK38" s="362">
        <f t="shared" si="457"/>
        <v>8.5</v>
      </c>
      <c r="HL38" s="362" cm="1">
        <f t="array" ref="HL38">_xlfn.LET(
_xlpm.f,HL$6,
_xlpm.xp,IFERROR(
   _xlfn.XLOOKUP(
     1,
     (Papeletas!$B$2:$B$3000=$B38)*(Papeletas!$G$2:$G$3000&lt;=_xlpm.f)*(Papeletas!$H$2:$H$3000&gt;=_xlpm.f),
     Papeletas!$F$2:$F$3000,
     "__NP__"
   ),
   "__NP__"
),
_xlpm.x,IF(_xlpm.xp&lt;&gt;"__NP__",_xlpm.xp,_xlfn.XLOOKUP($B38,Reloj!$A$2:$A$3000,INDEX(Reloj!$J$2:$AR$3000,,COLUMN(GZ30)-INT(COLUMN(GZ30)/9*8)),"__NF__")),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HM38" s="363">
        <f t="shared" si="458"/>
        <v>8.5</v>
      </c>
      <c r="HN38" s="363">
        <f t="shared" si="459"/>
        <v>2</v>
      </c>
      <c r="HO38" s="363">
        <f t="shared" si="460"/>
        <v>1</v>
      </c>
      <c r="HP38" s="363">
        <f t="shared" si="461"/>
        <v>0</v>
      </c>
      <c r="HQ38" s="359">
        <f t="shared" si="462"/>
        <v>0.3125</v>
      </c>
      <c r="HR38" s="360">
        <f t="shared" si="463"/>
        <v>0.54166666666666663</v>
      </c>
      <c r="HS38" s="361" t="str">
        <f>IF(
 OR(HQ$6&lt;MAX($B$2,$G38),AND($H38&lt;&gt;"",HQ$6&gt;$H38)),
 "NA",
 IF(
  AND($D38="LOCAL",WEEKDAY(HQ$6,2)=7),
  "DS",
  IF(
   COUNTIF(Parametros!$P:$P,HQ$6)&gt;0,
   IF(ISNUMBER(HU38),IF(HU38&gt;0,"FL","FC"),"FC"),
   IF(
    ISNUMBER(HU38),
    IF(HU38&gt;0,"NOR","F"),
    IF(HU38="A","NOR",IF(HU38&lt;&gt;"",HU38,"F"))
   )
  )
 )
)</f>
        <v>NOR</v>
      </c>
      <c r="HT38" s="362">
        <f t="shared" si="464"/>
        <v>5.4999999999999991</v>
      </c>
      <c r="HU38" s="362" cm="1">
        <f t="array" ref="HU38">_xlfn.LET(
_xlpm.f,HU$6,
_xlpm.xp,IFERROR(
   _xlfn.XLOOKUP(
     1,
     (Papeletas!$B$2:$B$3000=$B38)*(Papeletas!$G$2:$G$3000&lt;=_xlpm.f)*(Papeletas!$H$2:$H$3000&gt;=_xlpm.f),
     Papeletas!$F$2:$F$3000,
     "__NP__"
   ),
   "__NP__"
),
_xlpm.x,IF(_xlpm.xp&lt;&gt;"__NP__",_xlpm.xp,_xlfn.XLOOKUP($B38,Reloj!$A$2:$A$3000,INDEX(Reloj!$J$2:$AR$3000,,COLUMN(HI30)-INT(COLUMN(HI30)/9*8)),"__NF__")),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8.5</v>
      </c>
      <c r="HV38" s="363">
        <f t="shared" si="465"/>
        <v>5.4999999999999991</v>
      </c>
      <c r="HW38" s="363">
        <f t="shared" si="466"/>
        <v>2</v>
      </c>
      <c r="HX38" s="363">
        <f t="shared" si="467"/>
        <v>1.0000000000000009</v>
      </c>
      <c r="HY38" s="363">
        <f t="shared" si="468"/>
        <v>0</v>
      </c>
      <c r="HZ38" s="359" t="str">
        <f t="shared" si="469"/>
        <v>-</v>
      </c>
      <c r="IA38" s="360" t="str">
        <f t="shared" si="470"/>
        <v>-</v>
      </c>
      <c r="IB38" s="361" t="str">
        <f>IF(
 OR(HZ$6&lt;MAX($B$2,$G38),AND($H38&lt;&gt;"",HZ$6&gt;$H38)),
 "NA",
 IF(
  AND($D38="LOCAL",WEEKDAY(HZ$6,2)=7),
  "DS",
  IF(
   COUNTIF(Parametros!$P:$P,HZ$6)&gt;0,
   IF(ISNUMBER(ID38),IF(ID38&gt;0,"FL","FC"),"FC"),
   IF(
    ISNUMBER(ID38),
    IF(ID38&gt;0,"NOR","F"),
    IF(ID38="A","NOR",IF(ID38&lt;&gt;"",ID38,"F"))
   )
  )
 )
)</f>
        <v>DS</v>
      </c>
      <c r="IC38" s="362">
        <f t="shared" si="471"/>
        <v>0</v>
      </c>
      <c r="ID38" s="362" cm="1">
        <f t="array" ref="ID38">_xlfn.LET(
_xlpm.f,ID$6,
_xlpm.xp,IFERROR(
   _xlfn.XLOOKUP(
     1,
     (Papeletas!$B$2:$B$3000=$B38)*(Papeletas!$G$2:$G$3000&lt;=_xlpm.f)*(Papeletas!$H$2:$H$3000&gt;=_xlpm.f),
     Papeletas!$F$2:$F$3000,
     "__NP__"
   ),
   "__NP__"
),
_xlpm.x,IF(_xlpm.xp&lt;&gt;"__NP__",_xlpm.xp,_xlfn.XLOOKUP($B38,Reloj!$A$2:$A$3000,INDEX(Reloj!$J$2:$AR$3000,,COLUMN(HR30)-INT(COLUMN(HR30)/9*8)),"__NF__")),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5</v>
      </c>
      <c r="IE38" s="363">
        <f t="shared" si="472"/>
        <v>0</v>
      </c>
      <c r="IF38" s="363">
        <f t="shared" si="473"/>
        <v>0</v>
      </c>
      <c r="IG38" s="363">
        <f t="shared" si="474"/>
        <v>0</v>
      </c>
      <c r="IH38" s="363">
        <f t="shared" si="475"/>
        <v>5</v>
      </c>
      <c r="II38" s="359">
        <f t="shared" si="476"/>
        <v>0.3125</v>
      </c>
      <c r="IJ38" s="360">
        <f t="shared" si="477"/>
        <v>0.70833333333333337</v>
      </c>
      <c r="IK38" s="361" t="str">
        <f>IF(
 OR(II$6&lt;MAX($B$2,$G38),AND($H38&lt;&gt;"",II$6&gt;$H38)),
 "NA",
 IF(
  AND($D38="LOCAL",WEEKDAY(II$6,2)=7),
  "DS",
  IF(
   COUNTIF(Parametros!$P:$P,II$6)&gt;0,
   IF(ISNUMBER(IM38),IF(IM38&gt;0,"FL","FC"),"FC"),
   IF(
    ISNUMBER(IM38),
    IF(IM38&gt;0,"NOR","F"),
    IF(IM38="A","NOR",IF(IM38&lt;&gt;"",IM38,"F"))
   )
  )
 )
)</f>
        <v>NOR</v>
      </c>
      <c r="IL38" s="362">
        <f t="shared" si="478"/>
        <v>8.5</v>
      </c>
      <c r="IM38" s="362" cm="1">
        <f t="array" ref="IM38">_xlfn.LET(
_xlpm.f,IM$6,
_xlpm.xp,IFERROR(
   _xlfn.XLOOKUP(
     1,
     (Papeletas!$B$2:$B$3000=$B38)*(Papeletas!$G$2:$G$3000&lt;=_xlpm.f)*(Papeletas!$H$2:$H$3000&gt;=_xlpm.f),
     Papeletas!$F$2:$F$3000,
     "__NP__"
   ),
   "__NP__"
),
_xlpm.x,IF(_xlpm.xp&lt;&gt;"__NP__",_xlpm.xp,_xlfn.XLOOKUP($B38,Reloj!$A$2:$A$3000,INDEX(Reloj!$J$2:$AR$3000,,COLUMN(IA30)-INT(COLUMN(IA30)/9*8)),"__NF__")),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IN38" s="363">
        <f t="shared" si="479"/>
        <v>8.5</v>
      </c>
      <c r="IO38" s="363">
        <f t="shared" si="480"/>
        <v>2</v>
      </c>
      <c r="IP38" s="363">
        <f t="shared" si="481"/>
        <v>1</v>
      </c>
      <c r="IQ38" s="363">
        <f t="shared" si="482"/>
        <v>0</v>
      </c>
      <c r="IR38" s="359">
        <f t="shared" si="483"/>
        <v>0.3125</v>
      </c>
      <c r="IS38" s="360">
        <f t="shared" si="484"/>
        <v>0.70833333333333337</v>
      </c>
      <c r="IT38" s="361" t="str">
        <f>IF(
 OR(IR$6&lt;MAX($B$2,$G38),AND($H38&lt;&gt;"",IR$6&gt;$H38)),
 "NA",
 IF(
  AND($D38="LOCAL",WEEKDAY(IR$6,2)=7),
  "DS",
  IF(
   COUNTIF(Parametros!$P:$P,IR$6)&gt;0,
   IF(ISNUMBER(IV38),IF(IV38&gt;0,"FL","FC"),"FC"),
   IF(
    ISNUMBER(IV38),
    IF(IV38&gt;0,"NOR","F"),
    IF(IV38="A","NOR",IF(IV38&lt;&gt;"",IV38,"F"))
   )
  )
 )
)</f>
        <v>NOR</v>
      </c>
      <c r="IU38" s="362">
        <f t="shared" si="485"/>
        <v>8.5</v>
      </c>
      <c r="IV38" s="362" cm="1">
        <f t="array" ref="IV38">_xlfn.LET(
_xlpm.f,IV$6,
_xlpm.xp,IFERROR(
   _xlfn.XLOOKUP(
     1,
     (Papeletas!$B$2:$B$3000=$B38)*(Papeletas!$G$2:$G$3000&lt;=_xlpm.f)*(Papeletas!$H$2:$H$3000&gt;=_xlpm.f),
     Papeletas!$F$2:$F$3000,
     "__NP__"
   ),
   "__NP__"
),
_xlpm.x,IF(_xlpm.xp&lt;&gt;"__NP__",_xlpm.xp,_xlfn.XLOOKUP($B38,Reloj!$A$2:$A$3000,INDEX(Reloj!$J$2:$AR$3000,,COLUMN(IJ30)-INT(COLUMN(IJ30)/9*8)),"__NF__")),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IW38" s="363">
        <f t="shared" si="486"/>
        <v>8.5</v>
      </c>
      <c r="IX38" s="363">
        <f t="shared" si="487"/>
        <v>2</v>
      </c>
      <c r="IY38" s="363">
        <f t="shared" si="488"/>
        <v>1</v>
      </c>
      <c r="IZ38" s="363">
        <f t="shared" si="489"/>
        <v>0</v>
      </c>
      <c r="JA38" s="359">
        <f t="shared" si="490"/>
        <v>0.3125</v>
      </c>
      <c r="JB38" s="360">
        <f t="shared" si="491"/>
        <v>0.70833333333333337</v>
      </c>
      <c r="JC38" s="361" t="str">
        <f>IF(
 OR(JA$6&lt;MAX($B$2,$G38),AND($H38&lt;&gt;"",JA$6&gt;$H38)),
 "NA",
 IF(
  AND($D38="LOCAL",WEEKDAY(JA$6,2)=7),
  "DS",
  IF(
   COUNTIF(Parametros!$P:$P,JA$6)&gt;0,
   IF(ISNUMBER(JE38),IF(JE38&gt;0,"FL","FC"),"FC"),
   IF(
    ISNUMBER(JE38),
    IF(JE38&gt;0,"NOR","F"),
    IF(JE38="A","NOR",IF(JE38&lt;&gt;"",JE38,"F"))
   )
  )
 )
)</f>
        <v>NOR</v>
      </c>
      <c r="JD38" s="362">
        <f t="shared" si="492"/>
        <v>8.5</v>
      </c>
      <c r="JE38" s="362" cm="1">
        <f t="array" ref="JE38">_xlfn.LET(
_xlpm.f,JE$6,
_xlpm.xp,IFERROR(
   _xlfn.XLOOKUP(
     1,
     (Papeletas!$B$2:$B$3000=$B38)*(Papeletas!$G$2:$G$3000&lt;=_xlpm.f)*(Papeletas!$H$2:$H$3000&gt;=_xlpm.f),
     Papeletas!$F$2:$F$3000,
     "__NP__"
   ),
   "__NP__"
),
_xlpm.x,IF(_xlpm.xp&lt;&gt;"__NP__",_xlpm.xp,_xlfn.XLOOKUP($B38,Reloj!$A$2:$A$3000,INDEX(Reloj!$J$2:$AR$3000,,COLUMN(IS30)-INT(COLUMN(IS30)/9*8)),"__NF__")),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JF38" s="363">
        <f t="shared" si="493"/>
        <v>8.5</v>
      </c>
      <c r="JG38" s="363">
        <f t="shared" si="494"/>
        <v>2</v>
      </c>
      <c r="JH38" s="363">
        <f t="shared" si="495"/>
        <v>1</v>
      </c>
      <c r="JI38" s="363">
        <f t="shared" si="496"/>
        <v>0</v>
      </c>
      <c r="JJ38" s="359">
        <f t="shared" si="497"/>
        <v>0.3125</v>
      </c>
      <c r="JK38" s="360">
        <f t="shared" si="498"/>
        <v>0.70833333333333337</v>
      </c>
      <c r="JL38" s="361" t="str">
        <f>IF(
 OR(JJ$6&lt;MAX($B$2,$G38),AND($H38&lt;&gt;"",JJ$6&gt;$H38)),
 "NA",
 IF(
  AND($D38="LOCAL",WEEKDAY(JJ$6,2)=7),
  "DS",
  IF(
   COUNTIF(Parametros!$P:$P,JJ$6)&gt;0,
   IF(ISNUMBER(JN38),IF(JN38&gt;0,"FL","FC"),"FC"),
   IF(
    ISNUMBER(JN38),
    IF(JN38&gt;0,"NOR","F"),
    IF(JN38="A","NOR",IF(JN38&lt;&gt;"",JN38,"F"))
   )
  )
 )
)</f>
        <v>NOR</v>
      </c>
      <c r="JM38" s="362">
        <f t="shared" si="499"/>
        <v>8.5</v>
      </c>
      <c r="JN38" s="362" cm="1">
        <f t="array" ref="JN38">_xlfn.LET(
_xlpm.f,JN$6,
_xlpm.xp,IFERROR(
   _xlfn.XLOOKUP(
     1,
     (Papeletas!$B$2:$B$3000=$B38)*(Papeletas!$G$2:$G$3000&lt;=_xlpm.f)*(Papeletas!$H$2:$H$3000&gt;=_xlpm.f),
     Papeletas!$F$2:$F$3000,
     "__NP__"
   ),
   "__NP__"
),
_xlpm.x,IF(_xlpm.xp&lt;&gt;"__NP__",_xlpm.xp,_xlfn.XLOOKUP($B38,Reloj!$A$2:$A$3000,INDEX(Reloj!$J$2:$AR$3000,,COLUMN(JB30)-INT(COLUMN(JB30)/9*8)),"__NF__")),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JO38" s="363">
        <f t="shared" si="500"/>
        <v>8.5</v>
      </c>
      <c r="JP38" s="363">
        <f t="shared" si="501"/>
        <v>2</v>
      </c>
      <c r="JQ38" s="363">
        <f t="shared" si="502"/>
        <v>1</v>
      </c>
      <c r="JR38" s="363">
        <f t="shared" si="503"/>
        <v>0</v>
      </c>
      <c r="JS38" s="359">
        <f t="shared" si="504"/>
        <v>0.3125</v>
      </c>
      <c r="JT38" s="360">
        <f t="shared" si="505"/>
        <v>0.70833333333333337</v>
      </c>
      <c r="JU38" s="361" t="str">
        <f>IF(
 OR(JS$6&lt;MAX($B$2,$G38),AND($H38&lt;&gt;"",JS$6&gt;$H38)),
 "NA",
 IF(
  AND($D38="LOCAL",WEEKDAY(JS$6,2)=7),
  "DS",
  IF(
   COUNTIF(Parametros!$P:$P,JS$6)&gt;0,
   IF(ISNUMBER(JW38),IF(JW38&gt;0,"FL","FC"),"FC"),
   IF(
    ISNUMBER(JW38),
    IF(JW38&gt;0,"NOR","F"),
    IF(JW38="A","NOR",IF(JW38&lt;&gt;"",JW38,"F"))
   )
  )
 )
)</f>
        <v>NOR</v>
      </c>
      <c r="JV38" s="362">
        <f t="shared" si="506"/>
        <v>8.5</v>
      </c>
      <c r="JW38" s="362" cm="1">
        <f t="array" ref="JW38">_xlfn.LET(
_xlpm.f,JW$6,
_xlpm.xp,IFERROR(
   _xlfn.XLOOKUP(
     1,
     (Papeletas!$B$2:$B$3000=$B38)*(Papeletas!$G$2:$G$3000&lt;=_xlpm.f)*(Papeletas!$H$2:$H$3000&gt;=_xlpm.f),
     Papeletas!$F$2:$F$3000,
     "__NP__"
   ),
   "__NP__"
),
_xlpm.x,IF(_xlpm.xp&lt;&gt;"__NP__",_xlpm.xp,_xlfn.XLOOKUP($B38,Reloj!$A$2:$A$3000,INDEX(Reloj!$J$2:$AR$3000,,COLUMN(JK30)-INT(COLUMN(JK30)/9*8)),"__NF__")),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JX38" s="363">
        <f t="shared" si="507"/>
        <v>8.5</v>
      </c>
      <c r="JY38" s="363">
        <f t="shared" si="508"/>
        <v>2</v>
      </c>
      <c r="JZ38" s="363">
        <f t="shared" si="509"/>
        <v>1</v>
      </c>
      <c r="KA38" s="363">
        <f t="shared" si="510"/>
        <v>0</v>
      </c>
      <c r="KB38" s="359">
        <f t="shared" si="511"/>
        <v>0.3125</v>
      </c>
      <c r="KC38" s="360">
        <f t="shared" si="512"/>
        <v>0.54166666666666663</v>
      </c>
      <c r="KD38" s="361" t="str">
        <f>IF(
 OR(KB$6&lt;MAX($B$2,$G38),AND($H38&lt;&gt;"",KB$6&gt;$H38)),
 "NA",
 IF(
  AND($D38="LOCAL",WEEKDAY(KB$6,2)=7),
  "DS",
  IF(
   COUNTIF(Parametros!$P:$P,KB$6)&gt;0,
   IF(ISNUMBER(KF38),IF(KF38&gt;0,"FL","FC"),"FC"),
   IF(
    ISNUMBER(KF38),
    IF(KF38&gt;0,"NOR","F"),
    IF(KF38="A","NOR",IF(KF38&lt;&gt;"",KF38,"F"))
   )
  )
 )
)</f>
        <v>NOR</v>
      </c>
      <c r="KE38" s="362">
        <f t="shared" si="513"/>
        <v>5.4999999999999991</v>
      </c>
      <c r="KF38" s="362" cm="1">
        <f t="array" ref="KF38">_xlfn.LET(
_xlpm.f,KF$6,
_xlpm.xp,IFERROR(
   _xlfn.XLOOKUP(
     1,
     (Papeletas!$B$2:$B$3000=$B38)*(Papeletas!$G$2:$G$3000&lt;=_xlpm.f)*(Papeletas!$H$2:$H$3000&gt;=_xlpm.f),
     Papeletas!$F$2:$F$3000,
     "__NP__"
   ),
   "__NP__"
),
_xlpm.x,IF(_xlpm.xp&lt;&gt;"__NP__",_xlpm.xp,_xlfn.XLOOKUP($B38,Reloj!$A$2:$A$3000,INDEX(Reloj!$J$2:$AR$3000,,COLUMN(JT30)-INT(COLUMN(JT30)/9*8)),"__NF__")),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4</v>
      </c>
      <c r="KG38" s="363">
        <f t="shared" si="514"/>
        <v>5.4999999999999991</v>
      </c>
      <c r="KH38" s="363">
        <f t="shared" si="515"/>
        <v>0</v>
      </c>
      <c r="KI38" s="363">
        <f t="shared" si="516"/>
        <v>0</v>
      </c>
      <c r="KJ38" s="363">
        <f t="shared" si="517"/>
        <v>0</v>
      </c>
      <c r="KK38" s="359" t="str">
        <f t="shared" si="255"/>
        <v>-</v>
      </c>
      <c r="KL38" s="360" t="str">
        <f t="shared" ref="KL38" si="607">IF(KK38="-","-",IF($D38="LOCAL",IF(WEEKDAY(KK$6,2)&lt;=5,--"17:00:00",IF(WEEKDAY(KK$6,2)=6,--"13:00:00","-")),IF($D38="FORANEO",IF(WEEKDAY(KK$6,2)&lt;=6,--"18:30:00",IF(WEEKDAY(KK$6,2)=7,--"12:00:00","-")),"-")))</f>
        <v>-</v>
      </c>
      <c r="KM38" s="361" t="str">
        <f>IF(
 OR(KK$6&lt;MAX($B$2,$G38),AND($H38&lt;&gt;"",KK$6&gt;$H38)),
 "NA",
 IF(
  AND($D38="LOCAL",WEEKDAY(KK$6,2)=7),
  "DS",
  IF(
   COUNTIF(Parametros!$P:$P,KK$6)&gt;0,
   IF(ISNUMBER(KO38),IF(KO38&gt;0,"FL","FC"),"FC"),
   IF(
    ISNUMBER(KO38),
    IF(KO38&gt;0,"NOR","F"),
    IF(KO38="A","NOR",IF(KO38&lt;&gt;"",KO38,"F"))
   )
  )
 )
)</f>
        <v>DS</v>
      </c>
      <c r="KN38" s="362">
        <f t="shared" si="519"/>
        <v>0</v>
      </c>
      <c r="KO38" s="362" t="str" cm="1">
        <f t="array" ref="KO38">_xlfn.LET(
_xlpm.f,KO$6,
_xlpm.xp,IFERROR(
   _xlfn.XLOOKUP(
     1,
     (Papeletas!$B$2:$B$403=$B38)*(Papeletas!$G$2:$G$403&lt;=_xlpm.f)*(Papeletas!$H$2:$H$403&gt;=_xlpm.f),
     Papeletas!$F$2:$F$403,
     "__NP__"
   ),
   "__NP__"
),
_xlpm.x,IF(_xlpm.xp&lt;&gt;"__NP__",_xlpm.xp,_xlfn.XLOOKUP($B38,Reloj!$A$2:$A$1254,INDEX(Reloj!$J$2:$AR$1254,,COLUMN(KC30)-INT(COLUMN(KC30)/9*8)),"__NF__")),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F</v>
      </c>
      <c r="KP38" s="363">
        <f t="shared" si="520"/>
        <v>0</v>
      </c>
      <c r="KQ38" s="363">
        <f t="shared" si="521"/>
        <v>0</v>
      </c>
      <c r="KR38" s="363">
        <f t="shared" si="522"/>
        <v>0</v>
      </c>
      <c r="KS38" s="363">
        <f t="shared" si="523"/>
        <v>0</v>
      </c>
      <c r="KT38" s="359">
        <f t="shared" si="262"/>
        <v>0.3125</v>
      </c>
      <c r="KU38" s="360">
        <f t="shared" ref="KU38" si="608">IF(KT38="-","-",IF($D38="LOCAL",IF(WEEKDAY(KT$6,2)&lt;=5,--"17:00:00",IF(WEEKDAY(KT$6,2)=6,--"13:00:00","-")),IF($D38="FORANEO",IF(WEEKDAY(KT$6,2)&lt;=6,--"18:30:00",IF(WEEKDAY(KT$6,2)=7,--"12:00:00","-")),"-")))</f>
        <v>0.70833333333333337</v>
      </c>
      <c r="KV38" s="361" t="str">
        <f>IF(
 OR(KT$6&lt;MAX($B$2,$G38),AND($H38&lt;&gt;"",KT$6&gt;$H38)),
 "NA",
 IF(
  AND($D38="LOCAL",WEEKDAY(KT$6,2)=7),
  "DS",
  IF(
   COUNTIF(Parametros!$P:$P,KT$6)&gt;0,
   IF(ISNUMBER(KX38),IF(KX38&gt;0,"FL","FC"),"FC"),
   IF(
    ISNUMBER(KX38),
    IF(KX38&gt;0,"NOR","F"),
    IF(KX38="A","NOR",IF(KX38&lt;&gt;"",KX38,"F"))
   )
  )
 )
)</f>
        <v>NOR</v>
      </c>
      <c r="KW38" s="362">
        <f t="shared" si="525"/>
        <v>8.5</v>
      </c>
      <c r="KX38" s="362" cm="1">
        <f t="array" ref="KX38">_xlfn.LET(
_xlpm.f,KX$6,
_xlpm.xp,IFERROR(
   _xlfn.XLOOKUP(
     1,
     (Papeletas!$B$2:$B$403=$B38)*(Papeletas!$G$2:$G$403&lt;=_xlpm.f)*(Papeletas!$H$2:$H$403&gt;=_xlpm.f),
     Papeletas!$F$2:$F$403,
     "__NP__"
   ),
   "__NP__"
),
_xlpm.x,IF(_xlpm.xp&lt;&gt;"__NP__",_xlpm.xp,_xlfn.XLOOKUP($B38,Reloj!$A$2:$A$1254,INDEX(Reloj!$J$2:$AR$1254,,COLUMN(KL30)-INT(COLUMN(KL30)/9*8)),"__NF__")),
_xlpm.t,SUBSTITUTE(_xlpm.x&amp;"","'",""),
_xlpm.esnum,IFERROR(ISNUMBER(VALUE(_xlpm.t)),FALSE),
_xlpm.n,IF(_xlpm.esnum,VALUE(_xlpm.t),0),
_xlpm.dia,IFERROR(WEEKDAY(_xlpm.f,2),0),
_xlpm.esFinSem,IF(AND(_xlpm.esnum,_xlpm.n&gt;0,_xlpm.n&lt;=7),IF($D38="LOCAL",OR(_xlpm.dia=6,_xlpm.dia=7),_xlpm.dia=7),FALSE),
_xlpm.nAj,IF(_xlpm.esFinSem,_xlpm.n+1,_xlpm.n),
IF(_xlpm.x="__NF__","Revisar",
IF(_xlpm.t="","F",
IF(_xlpm.esnum,
IF(_xlpm.nAj=0,"F",_xlpm.nAj),
IF(OR(_xlpm.t="AS",_xlpm.t="SAI"),"F",
IF(OR(_xlpm.t="ATM",_xlpm.t="CT",_xlpm.t="SS"),"A",
IF(_xlpm.t="B","DL",
IF(_xlpm.t="BA","DLA",
IF(_xlpm.t="V","VAC",_xlpm.t)))))))))</f>
        <v>11.5</v>
      </c>
      <c r="KY38" s="363">
        <f t="shared" si="526"/>
        <v>8.5</v>
      </c>
      <c r="KZ38" s="363">
        <f t="shared" si="527"/>
        <v>2</v>
      </c>
      <c r="LA38" s="363">
        <f t="shared" si="528"/>
        <v>1</v>
      </c>
      <c r="LB38" s="363">
        <f t="shared" si="529"/>
        <v>0</v>
      </c>
      <c r="LC38" s="364">
        <f t="shared" si="269"/>
        <v>0.3125</v>
      </c>
      <c r="LD38" s="360">
        <f t="shared" si="530"/>
        <v>0.70833333333333337</v>
      </c>
      <c r="LE38" s="361" t="str" cm="1">
        <f t="array" ref="LE38">_xlfn.LET(_xlpm.f,LC$6,_xlpm.ini,IFERROR(_xlfn.XLOOKUP(1,(Papeletas!$B$2:$B$403=$B38)*(Papeletas!$G$2:$G$403&lt;=_xlpm.f)*(Papeletas!$H$2:$H$403&gt;=_xlpm.f),Papeletas!$F$2:$F$403,""),""),IF(AND($D38="LOCAL",WEEKDAY(LC$6,2)=7),"DS",IF(_xlpm.ini&lt;&gt;"",_xlfn.XLOOKUP(_xlpm.ini,Parametros!$B:$B,Parametros!$C:$C,_xlpm.ini),"NOR")))</f>
        <v>NOR</v>
      </c>
      <c r="LF38" s="362">
        <f t="shared" si="531"/>
        <v>8.5</v>
      </c>
      <c r="LG38" s="362">
        <f t="shared" si="532"/>
        <v>8.5</v>
      </c>
      <c r="LH38" s="363">
        <f t="shared" si="533"/>
        <v>8.5</v>
      </c>
      <c r="LI38" s="363">
        <v>0</v>
      </c>
      <c r="LJ38" s="363">
        <v>0</v>
      </c>
      <c r="LK38" s="363">
        <v>0</v>
      </c>
      <c r="LL38" s="364">
        <f t="shared" si="274"/>
        <v>0.3125</v>
      </c>
      <c r="LM38" s="360">
        <f t="shared" si="534"/>
        <v>0.70833333333333337</v>
      </c>
      <c r="LN38" s="361" t="str" cm="1">
        <f t="array" ref="LN38">_xlfn.LET(_xlpm.f,LL$6,_xlpm.ini,IFERROR(_xlfn.XLOOKUP(1,(Papeletas!$B$2:$B$403=$B38)*(Papeletas!$G$2:$G$403&lt;=_xlpm.f)*(Papeletas!$H$2:$H$403&gt;=_xlpm.f),Papeletas!$F$2:$F$403,""),""),IF(AND($D38="LOCAL",WEEKDAY(LL$6,2)=7),"DS",IF(_xlpm.ini&lt;&gt;"",_xlfn.XLOOKUP(_xlpm.ini,Parametros!$B:$B,Parametros!$C:$C,_xlpm.ini),"NOR")))</f>
        <v>NOR</v>
      </c>
      <c r="LO38" s="362">
        <f t="shared" si="535"/>
        <v>8.5</v>
      </c>
      <c r="LP38" s="362">
        <f t="shared" si="536"/>
        <v>8.5</v>
      </c>
      <c r="LQ38" s="363">
        <f t="shared" si="537"/>
        <v>8.5</v>
      </c>
      <c r="LR38" s="363">
        <v>0</v>
      </c>
      <c r="LS38" s="363">
        <v>0</v>
      </c>
      <c r="LT38" s="363">
        <v>0</v>
      </c>
      <c r="LU38" s="364">
        <f t="shared" si="279"/>
        <v>0.3125</v>
      </c>
      <c r="LV38" s="360">
        <f t="shared" si="538"/>
        <v>0.70833333333333337</v>
      </c>
      <c r="LW38" s="361" t="str" cm="1">
        <f t="array" ref="LW38">_xlfn.LET(_xlpm.f,LU$6,_xlpm.ini,IFERROR(_xlfn.XLOOKUP(1,(Papeletas!$B$2:$B$403=$B38)*(Papeletas!$G$2:$G$403&lt;=_xlpm.f)*(Papeletas!$H$2:$H$403&gt;=_xlpm.f),Papeletas!$F$2:$F$403,""),""),IF(AND($D38="LOCAL",WEEKDAY(LU$6,2)=7),"DS",IF(_xlpm.ini&lt;&gt;"",_xlfn.XLOOKUP(_xlpm.ini,Parametros!$B:$B,Parametros!$C:$C,_xlpm.ini),"NOR")))</f>
        <v>NOR</v>
      </c>
      <c r="LX38" s="362">
        <f t="shared" si="539"/>
        <v>8.5</v>
      </c>
      <c r="LY38" s="362">
        <f t="shared" si="540"/>
        <v>8.5</v>
      </c>
      <c r="LZ38" s="363">
        <f t="shared" si="541"/>
        <v>8.5</v>
      </c>
      <c r="MA38" s="363">
        <v>0</v>
      </c>
      <c r="MB38" s="363">
        <v>0</v>
      </c>
      <c r="MC38" s="363">
        <v>0</v>
      </c>
      <c r="MD38" s="360">
        <f t="shared" si="284"/>
        <v>0.3125</v>
      </c>
      <c r="ME38" s="360">
        <f t="shared" si="542"/>
        <v>0.70833333333333337</v>
      </c>
      <c r="MF38" s="361" t="str" cm="1">
        <f t="array" ref="MF38">_xlfn.LET(_xlpm.f,MD$6,_xlpm.ini,IFERROR(_xlfn.XLOOKUP(1,(Papeletas!$B$2:$B$403=$B38)*(Papeletas!$G$2:$G$403&lt;=_xlpm.f)*(Papeletas!$H$2:$H$403&gt;=_xlpm.f),Papeletas!$F$2:$F$403,""),""),IF(AND($D38="LOCAL",WEEKDAY(MD$6,2)=7),"DS",IF(_xlpm.ini&lt;&gt;"",_xlfn.XLOOKUP(_xlpm.ini,Parametros!$B:$B,Parametros!$C:$C,_xlpm.ini),"NOR")))</f>
        <v>NOR</v>
      </c>
      <c r="MG38" s="362">
        <f t="shared" si="543"/>
        <v>8.5</v>
      </c>
      <c r="MH38" s="362">
        <f t="shared" si="544"/>
        <v>8.5</v>
      </c>
      <c r="MI38" s="363">
        <f t="shared" si="545"/>
        <v>8.5</v>
      </c>
      <c r="MJ38" s="363">
        <v>0</v>
      </c>
      <c r="MK38" s="363">
        <v>0</v>
      </c>
      <c r="ML38" s="363">
        <v>0</v>
      </c>
      <c r="MM38" s="364">
        <f t="shared" si="289"/>
        <v>0.3125</v>
      </c>
      <c r="MN38" s="360">
        <f t="shared" si="546"/>
        <v>0.54166666666666663</v>
      </c>
      <c r="MO38" s="361" t="str" cm="1">
        <f t="array" ref="MO38">_xlfn.LET(_xlpm.f,MM$6,_xlpm.ini,IFERROR(_xlfn.XLOOKUP(1,(Papeletas!$B$2:$B$403=$B38)*(Papeletas!$G$2:$G$403&lt;=_xlpm.f)*(Papeletas!$H$2:$H$403&gt;=_xlpm.f),Papeletas!$F$2:$F$403,""),""),IF(AND($D38="LOCAL",WEEKDAY(MM$6,2)=7),"DS",IF(_xlpm.ini&lt;&gt;"",_xlfn.XLOOKUP(_xlpm.ini,Parametros!$B:$B,Parametros!$C:$C,_xlpm.ini),"NOR")))</f>
        <v>NOR</v>
      </c>
      <c r="MP38" s="362">
        <f t="shared" si="547"/>
        <v>5.4999999999999991</v>
      </c>
      <c r="MQ38" s="362">
        <f t="shared" si="548"/>
        <v>5.4999999999999991</v>
      </c>
      <c r="MR38" s="363">
        <f t="shared" si="549"/>
        <v>5.4999999999999991</v>
      </c>
      <c r="MS38" s="363">
        <v>0</v>
      </c>
      <c r="MT38" s="363">
        <v>0</v>
      </c>
      <c r="MU38" s="363">
        <v>0</v>
      </c>
      <c r="MV38" s="364"/>
      <c r="MW38" s="360"/>
      <c r="MX38" s="361"/>
      <c r="MY38" s="362"/>
      <c r="MZ38" s="362"/>
      <c r="NA38" s="363"/>
      <c r="NB38" s="363"/>
      <c r="NC38" s="363"/>
      <c r="ND38" s="363"/>
      <c r="NE38" s="364"/>
      <c r="NF38" s="360"/>
      <c r="NG38" s="361"/>
      <c r="NH38" s="362"/>
      <c r="NI38" s="362"/>
      <c r="NJ38" s="363"/>
      <c r="NK38" s="363"/>
      <c r="NL38" s="363"/>
      <c r="NM38" s="363"/>
      <c r="NN38" s="211"/>
      <c r="NO38" s="401">
        <f t="shared" si="294"/>
        <v>24</v>
      </c>
      <c r="NP38" s="401" cm="1">
        <f t="array" ref="NP38">SUMPRODUCT(
 (INDEX(DD38:MU38,1,_xlfn.SEQUENCE(1,INT((COLUMN($MU$9)-COLUMN(DD38)+1)/9),3,9))=NP$6)*
 (INDEX(DD38:MU38,1,_xlfn.SEQUENCE(1,INT((COLUMN($MU$9)-COLUMN(DD38)+1)/9),9,9))&gt;0)
)</f>
        <v>2</v>
      </c>
      <c r="NQ38" s="401" cm="1">
        <f t="array" ref="NQ38">SUMPRODUCT(--(INDEX($DD38:$MU38,1,_xlfn.SEQUENCE(1,INT((COLUMN($MU$9)-COLUMN($DD38)+1)/9),3,9))=NQ$6))</f>
        <v>0</v>
      </c>
      <c r="NR38" s="401">
        <f t="shared" si="550"/>
        <v>26</v>
      </c>
      <c r="NS38" s="401" cm="1">
        <f t="array" ref="NS38">SUMPRODUCT(--(INDEX($DD38:$MU38,1,_xlfn.SEQUENCE(1,INT((COLUMN($MU$9)-COLUMN($DD38)+1)/9),3,9))=NS$6))</f>
        <v>0</v>
      </c>
      <c r="NT38" s="401">
        <f t="shared" si="551"/>
        <v>2</v>
      </c>
      <c r="NU38" s="401" cm="1">
        <f t="array" ref="NU38">SUMPRODUCT(--(INDEX($DD38:$MU38,1,_xlfn.SEQUENCE(1,INT((COLUMN($MU$9)-COLUMN($DD38)+1)/9),3,9))=NU$6))</f>
        <v>0</v>
      </c>
      <c r="NV38" s="401" cm="1">
        <f t="array" ref="NV38">SUMPRODUCT(--(INDEX($DD38:$MU38,1,_xlfn.SEQUENCE(1,INT((COLUMN($MU$9)-COLUMN($DD38)+1)/9),3,9))=NV$6))</f>
        <v>0</v>
      </c>
      <c r="NW38" s="401" cm="1">
        <f t="array" ref="NW38">SUMPRODUCT(--(INDEX($DD38:$MU38,1,_xlfn.SEQUENCE(1,INT((COLUMN($MU$9)-COLUMN($DD38)+1)/9),3,9))=NW$6))</f>
        <v>0</v>
      </c>
      <c r="NX38" s="401" cm="1">
        <f t="array" ref="NX38">SUMPRODUCT(--(INDEX($DD38:$MU38,1,_xlfn.SEQUENCE(1,INT((COLUMN($MU$9)-COLUMN($DD38)+1)/9),3,9))=NX$6))</f>
        <v>0</v>
      </c>
      <c r="NY38" s="401" cm="1">
        <f t="array" ref="NY38">SUMPRODUCT(--(INDEX($DD38:$MU38,1,_xlfn.SEQUENCE(1,INT((COLUMN($MU$9)-COLUMN($DD38)+1)/9),3,9))=NY$6))</f>
        <v>0</v>
      </c>
      <c r="NZ38" s="401" cm="1">
        <f t="array" ref="NZ38">SUMPRODUCT(--(INDEX($DD38:$MU38,1,_xlfn.SEQUENCE(1,INT((COLUMN($MU$9)-COLUMN($DD38)+1)/9),3,9))=NZ$6))</f>
        <v>0</v>
      </c>
      <c r="OA38" s="401" cm="1">
        <f t="array" ref="OA38">SUMPRODUCT(--(INDEX($DD38:$MU38,1,_xlfn.SEQUENCE(1,INT((COLUMN($MU$9)-COLUMN($DD38)+1)/9),3,9))=OA$6))</f>
        <v>0</v>
      </c>
      <c r="OB38" s="401" cm="1">
        <f t="array" ref="OB38">SUMPRODUCT(--(INDEX($DD38:$MU38,1,_xlfn.SEQUENCE(1,INT((COLUMN($MU$9)-COLUMN($DD38)+1)/9),3,9))=OB$6))</f>
        <v>0</v>
      </c>
      <c r="OC38" s="401" cm="1">
        <f t="array" ref="OC38">SUMPRODUCT(--(INDEX($DD38:$MU38,1,_xlfn.SEQUENCE(1,INT((COLUMN($MU$9)-COLUMN($DD38)+1)/9),3,9))=OC$6))</f>
        <v>0</v>
      </c>
      <c r="OD38" s="402"/>
      <c r="OE38" s="402">
        <f t="shared" si="552"/>
        <v>28</v>
      </c>
      <c r="OF38" s="403" cm="1">
        <f t="array" ref="OF38">SUM(INDEX(R38:KJ38,1,_xlfn.SEQUENCE(1,INT((COLUMN($NM$9)-COLUMN(CU38)+1)/9),7,9)))</f>
        <v>50</v>
      </c>
      <c r="OG38" s="403" cm="1">
        <f t="array" ref="OG38">SUM(INDEX(R38:KJ38,1,_xlfn.SEQUENCE(1,INT((COLUMN($NM$9)-COLUMN(CU38)+1)/9),8,9)))</f>
        <v>22</v>
      </c>
      <c r="OH38" s="403" cm="1">
        <f t="array" ref="OH38">SUM(INDEX(R38:KJ38,1,_xlfn.SEQUENCE(1,INT((COLUMN($NM$9)-COLUMN(CU38)+1)/9),9,9)))</f>
        <v>14</v>
      </c>
      <c r="OI38" s="214"/>
      <c r="OJ38" s="163"/>
      <c r="OK38" s="163"/>
      <c r="OL38" s="163"/>
      <c r="OM38" s="163"/>
      <c r="ON38" s="306">
        <f>_xlfn.XLOOKUP(B38,'TR05'!B:B,'TR05'!G:G,"Revisar",0)</f>
        <v>45819</v>
      </c>
      <c r="OO38" s="306">
        <f>_xlfn.XLOOKUP(B38,Reloj!A:A,Reloj!D:D,"Revisar",0)</f>
        <v>45819</v>
      </c>
      <c r="OP38" s="162" t="str">
        <f>_xlfn.XLOOKUP(B38,'S10'!C:C,'S10'!B:B,"Revisar",0)</f>
        <v>Revisar</v>
      </c>
    </row>
    <row r="39" spans="1:406" s="162" customFormat="1" ht="15.9" customHeight="1">
      <c r="A39" s="356">
        <v>31</v>
      </c>
      <c r="B39" s="332" t="s">
        <v>847</v>
      </c>
      <c r="C39" s="357" t="str">
        <f>_xlfn.XLOOKUP(B39,'S10'!$B$2:$B$1500,'S10'!$A$2:$A$1500,"Ingresar",0)</f>
        <v>22016517</v>
      </c>
      <c r="D39" s="333" t="s">
        <v>169</v>
      </c>
      <c r="E39" s="335" t="s">
        <v>849</v>
      </c>
      <c r="F39" s="335" t="str">
        <f>_xlfn.XLOOKUP(B39,'S10'!$B$2:$B$600,'S10'!$F$2:$F$600,"Ingresar",0)</f>
        <v>Auxiliar de Limpieza</v>
      </c>
      <c r="G39" s="296">
        <v>45477</v>
      </c>
      <c r="H39" s="358"/>
      <c r="I39" s="359">
        <f t="shared" si="37"/>
        <v>0.3125</v>
      </c>
      <c r="J39" s="360">
        <f t="shared" si="295"/>
        <v>0.70833333333333337</v>
      </c>
      <c r="K39" s="361" t="str">
        <f>IF(
 OR(I$6&lt;MAX($B$2,$G39),AND($H39&lt;&gt;"",I$6&gt;$H39)),
 "NA",
 IF(
  AND($D39="LOCAL",WEEKDAY(I$6,2)=7),
  "DS",
  IF(
   COUNTIF(Parametros!$P:$P,I$6)&gt;0,
   IF(ISNUMBER(M39),IF(M39&gt;0,"FL","FC"),"FC"),
   IF(
    ISNUMBER(M39),
    IF(M39&gt;0,"NOR","F"),
    IF(M39="A","NOR",IF(M39&lt;&gt;"",M39,"F"))
   )
  )
 )
)</f>
        <v>VAC</v>
      </c>
      <c r="L39" s="362">
        <f t="shared" si="296"/>
        <v>8.5</v>
      </c>
      <c r="M39" s="362" t="str" cm="1">
        <f t="array" ref="M39">_xlfn.LET(
_xlpm.f,M$6,
_xlpm.xp,IFERROR(
   _xlfn.XLOOKUP(
     1,
     (Papeletas!$B$2:$B$403=$B39)*(Papeletas!$G$2:$G$403&lt;=_xlpm.f)*(Papeletas!$H$2:$H$403&gt;=_xlpm.f),
     Papeletas!$F$2:$F$403,
     "__NP__"
   ),
   "__NP__"
),
_xlpm.x,IF(_xlpm.xp&lt;&gt;"__NP__",_xlpm.xp,_xlfn.XLOOKUP($B39,Reloj!$A$2:$A$1254,INDEX(Reloj!$J$2:$AR$1254,,COLUMN(A31)-INT(COLUMN(A31)/9*8)),"__NF__")),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VAC</v>
      </c>
      <c r="N39" s="363">
        <f t="shared" si="297"/>
        <v>0</v>
      </c>
      <c r="O39" s="363">
        <f t="shared" si="298"/>
        <v>0</v>
      </c>
      <c r="P39" s="363">
        <f t="shared" si="299"/>
        <v>0</v>
      </c>
      <c r="Q39" s="363">
        <f t="shared" si="300"/>
        <v>0</v>
      </c>
      <c r="R39" s="359">
        <f t="shared" si="301"/>
        <v>0.3125</v>
      </c>
      <c r="S39" s="360">
        <f t="shared" si="302"/>
        <v>0.70833333333333337</v>
      </c>
      <c r="T39" s="361" t="str">
        <f>IF(
 OR(R$6&lt;MAX($B$2,$G39),AND($H39&lt;&gt;"",R$6&gt;$H39)),
 "NA",
 IF(
  AND($D39="LOCAL",WEEKDAY(R$6,2)=7),
  "DS",
  IF(
   COUNTIF(Parametros!$P:$P,R$6)&gt;0,
   IF(ISNUMBER(V39),IF(V39&gt;0,"FL","FC"),"FC"),
   IF(
    ISNUMBER(V39),
    IF(V39&gt;0,"NOR","F"),
    IF(V39="A","NOR",IF(V39&lt;&gt;"",V39,"F"))
   )
  )
 )
)</f>
        <v>VAC</v>
      </c>
      <c r="U39" s="362">
        <f t="shared" si="303"/>
        <v>8.5</v>
      </c>
      <c r="V39" s="362" t="str" cm="1">
        <f t="array" ref="V39">_xlfn.LET(
_xlpm.f,V$6,
_xlpm.xp,IFERROR(
   _xlfn.XLOOKUP(
     1,
     (Papeletas!$B$2:$B$3000=$B39)*(Papeletas!$G$2:$G$3000&lt;=_xlpm.f)*(Papeletas!$H$2:$H$3000&gt;=_xlpm.f),
     Papeletas!$F$2:$F$3000,
     "__NP__"
   ),
   "__NP__"
),
_xlpm.x,IF(_xlpm.xp&lt;&gt;"__NP__",_xlpm.xp,_xlfn.XLOOKUP($B39,Reloj!$A$2:$A$3000,INDEX(Reloj!$J$2:$AR$3000,,COLUMN(J31)-INT(COLUMN(J31)/9*8)),"__NF__")),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VAC</v>
      </c>
      <c r="W39" s="363">
        <f t="shared" si="304"/>
        <v>0</v>
      </c>
      <c r="X39" s="363">
        <f t="shared" si="305"/>
        <v>0</v>
      </c>
      <c r="Y39" s="363">
        <f t="shared" si="306"/>
        <v>0</v>
      </c>
      <c r="Z39" s="363">
        <f t="shared" si="307"/>
        <v>0</v>
      </c>
      <c r="AA39" s="359">
        <f t="shared" si="308"/>
        <v>0.3125</v>
      </c>
      <c r="AB39" s="360">
        <f t="shared" si="309"/>
        <v>0.70833333333333337</v>
      </c>
      <c r="AC39" s="361" t="str">
        <f>IF(
 OR(AA$6&lt;MAX($B$2,$G39),AND($H39&lt;&gt;"",AA$6&gt;$H39)),
 "NA",
 IF(
  AND($D39="LOCAL",WEEKDAY(AA$6,2)=7),
  "DS",
  IF(
   COUNTIF(Parametros!$P:$P,AA$6)&gt;0,
   IF(ISNUMBER(AE39),IF(AE39&gt;0,"FL","FC"),"FC"),
   IF(
    ISNUMBER(AE39),
    IF(AE39&gt;0,"NOR","F"),
    IF(AE39="A","NOR",IF(AE39&lt;&gt;"",AE39,"F"))
   )
  )
 )
)</f>
        <v>VAC</v>
      </c>
      <c r="AD39" s="362">
        <f t="shared" si="310"/>
        <v>8.5</v>
      </c>
      <c r="AE39" s="362" t="str" cm="1">
        <f t="array" ref="AE39">_xlfn.LET(
_xlpm.f,AE$6,
_xlpm.xp,IFERROR(
   _xlfn.XLOOKUP(
     1,
     (Papeletas!$B$2:$B$3000=$B39)*(Papeletas!$G$2:$G$3000&lt;=_xlpm.f)*(Papeletas!$H$2:$H$3000&gt;=_xlpm.f),
     Papeletas!$F$2:$F$3000,
     "__NP__"
   ),
   "__NP__"
),
_xlpm.x,IF(_xlpm.xp&lt;&gt;"__NP__",_xlpm.xp,_xlfn.XLOOKUP($B39,Reloj!$A$2:$A$3000,INDEX(Reloj!$J$2:$AR$3000,,COLUMN(S31)-INT(COLUMN(S31)/9*8)),"__NF__")),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VAC</v>
      </c>
      <c r="AF39" s="363">
        <f t="shared" si="311"/>
        <v>0</v>
      </c>
      <c r="AG39" s="363">
        <f t="shared" si="312"/>
        <v>0</v>
      </c>
      <c r="AH39" s="363">
        <f t="shared" si="313"/>
        <v>0</v>
      </c>
      <c r="AI39" s="363">
        <f t="shared" si="314"/>
        <v>0</v>
      </c>
      <c r="AJ39" s="359">
        <f t="shared" si="315"/>
        <v>0.3125</v>
      </c>
      <c r="AK39" s="360">
        <f t="shared" si="316"/>
        <v>0.54166666666666663</v>
      </c>
      <c r="AL39" s="361" t="str">
        <f>IF(
 OR(AJ$6&lt;MAX($B$2,$G39),AND($H39&lt;&gt;"",AJ$6&gt;$H39)),
 "NA",
 IF(
  AND($D39="LOCAL",WEEKDAY(AJ$6,2)=7),
  "DS",
  IF(
   COUNTIF(Parametros!$P:$P,AJ$6)&gt;0,
   IF(ISNUMBER(AN39),IF(AN39&gt;0,"FL","FC"),"FC"),
   IF(
    ISNUMBER(AN39),
    IF(AN39&gt;0,"NOR","F"),
    IF(AN39="A","NOR",IF(AN39&lt;&gt;"",AN39,"F"))
   )
  )
 )
)</f>
        <v>VAC</v>
      </c>
      <c r="AM39" s="362">
        <f t="shared" si="317"/>
        <v>5.4999999999999991</v>
      </c>
      <c r="AN39" s="362" t="str" cm="1">
        <f t="array" ref="AN39">_xlfn.LET(
_xlpm.f,AN$6,
_xlpm.xp,IFERROR(
   _xlfn.XLOOKUP(
     1,
     (Papeletas!$B$2:$B$3000=$B39)*(Papeletas!$G$2:$G$3000&lt;=_xlpm.f)*(Papeletas!$H$2:$H$3000&gt;=_xlpm.f),
     Papeletas!$F$2:$F$3000,
     "__NP__"
   ),
   "__NP__"
),
_xlpm.x,IF(_xlpm.xp&lt;&gt;"__NP__",_xlpm.xp,_xlfn.XLOOKUP($B39,Reloj!$A$2:$A$3000,INDEX(Reloj!$J$2:$AR$3000,,COLUMN(AB31)-INT(COLUMN(AB31)/9*8)),"__NF__")),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VAC</v>
      </c>
      <c r="AO39" s="363">
        <f t="shared" si="318"/>
        <v>0</v>
      </c>
      <c r="AP39" s="363">
        <f t="shared" si="319"/>
        <v>0</v>
      </c>
      <c r="AQ39" s="363">
        <f t="shared" si="320"/>
        <v>0</v>
      </c>
      <c r="AR39" s="363">
        <f t="shared" si="321"/>
        <v>0</v>
      </c>
      <c r="AS39" s="359" t="str">
        <f t="shared" si="322"/>
        <v>-</v>
      </c>
      <c r="AT39" s="360" t="str">
        <f t="shared" si="323"/>
        <v>-</v>
      </c>
      <c r="AU39" s="361" t="str">
        <f>IF(
 OR(AS$6&lt;MAX($B$2,$G39),AND($H39&lt;&gt;"",AS$6&gt;$H39)),
 "NA",
 IF(
  AND($D39="LOCAL",WEEKDAY(AS$6,2)=7),
  "DS",
  IF(
   COUNTIF(Parametros!$P:$P,AS$6)&gt;0,
   IF(ISNUMBER(AW39),IF(AW39&gt;0,"FL","FC"),"FC"),
   IF(
    ISNUMBER(AW39),
    IF(AW39&gt;0,"NOR","F"),
    IF(AW39="A","NOR",IF(AW39&lt;&gt;"",AW39,"F"))
   )
  )
 )
)</f>
        <v>DS</v>
      </c>
      <c r="AV39" s="362">
        <f t="shared" si="324"/>
        <v>0</v>
      </c>
      <c r="AW39" s="362" t="str" cm="1">
        <f t="array" ref="AW39">_xlfn.LET(
_xlpm.f,AW$6,
_xlpm.xp,IFERROR(
   _xlfn.XLOOKUP(
     1,
     (Papeletas!$B$2:$B$3000=$B39)*(Papeletas!$G$2:$G$3000&lt;=_xlpm.f)*(Papeletas!$H$2:$H$3000&gt;=_xlpm.f),
     Papeletas!$F$2:$F$3000,
     "__NP__"
   ),
   "__NP__"
),
_xlpm.x,IF(_xlpm.xp&lt;&gt;"__NP__",_xlpm.xp,_xlfn.XLOOKUP($B39,Reloj!$A$2:$A$3000,INDEX(Reloj!$J$2:$AR$3000,,COLUMN(AK31)-INT(COLUMN(AK31)/9*8)),"__NF__")),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F</v>
      </c>
      <c r="AX39" s="363">
        <f t="shared" si="325"/>
        <v>0</v>
      </c>
      <c r="AY39" s="363">
        <f t="shared" si="326"/>
        <v>0</v>
      </c>
      <c r="AZ39" s="363">
        <f t="shared" si="327"/>
        <v>0</v>
      </c>
      <c r="BA39" s="363">
        <f t="shared" si="328"/>
        <v>0</v>
      </c>
      <c r="BB39" s="359">
        <f t="shared" si="329"/>
        <v>0.3125</v>
      </c>
      <c r="BC39" s="360">
        <f t="shared" si="330"/>
        <v>0.70833333333333337</v>
      </c>
      <c r="BD39" s="361" t="str">
        <f>IF(
 OR(BB$6&lt;MAX($B$2,$G39),AND($H39&lt;&gt;"",BB$6&gt;$H39)),
 "NA",
 IF(
  AND($D39="LOCAL",WEEKDAY(BB$6,2)=7),
  "DS",
  IF(
   COUNTIF(Parametros!$P:$P,BB$6)&gt;0,
   IF(ISNUMBER(BF39),IF(BF39&gt;0,"FL","FC"),"FC"),
   IF(
    ISNUMBER(BF39),
    IF(BF39&gt;0,"NOR","F"),
    IF(BF39="A","NOR",IF(BF39&lt;&gt;"",BF39,"F"))
   )
  )
 )
)</f>
        <v>NOR</v>
      </c>
      <c r="BE39" s="362">
        <f t="shared" si="331"/>
        <v>8.5</v>
      </c>
      <c r="BF39" s="362" cm="1">
        <f t="array" ref="BF39">_xlfn.LET(
_xlpm.f,BF$6,
_xlpm.xp,IFERROR(
   _xlfn.XLOOKUP(
     1,
     (Papeletas!$B$2:$B$3000=$B39)*(Papeletas!$G$2:$G$3000&lt;=_xlpm.f)*(Papeletas!$H$2:$H$3000&gt;=_xlpm.f),
     Papeletas!$F$2:$F$3000,
     "__NP__"
   ),
   "__NP__"
),
_xlpm.x,IF(_xlpm.xp&lt;&gt;"__NP__",_xlpm.xp,_xlfn.XLOOKUP($B39,Reloj!$A$2:$A$3000,INDEX(Reloj!$J$2:$AR$3000,,COLUMN(AT31)-INT(COLUMN(AT31)/9*8)),"__NF__")),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BG39" s="363">
        <f t="shared" si="332"/>
        <v>8.5</v>
      </c>
      <c r="BH39" s="363">
        <f t="shared" si="333"/>
        <v>2</v>
      </c>
      <c r="BI39" s="363">
        <f t="shared" si="334"/>
        <v>0.5</v>
      </c>
      <c r="BJ39" s="363">
        <f t="shared" si="335"/>
        <v>0</v>
      </c>
      <c r="BK39" s="359">
        <f t="shared" si="336"/>
        <v>0.3125</v>
      </c>
      <c r="BL39" s="360">
        <f t="shared" si="337"/>
        <v>0.70833333333333337</v>
      </c>
      <c r="BM39" s="361" t="str">
        <f>IF(
 OR(BK$6&lt;MAX($B$2,$G39),AND($H39&lt;&gt;"",BK$6&gt;$H39)),
 "NA",
 IF(
  AND($D39="LOCAL",WEEKDAY(BK$6,2)=7),
  "DS",
  IF(
   COUNTIF(Parametros!$P:$P,BK$6)&gt;0,
   IF(ISNUMBER(BO39),IF(BO39&gt;0,"FL","FC"),"FC"),
   IF(
    ISNUMBER(BO39),
    IF(BO39&gt;0,"NOR","F"),
    IF(BO39="A","NOR",IF(BO39&lt;&gt;"",BO39,"F"))
   )
  )
 )
)</f>
        <v>NOR</v>
      </c>
      <c r="BN39" s="362">
        <f t="shared" si="338"/>
        <v>8.5</v>
      </c>
      <c r="BO39" s="362" cm="1">
        <f t="array" ref="BO39">_xlfn.LET(
_xlpm.f,BO$6,
_xlpm.xp,IFERROR(
   _xlfn.XLOOKUP(
     1,
     (Papeletas!$B$2:$B$3000=$B39)*(Papeletas!$G$2:$G$3000&lt;=_xlpm.f)*(Papeletas!$H$2:$H$3000&gt;=_xlpm.f),
     Papeletas!$F$2:$F$3000,
     "__NP__"
   ),
   "__NP__"
),
_xlpm.x,IF(_xlpm.xp&lt;&gt;"__NP__",_xlpm.xp,_xlfn.XLOOKUP($B39,Reloj!$A$2:$A$3000,INDEX(Reloj!$J$2:$AR$3000,,COLUMN(BC31)-INT(COLUMN(BC31)/9*8)),"__NF__")),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BP39" s="363">
        <f t="shared" si="339"/>
        <v>8.5</v>
      </c>
      <c r="BQ39" s="363">
        <f t="shared" si="340"/>
        <v>2</v>
      </c>
      <c r="BR39" s="363">
        <f t="shared" si="341"/>
        <v>0.5</v>
      </c>
      <c r="BS39" s="363">
        <f t="shared" si="342"/>
        <v>0</v>
      </c>
      <c r="BT39" s="359">
        <f t="shared" si="343"/>
        <v>0.3125</v>
      </c>
      <c r="BU39" s="360">
        <f t="shared" si="344"/>
        <v>0.70833333333333337</v>
      </c>
      <c r="BV39" s="361" t="str">
        <f>IF(
 OR(BT$6&lt;MAX($B$2,$G39),AND($H39&lt;&gt;"",BT$6&gt;$H39)),
 "NA",
 IF(
  AND($D39="LOCAL",WEEKDAY(BT$6,2)=7),
  "DS",
  IF(
   COUNTIF(Parametros!$P:$P,BT$6)&gt;0,
   IF(ISNUMBER(BX39),IF(BX39&gt;0,"FL","FC"),"FC"),
   IF(
    ISNUMBER(BX39),
    IF(BX39&gt;0,"NOR","F"),
    IF(BX39="A","NOR",IF(BX39&lt;&gt;"",BX39,"F"))
   )
  )
 )
)</f>
        <v>NOR</v>
      </c>
      <c r="BW39" s="362">
        <f t="shared" si="345"/>
        <v>8.5</v>
      </c>
      <c r="BX39" s="362" cm="1">
        <f t="array" ref="BX39">_xlfn.LET(
_xlpm.f,BX$6,
_xlpm.xp,IFERROR(
   _xlfn.XLOOKUP(
     1,
     (Papeletas!$B$2:$B$3000=$B39)*(Papeletas!$G$2:$G$3000&lt;=_xlpm.f)*(Papeletas!$H$2:$H$3000&gt;=_xlpm.f),
     Papeletas!$F$2:$F$3000,
     "__NP__"
   ),
   "__NP__"
),
_xlpm.x,IF(_xlpm.xp&lt;&gt;"__NP__",_xlpm.xp,_xlfn.XLOOKUP($B39,Reloj!$A$2:$A$3000,INDEX(Reloj!$J$2:$AR$3000,,COLUMN(BL31)-INT(COLUMN(BL31)/9*8)),"__NF__")),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BY39" s="363">
        <f t="shared" si="346"/>
        <v>8.5</v>
      </c>
      <c r="BZ39" s="363">
        <f t="shared" si="347"/>
        <v>2</v>
      </c>
      <c r="CA39" s="363">
        <f t="shared" si="348"/>
        <v>0.5</v>
      </c>
      <c r="CB39" s="363">
        <f t="shared" si="349"/>
        <v>0</v>
      </c>
      <c r="CC39" s="359">
        <f t="shared" si="350"/>
        <v>0.3125</v>
      </c>
      <c r="CD39" s="360">
        <f t="shared" si="351"/>
        <v>0.70833333333333337</v>
      </c>
      <c r="CE39" s="361" t="str">
        <f>IF(
 OR(CC$6&lt;MAX($B$2,$G39),AND($H39&lt;&gt;"",CC$6&gt;$H39)),
 "NA",
 IF(
  AND($D39="LOCAL",WEEKDAY(CC$6,2)=7),
  "DS",
  IF(
   COUNTIF(Parametros!$P:$P,CC$6)&gt;0,
   IF(ISNUMBER(CG39),IF(CG39&gt;0,"FL","FC"),"FC"),
   IF(
    ISNUMBER(CG39),
    IF(CG39&gt;0,"NOR","F"),
    IF(CG39="A","NOR",IF(CG39&lt;&gt;"",CG39,"F"))
   )
  )
 )
)</f>
        <v>NOR</v>
      </c>
      <c r="CF39" s="362">
        <f t="shared" si="352"/>
        <v>8.5</v>
      </c>
      <c r="CG39" s="362" cm="1">
        <f t="array" ref="CG39">_xlfn.LET(
_xlpm.f,CG$6,
_xlpm.xp,IFERROR(
   _xlfn.XLOOKUP(
     1,
     (Papeletas!$B$2:$B$3000=$B39)*(Papeletas!$G$2:$G$3000&lt;=_xlpm.f)*(Papeletas!$H$2:$H$3000&gt;=_xlpm.f),
     Papeletas!$F$2:$F$3000,
     "__NP__"
   ),
   "__NP__"
),
_xlpm.x,IF(_xlpm.xp&lt;&gt;"__NP__",_xlpm.xp,_xlfn.XLOOKUP($B39,Reloj!$A$2:$A$3000,INDEX(Reloj!$J$2:$AR$3000,,COLUMN(BU31)-INT(COLUMN(BU31)/9*8)),"__NF__")),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CH39" s="363">
        <f t="shared" si="353"/>
        <v>8.5</v>
      </c>
      <c r="CI39" s="363">
        <f t="shared" si="354"/>
        <v>2</v>
      </c>
      <c r="CJ39" s="363">
        <f t="shared" si="355"/>
        <v>0.5</v>
      </c>
      <c r="CK39" s="363">
        <f t="shared" si="356"/>
        <v>0</v>
      </c>
      <c r="CL39" s="359">
        <f t="shared" si="357"/>
        <v>0.3125</v>
      </c>
      <c r="CM39" s="360">
        <f t="shared" si="358"/>
        <v>0.70833333333333337</v>
      </c>
      <c r="CN39" s="361" t="str">
        <f>IF(
 OR(CL$6&lt;MAX($B$2,$G39),AND($H39&lt;&gt;"",CL$6&gt;$H39)),
 "NA",
 IF(
  AND($D39="LOCAL",WEEKDAY(CL$6,2)=7),
  "DS",
  IF(
   COUNTIF(Parametros!$P:$P,CL$6)&gt;0,
   IF(ISNUMBER(CP39),IF(CP39&gt;0,"FL","FC"),"FC"),
   IF(
    ISNUMBER(CP39),
    IF(CP39&gt;0,"NOR","F"),
    IF(CP39="A","NOR",IF(CP39&lt;&gt;"",CP39,"F"))
   )
  )
 )
)</f>
        <v>NOR</v>
      </c>
      <c r="CO39" s="362">
        <f t="shared" si="359"/>
        <v>8.5</v>
      </c>
      <c r="CP39" s="362" cm="1">
        <f t="array" ref="CP39">_xlfn.LET(
_xlpm.f,CP$6,
_xlpm.xp,IFERROR(
   _xlfn.XLOOKUP(
     1,
     (Papeletas!$B$2:$B$3000=$B39)*(Papeletas!$G$2:$G$3000&lt;=_xlpm.f)*(Papeletas!$H$2:$H$3000&gt;=_xlpm.f),
     Papeletas!$F$2:$F$3000,
     "__NP__"
   ),
   "__NP__"
),
_xlpm.x,IF(_xlpm.xp&lt;&gt;"__NP__",_xlpm.xp,_xlfn.XLOOKUP($B39,Reloj!$A$2:$A$3000,INDEX(Reloj!$J$2:$AR$3000,,COLUMN(CD31)-INT(COLUMN(CD31)/9*8)),"__NF__")),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CQ39" s="363">
        <f t="shared" si="360"/>
        <v>8.5</v>
      </c>
      <c r="CR39" s="363">
        <f t="shared" si="361"/>
        <v>2</v>
      </c>
      <c r="CS39" s="363">
        <f t="shared" si="362"/>
        <v>0.5</v>
      </c>
      <c r="CT39" s="363">
        <f t="shared" si="363"/>
        <v>0</v>
      </c>
      <c r="CU39" s="359">
        <f t="shared" si="364"/>
        <v>0.3125</v>
      </c>
      <c r="CV39" s="360">
        <f t="shared" si="365"/>
        <v>0.54166666666666663</v>
      </c>
      <c r="CW39" s="361" t="str">
        <f>IF(
 OR(CU$6&lt;MAX($B$2,$G39),AND($H39&lt;&gt;"",CU$6&gt;$H39)),
 "NA",
 IF(
  AND($D39="LOCAL",WEEKDAY(CU$6,2)=7),
  "DS",
  IF(
   COUNTIF(Parametros!$P:$P,CU$6)&gt;0,
   IF(ISNUMBER(CY39),IF(CY39&gt;0,"FL","FC"),"FC"),
   IF(
    ISNUMBER(CY39),
    IF(CY39&gt;0,"NOR","F"),
    IF(CY39="A","NOR",IF(CY39&lt;&gt;"",CY39,"F"))
   )
  )
 )
)</f>
        <v>NOR</v>
      </c>
      <c r="CX39" s="362">
        <f t="shared" si="366"/>
        <v>5.4999999999999991</v>
      </c>
      <c r="CY39" s="362" cm="1">
        <f t="array" ref="CY39">_xlfn.LET(
_xlpm.f,CY$6,
_xlpm.xp,IFERROR(
   _xlfn.XLOOKUP(
     1,
     (Papeletas!$B$2:$B$3000=$B39)*(Papeletas!$G$2:$G$3000&lt;=_xlpm.f)*(Papeletas!$H$2:$H$3000&gt;=_xlpm.f),
     Papeletas!$F$2:$F$3000,
     "__NP__"
   ),
   "__NP__"
),
_xlpm.x,IF(_xlpm.xp&lt;&gt;"__NP__",_xlpm.xp,_xlfn.XLOOKUP($B39,Reloj!$A$2:$A$3000,INDEX(Reloj!$J$2:$AR$3000,,COLUMN(CM31)-INT(COLUMN(CM31)/9*8)),"__NF__")),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8</v>
      </c>
      <c r="CZ39" s="363">
        <f t="shared" si="367"/>
        <v>5.4999999999999991</v>
      </c>
      <c r="DA39" s="363">
        <f t="shared" si="368"/>
        <v>2</v>
      </c>
      <c r="DB39" s="363">
        <f t="shared" si="369"/>
        <v>0.50000000000000089</v>
      </c>
      <c r="DC39" s="363">
        <f t="shared" si="370"/>
        <v>0</v>
      </c>
      <c r="DD39" s="359" t="str">
        <f t="shared" si="371"/>
        <v>-</v>
      </c>
      <c r="DE39" s="360" t="str">
        <f t="shared" si="372"/>
        <v>-</v>
      </c>
      <c r="DF39" s="361" t="str">
        <f>IF(
 OR(DD$6&lt;MAX($B$2,$G39),AND($H39&lt;&gt;"",DD$6&gt;$H39)),
 "NA",
 IF(
  AND($D39="LOCAL",WEEKDAY(DD$6,2)=7),
  "DS",
  IF(
   COUNTIF(Parametros!$P:$P,DD$6)&gt;0,
   IF(ISNUMBER(DH39),IF(DH39&gt;0,"FL","FC"),"FC"),
   IF(
    ISNUMBER(DH39),
    IF(DH39&gt;0,"NOR","F"),
    IF(DH39="A","NOR",IF(DH39&lt;&gt;"",DH39,"F"))
   )
  )
 )
)</f>
        <v>DS</v>
      </c>
      <c r="DG39" s="362">
        <f t="shared" si="373"/>
        <v>0</v>
      </c>
      <c r="DH39" s="362" t="str" cm="1">
        <f t="array" ref="DH39">_xlfn.LET(
_xlpm.f,DH$6,
_xlpm.xp,IFERROR(
   _xlfn.XLOOKUP(
     1,
     (Papeletas!$B$2:$B$3000=$B39)*(Papeletas!$G$2:$G$3000&lt;=_xlpm.f)*(Papeletas!$H$2:$H$3000&gt;=_xlpm.f),
     Papeletas!$F$2:$F$3000,
     "__NP__"
   ),
   "__NP__"
),
_xlpm.x,IF(_xlpm.xp&lt;&gt;"__NP__",_xlpm.xp,_xlfn.XLOOKUP($B39,Reloj!$A$2:$A$3000,INDEX(Reloj!$J$2:$AR$3000,,COLUMN(CV31)-INT(COLUMN(CV31)/9*8)),"__NF__")),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F</v>
      </c>
      <c r="DI39" s="363">
        <f t="shared" si="374"/>
        <v>0</v>
      </c>
      <c r="DJ39" s="363">
        <f t="shared" si="375"/>
        <v>0</v>
      </c>
      <c r="DK39" s="363">
        <f t="shared" si="376"/>
        <v>0</v>
      </c>
      <c r="DL39" s="363">
        <f t="shared" si="377"/>
        <v>0</v>
      </c>
      <c r="DM39" s="359">
        <f t="shared" si="378"/>
        <v>0.3125</v>
      </c>
      <c r="DN39" s="360">
        <f t="shared" si="379"/>
        <v>0.70833333333333337</v>
      </c>
      <c r="DO39" s="361" t="str">
        <f>IF(
 OR(DM$6&lt;MAX($B$2,$G39),AND($H39&lt;&gt;"",DM$6&gt;$H39)),
 "NA",
 IF(
  AND($D39="LOCAL",WEEKDAY(DM$6,2)=7),
  "DS",
  IF(
   COUNTIF(Parametros!$P:$P,DM$6)&gt;0,
   IF(ISNUMBER(DQ39),IF(DQ39&gt;0,"FL","FC"),"FC"),
   IF(
    ISNUMBER(DQ39),
    IF(DQ39&gt;0,"NOR","F"),
    IF(DQ39="A","NOR",IF(DQ39&lt;&gt;"",DQ39,"F"))
   )
  )
 )
)</f>
        <v>NOR</v>
      </c>
      <c r="DP39" s="362">
        <f t="shared" si="380"/>
        <v>8.5</v>
      </c>
      <c r="DQ39" s="362" cm="1">
        <f t="array" ref="DQ39">_xlfn.LET(
_xlpm.f,DQ$6,
_xlpm.xp,IFERROR(
   _xlfn.XLOOKUP(
     1,
     (Papeletas!$B$2:$B$3000=$B39)*(Papeletas!$G$2:$G$3000&lt;=_xlpm.f)*(Papeletas!$H$2:$H$3000&gt;=_xlpm.f),
     Papeletas!$F$2:$F$3000,
     "__NP__"
   ),
   "__NP__"
),
_xlpm.x,IF(_xlpm.xp&lt;&gt;"__NP__",_xlpm.xp,_xlfn.XLOOKUP($B39,Reloj!$A$2:$A$3000,INDEX(Reloj!$J$2:$AR$3000,,COLUMN(DE31)-INT(COLUMN(DE31)/9*8)),"__NF__")),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DR39" s="363">
        <f t="shared" si="381"/>
        <v>8.5</v>
      </c>
      <c r="DS39" s="363">
        <f t="shared" si="382"/>
        <v>2</v>
      </c>
      <c r="DT39" s="363">
        <f t="shared" si="383"/>
        <v>0.5</v>
      </c>
      <c r="DU39" s="363">
        <f t="shared" si="384"/>
        <v>0</v>
      </c>
      <c r="DV39" s="359">
        <f t="shared" si="385"/>
        <v>0.3125</v>
      </c>
      <c r="DW39" s="360">
        <f t="shared" si="386"/>
        <v>0.70833333333333337</v>
      </c>
      <c r="DX39" s="361" t="str">
        <f>IF(
 OR(DV$6&lt;MAX($B$2,$G39),AND($H39&lt;&gt;"",DV$6&gt;$H39)),
 "NA",
 IF(
  AND($D39="LOCAL",WEEKDAY(DV$6,2)=7),
  "DS",
  IF(
   COUNTIF(Parametros!$P:$P,DV$6)&gt;0,
   IF(ISNUMBER(DZ39),IF(DZ39&gt;0,"FL","FC"),"FC"),
   IF(
    ISNUMBER(DZ39),
    IF(DZ39&gt;0,"NOR","F"),
    IF(DZ39="A","NOR",IF(DZ39&lt;&gt;"",DZ39,"F"))
   )
  )
 )
)</f>
        <v>NOR</v>
      </c>
      <c r="DY39" s="362">
        <f t="shared" si="387"/>
        <v>8.5</v>
      </c>
      <c r="DZ39" s="362" cm="1">
        <f t="array" ref="DZ39">_xlfn.LET(
_xlpm.f,DZ$6,
_xlpm.xp,IFERROR(
   _xlfn.XLOOKUP(
     1,
     (Papeletas!$B$2:$B$3000=$B39)*(Papeletas!$G$2:$G$3000&lt;=_xlpm.f)*(Papeletas!$H$2:$H$3000&gt;=_xlpm.f),
     Papeletas!$F$2:$F$3000,
     "__NP__"
   ),
   "__NP__"
),
_xlpm.x,IF(_xlpm.xp&lt;&gt;"__NP__",_xlpm.xp,_xlfn.XLOOKUP($B39,Reloj!$A$2:$A$3000,INDEX(Reloj!$J$2:$AR$3000,,COLUMN(DN31)-INT(COLUMN(DN31)/9*8)),"__NF__")),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EA39" s="363">
        <f t="shared" si="388"/>
        <v>8.5</v>
      </c>
      <c r="EB39" s="363">
        <f t="shared" si="389"/>
        <v>2</v>
      </c>
      <c r="EC39" s="363">
        <f t="shared" si="390"/>
        <v>0.5</v>
      </c>
      <c r="ED39" s="363">
        <f t="shared" si="391"/>
        <v>0</v>
      </c>
      <c r="EE39" s="359">
        <f t="shared" si="392"/>
        <v>0.3125</v>
      </c>
      <c r="EF39" s="360">
        <f t="shared" si="393"/>
        <v>0.70833333333333337</v>
      </c>
      <c r="EG39" s="361" t="str">
        <f>IF(
 OR(EE$6&lt;MAX($B$2,$G39),AND($H39&lt;&gt;"",EE$6&gt;$H39)),
 "NA",
 IF(
  AND($D39="LOCAL",WEEKDAY(EE$6,2)=7),
  "DS",
  IF(
   COUNTIF(Parametros!$P:$P,EE$6)&gt;0,
   IF(ISNUMBER(EI39),IF(EI39&gt;0,"FL","FC"),"FC"),
   IF(
    ISNUMBER(EI39),
    IF(EI39&gt;0,"NOR","F"),
    IF(EI39="A","NOR",IF(EI39&lt;&gt;"",EI39,"F"))
   )
  )
 )
)</f>
        <v>NOR</v>
      </c>
      <c r="EH39" s="362">
        <f t="shared" si="394"/>
        <v>8.5</v>
      </c>
      <c r="EI39" s="362" cm="1">
        <f t="array" ref="EI39">_xlfn.LET(
_xlpm.f,EI$6,
_xlpm.xp,IFERROR(
   _xlfn.XLOOKUP(
     1,
     (Papeletas!$B$2:$B$3000=$B39)*(Papeletas!$G$2:$G$3000&lt;=_xlpm.f)*(Papeletas!$H$2:$H$3000&gt;=_xlpm.f),
     Papeletas!$F$2:$F$3000,
     "__NP__"
   ),
   "__NP__"
),
_xlpm.x,IF(_xlpm.xp&lt;&gt;"__NP__",_xlpm.xp,_xlfn.XLOOKUP($B39,Reloj!$A$2:$A$3000,INDEX(Reloj!$J$2:$AR$3000,,COLUMN(DW31)-INT(COLUMN(DW31)/9*8)),"__NF__")),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EJ39" s="363">
        <f t="shared" si="395"/>
        <v>8.5</v>
      </c>
      <c r="EK39" s="363">
        <f t="shared" si="396"/>
        <v>2</v>
      </c>
      <c r="EL39" s="363">
        <f t="shared" si="397"/>
        <v>0.5</v>
      </c>
      <c r="EM39" s="363">
        <f t="shared" si="398"/>
        <v>0</v>
      </c>
      <c r="EN39" s="359">
        <f t="shared" si="399"/>
        <v>0.3125</v>
      </c>
      <c r="EO39" s="360">
        <f t="shared" si="400"/>
        <v>0.70833333333333337</v>
      </c>
      <c r="EP39" s="361" t="str">
        <f>IF(
 OR(EN$6&lt;MAX($B$2,$G39),AND($H39&lt;&gt;"",EN$6&gt;$H39)),
 "NA",
 IF(
  AND($D39="LOCAL",WEEKDAY(EN$6,2)=7),
  "DS",
  IF(
   COUNTIF(Parametros!$P:$P,EN$6)&gt;0,
   IF(ISNUMBER(ER39),IF(ER39&gt;0,"FL","FC"),"FC"),
   IF(
    ISNUMBER(ER39),
    IF(ER39&gt;0,"NOR","F"),
    IF(ER39="A","NOR",IF(ER39&lt;&gt;"",ER39,"F"))
   )
  )
 )
)</f>
        <v>NOR</v>
      </c>
      <c r="EQ39" s="362">
        <f t="shared" si="401"/>
        <v>8.5</v>
      </c>
      <c r="ER39" s="362" cm="1">
        <f t="array" ref="ER39">_xlfn.LET(
_xlpm.f,ER$6,
_xlpm.xp,IFERROR(
   _xlfn.XLOOKUP(
     1,
     (Papeletas!$B$2:$B$3000=$B39)*(Papeletas!$G$2:$G$3000&lt;=_xlpm.f)*(Papeletas!$H$2:$H$3000&gt;=_xlpm.f),
     Papeletas!$F$2:$F$3000,
     "__NP__"
   ),
   "__NP__"
),
_xlpm.x,IF(_xlpm.xp&lt;&gt;"__NP__",_xlpm.xp,_xlfn.XLOOKUP($B39,Reloj!$A$2:$A$3000,INDEX(Reloj!$J$2:$AR$3000,,COLUMN(EF31)-INT(COLUMN(EF31)/9*8)),"__NF__")),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11.5</v>
      </c>
      <c r="ES39" s="363">
        <f t="shared" si="402"/>
        <v>8.5</v>
      </c>
      <c r="ET39" s="363">
        <f t="shared" si="403"/>
        <v>2</v>
      </c>
      <c r="EU39" s="363">
        <f t="shared" si="404"/>
        <v>1</v>
      </c>
      <c r="EV39" s="363">
        <f t="shared" si="405"/>
        <v>0</v>
      </c>
      <c r="EW39" s="359">
        <f t="shared" si="406"/>
        <v>0.3125</v>
      </c>
      <c r="EX39" s="360">
        <f t="shared" si="407"/>
        <v>0.70833333333333337</v>
      </c>
      <c r="EY39" s="361" t="str">
        <f>IF(
 OR(EW$6&lt;MAX($B$2,$G39),AND($H39&lt;&gt;"",EW$6&gt;$H39)),
 "NA",
 IF(
  AND($D39="LOCAL",WEEKDAY(EW$6,2)=7),
  "DS",
  IF(
   COUNTIF(Parametros!$P:$P,EW$6)&gt;0,
   IF(ISNUMBER(FA39),IF(FA39&gt;0,"FL","FC"),"FC"),
   IF(
    ISNUMBER(FA39),
    IF(FA39&gt;0,"NOR","F"),
    IF(FA39="A","NOR",IF(FA39&lt;&gt;"",FA39,"F"))
   )
  )
 )
)</f>
        <v>NOR</v>
      </c>
      <c r="EZ39" s="362">
        <f t="shared" si="408"/>
        <v>8.5</v>
      </c>
      <c r="FA39" s="362" cm="1">
        <f t="array" ref="FA39">_xlfn.LET(
_xlpm.f,FA$6,
_xlpm.xp,IFERROR(
   _xlfn.XLOOKUP(
     1,
     (Papeletas!$B$2:$B$3000=$B39)*(Papeletas!$G$2:$G$3000&lt;=_xlpm.f)*(Papeletas!$H$2:$H$3000&gt;=_xlpm.f),
     Papeletas!$F$2:$F$3000,
     "__NP__"
   ),
   "__NP__"
),
_xlpm.x,IF(_xlpm.xp&lt;&gt;"__NP__",_xlpm.xp,_xlfn.XLOOKUP($B39,Reloj!$A$2:$A$3000,INDEX(Reloj!$J$2:$AR$3000,,COLUMN(EO31)-INT(COLUMN(EO31)/9*8)),"__NF__")),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FB39" s="363">
        <f t="shared" si="409"/>
        <v>8.5</v>
      </c>
      <c r="FC39" s="363">
        <f t="shared" si="410"/>
        <v>2</v>
      </c>
      <c r="FD39" s="363">
        <f t="shared" si="411"/>
        <v>0.5</v>
      </c>
      <c r="FE39" s="363">
        <f t="shared" si="412"/>
        <v>0</v>
      </c>
      <c r="FF39" s="359">
        <f t="shared" si="413"/>
        <v>0.3125</v>
      </c>
      <c r="FG39" s="360">
        <f t="shared" si="414"/>
        <v>0.54166666666666663</v>
      </c>
      <c r="FH39" s="361" t="str">
        <f>IF(
 OR(FF$6&lt;MAX($B$2,$G39),AND($H39&lt;&gt;"",FF$6&gt;$H39)),
 "NA",
 IF(
  AND($D39="LOCAL",WEEKDAY(FF$6,2)=7),
  "DS",
  IF(
   COUNTIF(Parametros!$P:$P,FF$6)&gt;0,
   IF(ISNUMBER(FJ39),IF(FJ39&gt;0,"FL","FC"),"FC"),
   IF(
    ISNUMBER(FJ39),
    IF(FJ39&gt;0,"NOR","F"),
    IF(FJ39="A","NOR",IF(FJ39&lt;&gt;"",FJ39,"F"))
   )
  )
 )
)</f>
        <v>NOR</v>
      </c>
      <c r="FI39" s="362">
        <f t="shared" si="415"/>
        <v>5.4999999999999991</v>
      </c>
      <c r="FJ39" s="362" cm="1">
        <f t="array" ref="FJ39">_xlfn.LET(
_xlpm.f,FJ$6,
_xlpm.xp,IFERROR(
   _xlfn.XLOOKUP(
     1,
     (Papeletas!$B$2:$B$3000=$B39)*(Papeletas!$G$2:$G$3000&lt;=_xlpm.f)*(Papeletas!$H$2:$H$3000&gt;=_xlpm.f),
     Papeletas!$F$2:$F$3000,
     "__NP__"
   ),
   "__NP__"
),
_xlpm.x,IF(_xlpm.xp&lt;&gt;"__NP__",_xlpm.xp,_xlfn.XLOOKUP($B39,Reloj!$A$2:$A$3000,INDEX(Reloj!$J$2:$AR$3000,,COLUMN(EX31)-INT(COLUMN(EX31)/9*8)),"__NF__")),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7.5</v>
      </c>
      <c r="FK39" s="363">
        <f t="shared" si="416"/>
        <v>5.4999999999999991</v>
      </c>
      <c r="FL39" s="363">
        <f t="shared" si="417"/>
        <v>2</v>
      </c>
      <c r="FM39" s="363">
        <f t="shared" si="418"/>
        <v>8.8817841970012523E-16</v>
      </c>
      <c r="FN39" s="363">
        <f t="shared" si="419"/>
        <v>0</v>
      </c>
      <c r="FO39" s="359" t="str">
        <f t="shared" si="420"/>
        <v>-</v>
      </c>
      <c r="FP39" s="360" t="str">
        <f t="shared" si="421"/>
        <v>-</v>
      </c>
      <c r="FQ39" s="361" t="str">
        <f>IF(
 OR(FO$6&lt;MAX($B$2,$G39),AND($H39&lt;&gt;"",FO$6&gt;$H39)),
 "NA",
 IF(
  AND($D39="LOCAL",WEEKDAY(FO$6,2)=7),
  "DS",
  IF(
   COUNTIF(Parametros!$P:$P,FO$6)&gt;0,
   IF(ISNUMBER(FS39),IF(FS39&gt;0,"FL","FC"),"FC"),
   IF(
    ISNUMBER(FS39),
    IF(FS39&gt;0,"NOR","F"),
    IF(FS39="A","NOR",IF(FS39&lt;&gt;"",FS39,"F"))
   )
  )
 )
)</f>
        <v>DS</v>
      </c>
      <c r="FR39" s="362">
        <f t="shared" si="422"/>
        <v>0</v>
      </c>
      <c r="FS39" s="362" t="str" cm="1">
        <f t="array" ref="FS39">_xlfn.LET(
_xlpm.f,FS$6,
_xlpm.xp,IFERROR(
   _xlfn.XLOOKUP(
     1,
     (Papeletas!$B$2:$B$3000=$B39)*(Papeletas!$G$2:$G$3000&lt;=_xlpm.f)*(Papeletas!$H$2:$H$3000&gt;=_xlpm.f),
     Papeletas!$F$2:$F$3000,
     "__NP__"
   ),
   "__NP__"
),
_xlpm.x,IF(_xlpm.xp&lt;&gt;"__NP__",_xlpm.xp,_xlfn.XLOOKUP($B39,Reloj!$A$2:$A$3000,INDEX(Reloj!$J$2:$AR$3000,,COLUMN(FG31)-INT(COLUMN(FG31)/9*8)),"__NF__")),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F</v>
      </c>
      <c r="FT39" s="363">
        <f t="shared" si="423"/>
        <v>0</v>
      </c>
      <c r="FU39" s="363">
        <f t="shared" si="424"/>
        <v>0</v>
      </c>
      <c r="FV39" s="363">
        <f t="shared" si="425"/>
        <v>0</v>
      </c>
      <c r="FW39" s="363">
        <f t="shared" si="426"/>
        <v>0</v>
      </c>
      <c r="FX39" s="359">
        <f t="shared" si="427"/>
        <v>0.3125</v>
      </c>
      <c r="FY39" s="360">
        <f t="shared" si="428"/>
        <v>0.70833333333333337</v>
      </c>
      <c r="FZ39" s="361" t="str">
        <f>IF(
 OR(FX$6&lt;MAX($B$2,$G39),AND($H39&lt;&gt;"",FX$6&gt;$H39)),
 "NA",
 IF(
  AND($D39="LOCAL",WEEKDAY(FX$6,2)=7),
  "DS",
  IF(
   COUNTIF(Parametros!$P:$P,FX$6)&gt;0,
   IF(ISNUMBER(GB39),IF(GB39&gt;0,"FL","FC"),"FC"),
   IF(
    ISNUMBER(GB39),
    IF(GB39&gt;0,"NOR","F"),
    IF(GB39="A","NOR",IF(GB39&lt;&gt;"",GB39,"F"))
   )
  )
 )
)</f>
        <v>NOR</v>
      </c>
      <c r="GA39" s="362">
        <f t="shared" si="429"/>
        <v>8.5</v>
      </c>
      <c r="GB39" s="362" cm="1">
        <f t="array" ref="GB39">_xlfn.LET(
_xlpm.f,GB$6,
_xlpm.xp,IFERROR(
   _xlfn.XLOOKUP(
     1,
     (Papeletas!$B$2:$B$3000=$B39)*(Papeletas!$G$2:$G$3000&lt;=_xlpm.f)*(Papeletas!$H$2:$H$3000&gt;=_xlpm.f),
     Papeletas!$F$2:$F$3000,
     "__NP__"
   ),
   "__NP__"
),
_xlpm.x,IF(_xlpm.xp&lt;&gt;"__NP__",_xlpm.xp,_xlfn.XLOOKUP($B39,Reloj!$A$2:$A$3000,INDEX(Reloj!$J$2:$AR$3000,,COLUMN(FP31)-INT(COLUMN(FP31)/9*8)),"__NF__")),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GC39" s="363">
        <f t="shared" si="430"/>
        <v>8.5</v>
      </c>
      <c r="GD39" s="363">
        <f t="shared" si="431"/>
        <v>2</v>
      </c>
      <c r="GE39" s="363">
        <f t="shared" si="432"/>
        <v>0.5</v>
      </c>
      <c r="GF39" s="363">
        <f t="shared" si="433"/>
        <v>0</v>
      </c>
      <c r="GG39" s="359">
        <f t="shared" si="434"/>
        <v>0.3125</v>
      </c>
      <c r="GH39" s="360">
        <f t="shared" si="435"/>
        <v>0.70833333333333337</v>
      </c>
      <c r="GI39" s="361" t="str">
        <f>IF(
 OR(GG$6&lt;MAX($B$2,$G39),AND($H39&lt;&gt;"",GG$6&gt;$H39)),
 "NA",
 IF(
  AND($D39="LOCAL",WEEKDAY(GG$6,2)=7),
  "DS",
  IF(
   COUNTIF(Parametros!$P:$P,GG$6)&gt;0,
   IF(ISNUMBER(GK39),IF(GK39&gt;0,"FL","FC"),"FC"),
   IF(
    ISNUMBER(GK39),
    IF(GK39&gt;0,"NOR","F"),
    IF(GK39="A","NOR",IF(GK39&lt;&gt;"",GK39,"F"))
   )
  )
 )
)</f>
        <v>NOR</v>
      </c>
      <c r="GJ39" s="362">
        <f t="shared" si="436"/>
        <v>8.5</v>
      </c>
      <c r="GK39" s="362" cm="1">
        <f t="array" ref="GK39">_xlfn.LET(
_xlpm.f,GK$6,
_xlpm.xp,IFERROR(
   _xlfn.XLOOKUP(
     1,
     (Papeletas!$B$2:$B$3000=$B39)*(Papeletas!$G$2:$G$3000&lt;=_xlpm.f)*(Papeletas!$H$2:$H$3000&gt;=_xlpm.f),
     Papeletas!$F$2:$F$3000,
     "__NP__"
   ),
   "__NP__"
),
_xlpm.x,IF(_xlpm.xp&lt;&gt;"__NP__",_xlpm.xp,_xlfn.XLOOKUP($B39,Reloj!$A$2:$A$3000,INDEX(Reloj!$J$2:$AR$3000,,COLUMN(FY31)-INT(COLUMN(FY31)/9*8)),"__NF__")),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GL39" s="363">
        <f t="shared" si="437"/>
        <v>8.5</v>
      </c>
      <c r="GM39" s="363">
        <f t="shared" si="438"/>
        <v>2</v>
      </c>
      <c r="GN39" s="363">
        <f t="shared" si="439"/>
        <v>0.5</v>
      </c>
      <c r="GO39" s="363">
        <f t="shared" si="440"/>
        <v>0</v>
      </c>
      <c r="GP39" s="359">
        <f t="shared" si="441"/>
        <v>0.3125</v>
      </c>
      <c r="GQ39" s="360">
        <f t="shared" si="442"/>
        <v>0.70833333333333337</v>
      </c>
      <c r="GR39" s="361" t="str">
        <f>IF(
 OR(GP$6&lt;MAX($B$2,$G39),AND($H39&lt;&gt;"",GP$6&gt;$H39)),
 "NA",
 IF(
  AND($D39="LOCAL",WEEKDAY(GP$6,2)=7),
  "DS",
  IF(
   COUNTIF(Parametros!$P:$P,GP$6)&gt;0,
   IF(ISNUMBER(GT39),IF(GT39&gt;0,"FL","FC"),"FC"),
   IF(
    ISNUMBER(GT39),
    IF(GT39&gt;0,"NOR","F"),
    IF(GT39="A","NOR",IF(GT39&lt;&gt;"",GT39,"F"))
   )
  )
 )
)</f>
        <v>NOR</v>
      </c>
      <c r="GS39" s="362">
        <f t="shared" si="443"/>
        <v>8.5</v>
      </c>
      <c r="GT39" s="362" cm="1">
        <f t="array" ref="GT39">_xlfn.LET(
_xlpm.f,GT$6,
_xlpm.xp,IFERROR(
   _xlfn.XLOOKUP(
     1,
     (Papeletas!$B$2:$B$3000=$B39)*(Papeletas!$G$2:$G$3000&lt;=_xlpm.f)*(Papeletas!$H$2:$H$3000&gt;=_xlpm.f),
     Papeletas!$F$2:$F$3000,
     "__NP__"
   ),
   "__NP__"
),
_xlpm.x,IF(_xlpm.xp&lt;&gt;"__NP__",_xlpm.xp,_xlfn.XLOOKUP($B39,Reloj!$A$2:$A$3000,INDEX(Reloj!$J$2:$AR$3000,,COLUMN(GH31)-INT(COLUMN(GH31)/9*8)),"__NF__")),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GU39" s="363">
        <f t="shared" si="444"/>
        <v>8.5</v>
      </c>
      <c r="GV39" s="363">
        <f t="shared" si="445"/>
        <v>2</v>
      </c>
      <c r="GW39" s="363">
        <f t="shared" si="446"/>
        <v>0.5</v>
      </c>
      <c r="GX39" s="363">
        <f t="shared" si="447"/>
        <v>0</v>
      </c>
      <c r="GY39" s="359">
        <f t="shared" si="448"/>
        <v>0.3125</v>
      </c>
      <c r="GZ39" s="360">
        <f t="shared" si="449"/>
        <v>0.70833333333333337</v>
      </c>
      <c r="HA39" s="361" t="str">
        <f>IF(
 OR(GY$6&lt;MAX($B$2,$G39),AND($H39&lt;&gt;"",GY$6&gt;$H39)),
 "NA",
 IF(
  AND($D39="LOCAL",WEEKDAY(GY$6,2)=7),
  "DS",
  IF(
   COUNTIF(Parametros!$P:$P,GY$6)&gt;0,
   IF(ISNUMBER(HC39),IF(HC39&gt;0,"FL","FC"),"FC"),
   IF(
    ISNUMBER(HC39),
    IF(HC39&gt;0,"NOR","F"),
    IF(HC39="A","NOR",IF(HC39&lt;&gt;"",HC39,"F"))
   )
  )
 )
)</f>
        <v>NOR</v>
      </c>
      <c r="HB39" s="362">
        <f t="shared" si="450"/>
        <v>8.5</v>
      </c>
      <c r="HC39" s="362" cm="1">
        <f t="array" ref="HC39">_xlfn.LET(
_xlpm.f,HC$6,
_xlpm.xp,IFERROR(
   _xlfn.XLOOKUP(
     1,
     (Papeletas!$B$2:$B$3000=$B39)*(Papeletas!$G$2:$G$3000&lt;=_xlpm.f)*(Papeletas!$H$2:$H$3000&gt;=_xlpm.f),
     Papeletas!$F$2:$F$3000,
     "__NP__"
   ),
   "__NP__"
),
_xlpm.x,IF(_xlpm.xp&lt;&gt;"__NP__",_xlpm.xp,_xlfn.XLOOKUP($B39,Reloj!$A$2:$A$3000,INDEX(Reloj!$J$2:$AR$3000,,COLUMN(GQ31)-INT(COLUMN(GQ31)/9*8)),"__NF__")),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11.5</v>
      </c>
      <c r="HD39" s="363">
        <f t="shared" si="451"/>
        <v>8.5</v>
      </c>
      <c r="HE39" s="363">
        <f t="shared" si="452"/>
        <v>2</v>
      </c>
      <c r="HF39" s="363">
        <f t="shared" si="453"/>
        <v>1</v>
      </c>
      <c r="HG39" s="363">
        <f t="shared" si="454"/>
        <v>0</v>
      </c>
      <c r="HH39" s="359">
        <f t="shared" si="455"/>
        <v>0.3125</v>
      </c>
      <c r="HI39" s="360">
        <f t="shared" si="456"/>
        <v>0.70833333333333337</v>
      </c>
      <c r="HJ39" s="361" t="str">
        <f>IF(
 OR(HH$6&lt;MAX($B$2,$G39),AND($H39&lt;&gt;"",HH$6&gt;$H39)),
 "NA",
 IF(
  AND($D39="LOCAL",WEEKDAY(HH$6,2)=7),
  "DS",
  IF(
   COUNTIF(Parametros!$P:$P,HH$6)&gt;0,
   IF(ISNUMBER(HL39),IF(HL39&gt;0,"FL","FC"),"FC"),
   IF(
    ISNUMBER(HL39),
    IF(HL39&gt;0,"NOR","F"),
    IF(HL39="A","NOR",IF(HL39&lt;&gt;"",HL39,"F"))
   )
  )
 )
)</f>
        <v>NOR</v>
      </c>
      <c r="HK39" s="362">
        <f t="shared" si="457"/>
        <v>8.5</v>
      </c>
      <c r="HL39" s="362" cm="1">
        <f t="array" ref="HL39">_xlfn.LET(
_xlpm.f,HL$6,
_xlpm.xp,IFERROR(
   _xlfn.XLOOKUP(
     1,
     (Papeletas!$B$2:$B$3000=$B39)*(Papeletas!$G$2:$G$3000&lt;=_xlpm.f)*(Papeletas!$H$2:$H$3000&gt;=_xlpm.f),
     Papeletas!$F$2:$F$3000,
     "__NP__"
   ),
   "__NP__"
),
_xlpm.x,IF(_xlpm.xp&lt;&gt;"__NP__",_xlpm.xp,_xlfn.XLOOKUP($B39,Reloj!$A$2:$A$3000,INDEX(Reloj!$J$2:$AR$3000,,COLUMN(GZ31)-INT(COLUMN(GZ31)/9*8)),"__NF__")),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HM39" s="363">
        <f t="shared" si="458"/>
        <v>8.5</v>
      </c>
      <c r="HN39" s="363">
        <f t="shared" si="459"/>
        <v>2</v>
      </c>
      <c r="HO39" s="363">
        <f t="shared" si="460"/>
        <v>0.5</v>
      </c>
      <c r="HP39" s="363">
        <f t="shared" si="461"/>
        <v>0</v>
      </c>
      <c r="HQ39" s="359">
        <f t="shared" si="462"/>
        <v>0.3125</v>
      </c>
      <c r="HR39" s="360">
        <f t="shared" si="463"/>
        <v>0.54166666666666663</v>
      </c>
      <c r="HS39" s="361" t="str">
        <f>IF(
 OR(HQ$6&lt;MAX($B$2,$G39),AND($H39&lt;&gt;"",HQ$6&gt;$H39)),
 "NA",
 IF(
  AND($D39="LOCAL",WEEKDAY(HQ$6,2)=7),
  "DS",
  IF(
   COUNTIF(Parametros!$P:$P,HQ$6)&gt;0,
   IF(ISNUMBER(HU39),IF(HU39&gt;0,"FL","FC"),"FC"),
   IF(
    ISNUMBER(HU39),
    IF(HU39&gt;0,"NOR","F"),
    IF(HU39="A","NOR",IF(HU39&lt;&gt;"",HU39,"F"))
   )
  )
 )
)</f>
        <v>NOR</v>
      </c>
      <c r="HT39" s="362">
        <f t="shared" si="464"/>
        <v>5.4999999999999991</v>
      </c>
      <c r="HU39" s="362" cm="1">
        <f t="array" ref="HU39">_xlfn.LET(
_xlpm.f,HU$6,
_xlpm.xp,IFERROR(
   _xlfn.XLOOKUP(
     1,
     (Papeletas!$B$2:$B$3000=$B39)*(Papeletas!$G$2:$G$3000&lt;=_xlpm.f)*(Papeletas!$H$2:$H$3000&gt;=_xlpm.f),
     Papeletas!$F$2:$F$3000,
     "__NP__"
   ),
   "__NP__"
),
_xlpm.x,IF(_xlpm.xp&lt;&gt;"__NP__",_xlpm.xp,_xlfn.XLOOKUP($B39,Reloj!$A$2:$A$3000,INDEX(Reloj!$J$2:$AR$3000,,COLUMN(HI31)-INT(COLUMN(HI31)/9*8)),"__NF__")),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9</v>
      </c>
      <c r="HV39" s="363">
        <f t="shared" si="465"/>
        <v>5.4999999999999991</v>
      </c>
      <c r="HW39" s="363">
        <f t="shared" si="466"/>
        <v>2</v>
      </c>
      <c r="HX39" s="363">
        <f t="shared" si="467"/>
        <v>1.5000000000000009</v>
      </c>
      <c r="HY39" s="363">
        <f t="shared" si="468"/>
        <v>0</v>
      </c>
      <c r="HZ39" s="359" t="str">
        <f t="shared" si="469"/>
        <v>-</v>
      </c>
      <c r="IA39" s="360" t="str">
        <f t="shared" si="470"/>
        <v>-</v>
      </c>
      <c r="IB39" s="361" t="str">
        <f>IF(
 OR(HZ$6&lt;MAX($B$2,$G39),AND($H39&lt;&gt;"",HZ$6&gt;$H39)),
 "NA",
 IF(
  AND($D39="LOCAL",WEEKDAY(HZ$6,2)=7),
  "DS",
  IF(
   COUNTIF(Parametros!$P:$P,HZ$6)&gt;0,
   IF(ISNUMBER(ID39),IF(ID39&gt;0,"FL","FC"),"FC"),
   IF(
    ISNUMBER(ID39),
    IF(ID39&gt;0,"NOR","F"),
    IF(ID39="A","NOR",IF(ID39&lt;&gt;"",ID39,"F"))
   )
  )
 )
)</f>
        <v>DS</v>
      </c>
      <c r="IC39" s="362">
        <f t="shared" si="471"/>
        <v>0</v>
      </c>
      <c r="ID39" s="362" t="str" cm="1">
        <f t="array" ref="ID39">_xlfn.LET(
_xlpm.f,ID$6,
_xlpm.xp,IFERROR(
   _xlfn.XLOOKUP(
     1,
     (Papeletas!$B$2:$B$3000=$B39)*(Papeletas!$G$2:$G$3000&lt;=_xlpm.f)*(Papeletas!$H$2:$H$3000&gt;=_xlpm.f),
     Papeletas!$F$2:$F$3000,
     "__NP__"
   ),
   "__NP__"
),
_xlpm.x,IF(_xlpm.xp&lt;&gt;"__NP__",_xlpm.xp,_xlfn.XLOOKUP($B39,Reloj!$A$2:$A$3000,INDEX(Reloj!$J$2:$AR$3000,,COLUMN(HR31)-INT(COLUMN(HR31)/9*8)),"__NF__")),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F</v>
      </c>
      <c r="IE39" s="363">
        <f t="shared" si="472"/>
        <v>0</v>
      </c>
      <c r="IF39" s="363">
        <f t="shared" si="473"/>
        <v>0</v>
      </c>
      <c r="IG39" s="363">
        <f t="shared" si="474"/>
        <v>0</v>
      </c>
      <c r="IH39" s="363">
        <f t="shared" si="475"/>
        <v>0</v>
      </c>
      <c r="II39" s="359">
        <f t="shared" si="476"/>
        <v>0.3125</v>
      </c>
      <c r="IJ39" s="360">
        <f t="shared" si="477"/>
        <v>0.70833333333333337</v>
      </c>
      <c r="IK39" s="361" t="str">
        <f>IF(
 OR(II$6&lt;MAX($B$2,$G39),AND($H39&lt;&gt;"",II$6&gt;$H39)),
 "NA",
 IF(
  AND($D39="LOCAL",WEEKDAY(II$6,2)=7),
  "DS",
  IF(
   COUNTIF(Parametros!$P:$P,II$6)&gt;0,
   IF(ISNUMBER(IM39),IF(IM39&gt;0,"FL","FC"),"FC"),
   IF(
    ISNUMBER(IM39),
    IF(IM39&gt;0,"NOR","F"),
    IF(IM39="A","NOR",IF(IM39&lt;&gt;"",IM39,"F"))
   )
  )
 )
)</f>
        <v>NOR</v>
      </c>
      <c r="IL39" s="362">
        <f t="shared" si="478"/>
        <v>8.5</v>
      </c>
      <c r="IM39" s="362" cm="1">
        <f t="array" ref="IM39">_xlfn.LET(
_xlpm.f,IM$6,
_xlpm.xp,IFERROR(
   _xlfn.XLOOKUP(
     1,
     (Papeletas!$B$2:$B$3000=$B39)*(Papeletas!$G$2:$G$3000&lt;=_xlpm.f)*(Papeletas!$H$2:$H$3000&gt;=_xlpm.f),
     Papeletas!$F$2:$F$3000,
     "__NP__"
   ),
   "__NP__"
),
_xlpm.x,IF(_xlpm.xp&lt;&gt;"__NP__",_xlpm.xp,_xlfn.XLOOKUP($B39,Reloj!$A$2:$A$3000,INDEX(Reloj!$J$2:$AR$3000,,COLUMN(IA31)-INT(COLUMN(IA31)/9*8)),"__NF__")),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IN39" s="363">
        <f t="shared" si="479"/>
        <v>8.5</v>
      </c>
      <c r="IO39" s="363">
        <f t="shared" si="480"/>
        <v>2</v>
      </c>
      <c r="IP39" s="363">
        <f t="shared" si="481"/>
        <v>0.5</v>
      </c>
      <c r="IQ39" s="363">
        <f t="shared" si="482"/>
        <v>0</v>
      </c>
      <c r="IR39" s="359">
        <f t="shared" si="483"/>
        <v>0.3125</v>
      </c>
      <c r="IS39" s="360">
        <f t="shared" si="484"/>
        <v>0.70833333333333337</v>
      </c>
      <c r="IT39" s="361" t="str">
        <f>IF(
 OR(IR$6&lt;MAX($B$2,$G39),AND($H39&lt;&gt;"",IR$6&gt;$H39)),
 "NA",
 IF(
  AND($D39="LOCAL",WEEKDAY(IR$6,2)=7),
  "DS",
  IF(
   COUNTIF(Parametros!$P:$P,IR$6)&gt;0,
   IF(ISNUMBER(IV39),IF(IV39&gt;0,"FL","FC"),"FC"),
   IF(
    ISNUMBER(IV39),
    IF(IV39&gt;0,"NOR","F"),
    IF(IV39="A","NOR",IF(IV39&lt;&gt;"",IV39,"F"))
   )
  )
 )
)</f>
        <v>NOR</v>
      </c>
      <c r="IU39" s="362">
        <f t="shared" si="485"/>
        <v>8.5</v>
      </c>
      <c r="IV39" s="362" cm="1">
        <f t="array" ref="IV39">_xlfn.LET(
_xlpm.f,IV$6,
_xlpm.xp,IFERROR(
   _xlfn.XLOOKUP(
     1,
     (Papeletas!$B$2:$B$3000=$B39)*(Papeletas!$G$2:$G$3000&lt;=_xlpm.f)*(Papeletas!$H$2:$H$3000&gt;=_xlpm.f),
     Papeletas!$F$2:$F$3000,
     "__NP__"
   ),
   "__NP__"
),
_xlpm.x,IF(_xlpm.xp&lt;&gt;"__NP__",_xlpm.xp,_xlfn.XLOOKUP($B39,Reloj!$A$2:$A$3000,INDEX(Reloj!$J$2:$AR$3000,,COLUMN(IJ31)-INT(COLUMN(IJ31)/9*8)),"__NF__")),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v>
      </c>
      <c r="IW39" s="363">
        <f t="shared" si="486"/>
        <v>8.5</v>
      </c>
      <c r="IX39" s="363">
        <f t="shared" si="487"/>
        <v>2</v>
      </c>
      <c r="IY39" s="363">
        <f t="shared" si="488"/>
        <v>0.5</v>
      </c>
      <c r="IZ39" s="363">
        <f t="shared" si="489"/>
        <v>0</v>
      </c>
      <c r="JA39" s="359">
        <f t="shared" si="490"/>
        <v>0.3125</v>
      </c>
      <c r="JB39" s="360">
        <f t="shared" si="491"/>
        <v>0.70833333333333337</v>
      </c>
      <c r="JC39" s="361" t="str">
        <f>IF(
 OR(JA$6&lt;MAX($B$2,$G39),AND($H39&lt;&gt;"",JA$6&gt;$H39)),
 "NA",
 IF(
  AND($D39="LOCAL",WEEKDAY(JA$6,2)=7),
  "DS",
  IF(
   COUNTIF(Parametros!$P:$P,JA$6)&gt;0,
   IF(ISNUMBER(JE39),IF(JE39&gt;0,"FL","FC"),"FC"),
   IF(
    ISNUMBER(JE39),
    IF(JE39&gt;0,"NOR","F"),
    IF(JE39="A","NOR",IF(JE39&lt;&gt;"",JE39,"F"))
   )
  )
 )
)</f>
        <v>NOR</v>
      </c>
      <c r="JD39" s="362">
        <f t="shared" si="492"/>
        <v>8.5</v>
      </c>
      <c r="JE39" s="362" cm="1">
        <f t="array" ref="JE39">_xlfn.LET(
_xlpm.f,JE$6,
_xlpm.xp,IFERROR(
   _xlfn.XLOOKUP(
     1,
     (Papeletas!$B$2:$B$3000=$B39)*(Papeletas!$G$2:$G$3000&lt;=_xlpm.f)*(Papeletas!$H$2:$H$3000&gt;=_xlpm.f),
     Papeletas!$F$2:$F$3000,
     "__NP__"
   ),
   "__NP__"
),
_xlpm.x,IF(_xlpm.xp&lt;&gt;"__NP__",_xlpm.xp,_xlfn.XLOOKUP($B39,Reloj!$A$2:$A$3000,INDEX(Reloj!$J$2:$AR$3000,,COLUMN(IS31)-INT(COLUMN(IS31)/9*8)),"__NF__")),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11.5</v>
      </c>
      <c r="JF39" s="363">
        <f t="shared" si="493"/>
        <v>8.5</v>
      </c>
      <c r="JG39" s="363">
        <f t="shared" si="494"/>
        <v>2</v>
      </c>
      <c r="JH39" s="363">
        <f t="shared" si="495"/>
        <v>1</v>
      </c>
      <c r="JI39" s="363">
        <f t="shared" si="496"/>
        <v>0</v>
      </c>
      <c r="JJ39" s="359">
        <f t="shared" si="497"/>
        <v>0.3125</v>
      </c>
      <c r="JK39" s="360">
        <f t="shared" si="498"/>
        <v>0.70833333333333337</v>
      </c>
      <c r="JL39" s="361" t="str">
        <f>IF(
 OR(JJ$6&lt;MAX($B$2,$G39),AND($H39&lt;&gt;"",JJ$6&gt;$H39)),
 "NA",
 IF(
  AND($D39="LOCAL",WEEKDAY(JJ$6,2)=7),
  "DS",
  IF(
   COUNTIF(Parametros!$P:$P,JJ$6)&gt;0,
   IF(ISNUMBER(JN39),IF(JN39&gt;0,"FL","FC"),"FC"),
   IF(
    ISNUMBER(JN39),
    IF(JN39&gt;0,"NOR","F"),
    IF(JN39="A","NOR",IF(JN39&lt;&gt;"",JN39,"F"))
   )
  )
 )
)</f>
        <v>NOR</v>
      </c>
      <c r="JM39" s="362">
        <f t="shared" si="499"/>
        <v>8.5</v>
      </c>
      <c r="JN39" s="362" cm="1">
        <f t="array" ref="JN39">_xlfn.LET(
_xlpm.f,JN$6,
_xlpm.xp,IFERROR(
   _xlfn.XLOOKUP(
     1,
     (Papeletas!$B$2:$B$3000=$B39)*(Papeletas!$G$2:$G$3000&lt;=_xlpm.f)*(Papeletas!$H$2:$H$3000&gt;=_xlpm.f),
     Papeletas!$F$2:$F$3000,
     "__NP__"
   ),
   "__NP__"
),
_xlpm.x,IF(_xlpm.xp&lt;&gt;"__NP__",_xlpm.xp,_xlfn.XLOOKUP($B39,Reloj!$A$2:$A$3000,INDEX(Reloj!$J$2:$AR$3000,,COLUMN(JB31)-INT(COLUMN(JB31)/9*8)),"__NF__")),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12.5</v>
      </c>
      <c r="JO39" s="363">
        <f t="shared" si="500"/>
        <v>8.5</v>
      </c>
      <c r="JP39" s="363">
        <f t="shared" si="501"/>
        <v>2</v>
      </c>
      <c r="JQ39" s="363">
        <f t="shared" si="502"/>
        <v>2</v>
      </c>
      <c r="JR39" s="363">
        <f t="shared" si="503"/>
        <v>0</v>
      </c>
      <c r="JS39" s="359">
        <f t="shared" si="504"/>
        <v>0.3125</v>
      </c>
      <c r="JT39" s="360">
        <f t="shared" si="505"/>
        <v>0.70833333333333337</v>
      </c>
      <c r="JU39" s="361" t="str">
        <f>IF(
 OR(JS$6&lt;MAX($B$2,$G39),AND($H39&lt;&gt;"",JS$6&gt;$H39)),
 "NA",
 IF(
  AND($D39="LOCAL",WEEKDAY(JS$6,2)=7),
  "DS",
  IF(
   COUNTIF(Parametros!$P:$P,JS$6)&gt;0,
   IF(ISNUMBER(JW39),IF(JW39&gt;0,"FL","FC"),"FC"),
   IF(
    ISNUMBER(JW39),
    IF(JW39&gt;0,"NOR","F"),
    IF(JW39="A","NOR",IF(JW39&lt;&gt;"",JW39,"F"))
   )
  )
 )
)</f>
        <v>NOR</v>
      </c>
      <c r="JV39" s="362">
        <f t="shared" si="506"/>
        <v>8.5</v>
      </c>
      <c r="JW39" s="362" cm="1">
        <f t="array" ref="JW39">_xlfn.LET(
_xlpm.f,JW$6,
_xlpm.xp,IFERROR(
   _xlfn.XLOOKUP(
     1,
     (Papeletas!$B$2:$B$3000=$B39)*(Papeletas!$G$2:$G$3000&lt;=_xlpm.f)*(Papeletas!$H$2:$H$3000&gt;=_xlpm.f),
     Papeletas!$F$2:$F$3000,
     "__NP__"
   ),
   "__NP__"
),
_xlpm.x,IF(_xlpm.xp&lt;&gt;"__NP__",_xlpm.xp,_xlfn.XLOOKUP($B39,Reloj!$A$2:$A$3000,INDEX(Reloj!$J$2:$AR$3000,,COLUMN(JK31)-INT(COLUMN(JK31)/9*8)),"__NF__")),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11.5</v>
      </c>
      <c r="JX39" s="363">
        <f t="shared" si="507"/>
        <v>8.5</v>
      </c>
      <c r="JY39" s="363">
        <f t="shared" si="508"/>
        <v>2</v>
      </c>
      <c r="JZ39" s="363">
        <f t="shared" si="509"/>
        <v>1</v>
      </c>
      <c r="KA39" s="363">
        <f t="shared" si="510"/>
        <v>0</v>
      </c>
      <c r="KB39" s="359">
        <f t="shared" si="511"/>
        <v>0.3125</v>
      </c>
      <c r="KC39" s="360">
        <f t="shared" si="512"/>
        <v>0.54166666666666663</v>
      </c>
      <c r="KD39" s="361" t="str">
        <f>IF(
 OR(KB$6&lt;MAX($B$2,$G39),AND($H39&lt;&gt;"",KB$6&gt;$H39)),
 "NA",
 IF(
  AND($D39="LOCAL",WEEKDAY(KB$6,2)=7),
  "DS",
  IF(
   COUNTIF(Parametros!$P:$P,KB$6)&gt;0,
   IF(ISNUMBER(KF39),IF(KF39&gt;0,"FL","FC"),"FC"),
   IF(
    ISNUMBER(KF39),
    IF(KF39&gt;0,"NOR","F"),
    IF(KF39="A","NOR",IF(KF39&lt;&gt;"",KF39,"F"))
   )
  )
 )
)</f>
        <v>NOR</v>
      </c>
      <c r="KE39" s="362">
        <f t="shared" si="513"/>
        <v>5.4999999999999991</v>
      </c>
      <c r="KF39" s="362" cm="1">
        <f t="array" ref="KF39">_xlfn.LET(
_xlpm.f,KF$6,
_xlpm.xp,IFERROR(
   _xlfn.XLOOKUP(
     1,
     (Papeletas!$B$2:$B$3000=$B39)*(Papeletas!$G$2:$G$3000&lt;=_xlpm.f)*(Papeletas!$H$2:$H$3000&gt;=_xlpm.f),
     Papeletas!$F$2:$F$3000,
     "__NP__"
   ),
   "__NP__"
),
_xlpm.x,IF(_xlpm.xp&lt;&gt;"__NP__",_xlpm.xp,_xlfn.XLOOKUP($B39,Reloj!$A$2:$A$3000,INDEX(Reloj!$J$2:$AR$3000,,COLUMN(JT31)-INT(COLUMN(JT31)/9*8)),"__NF__")),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7.5</v>
      </c>
      <c r="KG39" s="363">
        <f t="shared" si="514"/>
        <v>5.4999999999999991</v>
      </c>
      <c r="KH39" s="363">
        <f t="shared" si="515"/>
        <v>2</v>
      </c>
      <c r="KI39" s="363">
        <f t="shared" si="516"/>
        <v>8.8817841970012523E-16</v>
      </c>
      <c r="KJ39" s="363">
        <f t="shared" si="517"/>
        <v>0</v>
      </c>
      <c r="KK39" s="359" t="str">
        <f t="shared" si="255"/>
        <v>-</v>
      </c>
      <c r="KL39" s="360" t="str">
        <f t="shared" ref="KL39" si="609">IF(KK39="-","-",IF($D39="LOCAL",IF(WEEKDAY(KK$6,2)&lt;=5,--"17:00:00",IF(WEEKDAY(KK$6,2)=6,--"13:00:00","-")),IF($D39="FORANEO",IF(WEEKDAY(KK$6,2)&lt;=6,--"18:30:00",IF(WEEKDAY(KK$6,2)=7,--"12:00:00","-")),"-")))</f>
        <v>-</v>
      </c>
      <c r="KM39" s="361" t="str">
        <f>IF(
 OR(KK$6&lt;MAX($B$2,$G39),AND($H39&lt;&gt;"",KK$6&gt;$H39)),
 "NA",
 IF(
  AND($D39="LOCAL",WEEKDAY(KK$6,2)=7),
  "DS",
  IF(
   COUNTIF(Parametros!$P:$P,KK$6)&gt;0,
   IF(ISNUMBER(KO39),IF(KO39&gt;0,"FL","FC"),"FC"),
   IF(
    ISNUMBER(KO39),
    IF(KO39&gt;0,"NOR","F"),
    IF(KO39="A","NOR",IF(KO39&lt;&gt;"",KO39,"F"))
   )
  )
 )
)</f>
        <v>DS</v>
      </c>
      <c r="KN39" s="362">
        <f t="shared" si="519"/>
        <v>0</v>
      </c>
      <c r="KO39" s="362" t="str" cm="1">
        <f t="array" ref="KO39">_xlfn.LET(
_xlpm.f,KO$6,
_xlpm.xp,IFERROR(
   _xlfn.XLOOKUP(
     1,
     (Papeletas!$B$2:$B$403=$B39)*(Papeletas!$G$2:$G$403&lt;=_xlpm.f)*(Papeletas!$H$2:$H$403&gt;=_xlpm.f),
     Papeletas!$F$2:$F$403,
     "__NP__"
   ),
   "__NP__"
),
_xlpm.x,IF(_xlpm.xp&lt;&gt;"__NP__",_xlpm.xp,_xlfn.XLOOKUP($B39,Reloj!$A$2:$A$1254,INDEX(Reloj!$J$2:$AR$1254,,COLUMN(KC31)-INT(COLUMN(KC31)/9*8)),"__NF__")),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F</v>
      </c>
      <c r="KP39" s="363">
        <f t="shared" si="520"/>
        <v>0</v>
      </c>
      <c r="KQ39" s="363">
        <f t="shared" si="521"/>
        <v>0</v>
      </c>
      <c r="KR39" s="363">
        <f t="shared" si="522"/>
        <v>0</v>
      </c>
      <c r="KS39" s="363">
        <f t="shared" si="523"/>
        <v>0</v>
      </c>
      <c r="KT39" s="359">
        <f t="shared" si="262"/>
        <v>0.3125</v>
      </c>
      <c r="KU39" s="360">
        <f t="shared" ref="KU39" si="610">IF(KT39="-","-",IF($D39="LOCAL",IF(WEEKDAY(KT$6,2)&lt;=5,--"17:00:00",IF(WEEKDAY(KT$6,2)=6,--"13:00:00","-")),IF($D39="FORANEO",IF(WEEKDAY(KT$6,2)&lt;=6,--"18:30:00",IF(WEEKDAY(KT$6,2)=7,--"12:00:00","-")),"-")))</f>
        <v>0.70833333333333337</v>
      </c>
      <c r="KV39" s="361" t="str">
        <f>IF(
 OR(KT$6&lt;MAX($B$2,$G39),AND($H39&lt;&gt;"",KT$6&gt;$H39)),
 "NA",
 IF(
  AND($D39="LOCAL",WEEKDAY(KT$6,2)=7),
  "DS",
  IF(
   COUNTIF(Parametros!$P:$P,KT$6)&gt;0,
   IF(ISNUMBER(KX39),IF(KX39&gt;0,"FL","FC"),"FC"),
   IF(
    ISNUMBER(KX39),
    IF(KX39&gt;0,"NOR","F"),
    IF(KX39="A","NOR",IF(KX39&lt;&gt;"",KX39,"F"))
   )
  )
 )
)</f>
        <v>NOR</v>
      </c>
      <c r="KW39" s="362">
        <f t="shared" si="525"/>
        <v>8.5</v>
      </c>
      <c r="KX39" s="362" cm="1">
        <f t="array" ref="KX39">_xlfn.LET(
_xlpm.f,KX$6,
_xlpm.xp,IFERROR(
   _xlfn.XLOOKUP(
     1,
     (Papeletas!$B$2:$B$403=$B39)*(Papeletas!$G$2:$G$403&lt;=_xlpm.f)*(Papeletas!$H$2:$H$403&gt;=_xlpm.f),
     Papeletas!$F$2:$F$403,
     "__NP__"
   ),
   "__NP__"
),
_xlpm.x,IF(_xlpm.xp&lt;&gt;"__NP__",_xlpm.xp,_xlfn.XLOOKUP($B39,Reloj!$A$2:$A$1254,INDEX(Reloj!$J$2:$AR$1254,,COLUMN(KL31)-INT(COLUMN(KL31)/9*8)),"__NF__")),
_xlpm.t,SUBSTITUTE(_xlpm.x&amp;"","'",""),
_xlpm.esnum,IFERROR(ISNUMBER(VALUE(_xlpm.t)),FALSE),
_xlpm.n,IF(_xlpm.esnum,VALUE(_xlpm.t),0),
_xlpm.dia,IFERROR(WEEKDAY(_xlpm.f,2),0),
_xlpm.esFinSem,IF(AND(_xlpm.esnum,_xlpm.n&gt;0,_xlpm.n&lt;=7),IF($D39="LOCAL",OR(_xlpm.dia=6,_xlpm.dia=7),_xlpm.dia=7),FALSE),
_xlpm.nAj,IF(_xlpm.esFinSem,_xlpm.n+1,_xlpm.n),
IF(_xlpm.x="__NF__","Revisar",
IF(_xlpm.t="","F",
IF(_xlpm.esnum,
IF(_xlpm.nAj=0,"F",_xlpm.nAj),
IF(OR(_xlpm.t="AS",_xlpm.t="SAI"),"F",
IF(OR(_xlpm.t="ATM",_xlpm.t="CT",_xlpm.t="SS"),"A",
IF(_xlpm.t="B","DL",
IF(_xlpm.t="BA","DLA",
IF(_xlpm.t="V","VAC",_xlpm.t)))))))))</f>
        <v>12</v>
      </c>
      <c r="KY39" s="363">
        <f t="shared" si="526"/>
        <v>8.5</v>
      </c>
      <c r="KZ39" s="363">
        <f t="shared" si="527"/>
        <v>2</v>
      </c>
      <c r="LA39" s="363">
        <f t="shared" si="528"/>
        <v>1.5</v>
      </c>
      <c r="LB39" s="363">
        <f t="shared" si="529"/>
        <v>0</v>
      </c>
      <c r="LC39" s="364">
        <f t="shared" si="269"/>
        <v>0.3125</v>
      </c>
      <c r="LD39" s="360">
        <f t="shared" si="530"/>
        <v>0.70833333333333337</v>
      </c>
      <c r="LE39" s="361" t="str" cm="1">
        <f t="array" ref="LE39">_xlfn.LET(_xlpm.f,LC$6,_xlpm.ini,IFERROR(_xlfn.XLOOKUP(1,(Papeletas!$B$2:$B$403=$B39)*(Papeletas!$G$2:$G$403&lt;=_xlpm.f)*(Papeletas!$H$2:$H$403&gt;=_xlpm.f),Papeletas!$F$2:$F$403,""),""),IF(AND($D39="LOCAL",WEEKDAY(LC$6,2)=7),"DS",IF(_xlpm.ini&lt;&gt;"",_xlfn.XLOOKUP(_xlpm.ini,Parametros!$B:$B,Parametros!$C:$C,_xlpm.ini),"NOR")))</f>
        <v>NOR</v>
      </c>
      <c r="LF39" s="362">
        <f t="shared" si="531"/>
        <v>8.5</v>
      </c>
      <c r="LG39" s="362">
        <f t="shared" si="532"/>
        <v>8.5</v>
      </c>
      <c r="LH39" s="363">
        <f t="shared" si="533"/>
        <v>8.5</v>
      </c>
      <c r="LI39" s="363">
        <v>0</v>
      </c>
      <c r="LJ39" s="363">
        <v>0</v>
      </c>
      <c r="LK39" s="363">
        <v>0</v>
      </c>
      <c r="LL39" s="364">
        <f t="shared" si="274"/>
        <v>0.3125</v>
      </c>
      <c r="LM39" s="360">
        <f t="shared" si="534"/>
        <v>0.70833333333333337</v>
      </c>
      <c r="LN39" s="361" t="str" cm="1">
        <f t="array" ref="LN39">_xlfn.LET(_xlpm.f,LL$6,_xlpm.ini,IFERROR(_xlfn.XLOOKUP(1,(Papeletas!$B$2:$B$403=$B39)*(Papeletas!$G$2:$G$403&lt;=_xlpm.f)*(Papeletas!$H$2:$H$403&gt;=_xlpm.f),Papeletas!$F$2:$F$403,""),""),IF(AND($D39="LOCAL",WEEKDAY(LL$6,2)=7),"DS",IF(_xlpm.ini&lt;&gt;"",_xlfn.XLOOKUP(_xlpm.ini,Parametros!$B:$B,Parametros!$C:$C,_xlpm.ini),"NOR")))</f>
        <v>NOR</v>
      </c>
      <c r="LO39" s="362">
        <f t="shared" si="535"/>
        <v>8.5</v>
      </c>
      <c r="LP39" s="362">
        <f t="shared" si="536"/>
        <v>8.5</v>
      </c>
      <c r="LQ39" s="363">
        <f t="shared" si="537"/>
        <v>8.5</v>
      </c>
      <c r="LR39" s="363">
        <v>0</v>
      </c>
      <c r="LS39" s="363">
        <v>0</v>
      </c>
      <c r="LT39" s="363">
        <v>0</v>
      </c>
      <c r="LU39" s="364">
        <f t="shared" si="279"/>
        <v>0.3125</v>
      </c>
      <c r="LV39" s="360">
        <f t="shared" si="538"/>
        <v>0.70833333333333337</v>
      </c>
      <c r="LW39" s="361" t="str" cm="1">
        <f t="array" ref="LW39">_xlfn.LET(_xlpm.f,LU$6,_xlpm.ini,IFERROR(_xlfn.XLOOKUP(1,(Papeletas!$B$2:$B$403=$B39)*(Papeletas!$G$2:$G$403&lt;=_xlpm.f)*(Papeletas!$H$2:$H$403&gt;=_xlpm.f),Papeletas!$F$2:$F$403,""),""),IF(AND($D39="LOCAL",WEEKDAY(LU$6,2)=7),"DS",IF(_xlpm.ini&lt;&gt;"",_xlfn.XLOOKUP(_xlpm.ini,Parametros!$B:$B,Parametros!$C:$C,_xlpm.ini),"NOR")))</f>
        <v>NOR</v>
      </c>
      <c r="LX39" s="362">
        <f t="shared" si="539"/>
        <v>8.5</v>
      </c>
      <c r="LY39" s="362">
        <f t="shared" si="540"/>
        <v>8.5</v>
      </c>
      <c r="LZ39" s="363">
        <f t="shared" si="541"/>
        <v>8.5</v>
      </c>
      <c r="MA39" s="363">
        <v>0</v>
      </c>
      <c r="MB39" s="363">
        <v>0</v>
      </c>
      <c r="MC39" s="363">
        <v>0</v>
      </c>
      <c r="MD39" s="360">
        <f t="shared" si="284"/>
        <v>0.3125</v>
      </c>
      <c r="ME39" s="360">
        <f t="shared" si="542"/>
        <v>0.70833333333333337</v>
      </c>
      <c r="MF39" s="361" t="str" cm="1">
        <f t="array" ref="MF39">_xlfn.LET(_xlpm.f,MD$6,_xlpm.ini,IFERROR(_xlfn.XLOOKUP(1,(Papeletas!$B$2:$B$403=$B39)*(Papeletas!$G$2:$G$403&lt;=_xlpm.f)*(Papeletas!$H$2:$H$403&gt;=_xlpm.f),Papeletas!$F$2:$F$403,""),""),IF(AND($D39="LOCAL",WEEKDAY(MD$6,2)=7),"DS",IF(_xlpm.ini&lt;&gt;"",_xlfn.XLOOKUP(_xlpm.ini,Parametros!$B:$B,Parametros!$C:$C,_xlpm.ini),"NOR")))</f>
        <v>NOR</v>
      </c>
      <c r="MG39" s="362">
        <f t="shared" si="543"/>
        <v>8.5</v>
      </c>
      <c r="MH39" s="362">
        <f t="shared" si="544"/>
        <v>8.5</v>
      </c>
      <c r="MI39" s="363">
        <f t="shared" si="545"/>
        <v>8.5</v>
      </c>
      <c r="MJ39" s="363">
        <v>0</v>
      </c>
      <c r="MK39" s="363">
        <v>0</v>
      </c>
      <c r="ML39" s="363">
        <v>0</v>
      </c>
      <c r="MM39" s="364">
        <f t="shared" si="289"/>
        <v>0.3125</v>
      </c>
      <c r="MN39" s="360">
        <f t="shared" si="546"/>
        <v>0.54166666666666663</v>
      </c>
      <c r="MO39" s="361" t="str" cm="1">
        <f t="array" ref="MO39">_xlfn.LET(_xlpm.f,MM$6,_xlpm.ini,IFERROR(_xlfn.XLOOKUP(1,(Papeletas!$B$2:$B$403=$B39)*(Papeletas!$G$2:$G$403&lt;=_xlpm.f)*(Papeletas!$H$2:$H$403&gt;=_xlpm.f),Papeletas!$F$2:$F$403,""),""),IF(AND($D39="LOCAL",WEEKDAY(MM$6,2)=7),"DS",IF(_xlpm.ini&lt;&gt;"",_xlfn.XLOOKUP(_xlpm.ini,Parametros!$B:$B,Parametros!$C:$C,_xlpm.ini),"NOR")))</f>
        <v>NOR</v>
      </c>
      <c r="MP39" s="362">
        <f t="shared" si="547"/>
        <v>5.4999999999999991</v>
      </c>
      <c r="MQ39" s="362">
        <f t="shared" si="548"/>
        <v>5.4999999999999991</v>
      </c>
      <c r="MR39" s="363">
        <f t="shared" si="549"/>
        <v>5.4999999999999991</v>
      </c>
      <c r="MS39" s="363">
        <v>0</v>
      </c>
      <c r="MT39" s="363">
        <v>0</v>
      </c>
      <c r="MU39" s="363">
        <v>0</v>
      </c>
      <c r="MV39" s="364"/>
      <c r="MW39" s="360"/>
      <c r="MX39" s="361"/>
      <c r="MY39" s="362"/>
      <c r="MZ39" s="362"/>
      <c r="NA39" s="363"/>
      <c r="NB39" s="363"/>
      <c r="NC39" s="363"/>
      <c r="ND39" s="363"/>
      <c r="NE39" s="364"/>
      <c r="NF39" s="360"/>
      <c r="NG39" s="361"/>
      <c r="NH39" s="362"/>
      <c r="NI39" s="362"/>
      <c r="NJ39" s="363"/>
      <c r="NK39" s="363"/>
      <c r="NL39" s="363"/>
      <c r="NM39" s="363"/>
      <c r="NN39" s="211"/>
      <c r="NO39" s="401">
        <f t="shared" si="294"/>
        <v>24</v>
      </c>
      <c r="NP39" s="401" cm="1">
        <f t="array" ref="NP39">SUMPRODUCT(
 (INDEX(DD39:MU39,1,_xlfn.SEQUENCE(1,INT((COLUMN($MU$9)-COLUMN(DD39)+1)/9),3,9))=NP$6)*
 (INDEX(DD39:MU39,1,_xlfn.SEQUENCE(1,INT((COLUMN($MU$9)-COLUMN(DD39)+1)/9),9,9))&gt;0)
)</f>
        <v>0</v>
      </c>
      <c r="NQ39" s="401" cm="1">
        <f t="array" ref="NQ39">SUMPRODUCT(--(INDEX($DD39:$MU39,1,_xlfn.SEQUENCE(1,INT((COLUMN($MU$9)-COLUMN($DD39)+1)/9),3,9))=NQ$6))</f>
        <v>0</v>
      </c>
      <c r="NR39" s="401">
        <f t="shared" si="550"/>
        <v>24</v>
      </c>
      <c r="NS39" s="401" cm="1">
        <f t="array" ref="NS39">SUMPRODUCT(--(INDEX($DD39:$MU39,1,_xlfn.SEQUENCE(1,INT((COLUMN($MU$9)-COLUMN($DD39)+1)/9),3,9))=NS$6))</f>
        <v>0</v>
      </c>
      <c r="NT39" s="401">
        <f t="shared" si="551"/>
        <v>4</v>
      </c>
      <c r="NU39" s="401" cm="1">
        <f t="array" ref="NU39">SUMPRODUCT(--(INDEX($DD39:$MU39,1,_xlfn.SEQUENCE(1,INT((COLUMN($MU$9)-COLUMN($DD39)+1)/9),3,9))=NU$6))</f>
        <v>0</v>
      </c>
      <c r="NV39" s="401" cm="1">
        <f t="array" ref="NV39">SUMPRODUCT(--(INDEX($DD39:$MU39,1,_xlfn.SEQUENCE(1,INT((COLUMN($MU$9)-COLUMN($DD39)+1)/9),3,9))=NV$6))</f>
        <v>0</v>
      </c>
      <c r="NW39" s="401" cm="1">
        <f t="array" ref="NW39">SUMPRODUCT(--(INDEX($DD39:$MU39,1,_xlfn.SEQUENCE(1,INT((COLUMN($MU$9)-COLUMN($DD39)+1)/9),3,9))=NW$6))</f>
        <v>0</v>
      </c>
      <c r="NX39" s="401" cm="1">
        <f t="array" ref="NX39">SUMPRODUCT(--(INDEX($DD39:$MU39,1,_xlfn.SEQUENCE(1,INT((COLUMN($MU$9)-COLUMN($DD39)+1)/9),3,9))=NX$6))</f>
        <v>0</v>
      </c>
      <c r="NY39" s="401" cm="1">
        <f t="array" ref="NY39">SUMPRODUCT(--(INDEX($DD39:$MU39,1,_xlfn.SEQUENCE(1,INT((COLUMN($MU$9)-COLUMN($DD39)+1)/9),3,9))=NY$6))</f>
        <v>0</v>
      </c>
      <c r="NZ39" s="401" cm="1">
        <f t="array" ref="NZ39">SUMPRODUCT(--(INDEX($DD39:$MU39,1,_xlfn.SEQUENCE(1,INT((COLUMN($MU$9)-COLUMN($DD39)+1)/9),3,9))=NZ$6))</f>
        <v>0</v>
      </c>
      <c r="OA39" s="401" cm="1">
        <f t="array" ref="OA39">SUMPRODUCT(--(INDEX($DD39:$MU39,1,_xlfn.SEQUENCE(1,INT((COLUMN($MU$9)-COLUMN($DD39)+1)/9),3,9))=OA$6))</f>
        <v>0</v>
      </c>
      <c r="OB39" s="401" cm="1">
        <f t="array" ref="OB39">SUMPRODUCT(--(INDEX($DD39:$MU39,1,_xlfn.SEQUENCE(1,INT((COLUMN($MU$9)-COLUMN($DD39)+1)/9),3,9))=OB$6))</f>
        <v>0</v>
      </c>
      <c r="OC39" s="401" cm="1">
        <f t="array" ref="OC39">SUMPRODUCT(--(INDEX($DD39:$MU39,1,_xlfn.SEQUENCE(1,INT((COLUMN($MU$9)-COLUMN($DD39)+1)/9),3,9))=OC$6))</f>
        <v>0</v>
      </c>
      <c r="OD39" s="402"/>
      <c r="OE39" s="402">
        <f t="shared" si="552"/>
        <v>28</v>
      </c>
      <c r="OF39" s="403" cm="1">
        <f t="array" ref="OF39">SUM(INDEX(R39:KJ39,1,_xlfn.SEQUENCE(1,INT((COLUMN($NM$9)-COLUMN(CU39)+1)/9),7,9)))</f>
        <v>48</v>
      </c>
      <c r="OG39" s="403" cm="1">
        <f t="array" ref="OG39">SUM(INDEX(R39:KJ39,1,_xlfn.SEQUENCE(1,INT((COLUMN($NM$9)-COLUMN(CU39)+1)/9),8,9)))</f>
        <v>15.500000000000004</v>
      </c>
      <c r="OH39" s="403" cm="1">
        <f t="array" ref="OH39">SUM(INDEX(R39:KJ39,1,_xlfn.SEQUENCE(1,INT((COLUMN($NM$9)-COLUMN(CU39)+1)/9),9,9)))</f>
        <v>0</v>
      </c>
      <c r="OI39" s="214"/>
      <c r="OJ39" s="163"/>
      <c r="OK39" s="163"/>
      <c r="OL39" s="163"/>
      <c r="OM39" s="163"/>
      <c r="ON39" s="306">
        <f>_xlfn.XLOOKUP(B39,'TR05'!B:B,'TR05'!G:G,"Revisar",0)</f>
        <v>45477</v>
      </c>
      <c r="OO39" s="306">
        <f>_xlfn.XLOOKUP(B39,Reloj!A:A,Reloj!D:D,"Revisar",0)</f>
        <v>45477</v>
      </c>
      <c r="OP39" s="162" t="str">
        <f>_xlfn.XLOOKUP(B39,'S10'!C:C,'S10'!B:B,"Revisar",0)</f>
        <v>Revisar</v>
      </c>
    </row>
    <row r="40" spans="1:406" s="162" customFormat="1" ht="15.9" customHeight="1">
      <c r="A40" s="356">
        <v>32</v>
      </c>
      <c r="B40" s="332" t="s">
        <v>850</v>
      </c>
      <c r="C40" s="357" t="str">
        <f>_xlfn.XLOOKUP(B40,'S10'!$B$2:$B$1500,'S10'!$A$2:$A$1500,"Ingresar",0)</f>
        <v>22021410</v>
      </c>
      <c r="D40" s="333" t="s">
        <v>169</v>
      </c>
      <c r="E40" s="335" t="s">
        <v>852</v>
      </c>
      <c r="F40" s="335" t="str">
        <f>_xlfn.XLOOKUP(B40,'S10'!$B$2:$B$600,'S10'!$F$2:$F$600,"Ingresar",0)</f>
        <v>Auxiliar de Seguridad Patrimonial</v>
      </c>
      <c r="G40" s="296">
        <v>45936</v>
      </c>
      <c r="H40" s="358"/>
      <c r="I40" s="359">
        <f t="shared" si="37"/>
        <v>0.3125</v>
      </c>
      <c r="J40" s="360">
        <f t="shared" si="295"/>
        <v>0.70833333333333337</v>
      </c>
      <c r="K40" s="361" t="str">
        <f>IF(
 OR(I$6&lt;MAX($B$2,$G40),AND($H40&lt;&gt;"",I$6&gt;$H40)),
 "NA",
 IF(
  AND($D40="LOCAL",WEEKDAY(I$6,2)=7),
  "DS",
  IF(
   COUNTIF(Parametros!$P:$P,I$6)&gt;0,
   IF(ISNUMBER(M40),IF(M40&gt;0,"FL","FC"),"FC"),
   IF(
    ISNUMBER(M40),
    IF(M40&gt;0,"NOR","F"),
    IF(M40="A","NOR",IF(M40&lt;&gt;"",M40,"F"))
   )
  )
 )
)</f>
        <v>NOR</v>
      </c>
      <c r="L40" s="362">
        <f t="shared" si="296"/>
        <v>8.5</v>
      </c>
      <c r="M40" s="362" cm="1">
        <f t="array" ref="M40">_xlfn.LET(
_xlpm.f,M$6,
_xlpm.xp,IFERROR(
   _xlfn.XLOOKUP(
     1,
     (Papeletas!$B$2:$B$403=$B40)*(Papeletas!$G$2:$G$403&lt;=_xlpm.f)*(Papeletas!$H$2:$H$403&gt;=_xlpm.f),
     Papeletas!$F$2:$F$403,
     "__NP__"
   ),
   "__NP__"
),
_xlpm.x,IF(_xlpm.xp&lt;&gt;"__NP__",_xlpm.xp,_xlfn.XLOOKUP($B40,Reloj!$A$2:$A$1254,INDEX(Reloj!$J$2:$AR$1254,,COLUMN(A32)-INT(COLUMN(A32)/9*8)),"__NF__")),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10.5</v>
      </c>
      <c r="N40" s="363">
        <f t="shared" si="297"/>
        <v>8.5</v>
      </c>
      <c r="O40" s="363">
        <f t="shared" si="298"/>
        <v>2</v>
      </c>
      <c r="P40" s="363">
        <f t="shared" si="299"/>
        <v>0</v>
      </c>
      <c r="Q40" s="363">
        <f t="shared" si="300"/>
        <v>0</v>
      </c>
      <c r="R40" s="359">
        <f t="shared" si="301"/>
        <v>0.3125</v>
      </c>
      <c r="S40" s="360">
        <f t="shared" si="302"/>
        <v>0.70833333333333337</v>
      </c>
      <c r="T40" s="361" t="str">
        <f>IF(
 OR(R$6&lt;MAX($B$2,$G40),AND($H40&lt;&gt;"",R$6&gt;$H40)),
 "NA",
 IF(
  AND($D40="LOCAL",WEEKDAY(R$6,2)=7),
  "DS",
  IF(
   COUNTIF(Parametros!$P:$P,R$6)&gt;0,
   IF(ISNUMBER(V40),IF(V40&gt;0,"FL","FC"),"FC"),
   IF(
    ISNUMBER(V40),
    IF(V40&gt;0,"NOR","F"),
    IF(V40="A","NOR",IF(V40&lt;&gt;"",V40,"F"))
   )
  )
 )
)</f>
        <v>NOR</v>
      </c>
      <c r="U40" s="362">
        <f t="shared" si="303"/>
        <v>8.5</v>
      </c>
      <c r="V40" s="362" cm="1">
        <f t="array" ref="V40">_xlfn.LET(
_xlpm.f,V$6,
_xlpm.xp,IFERROR(
   _xlfn.XLOOKUP(
     1,
     (Papeletas!$B$2:$B$3000=$B40)*(Papeletas!$G$2:$G$3000&lt;=_xlpm.f)*(Papeletas!$H$2:$H$3000&gt;=_xlpm.f),
     Papeletas!$F$2:$F$3000,
     "__NP__"
   ),
   "__NP__"
),
_xlpm.x,IF(_xlpm.xp&lt;&gt;"__NP__",_xlpm.xp,_xlfn.XLOOKUP($B40,Reloj!$A$2:$A$3000,INDEX(Reloj!$J$2:$AR$3000,,COLUMN(J32)-INT(COLUMN(J32)/9*8)),"__NF__")),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W40" s="363">
        <f t="shared" si="304"/>
        <v>8.5</v>
      </c>
      <c r="X40" s="363">
        <f t="shared" si="305"/>
        <v>2</v>
      </c>
      <c r="Y40" s="363">
        <f t="shared" si="306"/>
        <v>0.5</v>
      </c>
      <c r="Z40" s="363">
        <f t="shared" si="307"/>
        <v>0</v>
      </c>
      <c r="AA40" s="359">
        <f t="shared" si="308"/>
        <v>0.3125</v>
      </c>
      <c r="AB40" s="360">
        <f t="shared" si="309"/>
        <v>0.70833333333333337</v>
      </c>
      <c r="AC40" s="361" t="str">
        <f>IF(
 OR(AA$6&lt;MAX($B$2,$G40),AND($H40&lt;&gt;"",AA$6&gt;$H40)),
 "NA",
 IF(
  AND($D40="LOCAL",WEEKDAY(AA$6,2)=7),
  "DS",
  IF(
   COUNTIF(Parametros!$P:$P,AA$6)&gt;0,
   IF(ISNUMBER(AE40),IF(AE40&gt;0,"FL","FC"),"FC"),
   IF(
    ISNUMBER(AE40),
    IF(AE40&gt;0,"NOR","F"),
    IF(AE40="A","NOR",IF(AE40&lt;&gt;"",AE40,"F"))
   )
  )
 )
)</f>
        <v>NOR</v>
      </c>
      <c r="AD40" s="362">
        <f t="shared" si="310"/>
        <v>8.5</v>
      </c>
      <c r="AE40" s="362" cm="1">
        <f t="array" ref="AE40">_xlfn.LET(
_xlpm.f,AE$6,
_xlpm.xp,IFERROR(
   _xlfn.XLOOKUP(
     1,
     (Papeletas!$B$2:$B$3000=$B40)*(Papeletas!$G$2:$G$3000&lt;=_xlpm.f)*(Papeletas!$H$2:$H$3000&gt;=_xlpm.f),
     Papeletas!$F$2:$F$3000,
     "__NP__"
   ),
   "__NP__"
),
_xlpm.x,IF(_xlpm.xp&lt;&gt;"__NP__",_xlpm.xp,_xlfn.XLOOKUP($B40,Reloj!$A$2:$A$3000,INDEX(Reloj!$J$2:$AR$3000,,COLUMN(S32)-INT(COLUMN(S32)/9*8)),"__NF__")),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AF40" s="363">
        <f t="shared" si="311"/>
        <v>8.5</v>
      </c>
      <c r="AG40" s="363">
        <f t="shared" si="312"/>
        <v>2</v>
      </c>
      <c r="AH40" s="363">
        <f t="shared" si="313"/>
        <v>0.5</v>
      </c>
      <c r="AI40" s="363">
        <f t="shared" si="314"/>
        <v>0</v>
      </c>
      <c r="AJ40" s="359">
        <f t="shared" si="315"/>
        <v>0.3125</v>
      </c>
      <c r="AK40" s="360">
        <f t="shared" si="316"/>
        <v>0.54166666666666663</v>
      </c>
      <c r="AL40" s="361" t="str">
        <f>IF(
 OR(AJ$6&lt;MAX($B$2,$G40),AND($H40&lt;&gt;"",AJ$6&gt;$H40)),
 "NA",
 IF(
  AND($D40="LOCAL",WEEKDAY(AJ$6,2)=7),
  "DS",
  IF(
   COUNTIF(Parametros!$P:$P,AJ$6)&gt;0,
   IF(ISNUMBER(AN40),IF(AN40&gt;0,"FL","FC"),"FC"),
   IF(
    ISNUMBER(AN40),
    IF(AN40&gt;0,"NOR","F"),
    IF(AN40="A","NOR",IF(AN40&lt;&gt;"",AN40,"F"))
   )
  )
 )
)</f>
        <v>NOR</v>
      </c>
      <c r="AM40" s="362">
        <f t="shared" si="317"/>
        <v>5.4999999999999991</v>
      </c>
      <c r="AN40" s="362" cm="1">
        <f t="array" ref="AN40">_xlfn.LET(
_xlpm.f,AN$6,
_xlpm.xp,IFERROR(
   _xlfn.XLOOKUP(
     1,
     (Papeletas!$B$2:$B$3000=$B40)*(Papeletas!$G$2:$G$3000&lt;=_xlpm.f)*(Papeletas!$H$2:$H$3000&gt;=_xlpm.f),
     Papeletas!$F$2:$F$3000,
     "__NP__"
   ),
   "__NP__"
),
_xlpm.x,IF(_xlpm.xp&lt;&gt;"__NP__",_xlpm.xp,_xlfn.XLOOKUP($B40,Reloj!$A$2:$A$3000,INDEX(Reloj!$J$2:$AR$3000,,COLUMN(AB32)-INT(COLUMN(AB32)/9*8)),"__NF__")),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7.5</v>
      </c>
      <c r="AO40" s="363">
        <f t="shared" si="318"/>
        <v>5.4999999999999991</v>
      </c>
      <c r="AP40" s="363">
        <f t="shared" si="319"/>
        <v>2</v>
      </c>
      <c r="AQ40" s="363">
        <f t="shared" si="320"/>
        <v>8.8817841970012523E-16</v>
      </c>
      <c r="AR40" s="363">
        <f t="shared" si="321"/>
        <v>0</v>
      </c>
      <c r="AS40" s="359" t="str">
        <f t="shared" si="322"/>
        <v>-</v>
      </c>
      <c r="AT40" s="360" t="str">
        <f t="shared" si="323"/>
        <v>-</v>
      </c>
      <c r="AU40" s="361" t="str">
        <f>IF(
 OR(AS$6&lt;MAX($B$2,$G40),AND($H40&lt;&gt;"",AS$6&gt;$H40)),
 "NA",
 IF(
  AND($D40="LOCAL",WEEKDAY(AS$6,2)=7),
  "DS",
  IF(
   COUNTIF(Parametros!$P:$P,AS$6)&gt;0,
   IF(ISNUMBER(AW40),IF(AW40&gt;0,"FL","FC"),"FC"),
   IF(
    ISNUMBER(AW40),
    IF(AW40&gt;0,"NOR","F"),
    IF(AW40="A","NOR",IF(AW40&lt;&gt;"",AW40,"F"))
   )
  )
 )
)</f>
        <v>DS</v>
      </c>
      <c r="AV40" s="362">
        <f t="shared" si="324"/>
        <v>0</v>
      </c>
      <c r="AW40" s="362" t="str" cm="1">
        <f t="array" ref="AW40">_xlfn.LET(
_xlpm.f,AW$6,
_xlpm.xp,IFERROR(
   _xlfn.XLOOKUP(
     1,
     (Papeletas!$B$2:$B$3000=$B40)*(Papeletas!$G$2:$G$3000&lt;=_xlpm.f)*(Papeletas!$H$2:$H$3000&gt;=_xlpm.f),
     Papeletas!$F$2:$F$3000,
     "__NP__"
   ),
   "__NP__"
),
_xlpm.x,IF(_xlpm.xp&lt;&gt;"__NP__",_xlpm.xp,_xlfn.XLOOKUP($B40,Reloj!$A$2:$A$3000,INDEX(Reloj!$J$2:$AR$3000,,COLUMN(AK32)-INT(COLUMN(AK32)/9*8)),"__NF__")),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F</v>
      </c>
      <c r="AX40" s="363">
        <f t="shared" si="325"/>
        <v>0</v>
      </c>
      <c r="AY40" s="363">
        <f t="shared" si="326"/>
        <v>0</v>
      </c>
      <c r="AZ40" s="363">
        <f t="shared" si="327"/>
        <v>0</v>
      </c>
      <c r="BA40" s="363">
        <f t="shared" si="328"/>
        <v>0</v>
      </c>
      <c r="BB40" s="359">
        <f t="shared" si="329"/>
        <v>0.3125</v>
      </c>
      <c r="BC40" s="360">
        <f t="shared" si="330"/>
        <v>0.70833333333333337</v>
      </c>
      <c r="BD40" s="361" t="str">
        <f>IF(
 OR(BB$6&lt;MAX($B$2,$G40),AND($H40&lt;&gt;"",BB$6&gt;$H40)),
 "NA",
 IF(
  AND($D40="LOCAL",WEEKDAY(BB$6,2)=7),
  "DS",
  IF(
   COUNTIF(Parametros!$P:$P,BB$6)&gt;0,
   IF(ISNUMBER(BF40),IF(BF40&gt;0,"FL","FC"),"FC"),
   IF(
    ISNUMBER(BF40),
    IF(BF40&gt;0,"NOR","F"),
    IF(BF40="A","NOR",IF(BF40&lt;&gt;"",BF40,"F"))
   )
  )
 )
)</f>
        <v>NOR</v>
      </c>
      <c r="BE40" s="362">
        <f t="shared" si="331"/>
        <v>8.5</v>
      </c>
      <c r="BF40" s="362" cm="1">
        <f t="array" ref="BF40">_xlfn.LET(
_xlpm.f,BF$6,
_xlpm.xp,IFERROR(
   _xlfn.XLOOKUP(
     1,
     (Papeletas!$B$2:$B$3000=$B40)*(Papeletas!$G$2:$G$3000&lt;=_xlpm.f)*(Papeletas!$H$2:$H$3000&gt;=_xlpm.f),
     Papeletas!$F$2:$F$3000,
     "__NP__"
   ),
   "__NP__"
),
_xlpm.x,IF(_xlpm.xp&lt;&gt;"__NP__",_xlpm.xp,_xlfn.XLOOKUP($B40,Reloj!$A$2:$A$3000,INDEX(Reloj!$J$2:$AR$3000,,COLUMN(AT32)-INT(COLUMN(AT32)/9*8)),"__NF__")),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BG40" s="363">
        <f t="shared" si="332"/>
        <v>8.5</v>
      </c>
      <c r="BH40" s="363">
        <f t="shared" si="333"/>
        <v>2</v>
      </c>
      <c r="BI40" s="363">
        <f t="shared" si="334"/>
        <v>0.5</v>
      </c>
      <c r="BJ40" s="363">
        <f t="shared" si="335"/>
        <v>0</v>
      </c>
      <c r="BK40" s="359">
        <f t="shared" si="336"/>
        <v>0.3125</v>
      </c>
      <c r="BL40" s="360">
        <f t="shared" si="337"/>
        <v>0.70833333333333337</v>
      </c>
      <c r="BM40" s="361" t="str">
        <f>IF(
 OR(BK$6&lt;MAX($B$2,$G40),AND($H40&lt;&gt;"",BK$6&gt;$H40)),
 "NA",
 IF(
  AND($D40="LOCAL",WEEKDAY(BK$6,2)=7),
  "DS",
  IF(
   COUNTIF(Parametros!$P:$P,BK$6)&gt;0,
   IF(ISNUMBER(BO40),IF(BO40&gt;0,"FL","FC"),"FC"),
   IF(
    ISNUMBER(BO40),
    IF(BO40&gt;0,"NOR","F"),
    IF(BO40="A","NOR",IF(BO40&lt;&gt;"",BO40,"F"))
   )
  )
 )
)</f>
        <v>NOR</v>
      </c>
      <c r="BN40" s="362">
        <f t="shared" si="338"/>
        <v>8.5</v>
      </c>
      <c r="BO40" s="362" cm="1">
        <f t="array" ref="BO40">_xlfn.LET(
_xlpm.f,BO$6,
_xlpm.xp,IFERROR(
   _xlfn.XLOOKUP(
     1,
     (Papeletas!$B$2:$B$3000=$B40)*(Papeletas!$G$2:$G$3000&lt;=_xlpm.f)*(Papeletas!$H$2:$H$3000&gt;=_xlpm.f),
     Papeletas!$F$2:$F$3000,
     "__NP__"
   ),
   "__NP__"
),
_xlpm.x,IF(_xlpm.xp&lt;&gt;"__NP__",_xlpm.xp,_xlfn.XLOOKUP($B40,Reloj!$A$2:$A$3000,INDEX(Reloj!$J$2:$AR$3000,,COLUMN(BC32)-INT(COLUMN(BC32)/9*8)),"__NF__")),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BP40" s="363">
        <f t="shared" si="339"/>
        <v>8.5</v>
      </c>
      <c r="BQ40" s="363">
        <f t="shared" si="340"/>
        <v>2</v>
      </c>
      <c r="BR40" s="363">
        <f t="shared" si="341"/>
        <v>0.5</v>
      </c>
      <c r="BS40" s="363">
        <f t="shared" si="342"/>
        <v>0</v>
      </c>
      <c r="BT40" s="359">
        <f t="shared" si="343"/>
        <v>0.3125</v>
      </c>
      <c r="BU40" s="360">
        <f t="shared" si="344"/>
        <v>0.70833333333333337</v>
      </c>
      <c r="BV40" s="361" t="str">
        <f>IF(
 OR(BT$6&lt;MAX($B$2,$G40),AND($H40&lt;&gt;"",BT$6&gt;$H40)),
 "NA",
 IF(
  AND($D40="LOCAL",WEEKDAY(BT$6,2)=7),
  "DS",
  IF(
   COUNTIF(Parametros!$P:$P,BT$6)&gt;0,
   IF(ISNUMBER(BX40),IF(BX40&gt;0,"FL","FC"),"FC"),
   IF(
    ISNUMBER(BX40),
    IF(BX40&gt;0,"NOR","F"),
    IF(BX40="A","NOR",IF(BX40&lt;&gt;"",BX40,"F"))
   )
  )
 )
)</f>
        <v>NOR</v>
      </c>
      <c r="BW40" s="362">
        <f t="shared" si="345"/>
        <v>8.5</v>
      </c>
      <c r="BX40" s="362" cm="1">
        <f t="array" ref="BX40">_xlfn.LET(
_xlpm.f,BX$6,
_xlpm.xp,IFERROR(
   _xlfn.XLOOKUP(
     1,
     (Papeletas!$B$2:$B$3000=$B40)*(Papeletas!$G$2:$G$3000&lt;=_xlpm.f)*(Papeletas!$H$2:$H$3000&gt;=_xlpm.f),
     Papeletas!$F$2:$F$3000,
     "__NP__"
   ),
   "__NP__"
),
_xlpm.x,IF(_xlpm.xp&lt;&gt;"__NP__",_xlpm.xp,_xlfn.XLOOKUP($B40,Reloj!$A$2:$A$3000,INDEX(Reloj!$J$2:$AR$3000,,COLUMN(BL32)-INT(COLUMN(BL32)/9*8)),"__NF__")),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10.5</v>
      </c>
      <c r="BY40" s="363">
        <f t="shared" si="346"/>
        <v>8.5</v>
      </c>
      <c r="BZ40" s="363">
        <f t="shared" si="347"/>
        <v>2</v>
      </c>
      <c r="CA40" s="363">
        <f t="shared" si="348"/>
        <v>0</v>
      </c>
      <c r="CB40" s="363">
        <f t="shared" si="349"/>
        <v>0</v>
      </c>
      <c r="CC40" s="359">
        <f t="shared" si="350"/>
        <v>0.3125</v>
      </c>
      <c r="CD40" s="360">
        <f t="shared" si="351"/>
        <v>0.70833333333333337</v>
      </c>
      <c r="CE40" s="361" t="str">
        <f>IF(
 OR(CC$6&lt;MAX($B$2,$G40),AND($H40&lt;&gt;"",CC$6&gt;$H40)),
 "NA",
 IF(
  AND($D40="LOCAL",WEEKDAY(CC$6,2)=7),
  "DS",
  IF(
   COUNTIF(Parametros!$P:$P,CC$6)&gt;0,
   IF(ISNUMBER(CG40),IF(CG40&gt;0,"FL","FC"),"FC"),
   IF(
    ISNUMBER(CG40),
    IF(CG40&gt;0,"NOR","F"),
    IF(CG40="A","NOR",IF(CG40&lt;&gt;"",CG40,"F"))
   )
  )
 )
)</f>
        <v>NOR</v>
      </c>
      <c r="CF40" s="362">
        <f t="shared" si="352"/>
        <v>8.5</v>
      </c>
      <c r="CG40" s="362" cm="1">
        <f t="array" ref="CG40">_xlfn.LET(
_xlpm.f,CG$6,
_xlpm.xp,IFERROR(
   _xlfn.XLOOKUP(
     1,
     (Papeletas!$B$2:$B$3000=$B40)*(Papeletas!$G$2:$G$3000&lt;=_xlpm.f)*(Papeletas!$H$2:$H$3000&gt;=_xlpm.f),
     Papeletas!$F$2:$F$3000,
     "__NP__"
   ),
   "__NP__"
),
_xlpm.x,IF(_xlpm.xp&lt;&gt;"__NP__",_xlpm.xp,_xlfn.XLOOKUP($B40,Reloj!$A$2:$A$3000,INDEX(Reloj!$J$2:$AR$3000,,COLUMN(BU32)-INT(COLUMN(BU32)/9*8)),"__NF__")),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CH40" s="363">
        <f t="shared" si="353"/>
        <v>8.5</v>
      </c>
      <c r="CI40" s="363">
        <f t="shared" si="354"/>
        <v>2</v>
      </c>
      <c r="CJ40" s="363">
        <f t="shared" si="355"/>
        <v>0.5</v>
      </c>
      <c r="CK40" s="363">
        <f t="shared" si="356"/>
        <v>0</v>
      </c>
      <c r="CL40" s="359">
        <f t="shared" si="357"/>
        <v>0.3125</v>
      </c>
      <c r="CM40" s="360">
        <f t="shared" si="358"/>
        <v>0.70833333333333337</v>
      </c>
      <c r="CN40" s="361" t="str">
        <f>IF(
 OR(CL$6&lt;MAX($B$2,$G40),AND($H40&lt;&gt;"",CL$6&gt;$H40)),
 "NA",
 IF(
  AND($D40="LOCAL",WEEKDAY(CL$6,2)=7),
  "DS",
  IF(
   COUNTIF(Parametros!$P:$P,CL$6)&gt;0,
   IF(ISNUMBER(CP40),IF(CP40&gt;0,"FL","FC"),"FC"),
   IF(
    ISNUMBER(CP40),
    IF(CP40&gt;0,"NOR","F"),
    IF(CP40="A","NOR",IF(CP40&lt;&gt;"",CP40,"F"))
   )
  )
 )
)</f>
        <v>NOR</v>
      </c>
      <c r="CO40" s="362">
        <f t="shared" si="359"/>
        <v>8.5</v>
      </c>
      <c r="CP40" s="362" cm="1">
        <f t="array" ref="CP40">_xlfn.LET(
_xlpm.f,CP$6,
_xlpm.xp,IFERROR(
   _xlfn.XLOOKUP(
     1,
     (Papeletas!$B$2:$B$3000=$B40)*(Papeletas!$G$2:$G$3000&lt;=_xlpm.f)*(Papeletas!$H$2:$H$3000&gt;=_xlpm.f),
     Papeletas!$F$2:$F$3000,
     "__NP__"
   ),
   "__NP__"
),
_xlpm.x,IF(_xlpm.xp&lt;&gt;"__NP__",_xlpm.xp,_xlfn.XLOOKUP($B40,Reloj!$A$2:$A$3000,INDEX(Reloj!$J$2:$AR$3000,,COLUMN(CD32)-INT(COLUMN(CD32)/9*8)),"__NF__")),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CQ40" s="363">
        <f t="shared" si="360"/>
        <v>8.5</v>
      </c>
      <c r="CR40" s="363">
        <f t="shared" si="361"/>
        <v>2</v>
      </c>
      <c r="CS40" s="363">
        <f t="shared" si="362"/>
        <v>0.5</v>
      </c>
      <c r="CT40" s="363">
        <f t="shared" si="363"/>
        <v>0</v>
      </c>
      <c r="CU40" s="359">
        <f t="shared" si="364"/>
        <v>0.3125</v>
      </c>
      <c r="CV40" s="360">
        <f t="shared" si="365"/>
        <v>0.54166666666666663</v>
      </c>
      <c r="CW40" s="361" t="str">
        <f>IF(
 OR(CU$6&lt;MAX($B$2,$G40),AND($H40&lt;&gt;"",CU$6&gt;$H40)),
 "NA",
 IF(
  AND($D40="LOCAL",WEEKDAY(CU$6,2)=7),
  "DS",
  IF(
   COUNTIF(Parametros!$P:$P,CU$6)&gt;0,
   IF(ISNUMBER(CY40),IF(CY40&gt;0,"FL","FC"),"FC"),
   IF(
    ISNUMBER(CY40),
    IF(CY40&gt;0,"NOR","F"),
    IF(CY40="A","NOR",IF(CY40&lt;&gt;"",CY40,"F"))
   )
  )
 )
)</f>
        <v>NOR</v>
      </c>
      <c r="CX40" s="362">
        <f t="shared" si="366"/>
        <v>5.4999999999999991</v>
      </c>
      <c r="CY40" s="362" cm="1">
        <f t="array" ref="CY40">_xlfn.LET(
_xlpm.f,CY$6,
_xlpm.xp,IFERROR(
   _xlfn.XLOOKUP(
     1,
     (Papeletas!$B$2:$B$3000=$B40)*(Papeletas!$G$2:$G$3000&lt;=_xlpm.f)*(Papeletas!$H$2:$H$3000&gt;=_xlpm.f),
     Papeletas!$F$2:$F$3000,
     "__NP__"
   ),
   "__NP__"
),
_xlpm.x,IF(_xlpm.xp&lt;&gt;"__NP__",_xlpm.xp,_xlfn.XLOOKUP($B40,Reloj!$A$2:$A$3000,INDEX(Reloj!$J$2:$AR$3000,,COLUMN(CM32)-INT(COLUMN(CM32)/9*8)),"__NF__")),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8</v>
      </c>
      <c r="CZ40" s="363">
        <f t="shared" si="367"/>
        <v>5.4999999999999991</v>
      </c>
      <c r="DA40" s="363">
        <f t="shared" si="368"/>
        <v>2</v>
      </c>
      <c r="DB40" s="363">
        <f t="shared" si="369"/>
        <v>0.50000000000000089</v>
      </c>
      <c r="DC40" s="363">
        <f t="shared" si="370"/>
        <v>0</v>
      </c>
      <c r="DD40" s="359" t="str">
        <f t="shared" si="371"/>
        <v>-</v>
      </c>
      <c r="DE40" s="360" t="str">
        <f t="shared" si="372"/>
        <v>-</v>
      </c>
      <c r="DF40" s="361" t="str">
        <f>IF(
 OR(DD$6&lt;MAX($B$2,$G40),AND($H40&lt;&gt;"",DD$6&gt;$H40)),
 "NA",
 IF(
  AND($D40="LOCAL",WEEKDAY(DD$6,2)=7),
  "DS",
  IF(
   COUNTIF(Parametros!$P:$P,DD$6)&gt;0,
   IF(ISNUMBER(DH40),IF(DH40&gt;0,"FL","FC"),"FC"),
   IF(
    ISNUMBER(DH40),
    IF(DH40&gt;0,"NOR","F"),
    IF(DH40="A","NOR",IF(DH40&lt;&gt;"",DH40,"F"))
   )
  )
 )
)</f>
        <v>DS</v>
      </c>
      <c r="DG40" s="362">
        <f t="shared" si="373"/>
        <v>0</v>
      </c>
      <c r="DH40" s="362" t="str" cm="1">
        <f t="array" ref="DH40">_xlfn.LET(
_xlpm.f,DH$6,
_xlpm.xp,IFERROR(
   _xlfn.XLOOKUP(
     1,
     (Papeletas!$B$2:$B$3000=$B40)*(Papeletas!$G$2:$G$3000&lt;=_xlpm.f)*(Papeletas!$H$2:$H$3000&gt;=_xlpm.f),
     Papeletas!$F$2:$F$3000,
     "__NP__"
   ),
   "__NP__"
),
_xlpm.x,IF(_xlpm.xp&lt;&gt;"__NP__",_xlpm.xp,_xlfn.XLOOKUP($B40,Reloj!$A$2:$A$3000,INDEX(Reloj!$J$2:$AR$3000,,COLUMN(CV32)-INT(COLUMN(CV32)/9*8)),"__NF__")),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F</v>
      </c>
      <c r="DI40" s="363">
        <f t="shared" si="374"/>
        <v>0</v>
      </c>
      <c r="DJ40" s="363">
        <f t="shared" si="375"/>
        <v>0</v>
      </c>
      <c r="DK40" s="363">
        <f t="shared" si="376"/>
        <v>0</v>
      </c>
      <c r="DL40" s="363">
        <f t="shared" si="377"/>
        <v>0</v>
      </c>
      <c r="DM40" s="359">
        <f t="shared" si="378"/>
        <v>0.3125</v>
      </c>
      <c r="DN40" s="360">
        <f t="shared" si="379"/>
        <v>0.70833333333333337</v>
      </c>
      <c r="DO40" s="361" t="str">
        <f>IF(
 OR(DM$6&lt;MAX($B$2,$G40),AND($H40&lt;&gt;"",DM$6&gt;$H40)),
 "NA",
 IF(
  AND($D40="LOCAL",WEEKDAY(DM$6,2)=7),
  "DS",
  IF(
   COUNTIF(Parametros!$P:$P,DM$6)&gt;0,
   IF(ISNUMBER(DQ40),IF(DQ40&gt;0,"FL","FC"),"FC"),
   IF(
    ISNUMBER(DQ40),
    IF(DQ40&gt;0,"NOR","F"),
    IF(DQ40="A","NOR",IF(DQ40&lt;&gt;"",DQ40,"F"))
   )
  )
 )
)</f>
        <v>NOR</v>
      </c>
      <c r="DP40" s="362">
        <f t="shared" si="380"/>
        <v>8.5</v>
      </c>
      <c r="DQ40" s="362" cm="1">
        <f t="array" ref="DQ40">_xlfn.LET(
_xlpm.f,DQ$6,
_xlpm.xp,IFERROR(
   _xlfn.XLOOKUP(
     1,
     (Papeletas!$B$2:$B$3000=$B40)*(Papeletas!$G$2:$G$3000&lt;=_xlpm.f)*(Papeletas!$H$2:$H$3000&gt;=_xlpm.f),
     Papeletas!$F$2:$F$3000,
     "__NP__"
   ),
   "__NP__"
),
_xlpm.x,IF(_xlpm.xp&lt;&gt;"__NP__",_xlpm.xp,_xlfn.XLOOKUP($B40,Reloj!$A$2:$A$3000,INDEX(Reloj!$J$2:$AR$3000,,COLUMN(DE32)-INT(COLUMN(DE32)/9*8)),"__NF__")),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DR40" s="363">
        <f t="shared" si="381"/>
        <v>8.5</v>
      </c>
      <c r="DS40" s="363">
        <f t="shared" si="382"/>
        <v>2</v>
      </c>
      <c r="DT40" s="363">
        <f t="shared" si="383"/>
        <v>0.5</v>
      </c>
      <c r="DU40" s="363">
        <f t="shared" si="384"/>
        <v>0</v>
      </c>
      <c r="DV40" s="359">
        <f t="shared" si="385"/>
        <v>0.3125</v>
      </c>
      <c r="DW40" s="360">
        <f t="shared" si="386"/>
        <v>0.70833333333333337</v>
      </c>
      <c r="DX40" s="361" t="str">
        <f>IF(
 OR(DV$6&lt;MAX($B$2,$G40),AND($H40&lt;&gt;"",DV$6&gt;$H40)),
 "NA",
 IF(
  AND($D40="LOCAL",WEEKDAY(DV$6,2)=7),
  "DS",
  IF(
   COUNTIF(Parametros!$P:$P,DV$6)&gt;0,
   IF(ISNUMBER(DZ40),IF(DZ40&gt;0,"FL","FC"),"FC"),
   IF(
    ISNUMBER(DZ40),
    IF(DZ40&gt;0,"NOR","F"),
    IF(DZ40="A","NOR",IF(DZ40&lt;&gt;"",DZ40,"F"))
   )
  )
 )
)</f>
        <v>NOR</v>
      </c>
      <c r="DY40" s="362">
        <f t="shared" si="387"/>
        <v>8.5</v>
      </c>
      <c r="DZ40" s="362" cm="1">
        <f t="array" ref="DZ40">_xlfn.LET(
_xlpm.f,DZ$6,
_xlpm.xp,IFERROR(
   _xlfn.XLOOKUP(
     1,
     (Papeletas!$B$2:$B$3000=$B40)*(Papeletas!$G$2:$G$3000&lt;=_xlpm.f)*(Papeletas!$H$2:$H$3000&gt;=_xlpm.f),
     Papeletas!$F$2:$F$3000,
     "__NP__"
   ),
   "__NP__"
),
_xlpm.x,IF(_xlpm.xp&lt;&gt;"__NP__",_xlpm.xp,_xlfn.XLOOKUP($B40,Reloj!$A$2:$A$3000,INDEX(Reloj!$J$2:$AR$3000,,COLUMN(DN32)-INT(COLUMN(DN32)/9*8)),"__NF__")),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EA40" s="363">
        <f t="shared" si="388"/>
        <v>8.5</v>
      </c>
      <c r="EB40" s="363">
        <f t="shared" si="389"/>
        <v>2</v>
      </c>
      <c r="EC40" s="363">
        <f t="shared" si="390"/>
        <v>0.5</v>
      </c>
      <c r="ED40" s="363">
        <f t="shared" si="391"/>
        <v>0</v>
      </c>
      <c r="EE40" s="359">
        <f t="shared" si="392"/>
        <v>0.3125</v>
      </c>
      <c r="EF40" s="360">
        <f t="shared" si="393"/>
        <v>0.70833333333333337</v>
      </c>
      <c r="EG40" s="361" t="str">
        <f>IF(
 OR(EE$6&lt;MAX($B$2,$G40),AND($H40&lt;&gt;"",EE$6&gt;$H40)),
 "NA",
 IF(
  AND($D40="LOCAL",WEEKDAY(EE$6,2)=7),
  "DS",
  IF(
   COUNTIF(Parametros!$P:$P,EE$6)&gt;0,
   IF(ISNUMBER(EI40),IF(EI40&gt;0,"FL","FC"),"FC"),
   IF(
    ISNUMBER(EI40),
    IF(EI40&gt;0,"NOR","F"),
    IF(EI40="A","NOR",IF(EI40&lt;&gt;"",EI40,"F"))
   )
  )
 )
)</f>
        <v>NOR</v>
      </c>
      <c r="EH40" s="362">
        <f t="shared" si="394"/>
        <v>8.5</v>
      </c>
      <c r="EI40" s="362" cm="1">
        <f t="array" ref="EI40">_xlfn.LET(
_xlpm.f,EI$6,
_xlpm.xp,IFERROR(
   _xlfn.XLOOKUP(
     1,
     (Papeletas!$B$2:$B$3000=$B40)*(Papeletas!$G$2:$G$3000&lt;=_xlpm.f)*(Papeletas!$H$2:$H$3000&gt;=_xlpm.f),
     Papeletas!$F$2:$F$3000,
     "__NP__"
   ),
   "__NP__"
),
_xlpm.x,IF(_xlpm.xp&lt;&gt;"__NP__",_xlpm.xp,_xlfn.XLOOKUP($B40,Reloj!$A$2:$A$3000,INDEX(Reloj!$J$2:$AR$3000,,COLUMN(DW32)-INT(COLUMN(DW32)/9*8)),"__NF__")),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EJ40" s="363">
        <f t="shared" si="395"/>
        <v>8.5</v>
      </c>
      <c r="EK40" s="363">
        <f t="shared" si="396"/>
        <v>2</v>
      </c>
      <c r="EL40" s="363">
        <f t="shared" si="397"/>
        <v>0.5</v>
      </c>
      <c r="EM40" s="363">
        <f t="shared" si="398"/>
        <v>0</v>
      </c>
      <c r="EN40" s="359">
        <f t="shared" si="399"/>
        <v>0.3125</v>
      </c>
      <c r="EO40" s="360">
        <f t="shared" si="400"/>
        <v>0.70833333333333337</v>
      </c>
      <c r="EP40" s="361" t="str">
        <f>IF(
 OR(EN$6&lt;MAX($B$2,$G40),AND($H40&lt;&gt;"",EN$6&gt;$H40)),
 "NA",
 IF(
  AND($D40="LOCAL",WEEKDAY(EN$6,2)=7),
  "DS",
  IF(
   COUNTIF(Parametros!$P:$P,EN$6)&gt;0,
   IF(ISNUMBER(ER40),IF(ER40&gt;0,"FL","FC"),"FC"),
   IF(
    ISNUMBER(ER40),
    IF(ER40&gt;0,"NOR","F"),
    IF(ER40="A","NOR",IF(ER40&lt;&gt;"",ER40,"F"))
   )
  )
 )
)</f>
        <v>NOR</v>
      </c>
      <c r="EQ40" s="362">
        <f t="shared" si="401"/>
        <v>8.5</v>
      </c>
      <c r="ER40" s="362" cm="1">
        <f t="array" ref="ER40">_xlfn.LET(
_xlpm.f,ER$6,
_xlpm.xp,IFERROR(
   _xlfn.XLOOKUP(
     1,
     (Papeletas!$B$2:$B$3000=$B40)*(Papeletas!$G$2:$G$3000&lt;=_xlpm.f)*(Papeletas!$H$2:$H$3000&gt;=_xlpm.f),
     Papeletas!$F$2:$F$3000,
     "__NP__"
   ),
   "__NP__"
),
_xlpm.x,IF(_xlpm.xp&lt;&gt;"__NP__",_xlpm.xp,_xlfn.XLOOKUP($B40,Reloj!$A$2:$A$3000,INDEX(Reloj!$J$2:$AR$3000,,COLUMN(EF32)-INT(COLUMN(EF32)/9*8)),"__NF__")),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ES40" s="363">
        <f t="shared" si="402"/>
        <v>8.5</v>
      </c>
      <c r="ET40" s="363">
        <f t="shared" si="403"/>
        <v>2</v>
      </c>
      <c r="EU40" s="363">
        <f t="shared" si="404"/>
        <v>0.5</v>
      </c>
      <c r="EV40" s="363">
        <f t="shared" si="405"/>
        <v>0</v>
      </c>
      <c r="EW40" s="359">
        <f t="shared" si="406"/>
        <v>0.3125</v>
      </c>
      <c r="EX40" s="360">
        <f t="shared" si="407"/>
        <v>0.70833333333333337</v>
      </c>
      <c r="EY40" s="361" t="str">
        <f>IF(
 OR(EW$6&lt;MAX($B$2,$G40),AND($H40&lt;&gt;"",EW$6&gt;$H40)),
 "NA",
 IF(
  AND($D40="LOCAL",WEEKDAY(EW$6,2)=7),
  "DS",
  IF(
   COUNTIF(Parametros!$P:$P,EW$6)&gt;0,
   IF(ISNUMBER(FA40),IF(FA40&gt;0,"FL","FC"),"FC"),
   IF(
    ISNUMBER(FA40),
    IF(FA40&gt;0,"NOR","F"),
    IF(FA40="A","NOR",IF(FA40&lt;&gt;"",FA40,"F"))
   )
  )
 )
)</f>
        <v>NOR</v>
      </c>
      <c r="EZ40" s="362">
        <f t="shared" si="408"/>
        <v>8.5</v>
      </c>
      <c r="FA40" s="362" cm="1">
        <f t="array" ref="FA40">_xlfn.LET(
_xlpm.f,FA$6,
_xlpm.xp,IFERROR(
   _xlfn.XLOOKUP(
     1,
     (Papeletas!$B$2:$B$3000=$B40)*(Papeletas!$G$2:$G$3000&lt;=_xlpm.f)*(Papeletas!$H$2:$H$3000&gt;=_xlpm.f),
     Papeletas!$F$2:$F$3000,
     "__NP__"
   ),
   "__NP__"
),
_xlpm.x,IF(_xlpm.xp&lt;&gt;"__NP__",_xlpm.xp,_xlfn.XLOOKUP($B40,Reloj!$A$2:$A$3000,INDEX(Reloj!$J$2:$AR$3000,,COLUMN(EO32)-INT(COLUMN(EO32)/9*8)),"__NF__")),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FB40" s="363">
        <f t="shared" si="409"/>
        <v>8.5</v>
      </c>
      <c r="FC40" s="363">
        <f t="shared" si="410"/>
        <v>2</v>
      </c>
      <c r="FD40" s="363">
        <f t="shared" si="411"/>
        <v>0.5</v>
      </c>
      <c r="FE40" s="363">
        <f t="shared" si="412"/>
        <v>0</v>
      </c>
      <c r="FF40" s="359">
        <f t="shared" si="413"/>
        <v>0.3125</v>
      </c>
      <c r="FG40" s="360">
        <f t="shared" si="414"/>
        <v>0.54166666666666663</v>
      </c>
      <c r="FH40" s="361" t="str">
        <f>IF(
 OR(FF$6&lt;MAX($B$2,$G40),AND($H40&lt;&gt;"",FF$6&gt;$H40)),
 "NA",
 IF(
  AND($D40="LOCAL",WEEKDAY(FF$6,2)=7),
  "DS",
  IF(
   COUNTIF(Parametros!$P:$P,FF$6)&gt;0,
   IF(ISNUMBER(FJ40),IF(FJ40&gt;0,"FL","FC"),"FC"),
   IF(
    ISNUMBER(FJ40),
    IF(FJ40&gt;0,"NOR","F"),
    IF(FJ40="A","NOR",IF(FJ40&lt;&gt;"",FJ40,"F"))
   )
  )
 )
)</f>
        <v>NOR</v>
      </c>
      <c r="FI40" s="362">
        <f t="shared" si="415"/>
        <v>5.4999999999999991</v>
      </c>
      <c r="FJ40" s="362" cm="1">
        <f t="array" ref="FJ40">_xlfn.LET(
_xlpm.f,FJ$6,
_xlpm.xp,IFERROR(
   _xlfn.XLOOKUP(
     1,
     (Papeletas!$B$2:$B$3000=$B40)*(Papeletas!$G$2:$G$3000&lt;=_xlpm.f)*(Papeletas!$H$2:$H$3000&gt;=_xlpm.f),
     Papeletas!$F$2:$F$3000,
     "__NP__"
   ),
   "__NP__"
),
_xlpm.x,IF(_xlpm.xp&lt;&gt;"__NP__",_xlpm.xp,_xlfn.XLOOKUP($B40,Reloj!$A$2:$A$3000,INDEX(Reloj!$J$2:$AR$3000,,COLUMN(EX32)-INT(COLUMN(EX32)/9*8)),"__NF__")),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FK40" s="363">
        <f t="shared" si="416"/>
        <v>5.4999999999999991</v>
      </c>
      <c r="FL40" s="363">
        <f t="shared" si="417"/>
        <v>2</v>
      </c>
      <c r="FM40" s="363">
        <f t="shared" si="418"/>
        <v>3.5000000000000009</v>
      </c>
      <c r="FN40" s="363">
        <f t="shared" si="419"/>
        <v>0</v>
      </c>
      <c r="FO40" s="359" t="str">
        <f t="shared" si="420"/>
        <v>-</v>
      </c>
      <c r="FP40" s="360" t="str">
        <f t="shared" si="421"/>
        <v>-</v>
      </c>
      <c r="FQ40" s="361" t="str">
        <f>IF(
 OR(FO$6&lt;MAX($B$2,$G40),AND($H40&lt;&gt;"",FO$6&gt;$H40)),
 "NA",
 IF(
  AND($D40="LOCAL",WEEKDAY(FO$6,2)=7),
  "DS",
  IF(
   COUNTIF(Parametros!$P:$P,FO$6)&gt;0,
   IF(ISNUMBER(FS40),IF(FS40&gt;0,"FL","FC"),"FC"),
   IF(
    ISNUMBER(FS40),
    IF(FS40&gt;0,"NOR","F"),
    IF(FS40="A","NOR",IF(FS40&lt;&gt;"",FS40,"F"))
   )
  )
 )
)</f>
        <v>DS</v>
      </c>
      <c r="FR40" s="362">
        <f t="shared" si="422"/>
        <v>0</v>
      </c>
      <c r="FS40" s="362" t="str" cm="1">
        <f t="array" ref="FS40">_xlfn.LET(
_xlpm.f,FS$6,
_xlpm.xp,IFERROR(
   _xlfn.XLOOKUP(
     1,
     (Papeletas!$B$2:$B$3000=$B40)*(Papeletas!$G$2:$G$3000&lt;=_xlpm.f)*(Papeletas!$H$2:$H$3000&gt;=_xlpm.f),
     Papeletas!$F$2:$F$3000,
     "__NP__"
   ),
   "__NP__"
),
_xlpm.x,IF(_xlpm.xp&lt;&gt;"__NP__",_xlpm.xp,_xlfn.XLOOKUP($B40,Reloj!$A$2:$A$3000,INDEX(Reloj!$J$2:$AR$3000,,COLUMN(FG32)-INT(COLUMN(FG32)/9*8)),"__NF__")),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F</v>
      </c>
      <c r="FT40" s="363">
        <f t="shared" si="423"/>
        <v>0</v>
      </c>
      <c r="FU40" s="363">
        <f t="shared" si="424"/>
        <v>0</v>
      </c>
      <c r="FV40" s="363">
        <f t="shared" si="425"/>
        <v>0</v>
      </c>
      <c r="FW40" s="363">
        <f t="shared" si="426"/>
        <v>0</v>
      </c>
      <c r="FX40" s="359">
        <f t="shared" si="427"/>
        <v>0.3125</v>
      </c>
      <c r="FY40" s="360">
        <f t="shared" si="428"/>
        <v>0.70833333333333337</v>
      </c>
      <c r="FZ40" s="361" t="str">
        <f>IF(
 OR(FX$6&lt;MAX($B$2,$G40),AND($H40&lt;&gt;"",FX$6&gt;$H40)),
 "NA",
 IF(
  AND($D40="LOCAL",WEEKDAY(FX$6,2)=7),
  "DS",
  IF(
   COUNTIF(Parametros!$P:$P,FX$6)&gt;0,
   IF(ISNUMBER(GB40),IF(GB40&gt;0,"FL","FC"),"FC"),
   IF(
    ISNUMBER(GB40),
    IF(GB40&gt;0,"NOR","F"),
    IF(GB40="A","NOR",IF(GB40&lt;&gt;"",GB40,"F"))
   )
  )
 )
)</f>
        <v>NOR</v>
      </c>
      <c r="GA40" s="362">
        <f t="shared" si="429"/>
        <v>8.5</v>
      </c>
      <c r="GB40" s="362" cm="1">
        <f t="array" ref="GB40">_xlfn.LET(
_xlpm.f,GB$6,
_xlpm.xp,IFERROR(
   _xlfn.XLOOKUP(
     1,
     (Papeletas!$B$2:$B$3000=$B40)*(Papeletas!$G$2:$G$3000&lt;=_xlpm.f)*(Papeletas!$H$2:$H$3000&gt;=_xlpm.f),
     Papeletas!$F$2:$F$3000,
     "__NP__"
   ),
   "__NP__"
),
_xlpm.x,IF(_xlpm.xp&lt;&gt;"__NP__",_xlpm.xp,_xlfn.XLOOKUP($B40,Reloj!$A$2:$A$3000,INDEX(Reloj!$J$2:$AR$3000,,COLUMN(FP32)-INT(COLUMN(FP32)/9*8)),"__NF__")),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GC40" s="363">
        <f t="shared" si="430"/>
        <v>8.5</v>
      </c>
      <c r="GD40" s="363">
        <f t="shared" si="431"/>
        <v>2</v>
      </c>
      <c r="GE40" s="363">
        <f t="shared" si="432"/>
        <v>0.5</v>
      </c>
      <c r="GF40" s="363">
        <f t="shared" si="433"/>
        <v>0</v>
      </c>
      <c r="GG40" s="359">
        <f t="shared" si="434"/>
        <v>0.3125</v>
      </c>
      <c r="GH40" s="360">
        <f t="shared" si="435"/>
        <v>0.70833333333333337</v>
      </c>
      <c r="GI40" s="361" t="str">
        <f>IF(
 OR(GG$6&lt;MAX($B$2,$G40),AND($H40&lt;&gt;"",GG$6&gt;$H40)),
 "NA",
 IF(
  AND($D40="LOCAL",WEEKDAY(GG$6,2)=7),
  "DS",
  IF(
   COUNTIF(Parametros!$P:$P,GG$6)&gt;0,
   IF(ISNUMBER(GK40),IF(GK40&gt;0,"FL","FC"),"FC"),
   IF(
    ISNUMBER(GK40),
    IF(GK40&gt;0,"NOR","F"),
    IF(GK40="A","NOR",IF(GK40&lt;&gt;"",GK40,"F"))
   )
  )
 )
)</f>
        <v>NOR</v>
      </c>
      <c r="GJ40" s="362">
        <f t="shared" si="436"/>
        <v>8.5</v>
      </c>
      <c r="GK40" s="362" cm="1">
        <f t="array" ref="GK40">_xlfn.LET(
_xlpm.f,GK$6,
_xlpm.xp,IFERROR(
   _xlfn.XLOOKUP(
     1,
     (Papeletas!$B$2:$B$3000=$B40)*(Papeletas!$G$2:$G$3000&lt;=_xlpm.f)*(Papeletas!$H$2:$H$3000&gt;=_xlpm.f),
     Papeletas!$F$2:$F$3000,
     "__NP__"
   ),
   "__NP__"
),
_xlpm.x,IF(_xlpm.xp&lt;&gt;"__NP__",_xlpm.xp,_xlfn.XLOOKUP($B40,Reloj!$A$2:$A$3000,INDEX(Reloj!$J$2:$AR$3000,,COLUMN(FY32)-INT(COLUMN(FY32)/9*8)),"__NF__")),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GL40" s="363">
        <f t="shared" si="437"/>
        <v>8.5</v>
      </c>
      <c r="GM40" s="363">
        <f t="shared" si="438"/>
        <v>2</v>
      </c>
      <c r="GN40" s="363">
        <f t="shared" si="439"/>
        <v>0.5</v>
      </c>
      <c r="GO40" s="363">
        <f t="shared" si="440"/>
        <v>0</v>
      </c>
      <c r="GP40" s="359">
        <f t="shared" si="441"/>
        <v>0.3125</v>
      </c>
      <c r="GQ40" s="360">
        <f t="shared" si="442"/>
        <v>0.70833333333333337</v>
      </c>
      <c r="GR40" s="361" t="str">
        <f>IF(
 OR(GP$6&lt;MAX($B$2,$G40),AND($H40&lt;&gt;"",GP$6&gt;$H40)),
 "NA",
 IF(
  AND($D40="LOCAL",WEEKDAY(GP$6,2)=7),
  "DS",
  IF(
   COUNTIF(Parametros!$P:$P,GP$6)&gt;0,
   IF(ISNUMBER(GT40),IF(GT40&gt;0,"FL","FC"),"FC"),
   IF(
    ISNUMBER(GT40),
    IF(GT40&gt;0,"NOR","F"),
    IF(GT40="A","NOR",IF(GT40&lt;&gt;"",GT40,"F"))
   )
  )
 )
)</f>
        <v>NOR</v>
      </c>
      <c r="GS40" s="362">
        <f t="shared" si="443"/>
        <v>8.5</v>
      </c>
      <c r="GT40" s="362" cm="1">
        <f t="array" ref="GT40">_xlfn.LET(
_xlpm.f,GT$6,
_xlpm.xp,IFERROR(
   _xlfn.XLOOKUP(
     1,
     (Papeletas!$B$2:$B$3000=$B40)*(Papeletas!$G$2:$G$3000&lt;=_xlpm.f)*(Papeletas!$H$2:$H$3000&gt;=_xlpm.f),
     Papeletas!$F$2:$F$3000,
     "__NP__"
   ),
   "__NP__"
),
_xlpm.x,IF(_xlpm.xp&lt;&gt;"__NP__",_xlpm.xp,_xlfn.XLOOKUP($B40,Reloj!$A$2:$A$3000,INDEX(Reloj!$J$2:$AR$3000,,COLUMN(GH32)-INT(COLUMN(GH32)/9*8)),"__NF__")),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GU40" s="363">
        <f t="shared" si="444"/>
        <v>8.5</v>
      </c>
      <c r="GV40" s="363">
        <f t="shared" si="445"/>
        <v>2</v>
      </c>
      <c r="GW40" s="363">
        <f t="shared" si="446"/>
        <v>0.5</v>
      </c>
      <c r="GX40" s="363">
        <f t="shared" si="447"/>
        <v>0</v>
      </c>
      <c r="GY40" s="359">
        <f t="shared" si="448"/>
        <v>0.3125</v>
      </c>
      <c r="GZ40" s="360">
        <f t="shared" si="449"/>
        <v>0.70833333333333337</v>
      </c>
      <c r="HA40" s="361" t="str">
        <f>IF(
 OR(GY$6&lt;MAX($B$2,$G40),AND($H40&lt;&gt;"",GY$6&gt;$H40)),
 "NA",
 IF(
  AND($D40="LOCAL",WEEKDAY(GY$6,2)=7),
  "DS",
  IF(
   COUNTIF(Parametros!$P:$P,GY$6)&gt;0,
   IF(ISNUMBER(HC40),IF(HC40&gt;0,"FL","FC"),"FC"),
   IF(
    ISNUMBER(HC40),
    IF(HC40&gt;0,"NOR","F"),
    IF(HC40="A","NOR",IF(HC40&lt;&gt;"",HC40,"F"))
   )
  )
 )
)</f>
        <v>NOR</v>
      </c>
      <c r="HB40" s="362">
        <f t="shared" si="450"/>
        <v>8.5</v>
      </c>
      <c r="HC40" s="362" cm="1">
        <f t="array" ref="HC40">_xlfn.LET(
_xlpm.f,HC$6,
_xlpm.xp,IFERROR(
   _xlfn.XLOOKUP(
     1,
     (Papeletas!$B$2:$B$3000=$B40)*(Papeletas!$G$2:$G$3000&lt;=_xlpm.f)*(Papeletas!$H$2:$H$3000&gt;=_xlpm.f),
     Papeletas!$F$2:$F$3000,
     "__NP__"
   ),
   "__NP__"
),
_xlpm.x,IF(_xlpm.xp&lt;&gt;"__NP__",_xlpm.xp,_xlfn.XLOOKUP($B40,Reloj!$A$2:$A$3000,INDEX(Reloj!$J$2:$AR$3000,,COLUMN(GQ32)-INT(COLUMN(GQ32)/9*8)),"__NF__")),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HD40" s="363">
        <f t="shared" si="451"/>
        <v>8.5</v>
      </c>
      <c r="HE40" s="363">
        <f t="shared" si="452"/>
        <v>2</v>
      </c>
      <c r="HF40" s="363">
        <f t="shared" si="453"/>
        <v>0.5</v>
      </c>
      <c r="HG40" s="363">
        <f t="shared" si="454"/>
        <v>0</v>
      </c>
      <c r="HH40" s="359">
        <f t="shared" si="455"/>
        <v>0.3125</v>
      </c>
      <c r="HI40" s="360">
        <f t="shared" si="456"/>
        <v>0.70833333333333337</v>
      </c>
      <c r="HJ40" s="361" t="str">
        <f>IF(
 OR(HH$6&lt;MAX($B$2,$G40),AND($H40&lt;&gt;"",HH$6&gt;$H40)),
 "NA",
 IF(
  AND($D40="LOCAL",WEEKDAY(HH$6,2)=7),
  "DS",
  IF(
   COUNTIF(Parametros!$P:$P,HH$6)&gt;0,
   IF(ISNUMBER(HL40),IF(HL40&gt;0,"FL","FC"),"FC"),
   IF(
    ISNUMBER(HL40),
    IF(HL40&gt;0,"NOR","F"),
    IF(HL40="A","NOR",IF(HL40&lt;&gt;"",HL40,"F"))
   )
  )
 )
)</f>
        <v>NOR</v>
      </c>
      <c r="HK40" s="362">
        <f t="shared" si="457"/>
        <v>8.5</v>
      </c>
      <c r="HL40" s="362" cm="1">
        <f t="array" ref="HL40">_xlfn.LET(
_xlpm.f,HL$6,
_xlpm.xp,IFERROR(
   _xlfn.XLOOKUP(
     1,
     (Papeletas!$B$2:$B$3000=$B40)*(Papeletas!$G$2:$G$3000&lt;=_xlpm.f)*(Papeletas!$H$2:$H$3000&gt;=_xlpm.f),
     Papeletas!$F$2:$F$3000,
     "__NP__"
   ),
   "__NP__"
),
_xlpm.x,IF(_xlpm.xp&lt;&gt;"__NP__",_xlpm.xp,_xlfn.XLOOKUP($B40,Reloj!$A$2:$A$3000,INDEX(Reloj!$J$2:$AR$3000,,COLUMN(GZ32)-INT(COLUMN(GZ32)/9*8)),"__NF__")),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HM40" s="363">
        <f t="shared" si="458"/>
        <v>8.5</v>
      </c>
      <c r="HN40" s="363">
        <f t="shared" si="459"/>
        <v>2</v>
      </c>
      <c r="HO40" s="363">
        <f t="shared" si="460"/>
        <v>0.5</v>
      </c>
      <c r="HP40" s="363">
        <f t="shared" si="461"/>
        <v>0</v>
      </c>
      <c r="HQ40" s="359">
        <f t="shared" si="462"/>
        <v>0.3125</v>
      </c>
      <c r="HR40" s="360">
        <f t="shared" si="463"/>
        <v>0.54166666666666663</v>
      </c>
      <c r="HS40" s="361" t="str">
        <f>IF(
 OR(HQ$6&lt;MAX($B$2,$G40),AND($H40&lt;&gt;"",HQ$6&gt;$H40)),
 "NA",
 IF(
  AND($D40="LOCAL",WEEKDAY(HQ$6,2)=7),
  "DS",
  IF(
   COUNTIF(Parametros!$P:$P,HQ$6)&gt;0,
   IF(ISNUMBER(HU40),IF(HU40&gt;0,"FL","FC"),"FC"),
   IF(
    ISNUMBER(HU40),
    IF(HU40&gt;0,"NOR","F"),
    IF(HU40="A","NOR",IF(HU40&lt;&gt;"",HU40,"F"))
   )
  )
 )
)</f>
        <v>NOR</v>
      </c>
      <c r="HT40" s="362">
        <f t="shared" si="464"/>
        <v>5.4999999999999991</v>
      </c>
      <c r="HU40" s="362" cm="1">
        <f t="array" ref="HU40">_xlfn.LET(
_xlpm.f,HU$6,
_xlpm.xp,IFERROR(
   _xlfn.XLOOKUP(
     1,
     (Papeletas!$B$2:$B$3000=$B40)*(Papeletas!$G$2:$G$3000&lt;=_xlpm.f)*(Papeletas!$H$2:$H$3000&gt;=_xlpm.f),
     Papeletas!$F$2:$F$3000,
     "__NP__"
   ),
   "__NP__"
),
_xlpm.x,IF(_xlpm.xp&lt;&gt;"__NP__",_xlpm.xp,_xlfn.XLOOKUP($B40,Reloj!$A$2:$A$3000,INDEX(Reloj!$J$2:$AR$3000,,COLUMN(HI32)-INT(COLUMN(HI32)/9*8)),"__NF__")),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8</v>
      </c>
      <c r="HV40" s="363">
        <f t="shared" si="465"/>
        <v>5.4999999999999991</v>
      </c>
      <c r="HW40" s="363">
        <f t="shared" si="466"/>
        <v>2</v>
      </c>
      <c r="HX40" s="363">
        <f t="shared" si="467"/>
        <v>0.50000000000000089</v>
      </c>
      <c r="HY40" s="363">
        <f t="shared" si="468"/>
        <v>0</v>
      </c>
      <c r="HZ40" s="359" t="str">
        <f t="shared" si="469"/>
        <v>-</v>
      </c>
      <c r="IA40" s="360" t="str">
        <f t="shared" si="470"/>
        <v>-</v>
      </c>
      <c r="IB40" s="361" t="str">
        <f>IF(
 OR(HZ$6&lt;MAX($B$2,$G40),AND($H40&lt;&gt;"",HZ$6&gt;$H40)),
 "NA",
 IF(
  AND($D40="LOCAL",WEEKDAY(HZ$6,2)=7),
  "DS",
  IF(
   COUNTIF(Parametros!$P:$P,HZ$6)&gt;0,
   IF(ISNUMBER(ID40),IF(ID40&gt;0,"FL","FC"),"FC"),
   IF(
    ISNUMBER(ID40),
    IF(ID40&gt;0,"NOR","F"),
    IF(ID40="A","NOR",IF(ID40&lt;&gt;"",ID40,"F"))
   )
  )
 )
)</f>
        <v>DS</v>
      </c>
      <c r="IC40" s="362">
        <f t="shared" si="471"/>
        <v>0</v>
      </c>
      <c r="ID40" s="362" t="str" cm="1">
        <f t="array" ref="ID40">_xlfn.LET(
_xlpm.f,ID$6,
_xlpm.xp,IFERROR(
   _xlfn.XLOOKUP(
     1,
     (Papeletas!$B$2:$B$3000=$B40)*(Papeletas!$G$2:$G$3000&lt;=_xlpm.f)*(Papeletas!$H$2:$H$3000&gt;=_xlpm.f),
     Papeletas!$F$2:$F$3000,
     "__NP__"
   ),
   "__NP__"
),
_xlpm.x,IF(_xlpm.xp&lt;&gt;"__NP__",_xlpm.xp,_xlfn.XLOOKUP($B40,Reloj!$A$2:$A$3000,INDEX(Reloj!$J$2:$AR$3000,,COLUMN(HR32)-INT(COLUMN(HR32)/9*8)),"__NF__")),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F</v>
      </c>
      <c r="IE40" s="363">
        <f t="shared" si="472"/>
        <v>0</v>
      </c>
      <c r="IF40" s="363">
        <f t="shared" si="473"/>
        <v>0</v>
      </c>
      <c r="IG40" s="363">
        <f t="shared" si="474"/>
        <v>0</v>
      </c>
      <c r="IH40" s="363">
        <f t="shared" si="475"/>
        <v>0</v>
      </c>
      <c r="II40" s="359">
        <f t="shared" si="476"/>
        <v>0.3125</v>
      </c>
      <c r="IJ40" s="360">
        <f t="shared" si="477"/>
        <v>0.70833333333333337</v>
      </c>
      <c r="IK40" s="361" t="str">
        <f>IF(
 OR(II$6&lt;MAX($B$2,$G40),AND($H40&lt;&gt;"",II$6&gt;$H40)),
 "NA",
 IF(
  AND($D40="LOCAL",WEEKDAY(II$6,2)=7),
  "DS",
  IF(
   COUNTIF(Parametros!$P:$P,II$6)&gt;0,
   IF(ISNUMBER(IM40),IF(IM40&gt;0,"FL","FC"),"FC"),
   IF(
    ISNUMBER(IM40),
    IF(IM40&gt;0,"NOR","F"),
    IF(IM40="A","NOR",IF(IM40&lt;&gt;"",IM40,"F"))
   )
  )
 )
)</f>
        <v>NOR</v>
      </c>
      <c r="IL40" s="362">
        <f t="shared" si="478"/>
        <v>8.5</v>
      </c>
      <c r="IM40" s="362" cm="1">
        <f t="array" ref="IM40">_xlfn.LET(
_xlpm.f,IM$6,
_xlpm.xp,IFERROR(
   _xlfn.XLOOKUP(
     1,
     (Papeletas!$B$2:$B$3000=$B40)*(Papeletas!$G$2:$G$3000&lt;=_xlpm.f)*(Papeletas!$H$2:$H$3000&gt;=_xlpm.f),
     Papeletas!$F$2:$F$3000,
     "__NP__"
   ),
   "__NP__"
),
_xlpm.x,IF(_xlpm.xp&lt;&gt;"__NP__",_xlpm.xp,_xlfn.XLOOKUP($B40,Reloj!$A$2:$A$3000,INDEX(Reloj!$J$2:$AR$3000,,COLUMN(IA32)-INT(COLUMN(IA32)/9*8)),"__NF__")),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IN40" s="363">
        <f t="shared" si="479"/>
        <v>8.5</v>
      </c>
      <c r="IO40" s="363">
        <f t="shared" si="480"/>
        <v>2</v>
      </c>
      <c r="IP40" s="363">
        <f t="shared" si="481"/>
        <v>0.5</v>
      </c>
      <c r="IQ40" s="363">
        <f t="shared" si="482"/>
        <v>0</v>
      </c>
      <c r="IR40" s="359">
        <f t="shared" si="483"/>
        <v>0.3125</v>
      </c>
      <c r="IS40" s="360">
        <f t="shared" si="484"/>
        <v>0.70833333333333337</v>
      </c>
      <c r="IT40" s="361" t="str">
        <f>IF(
 OR(IR$6&lt;MAX($B$2,$G40),AND($H40&lt;&gt;"",IR$6&gt;$H40)),
 "NA",
 IF(
  AND($D40="LOCAL",WEEKDAY(IR$6,2)=7),
  "DS",
  IF(
   COUNTIF(Parametros!$P:$P,IR$6)&gt;0,
   IF(ISNUMBER(IV40),IF(IV40&gt;0,"FL","FC"),"FC"),
   IF(
    ISNUMBER(IV40),
    IF(IV40&gt;0,"NOR","F"),
    IF(IV40="A","NOR",IF(IV40&lt;&gt;"",IV40,"F"))
   )
  )
 )
)</f>
        <v>NOR</v>
      </c>
      <c r="IU40" s="362">
        <f t="shared" si="485"/>
        <v>8.5</v>
      </c>
      <c r="IV40" s="362" cm="1">
        <f t="array" ref="IV40">_xlfn.LET(
_xlpm.f,IV$6,
_xlpm.xp,IFERROR(
   _xlfn.XLOOKUP(
     1,
     (Papeletas!$B$2:$B$3000=$B40)*(Papeletas!$G$2:$G$3000&lt;=_xlpm.f)*(Papeletas!$H$2:$H$3000&gt;=_xlpm.f),
     Papeletas!$F$2:$F$3000,
     "__NP__"
   ),
   "__NP__"
),
_xlpm.x,IF(_xlpm.xp&lt;&gt;"__NP__",_xlpm.xp,_xlfn.XLOOKUP($B40,Reloj!$A$2:$A$3000,INDEX(Reloj!$J$2:$AR$3000,,COLUMN(IJ32)-INT(COLUMN(IJ32)/9*8)),"__NF__")),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IW40" s="363">
        <f t="shared" si="486"/>
        <v>8.5</v>
      </c>
      <c r="IX40" s="363">
        <f t="shared" si="487"/>
        <v>2</v>
      </c>
      <c r="IY40" s="363">
        <f t="shared" si="488"/>
        <v>0.5</v>
      </c>
      <c r="IZ40" s="363">
        <f t="shared" si="489"/>
        <v>0</v>
      </c>
      <c r="JA40" s="359">
        <f t="shared" si="490"/>
        <v>0.3125</v>
      </c>
      <c r="JB40" s="360">
        <f t="shared" si="491"/>
        <v>0.70833333333333337</v>
      </c>
      <c r="JC40" s="361" t="str">
        <f>IF(
 OR(JA$6&lt;MAX($B$2,$G40),AND($H40&lt;&gt;"",JA$6&gt;$H40)),
 "NA",
 IF(
  AND($D40="LOCAL",WEEKDAY(JA$6,2)=7),
  "DS",
  IF(
   COUNTIF(Parametros!$P:$P,JA$6)&gt;0,
   IF(ISNUMBER(JE40),IF(JE40&gt;0,"FL","FC"),"FC"),
   IF(
    ISNUMBER(JE40),
    IF(JE40&gt;0,"NOR","F"),
    IF(JE40="A","NOR",IF(JE40&lt;&gt;"",JE40,"F"))
   )
  )
 )
)</f>
        <v>NOR</v>
      </c>
      <c r="JD40" s="362">
        <f t="shared" si="492"/>
        <v>8.5</v>
      </c>
      <c r="JE40" s="362" cm="1">
        <f t="array" ref="JE40">_xlfn.LET(
_xlpm.f,JE$6,
_xlpm.xp,IFERROR(
   _xlfn.XLOOKUP(
     1,
     (Papeletas!$B$2:$B$3000=$B40)*(Papeletas!$G$2:$G$3000&lt;=_xlpm.f)*(Papeletas!$H$2:$H$3000&gt;=_xlpm.f),
     Papeletas!$F$2:$F$3000,
     "__NP__"
   ),
   "__NP__"
),
_xlpm.x,IF(_xlpm.xp&lt;&gt;"__NP__",_xlpm.xp,_xlfn.XLOOKUP($B40,Reloj!$A$2:$A$3000,INDEX(Reloj!$J$2:$AR$3000,,COLUMN(IS32)-INT(COLUMN(IS32)/9*8)),"__NF__")),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JF40" s="363">
        <f t="shared" si="493"/>
        <v>8.5</v>
      </c>
      <c r="JG40" s="363">
        <f t="shared" si="494"/>
        <v>2</v>
      </c>
      <c r="JH40" s="363">
        <f t="shared" si="495"/>
        <v>0.5</v>
      </c>
      <c r="JI40" s="363">
        <f t="shared" si="496"/>
        <v>0</v>
      </c>
      <c r="JJ40" s="359">
        <f t="shared" si="497"/>
        <v>0.3125</v>
      </c>
      <c r="JK40" s="360">
        <f t="shared" si="498"/>
        <v>0.70833333333333337</v>
      </c>
      <c r="JL40" s="361" t="str">
        <f>IF(
 OR(JJ$6&lt;MAX($B$2,$G40),AND($H40&lt;&gt;"",JJ$6&gt;$H40)),
 "NA",
 IF(
  AND($D40="LOCAL",WEEKDAY(JJ$6,2)=7),
  "DS",
  IF(
   COUNTIF(Parametros!$P:$P,JJ$6)&gt;0,
   IF(ISNUMBER(JN40),IF(JN40&gt;0,"FL","FC"),"FC"),
   IF(
    ISNUMBER(JN40),
    IF(JN40&gt;0,"NOR","F"),
    IF(JN40="A","NOR",IF(JN40&lt;&gt;"",JN40,"F"))
   )
  )
 )
)</f>
        <v>NOR</v>
      </c>
      <c r="JM40" s="362">
        <f t="shared" si="499"/>
        <v>8.5</v>
      </c>
      <c r="JN40" s="362" cm="1">
        <f t="array" ref="JN40">_xlfn.LET(
_xlpm.f,JN$6,
_xlpm.xp,IFERROR(
   _xlfn.XLOOKUP(
     1,
     (Papeletas!$B$2:$B$3000=$B40)*(Papeletas!$G$2:$G$3000&lt;=_xlpm.f)*(Papeletas!$H$2:$H$3000&gt;=_xlpm.f),
     Papeletas!$F$2:$F$3000,
     "__NP__"
   ),
   "__NP__"
),
_xlpm.x,IF(_xlpm.xp&lt;&gt;"__NP__",_xlpm.xp,_xlfn.XLOOKUP($B40,Reloj!$A$2:$A$3000,INDEX(Reloj!$J$2:$AR$3000,,COLUMN(JB32)-INT(COLUMN(JB32)/9*8)),"__NF__")),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JO40" s="363">
        <f t="shared" si="500"/>
        <v>8.5</v>
      </c>
      <c r="JP40" s="363">
        <f t="shared" si="501"/>
        <v>2</v>
      </c>
      <c r="JQ40" s="363">
        <f t="shared" si="502"/>
        <v>0.5</v>
      </c>
      <c r="JR40" s="363">
        <f t="shared" si="503"/>
        <v>0</v>
      </c>
      <c r="JS40" s="359">
        <f t="shared" si="504"/>
        <v>0.3125</v>
      </c>
      <c r="JT40" s="360">
        <f t="shared" si="505"/>
        <v>0.70833333333333337</v>
      </c>
      <c r="JU40" s="361" t="str">
        <f>IF(
 OR(JS$6&lt;MAX($B$2,$G40),AND($H40&lt;&gt;"",JS$6&gt;$H40)),
 "NA",
 IF(
  AND($D40="LOCAL",WEEKDAY(JS$6,2)=7),
  "DS",
  IF(
   COUNTIF(Parametros!$P:$P,JS$6)&gt;0,
   IF(ISNUMBER(JW40),IF(JW40&gt;0,"FL","FC"),"FC"),
   IF(
    ISNUMBER(JW40),
    IF(JW40&gt;0,"NOR","F"),
    IF(JW40="A","NOR",IF(JW40&lt;&gt;"",JW40,"F"))
   )
  )
 )
)</f>
        <v>NOR</v>
      </c>
      <c r="JV40" s="362">
        <f t="shared" si="506"/>
        <v>8.5</v>
      </c>
      <c r="JW40" s="362" cm="1">
        <f t="array" ref="JW40">_xlfn.LET(
_xlpm.f,JW$6,
_xlpm.xp,IFERROR(
   _xlfn.XLOOKUP(
     1,
     (Papeletas!$B$2:$B$3000=$B40)*(Papeletas!$G$2:$G$3000&lt;=_xlpm.f)*(Papeletas!$H$2:$H$3000&gt;=_xlpm.f),
     Papeletas!$F$2:$F$3000,
     "__NP__"
   ),
   "__NP__"
),
_xlpm.x,IF(_xlpm.xp&lt;&gt;"__NP__",_xlpm.xp,_xlfn.XLOOKUP($B40,Reloj!$A$2:$A$3000,INDEX(Reloj!$J$2:$AR$3000,,COLUMN(JK32)-INT(COLUMN(JK32)/9*8)),"__NF__")),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JX40" s="363">
        <f t="shared" si="507"/>
        <v>8.5</v>
      </c>
      <c r="JY40" s="363">
        <f t="shared" si="508"/>
        <v>2</v>
      </c>
      <c r="JZ40" s="363">
        <f t="shared" si="509"/>
        <v>0.5</v>
      </c>
      <c r="KA40" s="363">
        <f t="shared" si="510"/>
        <v>0</v>
      </c>
      <c r="KB40" s="359">
        <f t="shared" si="511"/>
        <v>0.3125</v>
      </c>
      <c r="KC40" s="360">
        <f t="shared" si="512"/>
        <v>0.54166666666666663</v>
      </c>
      <c r="KD40" s="361" t="str">
        <f>IF(
 OR(KB$6&lt;MAX($B$2,$G40),AND($H40&lt;&gt;"",KB$6&gt;$H40)),
 "NA",
 IF(
  AND($D40="LOCAL",WEEKDAY(KB$6,2)=7),
  "DS",
  IF(
   COUNTIF(Parametros!$P:$P,KB$6)&gt;0,
   IF(ISNUMBER(KF40),IF(KF40&gt;0,"FL","FC"),"FC"),
   IF(
    ISNUMBER(KF40),
    IF(KF40&gt;0,"NOR","F"),
    IF(KF40="A","NOR",IF(KF40&lt;&gt;"",KF40,"F"))
   )
  )
 )
)</f>
        <v>NOR</v>
      </c>
      <c r="KE40" s="362">
        <f t="shared" si="513"/>
        <v>5.4999999999999991</v>
      </c>
      <c r="KF40" s="362" cm="1">
        <f t="array" ref="KF40">_xlfn.LET(
_xlpm.f,KF$6,
_xlpm.xp,IFERROR(
   _xlfn.XLOOKUP(
     1,
     (Papeletas!$B$2:$B$3000=$B40)*(Papeletas!$G$2:$G$3000&lt;=_xlpm.f)*(Papeletas!$H$2:$H$3000&gt;=_xlpm.f),
     Papeletas!$F$2:$F$3000,
     "__NP__"
   ),
   "__NP__"
),
_xlpm.x,IF(_xlpm.xp&lt;&gt;"__NP__",_xlpm.xp,_xlfn.XLOOKUP($B40,Reloj!$A$2:$A$3000,INDEX(Reloj!$J$2:$AR$3000,,COLUMN(JT32)-INT(COLUMN(JT32)/9*8)),"__NF__")),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7.5</v>
      </c>
      <c r="KG40" s="363">
        <f t="shared" si="514"/>
        <v>5.4999999999999991</v>
      </c>
      <c r="KH40" s="363">
        <f t="shared" si="515"/>
        <v>2</v>
      </c>
      <c r="KI40" s="363">
        <f t="shared" si="516"/>
        <v>8.8817841970012523E-16</v>
      </c>
      <c r="KJ40" s="363">
        <f t="shared" si="517"/>
        <v>0</v>
      </c>
      <c r="KK40" s="359" t="str">
        <f t="shared" si="255"/>
        <v>-</v>
      </c>
      <c r="KL40" s="360" t="str">
        <f t="shared" ref="KL40" si="611">IF(KK40="-","-",IF($D40="LOCAL",IF(WEEKDAY(KK$6,2)&lt;=5,--"17:00:00",IF(WEEKDAY(KK$6,2)=6,--"13:00:00","-")),IF($D40="FORANEO",IF(WEEKDAY(KK$6,2)&lt;=6,--"18:30:00",IF(WEEKDAY(KK$6,2)=7,--"12:00:00","-")),"-")))</f>
        <v>-</v>
      </c>
      <c r="KM40" s="361" t="str">
        <f>IF(
 OR(KK$6&lt;MAX($B$2,$G40),AND($H40&lt;&gt;"",KK$6&gt;$H40)),
 "NA",
 IF(
  AND($D40="LOCAL",WEEKDAY(KK$6,2)=7),
  "DS",
  IF(
   COUNTIF(Parametros!$P:$P,KK$6)&gt;0,
   IF(ISNUMBER(KO40),IF(KO40&gt;0,"FL","FC"),"FC"),
   IF(
    ISNUMBER(KO40),
    IF(KO40&gt;0,"NOR","F"),
    IF(KO40="A","NOR",IF(KO40&lt;&gt;"",KO40,"F"))
   )
  )
 )
)</f>
        <v>DS</v>
      </c>
      <c r="KN40" s="362">
        <f t="shared" si="519"/>
        <v>0</v>
      </c>
      <c r="KO40" s="362" t="str" cm="1">
        <f t="array" ref="KO40">_xlfn.LET(
_xlpm.f,KO$6,
_xlpm.xp,IFERROR(
   _xlfn.XLOOKUP(
     1,
     (Papeletas!$B$2:$B$403=$B40)*(Papeletas!$G$2:$G$403&lt;=_xlpm.f)*(Papeletas!$H$2:$H$403&gt;=_xlpm.f),
     Papeletas!$F$2:$F$403,
     "__NP__"
   ),
   "__NP__"
),
_xlpm.x,IF(_xlpm.xp&lt;&gt;"__NP__",_xlpm.xp,_xlfn.XLOOKUP($B40,Reloj!$A$2:$A$1254,INDEX(Reloj!$J$2:$AR$1254,,COLUMN(KC32)-INT(COLUMN(KC32)/9*8)),"__NF__")),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F</v>
      </c>
      <c r="KP40" s="363">
        <f t="shared" si="520"/>
        <v>0</v>
      </c>
      <c r="KQ40" s="363">
        <f t="shared" si="521"/>
        <v>0</v>
      </c>
      <c r="KR40" s="363">
        <f t="shared" si="522"/>
        <v>0</v>
      </c>
      <c r="KS40" s="363">
        <f t="shared" si="523"/>
        <v>0</v>
      </c>
      <c r="KT40" s="359">
        <f t="shared" si="262"/>
        <v>0.3125</v>
      </c>
      <c r="KU40" s="360">
        <f t="shared" ref="KU40" si="612">IF(KT40="-","-",IF($D40="LOCAL",IF(WEEKDAY(KT$6,2)&lt;=5,--"17:00:00",IF(WEEKDAY(KT$6,2)=6,--"13:00:00","-")),IF($D40="FORANEO",IF(WEEKDAY(KT$6,2)&lt;=6,--"18:30:00",IF(WEEKDAY(KT$6,2)=7,--"12:00:00","-")),"-")))</f>
        <v>0.70833333333333337</v>
      </c>
      <c r="KV40" s="361" t="str">
        <f>IF(
 OR(KT$6&lt;MAX($B$2,$G40),AND($H40&lt;&gt;"",KT$6&gt;$H40)),
 "NA",
 IF(
  AND($D40="LOCAL",WEEKDAY(KT$6,2)=7),
  "DS",
  IF(
   COUNTIF(Parametros!$P:$P,KT$6)&gt;0,
   IF(ISNUMBER(KX40),IF(KX40&gt;0,"FL","FC"),"FC"),
   IF(
    ISNUMBER(KX40),
    IF(KX40&gt;0,"NOR","F"),
    IF(KX40="A","NOR",IF(KX40&lt;&gt;"",KX40,"F"))
   )
  )
 )
)</f>
        <v>NOR</v>
      </c>
      <c r="KW40" s="362">
        <f t="shared" si="525"/>
        <v>8.5</v>
      </c>
      <c r="KX40" s="362" cm="1">
        <f t="array" ref="KX40">_xlfn.LET(
_xlpm.f,KX$6,
_xlpm.xp,IFERROR(
   _xlfn.XLOOKUP(
     1,
     (Papeletas!$B$2:$B$403=$B40)*(Papeletas!$G$2:$G$403&lt;=_xlpm.f)*(Papeletas!$H$2:$H$403&gt;=_xlpm.f),
     Papeletas!$F$2:$F$403,
     "__NP__"
   ),
   "__NP__"
),
_xlpm.x,IF(_xlpm.xp&lt;&gt;"__NP__",_xlpm.xp,_xlfn.XLOOKUP($B40,Reloj!$A$2:$A$1254,INDEX(Reloj!$J$2:$AR$1254,,COLUMN(KL32)-INT(COLUMN(KL32)/9*8)),"__NF__")),
_xlpm.t,SUBSTITUTE(_xlpm.x&amp;"","'",""),
_xlpm.esnum,IFERROR(ISNUMBER(VALUE(_xlpm.t)),FALSE),
_xlpm.n,IF(_xlpm.esnum,VALUE(_xlpm.t),0),
_xlpm.dia,IFERROR(WEEKDAY(_xlpm.f,2),0),
_xlpm.esFinSem,IF(AND(_xlpm.esnum,_xlpm.n&gt;0,_xlpm.n&lt;=7),IF($D40="LOCAL",OR(_xlpm.dia=6,_xlpm.dia=7),_xlpm.dia=7),FALSE),
_xlpm.nAj,IF(_xlpm.esFinSem,_xlpm.n+1,_xlpm.n),
IF(_xlpm.x="__NF__","Revisar",
IF(_xlpm.t="","F",
IF(_xlpm.esnum,
IF(_xlpm.nAj=0,"F",_xlpm.nAj),
IF(OR(_xlpm.t="AS",_xlpm.t="SAI"),"F",
IF(OR(_xlpm.t="ATM",_xlpm.t="CT",_xlpm.t="SS"),"A",
IF(_xlpm.t="B","DL",
IF(_xlpm.t="BA","DLA",
IF(_xlpm.t="V","VAC",_xlpm.t)))))))))</f>
        <v>11</v>
      </c>
      <c r="KY40" s="363">
        <f t="shared" si="526"/>
        <v>8.5</v>
      </c>
      <c r="KZ40" s="363">
        <f t="shared" si="527"/>
        <v>2</v>
      </c>
      <c r="LA40" s="363">
        <f t="shared" si="528"/>
        <v>0.5</v>
      </c>
      <c r="LB40" s="363">
        <f t="shared" si="529"/>
        <v>0</v>
      </c>
      <c r="LC40" s="364">
        <f t="shared" si="269"/>
        <v>0.3125</v>
      </c>
      <c r="LD40" s="360">
        <f t="shared" si="530"/>
        <v>0.70833333333333337</v>
      </c>
      <c r="LE40" s="361" t="str" cm="1">
        <f t="array" ref="LE40">_xlfn.LET(_xlpm.f,LC$6,_xlpm.ini,IFERROR(_xlfn.XLOOKUP(1,(Papeletas!$B$2:$B$403=$B40)*(Papeletas!$G$2:$G$403&lt;=_xlpm.f)*(Papeletas!$H$2:$H$403&gt;=_xlpm.f),Papeletas!$F$2:$F$403,""),""),IF(AND($D40="LOCAL",WEEKDAY(LC$6,2)=7),"DS",IF(_xlpm.ini&lt;&gt;"",_xlfn.XLOOKUP(_xlpm.ini,Parametros!$B:$B,Parametros!$C:$C,_xlpm.ini),"NOR")))</f>
        <v>NOR</v>
      </c>
      <c r="LF40" s="362">
        <f t="shared" si="531"/>
        <v>8.5</v>
      </c>
      <c r="LG40" s="362">
        <f t="shared" si="532"/>
        <v>8.5</v>
      </c>
      <c r="LH40" s="363">
        <f t="shared" si="533"/>
        <v>8.5</v>
      </c>
      <c r="LI40" s="363">
        <v>0</v>
      </c>
      <c r="LJ40" s="363">
        <v>0</v>
      </c>
      <c r="LK40" s="363">
        <v>0</v>
      </c>
      <c r="LL40" s="364">
        <f t="shared" si="274"/>
        <v>0.3125</v>
      </c>
      <c r="LM40" s="360">
        <f t="shared" si="534"/>
        <v>0.70833333333333337</v>
      </c>
      <c r="LN40" s="361" t="str" cm="1">
        <f t="array" ref="LN40">_xlfn.LET(_xlpm.f,LL$6,_xlpm.ini,IFERROR(_xlfn.XLOOKUP(1,(Papeletas!$B$2:$B$403=$B40)*(Papeletas!$G$2:$G$403&lt;=_xlpm.f)*(Papeletas!$H$2:$H$403&gt;=_xlpm.f),Papeletas!$F$2:$F$403,""),""),IF(AND($D40="LOCAL",WEEKDAY(LL$6,2)=7),"DS",IF(_xlpm.ini&lt;&gt;"",_xlfn.XLOOKUP(_xlpm.ini,Parametros!$B:$B,Parametros!$C:$C,_xlpm.ini),"NOR")))</f>
        <v>NOR</v>
      </c>
      <c r="LO40" s="362">
        <f t="shared" si="535"/>
        <v>8.5</v>
      </c>
      <c r="LP40" s="362">
        <f t="shared" si="536"/>
        <v>8.5</v>
      </c>
      <c r="LQ40" s="363">
        <f t="shared" si="537"/>
        <v>8.5</v>
      </c>
      <c r="LR40" s="363">
        <v>0</v>
      </c>
      <c r="LS40" s="363">
        <v>0</v>
      </c>
      <c r="LT40" s="363">
        <v>0</v>
      </c>
      <c r="LU40" s="364">
        <f t="shared" si="279"/>
        <v>0.3125</v>
      </c>
      <c r="LV40" s="360">
        <f t="shared" si="538"/>
        <v>0.70833333333333337</v>
      </c>
      <c r="LW40" s="361" t="str" cm="1">
        <f t="array" ref="LW40">_xlfn.LET(_xlpm.f,LU$6,_xlpm.ini,IFERROR(_xlfn.XLOOKUP(1,(Papeletas!$B$2:$B$403=$B40)*(Papeletas!$G$2:$G$403&lt;=_xlpm.f)*(Papeletas!$H$2:$H$403&gt;=_xlpm.f),Papeletas!$F$2:$F$403,""),""),IF(AND($D40="LOCAL",WEEKDAY(LU$6,2)=7),"DS",IF(_xlpm.ini&lt;&gt;"",_xlfn.XLOOKUP(_xlpm.ini,Parametros!$B:$B,Parametros!$C:$C,_xlpm.ini),"NOR")))</f>
        <v>NOR</v>
      </c>
      <c r="LX40" s="362">
        <f t="shared" si="539"/>
        <v>8.5</v>
      </c>
      <c r="LY40" s="362">
        <f t="shared" si="540"/>
        <v>8.5</v>
      </c>
      <c r="LZ40" s="363">
        <f t="shared" si="541"/>
        <v>8.5</v>
      </c>
      <c r="MA40" s="363">
        <v>0</v>
      </c>
      <c r="MB40" s="363">
        <v>0</v>
      </c>
      <c r="MC40" s="363">
        <v>0</v>
      </c>
      <c r="MD40" s="360">
        <f t="shared" si="284"/>
        <v>0.3125</v>
      </c>
      <c r="ME40" s="360">
        <f t="shared" si="542"/>
        <v>0.70833333333333337</v>
      </c>
      <c r="MF40" s="361" t="str" cm="1">
        <f t="array" ref="MF40">_xlfn.LET(_xlpm.f,MD$6,_xlpm.ini,IFERROR(_xlfn.XLOOKUP(1,(Papeletas!$B$2:$B$403=$B40)*(Papeletas!$G$2:$G$403&lt;=_xlpm.f)*(Papeletas!$H$2:$H$403&gt;=_xlpm.f),Papeletas!$F$2:$F$403,""),""),IF(AND($D40="LOCAL",WEEKDAY(MD$6,2)=7),"DS",IF(_xlpm.ini&lt;&gt;"",_xlfn.XLOOKUP(_xlpm.ini,Parametros!$B:$B,Parametros!$C:$C,_xlpm.ini),"NOR")))</f>
        <v>NOR</v>
      </c>
      <c r="MG40" s="362">
        <f t="shared" si="543"/>
        <v>8.5</v>
      </c>
      <c r="MH40" s="362">
        <f t="shared" si="544"/>
        <v>8.5</v>
      </c>
      <c r="MI40" s="363">
        <f t="shared" si="545"/>
        <v>8.5</v>
      </c>
      <c r="MJ40" s="363">
        <v>0</v>
      </c>
      <c r="MK40" s="363">
        <v>0</v>
      </c>
      <c r="ML40" s="363">
        <v>0</v>
      </c>
      <c r="MM40" s="364">
        <f t="shared" si="289"/>
        <v>0.3125</v>
      </c>
      <c r="MN40" s="360">
        <f t="shared" si="546"/>
        <v>0.54166666666666663</v>
      </c>
      <c r="MO40" s="361" t="str" cm="1">
        <f t="array" ref="MO40">_xlfn.LET(_xlpm.f,MM$6,_xlpm.ini,IFERROR(_xlfn.XLOOKUP(1,(Papeletas!$B$2:$B$403=$B40)*(Papeletas!$G$2:$G$403&lt;=_xlpm.f)*(Papeletas!$H$2:$H$403&gt;=_xlpm.f),Papeletas!$F$2:$F$403,""),""),IF(AND($D40="LOCAL",WEEKDAY(MM$6,2)=7),"DS",IF(_xlpm.ini&lt;&gt;"",_xlfn.XLOOKUP(_xlpm.ini,Parametros!$B:$B,Parametros!$C:$C,_xlpm.ini),"NOR")))</f>
        <v>NOR</v>
      </c>
      <c r="MP40" s="362">
        <f t="shared" si="547"/>
        <v>5.4999999999999991</v>
      </c>
      <c r="MQ40" s="362">
        <f t="shared" si="548"/>
        <v>5.4999999999999991</v>
      </c>
      <c r="MR40" s="363">
        <f t="shared" si="549"/>
        <v>5.4999999999999991</v>
      </c>
      <c r="MS40" s="363">
        <v>0</v>
      </c>
      <c r="MT40" s="363">
        <v>0</v>
      </c>
      <c r="MU40" s="363">
        <v>0</v>
      </c>
      <c r="MV40" s="364"/>
      <c r="MW40" s="360"/>
      <c r="MX40" s="361"/>
      <c r="MY40" s="362"/>
      <c r="MZ40" s="362"/>
      <c r="NA40" s="363"/>
      <c r="NB40" s="363"/>
      <c r="NC40" s="363"/>
      <c r="ND40" s="363"/>
      <c r="NE40" s="364"/>
      <c r="NF40" s="360"/>
      <c r="NG40" s="361"/>
      <c r="NH40" s="362"/>
      <c r="NI40" s="362"/>
      <c r="NJ40" s="363"/>
      <c r="NK40" s="363"/>
      <c r="NL40" s="363"/>
      <c r="NM40" s="363"/>
      <c r="NN40" s="211"/>
      <c r="NO40" s="401">
        <f t="shared" si="294"/>
        <v>24</v>
      </c>
      <c r="NP40" s="401" cm="1">
        <f t="array" ref="NP40">SUMPRODUCT(
 (INDEX(DD40:MU40,1,_xlfn.SEQUENCE(1,INT((COLUMN($MU$9)-COLUMN(DD40)+1)/9),3,9))=NP$6)*
 (INDEX(DD40:MU40,1,_xlfn.SEQUENCE(1,INT((COLUMN($MU$9)-COLUMN(DD40)+1)/9),9,9))&gt;0)
)</f>
        <v>0</v>
      </c>
      <c r="NQ40" s="401" cm="1">
        <f t="array" ref="NQ40">SUMPRODUCT(--(INDEX($DD40:$MU40,1,_xlfn.SEQUENCE(1,INT((COLUMN($MU$9)-COLUMN($DD40)+1)/9),3,9))=NQ$6))</f>
        <v>0</v>
      </c>
      <c r="NR40" s="401">
        <f t="shared" si="550"/>
        <v>24</v>
      </c>
      <c r="NS40" s="401" cm="1">
        <f t="array" ref="NS40">SUMPRODUCT(--(INDEX($DD40:$MU40,1,_xlfn.SEQUENCE(1,INT((COLUMN($MU$9)-COLUMN($DD40)+1)/9),3,9))=NS$6))</f>
        <v>0</v>
      </c>
      <c r="NT40" s="401">
        <f t="shared" si="551"/>
        <v>4</v>
      </c>
      <c r="NU40" s="401" cm="1">
        <f t="array" ref="NU40">SUMPRODUCT(--(INDEX($DD40:$MU40,1,_xlfn.SEQUENCE(1,INT((COLUMN($MU$9)-COLUMN($DD40)+1)/9),3,9))=NU$6))</f>
        <v>0</v>
      </c>
      <c r="NV40" s="401" cm="1">
        <f t="array" ref="NV40">SUMPRODUCT(--(INDEX($DD40:$MU40,1,_xlfn.SEQUENCE(1,INT((COLUMN($MU$9)-COLUMN($DD40)+1)/9),3,9))=NV$6))</f>
        <v>0</v>
      </c>
      <c r="NW40" s="401" cm="1">
        <f t="array" ref="NW40">SUMPRODUCT(--(INDEX($DD40:$MU40,1,_xlfn.SEQUENCE(1,INT((COLUMN($MU$9)-COLUMN($DD40)+1)/9),3,9))=NW$6))</f>
        <v>0</v>
      </c>
      <c r="NX40" s="401" cm="1">
        <f t="array" ref="NX40">SUMPRODUCT(--(INDEX($DD40:$MU40,1,_xlfn.SEQUENCE(1,INT((COLUMN($MU$9)-COLUMN($DD40)+1)/9),3,9))=NX$6))</f>
        <v>0</v>
      </c>
      <c r="NY40" s="401" cm="1">
        <f t="array" ref="NY40">SUMPRODUCT(--(INDEX($DD40:$MU40,1,_xlfn.SEQUENCE(1,INT((COLUMN($MU$9)-COLUMN($DD40)+1)/9),3,9))=NY$6))</f>
        <v>0</v>
      </c>
      <c r="NZ40" s="401" cm="1">
        <f t="array" ref="NZ40">SUMPRODUCT(--(INDEX($DD40:$MU40,1,_xlfn.SEQUENCE(1,INT((COLUMN($MU$9)-COLUMN($DD40)+1)/9),3,9))=NZ$6))</f>
        <v>0</v>
      </c>
      <c r="OA40" s="401" cm="1">
        <f t="array" ref="OA40">SUMPRODUCT(--(INDEX($DD40:$MU40,1,_xlfn.SEQUENCE(1,INT((COLUMN($MU$9)-COLUMN($DD40)+1)/9),3,9))=OA$6))</f>
        <v>0</v>
      </c>
      <c r="OB40" s="401" cm="1">
        <f t="array" ref="OB40">SUMPRODUCT(--(INDEX($DD40:$MU40,1,_xlfn.SEQUENCE(1,INT((COLUMN($MU$9)-COLUMN($DD40)+1)/9),3,9))=OB$6))</f>
        <v>0</v>
      </c>
      <c r="OC40" s="401" cm="1">
        <f t="array" ref="OC40">SUMPRODUCT(--(INDEX($DD40:$MU40,1,_xlfn.SEQUENCE(1,INT((COLUMN($MU$9)-COLUMN($DD40)+1)/9),3,9))=OC$6))</f>
        <v>0</v>
      </c>
      <c r="OD40" s="402"/>
      <c r="OE40" s="402">
        <f t="shared" si="552"/>
        <v>28</v>
      </c>
      <c r="OF40" s="403" cm="1">
        <f t="array" ref="OF40">SUM(INDEX(R40:KJ40,1,_xlfn.SEQUENCE(1,INT((COLUMN($NM$9)-COLUMN(CU40)+1)/9),7,9)))</f>
        <v>54</v>
      </c>
      <c r="OG40" s="403" cm="1">
        <f t="array" ref="OG40">SUM(INDEX(R40:KJ40,1,_xlfn.SEQUENCE(1,INT((COLUMN($NM$9)-COLUMN(CU40)+1)/9),8,9)))</f>
        <v>15.000000000000004</v>
      </c>
      <c r="OH40" s="403" cm="1">
        <f t="array" ref="OH40">SUM(INDEX(R40:KJ40,1,_xlfn.SEQUENCE(1,INT((COLUMN($NM$9)-COLUMN(CU40)+1)/9),9,9)))</f>
        <v>0</v>
      </c>
      <c r="OI40" s="214"/>
      <c r="OJ40" s="163"/>
      <c r="OK40" s="163"/>
      <c r="OL40" s="163"/>
      <c r="OM40" s="163"/>
      <c r="ON40" s="306">
        <f>_xlfn.XLOOKUP(B40,'TR05'!B:B,'TR05'!G:G,"Revisar",0)</f>
        <v>45936</v>
      </c>
      <c r="OO40" s="306">
        <f>_xlfn.XLOOKUP(B40,Reloj!A:A,Reloj!D:D,"Revisar",0)</f>
        <v>45936</v>
      </c>
      <c r="OP40" s="162" t="str">
        <f>_xlfn.XLOOKUP(B40,'S10'!C:C,'S10'!B:B,"Revisar",0)</f>
        <v>Revisar</v>
      </c>
    </row>
    <row r="41" spans="1:406" s="162" customFormat="1" ht="15.9" customHeight="1">
      <c r="A41" s="356">
        <v>33</v>
      </c>
      <c r="B41" s="332" t="s">
        <v>856</v>
      </c>
      <c r="C41" s="357" t="str">
        <f>_xlfn.XLOOKUP(B41,'S10'!$B$2:$B$1500,'S10'!$A$2:$A$1500,"Ingresar",0)</f>
        <v>22020445</v>
      </c>
      <c r="D41" s="333" t="s">
        <v>169</v>
      </c>
      <c r="E41" s="335" t="s">
        <v>858</v>
      </c>
      <c r="F41" s="335" t="str">
        <f>_xlfn.XLOOKUP(B41,'S10'!$B$2:$B$600,'S10'!$F$2:$F$600,"Ingresar",0)</f>
        <v>Asistente de Seguridad Patrimonial</v>
      </c>
      <c r="G41" s="296">
        <v>45839</v>
      </c>
      <c r="H41" s="358"/>
      <c r="I41" s="359">
        <f t="shared" si="37"/>
        <v>0.3125</v>
      </c>
      <c r="J41" s="360">
        <f t="shared" si="295"/>
        <v>0.70833333333333337</v>
      </c>
      <c r="K41" s="361" t="str">
        <f>IF(
 OR(I$6&lt;MAX($B$2,$G41),AND($H41&lt;&gt;"",I$6&gt;$H41)),
 "NA",
 IF(
  AND($D41="LOCAL",WEEKDAY(I$6,2)=7),
  "DS",
  IF(
   COUNTIF(Parametros!$P:$P,I$6)&gt;0,
   IF(ISNUMBER(M41),IF(M41&gt;0,"FL","FC"),"FC"),
   IF(
    ISNUMBER(M41),
    IF(M41&gt;0,"NOR","F"),
    IF(M41="A","NOR",IF(M41&lt;&gt;"",M41,"F"))
   )
  )
 )
)</f>
        <v>NOR</v>
      </c>
      <c r="L41" s="362">
        <f t="shared" si="296"/>
        <v>8.5</v>
      </c>
      <c r="M41" s="362" cm="1">
        <f t="array" ref="M41">_xlfn.LET(
_xlpm.f,M$6,
_xlpm.xp,IFERROR(
   _xlfn.XLOOKUP(
     1,
     (Papeletas!$B$2:$B$403=$B41)*(Papeletas!$G$2:$G$403&lt;=_xlpm.f)*(Papeletas!$H$2:$H$403&gt;=_xlpm.f),
     Papeletas!$F$2:$F$403,
     "__NP__"
   ),
   "__NP__"
),
_xlpm.x,IF(_xlpm.xp&lt;&gt;"__NP__",_xlpm.xp,_xlfn.XLOOKUP($B41,Reloj!$A$2:$A$1254,INDEX(Reloj!$J$2:$AR$1254,,COLUMN(A33)-INT(COLUMN(A33)/9*8)),"__NF__")),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N41" s="363">
        <f t="shared" si="297"/>
        <v>8.5</v>
      </c>
      <c r="O41" s="363">
        <f t="shared" si="298"/>
        <v>2</v>
      </c>
      <c r="P41" s="363">
        <f t="shared" si="299"/>
        <v>1</v>
      </c>
      <c r="Q41" s="363">
        <f t="shared" si="300"/>
        <v>0</v>
      </c>
      <c r="R41" s="359">
        <f t="shared" si="301"/>
        <v>0.3125</v>
      </c>
      <c r="S41" s="360">
        <f t="shared" si="302"/>
        <v>0.70833333333333337</v>
      </c>
      <c r="T41" s="361" t="str">
        <f>IF(
 OR(R$6&lt;MAX($B$2,$G41),AND($H41&lt;&gt;"",R$6&gt;$H41)),
 "NA",
 IF(
  AND($D41="LOCAL",WEEKDAY(R$6,2)=7),
  "DS",
  IF(
   COUNTIF(Parametros!$P:$P,R$6)&gt;0,
   IF(ISNUMBER(V41),IF(V41&gt;0,"FL","FC"),"FC"),
   IF(
    ISNUMBER(V41),
    IF(V41&gt;0,"NOR","F"),
    IF(V41="A","NOR",IF(V41&lt;&gt;"",V41,"F"))
   )
  )
 )
)</f>
        <v>NOR</v>
      </c>
      <c r="U41" s="362">
        <f t="shared" si="303"/>
        <v>8.5</v>
      </c>
      <c r="V41" s="362" cm="1">
        <f t="array" ref="V41">_xlfn.LET(
_xlpm.f,V$6,
_xlpm.xp,IFERROR(
   _xlfn.XLOOKUP(
     1,
     (Papeletas!$B$2:$B$3000=$B41)*(Papeletas!$G$2:$G$3000&lt;=_xlpm.f)*(Papeletas!$H$2:$H$3000&gt;=_xlpm.f),
     Papeletas!$F$2:$F$3000,
     "__NP__"
   ),
   "__NP__"
),
_xlpm.x,IF(_xlpm.xp&lt;&gt;"__NP__",_xlpm.xp,_xlfn.XLOOKUP($B41,Reloj!$A$2:$A$3000,INDEX(Reloj!$J$2:$AR$3000,,COLUMN(J33)-INT(COLUMN(J33)/9*8)),"__NF__")),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W41" s="363">
        <f t="shared" si="304"/>
        <v>8.5</v>
      </c>
      <c r="X41" s="363">
        <f t="shared" si="305"/>
        <v>2</v>
      </c>
      <c r="Y41" s="363">
        <f t="shared" si="306"/>
        <v>1.5</v>
      </c>
      <c r="Z41" s="363">
        <f t="shared" si="307"/>
        <v>0</v>
      </c>
      <c r="AA41" s="359">
        <f t="shared" si="308"/>
        <v>0.3125</v>
      </c>
      <c r="AB41" s="360">
        <f t="shared" si="309"/>
        <v>0.70833333333333337</v>
      </c>
      <c r="AC41" s="361" t="str">
        <f>IF(
 OR(AA$6&lt;MAX($B$2,$G41),AND($H41&lt;&gt;"",AA$6&gt;$H41)),
 "NA",
 IF(
  AND($D41="LOCAL",WEEKDAY(AA$6,2)=7),
  "DS",
  IF(
   COUNTIF(Parametros!$P:$P,AA$6)&gt;0,
   IF(ISNUMBER(AE41),IF(AE41&gt;0,"FL","FC"),"FC"),
   IF(
    ISNUMBER(AE41),
    IF(AE41&gt;0,"NOR","F"),
    IF(AE41="A","NOR",IF(AE41&lt;&gt;"",AE41,"F"))
   )
  )
 )
)</f>
        <v>NOR</v>
      </c>
      <c r="AD41" s="362">
        <f t="shared" si="310"/>
        <v>8.5</v>
      </c>
      <c r="AE41" s="362" cm="1">
        <f t="array" ref="AE41">_xlfn.LET(
_xlpm.f,AE$6,
_xlpm.xp,IFERROR(
   _xlfn.XLOOKUP(
     1,
     (Papeletas!$B$2:$B$3000=$B41)*(Papeletas!$G$2:$G$3000&lt;=_xlpm.f)*(Papeletas!$H$2:$H$3000&gt;=_xlpm.f),
     Papeletas!$F$2:$F$3000,
     "__NP__"
   ),
   "__NP__"
),
_xlpm.x,IF(_xlpm.xp&lt;&gt;"__NP__",_xlpm.xp,_xlfn.XLOOKUP($B41,Reloj!$A$2:$A$3000,INDEX(Reloj!$J$2:$AR$3000,,COLUMN(S33)-INT(COLUMN(S33)/9*8)),"__NF__")),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AF41" s="363">
        <f t="shared" si="311"/>
        <v>8.5</v>
      </c>
      <c r="AG41" s="363">
        <f t="shared" si="312"/>
        <v>2</v>
      </c>
      <c r="AH41" s="363">
        <f t="shared" si="313"/>
        <v>1</v>
      </c>
      <c r="AI41" s="363">
        <f t="shared" si="314"/>
        <v>0</v>
      </c>
      <c r="AJ41" s="359">
        <f t="shared" si="315"/>
        <v>0.3125</v>
      </c>
      <c r="AK41" s="360">
        <f t="shared" si="316"/>
        <v>0.54166666666666663</v>
      </c>
      <c r="AL41" s="361" t="str">
        <f>IF(
 OR(AJ$6&lt;MAX($B$2,$G41),AND($H41&lt;&gt;"",AJ$6&gt;$H41)),
 "NA",
 IF(
  AND($D41="LOCAL",WEEKDAY(AJ$6,2)=7),
  "DS",
  IF(
   COUNTIF(Parametros!$P:$P,AJ$6)&gt;0,
   IF(ISNUMBER(AN41),IF(AN41&gt;0,"FL","FC"),"FC"),
   IF(
    ISNUMBER(AN41),
    IF(AN41&gt;0,"NOR","F"),
    IF(AN41="A","NOR",IF(AN41&lt;&gt;"",AN41,"F"))
   )
  )
 )
)</f>
        <v>NOR</v>
      </c>
      <c r="AM41" s="362">
        <f t="shared" si="317"/>
        <v>5.4999999999999991</v>
      </c>
      <c r="AN41" s="362" cm="1">
        <f t="array" ref="AN41">_xlfn.LET(
_xlpm.f,AN$6,
_xlpm.xp,IFERROR(
   _xlfn.XLOOKUP(
     1,
     (Papeletas!$B$2:$B$3000=$B41)*(Papeletas!$G$2:$G$3000&lt;=_xlpm.f)*(Papeletas!$H$2:$H$3000&gt;=_xlpm.f),
     Papeletas!$F$2:$F$3000,
     "__NP__"
   ),
   "__NP__"
),
_xlpm.x,IF(_xlpm.xp&lt;&gt;"__NP__",_xlpm.xp,_xlfn.XLOOKUP($B41,Reloj!$A$2:$A$3000,INDEX(Reloj!$J$2:$AR$3000,,COLUMN(AB33)-INT(COLUMN(AB33)/9*8)),"__NF__")),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7.5</v>
      </c>
      <c r="AO41" s="363">
        <f t="shared" si="318"/>
        <v>5.4999999999999991</v>
      </c>
      <c r="AP41" s="363">
        <f t="shared" si="319"/>
        <v>2</v>
      </c>
      <c r="AQ41" s="363">
        <f t="shared" si="320"/>
        <v>8.8817841970012523E-16</v>
      </c>
      <c r="AR41" s="363">
        <f t="shared" si="321"/>
        <v>0</v>
      </c>
      <c r="AS41" s="359" t="str">
        <f t="shared" si="322"/>
        <v>-</v>
      </c>
      <c r="AT41" s="360" t="str">
        <f t="shared" si="323"/>
        <v>-</v>
      </c>
      <c r="AU41" s="361" t="str">
        <f>IF(
 OR(AS$6&lt;MAX($B$2,$G41),AND($H41&lt;&gt;"",AS$6&gt;$H41)),
 "NA",
 IF(
  AND($D41="LOCAL",WEEKDAY(AS$6,2)=7),
  "DS",
  IF(
   COUNTIF(Parametros!$P:$P,AS$6)&gt;0,
   IF(ISNUMBER(AW41),IF(AW41&gt;0,"FL","FC"),"FC"),
   IF(
    ISNUMBER(AW41),
    IF(AW41&gt;0,"NOR","F"),
    IF(AW41="A","NOR",IF(AW41&lt;&gt;"",AW41,"F"))
   )
  )
 )
)</f>
        <v>DS</v>
      </c>
      <c r="AV41" s="362">
        <f t="shared" si="324"/>
        <v>0</v>
      </c>
      <c r="AW41" s="362" t="str" cm="1">
        <f t="array" ref="AW41">_xlfn.LET(
_xlpm.f,AW$6,
_xlpm.xp,IFERROR(
   _xlfn.XLOOKUP(
     1,
     (Papeletas!$B$2:$B$3000=$B41)*(Papeletas!$G$2:$G$3000&lt;=_xlpm.f)*(Papeletas!$H$2:$H$3000&gt;=_xlpm.f),
     Papeletas!$F$2:$F$3000,
     "__NP__"
   ),
   "__NP__"
),
_xlpm.x,IF(_xlpm.xp&lt;&gt;"__NP__",_xlpm.xp,_xlfn.XLOOKUP($B41,Reloj!$A$2:$A$3000,INDEX(Reloj!$J$2:$AR$3000,,COLUMN(AK33)-INT(COLUMN(AK33)/9*8)),"__NF__")),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F</v>
      </c>
      <c r="AX41" s="363">
        <f t="shared" si="325"/>
        <v>0</v>
      </c>
      <c r="AY41" s="363">
        <f t="shared" si="326"/>
        <v>0</v>
      </c>
      <c r="AZ41" s="363">
        <f t="shared" si="327"/>
        <v>0</v>
      </c>
      <c r="BA41" s="363">
        <f t="shared" si="328"/>
        <v>0</v>
      </c>
      <c r="BB41" s="359">
        <f t="shared" si="329"/>
        <v>0.3125</v>
      </c>
      <c r="BC41" s="360">
        <f t="shared" si="330"/>
        <v>0.70833333333333337</v>
      </c>
      <c r="BD41" s="361" t="str">
        <f>IF(
 OR(BB$6&lt;MAX($B$2,$G41),AND($H41&lt;&gt;"",BB$6&gt;$H41)),
 "NA",
 IF(
  AND($D41="LOCAL",WEEKDAY(BB$6,2)=7),
  "DS",
  IF(
   COUNTIF(Parametros!$P:$P,BB$6)&gt;0,
   IF(ISNUMBER(BF41),IF(BF41&gt;0,"FL","FC"),"FC"),
   IF(
    ISNUMBER(BF41),
    IF(BF41&gt;0,"NOR","F"),
    IF(BF41="A","NOR",IF(BF41&lt;&gt;"",BF41,"F"))
   )
  )
 )
)</f>
        <v>NOR</v>
      </c>
      <c r="BE41" s="362">
        <f t="shared" si="331"/>
        <v>8.5</v>
      </c>
      <c r="BF41" s="362" cm="1">
        <f t="array" ref="BF41">_xlfn.LET(
_xlpm.f,BF$6,
_xlpm.xp,IFERROR(
   _xlfn.XLOOKUP(
     1,
     (Papeletas!$B$2:$B$3000=$B41)*(Papeletas!$G$2:$G$3000&lt;=_xlpm.f)*(Papeletas!$H$2:$H$3000&gt;=_xlpm.f),
     Papeletas!$F$2:$F$3000,
     "__NP__"
   ),
   "__NP__"
),
_xlpm.x,IF(_xlpm.xp&lt;&gt;"__NP__",_xlpm.xp,_xlfn.XLOOKUP($B41,Reloj!$A$2:$A$3000,INDEX(Reloj!$J$2:$AR$3000,,COLUMN(AT33)-INT(COLUMN(AT33)/9*8)),"__NF__")),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BG41" s="363">
        <f t="shared" si="332"/>
        <v>8.5</v>
      </c>
      <c r="BH41" s="363">
        <f t="shared" si="333"/>
        <v>2</v>
      </c>
      <c r="BI41" s="363">
        <f t="shared" si="334"/>
        <v>1</v>
      </c>
      <c r="BJ41" s="363">
        <f t="shared" si="335"/>
        <v>0</v>
      </c>
      <c r="BK41" s="359">
        <f t="shared" si="336"/>
        <v>0.3125</v>
      </c>
      <c r="BL41" s="360">
        <f t="shared" si="337"/>
        <v>0.70833333333333337</v>
      </c>
      <c r="BM41" s="361" t="str">
        <f>IF(
 OR(BK$6&lt;MAX($B$2,$G41),AND($H41&lt;&gt;"",BK$6&gt;$H41)),
 "NA",
 IF(
  AND($D41="LOCAL",WEEKDAY(BK$6,2)=7),
  "DS",
  IF(
   COUNTIF(Parametros!$P:$P,BK$6)&gt;0,
   IF(ISNUMBER(BO41),IF(BO41&gt;0,"FL","FC"),"FC"),
   IF(
    ISNUMBER(BO41),
    IF(BO41&gt;0,"NOR","F"),
    IF(BO41="A","NOR",IF(BO41&lt;&gt;"",BO41,"F"))
   )
  )
 )
)</f>
        <v>NOR</v>
      </c>
      <c r="BN41" s="362">
        <f t="shared" si="338"/>
        <v>8.5</v>
      </c>
      <c r="BO41" s="362" cm="1">
        <f t="array" ref="BO41">_xlfn.LET(
_xlpm.f,BO$6,
_xlpm.xp,IFERROR(
   _xlfn.XLOOKUP(
     1,
     (Papeletas!$B$2:$B$3000=$B41)*(Papeletas!$G$2:$G$3000&lt;=_xlpm.f)*(Papeletas!$H$2:$H$3000&gt;=_xlpm.f),
     Papeletas!$F$2:$F$3000,
     "__NP__"
   ),
   "__NP__"
),
_xlpm.x,IF(_xlpm.xp&lt;&gt;"__NP__",_xlpm.xp,_xlfn.XLOOKUP($B41,Reloj!$A$2:$A$3000,INDEX(Reloj!$J$2:$AR$3000,,COLUMN(BC33)-INT(COLUMN(BC33)/9*8)),"__NF__")),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BP41" s="363">
        <f t="shared" si="339"/>
        <v>8.5</v>
      </c>
      <c r="BQ41" s="363">
        <f t="shared" si="340"/>
        <v>2</v>
      </c>
      <c r="BR41" s="363">
        <f t="shared" si="341"/>
        <v>1</v>
      </c>
      <c r="BS41" s="363">
        <f t="shared" si="342"/>
        <v>0</v>
      </c>
      <c r="BT41" s="359">
        <f t="shared" si="343"/>
        <v>0.3125</v>
      </c>
      <c r="BU41" s="360">
        <f t="shared" si="344"/>
        <v>0.70833333333333337</v>
      </c>
      <c r="BV41" s="361" t="str">
        <f>IF(
 OR(BT$6&lt;MAX($B$2,$G41),AND($H41&lt;&gt;"",BT$6&gt;$H41)),
 "NA",
 IF(
  AND($D41="LOCAL",WEEKDAY(BT$6,2)=7),
  "DS",
  IF(
   COUNTIF(Parametros!$P:$P,BT$6)&gt;0,
   IF(ISNUMBER(BX41),IF(BX41&gt;0,"FL","FC"),"FC"),
   IF(
    ISNUMBER(BX41),
    IF(BX41&gt;0,"NOR","F"),
    IF(BX41="A","NOR",IF(BX41&lt;&gt;"",BX41,"F"))
   )
  )
 )
)</f>
        <v>NOR</v>
      </c>
      <c r="BW41" s="362">
        <f t="shared" si="345"/>
        <v>8.5</v>
      </c>
      <c r="BX41" s="362" cm="1">
        <f t="array" ref="BX41">_xlfn.LET(
_xlpm.f,BX$6,
_xlpm.xp,IFERROR(
   _xlfn.XLOOKUP(
     1,
     (Papeletas!$B$2:$B$3000=$B41)*(Papeletas!$G$2:$G$3000&lt;=_xlpm.f)*(Papeletas!$H$2:$H$3000&gt;=_xlpm.f),
     Papeletas!$F$2:$F$3000,
     "__NP__"
   ),
   "__NP__"
),
_xlpm.x,IF(_xlpm.xp&lt;&gt;"__NP__",_xlpm.xp,_xlfn.XLOOKUP($B41,Reloj!$A$2:$A$3000,INDEX(Reloj!$J$2:$AR$3000,,COLUMN(BL33)-INT(COLUMN(BL33)/9*8)),"__NF__")),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BY41" s="363">
        <f t="shared" si="346"/>
        <v>8.5</v>
      </c>
      <c r="BZ41" s="363">
        <f t="shared" si="347"/>
        <v>2</v>
      </c>
      <c r="CA41" s="363">
        <f t="shared" si="348"/>
        <v>1</v>
      </c>
      <c r="CB41" s="363">
        <f t="shared" si="349"/>
        <v>0</v>
      </c>
      <c r="CC41" s="359">
        <f t="shared" si="350"/>
        <v>0.3125</v>
      </c>
      <c r="CD41" s="360">
        <f t="shared" si="351"/>
        <v>0.70833333333333337</v>
      </c>
      <c r="CE41" s="361" t="str">
        <f>IF(
 OR(CC$6&lt;MAX($B$2,$G41),AND($H41&lt;&gt;"",CC$6&gt;$H41)),
 "NA",
 IF(
  AND($D41="LOCAL",WEEKDAY(CC$6,2)=7),
  "DS",
  IF(
   COUNTIF(Parametros!$P:$P,CC$6)&gt;0,
   IF(ISNUMBER(CG41),IF(CG41&gt;0,"FL","FC"),"FC"),
   IF(
    ISNUMBER(CG41),
    IF(CG41&gt;0,"NOR","F"),
    IF(CG41="A","NOR",IF(CG41&lt;&gt;"",CG41,"F"))
   )
  )
 )
)</f>
        <v>NOR</v>
      </c>
      <c r="CF41" s="362">
        <f t="shared" si="352"/>
        <v>8.5</v>
      </c>
      <c r="CG41" s="362" cm="1">
        <f t="array" ref="CG41">_xlfn.LET(
_xlpm.f,CG$6,
_xlpm.xp,IFERROR(
   _xlfn.XLOOKUP(
     1,
     (Papeletas!$B$2:$B$3000=$B41)*(Papeletas!$G$2:$G$3000&lt;=_xlpm.f)*(Papeletas!$H$2:$H$3000&gt;=_xlpm.f),
     Papeletas!$F$2:$F$3000,
     "__NP__"
   ),
   "__NP__"
),
_xlpm.x,IF(_xlpm.xp&lt;&gt;"__NP__",_xlpm.xp,_xlfn.XLOOKUP($B41,Reloj!$A$2:$A$3000,INDEX(Reloj!$J$2:$AR$3000,,COLUMN(BU33)-INT(COLUMN(BU33)/9*8)),"__NF__")),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CH41" s="363">
        <f t="shared" si="353"/>
        <v>8.5</v>
      </c>
      <c r="CI41" s="363">
        <f t="shared" si="354"/>
        <v>2</v>
      </c>
      <c r="CJ41" s="363">
        <f t="shared" si="355"/>
        <v>1</v>
      </c>
      <c r="CK41" s="363">
        <f t="shared" si="356"/>
        <v>0</v>
      </c>
      <c r="CL41" s="359">
        <f t="shared" si="357"/>
        <v>0.3125</v>
      </c>
      <c r="CM41" s="360">
        <f t="shared" si="358"/>
        <v>0.70833333333333337</v>
      </c>
      <c r="CN41" s="361" t="str">
        <f>IF(
 OR(CL$6&lt;MAX($B$2,$G41),AND($H41&lt;&gt;"",CL$6&gt;$H41)),
 "NA",
 IF(
  AND($D41="LOCAL",WEEKDAY(CL$6,2)=7),
  "DS",
  IF(
   COUNTIF(Parametros!$P:$P,CL$6)&gt;0,
   IF(ISNUMBER(CP41),IF(CP41&gt;0,"FL","FC"),"FC"),
   IF(
    ISNUMBER(CP41),
    IF(CP41&gt;0,"NOR","F"),
    IF(CP41="A","NOR",IF(CP41&lt;&gt;"",CP41,"F"))
   )
  )
 )
)</f>
        <v>NOR</v>
      </c>
      <c r="CO41" s="362">
        <f t="shared" si="359"/>
        <v>8.5</v>
      </c>
      <c r="CP41" s="362" cm="1">
        <f t="array" ref="CP41">_xlfn.LET(
_xlpm.f,CP$6,
_xlpm.xp,IFERROR(
   _xlfn.XLOOKUP(
     1,
     (Papeletas!$B$2:$B$3000=$B41)*(Papeletas!$G$2:$G$3000&lt;=_xlpm.f)*(Papeletas!$H$2:$H$3000&gt;=_xlpm.f),
     Papeletas!$F$2:$F$3000,
     "__NP__"
   ),
   "__NP__"
),
_xlpm.x,IF(_xlpm.xp&lt;&gt;"__NP__",_xlpm.xp,_xlfn.XLOOKUP($B41,Reloj!$A$2:$A$3000,INDEX(Reloj!$J$2:$AR$3000,,COLUMN(CD33)-INT(COLUMN(CD33)/9*8)),"__NF__")),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CQ41" s="363">
        <f t="shared" si="360"/>
        <v>8.5</v>
      </c>
      <c r="CR41" s="363">
        <f t="shared" si="361"/>
        <v>2</v>
      </c>
      <c r="CS41" s="363">
        <f t="shared" si="362"/>
        <v>1</v>
      </c>
      <c r="CT41" s="363">
        <f t="shared" si="363"/>
        <v>0</v>
      </c>
      <c r="CU41" s="359">
        <f t="shared" si="364"/>
        <v>0.3125</v>
      </c>
      <c r="CV41" s="360">
        <f t="shared" si="365"/>
        <v>0.54166666666666663</v>
      </c>
      <c r="CW41" s="361" t="str">
        <f>IF(
 OR(CU$6&lt;MAX($B$2,$G41),AND($H41&lt;&gt;"",CU$6&gt;$H41)),
 "NA",
 IF(
  AND($D41="LOCAL",WEEKDAY(CU$6,2)=7),
  "DS",
  IF(
   COUNTIF(Parametros!$P:$P,CU$6)&gt;0,
   IF(ISNUMBER(CY41),IF(CY41&gt;0,"FL","FC"),"FC"),
   IF(
    ISNUMBER(CY41),
    IF(CY41&gt;0,"NOR","F"),
    IF(CY41="A","NOR",IF(CY41&lt;&gt;"",CY41,"F"))
   )
  )
 )
)</f>
        <v>NOR</v>
      </c>
      <c r="CX41" s="362">
        <f t="shared" si="366"/>
        <v>5.4999999999999991</v>
      </c>
      <c r="CY41" s="362" cm="1">
        <f t="array" ref="CY41">_xlfn.LET(
_xlpm.f,CY$6,
_xlpm.xp,IFERROR(
   _xlfn.XLOOKUP(
     1,
     (Papeletas!$B$2:$B$3000=$B41)*(Papeletas!$G$2:$G$3000&lt;=_xlpm.f)*(Papeletas!$H$2:$H$3000&gt;=_xlpm.f),
     Papeletas!$F$2:$F$3000,
     "__NP__"
   ),
   "__NP__"
),
_xlpm.x,IF(_xlpm.xp&lt;&gt;"__NP__",_xlpm.xp,_xlfn.XLOOKUP($B41,Reloj!$A$2:$A$3000,INDEX(Reloj!$J$2:$AR$3000,,COLUMN(CM33)-INT(COLUMN(CM33)/9*8)),"__NF__")),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CZ41" s="363">
        <f t="shared" si="367"/>
        <v>5.4999999999999991</v>
      </c>
      <c r="DA41" s="363">
        <f t="shared" si="368"/>
        <v>2</v>
      </c>
      <c r="DB41" s="363">
        <f t="shared" si="369"/>
        <v>4.0000000000000009</v>
      </c>
      <c r="DC41" s="363">
        <f t="shared" si="370"/>
        <v>0</v>
      </c>
      <c r="DD41" s="359" t="str">
        <f t="shared" si="371"/>
        <v>-</v>
      </c>
      <c r="DE41" s="360" t="str">
        <f t="shared" si="372"/>
        <v>-</v>
      </c>
      <c r="DF41" s="361" t="str">
        <f>IF(
 OR(DD$6&lt;MAX($B$2,$G41),AND($H41&lt;&gt;"",DD$6&gt;$H41)),
 "NA",
 IF(
  AND($D41="LOCAL",WEEKDAY(DD$6,2)=7),
  "DS",
  IF(
   COUNTIF(Parametros!$P:$P,DD$6)&gt;0,
   IF(ISNUMBER(DH41),IF(DH41&gt;0,"FL","FC"),"FC"),
   IF(
    ISNUMBER(DH41),
    IF(DH41&gt;0,"NOR","F"),
    IF(DH41="A","NOR",IF(DH41&lt;&gt;"",DH41,"F"))
   )
  )
 )
)</f>
        <v>DS</v>
      </c>
      <c r="DG41" s="362">
        <f t="shared" si="373"/>
        <v>0</v>
      </c>
      <c r="DH41" s="362" t="str" cm="1">
        <f t="array" ref="DH41">_xlfn.LET(
_xlpm.f,DH$6,
_xlpm.xp,IFERROR(
   _xlfn.XLOOKUP(
     1,
     (Papeletas!$B$2:$B$3000=$B41)*(Papeletas!$G$2:$G$3000&lt;=_xlpm.f)*(Papeletas!$H$2:$H$3000&gt;=_xlpm.f),
     Papeletas!$F$2:$F$3000,
     "__NP__"
   ),
   "__NP__"
),
_xlpm.x,IF(_xlpm.xp&lt;&gt;"__NP__",_xlpm.xp,_xlfn.XLOOKUP($B41,Reloj!$A$2:$A$3000,INDEX(Reloj!$J$2:$AR$3000,,COLUMN(CV33)-INT(COLUMN(CV33)/9*8)),"__NF__")),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F</v>
      </c>
      <c r="DI41" s="363">
        <f t="shared" si="374"/>
        <v>0</v>
      </c>
      <c r="DJ41" s="363">
        <f t="shared" si="375"/>
        <v>0</v>
      </c>
      <c r="DK41" s="363">
        <f t="shared" si="376"/>
        <v>0</v>
      </c>
      <c r="DL41" s="363">
        <f t="shared" si="377"/>
        <v>0</v>
      </c>
      <c r="DM41" s="359">
        <f t="shared" si="378"/>
        <v>0.3125</v>
      </c>
      <c r="DN41" s="360">
        <f t="shared" si="379"/>
        <v>0.70833333333333337</v>
      </c>
      <c r="DO41" s="361" t="str">
        <f>IF(
 OR(DM$6&lt;MAX($B$2,$G41),AND($H41&lt;&gt;"",DM$6&gt;$H41)),
 "NA",
 IF(
  AND($D41="LOCAL",WEEKDAY(DM$6,2)=7),
  "DS",
  IF(
   COUNTIF(Parametros!$P:$P,DM$6)&gt;0,
   IF(ISNUMBER(DQ41),IF(DQ41&gt;0,"FL","FC"),"FC"),
   IF(
    ISNUMBER(DQ41),
    IF(DQ41&gt;0,"NOR","F"),
    IF(DQ41="A","NOR",IF(DQ41&lt;&gt;"",DQ41,"F"))
   )
  )
 )
)</f>
        <v>NOR</v>
      </c>
      <c r="DP41" s="362">
        <f t="shared" si="380"/>
        <v>8.5</v>
      </c>
      <c r="DQ41" s="362" cm="1">
        <f t="array" ref="DQ41">_xlfn.LET(
_xlpm.f,DQ$6,
_xlpm.xp,IFERROR(
   _xlfn.XLOOKUP(
     1,
     (Papeletas!$B$2:$B$3000=$B41)*(Papeletas!$G$2:$G$3000&lt;=_xlpm.f)*(Papeletas!$H$2:$H$3000&gt;=_xlpm.f),
     Papeletas!$F$2:$F$3000,
     "__NP__"
   ),
   "__NP__"
),
_xlpm.x,IF(_xlpm.xp&lt;&gt;"__NP__",_xlpm.xp,_xlfn.XLOOKUP($B41,Reloj!$A$2:$A$3000,INDEX(Reloj!$J$2:$AR$3000,,COLUMN(DE33)-INT(COLUMN(DE33)/9*8)),"__NF__")),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DR41" s="363">
        <f t="shared" si="381"/>
        <v>8.5</v>
      </c>
      <c r="DS41" s="363">
        <f t="shared" si="382"/>
        <v>2</v>
      </c>
      <c r="DT41" s="363">
        <f t="shared" si="383"/>
        <v>1.5</v>
      </c>
      <c r="DU41" s="363">
        <f t="shared" si="384"/>
        <v>0</v>
      </c>
      <c r="DV41" s="359">
        <f t="shared" si="385"/>
        <v>0.3125</v>
      </c>
      <c r="DW41" s="360">
        <f t="shared" si="386"/>
        <v>0.70833333333333337</v>
      </c>
      <c r="DX41" s="361" t="str">
        <f>IF(
 OR(DV$6&lt;MAX($B$2,$G41),AND($H41&lt;&gt;"",DV$6&gt;$H41)),
 "NA",
 IF(
  AND($D41="LOCAL",WEEKDAY(DV$6,2)=7),
  "DS",
  IF(
   COUNTIF(Parametros!$P:$P,DV$6)&gt;0,
   IF(ISNUMBER(DZ41),IF(DZ41&gt;0,"FL","FC"),"FC"),
   IF(
    ISNUMBER(DZ41),
    IF(DZ41&gt;0,"NOR","F"),
    IF(DZ41="A","NOR",IF(DZ41&lt;&gt;"",DZ41,"F"))
   )
  )
 )
)</f>
        <v>NOR</v>
      </c>
      <c r="DY41" s="362">
        <f t="shared" si="387"/>
        <v>8.5</v>
      </c>
      <c r="DZ41" s="362" cm="1">
        <f t="array" ref="DZ41">_xlfn.LET(
_xlpm.f,DZ$6,
_xlpm.xp,IFERROR(
   _xlfn.XLOOKUP(
     1,
     (Papeletas!$B$2:$B$3000=$B41)*(Papeletas!$G$2:$G$3000&lt;=_xlpm.f)*(Papeletas!$H$2:$H$3000&gt;=_xlpm.f),
     Papeletas!$F$2:$F$3000,
     "__NP__"
   ),
   "__NP__"
),
_xlpm.x,IF(_xlpm.xp&lt;&gt;"__NP__",_xlpm.xp,_xlfn.XLOOKUP($B41,Reloj!$A$2:$A$3000,INDEX(Reloj!$J$2:$AR$3000,,COLUMN(DN33)-INT(COLUMN(DN33)/9*8)),"__NF__")),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EA41" s="363">
        <f t="shared" si="388"/>
        <v>8.5</v>
      </c>
      <c r="EB41" s="363">
        <f t="shared" si="389"/>
        <v>2</v>
      </c>
      <c r="EC41" s="363">
        <f t="shared" si="390"/>
        <v>1</v>
      </c>
      <c r="ED41" s="363">
        <f t="shared" si="391"/>
        <v>0</v>
      </c>
      <c r="EE41" s="359">
        <f t="shared" si="392"/>
        <v>0.3125</v>
      </c>
      <c r="EF41" s="360">
        <f t="shared" si="393"/>
        <v>0.70833333333333337</v>
      </c>
      <c r="EG41" s="361" t="str">
        <f>IF(
 OR(EE$6&lt;MAX($B$2,$G41),AND($H41&lt;&gt;"",EE$6&gt;$H41)),
 "NA",
 IF(
  AND($D41="LOCAL",WEEKDAY(EE$6,2)=7),
  "DS",
  IF(
   COUNTIF(Parametros!$P:$P,EE$6)&gt;0,
   IF(ISNUMBER(EI41),IF(EI41&gt;0,"FL","FC"),"FC"),
   IF(
    ISNUMBER(EI41),
    IF(EI41&gt;0,"NOR","F"),
    IF(EI41="A","NOR",IF(EI41&lt;&gt;"",EI41,"F"))
   )
  )
 )
)</f>
        <v>NOR</v>
      </c>
      <c r="EH41" s="362">
        <f t="shared" si="394"/>
        <v>8.5</v>
      </c>
      <c r="EI41" s="362" cm="1">
        <f t="array" ref="EI41">_xlfn.LET(
_xlpm.f,EI$6,
_xlpm.xp,IFERROR(
   _xlfn.XLOOKUP(
     1,
     (Papeletas!$B$2:$B$3000=$B41)*(Papeletas!$G$2:$G$3000&lt;=_xlpm.f)*(Papeletas!$H$2:$H$3000&gt;=_xlpm.f),
     Papeletas!$F$2:$F$3000,
     "__NP__"
   ),
   "__NP__"
),
_xlpm.x,IF(_xlpm.xp&lt;&gt;"__NP__",_xlpm.xp,_xlfn.XLOOKUP($B41,Reloj!$A$2:$A$3000,INDEX(Reloj!$J$2:$AR$3000,,COLUMN(DW33)-INT(COLUMN(DW33)/9*8)),"__NF__")),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EJ41" s="363">
        <f t="shared" si="395"/>
        <v>8.5</v>
      </c>
      <c r="EK41" s="363">
        <f t="shared" si="396"/>
        <v>2</v>
      </c>
      <c r="EL41" s="363">
        <f t="shared" si="397"/>
        <v>1</v>
      </c>
      <c r="EM41" s="363">
        <f t="shared" si="398"/>
        <v>0</v>
      </c>
      <c r="EN41" s="359">
        <f t="shared" si="399"/>
        <v>0.3125</v>
      </c>
      <c r="EO41" s="360">
        <f t="shared" si="400"/>
        <v>0.70833333333333337</v>
      </c>
      <c r="EP41" s="361" t="str">
        <f>IF(
 OR(EN$6&lt;MAX($B$2,$G41),AND($H41&lt;&gt;"",EN$6&gt;$H41)),
 "NA",
 IF(
  AND($D41="LOCAL",WEEKDAY(EN$6,2)=7),
  "DS",
  IF(
   COUNTIF(Parametros!$P:$P,EN$6)&gt;0,
   IF(ISNUMBER(ER41),IF(ER41&gt;0,"FL","FC"),"FC"),
   IF(
    ISNUMBER(ER41),
    IF(ER41&gt;0,"NOR","F"),
    IF(ER41="A","NOR",IF(ER41&lt;&gt;"",ER41,"F"))
   )
  )
 )
)</f>
        <v>NOR</v>
      </c>
      <c r="EQ41" s="362">
        <f t="shared" si="401"/>
        <v>8.5</v>
      </c>
      <c r="ER41" s="362" cm="1">
        <f t="array" ref="ER41">_xlfn.LET(
_xlpm.f,ER$6,
_xlpm.xp,IFERROR(
   _xlfn.XLOOKUP(
     1,
     (Papeletas!$B$2:$B$3000=$B41)*(Papeletas!$G$2:$G$3000&lt;=_xlpm.f)*(Papeletas!$H$2:$H$3000&gt;=_xlpm.f),
     Papeletas!$F$2:$F$3000,
     "__NP__"
   ),
   "__NP__"
),
_xlpm.x,IF(_xlpm.xp&lt;&gt;"__NP__",_xlpm.xp,_xlfn.XLOOKUP($B41,Reloj!$A$2:$A$3000,INDEX(Reloj!$J$2:$AR$3000,,COLUMN(EF33)-INT(COLUMN(EF33)/9*8)),"__NF__")),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ES41" s="363">
        <f t="shared" si="402"/>
        <v>8.5</v>
      </c>
      <c r="ET41" s="363">
        <f t="shared" si="403"/>
        <v>2</v>
      </c>
      <c r="EU41" s="363">
        <f t="shared" si="404"/>
        <v>1.5</v>
      </c>
      <c r="EV41" s="363">
        <f t="shared" si="405"/>
        <v>0</v>
      </c>
      <c r="EW41" s="359">
        <f t="shared" si="406"/>
        <v>0.3125</v>
      </c>
      <c r="EX41" s="360">
        <f t="shared" si="407"/>
        <v>0.70833333333333337</v>
      </c>
      <c r="EY41" s="361" t="str">
        <f>IF(
 OR(EW$6&lt;MAX($B$2,$G41),AND($H41&lt;&gt;"",EW$6&gt;$H41)),
 "NA",
 IF(
  AND($D41="LOCAL",WEEKDAY(EW$6,2)=7),
  "DS",
  IF(
   COUNTIF(Parametros!$P:$P,EW$6)&gt;0,
   IF(ISNUMBER(FA41),IF(FA41&gt;0,"FL","FC"),"FC"),
   IF(
    ISNUMBER(FA41),
    IF(FA41&gt;0,"NOR","F"),
    IF(FA41="A","NOR",IF(FA41&lt;&gt;"",FA41,"F"))
   )
  )
 )
)</f>
        <v>NOR</v>
      </c>
      <c r="EZ41" s="362">
        <f t="shared" si="408"/>
        <v>8.5</v>
      </c>
      <c r="FA41" s="362" cm="1">
        <f t="array" ref="FA41">_xlfn.LET(
_xlpm.f,FA$6,
_xlpm.xp,IFERROR(
   _xlfn.XLOOKUP(
     1,
     (Papeletas!$B$2:$B$3000=$B41)*(Papeletas!$G$2:$G$3000&lt;=_xlpm.f)*(Papeletas!$H$2:$H$3000&gt;=_xlpm.f),
     Papeletas!$F$2:$F$3000,
     "__NP__"
   ),
   "__NP__"
),
_xlpm.x,IF(_xlpm.xp&lt;&gt;"__NP__",_xlpm.xp,_xlfn.XLOOKUP($B41,Reloj!$A$2:$A$3000,INDEX(Reloj!$J$2:$AR$3000,,COLUMN(EO33)-INT(COLUMN(EO33)/9*8)),"__NF__")),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FB41" s="363">
        <f t="shared" si="409"/>
        <v>8.5</v>
      </c>
      <c r="FC41" s="363">
        <f t="shared" si="410"/>
        <v>2</v>
      </c>
      <c r="FD41" s="363">
        <f t="shared" si="411"/>
        <v>1</v>
      </c>
      <c r="FE41" s="363">
        <f t="shared" si="412"/>
        <v>0</v>
      </c>
      <c r="FF41" s="359">
        <f t="shared" si="413"/>
        <v>0.3125</v>
      </c>
      <c r="FG41" s="360">
        <f t="shared" si="414"/>
        <v>0.54166666666666663</v>
      </c>
      <c r="FH41" s="361" t="str">
        <f>IF(
 OR(FF$6&lt;MAX($B$2,$G41),AND($H41&lt;&gt;"",FF$6&gt;$H41)),
 "NA",
 IF(
  AND($D41="LOCAL",WEEKDAY(FF$6,2)=7),
  "DS",
  IF(
   COUNTIF(Parametros!$P:$P,FF$6)&gt;0,
   IF(ISNUMBER(FJ41),IF(FJ41&gt;0,"FL","FC"),"FC"),
   IF(
    ISNUMBER(FJ41),
    IF(FJ41&gt;0,"NOR","F"),
    IF(FJ41="A","NOR",IF(FJ41&lt;&gt;"",FJ41,"F"))
   )
  )
 )
)</f>
        <v>NOR</v>
      </c>
      <c r="FI41" s="362">
        <f t="shared" si="415"/>
        <v>5.4999999999999991</v>
      </c>
      <c r="FJ41" s="362" cm="1">
        <f t="array" ref="FJ41">_xlfn.LET(
_xlpm.f,FJ$6,
_xlpm.xp,IFERROR(
   _xlfn.XLOOKUP(
     1,
     (Papeletas!$B$2:$B$3000=$B41)*(Papeletas!$G$2:$G$3000&lt;=_xlpm.f)*(Papeletas!$H$2:$H$3000&gt;=_xlpm.f),
     Papeletas!$F$2:$F$3000,
     "__NP__"
   ),
   "__NP__"
),
_xlpm.x,IF(_xlpm.xp&lt;&gt;"__NP__",_xlpm.xp,_xlfn.XLOOKUP($B41,Reloj!$A$2:$A$3000,INDEX(Reloj!$J$2:$AR$3000,,COLUMN(EX33)-INT(COLUMN(EX33)/9*8)),"__NF__")),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FK41" s="363">
        <f t="shared" si="416"/>
        <v>5.4999999999999991</v>
      </c>
      <c r="FL41" s="363">
        <f t="shared" si="417"/>
        <v>2</v>
      </c>
      <c r="FM41" s="363">
        <f t="shared" si="418"/>
        <v>4.5000000000000009</v>
      </c>
      <c r="FN41" s="363">
        <f t="shared" si="419"/>
        <v>0</v>
      </c>
      <c r="FO41" s="359" t="str">
        <f t="shared" si="420"/>
        <v>-</v>
      </c>
      <c r="FP41" s="360" t="str">
        <f t="shared" si="421"/>
        <v>-</v>
      </c>
      <c r="FQ41" s="361" t="str">
        <f>IF(
 OR(FO$6&lt;MAX($B$2,$G41),AND($H41&lt;&gt;"",FO$6&gt;$H41)),
 "NA",
 IF(
  AND($D41="LOCAL",WEEKDAY(FO$6,2)=7),
  "DS",
  IF(
   COUNTIF(Parametros!$P:$P,FO$6)&gt;0,
   IF(ISNUMBER(FS41),IF(FS41&gt;0,"FL","FC"),"FC"),
   IF(
    ISNUMBER(FS41),
    IF(FS41&gt;0,"NOR","F"),
    IF(FS41="A","NOR",IF(FS41&lt;&gt;"",FS41,"F"))
   )
  )
 )
)</f>
        <v>DS</v>
      </c>
      <c r="FR41" s="362">
        <f t="shared" si="422"/>
        <v>0</v>
      </c>
      <c r="FS41" s="362" t="str" cm="1">
        <f t="array" ref="FS41">_xlfn.LET(
_xlpm.f,FS$6,
_xlpm.xp,IFERROR(
   _xlfn.XLOOKUP(
     1,
     (Papeletas!$B$2:$B$3000=$B41)*(Papeletas!$G$2:$G$3000&lt;=_xlpm.f)*(Papeletas!$H$2:$H$3000&gt;=_xlpm.f),
     Papeletas!$F$2:$F$3000,
     "__NP__"
   ),
   "__NP__"
),
_xlpm.x,IF(_xlpm.xp&lt;&gt;"__NP__",_xlpm.xp,_xlfn.XLOOKUP($B41,Reloj!$A$2:$A$3000,INDEX(Reloj!$J$2:$AR$3000,,COLUMN(FG33)-INT(COLUMN(FG33)/9*8)),"__NF__")),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F</v>
      </c>
      <c r="FT41" s="363">
        <f t="shared" si="423"/>
        <v>0</v>
      </c>
      <c r="FU41" s="363">
        <f t="shared" si="424"/>
        <v>0</v>
      </c>
      <c r="FV41" s="363">
        <f t="shared" si="425"/>
        <v>0</v>
      </c>
      <c r="FW41" s="363">
        <f t="shared" si="426"/>
        <v>0</v>
      </c>
      <c r="FX41" s="359">
        <f t="shared" si="427"/>
        <v>0.3125</v>
      </c>
      <c r="FY41" s="360">
        <f t="shared" si="428"/>
        <v>0.70833333333333337</v>
      </c>
      <c r="FZ41" s="361" t="str">
        <f>IF(
 OR(FX$6&lt;MAX($B$2,$G41),AND($H41&lt;&gt;"",FX$6&gt;$H41)),
 "NA",
 IF(
  AND($D41="LOCAL",WEEKDAY(FX$6,2)=7),
  "DS",
  IF(
   COUNTIF(Parametros!$P:$P,FX$6)&gt;0,
   IF(ISNUMBER(GB41),IF(GB41&gt;0,"FL","FC"),"FC"),
   IF(
    ISNUMBER(GB41),
    IF(GB41&gt;0,"NOR","F"),
    IF(GB41="A","NOR",IF(GB41&lt;&gt;"",GB41,"F"))
   )
  )
 )
)</f>
        <v>NOR</v>
      </c>
      <c r="GA41" s="362">
        <f t="shared" si="429"/>
        <v>8.5</v>
      </c>
      <c r="GB41" s="362" cm="1">
        <f t="array" ref="GB41">_xlfn.LET(
_xlpm.f,GB$6,
_xlpm.xp,IFERROR(
   _xlfn.XLOOKUP(
     1,
     (Papeletas!$B$2:$B$3000=$B41)*(Papeletas!$G$2:$G$3000&lt;=_xlpm.f)*(Papeletas!$H$2:$H$3000&gt;=_xlpm.f),
     Papeletas!$F$2:$F$3000,
     "__NP__"
   ),
   "__NP__"
),
_xlpm.x,IF(_xlpm.xp&lt;&gt;"__NP__",_xlpm.xp,_xlfn.XLOOKUP($B41,Reloj!$A$2:$A$3000,INDEX(Reloj!$J$2:$AR$3000,,COLUMN(FP33)-INT(COLUMN(FP33)/9*8)),"__NF__")),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12.5</v>
      </c>
      <c r="GC41" s="363">
        <f t="shared" si="430"/>
        <v>8.5</v>
      </c>
      <c r="GD41" s="363">
        <f t="shared" si="431"/>
        <v>2</v>
      </c>
      <c r="GE41" s="363">
        <f t="shared" si="432"/>
        <v>2</v>
      </c>
      <c r="GF41" s="363">
        <f t="shared" si="433"/>
        <v>0</v>
      </c>
      <c r="GG41" s="359">
        <f t="shared" si="434"/>
        <v>0.3125</v>
      </c>
      <c r="GH41" s="360">
        <f t="shared" si="435"/>
        <v>0.70833333333333337</v>
      </c>
      <c r="GI41" s="361" t="str">
        <f>IF(
 OR(GG$6&lt;MAX($B$2,$G41),AND($H41&lt;&gt;"",GG$6&gt;$H41)),
 "NA",
 IF(
  AND($D41="LOCAL",WEEKDAY(GG$6,2)=7),
  "DS",
  IF(
   COUNTIF(Parametros!$P:$P,GG$6)&gt;0,
   IF(ISNUMBER(GK41),IF(GK41&gt;0,"FL","FC"),"FC"),
   IF(
    ISNUMBER(GK41),
    IF(GK41&gt;0,"NOR","F"),
    IF(GK41="A","NOR",IF(GK41&lt;&gt;"",GK41,"F"))
   )
  )
 )
)</f>
        <v>NOR</v>
      </c>
      <c r="GJ41" s="362">
        <f t="shared" si="436"/>
        <v>8.5</v>
      </c>
      <c r="GK41" s="362" cm="1">
        <f t="array" ref="GK41">_xlfn.LET(
_xlpm.f,GK$6,
_xlpm.xp,IFERROR(
   _xlfn.XLOOKUP(
     1,
     (Papeletas!$B$2:$B$3000=$B41)*(Papeletas!$G$2:$G$3000&lt;=_xlpm.f)*(Papeletas!$H$2:$H$3000&gt;=_xlpm.f),
     Papeletas!$F$2:$F$3000,
     "__NP__"
   ),
   "__NP__"
),
_xlpm.x,IF(_xlpm.xp&lt;&gt;"__NP__",_xlpm.xp,_xlfn.XLOOKUP($B41,Reloj!$A$2:$A$3000,INDEX(Reloj!$J$2:$AR$3000,,COLUMN(FY33)-INT(COLUMN(FY33)/9*8)),"__NF__")),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GL41" s="363">
        <f t="shared" si="437"/>
        <v>8.5</v>
      </c>
      <c r="GM41" s="363">
        <f t="shared" si="438"/>
        <v>2</v>
      </c>
      <c r="GN41" s="363">
        <f t="shared" si="439"/>
        <v>1</v>
      </c>
      <c r="GO41" s="363">
        <f t="shared" si="440"/>
        <v>0</v>
      </c>
      <c r="GP41" s="359">
        <f t="shared" si="441"/>
        <v>0.3125</v>
      </c>
      <c r="GQ41" s="360">
        <f t="shared" si="442"/>
        <v>0.70833333333333337</v>
      </c>
      <c r="GR41" s="361" t="str">
        <f>IF(
 OR(GP$6&lt;MAX($B$2,$G41),AND($H41&lt;&gt;"",GP$6&gt;$H41)),
 "NA",
 IF(
  AND($D41="LOCAL",WEEKDAY(GP$6,2)=7),
  "DS",
  IF(
   COUNTIF(Parametros!$P:$P,GP$6)&gt;0,
   IF(ISNUMBER(GT41),IF(GT41&gt;0,"FL","FC"),"FC"),
   IF(
    ISNUMBER(GT41),
    IF(GT41&gt;0,"NOR","F"),
    IF(GT41="A","NOR",IF(GT41&lt;&gt;"",GT41,"F"))
   )
  )
 )
)</f>
        <v>NOR</v>
      </c>
      <c r="GS41" s="362">
        <f t="shared" si="443"/>
        <v>8.5</v>
      </c>
      <c r="GT41" s="362" cm="1">
        <f t="array" ref="GT41">_xlfn.LET(
_xlpm.f,GT$6,
_xlpm.xp,IFERROR(
   _xlfn.XLOOKUP(
     1,
     (Papeletas!$B$2:$B$3000=$B41)*(Papeletas!$G$2:$G$3000&lt;=_xlpm.f)*(Papeletas!$H$2:$H$3000&gt;=_xlpm.f),
     Papeletas!$F$2:$F$3000,
     "__NP__"
   ),
   "__NP__"
),
_xlpm.x,IF(_xlpm.xp&lt;&gt;"__NP__",_xlpm.xp,_xlfn.XLOOKUP($B41,Reloj!$A$2:$A$3000,INDEX(Reloj!$J$2:$AR$3000,,COLUMN(GH33)-INT(COLUMN(GH33)/9*8)),"__NF__")),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GU41" s="363">
        <f t="shared" si="444"/>
        <v>8.5</v>
      </c>
      <c r="GV41" s="363">
        <f t="shared" si="445"/>
        <v>2</v>
      </c>
      <c r="GW41" s="363">
        <f t="shared" si="446"/>
        <v>1</v>
      </c>
      <c r="GX41" s="363">
        <f t="shared" si="447"/>
        <v>0</v>
      </c>
      <c r="GY41" s="359">
        <f t="shared" si="448"/>
        <v>0.3125</v>
      </c>
      <c r="GZ41" s="360">
        <f t="shared" si="449"/>
        <v>0.70833333333333337</v>
      </c>
      <c r="HA41" s="361" t="str">
        <f>IF(
 OR(GY$6&lt;MAX($B$2,$G41),AND($H41&lt;&gt;"",GY$6&gt;$H41)),
 "NA",
 IF(
  AND($D41="LOCAL",WEEKDAY(GY$6,2)=7),
  "DS",
  IF(
   COUNTIF(Parametros!$P:$P,GY$6)&gt;0,
   IF(ISNUMBER(HC41),IF(HC41&gt;0,"FL","FC"),"FC"),
   IF(
    ISNUMBER(HC41),
    IF(HC41&gt;0,"NOR","F"),
    IF(HC41="A","NOR",IF(HC41&lt;&gt;"",HC41,"F"))
   )
  )
 )
)</f>
        <v>NOR</v>
      </c>
      <c r="HB41" s="362">
        <f t="shared" si="450"/>
        <v>8.5</v>
      </c>
      <c r="HC41" s="362" cm="1">
        <f t="array" ref="HC41">_xlfn.LET(
_xlpm.f,HC$6,
_xlpm.xp,IFERROR(
   _xlfn.XLOOKUP(
     1,
     (Papeletas!$B$2:$B$3000=$B41)*(Papeletas!$G$2:$G$3000&lt;=_xlpm.f)*(Papeletas!$H$2:$H$3000&gt;=_xlpm.f),
     Papeletas!$F$2:$F$3000,
     "__NP__"
   ),
   "__NP__"
),
_xlpm.x,IF(_xlpm.xp&lt;&gt;"__NP__",_xlpm.xp,_xlfn.XLOOKUP($B41,Reloj!$A$2:$A$3000,INDEX(Reloj!$J$2:$AR$3000,,COLUMN(GQ33)-INT(COLUMN(GQ33)/9*8)),"__NF__")),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HD41" s="363">
        <f t="shared" si="451"/>
        <v>8.5</v>
      </c>
      <c r="HE41" s="363">
        <f t="shared" si="452"/>
        <v>2</v>
      </c>
      <c r="HF41" s="363">
        <f t="shared" si="453"/>
        <v>1</v>
      </c>
      <c r="HG41" s="363">
        <f t="shared" si="454"/>
        <v>0</v>
      </c>
      <c r="HH41" s="359">
        <f t="shared" si="455"/>
        <v>0.3125</v>
      </c>
      <c r="HI41" s="360">
        <f t="shared" si="456"/>
        <v>0.70833333333333337</v>
      </c>
      <c r="HJ41" s="361" t="str">
        <f>IF(
 OR(HH$6&lt;MAX($B$2,$G41),AND($H41&lt;&gt;"",HH$6&gt;$H41)),
 "NA",
 IF(
  AND($D41="LOCAL",WEEKDAY(HH$6,2)=7),
  "DS",
  IF(
   COUNTIF(Parametros!$P:$P,HH$6)&gt;0,
   IF(ISNUMBER(HL41),IF(HL41&gt;0,"FL","FC"),"FC"),
   IF(
    ISNUMBER(HL41),
    IF(HL41&gt;0,"NOR","F"),
    IF(HL41="A","NOR",IF(HL41&lt;&gt;"",HL41,"F"))
   )
  )
 )
)</f>
        <v>NOR</v>
      </c>
      <c r="HK41" s="362">
        <f t="shared" si="457"/>
        <v>8.5</v>
      </c>
      <c r="HL41" s="362" cm="1">
        <f t="array" ref="HL41">_xlfn.LET(
_xlpm.f,HL$6,
_xlpm.xp,IFERROR(
   _xlfn.XLOOKUP(
     1,
     (Papeletas!$B$2:$B$3000=$B41)*(Papeletas!$G$2:$G$3000&lt;=_xlpm.f)*(Papeletas!$H$2:$H$3000&gt;=_xlpm.f),
     Papeletas!$F$2:$F$3000,
     "__NP__"
   ),
   "__NP__"
),
_xlpm.x,IF(_xlpm.xp&lt;&gt;"__NP__",_xlpm.xp,_xlfn.XLOOKUP($B41,Reloj!$A$2:$A$3000,INDEX(Reloj!$J$2:$AR$3000,,COLUMN(GZ33)-INT(COLUMN(GZ33)/9*8)),"__NF__")),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HM41" s="363">
        <f t="shared" si="458"/>
        <v>8.5</v>
      </c>
      <c r="HN41" s="363">
        <f t="shared" si="459"/>
        <v>2</v>
      </c>
      <c r="HO41" s="363">
        <f t="shared" si="460"/>
        <v>1</v>
      </c>
      <c r="HP41" s="363">
        <f t="shared" si="461"/>
        <v>0</v>
      </c>
      <c r="HQ41" s="359">
        <f t="shared" si="462"/>
        <v>0.3125</v>
      </c>
      <c r="HR41" s="360">
        <f t="shared" si="463"/>
        <v>0.54166666666666663</v>
      </c>
      <c r="HS41" s="361" t="str">
        <f>IF(
 OR(HQ$6&lt;MAX($B$2,$G41),AND($H41&lt;&gt;"",HQ$6&gt;$H41)),
 "NA",
 IF(
  AND($D41="LOCAL",WEEKDAY(HQ$6,2)=7),
  "DS",
  IF(
   COUNTIF(Parametros!$P:$P,HQ$6)&gt;0,
   IF(ISNUMBER(HU41),IF(HU41&gt;0,"FL","FC"),"FC"),
   IF(
    ISNUMBER(HU41),
    IF(HU41&gt;0,"NOR","F"),
    IF(HU41="A","NOR",IF(HU41&lt;&gt;"",HU41,"F"))
   )
  )
 )
)</f>
        <v>NOR</v>
      </c>
      <c r="HT41" s="362">
        <f t="shared" si="464"/>
        <v>5.4999999999999991</v>
      </c>
      <c r="HU41" s="362" cm="1">
        <f t="array" ref="HU41">_xlfn.LET(
_xlpm.f,HU$6,
_xlpm.xp,IFERROR(
   _xlfn.XLOOKUP(
     1,
     (Papeletas!$B$2:$B$3000=$B41)*(Papeletas!$G$2:$G$3000&lt;=_xlpm.f)*(Papeletas!$H$2:$H$3000&gt;=_xlpm.f),
     Papeletas!$F$2:$F$3000,
     "__NP__"
   ),
   "__NP__"
),
_xlpm.x,IF(_xlpm.xp&lt;&gt;"__NP__",_xlpm.xp,_xlfn.XLOOKUP($B41,Reloj!$A$2:$A$3000,INDEX(Reloj!$J$2:$AR$3000,,COLUMN(HI33)-INT(COLUMN(HI33)/9*8)),"__NF__")),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7.5</v>
      </c>
      <c r="HV41" s="363">
        <f t="shared" si="465"/>
        <v>5.4999999999999991</v>
      </c>
      <c r="HW41" s="363">
        <f t="shared" si="466"/>
        <v>2</v>
      </c>
      <c r="HX41" s="363">
        <f t="shared" si="467"/>
        <v>8.8817841970012523E-16</v>
      </c>
      <c r="HY41" s="363">
        <f t="shared" si="468"/>
        <v>0</v>
      </c>
      <c r="HZ41" s="359" t="str">
        <f t="shared" si="469"/>
        <v>-</v>
      </c>
      <c r="IA41" s="360" t="str">
        <f t="shared" si="470"/>
        <v>-</v>
      </c>
      <c r="IB41" s="361" t="str">
        <f>IF(
 OR(HZ$6&lt;MAX($B$2,$G41),AND($H41&lt;&gt;"",HZ$6&gt;$H41)),
 "NA",
 IF(
  AND($D41="LOCAL",WEEKDAY(HZ$6,2)=7),
  "DS",
  IF(
   COUNTIF(Parametros!$P:$P,HZ$6)&gt;0,
   IF(ISNUMBER(ID41),IF(ID41&gt;0,"FL","FC"),"FC"),
   IF(
    ISNUMBER(ID41),
    IF(ID41&gt;0,"NOR","F"),
    IF(ID41="A","NOR",IF(ID41&lt;&gt;"",ID41,"F"))
   )
  )
 )
)</f>
        <v>DS</v>
      </c>
      <c r="IC41" s="362">
        <f t="shared" si="471"/>
        <v>0</v>
      </c>
      <c r="ID41" s="362" t="str" cm="1">
        <f t="array" ref="ID41">_xlfn.LET(
_xlpm.f,ID$6,
_xlpm.xp,IFERROR(
   _xlfn.XLOOKUP(
     1,
     (Papeletas!$B$2:$B$3000=$B41)*(Papeletas!$G$2:$G$3000&lt;=_xlpm.f)*(Papeletas!$H$2:$H$3000&gt;=_xlpm.f),
     Papeletas!$F$2:$F$3000,
     "__NP__"
   ),
   "__NP__"
),
_xlpm.x,IF(_xlpm.xp&lt;&gt;"__NP__",_xlpm.xp,_xlfn.XLOOKUP($B41,Reloj!$A$2:$A$3000,INDEX(Reloj!$J$2:$AR$3000,,COLUMN(HR33)-INT(COLUMN(HR33)/9*8)),"__NF__")),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F</v>
      </c>
      <c r="IE41" s="363">
        <f t="shared" si="472"/>
        <v>0</v>
      </c>
      <c r="IF41" s="363">
        <f t="shared" si="473"/>
        <v>0</v>
      </c>
      <c r="IG41" s="363">
        <f t="shared" si="474"/>
        <v>0</v>
      </c>
      <c r="IH41" s="363">
        <f t="shared" si="475"/>
        <v>0</v>
      </c>
      <c r="II41" s="359">
        <f t="shared" si="476"/>
        <v>0.3125</v>
      </c>
      <c r="IJ41" s="360">
        <f t="shared" si="477"/>
        <v>0.70833333333333337</v>
      </c>
      <c r="IK41" s="361" t="str">
        <f>IF(
 OR(II$6&lt;MAX($B$2,$G41),AND($H41&lt;&gt;"",II$6&gt;$H41)),
 "NA",
 IF(
  AND($D41="LOCAL",WEEKDAY(II$6,2)=7),
  "DS",
  IF(
   COUNTIF(Parametros!$P:$P,II$6)&gt;0,
   IF(ISNUMBER(IM41),IF(IM41&gt;0,"FL","FC"),"FC"),
   IF(
    ISNUMBER(IM41),
    IF(IM41&gt;0,"NOR","F"),
    IF(IM41="A","NOR",IF(IM41&lt;&gt;"",IM41,"F"))
   )
  )
 )
)</f>
        <v>NOR</v>
      </c>
      <c r="IL41" s="362">
        <f t="shared" si="478"/>
        <v>8.5</v>
      </c>
      <c r="IM41" s="362" cm="1">
        <f t="array" ref="IM41">_xlfn.LET(
_xlpm.f,IM$6,
_xlpm.xp,IFERROR(
   _xlfn.XLOOKUP(
     1,
     (Papeletas!$B$2:$B$3000=$B41)*(Papeletas!$G$2:$G$3000&lt;=_xlpm.f)*(Papeletas!$H$2:$H$3000&gt;=_xlpm.f),
     Papeletas!$F$2:$F$3000,
     "__NP__"
   ),
   "__NP__"
),
_xlpm.x,IF(_xlpm.xp&lt;&gt;"__NP__",_xlpm.xp,_xlfn.XLOOKUP($B41,Reloj!$A$2:$A$3000,INDEX(Reloj!$J$2:$AR$3000,,COLUMN(IA33)-INT(COLUMN(IA33)/9*8)),"__NF__")),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IN41" s="363">
        <f t="shared" si="479"/>
        <v>8.5</v>
      </c>
      <c r="IO41" s="363">
        <f t="shared" si="480"/>
        <v>2</v>
      </c>
      <c r="IP41" s="363">
        <f t="shared" si="481"/>
        <v>1</v>
      </c>
      <c r="IQ41" s="363">
        <f t="shared" si="482"/>
        <v>0</v>
      </c>
      <c r="IR41" s="359">
        <f t="shared" si="483"/>
        <v>0.3125</v>
      </c>
      <c r="IS41" s="360">
        <f t="shared" si="484"/>
        <v>0.70833333333333337</v>
      </c>
      <c r="IT41" s="361" t="str">
        <f>IF(
 OR(IR$6&lt;MAX($B$2,$G41),AND($H41&lt;&gt;"",IR$6&gt;$H41)),
 "NA",
 IF(
  AND($D41="LOCAL",WEEKDAY(IR$6,2)=7),
  "DS",
  IF(
   COUNTIF(Parametros!$P:$P,IR$6)&gt;0,
   IF(ISNUMBER(IV41),IF(IV41&gt;0,"FL","FC"),"FC"),
   IF(
    ISNUMBER(IV41),
    IF(IV41&gt;0,"NOR","F"),
    IF(IV41="A","NOR",IF(IV41&lt;&gt;"",IV41,"F"))
   )
  )
 )
)</f>
        <v>NOR</v>
      </c>
      <c r="IU41" s="362">
        <f t="shared" si="485"/>
        <v>8.5</v>
      </c>
      <c r="IV41" s="362" cm="1">
        <f t="array" ref="IV41">_xlfn.LET(
_xlpm.f,IV$6,
_xlpm.xp,IFERROR(
   _xlfn.XLOOKUP(
     1,
     (Papeletas!$B$2:$B$3000=$B41)*(Papeletas!$G$2:$G$3000&lt;=_xlpm.f)*(Papeletas!$H$2:$H$3000&gt;=_xlpm.f),
     Papeletas!$F$2:$F$3000,
     "__NP__"
   ),
   "__NP__"
),
_xlpm.x,IF(_xlpm.xp&lt;&gt;"__NP__",_xlpm.xp,_xlfn.XLOOKUP($B41,Reloj!$A$2:$A$3000,INDEX(Reloj!$J$2:$AR$3000,,COLUMN(IJ33)-INT(COLUMN(IJ33)/9*8)),"__NF__")),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IW41" s="363">
        <f t="shared" si="486"/>
        <v>8.5</v>
      </c>
      <c r="IX41" s="363">
        <f t="shared" si="487"/>
        <v>2</v>
      </c>
      <c r="IY41" s="363">
        <f t="shared" si="488"/>
        <v>1.5</v>
      </c>
      <c r="IZ41" s="363">
        <f t="shared" si="489"/>
        <v>0</v>
      </c>
      <c r="JA41" s="359">
        <f t="shared" si="490"/>
        <v>0.3125</v>
      </c>
      <c r="JB41" s="360">
        <f t="shared" si="491"/>
        <v>0.70833333333333337</v>
      </c>
      <c r="JC41" s="361" t="str">
        <f>IF(
 OR(JA$6&lt;MAX($B$2,$G41),AND($H41&lt;&gt;"",JA$6&gt;$H41)),
 "NA",
 IF(
  AND($D41="LOCAL",WEEKDAY(JA$6,2)=7),
  "DS",
  IF(
   COUNTIF(Parametros!$P:$P,JA$6)&gt;0,
   IF(ISNUMBER(JE41),IF(JE41&gt;0,"FL","FC"),"FC"),
   IF(
    ISNUMBER(JE41),
    IF(JE41&gt;0,"NOR","F"),
    IF(JE41="A","NOR",IF(JE41&lt;&gt;"",JE41,"F"))
   )
  )
 )
)</f>
        <v>NOR</v>
      </c>
      <c r="JD41" s="362">
        <f t="shared" si="492"/>
        <v>8.5</v>
      </c>
      <c r="JE41" s="362" cm="1">
        <f t="array" ref="JE41">_xlfn.LET(
_xlpm.f,JE$6,
_xlpm.xp,IFERROR(
   _xlfn.XLOOKUP(
     1,
     (Papeletas!$B$2:$B$3000=$B41)*(Papeletas!$G$2:$G$3000&lt;=_xlpm.f)*(Papeletas!$H$2:$H$3000&gt;=_xlpm.f),
     Papeletas!$F$2:$F$3000,
     "__NP__"
   ),
   "__NP__"
),
_xlpm.x,IF(_xlpm.xp&lt;&gt;"__NP__",_xlpm.xp,_xlfn.XLOOKUP($B41,Reloj!$A$2:$A$3000,INDEX(Reloj!$J$2:$AR$3000,,COLUMN(IS33)-INT(COLUMN(IS33)/9*8)),"__NF__")),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JF41" s="363">
        <f t="shared" si="493"/>
        <v>8.5</v>
      </c>
      <c r="JG41" s="363">
        <f t="shared" si="494"/>
        <v>2</v>
      </c>
      <c r="JH41" s="363">
        <f t="shared" si="495"/>
        <v>1.5</v>
      </c>
      <c r="JI41" s="363">
        <f t="shared" si="496"/>
        <v>0</v>
      </c>
      <c r="JJ41" s="359">
        <f t="shared" si="497"/>
        <v>0.3125</v>
      </c>
      <c r="JK41" s="360">
        <f t="shared" si="498"/>
        <v>0.70833333333333337</v>
      </c>
      <c r="JL41" s="361" t="str">
        <f>IF(
 OR(JJ$6&lt;MAX($B$2,$G41),AND($H41&lt;&gt;"",JJ$6&gt;$H41)),
 "NA",
 IF(
  AND($D41="LOCAL",WEEKDAY(JJ$6,2)=7),
  "DS",
  IF(
   COUNTIF(Parametros!$P:$P,JJ$6)&gt;0,
   IF(ISNUMBER(JN41),IF(JN41&gt;0,"FL","FC"),"FC"),
   IF(
    ISNUMBER(JN41),
    IF(JN41&gt;0,"NOR","F"),
    IF(JN41="A","NOR",IF(JN41&lt;&gt;"",JN41,"F"))
   )
  )
 )
)</f>
        <v>NOR</v>
      </c>
      <c r="JM41" s="362">
        <f t="shared" si="499"/>
        <v>8.5</v>
      </c>
      <c r="JN41" s="362" cm="1">
        <f t="array" ref="JN41">_xlfn.LET(
_xlpm.f,JN$6,
_xlpm.xp,IFERROR(
   _xlfn.XLOOKUP(
     1,
     (Papeletas!$B$2:$B$3000=$B41)*(Papeletas!$G$2:$G$3000&lt;=_xlpm.f)*(Papeletas!$H$2:$H$3000&gt;=_xlpm.f),
     Papeletas!$F$2:$F$3000,
     "__NP__"
   ),
   "__NP__"
),
_xlpm.x,IF(_xlpm.xp&lt;&gt;"__NP__",_xlpm.xp,_xlfn.XLOOKUP($B41,Reloj!$A$2:$A$3000,INDEX(Reloj!$J$2:$AR$3000,,COLUMN(JB33)-INT(COLUMN(JB33)/9*8)),"__NF__")),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JO41" s="363">
        <f t="shared" si="500"/>
        <v>8.5</v>
      </c>
      <c r="JP41" s="363">
        <f t="shared" si="501"/>
        <v>2</v>
      </c>
      <c r="JQ41" s="363">
        <f t="shared" si="502"/>
        <v>1.5</v>
      </c>
      <c r="JR41" s="363">
        <f t="shared" si="503"/>
        <v>0</v>
      </c>
      <c r="JS41" s="359">
        <f t="shared" si="504"/>
        <v>0.3125</v>
      </c>
      <c r="JT41" s="360">
        <f t="shared" si="505"/>
        <v>0.70833333333333337</v>
      </c>
      <c r="JU41" s="361" t="str">
        <f>IF(
 OR(JS$6&lt;MAX($B$2,$G41),AND($H41&lt;&gt;"",JS$6&gt;$H41)),
 "NA",
 IF(
  AND($D41="LOCAL",WEEKDAY(JS$6,2)=7),
  "DS",
  IF(
   COUNTIF(Parametros!$P:$P,JS$6)&gt;0,
   IF(ISNUMBER(JW41),IF(JW41&gt;0,"FL","FC"),"FC"),
   IF(
    ISNUMBER(JW41),
    IF(JW41&gt;0,"NOR","F"),
    IF(JW41="A","NOR",IF(JW41&lt;&gt;"",JW41,"F"))
   )
  )
 )
)</f>
        <v>NOR</v>
      </c>
      <c r="JV41" s="362">
        <f t="shared" si="506"/>
        <v>8.5</v>
      </c>
      <c r="JW41" s="362" cm="1">
        <f t="array" ref="JW41">_xlfn.LET(
_xlpm.f,JW$6,
_xlpm.xp,IFERROR(
   _xlfn.XLOOKUP(
     1,
     (Papeletas!$B$2:$B$3000=$B41)*(Papeletas!$G$2:$G$3000&lt;=_xlpm.f)*(Papeletas!$H$2:$H$3000&gt;=_xlpm.f),
     Papeletas!$F$2:$F$3000,
     "__NP__"
   ),
   "__NP__"
),
_xlpm.x,IF(_xlpm.xp&lt;&gt;"__NP__",_xlpm.xp,_xlfn.XLOOKUP($B41,Reloj!$A$2:$A$3000,INDEX(Reloj!$J$2:$AR$3000,,COLUMN(JK33)-INT(COLUMN(JK33)/9*8)),"__NF__")),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11.5</v>
      </c>
      <c r="JX41" s="363">
        <f t="shared" si="507"/>
        <v>8.5</v>
      </c>
      <c r="JY41" s="363">
        <f t="shared" si="508"/>
        <v>2</v>
      </c>
      <c r="JZ41" s="363">
        <f t="shared" si="509"/>
        <v>1</v>
      </c>
      <c r="KA41" s="363">
        <f t="shared" si="510"/>
        <v>0</v>
      </c>
      <c r="KB41" s="359">
        <f t="shared" si="511"/>
        <v>0.3125</v>
      </c>
      <c r="KC41" s="360">
        <f t="shared" si="512"/>
        <v>0.54166666666666663</v>
      </c>
      <c r="KD41" s="361" t="str">
        <f>IF(
 OR(KB$6&lt;MAX($B$2,$G41),AND($H41&lt;&gt;"",KB$6&gt;$H41)),
 "NA",
 IF(
  AND($D41="LOCAL",WEEKDAY(KB$6,2)=7),
  "DS",
  IF(
   COUNTIF(Parametros!$P:$P,KB$6)&gt;0,
   IF(ISNUMBER(KF41),IF(KF41&gt;0,"FL","FC"),"FC"),
   IF(
    ISNUMBER(KF41),
    IF(KF41&gt;0,"NOR","F"),
    IF(KF41="A","NOR",IF(KF41&lt;&gt;"",KF41,"F"))
   )
  )
 )
)</f>
        <v>NOR</v>
      </c>
      <c r="KE41" s="362">
        <f t="shared" si="513"/>
        <v>5.4999999999999991</v>
      </c>
      <c r="KF41" s="362" cm="1">
        <f t="array" ref="KF41">_xlfn.LET(
_xlpm.f,KF$6,
_xlpm.xp,IFERROR(
   _xlfn.XLOOKUP(
     1,
     (Papeletas!$B$2:$B$3000=$B41)*(Papeletas!$G$2:$G$3000&lt;=_xlpm.f)*(Papeletas!$H$2:$H$3000&gt;=_xlpm.f),
     Papeletas!$F$2:$F$3000,
     "__NP__"
   ),
   "__NP__"
),
_xlpm.x,IF(_xlpm.xp&lt;&gt;"__NP__",_xlpm.xp,_xlfn.XLOOKUP($B41,Reloj!$A$2:$A$3000,INDEX(Reloj!$J$2:$AR$3000,,COLUMN(JT33)-INT(COLUMN(JT33)/9*8)),"__NF__")),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6.5</v>
      </c>
      <c r="KG41" s="363">
        <f t="shared" si="514"/>
        <v>5.4999999999999991</v>
      </c>
      <c r="KH41" s="363">
        <f t="shared" si="515"/>
        <v>1.0000000000000009</v>
      </c>
      <c r="KI41" s="363">
        <f t="shared" si="516"/>
        <v>0</v>
      </c>
      <c r="KJ41" s="363">
        <f t="shared" si="517"/>
        <v>0</v>
      </c>
      <c r="KK41" s="359" t="str">
        <f t="shared" si="255"/>
        <v>-</v>
      </c>
      <c r="KL41" s="360" t="str">
        <f t="shared" ref="KL41" si="613">IF(KK41="-","-",IF($D41="LOCAL",IF(WEEKDAY(KK$6,2)&lt;=5,--"17:00:00",IF(WEEKDAY(KK$6,2)=6,--"13:00:00","-")),IF($D41="FORANEO",IF(WEEKDAY(KK$6,2)&lt;=6,--"18:30:00",IF(WEEKDAY(KK$6,2)=7,--"12:00:00","-")),"-")))</f>
        <v>-</v>
      </c>
      <c r="KM41" s="361" t="str">
        <f>IF(
 OR(KK$6&lt;MAX($B$2,$G41),AND($H41&lt;&gt;"",KK$6&gt;$H41)),
 "NA",
 IF(
  AND($D41="LOCAL",WEEKDAY(KK$6,2)=7),
  "DS",
  IF(
   COUNTIF(Parametros!$P:$P,KK$6)&gt;0,
   IF(ISNUMBER(KO41),IF(KO41&gt;0,"FL","FC"),"FC"),
   IF(
    ISNUMBER(KO41),
    IF(KO41&gt;0,"NOR","F"),
    IF(KO41="A","NOR",IF(KO41&lt;&gt;"",KO41,"F"))
   )
  )
 )
)</f>
        <v>DS</v>
      </c>
      <c r="KN41" s="362">
        <f t="shared" si="519"/>
        <v>0</v>
      </c>
      <c r="KO41" s="362" t="str" cm="1">
        <f t="array" ref="KO41">_xlfn.LET(
_xlpm.f,KO$6,
_xlpm.xp,IFERROR(
   _xlfn.XLOOKUP(
     1,
     (Papeletas!$B$2:$B$403=$B41)*(Papeletas!$G$2:$G$403&lt;=_xlpm.f)*(Papeletas!$H$2:$H$403&gt;=_xlpm.f),
     Papeletas!$F$2:$F$403,
     "__NP__"
   ),
   "__NP__"
),
_xlpm.x,IF(_xlpm.xp&lt;&gt;"__NP__",_xlpm.xp,_xlfn.XLOOKUP($B41,Reloj!$A$2:$A$1254,INDEX(Reloj!$J$2:$AR$1254,,COLUMN(KC33)-INT(COLUMN(KC33)/9*8)),"__NF__")),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F</v>
      </c>
      <c r="KP41" s="363">
        <f t="shared" si="520"/>
        <v>0</v>
      </c>
      <c r="KQ41" s="363">
        <f t="shared" si="521"/>
        <v>0</v>
      </c>
      <c r="KR41" s="363">
        <f t="shared" si="522"/>
        <v>0</v>
      </c>
      <c r="KS41" s="363">
        <f t="shared" si="523"/>
        <v>0</v>
      </c>
      <c r="KT41" s="359">
        <f t="shared" si="262"/>
        <v>0.3125</v>
      </c>
      <c r="KU41" s="360">
        <f t="shared" ref="KU41" si="614">IF(KT41="-","-",IF($D41="LOCAL",IF(WEEKDAY(KT$6,2)&lt;=5,--"17:00:00",IF(WEEKDAY(KT$6,2)=6,--"13:00:00","-")),IF($D41="FORANEO",IF(WEEKDAY(KT$6,2)&lt;=6,--"18:30:00",IF(WEEKDAY(KT$6,2)=7,--"12:00:00","-")),"-")))</f>
        <v>0.70833333333333337</v>
      </c>
      <c r="KV41" s="361" t="str">
        <f>IF(
 OR(KT$6&lt;MAX($B$2,$G41),AND($H41&lt;&gt;"",KT$6&gt;$H41)),
 "NA",
 IF(
  AND($D41="LOCAL",WEEKDAY(KT$6,2)=7),
  "DS",
  IF(
   COUNTIF(Parametros!$P:$P,KT$6)&gt;0,
   IF(ISNUMBER(KX41),IF(KX41&gt;0,"FL","FC"),"FC"),
   IF(
    ISNUMBER(KX41),
    IF(KX41&gt;0,"NOR","F"),
    IF(KX41="A","NOR",IF(KX41&lt;&gt;"",KX41,"F"))
   )
  )
 )
)</f>
        <v>NOR</v>
      </c>
      <c r="KW41" s="362">
        <f t="shared" si="525"/>
        <v>8.5</v>
      </c>
      <c r="KX41" s="362" cm="1">
        <f t="array" ref="KX41">_xlfn.LET(
_xlpm.f,KX$6,
_xlpm.xp,IFERROR(
   _xlfn.XLOOKUP(
     1,
     (Papeletas!$B$2:$B$403=$B41)*(Papeletas!$G$2:$G$403&lt;=_xlpm.f)*(Papeletas!$H$2:$H$403&gt;=_xlpm.f),
     Papeletas!$F$2:$F$403,
     "__NP__"
   ),
   "__NP__"
),
_xlpm.x,IF(_xlpm.xp&lt;&gt;"__NP__",_xlpm.xp,_xlfn.XLOOKUP($B41,Reloj!$A$2:$A$1254,INDEX(Reloj!$J$2:$AR$1254,,COLUMN(KL33)-INT(COLUMN(KL33)/9*8)),"__NF__")),
_xlpm.t,SUBSTITUTE(_xlpm.x&amp;"","'",""),
_xlpm.esnum,IFERROR(ISNUMBER(VALUE(_xlpm.t)),FALSE),
_xlpm.n,IF(_xlpm.esnum,VALUE(_xlpm.t),0),
_xlpm.dia,IFERROR(WEEKDAY(_xlpm.f,2),0),
_xlpm.esFinSem,IF(AND(_xlpm.esnum,_xlpm.n&gt;0,_xlpm.n&lt;=7),IF($D41="LOCAL",OR(_xlpm.dia=6,_xlpm.dia=7),_xlpm.dia=7),FALSE),
_xlpm.nAj,IF(_xlpm.esFinSem,_xlpm.n+1,_xlpm.n),
IF(_xlpm.x="__NF__","Revisar",
IF(_xlpm.t="","F",
IF(_xlpm.esnum,
IF(_xlpm.nAj=0,"F",_xlpm.nAj),
IF(OR(_xlpm.t="AS",_xlpm.t="SAI"),"F",
IF(OR(_xlpm.t="ATM",_xlpm.t="CT",_xlpm.t="SS"),"A",
IF(_xlpm.t="B","DL",
IF(_xlpm.t="BA","DLA",
IF(_xlpm.t="V","VAC",_xlpm.t)))))))))</f>
        <v>12</v>
      </c>
      <c r="KY41" s="363">
        <f t="shared" si="526"/>
        <v>8.5</v>
      </c>
      <c r="KZ41" s="363">
        <f t="shared" si="527"/>
        <v>2</v>
      </c>
      <c r="LA41" s="363">
        <f t="shared" si="528"/>
        <v>1.5</v>
      </c>
      <c r="LB41" s="363">
        <f t="shared" si="529"/>
        <v>0</v>
      </c>
      <c r="LC41" s="364">
        <f t="shared" si="269"/>
        <v>0.3125</v>
      </c>
      <c r="LD41" s="360">
        <f t="shared" si="530"/>
        <v>0.70833333333333337</v>
      </c>
      <c r="LE41" s="361" t="str" cm="1">
        <f t="array" ref="LE41">_xlfn.LET(_xlpm.f,LC$6,_xlpm.ini,IFERROR(_xlfn.XLOOKUP(1,(Papeletas!$B$2:$B$403=$B41)*(Papeletas!$G$2:$G$403&lt;=_xlpm.f)*(Papeletas!$H$2:$H$403&gt;=_xlpm.f),Papeletas!$F$2:$F$403,""),""),IF(AND($D41="LOCAL",WEEKDAY(LC$6,2)=7),"DS",IF(_xlpm.ini&lt;&gt;"",_xlfn.XLOOKUP(_xlpm.ini,Parametros!$B:$B,Parametros!$C:$C,_xlpm.ini),"NOR")))</f>
        <v>NOR</v>
      </c>
      <c r="LF41" s="362">
        <f t="shared" si="531"/>
        <v>8.5</v>
      </c>
      <c r="LG41" s="362">
        <f t="shared" si="532"/>
        <v>8.5</v>
      </c>
      <c r="LH41" s="363">
        <f t="shared" si="533"/>
        <v>8.5</v>
      </c>
      <c r="LI41" s="363">
        <v>0</v>
      </c>
      <c r="LJ41" s="363">
        <v>0</v>
      </c>
      <c r="LK41" s="363">
        <v>0</v>
      </c>
      <c r="LL41" s="364">
        <f t="shared" si="274"/>
        <v>0.3125</v>
      </c>
      <c r="LM41" s="360">
        <f t="shared" si="534"/>
        <v>0.70833333333333337</v>
      </c>
      <c r="LN41" s="361" t="str" cm="1">
        <f t="array" ref="LN41">_xlfn.LET(_xlpm.f,LL$6,_xlpm.ini,IFERROR(_xlfn.XLOOKUP(1,(Papeletas!$B$2:$B$403=$B41)*(Papeletas!$G$2:$G$403&lt;=_xlpm.f)*(Papeletas!$H$2:$H$403&gt;=_xlpm.f),Papeletas!$F$2:$F$403,""),""),IF(AND($D41="LOCAL",WEEKDAY(LL$6,2)=7),"DS",IF(_xlpm.ini&lt;&gt;"",_xlfn.XLOOKUP(_xlpm.ini,Parametros!$B:$B,Parametros!$C:$C,_xlpm.ini),"NOR")))</f>
        <v>NOR</v>
      </c>
      <c r="LO41" s="362">
        <f t="shared" si="535"/>
        <v>8.5</v>
      </c>
      <c r="LP41" s="362">
        <f t="shared" si="536"/>
        <v>8.5</v>
      </c>
      <c r="LQ41" s="363">
        <f t="shared" si="537"/>
        <v>8.5</v>
      </c>
      <c r="LR41" s="363">
        <v>0</v>
      </c>
      <c r="LS41" s="363">
        <v>0</v>
      </c>
      <c r="LT41" s="363">
        <v>0</v>
      </c>
      <c r="LU41" s="364">
        <f t="shared" si="279"/>
        <v>0.3125</v>
      </c>
      <c r="LV41" s="360">
        <f t="shared" si="538"/>
        <v>0.70833333333333337</v>
      </c>
      <c r="LW41" s="361" t="str" cm="1">
        <f t="array" ref="LW41">_xlfn.LET(_xlpm.f,LU$6,_xlpm.ini,IFERROR(_xlfn.XLOOKUP(1,(Papeletas!$B$2:$B$403=$B41)*(Papeletas!$G$2:$G$403&lt;=_xlpm.f)*(Papeletas!$H$2:$H$403&gt;=_xlpm.f),Papeletas!$F$2:$F$403,""),""),IF(AND($D41="LOCAL",WEEKDAY(LU$6,2)=7),"DS",IF(_xlpm.ini&lt;&gt;"",_xlfn.XLOOKUP(_xlpm.ini,Parametros!$B:$B,Parametros!$C:$C,_xlpm.ini),"NOR")))</f>
        <v>NOR</v>
      </c>
      <c r="LX41" s="362">
        <f t="shared" si="539"/>
        <v>8.5</v>
      </c>
      <c r="LY41" s="362">
        <f t="shared" si="540"/>
        <v>8.5</v>
      </c>
      <c r="LZ41" s="363">
        <f t="shared" si="541"/>
        <v>8.5</v>
      </c>
      <c r="MA41" s="363">
        <v>0</v>
      </c>
      <c r="MB41" s="363">
        <v>0</v>
      </c>
      <c r="MC41" s="363">
        <v>0</v>
      </c>
      <c r="MD41" s="360">
        <f t="shared" si="284"/>
        <v>0.3125</v>
      </c>
      <c r="ME41" s="360">
        <f t="shared" si="542"/>
        <v>0.70833333333333337</v>
      </c>
      <c r="MF41" s="361" t="str" cm="1">
        <f t="array" ref="MF41">_xlfn.LET(_xlpm.f,MD$6,_xlpm.ini,IFERROR(_xlfn.XLOOKUP(1,(Papeletas!$B$2:$B$403=$B41)*(Papeletas!$G$2:$G$403&lt;=_xlpm.f)*(Papeletas!$H$2:$H$403&gt;=_xlpm.f),Papeletas!$F$2:$F$403,""),""),IF(AND($D41="LOCAL",WEEKDAY(MD$6,2)=7),"DS",IF(_xlpm.ini&lt;&gt;"",_xlfn.XLOOKUP(_xlpm.ini,Parametros!$B:$B,Parametros!$C:$C,_xlpm.ini),"NOR")))</f>
        <v>NOR</v>
      </c>
      <c r="MG41" s="362">
        <f t="shared" si="543"/>
        <v>8.5</v>
      </c>
      <c r="MH41" s="362">
        <f t="shared" si="544"/>
        <v>8.5</v>
      </c>
      <c r="MI41" s="363">
        <f t="shared" si="545"/>
        <v>8.5</v>
      </c>
      <c r="MJ41" s="363">
        <v>0</v>
      </c>
      <c r="MK41" s="363">
        <v>0</v>
      </c>
      <c r="ML41" s="363">
        <v>0</v>
      </c>
      <c r="MM41" s="364">
        <f t="shared" si="289"/>
        <v>0.3125</v>
      </c>
      <c r="MN41" s="360">
        <f t="shared" si="546"/>
        <v>0.54166666666666663</v>
      </c>
      <c r="MO41" s="361" t="str" cm="1">
        <f t="array" ref="MO41">_xlfn.LET(_xlpm.f,MM$6,_xlpm.ini,IFERROR(_xlfn.XLOOKUP(1,(Papeletas!$B$2:$B$403=$B41)*(Papeletas!$G$2:$G$403&lt;=_xlpm.f)*(Papeletas!$H$2:$H$403&gt;=_xlpm.f),Papeletas!$F$2:$F$403,""),""),IF(AND($D41="LOCAL",WEEKDAY(MM$6,2)=7),"DS",IF(_xlpm.ini&lt;&gt;"",_xlfn.XLOOKUP(_xlpm.ini,Parametros!$B:$B,Parametros!$C:$C,_xlpm.ini),"NOR")))</f>
        <v>NOR</v>
      </c>
      <c r="MP41" s="362">
        <f t="shared" si="547"/>
        <v>5.4999999999999991</v>
      </c>
      <c r="MQ41" s="362">
        <f t="shared" si="548"/>
        <v>5.4999999999999991</v>
      </c>
      <c r="MR41" s="363">
        <f t="shared" si="549"/>
        <v>5.4999999999999991</v>
      </c>
      <c r="MS41" s="363">
        <v>0</v>
      </c>
      <c r="MT41" s="363">
        <v>0</v>
      </c>
      <c r="MU41" s="363">
        <v>0</v>
      </c>
      <c r="MV41" s="364"/>
      <c r="MW41" s="360"/>
      <c r="MX41" s="361"/>
      <c r="MY41" s="362"/>
      <c r="MZ41" s="362"/>
      <c r="NA41" s="363"/>
      <c r="NB41" s="363"/>
      <c r="NC41" s="363"/>
      <c r="ND41" s="363"/>
      <c r="NE41" s="364"/>
      <c r="NF41" s="360"/>
      <c r="NG41" s="361"/>
      <c r="NH41" s="362"/>
      <c r="NI41" s="362"/>
      <c r="NJ41" s="363"/>
      <c r="NK41" s="363"/>
      <c r="NL41" s="363"/>
      <c r="NM41" s="363"/>
      <c r="NN41" s="211"/>
      <c r="NO41" s="401">
        <f t="shared" ref="NO41:NO63" si="615">COUNTIF($DD41:$MU41,NO$6)</f>
        <v>24</v>
      </c>
      <c r="NP41" s="401" cm="1">
        <f t="array" ref="NP41">SUMPRODUCT(
 (INDEX(DD41:MU41,1,_xlfn.SEQUENCE(1,INT((COLUMN($MU$9)-COLUMN(DD41)+1)/9),3,9))=NP$6)*
 (INDEX(DD41:MU41,1,_xlfn.SEQUENCE(1,INT((COLUMN($MU$9)-COLUMN(DD41)+1)/9),9,9))&gt;0)
)</f>
        <v>0</v>
      </c>
      <c r="NQ41" s="401" cm="1">
        <f t="array" ref="NQ41">SUMPRODUCT(--(INDEX($DD41:$MU41,1,_xlfn.SEQUENCE(1,INT((COLUMN($MU$9)-COLUMN($DD41)+1)/9),3,9))=NQ$6))</f>
        <v>0</v>
      </c>
      <c r="NR41" s="401">
        <f t="shared" si="550"/>
        <v>24</v>
      </c>
      <c r="NS41" s="401" cm="1">
        <f t="array" ref="NS41">SUMPRODUCT(--(INDEX($DD41:$MU41,1,_xlfn.SEQUENCE(1,INT((COLUMN($MU$9)-COLUMN($DD41)+1)/9),3,9))=NS$6))</f>
        <v>0</v>
      </c>
      <c r="NT41" s="401">
        <f t="shared" si="551"/>
        <v>4</v>
      </c>
      <c r="NU41" s="401" cm="1">
        <f t="array" ref="NU41">SUMPRODUCT(--(INDEX($DD41:$MU41,1,_xlfn.SEQUENCE(1,INT((COLUMN($MU$9)-COLUMN($DD41)+1)/9),3,9))=NU$6))</f>
        <v>0</v>
      </c>
      <c r="NV41" s="401" cm="1">
        <f t="array" ref="NV41">SUMPRODUCT(--(INDEX($DD41:$MU41,1,_xlfn.SEQUENCE(1,INT((COLUMN($MU$9)-COLUMN($DD41)+1)/9),3,9))=NV$6))</f>
        <v>0</v>
      </c>
      <c r="NW41" s="401" cm="1">
        <f t="array" ref="NW41">SUMPRODUCT(--(INDEX($DD41:$MU41,1,_xlfn.SEQUENCE(1,INT((COLUMN($MU$9)-COLUMN($DD41)+1)/9),3,9))=NW$6))</f>
        <v>0</v>
      </c>
      <c r="NX41" s="401" cm="1">
        <f t="array" ref="NX41">SUMPRODUCT(--(INDEX($DD41:$MU41,1,_xlfn.SEQUENCE(1,INT((COLUMN($MU$9)-COLUMN($DD41)+1)/9),3,9))=NX$6))</f>
        <v>0</v>
      </c>
      <c r="NY41" s="401" cm="1">
        <f t="array" ref="NY41">SUMPRODUCT(--(INDEX($DD41:$MU41,1,_xlfn.SEQUENCE(1,INT((COLUMN($MU$9)-COLUMN($DD41)+1)/9),3,9))=NY$6))</f>
        <v>0</v>
      </c>
      <c r="NZ41" s="401" cm="1">
        <f t="array" ref="NZ41">SUMPRODUCT(--(INDEX($DD41:$MU41,1,_xlfn.SEQUENCE(1,INT((COLUMN($MU$9)-COLUMN($DD41)+1)/9),3,9))=NZ$6))</f>
        <v>0</v>
      </c>
      <c r="OA41" s="401" cm="1">
        <f t="array" ref="OA41">SUMPRODUCT(--(INDEX($DD41:$MU41,1,_xlfn.SEQUENCE(1,INT((COLUMN($MU$9)-COLUMN($DD41)+1)/9),3,9))=OA$6))</f>
        <v>0</v>
      </c>
      <c r="OB41" s="401" cm="1">
        <f t="array" ref="OB41">SUMPRODUCT(--(INDEX($DD41:$MU41,1,_xlfn.SEQUENCE(1,INT((COLUMN($MU$9)-COLUMN($DD41)+1)/9),3,9))=OB$6))</f>
        <v>0</v>
      </c>
      <c r="OC41" s="401" cm="1">
        <f t="array" ref="OC41">SUMPRODUCT(--(INDEX($DD41:$MU41,1,_xlfn.SEQUENCE(1,INT((COLUMN($MU$9)-COLUMN($DD41)+1)/9),3,9))=OC$6))</f>
        <v>0</v>
      </c>
      <c r="OD41" s="402"/>
      <c r="OE41" s="402">
        <f t="shared" si="552"/>
        <v>28</v>
      </c>
      <c r="OF41" s="403" cm="1">
        <f t="array" ref="OF41">SUM(INDEX(R41:KJ41,1,_xlfn.SEQUENCE(1,INT((COLUMN($NM$9)-COLUMN(CU41)+1)/9),7,9)))</f>
        <v>53</v>
      </c>
      <c r="OG41" s="403" cm="1">
        <f t="array" ref="OG41">SUM(INDEX(R41:KJ41,1,_xlfn.SEQUENCE(1,INT((COLUMN($NM$9)-COLUMN(CU41)+1)/9),8,9)))</f>
        <v>34.5</v>
      </c>
      <c r="OH41" s="403" cm="1">
        <f t="array" ref="OH41">SUM(INDEX(R41:KJ41,1,_xlfn.SEQUENCE(1,INT((COLUMN($NM$9)-COLUMN(CU41)+1)/9),9,9)))</f>
        <v>0</v>
      </c>
      <c r="OI41" s="214"/>
      <c r="OJ41" s="163"/>
      <c r="OK41" s="163"/>
      <c r="OL41" s="163"/>
      <c r="OM41" s="163"/>
      <c r="ON41" s="306">
        <f>_xlfn.XLOOKUP(B41,'TR05'!B:B,'TR05'!G:G,"Revisar",0)</f>
        <v>45839</v>
      </c>
      <c r="OO41" s="306">
        <f>_xlfn.XLOOKUP(B41,Reloj!A:A,Reloj!D:D,"Revisar",0)</f>
        <v>45839</v>
      </c>
      <c r="OP41" s="162" t="str">
        <f>_xlfn.XLOOKUP(B41,'S10'!C:C,'S10'!B:B,"Revisar",0)</f>
        <v>Revisar</v>
      </c>
    </row>
    <row r="42" spans="1:406" s="162" customFormat="1" ht="15.9" customHeight="1">
      <c r="A42" s="356">
        <v>34</v>
      </c>
      <c r="B42" s="332" t="s">
        <v>860</v>
      </c>
      <c r="C42" s="357" t="str">
        <f>_xlfn.XLOOKUP(B42,'S10'!$B$2:$B$1500,'S10'!$A$2:$A$1500,"Ingresar",0)</f>
        <v>22018763</v>
      </c>
      <c r="D42" s="333" t="s">
        <v>169</v>
      </c>
      <c r="E42" s="405" t="s">
        <v>862</v>
      </c>
      <c r="F42" s="335" t="str">
        <f>_xlfn.XLOOKUP(B42,'S10'!$B$2:$B$600,'S10'!$F$2:$F$600,"Ingresar",0)</f>
        <v>Capataz de Andamios</v>
      </c>
      <c r="G42" s="296">
        <v>45839</v>
      </c>
      <c r="H42" s="358"/>
      <c r="I42" s="359">
        <f t="shared" si="37"/>
        <v>0.3125</v>
      </c>
      <c r="J42" s="360">
        <f t="shared" si="295"/>
        <v>0.70833333333333337</v>
      </c>
      <c r="K42" s="361" t="str">
        <f>IF(
 OR(I$6&lt;MAX($B$2,$G42),AND($H42&lt;&gt;"",I$6&gt;$H42)),
 "NA",
 IF(
  AND($D42="LOCAL",WEEKDAY(I$6,2)=7),
  "DS",
  IF(
   COUNTIF(Parametros!$P:$P,I$6)&gt;0,
   IF(ISNUMBER(M42),IF(M42&gt;0,"FL","FC"),"FC"),
   IF(
    ISNUMBER(M42),
    IF(M42&gt;0,"NOR","F"),
    IF(M42="A","NOR",IF(M42&lt;&gt;"",M42,"F"))
   )
  )
 )
)</f>
        <v>NOR</v>
      </c>
      <c r="L42" s="362">
        <f t="shared" si="296"/>
        <v>8.5</v>
      </c>
      <c r="M42" s="362" cm="1">
        <f t="array" ref="M42">_xlfn.LET(
_xlpm.f,M$6,
_xlpm.xp,IFERROR(
   _xlfn.XLOOKUP(
     1,
     (Papeletas!$B$2:$B$403=$B42)*(Papeletas!$G$2:$G$403&lt;=_xlpm.f)*(Papeletas!$H$2:$H$403&gt;=_xlpm.f),
     Papeletas!$F$2:$F$403,
     "__NP__"
   ),
   "__NP__"
),
_xlpm.x,IF(_xlpm.xp&lt;&gt;"__NP__",_xlpm.xp,_xlfn.XLOOKUP($B42,Reloj!$A$2:$A$1254,INDEX(Reloj!$J$2:$AR$1254,,COLUMN(A34)-INT(COLUMN(A34)/9*8)),"__NF__")),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N42" s="363">
        <f t="shared" si="297"/>
        <v>8.5</v>
      </c>
      <c r="O42" s="363">
        <f t="shared" si="298"/>
        <v>0</v>
      </c>
      <c r="P42" s="363">
        <f t="shared" si="299"/>
        <v>0</v>
      </c>
      <c r="Q42" s="363">
        <f t="shared" si="300"/>
        <v>0</v>
      </c>
      <c r="R42" s="359">
        <f t="shared" ref="R42:R63" si="616">IF(AND($D42="LOCAL",WEEKDAY(R$6,2)=7),"-",IF(AND($D42="FORANEO",WEEKDAY(R$6,2)=7),--"08:00:00",--"07:30:00"))</f>
        <v>0.3125</v>
      </c>
      <c r="S42" s="360">
        <f t="shared" ref="S42:S73" si="617">IF(R42="-","-",IF($D42="LOCAL",IF(WEEKDAY(R$6,2)&lt;=5,--"17:00:00",IF(WEEKDAY(R$6,2)=6,--"13:00:00","-")),IF($D42="FORANEO",IF(WEEKDAY(R$6,2)&lt;=6,--"18:30:00",IF(WEEKDAY(R$6,2)=7,--"12:00:00","-")),"-")))</f>
        <v>0.70833333333333337</v>
      </c>
      <c r="T42" s="361" t="str">
        <f>IF(
 OR(R$6&lt;MAX($B$2,$G42),AND($H42&lt;&gt;"",R$6&gt;$H42)),
 "NA",
 IF(
  AND($D42="LOCAL",WEEKDAY(R$6,2)=7),
  "DS",
  IF(
   COUNTIF(Parametros!$P:$P,R$6)&gt;0,
   IF(ISNUMBER(V42),IF(V42&gt;0,"FL","FC"),"FC"),
   IF(
    ISNUMBER(V42),
    IF(V42&gt;0,"NOR","F"),
    IF(V42="A","NOR",IF(V42&lt;&gt;"",V42,"F"))
   )
  )
 )
)</f>
        <v>NOR</v>
      </c>
      <c r="U42" s="362">
        <f t="shared" ref="U42:U63" si="618">_xlfn.LET(
_xlpm.hrs,IF(OR(R42="-",S42="-",NOT(ISNUMBER(R42)),NOT(ISNUMBER(S42))),0,MAX(0,(S42-R42)*24)),
_xlpm.colRel,MOD(COLUMN()-COLUMN($I42),9),
_xlpm.f,$I$6+_xlpm.colRel,
_xlpm.dow,WEEKDAY(_xlpm.f,2),
_xlpm.alm,IF(_xlpm.hrs&lt;=0,0,
     IF(_xlpm.hrs&gt;7,1,
        IF(_xlpm.dow&lt;=5,1,
           IF(_xlpm.dow=6,IF($D42="LOCAL",0,1),
              IF(_xlpm.dow=7,IF($D42="LOCAL",1,0),0)
           )
        )
     )
),
MAX(0,_xlpm.hrs-_xlpm.alm)
)</f>
        <v>8.5</v>
      </c>
      <c r="V42" s="362" cm="1">
        <f t="array" ref="V42">_xlfn.LET(
_xlpm.f,V$6,
_xlpm.xp,IFERROR(
   _xlfn.XLOOKUP(
     1,
     (Papeletas!$B$2:$B$3000=$B42)*(Papeletas!$G$2:$G$3000&lt;=_xlpm.f)*(Papeletas!$H$2:$H$3000&gt;=_xlpm.f),
     Papeletas!$F$2:$F$3000,
     "__NP__"
   ),
   "__NP__"
),
_xlpm.x,IF(_xlpm.xp&lt;&gt;"__NP__",_xlpm.xp,_xlfn.XLOOKUP($B42,Reloj!$A$2:$A$3000,INDEX(Reloj!$J$2:$AR$3000,,COLUMN(J34)-INT(COLUMN(J34)/9*8)),"__NF__")),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11</v>
      </c>
      <c r="W42" s="363">
        <f t="shared" ref="W42:W73" si="619">IF(OR(NOT(ISNUMBER(U42)),NOT(ISNUMBER(V42)),T42&lt;&gt;"NOR",AND($D42="LOCAL",WEEKDAY(R$6,2)=7)),0,U42)</f>
        <v>8.5</v>
      </c>
      <c r="X42" s="363">
        <f t="shared" ref="X42:X63" si="620">IF(OR(NOT(ISNUMBER(U42)),NOT(ISNUMBER(V42)),T42&lt;&gt;"NOR",AND($D42="LOCAL",WEEKDAY(R$6,2)=7)),0,MAX(0,MIN(2,V42-U42)))</f>
        <v>2</v>
      </c>
      <c r="Y42" s="363">
        <f t="shared" ref="Y42:Y63" si="621">IF(OR(NOT(ISNUMBER(U42)),NOT(ISNUMBER(V42)),T42&lt;&gt;"NOR",AND($D42="LOCAL",WEEKDAY(R$6,2)=7)),0,MAX(0,V42-U42-2))</f>
        <v>0.5</v>
      </c>
      <c r="Z42" s="363">
        <f t="shared" ref="Z42:Z63" si="622">IF(NOT(ISNUMBER(V42)),0,IF(OR(T42&lt;&gt;"NOR",AND($D42="LOCAL",WEEKDAY(R$6,2)=7)),V42,0))</f>
        <v>0</v>
      </c>
      <c r="AA42" s="359">
        <f t="shared" ref="AA42:AA63" si="623">IF(AND($D42="LOCAL",WEEKDAY(AA$6,2)=7),"-",IF(AND($D42="FORANEO",WEEKDAY(AA$6,2)=7),--"08:00:00",--"07:30:00"))</f>
        <v>0.3125</v>
      </c>
      <c r="AB42" s="360">
        <f t="shared" ref="AB42:AB73" si="624">IF(AA42="-","-",IF($D42="LOCAL",IF(WEEKDAY(AA$6,2)&lt;=5,--"17:00:00",IF(WEEKDAY(AA$6,2)=6,--"13:00:00","-")),IF($D42="FORANEO",IF(WEEKDAY(AA$6,2)&lt;=6,--"18:30:00",IF(WEEKDAY(AA$6,2)=7,--"12:00:00","-")),"-")))</f>
        <v>0.70833333333333337</v>
      </c>
      <c r="AC42" s="361" t="str">
        <f>IF(
 OR(AA$6&lt;MAX($B$2,$G42),AND($H42&lt;&gt;"",AA$6&gt;$H42)),
 "NA",
 IF(
  AND($D42="LOCAL",WEEKDAY(AA$6,2)=7),
  "DS",
  IF(
   COUNTIF(Parametros!$P:$P,AA$6)&gt;0,
   IF(ISNUMBER(AE42),IF(AE42&gt;0,"FL","FC"),"FC"),
   IF(
    ISNUMBER(AE42),
    IF(AE42&gt;0,"NOR","F"),
    IF(AE42="A","NOR",IF(AE42&lt;&gt;"",AE42,"F"))
   )
  )
 )
)</f>
        <v>NOR</v>
      </c>
      <c r="AD42" s="362">
        <f t="shared" ref="AD42:AD63" si="625">_xlfn.LET(
_xlpm.hrs,IF(OR(AA42="-",AB42="-",NOT(ISNUMBER(AA42)),NOT(ISNUMBER(AB42))),0,MAX(0,(AB42-AA42)*24)),
_xlpm.colRel,MOD(COLUMN()-COLUMN($I42),9),
_xlpm.f,$I$6+_xlpm.colRel,
_xlpm.dow,WEEKDAY(_xlpm.f,2),
_xlpm.alm,IF(_xlpm.hrs&lt;=0,0,
     IF(_xlpm.hrs&gt;7,1,
        IF(_xlpm.dow&lt;=5,1,
           IF(_xlpm.dow=6,IF($D42="LOCAL",0,1),
              IF(_xlpm.dow=7,IF($D42="LOCAL",1,0),0)
           )
        )
     )
),
MAX(0,_xlpm.hrs-_xlpm.alm)
)</f>
        <v>8.5</v>
      </c>
      <c r="AE42" s="362" cm="1">
        <f t="array" ref="AE42">_xlfn.LET(
_xlpm.f,AE$6,
_xlpm.xp,IFERROR(
   _xlfn.XLOOKUP(
     1,
     (Papeletas!$B$2:$B$3000=$B42)*(Papeletas!$G$2:$G$3000&lt;=_xlpm.f)*(Papeletas!$H$2:$H$3000&gt;=_xlpm.f),
     Papeletas!$F$2:$F$3000,
     "__NP__"
   ),
   "__NP__"
),
_xlpm.x,IF(_xlpm.xp&lt;&gt;"__NP__",_xlpm.xp,_xlfn.XLOOKUP($B42,Reloj!$A$2:$A$3000,INDEX(Reloj!$J$2:$AR$3000,,COLUMN(S34)-INT(COLUMN(S34)/9*8)),"__NF__")),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AF42" s="363">
        <f t="shared" ref="AF42:AF73" si="626">IF(OR(NOT(ISNUMBER(AD42)),NOT(ISNUMBER(AE42)),AC42&lt;&gt;"NOR",AND($D42="LOCAL",WEEKDAY(AA$6,2)=7)),0,AD42)</f>
        <v>8.5</v>
      </c>
      <c r="AG42" s="363">
        <f t="shared" ref="AG42:AG63" si="627">IF(OR(NOT(ISNUMBER(AD42)),NOT(ISNUMBER(AE42)),AC42&lt;&gt;"NOR",AND($D42="LOCAL",WEEKDAY(AA$6,2)=7)),0,MAX(0,MIN(2,AE42-AD42)))</f>
        <v>2</v>
      </c>
      <c r="AH42" s="363">
        <f t="shared" ref="AH42:AH63" si="628">IF(OR(NOT(ISNUMBER(AD42)),NOT(ISNUMBER(AE42)),AC42&lt;&gt;"NOR",AND($D42="LOCAL",WEEKDAY(AA$6,2)=7)),0,MAX(0,AE42-AD42-2))</f>
        <v>0</v>
      </c>
      <c r="AI42" s="363">
        <f t="shared" ref="AI42:AI63" si="629">IF(NOT(ISNUMBER(AE42)),0,IF(OR(AC42&lt;&gt;"NOR",AND($D42="LOCAL",WEEKDAY(AA$6,2)=7)),AE42,0))</f>
        <v>0</v>
      </c>
      <c r="AJ42" s="359">
        <f t="shared" ref="AJ42:AJ63" si="630">IF(AND($D42="LOCAL",WEEKDAY(AJ$6,2)=7),"-",IF(AND($D42="FORANEO",WEEKDAY(AJ$6,2)=7),--"08:00:00",--"07:30:00"))</f>
        <v>0.3125</v>
      </c>
      <c r="AK42" s="360">
        <f t="shared" ref="AK42:AK73" si="631">IF(AJ42="-","-",IF($D42="LOCAL",IF(WEEKDAY(AJ$6,2)&lt;=5,--"17:00:00",IF(WEEKDAY(AJ$6,2)=6,--"13:00:00","-")),IF($D42="FORANEO",IF(WEEKDAY(AJ$6,2)&lt;=6,--"18:30:00",IF(WEEKDAY(AJ$6,2)=7,--"12:00:00","-")),"-")))</f>
        <v>0.54166666666666663</v>
      </c>
      <c r="AL42" s="361" t="str">
        <f>IF(
 OR(AJ$6&lt;MAX($B$2,$G42),AND($H42&lt;&gt;"",AJ$6&gt;$H42)),
 "NA",
 IF(
  AND($D42="LOCAL",WEEKDAY(AJ$6,2)=7),
  "DS",
  IF(
   COUNTIF(Parametros!$P:$P,AJ$6)&gt;0,
   IF(ISNUMBER(AN42),IF(AN42&gt;0,"FL","FC"),"FC"),
   IF(
    ISNUMBER(AN42),
    IF(AN42&gt;0,"NOR","F"),
    IF(AN42="A","NOR",IF(AN42&lt;&gt;"",AN42,"F"))
   )
  )
 )
)</f>
        <v>NOR</v>
      </c>
      <c r="AM42" s="362">
        <f t="shared" ref="AM42:AM63" si="632">_xlfn.LET(
_xlpm.hrs,IF(OR(AJ42="-",AK42="-",NOT(ISNUMBER(AJ42)),NOT(ISNUMBER(AK42))),0,MAX(0,(AK42-AJ42)*24)),
_xlpm.colRel,MOD(COLUMN()-COLUMN($I42),9),
_xlpm.f,$I$6+_xlpm.colRel,
_xlpm.dow,WEEKDAY(_xlpm.f,2),
_xlpm.alm,IF(_xlpm.hrs&lt;=0,0,
     IF(_xlpm.hrs&gt;7,1,
        IF(_xlpm.dow&lt;=5,1,
           IF(_xlpm.dow=6,IF($D42="LOCAL",0,1),
              IF(_xlpm.dow=7,IF($D42="LOCAL",1,0),0)
           )
        )
     )
),
MAX(0,_xlpm.hrs-_xlpm.alm)
)</f>
        <v>5.4999999999999991</v>
      </c>
      <c r="AN42" s="362" cm="1">
        <f t="array" ref="AN42">_xlfn.LET(
_xlpm.f,AN$6,
_xlpm.xp,IFERROR(
   _xlfn.XLOOKUP(
     1,
     (Papeletas!$B$2:$B$3000=$B42)*(Papeletas!$G$2:$G$3000&lt;=_xlpm.f)*(Papeletas!$H$2:$H$3000&gt;=_xlpm.f),
     Papeletas!$F$2:$F$3000,
     "__NP__"
   ),
   "__NP__"
),
_xlpm.x,IF(_xlpm.xp&lt;&gt;"__NP__",_xlpm.xp,_xlfn.XLOOKUP($B42,Reloj!$A$2:$A$3000,INDEX(Reloj!$J$2:$AR$3000,,COLUMN(AB34)-INT(COLUMN(AB34)/9*8)),"__NF__")),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AO42" s="363">
        <f t="shared" ref="AO42:AO73" si="633">IF(OR(NOT(ISNUMBER(AM42)),NOT(ISNUMBER(AN42)),AL42&lt;&gt;"NOR",AND($D42="LOCAL",WEEKDAY(AJ$6,2)=7)),0,AM42)</f>
        <v>5.4999999999999991</v>
      </c>
      <c r="AP42" s="363">
        <f t="shared" ref="AP42:AP63" si="634">IF(OR(NOT(ISNUMBER(AM42)),NOT(ISNUMBER(AN42)),AL42&lt;&gt;"NOR",AND($D42="LOCAL",WEEKDAY(AJ$6,2)=7)),0,MAX(0,MIN(2,AN42-AM42)))</f>
        <v>2</v>
      </c>
      <c r="AQ42" s="363">
        <f t="shared" ref="AQ42:AQ63" si="635">IF(OR(NOT(ISNUMBER(AM42)),NOT(ISNUMBER(AN42)),AL42&lt;&gt;"NOR",AND($D42="LOCAL",WEEKDAY(AJ$6,2)=7)),0,MAX(0,AN42-AM42-2))</f>
        <v>1.0000000000000009</v>
      </c>
      <c r="AR42" s="363">
        <f t="shared" ref="AR42:AR63" si="636">IF(NOT(ISNUMBER(AN42)),0,IF(OR(AL42&lt;&gt;"NOR",AND($D42="LOCAL",WEEKDAY(AJ$6,2)=7)),AN42,0))</f>
        <v>0</v>
      </c>
      <c r="AS42" s="359" t="str">
        <f t="shared" ref="AS42:AS63" si="637">IF(AND($D42="LOCAL",WEEKDAY(AS$6,2)=7),"-",IF(AND($D42="FORANEO",WEEKDAY(AS$6,2)=7),--"08:00:00",--"07:30:00"))</f>
        <v>-</v>
      </c>
      <c r="AT42" s="360" t="str">
        <f t="shared" ref="AT42:AT73" si="638">IF(AS42="-","-",IF($D42="LOCAL",IF(WEEKDAY(AS$6,2)&lt;=5,--"17:00:00",IF(WEEKDAY(AS$6,2)=6,--"13:00:00","-")),IF($D42="FORANEO",IF(WEEKDAY(AS$6,2)&lt;=6,--"18:30:00",IF(WEEKDAY(AS$6,2)=7,--"12:00:00","-")),"-")))</f>
        <v>-</v>
      </c>
      <c r="AU42" s="361" t="str">
        <f>IF(
 OR(AS$6&lt;MAX($B$2,$G42),AND($H42&lt;&gt;"",AS$6&gt;$H42)),
 "NA",
 IF(
  AND($D42="LOCAL",WEEKDAY(AS$6,2)=7),
  "DS",
  IF(
   COUNTIF(Parametros!$P:$P,AS$6)&gt;0,
   IF(ISNUMBER(AW42),IF(AW42&gt;0,"FL","FC"),"FC"),
   IF(
    ISNUMBER(AW42),
    IF(AW42&gt;0,"NOR","F"),
    IF(AW42="A","NOR",IF(AW42&lt;&gt;"",AW42,"F"))
   )
  )
 )
)</f>
        <v>DS</v>
      </c>
      <c r="AV42" s="362">
        <f t="shared" ref="AV42:AV63" si="639">_xlfn.LET(
_xlpm.hrs,IF(OR(AS42="-",AT42="-",NOT(ISNUMBER(AS42)),NOT(ISNUMBER(AT42))),0,MAX(0,(AT42-AS42)*24)),
_xlpm.colRel,MOD(COLUMN()-COLUMN($I42),9),
_xlpm.f,$I$6+_xlpm.colRel,
_xlpm.dow,WEEKDAY(_xlpm.f,2),
_xlpm.alm,IF(_xlpm.hrs&lt;=0,0,
     IF(_xlpm.hrs&gt;7,1,
        IF(_xlpm.dow&lt;=5,1,
           IF(_xlpm.dow=6,IF($D42="LOCAL",0,1),
              IF(_xlpm.dow=7,IF($D42="LOCAL",1,0),0)
           )
        )
     )
),
MAX(0,_xlpm.hrs-_xlpm.alm)
)</f>
        <v>0</v>
      </c>
      <c r="AW42" s="362" cm="1">
        <f t="array" ref="AW42">_xlfn.LET(
_xlpm.f,AW$6,
_xlpm.xp,IFERROR(
   _xlfn.XLOOKUP(
     1,
     (Papeletas!$B$2:$B$3000=$B42)*(Papeletas!$G$2:$G$3000&lt;=_xlpm.f)*(Papeletas!$H$2:$H$3000&gt;=_xlpm.f),
     Papeletas!$F$2:$F$3000,
     "__NP__"
   ),
   "__NP__"
),
_xlpm.x,IF(_xlpm.xp&lt;&gt;"__NP__",_xlpm.xp,_xlfn.XLOOKUP($B42,Reloj!$A$2:$A$3000,INDEX(Reloj!$J$2:$AR$3000,,COLUMN(AK34)-INT(COLUMN(AK34)/9*8)),"__NF__")),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4</v>
      </c>
      <c r="AX42" s="363">
        <f t="shared" ref="AX42:AX73" si="640">IF(OR(NOT(ISNUMBER(AV42)),NOT(ISNUMBER(AW42)),AU42&lt;&gt;"NOR",AND($D42="LOCAL",WEEKDAY(AS$6,2)=7)),0,AV42)</f>
        <v>0</v>
      </c>
      <c r="AY42" s="363">
        <f t="shared" ref="AY42:AY63" si="641">IF(OR(NOT(ISNUMBER(AV42)),NOT(ISNUMBER(AW42)),AU42&lt;&gt;"NOR",AND($D42="LOCAL",WEEKDAY(AS$6,2)=7)),0,MAX(0,MIN(2,AW42-AV42)))</f>
        <v>0</v>
      </c>
      <c r="AZ42" s="363">
        <f t="shared" ref="AZ42:AZ63" si="642">IF(OR(NOT(ISNUMBER(AV42)),NOT(ISNUMBER(AW42)),AU42&lt;&gt;"NOR",AND($D42="LOCAL",WEEKDAY(AS$6,2)=7)),0,MAX(0,AW42-AV42-2))</f>
        <v>0</v>
      </c>
      <c r="BA42" s="363">
        <f t="shared" ref="BA42:BA63" si="643">IF(NOT(ISNUMBER(AW42)),0,IF(OR(AU42&lt;&gt;"NOR",AND($D42="LOCAL",WEEKDAY(AS$6,2)=7)),AW42,0))</f>
        <v>4</v>
      </c>
      <c r="BB42" s="359">
        <f t="shared" ref="BB42:BB63" si="644">IF(AND($D42="LOCAL",WEEKDAY(BB$6,2)=7),"-",IF(AND($D42="FORANEO",WEEKDAY(BB$6,2)=7),--"08:00:00",--"07:30:00"))</f>
        <v>0.3125</v>
      </c>
      <c r="BC42" s="360">
        <f t="shared" ref="BC42:BC73" si="645">IF(BB42="-","-",IF($D42="LOCAL",IF(WEEKDAY(BB$6,2)&lt;=5,--"17:00:00",IF(WEEKDAY(BB$6,2)=6,--"13:00:00","-")),IF($D42="FORANEO",IF(WEEKDAY(BB$6,2)&lt;=6,--"18:30:00",IF(WEEKDAY(BB$6,2)=7,--"12:00:00","-")),"-")))</f>
        <v>0.70833333333333337</v>
      </c>
      <c r="BD42" s="361" t="str">
        <f>IF(
 OR(BB$6&lt;MAX($B$2,$G42),AND($H42&lt;&gt;"",BB$6&gt;$H42)),
 "NA",
 IF(
  AND($D42="LOCAL",WEEKDAY(BB$6,2)=7),
  "DS",
  IF(
   COUNTIF(Parametros!$P:$P,BB$6)&gt;0,
   IF(ISNUMBER(BF42),IF(BF42&gt;0,"FL","FC"),"FC"),
   IF(
    ISNUMBER(BF42),
    IF(BF42&gt;0,"NOR","F"),
    IF(BF42="A","NOR",IF(BF42&lt;&gt;"",BF42,"F"))
   )
  )
 )
)</f>
        <v>NOR</v>
      </c>
      <c r="BE42" s="362">
        <f t="shared" ref="BE42:BE63" si="646">_xlfn.LET(
_xlpm.hrs,IF(OR(BB42="-",BC42="-",NOT(ISNUMBER(BB42)),NOT(ISNUMBER(BC42))),0,MAX(0,(BC42-BB42)*24)),
_xlpm.colRel,MOD(COLUMN()-COLUMN($I42),9),
_xlpm.f,$I$6+_xlpm.colRel,
_xlpm.dow,WEEKDAY(_xlpm.f,2),
_xlpm.alm,IF(_xlpm.hrs&lt;=0,0,
     IF(_xlpm.hrs&gt;7,1,
        IF(_xlpm.dow&lt;=5,1,
           IF(_xlpm.dow=6,IF($D42="LOCAL",0,1),
              IF(_xlpm.dow=7,IF($D42="LOCAL",1,0),0)
           )
        )
     )
),
MAX(0,_xlpm.hrs-_xlpm.alm)
)</f>
        <v>8.5</v>
      </c>
      <c r="BF42" s="362" cm="1">
        <f t="array" ref="BF42">_xlfn.LET(
_xlpm.f,BF$6,
_xlpm.xp,IFERROR(
   _xlfn.XLOOKUP(
     1,
     (Papeletas!$B$2:$B$3000=$B42)*(Papeletas!$G$2:$G$3000&lt;=_xlpm.f)*(Papeletas!$H$2:$H$3000&gt;=_xlpm.f),
     Papeletas!$F$2:$F$3000,
     "__NP__"
   ),
   "__NP__"
),
_xlpm.x,IF(_xlpm.xp&lt;&gt;"__NP__",_xlpm.xp,_xlfn.XLOOKUP($B42,Reloj!$A$2:$A$3000,INDEX(Reloj!$J$2:$AR$3000,,COLUMN(AT34)-INT(COLUMN(AT34)/9*8)),"__NF__")),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BG42" s="363">
        <f t="shared" ref="BG42:BG73" si="647">IF(OR(NOT(ISNUMBER(BE42)),NOT(ISNUMBER(BF42)),BD42&lt;&gt;"NOR",AND($D42="LOCAL",WEEKDAY(BB$6,2)=7)),0,BE42)</f>
        <v>8.5</v>
      </c>
      <c r="BH42" s="363">
        <f t="shared" ref="BH42:BH63" si="648">IF(OR(NOT(ISNUMBER(BE42)),NOT(ISNUMBER(BF42)),BD42&lt;&gt;"NOR",AND($D42="LOCAL",WEEKDAY(BB$6,2)=7)),0,MAX(0,MIN(2,BF42-BE42)))</f>
        <v>2</v>
      </c>
      <c r="BI42" s="363">
        <f t="shared" ref="BI42:BI63" si="649">IF(OR(NOT(ISNUMBER(BE42)),NOT(ISNUMBER(BF42)),BD42&lt;&gt;"NOR",AND($D42="LOCAL",WEEKDAY(BB$6,2)=7)),0,MAX(0,BF42-BE42-2))</f>
        <v>0</v>
      </c>
      <c r="BJ42" s="363">
        <f t="shared" ref="BJ42:BJ63" si="650">IF(NOT(ISNUMBER(BF42)),0,IF(OR(BD42&lt;&gt;"NOR",AND($D42="LOCAL",WEEKDAY(BB$6,2)=7)),BF42,0))</f>
        <v>0</v>
      </c>
      <c r="BK42" s="359">
        <f t="shared" ref="BK42:BK63" si="651">IF(AND($D42="LOCAL",WEEKDAY(BK$6,2)=7),"-",IF(AND($D42="FORANEO",WEEKDAY(BK$6,2)=7),--"08:00:00",--"07:30:00"))</f>
        <v>0.3125</v>
      </c>
      <c r="BL42" s="360">
        <f t="shared" ref="BL42:BL73" si="652">IF(BK42="-","-",IF($D42="LOCAL",IF(WEEKDAY(BK$6,2)&lt;=5,--"17:00:00",IF(WEEKDAY(BK$6,2)=6,--"13:00:00","-")),IF($D42="FORANEO",IF(WEEKDAY(BK$6,2)&lt;=6,--"18:30:00",IF(WEEKDAY(BK$6,2)=7,--"12:00:00","-")),"-")))</f>
        <v>0.70833333333333337</v>
      </c>
      <c r="BM42" s="361" t="str">
        <f>IF(
 OR(BK$6&lt;MAX($B$2,$G42),AND($H42&lt;&gt;"",BK$6&gt;$H42)),
 "NA",
 IF(
  AND($D42="LOCAL",WEEKDAY(BK$6,2)=7),
  "DS",
  IF(
   COUNTIF(Parametros!$P:$P,BK$6)&gt;0,
   IF(ISNUMBER(BO42),IF(BO42&gt;0,"FL","FC"),"FC"),
   IF(
    ISNUMBER(BO42),
    IF(BO42&gt;0,"NOR","F"),
    IF(BO42="A","NOR",IF(BO42&lt;&gt;"",BO42,"F"))
   )
  )
 )
)</f>
        <v>NOR</v>
      </c>
      <c r="BN42" s="362">
        <f t="shared" ref="BN42:BN63" si="653">_xlfn.LET(
_xlpm.hrs,IF(OR(BK42="-",BL42="-",NOT(ISNUMBER(BK42)),NOT(ISNUMBER(BL42))),0,MAX(0,(BL42-BK42)*24)),
_xlpm.colRel,MOD(COLUMN()-COLUMN($I42),9),
_xlpm.f,$I$6+_xlpm.colRel,
_xlpm.dow,WEEKDAY(_xlpm.f,2),
_xlpm.alm,IF(_xlpm.hrs&lt;=0,0,
     IF(_xlpm.hrs&gt;7,1,
        IF(_xlpm.dow&lt;=5,1,
           IF(_xlpm.dow=6,IF($D42="LOCAL",0,1),
              IF(_xlpm.dow=7,IF($D42="LOCAL",1,0),0)
           )
        )
     )
),
MAX(0,_xlpm.hrs-_xlpm.alm)
)</f>
        <v>8.5</v>
      </c>
      <c r="BO42" s="362" cm="1">
        <f t="array" ref="BO42">_xlfn.LET(
_xlpm.f,BO$6,
_xlpm.xp,IFERROR(
   _xlfn.XLOOKUP(
     1,
     (Papeletas!$B$2:$B$3000=$B42)*(Papeletas!$G$2:$G$3000&lt;=_xlpm.f)*(Papeletas!$H$2:$H$3000&gt;=_xlpm.f),
     Papeletas!$F$2:$F$3000,
     "__NP__"
   ),
   "__NP__"
),
_xlpm.x,IF(_xlpm.xp&lt;&gt;"__NP__",_xlpm.xp,_xlfn.XLOOKUP($B42,Reloj!$A$2:$A$3000,INDEX(Reloj!$J$2:$AR$3000,,COLUMN(BC34)-INT(COLUMN(BC34)/9*8)),"__NF__")),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v>
      </c>
      <c r="BP42" s="363">
        <f t="shared" ref="BP42:BP73" si="654">IF(OR(NOT(ISNUMBER(BN42)),NOT(ISNUMBER(BO42)),BM42&lt;&gt;"NOR",AND($D42="LOCAL",WEEKDAY(BK$6,2)=7)),0,BN42)</f>
        <v>8.5</v>
      </c>
      <c r="BQ42" s="363">
        <f t="shared" ref="BQ42:BQ63" si="655">IF(OR(NOT(ISNUMBER(BN42)),NOT(ISNUMBER(BO42)),BM42&lt;&gt;"NOR",AND($D42="LOCAL",WEEKDAY(BK$6,2)=7)),0,MAX(0,MIN(2,BO42-BN42)))</f>
        <v>0</v>
      </c>
      <c r="BR42" s="363">
        <f t="shared" ref="BR42:BR63" si="656">IF(OR(NOT(ISNUMBER(BN42)),NOT(ISNUMBER(BO42)),BM42&lt;&gt;"NOR",AND($D42="LOCAL",WEEKDAY(BK$6,2)=7)),0,MAX(0,BO42-BN42-2))</f>
        <v>0</v>
      </c>
      <c r="BS42" s="363">
        <f t="shared" ref="BS42:BS63" si="657">IF(NOT(ISNUMBER(BO42)),0,IF(OR(BM42&lt;&gt;"NOR",AND($D42="LOCAL",WEEKDAY(BK$6,2)=7)),BO42,0))</f>
        <v>0</v>
      </c>
      <c r="BT42" s="359">
        <f t="shared" ref="BT42:BT63" si="658">IF(AND($D42="LOCAL",WEEKDAY(BT$6,2)=7),"-",IF(AND($D42="FORANEO",WEEKDAY(BT$6,2)=7),--"08:00:00",--"07:30:00"))</f>
        <v>0.3125</v>
      </c>
      <c r="BU42" s="360">
        <f t="shared" ref="BU42:BU73" si="659">IF(BT42="-","-",IF($D42="LOCAL",IF(WEEKDAY(BT$6,2)&lt;=5,--"17:00:00",IF(WEEKDAY(BT$6,2)=6,--"13:00:00","-")),IF($D42="FORANEO",IF(WEEKDAY(BT$6,2)&lt;=6,--"18:30:00",IF(WEEKDAY(BT$6,2)=7,--"12:00:00","-")),"-")))</f>
        <v>0.70833333333333337</v>
      </c>
      <c r="BV42" s="361" t="str">
        <f>IF(
 OR(BT$6&lt;MAX($B$2,$G42),AND($H42&lt;&gt;"",BT$6&gt;$H42)),
 "NA",
 IF(
  AND($D42="LOCAL",WEEKDAY(BT$6,2)=7),
  "DS",
  IF(
   COUNTIF(Parametros!$P:$P,BT$6)&gt;0,
   IF(ISNUMBER(BX42),IF(BX42&gt;0,"FL","FC"),"FC"),
   IF(
    ISNUMBER(BX42),
    IF(BX42&gt;0,"NOR","F"),
    IF(BX42="A","NOR",IF(BX42&lt;&gt;"",BX42,"F"))
   )
  )
 )
)</f>
        <v>NOR</v>
      </c>
      <c r="BW42" s="362">
        <f t="shared" ref="BW42:BW63" si="660">_xlfn.LET(
_xlpm.hrs,IF(OR(BT42="-",BU42="-",NOT(ISNUMBER(BT42)),NOT(ISNUMBER(BU42))),0,MAX(0,(BU42-BT42)*24)),
_xlpm.colRel,MOD(COLUMN()-COLUMN($I42),9),
_xlpm.f,$I$6+_xlpm.colRel,
_xlpm.dow,WEEKDAY(_xlpm.f,2),
_xlpm.alm,IF(_xlpm.hrs&lt;=0,0,
     IF(_xlpm.hrs&gt;7,1,
        IF(_xlpm.dow&lt;=5,1,
           IF(_xlpm.dow=6,IF($D42="LOCAL",0,1),
              IF(_xlpm.dow=7,IF($D42="LOCAL",1,0),0)
           )
        )
     )
),
MAX(0,_xlpm.hrs-_xlpm.alm)
)</f>
        <v>8.5</v>
      </c>
      <c r="BX42" s="362" cm="1">
        <f t="array" ref="BX42">_xlfn.LET(
_xlpm.f,BX$6,
_xlpm.xp,IFERROR(
   _xlfn.XLOOKUP(
     1,
     (Papeletas!$B$2:$B$3000=$B42)*(Papeletas!$G$2:$G$3000&lt;=_xlpm.f)*(Papeletas!$H$2:$H$3000&gt;=_xlpm.f),
     Papeletas!$F$2:$F$3000,
     "__NP__"
   ),
   "__NP__"
),
_xlpm.x,IF(_xlpm.xp&lt;&gt;"__NP__",_xlpm.xp,_xlfn.XLOOKUP($B42,Reloj!$A$2:$A$3000,INDEX(Reloj!$J$2:$AR$3000,,COLUMN(BL34)-INT(COLUMN(BL34)/9*8)),"__NF__")),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BY42" s="363">
        <f t="shared" ref="BY42:BY73" si="661">IF(OR(NOT(ISNUMBER(BW42)),NOT(ISNUMBER(BX42)),BV42&lt;&gt;"NOR",AND($D42="LOCAL",WEEKDAY(BT$6,2)=7)),0,BW42)</f>
        <v>8.5</v>
      </c>
      <c r="BZ42" s="363">
        <f t="shared" ref="BZ42:BZ63" si="662">IF(OR(NOT(ISNUMBER(BW42)),NOT(ISNUMBER(BX42)),BV42&lt;&gt;"NOR",AND($D42="LOCAL",WEEKDAY(BT$6,2)=7)),0,MAX(0,MIN(2,BX42-BW42)))</f>
        <v>2</v>
      </c>
      <c r="CA42" s="363">
        <f t="shared" ref="CA42:CA63" si="663">IF(OR(NOT(ISNUMBER(BW42)),NOT(ISNUMBER(BX42)),BV42&lt;&gt;"NOR",AND($D42="LOCAL",WEEKDAY(BT$6,2)=7)),0,MAX(0,BX42-BW42-2))</f>
        <v>0</v>
      </c>
      <c r="CB42" s="363">
        <f t="shared" ref="CB42:CB63" si="664">IF(NOT(ISNUMBER(BX42)),0,IF(OR(BV42&lt;&gt;"NOR",AND($D42="LOCAL",WEEKDAY(BT$6,2)=7)),BX42,0))</f>
        <v>0</v>
      </c>
      <c r="CC42" s="359">
        <f t="shared" ref="CC42:CC63" si="665">IF(AND($D42="LOCAL",WEEKDAY(CC$6,2)=7),"-",IF(AND($D42="FORANEO",WEEKDAY(CC$6,2)=7),--"08:00:00",--"07:30:00"))</f>
        <v>0.3125</v>
      </c>
      <c r="CD42" s="360">
        <f t="shared" ref="CD42:CD73" si="666">IF(CC42="-","-",IF($D42="LOCAL",IF(WEEKDAY(CC$6,2)&lt;=5,--"17:00:00",IF(WEEKDAY(CC$6,2)=6,--"13:00:00","-")),IF($D42="FORANEO",IF(WEEKDAY(CC$6,2)&lt;=6,--"18:30:00",IF(WEEKDAY(CC$6,2)=7,--"12:00:00","-")),"-")))</f>
        <v>0.70833333333333337</v>
      </c>
      <c r="CE42" s="361" t="str">
        <f>IF(
 OR(CC$6&lt;MAX($B$2,$G42),AND($H42&lt;&gt;"",CC$6&gt;$H42)),
 "NA",
 IF(
  AND($D42="LOCAL",WEEKDAY(CC$6,2)=7),
  "DS",
  IF(
   COUNTIF(Parametros!$P:$P,CC$6)&gt;0,
   IF(ISNUMBER(CG42),IF(CG42&gt;0,"FL","FC"),"FC"),
   IF(
    ISNUMBER(CG42),
    IF(CG42&gt;0,"NOR","F"),
    IF(CG42="A","NOR",IF(CG42&lt;&gt;"",CG42,"F"))
   )
  )
 )
)</f>
        <v>NOR</v>
      </c>
      <c r="CF42" s="362">
        <f t="shared" ref="CF42:CF63" si="667">_xlfn.LET(
_xlpm.hrs,IF(OR(CC42="-",CD42="-",NOT(ISNUMBER(CC42)),NOT(ISNUMBER(CD42))),0,MAX(0,(CD42-CC42)*24)),
_xlpm.colRel,MOD(COLUMN()-COLUMN($I42),9),
_xlpm.f,$I$6+_xlpm.colRel,
_xlpm.dow,WEEKDAY(_xlpm.f,2),
_xlpm.alm,IF(_xlpm.hrs&lt;=0,0,
     IF(_xlpm.hrs&gt;7,1,
        IF(_xlpm.dow&lt;=5,1,
           IF(_xlpm.dow=6,IF($D42="LOCAL",0,1),
              IF(_xlpm.dow=7,IF($D42="LOCAL",1,0),0)
           )
        )
     )
),
MAX(0,_xlpm.hrs-_xlpm.alm)
)</f>
        <v>8.5</v>
      </c>
      <c r="CG42" s="362" cm="1">
        <f t="array" ref="CG42">_xlfn.LET(
_xlpm.f,CG$6,
_xlpm.xp,IFERROR(
   _xlfn.XLOOKUP(
     1,
     (Papeletas!$B$2:$B$3000=$B42)*(Papeletas!$G$2:$G$3000&lt;=_xlpm.f)*(Papeletas!$H$2:$H$3000&gt;=_xlpm.f),
     Papeletas!$F$2:$F$3000,
     "__NP__"
   ),
   "__NP__"
),
_xlpm.x,IF(_xlpm.xp&lt;&gt;"__NP__",_xlpm.xp,_xlfn.XLOOKUP($B42,Reloj!$A$2:$A$3000,INDEX(Reloj!$J$2:$AR$3000,,COLUMN(BU34)-INT(COLUMN(BU34)/9*8)),"__NF__")),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11</v>
      </c>
      <c r="CH42" s="363">
        <f t="shared" ref="CH42:CH73" si="668">IF(OR(NOT(ISNUMBER(CF42)),NOT(ISNUMBER(CG42)),CE42&lt;&gt;"NOR",AND($D42="LOCAL",WEEKDAY(CC$6,2)=7)),0,CF42)</f>
        <v>8.5</v>
      </c>
      <c r="CI42" s="363">
        <f t="shared" ref="CI42:CI63" si="669">IF(OR(NOT(ISNUMBER(CF42)),NOT(ISNUMBER(CG42)),CE42&lt;&gt;"NOR",AND($D42="LOCAL",WEEKDAY(CC$6,2)=7)),0,MAX(0,MIN(2,CG42-CF42)))</f>
        <v>2</v>
      </c>
      <c r="CJ42" s="363">
        <f t="shared" ref="CJ42:CJ63" si="670">IF(OR(NOT(ISNUMBER(CF42)),NOT(ISNUMBER(CG42)),CE42&lt;&gt;"NOR",AND($D42="LOCAL",WEEKDAY(CC$6,2)=7)),0,MAX(0,CG42-CF42-2))</f>
        <v>0.5</v>
      </c>
      <c r="CK42" s="363">
        <f t="shared" ref="CK42:CK63" si="671">IF(NOT(ISNUMBER(CG42)),0,IF(OR(CE42&lt;&gt;"NOR",AND($D42="LOCAL",WEEKDAY(CC$6,2)=7)),CG42,0))</f>
        <v>0</v>
      </c>
      <c r="CL42" s="359">
        <f t="shared" ref="CL42:CL63" si="672">IF(AND($D42="LOCAL",WEEKDAY(CL$6,2)=7),"-",IF(AND($D42="FORANEO",WEEKDAY(CL$6,2)=7),--"08:00:00",--"07:30:00"))</f>
        <v>0.3125</v>
      </c>
      <c r="CM42" s="360">
        <f t="shared" ref="CM42:CM73" si="673">IF(CL42="-","-",IF($D42="LOCAL",IF(WEEKDAY(CL$6,2)&lt;=5,--"17:00:00",IF(WEEKDAY(CL$6,2)=6,--"13:00:00","-")),IF($D42="FORANEO",IF(WEEKDAY(CL$6,2)&lt;=6,--"18:30:00",IF(WEEKDAY(CL$6,2)=7,--"12:00:00","-")),"-")))</f>
        <v>0.70833333333333337</v>
      </c>
      <c r="CN42" s="361" t="str">
        <f>IF(
 OR(CL$6&lt;MAX($B$2,$G42),AND($H42&lt;&gt;"",CL$6&gt;$H42)),
 "NA",
 IF(
  AND($D42="LOCAL",WEEKDAY(CL$6,2)=7),
  "DS",
  IF(
   COUNTIF(Parametros!$P:$P,CL$6)&gt;0,
   IF(ISNUMBER(CP42),IF(CP42&gt;0,"FL","FC"),"FC"),
   IF(
    ISNUMBER(CP42),
    IF(CP42&gt;0,"NOR","F"),
    IF(CP42="A","NOR",IF(CP42&lt;&gt;"",CP42,"F"))
   )
  )
 )
)</f>
        <v>NOR</v>
      </c>
      <c r="CO42" s="362">
        <f t="shared" ref="CO42:CO63" si="674">_xlfn.LET(
_xlpm.hrs,IF(OR(CL42="-",CM42="-",NOT(ISNUMBER(CL42)),NOT(ISNUMBER(CM42))),0,MAX(0,(CM42-CL42)*24)),
_xlpm.colRel,MOD(COLUMN()-COLUMN($I42),9),
_xlpm.f,$I$6+_xlpm.colRel,
_xlpm.dow,WEEKDAY(_xlpm.f,2),
_xlpm.alm,IF(_xlpm.hrs&lt;=0,0,
     IF(_xlpm.hrs&gt;7,1,
        IF(_xlpm.dow&lt;=5,1,
           IF(_xlpm.dow=6,IF($D42="LOCAL",0,1),
              IF(_xlpm.dow=7,IF($D42="LOCAL",1,0),0)
           )
        )
     )
),
MAX(0,_xlpm.hrs-_xlpm.alm)
)</f>
        <v>8.5</v>
      </c>
      <c r="CP42" s="362" cm="1">
        <f t="array" ref="CP42">_xlfn.LET(
_xlpm.f,CP$6,
_xlpm.xp,IFERROR(
   _xlfn.XLOOKUP(
     1,
     (Papeletas!$B$2:$B$3000=$B42)*(Papeletas!$G$2:$G$3000&lt;=_xlpm.f)*(Papeletas!$H$2:$H$3000&gt;=_xlpm.f),
     Papeletas!$F$2:$F$3000,
     "__NP__"
   ),
   "__NP__"
),
_xlpm.x,IF(_xlpm.xp&lt;&gt;"__NP__",_xlpm.xp,_xlfn.XLOOKUP($B42,Reloj!$A$2:$A$3000,INDEX(Reloj!$J$2:$AR$3000,,COLUMN(CD34)-INT(COLUMN(CD34)/9*8)),"__NF__")),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CQ42" s="363">
        <f t="shared" ref="CQ42:CQ73" si="675">IF(OR(NOT(ISNUMBER(CO42)),NOT(ISNUMBER(CP42)),CN42&lt;&gt;"NOR",AND($D42="LOCAL",WEEKDAY(CL$6,2)=7)),0,CO42)</f>
        <v>8.5</v>
      </c>
      <c r="CR42" s="363">
        <f t="shared" ref="CR42:CR63" si="676">IF(OR(NOT(ISNUMBER(CO42)),NOT(ISNUMBER(CP42)),CN42&lt;&gt;"NOR",AND($D42="LOCAL",WEEKDAY(CL$6,2)=7)),0,MAX(0,MIN(2,CP42-CO42)))</f>
        <v>0</v>
      </c>
      <c r="CS42" s="363">
        <f t="shared" ref="CS42:CS63" si="677">IF(OR(NOT(ISNUMBER(CO42)),NOT(ISNUMBER(CP42)),CN42&lt;&gt;"NOR",AND($D42="LOCAL",WEEKDAY(CL$6,2)=7)),0,MAX(0,CP42-CO42-2))</f>
        <v>0</v>
      </c>
      <c r="CT42" s="363">
        <f t="shared" ref="CT42:CT63" si="678">IF(NOT(ISNUMBER(CP42)),0,IF(OR(CN42&lt;&gt;"NOR",AND($D42="LOCAL",WEEKDAY(CL$6,2)=7)),CP42,0))</f>
        <v>0</v>
      </c>
      <c r="CU42" s="359">
        <f t="shared" ref="CU42:CU63" si="679">IF(AND($D42="LOCAL",WEEKDAY(CU$6,2)=7),"-",IF(AND($D42="FORANEO",WEEKDAY(CU$6,2)=7),--"08:00:00",--"07:30:00"))</f>
        <v>0.3125</v>
      </c>
      <c r="CV42" s="360">
        <f t="shared" ref="CV42:CV73" si="680">IF(CU42="-","-",IF($D42="LOCAL",IF(WEEKDAY(CU$6,2)&lt;=5,--"17:00:00",IF(WEEKDAY(CU$6,2)=6,--"13:00:00","-")),IF($D42="FORANEO",IF(WEEKDAY(CU$6,2)&lt;=6,--"18:30:00",IF(WEEKDAY(CU$6,2)=7,--"12:00:00","-")),"-")))</f>
        <v>0.54166666666666663</v>
      </c>
      <c r="CW42" s="361" t="str">
        <f>IF(
 OR(CU$6&lt;MAX($B$2,$G42),AND($H42&lt;&gt;"",CU$6&gt;$H42)),
 "NA",
 IF(
  AND($D42="LOCAL",WEEKDAY(CU$6,2)=7),
  "DS",
  IF(
   COUNTIF(Parametros!$P:$P,CU$6)&gt;0,
   IF(ISNUMBER(CY42),IF(CY42&gt;0,"FL","FC"),"FC"),
   IF(
    ISNUMBER(CY42),
    IF(CY42&gt;0,"NOR","F"),
    IF(CY42="A","NOR",IF(CY42&lt;&gt;"",CY42,"F"))
   )
  )
 )
)</f>
        <v>NOR</v>
      </c>
      <c r="CX42" s="362">
        <f t="shared" ref="CX42:CX63" si="681">_xlfn.LET(
_xlpm.hrs,IF(OR(CU42="-",CV42="-",NOT(ISNUMBER(CU42)),NOT(ISNUMBER(CV42))),0,MAX(0,(CV42-CU42)*24)),
_xlpm.colRel,MOD(COLUMN()-COLUMN($I42),9),
_xlpm.f,$I$6+_xlpm.colRel,
_xlpm.dow,WEEKDAY(_xlpm.f,2),
_xlpm.alm,IF(_xlpm.hrs&lt;=0,0,
     IF(_xlpm.hrs&gt;7,1,
        IF(_xlpm.dow&lt;=5,1,
           IF(_xlpm.dow=6,IF($D42="LOCAL",0,1),
              IF(_xlpm.dow=7,IF($D42="LOCAL",1,0),0)
           )
        )
     )
),
MAX(0,_xlpm.hrs-_xlpm.alm)
)</f>
        <v>5.4999999999999991</v>
      </c>
      <c r="CY42" s="362" cm="1">
        <f t="array" ref="CY42">_xlfn.LET(
_xlpm.f,CY$6,
_xlpm.xp,IFERROR(
   _xlfn.XLOOKUP(
     1,
     (Papeletas!$B$2:$B$3000=$B42)*(Papeletas!$G$2:$G$3000&lt;=_xlpm.f)*(Papeletas!$H$2:$H$3000&gt;=_xlpm.f),
     Papeletas!$F$2:$F$3000,
     "__NP__"
   ),
   "__NP__"
),
_xlpm.x,IF(_xlpm.xp&lt;&gt;"__NP__",_xlpm.xp,_xlfn.XLOOKUP($B42,Reloj!$A$2:$A$3000,INDEX(Reloj!$J$2:$AR$3000,,COLUMN(CM34)-INT(COLUMN(CM34)/9*8)),"__NF__")),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CZ42" s="363">
        <f t="shared" ref="CZ42:CZ73" si="682">IF(OR(NOT(ISNUMBER(CX42)),NOT(ISNUMBER(CY42)),CW42&lt;&gt;"NOR",AND($D42="LOCAL",WEEKDAY(CU$6,2)=7)),0,CX42)</f>
        <v>5.4999999999999991</v>
      </c>
      <c r="DA42" s="363">
        <f t="shared" ref="DA42:DA63" si="683">IF(OR(NOT(ISNUMBER(CX42)),NOT(ISNUMBER(CY42)),CW42&lt;&gt;"NOR",AND($D42="LOCAL",WEEKDAY(CU$6,2)=7)),0,MAX(0,MIN(2,CY42-CX42)))</f>
        <v>2</v>
      </c>
      <c r="DB42" s="363">
        <f t="shared" ref="DB42:DB63" si="684">IF(OR(NOT(ISNUMBER(CX42)),NOT(ISNUMBER(CY42)),CW42&lt;&gt;"NOR",AND($D42="LOCAL",WEEKDAY(CU$6,2)=7)),0,MAX(0,CY42-CX42-2))</f>
        <v>1.0000000000000009</v>
      </c>
      <c r="DC42" s="363">
        <f t="shared" ref="DC42:DC63" si="685">IF(NOT(ISNUMBER(CY42)),0,IF(OR(CW42&lt;&gt;"NOR",AND($D42="LOCAL",WEEKDAY(CU$6,2)=7)),CY42,0))</f>
        <v>0</v>
      </c>
      <c r="DD42" s="359" t="str">
        <f t="shared" ref="DD42:DD63" si="686">IF(AND($D42="LOCAL",WEEKDAY(DD$6,2)=7),"-",IF(AND($D42="FORANEO",WEEKDAY(DD$6,2)=7),--"08:00:00",--"07:30:00"))</f>
        <v>-</v>
      </c>
      <c r="DE42" s="360" t="str">
        <f t="shared" ref="DE42:DE73" si="687">IF(DD42="-","-",IF($D42="LOCAL",IF(WEEKDAY(DD$6,2)&lt;=5,--"17:00:00",IF(WEEKDAY(DD$6,2)=6,--"13:00:00","-")),IF($D42="FORANEO",IF(WEEKDAY(DD$6,2)&lt;=6,--"18:30:00",IF(WEEKDAY(DD$6,2)=7,--"12:00:00","-")),"-")))</f>
        <v>-</v>
      </c>
      <c r="DF42" s="361" t="str">
        <f>IF(
 OR(DD$6&lt;MAX($B$2,$G42),AND($H42&lt;&gt;"",DD$6&gt;$H42)),
 "NA",
 IF(
  AND($D42="LOCAL",WEEKDAY(DD$6,2)=7),
  "DS",
  IF(
   COUNTIF(Parametros!$P:$P,DD$6)&gt;0,
   IF(ISNUMBER(DH42),IF(DH42&gt;0,"FL","FC"),"FC"),
   IF(
    ISNUMBER(DH42),
    IF(DH42&gt;0,"NOR","F"),
    IF(DH42="A","NOR",IF(DH42&lt;&gt;"",DH42,"F"))
   )
  )
 )
)</f>
        <v>DS</v>
      </c>
      <c r="DG42" s="362">
        <f t="shared" ref="DG42:DG63" si="688">_xlfn.LET(
_xlpm.hrs,IF(OR(DD42="-",DE42="-",NOT(ISNUMBER(DD42)),NOT(ISNUMBER(DE42))),0,MAX(0,(DE42-DD42)*24)),
_xlpm.colRel,MOD(COLUMN()-COLUMN($I42),9),
_xlpm.f,$I$6+_xlpm.colRel,
_xlpm.dow,WEEKDAY(_xlpm.f,2),
_xlpm.alm,IF(_xlpm.hrs&lt;=0,0,
     IF(_xlpm.hrs&gt;7,1,
        IF(_xlpm.dow&lt;=5,1,
           IF(_xlpm.dow=6,IF($D42="LOCAL",0,1),
              IF(_xlpm.dow=7,IF($D42="LOCAL",1,0),0)
           )
        )
     )
),
MAX(0,_xlpm.hrs-_xlpm.alm)
)</f>
        <v>0</v>
      </c>
      <c r="DH42" s="362" cm="1">
        <f t="array" ref="DH42">_xlfn.LET(
_xlpm.f,DH$6,
_xlpm.xp,IFERROR(
   _xlfn.XLOOKUP(
     1,
     (Papeletas!$B$2:$B$3000=$B42)*(Papeletas!$G$2:$G$3000&lt;=_xlpm.f)*(Papeletas!$H$2:$H$3000&gt;=_xlpm.f),
     Papeletas!$F$2:$F$3000,
     "__NP__"
   ),
   "__NP__"
),
_xlpm.x,IF(_xlpm.xp&lt;&gt;"__NP__",_xlpm.xp,_xlfn.XLOOKUP($B42,Reloj!$A$2:$A$3000,INDEX(Reloj!$J$2:$AR$3000,,COLUMN(CV34)-INT(COLUMN(CV34)/9*8)),"__NF__")),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6</v>
      </c>
      <c r="DI42" s="363">
        <f t="shared" ref="DI42:DI73" si="689">IF(OR(NOT(ISNUMBER(DG42)),NOT(ISNUMBER(DH42)),DF42&lt;&gt;"NOR",AND($D42="LOCAL",WEEKDAY(DD$6,2)=7)),0,DG42)</f>
        <v>0</v>
      </c>
      <c r="DJ42" s="363">
        <f t="shared" ref="DJ42:DJ63" si="690">IF(OR(NOT(ISNUMBER(DG42)),NOT(ISNUMBER(DH42)),DF42&lt;&gt;"NOR",AND($D42="LOCAL",WEEKDAY(DD$6,2)=7)),0,MAX(0,MIN(2,DH42-DG42)))</f>
        <v>0</v>
      </c>
      <c r="DK42" s="363">
        <f t="shared" ref="DK42:DK63" si="691">IF(OR(NOT(ISNUMBER(DG42)),NOT(ISNUMBER(DH42)),DF42&lt;&gt;"NOR",AND($D42="LOCAL",WEEKDAY(DD$6,2)=7)),0,MAX(0,DH42-DG42-2))</f>
        <v>0</v>
      </c>
      <c r="DL42" s="363">
        <f t="shared" ref="DL42:DL63" si="692">IF(NOT(ISNUMBER(DH42)),0,IF(OR(DF42&lt;&gt;"NOR",AND($D42="LOCAL",WEEKDAY(DD$6,2)=7)),DH42,0))</f>
        <v>6</v>
      </c>
      <c r="DM42" s="359">
        <f t="shared" ref="DM42:DM63" si="693">IF(AND($D42="LOCAL",WEEKDAY(DM$6,2)=7),"-",IF(AND($D42="FORANEO",WEEKDAY(DM$6,2)=7),--"08:00:00",--"07:30:00"))</f>
        <v>0.3125</v>
      </c>
      <c r="DN42" s="360">
        <f t="shared" ref="DN42:DN73" si="694">IF(DM42="-","-",IF($D42="LOCAL",IF(WEEKDAY(DM$6,2)&lt;=5,--"17:00:00",IF(WEEKDAY(DM$6,2)=6,--"13:00:00","-")),IF($D42="FORANEO",IF(WEEKDAY(DM$6,2)&lt;=6,--"18:30:00",IF(WEEKDAY(DM$6,2)=7,--"12:00:00","-")),"-")))</f>
        <v>0.70833333333333337</v>
      </c>
      <c r="DO42" s="361" t="str">
        <f>IF(
 OR(DM$6&lt;MAX($B$2,$G42),AND($H42&lt;&gt;"",DM$6&gt;$H42)),
 "NA",
 IF(
  AND($D42="LOCAL",WEEKDAY(DM$6,2)=7),
  "DS",
  IF(
   COUNTIF(Parametros!$P:$P,DM$6)&gt;0,
   IF(ISNUMBER(DQ42),IF(DQ42&gt;0,"FL","FC"),"FC"),
   IF(
    ISNUMBER(DQ42),
    IF(DQ42&gt;0,"NOR","F"),
    IF(DQ42="A","NOR",IF(DQ42&lt;&gt;"",DQ42,"F"))
   )
  )
 )
)</f>
        <v>NOR</v>
      </c>
      <c r="DP42" s="362">
        <f t="shared" ref="DP42:DP63" si="695">_xlfn.LET(
_xlpm.hrs,IF(OR(DM42="-",DN42="-",NOT(ISNUMBER(DM42)),NOT(ISNUMBER(DN42))),0,MAX(0,(DN42-DM42)*24)),
_xlpm.colRel,MOD(COLUMN()-COLUMN($I42),9),
_xlpm.f,$I$6+_xlpm.colRel,
_xlpm.dow,WEEKDAY(_xlpm.f,2),
_xlpm.alm,IF(_xlpm.hrs&lt;=0,0,
     IF(_xlpm.hrs&gt;7,1,
        IF(_xlpm.dow&lt;=5,1,
           IF(_xlpm.dow=6,IF($D42="LOCAL",0,1),
              IF(_xlpm.dow=7,IF($D42="LOCAL",1,0),0)
           )
        )
     )
),
MAX(0,_xlpm.hrs-_xlpm.alm)
)</f>
        <v>8.5</v>
      </c>
      <c r="DQ42" s="362" cm="1">
        <f t="array" ref="DQ42">_xlfn.LET(
_xlpm.f,DQ$6,
_xlpm.xp,IFERROR(
   _xlfn.XLOOKUP(
     1,
     (Papeletas!$B$2:$B$3000=$B42)*(Papeletas!$G$2:$G$3000&lt;=_xlpm.f)*(Papeletas!$H$2:$H$3000&gt;=_xlpm.f),
     Papeletas!$F$2:$F$3000,
     "__NP__"
   ),
   "__NP__"
),
_xlpm.x,IF(_xlpm.xp&lt;&gt;"__NP__",_xlpm.xp,_xlfn.XLOOKUP($B42,Reloj!$A$2:$A$3000,INDEX(Reloj!$J$2:$AR$3000,,COLUMN(DE34)-INT(COLUMN(DE34)/9*8)),"__NF__")),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v>
      </c>
      <c r="DR42" s="363">
        <f t="shared" ref="DR42:DR73" si="696">IF(OR(NOT(ISNUMBER(DP42)),NOT(ISNUMBER(DQ42)),DO42&lt;&gt;"NOR",AND($D42="LOCAL",WEEKDAY(DM$6,2)=7)),0,DP42)</f>
        <v>8.5</v>
      </c>
      <c r="DS42" s="363">
        <f t="shared" ref="DS42:DS63" si="697">IF(OR(NOT(ISNUMBER(DP42)),NOT(ISNUMBER(DQ42)),DO42&lt;&gt;"NOR",AND($D42="LOCAL",WEEKDAY(DM$6,2)=7)),0,MAX(0,MIN(2,DQ42-DP42)))</f>
        <v>1.5</v>
      </c>
      <c r="DT42" s="363">
        <f t="shared" ref="DT42:DT63" si="698">IF(OR(NOT(ISNUMBER(DP42)),NOT(ISNUMBER(DQ42)),DO42&lt;&gt;"NOR",AND($D42="LOCAL",WEEKDAY(DM$6,2)=7)),0,MAX(0,DQ42-DP42-2))</f>
        <v>0</v>
      </c>
      <c r="DU42" s="363">
        <f t="shared" ref="DU42:DU63" si="699">IF(NOT(ISNUMBER(DQ42)),0,IF(OR(DO42&lt;&gt;"NOR",AND($D42="LOCAL",WEEKDAY(DM$6,2)=7)),DQ42,0))</f>
        <v>0</v>
      </c>
      <c r="DV42" s="359">
        <f t="shared" ref="DV42:DV63" si="700">IF(AND($D42="LOCAL",WEEKDAY(DV$6,2)=7),"-",IF(AND($D42="FORANEO",WEEKDAY(DV$6,2)=7),--"08:00:00",--"07:30:00"))</f>
        <v>0.3125</v>
      </c>
      <c r="DW42" s="360">
        <f t="shared" ref="DW42:DW73" si="701">IF(DV42="-","-",IF($D42="LOCAL",IF(WEEKDAY(DV$6,2)&lt;=5,--"17:00:00",IF(WEEKDAY(DV$6,2)=6,--"13:00:00","-")),IF($D42="FORANEO",IF(WEEKDAY(DV$6,2)&lt;=6,--"18:30:00",IF(WEEKDAY(DV$6,2)=7,--"12:00:00","-")),"-")))</f>
        <v>0.70833333333333337</v>
      </c>
      <c r="DX42" s="361" t="str">
        <f>IF(
 OR(DV$6&lt;MAX($B$2,$G42),AND($H42&lt;&gt;"",DV$6&gt;$H42)),
 "NA",
 IF(
  AND($D42="LOCAL",WEEKDAY(DV$6,2)=7),
  "DS",
  IF(
   COUNTIF(Parametros!$P:$P,DV$6)&gt;0,
   IF(ISNUMBER(DZ42),IF(DZ42&gt;0,"FL","FC"),"FC"),
   IF(
    ISNUMBER(DZ42),
    IF(DZ42&gt;0,"NOR","F"),
    IF(DZ42="A","NOR",IF(DZ42&lt;&gt;"",DZ42,"F"))
   )
  )
 )
)</f>
        <v>NOR</v>
      </c>
      <c r="DY42" s="362">
        <f t="shared" ref="DY42:DY63" si="702">_xlfn.LET(
_xlpm.hrs,IF(OR(DV42="-",DW42="-",NOT(ISNUMBER(DV42)),NOT(ISNUMBER(DW42))),0,MAX(0,(DW42-DV42)*24)),
_xlpm.colRel,MOD(COLUMN()-COLUMN($I42),9),
_xlpm.f,$I$6+_xlpm.colRel,
_xlpm.dow,WEEKDAY(_xlpm.f,2),
_xlpm.alm,IF(_xlpm.hrs&lt;=0,0,
     IF(_xlpm.hrs&gt;7,1,
        IF(_xlpm.dow&lt;=5,1,
           IF(_xlpm.dow=6,IF($D42="LOCAL",0,1),
              IF(_xlpm.dow=7,IF($D42="LOCAL",1,0),0)
           )
        )
     )
),
MAX(0,_xlpm.hrs-_xlpm.alm)
)</f>
        <v>8.5</v>
      </c>
      <c r="DZ42" s="362" cm="1">
        <f t="array" ref="DZ42">_xlfn.LET(
_xlpm.f,DZ$6,
_xlpm.xp,IFERROR(
   _xlfn.XLOOKUP(
     1,
     (Papeletas!$B$2:$B$3000=$B42)*(Papeletas!$G$2:$G$3000&lt;=_xlpm.f)*(Papeletas!$H$2:$H$3000&gt;=_xlpm.f),
     Papeletas!$F$2:$F$3000,
     "__NP__"
   ),
   "__NP__"
),
_xlpm.x,IF(_xlpm.xp&lt;&gt;"__NP__",_xlpm.xp,_xlfn.XLOOKUP($B42,Reloj!$A$2:$A$3000,INDEX(Reloj!$J$2:$AR$3000,,COLUMN(DN34)-INT(COLUMN(DN34)/9*8)),"__NF__")),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9.5</v>
      </c>
      <c r="EA42" s="363">
        <f t="shared" ref="EA42:EA73" si="703">IF(OR(NOT(ISNUMBER(DY42)),NOT(ISNUMBER(DZ42)),DX42&lt;&gt;"NOR",AND($D42="LOCAL",WEEKDAY(DV$6,2)=7)),0,DY42)</f>
        <v>8.5</v>
      </c>
      <c r="EB42" s="363">
        <f t="shared" ref="EB42:EB63" si="704">IF(OR(NOT(ISNUMBER(DY42)),NOT(ISNUMBER(DZ42)),DX42&lt;&gt;"NOR",AND($D42="LOCAL",WEEKDAY(DV$6,2)=7)),0,MAX(0,MIN(2,DZ42-DY42)))</f>
        <v>1</v>
      </c>
      <c r="EC42" s="363">
        <f t="shared" ref="EC42:EC63" si="705">IF(OR(NOT(ISNUMBER(DY42)),NOT(ISNUMBER(DZ42)),DX42&lt;&gt;"NOR",AND($D42="LOCAL",WEEKDAY(DV$6,2)=7)),0,MAX(0,DZ42-DY42-2))</f>
        <v>0</v>
      </c>
      <c r="ED42" s="363">
        <f t="shared" ref="ED42:ED63" si="706">IF(NOT(ISNUMBER(DZ42)),0,IF(OR(DX42&lt;&gt;"NOR",AND($D42="LOCAL",WEEKDAY(DV$6,2)=7)),DZ42,0))</f>
        <v>0</v>
      </c>
      <c r="EE42" s="359">
        <f t="shared" ref="EE42:EE63" si="707">IF(AND($D42="LOCAL",WEEKDAY(EE$6,2)=7),"-",IF(AND($D42="FORANEO",WEEKDAY(EE$6,2)=7),--"08:00:00",--"07:30:00"))</f>
        <v>0.3125</v>
      </c>
      <c r="EF42" s="360">
        <f t="shared" ref="EF42:EF73" si="708">IF(EE42="-","-",IF($D42="LOCAL",IF(WEEKDAY(EE$6,2)&lt;=5,--"17:00:00",IF(WEEKDAY(EE$6,2)=6,--"13:00:00","-")),IF($D42="FORANEO",IF(WEEKDAY(EE$6,2)&lt;=6,--"18:30:00",IF(WEEKDAY(EE$6,2)=7,--"12:00:00","-")),"-")))</f>
        <v>0.70833333333333337</v>
      </c>
      <c r="EG42" s="361" t="str">
        <f>IF(
 OR(EE$6&lt;MAX($B$2,$G42),AND($H42&lt;&gt;"",EE$6&gt;$H42)),
 "NA",
 IF(
  AND($D42="LOCAL",WEEKDAY(EE$6,2)=7),
  "DS",
  IF(
   COUNTIF(Parametros!$P:$P,EE$6)&gt;0,
   IF(ISNUMBER(EI42),IF(EI42&gt;0,"FL","FC"),"FC"),
   IF(
    ISNUMBER(EI42),
    IF(EI42&gt;0,"NOR","F"),
    IF(EI42="A","NOR",IF(EI42&lt;&gt;"",EI42,"F"))
   )
  )
 )
)</f>
        <v>NOR</v>
      </c>
      <c r="EH42" s="362">
        <f t="shared" ref="EH42:EH63" si="709">_xlfn.LET(
_xlpm.hrs,IF(OR(EE42="-",EF42="-",NOT(ISNUMBER(EE42)),NOT(ISNUMBER(EF42))),0,MAX(0,(EF42-EE42)*24)),
_xlpm.colRel,MOD(COLUMN()-COLUMN($I42),9),
_xlpm.f,$I$6+_xlpm.colRel,
_xlpm.dow,WEEKDAY(_xlpm.f,2),
_xlpm.alm,IF(_xlpm.hrs&lt;=0,0,
     IF(_xlpm.hrs&gt;7,1,
        IF(_xlpm.dow&lt;=5,1,
           IF(_xlpm.dow=6,IF($D42="LOCAL",0,1),
              IF(_xlpm.dow=7,IF($D42="LOCAL",1,0),0)
           )
        )
     )
),
MAX(0,_xlpm.hrs-_xlpm.alm)
)</f>
        <v>8.5</v>
      </c>
      <c r="EI42" s="362" cm="1">
        <f t="array" ref="EI42">_xlfn.LET(
_xlpm.f,EI$6,
_xlpm.xp,IFERROR(
   _xlfn.XLOOKUP(
     1,
     (Papeletas!$B$2:$B$3000=$B42)*(Papeletas!$G$2:$G$3000&lt;=_xlpm.f)*(Papeletas!$H$2:$H$3000&gt;=_xlpm.f),
     Papeletas!$F$2:$F$3000,
     "__NP__"
   ),
   "__NP__"
),
_xlpm.x,IF(_xlpm.xp&lt;&gt;"__NP__",_xlpm.xp,_xlfn.XLOOKUP($B42,Reloj!$A$2:$A$3000,INDEX(Reloj!$J$2:$AR$3000,,COLUMN(DW34)-INT(COLUMN(DW34)/9*8)),"__NF__")),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11.5</v>
      </c>
      <c r="EJ42" s="363">
        <f t="shared" ref="EJ42:EJ73" si="710">IF(OR(NOT(ISNUMBER(EH42)),NOT(ISNUMBER(EI42)),EG42&lt;&gt;"NOR",AND($D42="LOCAL",WEEKDAY(EE$6,2)=7)),0,EH42)</f>
        <v>8.5</v>
      </c>
      <c r="EK42" s="363">
        <f t="shared" ref="EK42:EK63" si="711">IF(OR(NOT(ISNUMBER(EH42)),NOT(ISNUMBER(EI42)),EG42&lt;&gt;"NOR",AND($D42="LOCAL",WEEKDAY(EE$6,2)=7)),0,MAX(0,MIN(2,EI42-EH42)))</f>
        <v>2</v>
      </c>
      <c r="EL42" s="363">
        <f t="shared" ref="EL42:EL63" si="712">IF(OR(NOT(ISNUMBER(EH42)),NOT(ISNUMBER(EI42)),EG42&lt;&gt;"NOR",AND($D42="LOCAL",WEEKDAY(EE$6,2)=7)),0,MAX(0,EI42-EH42-2))</f>
        <v>1</v>
      </c>
      <c r="EM42" s="363">
        <f t="shared" ref="EM42:EM63" si="713">IF(NOT(ISNUMBER(EI42)),0,IF(OR(EG42&lt;&gt;"NOR",AND($D42="LOCAL",WEEKDAY(EE$6,2)=7)),EI42,0))</f>
        <v>0</v>
      </c>
      <c r="EN42" s="359">
        <f t="shared" ref="EN42:EN63" si="714">IF(AND($D42="LOCAL",WEEKDAY(EN$6,2)=7),"-",IF(AND($D42="FORANEO",WEEKDAY(EN$6,2)=7),--"08:00:00",--"07:30:00"))</f>
        <v>0.3125</v>
      </c>
      <c r="EO42" s="360">
        <f t="shared" ref="EO42:EO73" si="715">IF(EN42="-","-",IF($D42="LOCAL",IF(WEEKDAY(EN$6,2)&lt;=5,--"17:00:00",IF(WEEKDAY(EN$6,2)=6,--"13:00:00","-")),IF($D42="FORANEO",IF(WEEKDAY(EN$6,2)&lt;=6,--"18:30:00",IF(WEEKDAY(EN$6,2)=7,--"12:00:00","-")),"-")))</f>
        <v>0.70833333333333337</v>
      </c>
      <c r="EP42" s="361" t="str">
        <f>IF(
 OR(EN$6&lt;MAX($B$2,$G42),AND($H42&lt;&gt;"",EN$6&gt;$H42)),
 "NA",
 IF(
  AND($D42="LOCAL",WEEKDAY(EN$6,2)=7),
  "DS",
  IF(
   COUNTIF(Parametros!$P:$P,EN$6)&gt;0,
   IF(ISNUMBER(ER42),IF(ER42&gt;0,"FL","FC"),"FC"),
   IF(
    ISNUMBER(ER42),
    IF(ER42&gt;0,"NOR","F"),
    IF(ER42="A","NOR",IF(ER42&lt;&gt;"",ER42,"F"))
   )
  )
 )
)</f>
        <v>NOR</v>
      </c>
      <c r="EQ42" s="362">
        <f t="shared" ref="EQ42:EQ63" si="716">_xlfn.LET(
_xlpm.hrs,IF(OR(EN42="-",EO42="-",NOT(ISNUMBER(EN42)),NOT(ISNUMBER(EO42))),0,MAX(0,(EO42-EN42)*24)),
_xlpm.colRel,MOD(COLUMN()-COLUMN($I42),9),
_xlpm.f,$I$6+_xlpm.colRel,
_xlpm.dow,WEEKDAY(_xlpm.f,2),
_xlpm.alm,IF(_xlpm.hrs&lt;=0,0,
     IF(_xlpm.hrs&gt;7,1,
        IF(_xlpm.dow&lt;=5,1,
           IF(_xlpm.dow=6,IF($D42="LOCAL",0,1),
              IF(_xlpm.dow=7,IF($D42="LOCAL",1,0),0)
           )
        )
     )
),
MAX(0,_xlpm.hrs-_xlpm.alm)
)</f>
        <v>8.5</v>
      </c>
      <c r="ER42" s="362" cm="1">
        <f t="array" ref="ER42">_xlfn.LET(
_xlpm.f,ER$6,
_xlpm.xp,IFERROR(
   _xlfn.XLOOKUP(
     1,
     (Papeletas!$B$2:$B$3000=$B42)*(Papeletas!$G$2:$G$3000&lt;=_xlpm.f)*(Papeletas!$H$2:$H$3000&gt;=_xlpm.f),
     Papeletas!$F$2:$F$3000,
     "__NP__"
   ),
   "__NP__"
),
_xlpm.x,IF(_xlpm.xp&lt;&gt;"__NP__",_xlpm.xp,_xlfn.XLOOKUP($B42,Reloj!$A$2:$A$3000,INDEX(Reloj!$J$2:$AR$3000,,COLUMN(EF34)-INT(COLUMN(EF34)/9*8)),"__NF__")),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ES42" s="363">
        <f t="shared" ref="ES42:ES73" si="717">IF(OR(NOT(ISNUMBER(EQ42)),NOT(ISNUMBER(ER42)),EP42&lt;&gt;"NOR",AND($D42="LOCAL",WEEKDAY(EN$6,2)=7)),0,EQ42)</f>
        <v>8.5</v>
      </c>
      <c r="ET42" s="363">
        <f t="shared" ref="ET42:ET63" si="718">IF(OR(NOT(ISNUMBER(EQ42)),NOT(ISNUMBER(ER42)),EP42&lt;&gt;"NOR",AND($D42="LOCAL",WEEKDAY(EN$6,2)=7)),0,MAX(0,MIN(2,ER42-EQ42)))</f>
        <v>2</v>
      </c>
      <c r="EU42" s="363">
        <f t="shared" ref="EU42:EU63" si="719">IF(OR(NOT(ISNUMBER(EQ42)),NOT(ISNUMBER(ER42)),EP42&lt;&gt;"NOR",AND($D42="LOCAL",WEEKDAY(EN$6,2)=7)),0,MAX(0,ER42-EQ42-2))</f>
        <v>0</v>
      </c>
      <c r="EV42" s="363">
        <f t="shared" ref="EV42:EV63" si="720">IF(NOT(ISNUMBER(ER42)),0,IF(OR(EP42&lt;&gt;"NOR",AND($D42="LOCAL",WEEKDAY(EN$6,2)=7)),ER42,0))</f>
        <v>0</v>
      </c>
      <c r="EW42" s="359">
        <f t="shared" ref="EW42:EW63" si="721">IF(AND($D42="LOCAL",WEEKDAY(EW$6,2)=7),"-",IF(AND($D42="FORANEO",WEEKDAY(EW$6,2)=7),--"08:00:00",--"07:30:00"))</f>
        <v>0.3125</v>
      </c>
      <c r="EX42" s="360">
        <f t="shared" ref="EX42:EX73" si="722">IF(EW42="-","-",IF($D42="LOCAL",IF(WEEKDAY(EW$6,2)&lt;=5,--"17:00:00",IF(WEEKDAY(EW$6,2)=6,--"13:00:00","-")),IF($D42="FORANEO",IF(WEEKDAY(EW$6,2)&lt;=6,--"18:30:00",IF(WEEKDAY(EW$6,2)=7,--"12:00:00","-")),"-")))</f>
        <v>0.70833333333333337</v>
      </c>
      <c r="EY42" s="361" t="str">
        <f>IF(
 OR(EW$6&lt;MAX($B$2,$G42),AND($H42&lt;&gt;"",EW$6&gt;$H42)),
 "NA",
 IF(
  AND($D42="LOCAL",WEEKDAY(EW$6,2)=7),
  "DS",
  IF(
   COUNTIF(Parametros!$P:$P,EW$6)&gt;0,
   IF(ISNUMBER(FA42),IF(FA42&gt;0,"FL","FC"),"FC"),
   IF(
    ISNUMBER(FA42),
    IF(FA42&gt;0,"NOR","F"),
    IF(FA42="A","NOR",IF(FA42&lt;&gt;"",FA42,"F"))
   )
  )
 )
)</f>
        <v>NOR</v>
      </c>
      <c r="EZ42" s="362">
        <f t="shared" ref="EZ42:EZ63" si="723">_xlfn.LET(
_xlpm.hrs,IF(OR(EW42="-",EX42="-",NOT(ISNUMBER(EW42)),NOT(ISNUMBER(EX42))),0,MAX(0,(EX42-EW42)*24)),
_xlpm.colRel,MOD(COLUMN()-COLUMN($I42),9),
_xlpm.f,$I$6+_xlpm.colRel,
_xlpm.dow,WEEKDAY(_xlpm.f,2),
_xlpm.alm,IF(_xlpm.hrs&lt;=0,0,
     IF(_xlpm.hrs&gt;7,1,
        IF(_xlpm.dow&lt;=5,1,
           IF(_xlpm.dow=6,IF($D42="LOCAL",0,1),
              IF(_xlpm.dow=7,IF($D42="LOCAL",1,0),0)
           )
        )
     )
),
MAX(0,_xlpm.hrs-_xlpm.alm)
)</f>
        <v>8.5</v>
      </c>
      <c r="FA42" s="362" cm="1">
        <f t="array" ref="FA42">_xlfn.LET(
_xlpm.f,FA$6,
_xlpm.xp,IFERROR(
   _xlfn.XLOOKUP(
     1,
     (Papeletas!$B$2:$B$3000=$B42)*(Papeletas!$G$2:$G$3000&lt;=_xlpm.f)*(Papeletas!$H$2:$H$3000&gt;=_xlpm.f),
     Papeletas!$F$2:$F$3000,
     "__NP__"
   ),
   "__NP__"
),
_xlpm.x,IF(_xlpm.xp&lt;&gt;"__NP__",_xlpm.xp,_xlfn.XLOOKUP($B42,Reloj!$A$2:$A$3000,INDEX(Reloj!$J$2:$AR$3000,,COLUMN(EO34)-INT(COLUMN(EO34)/9*8)),"__NF__")),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v>
      </c>
      <c r="FB42" s="363">
        <f t="shared" ref="FB42:FB73" si="724">IF(OR(NOT(ISNUMBER(EZ42)),NOT(ISNUMBER(FA42)),EY42&lt;&gt;"NOR",AND($D42="LOCAL",WEEKDAY(EW$6,2)=7)),0,EZ42)</f>
        <v>8.5</v>
      </c>
      <c r="FC42" s="363">
        <f t="shared" ref="FC42:FC63" si="725">IF(OR(NOT(ISNUMBER(EZ42)),NOT(ISNUMBER(FA42)),EY42&lt;&gt;"NOR",AND($D42="LOCAL",WEEKDAY(EW$6,2)=7)),0,MAX(0,MIN(2,FA42-EZ42)))</f>
        <v>1.5</v>
      </c>
      <c r="FD42" s="363">
        <f t="shared" ref="FD42:FD63" si="726">IF(OR(NOT(ISNUMBER(EZ42)),NOT(ISNUMBER(FA42)),EY42&lt;&gt;"NOR",AND($D42="LOCAL",WEEKDAY(EW$6,2)=7)),0,MAX(0,FA42-EZ42-2))</f>
        <v>0</v>
      </c>
      <c r="FE42" s="363">
        <f t="shared" ref="FE42:FE63" si="727">IF(NOT(ISNUMBER(FA42)),0,IF(OR(EY42&lt;&gt;"NOR",AND($D42="LOCAL",WEEKDAY(EW$6,2)=7)),FA42,0))</f>
        <v>0</v>
      </c>
      <c r="FF42" s="359">
        <f t="shared" ref="FF42:FF63" si="728">IF(AND($D42="LOCAL",WEEKDAY(FF$6,2)=7),"-",IF(AND($D42="FORANEO",WEEKDAY(FF$6,2)=7),--"08:00:00",--"07:30:00"))</f>
        <v>0.3125</v>
      </c>
      <c r="FG42" s="360">
        <f t="shared" ref="FG42:FG73" si="729">IF(FF42="-","-",IF($D42="LOCAL",IF(WEEKDAY(FF$6,2)&lt;=5,--"17:00:00",IF(WEEKDAY(FF$6,2)=6,--"13:00:00","-")),IF($D42="FORANEO",IF(WEEKDAY(FF$6,2)&lt;=6,--"18:30:00",IF(WEEKDAY(FF$6,2)=7,--"12:00:00","-")),"-")))</f>
        <v>0.54166666666666663</v>
      </c>
      <c r="FH42" s="361" t="str">
        <f>IF(
 OR(FF$6&lt;MAX($B$2,$G42),AND($H42&lt;&gt;"",FF$6&gt;$H42)),
 "NA",
 IF(
  AND($D42="LOCAL",WEEKDAY(FF$6,2)=7),
  "DS",
  IF(
   COUNTIF(Parametros!$P:$P,FF$6)&gt;0,
   IF(ISNUMBER(FJ42),IF(FJ42&gt;0,"FL","FC"),"FC"),
   IF(
    ISNUMBER(FJ42),
    IF(FJ42&gt;0,"NOR","F"),
    IF(FJ42="A","NOR",IF(FJ42&lt;&gt;"",FJ42,"F"))
   )
  )
 )
)</f>
        <v>NOR</v>
      </c>
      <c r="FI42" s="362">
        <f t="shared" ref="FI42:FI63" si="730">_xlfn.LET(
_xlpm.hrs,IF(OR(FF42="-",FG42="-",NOT(ISNUMBER(FF42)),NOT(ISNUMBER(FG42))),0,MAX(0,(FG42-FF42)*24)),
_xlpm.colRel,MOD(COLUMN()-COLUMN($I42),9),
_xlpm.f,$I$6+_xlpm.colRel,
_xlpm.dow,WEEKDAY(_xlpm.f,2),
_xlpm.alm,IF(_xlpm.hrs&lt;=0,0,
     IF(_xlpm.hrs&gt;7,1,
        IF(_xlpm.dow&lt;=5,1,
           IF(_xlpm.dow=6,IF($D42="LOCAL",0,1),
              IF(_xlpm.dow=7,IF($D42="LOCAL",1,0),0)
           )
        )
     )
),
MAX(0,_xlpm.hrs-_xlpm.alm)
)</f>
        <v>5.4999999999999991</v>
      </c>
      <c r="FJ42" s="362" cm="1">
        <f t="array" ref="FJ42">_xlfn.LET(
_xlpm.f,FJ$6,
_xlpm.xp,IFERROR(
   _xlfn.XLOOKUP(
     1,
     (Papeletas!$B$2:$B$3000=$B42)*(Papeletas!$G$2:$G$3000&lt;=_xlpm.f)*(Papeletas!$H$2:$H$3000&gt;=_xlpm.f),
     Papeletas!$F$2:$F$3000,
     "__NP__"
   ),
   "__NP__"
),
_xlpm.x,IF(_xlpm.xp&lt;&gt;"__NP__",_xlpm.xp,_xlfn.XLOOKUP($B42,Reloj!$A$2:$A$3000,INDEX(Reloj!$J$2:$AR$3000,,COLUMN(EX34)-INT(COLUMN(EX34)/9*8)),"__NF__")),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FK42" s="363">
        <f t="shared" ref="FK42:FK73" si="731">IF(OR(NOT(ISNUMBER(FI42)),NOT(ISNUMBER(FJ42)),FH42&lt;&gt;"NOR",AND($D42="LOCAL",WEEKDAY(FF$6,2)=7)),0,FI42)</f>
        <v>5.4999999999999991</v>
      </c>
      <c r="FL42" s="363">
        <f t="shared" ref="FL42:FL63" si="732">IF(OR(NOT(ISNUMBER(FI42)),NOT(ISNUMBER(FJ42)),FH42&lt;&gt;"NOR",AND($D42="LOCAL",WEEKDAY(FF$6,2)=7)),0,MAX(0,MIN(2,FJ42-FI42)))</f>
        <v>2</v>
      </c>
      <c r="FM42" s="363">
        <f t="shared" ref="FM42:FM63" si="733">IF(OR(NOT(ISNUMBER(FI42)),NOT(ISNUMBER(FJ42)),FH42&lt;&gt;"NOR",AND($D42="LOCAL",WEEKDAY(FF$6,2)=7)),0,MAX(0,FJ42-FI42-2))</f>
        <v>1.0000000000000009</v>
      </c>
      <c r="FN42" s="363">
        <f t="shared" ref="FN42:FN63" si="734">IF(NOT(ISNUMBER(FJ42)),0,IF(OR(FH42&lt;&gt;"NOR",AND($D42="LOCAL",WEEKDAY(FF$6,2)=7)),FJ42,0))</f>
        <v>0</v>
      </c>
      <c r="FO42" s="359" t="str">
        <f t="shared" ref="FO42:FO63" si="735">IF(AND($D42="LOCAL",WEEKDAY(FO$6,2)=7),"-",IF(AND($D42="FORANEO",WEEKDAY(FO$6,2)=7),--"08:00:00",--"07:30:00"))</f>
        <v>-</v>
      </c>
      <c r="FP42" s="360" t="str">
        <f t="shared" ref="FP42:FP73" si="736">IF(FO42="-","-",IF($D42="LOCAL",IF(WEEKDAY(FO$6,2)&lt;=5,--"17:00:00",IF(WEEKDAY(FO$6,2)=6,--"13:00:00","-")),IF($D42="FORANEO",IF(WEEKDAY(FO$6,2)&lt;=6,--"18:30:00",IF(WEEKDAY(FO$6,2)=7,--"12:00:00","-")),"-")))</f>
        <v>-</v>
      </c>
      <c r="FQ42" s="361" t="str">
        <f>IF(
 OR(FO$6&lt;MAX($B$2,$G42),AND($H42&lt;&gt;"",FO$6&gt;$H42)),
 "NA",
 IF(
  AND($D42="LOCAL",WEEKDAY(FO$6,2)=7),
  "DS",
  IF(
   COUNTIF(Parametros!$P:$P,FO$6)&gt;0,
   IF(ISNUMBER(FS42),IF(FS42&gt;0,"FL","FC"),"FC"),
   IF(
    ISNUMBER(FS42),
    IF(FS42&gt;0,"NOR","F"),
    IF(FS42="A","NOR",IF(FS42&lt;&gt;"",FS42,"F"))
   )
  )
 )
)</f>
        <v>DS</v>
      </c>
      <c r="FR42" s="362">
        <f t="shared" ref="FR42:FR63" si="737">_xlfn.LET(
_xlpm.hrs,IF(OR(FO42="-",FP42="-",NOT(ISNUMBER(FO42)),NOT(ISNUMBER(FP42))),0,MAX(0,(FP42-FO42)*24)),
_xlpm.colRel,MOD(COLUMN()-COLUMN($I42),9),
_xlpm.f,$I$6+_xlpm.colRel,
_xlpm.dow,WEEKDAY(_xlpm.f,2),
_xlpm.alm,IF(_xlpm.hrs&lt;=0,0,
     IF(_xlpm.hrs&gt;7,1,
        IF(_xlpm.dow&lt;=5,1,
           IF(_xlpm.dow=6,IF($D42="LOCAL",0,1),
              IF(_xlpm.dow=7,IF($D42="LOCAL",1,0),0)
           )
        )
     )
),
MAX(0,_xlpm.hrs-_xlpm.alm)
)</f>
        <v>0</v>
      </c>
      <c r="FS42" s="362" t="str" cm="1">
        <f t="array" ref="FS42">_xlfn.LET(
_xlpm.f,FS$6,
_xlpm.xp,IFERROR(
   _xlfn.XLOOKUP(
     1,
     (Papeletas!$B$2:$B$3000=$B42)*(Papeletas!$G$2:$G$3000&lt;=_xlpm.f)*(Papeletas!$H$2:$H$3000&gt;=_xlpm.f),
     Papeletas!$F$2:$F$3000,
     "__NP__"
   ),
   "__NP__"
),
_xlpm.x,IF(_xlpm.xp&lt;&gt;"__NP__",_xlpm.xp,_xlfn.XLOOKUP($B42,Reloj!$A$2:$A$3000,INDEX(Reloj!$J$2:$AR$3000,,COLUMN(FG34)-INT(COLUMN(FG34)/9*8)),"__NF__")),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F</v>
      </c>
      <c r="FT42" s="363">
        <f t="shared" ref="FT42:FT73" si="738">IF(OR(NOT(ISNUMBER(FR42)),NOT(ISNUMBER(FS42)),FQ42&lt;&gt;"NOR",AND($D42="LOCAL",WEEKDAY(FO$6,2)=7)),0,FR42)</f>
        <v>0</v>
      </c>
      <c r="FU42" s="363">
        <f t="shared" ref="FU42:FU63" si="739">IF(OR(NOT(ISNUMBER(FR42)),NOT(ISNUMBER(FS42)),FQ42&lt;&gt;"NOR",AND($D42="LOCAL",WEEKDAY(FO$6,2)=7)),0,MAX(0,MIN(2,FS42-FR42)))</f>
        <v>0</v>
      </c>
      <c r="FV42" s="363">
        <f t="shared" ref="FV42:FV63" si="740">IF(OR(NOT(ISNUMBER(FR42)),NOT(ISNUMBER(FS42)),FQ42&lt;&gt;"NOR",AND($D42="LOCAL",WEEKDAY(FO$6,2)=7)),0,MAX(0,FS42-FR42-2))</f>
        <v>0</v>
      </c>
      <c r="FW42" s="363">
        <f t="shared" ref="FW42:FW63" si="741">IF(NOT(ISNUMBER(FS42)),0,IF(OR(FQ42&lt;&gt;"NOR",AND($D42="LOCAL",WEEKDAY(FO$6,2)=7)),FS42,0))</f>
        <v>0</v>
      </c>
      <c r="FX42" s="359">
        <f t="shared" ref="FX42:FX63" si="742">IF(AND($D42="LOCAL",WEEKDAY(FX$6,2)=7),"-",IF(AND($D42="FORANEO",WEEKDAY(FX$6,2)=7),--"08:00:00",--"07:30:00"))</f>
        <v>0.3125</v>
      </c>
      <c r="FY42" s="360">
        <f t="shared" ref="FY42:FY73" si="743">IF(FX42="-","-",IF($D42="LOCAL",IF(WEEKDAY(FX$6,2)&lt;=5,--"17:00:00",IF(WEEKDAY(FX$6,2)=6,--"13:00:00","-")),IF($D42="FORANEO",IF(WEEKDAY(FX$6,2)&lt;=6,--"18:30:00",IF(WEEKDAY(FX$6,2)=7,--"12:00:00","-")),"-")))</f>
        <v>0.70833333333333337</v>
      </c>
      <c r="FZ42" s="361" t="str">
        <f>IF(
 OR(FX$6&lt;MAX($B$2,$G42),AND($H42&lt;&gt;"",FX$6&gt;$H42)),
 "NA",
 IF(
  AND($D42="LOCAL",WEEKDAY(FX$6,2)=7),
  "DS",
  IF(
   COUNTIF(Parametros!$P:$P,FX$6)&gt;0,
   IF(ISNUMBER(GB42),IF(GB42&gt;0,"FL","FC"),"FC"),
   IF(
    ISNUMBER(GB42),
    IF(GB42&gt;0,"NOR","F"),
    IF(GB42="A","NOR",IF(GB42&lt;&gt;"",GB42,"F"))
   )
  )
 )
)</f>
        <v>NOR</v>
      </c>
      <c r="GA42" s="362">
        <f t="shared" ref="GA42:GA63" si="744">_xlfn.LET(
_xlpm.hrs,IF(OR(FX42="-",FY42="-",NOT(ISNUMBER(FX42)),NOT(ISNUMBER(FY42))),0,MAX(0,(FY42-FX42)*24)),
_xlpm.colRel,MOD(COLUMN()-COLUMN($I42),9),
_xlpm.f,$I$6+_xlpm.colRel,
_xlpm.dow,WEEKDAY(_xlpm.f,2),
_xlpm.alm,IF(_xlpm.hrs&lt;=0,0,
     IF(_xlpm.hrs&gt;7,1,
        IF(_xlpm.dow&lt;=5,1,
           IF(_xlpm.dow=6,IF($D42="LOCAL",0,1),
              IF(_xlpm.dow=7,IF($D42="LOCAL",1,0),0)
           )
        )
     )
),
MAX(0,_xlpm.hrs-_xlpm.alm)
)</f>
        <v>8.5</v>
      </c>
      <c r="GB42" s="362" cm="1">
        <f t="array" ref="GB42">_xlfn.LET(
_xlpm.f,GB$6,
_xlpm.xp,IFERROR(
   _xlfn.XLOOKUP(
     1,
     (Papeletas!$B$2:$B$3000=$B42)*(Papeletas!$G$2:$G$3000&lt;=_xlpm.f)*(Papeletas!$H$2:$H$3000&gt;=_xlpm.f),
     Papeletas!$F$2:$F$3000,
     "__NP__"
   ),
   "__NP__"
),
_xlpm.x,IF(_xlpm.xp&lt;&gt;"__NP__",_xlpm.xp,_xlfn.XLOOKUP($B42,Reloj!$A$2:$A$3000,INDEX(Reloj!$J$2:$AR$3000,,COLUMN(FP34)-INT(COLUMN(FP34)/9*8)),"__NF__")),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GC42" s="363">
        <f t="shared" ref="GC42:GC73" si="745">IF(OR(NOT(ISNUMBER(GA42)),NOT(ISNUMBER(GB42)),FZ42&lt;&gt;"NOR",AND($D42="LOCAL",WEEKDAY(FX$6,2)=7)),0,GA42)</f>
        <v>8.5</v>
      </c>
      <c r="GD42" s="363">
        <f t="shared" ref="GD42:GD63" si="746">IF(OR(NOT(ISNUMBER(GA42)),NOT(ISNUMBER(GB42)),FZ42&lt;&gt;"NOR",AND($D42="LOCAL",WEEKDAY(FX$6,2)=7)),0,MAX(0,MIN(2,GB42-GA42)))</f>
        <v>2</v>
      </c>
      <c r="GE42" s="363">
        <f t="shared" ref="GE42:GE63" si="747">IF(OR(NOT(ISNUMBER(GA42)),NOT(ISNUMBER(GB42)),FZ42&lt;&gt;"NOR",AND($D42="LOCAL",WEEKDAY(FX$6,2)=7)),0,MAX(0,GB42-GA42-2))</f>
        <v>0</v>
      </c>
      <c r="GF42" s="363">
        <f t="shared" ref="GF42:GF63" si="748">IF(NOT(ISNUMBER(GB42)),0,IF(OR(FZ42&lt;&gt;"NOR",AND($D42="LOCAL",WEEKDAY(FX$6,2)=7)),GB42,0))</f>
        <v>0</v>
      </c>
      <c r="GG42" s="359">
        <f t="shared" ref="GG42:GG63" si="749">IF(AND($D42="LOCAL",WEEKDAY(GG$6,2)=7),"-",IF(AND($D42="FORANEO",WEEKDAY(GG$6,2)=7),--"08:00:00",--"07:30:00"))</f>
        <v>0.3125</v>
      </c>
      <c r="GH42" s="360">
        <f t="shared" ref="GH42:GH73" si="750">IF(GG42="-","-",IF($D42="LOCAL",IF(WEEKDAY(GG$6,2)&lt;=5,--"17:00:00",IF(WEEKDAY(GG$6,2)=6,--"13:00:00","-")),IF($D42="FORANEO",IF(WEEKDAY(GG$6,2)&lt;=6,--"18:30:00",IF(WEEKDAY(GG$6,2)=7,--"12:00:00","-")),"-")))</f>
        <v>0.70833333333333337</v>
      </c>
      <c r="GI42" s="361" t="str">
        <f>IF(
 OR(GG$6&lt;MAX($B$2,$G42),AND($H42&lt;&gt;"",GG$6&gt;$H42)),
 "NA",
 IF(
  AND($D42="LOCAL",WEEKDAY(GG$6,2)=7),
  "DS",
  IF(
   COUNTIF(Parametros!$P:$P,GG$6)&gt;0,
   IF(ISNUMBER(GK42),IF(GK42&gt;0,"FL","FC"),"FC"),
   IF(
    ISNUMBER(GK42),
    IF(GK42&gt;0,"NOR","F"),
    IF(GK42="A","NOR",IF(GK42&lt;&gt;"",GK42,"F"))
   )
  )
 )
)</f>
        <v>NOR</v>
      </c>
      <c r="GJ42" s="362">
        <f t="shared" ref="GJ42:GJ63" si="751">_xlfn.LET(
_xlpm.hrs,IF(OR(GG42="-",GH42="-",NOT(ISNUMBER(GG42)),NOT(ISNUMBER(GH42))),0,MAX(0,(GH42-GG42)*24)),
_xlpm.colRel,MOD(COLUMN()-COLUMN($I42),9),
_xlpm.f,$I$6+_xlpm.colRel,
_xlpm.dow,WEEKDAY(_xlpm.f,2),
_xlpm.alm,IF(_xlpm.hrs&lt;=0,0,
     IF(_xlpm.hrs&gt;7,1,
        IF(_xlpm.dow&lt;=5,1,
           IF(_xlpm.dow=6,IF($D42="LOCAL",0,1),
              IF(_xlpm.dow=7,IF($D42="LOCAL",1,0),0)
           )
        )
     )
),
MAX(0,_xlpm.hrs-_xlpm.alm)
)</f>
        <v>8.5</v>
      </c>
      <c r="GK42" s="362" cm="1">
        <f t="array" ref="GK42">_xlfn.LET(
_xlpm.f,GK$6,
_xlpm.xp,IFERROR(
   _xlfn.XLOOKUP(
     1,
     (Papeletas!$B$2:$B$3000=$B42)*(Papeletas!$G$2:$G$3000&lt;=_xlpm.f)*(Papeletas!$H$2:$H$3000&gt;=_xlpm.f),
     Papeletas!$F$2:$F$3000,
     "__NP__"
   ),
   "__NP__"
),
_xlpm.x,IF(_xlpm.xp&lt;&gt;"__NP__",_xlpm.xp,_xlfn.XLOOKUP($B42,Reloj!$A$2:$A$3000,INDEX(Reloj!$J$2:$AR$3000,,COLUMN(FY34)-INT(COLUMN(FY34)/9*8)),"__NF__")),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11.5</v>
      </c>
      <c r="GL42" s="363">
        <f t="shared" ref="GL42:GL73" si="752">IF(OR(NOT(ISNUMBER(GJ42)),NOT(ISNUMBER(GK42)),GI42&lt;&gt;"NOR",AND($D42="LOCAL",WEEKDAY(GG$6,2)=7)),0,GJ42)</f>
        <v>8.5</v>
      </c>
      <c r="GM42" s="363">
        <f t="shared" ref="GM42:GM63" si="753">IF(OR(NOT(ISNUMBER(GJ42)),NOT(ISNUMBER(GK42)),GI42&lt;&gt;"NOR",AND($D42="LOCAL",WEEKDAY(GG$6,2)=7)),0,MAX(0,MIN(2,GK42-GJ42)))</f>
        <v>2</v>
      </c>
      <c r="GN42" s="363">
        <f t="shared" ref="GN42:GN63" si="754">IF(OR(NOT(ISNUMBER(GJ42)),NOT(ISNUMBER(GK42)),GI42&lt;&gt;"NOR",AND($D42="LOCAL",WEEKDAY(GG$6,2)=7)),0,MAX(0,GK42-GJ42-2))</f>
        <v>1</v>
      </c>
      <c r="GO42" s="363">
        <f t="shared" ref="GO42:GO63" si="755">IF(NOT(ISNUMBER(GK42)),0,IF(OR(GI42&lt;&gt;"NOR",AND($D42="LOCAL",WEEKDAY(GG$6,2)=7)),GK42,0))</f>
        <v>0</v>
      </c>
      <c r="GP42" s="359">
        <f t="shared" ref="GP42:GP63" si="756">IF(AND($D42="LOCAL",WEEKDAY(GP$6,2)=7),"-",IF(AND($D42="FORANEO",WEEKDAY(GP$6,2)=7),--"08:00:00",--"07:30:00"))</f>
        <v>0.3125</v>
      </c>
      <c r="GQ42" s="360">
        <f t="shared" ref="GQ42:GQ73" si="757">IF(GP42="-","-",IF($D42="LOCAL",IF(WEEKDAY(GP$6,2)&lt;=5,--"17:00:00",IF(WEEKDAY(GP$6,2)=6,--"13:00:00","-")),IF($D42="FORANEO",IF(WEEKDAY(GP$6,2)&lt;=6,--"18:30:00",IF(WEEKDAY(GP$6,2)=7,--"12:00:00","-")),"-")))</f>
        <v>0.70833333333333337</v>
      </c>
      <c r="GR42" s="361" t="str">
        <f>IF(
 OR(GP$6&lt;MAX($B$2,$G42),AND($H42&lt;&gt;"",GP$6&gt;$H42)),
 "NA",
 IF(
  AND($D42="LOCAL",WEEKDAY(GP$6,2)=7),
  "DS",
  IF(
   COUNTIF(Parametros!$P:$P,GP$6)&gt;0,
   IF(ISNUMBER(GT42),IF(GT42&gt;0,"FL","FC"),"FC"),
   IF(
    ISNUMBER(GT42),
    IF(GT42&gt;0,"NOR","F"),
    IF(GT42="A","NOR",IF(GT42&lt;&gt;"",GT42,"F"))
   )
  )
 )
)</f>
        <v>NOR</v>
      </c>
      <c r="GS42" s="362">
        <f t="shared" ref="GS42:GS63" si="758">_xlfn.LET(
_xlpm.hrs,IF(OR(GP42="-",GQ42="-",NOT(ISNUMBER(GP42)),NOT(ISNUMBER(GQ42))),0,MAX(0,(GQ42-GP42)*24)),
_xlpm.colRel,MOD(COLUMN()-COLUMN($I42),9),
_xlpm.f,$I$6+_xlpm.colRel,
_xlpm.dow,WEEKDAY(_xlpm.f,2),
_xlpm.alm,IF(_xlpm.hrs&lt;=0,0,
     IF(_xlpm.hrs&gt;7,1,
        IF(_xlpm.dow&lt;=5,1,
           IF(_xlpm.dow=6,IF($D42="LOCAL",0,1),
              IF(_xlpm.dow=7,IF($D42="LOCAL",1,0),0)
           )
        )
     )
),
MAX(0,_xlpm.hrs-_xlpm.alm)
)</f>
        <v>8.5</v>
      </c>
      <c r="GT42" s="362" cm="1">
        <f t="array" ref="GT42">_xlfn.LET(
_xlpm.f,GT$6,
_xlpm.xp,IFERROR(
   _xlfn.XLOOKUP(
     1,
     (Papeletas!$B$2:$B$3000=$B42)*(Papeletas!$G$2:$G$3000&lt;=_xlpm.f)*(Papeletas!$H$2:$H$3000&gt;=_xlpm.f),
     Papeletas!$F$2:$F$3000,
     "__NP__"
   ),
   "__NP__"
),
_xlpm.x,IF(_xlpm.xp&lt;&gt;"__NP__",_xlpm.xp,_xlfn.XLOOKUP($B42,Reloj!$A$2:$A$3000,INDEX(Reloj!$J$2:$AR$3000,,COLUMN(GH34)-INT(COLUMN(GH34)/9*8)),"__NF__")),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v>
      </c>
      <c r="GU42" s="363">
        <f t="shared" ref="GU42:GU73" si="759">IF(OR(NOT(ISNUMBER(GS42)),NOT(ISNUMBER(GT42)),GR42&lt;&gt;"NOR",AND($D42="LOCAL",WEEKDAY(GP$6,2)=7)),0,GS42)</f>
        <v>8.5</v>
      </c>
      <c r="GV42" s="363">
        <f t="shared" ref="GV42:GV63" si="760">IF(OR(NOT(ISNUMBER(GS42)),NOT(ISNUMBER(GT42)),GR42&lt;&gt;"NOR",AND($D42="LOCAL",WEEKDAY(GP$6,2)=7)),0,MAX(0,MIN(2,GT42-GS42)))</f>
        <v>1.5</v>
      </c>
      <c r="GW42" s="363">
        <f t="shared" ref="GW42:GW63" si="761">IF(OR(NOT(ISNUMBER(GS42)),NOT(ISNUMBER(GT42)),GR42&lt;&gt;"NOR",AND($D42="LOCAL",WEEKDAY(GP$6,2)=7)),0,MAX(0,GT42-GS42-2))</f>
        <v>0</v>
      </c>
      <c r="GX42" s="363">
        <f t="shared" ref="GX42:GX63" si="762">IF(NOT(ISNUMBER(GT42)),0,IF(OR(GR42&lt;&gt;"NOR",AND($D42="LOCAL",WEEKDAY(GP$6,2)=7)),GT42,0))</f>
        <v>0</v>
      </c>
      <c r="GY42" s="359">
        <f t="shared" ref="GY42:GY63" si="763">IF(AND($D42="LOCAL",WEEKDAY(GY$6,2)=7),"-",IF(AND($D42="FORANEO",WEEKDAY(GY$6,2)=7),--"08:00:00",--"07:30:00"))</f>
        <v>0.3125</v>
      </c>
      <c r="GZ42" s="360">
        <f t="shared" ref="GZ42:GZ73" si="764">IF(GY42="-","-",IF($D42="LOCAL",IF(WEEKDAY(GY$6,2)&lt;=5,--"17:00:00",IF(WEEKDAY(GY$6,2)=6,--"13:00:00","-")),IF($D42="FORANEO",IF(WEEKDAY(GY$6,2)&lt;=6,--"18:30:00",IF(WEEKDAY(GY$6,2)=7,--"12:00:00","-")),"-")))</f>
        <v>0.70833333333333337</v>
      </c>
      <c r="HA42" s="361" t="str">
        <f>IF(
 OR(GY$6&lt;MAX($B$2,$G42),AND($H42&lt;&gt;"",GY$6&gt;$H42)),
 "NA",
 IF(
  AND($D42="LOCAL",WEEKDAY(GY$6,2)=7),
  "DS",
  IF(
   COUNTIF(Parametros!$P:$P,GY$6)&gt;0,
   IF(ISNUMBER(HC42),IF(HC42&gt;0,"FL","FC"),"FC"),
   IF(
    ISNUMBER(HC42),
    IF(HC42&gt;0,"NOR","F"),
    IF(HC42="A","NOR",IF(HC42&lt;&gt;"",HC42,"F"))
   )
  )
 )
)</f>
        <v>NOR</v>
      </c>
      <c r="HB42" s="362">
        <f t="shared" ref="HB42:HB63" si="765">_xlfn.LET(
_xlpm.hrs,IF(OR(GY42="-",GZ42="-",NOT(ISNUMBER(GY42)),NOT(ISNUMBER(GZ42))),0,MAX(0,(GZ42-GY42)*24)),
_xlpm.colRel,MOD(COLUMN()-COLUMN($I42),9),
_xlpm.f,$I$6+_xlpm.colRel,
_xlpm.dow,WEEKDAY(_xlpm.f,2),
_xlpm.alm,IF(_xlpm.hrs&lt;=0,0,
     IF(_xlpm.hrs&gt;7,1,
        IF(_xlpm.dow&lt;=5,1,
           IF(_xlpm.dow=6,IF($D42="LOCAL",0,1),
              IF(_xlpm.dow=7,IF($D42="LOCAL",1,0),0)
           )
        )
     )
),
MAX(0,_xlpm.hrs-_xlpm.alm)
)</f>
        <v>8.5</v>
      </c>
      <c r="HC42" s="362" cm="1">
        <f t="array" ref="HC42">_xlfn.LET(
_xlpm.f,HC$6,
_xlpm.xp,IFERROR(
   _xlfn.XLOOKUP(
     1,
     (Papeletas!$B$2:$B$3000=$B42)*(Papeletas!$G$2:$G$3000&lt;=_xlpm.f)*(Papeletas!$H$2:$H$3000&gt;=_xlpm.f),
     Papeletas!$F$2:$F$3000,
     "__NP__"
   ),
   "__NP__"
),
_xlpm.x,IF(_xlpm.xp&lt;&gt;"__NP__",_xlpm.xp,_xlfn.XLOOKUP($B42,Reloj!$A$2:$A$3000,INDEX(Reloj!$J$2:$AR$3000,,COLUMN(GQ34)-INT(COLUMN(GQ34)/9*8)),"__NF__")),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HD42" s="363">
        <f t="shared" ref="HD42:HD73" si="766">IF(OR(NOT(ISNUMBER(HB42)),NOT(ISNUMBER(HC42)),HA42&lt;&gt;"NOR",AND($D42="LOCAL",WEEKDAY(GY$6,2)=7)),0,HB42)</f>
        <v>8.5</v>
      </c>
      <c r="HE42" s="363">
        <f t="shared" ref="HE42:HE63" si="767">IF(OR(NOT(ISNUMBER(HB42)),NOT(ISNUMBER(HC42)),HA42&lt;&gt;"NOR",AND($D42="LOCAL",WEEKDAY(GY$6,2)=7)),0,MAX(0,MIN(2,HC42-HB42)))</f>
        <v>2</v>
      </c>
      <c r="HF42" s="363">
        <f t="shared" ref="HF42:HF63" si="768">IF(OR(NOT(ISNUMBER(HB42)),NOT(ISNUMBER(HC42)),HA42&lt;&gt;"NOR",AND($D42="LOCAL",WEEKDAY(GY$6,2)=7)),0,MAX(0,HC42-HB42-2))</f>
        <v>0</v>
      </c>
      <c r="HG42" s="363">
        <f t="shared" ref="HG42:HG63" si="769">IF(NOT(ISNUMBER(HC42)),0,IF(OR(HA42&lt;&gt;"NOR",AND($D42="LOCAL",WEEKDAY(GY$6,2)=7)),HC42,0))</f>
        <v>0</v>
      </c>
      <c r="HH42" s="359">
        <f t="shared" ref="HH42:HH63" si="770">IF(AND($D42="LOCAL",WEEKDAY(HH$6,2)=7),"-",IF(AND($D42="FORANEO",WEEKDAY(HH$6,2)=7),--"08:00:00",--"07:30:00"))</f>
        <v>0.3125</v>
      </c>
      <c r="HI42" s="360">
        <f t="shared" ref="HI42:HI73" si="771">IF(HH42="-","-",IF($D42="LOCAL",IF(WEEKDAY(HH$6,2)&lt;=5,--"17:00:00",IF(WEEKDAY(HH$6,2)=6,--"13:00:00","-")),IF($D42="FORANEO",IF(WEEKDAY(HH$6,2)&lt;=6,--"18:30:00",IF(WEEKDAY(HH$6,2)=7,--"12:00:00","-")),"-")))</f>
        <v>0.70833333333333337</v>
      </c>
      <c r="HJ42" s="361" t="str">
        <f>IF(
 OR(HH$6&lt;MAX($B$2,$G42),AND($H42&lt;&gt;"",HH$6&gt;$H42)),
 "NA",
 IF(
  AND($D42="LOCAL",WEEKDAY(HH$6,2)=7),
  "DS",
  IF(
   COUNTIF(Parametros!$P:$P,HH$6)&gt;0,
   IF(ISNUMBER(HL42),IF(HL42&gt;0,"FL","FC"),"FC"),
   IF(
    ISNUMBER(HL42),
    IF(HL42&gt;0,"NOR","F"),
    IF(HL42="A","NOR",IF(HL42&lt;&gt;"",HL42,"F"))
   )
  )
 )
)</f>
        <v>NOR</v>
      </c>
      <c r="HK42" s="362">
        <f t="shared" ref="HK42:HK63" si="772">_xlfn.LET(
_xlpm.hrs,IF(OR(HH42="-",HI42="-",NOT(ISNUMBER(HH42)),NOT(ISNUMBER(HI42))),0,MAX(0,(HI42-HH42)*24)),
_xlpm.colRel,MOD(COLUMN()-COLUMN($I42),9),
_xlpm.f,$I$6+_xlpm.colRel,
_xlpm.dow,WEEKDAY(_xlpm.f,2),
_xlpm.alm,IF(_xlpm.hrs&lt;=0,0,
     IF(_xlpm.hrs&gt;7,1,
        IF(_xlpm.dow&lt;=5,1,
           IF(_xlpm.dow=6,IF($D42="LOCAL",0,1),
              IF(_xlpm.dow=7,IF($D42="LOCAL",1,0),0)
           )
        )
     )
),
MAX(0,_xlpm.hrs-_xlpm.alm)
)</f>
        <v>8.5</v>
      </c>
      <c r="HL42" s="362" cm="1">
        <f t="array" ref="HL42">_xlfn.LET(
_xlpm.f,HL$6,
_xlpm.xp,IFERROR(
   _xlfn.XLOOKUP(
     1,
     (Papeletas!$B$2:$B$3000=$B42)*(Papeletas!$G$2:$G$3000&lt;=_xlpm.f)*(Papeletas!$H$2:$H$3000&gt;=_xlpm.f),
     Papeletas!$F$2:$F$3000,
     "__NP__"
   ),
   "__NP__"
),
_xlpm.x,IF(_xlpm.xp&lt;&gt;"__NP__",_xlpm.xp,_xlfn.XLOOKUP($B42,Reloj!$A$2:$A$3000,INDEX(Reloj!$J$2:$AR$3000,,COLUMN(GZ34)-INT(COLUMN(GZ34)/9*8)),"__NF__")),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HM42" s="363">
        <f t="shared" ref="HM42:HM73" si="773">IF(OR(NOT(ISNUMBER(HK42)),NOT(ISNUMBER(HL42)),HJ42&lt;&gt;"NOR",AND($D42="LOCAL",WEEKDAY(HH$6,2)=7)),0,HK42)</f>
        <v>8.5</v>
      </c>
      <c r="HN42" s="363">
        <f t="shared" ref="HN42:HN63" si="774">IF(OR(NOT(ISNUMBER(HK42)),NOT(ISNUMBER(HL42)),HJ42&lt;&gt;"NOR",AND($D42="LOCAL",WEEKDAY(HH$6,2)=7)),0,MAX(0,MIN(2,HL42-HK42)))</f>
        <v>0</v>
      </c>
      <c r="HO42" s="363">
        <f t="shared" ref="HO42:HO63" si="775">IF(OR(NOT(ISNUMBER(HK42)),NOT(ISNUMBER(HL42)),HJ42&lt;&gt;"NOR",AND($D42="LOCAL",WEEKDAY(HH$6,2)=7)),0,MAX(0,HL42-HK42-2))</f>
        <v>0</v>
      </c>
      <c r="HP42" s="363">
        <f t="shared" ref="HP42:HP63" si="776">IF(NOT(ISNUMBER(HL42)),0,IF(OR(HJ42&lt;&gt;"NOR",AND($D42="LOCAL",WEEKDAY(HH$6,2)=7)),HL42,0))</f>
        <v>0</v>
      </c>
      <c r="HQ42" s="359">
        <f t="shared" ref="HQ42:HQ63" si="777">IF(AND($D42="LOCAL",WEEKDAY(HQ$6,2)=7),"-",IF(AND($D42="FORANEO",WEEKDAY(HQ$6,2)=7),--"08:00:00",--"07:30:00"))</f>
        <v>0.3125</v>
      </c>
      <c r="HR42" s="360">
        <f t="shared" ref="HR42:HR73" si="778">IF(HQ42="-","-",IF($D42="LOCAL",IF(WEEKDAY(HQ$6,2)&lt;=5,--"17:00:00",IF(WEEKDAY(HQ$6,2)=6,--"13:00:00","-")),IF($D42="FORANEO",IF(WEEKDAY(HQ$6,2)&lt;=6,--"18:30:00",IF(WEEKDAY(HQ$6,2)=7,--"12:00:00","-")),"-")))</f>
        <v>0.54166666666666663</v>
      </c>
      <c r="HS42" s="361" t="str">
        <f>IF(
 OR(HQ$6&lt;MAX($B$2,$G42),AND($H42&lt;&gt;"",HQ$6&gt;$H42)),
 "NA",
 IF(
  AND($D42="LOCAL",WEEKDAY(HQ$6,2)=7),
  "DS",
  IF(
   COUNTIF(Parametros!$P:$P,HQ$6)&gt;0,
   IF(ISNUMBER(HU42),IF(HU42&gt;0,"FL","FC"),"FC"),
   IF(
    ISNUMBER(HU42),
    IF(HU42&gt;0,"NOR","F"),
    IF(HU42="A","NOR",IF(HU42&lt;&gt;"",HU42,"F"))
   )
  )
 )
)</f>
        <v>NOR</v>
      </c>
      <c r="HT42" s="362">
        <f t="shared" ref="HT42:HT63" si="779">_xlfn.LET(
_xlpm.hrs,IF(OR(HQ42="-",HR42="-",NOT(ISNUMBER(HQ42)),NOT(ISNUMBER(HR42))),0,MAX(0,(HR42-HQ42)*24)),
_xlpm.colRel,MOD(COLUMN()-COLUMN($I42),9),
_xlpm.f,$I$6+_xlpm.colRel,
_xlpm.dow,WEEKDAY(_xlpm.f,2),
_xlpm.alm,IF(_xlpm.hrs&lt;=0,0,
     IF(_xlpm.hrs&gt;7,1,
        IF(_xlpm.dow&lt;=5,1,
           IF(_xlpm.dow=6,IF($D42="LOCAL",0,1),
              IF(_xlpm.dow=7,IF($D42="LOCAL",1,0),0)
           )
        )
     )
),
MAX(0,_xlpm.hrs-_xlpm.alm)
)</f>
        <v>5.4999999999999991</v>
      </c>
      <c r="HU42" s="362" cm="1">
        <f t="array" ref="HU42">_xlfn.LET(
_xlpm.f,HU$6,
_xlpm.xp,IFERROR(
   _xlfn.XLOOKUP(
     1,
     (Papeletas!$B$2:$B$3000=$B42)*(Papeletas!$G$2:$G$3000&lt;=_xlpm.f)*(Papeletas!$H$2:$H$3000&gt;=_xlpm.f),
     Papeletas!$F$2:$F$3000,
     "__NP__"
   ),
   "__NP__"
),
_xlpm.x,IF(_xlpm.xp&lt;&gt;"__NP__",_xlpm.xp,_xlfn.XLOOKUP($B42,Reloj!$A$2:$A$3000,INDEX(Reloj!$J$2:$AR$3000,,COLUMN(HI34)-INT(COLUMN(HI34)/9*8)),"__NF__")),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7</v>
      </c>
      <c r="HV42" s="363">
        <f t="shared" ref="HV42:HV73" si="780">IF(OR(NOT(ISNUMBER(HT42)),NOT(ISNUMBER(HU42)),HS42&lt;&gt;"NOR",AND($D42="LOCAL",WEEKDAY(HQ$6,2)=7)),0,HT42)</f>
        <v>5.4999999999999991</v>
      </c>
      <c r="HW42" s="363">
        <f t="shared" ref="HW42:HW63" si="781">IF(OR(NOT(ISNUMBER(HT42)),NOT(ISNUMBER(HU42)),HS42&lt;&gt;"NOR",AND($D42="LOCAL",WEEKDAY(HQ$6,2)=7)),0,MAX(0,MIN(2,HU42-HT42)))</f>
        <v>1.5000000000000009</v>
      </c>
      <c r="HX42" s="363">
        <f t="shared" ref="HX42:HX63" si="782">IF(OR(NOT(ISNUMBER(HT42)),NOT(ISNUMBER(HU42)),HS42&lt;&gt;"NOR",AND($D42="LOCAL",WEEKDAY(HQ$6,2)=7)),0,MAX(0,HU42-HT42-2))</f>
        <v>0</v>
      </c>
      <c r="HY42" s="363">
        <f t="shared" ref="HY42:HY63" si="783">IF(NOT(ISNUMBER(HU42)),0,IF(OR(HS42&lt;&gt;"NOR",AND($D42="LOCAL",WEEKDAY(HQ$6,2)=7)),HU42,0))</f>
        <v>0</v>
      </c>
      <c r="HZ42" s="359" t="str">
        <f t="shared" ref="HZ42:HZ63" si="784">IF(AND($D42="LOCAL",WEEKDAY(HZ$6,2)=7),"-",IF(AND($D42="FORANEO",WEEKDAY(HZ$6,2)=7),--"08:00:00",--"07:30:00"))</f>
        <v>-</v>
      </c>
      <c r="IA42" s="360" t="str">
        <f t="shared" ref="IA42:IA73" si="785">IF(HZ42="-","-",IF($D42="LOCAL",IF(WEEKDAY(HZ$6,2)&lt;=5,--"17:00:00",IF(WEEKDAY(HZ$6,2)=6,--"13:00:00","-")),IF($D42="FORANEO",IF(WEEKDAY(HZ$6,2)&lt;=6,--"18:30:00",IF(WEEKDAY(HZ$6,2)=7,--"12:00:00","-")),"-")))</f>
        <v>-</v>
      </c>
      <c r="IB42" s="361" t="str">
        <f>IF(
 OR(HZ$6&lt;MAX($B$2,$G42),AND($H42&lt;&gt;"",HZ$6&gt;$H42)),
 "NA",
 IF(
  AND($D42="LOCAL",WEEKDAY(HZ$6,2)=7),
  "DS",
  IF(
   COUNTIF(Parametros!$P:$P,HZ$6)&gt;0,
   IF(ISNUMBER(ID42),IF(ID42&gt;0,"FL","FC"),"FC"),
   IF(
    ISNUMBER(ID42),
    IF(ID42&gt;0,"NOR","F"),
    IF(ID42="A","NOR",IF(ID42&lt;&gt;"",ID42,"F"))
   )
  )
 )
)</f>
        <v>DS</v>
      </c>
      <c r="IC42" s="362">
        <f t="shared" ref="IC42:IC63" si="786">_xlfn.LET(
_xlpm.hrs,IF(OR(HZ42="-",IA42="-",NOT(ISNUMBER(HZ42)),NOT(ISNUMBER(IA42))),0,MAX(0,(IA42-HZ42)*24)),
_xlpm.colRel,MOD(COLUMN()-COLUMN($I42),9),
_xlpm.f,$I$6+_xlpm.colRel,
_xlpm.dow,WEEKDAY(_xlpm.f,2),
_xlpm.alm,IF(_xlpm.hrs&lt;=0,0,
     IF(_xlpm.hrs&gt;7,1,
        IF(_xlpm.dow&lt;=5,1,
           IF(_xlpm.dow=6,IF($D42="LOCAL",0,1),
              IF(_xlpm.dow=7,IF($D42="LOCAL",1,0),0)
           )
        )
     )
),
MAX(0,_xlpm.hrs-_xlpm.alm)
)</f>
        <v>0</v>
      </c>
      <c r="ID42" s="362" t="str" cm="1">
        <f t="array" ref="ID42">_xlfn.LET(
_xlpm.f,ID$6,
_xlpm.xp,IFERROR(
   _xlfn.XLOOKUP(
     1,
     (Papeletas!$B$2:$B$3000=$B42)*(Papeletas!$G$2:$G$3000&lt;=_xlpm.f)*(Papeletas!$H$2:$H$3000&gt;=_xlpm.f),
     Papeletas!$F$2:$F$3000,
     "__NP__"
   ),
   "__NP__"
),
_xlpm.x,IF(_xlpm.xp&lt;&gt;"__NP__",_xlpm.xp,_xlfn.XLOOKUP($B42,Reloj!$A$2:$A$3000,INDEX(Reloj!$J$2:$AR$3000,,COLUMN(HR34)-INT(COLUMN(HR34)/9*8)),"__NF__")),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F</v>
      </c>
      <c r="IE42" s="363">
        <f t="shared" ref="IE42:IE73" si="787">IF(OR(NOT(ISNUMBER(IC42)),NOT(ISNUMBER(ID42)),IB42&lt;&gt;"NOR",AND($D42="LOCAL",WEEKDAY(HZ$6,2)=7)),0,IC42)</f>
        <v>0</v>
      </c>
      <c r="IF42" s="363">
        <f t="shared" ref="IF42:IF63" si="788">IF(OR(NOT(ISNUMBER(IC42)),NOT(ISNUMBER(ID42)),IB42&lt;&gt;"NOR",AND($D42="LOCAL",WEEKDAY(HZ$6,2)=7)),0,MAX(0,MIN(2,ID42-IC42)))</f>
        <v>0</v>
      </c>
      <c r="IG42" s="363">
        <f t="shared" ref="IG42:IG63" si="789">IF(OR(NOT(ISNUMBER(IC42)),NOT(ISNUMBER(ID42)),IB42&lt;&gt;"NOR",AND($D42="LOCAL",WEEKDAY(HZ$6,2)=7)),0,MAX(0,ID42-IC42-2))</f>
        <v>0</v>
      </c>
      <c r="IH42" s="363">
        <f t="shared" ref="IH42:IH63" si="790">IF(NOT(ISNUMBER(ID42)),0,IF(OR(IB42&lt;&gt;"NOR",AND($D42="LOCAL",WEEKDAY(HZ$6,2)=7)),ID42,0))</f>
        <v>0</v>
      </c>
      <c r="II42" s="359">
        <f t="shared" ref="II42:II63" si="791">IF(AND($D42="LOCAL",WEEKDAY(II$6,2)=7),"-",IF(AND($D42="FORANEO",WEEKDAY(II$6,2)=7),--"08:00:00",--"07:30:00"))</f>
        <v>0.3125</v>
      </c>
      <c r="IJ42" s="360">
        <f t="shared" ref="IJ42:IJ73" si="792">IF(II42="-","-",IF($D42="LOCAL",IF(WEEKDAY(II$6,2)&lt;=5,--"17:00:00",IF(WEEKDAY(II$6,2)=6,--"13:00:00","-")),IF($D42="FORANEO",IF(WEEKDAY(II$6,2)&lt;=6,--"18:30:00",IF(WEEKDAY(II$6,2)=7,--"12:00:00","-")),"-")))</f>
        <v>0.70833333333333337</v>
      </c>
      <c r="IK42" s="361" t="str">
        <f>IF(
 OR(II$6&lt;MAX($B$2,$G42),AND($H42&lt;&gt;"",II$6&gt;$H42)),
 "NA",
 IF(
  AND($D42="LOCAL",WEEKDAY(II$6,2)=7),
  "DS",
  IF(
   COUNTIF(Parametros!$P:$P,II$6)&gt;0,
   IF(ISNUMBER(IM42),IF(IM42&gt;0,"FL","FC"),"FC"),
   IF(
    ISNUMBER(IM42),
    IF(IM42&gt;0,"NOR","F"),
    IF(IM42="A","NOR",IF(IM42&lt;&gt;"",IM42,"F"))
   )
  )
 )
)</f>
        <v>NOR</v>
      </c>
      <c r="IL42" s="362">
        <f t="shared" ref="IL42:IL63" si="793">_xlfn.LET(
_xlpm.hrs,IF(OR(II42="-",IJ42="-",NOT(ISNUMBER(II42)),NOT(ISNUMBER(IJ42))),0,MAX(0,(IJ42-II42)*24)),
_xlpm.colRel,MOD(COLUMN()-COLUMN($I42),9),
_xlpm.f,$I$6+_xlpm.colRel,
_xlpm.dow,WEEKDAY(_xlpm.f,2),
_xlpm.alm,IF(_xlpm.hrs&lt;=0,0,
     IF(_xlpm.hrs&gt;7,1,
        IF(_xlpm.dow&lt;=5,1,
           IF(_xlpm.dow=6,IF($D42="LOCAL",0,1),
              IF(_xlpm.dow=7,IF($D42="LOCAL",1,0),0)
           )
        )
     )
),
MAX(0,_xlpm.hrs-_xlpm.alm)
)</f>
        <v>8.5</v>
      </c>
      <c r="IM42" s="362" cm="1">
        <f t="array" ref="IM42">_xlfn.LET(
_xlpm.f,IM$6,
_xlpm.xp,IFERROR(
   _xlfn.XLOOKUP(
     1,
     (Papeletas!$B$2:$B$3000=$B42)*(Papeletas!$G$2:$G$3000&lt;=_xlpm.f)*(Papeletas!$H$2:$H$3000&gt;=_xlpm.f),
     Papeletas!$F$2:$F$3000,
     "__NP__"
   ),
   "__NP__"
),
_xlpm.x,IF(_xlpm.xp&lt;&gt;"__NP__",_xlpm.xp,_xlfn.XLOOKUP($B42,Reloj!$A$2:$A$3000,INDEX(Reloj!$J$2:$AR$3000,,COLUMN(IA34)-INT(COLUMN(IA34)/9*8)),"__NF__")),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v>
      </c>
      <c r="IN42" s="363">
        <f t="shared" ref="IN42:IN73" si="794">IF(OR(NOT(ISNUMBER(IL42)),NOT(ISNUMBER(IM42)),IK42&lt;&gt;"NOR",AND($D42="LOCAL",WEEKDAY(II$6,2)=7)),0,IL42)</f>
        <v>8.5</v>
      </c>
      <c r="IO42" s="363">
        <f t="shared" ref="IO42:IO63" si="795">IF(OR(NOT(ISNUMBER(IL42)),NOT(ISNUMBER(IM42)),IK42&lt;&gt;"NOR",AND($D42="LOCAL",WEEKDAY(II$6,2)=7)),0,MAX(0,MIN(2,IM42-IL42)))</f>
        <v>1.5</v>
      </c>
      <c r="IP42" s="363">
        <f t="shared" ref="IP42:IP63" si="796">IF(OR(NOT(ISNUMBER(IL42)),NOT(ISNUMBER(IM42)),IK42&lt;&gt;"NOR",AND($D42="LOCAL",WEEKDAY(II$6,2)=7)),0,MAX(0,IM42-IL42-2))</f>
        <v>0</v>
      </c>
      <c r="IQ42" s="363">
        <f t="shared" ref="IQ42:IQ63" si="797">IF(NOT(ISNUMBER(IM42)),0,IF(OR(IK42&lt;&gt;"NOR",AND($D42="LOCAL",WEEKDAY(II$6,2)=7)),IM42,0))</f>
        <v>0</v>
      </c>
      <c r="IR42" s="359">
        <f t="shared" ref="IR42:IR63" si="798">IF(AND($D42="LOCAL",WEEKDAY(IR$6,2)=7),"-",IF(AND($D42="FORANEO",WEEKDAY(IR$6,2)=7),--"08:00:00",--"07:30:00"))</f>
        <v>0.3125</v>
      </c>
      <c r="IS42" s="360">
        <f t="shared" ref="IS42:IS73" si="799">IF(IR42="-","-",IF($D42="LOCAL",IF(WEEKDAY(IR$6,2)&lt;=5,--"17:00:00",IF(WEEKDAY(IR$6,2)=6,--"13:00:00","-")),IF($D42="FORANEO",IF(WEEKDAY(IR$6,2)&lt;=6,--"18:30:00",IF(WEEKDAY(IR$6,2)=7,--"12:00:00","-")),"-")))</f>
        <v>0.70833333333333337</v>
      </c>
      <c r="IT42" s="361" t="str">
        <f>IF(
 OR(IR$6&lt;MAX($B$2,$G42),AND($H42&lt;&gt;"",IR$6&gt;$H42)),
 "NA",
 IF(
  AND($D42="LOCAL",WEEKDAY(IR$6,2)=7),
  "DS",
  IF(
   COUNTIF(Parametros!$P:$P,IR$6)&gt;0,
   IF(ISNUMBER(IV42),IF(IV42&gt;0,"FL","FC"),"FC"),
   IF(
    ISNUMBER(IV42),
    IF(IV42&gt;0,"NOR","F"),
    IF(IV42="A","NOR",IF(IV42&lt;&gt;"",IV42,"F"))
   )
  )
 )
)</f>
        <v>NOR</v>
      </c>
      <c r="IU42" s="362">
        <f t="shared" ref="IU42:IU63" si="800">_xlfn.LET(
_xlpm.hrs,IF(OR(IR42="-",IS42="-",NOT(ISNUMBER(IR42)),NOT(ISNUMBER(IS42))),0,MAX(0,(IS42-IR42)*24)),
_xlpm.colRel,MOD(COLUMN()-COLUMN($I42),9),
_xlpm.f,$I$6+_xlpm.colRel,
_xlpm.dow,WEEKDAY(_xlpm.f,2),
_xlpm.alm,IF(_xlpm.hrs&lt;=0,0,
     IF(_xlpm.hrs&gt;7,1,
        IF(_xlpm.dow&lt;=5,1,
           IF(_xlpm.dow=6,IF($D42="LOCAL",0,1),
              IF(_xlpm.dow=7,IF($D42="LOCAL",1,0),0)
           )
        )
     )
),
MAX(0,_xlpm.hrs-_xlpm.alm)
)</f>
        <v>8.5</v>
      </c>
      <c r="IV42" s="362" cm="1">
        <f t="array" ref="IV42">_xlfn.LET(
_xlpm.f,IV$6,
_xlpm.xp,IFERROR(
   _xlfn.XLOOKUP(
     1,
     (Papeletas!$B$2:$B$3000=$B42)*(Papeletas!$G$2:$G$3000&lt;=_xlpm.f)*(Papeletas!$H$2:$H$3000&gt;=_xlpm.f),
     Papeletas!$F$2:$F$3000,
     "__NP__"
   ),
   "__NP__"
),
_xlpm.x,IF(_xlpm.xp&lt;&gt;"__NP__",_xlpm.xp,_xlfn.XLOOKUP($B42,Reloj!$A$2:$A$3000,INDEX(Reloj!$J$2:$AR$3000,,COLUMN(IJ34)-INT(COLUMN(IJ34)/9*8)),"__NF__")),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IW42" s="363">
        <f t="shared" ref="IW42:IW73" si="801">IF(OR(NOT(ISNUMBER(IU42)),NOT(ISNUMBER(IV42)),IT42&lt;&gt;"NOR",AND($D42="LOCAL",WEEKDAY(IR$6,2)=7)),0,IU42)</f>
        <v>8.5</v>
      </c>
      <c r="IX42" s="363">
        <f t="shared" ref="IX42:IX63" si="802">IF(OR(NOT(ISNUMBER(IU42)),NOT(ISNUMBER(IV42)),IT42&lt;&gt;"NOR",AND($D42="LOCAL",WEEKDAY(IR$6,2)=7)),0,MAX(0,MIN(2,IV42-IU42)))</f>
        <v>2</v>
      </c>
      <c r="IY42" s="363">
        <f t="shared" ref="IY42:IY63" si="803">IF(OR(NOT(ISNUMBER(IU42)),NOT(ISNUMBER(IV42)),IT42&lt;&gt;"NOR",AND($D42="LOCAL",WEEKDAY(IR$6,2)=7)),0,MAX(0,IV42-IU42-2))</f>
        <v>0</v>
      </c>
      <c r="IZ42" s="363">
        <f t="shared" ref="IZ42:IZ63" si="804">IF(NOT(ISNUMBER(IV42)),0,IF(OR(IT42&lt;&gt;"NOR",AND($D42="LOCAL",WEEKDAY(IR$6,2)=7)),IV42,0))</f>
        <v>0</v>
      </c>
      <c r="JA42" s="359">
        <f t="shared" ref="JA42:JA63" si="805">IF(AND($D42="LOCAL",WEEKDAY(JA$6,2)=7),"-",IF(AND($D42="FORANEO",WEEKDAY(JA$6,2)=7),--"08:00:00",--"07:30:00"))</f>
        <v>0.3125</v>
      </c>
      <c r="JB42" s="360">
        <f t="shared" ref="JB42:JB73" si="806">IF(JA42="-","-",IF($D42="LOCAL",IF(WEEKDAY(JA$6,2)&lt;=5,--"17:00:00",IF(WEEKDAY(JA$6,2)=6,--"13:00:00","-")),IF($D42="FORANEO",IF(WEEKDAY(JA$6,2)&lt;=6,--"18:30:00",IF(WEEKDAY(JA$6,2)=7,--"12:00:00","-")),"-")))</f>
        <v>0.70833333333333337</v>
      </c>
      <c r="JC42" s="361" t="str">
        <f>IF(
 OR(JA$6&lt;MAX($B$2,$G42),AND($H42&lt;&gt;"",JA$6&gt;$H42)),
 "NA",
 IF(
  AND($D42="LOCAL",WEEKDAY(JA$6,2)=7),
  "DS",
  IF(
   COUNTIF(Parametros!$P:$P,JA$6)&gt;0,
   IF(ISNUMBER(JE42),IF(JE42&gt;0,"FL","FC"),"FC"),
   IF(
    ISNUMBER(JE42),
    IF(JE42&gt;0,"NOR","F"),
    IF(JE42="A","NOR",IF(JE42&lt;&gt;"",JE42,"F"))
   )
  )
 )
)</f>
        <v>NOR</v>
      </c>
      <c r="JD42" s="362">
        <f t="shared" ref="JD42:JD63" si="807">_xlfn.LET(
_xlpm.hrs,IF(OR(JA42="-",JB42="-",NOT(ISNUMBER(JA42)),NOT(ISNUMBER(JB42))),0,MAX(0,(JB42-JA42)*24)),
_xlpm.colRel,MOD(COLUMN()-COLUMN($I42),9),
_xlpm.f,$I$6+_xlpm.colRel,
_xlpm.dow,WEEKDAY(_xlpm.f,2),
_xlpm.alm,IF(_xlpm.hrs&lt;=0,0,
     IF(_xlpm.hrs&gt;7,1,
        IF(_xlpm.dow&lt;=5,1,
           IF(_xlpm.dow=6,IF($D42="LOCAL",0,1),
              IF(_xlpm.dow=7,IF($D42="LOCAL",1,0),0)
           )
        )
     )
),
MAX(0,_xlpm.hrs-_xlpm.alm)
)</f>
        <v>8.5</v>
      </c>
      <c r="JE42" s="362" cm="1">
        <f t="array" ref="JE42">_xlfn.LET(
_xlpm.f,JE$6,
_xlpm.xp,IFERROR(
   _xlfn.XLOOKUP(
     1,
     (Papeletas!$B$2:$B$3000=$B42)*(Papeletas!$G$2:$G$3000&lt;=_xlpm.f)*(Papeletas!$H$2:$H$3000&gt;=_xlpm.f),
     Papeletas!$F$2:$F$3000,
     "__NP__"
   ),
   "__NP__"
),
_xlpm.x,IF(_xlpm.xp&lt;&gt;"__NP__",_xlpm.xp,_xlfn.XLOOKUP($B42,Reloj!$A$2:$A$3000,INDEX(Reloj!$J$2:$AR$3000,,COLUMN(IS34)-INT(COLUMN(IS34)/9*8)),"__NF__")),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JF42" s="363">
        <f t="shared" ref="JF42:JF73" si="808">IF(OR(NOT(ISNUMBER(JD42)),NOT(ISNUMBER(JE42)),JC42&lt;&gt;"NOR",AND($D42="LOCAL",WEEKDAY(JA$6,2)=7)),0,JD42)</f>
        <v>8.5</v>
      </c>
      <c r="JG42" s="363">
        <f t="shared" ref="JG42:JG63" si="809">IF(OR(NOT(ISNUMBER(JD42)),NOT(ISNUMBER(JE42)),JC42&lt;&gt;"NOR",AND($D42="LOCAL",WEEKDAY(JA$6,2)=7)),0,MAX(0,MIN(2,JE42-JD42)))</f>
        <v>2</v>
      </c>
      <c r="JH42" s="363">
        <f t="shared" ref="JH42:JH63" si="810">IF(OR(NOT(ISNUMBER(JD42)),NOT(ISNUMBER(JE42)),JC42&lt;&gt;"NOR",AND($D42="LOCAL",WEEKDAY(JA$6,2)=7)),0,MAX(0,JE42-JD42-2))</f>
        <v>0</v>
      </c>
      <c r="JI42" s="363">
        <f t="shared" ref="JI42:JI63" si="811">IF(NOT(ISNUMBER(JE42)),0,IF(OR(JC42&lt;&gt;"NOR",AND($D42="LOCAL",WEEKDAY(JA$6,2)=7)),JE42,0))</f>
        <v>0</v>
      </c>
      <c r="JJ42" s="359">
        <f t="shared" ref="JJ42:JJ63" si="812">IF(AND($D42="LOCAL",WEEKDAY(JJ$6,2)=7),"-",IF(AND($D42="FORANEO",WEEKDAY(JJ$6,2)=7),--"08:00:00",--"07:30:00"))</f>
        <v>0.3125</v>
      </c>
      <c r="JK42" s="360">
        <f t="shared" ref="JK42:JK73" si="813">IF(JJ42="-","-",IF($D42="LOCAL",IF(WEEKDAY(JJ$6,2)&lt;=5,--"17:00:00",IF(WEEKDAY(JJ$6,2)=6,--"13:00:00","-")),IF($D42="FORANEO",IF(WEEKDAY(JJ$6,2)&lt;=6,--"18:30:00",IF(WEEKDAY(JJ$6,2)=7,--"12:00:00","-")),"-")))</f>
        <v>0.70833333333333337</v>
      </c>
      <c r="JL42" s="361" t="str">
        <f>IF(
 OR(JJ$6&lt;MAX($B$2,$G42),AND($H42&lt;&gt;"",JJ$6&gt;$H42)),
 "NA",
 IF(
  AND($D42="LOCAL",WEEKDAY(JJ$6,2)=7),
  "DS",
  IF(
   COUNTIF(Parametros!$P:$P,JJ$6)&gt;0,
   IF(ISNUMBER(JN42),IF(JN42&gt;0,"FL","FC"),"FC"),
   IF(
    ISNUMBER(JN42),
    IF(JN42&gt;0,"NOR","F"),
    IF(JN42="A","NOR",IF(JN42&lt;&gt;"",JN42,"F"))
   )
  )
 )
)</f>
        <v>NOR</v>
      </c>
      <c r="JM42" s="362">
        <f t="shared" ref="JM42:JM63" si="814">_xlfn.LET(
_xlpm.hrs,IF(OR(JJ42="-",JK42="-",NOT(ISNUMBER(JJ42)),NOT(ISNUMBER(JK42))),0,MAX(0,(JK42-JJ42)*24)),
_xlpm.colRel,MOD(COLUMN()-COLUMN($I42),9),
_xlpm.f,$I$6+_xlpm.colRel,
_xlpm.dow,WEEKDAY(_xlpm.f,2),
_xlpm.alm,IF(_xlpm.hrs&lt;=0,0,
     IF(_xlpm.hrs&gt;7,1,
        IF(_xlpm.dow&lt;=5,1,
           IF(_xlpm.dow=6,IF($D42="LOCAL",0,1),
              IF(_xlpm.dow=7,IF($D42="LOCAL",1,0),0)
           )
        )
     )
),
MAX(0,_xlpm.hrs-_xlpm.alm)
)</f>
        <v>8.5</v>
      </c>
      <c r="JN42" s="362" cm="1">
        <f t="array" ref="JN42">_xlfn.LET(
_xlpm.f,JN$6,
_xlpm.xp,IFERROR(
   _xlfn.XLOOKUP(
     1,
     (Papeletas!$B$2:$B$3000=$B42)*(Papeletas!$G$2:$G$3000&lt;=_xlpm.f)*(Papeletas!$H$2:$H$3000&gt;=_xlpm.f),
     Papeletas!$F$2:$F$3000,
     "__NP__"
   ),
   "__NP__"
),
_xlpm.x,IF(_xlpm.xp&lt;&gt;"__NP__",_xlpm.xp,_xlfn.XLOOKUP($B42,Reloj!$A$2:$A$3000,INDEX(Reloj!$J$2:$AR$3000,,COLUMN(JB34)-INT(COLUMN(JB34)/9*8)),"__NF__")),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10.5</v>
      </c>
      <c r="JO42" s="363">
        <f t="shared" ref="JO42:JO73" si="815">IF(OR(NOT(ISNUMBER(JM42)),NOT(ISNUMBER(JN42)),JL42&lt;&gt;"NOR",AND($D42="LOCAL",WEEKDAY(JJ$6,2)=7)),0,JM42)</f>
        <v>8.5</v>
      </c>
      <c r="JP42" s="363">
        <f t="shared" ref="JP42:JP63" si="816">IF(OR(NOT(ISNUMBER(JM42)),NOT(ISNUMBER(JN42)),JL42&lt;&gt;"NOR",AND($D42="LOCAL",WEEKDAY(JJ$6,2)=7)),0,MAX(0,MIN(2,JN42-JM42)))</f>
        <v>2</v>
      </c>
      <c r="JQ42" s="363">
        <f t="shared" ref="JQ42:JQ63" si="817">IF(OR(NOT(ISNUMBER(JM42)),NOT(ISNUMBER(JN42)),JL42&lt;&gt;"NOR",AND($D42="LOCAL",WEEKDAY(JJ$6,2)=7)),0,MAX(0,JN42-JM42-2))</f>
        <v>0</v>
      </c>
      <c r="JR42" s="363">
        <f t="shared" ref="JR42:JR63" si="818">IF(NOT(ISNUMBER(JN42)),0,IF(OR(JL42&lt;&gt;"NOR",AND($D42="LOCAL",WEEKDAY(JJ$6,2)=7)),JN42,0))</f>
        <v>0</v>
      </c>
      <c r="JS42" s="359">
        <f t="shared" ref="JS42:JS63" si="819">IF(AND($D42="LOCAL",WEEKDAY(JS$6,2)=7),"-",IF(AND($D42="FORANEO",WEEKDAY(JS$6,2)=7),--"08:00:00",--"07:30:00"))</f>
        <v>0.3125</v>
      </c>
      <c r="JT42" s="360">
        <f t="shared" ref="JT42:JT73" si="820">IF(JS42="-","-",IF($D42="LOCAL",IF(WEEKDAY(JS$6,2)&lt;=5,--"17:00:00",IF(WEEKDAY(JS$6,2)=6,--"13:00:00","-")),IF($D42="FORANEO",IF(WEEKDAY(JS$6,2)&lt;=6,--"18:30:00",IF(WEEKDAY(JS$6,2)=7,--"12:00:00","-")),"-")))</f>
        <v>0.70833333333333337</v>
      </c>
      <c r="JU42" s="361" t="str">
        <f>IF(
 OR(JS$6&lt;MAX($B$2,$G42),AND($H42&lt;&gt;"",JS$6&gt;$H42)),
 "NA",
 IF(
  AND($D42="LOCAL",WEEKDAY(JS$6,2)=7),
  "DS",
  IF(
   COUNTIF(Parametros!$P:$P,JS$6)&gt;0,
   IF(ISNUMBER(JW42),IF(JW42&gt;0,"FL","FC"),"FC"),
   IF(
    ISNUMBER(JW42),
    IF(JW42&gt;0,"NOR","F"),
    IF(JW42="A","NOR",IF(JW42&lt;&gt;"",JW42,"F"))
   )
  )
 )
)</f>
        <v>NOR</v>
      </c>
      <c r="JV42" s="362">
        <f t="shared" ref="JV42:JV63" si="821">_xlfn.LET(
_xlpm.hrs,IF(OR(JS42="-",JT42="-",NOT(ISNUMBER(JS42)),NOT(ISNUMBER(JT42))),0,MAX(0,(JT42-JS42)*24)),
_xlpm.colRel,MOD(COLUMN()-COLUMN($I42),9),
_xlpm.f,$I$6+_xlpm.colRel,
_xlpm.dow,WEEKDAY(_xlpm.f,2),
_xlpm.alm,IF(_xlpm.hrs&lt;=0,0,
     IF(_xlpm.hrs&gt;7,1,
        IF(_xlpm.dow&lt;=5,1,
           IF(_xlpm.dow=6,IF($D42="LOCAL",0,1),
              IF(_xlpm.dow=7,IF($D42="LOCAL",1,0),0)
           )
        )
     )
),
MAX(0,_xlpm.hrs-_xlpm.alm)
)</f>
        <v>8.5</v>
      </c>
      <c r="JW42" s="362" cm="1">
        <f t="array" ref="JW42">_xlfn.LET(
_xlpm.f,JW$6,
_xlpm.xp,IFERROR(
   _xlfn.XLOOKUP(
     1,
     (Papeletas!$B$2:$B$3000=$B42)*(Papeletas!$G$2:$G$3000&lt;=_xlpm.f)*(Papeletas!$H$2:$H$3000&gt;=_xlpm.f),
     Papeletas!$F$2:$F$3000,
     "__NP__"
   ),
   "__NP__"
),
_xlpm.x,IF(_xlpm.xp&lt;&gt;"__NP__",_xlpm.xp,_xlfn.XLOOKUP($B42,Reloj!$A$2:$A$3000,INDEX(Reloj!$J$2:$AR$3000,,COLUMN(JK34)-INT(COLUMN(JK34)/9*8)),"__NF__")),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11.5</v>
      </c>
      <c r="JX42" s="363">
        <f t="shared" ref="JX42:JX73" si="822">IF(OR(NOT(ISNUMBER(JV42)),NOT(ISNUMBER(JW42)),JU42&lt;&gt;"NOR",AND($D42="LOCAL",WEEKDAY(JS$6,2)=7)),0,JV42)</f>
        <v>8.5</v>
      </c>
      <c r="JY42" s="363">
        <f t="shared" ref="JY42:JY63" si="823">IF(OR(NOT(ISNUMBER(JV42)),NOT(ISNUMBER(JW42)),JU42&lt;&gt;"NOR",AND($D42="LOCAL",WEEKDAY(JS$6,2)=7)),0,MAX(0,MIN(2,JW42-JV42)))</f>
        <v>2</v>
      </c>
      <c r="JZ42" s="363">
        <f t="shared" ref="JZ42:JZ63" si="824">IF(OR(NOT(ISNUMBER(JV42)),NOT(ISNUMBER(JW42)),JU42&lt;&gt;"NOR",AND($D42="LOCAL",WEEKDAY(JS$6,2)=7)),0,MAX(0,JW42-JV42-2))</f>
        <v>1</v>
      </c>
      <c r="KA42" s="363">
        <f t="shared" ref="KA42:KA63" si="825">IF(NOT(ISNUMBER(JW42)),0,IF(OR(JU42&lt;&gt;"NOR",AND($D42="LOCAL",WEEKDAY(JS$6,2)=7)),JW42,0))</f>
        <v>0</v>
      </c>
      <c r="KB42" s="359">
        <f t="shared" ref="KB42:KB63" si="826">IF(AND($D42="LOCAL",WEEKDAY(KB$6,2)=7),"-",IF(AND($D42="FORANEO",WEEKDAY(KB$6,2)=7),--"08:00:00",--"07:30:00"))</f>
        <v>0.3125</v>
      </c>
      <c r="KC42" s="360">
        <f t="shared" ref="KC42:KC73" si="827">IF(KB42="-","-",IF($D42="LOCAL",IF(WEEKDAY(KB$6,2)&lt;=5,--"17:00:00",IF(WEEKDAY(KB$6,2)=6,--"13:00:00","-")),IF($D42="FORANEO",IF(WEEKDAY(KB$6,2)&lt;=6,--"18:30:00",IF(WEEKDAY(KB$6,2)=7,--"12:00:00","-")),"-")))</f>
        <v>0.54166666666666663</v>
      </c>
      <c r="KD42" s="361" t="str">
        <f>IF(
 OR(KB$6&lt;MAX($B$2,$G42),AND($H42&lt;&gt;"",KB$6&gt;$H42)),
 "NA",
 IF(
  AND($D42="LOCAL",WEEKDAY(KB$6,2)=7),
  "DS",
  IF(
   COUNTIF(Parametros!$P:$P,KB$6)&gt;0,
   IF(ISNUMBER(KF42),IF(KF42&gt;0,"FL","FC"),"FC"),
   IF(
    ISNUMBER(KF42),
    IF(KF42&gt;0,"NOR","F"),
    IF(KF42="A","NOR",IF(KF42&lt;&gt;"",KF42,"F"))
   )
  )
 )
)</f>
        <v>NOR</v>
      </c>
      <c r="KE42" s="362">
        <f t="shared" ref="KE42:KE63" si="828">_xlfn.LET(
_xlpm.hrs,IF(OR(KB42="-",KC42="-",NOT(ISNUMBER(KB42)),NOT(ISNUMBER(KC42))),0,MAX(0,(KC42-KB42)*24)),
_xlpm.colRel,MOD(COLUMN()-COLUMN($I42),9),
_xlpm.f,$I$6+_xlpm.colRel,
_xlpm.dow,WEEKDAY(_xlpm.f,2),
_xlpm.alm,IF(_xlpm.hrs&lt;=0,0,
     IF(_xlpm.hrs&gt;7,1,
        IF(_xlpm.dow&lt;=5,1,
           IF(_xlpm.dow=6,IF($D42="LOCAL",0,1),
              IF(_xlpm.dow=7,IF($D42="LOCAL",1,0),0)
           )
        )
     )
),
MAX(0,_xlpm.hrs-_xlpm.alm)
)</f>
        <v>5.4999999999999991</v>
      </c>
      <c r="KF42" s="362" cm="1">
        <f t="array" ref="KF42">_xlfn.LET(
_xlpm.f,KF$6,
_xlpm.xp,IFERROR(
   _xlfn.XLOOKUP(
     1,
     (Papeletas!$B$2:$B$3000=$B42)*(Papeletas!$G$2:$G$3000&lt;=_xlpm.f)*(Papeletas!$H$2:$H$3000&gt;=_xlpm.f),
     Papeletas!$F$2:$F$3000,
     "__NP__"
   ),
   "__NP__"
),
_xlpm.x,IF(_xlpm.xp&lt;&gt;"__NP__",_xlpm.xp,_xlfn.XLOOKUP($B42,Reloj!$A$2:$A$3000,INDEX(Reloj!$J$2:$AR$3000,,COLUMN(JT34)-INT(COLUMN(JT34)/9*8)),"__NF__")),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8.5</v>
      </c>
      <c r="KG42" s="363">
        <f t="shared" ref="KG42:KG73" si="829">IF(OR(NOT(ISNUMBER(KE42)),NOT(ISNUMBER(KF42)),KD42&lt;&gt;"NOR",AND($D42="LOCAL",WEEKDAY(KB$6,2)=7)),0,KE42)</f>
        <v>5.4999999999999991</v>
      </c>
      <c r="KH42" s="363">
        <f t="shared" ref="KH42:KH63" si="830">IF(OR(NOT(ISNUMBER(KE42)),NOT(ISNUMBER(KF42)),KD42&lt;&gt;"NOR",AND($D42="LOCAL",WEEKDAY(KB$6,2)=7)),0,MAX(0,MIN(2,KF42-KE42)))</f>
        <v>2</v>
      </c>
      <c r="KI42" s="363">
        <f t="shared" ref="KI42:KI63" si="831">IF(OR(NOT(ISNUMBER(KE42)),NOT(ISNUMBER(KF42)),KD42&lt;&gt;"NOR",AND($D42="LOCAL",WEEKDAY(KB$6,2)=7)),0,MAX(0,KF42-KE42-2))</f>
        <v>1.0000000000000009</v>
      </c>
      <c r="KJ42" s="363">
        <f t="shared" ref="KJ42:KJ63" si="832">IF(NOT(ISNUMBER(KF42)),0,IF(OR(KD42&lt;&gt;"NOR",AND($D42="LOCAL",WEEKDAY(KB$6,2)=7)),KF42,0))</f>
        <v>0</v>
      </c>
      <c r="KK42" s="359" t="str">
        <f t="shared" si="255"/>
        <v>-</v>
      </c>
      <c r="KL42" s="360" t="str">
        <f t="shared" ref="KL42" si="833">IF(KK42="-","-",IF($D42="LOCAL",IF(WEEKDAY(KK$6,2)&lt;=5,--"17:00:00",IF(WEEKDAY(KK$6,2)=6,--"13:00:00","-")),IF($D42="FORANEO",IF(WEEKDAY(KK$6,2)&lt;=6,--"18:30:00",IF(WEEKDAY(KK$6,2)=7,--"12:00:00","-")),"-")))</f>
        <v>-</v>
      </c>
      <c r="KM42" s="361" t="str">
        <f>IF(
 OR(KK$6&lt;MAX($B$2,$G42),AND($H42&lt;&gt;"",KK$6&gt;$H42)),
 "NA",
 IF(
  AND($D42="LOCAL",WEEKDAY(KK$6,2)=7),
  "DS",
  IF(
   COUNTIF(Parametros!$P:$P,KK$6)&gt;0,
   IF(ISNUMBER(KO42),IF(KO42&gt;0,"FL","FC"),"FC"),
   IF(
    ISNUMBER(KO42),
    IF(KO42&gt;0,"NOR","F"),
    IF(KO42="A","NOR",IF(KO42&lt;&gt;"",KO42,"F"))
   )
  )
 )
)</f>
        <v>DS</v>
      </c>
      <c r="KN42" s="362">
        <f t="shared" si="519"/>
        <v>0</v>
      </c>
      <c r="KO42" s="362" cm="1">
        <f t="array" ref="KO42">_xlfn.LET(
_xlpm.f,KO$6,
_xlpm.xp,IFERROR(
   _xlfn.XLOOKUP(
     1,
     (Papeletas!$B$2:$B$403=$B42)*(Papeletas!$G$2:$G$403&lt;=_xlpm.f)*(Papeletas!$H$2:$H$403&gt;=_xlpm.f),
     Papeletas!$F$2:$F$403,
     "__NP__"
   ),
   "__NP__"
),
_xlpm.x,IF(_xlpm.xp&lt;&gt;"__NP__",_xlpm.xp,_xlfn.XLOOKUP($B42,Reloj!$A$2:$A$1254,INDEX(Reloj!$J$2:$AR$1254,,COLUMN(KC34)-INT(COLUMN(KC34)/9*8)),"__NF__")),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3.5</v>
      </c>
      <c r="KP42" s="363">
        <f t="shared" si="520"/>
        <v>0</v>
      </c>
      <c r="KQ42" s="363">
        <f t="shared" si="521"/>
        <v>0</v>
      </c>
      <c r="KR42" s="363">
        <f t="shared" si="522"/>
        <v>0</v>
      </c>
      <c r="KS42" s="363">
        <f t="shared" si="523"/>
        <v>3.5</v>
      </c>
      <c r="KT42" s="359">
        <f t="shared" si="262"/>
        <v>0.3125</v>
      </c>
      <c r="KU42" s="360">
        <f t="shared" ref="KU42" si="834">IF(KT42="-","-",IF($D42="LOCAL",IF(WEEKDAY(KT$6,2)&lt;=5,--"17:00:00",IF(WEEKDAY(KT$6,2)=6,--"13:00:00","-")),IF($D42="FORANEO",IF(WEEKDAY(KT$6,2)&lt;=6,--"18:30:00",IF(WEEKDAY(KT$6,2)=7,--"12:00:00","-")),"-")))</f>
        <v>0.70833333333333337</v>
      </c>
      <c r="KV42" s="361" t="str">
        <f>IF(
 OR(KT$6&lt;MAX($B$2,$G42),AND($H42&lt;&gt;"",KT$6&gt;$H42)),
 "NA",
 IF(
  AND($D42="LOCAL",WEEKDAY(KT$6,2)=7),
  "DS",
  IF(
   COUNTIF(Parametros!$P:$P,KT$6)&gt;0,
   IF(ISNUMBER(KX42),IF(KX42&gt;0,"FL","FC"),"FC"),
   IF(
    ISNUMBER(KX42),
    IF(KX42&gt;0,"NOR","F"),
    IF(KX42="A","NOR",IF(KX42&lt;&gt;"",KX42,"F"))
   )
  )
 )
)</f>
        <v>F</v>
      </c>
      <c r="KW42" s="362">
        <f t="shared" si="525"/>
        <v>8.5</v>
      </c>
      <c r="KX42" s="362" t="str" cm="1">
        <f t="array" ref="KX42">_xlfn.LET(
_xlpm.f,KX$6,
_xlpm.xp,IFERROR(
   _xlfn.XLOOKUP(
     1,
     (Papeletas!$B$2:$B$403=$B42)*(Papeletas!$G$2:$G$403&lt;=_xlpm.f)*(Papeletas!$H$2:$H$403&gt;=_xlpm.f),
     Papeletas!$F$2:$F$403,
     "__NP__"
   ),
   "__NP__"
),
_xlpm.x,IF(_xlpm.xp&lt;&gt;"__NP__",_xlpm.xp,_xlfn.XLOOKUP($B42,Reloj!$A$2:$A$1254,INDEX(Reloj!$J$2:$AR$1254,,COLUMN(KL34)-INT(COLUMN(KL34)/9*8)),"__NF__")),
_xlpm.t,SUBSTITUTE(_xlpm.x&amp;"","'",""),
_xlpm.esnum,IFERROR(ISNUMBER(VALUE(_xlpm.t)),FALSE),
_xlpm.n,IF(_xlpm.esnum,VALUE(_xlpm.t),0),
_xlpm.dia,IFERROR(WEEKDAY(_xlpm.f,2),0),
_xlpm.esFinSem,IF(AND(_xlpm.esnum,_xlpm.n&gt;0,_xlpm.n&lt;=7),IF($D42="LOCAL",OR(_xlpm.dia=6,_xlpm.dia=7),_xlpm.dia=7),FALSE),
_xlpm.nAj,IF(_xlpm.esFinSem,_xlpm.n+1,_xlpm.n),
IF(_xlpm.x="__NF__","Revisar",
IF(_xlpm.t="","F",
IF(_xlpm.esnum,
IF(_xlpm.nAj=0,"F",_xlpm.nAj),
IF(OR(_xlpm.t="AS",_xlpm.t="SAI"),"F",
IF(OR(_xlpm.t="ATM",_xlpm.t="CT",_xlpm.t="SS"),"A",
IF(_xlpm.t="B","DL",
IF(_xlpm.t="BA","DLA",
IF(_xlpm.t="V","VAC",_xlpm.t)))))))))</f>
        <v>F</v>
      </c>
      <c r="KY42" s="363">
        <f t="shared" si="526"/>
        <v>0</v>
      </c>
      <c r="KZ42" s="363">
        <f t="shared" si="527"/>
        <v>0</v>
      </c>
      <c r="LA42" s="363">
        <f t="shared" si="528"/>
        <v>0</v>
      </c>
      <c r="LB42" s="363">
        <f t="shared" si="529"/>
        <v>0</v>
      </c>
      <c r="LC42" s="364">
        <f t="shared" si="269"/>
        <v>0.3125</v>
      </c>
      <c r="LD42" s="360">
        <f t="shared" si="530"/>
        <v>0.70833333333333337</v>
      </c>
      <c r="LE42" s="361" t="str" cm="1">
        <f t="array" ref="LE42">_xlfn.LET(_xlpm.f,LC$6,_xlpm.ini,IFERROR(_xlfn.XLOOKUP(1,(Papeletas!$B$2:$B$403=$B42)*(Papeletas!$G$2:$G$403&lt;=_xlpm.f)*(Papeletas!$H$2:$H$403&gt;=_xlpm.f),Papeletas!$F$2:$F$403,""),""),IF(AND($D42="LOCAL",WEEKDAY(LC$6,2)=7),"DS",IF(_xlpm.ini&lt;&gt;"",_xlfn.XLOOKUP(_xlpm.ini,Parametros!$B:$B,Parametros!$C:$C,_xlpm.ini),"NOR")))</f>
        <v>NOR</v>
      </c>
      <c r="LF42" s="362">
        <f t="shared" si="531"/>
        <v>8.5</v>
      </c>
      <c r="LG42" s="362">
        <f t="shared" si="532"/>
        <v>8.5</v>
      </c>
      <c r="LH42" s="363">
        <f t="shared" si="533"/>
        <v>8.5</v>
      </c>
      <c r="LI42" s="363">
        <v>0</v>
      </c>
      <c r="LJ42" s="363">
        <v>0</v>
      </c>
      <c r="LK42" s="363">
        <v>0</v>
      </c>
      <c r="LL42" s="364">
        <f t="shared" si="274"/>
        <v>0.3125</v>
      </c>
      <c r="LM42" s="360">
        <f t="shared" si="534"/>
        <v>0.70833333333333337</v>
      </c>
      <c r="LN42" s="361" t="str" cm="1">
        <f t="array" ref="LN42">_xlfn.LET(_xlpm.f,LL$6,_xlpm.ini,IFERROR(_xlfn.XLOOKUP(1,(Papeletas!$B$2:$B$403=$B42)*(Papeletas!$G$2:$G$403&lt;=_xlpm.f)*(Papeletas!$H$2:$H$403&gt;=_xlpm.f),Papeletas!$F$2:$F$403,""),""),IF(AND($D42="LOCAL",WEEKDAY(LL$6,2)=7),"DS",IF(_xlpm.ini&lt;&gt;"",_xlfn.XLOOKUP(_xlpm.ini,Parametros!$B:$B,Parametros!$C:$C,_xlpm.ini),"NOR")))</f>
        <v>NOR</v>
      </c>
      <c r="LO42" s="362">
        <f t="shared" si="535"/>
        <v>8.5</v>
      </c>
      <c r="LP42" s="362">
        <f t="shared" si="536"/>
        <v>8.5</v>
      </c>
      <c r="LQ42" s="363">
        <f t="shared" si="537"/>
        <v>8.5</v>
      </c>
      <c r="LR42" s="363">
        <v>0</v>
      </c>
      <c r="LS42" s="363">
        <v>0</v>
      </c>
      <c r="LT42" s="363">
        <v>0</v>
      </c>
      <c r="LU42" s="364">
        <f t="shared" si="279"/>
        <v>0.3125</v>
      </c>
      <c r="LV42" s="360">
        <f t="shared" si="538"/>
        <v>0.70833333333333337</v>
      </c>
      <c r="LW42" s="361" t="str" cm="1">
        <f t="array" ref="LW42">_xlfn.LET(_xlpm.f,LU$6,_xlpm.ini,IFERROR(_xlfn.XLOOKUP(1,(Papeletas!$B$2:$B$403=$B42)*(Papeletas!$G$2:$G$403&lt;=_xlpm.f)*(Papeletas!$H$2:$H$403&gt;=_xlpm.f),Papeletas!$F$2:$F$403,""),""),IF(AND($D42="LOCAL",WEEKDAY(LU$6,2)=7),"DS",IF(_xlpm.ini&lt;&gt;"",_xlfn.XLOOKUP(_xlpm.ini,Parametros!$B:$B,Parametros!$C:$C,_xlpm.ini),"NOR")))</f>
        <v>NOR</v>
      </c>
      <c r="LX42" s="362">
        <f t="shared" si="539"/>
        <v>8.5</v>
      </c>
      <c r="LY42" s="362">
        <f t="shared" si="540"/>
        <v>8.5</v>
      </c>
      <c r="LZ42" s="363">
        <f t="shared" si="541"/>
        <v>8.5</v>
      </c>
      <c r="MA42" s="363">
        <v>0</v>
      </c>
      <c r="MB42" s="363">
        <v>0</v>
      </c>
      <c r="MC42" s="363">
        <v>0</v>
      </c>
      <c r="MD42" s="360">
        <f t="shared" si="284"/>
        <v>0.3125</v>
      </c>
      <c r="ME42" s="360">
        <f t="shared" si="542"/>
        <v>0.70833333333333337</v>
      </c>
      <c r="MF42" s="361" t="str" cm="1">
        <f t="array" ref="MF42">_xlfn.LET(_xlpm.f,MD$6,_xlpm.ini,IFERROR(_xlfn.XLOOKUP(1,(Papeletas!$B$2:$B$403=$B42)*(Papeletas!$G$2:$G$403&lt;=_xlpm.f)*(Papeletas!$H$2:$H$403&gt;=_xlpm.f),Papeletas!$F$2:$F$403,""),""),IF(AND($D42="LOCAL",WEEKDAY(MD$6,2)=7),"DS",IF(_xlpm.ini&lt;&gt;"",_xlfn.XLOOKUP(_xlpm.ini,Parametros!$B:$B,Parametros!$C:$C,_xlpm.ini),"NOR")))</f>
        <v>NOR</v>
      </c>
      <c r="MG42" s="362">
        <f t="shared" si="543"/>
        <v>8.5</v>
      </c>
      <c r="MH42" s="362">
        <f t="shared" si="544"/>
        <v>8.5</v>
      </c>
      <c r="MI42" s="363">
        <f t="shared" si="545"/>
        <v>8.5</v>
      </c>
      <c r="MJ42" s="363">
        <v>0</v>
      </c>
      <c r="MK42" s="363">
        <v>0</v>
      </c>
      <c r="ML42" s="363">
        <v>0</v>
      </c>
      <c r="MM42" s="364">
        <f t="shared" si="289"/>
        <v>0.3125</v>
      </c>
      <c r="MN42" s="360">
        <f t="shared" si="546"/>
        <v>0.54166666666666663</v>
      </c>
      <c r="MO42" s="361" t="str" cm="1">
        <f t="array" ref="MO42">_xlfn.LET(_xlpm.f,MM$6,_xlpm.ini,IFERROR(_xlfn.XLOOKUP(1,(Papeletas!$B$2:$B$403=$B42)*(Papeletas!$G$2:$G$403&lt;=_xlpm.f)*(Papeletas!$H$2:$H$403&gt;=_xlpm.f),Papeletas!$F$2:$F$403,""),""),IF(AND($D42="LOCAL",WEEKDAY(MM$6,2)=7),"DS",IF(_xlpm.ini&lt;&gt;"",_xlfn.XLOOKUP(_xlpm.ini,Parametros!$B:$B,Parametros!$C:$C,_xlpm.ini),"NOR")))</f>
        <v>NOR</v>
      </c>
      <c r="MP42" s="362">
        <f t="shared" si="547"/>
        <v>5.4999999999999991</v>
      </c>
      <c r="MQ42" s="362">
        <f t="shared" si="548"/>
        <v>5.4999999999999991</v>
      </c>
      <c r="MR42" s="363">
        <f t="shared" si="549"/>
        <v>5.4999999999999991</v>
      </c>
      <c r="MS42" s="363">
        <v>0</v>
      </c>
      <c r="MT42" s="363">
        <v>0</v>
      </c>
      <c r="MU42" s="363">
        <v>0</v>
      </c>
      <c r="MV42" s="364"/>
      <c r="MW42" s="360"/>
      <c r="MX42" s="361"/>
      <c r="MY42" s="362"/>
      <c r="MZ42" s="362"/>
      <c r="NA42" s="363"/>
      <c r="NB42" s="363"/>
      <c r="NC42" s="363"/>
      <c r="ND42" s="363"/>
      <c r="NE42" s="364"/>
      <c r="NF42" s="360"/>
      <c r="NG42" s="361"/>
      <c r="NH42" s="362"/>
      <c r="NI42" s="362"/>
      <c r="NJ42" s="363"/>
      <c r="NK42" s="363"/>
      <c r="NL42" s="363"/>
      <c r="NM42" s="363"/>
      <c r="NN42" s="211"/>
      <c r="NO42" s="401">
        <f t="shared" si="615"/>
        <v>23</v>
      </c>
      <c r="NP42" s="401" cm="1">
        <f t="array" ref="NP42">SUMPRODUCT(
 (INDEX(DD42:MU42,1,_xlfn.SEQUENCE(1,INT((COLUMN($MU$9)-COLUMN(DD42)+1)/9),3,9))=NP$6)*
 (INDEX(DD42:MU42,1,_xlfn.SEQUENCE(1,INT((COLUMN($MU$9)-COLUMN(DD42)+1)/9),9,9))&gt;0)
)</f>
        <v>2</v>
      </c>
      <c r="NQ42" s="401" cm="1">
        <f t="array" ref="NQ42">SUMPRODUCT(--(INDEX($DD42:$MU42,1,_xlfn.SEQUENCE(1,INT((COLUMN($MU$9)-COLUMN($DD42)+1)/9),3,9))=NQ$6))</f>
        <v>0</v>
      </c>
      <c r="NR42" s="401">
        <f t="shared" si="550"/>
        <v>25</v>
      </c>
      <c r="NS42" s="401" cm="1">
        <f t="array" ref="NS42">SUMPRODUCT(--(INDEX($DD42:$MU42,1,_xlfn.SEQUENCE(1,INT((COLUMN($MU$9)-COLUMN($DD42)+1)/9),3,9))=NS$6))</f>
        <v>0</v>
      </c>
      <c r="NT42" s="401">
        <f t="shared" si="551"/>
        <v>2</v>
      </c>
      <c r="NU42" s="401" cm="1">
        <f t="array" ref="NU42">SUMPRODUCT(--(INDEX($DD42:$MU42,1,_xlfn.SEQUENCE(1,INT((COLUMN($MU$9)-COLUMN($DD42)+1)/9),3,9))=NU$6))</f>
        <v>0</v>
      </c>
      <c r="NV42" s="401" cm="1">
        <f t="array" ref="NV42">SUMPRODUCT(--(INDEX($DD42:$MU42,1,_xlfn.SEQUENCE(1,INT((COLUMN($MU$9)-COLUMN($DD42)+1)/9),3,9))=NV$6))</f>
        <v>0</v>
      </c>
      <c r="NW42" s="401" cm="1">
        <f t="array" ref="NW42">SUMPRODUCT(--(INDEX($DD42:$MU42,1,_xlfn.SEQUENCE(1,INT((COLUMN($MU$9)-COLUMN($DD42)+1)/9),3,9))=NW$6))</f>
        <v>0</v>
      </c>
      <c r="NX42" s="401" cm="1">
        <f t="array" ref="NX42">SUMPRODUCT(--(INDEX($DD42:$MU42,1,_xlfn.SEQUENCE(1,INT((COLUMN($MU$9)-COLUMN($DD42)+1)/9),3,9))=NX$6))</f>
        <v>0</v>
      </c>
      <c r="NY42" s="401" cm="1">
        <f t="array" ref="NY42">SUMPRODUCT(--(INDEX($DD42:$MU42,1,_xlfn.SEQUENCE(1,INT((COLUMN($MU$9)-COLUMN($DD42)+1)/9),3,9))=NY$6))</f>
        <v>0</v>
      </c>
      <c r="NZ42" s="401" cm="1">
        <f t="array" ref="NZ42">SUMPRODUCT(--(INDEX($DD42:$MU42,1,_xlfn.SEQUENCE(1,INT((COLUMN($MU$9)-COLUMN($DD42)+1)/9),3,9))=NZ$6))</f>
        <v>1</v>
      </c>
      <c r="OA42" s="401" cm="1">
        <f t="array" ref="OA42">SUMPRODUCT(--(INDEX($DD42:$MU42,1,_xlfn.SEQUENCE(1,INT((COLUMN($MU$9)-COLUMN($DD42)+1)/9),3,9))=OA$6))</f>
        <v>0</v>
      </c>
      <c r="OB42" s="401" cm="1">
        <f t="array" ref="OB42">SUMPRODUCT(--(INDEX($DD42:$MU42,1,_xlfn.SEQUENCE(1,INT((COLUMN($MU$9)-COLUMN($DD42)+1)/9),3,9))=OB$6))</f>
        <v>0</v>
      </c>
      <c r="OC42" s="401" cm="1">
        <f t="array" ref="OC42">SUMPRODUCT(--(INDEX($DD42:$MU42,1,_xlfn.SEQUENCE(1,INT((COLUMN($MU$9)-COLUMN($DD42)+1)/9),3,9))=OC$6))</f>
        <v>0</v>
      </c>
      <c r="OD42" s="402"/>
      <c r="OE42" s="402">
        <f t="shared" si="552"/>
        <v>28</v>
      </c>
      <c r="OF42" s="403" cm="1">
        <f t="array" ref="OF42">SUM(INDEX(R42:KJ42,1,_xlfn.SEQUENCE(1,INT((COLUMN($NM$9)-COLUMN(CU42)+1)/9),7,9)))</f>
        <v>44.5</v>
      </c>
      <c r="OG42" s="403" cm="1">
        <f t="array" ref="OG42">SUM(INDEX(R42:KJ42,1,_xlfn.SEQUENCE(1,INT((COLUMN($NM$9)-COLUMN(CU42)+1)/9),8,9)))</f>
        <v>8.0000000000000036</v>
      </c>
      <c r="OH42" s="403" cm="1">
        <f t="array" ref="OH42">SUM(INDEX(R42:KJ42,1,_xlfn.SEQUENCE(1,INT((COLUMN($NM$9)-COLUMN(CU42)+1)/9),9,9)))</f>
        <v>10</v>
      </c>
      <c r="OI42" s="214"/>
      <c r="OJ42" s="163"/>
      <c r="OK42" s="163"/>
      <c r="OL42" s="163"/>
      <c r="OM42" s="163"/>
      <c r="ON42" s="306">
        <f>_xlfn.XLOOKUP(B42,'TR05'!B:B,'TR05'!G:G,"Revisar",0)</f>
        <v>45839</v>
      </c>
      <c r="OO42" s="306">
        <f>_xlfn.XLOOKUP(B42,Reloj!A:A,Reloj!D:D,"Revisar",0)</f>
        <v>45839</v>
      </c>
      <c r="OP42" s="162" t="str">
        <f>_xlfn.XLOOKUP(B42,'S10'!C:C,'S10'!B:B,"Revisar",0)</f>
        <v>Revisar</v>
      </c>
    </row>
    <row r="43" spans="1:406" s="162" customFormat="1" ht="15.9" customHeight="1">
      <c r="A43" s="356">
        <v>35</v>
      </c>
      <c r="B43" s="332" t="s">
        <v>864</v>
      </c>
      <c r="C43" s="357" t="str">
        <f>_xlfn.XLOOKUP(B43,'S10'!$B$2:$B$1500,'S10'!$A$2:$A$1500,"Ingresar",0)</f>
        <v>22021409</v>
      </c>
      <c r="D43" s="333" t="s">
        <v>169</v>
      </c>
      <c r="E43" s="335" t="s">
        <v>866</v>
      </c>
      <c r="F43" s="335" t="str">
        <f>_xlfn.XLOOKUP(B43,'S10'!$B$2:$B$600,'S10'!$F$2:$F$600,"Ingresar",0)</f>
        <v>Topografo</v>
      </c>
      <c r="G43" s="296">
        <v>45931</v>
      </c>
      <c r="H43" s="358">
        <v>46081</v>
      </c>
      <c r="I43" s="359">
        <f t="shared" si="37"/>
        <v>0.3125</v>
      </c>
      <c r="J43" s="360">
        <f t="shared" si="295"/>
        <v>0.70833333333333337</v>
      </c>
      <c r="K43" s="361" t="str">
        <f>IF(
 OR(I$6&lt;MAX($B$2,$G43),AND($H43&lt;&gt;"",I$6&gt;$H43)),
 "NA",
 IF(
  AND($D43="LOCAL",WEEKDAY(I$6,2)=7),
  "DS",
  IF(
   COUNTIF(Parametros!$P:$P,I$6)&gt;0,
   IF(ISNUMBER(M43),IF(M43&gt;0,"FL","FC"),"FC"),
   IF(
    ISNUMBER(M43),
    IF(M43&gt;0,"NOR","F"),
    IF(M43="A","NOR",IF(M43&lt;&gt;"",M43,"F"))
   )
  )
 )
)</f>
        <v>NOR</v>
      </c>
      <c r="L43" s="362">
        <f t="shared" si="296"/>
        <v>8.5</v>
      </c>
      <c r="M43" s="362" cm="1">
        <f t="array" ref="M43">_xlfn.LET(
_xlpm.f,M$6,
_xlpm.xp,IFERROR(
   _xlfn.XLOOKUP(
     1,
     (Papeletas!$B$2:$B$403=$B43)*(Papeletas!$G$2:$G$403&lt;=_xlpm.f)*(Papeletas!$H$2:$H$403&gt;=_xlpm.f),
     Papeletas!$F$2:$F$403,
     "__NP__"
   ),
   "__NP__"
),
_xlpm.x,IF(_xlpm.xp&lt;&gt;"__NP__",_xlpm.xp,_xlfn.XLOOKUP($B43,Reloj!$A$2:$A$1254,INDEX(Reloj!$J$2:$AR$1254,,COLUMN(A35)-INT(COLUMN(A35)/9*8)),"__NF__")),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v>
      </c>
      <c r="N43" s="363">
        <f t="shared" si="297"/>
        <v>8.5</v>
      </c>
      <c r="O43" s="363">
        <f t="shared" si="298"/>
        <v>2</v>
      </c>
      <c r="P43" s="363">
        <f t="shared" si="299"/>
        <v>0.5</v>
      </c>
      <c r="Q43" s="363">
        <f t="shared" si="300"/>
        <v>0</v>
      </c>
      <c r="R43" s="359">
        <f t="shared" si="616"/>
        <v>0.3125</v>
      </c>
      <c r="S43" s="360">
        <f t="shared" si="617"/>
        <v>0.70833333333333337</v>
      </c>
      <c r="T43" s="361" t="str">
        <f>IF(
 OR(R$6&lt;MAX($B$2,$G43),AND($H43&lt;&gt;"",R$6&gt;$H43)),
 "NA",
 IF(
  AND($D43="LOCAL",WEEKDAY(R$6,2)=7),
  "DS",
  IF(
   COUNTIF(Parametros!$P:$P,R$6)&gt;0,
   IF(ISNUMBER(V43),IF(V43&gt;0,"FL","FC"),"FC"),
   IF(
    ISNUMBER(V43),
    IF(V43&gt;0,"NOR","F"),
    IF(V43="A","NOR",IF(V43&lt;&gt;"",V43,"F"))
   )
  )
 )
)</f>
        <v>NOR</v>
      </c>
      <c r="U43" s="362">
        <f t="shared" si="618"/>
        <v>8.5</v>
      </c>
      <c r="V43" s="362" cm="1">
        <f t="array" ref="V43">_xlfn.LET(
_xlpm.f,V$6,
_xlpm.xp,IFERROR(
   _xlfn.XLOOKUP(
     1,
     (Papeletas!$B$2:$B$3000=$B43)*(Papeletas!$G$2:$G$3000&lt;=_xlpm.f)*(Papeletas!$H$2:$H$3000&gt;=_xlpm.f),
     Papeletas!$F$2:$F$3000,
     "__NP__"
   ),
   "__NP__"
),
_xlpm.x,IF(_xlpm.xp&lt;&gt;"__NP__",_xlpm.xp,_xlfn.XLOOKUP($B43,Reloj!$A$2:$A$3000,INDEX(Reloj!$J$2:$AR$3000,,COLUMN(J35)-INT(COLUMN(J35)/9*8)),"__NF__")),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v>
      </c>
      <c r="W43" s="363">
        <f t="shared" si="619"/>
        <v>8.5</v>
      </c>
      <c r="X43" s="363">
        <f t="shared" si="620"/>
        <v>2</v>
      </c>
      <c r="Y43" s="363">
        <f t="shared" si="621"/>
        <v>0.5</v>
      </c>
      <c r="Z43" s="363">
        <f t="shared" si="622"/>
        <v>0</v>
      </c>
      <c r="AA43" s="359">
        <f t="shared" si="623"/>
        <v>0.3125</v>
      </c>
      <c r="AB43" s="360">
        <f t="shared" si="624"/>
        <v>0.70833333333333337</v>
      </c>
      <c r="AC43" s="361" t="str">
        <f>IF(
 OR(AA$6&lt;MAX($B$2,$G43),AND($H43&lt;&gt;"",AA$6&gt;$H43)),
 "NA",
 IF(
  AND($D43="LOCAL",WEEKDAY(AA$6,2)=7),
  "DS",
  IF(
   COUNTIF(Parametros!$P:$P,AA$6)&gt;0,
   IF(ISNUMBER(AE43),IF(AE43&gt;0,"FL","FC"),"FC"),
   IF(
    ISNUMBER(AE43),
    IF(AE43&gt;0,"NOR","F"),
    IF(AE43="A","NOR",IF(AE43&lt;&gt;"",AE43,"F"))
   )
  )
 )
)</f>
        <v>NOR</v>
      </c>
      <c r="AD43" s="362">
        <f t="shared" si="625"/>
        <v>8.5</v>
      </c>
      <c r="AE43" s="362" cm="1">
        <f t="array" ref="AE43">_xlfn.LET(
_xlpm.f,AE$6,
_xlpm.xp,IFERROR(
   _xlfn.XLOOKUP(
     1,
     (Papeletas!$B$2:$B$3000=$B43)*(Papeletas!$G$2:$G$3000&lt;=_xlpm.f)*(Papeletas!$H$2:$H$3000&gt;=_xlpm.f),
     Papeletas!$F$2:$F$3000,
     "__NP__"
   ),
   "__NP__"
),
_xlpm.x,IF(_xlpm.xp&lt;&gt;"__NP__",_xlpm.xp,_xlfn.XLOOKUP($B43,Reloj!$A$2:$A$3000,INDEX(Reloj!$J$2:$AR$3000,,COLUMN(S35)-INT(COLUMN(S35)/9*8)),"__NF__")),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v>
      </c>
      <c r="AF43" s="363">
        <f t="shared" si="626"/>
        <v>8.5</v>
      </c>
      <c r="AG43" s="363">
        <f t="shared" si="627"/>
        <v>2</v>
      </c>
      <c r="AH43" s="363">
        <f t="shared" si="628"/>
        <v>0.5</v>
      </c>
      <c r="AI43" s="363">
        <f t="shared" si="629"/>
        <v>0</v>
      </c>
      <c r="AJ43" s="359">
        <f t="shared" si="630"/>
        <v>0.3125</v>
      </c>
      <c r="AK43" s="360">
        <f t="shared" si="631"/>
        <v>0.54166666666666663</v>
      </c>
      <c r="AL43" s="361" t="str">
        <f>IF(
 OR(AJ$6&lt;MAX($B$2,$G43),AND($H43&lt;&gt;"",AJ$6&gt;$H43)),
 "NA",
 IF(
  AND($D43="LOCAL",WEEKDAY(AJ$6,2)=7),
  "DS",
  IF(
   COUNTIF(Parametros!$P:$P,AJ$6)&gt;0,
   IF(ISNUMBER(AN43),IF(AN43&gt;0,"FL","FC"),"FC"),
   IF(
    ISNUMBER(AN43),
    IF(AN43&gt;0,"NOR","F"),
    IF(AN43="A","NOR",IF(AN43&lt;&gt;"",AN43,"F"))
   )
  )
 )
)</f>
        <v>NOR</v>
      </c>
      <c r="AM43" s="362">
        <f t="shared" si="632"/>
        <v>5.4999999999999991</v>
      </c>
      <c r="AN43" s="362" cm="1">
        <f t="array" ref="AN43">_xlfn.LET(
_xlpm.f,AN$6,
_xlpm.xp,IFERROR(
   _xlfn.XLOOKUP(
     1,
     (Papeletas!$B$2:$B$3000=$B43)*(Papeletas!$G$2:$G$3000&lt;=_xlpm.f)*(Papeletas!$H$2:$H$3000&gt;=_xlpm.f),
     Papeletas!$F$2:$F$3000,
     "__NP__"
   ),
   "__NP__"
),
_xlpm.x,IF(_xlpm.xp&lt;&gt;"__NP__",_xlpm.xp,_xlfn.XLOOKUP($B43,Reloj!$A$2:$A$3000,INDEX(Reloj!$J$2:$AR$3000,,COLUMN(AB35)-INT(COLUMN(AB35)/9*8)),"__NF__")),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9</v>
      </c>
      <c r="AO43" s="363">
        <f t="shared" si="633"/>
        <v>5.4999999999999991</v>
      </c>
      <c r="AP43" s="363">
        <f t="shared" si="634"/>
        <v>2</v>
      </c>
      <c r="AQ43" s="363">
        <f t="shared" si="635"/>
        <v>1.5000000000000009</v>
      </c>
      <c r="AR43" s="363">
        <f t="shared" si="636"/>
        <v>0</v>
      </c>
      <c r="AS43" s="359" t="str">
        <f t="shared" si="637"/>
        <v>-</v>
      </c>
      <c r="AT43" s="360" t="str">
        <f t="shared" si="638"/>
        <v>-</v>
      </c>
      <c r="AU43" s="361" t="str">
        <f>IF(
 OR(AS$6&lt;MAX($B$2,$G43),AND($H43&lt;&gt;"",AS$6&gt;$H43)),
 "NA",
 IF(
  AND($D43="LOCAL",WEEKDAY(AS$6,2)=7),
  "DS",
  IF(
   COUNTIF(Parametros!$P:$P,AS$6)&gt;0,
   IF(ISNUMBER(AW43),IF(AW43&gt;0,"FL","FC"),"FC"),
   IF(
    ISNUMBER(AW43),
    IF(AW43&gt;0,"NOR","F"),
    IF(AW43="A","NOR",IF(AW43&lt;&gt;"",AW43,"F"))
   )
  )
 )
)</f>
        <v>DS</v>
      </c>
      <c r="AV43" s="362">
        <f t="shared" si="639"/>
        <v>0</v>
      </c>
      <c r="AW43" s="362" cm="1">
        <f t="array" ref="AW43">_xlfn.LET(
_xlpm.f,AW$6,
_xlpm.xp,IFERROR(
   _xlfn.XLOOKUP(
     1,
     (Papeletas!$B$2:$B$3000=$B43)*(Papeletas!$G$2:$G$3000&lt;=_xlpm.f)*(Papeletas!$H$2:$H$3000&gt;=_xlpm.f),
     Papeletas!$F$2:$F$3000,
     "__NP__"
   ),
   "__NP__"
),
_xlpm.x,IF(_xlpm.xp&lt;&gt;"__NP__",_xlpm.xp,_xlfn.XLOOKUP($B43,Reloj!$A$2:$A$3000,INDEX(Reloj!$J$2:$AR$3000,,COLUMN(AK35)-INT(COLUMN(AK35)/9*8)),"__NF__")),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4.5</v>
      </c>
      <c r="AX43" s="363">
        <f t="shared" si="640"/>
        <v>0</v>
      </c>
      <c r="AY43" s="363">
        <f t="shared" si="641"/>
        <v>0</v>
      </c>
      <c r="AZ43" s="363">
        <f t="shared" si="642"/>
        <v>0</v>
      </c>
      <c r="BA43" s="363">
        <f t="shared" si="643"/>
        <v>4.5</v>
      </c>
      <c r="BB43" s="359">
        <f t="shared" si="644"/>
        <v>0.3125</v>
      </c>
      <c r="BC43" s="360">
        <f t="shared" si="645"/>
        <v>0.70833333333333337</v>
      </c>
      <c r="BD43" s="361" t="str">
        <f>IF(
 OR(BB$6&lt;MAX($B$2,$G43),AND($H43&lt;&gt;"",BB$6&gt;$H43)),
 "NA",
 IF(
  AND($D43="LOCAL",WEEKDAY(BB$6,2)=7),
  "DS",
  IF(
   COUNTIF(Parametros!$P:$P,BB$6)&gt;0,
   IF(ISNUMBER(BF43),IF(BF43&gt;0,"FL","FC"),"FC"),
   IF(
    ISNUMBER(BF43),
    IF(BF43&gt;0,"NOR","F"),
    IF(BF43="A","NOR",IF(BF43&lt;&gt;"",BF43,"F"))
   )
  )
 )
)</f>
        <v>NOR</v>
      </c>
      <c r="BE43" s="362">
        <f t="shared" si="646"/>
        <v>8.5</v>
      </c>
      <c r="BF43" s="362" cm="1">
        <f t="array" ref="BF43">_xlfn.LET(
_xlpm.f,BF$6,
_xlpm.xp,IFERROR(
   _xlfn.XLOOKUP(
     1,
     (Papeletas!$B$2:$B$3000=$B43)*(Papeletas!$G$2:$G$3000&lt;=_xlpm.f)*(Papeletas!$H$2:$H$3000&gt;=_xlpm.f),
     Papeletas!$F$2:$F$3000,
     "__NP__"
   ),
   "__NP__"
),
_xlpm.x,IF(_xlpm.xp&lt;&gt;"__NP__",_xlpm.xp,_xlfn.XLOOKUP($B43,Reloj!$A$2:$A$3000,INDEX(Reloj!$J$2:$AR$3000,,COLUMN(AT35)-INT(COLUMN(AT35)/9*8)),"__NF__")),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12</v>
      </c>
      <c r="BG43" s="363">
        <f t="shared" si="647"/>
        <v>8.5</v>
      </c>
      <c r="BH43" s="363">
        <f t="shared" si="648"/>
        <v>2</v>
      </c>
      <c r="BI43" s="363">
        <f t="shared" si="649"/>
        <v>1.5</v>
      </c>
      <c r="BJ43" s="363">
        <f t="shared" si="650"/>
        <v>0</v>
      </c>
      <c r="BK43" s="359">
        <f t="shared" si="651"/>
        <v>0.3125</v>
      </c>
      <c r="BL43" s="360">
        <f t="shared" si="652"/>
        <v>0.70833333333333337</v>
      </c>
      <c r="BM43" s="361" t="str">
        <f>IF(
 OR(BK$6&lt;MAX($B$2,$G43),AND($H43&lt;&gt;"",BK$6&gt;$H43)),
 "NA",
 IF(
  AND($D43="LOCAL",WEEKDAY(BK$6,2)=7),
  "DS",
  IF(
   COUNTIF(Parametros!$P:$P,BK$6)&gt;0,
   IF(ISNUMBER(BO43),IF(BO43&gt;0,"FL","FC"),"FC"),
   IF(
    ISNUMBER(BO43),
    IF(BO43&gt;0,"NOR","F"),
    IF(BO43="A","NOR",IF(BO43&lt;&gt;"",BO43,"F"))
   )
  )
 )
)</f>
        <v>NOR</v>
      </c>
      <c r="BN43" s="362">
        <f t="shared" si="653"/>
        <v>8.5</v>
      </c>
      <c r="BO43" s="362" cm="1">
        <f t="array" ref="BO43">_xlfn.LET(
_xlpm.f,BO$6,
_xlpm.xp,IFERROR(
   _xlfn.XLOOKUP(
     1,
     (Papeletas!$B$2:$B$3000=$B43)*(Papeletas!$G$2:$G$3000&lt;=_xlpm.f)*(Papeletas!$H$2:$H$3000&gt;=_xlpm.f),
     Papeletas!$F$2:$F$3000,
     "__NP__"
   ),
   "__NP__"
),
_xlpm.x,IF(_xlpm.xp&lt;&gt;"__NP__",_xlpm.xp,_xlfn.XLOOKUP($B43,Reloj!$A$2:$A$3000,INDEX(Reloj!$J$2:$AR$3000,,COLUMN(BC35)-INT(COLUMN(BC35)/9*8)),"__NF__")),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BP43" s="363">
        <f t="shared" si="654"/>
        <v>8.5</v>
      </c>
      <c r="BQ43" s="363">
        <f t="shared" si="655"/>
        <v>2</v>
      </c>
      <c r="BR43" s="363">
        <f t="shared" si="656"/>
        <v>1</v>
      </c>
      <c r="BS43" s="363">
        <f t="shared" si="657"/>
        <v>0</v>
      </c>
      <c r="BT43" s="359">
        <f t="shared" si="658"/>
        <v>0.3125</v>
      </c>
      <c r="BU43" s="360">
        <f t="shared" si="659"/>
        <v>0.70833333333333337</v>
      </c>
      <c r="BV43" s="361" t="str">
        <f>IF(
 OR(BT$6&lt;MAX($B$2,$G43),AND($H43&lt;&gt;"",BT$6&gt;$H43)),
 "NA",
 IF(
  AND($D43="LOCAL",WEEKDAY(BT$6,2)=7),
  "DS",
  IF(
   COUNTIF(Parametros!$P:$P,BT$6)&gt;0,
   IF(ISNUMBER(BX43),IF(BX43&gt;0,"FL","FC"),"FC"),
   IF(
    ISNUMBER(BX43),
    IF(BX43&gt;0,"NOR","F"),
    IF(BX43="A","NOR",IF(BX43&lt;&gt;"",BX43,"F"))
   )
  )
 )
)</f>
        <v>NOR</v>
      </c>
      <c r="BW43" s="362">
        <f t="shared" si="660"/>
        <v>8.5</v>
      </c>
      <c r="BX43" s="362" cm="1">
        <f t="array" ref="BX43">_xlfn.LET(
_xlpm.f,BX$6,
_xlpm.xp,IFERROR(
   _xlfn.XLOOKUP(
     1,
     (Papeletas!$B$2:$B$3000=$B43)*(Papeletas!$G$2:$G$3000&lt;=_xlpm.f)*(Papeletas!$H$2:$H$3000&gt;=_xlpm.f),
     Papeletas!$F$2:$F$3000,
     "__NP__"
   ),
   "__NP__"
),
_xlpm.x,IF(_xlpm.xp&lt;&gt;"__NP__",_xlpm.xp,_xlfn.XLOOKUP($B43,Reloj!$A$2:$A$3000,INDEX(Reloj!$J$2:$AR$3000,,COLUMN(BL35)-INT(COLUMN(BL35)/9*8)),"__NF__")),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BY43" s="363">
        <f t="shared" si="661"/>
        <v>8.5</v>
      </c>
      <c r="BZ43" s="363">
        <f t="shared" si="662"/>
        <v>2</v>
      </c>
      <c r="CA43" s="363">
        <f t="shared" si="663"/>
        <v>1</v>
      </c>
      <c r="CB43" s="363">
        <f t="shared" si="664"/>
        <v>0</v>
      </c>
      <c r="CC43" s="359">
        <f t="shared" si="665"/>
        <v>0.3125</v>
      </c>
      <c r="CD43" s="360">
        <f t="shared" si="666"/>
        <v>0.70833333333333337</v>
      </c>
      <c r="CE43" s="361" t="str">
        <f>IF(
 OR(CC$6&lt;MAX($B$2,$G43),AND($H43&lt;&gt;"",CC$6&gt;$H43)),
 "NA",
 IF(
  AND($D43="LOCAL",WEEKDAY(CC$6,2)=7),
  "DS",
  IF(
   COUNTIF(Parametros!$P:$P,CC$6)&gt;0,
   IF(ISNUMBER(CG43),IF(CG43&gt;0,"FL","FC"),"FC"),
   IF(
    ISNUMBER(CG43),
    IF(CG43&gt;0,"NOR","F"),
    IF(CG43="A","NOR",IF(CG43&lt;&gt;"",CG43,"F"))
   )
  )
 )
)</f>
        <v>NOR</v>
      </c>
      <c r="CF43" s="362">
        <f t="shared" si="667"/>
        <v>8.5</v>
      </c>
      <c r="CG43" s="362" cm="1">
        <f t="array" ref="CG43">_xlfn.LET(
_xlpm.f,CG$6,
_xlpm.xp,IFERROR(
   _xlfn.XLOOKUP(
     1,
     (Papeletas!$B$2:$B$3000=$B43)*(Papeletas!$G$2:$G$3000&lt;=_xlpm.f)*(Papeletas!$H$2:$H$3000&gt;=_xlpm.f),
     Papeletas!$F$2:$F$3000,
     "__NP__"
   ),
   "__NP__"
),
_xlpm.x,IF(_xlpm.xp&lt;&gt;"__NP__",_xlpm.xp,_xlfn.XLOOKUP($B43,Reloj!$A$2:$A$3000,INDEX(Reloj!$J$2:$AR$3000,,COLUMN(BU35)-INT(COLUMN(BU35)/9*8)),"__NF__")),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12</v>
      </c>
      <c r="CH43" s="363">
        <f t="shared" si="668"/>
        <v>8.5</v>
      </c>
      <c r="CI43" s="363">
        <f t="shared" si="669"/>
        <v>2</v>
      </c>
      <c r="CJ43" s="363">
        <f t="shared" si="670"/>
        <v>1.5</v>
      </c>
      <c r="CK43" s="363">
        <f t="shared" si="671"/>
        <v>0</v>
      </c>
      <c r="CL43" s="359">
        <f t="shared" si="672"/>
        <v>0.3125</v>
      </c>
      <c r="CM43" s="360">
        <f t="shared" si="673"/>
        <v>0.70833333333333337</v>
      </c>
      <c r="CN43" s="361" t="str">
        <f>IF(
 OR(CL$6&lt;MAX($B$2,$G43),AND($H43&lt;&gt;"",CL$6&gt;$H43)),
 "NA",
 IF(
  AND($D43="LOCAL",WEEKDAY(CL$6,2)=7),
  "DS",
  IF(
   COUNTIF(Parametros!$P:$P,CL$6)&gt;0,
   IF(ISNUMBER(CP43),IF(CP43&gt;0,"FL","FC"),"FC"),
   IF(
    ISNUMBER(CP43),
    IF(CP43&gt;0,"NOR","F"),
    IF(CP43="A","NOR",IF(CP43&lt;&gt;"",CP43,"F"))
   )
  )
 )
)</f>
        <v>NOR</v>
      </c>
      <c r="CO43" s="362">
        <f t="shared" si="674"/>
        <v>8.5</v>
      </c>
      <c r="CP43" s="362" cm="1">
        <f t="array" ref="CP43">_xlfn.LET(
_xlpm.f,CP$6,
_xlpm.xp,IFERROR(
   _xlfn.XLOOKUP(
     1,
     (Papeletas!$B$2:$B$3000=$B43)*(Papeletas!$G$2:$G$3000&lt;=_xlpm.f)*(Papeletas!$H$2:$H$3000&gt;=_xlpm.f),
     Papeletas!$F$2:$F$3000,
     "__NP__"
   ),
   "__NP__"
),
_xlpm.x,IF(_xlpm.xp&lt;&gt;"__NP__",_xlpm.xp,_xlfn.XLOOKUP($B43,Reloj!$A$2:$A$3000,INDEX(Reloj!$J$2:$AR$3000,,COLUMN(CD35)-INT(COLUMN(CD35)/9*8)),"__NF__")),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CQ43" s="363">
        <f t="shared" si="675"/>
        <v>8.5</v>
      </c>
      <c r="CR43" s="363">
        <f t="shared" si="676"/>
        <v>2</v>
      </c>
      <c r="CS43" s="363">
        <f t="shared" si="677"/>
        <v>1</v>
      </c>
      <c r="CT43" s="363">
        <f t="shared" si="678"/>
        <v>0</v>
      </c>
      <c r="CU43" s="359">
        <f t="shared" si="679"/>
        <v>0.3125</v>
      </c>
      <c r="CV43" s="360">
        <f t="shared" si="680"/>
        <v>0.54166666666666663</v>
      </c>
      <c r="CW43" s="361" t="str">
        <f>IF(
 OR(CU$6&lt;MAX($B$2,$G43),AND($H43&lt;&gt;"",CU$6&gt;$H43)),
 "NA",
 IF(
  AND($D43="LOCAL",WEEKDAY(CU$6,2)=7),
  "DS",
  IF(
   COUNTIF(Parametros!$P:$P,CU$6)&gt;0,
   IF(ISNUMBER(CY43),IF(CY43&gt;0,"FL","FC"),"FC"),
   IF(
    ISNUMBER(CY43),
    IF(CY43&gt;0,"NOR","F"),
    IF(CY43="A","NOR",IF(CY43&lt;&gt;"",CY43,"F"))
   )
  )
 )
)</f>
        <v>NOR</v>
      </c>
      <c r="CX43" s="362">
        <f t="shared" si="681"/>
        <v>5.4999999999999991</v>
      </c>
      <c r="CY43" s="362" cm="1">
        <f t="array" ref="CY43">_xlfn.LET(
_xlpm.f,CY$6,
_xlpm.xp,IFERROR(
   _xlfn.XLOOKUP(
     1,
     (Papeletas!$B$2:$B$3000=$B43)*(Papeletas!$G$2:$G$3000&lt;=_xlpm.f)*(Papeletas!$H$2:$H$3000&gt;=_xlpm.f),
     Papeletas!$F$2:$F$3000,
     "__NP__"
   ),
   "__NP__"
),
_xlpm.x,IF(_xlpm.xp&lt;&gt;"__NP__",_xlpm.xp,_xlfn.XLOOKUP($B43,Reloj!$A$2:$A$3000,INDEX(Reloj!$J$2:$AR$3000,,COLUMN(CM35)-INT(COLUMN(CM35)/9*8)),"__NF__")),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9.5</v>
      </c>
      <c r="CZ43" s="363">
        <f t="shared" si="682"/>
        <v>5.4999999999999991</v>
      </c>
      <c r="DA43" s="363">
        <f t="shared" si="683"/>
        <v>2</v>
      </c>
      <c r="DB43" s="363">
        <f t="shared" si="684"/>
        <v>2.0000000000000009</v>
      </c>
      <c r="DC43" s="363">
        <f t="shared" si="685"/>
        <v>0</v>
      </c>
      <c r="DD43" s="359" t="str">
        <f t="shared" si="686"/>
        <v>-</v>
      </c>
      <c r="DE43" s="360" t="str">
        <f t="shared" si="687"/>
        <v>-</v>
      </c>
      <c r="DF43" s="361" t="str">
        <f>IF(
 OR(DD$6&lt;MAX($B$2,$G43),AND($H43&lt;&gt;"",DD$6&gt;$H43)),
 "NA",
 IF(
  AND($D43="LOCAL",WEEKDAY(DD$6,2)=7),
  "DS",
  IF(
   COUNTIF(Parametros!$P:$P,DD$6)&gt;0,
   IF(ISNUMBER(DH43),IF(DH43&gt;0,"FL","FC"),"FC"),
   IF(
    ISNUMBER(DH43),
    IF(DH43&gt;0,"NOR","F"),
    IF(DH43="A","NOR",IF(DH43&lt;&gt;"",DH43,"F"))
   )
  )
 )
)</f>
        <v>DS</v>
      </c>
      <c r="DG43" s="362">
        <f t="shared" si="688"/>
        <v>0</v>
      </c>
      <c r="DH43" s="362" cm="1">
        <f t="array" ref="DH43">_xlfn.LET(
_xlpm.f,DH$6,
_xlpm.xp,IFERROR(
   _xlfn.XLOOKUP(
     1,
     (Papeletas!$B$2:$B$3000=$B43)*(Papeletas!$G$2:$G$3000&lt;=_xlpm.f)*(Papeletas!$H$2:$H$3000&gt;=_xlpm.f),
     Papeletas!$F$2:$F$3000,
     "__NP__"
   ),
   "__NP__"
),
_xlpm.x,IF(_xlpm.xp&lt;&gt;"__NP__",_xlpm.xp,_xlfn.XLOOKUP($B43,Reloj!$A$2:$A$3000,INDEX(Reloj!$J$2:$AR$3000,,COLUMN(CV35)-INT(COLUMN(CV35)/9*8)),"__NF__")),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4.5</v>
      </c>
      <c r="DI43" s="363">
        <f t="shared" si="689"/>
        <v>0</v>
      </c>
      <c r="DJ43" s="363">
        <f t="shared" si="690"/>
        <v>0</v>
      </c>
      <c r="DK43" s="363">
        <f t="shared" si="691"/>
        <v>0</v>
      </c>
      <c r="DL43" s="363">
        <f t="shared" si="692"/>
        <v>4.5</v>
      </c>
      <c r="DM43" s="359">
        <f t="shared" si="693"/>
        <v>0.3125</v>
      </c>
      <c r="DN43" s="360">
        <f t="shared" si="694"/>
        <v>0.70833333333333337</v>
      </c>
      <c r="DO43" s="361" t="str">
        <f>IF(
 OR(DM$6&lt;MAX($B$2,$G43),AND($H43&lt;&gt;"",DM$6&gt;$H43)),
 "NA",
 IF(
  AND($D43="LOCAL",WEEKDAY(DM$6,2)=7),
  "DS",
  IF(
   COUNTIF(Parametros!$P:$P,DM$6)&gt;0,
   IF(ISNUMBER(DQ43),IF(DQ43&gt;0,"FL","FC"),"FC"),
   IF(
    ISNUMBER(DQ43),
    IF(DQ43&gt;0,"NOR","F"),
    IF(DQ43="A","NOR",IF(DQ43&lt;&gt;"",DQ43,"F"))
   )
  )
 )
)</f>
        <v>NOR</v>
      </c>
      <c r="DP43" s="362">
        <f t="shared" si="695"/>
        <v>8.5</v>
      </c>
      <c r="DQ43" s="362" cm="1">
        <f t="array" ref="DQ43">_xlfn.LET(
_xlpm.f,DQ$6,
_xlpm.xp,IFERROR(
   _xlfn.XLOOKUP(
     1,
     (Papeletas!$B$2:$B$3000=$B43)*(Papeletas!$G$2:$G$3000&lt;=_xlpm.f)*(Papeletas!$H$2:$H$3000&gt;=_xlpm.f),
     Papeletas!$F$2:$F$3000,
     "__NP__"
   ),
   "__NP__"
),
_xlpm.x,IF(_xlpm.xp&lt;&gt;"__NP__",_xlpm.xp,_xlfn.XLOOKUP($B43,Reloj!$A$2:$A$3000,INDEX(Reloj!$J$2:$AR$3000,,COLUMN(DE35)-INT(COLUMN(DE35)/9*8)),"__NF__")),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9.5</v>
      </c>
      <c r="DR43" s="363">
        <f t="shared" si="696"/>
        <v>8.5</v>
      </c>
      <c r="DS43" s="363">
        <f t="shared" si="697"/>
        <v>1</v>
      </c>
      <c r="DT43" s="363">
        <f t="shared" si="698"/>
        <v>0</v>
      </c>
      <c r="DU43" s="363">
        <f t="shared" si="699"/>
        <v>0</v>
      </c>
      <c r="DV43" s="359">
        <f t="shared" si="700"/>
        <v>0.3125</v>
      </c>
      <c r="DW43" s="360">
        <f t="shared" si="701"/>
        <v>0.70833333333333337</v>
      </c>
      <c r="DX43" s="361" t="str">
        <f>IF(
 OR(DV$6&lt;MAX($B$2,$G43),AND($H43&lt;&gt;"",DV$6&gt;$H43)),
 "NA",
 IF(
  AND($D43="LOCAL",WEEKDAY(DV$6,2)=7),
  "DS",
  IF(
   COUNTIF(Parametros!$P:$P,DV$6)&gt;0,
   IF(ISNUMBER(DZ43),IF(DZ43&gt;0,"FL","FC"),"FC"),
   IF(
    ISNUMBER(DZ43),
    IF(DZ43&gt;0,"NOR","F"),
    IF(DZ43="A","NOR",IF(DZ43&lt;&gt;"",DZ43,"F"))
   )
  )
 )
)</f>
        <v>NOR</v>
      </c>
      <c r="DY43" s="362">
        <f t="shared" si="702"/>
        <v>8.5</v>
      </c>
      <c r="DZ43" s="362" cm="1">
        <f t="array" ref="DZ43">_xlfn.LET(
_xlpm.f,DZ$6,
_xlpm.xp,IFERROR(
   _xlfn.XLOOKUP(
     1,
     (Papeletas!$B$2:$B$3000=$B43)*(Papeletas!$G$2:$G$3000&lt;=_xlpm.f)*(Papeletas!$H$2:$H$3000&gt;=_xlpm.f),
     Papeletas!$F$2:$F$3000,
     "__NP__"
   ),
   "__NP__"
),
_xlpm.x,IF(_xlpm.xp&lt;&gt;"__NP__",_xlpm.xp,_xlfn.XLOOKUP($B43,Reloj!$A$2:$A$3000,INDEX(Reloj!$J$2:$AR$3000,,COLUMN(DN35)-INT(COLUMN(DN35)/9*8)),"__NF__")),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EA43" s="363">
        <f t="shared" si="703"/>
        <v>8.5</v>
      </c>
      <c r="EB43" s="363">
        <f t="shared" si="704"/>
        <v>2</v>
      </c>
      <c r="EC43" s="363">
        <f t="shared" si="705"/>
        <v>1</v>
      </c>
      <c r="ED43" s="363">
        <f t="shared" si="706"/>
        <v>0</v>
      </c>
      <c r="EE43" s="359">
        <f t="shared" si="707"/>
        <v>0.3125</v>
      </c>
      <c r="EF43" s="360">
        <f t="shared" si="708"/>
        <v>0.70833333333333337</v>
      </c>
      <c r="EG43" s="361" t="str">
        <f>IF(
 OR(EE$6&lt;MAX($B$2,$G43),AND($H43&lt;&gt;"",EE$6&gt;$H43)),
 "NA",
 IF(
  AND($D43="LOCAL",WEEKDAY(EE$6,2)=7),
  "DS",
  IF(
   COUNTIF(Parametros!$P:$P,EE$6)&gt;0,
   IF(ISNUMBER(EI43),IF(EI43&gt;0,"FL","FC"),"FC"),
   IF(
    ISNUMBER(EI43),
    IF(EI43&gt;0,"NOR","F"),
    IF(EI43="A","NOR",IF(EI43&lt;&gt;"",EI43,"F"))
   )
  )
 )
)</f>
        <v>NOR</v>
      </c>
      <c r="EH43" s="362">
        <f t="shared" si="709"/>
        <v>8.5</v>
      </c>
      <c r="EI43" s="362" cm="1">
        <f t="array" ref="EI43">_xlfn.LET(
_xlpm.f,EI$6,
_xlpm.xp,IFERROR(
   _xlfn.XLOOKUP(
     1,
     (Papeletas!$B$2:$B$3000=$B43)*(Papeletas!$G$2:$G$3000&lt;=_xlpm.f)*(Papeletas!$H$2:$H$3000&gt;=_xlpm.f),
     Papeletas!$F$2:$F$3000,
     "__NP__"
   ),
   "__NP__"
),
_xlpm.x,IF(_xlpm.xp&lt;&gt;"__NP__",_xlpm.xp,_xlfn.XLOOKUP($B43,Reloj!$A$2:$A$3000,INDEX(Reloj!$J$2:$AR$3000,,COLUMN(DW35)-INT(COLUMN(DW35)/9*8)),"__NF__")),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EJ43" s="363">
        <f t="shared" si="710"/>
        <v>8.5</v>
      </c>
      <c r="EK43" s="363">
        <f t="shared" si="711"/>
        <v>2</v>
      </c>
      <c r="EL43" s="363">
        <f t="shared" si="712"/>
        <v>1</v>
      </c>
      <c r="EM43" s="363">
        <f t="shared" si="713"/>
        <v>0</v>
      </c>
      <c r="EN43" s="359">
        <f t="shared" si="714"/>
        <v>0.3125</v>
      </c>
      <c r="EO43" s="360">
        <f t="shared" si="715"/>
        <v>0.70833333333333337</v>
      </c>
      <c r="EP43" s="361" t="str">
        <f>IF(
 OR(EN$6&lt;MAX($B$2,$G43),AND($H43&lt;&gt;"",EN$6&gt;$H43)),
 "NA",
 IF(
  AND($D43="LOCAL",WEEKDAY(EN$6,2)=7),
  "DS",
  IF(
   COUNTIF(Parametros!$P:$P,EN$6)&gt;0,
   IF(ISNUMBER(ER43),IF(ER43&gt;0,"FL","FC"),"FC"),
   IF(
    ISNUMBER(ER43),
    IF(ER43&gt;0,"NOR","F"),
    IF(ER43="A","NOR",IF(ER43&lt;&gt;"",ER43,"F"))
   )
  )
 )
)</f>
        <v>NOR</v>
      </c>
      <c r="EQ43" s="362">
        <f t="shared" si="716"/>
        <v>8.5</v>
      </c>
      <c r="ER43" s="362" cm="1">
        <f t="array" ref="ER43">_xlfn.LET(
_xlpm.f,ER$6,
_xlpm.xp,IFERROR(
   _xlfn.XLOOKUP(
     1,
     (Papeletas!$B$2:$B$3000=$B43)*(Papeletas!$G$2:$G$3000&lt;=_xlpm.f)*(Papeletas!$H$2:$H$3000&gt;=_xlpm.f),
     Papeletas!$F$2:$F$3000,
     "__NP__"
   ),
   "__NP__"
),
_xlpm.x,IF(_xlpm.xp&lt;&gt;"__NP__",_xlpm.xp,_xlfn.XLOOKUP($B43,Reloj!$A$2:$A$3000,INDEX(Reloj!$J$2:$AR$3000,,COLUMN(EF35)-INT(COLUMN(EF35)/9*8)),"__NF__")),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ES43" s="363">
        <f t="shared" si="717"/>
        <v>8.5</v>
      </c>
      <c r="ET43" s="363">
        <f t="shared" si="718"/>
        <v>2</v>
      </c>
      <c r="EU43" s="363">
        <f t="shared" si="719"/>
        <v>1</v>
      </c>
      <c r="EV43" s="363">
        <f t="shared" si="720"/>
        <v>0</v>
      </c>
      <c r="EW43" s="359">
        <f t="shared" si="721"/>
        <v>0.3125</v>
      </c>
      <c r="EX43" s="360">
        <f t="shared" si="722"/>
        <v>0.70833333333333337</v>
      </c>
      <c r="EY43" s="361" t="str">
        <f>IF(
 OR(EW$6&lt;MAX($B$2,$G43),AND($H43&lt;&gt;"",EW$6&gt;$H43)),
 "NA",
 IF(
  AND($D43="LOCAL",WEEKDAY(EW$6,2)=7),
  "DS",
  IF(
   COUNTIF(Parametros!$P:$P,EW$6)&gt;0,
   IF(ISNUMBER(FA43),IF(FA43&gt;0,"FL","FC"),"FC"),
   IF(
    ISNUMBER(FA43),
    IF(FA43&gt;0,"NOR","F"),
    IF(FA43="A","NOR",IF(FA43&lt;&gt;"",FA43,"F"))
   )
  )
 )
)</f>
        <v>NOR</v>
      </c>
      <c r="EZ43" s="362">
        <f t="shared" si="723"/>
        <v>8.5</v>
      </c>
      <c r="FA43" s="362" cm="1">
        <f t="array" ref="FA43">_xlfn.LET(
_xlpm.f,FA$6,
_xlpm.xp,IFERROR(
   _xlfn.XLOOKUP(
     1,
     (Papeletas!$B$2:$B$3000=$B43)*(Papeletas!$G$2:$G$3000&lt;=_xlpm.f)*(Papeletas!$H$2:$H$3000&gt;=_xlpm.f),
     Papeletas!$F$2:$F$3000,
     "__NP__"
   ),
   "__NP__"
),
_xlpm.x,IF(_xlpm.xp&lt;&gt;"__NP__",_xlpm.xp,_xlfn.XLOOKUP($B43,Reloj!$A$2:$A$3000,INDEX(Reloj!$J$2:$AR$3000,,COLUMN(EO35)-INT(COLUMN(EO35)/9*8)),"__NF__")),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FB43" s="363">
        <f t="shared" si="724"/>
        <v>8.5</v>
      </c>
      <c r="FC43" s="363">
        <f t="shared" si="725"/>
        <v>2</v>
      </c>
      <c r="FD43" s="363">
        <f t="shared" si="726"/>
        <v>1</v>
      </c>
      <c r="FE43" s="363">
        <f t="shared" si="727"/>
        <v>0</v>
      </c>
      <c r="FF43" s="359">
        <f t="shared" si="728"/>
        <v>0.3125</v>
      </c>
      <c r="FG43" s="360">
        <f t="shared" si="729"/>
        <v>0.54166666666666663</v>
      </c>
      <c r="FH43" s="361" t="str">
        <f>IF(
 OR(FF$6&lt;MAX($B$2,$G43),AND($H43&lt;&gt;"",FF$6&gt;$H43)),
 "NA",
 IF(
  AND($D43="LOCAL",WEEKDAY(FF$6,2)=7),
  "DS",
  IF(
   COUNTIF(Parametros!$P:$P,FF$6)&gt;0,
   IF(ISNUMBER(FJ43),IF(FJ43&gt;0,"FL","FC"),"FC"),
   IF(
    ISNUMBER(FJ43),
    IF(FJ43&gt;0,"NOR","F"),
    IF(FJ43="A","NOR",IF(FJ43&lt;&gt;"",FJ43,"F"))
   )
  )
 )
)</f>
        <v>NOR</v>
      </c>
      <c r="FI43" s="362">
        <f t="shared" si="730"/>
        <v>5.4999999999999991</v>
      </c>
      <c r="FJ43" s="362" cm="1">
        <f t="array" ref="FJ43">_xlfn.LET(
_xlpm.f,FJ$6,
_xlpm.xp,IFERROR(
   _xlfn.XLOOKUP(
     1,
     (Papeletas!$B$2:$B$3000=$B43)*(Papeletas!$G$2:$G$3000&lt;=_xlpm.f)*(Papeletas!$H$2:$H$3000&gt;=_xlpm.f),
     Papeletas!$F$2:$F$3000,
     "__NP__"
   ),
   "__NP__"
),
_xlpm.x,IF(_xlpm.xp&lt;&gt;"__NP__",_xlpm.xp,_xlfn.XLOOKUP($B43,Reloj!$A$2:$A$3000,INDEX(Reloj!$J$2:$AR$3000,,COLUMN(EX35)-INT(COLUMN(EX35)/9*8)),"__NF__")),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9</v>
      </c>
      <c r="FK43" s="363">
        <f t="shared" si="731"/>
        <v>5.4999999999999991</v>
      </c>
      <c r="FL43" s="363">
        <f t="shared" si="732"/>
        <v>2</v>
      </c>
      <c r="FM43" s="363">
        <f t="shared" si="733"/>
        <v>1.5000000000000009</v>
      </c>
      <c r="FN43" s="363">
        <f t="shared" si="734"/>
        <v>0</v>
      </c>
      <c r="FO43" s="359" t="str">
        <f t="shared" si="735"/>
        <v>-</v>
      </c>
      <c r="FP43" s="360" t="str">
        <f t="shared" si="736"/>
        <v>-</v>
      </c>
      <c r="FQ43" s="361" t="str">
        <f>IF(
 OR(FO$6&lt;MAX($B$2,$G43),AND($H43&lt;&gt;"",FO$6&gt;$H43)),
 "NA",
 IF(
  AND($D43="LOCAL",WEEKDAY(FO$6,2)=7),
  "DS",
  IF(
   COUNTIF(Parametros!$P:$P,FO$6)&gt;0,
   IF(ISNUMBER(FS43),IF(FS43&gt;0,"FL","FC"),"FC"),
   IF(
    ISNUMBER(FS43),
    IF(FS43&gt;0,"NOR","F"),
    IF(FS43="A","NOR",IF(FS43&lt;&gt;"",FS43,"F"))
   )
  )
 )
)</f>
        <v>DS</v>
      </c>
      <c r="FR43" s="362">
        <f t="shared" si="737"/>
        <v>0</v>
      </c>
      <c r="FS43" s="362" cm="1">
        <f t="array" ref="FS43">_xlfn.LET(
_xlpm.f,FS$6,
_xlpm.xp,IFERROR(
   _xlfn.XLOOKUP(
     1,
     (Papeletas!$B$2:$B$3000=$B43)*(Papeletas!$G$2:$G$3000&lt;=_xlpm.f)*(Papeletas!$H$2:$H$3000&gt;=_xlpm.f),
     Papeletas!$F$2:$F$3000,
     "__NP__"
   ),
   "__NP__"
),
_xlpm.x,IF(_xlpm.xp&lt;&gt;"__NP__",_xlpm.xp,_xlfn.XLOOKUP($B43,Reloj!$A$2:$A$3000,INDEX(Reloj!$J$2:$AR$3000,,COLUMN(FG35)-INT(COLUMN(FG35)/9*8)),"__NF__")),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4.5</v>
      </c>
      <c r="FT43" s="363">
        <f t="shared" si="738"/>
        <v>0</v>
      </c>
      <c r="FU43" s="363">
        <f t="shared" si="739"/>
        <v>0</v>
      </c>
      <c r="FV43" s="363">
        <f t="shared" si="740"/>
        <v>0</v>
      </c>
      <c r="FW43" s="363">
        <f t="shared" si="741"/>
        <v>4.5</v>
      </c>
      <c r="FX43" s="359">
        <f t="shared" si="742"/>
        <v>0.3125</v>
      </c>
      <c r="FY43" s="360">
        <f t="shared" si="743"/>
        <v>0.70833333333333337</v>
      </c>
      <c r="FZ43" s="361" t="str">
        <f>IF(
 OR(FX$6&lt;MAX($B$2,$G43),AND($H43&lt;&gt;"",FX$6&gt;$H43)),
 "NA",
 IF(
  AND($D43="LOCAL",WEEKDAY(FX$6,2)=7),
  "DS",
  IF(
   COUNTIF(Parametros!$P:$P,FX$6)&gt;0,
   IF(ISNUMBER(GB43),IF(GB43&gt;0,"FL","FC"),"FC"),
   IF(
    ISNUMBER(GB43),
    IF(GB43&gt;0,"NOR","F"),
    IF(GB43="A","NOR",IF(GB43&lt;&gt;"",GB43,"F"))
   )
  )
 )
)</f>
        <v>NOR</v>
      </c>
      <c r="GA43" s="362">
        <f t="shared" si="744"/>
        <v>8.5</v>
      </c>
      <c r="GB43" s="362" cm="1">
        <f t="array" ref="GB43">_xlfn.LET(
_xlpm.f,GB$6,
_xlpm.xp,IFERROR(
   _xlfn.XLOOKUP(
     1,
     (Papeletas!$B$2:$B$3000=$B43)*(Papeletas!$G$2:$G$3000&lt;=_xlpm.f)*(Papeletas!$H$2:$H$3000&gt;=_xlpm.f),
     Papeletas!$F$2:$F$3000,
     "__NP__"
   ),
   "__NP__"
),
_xlpm.x,IF(_xlpm.xp&lt;&gt;"__NP__",_xlpm.xp,_xlfn.XLOOKUP($B43,Reloj!$A$2:$A$3000,INDEX(Reloj!$J$2:$AR$3000,,COLUMN(FP35)-INT(COLUMN(FP35)/9*8)),"__NF__")),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GC43" s="363">
        <f t="shared" si="745"/>
        <v>8.5</v>
      </c>
      <c r="GD43" s="363">
        <f t="shared" si="746"/>
        <v>2</v>
      </c>
      <c r="GE43" s="363">
        <f t="shared" si="747"/>
        <v>1</v>
      </c>
      <c r="GF43" s="363">
        <f t="shared" si="748"/>
        <v>0</v>
      </c>
      <c r="GG43" s="359">
        <f t="shared" si="749"/>
        <v>0.3125</v>
      </c>
      <c r="GH43" s="360">
        <f t="shared" si="750"/>
        <v>0.70833333333333337</v>
      </c>
      <c r="GI43" s="361" t="str">
        <f>IF(
 OR(GG$6&lt;MAX($B$2,$G43),AND($H43&lt;&gt;"",GG$6&gt;$H43)),
 "NA",
 IF(
  AND($D43="LOCAL",WEEKDAY(GG$6,2)=7),
  "DS",
  IF(
   COUNTIF(Parametros!$P:$P,GG$6)&gt;0,
   IF(ISNUMBER(GK43),IF(GK43&gt;0,"FL","FC"),"FC"),
   IF(
    ISNUMBER(GK43),
    IF(GK43&gt;0,"NOR","F"),
    IF(GK43="A","NOR",IF(GK43&lt;&gt;"",GK43,"F"))
   )
  )
 )
)</f>
        <v>NOR</v>
      </c>
      <c r="GJ43" s="362">
        <f t="shared" si="751"/>
        <v>8.5</v>
      </c>
      <c r="GK43" s="362" cm="1">
        <f t="array" ref="GK43">_xlfn.LET(
_xlpm.f,GK$6,
_xlpm.xp,IFERROR(
   _xlfn.XLOOKUP(
     1,
     (Papeletas!$B$2:$B$3000=$B43)*(Papeletas!$G$2:$G$3000&lt;=_xlpm.f)*(Papeletas!$H$2:$H$3000&gt;=_xlpm.f),
     Papeletas!$F$2:$F$3000,
     "__NP__"
   ),
   "__NP__"
),
_xlpm.x,IF(_xlpm.xp&lt;&gt;"__NP__",_xlpm.xp,_xlfn.XLOOKUP($B43,Reloj!$A$2:$A$3000,INDEX(Reloj!$J$2:$AR$3000,,COLUMN(FY35)-INT(COLUMN(FY35)/9*8)),"__NF__")),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10.5</v>
      </c>
      <c r="GL43" s="363">
        <f t="shared" si="752"/>
        <v>8.5</v>
      </c>
      <c r="GM43" s="363">
        <f t="shared" si="753"/>
        <v>2</v>
      </c>
      <c r="GN43" s="363">
        <f t="shared" si="754"/>
        <v>0</v>
      </c>
      <c r="GO43" s="363">
        <f t="shared" si="755"/>
        <v>0</v>
      </c>
      <c r="GP43" s="359">
        <f t="shared" si="756"/>
        <v>0.3125</v>
      </c>
      <c r="GQ43" s="360">
        <f t="shared" si="757"/>
        <v>0.70833333333333337</v>
      </c>
      <c r="GR43" s="361" t="str">
        <f>IF(
 OR(GP$6&lt;MAX($B$2,$G43),AND($H43&lt;&gt;"",GP$6&gt;$H43)),
 "NA",
 IF(
  AND($D43="LOCAL",WEEKDAY(GP$6,2)=7),
  "DS",
  IF(
   COUNTIF(Parametros!$P:$P,GP$6)&gt;0,
   IF(ISNUMBER(GT43),IF(GT43&gt;0,"FL","FC"),"FC"),
   IF(
    ISNUMBER(GT43),
    IF(GT43&gt;0,"NOR","F"),
    IF(GT43="A","NOR",IF(GT43&lt;&gt;"",GT43,"F"))
   )
  )
 )
)</f>
        <v>NOR</v>
      </c>
      <c r="GS43" s="362">
        <f t="shared" si="758"/>
        <v>8.5</v>
      </c>
      <c r="GT43" s="362" cm="1">
        <f t="array" ref="GT43">_xlfn.LET(
_xlpm.f,GT$6,
_xlpm.xp,IFERROR(
   _xlfn.XLOOKUP(
     1,
     (Papeletas!$B$2:$B$3000=$B43)*(Papeletas!$G$2:$G$3000&lt;=_xlpm.f)*(Papeletas!$H$2:$H$3000&gt;=_xlpm.f),
     Papeletas!$F$2:$F$3000,
     "__NP__"
   ),
   "__NP__"
),
_xlpm.x,IF(_xlpm.xp&lt;&gt;"__NP__",_xlpm.xp,_xlfn.XLOOKUP($B43,Reloj!$A$2:$A$3000,INDEX(Reloj!$J$2:$AR$3000,,COLUMN(GH35)-INT(COLUMN(GH35)/9*8)),"__NF__")),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10.5</v>
      </c>
      <c r="GU43" s="363">
        <f t="shared" si="759"/>
        <v>8.5</v>
      </c>
      <c r="GV43" s="363">
        <f t="shared" si="760"/>
        <v>2</v>
      </c>
      <c r="GW43" s="363">
        <f t="shared" si="761"/>
        <v>0</v>
      </c>
      <c r="GX43" s="363">
        <f t="shared" si="762"/>
        <v>0</v>
      </c>
      <c r="GY43" s="359">
        <f t="shared" si="763"/>
        <v>0.3125</v>
      </c>
      <c r="GZ43" s="360">
        <f t="shared" si="764"/>
        <v>0.70833333333333337</v>
      </c>
      <c r="HA43" s="361" t="str">
        <f>IF(
 OR(GY$6&lt;MAX($B$2,$G43),AND($H43&lt;&gt;"",GY$6&gt;$H43)),
 "NA",
 IF(
  AND($D43="LOCAL",WEEKDAY(GY$6,2)=7),
  "DS",
  IF(
   COUNTIF(Parametros!$P:$P,GY$6)&gt;0,
   IF(ISNUMBER(HC43),IF(HC43&gt;0,"FL","FC"),"FC"),
   IF(
    ISNUMBER(HC43),
    IF(HC43&gt;0,"NOR","F"),
    IF(HC43="A","NOR",IF(HC43&lt;&gt;"",HC43,"F"))
   )
  )
 )
)</f>
        <v>NOR</v>
      </c>
      <c r="HB43" s="362">
        <f t="shared" si="765"/>
        <v>8.5</v>
      </c>
      <c r="HC43" s="362" cm="1">
        <f t="array" ref="HC43">_xlfn.LET(
_xlpm.f,HC$6,
_xlpm.xp,IFERROR(
   _xlfn.XLOOKUP(
     1,
     (Papeletas!$B$2:$B$3000=$B43)*(Papeletas!$G$2:$G$3000&lt;=_xlpm.f)*(Papeletas!$H$2:$H$3000&gt;=_xlpm.f),
     Papeletas!$F$2:$F$3000,
     "__NP__"
   ),
   "__NP__"
),
_xlpm.x,IF(_xlpm.xp&lt;&gt;"__NP__",_xlpm.xp,_xlfn.XLOOKUP($B43,Reloj!$A$2:$A$3000,INDEX(Reloj!$J$2:$AR$3000,,COLUMN(GQ35)-INT(COLUMN(GQ35)/9*8)),"__NF__")),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HD43" s="363">
        <f t="shared" si="766"/>
        <v>8.5</v>
      </c>
      <c r="HE43" s="363">
        <f t="shared" si="767"/>
        <v>2</v>
      </c>
      <c r="HF43" s="363">
        <f t="shared" si="768"/>
        <v>1</v>
      </c>
      <c r="HG43" s="363">
        <f t="shared" si="769"/>
        <v>0</v>
      </c>
      <c r="HH43" s="359">
        <f t="shared" si="770"/>
        <v>0.3125</v>
      </c>
      <c r="HI43" s="360">
        <f t="shared" si="771"/>
        <v>0.70833333333333337</v>
      </c>
      <c r="HJ43" s="361" t="str">
        <f>IF(
 OR(HH$6&lt;MAX($B$2,$G43),AND($H43&lt;&gt;"",HH$6&gt;$H43)),
 "NA",
 IF(
  AND($D43="LOCAL",WEEKDAY(HH$6,2)=7),
  "DS",
  IF(
   COUNTIF(Parametros!$P:$P,HH$6)&gt;0,
   IF(ISNUMBER(HL43),IF(HL43&gt;0,"FL","FC"),"FC"),
   IF(
    ISNUMBER(HL43),
    IF(HL43&gt;0,"NOR","F"),
    IF(HL43="A","NOR",IF(HL43&lt;&gt;"",HL43,"F"))
   )
  )
 )
)</f>
        <v>NOR</v>
      </c>
      <c r="HK43" s="362">
        <f t="shared" si="772"/>
        <v>8.5</v>
      </c>
      <c r="HL43" s="362" cm="1">
        <f t="array" ref="HL43">_xlfn.LET(
_xlpm.f,HL$6,
_xlpm.xp,IFERROR(
   _xlfn.XLOOKUP(
     1,
     (Papeletas!$B$2:$B$3000=$B43)*(Papeletas!$G$2:$G$3000&lt;=_xlpm.f)*(Papeletas!$H$2:$H$3000&gt;=_xlpm.f),
     Papeletas!$F$2:$F$3000,
     "__NP__"
   ),
   "__NP__"
),
_xlpm.x,IF(_xlpm.xp&lt;&gt;"__NP__",_xlpm.xp,_xlfn.XLOOKUP($B43,Reloj!$A$2:$A$3000,INDEX(Reloj!$J$2:$AR$3000,,COLUMN(GZ35)-INT(COLUMN(GZ35)/9*8)),"__NF__")),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HM43" s="363">
        <f t="shared" si="773"/>
        <v>8.5</v>
      </c>
      <c r="HN43" s="363">
        <f t="shared" si="774"/>
        <v>2</v>
      </c>
      <c r="HO43" s="363">
        <f t="shared" si="775"/>
        <v>1</v>
      </c>
      <c r="HP43" s="363">
        <f t="shared" si="776"/>
        <v>0</v>
      </c>
      <c r="HQ43" s="359">
        <f t="shared" si="777"/>
        <v>0.3125</v>
      </c>
      <c r="HR43" s="360">
        <f t="shared" si="778"/>
        <v>0.54166666666666663</v>
      </c>
      <c r="HS43" s="361" t="str">
        <f>IF(
 OR(HQ$6&lt;MAX($B$2,$G43),AND($H43&lt;&gt;"",HQ$6&gt;$H43)),
 "NA",
 IF(
  AND($D43="LOCAL",WEEKDAY(HQ$6,2)=7),
  "DS",
  IF(
   COUNTIF(Parametros!$P:$P,HQ$6)&gt;0,
   IF(ISNUMBER(HU43),IF(HU43&gt;0,"FL","FC"),"FC"),
   IF(
    ISNUMBER(HU43),
    IF(HU43&gt;0,"NOR","F"),
    IF(HU43="A","NOR",IF(HU43&lt;&gt;"",HU43,"F"))
   )
  )
 )
)</f>
        <v>NOR</v>
      </c>
      <c r="HT43" s="362">
        <f t="shared" si="779"/>
        <v>5.4999999999999991</v>
      </c>
      <c r="HU43" s="362" cm="1">
        <f t="array" ref="HU43">_xlfn.LET(
_xlpm.f,HU$6,
_xlpm.xp,IFERROR(
   _xlfn.XLOOKUP(
     1,
     (Papeletas!$B$2:$B$3000=$B43)*(Papeletas!$G$2:$G$3000&lt;=_xlpm.f)*(Papeletas!$H$2:$H$3000&gt;=_xlpm.f),
     Papeletas!$F$2:$F$3000,
     "__NP__"
   ),
   "__NP__"
),
_xlpm.x,IF(_xlpm.xp&lt;&gt;"__NP__",_xlpm.xp,_xlfn.XLOOKUP($B43,Reloj!$A$2:$A$3000,INDEX(Reloj!$J$2:$AR$3000,,COLUMN(HI35)-INT(COLUMN(HI35)/9*8)),"__NF__")),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8.5</v>
      </c>
      <c r="HV43" s="363">
        <f t="shared" si="780"/>
        <v>5.4999999999999991</v>
      </c>
      <c r="HW43" s="363">
        <f t="shared" si="781"/>
        <v>2</v>
      </c>
      <c r="HX43" s="363">
        <f t="shared" si="782"/>
        <v>1.0000000000000009</v>
      </c>
      <c r="HY43" s="363">
        <f t="shared" si="783"/>
        <v>0</v>
      </c>
      <c r="HZ43" s="359" t="str">
        <f t="shared" si="784"/>
        <v>-</v>
      </c>
      <c r="IA43" s="360" t="str">
        <f t="shared" si="785"/>
        <v>-</v>
      </c>
      <c r="IB43" s="361" t="str">
        <f>IF(
 OR(HZ$6&lt;MAX($B$2,$G43),AND($H43&lt;&gt;"",HZ$6&gt;$H43)),
 "NA",
 IF(
  AND($D43="LOCAL",WEEKDAY(HZ$6,2)=7),
  "DS",
  IF(
   COUNTIF(Parametros!$P:$P,HZ$6)&gt;0,
   IF(ISNUMBER(ID43),IF(ID43&gt;0,"FL","FC"),"FC"),
   IF(
    ISNUMBER(ID43),
    IF(ID43&gt;0,"NOR","F"),
    IF(ID43="A","NOR",IF(ID43&lt;&gt;"",ID43,"F"))
   )
  )
 )
)</f>
        <v>DS</v>
      </c>
      <c r="IC43" s="362">
        <f t="shared" si="786"/>
        <v>0</v>
      </c>
      <c r="ID43" s="362" cm="1">
        <f t="array" ref="ID43">_xlfn.LET(
_xlpm.f,ID$6,
_xlpm.xp,IFERROR(
   _xlfn.XLOOKUP(
     1,
     (Papeletas!$B$2:$B$3000=$B43)*(Papeletas!$G$2:$G$3000&lt;=_xlpm.f)*(Papeletas!$H$2:$H$3000&gt;=_xlpm.f),
     Papeletas!$F$2:$F$3000,
     "__NP__"
   ),
   "__NP__"
),
_xlpm.x,IF(_xlpm.xp&lt;&gt;"__NP__",_xlpm.xp,_xlfn.XLOOKUP($B43,Reloj!$A$2:$A$3000,INDEX(Reloj!$J$2:$AR$3000,,COLUMN(HR35)-INT(COLUMN(HR35)/9*8)),"__NF__")),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5</v>
      </c>
      <c r="IE43" s="363">
        <f t="shared" si="787"/>
        <v>0</v>
      </c>
      <c r="IF43" s="363">
        <f t="shared" si="788"/>
        <v>0</v>
      </c>
      <c r="IG43" s="363">
        <f t="shared" si="789"/>
        <v>0</v>
      </c>
      <c r="IH43" s="363">
        <f t="shared" si="790"/>
        <v>5</v>
      </c>
      <c r="II43" s="359">
        <f t="shared" si="791"/>
        <v>0.3125</v>
      </c>
      <c r="IJ43" s="360">
        <f t="shared" si="792"/>
        <v>0.70833333333333337</v>
      </c>
      <c r="IK43" s="361" t="str">
        <f>IF(
 OR(II$6&lt;MAX($B$2,$G43),AND($H43&lt;&gt;"",II$6&gt;$H43)),
 "NA",
 IF(
  AND($D43="LOCAL",WEEKDAY(II$6,2)=7),
  "DS",
  IF(
   COUNTIF(Parametros!$P:$P,II$6)&gt;0,
   IF(ISNUMBER(IM43),IF(IM43&gt;0,"FL","FC"),"FC"),
   IF(
    ISNUMBER(IM43),
    IF(IM43&gt;0,"NOR","F"),
    IF(IM43="A","NOR",IF(IM43&lt;&gt;"",IM43,"F"))
   )
  )
 )
)</f>
        <v>NOR</v>
      </c>
      <c r="IL43" s="362">
        <f t="shared" si="793"/>
        <v>8.5</v>
      </c>
      <c r="IM43" s="362" cm="1">
        <f t="array" ref="IM43">_xlfn.LET(
_xlpm.f,IM$6,
_xlpm.xp,IFERROR(
   _xlfn.XLOOKUP(
     1,
     (Papeletas!$B$2:$B$3000=$B43)*(Papeletas!$G$2:$G$3000&lt;=_xlpm.f)*(Papeletas!$H$2:$H$3000&gt;=_xlpm.f),
     Papeletas!$F$2:$F$3000,
     "__NP__"
   ),
   "__NP__"
),
_xlpm.x,IF(_xlpm.xp&lt;&gt;"__NP__",_xlpm.xp,_xlfn.XLOOKUP($B43,Reloj!$A$2:$A$3000,INDEX(Reloj!$J$2:$AR$3000,,COLUMN(IA35)-INT(COLUMN(IA35)/9*8)),"__NF__")),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IN43" s="363">
        <f t="shared" si="794"/>
        <v>8.5</v>
      </c>
      <c r="IO43" s="363">
        <f t="shared" si="795"/>
        <v>2</v>
      </c>
      <c r="IP43" s="363">
        <f t="shared" si="796"/>
        <v>1</v>
      </c>
      <c r="IQ43" s="363">
        <f t="shared" si="797"/>
        <v>0</v>
      </c>
      <c r="IR43" s="359">
        <f t="shared" si="798"/>
        <v>0.3125</v>
      </c>
      <c r="IS43" s="360">
        <f t="shared" si="799"/>
        <v>0.70833333333333337</v>
      </c>
      <c r="IT43" s="361" t="str">
        <f>IF(
 OR(IR$6&lt;MAX($B$2,$G43),AND($H43&lt;&gt;"",IR$6&gt;$H43)),
 "NA",
 IF(
  AND($D43="LOCAL",WEEKDAY(IR$6,2)=7),
  "DS",
  IF(
   COUNTIF(Parametros!$P:$P,IR$6)&gt;0,
   IF(ISNUMBER(IV43),IF(IV43&gt;0,"FL","FC"),"FC"),
   IF(
    ISNUMBER(IV43),
    IF(IV43&gt;0,"NOR","F"),
    IF(IV43="A","NOR",IF(IV43&lt;&gt;"",IV43,"F"))
   )
  )
 )
)</f>
        <v>NOR</v>
      </c>
      <c r="IU43" s="362">
        <f t="shared" si="800"/>
        <v>8.5</v>
      </c>
      <c r="IV43" s="362" cm="1">
        <f t="array" ref="IV43">_xlfn.LET(
_xlpm.f,IV$6,
_xlpm.xp,IFERROR(
   _xlfn.XLOOKUP(
     1,
     (Papeletas!$B$2:$B$3000=$B43)*(Papeletas!$G$2:$G$3000&lt;=_xlpm.f)*(Papeletas!$H$2:$H$3000&gt;=_xlpm.f),
     Papeletas!$F$2:$F$3000,
     "__NP__"
   ),
   "__NP__"
),
_xlpm.x,IF(_xlpm.xp&lt;&gt;"__NP__",_xlpm.xp,_xlfn.XLOOKUP($B43,Reloj!$A$2:$A$3000,INDEX(Reloj!$J$2:$AR$3000,,COLUMN(IJ35)-INT(COLUMN(IJ35)/9*8)),"__NF__")),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9.5</v>
      </c>
      <c r="IW43" s="363">
        <f t="shared" si="801"/>
        <v>8.5</v>
      </c>
      <c r="IX43" s="363">
        <f t="shared" si="802"/>
        <v>1</v>
      </c>
      <c r="IY43" s="363">
        <f t="shared" si="803"/>
        <v>0</v>
      </c>
      <c r="IZ43" s="363">
        <f t="shared" si="804"/>
        <v>0</v>
      </c>
      <c r="JA43" s="359">
        <f t="shared" si="805"/>
        <v>0.3125</v>
      </c>
      <c r="JB43" s="360">
        <f t="shared" si="806"/>
        <v>0.70833333333333337</v>
      </c>
      <c r="JC43" s="361" t="str">
        <f>IF(
 OR(JA$6&lt;MAX($B$2,$G43),AND($H43&lt;&gt;"",JA$6&gt;$H43)),
 "NA",
 IF(
  AND($D43="LOCAL",WEEKDAY(JA$6,2)=7),
  "DS",
  IF(
   COUNTIF(Parametros!$P:$P,JA$6)&gt;0,
   IF(ISNUMBER(JE43),IF(JE43&gt;0,"FL","FC"),"FC"),
   IF(
    ISNUMBER(JE43),
    IF(JE43&gt;0,"NOR","F"),
    IF(JE43="A","NOR",IF(JE43&lt;&gt;"",JE43,"F"))
   )
  )
 )
)</f>
        <v>NOR</v>
      </c>
      <c r="JD43" s="362">
        <f t="shared" si="807"/>
        <v>8.5</v>
      </c>
      <c r="JE43" s="362" cm="1">
        <f t="array" ref="JE43">_xlfn.LET(
_xlpm.f,JE$6,
_xlpm.xp,IFERROR(
   _xlfn.XLOOKUP(
     1,
     (Papeletas!$B$2:$B$3000=$B43)*(Papeletas!$G$2:$G$3000&lt;=_xlpm.f)*(Papeletas!$H$2:$H$3000&gt;=_xlpm.f),
     Papeletas!$F$2:$F$3000,
     "__NP__"
   ),
   "__NP__"
),
_xlpm.x,IF(_xlpm.xp&lt;&gt;"__NP__",_xlpm.xp,_xlfn.XLOOKUP($B43,Reloj!$A$2:$A$3000,INDEX(Reloj!$J$2:$AR$3000,,COLUMN(IS35)-INT(COLUMN(IS35)/9*8)),"__NF__")),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JF43" s="363">
        <f t="shared" si="808"/>
        <v>8.5</v>
      </c>
      <c r="JG43" s="363">
        <f t="shared" si="809"/>
        <v>2</v>
      </c>
      <c r="JH43" s="363">
        <f t="shared" si="810"/>
        <v>1</v>
      </c>
      <c r="JI43" s="363">
        <f t="shared" si="811"/>
        <v>0</v>
      </c>
      <c r="JJ43" s="359">
        <f t="shared" si="812"/>
        <v>0.3125</v>
      </c>
      <c r="JK43" s="360">
        <f t="shared" si="813"/>
        <v>0.70833333333333337</v>
      </c>
      <c r="JL43" s="361" t="str">
        <f>IF(
 OR(JJ$6&lt;MAX($B$2,$G43),AND($H43&lt;&gt;"",JJ$6&gt;$H43)),
 "NA",
 IF(
  AND($D43="LOCAL",WEEKDAY(JJ$6,2)=7),
  "DS",
  IF(
   COUNTIF(Parametros!$P:$P,JJ$6)&gt;0,
   IF(ISNUMBER(JN43),IF(JN43&gt;0,"FL","FC"),"FC"),
   IF(
    ISNUMBER(JN43),
    IF(JN43&gt;0,"NOR","F"),
    IF(JN43="A","NOR",IF(JN43&lt;&gt;"",JN43,"F"))
   )
  )
 )
)</f>
        <v>NOR</v>
      </c>
      <c r="JM43" s="362">
        <f t="shared" si="814"/>
        <v>8.5</v>
      </c>
      <c r="JN43" s="362" cm="1">
        <f t="array" ref="JN43">_xlfn.LET(
_xlpm.f,JN$6,
_xlpm.xp,IFERROR(
   _xlfn.XLOOKUP(
     1,
     (Papeletas!$B$2:$B$3000=$B43)*(Papeletas!$G$2:$G$3000&lt;=_xlpm.f)*(Papeletas!$H$2:$H$3000&gt;=_xlpm.f),
     Papeletas!$F$2:$F$3000,
     "__NP__"
   ),
   "__NP__"
),
_xlpm.x,IF(_xlpm.xp&lt;&gt;"__NP__",_xlpm.xp,_xlfn.XLOOKUP($B43,Reloj!$A$2:$A$3000,INDEX(Reloj!$J$2:$AR$3000,,COLUMN(JB35)-INT(COLUMN(JB35)/9*8)),"__NF__")),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JO43" s="363">
        <f t="shared" si="815"/>
        <v>8.5</v>
      </c>
      <c r="JP43" s="363">
        <f t="shared" si="816"/>
        <v>2</v>
      </c>
      <c r="JQ43" s="363">
        <f t="shared" si="817"/>
        <v>1</v>
      </c>
      <c r="JR43" s="363">
        <f t="shared" si="818"/>
        <v>0</v>
      </c>
      <c r="JS43" s="359">
        <f t="shared" si="819"/>
        <v>0.3125</v>
      </c>
      <c r="JT43" s="360">
        <f t="shared" si="820"/>
        <v>0.70833333333333337</v>
      </c>
      <c r="JU43" s="361" t="str">
        <f>IF(
 OR(JS$6&lt;MAX($B$2,$G43),AND($H43&lt;&gt;"",JS$6&gt;$H43)),
 "NA",
 IF(
  AND($D43="LOCAL",WEEKDAY(JS$6,2)=7),
  "DS",
  IF(
   COUNTIF(Parametros!$P:$P,JS$6)&gt;0,
   IF(ISNUMBER(JW43),IF(JW43&gt;0,"FL","FC"),"FC"),
   IF(
    ISNUMBER(JW43),
    IF(JW43&gt;0,"NOR","F"),
    IF(JW43="A","NOR",IF(JW43&lt;&gt;"",JW43,"F"))
   )
  )
 )
)</f>
        <v>NOR</v>
      </c>
      <c r="JV43" s="362">
        <f t="shared" si="821"/>
        <v>8.5</v>
      </c>
      <c r="JW43" s="362" cm="1">
        <f t="array" ref="JW43">_xlfn.LET(
_xlpm.f,JW$6,
_xlpm.xp,IFERROR(
   _xlfn.XLOOKUP(
     1,
     (Papeletas!$B$2:$B$3000=$B43)*(Papeletas!$G$2:$G$3000&lt;=_xlpm.f)*(Papeletas!$H$2:$H$3000&gt;=_xlpm.f),
     Papeletas!$F$2:$F$3000,
     "__NP__"
   ),
   "__NP__"
),
_xlpm.x,IF(_xlpm.xp&lt;&gt;"__NP__",_xlpm.xp,_xlfn.XLOOKUP($B43,Reloj!$A$2:$A$3000,INDEX(Reloj!$J$2:$AR$3000,,COLUMN(JK35)-INT(COLUMN(JK35)/9*8)),"__NF__")),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JX43" s="363">
        <f t="shared" si="822"/>
        <v>8.5</v>
      </c>
      <c r="JY43" s="363">
        <f t="shared" si="823"/>
        <v>2</v>
      </c>
      <c r="JZ43" s="363">
        <f t="shared" si="824"/>
        <v>1</v>
      </c>
      <c r="KA43" s="363">
        <f t="shared" si="825"/>
        <v>0</v>
      </c>
      <c r="KB43" s="359">
        <f t="shared" si="826"/>
        <v>0.3125</v>
      </c>
      <c r="KC43" s="360">
        <f t="shared" si="827"/>
        <v>0.54166666666666663</v>
      </c>
      <c r="KD43" s="361" t="str">
        <f>IF(
 OR(KB$6&lt;MAX($B$2,$G43),AND($H43&lt;&gt;"",KB$6&gt;$H43)),
 "NA",
 IF(
  AND($D43="LOCAL",WEEKDAY(KB$6,2)=7),
  "DS",
  IF(
   COUNTIF(Parametros!$P:$P,KB$6)&gt;0,
   IF(ISNUMBER(KF43),IF(KF43&gt;0,"FL","FC"),"FC"),
   IF(
    ISNUMBER(KF43),
    IF(KF43&gt;0,"NOR","F"),
    IF(KF43="A","NOR",IF(KF43&lt;&gt;"",KF43,"F"))
   )
  )
 )
)</f>
        <v>NOR</v>
      </c>
      <c r="KE43" s="362">
        <f t="shared" si="828"/>
        <v>5.4999999999999991</v>
      </c>
      <c r="KF43" s="362" cm="1">
        <f t="array" ref="KF43">_xlfn.LET(
_xlpm.f,KF$6,
_xlpm.xp,IFERROR(
   _xlfn.XLOOKUP(
     1,
     (Papeletas!$B$2:$B$3000=$B43)*(Papeletas!$G$2:$G$3000&lt;=_xlpm.f)*(Papeletas!$H$2:$H$3000&gt;=_xlpm.f),
     Papeletas!$F$2:$F$3000,
     "__NP__"
   ),
   "__NP__"
),
_xlpm.x,IF(_xlpm.xp&lt;&gt;"__NP__",_xlpm.xp,_xlfn.XLOOKUP($B43,Reloj!$A$2:$A$3000,INDEX(Reloj!$J$2:$AR$3000,,COLUMN(JT35)-INT(COLUMN(JT35)/9*8)),"__NF__")),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7.5</v>
      </c>
      <c r="KG43" s="363">
        <f t="shared" si="829"/>
        <v>5.4999999999999991</v>
      </c>
      <c r="KH43" s="363">
        <f t="shared" si="830"/>
        <v>2</v>
      </c>
      <c r="KI43" s="363">
        <f t="shared" si="831"/>
        <v>8.8817841970012523E-16</v>
      </c>
      <c r="KJ43" s="363">
        <f t="shared" si="832"/>
        <v>0</v>
      </c>
      <c r="KK43" s="359" t="str">
        <f t="shared" si="255"/>
        <v>-</v>
      </c>
      <c r="KL43" s="360" t="str">
        <f t="shared" ref="KL43" si="835">IF(KK43="-","-",IF($D43="LOCAL",IF(WEEKDAY(KK$6,2)&lt;=5,--"17:00:00",IF(WEEKDAY(KK$6,2)=6,--"13:00:00","-")),IF($D43="FORANEO",IF(WEEKDAY(KK$6,2)&lt;=6,--"18:30:00",IF(WEEKDAY(KK$6,2)=7,--"12:00:00","-")),"-")))</f>
        <v>-</v>
      </c>
      <c r="KM43" s="361" t="str">
        <f>IF(
 OR(KK$6&lt;MAX($B$2,$G43),AND($H43&lt;&gt;"",KK$6&gt;$H43)),
 "NA",
 IF(
  AND($D43="LOCAL",WEEKDAY(KK$6,2)=7),
  "DS",
  IF(
   COUNTIF(Parametros!$P:$P,KK$6)&gt;0,
   IF(ISNUMBER(KO43),IF(KO43&gt;0,"FL","FC"),"FC"),
   IF(
    ISNUMBER(KO43),
    IF(KO43&gt;0,"NOR","F"),
    IF(KO43="A","NOR",IF(KO43&lt;&gt;"",KO43,"F"))
   )
  )
 )
)</f>
        <v>DS</v>
      </c>
      <c r="KN43" s="362">
        <f t="shared" si="519"/>
        <v>0</v>
      </c>
      <c r="KO43" s="362" cm="1">
        <f t="array" ref="KO43">_xlfn.LET(
_xlpm.f,KO$6,
_xlpm.xp,IFERROR(
   _xlfn.XLOOKUP(
     1,
     (Papeletas!$B$2:$B$403=$B43)*(Papeletas!$G$2:$G$403&lt;=_xlpm.f)*(Papeletas!$H$2:$H$403&gt;=_xlpm.f),
     Papeletas!$F$2:$F$403,
     "__NP__"
   ),
   "__NP__"
),
_xlpm.x,IF(_xlpm.xp&lt;&gt;"__NP__",_xlpm.xp,_xlfn.XLOOKUP($B43,Reloj!$A$2:$A$1254,INDEX(Reloj!$J$2:$AR$1254,,COLUMN(KC35)-INT(COLUMN(KC35)/9*8)),"__NF__")),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5</v>
      </c>
      <c r="KP43" s="363">
        <f t="shared" si="520"/>
        <v>0</v>
      </c>
      <c r="KQ43" s="363">
        <f t="shared" si="521"/>
        <v>0</v>
      </c>
      <c r="KR43" s="363">
        <f t="shared" si="522"/>
        <v>0</v>
      </c>
      <c r="KS43" s="363">
        <f t="shared" si="523"/>
        <v>5</v>
      </c>
      <c r="KT43" s="359">
        <f t="shared" si="262"/>
        <v>0.3125</v>
      </c>
      <c r="KU43" s="360">
        <f t="shared" ref="KU43" si="836">IF(KT43="-","-",IF($D43="LOCAL",IF(WEEKDAY(KT$6,2)&lt;=5,--"17:00:00",IF(WEEKDAY(KT$6,2)=6,--"13:00:00","-")),IF($D43="FORANEO",IF(WEEKDAY(KT$6,2)&lt;=6,--"18:30:00",IF(WEEKDAY(KT$6,2)=7,--"12:00:00","-")),"-")))</f>
        <v>0.70833333333333337</v>
      </c>
      <c r="KV43" s="361" t="str">
        <f>IF(
 OR(KT$6&lt;MAX($B$2,$G43),AND($H43&lt;&gt;"",KT$6&gt;$H43)),
 "NA",
 IF(
  AND($D43="LOCAL",WEEKDAY(KT$6,2)=7),
  "DS",
  IF(
   COUNTIF(Parametros!$P:$P,KT$6)&gt;0,
   IF(ISNUMBER(KX43),IF(KX43&gt;0,"FL","FC"),"FC"),
   IF(
    ISNUMBER(KX43),
    IF(KX43&gt;0,"NOR","F"),
    IF(KX43="A","NOR",IF(KX43&lt;&gt;"",KX43,"F"))
   )
  )
 )
)</f>
        <v>NOR</v>
      </c>
      <c r="KW43" s="362">
        <f t="shared" si="525"/>
        <v>8.5</v>
      </c>
      <c r="KX43" s="362" cm="1">
        <f t="array" ref="KX43">_xlfn.LET(
_xlpm.f,KX$6,
_xlpm.xp,IFERROR(
   _xlfn.XLOOKUP(
     1,
     (Papeletas!$B$2:$B$403=$B43)*(Papeletas!$G$2:$G$403&lt;=_xlpm.f)*(Papeletas!$H$2:$H$403&gt;=_xlpm.f),
     Papeletas!$F$2:$F$403,
     "__NP__"
   ),
   "__NP__"
),
_xlpm.x,IF(_xlpm.xp&lt;&gt;"__NP__",_xlpm.xp,_xlfn.XLOOKUP($B43,Reloj!$A$2:$A$1254,INDEX(Reloj!$J$2:$AR$1254,,COLUMN(KL35)-INT(COLUMN(KL35)/9*8)),"__NF__")),
_xlpm.t,SUBSTITUTE(_xlpm.x&amp;"","'",""),
_xlpm.esnum,IFERROR(ISNUMBER(VALUE(_xlpm.t)),FALSE),
_xlpm.n,IF(_xlpm.esnum,VALUE(_xlpm.t),0),
_xlpm.dia,IFERROR(WEEKDAY(_xlpm.f,2),0),
_xlpm.esFinSem,IF(AND(_xlpm.esnum,_xlpm.n&gt;0,_xlpm.n&lt;=7),IF($D43="LOCAL",OR(_xlpm.dia=6,_xlpm.dia=7),_xlpm.dia=7),FALSE),
_xlpm.nAj,IF(_xlpm.esFinSem,_xlpm.n+1,_xlpm.n),
IF(_xlpm.x="__NF__","Revisar",
IF(_xlpm.t="","F",
IF(_xlpm.esnum,
IF(_xlpm.nAj=0,"F",_xlpm.nAj),
IF(OR(_xlpm.t="AS",_xlpm.t="SAI"),"F",
IF(OR(_xlpm.t="ATM",_xlpm.t="CT",_xlpm.t="SS"),"A",
IF(_xlpm.t="B","DL",
IF(_xlpm.t="BA","DLA",
IF(_xlpm.t="V","VAC",_xlpm.t)))))))))</f>
        <v>11.5</v>
      </c>
      <c r="KY43" s="363">
        <f t="shared" si="526"/>
        <v>8.5</v>
      </c>
      <c r="KZ43" s="363">
        <f t="shared" si="527"/>
        <v>2</v>
      </c>
      <c r="LA43" s="363">
        <f t="shared" si="528"/>
        <v>1</v>
      </c>
      <c r="LB43" s="363">
        <f t="shared" si="529"/>
        <v>0</v>
      </c>
      <c r="LC43" s="364">
        <f t="shared" si="269"/>
        <v>0.3125</v>
      </c>
      <c r="LD43" s="360">
        <f t="shared" si="530"/>
        <v>0.70833333333333337</v>
      </c>
      <c r="LE43" s="361" t="str" cm="1">
        <f t="array" ref="LE43">_xlfn.LET(_xlpm.f,LC$6,_xlpm.ini,IFERROR(_xlfn.XLOOKUP(1,(Papeletas!$B$2:$B$403=$B43)*(Papeletas!$G$2:$G$403&lt;=_xlpm.f)*(Papeletas!$H$2:$H$403&gt;=_xlpm.f),Papeletas!$F$2:$F$403,""),""),IF(AND($D43="LOCAL",WEEKDAY(LC$6,2)=7),"DS",IF(_xlpm.ini&lt;&gt;"",_xlfn.XLOOKUP(_xlpm.ini,Parametros!$B:$B,Parametros!$C:$C,_xlpm.ini),"NOR")))</f>
        <v>NOR</v>
      </c>
      <c r="LF43" s="362">
        <f t="shared" si="531"/>
        <v>8.5</v>
      </c>
      <c r="LG43" s="362">
        <f t="shared" si="532"/>
        <v>8.5</v>
      </c>
      <c r="LH43" s="363">
        <f t="shared" si="533"/>
        <v>8.5</v>
      </c>
      <c r="LI43" s="363">
        <v>0</v>
      </c>
      <c r="LJ43" s="363">
        <v>0</v>
      </c>
      <c r="LK43" s="363">
        <v>0</v>
      </c>
      <c r="LL43" s="364">
        <f t="shared" si="274"/>
        <v>0.3125</v>
      </c>
      <c r="LM43" s="360">
        <f t="shared" si="534"/>
        <v>0.70833333333333337</v>
      </c>
      <c r="LN43" s="361" t="str" cm="1">
        <f t="array" ref="LN43">_xlfn.LET(_xlpm.f,LL$6,_xlpm.ini,IFERROR(_xlfn.XLOOKUP(1,(Papeletas!$B$2:$B$403=$B43)*(Papeletas!$G$2:$G$403&lt;=_xlpm.f)*(Papeletas!$H$2:$H$403&gt;=_xlpm.f),Papeletas!$F$2:$F$403,""),""),IF(AND($D43="LOCAL",WEEKDAY(LL$6,2)=7),"DS",IF(_xlpm.ini&lt;&gt;"",_xlfn.XLOOKUP(_xlpm.ini,Parametros!$B:$B,Parametros!$C:$C,_xlpm.ini),"NOR")))</f>
        <v>NOR</v>
      </c>
      <c r="LO43" s="362">
        <f t="shared" si="535"/>
        <v>8.5</v>
      </c>
      <c r="LP43" s="362">
        <f t="shared" si="536"/>
        <v>8.5</v>
      </c>
      <c r="LQ43" s="363">
        <f t="shared" si="537"/>
        <v>8.5</v>
      </c>
      <c r="LR43" s="363">
        <v>0</v>
      </c>
      <c r="LS43" s="363">
        <v>0</v>
      </c>
      <c r="LT43" s="363">
        <v>0</v>
      </c>
      <c r="LU43" s="364">
        <f t="shared" si="279"/>
        <v>0.3125</v>
      </c>
      <c r="LV43" s="360">
        <f t="shared" si="538"/>
        <v>0.70833333333333337</v>
      </c>
      <c r="LW43" s="361" t="str" cm="1">
        <f t="array" ref="LW43">_xlfn.LET(_xlpm.f,LU$6,_xlpm.ini,IFERROR(_xlfn.XLOOKUP(1,(Papeletas!$B$2:$B$403=$B43)*(Papeletas!$G$2:$G$403&lt;=_xlpm.f)*(Papeletas!$H$2:$H$403&gt;=_xlpm.f),Papeletas!$F$2:$F$403,""),""),IF(AND($D43="LOCAL",WEEKDAY(LU$6,2)=7),"DS",IF(_xlpm.ini&lt;&gt;"",_xlfn.XLOOKUP(_xlpm.ini,Parametros!$B:$B,Parametros!$C:$C,_xlpm.ini),"NOR")))</f>
        <v>NOR</v>
      </c>
      <c r="LX43" s="362">
        <f t="shared" si="539"/>
        <v>8.5</v>
      </c>
      <c r="LY43" s="362">
        <f t="shared" si="540"/>
        <v>8.5</v>
      </c>
      <c r="LZ43" s="363">
        <f t="shared" si="541"/>
        <v>8.5</v>
      </c>
      <c r="MA43" s="363">
        <v>0</v>
      </c>
      <c r="MB43" s="363">
        <v>0</v>
      </c>
      <c r="MC43" s="363">
        <v>0</v>
      </c>
      <c r="MD43" s="360">
        <f t="shared" si="284"/>
        <v>0.3125</v>
      </c>
      <c r="ME43" s="360">
        <f t="shared" si="542"/>
        <v>0.70833333333333337</v>
      </c>
      <c r="MF43" s="361" t="str" cm="1">
        <f t="array" ref="MF43">_xlfn.LET(_xlpm.f,MD$6,_xlpm.ini,IFERROR(_xlfn.XLOOKUP(1,(Papeletas!$B$2:$B$403=$B43)*(Papeletas!$G$2:$G$403&lt;=_xlpm.f)*(Papeletas!$H$2:$H$403&gt;=_xlpm.f),Papeletas!$F$2:$F$403,""),""),IF(AND($D43="LOCAL",WEEKDAY(MD$6,2)=7),"DS",IF(_xlpm.ini&lt;&gt;"",_xlfn.XLOOKUP(_xlpm.ini,Parametros!$B:$B,Parametros!$C:$C,_xlpm.ini),"NOR")))</f>
        <v>NOR</v>
      </c>
      <c r="MG43" s="362">
        <f t="shared" si="543"/>
        <v>8.5</v>
      </c>
      <c r="MH43" s="362">
        <f t="shared" si="544"/>
        <v>8.5</v>
      </c>
      <c r="MI43" s="363">
        <f t="shared" si="545"/>
        <v>8.5</v>
      </c>
      <c r="MJ43" s="363">
        <v>0</v>
      </c>
      <c r="MK43" s="363">
        <v>0</v>
      </c>
      <c r="ML43" s="363">
        <v>0</v>
      </c>
      <c r="MM43" s="364">
        <f t="shared" si="289"/>
        <v>0.3125</v>
      </c>
      <c r="MN43" s="360">
        <f t="shared" si="546"/>
        <v>0.54166666666666663</v>
      </c>
      <c r="MO43" s="361" t="str" cm="1">
        <f t="array" ref="MO43">_xlfn.LET(_xlpm.f,MM$6,_xlpm.ini,IFERROR(_xlfn.XLOOKUP(1,(Papeletas!$B$2:$B$403=$B43)*(Papeletas!$G$2:$G$403&lt;=_xlpm.f)*(Papeletas!$H$2:$H$403&gt;=_xlpm.f),Papeletas!$F$2:$F$403,""),""),IF(AND($D43="LOCAL",WEEKDAY(MM$6,2)=7),"DS",IF(_xlpm.ini&lt;&gt;"",_xlfn.XLOOKUP(_xlpm.ini,Parametros!$B:$B,Parametros!$C:$C,_xlpm.ini),"NOR")))</f>
        <v>NOR</v>
      </c>
      <c r="MP43" s="362">
        <f t="shared" si="547"/>
        <v>5.4999999999999991</v>
      </c>
      <c r="MQ43" s="362">
        <f t="shared" si="548"/>
        <v>5.4999999999999991</v>
      </c>
      <c r="MR43" s="363">
        <f t="shared" si="549"/>
        <v>5.4999999999999991</v>
      </c>
      <c r="MS43" s="363">
        <v>0</v>
      </c>
      <c r="MT43" s="363">
        <v>0</v>
      </c>
      <c r="MU43" s="363">
        <v>0</v>
      </c>
      <c r="MV43" s="364"/>
      <c r="MW43" s="360"/>
      <c r="MX43" s="361"/>
      <c r="MY43" s="362"/>
      <c r="MZ43" s="362"/>
      <c r="NA43" s="363"/>
      <c r="NB43" s="363"/>
      <c r="NC43" s="363"/>
      <c r="ND43" s="363"/>
      <c r="NE43" s="364"/>
      <c r="NF43" s="360"/>
      <c r="NG43" s="361"/>
      <c r="NH43" s="362"/>
      <c r="NI43" s="362"/>
      <c r="NJ43" s="363"/>
      <c r="NK43" s="363"/>
      <c r="NL43" s="363"/>
      <c r="NM43" s="363"/>
      <c r="NN43" s="211"/>
      <c r="NO43" s="401">
        <f t="shared" si="615"/>
        <v>24</v>
      </c>
      <c r="NP43" s="401" cm="1">
        <f t="array" ref="NP43">SUMPRODUCT(
 (INDEX(DD43:MU43,1,_xlfn.SEQUENCE(1,INT((COLUMN($MU$9)-COLUMN(DD43)+1)/9),3,9))=NP$6)*
 (INDEX(DD43:MU43,1,_xlfn.SEQUENCE(1,INT((COLUMN($MU$9)-COLUMN(DD43)+1)/9),9,9))&gt;0)
)</f>
        <v>4</v>
      </c>
      <c r="NQ43" s="401" cm="1">
        <f t="array" ref="NQ43">SUMPRODUCT(--(INDEX($DD43:$MU43,1,_xlfn.SEQUENCE(1,INT((COLUMN($MU$9)-COLUMN($DD43)+1)/9),3,9))=NQ$6))</f>
        <v>0</v>
      </c>
      <c r="NR43" s="401">
        <f t="shared" si="550"/>
        <v>28</v>
      </c>
      <c r="NS43" s="401" cm="1">
        <f t="array" ref="NS43">SUMPRODUCT(--(INDEX($DD43:$MU43,1,_xlfn.SEQUENCE(1,INT((COLUMN($MU$9)-COLUMN($DD43)+1)/9),3,9))=NS$6))</f>
        <v>0</v>
      </c>
      <c r="NT43" s="401">
        <f t="shared" si="551"/>
        <v>0</v>
      </c>
      <c r="NU43" s="401" cm="1">
        <f t="array" ref="NU43">SUMPRODUCT(--(INDEX($DD43:$MU43,1,_xlfn.SEQUENCE(1,INT((COLUMN($MU$9)-COLUMN($DD43)+1)/9),3,9))=NU$6))</f>
        <v>0</v>
      </c>
      <c r="NV43" s="401" cm="1">
        <f t="array" ref="NV43">SUMPRODUCT(--(INDEX($DD43:$MU43,1,_xlfn.SEQUENCE(1,INT((COLUMN($MU$9)-COLUMN($DD43)+1)/9),3,9))=NV$6))</f>
        <v>0</v>
      </c>
      <c r="NW43" s="401" cm="1">
        <f t="array" ref="NW43">SUMPRODUCT(--(INDEX($DD43:$MU43,1,_xlfn.SEQUENCE(1,INT((COLUMN($MU$9)-COLUMN($DD43)+1)/9),3,9))=NW$6))</f>
        <v>0</v>
      </c>
      <c r="NX43" s="401" cm="1">
        <f t="array" ref="NX43">SUMPRODUCT(--(INDEX($DD43:$MU43,1,_xlfn.SEQUENCE(1,INT((COLUMN($MU$9)-COLUMN($DD43)+1)/9),3,9))=NX$6))</f>
        <v>0</v>
      </c>
      <c r="NY43" s="401" cm="1">
        <f t="array" ref="NY43">SUMPRODUCT(--(INDEX($DD43:$MU43,1,_xlfn.SEQUENCE(1,INT((COLUMN($MU$9)-COLUMN($DD43)+1)/9),3,9))=NY$6))</f>
        <v>0</v>
      </c>
      <c r="NZ43" s="401" cm="1">
        <f t="array" ref="NZ43">SUMPRODUCT(--(INDEX($DD43:$MU43,1,_xlfn.SEQUENCE(1,INT((COLUMN($MU$9)-COLUMN($DD43)+1)/9),3,9))=NZ$6))</f>
        <v>0</v>
      </c>
      <c r="OA43" s="401" cm="1">
        <f t="array" ref="OA43">SUMPRODUCT(--(INDEX($DD43:$MU43,1,_xlfn.SEQUENCE(1,INT((COLUMN($MU$9)-COLUMN($DD43)+1)/9),3,9))=OA$6))</f>
        <v>0</v>
      </c>
      <c r="OB43" s="401" cm="1">
        <f t="array" ref="OB43">SUMPRODUCT(--(INDEX($DD43:$MU43,1,_xlfn.SEQUENCE(1,INT((COLUMN($MU$9)-COLUMN($DD43)+1)/9),3,9))=OB$6))</f>
        <v>0</v>
      </c>
      <c r="OC43" s="401" cm="1">
        <f t="array" ref="OC43">SUMPRODUCT(--(INDEX($DD43:$MU43,1,_xlfn.SEQUENCE(1,INT((COLUMN($MU$9)-COLUMN($DD43)+1)/9),3,9))=OC$6))</f>
        <v>0</v>
      </c>
      <c r="OD43" s="402"/>
      <c r="OE43" s="402">
        <f t="shared" si="552"/>
        <v>28</v>
      </c>
      <c r="OF43" s="403" cm="1">
        <f t="array" ref="OF43">SUM(INDEX(R43:KJ43,1,_xlfn.SEQUENCE(1,INT((COLUMN($NM$9)-COLUMN(CU43)+1)/9),7,9)))</f>
        <v>52</v>
      </c>
      <c r="OG43" s="403" cm="1">
        <f t="array" ref="OG43">SUM(INDEX(R43:KJ43,1,_xlfn.SEQUENCE(1,INT((COLUMN($NM$9)-COLUMN(CU43)+1)/9),8,9)))</f>
        <v>24</v>
      </c>
      <c r="OH43" s="403" cm="1">
        <f t="array" ref="OH43">SUM(INDEX(R43:KJ43,1,_xlfn.SEQUENCE(1,INT((COLUMN($NM$9)-COLUMN(CU43)+1)/9),9,9)))</f>
        <v>18.5</v>
      </c>
      <c r="OI43" s="214"/>
      <c r="OJ43" s="163"/>
      <c r="OK43" s="163"/>
      <c r="OL43" s="163"/>
      <c r="OM43" s="163"/>
      <c r="ON43" s="306">
        <f>_xlfn.XLOOKUP(B43,'TR05'!B:B,'TR05'!G:G,"Revisar",0)</f>
        <v>45931</v>
      </c>
      <c r="OO43" s="306">
        <f>_xlfn.XLOOKUP(B43,Reloj!A:A,Reloj!D:D,"Revisar",0)</f>
        <v>45931</v>
      </c>
      <c r="OP43" s="162" t="str">
        <f>_xlfn.XLOOKUP(B43,'S10'!C:C,'S10'!B:B,"Revisar",0)</f>
        <v>Revisar</v>
      </c>
    </row>
    <row r="44" spans="1:406" s="162" customFormat="1" ht="15.9" customHeight="1">
      <c r="A44" s="356">
        <v>36</v>
      </c>
      <c r="B44" s="332" t="s">
        <v>867</v>
      </c>
      <c r="C44" s="357" t="str">
        <f>_xlfn.XLOOKUP(B44,'S10'!$B$2:$B$1500,'S10'!$A$2:$A$1500,"Ingresar",0)</f>
        <v>22020794</v>
      </c>
      <c r="D44" s="333" t="s">
        <v>169</v>
      </c>
      <c r="E44" s="335" t="s">
        <v>869</v>
      </c>
      <c r="F44" s="335" t="str">
        <f>_xlfn.XLOOKUP(B44,'S10'!$B$2:$B$600,'S10'!$F$2:$F$600,"Ingresar",0)</f>
        <v>Operador de Minicargador</v>
      </c>
      <c r="G44" s="296">
        <v>45894</v>
      </c>
      <c r="H44" s="358">
        <v>46081</v>
      </c>
      <c r="I44" s="359">
        <f t="shared" si="37"/>
        <v>0.3125</v>
      </c>
      <c r="J44" s="360">
        <f t="shared" si="295"/>
        <v>0.70833333333333337</v>
      </c>
      <c r="K44" s="361" t="str">
        <f>IF(
 OR(I$6&lt;MAX($B$2,$G44),AND($H44&lt;&gt;"",I$6&gt;$H44)),
 "NA",
 IF(
  AND($D44="LOCAL",WEEKDAY(I$6,2)=7),
  "DS",
  IF(
   COUNTIF(Parametros!$P:$P,I$6)&gt;0,
   IF(ISNUMBER(M44),IF(M44&gt;0,"FL","FC"),"FC"),
   IF(
    ISNUMBER(M44),
    IF(M44&gt;0,"NOR","F"),
    IF(M44="A","NOR",IF(M44&lt;&gt;"",M44,"F"))
   )
  )
 )
)</f>
        <v>NOR</v>
      </c>
      <c r="L44" s="362">
        <f t="shared" si="296"/>
        <v>8.5</v>
      </c>
      <c r="M44" s="362" cm="1">
        <f t="array" ref="M44">_xlfn.LET(
_xlpm.f,M$6,
_xlpm.xp,IFERROR(
   _xlfn.XLOOKUP(
     1,
     (Papeletas!$B$2:$B$403=$B44)*(Papeletas!$G$2:$G$403&lt;=_xlpm.f)*(Papeletas!$H$2:$H$403&gt;=_xlpm.f),
     Papeletas!$F$2:$F$403,
     "__NP__"
   ),
   "__NP__"
),
_xlpm.x,IF(_xlpm.xp&lt;&gt;"__NP__",_xlpm.xp,_xlfn.XLOOKUP($B44,Reloj!$A$2:$A$1254,INDEX(Reloj!$J$2:$AR$1254,,COLUMN(A36)-INT(COLUMN(A36)/9*8)),"__NF__")),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v>
      </c>
      <c r="N44" s="363">
        <f t="shared" si="297"/>
        <v>8.5</v>
      </c>
      <c r="O44" s="363">
        <f t="shared" si="298"/>
        <v>2</v>
      </c>
      <c r="P44" s="363">
        <f t="shared" si="299"/>
        <v>0.5</v>
      </c>
      <c r="Q44" s="363">
        <f t="shared" si="300"/>
        <v>0</v>
      </c>
      <c r="R44" s="359">
        <f t="shared" si="616"/>
        <v>0.3125</v>
      </c>
      <c r="S44" s="360">
        <f t="shared" si="617"/>
        <v>0.70833333333333337</v>
      </c>
      <c r="T44" s="361" t="str">
        <f>IF(
 OR(R$6&lt;MAX($B$2,$G44),AND($H44&lt;&gt;"",R$6&gt;$H44)),
 "NA",
 IF(
  AND($D44="LOCAL",WEEKDAY(R$6,2)=7),
  "DS",
  IF(
   COUNTIF(Parametros!$P:$P,R$6)&gt;0,
   IF(ISNUMBER(V44),IF(V44&gt;0,"FL","FC"),"FC"),
   IF(
    ISNUMBER(V44),
    IF(V44&gt;0,"NOR","F"),
    IF(V44="A","NOR",IF(V44&lt;&gt;"",V44,"F"))
   )
  )
 )
)</f>
        <v>NOR</v>
      </c>
      <c r="U44" s="362">
        <f t="shared" si="618"/>
        <v>8.5</v>
      </c>
      <c r="V44" s="362" cm="1">
        <f t="array" ref="V44">_xlfn.LET(
_xlpm.f,V$6,
_xlpm.xp,IFERROR(
   _xlfn.XLOOKUP(
     1,
     (Papeletas!$B$2:$B$3000=$B44)*(Papeletas!$G$2:$G$3000&lt;=_xlpm.f)*(Papeletas!$H$2:$H$3000&gt;=_xlpm.f),
     Papeletas!$F$2:$F$3000,
     "__NP__"
   ),
   "__NP__"
),
_xlpm.x,IF(_xlpm.xp&lt;&gt;"__NP__",_xlpm.xp,_xlfn.XLOOKUP($B44,Reloj!$A$2:$A$3000,INDEX(Reloj!$J$2:$AR$3000,,COLUMN(J36)-INT(COLUMN(J36)/9*8)),"__NF__")),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v>
      </c>
      <c r="W44" s="363">
        <f t="shared" si="619"/>
        <v>8.5</v>
      </c>
      <c r="X44" s="363">
        <f t="shared" si="620"/>
        <v>0.5</v>
      </c>
      <c r="Y44" s="363">
        <f t="shared" si="621"/>
        <v>0</v>
      </c>
      <c r="Z44" s="363">
        <f t="shared" si="622"/>
        <v>0</v>
      </c>
      <c r="AA44" s="359">
        <f t="shared" si="623"/>
        <v>0.3125</v>
      </c>
      <c r="AB44" s="360">
        <f t="shared" si="624"/>
        <v>0.70833333333333337</v>
      </c>
      <c r="AC44" s="361" t="str">
        <f>IF(
 OR(AA$6&lt;MAX($B$2,$G44),AND($H44&lt;&gt;"",AA$6&gt;$H44)),
 "NA",
 IF(
  AND($D44="LOCAL",WEEKDAY(AA$6,2)=7),
  "DS",
  IF(
   COUNTIF(Parametros!$P:$P,AA$6)&gt;0,
   IF(ISNUMBER(AE44),IF(AE44&gt;0,"FL","FC"),"FC"),
   IF(
    ISNUMBER(AE44),
    IF(AE44&gt;0,"NOR","F"),
    IF(AE44="A","NOR",IF(AE44&lt;&gt;"",AE44,"F"))
   )
  )
 )
)</f>
        <v>NOR</v>
      </c>
      <c r="AD44" s="362">
        <f t="shared" si="625"/>
        <v>8.5</v>
      </c>
      <c r="AE44" s="362" cm="1">
        <f t="array" ref="AE44">_xlfn.LET(
_xlpm.f,AE$6,
_xlpm.xp,IFERROR(
   _xlfn.XLOOKUP(
     1,
     (Papeletas!$B$2:$B$3000=$B44)*(Papeletas!$G$2:$G$3000&lt;=_xlpm.f)*(Papeletas!$H$2:$H$3000&gt;=_xlpm.f),
     Papeletas!$F$2:$F$3000,
     "__NP__"
   ),
   "__NP__"
),
_xlpm.x,IF(_xlpm.xp&lt;&gt;"__NP__",_xlpm.xp,_xlfn.XLOOKUP($B44,Reloj!$A$2:$A$3000,INDEX(Reloj!$J$2:$AR$3000,,COLUMN(S36)-INT(COLUMN(S36)/9*8)),"__NF__")),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10.5</v>
      </c>
      <c r="AF44" s="363">
        <f t="shared" si="626"/>
        <v>8.5</v>
      </c>
      <c r="AG44" s="363">
        <f t="shared" si="627"/>
        <v>2</v>
      </c>
      <c r="AH44" s="363">
        <f t="shared" si="628"/>
        <v>0</v>
      </c>
      <c r="AI44" s="363">
        <f t="shared" si="629"/>
        <v>0</v>
      </c>
      <c r="AJ44" s="359">
        <f t="shared" si="630"/>
        <v>0.3125</v>
      </c>
      <c r="AK44" s="360">
        <f t="shared" si="631"/>
        <v>0.54166666666666663</v>
      </c>
      <c r="AL44" s="361" t="str">
        <f>IF(
 OR(AJ$6&lt;MAX($B$2,$G44),AND($H44&lt;&gt;"",AJ$6&gt;$H44)),
 "NA",
 IF(
  AND($D44="LOCAL",WEEKDAY(AJ$6,2)=7),
  "DS",
  IF(
   COUNTIF(Parametros!$P:$P,AJ$6)&gt;0,
   IF(ISNUMBER(AN44),IF(AN44&gt;0,"FL","FC"),"FC"),
   IF(
    ISNUMBER(AN44),
    IF(AN44&gt;0,"NOR","F"),
    IF(AN44="A","NOR",IF(AN44&lt;&gt;"",AN44,"F"))
   )
  )
 )
)</f>
        <v>NOR</v>
      </c>
      <c r="AM44" s="362">
        <f t="shared" si="632"/>
        <v>5.4999999999999991</v>
      </c>
      <c r="AN44" s="362" cm="1">
        <f t="array" ref="AN44">_xlfn.LET(
_xlpm.f,AN$6,
_xlpm.xp,IFERROR(
   _xlfn.XLOOKUP(
     1,
     (Papeletas!$B$2:$B$3000=$B44)*(Papeletas!$G$2:$G$3000&lt;=_xlpm.f)*(Papeletas!$H$2:$H$3000&gt;=_xlpm.f),
     Papeletas!$F$2:$F$3000,
     "__NP__"
   ),
   "__NP__"
),
_xlpm.x,IF(_xlpm.xp&lt;&gt;"__NP__",_xlpm.xp,_xlfn.XLOOKUP($B44,Reloj!$A$2:$A$3000,INDEX(Reloj!$J$2:$AR$3000,,COLUMN(AB36)-INT(COLUMN(AB36)/9*8)),"__NF__")),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7.5</v>
      </c>
      <c r="AO44" s="363">
        <f t="shared" si="633"/>
        <v>5.4999999999999991</v>
      </c>
      <c r="AP44" s="363">
        <f t="shared" si="634"/>
        <v>2</v>
      </c>
      <c r="AQ44" s="363">
        <f t="shared" si="635"/>
        <v>8.8817841970012523E-16</v>
      </c>
      <c r="AR44" s="363">
        <f t="shared" si="636"/>
        <v>0</v>
      </c>
      <c r="AS44" s="359" t="str">
        <f t="shared" si="637"/>
        <v>-</v>
      </c>
      <c r="AT44" s="360" t="str">
        <f t="shared" si="638"/>
        <v>-</v>
      </c>
      <c r="AU44" s="361" t="str">
        <f>IF(
 OR(AS$6&lt;MAX($B$2,$G44),AND($H44&lt;&gt;"",AS$6&gt;$H44)),
 "NA",
 IF(
  AND($D44="LOCAL",WEEKDAY(AS$6,2)=7),
  "DS",
  IF(
   COUNTIF(Parametros!$P:$P,AS$6)&gt;0,
   IF(ISNUMBER(AW44),IF(AW44&gt;0,"FL","FC"),"FC"),
   IF(
    ISNUMBER(AW44),
    IF(AW44&gt;0,"NOR","F"),
    IF(AW44="A","NOR",IF(AW44&lt;&gt;"",AW44,"F"))
   )
  )
 )
)</f>
        <v>DS</v>
      </c>
      <c r="AV44" s="362">
        <f t="shared" si="639"/>
        <v>0</v>
      </c>
      <c r="AW44" s="362" t="str" cm="1">
        <f t="array" ref="AW44">_xlfn.LET(
_xlpm.f,AW$6,
_xlpm.xp,IFERROR(
   _xlfn.XLOOKUP(
     1,
     (Papeletas!$B$2:$B$3000=$B44)*(Papeletas!$G$2:$G$3000&lt;=_xlpm.f)*(Papeletas!$H$2:$H$3000&gt;=_xlpm.f),
     Papeletas!$F$2:$F$3000,
     "__NP__"
   ),
   "__NP__"
),
_xlpm.x,IF(_xlpm.xp&lt;&gt;"__NP__",_xlpm.xp,_xlfn.XLOOKUP($B44,Reloj!$A$2:$A$3000,INDEX(Reloj!$J$2:$AR$3000,,COLUMN(AK36)-INT(COLUMN(AK36)/9*8)),"__NF__")),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AX44" s="363">
        <f t="shared" si="640"/>
        <v>0</v>
      </c>
      <c r="AY44" s="363">
        <f t="shared" si="641"/>
        <v>0</v>
      </c>
      <c r="AZ44" s="363">
        <f t="shared" si="642"/>
        <v>0</v>
      </c>
      <c r="BA44" s="363">
        <f t="shared" si="643"/>
        <v>0</v>
      </c>
      <c r="BB44" s="359">
        <f t="shared" si="644"/>
        <v>0.3125</v>
      </c>
      <c r="BC44" s="360">
        <f t="shared" si="645"/>
        <v>0.70833333333333337</v>
      </c>
      <c r="BD44" s="361" t="str">
        <f>IF(
 OR(BB$6&lt;MAX($B$2,$G44),AND($H44&lt;&gt;"",BB$6&gt;$H44)),
 "NA",
 IF(
  AND($D44="LOCAL",WEEKDAY(BB$6,2)=7),
  "DS",
  IF(
   COUNTIF(Parametros!$P:$P,BB$6)&gt;0,
   IF(ISNUMBER(BF44),IF(BF44&gt;0,"FL","FC"),"FC"),
   IF(
    ISNUMBER(BF44),
    IF(BF44&gt;0,"NOR","F"),
    IF(BF44="A","NOR",IF(BF44&lt;&gt;"",BF44,"F"))
   )
  )
 )
)</f>
        <v>NOR</v>
      </c>
      <c r="BE44" s="362">
        <f t="shared" si="646"/>
        <v>8.5</v>
      </c>
      <c r="BF44" s="362" cm="1">
        <f t="array" ref="BF44">_xlfn.LET(
_xlpm.f,BF$6,
_xlpm.xp,IFERROR(
   _xlfn.XLOOKUP(
     1,
     (Papeletas!$B$2:$B$3000=$B44)*(Papeletas!$G$2:$G$3000&lt;=_xlpm.f)*(Papeletas!$H$2:$H$3000&gt;=_xlpm.f),
     Papeletas!$F$2:$F$3000,
     "__NP__"
   ),
   "__NP__"
),
_xlpm.x,IF(_xlpm.xp&lt;&gt;"__NP__",_xlpm.xp,_xlfn.XLOOKUP($B44,Reloj!$A$2:$A$3000,INDEX(Reloj!$J$2:$AR$3000,,COLUMN(AT36)-INT(COLUMN(AT36)/9*8)),"__NF__")),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v>
      </c>
      <c r="BG44" s="363">
        <f t="shared" si="647"/>
        <v>8.5</v>
      </c>
      <c r="BH44" s="363">
        <f t="shared" si="648"/>
        <v>2</v>
      </c>
      <c r="BI44" s="363">
        <f t="shared" si="649"/>
        <v>0.5</v>
      </c>
      <c r="BJ44" s="363">
        <f t="shared" si="650"/>
        <v>0</v>
      </c>
      <c r="BK44" s="359">
        <f t="shared" si="651"/>
        <v>0.3125</v>
      </c>
      <c r="BL44" s="360">
        <f t="shared" si="652"/>
        <v>0.70833333333333337</v>
      </c>
      <c r="BM44" s="361" t="str">
        <f>IF(
 OR(BK$6&lt;MAX($B$2,$G44),AND($H44&lt;&gt;"",BK$6&gt;$H44)),
 "NA",
 IF(
  AND($D44="LOCAL",WEEKDAY(BK$6,2)=7),
  "DS",
  IF(
   COUNTIF(Parametros!$P:$P,BK$6)&gt;0,
   IF(ISNUMBER(BO44),IF(BO44&gt;0,"FL","FC"),"FC"),
   IF(
    ISNUMBER(BO44),
    IF(BO44&gt;0,"NOR","F"),
    IF(BO44="A","NOR",IF(BO44&lt;&gt;"",BO44,"F"))
   )
  )
 )
)</f>
        <v>NOR</v>
      </c>
      <c r="BN44" s="362">
        <f t="shared" si="653"/>
        <v>8.5</v>
      </c>
      <c r="BO44" s="362" cm="1">
        <f t="array" ref="BO44">_xlfn.LET(
_xlpm.f,BO$6,
_xlpm.xp,IFERROR(
   _xlfn.XLOOKUP(
     1,
     (Papeletas!$B$2:$B$3000=$B44)*(Papeletas!$G$2:$G$3000&lt;=_xlpm.f)*(Papeletas!$H$2:$H$3000&gt;=_xlpm.f),
     Papeletas!$F$2:$F$3000,
     "__NP__"
   ),
   "__NP__"
),
_xlpm.x,IF(_xlpm.xp&lt;&gt;"__NP__",_xlpm.xp,_xlfn.XLOOKUP($B44,Reloj!$A$2:$A$3000,INDEX(Reloj!$J$2:$AR$3000,,COLUMN(BC36)-INT(COLUMN(BC36)/9*8)),"__NF__")),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9.5</v>
      </c>
      <c r="BP44" s="363">
        <f t="shared" si="654"/>
        <v>8.5</v>
      </c>
      <c r="BQ44" s="363">
        <f t="shared" si="655"/>
        <v>1</v>
      </c>
      <c r="BR44" s="363">
        <f t="shared" si="656"/>
        <v>0</v>
      </c>
      <c r="BS44" s="363">
        <f t="shared" si="657"/>
        <v>0</v>
      </c>
      <c r="BT44" s="359">
        <f t="shared" si="658"/>
        <v>0.3125</v>
      </c>
      <c r="BU44" s="360">
        <f t="shared" si="659"/>
        <v>0.70833333333333337</v>
      </c>
      <c r="BV44" s="361" t="str">
        <f>IF(
 OR(BT$6&lt;MAX($B$2,$G44),AND($H44&lt;&gt;"",BT$6&gt;$H44)),
 "NA",
 IF(
  AND($D44="LOCAL",WEEKDAY(BT$6,2)=7),
  "DS",
  IF(
   COUNTIF(Parametros!$P:$P,BT$6)&gt;0,
   IF(ISNUMBER(BX44),IF(BX44&gt;0,"FL","FC"),"FC"),
   IF(
    ISNUMBER(BX44),
    IF(BX44&gt;0,"NOR","F"),
    IF(BX44="A","NOR",IF(BX44&lt;&gt;"",BX44,"F"))
   )
  )
 )
)</f>
        <v>NOR</v>
      </c>
      <c r="BW44" s="362">
        <f t="shared" si="660"/>
        <v>8.5</v>
      </c>
      <c r="BX44" s="362" cm="1">
        <f t="array" ref="BX44">_xlfn.LET(
_xlpm.f,BX$6,
_xlpm.xp,IFERROR(
   _xlfn.XLOOKUP(
     1,
     (Papeletas!$B$2:$B$3000=$B44)*(Papeletas!$G$2:$G$3000&lt;=_xlpm.f)*(Papeletas!$H$2:$H$3000&gt;=_xlpm.f),
     Papeletas!$F$2:$F$3000,
     "__NP__"
   ),
   "__NP__"
),
_xlpm.x,IF(_xlpm.xp&lt;&gt;"__NP__",_xlpm.xp,_xlfn.XLOOKUP($B44,Reloj!$A$2:$A$3000,INDEX(Reloj!$J$2:$AR$3000,,COLUMN(BL36)-INT(COLUMN(BL36)/9*8)),"__NF__")),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8.5</v>
      </c>
      <c r="BY44" s="363">
        <f t="shared" si="661"/>
        <v>8.5</v>
      </c>
      <c r="BZ44" s="363">
        <f t="shared" si="662"/>
        <v>0</v>
      </c>
      <c r="CA44" s="363">
        <f t="shared" si="663"/>
        <v>0</v>
      </c>
      <c r="CB44" s="363">
        <f t="shared" si="664"/>
        <v>0</v>
      </c>
      <c r="CC44" s="359">
        <f t="shared" si="665"/>
        <v>0.3125</v>
      </c>
      <c r="CD44" s="360">
        <f t="shared" si="666"/>
        <v>0.70833333333333337</v>
      </c>
      <c r="CE44" s="361" t="str">
        <f>IF(
 OR(CC$6&lt;MAX($B$2,$G44),AND($H44&lt;&gt;"",CC$6&gt;$H44)),
 "NA",
 IF(
  AND($D44="LOCAL",WEEKDAY(CC$6,2)=7),
  "DS",
  IF(
   COUNTIF(Parametros!$P:$P,CC$6)&gt;0,
   IF(ISNUMBER(CG44),IF(CG44&gt;0,"FL","FC"),"FC"),
   IF(
    ISNUMBER(CG44),
    IF(CG44&gt;0,"NOR","F"),
    IF(CG44="A","NOR",IF(CG44&lt;&gt;"",CG44,"F"))
   )
  )
 )
)</f>
        <v>NOR</v>
      </c>
      <c r="CF44" s="362">
        <f t="shared" si="667"/>
        <v>8.5</v>
      </c>
      <c r="CG44" s="362" cm="1">
        <f t="array" ref="CG44">_xlfn.LET(
_xlpm.f,CG$6,
_xlpm.xp,IFERROR(
   _xlfn.XLOOKUP(
     1,
     (Papeletas!$B$2:$B$3000=$B44)*(Papeletas!$G$2:$G$3000&lt;=_xlpm.f)*(Papeletas!$H$2:$H$3000&gt;=_xlpm.f),
     Papeletas!$F$2:$F$3000,
     "__NP__"
   ),
   "__NP__"
),
_xlpm.x,IF(_xlpm.xp&lt;&gt;"__NP__",_xlpm.xp,_xlfn.XLOOKUP($B44,Reloj!$A$2:$A$3000,INDEX(Reloj!$J$2:$AR$3000,,COLUMN(BU36)-INT(COLUMN(BU36)/9*8)),"__NF__")),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8.5</v>
      </c>
      <c r="CH44" s="363">
        <f t="shared" si="668"/>
        <v>8.5</v>
      </c>
      <c r="CI44" s="363">
        <f t="shared" si="669"/>
        <v>0</v>
      </c>
      <c r="CJ44" s="363">
        <f t="shared" si="670"/>
        <v>0</v>
      </c>
      <c r="CK44" s="363">
        <f t="shared" si="671"/>
        <v>0</v>
      </c>
      <c r="CL44" s="359">
        <f t="shared" si="672"/>
        <v>0.3125</v>
      </c>
      <c r="CM44" s="360">
        <f t="shared" si="673"/>
        <v>0.70833333333333337</v>
      </c>
      <c r="CN44" s="361" t="str">
        <f>IF(
 OR(CL$6&lt;MAX($B$2,$G44),AND($H44&lt;&gt;"",CL$6&gt;$H44)),
 "NA",
 IF(
  AND($D44="LOCAL",WEEKDAY(CL$6,2)=7),
  "DS",
  IF(
   COUNTIF(Parametros!$P:$P,CL$6)&gt;0,
   IF(ISNUMBER(CP44),IF(CP44&gt;0,"FL","FC"),"FC"),
   IF(
    ISNUMBER(CP44),
    IF(CP44&gt;0,"NOR","F"),
    IF(CP44="A","NOR",IF(CP44&lt;&gt;"",CP44,"F"))
   )
  )
 )
)</f>
        <v>NOR</v>
      </c>
      <c r="CO44" s="362">
        <f t="shared" si="674"/>
        <v>8.5</v>
      </c>
      <c r="CP44" s="362" cm="1">
        <f t="array" ref="CP44">_xlfn.LET(
_xlpm.f,CP$6,
_xlpm.xp,IFERROR(
   _xlfn.XLOOKUP(
     1,
     (Papeletas!$B$2:$B$3000=$B44)*(Papeletas!$G$2:$G$3000&lt;=_xlpm.f)*(Papeletas!$H$2:$H$3000&gt;=_xlpm.f),
     Papeletas!$F$2:$F$3000,
     "__NP__"
   ),
   "__NP__"
),
_xlpm.x,IF(_xlpm.xp&lt;&gt;"__NP__",_xlpm.xp,_xlfn.XLOOKUP($B44,Reloj!$A$2:$A$3000,INDEX(Reloj!$J$2:$AR$3000,,COLUMN(CD36)-INT(COLUMN(CD36)/9*8)),"__NF__")),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11.5</v>
      </c>
      <c r="CQ44" s="363">
        <f t="shared" si="675"/>
        <v>8.5</v>
      </c>
      <c r="CR44" s="363">
        <f t="shared" si="676"/>
        <v>2</v>
      </c>
      <c r="CS44" s="363">
        <f t="shared" si="677"/>
        <v>1</v>
      </c>
      <c r="CT44" s="363">
        <f t="shared" si="678"/>
        <v>0</v>
      </c>
      <c r="CU44" s="359">
        <f t="shared" si="679"/>
        <v>0.3125</v>
      </c>
      <c r="CV44" s="360">
        <f t="shared" si="680"/>
        <v>0.54166666666666663</v>
      </c>
      <c r="CW44" s="361" t="str">
        <f>IF(
 OR(CU$6&lt;MAX($B$2,$G44),AND($H44&lt;&gt;"",CU$6&gt;$H44)),
 "NA",
 IF(
  AND($D44="LOCAL",WEEKDAY(CU$6,2)=7),
  "DS",
  IF(
   COUNTIF(Parametros!$P:$P,CU$6)&gt;0,
   IF(ISNUMBER(CY44),IF(CY44&gt;0,"FL","FC"),"FC"),
   IF(
    ISNUMBER(CY44),
    IF(CY44&gt;0,"NOR","F"),
    IF(CY44="A","NOR",IF(CY44&lt;&gt;"",CY44,"F"))
   )
  )
 )
)</f>
        <v>F</v>
      </c>
      <c r="CX44" s="362">
        <f t="shared" si="681"/>
        <v>5.4999999999999991</v>
      </c>
      <c r="CY44" s="362" t="str" cm="1">
        <f t="array" ref="CY44">_xlfn.LET(
_xlpm.f,CY$6,
_xlpm.xp,IFERROR(
   _xlfn.XLOOKUP(
     1,
     (Papeletas!$B$2:$B$3000=$B44)*(Papeletas!$G$2:$G$3000&lt;=_xlpm.f)*(Papeletas!$H$2:$H$3000&gt;=_xlpm.f),
     Papeletas!$F$2:$F$3000,
     "__NP__"
   ),
   "__NP__"
),
_xlpm.x,IF(_xlpm.xp&lt;&gt;"__NP__",_xlpm.xp,_xlfn.XLOOKUP($B44,Reloj!$A$2:$A$3000,INDEX(Reloj!$J$2:$AR$3000,,COLUMN(CM36)-INT(COLUMN(CM36)/9*8)),"__NF__")),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CZ44" s="363">
        <f t="shared" si="682"/>
        <v>0</v>
      </c>
      <c r="DA44" s="363">
        <f t="shared" si="683"/>
        <v>0</v>
      </c>
      <c r="DB44" s="363">
        <f t="shared" si="684"/>
        <v>0</v>
      </c>
      <c r="DC44" s="363">
        <f t="shared" si="685"/>
        <v>0</v>
      </c>
      <c r="DD44" s="359" t="str">
        <f t="shared" si="686"/>
        <v>-</v>
      </c>
      <c r="DE44" s="360" t="str">
        <f t="shared" si="687"/>
        <v>-</v>
      </c>
      <c r="DF44" s="361" t="str">
        <f>IF(
 OR(DD$6&lt;MAX($B$2,$G44),AND($H44&lt;&gt;"",DD$6&gt;$H44)),
 "NA",
 IF(
  AND($D44="LOCAL",WEEKDAY(DD$6,2)=7),
  "DS",
  IF(
   COUNTIF(Parametros!$P:$P,DD$6)&gt;0,
   IF(ISNUMBER(DH44),IF(DH44&gt;0,"FL","FC"),"FC"),
   IF(
    ISNUMBER(DH44),
    IF(DH44&gt;0,"NOR","F"),
    IF(DH44="A","NOR",IF(DH44&lt;&gt;"",DH44,"F"))
   )
  )
 )
)</f>
        <v>DS</v>
      </c>
      <c r="DG44" s="362">
        <f t="shared" si="688"/>
        <v>0</v>
      </c>
      <c r="DH44" s="362" t="str" cm="1">
        <f t="array" ref="DH44">_xlfn.LET(
_xlpm.f,DH$6,
_xlpm.xp,IFERROR(
   _xlfn.XLOOKUP(
     1,
     (Papeletas!$B$2:$B$3000=$B44)*(Papeletas!$G$2:$G$3000&lt;=_xlpm.f)*(Papeletas!$H$2:$H$3000&gt;=_xlpm.f),
     Papeletas!$F$2:$F$3000,
     "__NP__"
   ),
   "__NP__"
),
_xlpm.x,IF(_xlpm.xp&lt;&gt;"__NP__",_xlpm.xp,_xlfn.XLOOKUP($B44,Reloj!$A$2:$A$3000,INDEX(Reloj!$J$2:$AR$3000,,COLUMN(CV36)-INT(COLUMN(CV36)/9*8)),"__NF__")),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DI44" s="363">
        <f t="shared" si="689"/>
        <v>0</v>
      </c>
      <c r="DJ44" s="363">
        <f t="shared" si="690"/>
        <v>0</v>
      </c>
      <c r="DK44" s="363">
        <f t="shared" si="691"/>
        <v>0</v>
      </c>
      <c r="DL44" s="363">
        <f t="shared" si="692"/>
        <v>0</v>
      </c>
      <c r="DM44" s="359">
        <f t="shared" si="693"/>
        <v>0.3125</v>
      </c>
      <c r="DN44" s="360">
        <f t="shared" si="694"/>
        <v>0.70833333333333337</v>
      </c>
      <c r="DO44" s="361" t="str">
        <f>IF(
 OR(DM$6&lt;MAX($B$2,$G44),AND($H44&lt;&gt;"",DM$6&gt;$H44)),
 "NA",
 IF(
  AND($D44="LOCAL",WEEKDAY(DM$6,2)=7),
  "DS",
  IF(
   COUNTIF(Parametros!$P:$P,DM$6)&gt;0,
   IF(ISNUMBER(DQ44),IF(DQ44&gt;0,"FL","FC"),"FC"),
   IF(
    ISNUMBER(DQ44),
    IF(DQ44&gt;0,"NOR","F"),
    IF(DQ44="A","NOR",IF(DQ44&lt;&gt;"",DQ44,"F"))
   )
  )
 )
)</f>
        <v>F</v>
      </c>
      <c r="DP44" s="362">
        <f t="shared" si="695"/>
        <v>8.5</v>
      </c>
      <c r="DQ44" s="362" t="str" cm="1">
        <f t="array" ref="DQ44">_xlfn.LET(
_xlpm.f,DQ$6,
_xlpm.xp,IFERROR(
   _xlfn.XLOOKUP(
     1,
     (Papeletas!$B$2:$B$3000=$B44)*(Papeletas!$G$2:$G$3000&lt;=_xlpm.f)*(Papeletas!$H$2:$H$3000&gt;=_xlpm.f),
     Papeletas!$F$2:$F$3000,
     "__NP__"
   ),
   "__NP__"
),
_xlpm.x,IF(_xlpm.xp&lt;&gt;"__NP__",_xlpm.xp,_xlfn.XLOOKUP($B44,Reloj!$A$2:$A$3000,INDEX(Reloj!$J$2:$AR$3000,,COLUMN(DE36)-INT(COLUMN(DE36)/9*8)),"__NF__")),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DR44" s="363">
        <f t="shared" si="696"/>
        <v>0</v>
      </c>
      <c r="DS44" s="363">
        <f t="shared" si="697"/>
        <v>0</v>
      </c>
      <c r="DT44" s="363">
        <f t="shared" si="698"/>
        <v>0</v>
      </c>
      <c r="DU44" s="363">
        <f t="shared" si="699"/>
        <v>0</v>
      </c>
      <c r="DV44" s="359">
        <f t="shared" si="700"/>
        <v>0.3125</v>
      </c>
      <c r="DW44" s="360">
        <f t="shared" si="701"/>
        <v>0.70833333333333337</v>
      </c>
      <c r="DX44" s="361" t="str">
        <f>IF(
 OR(DV$6&lt;MAX($B$2,$G44),AND($H44&lt;&gt;"",DV$6&gt;$H44)),
 "NA",
 IF(
  AND($D44="LOCAL",WEEKDAY(DV$6,2)=7),
  "DS",
  IF(
   COUNTIF(Parametros!$P:$P,DV$6)&gt;0,
   IF(ISNUMBER(DZ44),IF(DZ44&gt;0,"FL","FC"),"FC"),
   IF(
    ISNUMBER(DZ44),
    IF(DZ44&gt;0,"NOR","F"),
    IF(DZ44="A","NOR",IF(DZ44&lt;&gt;"",DZ44,"F"))
   )
  )
 )
)</f>
        <v>NOR</v>
      </c>
      <c r="DY44" s="362">
        <f t="shared" si="702"/>
        <v>8.5</v>
      </c>
      <c r="DZ44" s="362" t="str" cm="1">
        <f t="array" ref="DZ44">_xlfn.LET(
_xlpm.f,DZ$6,
_xlpm.xp,IFERROR(
   _xlfn.XLOOKUP(
     1,
     (Papeletas!$B$2:$B$3000=$B44)*(Papeletas!$G$2:$G$3000&lt;=_xlpm.f)*(Papeletas!$H$2:$H$3000&gt;=_xlpm.f),
     Papeletas!$F$2:$F$3000,
     "__NP__"
   ),
   "__NP__"
),
_xlpm.x,IF(_xlpm.xp&lt;&gt;"__NP__",_xlpm.xp,_xlfn.XLOOKUP($B44,Reloj!$A$2:$A$3000,INDEX(Reloj!$J$2:$AR$3000,,COLUMN(DN36)-INT(COLUMN(DN36)/9*8)),"__NF__")),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A</v>
      </c>
      <c r="EA44" s="363">
        <f t="shared" si="703"/>
        <v>0</v>
      </c>
      <c r="EB44" s="363">
        <f t="shared" si="704"/>
        <v>0</v>
      </c>
      <c r="EC44" s="363">
        <f t="shared" si="705"/>
        <v>0</v>
      </c>
      <c r="ED44" s="363">
        <f t="shared" si="706"/>
        <v>0</v>
      </c>
      <c r="EE44" s="359">
        <f t="shared" si="707"/>
        <v>0.3125</v>
      </c>
      <c r="EF44" s="360">
        <f t="shared" si="708"/>
        <v>0.70833333333333337</v>
      </c>
      <c r="EG44" s="361" t="str">
        <f>IF(
 OR(EE$6&lt;MAX($B$2,$G44),AND($H44&lt;&gt;"",EE$6&gt;$H44)),
 "NA",
 IF(
  AND($D44="LOCAL",WEEKDAY(EE$6,2)=7),
  "DS",
  IF(
   COUNTIF(Parametros!$P:$P,EE$6)&gt;0,
   IF(ISNUMBER(EI44),IF(EI44&gt;0,"FL","FC"),"FC"),
   IF(
    ISNUMBER(EI44),
    IF(EI44&gt;0,"NOR","F"),
    IF(EI44="A","NOR",IF(EI44&lt;&gt;"",EI44,"F"))
   )
  )
 )
)</f>
        <v>NOR</v>
      </c>
      <c r="EH44" s="362">
        <f t="shared" si="709"/>
        <v>8.5</v>
      </c>
      <c r="EI44" s="362" cm="1">
        <f t="array" ref="EI44">_xlfn.LET(
_xlpm.f,EI$6,
_xlpm.xp,IFERROR(
   _xlfn.XLOOKUP(
     1,
     (Papeletas!$B$2:$B$3000=$B44)*(Papeletas!$G$2:$G$3000&lt;=_xlpm.f)*(Papeletas!$H$2:$H$3000&gt;=_xlpm.f),
     Papeletas!$F$2:$F$3000,
     "__NP__"
   ),
   "__NP__"
),
_xlpm.x,IF(_xlpm.xp&lt;&gt;"__NP__",_xlpm.xp,_xlfn.XLOOKUP($B44,Reloj!$A$2:$A$3000,INDEX(Reloj!$J$2:$AR$3000,,COLUMN(DW36)-INT(COLUMN(DW36)/9*8)),"__NF__")),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12.5</v>
      </c>
      <c r="EJ44" s="363">
        <f t="shared" si="710"/>
        <v>8.5</v>
      </c>
      <c r="EK44" s="363">
        <f t="shared" si="711"/>
        <v>2</v>
      </c>
      <c r="EL44" s="363">
        <f t="shared" si="712"/>
        <v>2</v>
      </c>
      <c r="EM44" s="363">
        <f t="shared" si="713"/>
        <v>0</v>
      </c>
      <c r="EN44" s="359">
        <f t="shared" si="714"/>
        <v>0.3125</v>
      </c>
      <c r="EO44" s="360">
        <f t="shared" si="715"/>
        <v>0.70833333333333337</v>
      </c>
      <c r="EP44" s="361" t="str">
        <f>IF(
 OR(EN$6&lt;MAX($B$2,$G44),AND($H44&lt;&gt;"",EN$6&gt;$H44)),
 "NA",
 IF(
  AND($D44="LOCAL",WEEKDAY(EN$6,2)=7),
  "DS",
  IF(
   COUNTIF(Parametros!$P:$P,EN$6)&gt;0,
   IF(ISNUMBER(ER44),IF(ER44&gt;0,"FL","FC"),"FC"),
   IF(
    ISNUMBER(ER44),
    IF(ER44&gt;0,"NOR","F"),
    IF(ER44="A","NOR",IF(ER44&lt;&gt;"",ER44,"F"))
   )
  )
 )
)</f>
        <v>NOR</v>
      </c>
      <c r="EQ44" s="362">
        <f t="shared" si="716"/>
        <v>8.5</v>
      </c>
      <c r="ER44" s="362" cm="1">
        <f t="array" ref="ER44">_xlfn.LET(
_xlpm.f,ER$6,
_xlpm.xp,IFERROR(
   _xlfn.XLOOKUP(
     1,
     (Papeletas!$B$2:$B$3000=$B44)*(Papeletas!$G$2:$G$3000&lt;=_xlpm.f)*(Papeletas!$H$2:$H$3000&gt;=_xlpm.f),
     Papeletas!$F$2:$F$3000,
     "__NP__"
   ),
   "__NP__"
),
_xlpm.x,IF(_xlpm.xp&lt;&gt;"__NP__",_xlpm.xp,_xlfn.XLOOKUP($B44,Reloj!$A$2:$A$3000,INDEX(Reloj!$J$2:$AR$3000,,COLUMN(EF36)-INT(COLUMN(EF36)/9*8)),"__NF__")),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11.5</v>
      </c>
      <c r="ES44" s="363">
        <f t="shared" si="717"/>
        <v>8.5</v>
      </c>
      <c r="ET44" s="363">
        <f t="shared" si="718"/>
        <v>2</v>
      </c>
      <c r="EU44" s="363">
        <f t="shared" si="719"/>
        <v>1</v>
      </c>
      <c r="EV44" s="363">
        <f t="shared" si="720"/>
        <v>0</v>
      </c>
      <c r="EW44" s="359">
        <f t="shared" si="721"/>
        <v>0.3125</v>
      </c>
      <c r="EX44" s="360">
        <f t="shared" si="722"/>
        <v>0.70833333333333337</v>
      </c>
      <c r="EY44" s="361" t="str">
        <f>IF(
 OR(EW$6&lt;MAX($B$2,$G44),AND($H44&lt;&gt;"",EW$6&gt;$H44)),
 "NA",
 IF(
  AND($D44="LOCAL",WEEKDAY(EW$6,2)=7),
  "DS",
  IF(
   COUNTIF(Parametros!$P:$P,EW$6)&gt;0,
   IF(ISNUMBER(FA44),IF(FA44&gt;0,"FL","FC"),"FC"),
   IF(
    ISNUMBER(FA44),
    IF(FA44&gt;0,"NOR","F"),
    IF(FA44="A","NOR",IF(FA44&lt;&gt;"",FA44,"F"))
   )
  )
 )
)</f>
        <v>NOR</v>
      </c>
      <c r="EZ44" s="362">
        <f t="shared" si="723"/>
        <v>8.5</v>
      </c>
      <c r="FA44" s="362" cm="1">
        <f t="array" ref="FA44">_xlfn.LET(
_xlpm.f,FA$6,
_xlpm.xp,IFERROR(
   _xlfn.XLOOKUP(
     1,
     (Papeletas!$B$2:$B$3000=$B44)*(Papeletas!$G$2:$G$3000&lt;=_xlpm.f)*(Papeletas!$H$2:$H$3000&gt;=_xlpm.f),
     Papeletas!$F$2:$F$3000,
     "__NP__"
   ),
   "__NP__"
),
_xlpm.x,IF(_xlpm.xp&lt;&gt;"__NP__",_xlpm.xp,_xlfn.XLOOKUP($B44,Reloj!$A$2:$A$3000,INDEX(Reloj!$J$2:$AR$3000,,COLUMN(EO36)-INT(COLUMN(EO36)/9*8)),"__NF__")),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9.5</v>
      </c>
      <c r="FB44" s="363">
        <f t="shared" si="724"/>
        <v>8.5</v>
      </c>
      <c r="FC44" s="363">
        <f t="shared" si="725"/>
        <v>1</v>
      </c>
      <c r="FD44" s="363">
        <f t="shared" si="726"/>
        <v>0</v>
      </c>
      <c r="FE44" s="363">
        <f t="shared" si="727"/>
        <v>0</v>
      </c>
      <c r="FF44" s="359">
        <f t="shared" si="728"/>
        <v>0.3125</v>
      </c>
      <c r="FG44" s="360">
        <f t="shared" si="729"/>
        <v>0.54166666666666663</v>
      </c>
      <c r="FH44" s="361" t="str">
        <f>IF(
 OR(FF$6&lt;MAX($B$2,$G44),AND($H44&lt;&gt;"",FF$6&gt;$H44)),
 "NA",
 IF(
  AND($D44="LOCAL",WEEKDAY(FF$6,2)=7),
  "DS",
  IF(
   COUNTIF(Parametros!$P:$P,FF$6)&gt;0,
   IF(ISNUMBER(FJ44),IF(FJ44&gt;0,"FL","FC"),"FC"),
   IF(
    ISNUMBER(FJ44),
    IF(FJ44&gt;0,"NOR","F"),
    IF(FJ44="A","NOR",IF(FJ44&lt;&gt;"",FJ44,"F"))
   )
  )
 )
)</f>
        <v>NOR</v>
      </c>
      <c r="FI44" s="362">
        <f t="shared" si="730"/>
        <v>5.4999999999999991</v>
      </c>
      <c r="FJ44" s="362" cm="1">
        <f t="array" ref="FJ44">_xlfn.LET(
_xlpm.f,FJ$6,
_xlpm.xp,IFERROR(
   _xlfn.XLOOKUP(
     1,
     (Papeletas!$B$2:$B$3000=$B44)*(Papeletas!$G$2:$G$3000&lt;=_xlpm.f)*(Papeletas!$H$2:$H$3000&gt;=_xlpm.f),
     Papeletas!$F$2:$F$3000,
     "__NP__"
   ),
   "__NP__"
),
_xlpm.x,IF(_xlpm.xp&lt;&gt;"__NP__",_xlpm.xp,_xlfn.XLOOKUP($B44,Reloj!$A$2:$A$3000,INDEX(Reloj!$J$2:$AR$3000,,COLUMN(EX36)-INT(COLUMN(EX36)/9*8)),"__NF__")),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9.5</v>
      </c>
      <c r="FK44" s="363">
        <f t="shared" si="731"/>
        <v>5.4999999999999991</v>
      </c>
      <c r="FL44" s="363">
        <f t="shared" si="732"/>
        <v>2</v>
      </c>
      <c r="FM44" s="363">
        <f t="shared" si="733"/>
        <v>2.0000000000000009</v>
      </c>
      <c r="FN44" s="363">
        <f t="shared" si="734"/>
        <v>0</v>
      </c>
      <c r="FO44" s="359" t="str">
        <f t="shared" si="735"/>
        <v>-</v>
      </c>
      <c r="FP44" s="360" t="str">
        <f t="shared" si="736"/>
        <v>-</v>
      </c>
      <c r="FQ44" s="361" t="str">
        <f>IF(
 OR(FO$6&lt;MAX($B$2,$G44),AND($H44&lt;&gt;"",FO$6&gt;$H44)),
 "NA",
 IF(
  AND($D44="LOCAL",WEEKDAY(FO$6,2)=7),
  "DS",
  IF(
   COUNTIF(Parametros!$P:$P,FO$6)&gt;0,
   IF(ISNUMBER(FS44),IF(FS44&gt;0,"FL","FC"),"FC"),
   IF(
    ISNUMBER(FS44),
    IF(FS44&gt;0,"NOR","F"),
    IF(FS44="A","NOR",IF(FS44&lt;&gt;"",FS44,"F"))
   )
  )
 )
)</f>
        <v>DS</v>
      </c>
      <c r="FR44" s="362">
        <f t="shared" si="737"/>
        <v>0</v>
      </c>
      <c r="FS44" s="362" cm="1">
        <f t="array" ref="FS44">_xlfn.LET(
_xlpm.f,FS$6,
_xlpm.xp,IFERROR(
   _xlfn.XLOOKUP(
     1,
     (Papeletas!$B$2:$B$3000=$B44)*(Papeletas!$G$2:$G$3000&lt;=_xlpm.f)*(Papeletas!$H$2:$H$3000&gt;=_xlpm.f),
     Papeletas!$F$2:$F$3000,
     "__NP__"
   ),
   "__NP__"
),
_xlpm.x,IF(_xlpm.xp&lt;&gt;"__NP__",_xlpm.xp,_xlfn.XLOOKUP($B44,Reloj!$A$2:$A$3000,INDEX(Reloj!$J$2:$AR$3000,,COLUMN(FG36)-INT(COLUMN(FG36)/9*8)),"__NF__")),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6</v>
      </c>
      <c r="FT44" s="363">
        <f t="shared" si="738"/>
        <v>0</v>
      </c>
      <c r="FU44" s="363">
        <f t="shared" si="739"/>
        <v>0</v>
      </c>
      <c r="FV44" s="363">
        <f t="shared" si="740"/>
        <v>0</v>
      </c>
      <c r="FW44" s="363">
        <f t="shared" si="741"/>
        <v>6</v>
      </c>
      <c r="FX44" s="359">
        <f t="shared" si="742"/>
        <v>0.3125</v>
      </c>
      <c r="FY44" s="360">
        <f t="shared" si="743"/>
        <v>0.70833333333333337</v>
      </c>
      <c r="FZ44" s="361" t="str">
        <f>IF(
 OR(FX$6&lt;MAX($B$2,$G44),AND($H44&lt;&gt;"",FX$6&gt;$H44)),
 "NA",
 IF(
  AND($D44="LOCAL",WEEKDAY(FX$6,2)=7),
  "DS",
  IF(
   COUNTIF(Parametros!$P:$P,FX$6)&gt;0,
   IF(ISNUMBER(GB44),IF(GB44&gt;0,"FL","FC"),"FC"),
   IF(
    ISNUMBER(GB44),
    IF(GB44&gt;0,"NOR","F"),
    IF(GB44="A","NOR",IF(GB44&lt;&gt;"",GB44,"F"))
   )
  )
 )
)</f>
        <v>NOR</v>
      </c>
      <c r="GA44" s="362">
        <f t="shared" si="744"/>
        <v>8.5</v>
      </c>
      <c r="GB44" s="362" cm="1">
        <f t="array" ref="GB44">_xlfn.LET(
_xlpm.f,GB$6,
_xlpm.xp,IFERROR(
   _xlfn.XLOOKUP(
     1,
     (Papeletas!$B$2:$B$3000=$B44)*(Papeletas!$G$2:$G$3000&lt;=_xlpm.f)*(Papeletas!$H$2:$H$3000&gt;=_xlpm.f),
     Papeletas!$F$2:$F$3000,
     "__NP__"
   ),
   "__NP__"
),
_xlpm.x,IF(_xlpm.xp&lt;&gt;"__NP__",_xlpm.xp,_xlfn.XLOOKUP($B44,Reloj!$A$2:$A$3000,INDEX(Reloj!$J$2:$AR$3000,,COLUMN(FP36)-INT(COLUMN(FP36)/9*8)),"__NF__")),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9.5</v>
      </c>
      <c r="GC44" s="363">
        <f t="shared" si="745"/>
        <v>8.5</v>
      </c>
      <c r="GD44" s="363">
        <f t="shared" si="746"/>
        <v>1</v>
      </c>
      <c r="GE44" s="363">
        <f t="shared" si="747"/>
        <v>0</v>
      </c>
      <c r="GF44" s="363">
        <f t="shared" si="748"/>
        <v>0</v>
      </c>
      <c r="GG44" s="359">
        <f t="shared" si="749"/>
        <v>0.3125</v>
      </c>
      <c r="GH44" s="360">
        <f t="shared" si="750"/>
        <v>0.70833333333333337</v>
      </c>
      <c r="GI44" s="361" t="str">
        <f>IF(
 OR(GG$6&lt;MAX($B$2,$G44),AND($H44&lt;&gt;"",GG$6&gt;$H44)),
 "NA",
 IF(
  AND($D44="LOCAL",WEEKDAY(GG$6,2)=7),
  "DS",
  IF(
   COUNTIF(Parametros!$P:$P,GG$6)&gt;0,
   IF(ISNUMBER(GK44),IF(GK44&gt;0,"FL","FC"),"FC"),
   IF(
    ISNUMBER(GK44),
    IF(GK44&gt;0,"NOR","F"),
    IF(GK44="A","NOR",IF(GK44&lt;&gt;"",GK44,"F"))
   )
  )
 )
)</f>
        <v>NOR</v>
      </c>
      <c r="GJ44" s="362">
        <f t="shared" si="751"/>
        <v>8.5</v>
      </c>
      <c r="GK44" s="362" cm="1">
        <f t="array" ref="GK44">_xlfn.LET(
_xlpm.f,GK$6,
_xlpm.xp,IFERROR(
   _xlfn.XLOOKUP(
     1,
     (Papeletas!$B$2:$B$3000=$B44)*(Papeletas!$G$2:$G$3000&lt;=_xlpm.f)*(Papeletas!$H$2:$H$3000&gt;=_xlpm.f),
     Papeletas!$F$2:$F$3000,
     "__NP__"
   ),
   "__NP__"
),
_xlpm.x,IF(_xlpm.xp&lt;&gt;"__NP__",_xlpm.xp,_xlfn.XLOOKUP($B44,Reloj!$A$2:$A$3000,INDEX(Reloj!$J$2:$AR$3000,,COLUMN(FY36)-INT(COLUMN(FY36)/9*8)),"__NF__")),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12</v>
      </c>
      <c r="GL44" s="363">
        <f t="shared" si="752"/>
        <v>8.5</v>
      </c>
      <c r="GM44" s="363">
        <f t="shared" si="753"/>
        <v>2</v>
      </c>
      <c r="GN44" s="363">
        <f t="shared" si="754"/>
        <v>1.5</v>
      </c>
      <c r="GO44" s="363">
        <f t="shared" si="755"/>
        <v>0</v>
      </c>
      <c r="GP44" s="359">
        <f t="shared" si="756"/>
        <v>0.3125</v>
      </c>
      <c r="GQ44" s="360">
        <f t="shared" si="757"/>
        <v>0.70833333333333337</v>
      </c>
      <c r="GR44" s="361" t="str">
        <f>IF(
 OR(GP$6&lt;MAX($B$2,$G44),AND($H44&lt;&gt;"",GP$6&gt;$H44)),
 "NA",
 IF(
  AND($D44="LOCAL",WEEKDAY(GP$6,2)=7),
  "DS",
  IF(
   COUNTIF(Parametros!$P:$P,GP$6)&gt;0,
   IF(ISNUMBER(GT44),IF(GT44&gt;0,"FL","FC"),"FC"),
   IF(
    ISNUMBER(GT44),
    IF(GT44&gt;0,"NOR","F"),
    IF(GT44="A","NOR",IF(GT44&lt;&gt;"",GT44,"F"))
   )
  )
 )
)</f>
        <v>NOR</v>
      </c>
      <c r="GS44" s="362">
        <f t="shared" si="758"/>
        <v>8.5</v>
      </c>
      <c r="GT44" s="362" cm="1">
        <f t="array" ref="GT44">_xlfn.LET(
_xlpm.f,GT$6,
_xlpm.xp,IFERROR(
   _xlfn.XLOOKUP(
     1,
     (Papeletas!$B$2:$B$3000=$B44)*(Papeletas!$G$2:$G$3000&lt;=_xlpm.f)*(Papeletas!$H$2:$H$3000&gt;=_xlpm.f),
     Papeletas!$F$2:$F$3000,
     "__NP__"
   ),
   "__NP__"
),
_xlpm.x,IF(_xlpm.xp&lt;&gt;"__NP__",_xlpm.xp,_xlfn.XLOOKUP($B44,Reloj!$A$2:$A$3000,INDEX(Reloj!$J$2:$AR$3000,,COLUMN(GH36)-INT(COLUMN(GH36)/9*8)),"__NF__")),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v>
      </c>
      <c r="GU44" s="363">
        <f t="shared" si="759"/>
        <v>8.5</v>
      </c>
      <c r="GV44" s="363">
        <f t="shared" si="760"/>
        <v>0.5</v>
      </c>
      <c r="GW44" s="363">
        <f t="shared" si="761"/>
        <v>0</v>
      </c>
      <c r="GX44" s="363">
        <f t="shared" si="762"/>
        <v>0</v>
      </c>
      <c r="GY44" s="359">
        <f t="shared" si="763"/>
        <v>0.3125</v>
      </c>
      <c r="GZ44" s="360">
        <f t="shared" si="764"/>
        <v>0.70833333333333337</v>
      </c>
      <c r="HA44" s="361" t="str">
        <f>IF(
 OR(GY$6&lt;MAX($B$2,$G44),AND($H44&lt;&gt;"",GY$6&gt;$H44)),
 "NA",
 IF(
  AND($D44="LOCAL",WEEKDAY(GY$6,2)=7),
  "DS",
  IF(
   COUNTIF(Parametros!$P:$P,GY$6)&gt;0,
   IF(ISNUMBER(HC44),IF(HC44&gt;0,"FL","FC"),"FC"),
   IF(
    ISNUMBER(HC44),
    IF(HC44&gt;0,"NOR","F"),
    IF(HC44="A","NOR",IF(HC44&lt;&gt;"",HC44,"F"))
   )
  )
 )
)</f>
        <v>NOR</v>
      </c>
      <c r="HB44" s="362">
        <f t="shared" si="765"/>
        <v>8.5</v>
      </c>
      <c r="HC44" s="362" cm="1">
        <f t="array" ref="HC44">_xlfn.LET(
_xlpm.f,HC$6,
_xlpm.xp,IFERROR(
   _xlfn.XLOOKUP(
     1,
     (Papeletas!$B$2:$B$3000=$B44)*(Papeletas!$G$2:$G$3000&lt;=_xlpm.f)*(Papeletas!$H$2:$H$3000&gt;=_xlpm.f),
     Papeletas!$F$2:$F$3000,
     "__NP__"
   ),
   "__NP__"
),
_xlpm.x,IF(_xlpm.xp&lt;&gt;"__NP__",_xlpm.xp,_xlfn.XLOOKUP($B44,Reloj!$A$2:$A$3000,INDEX(Reloj!$J$2:$AR$3000,,COLUMN(GQ36)-INT(COLUMN(GQ36)/9*8)),"__NF__")),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9.5</v>
      </c>
      <c r="HD44" s="363">
        <f t="shared" si="766"/>
        <v>8.5</v>
      </c>
      <c r="HE44" s="363">
        <f t="shared" si="767"/>
        <v>1</v>
      </c>
      <c r="HF44" s="363">
        <f t="shared" si="768"/>
        <v>0</v>
      </c>
      <c r="HG44" s="363">
        <f t="shared" si="769"/>
        <v>0</v>
      </c>
      <c r="HH44" s="359">
        <f t="shared" si="770"/>
        <v>0.3125</v>
      </c>
      <c r="HI44" s="360">
        <f t="shared" si="771"/>
        <v>0.70833333333333337</v>
      </c>
      <c r="HJ44" s="361" t="str">
        <f>IF(
 OR(HH$6&lt;MAX($B$2,$G44),AND($H44&lt;&gt;"",HH$6&gt;$H44)),
 "NA",
 IF(
  AND($D44="LOCAL",WEEKDAY(HH$6,2)=7),
  "DS",
  IF(
   COUNTIF(Parametros!$P:$P,HH$6)&gt;0,
   IF(ISNUMBER(HL44),IF(HL44&gt;0,"FL","FC"),"FC"),
   IF(
    ISNUMBER(HL44),
    IF(HL44&gt;0,"NOR","F"),
    IF(HL44="A","NOR",IF(HL44&lt;&gt;"",HL44,"F"))
   )
  )
 )
)</f>
        <v>NOR</v>
      </c>
      <c r="HK44" s="362">
        <f t="shared" si="772"/>
        <v>8.5</v>
      </c>
      <c r="HL44" s="362" cm="1">
        <f t="array" ref="HL44">_xlfn.LET(
_xlpm.f,HL$6,
_xlpm.xp,IFERROR(
   _xlfn.XLOOKUP(
     1,
     (Papeletas!$B$2:$B$3000=$B44)*(Papeletas!$G$2:$G$3000&lt;=_xlpm.f)*(Papeletas!$H$2:$H$3000&gt;=_xlpm.f),
     Papeletas!$F$2:$F$3000,
     "__NP__"
   ),
   "__NP__"
),
_xlpm.x,IF(_xlpm.xp&lt;&gt;"__NP__",_xlpm.xp,_xlfn.XLOOKUP($B44,Reloj!$A$2:$A$3000,INDEX(Reloj!$J$2:$AR$3000,,COLUMN(GZ36)-INT(COLUMN(GZ36)/9*8)),"__NF__")),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8.5</v>
      </c>
      <c r="HM44" s="363">
        <f t="shared" si="773"/>
        <v>8.5</v>
      </c>
      <c r="HN44" s="363">
        <f t="shared" si="774"/>
        <v>0</v>
      </c>
      <c r="HO44" s="363">
        <f t="shared" si="775"/>
        <v>0</v>
      </c>
      <c r="HP44" s="363">
        <f t="shared" si="776"/>
        <v>0</v>
      </c>
      <c r="HQ44" s="359">
        <f t="shared" si="777"/>
        <v>0.3125</v>
      </c>
      <c r="HR44" s="360">
        <f t="shared" si="778"/>
        <v>0.54166666666666663</v>
      </c>
      <c r="HS44" s="361" t="str">
        <f>IF(
 OR(HQ$6&lt;MAX($B$2,$G44),AND($H44&lt;&gt;"",HQ$6&gt;$H44)),
 "NA",
 IF(
  AND($D44="LOCAL",WEEKDAY(HQ$6,2)=7),
  "DS",
  IF(
   COUNTIF(Parametros!$P:$P,HQ$6)&gt;0,
   IF(ISNUMBER(HU44),IF(HU44&gt;0,"FL","FC"),"FC"),
   IF(
    ISNUMBER(HU44),
    IF(HU44&gt;0,"NOR","F"),
    IF(HU44="A","NOR",IF(HU44&lt;&gt;"",HU44,"F"))
   )
  )
 )
)</f>
        <v>NOR</v>
      </c>
      <c r="HT44" s="362">
        <f t="shared" si="779"/>
        <v>5.4999999999999991</v>
      </c>
      <c r="HU44" s="362" cm="1">
        <f t="array" ref="HU44">_xlfn.LET(
_xlpm.f,HU$6,
_xlpm.xp,IFERROR(
   _xlfn.XLOOKUP(
     1,
     (Papeletas!$B$2:$B$3000=$B44)*(Papeletas!$G$2:$G$3000&lt;=_xlpm.f)*(Papeletas!$H$2:$H$3000&gt;=_xlpm.f),
     Papeletas!$F$2:$F$3000,
     "__NP__"
   ),
   "__NP__"
),
_xlpm.x,IF(_xlpm.xp&lt;&gt;"__NP__",_xlpm.xp,_xlfn.XLOOKUP($B44,Reloj!$A$2:$A$3000,INDEX(Reloj!$J$2:$AR$3000,,COLUMN(HI36)-INT(COLUMN(HI36)/9*8)),"__NF__")),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6</v>
      </c>
      <c r="HV44" s="363">
        <f t="shared" si="780"/>
        <v>5.4999999999999991</v>
      </c>
      <c r="HW44" s="363">
        <f t="shared" si="781"/>
        <v>0.50000000000000089</v>
      </c>
      <c r="HX44" s="363">
        <f t="shared" si="782"/>
        <v>0</v>
      </c>
      <c r="HY44" s="363">
        <f t="shared" si="783"/>
        <v>0</v>
      </c>
      <c r="HZ44" s="359" t="str">
        <f t="shared" si="784"/>
        <v>-</v>
      </c>
      <c r="IA44" s="360" t="str">
        <f t="shared" si="785"/>
        <v>-</v>
      </c>
      <c r="IB44" s="361" t="str">
        <f>IF(
 OR(HZ$6&lt;MAX($B$2,$G44),AND($H44&lt;&gt;"",HZ$6&gt;$H44)),
 "NA",
 IF(
  AND($D44="LOCAL",WEEKDAY(HZ$6,2)=7),
  "DS",
  IF(
   COUNTIF(Parametros!$P:$P,HZ$6)&gt;0,
   IF(ISNUMBER(ID44),IF(ID44&gt;0,"FL","FC"),"FC"),
   IF(
    ISNUMBER(ID44),
    IF(ID44&gt;0,"NOR","F"),
    IF(ID44="A","NOR",IF(ID44&lt;&gt;"",ID44,"F"))
   )
  )
 )
)</f>
        <v>DS</v>
      </c>
      <c r="IC44" s="362">
        <f t="shared" si="786"/>
        <v>0</v>
      </c>
      <c r="ID44" s="362" t="str" cm="1">
        <f t="array" ref="ID44">_xlfn.LET(
_xlpm.f,ID$6,
_xlpm.xp,IFERROR(
   _xlfn.XLOOKUP(
     1,
     (Papeletas!$B$2:$B$3000=$B44)*(Papeletas!$G$2:$G$3000&lt;=_xlpm.f)*(Papeletas!$H$2:$H$3000&gt;=_xlpm.f),
     Papeletas!$F$2:$F$3000,
     "__NP__"
   ),
   "__NP__"
),
_xlpm.x,IF(_xlpm.xp&lt;&gt;"__NP__",_xlpm.xp,_xlfn.XLOOKUP($B44,Reloj!$A$2:$A$3000,INDEX(Reloj!$J$2:$AR$3000,,COLUMN(HR36)-INT(COLUMN(HR36)/9*8)),"__NF__")),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IE44" s="363">
        <f t="shared" si="787"/>
        <v>0</v>
      </c>
      <c r="IF44" s="363">
        <f t="shared" si="788"/>
        <v>0</v>
      </c>
      <c r="IG44" s="363">
        <f t="shared" si="789"/>
        <v>0</v>
      </c>
      <c r="IH44" s="363">
        <f t="shared" si="790"/>
        <v>0</v>
      </c>
      <c r="II44" s="359">
        <f t="shared" si="791"/>
        <v>0.3125</v>
      </c>
      <c r="IJ44" s="360">
        <f t="shared" si="792"/>
        <v>0.70833333333333337</v>
      </c>
      <c r="IK44" s="361" t="str">
        <f>IF(
 OR(II$6&lt;MAX($B$2,$G44),AND($H44&lt;&gt;"",II$6&gt;$H44)),
 "NA",
 IF(
  AND($D44="LOCAL",WEEKDAY(II$6,2)=7),
  "DS",
  IF(
   COUNTIF(Parametros!$P:$P,II$6)&gt;0,
   IF(ISNUMBER(IM44),IF(IM44&gt;0,"FL","FC"),"FC"),
   IF(
    ISNUMBER(IM44),
    IF(IM44&gt;0,"NOR","F"),
    IF(IM44="A","NOR",IF(IM44&lt;&gt;"",IM44,"F"))
   )
  )
 )
)</f>
        <v>NOR</v>
      </c>
      <c r="IL44" s="362">
        <f t="shared" si="793"/>
        <v>8.5</v>
      </c>
      <c r="IM44" s="362" cm="1">
        <f t="array" ref="IM44">_xlfn.LET(
_xlpm.f,IM$6,
_xlpm.xp,IFERROR(
   _xlfn.XLOOKUP(
     1,
     (Papeletas!$B$2:$B$3000=$B44)*(Papeletas!$G$2:$G$3000&lt;=_xlpm.f)*(Papeletas!$H$2:$H$3000&gt;=_xlpm.f),
     Papeletas!$F$2:$F$3000,
     "__NP__"
   ),
   "__NP__"
),
_xlpm.x,IF(_xlpm.xp&lt;&gt;"__NP__",_xlpm.xp,_xlfn.XLOOKUP($B44,Reloj!$A$2:$A$3000,INDEX(Reloj!$J$2:$AR$3000,,COLUMN(IA36)-INT(COLUMN(IA36)/9*8)),"__NF__")),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2.5</v>
      </c>
      <c r="IN44" s="363">
        <f t="shared" si="794"/>
        <v>8.5</v>
      </c>
      <c r="IO44" s="363">
        <f t="shared" si="795"/>
        <v>0</v>
      </c>
      <c r="IP44" s="363">
        <f t="shared" si="796"/>
        <v>0</v>
      </c>
      <c r="IQ44" s="363">
        <f t="shared" si="797"/>
        <v>0</v>
      </c>
      <c r="IR44" s="359">
        <f t="shared" si="798"/>
        <v>0.3125</v>
      </c>
      <c r="IS44" s="360">
        <f t="shared" si="799"/>
        <v>0.70833333333333337</v>
      </c>
      <c r="IT44" s="361" t="str">
        <f>IF(
 OR(IR$6&lt;MAX($B$2,$G44),AND($H44&lt;&gt;"",IR$6&gt;$H44)),
 "NA",
 IF(
  AND($D44="LOCAL",WEEKDAY(IR$6,2)=7),
  "DS",
  IF(
   COUNTIF(Parametros!$P:$P,IR$6)&gt;0,
   IF(ISNUMBER(IV44),IF(IV44&gt;0,"FL","FC"),"FC"),
   IF(
    ISNUMBER(IV44),
    IF(IV44&gt;0,"NOR","F"),
    IF(IV44="A","NOR",IF(IV44&lt;&gt;"",IV44,"F"))
   )
  )
 )
)</f>
        <v>NOR</v>
      </c>
      <c r="IU44" s="362">
        <f t="shared" si="800"/>
        <v>8.5</v>
      </c>
      <c r="IV44" s="362" cm="1">
        <f t="array" ref="IV44">_xlfn.LET(
_xlpm.f,IV$6,
_xlpm.xp,IFERROR(
   _xlfn.XLOOKUP(
     1,
     (Papeletas!$B$2:$B$3000=$B44)*(Papeletas!$G$2:$G$3000&lt;=_xlpm.f)*(Papeletas!$H$2:$H$3000&gt;=_xlpm.f),
     Papeletas!$F$2:$F$3000,
     "__NP__"
   ),
   "__NP__"
),
_xlpm.x,IF(_xlpm.xp&lt;&gt;"__NP__",_xlpm.xp,_xlfn.XLOOKUP($B44,Reloj!$A$2:$A$3000,INDEX(Reloj!$J$2:$AR$3000,,COLUMN(IJ36)-INT(COLUMN(IJ36)/9*8)),"__NF__")),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6.5</v>
      </c>
      <c r="IW44" s="363">
        <f t="shared" si="801"/>
        <v>8.5</v>
      </c>
      <c r="IX44" s="363">
        <f t="shared" si="802"/>
        <v>0</v>
      </c>
      <c r="IY44" s="363">
        <f t="shared" si="803"/>
        <v>0</v>
      </c>
      <c r="IZ44" s="363">
        <f t="shared" si="804"/>
        <v>0</v>
      </c>
      <c r="JA44" s="359">
        <f t="shared" si="805"/>
        <v>0.3125</v>
      </c>
      <c r="JB44" s="360">
        <f t="shared" si="806"/>
        <v>0.70833333333333337</v>
      </c>
      <c r="JC44" s="361" t="str">
        <f>IF(
 OR(JA$6&lt;MAX($B$2,$G44),AND($H44&lt;&gt;"",JA$6&gt;$H44)),
 "NA",
 IF(
  AND($D44="LOCAL",WEEKDAY(JA$6,2)=7),
  "DS",
  IF(
   COUNTIF(Parametros!$P:$P,JA$6)&gt;0,
   IF(ISNUMBER(JE44),IF(JE44&gt;0,"FL","FC"),"FC"),
   IF(
    ISNUMBER(JE44),
    IF(JE44&gt;0,"NOR","F"),
    IF(JE44="A","NOR",IF(JE44&lt;&gt;"",JE44,"F"))
   )
  )
 )
)</f>
        <v>NOR</v>
      </c>
      <c r="JD44" s="362">
        <f t="shared" si="807"/>
        <v>8.5</v>
      </c>
      <c r="JE44" s="362" cm="1">
        <f t="array" ref="JE44">_xlfn.LET(
_xlpm.f,JE$6,
_xlpm.xp,IFERROR(
   _xlfn.XLOOKUP(
     1,
     (Papeletas!$B$2:$B$3000=$B44)*(Papeletas!$G$2:$G$3000&lt;=_xlpm.f)*(Papeletas!$H$2:$H$3000&gt;=_xlpm.f),
     Papeletas!$F$2:$F$3000,
     "__NP__"
   ),
   "__NP__"
),
_xlpm.x,IF(_xlpm.xp&lt;&gt;"__NP__",_xlpm.xp,_xlfn.XLOOKUP($B44,Reloj!$A$2:$A$3000,INDEX(Reloj!$J$2:$AR$3000,,COLUMN(IS36)-INT(COLUMN(IS36)/9*8)),"__NF__")),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v>
      </c>
      <c r="JF44" s="363">
        <f t="shared" si="808"/>
        <v>8.5</v>
      </c>
      <c r="JG44" s="363">
        <f t="shared" si="809"/>
        <v>2</v>
      </c>
      <c r="JH44" s="363">
        <f t="shared" si="810"/>
        <v>0.5</v>
      </c>
      <c r="JI44" s="363">
        <f t="shared" si="811"/>
        <v>0</v>
      </c>
      <c r="JJ44" s="359">
        <f t="shared" si="812"/>
        <v>0.3125</v>
      </c>
      <c r="JK44" s="360">
        <f t="shared" si="813"/>
        <v>0.70833333333333337</v>
      </c>
      <c r="JL44" s="361" t="str">
        <f>IF(
 OR(JJ$6&lt;MAX($B$2,$G44),AND($H44&lt;&gt;"",JJ$6&gt;$H44)),
 "NA",
 IF(
  AND($D44="LOCAL",WEEKDAY(JJ$6,2)=7),
  "DS",
  IF(
   COUNTIF(Parametros!$P:$P,JJ$6)&gt;0,
   IF(ISNUMBER(JN44),IF(JN44&gt;0,"FL","FC"),"FC"),
   IF(
    ISNUMBER(JN44),
    IF(JN44&gt;0,"NOR","F"),
    IF(JN44="A","NOR",IF(JN44&lt;&gt;"",JN44,"F"))
   )
  )
 )
)</f>
        <v>NOR</v>
      </c>
      <c r="JM44" s="362">
        <f t="shared" si="814"/>
        <v>8.5</v>
      </c>
      <c r="JN44" s="362" cm="1">
        <f t="array" ref="JN44">_xlfn.LET(
_xlpm.f,JN$6,
_xlpm.xp,IFERROR(
   _xlfn.XLOOKUP(
     1,
     (Papeletas!$B$2:$B$3000=$B44)*(Papeletas!$G$2:$G$3000&lt;=_xlpm.f)*(Papeletas!$H$2:$H$3000&gt;=_xlpm.f),
     Papeletas!$F$2:$F$3000,
     "__NP__"
   ),
   "__NP__"
),
_xlpm.x,IF(_xlpm.xp&lt;&gt;"__NP__",_xlpm.xp,_xlfn.XLOOKUP($B44,Reloj!$A$2:$A$3000,INDEX(Reloj!$J$2:$AR$3000,,COLUMN(JB36)-INT(COLUMN(JB36)/9*8)),"__NF__")),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11</v>
      </c>
      <c r="JO44" s="363">
        <f t="shared" si="815"/>
        <v>8.5</v>
      </c>
      <c r="JP44" s="363">
        <f t="shared" si="816"/>
        <v>2</v>
      </c>
      <c r="JQ44" s="363">
        <f t="shared" si="817"/>
        <v>0.5</v>
      </c>
      <c r="JR44" s="363">
        <f t="shared" si="818"/>
        <v>0</v>
      </c>
      <c r="JS44" s="359">
        <f t="shared" si="819"/>
        <v>0.3125</v>
      </c>
      <c r="JT44" s="360">
        <f t="shared" si="820"/>
        <v>0.70833333333333337</v>
      </c>
      <c r="JU44" s="361" t="str">
        <f>IF(
 OR(JS$6&lt;MAX($B$2,$G44),AND($H44&lt;&gt;"",JS$6&gt;$H44)),
 "NA",
 IF(
  AND($D44="LOCAL",WEEKDAY(JS$6,2)=7),
  "DS",
  IF(
   COUNTIF(Parametros!$P:$P,JS$6)&gt;0,
   IF(ISNUMBER(JW44),IF(JW44&gt;0,"FL","FC"),"FC"),
   IF(
    ISNUMBER(JW44),
    IF(JW44&gt;0,"NOR","F"),
    IF(JW44="A","NOR",IF(JW44&lt;&gt;"",JW44,"F"))
   )
  )
 )
)</f>
        <v>NOR</v>
      </c>
      <c r="JV44" s="362">
        <f t="shared" si="821"/>
        <v>8.5</v>
      </c>
      <c r="JW44" s="362" cm="1">
        <f t="array" ref="JW44">_xlfn.LET(
_xlpm.f,JW$6,
_xlpm.xp,IFERROR(
   _xlfn.XLOOKUP(
     1,
     (Papeletas!$B$2:$B$3000=$B44)*(Papeletas!$G$2:$G$3000&lt;=_xlpm.f)*(Papeletas!$H$2:$H$3000&gt;=_xlpm.f),
     Papeletas!$F$2:$F$3000,
     "__NP__"
   ),
   "__NP__"
),
_xlpm.x,IF(_xlpm.xp&lt;&gt;"__NP__",_xlpm.xp,_xlfn.XLOOKUP($B44,Reloj!$A$2:$A$3000,INDEX(Reloj!$J$2:$AR$3000,,COLUMN(JK36)-INT(COLUMN(JK36)/9*8)),"__NF__")),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9</v>
      </c>
      <c r="JX44" s="363">
        <f t="shared" si="822"/>
        <v>8.5</v>
      </c>
      <c r="JY44" s="363">
        <f t="shared" si="823"/>
        <v>0.5</v>
      </c>
      <c r="JZ44" s="363">
        <f t="shared" si="824"/>
        <v>0</v>
      </c>
      <c r="KA44" s="363">
        <f t="shared" si="825"/>
        <v>0</v>
      </c>
      <c r="KB44" s="359">
        <f t="shared" si="826"/>
        <v>0.3125</v>
      </c>
      <c r="KC44" s="360">
        <f t="shared" si="827"/>
        <v>0.54166666666666663</v>
      </c>
      <c r="KD44" s="361" t="str">
        <f>IF(
 OR(KB$6&lt;MAX($B$2,$G44),AND($H44&lt;&gt;"",KB$6&gt;$H44)),
 "NA",
 IF(
  AND($D44="LOCAL",WEEKDAY(KB$6,2)=7),
  "DS",
  IF(
   COUNTIF(Parametros!$P:$P,KB$6)&gt;0,
   IF(ISNUMBER(KF44),IF(KF44&gt;0,"FL","FC"),"FC"),
   IF(
    ISNUMBER(KF44),
    IF(KF44&gt;0,"NOR","F"),
    IF(KF44="A","NOR",IF(KF44&lt;&gt;"",KF44,"F"))
   )
  )
 )
)</f>
        <v>NOR</v>
      </c>
      <c r="KE44" s="362">
        <f t="shared" si="828"/>
        <v>5.4999999999999991</v>
      </c>
      <c r="KF44" s="362" cm="1">
        <f t="array" ref="KF44">_xlfn.LET(
_xlpm.f,KF$6,
_xlpm.xp,IFERROR(
   _xlfn.XLOOKUP(
     1,
     (Papeletas!$B$2:$B$3000=$B44)*(Papeletas!$G$2:$G$3000&lt;=_xlpm.f)*(Papeletas!$H$2:$H$3000&gt;=_xlpm.f),
     Papeletas!$F$2:$F$3000,
     "__NP__"
   ),
   "__NP__"
),
_xlpm.x,IF(_xlpm.xp&lt;&gt;"__NP__",_xlpm.xp,_xlfn.XLOOKUP($B44,Reloj!$A$2:$A$3000,INDEX(Reloj!$J$2:$AR$3000,,COLUMN(JT36)-INT(COLUMN(JT36)/9*8)),"__NF__")),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4</v>
      </c>
      <c r="KG44" s="363">
        <f t="shared" si="829"/>
        <v>5.4999999999999991</v>
      </c>
      <c r="KH44" s="363">
        <f t="shared" si="830"/>
        <v>0</v>
      </c>
      <c r="KI44" s="363">
        <f t="shared" si="831"/>
        <v>0</v>
      </c>
      <c r="KJ44" s="363">
        <f t="shared" si="832"/>
        <v>0</v>
      </c>
      <c r="KK44" s="359" t="str">
        <f t="shared" si="255"/>
        <v>-</v>
      </c>
      <c r="KL44" s="360" t="str">
        <f t="shared" ref="KL44" si="837">IF(KK44="-","-",IF($D44="LOCAL",IF(WEEKDAY(KK$6,2)&lt;=5,--"17:00:00",IF(WEEKDAY(KK$6,2)=6,--"13:00:00","-")),IF($D44="FORANEO",IF(WEEKDAY(KK$6,2)&lt;=6,--"18:30:00",IF(WEEKDAY(KK$6,2)=7,--"12:00:00","-")),"-")))</f>
        <v>-</v>
      </c>
      <c r="KM44" s="361" t="str">
        <f>IF(
 OR(KK$6&lt;MAX($B$2,$G44),AND($H44&lt;&gt;"",KK$6&gt;$H44)),
 "NA",
 IF(
  AND($D44="LOCAL",WEEKDAY(KK$6,2)=7),
  "DS",
  IF(
   COUNTIF(Parametros!$P:$P,KK$6)&gt;0,
   IF(ISNUMBER(KO44),IF(KO44&gt;0,"FL","FC"),"FC"),
   IF(
    ISNUMBER(KO44),
    IF(KO44&gt;0,"NOR","F"),
    IF(KO44="A","NOR",IF(KO44&lt;&gt;"",KO44,"F"))
   )
  )
 )
)</f>
        <v>DS</v>
      </c>
      <c r="KN44" s="362">
        <f t="shared" si="519"/>
        <v>0</v>
      </c>
      <c r="KO44" s="362" t="str" cm="1">
        <f t="array" ref="KO44">_xlfn.LET(
_xlpm.f,KO$6,
_xlpm.xp,IFERROR(
   _xlfn.XLOOKUP(
     1,
     (Papeletas!$B$2:$B$403=$B44)*(Papeletas!$G$2:$G$403&lt;=_xlpm.f)*(Papeletas!$H$2:$H$403&gt;=_xlpm.f),
     Papeletas!$F$2:$F$403,
     "__NP__"
   ),
   "__NP__"
),
_xlpm.x,IF(_xlpm.xp&lt;&gt;"__NP__",_xlpm.xp,_xlfn.XLOOKUP($B44,Reloj!$A$2:$A$1254,INDEX(Reloj!$J$2:$AR$1254,,COLUMN(KC36)-INT(COLUMN(KC36)/9*8)),"__NF__")),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F</v>
      </c>
      <c r="KP44" s="363">
        <f t="shared" si="520"/>
        <v>0</v>
      </c>
      <c r="KQ44" s="363">
        <f t="shared" si="521"/>
        <v>0</v>
      </c>
      <c r="KR44" s="363">
        <f t="shared" si="522"/>
        <v>0</v>
      </c>
      <c r="KS44" s="363">
        <f t="shared" si="523"/>
        <v>0</v>
      </c>
      <c r="KT44" s="359">
        <f t="shared" si="262"/>
        <v>0.3125</v>
      </c>
      <c r="KU44" s="360">
        <f t="shared" ref="KU44" si="838">IF(KT44="-","-",IF($D44="LOCAL",IF(WEEKDAY(KT$6,2)&lt;=5,--"17:00:00",IF(WEEKDAY(KT$6,2)=6,--"13:00:00","-")),IF($D44="FORANEO",IF(WEEKDAY(KT$6,2)&lt;=6,--"18:30:00",IF(WEEKDAY(KT$6,2)=7,--"12:00:00","-")),"-")))</f>
        <v>0.70833333333333337</v>
      </c>
      <c r="KV44" s="361" t="str">
        <f>IF(
 OR(KT$6&lt;MAX($B$2,$G44),AND($H44&lt;&gt;"",KT$6&gt;$H44)),
 "NA",
 IF(
  AND($D44="LOCAL",WEEKDAY(KT$6,2)=7),
  "DS",
  IF(
   COUNTIF(Parametros!$P:$P,KT$6)&gt;0,
   IF(ISNUMBER(KX44),IF(KX44&gt;0,"FL","FC"),"FC"),
   IF(
    ISNUMBER(KX44),
    IF(KX44&gt;0,"NOR","F"),
    IF(KX44="A","NOR",IF(KX44&lt;&gt;"",KX44,"F"))
   )
  )
 )
)</f>
        <v>NOR</v>
      </c>
      <c r="KW44" s="362">
        <f t="shared" si="525"/>
        <v>8.5</v>
      </c>
      <c r="KX44" s="362" cm="1">
        <f t="array" ref="KX44">_xlfn.LET(
_xlpm.f,KX$6,
_xlpm.xp,IFERROR(
   _xlfn.XLOOKUP(
     1,
     (Papeletas!$B$2:$B$403=$B44)*(Papeletas!$G$2:$G$403&lt;=_xlpm.f)*(Papeletas!$H$2:$H$403&gt;=_xlpm.f),
     Papeletas!$F$2:$F$403,
     "__NP__"
   ),
   "__NP__"
),
_xlpm.x,IF(_xlpm.xp&lt;&gt;"__NP__",_xlpm.xp,_xlfn.XLOOKUP($B44,Reloj!$A$2:$A$1254,INDEX(Reloj!$J$2:$AR$1254,,COLUMN(KL36)-INT(COLUMN(KL36)/9*8)),"__NF__")),
_xlpm.t,SUBSTITUTE(_xlpm.x&amp;"","'",""),
_xlpm.esnum,IFERROR(ISNUMBER(VALUE(_xlpm.t)),FALSE),
_xlpm.n,IF(_xlpm.esnum,VALUE(_xlpm.t),0),
_xlpm.dia,IFERROR(WEEKDAY(_xlpm.f,2),0),
_xlpm.esFinSem,IF(AND(_xlpm.esnum,_xlpm.n&gt;0,_xlpm.n&lt;=7),IF($D44="LOCAL",OR(_xlpm.dia=6,_xlpm.dia=7),_xlpm.dia=7),FALSE),
_xlpm.nAj,IF(_xlpm.esFinSem,_xlpm.n+1,_xlpm.n),
IF(_xlpm.x="__NF__","Revisar",
IF(_xlpm.t="","F",
IF(_xlpm.esnum,
IF(_xlpm.nAj=0,"F",_xlpm.nAj),
IF(OR(_xlpm.t="AS",_xlpm.t="SAI"),"F",
IF(OR(_xlpm.t="ATM",_xlpm.t="CT",_xlpm.t="SS"),"A",
IF(_xlpm.t="B","DL",
IF(_xlpm.t="BA","DLA",
IF(_xlpm.t="V","VAC",_xlpm.t)))))))))</f>
        <v>12</v>
      </c>
      <c r="KY44" s="363">
        <f t="shared" si="526"/>
        <v>8.5</v>
      </c>
      <c r="KZ44" s="363">
        <f t="shared" si="527"/>
        <v>2</v>
      </c>
      <c r="LA44" s="363">
        <f t="shared" si="528"/>
        <v>1.5</v>
      </c>
      <c r="LB44" s="363">
        <f t="shared" si="529"/>
        <v>0</v>
      </c>
      <c r="LC44" s="364">
        <f t="shared" si="269"/>
        <v>0.3125</v>
      </c>
      <c r="LD44" s="360">
        <f t="shared" si="530"/>
        <v>0.70833333333333337</v>
      </c>
      <c r="LE44" s="361" t="str" cm="1">
        <f t="array" ref="LE44">_xlfn.LET(_xlpm.f,LC$6,_xlpm.ini,IFERROR(_xlfn.XLOOKUP(1,(Papeletas!$B$2:$B$403=$B44)*(Papeletas!$G$2:$G$403&lt;=_xlpm.f)*(Papeletas!$H$2:$H$403&gt;=_xlpm.f),Papeletas!$F$2:$F$403,""),""),IF(AND($D44="LOCAL",WEEKDAY(LC$6,2)=7),"DS",IF(_xlpm.ini&lt;&gt;"",_xlfn.XLOOKUP(_xlpm.ini,Parametros!$B:$B,Parametros!$C:$C,_xlpm.ini),"NOR")))</f>
        <v>NOR</v>
      </c>
      <c r="LF44" s="362">
        <f t="shared" si="531"/>
        <v>8.5</v>
      </c>
      <c r="LG44" s="362">
        <f t="shared" si="532"/>
        <v>8.5</v>
      </c>
      <c r="LH44" s="363">
        <f t="shared" si="533"/>
        <v>8.5</v>
      </c>
      <c r="LI44" s="363">
        <v>0</v>
      </c>
      <c r="LJ44" s="363">
        <v>0</v>
      </c>
      <c r="LK44" s="363">
        <v>0</v>
      </c>
      <c r="LL44" s="364">
        <f t="shared" si="274"/>
        <v>0.3125</v>
      </c>
      <c r="LM44" s="360">
        <f t="shared" si="534"/>
        <v>0.70833333333333337</v>
      </c>
      <c r="LN44" s="361" t="str" cm="1">
        <f t="array" ref="LN44">_xlfn.LET(_xlpm.f,LL$6,_xlpm.ini,IFERROR(_xlfn.XLOOKUP(1,(Papeletas!$B$2:$B$403=$B44)*(Papeletas!$G$2:$G$403&lt;=_xlpm.f)*(Papeletas!$H$2:$H$403&gt;=_xlpm.f),Papeletas!$F$2:$F$403,""),""),IF(AND($D44="LOCAL",WEEKDAY(LL$6,2)=7),"DS",IF(_xlpm.ini&lt;&gt;"",_xlfn.XLOOKUP(_xlpm.ini,Parametros!$B:$B,Parametros!$C:$C,_xlpm.ini),"NOR")))</f>
        <v>NOR</v>
      </c>
      <c r="LO44" s="362">
        <f t="shared" si="535"/>
        <v>8.5</v>
      </c>
      <c r="LP44" s="362">
        <f t="shared" si="536"/>
        <v>8.5</v>
      </c>
      <c r="LQ44" s="363">
        <f t="shared" si="537"/>
        <v>8.5</v>
      </c>
      <c r="LR44" s="363">
        <v>0</v>
      </c>
      <c r="LS44" s="363">
        <v>0</v>
      </c>
      <c r="LT44" s="363">
        <v>0</v>
      </c>
      <c r="LU44" s="364">
        <f t="shared" si="279"/>
        <v>0.3125</v>
      </c>
      <c r="LV44" s="360">
        <f t="shared" si="538"/>
        <v>0.70833333333333337</v>
      </c>
      <c r="LW44" s="361" t="str" cm="1">
        <f t="array" ref="LW44">_xlfn.LET(_xlpm.f,LU$6,_xlpm.ini,IFERROR(_xlfn.XLOOKUP(1,(Papeletas!$B$2:$B$403=$B44)*(Papeletas!$G$2:$G$403&lt;=_xlpm.f)*(Papeletas!$H$2:$H$403&gt;=_xlpm.f),Papeletas!$F$2:$F$403,""),""),IF(AND($D44="LOCAL",WEEKDAY(LU$6,2)=7),"DS",IF(_xlpm.ini&lt;&gt;"",_xlfn.XLOOKUP(_xlpm.ini,Parametros!$B:$B,Parametros!$C:$C,_xlpm.ini),"NOR")))</f>
        <v>NOR</v>
      </c>
      <c r="LX44" s="362">
        <f t="shared" si="539"/>
        <v>8.5</v>
      </c>
      <c r="LY44" s="362">
        <f t="shared" si="540"/>
        <v>8.5</v>
      </c>
      <c r="LZ44" s="363">
        <f t="shared" si="541"/>
        <v>8.5</v>
      </c>
      <c r="MA44" s="363">
        <v>0</v>
      </c>
      <c r="MB44" s="363">
        <v>0</v>
      </c>
      <c r="MC44" s="363">
        <v>0</v>
      </c>
      <c r="MD44" s="360">
        <f t="shared" si="284"/>
        <v>0.3125</v>
      </c>
      <c r="ME44" s="360">
        <f t="shared" si="542"/>
        <v>0.70833333333333337</v>
      </c>
      <c r="MF44" s="361" t="str" cm="1">
        <f t="array" ref="MF44">_xlfn.LET(_xlpm.f,MD$6,_xlpm.ini,IFERROR(_xlfn.XLOOKUP(1,(Papeletas!$B$2:$B$403=$B44)*(Papeletas!$G$2:$G$403&lt;=_xlpm.f)*(Papeletas!$H$2:$H$403&gt;=_xlpm.f),Papeletas!$F$2:$F$403,""),""),IF(AND($D44="LOCAL",WEEKDAY(MD$6,2)=7),"DS",IF(_xlpm.ini&lt;&gt;"",_xlfn.XLOOKUP(_xlpm.ini,Parametros!$B:$B,Parametros!$C:$C,_xlpm.ini),"NOR")))</f>
        <v>NOR</v>
      </c>
      <c r="MG44" s="362">
        <f t="shared" si="543"/>
        <v>8.5</v>
      </c>
      <c r="MH44" s="362">
        <f t="shared" si="544"/>
        <v>8.5</v>
      </c>
      <c r="MI44" s="363">
        <f t="shared" si="545"/>
        <v>8.5</v>
      </c>
      <c r="MJ44" s="363">
        <v>0</v>
      </c>
      <c r="MK44" s="363">
        <v>0</v>
      </c>
      <c r="ML44" s="363">
        <v>0</v>
      </c>
      <c r="MM44" s="364">
        <f t="shared" si="289"/>
        <v>0.3125</v>
      </c>
      <c r="MN44" s="360">
        <f t="shared" si="546"/>
        <v>0.54166666666666663</v>
      </c>
      <c r="MO44" s="361" t="str" cm="1">
        <f t="array" ref="MO44">_xlfn.LET(_xlpm.f,MM$6,_xlpm.ini,IFERROR(_xlfn.XLOOKUP(1,(Papeletas!$B$2:$B$403=$B44)*(Papeletas!$G$2:$G$403&lt;=_xlpm.f)*(Papeletas!$H$2:$H$403&gt;=_xlpm.f),Papeletas!$F$2:$F$403,""),""),IF(AND($D44="LOCAL",WEEKDAY(MM$6,2)=7),"DS",IF(_xlpm.ini&lt;&gt;"",_xlfn.XLOOKUP(_xlpm.ini,Parametros!$B:$B,Parametros!$C:$C,_xlpm.ini),"NOR")))</f>
        <v>NOR</v>
      </c>
      <c r="MP44" s="362">
        <f t="shared" si="547"/>
        <v>5.4999999999999991</v>
      </c>
      <c r="MQ44" s="362">
        <f t="shared" si="548"/>
        <v>5.4999999999999991</v>
      </c>
      <c r="MR44" s="363">
        <f t="shared" si="549"/>
        <v>5.4999999999999991</v>
      </c>
      <c r="MS44" s="363">
        <v>0</v>
      </c>
      <c r="MT44" s="363">
        <v>0</v>
      </c>
      <c r="MU44" s="363">
        <v>0</v>
      </c>
      <c r="MV44" s="364"/>
      <c r="MW44" s="360"/>
      <c r="MX44" s="361"/>
      <c r="MY44" s="362"/>
      <c r="MZ44" s="362"/>
      <c r="NA44" s="363"/>
      <c r="NB44" s="363"/>
      <c r="NC44" s="363"/>
      <c r="ND44" s="363"/>
      <c r="NE44" s="364"/>
      <c r="NF44" s="360"/>
      <c r="NG44" s="361"/>
      <c r="NH44" s="362"/>
      <c r="NI44" s="362"/>
      <c r="NJ44" s="363"/>
      <c r="NK44" s="363"/>
      <c r="NL44" s="363"/>
      <c r="NM44" s="363"/>
      <c r="NN44" s="211"/>
      <c r="NO44" s="401">
        <f t="shared" si="615"/>
        <v>23</v>
      </c>
      <c r="NP44" s="401" cm="1">
        <f t="array" ref="NP44">SUMPRODUCT(
 (INDEX(DD44:MU44,1,_xlfn.SEQUENCE(1,INT((COLUMN($MU$9)-COLUMN(DD44)+1)/9),3,9))=NP$6)*
 (INDEX(DD44:MU44,1,_xlfn.SEQUENCE(1,INT((COLUMN($MU$9)-COLUMN(DD44)+1)/9),9,9))&gt;0)
)</f>
        <v>1</v>
      </c>
      <c r="NQ44" s="401" cm="1">
        <f t="array" ref="NQ44">SUMPRODUCT(--(INDEX($DD44:$MU44,1,_xlfn.SEQUENCE(1,INT((COLUMN($MU$9)-COLUMN($DD44)+1)/9),3,9))=NQ$6))</f>
        <v>0</v>
      </c>
      <c r="NR44" s="401">
        <f t="shared" si="550"/>
        <v>24</v>
      </c>
      <c r="NS44" s="401" cm="1">
        <f t="array" ref="NS44">SUMPRODUCT(--(INDEX($DD44:$MU44,1,_xlfn.SEQUENCE(1,INT((COLUMN($MU$9)-COLUMN($DD44)+1)/9),3,9))=NS$6))</f>
        <v>0</v>
      </c>
      <c r="NT44" s="401">
        <f t="shared" si="551"/>
        <v>3</v>
      </c>
      <c r="NU44" s="401" cm="1">
        <f t="array" ref="NU44">SUMPRODUCT(--(INDEX($DD44:$MU44,1,_xlfn.SEQUENCE(1,INT((COLUMN($MU$9)-COLUMN($DD44)+1)/9),3,9))=NU$6))</f>
        <v>0</v>
      </c>
      <c r="NV44" s="401" cm="1">
        <f t="array" ref="NV44">SUMPRODUCT(--(INDEX($DD44:$MU44,1,_xlfn.SEQUENCE(1,INT((COLUMN($MU$9)-COLUMN($DD44)+1)/9),3,9))=NV$6))</f>
        <v>0</v>
      </c>
      <c r="NW44" s="401" cm="1">
        <f t="array" ref="NW44">SUMPRODUCT(--(INDEX($DD44:$MU44,1,_xlfn.SEQUENCE(1,INT((COLUMN($MU$9)-COLUMN($DD44)+1)/9),3,9))=NW$6))</f>
        <v>0</v>
      </c>
      <c r="NX44" s="401" cm="1">
        <f t="array" ref="NX44">SUMPRODUCT(--(INDEX($DD44:$MU44,1,_xlfn.SEQUENCE(1,INT((COLUMN($MU$9)-COLUMN($DD44)+1)/9),3,9))=NX$6))</f>
        <v>0</v>
      </c>
      <c r="NY44" s="401" cm="1">
        <f t="array" ref="NY44">SUMPRODUCT(--(INDEX($DD44:$MU44,1,_xlfn.SEQUENCE(1,INT((COLUMN($MU$9)-COLUMN($DD44)+1)/9),3,9))=NY$6))</f>
        <v>0</v>
      </c>
      <c r="NZ44" s="401" cm="1">
        <f t="array" ref="NZ44">SUMPRODUCT(--(INDEX($DD44:$MU44,1,_xlfn.SEQUENCE(1,INT((COLUMN($MU$9)-COLUMN($DD44)+1)/9),3,9))=NZ$6))</f>
        <v>1</v>
      </c>
      <c r="OA44" s="401" cm="1">
        <f t="array" ref="OA44">SUMPRODUCT(--(INDEX($DD44:$MU44,1,_xlfn.SEQUENCE(1,INT((COLUMN($MU$9)-COLUMN($DD44)+1)/9),3,9))=OA$6))</f>
        <v>0</v>
      </c>
      <c r="OB44" s="401" cm="1">
        <f t="array" ref="OB44">SUMPRODUCT(--(INDEX($DD44:$MU44,1,_xlfn.SEQUENCE(1,INT((COLUMN($MU$9)-COLUMN($DD44)+1)/9),3,9))=OB$6))</f>
        <v>0</v>
      </c>
      <c r="OC44" s="401" cm="1">
        <f t="array" ref="OC44">SUMPRODUCT(--(INDEX($DD44:$MU44,1,_xlfn.SEQUENCE(1,INT((COLUMN($MU$9)-COLUMN($DD44)+1)/9),3,9))=OC$6))</f>
        <v>0</v>
      </c>
      <c r="OD44" s="402"/>
      <c r="OE44" s="402">
        <f t="shared" si="552"/>
        <v>28</v>
      </c>
      <c r="OF44" s="403" cm="1">
        <f t="array" ref="OF44">SUM(INDEX(R44:KJ44,1,_xlfn.SEQUENCE(1,INT((COLUMN($NM$9)-COLUMN(CU44)+1)/9),7,9)))</f>
        <v>26</v>
      </c>
      <c r="OG44" s="403" cm="1">
        <f t="array" ref="OG44">SUM(INDEX(R44:KJ44,1,_xlfn.SEQUENCE(1,INT((COLUMN($NM$9)-COLUMN(CU44)+1)/9),8,9)))</f>
        <v>9.0000000000000018</v>
      </c>
      <c r="OH44" s="403" cm="1">
        <f t="array" ref="OH44">SUM(INDEX(R44:KJ44,1,_xlfn.SEQUENCE(1,INT((COLUMN($NM$9)-COLUMN(CU44)+1)/9),9,9)))</f>
        <v>6</v>
      </c>
      <c r="OI44" s="214"/>
      <c r="OJ44" s="163"/>
      <c r="OK44" s="163"/>
      <c r="OL44" s="163"/>
      <c r="OM44" s="163"/>
      <c r="ON44" s="306">
        <f>_xlfn.XLOOKUP(B44,'TR05'!B:B,'TR05'!G:G,"Revisar",0)</f>
        <v>45894</v>
      </c>
      <c r="OO44" s="306">
        <f>_xlfn.XLOOKUP(B44,Reloj!A:A,Reloj!D:D,"Revisar",0)</f>
        <v>45894</v>
      </c>
      <c r="OP44" s="162" t="str">
        <f>_xlfn.XLOOKUP(B44,'S10'!C:C,'S10'!B:B,"Revisar",0)</f>
        <v>Revisar</v>
      </c>
    </row>
    <row r="45" spans="1:406" s="162" customFormat="1" ht="15.9" customHeight="1">
      <c r="A45" s="356">
        <v>37</v>
      </c>
      <c r="B45" s="332" t="s">
        <v>871</v>
      </c>
      <c r="C45" s="357" t="str">
        <f>_xlfn.XLOOKUP(B45,'S10'!$B$2:$B$1500,'S10'!$A$2:$A$1500,"Ingresar",0)</f>
        <v>22020002</v>
      </c>
      <c r="D45" s="333" t="s">
        <v>169</v>
      </c>
      <c r="E45" s="335" t="s">
        <v>873</v>
      </c>
      <c r="F45" s="335" t="str">
        <f>_xlfn.XLOOKUP(B45,'S10'!$B$2:$B$600,'S10'!$F$2:$F$600,"Ingresar",0)</f>
        <v>Tecnico Electricista</v>
      </c>
      <c r="G45" s="296">
        <v>45792</v>
      </c>
      <c r="H45" s="358"/>
      <c r="I45" s="359">
        <f t="shared" si="37"/>
        <v>0.3125</v>
      </c>
      <c r="J45" s="360">
        <f t="shared" si="295"/>
        <v>0.70833333333333337</v>
      </c>
      <c r="K45" s="361" t="str">
        <f>IF(
 OR(I$6&lt;MAX($B$2,$G45),AND($H45&lt;&gt;"",I$6&gt;$H45)),
 "NA",
 IF(
  AND($D45="LOCAL",WEEKDAY(I$6,2)=7),
  "DS",
  IF(
   COUNTIF(Parametros!$P:$P,I$6)&gt;0,
   IF(ISNUMBER(M45),IF(M45&gt;0,"FL","FC"),"FC"),
   IF(
    ISNUMBER(M45),
    IF(M45&gt;0,"NOR","F"),
    IF(M45="A","NOR",IF(M45&lt;&gt;"",M45,"F"))
   )
  )
 )
)</f>
        <v>NOR</v>
      </c>
      <c r="L45" s="362">
        <f t="shared" si="296"/>
        <v>8.5</v>
      </c>
      <c r="M45" s="362" cm="1">
        <f t="array" ref="M45">_xlfn.LET(
_xlpm.f,M$6,
_xlpm.xp,IFERROR(
   _xlfn.XLOOKUP(
     1,
     (Papeletas!$B$2:$B$403=$B45)*(Papeletas!$G$2:$G$403&lt;=_xlpm.f)*(Papeletas!$H$2:$H$403&gt;=_xlpm.f),
     Papeletas!$F$2:$F$403,
     "__NP__"
   ),
   "__NP__"
),
_xlpm.x,IF(_xlpm.xp&lt;&gt;"__NP__",_xlpm.xp,_xlfn.XLOOKUP($B45,Reloj!$A$2:$A$1254,INDEX(Reloj!$J$2:$AR$1254,,COLUMN(A37)-INT(COLUMN(A37)/9*8)),"__NF__")),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N45" s="363">
        <f t="shared" si="297"/>
        <v>8.5</v>
      </c>
      <c r="O45" s="363">
        <f t="shared" si="298"/>
        <v>2</v>
      </c>
      <c r="P45" s="363">
        <f t="shared" si="299"/>
        <v>1</v>
      </c>
      <c r="Q45" s="363">
        <f t="shared" si="300"/>
        <v>0</v>
      </c>
      <c r="R45" s="359">
        <f t="shared" si="616"/>
        <v>0.3125</v>
      </c>
      <c r="S45" s="360">
        <f t="shared" si="617"/>
        <v>0.70833333333333337</v>
      </c>
      <c r="T45" s="361" t="str">
        <f>IF(
 OR(R$6&lt;MAX($B$2,$G45),AND($H45&lt;&gt;"",R$6&gt;$H45)),
 "NA",
 IF(
  AND($D45="LOCAL",WEEKDAY(R$6,2)=7),
  "DS",
  IF(
   COUNTIF(Parametros!$P:$P,R$6)&gt;0,
   IF(ISNUMBER(V45),IF(V45&gt;0,"FL","FC"),"FC"),
   IF(
    ISNUMBER(V45),
    IF(V45&gt;0,"NOR","F"),
    IF(V45="A","NOR",IF(V45&lt;&gt;"",V45,"F"))
   )
  )
 )
)</f>
        <v>NOR</v>
      </c>
      <c r="U45" s="362">
        <f t="shared" si="618"/>
        <v>8.5</v>
      </c>
      <c r="V45" s="362" cm="1">
        <f t="array" ref="V45">_xlfn.LET(
_xlpm.f,V$6,
_xlpm.xp,IFERROR(
   _xlfn.XLOOKUP(
     1,
     (Papeletas!$B$2:$B$3000=$B45)*(Papeletas!$G$2:$G$3000&lt;=_xlpm.f)*(Papeletas!$H$2:$H$3000&gt;=_xlpm.f),
     Papeletas!$F$2:$F$3000,
     "__NP__"
   ),
   "__NP__"
),
_xlpm.x,IF(_xlpm.xp&lt;&gt;"__NP__",_xlpm.xp,_xlfn.XLOOKUP($B45,Reloj!$A$2:$A$3000,INDEX(Reloj!$J$2:$AR$3000,,COLUMN(J37)-INT(COLUMN(J37)/9*8)),"__NF__")),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W45" s="363">
        <f t="shared" si="619"/>
        <v>8.5</v>
      </c>
      <c r="X45" s="363">
        <f t="shared" si="620"/>
        <v>2</v>
      </c>
      <c r="Y45" s="363">
        <f t="shared" si="621"/>
        <v>1</v>
      </c>
      <c r="Z45" s="363">
        <f t="shared" si="622"/>
        <v>0</v>
      </c>
      <c r="AA45" s="359">
        <f t="shared" si="623"/>
        <v>0.3125</v>
      </c>
      <c r="AB45" s="360">
        <f t="shared" si="624"/>
        <v>0.70833333333333337</v>
      </c>
      <c r="AC45" s="361" t="str">
        <f>IF(
 OR(AA$6&lt;MAX($B$2,$G45),AND($H45&lt;&gt;"",AA$6&gt;$H45)),
 "NA",
 IF(
  AND($D45="LOCAL",WEEKDAY(AA$6,2)=7),
  "DS",
  IF(
   COUNTIF(Parametros!$P:$P,AA$6)&gt;0,
   IF(ISNUMBER(AE45),IF(AE45&gt;0,"FL","FC"),"FC"),
   IF(
    ISNUMBER(AE45),
    IF(AE45&gt;0,"NOR","F"),
    IF(AE45="A","NOR",IF(AE45&lt;&gt;"",AE45,"F"))
   )
  )
 )
)</f>
        <v>NOR</v>
      </c>
      <c r="AD45" s="362">
        <f t="shared" si="625"/>
        <v>8.5</v>
      </c>
      <c r="AE45" s="362" cm="1">
        <f t="array" ref="AE45">_xlfn.LET(
_xlpm.f,AE$6,
_xlpm.xp,IFERROR(
   _xlfn.XLOOKUP(
     1,
     (Papeletas!$B$2:$B$3000=$B45)*(Papeletas!$G$2:$G$3000&lt;=_xlpm.f)*(Papeletas!$H$2:$H$3000&gt;=_xlpm.f),
     Papeletas!$F$2:$F$3000,
     "__NP__"
   ),
   "__NP__"
),
_xlpm.x,IF(_xlpm.xp&lt;&gt;"__NP__",_xlpm.xp,_xlfn.XLOOKUP($B45,Reloj!$A$2:$A$3000,INDEX(Reloj!$J$2:$AR$3000,,COLUMN(S37)-INT(COLUMN(S37)/9*8)),"__NF__")),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AF45" s="363">
        <f t="shared" si="626"/>
        <v>8.5</v>
      </c>
      <c r="AG45" s="363">
        <f t="shared" si="627"/>
        <v>2</v>
      </c>
      <c r="AH45" s="363">
        <f t="shared" si="628"/>
        <v>1</v>
      </c>
      <c r="AI45" s="363">
        <f t="shared" si="629"/>
        <v>0</v>
      </c>
      <c r="AJ45" s="359">
        <f t="shared" si="630"/>
        <v>0.3125</v>
      </c>
      <c r="AK45" s="360">
        <f t="shared" si="631"/>
        <v>0.54166666666666663</v>
      </c>
      <c r="AL45" s="361" t="str">
        <f>IF(
 OR(AJ$6&lt;MAX($B$2,$G45),AND($H45&lt;&gt;"",AJ$6&gt;$H45)),
 "NA",
 IF(
  AND($D45="LOCAL",WEEKDAY(AJ$6,2)=7),
  "DS",
  IF(
   COUNTIF(Parametros!$P:$P,AJ$6)&gt;0,
   IF(ISNUMBER(AN45),IF(AN45&gt;0,"FL","FC"),"FC"),
   IF(
    ISNUMBER(AN45),
    IF(AN45&gt;0,"NOR","F"),
    IF(AN45="A","NOR",IF(AN45&lt;&gt;"",AN45,"F"))
   )
  )
 )
)</f>
        <v>NOR</v>
      </c>
      <c r="AM45" s="362">
        <f t="shared" si="632"/>
        <v>5.4999999999999991</v>
      </c>
      <c r="AN45" s="362" cm="1">
        <f t="array" ref="AN45">_xlfn.LET(
_xlpm.f,AN$6,
_xlpm.xp,IFERROR(
   _xlfn.XLOOKUP(
     1,
     (Papeletas!$B$2:$B$3000=$B45)*(Papeletas!$G$2:$G$3000&lt;=_xlpm.f)*(Papeletas!$H$2:$H$3000&gt;=_xlpm.f),
     Papeletas!$F$2:$F$3000,
     "__NP__"
   ),
   "__NP__"
),
_xlpm.x,IF(_xlpm.xp&lt;&gt;"__NP__",_xlpm.xp,_xlfn.XLOOKUP($B45,Reloj!$A$2:$A$3000,INDEX(Reloj!$J$2:$AR$3000,,COLUMN(AB37)-INT(COLUMN(AB37)/9*8)),"__NF__")),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AO45" s="363">
        <f t="shared" si="633"/>
        <v>5.4999999999999991</v>
      </c>
      <c r="AP45" s="363">
        <f t="shared" si="634"/>
        <v>2</v>
      </c>
      <c r="AQ45" s="363">
        <f t="shared" si="635"/>
        <v>1.0000000000000009</v>
      </c>
      <c r="AR45" s="363">
        <f t="shared" si="636"/>
        <v>0</v>
      </c>
      <c r="AS45" s="359" t="str">
        <f t="shared" si="637"/>
        <v>-</v>
      </c>
      <c r="AT45" s="360" t="str">
        <f t="shared" si="638"/>
        <v>-</v>
      </c>
      <c r="AU45" s="361" t="str">
        <f>IF(
 OR(AS$6&lt;MAX($B$2,$G45),AND($H45&lt;&gt;"",AS$6&gt;$H45)),
 "NA",
 IF(
  AND($D45="LOCAL",WEEKDAY(AS$6,2)=7),
  "DS",
  IF(
   COUNTIF(Parametros!$P:$P,AS$6)&gt;0,
   IF(ISNUMBER(AW45),IF(AW45&gt;0,"FL","FC"),"FC"),
   IF(
    ISNUMBER(AW45),
    IF(AW45&gt;0,"NOR","F"),
    IF(AW45="A","NOR",IF(AW45&lt;&gt;"",AW45,"F"))
   )
  )
 )
)</f>
        <v>DS</v>
      </c>
      <c r="AV45" s="362">
        <f t="shared" si="639"/>
        <v>0</v>
      </c>
      <c r="AW45" s="362" cm="1">
        <f t="array" ref="AW45">_xlfn.LET(
_xlpm.f,AW$6,
_xlpm.xp,IFERROR(
   _xlfn.XLOOKUP(
     1,
     (Papeletas!$B$2:$B$3000=$B45)*(Papeletas!$G$2:$G$3000&lt;=_xlpm.f)*(Papeletas!$H$2:$H$3000&gt;=_xlpm.f),
     Papeletas!$F$2:$F$3000,
     "__NP__"
   ),
   "__NP__"
),
_xlpm.x,IF(_xlpm.xp&lt;&gt;"__NP__",_xlpm.xp,_xlfn.XLOOKUP($B45,Reloj!$A$2:$A$3000,INDEX(Reloj!$J$2:$AR$3000,,COLUMN(AK37)-INT(COLUMN(AK37)/9*8)),"__NF__")),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4</v>
      </c>
      <c r="AX45" s="363">
        <f t="shared" si="640"/>
        <v>0</v>
      </c>
      <c r="AY45" s="363">
        <f t="shared" si="641"/>
        <v>0</v>
      </c>
      <c r="AZ45" s="363">
        <f t="shared" si="642"/>
        <v>0</v>
      </c>
      <c r="BA45" s="363">
        <f t="shared" si="643"/>
        <v>4</v>
      </c>
      <c r="BB45" s="359">
        <f t="shared" si="644"/>
        <v>0.3125</v>
      </c>
      <c r="BC45" s="360">
        <f t="shared" si="645"/>
        <v>0.70833333333333337</v>
      </c>
      <c r="BD45" s="361" t="str">
        <f>IF(
 OR(BB$6&lt;MAX($B$2,$G45),AND($H45&lt;&gt;"",BB$6&gt;$H45)),
 "NA",
 IF(
  AND($D45="LOCAL",WEEKDAY(BB$6,2)=7),
  "DS",
  IF(
   COUNTIF(Parametros!$P:$P,BB$6)&gt;0,
   IF(ISNUMBER(BF45),IF(BF45&gt;0,"FL","FC"),"FC"),
   IF(
    ISNUMBER(BF45),
    IF(BF45&gt;0,"NOR","F"),
    IF(BF45="A","NOR",IF(BF45&lt;&gt;"",BF45,"F"))
   )
  )
 )
)</f>
        <v>NOR</v>
      </c>
      <c r="BE45" s="362">
        <f t="shared" si="646"/>
        <v>8.5</v>
      </c>
      <c r="BF45" s="362" cm="1">
        <f t="array" ref="BF45">_xlfn.LET(
_xlpm.f,BF$6,
_xlpm.xp,IFERROR(
   _xlfn.XLOOKUP(
     1,
     (Papeletas!$B$2:$B$3000=$B45)*(Papeletas!$G$2:$G$3000&lt;=_xlpm.f)*(Papeletas!$H$2:$H$3000&gt;=_xlpm.f),
     Papeletas!$F$2:$F$3000,
     "__NP__"
   ),
   "__NP__"
),
_xlpm.x,IF(_xlpm.xp&lt;&gt;"__NP__",_xlpm.xp,_xlfn.XLOOKUP($B45,Reloj!$A$2:$A$3000,INDEX(Reloj!$J$2:$AR$3000,,COLUMN(AT37)-INT(COLUMN(AT37)/9*8)),"__NF__")),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BG45" s="363">
        <f t="shared" si="647"/>
        <v>8.5</v>
      </c>
      <c r="BH45" s="363">
        <f t="shared" si="648"/>
        <v>0</v>
      </c>
      <c r="BI45" s="363">
        <f t="shared" si="649"/>
        <v>0</v>
      </c>
      <c r="BJ45" s="363">
        <f t="shared" si="650"/>
        <v>0</v>
      </c>
      <c r="BK45" s="359">
        <f t="shared" si="651"/>
        <v>0.3125</v>
      </c>
      <c r="BL45" s="360">
        <f t="shared" si="652"/>
        <v>0.70833333333333337</v>
      </c>
      <c r="BM45" s="361" t="str">
        <f>IF(
 OR(BK$6&lt;MAX($B$2,$G45),AND($H45&lt;&gt;"",BK$6&gt;$H45)),
 "NA",
 IF(
  AND($D45="LOCAL",WEEKDAY(BK$6,2)=7),
  "DS",
  IF(
   COUNTIF(Parametros!$P:$P,BK$6)&gt;0,
   IF(ISNUMBER(BO45),IF(BO45&gt;0,"FL","FC"),"FC"),
   IF(
    ISNUMBER(BO45),
    IF(BO45&gt;0,"NOR","F"),
    IF(BO45="A","NOR",IF(BO45&lt;&gt;"",BO45,"F"))
   )
  )
 )
)</f>
        <v>NOR</v>
      </c>
      <c r="BN45" s="362">
        <f t="shared" si="653"/>
        <v>8.5</v>
      </c>
      <c r="BO45" s="362" cm="1">
        <f t="array" ref="BO45">_xlfn.LET(
_xlpm.f,BO$6,
_xlpm.xp,IFERROR(
   _xlfn.XLOOKUP(
     1,
     (Papeletas!$B$2:$B$3000=$B45)*(Papeletas!$G$2:$G$3000&lt;=_xlpm.f)*(Papeletas!$H$2:$H$3000&gt;=_xlpm.f),
     Papeletas!$F$2:$F$3000,
     "__NP__"
   ),
   "__NP__"
),
_xlpm.x,IF(_xlpm.xp&lt;&gt;"__NP__",_xlpm.xp,_xlfn.XLOOKUP($B45,Reloj!$A$2:$A$3000,INDEX(Reloj!$J$2:$AR$3000,,COLUMN(BC37)-INT(COLUMN(BC37)/9*8)),"__NF__")),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BP45" s="363">
        <f t="shared" si="654"/>
        <v>8.5</v>
      </c>
      <c r="BQ45" s="363">
        <f t="shared" si="655"/>
        <v>0</v>
      </c>
      <c r="BR45" s="363">
        <f t="shared" si="656"/>
        <v>0</v>
      </c>
      <c r="BS45" s="363">
        <f t="shared" si="657"/>
        <v>0</v>
      </c>
      <c r="BT45" s="359">
        <f t="shared" si="658"/>
        <v>0.3125</v>
      </c>
      <c r="BU45" s="360">
        <f t="shared" si="659"/>
        <v>0.70833333333333337</v>
      </c>
      <c r="BV45" s="361" t="str">
        <f>IF(
 OR(BT$6&lt;MAX($B$2,$G45),AND($H45&lt;&gt;"",BT$6&gt;$H45)),
 "NA",
 IF(
  AND($D45="LOCAL",WEEKDAY(BT$6,2)=7),
  "DS",
  IF(
   COUNTIF(Parametros!$P:$P,BT$6)&gt;0,
   IF(ISNUMBER(BX45),IF(BX45&gt;0,"FL","FC"),"FC"),
   IF(
    ISNUMBER(BX45),
    IF(BX45&gt;0,"NOR","F"),
    IF(BX45="A","NOR",IF(BX45&lt;&gt;"",BX45,"F"))
   )
  )
 )
)</f>
        <v>NOR</v>
      </c>
      <c r="BW45" s="362">
        <f t="shared" si="660"/>
        <v>8.5</v>
      </c>
      <c r="BX45" s="362" cm="1">
        <f t="array" ref="BX45">_xlfn.LET(
_xlpm.f,BX$6,
_xlpm.xp,IFERROR(
   _xlfn.XLOOKUP(
     1,
     (Papeletas!$B$2:$B$3000=$B45)*(Papeletas!$G$2:$G$3000&lt;=_xlpm.f)*(Papeletas!$H$2:$H$3000&gt;=_xlpm.f),
     Papeletas!$F$2:$F$3000,
     "__NP__"
   ),
   "__NP__"
),
_xlpm.x,IF(_xlpm.xp&lt;&gt;"__NP__",_xlpm.xp,_xlfn.XLOOKUP($B45,Reloj!$A$2:$A$3000,INDEX(Reloj!$J$2:$AR$3000,,COLUMN(BL37)-INT(COLUMN(BL37)/9*8)),"__NF__")),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13</v>
      </c>
      <c r="BY45" s="363">
        <f t="shared" si="661"/>
        <v>8.5</v>
      </c>
      <c r="BZ45" s="363">
        <f t="shared" si="662"/>
        <v>2</v>
      </c>
      <c r="CA45" s="363">
        <f t="shared" si="663"/>
        <v>2.5</v>
      </c>
      <c r="CB45" s="363">
        <f t="shared" si="664"/>
        <v>0</v>
      </c>
      <c r="CC45" s="359">
        <f t="shared" si="665"/>
        <v>0.3125</v>
      </c>
      <c r="CD45" s="360">
        <f t="shared" si="666"/>
        <v>0.70833333333333337</v>
      </c>
      <c r="CE45" s="361" t="str">
        <f>IF(
 OR(CC$6&lt;MAX($B$2,$G45),AND($H45&lt;&gt;"",CC$6&gt;$H45)),
 "NA",
 IF(
  AND($D45="LOCAL",WEEKDAY(CC$6,2)=7),
  "DS",
  IF(
   COUNTIF(Parametros!$P:$P,CC$6)&gt;0,
   IF(ISNUMBER(CG45),IF(CG45&gt;0,"FL","FC"),"FC"),
   IF(
    ISNUMBER(CG45),
    IF(CG45&gt;0,"NOR","F"),
    IF(CG45="A","NOR",IF(CG45&lt;&gt;"",CG45,"F"))
   )
  )
 )
)</f>
        <v>NOR</v>
      </c>
      <c r="CF45" s="362">
        <f t="shared" si="667"/>
        <v>8.5</v>
      </c>
      <c r="CG45" s="362" cm="1">
        <f t="array" ref="CG45">_xlfn.LET(
_xlpm.f,CG$6,
_xlpm.xp,IFERROR(
   _xlfn.XLOOKUP(
     1,
     (Papeletas!$B$2:$B$3000=$B45)*(Papeletas!$G$2:$G$3000&lt;=_xlpm.f)*(Papeletas!$H$2:$H$3000&gt;=_xlpm.f),
     Papeletas!$F$2:$F$3000,
     "__NP__"
   ),
   "__NP__"
),
_xlpm.x,IF(_xlpm.xp&lt;&gt;"__NP__",_xlpm.xp,_xlfn.XLOOKUP($B45,Reloj!$A$2:$A$3000,INDEX(Reloj!$J$2:$AR$3000,,COLUMN(BU37)-INT(COLUMN(BU37)/9*8)),"__NF__")),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CH45" s="363">
        <f t="shared" si="668"/>
        <v>8.5</v>
      </c>
      <c r="CI45" s="363">
        <f t="shared" si="669"/>
        <v>2</v>
      </c>
      <c r="CJ45" s="363">
        <f t="shared" si="670"/>
        <v>1</v>
      </c>
      <c r="CK45" s="363">
        <f t="shared" si="671"/>
        <v>0</v>
      </c>
      <c r="CL45" s="359">
        <f t="shared" si="672"/>
        <v>0.3125</v>
      </c>
      <c r="CM45" s="360">
        <f t="shared" si="673"/>
        <v>0.70833333333333337</v>
      </c>
      <c r="CN45" s="361" t="str">
        <f>IF(
 OR(CL$6&lt;MAX($B$2,$G45),AND($H45&lt;&gt;"",CL$6&gt;$H45)),
 "NA",
 IF(
  AND($D45="LOCAL",WEEKDAY(CL$6,2)=7),
  "DS",
  IF(
   COUNTIF(Parametros!$P:$P,CL$6)&gt;0,
   IF(ISNUMBER(CP45),IF(CP45&gt;0,"FL","FC"),"FC"),
   IF(
    ISNUMBER(CP45),
    IF(CP45&gt;0,"NOR","F"),
    IF(CP45="A","NOR",IF(CP45&lt;&gt;"",CP45,"F"))
   )
  )
 )
)</f>
        <v>NOR</v>
      </c>
      <c r="CO45" s="362">
        <f t="shared" si="674"/>
        <v>8.5</v>
      </c>
      <c r="CP45" s="362" cm="1">
        <f t="array" ref="CP45">_xlfn.LET(
_xlpm.f,CP$6,
_xlpm.xp,IFERROR(
   _xlfn.XLOOKUP(
     1,
     (Papeletas!$B$2:$B$3000=$B45)*(Papeletas!$G$2:$G$3000&lt;=_xlpm.f)*(Papeletas!$H$2:$H$3000&gt;=_xlpm.f),
     Papeletas!$F$2:$F$3000,
     "__NP__"
   ),
   "__NP__"
),
_xlpm.x,IF(_xlpm.xp&lt;&gt;"__NP__",_xlpm.xp,_xlfn.XLOOKUP($B45,Reloj!$A$2:$A$3000,INDEX(Reloj!$J$2:$AR$3000,,COLUMN(CD37)-INT(COLUMN(CD37)/9*8)),"__NF__")),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CQ45" s="363">
        <f t="shared" si="675"/>
        <v>8.5</v>
      </c>
      <c r="CR45" s="363">
        <f t="shared" si="676"/>
        <v>0</v>
      </c>
      <c r="CS45" s="363">
        <f t="shared" si="677"/>
        <v>0</v>
      </c>
      <c r="CT45" s="363">
        <f t="shared" si="678"/>
        <v>0</v>
      </c>
      <c r="CU45" s="359">
        <f t="shared" si="679"/>
        <v>0.3125</v>
      </c>
      <c r="CV45" s="360">
        <f t="shared" si="680"/>
        <v>0.54166666666666663</v>
      </c>
      <c r="CW45" s="361" t="str">
        <f>IF(
 OR(CU$6&lt;MAX($B$2,$G45),AND($H45&lt;&gt;"",CU$6&gt;$H45)),
 "NA",
 IF(
  AND($D45="LOCAL",WEEKDAY(CU$6,2)=7),
  "DS",
  IF(
   COUNTIF(Parametros!$P:$P,CU$6)&gt;0,
   IF(ISNUMBER(CY45),IF(CY45&gt;0,"FL","FC"),"FC"),
   IF(
    ISNUMBER(CY45),
    IF(CY45&gt;0,"NOR","F"),
    IF(CY45="A","NOR",IF(CY45&lt;&gt;"",CY45,"F"))
   )
  )
 )
)</f>
        <v>NOR</v>
      </c>
      <c r="CX45" s="362">
        <f t="shared" si="681"/>
        <v>5.4999999999999991</v>
      </c>
      <c r="CY45" s="362" cm="1">
        <f t="array" ref="CY45">_xlfn.LET(
_xlpm.f,CY$6,
_xlpm.xp,IFERROR(
   _xlfn.XLOOKUP(
     1,
     (Papeletas!$B$2:$B$3000=$B45)*(Papeletas!$G$2:$G$3000&lt;=_xlpm.f)*(Papeletas!$H$2:$H$3000&gt;=_xlpm.f),
     Papeletas!$F$2:$F$3000,
     "__NP__"
   ),
   "__NP__"
),
_xlpm.x,IF(_xlpm.xp&lt;&gt;"__NP__",_xlpm.xp,_xlfn.XLOOKUP($B45,Reloj!$A$2:$A$3000,INDEX(Reloj!$J$2:$AR$3000,,COLUMN(CM37)-INT(COLUMN(CM37)/9*8)),"__NF__")),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CZ45" s="363">
        <f t="shared" si="682"/>
        <v>5.4999999999999991</v>
      </c>
      <c r="DA45" s="363">
        <f t="shared" si="683"/>
        <v>2</v>
      </c>
      <c r="DB45" s="363">
        <f t="shared" si="684"/>
        <v>4.0000000000000009</v>
      </c>
      <c r="DC45" s="363">
        <f t="shared" si="685"/>
        <v>0</v>
      </c>
      <c r="DD45" s="359" t="str">
        <f t="shared" si="686"/>
        <v>-</v>
      </c>
      <c r="DE45" s="360" t="str">
        <f t="shared" si="687"/>
        <v>-</v>
      </c>
      <c r="DF45" s="361" t="str">
        <f>IF(
 OR(DD$6&lt;MAX($B$2,$G45),AND($H45&lt;&gt;"",DD$6&gt;$H45)),
 "NA",
 IF(
  AND($D45="LOCAL",WEEKDAY(DD$6,2)=7),
  "DS",
  IF(
   COUNTIF(Parametros!$P:$P,DD$6)&gt;0,
   IF(ISNUMBER(DH45),IF(DH45&gt;0,"FL","FC"),"FC"),
   IF(
    ISNUMBER(DH45),
    IF(DH45&gt;0,"NOR","F"),
    IF(DH45="A","NOR",IF(DH45&lt;&gt;"",DH45,"F"))
   )
  )
 )
)</f>
        <v>DS</v>
      </c>
      <c r="DG45" s="362">
        <f t="shared" si="688"/>
        <v>0</v>
      </c>
      <c r="DH45" s="362" t="str" cm="1">
        <f t="array" ref="DH45">_xlfn.LET(
_xlpm.f,DH$6,
_xlpm.xp,IFERROR(
   _xlfn.XLOOKUP(
     1,
     (Papeletas!$B$2:$B$3000=$B45)*(Papeletas!$G$2:$G$3000&lt;=_xlpm.f)*(Papeletas!$H$2:$H$3000&gt;=_xlpm.f),
     Papeletas!$F$2:$F$3000,
     "__NP__"
   ),
   "__NP__"
),
_xlpm.x,IF(_xlpm.xp&lt;&gt;"__NP__",_xlpm.xp,_xlfn.XLOOKUP($B45,Reloj!$A$2:$A$3000,INDEX(Reloj!$J$2:$AR$3000,,COLUMN(CV37)-INT(COLUMN(CV37)/9*8)),"__NF__")),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F</v>
      </c>
      <c r="DI45" s="363">
        <f t="shared" si="689"/>
        <v>0</v>
      </c>
      <c r="DJ45" s="363">
        <f t="shared" si="690"/>
        <v>0</v>
      </c>
      <c r="DK45" s="363">
        <f t="shared" si="691"/>
        <v>0</v>
      </c>
      <c r="DL45" s="363">
        <f t="shared" si="692"/>
        <v>0</v>
      </c>
      <c r="DM45" s="359">
        <f t="shared" si="693"/>
        <v>0.3125</v>
      </c>
      <c r="DN45" s="360">
        <f t="shared" si="694"/>
        <v>0.70833333333333337</v>
      </c>
      <c r="DO45" s="361" t="str">
        <f>IF(
 OR(DM$6&lt;MAX($B$2,$G45),AND($H45&lt;&gt;"",DM$6&gt;$H45)),
 "NA",
 IF(
  AND($D45="LOCAL",WEEKDAY(DM$6,2)=7),
  "DS",
  IF(
   COUNTIF(Parametros!$P:$P,DM$6)&gt;0,
   IF(ISNUMBER(DQ45),IF(DQ45&gt;0,"FL","FC"),"FC"),
   IF(
    ISNUMBER(DQ45),
    IF(DQ45&gt;0,"NOR","F"),
    IF(DQ45="A","NOR",IF(DQ45&lt;&gt;"",DQ45,"F"))
   )
  )
 )
)</f>
        <v>NOR</v>
      </c>
      <c r="DP45" s="362">
        <f t="shared" si="695"/>
        <v>8.5</v>
      </c>
      <c r="DQ45" s="362" cm="1">
        <f t="array" ref="DQ45">_xlfn.LET(
_xlpm.f,DQ$6,
_xlpm.xp,IFERROR(
   _xlfn.XLOOKUP(
     1,
     (Papeletas!$B$2:$B$3000=$B45)*(Papeletas!$G$2:$G$3000&lt;=_xlpm.f)*(Papeletas!$H$2:$H$3000&gt;=_xlpm.f),
     Papeletas!$F$2:$F$3000,
     "__NP__"
   ),
   "__NP__"
),
_xlpm.x,IF(_xlpm.xp&lt;&gt;"__NP__",_xlpm.xp,_xlfn.XLOOKUP($B45,Reloj!$A$2:$A$3000,INDEX(Reloj!$J$2:$AR$3000,,COLUMN(DE37)-INT(COLUMN(DE37)/9*8)),"__NF__")),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DR45" s="363">
        <f t="shared" si="696"/>
        <v>8.5</v>
      </c>
      <c r="DS45" s="363">
        <f t="shared" si="697"/>
        <v>2</v>
      </c>
      <c r="DT45" s="363">
        <f t="shared" si="698"/>
        <v>1</v>
      </c>
      <c r="DU45" s="363">
        <f t="shared" si="699"/>
        <v>0</v>
      </c>
      <c r="DV45" s="359">
        <f t="shared" si="700"/>
        <v>0.3125</v>
      </c>
      <c r="DW45" s="360">
        <f t="shared" si="701"/>
        <v>0.70833333333333337</v>
      </c>
      <c r="DX45" s="361" t="str">
        <f>IF(
 OR(DV$6&lt;MAX($B$2,$G45),AND($H45&lt;&gt;"",DV$6&gt;$H45)),
 "NA",
 IF(
  AND($D45="LOCAL",WEEKDAY(DV$6,2)=7),
  "DS",
  IF(
   COUNTIF(Parametros!$P:$P,DV$6)&gt;0,
   IF(ISNUMBER(DZ45),IF(DZ45&gt;0,"FL","FC"),"FC"),
   IF(
    ISNUMBER(DZ45),
    IF(DZ45&gt;0,"NOR","F"),
    IF(DZ45="A","NOR",IF(DZ45&lt;&gt;"",DZ45,"F"))
   )
  )
 )
)</f>
        <v>NOR</v>
      </c>
      <c r="DY45" s="362">
        <f t="shared" si="702"/>
        <v>8.5</v>
      </c>
      <c r="DZ45" s="362" cm="1">
        <f t="array" ref="DZ45">_xlfn.LET(
_xlpm.f,DZ$6,
_xlpm.xp,IFERROR(
   _xlfn.XLOOKUP(
     1,
     (Papeletas!$B$2:$B$3000=$B45)*(Papeletas!$G$2:$G$3000&lt;=_xlpm.f)*(Papeletas!$H$2:$H$3000&gt;=_xlpm.f),
     Papeletas!$F$2:$F$3000,
     "__NP__"
   ),
   "__NP__"
),
_xlpm.x,IF(_xlpm.xp&lt;&gt;"__NP__",_xlpm.xp,_xlfn.XLOOKUP($B45,Reloj!$A$2:$A$3000,INDEX(Reloj!$J$2:$AR$3000,,COLUMN(DN37)-INT(COLUMN(DN37)/9*8)),"__NF__")),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EA45" s="363">
        <f t="shared" si="703"/>
        <v>8.5</v>
      </c>
      <c r="EB45" s="363">
        <f t="shared" si="704"/>
        <v>0</v>
      </c>
      <c r="EC45" s="363">
        <f t="shared" si="705"/>
        <v>0</v>
      </c>
      <c r="ED45" s="363">
        <f t="shared" si="706"/>
        <v>0</v>
      </c>
      <c r="EE45" s="359">
        <f t="shared" si="707"/>
        <v>0.3125</v>
      </c>
      <c r="EF45" s="360">
        <f t="shared" si="708"/>
        <v>0.70833333333333337</v>
      </c>
      <c r="EG45" s="361" t="str">
        <f>IF(
 OR(EE$6&lt;MAX($B$2,$G45),AND($H45&lt;&gt;"",EE$6&gt;$H45)),
 "NA",
 IF(
  AND($D45="LOCAL",WEEKDAY(EE$6,2)=7),
  "DS",
  IF(
   COUNTIF(Parametros!$P:$P,EE$6)&gt;0,
   IF(ISNUMBER(EI45),IF(EI45&gt;0,"FL","FC"),"FC"),
   IF(
    ISNUMBER(EI45),
    IF(EI45&gt;0,"NOR","F"),
    IF(EI45="A","NOR",IF(EI45&lt;&gt;"",EI45,"F"))
   )
  )
 )
)</f>
        <v>NOR</v>
      </c>
      <c r="EH45" s="362">
        <f t="shared" si="709"/>
        <v>8.5</v>
      </c>
      <c r="EI45" s="362" cm="1">
        <f t="array" ref="EI45">_xlfn.LET(
_xlpm.f,EI$6,
_xlpm.xp,IFERROR(
   _xlfn.XLOOKUP(
     1,
     (Papeletas!$B$2:$B$3000=$B45)*(Papeletas!$G$2:$G$3000&lt;=_xlpm.f)*(Papeletas!$H$2:$H$3000&gt;=_xlpm.f),
     Papeletas!$F$2:$F$3000,
     "__NP__"
   ),
   "__NP__"
),
_xlpm.x,IF(_xlpm.xp&lt;&gt;"__NP__",_xlpm.xp,_xlfn.XLOOKUP($B45,Reloj!$A$2:$A$3000,INDEX(Reloj!$J$2:$AR$3000,,COLUMN(DW37)-INT(COLUMN(DW37)/9*8)),"__NF__")),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EJ45" s="363">
        <f t="shared" si="710"/>
        <v>8.5</v>
      </c>
      <c r="EK45" s="363">
        <f t="shared" si="711"/>
        <v>2</v>
      </c>
      <c r="EL45" s="363">
        <f t="shared" si="712"/>
        <v>1</v>
      </c>
      <c r="EM45" s="363">
        <f t="shared" si="713"/>
        <v>0</v>
      </c>
      <c r="EN45" s="359">
        <f t="shared" si="714"/>
        <v>0.3125</v>
      </c>
      <c r="EO45" s="360">
        <f t="shared" si="715"/>
        <v>0.70833333333333337</v>
      </c>
      <c r="EP45" s="361" t="str">
        <f>IF(
 OR(EN$6&lt;MAX($B$2,$G45),AND($H45&lt;&gt;"",EN$6&gt;$H45)),
 "NA",
 IF(
  AND($D45="LOCAL",WEEKDAY(EN$6,2)=7),
  "DS",
  IF(
   COUNTIF(Parametros!$P:$P,EN$6)&gt;0,
   IF(ISNUMBER(ER45),IF(ER45&gt;0,"FL","FC"),"FC"),
   IF(
    ISNUMBER(ER45),
    IF(ER45&gt;0,"NOR","F"),
    IF(ER45="A","NOR",IF(ER45&lt;&gt;"",ER45,"F"))
   )
  )
 )
)</f>
        <v>NOR</v>
      </c>
      <c r="EQ45" s="362">
        <f t="shared" si="716"/>
        <v>8.5</v>
      </c>
      <c r="ER45" s="362" cm="1">
        <f t="array" ref="ER45">_xlfn.LET(
_xlpm.f,ER$6,
_xlpm.xp,IFERROR(
   _xlfn.XLOOKUP(
     1,
     (Papeletas!$B$2:$B$3000=$B45)*(Papeletas!$G$2:$G$3000&lt;=_xlpm.f)*(Papeletas!$H$2:$H$3000&gt;=_xlpm.f),
     Papeletas!$F$2:$F$3000,
     "__NP__"
   ),
   "__NP__"
),
_xlpm.x,IF(_xlpm.xp&lt;&gt;"__NP__",_xlpm.xp,_xlfn.XLOOKUP($B45,Reloj!$A$2:$A$3000,INDEX(Reloj!$J$2:$AR$3000,,COLUMN(EF37)-INT(COLUMN(EF37)/9*8)),"__NF__")),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ES45" s="363">
        <f t="shared" si="717"/>
        <v>8.5</v>
      </c>
      <c r="ET45" s="363">
        <f t="shared" si="718"/>
        <v>0</v>
      </c>
      <c r="EU45" s="363">
        <f t="shared" si="719"/>
        <v>0</v>
      </c>
      <c r="EV45" s="363">
        <f t="shared" si="720"/>
        <v>0</v>
      </c>
      <c r="EW45" s="359">
        <f t="shared" si="721"/>
        <v>0.3125</v>
      </c>
      <c r="EX45" s="360">
        <f t="shared" si="722"/>
        <v>0.70833333333333337</v>
      </c>
      <c r="EY45" s="361" t="str">
        <f>IF(
 OR(EW$6&lt;MAX($B$2,$G45),AND($H45&lt;&gt;"",EW$6&gt;$H45)),
 "NA",
 IF(
  AND($D45="LOCAL",WEEKDAY(EW$6,2)=7),
  "DS",
  IF(
   COUNTIF(Parametros!$P:$P,EW$6)&gt;0,
   IF(ISNUMBER(FA45),IF(FA45&gt;0,"FL","FC"),"FC"),
   IF(
    ISNUMBER(FA45),
    IF(FA45&gt;0,"NOR","F"),
    IF(FA45="A","NOR",IF(FA45&lt;&gt;"",FA45,"F"))
   )
  )
 )
)</f>
        <v>NOR</v>
      </c>
      <c r="EZ45" s="362">
        <f t="shared" si="723"/>
        <v>8.5</v>
      </c>
      <c r="FA45" s="362" cm="1">
        <f t="array" ref="FA45">_xlfn.LET(
_xlpm.f,FA$6,
_xlpm.xp,IFERROR(
   _xlfn.XLOOKUP(
     1,
     (Papeletas!$B$2:$B$3000=$B45)*(Papeletas!$G$2:$G$3000&lt;=_xlpm.f)*(Papeletas!$H$2:$H$3000&gt;=_xlpm.f),
     Papeletas!$F$2:$F$3000,
     "__NP__"
   ),
   "__NP__"
),
_xlpm.x,IF(_xlpm.xp&lt;&gt;"__NP__",_xlpm.xp,_xlfn.XLOOKUP($B45,Reloj!$A$2:$A$3000,INDEX(Reloj!$J$2:$AR$3000,,COLUMN(EO37)-INT(COLUMN(EO37)/9*8)),"__NF__")),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FB45" s="363">
        <f t="shared" si="724"/>
        <v>8.5</v>
      </c>
      <c r="FC45" s="363">
        <f t="shared" si="725"/>
        <v>2</v>
      </c>
      <c r="FD45" s="363">
        <f t="shared" si="726"/>
        <v>1</v>
      </c>
      <c r="FE45" s="363">
        <f t="shared" si="727"/>
        <v>0</v>
      </c>
      <c r="FF45" s="359">
        <f t="shared" si="728"/>
        <v>0.3125</v>
      </c>
      <c r="FG45" s="360">
        <f t="shared" si="729"/>
        <v>0.54166666666666663</v>
      </c>
      <c r="FH45" s="361" t="str">
        <f>IF(
 OR(FF$6&lt;MAX($B$2,$G45),AND($H45&lt;&gt;"",FF$6&gt;$H45)),
 "NA",
 IF(
  AND($D45="LOCAL",WEEKDAY(FF$6,2)=7),
  "DS",
  IF(
   COUNTIF(Parametros!$P:$P,FF$6)&gt;0,
   IF(ISNUMBER(FJ45),IF(FJ45&gt;0,"FL","FC"),"FC"),
   IF(
    ISNUMBER(FJ45),
    IF(FJ45&gt;0,"NOR","F"),
    IF(FJ45="A","NOR",IF(FJ45&lt;&gt;"",FJ45,"F"))
   )
  )
 )
)</f>
        <v>NOR</v>
      </c>
      <c r="FI45" s="362">
        <f t="shared" si="730"/>
        <v>5.4999999999999991</v>
      </c>
      <c r="FJ45" s="362" cm="1">
        <f t="array" ref="FJ45">_xlfn.LET(
_xlpm.f,FJ$6,
_xlpm.xp,IFERROR(
   _xlfn.XLOOKUP(
     1,
     (Papeletas!$B$2:$B$3000=$B45)*(Papeletas!$G$2:$G$3000&lt;=_xlpm.f)*(Papeletas!$H$2:$H$3000&gt;=_xlpm.f),
     Papeletas!$F$2:$F$3000,
     "__NP__"
   ),
   "__NP__"
),
_xlpm.x,IF(_xlpm.xp&lt;&gt;"__NP__",_xlpm.xp,_xlfn.XLOOKUP($B45,Reloj!$A$2:$A$3000,INDEX(Reloj!$J$2:$AR$3000,,COLUMN(EX37)-INT(COLUMN(EX37)/9*8)),"__NF__")),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7.5</v>
      </c>
      <c r="FK45" s="363">
        <f t="shared" si="731"/>
        <v>5.4999999999999991</v>
      </c>
      <c r="FL45" s="363">
        <f t="shared" si="732"/>
        <v>2</v>
      </c>
      <c r="FM45" s="363">
        <f t="shared" si="733"/>
        <v>8.8817841970012523E-16</v>
      </c>
      <c r="FN45" s="363">
        <f t="shared" si="734"/>
        <v>0</v>
      </c>
      <c r="FO45" s="359" t="str">
        <f t="shared" si="735"/>
        <v>-</v>
      </c>
      <c r="FP45" s="360" t="str">
        <f t="shared" si="736"/>
        <v>-</v>
      </c>
      <c r="FQ45" s="361" t="str">
        <f>IF(
 OR(FO$6&lt;MAX($B$2,$G45),AND($H45&lt;&gt;"",FO$6&gt;$H45)),
 "NA",
 IF(
  AND($D45="LOCAL",WEEKDAY(FO$6,2)=7),
  "DS",
  IF(
   COUNTIF(Parametros!$P:$P,FO$6)&gt;0,
   IF(ISNUMBER(FS45),IF(FS45&gt;0,"FL","FC"),"FC"),
   IF(
    ISNUMBER(FS45),
    IF(FS45&gt;0,"NOR","F"),
    IF(FS45="A","NOR",IF(FS45&lt;&gt;"",FS45,"F"))
   )
  )
 )
)</f>
        <v>DS</v>
      </c>
      <c r="FR45" s="362">
        <f t="shared" si="737"/>
        <v>0</v>
      </c>
      <c r="FS45" s="362" cm="1">
        <f t="array" ref="FS45">_xlfn.LET(
_xlpm.f,FS$6,
_xlpm.xp,IFERROR(
   _xlfn.XLOOKUP(
     1,
     (Papeletas!$B$2:$B$3000=$B45)*(Papeletas!$G$2:$G$3000&lt;=_xlpm.f)*(Papeletas!$H$2:$H$3000&gt;=_xlpm.f),
     Papeletas!$F$2:$F$3000,
     "__NP__"
   ),
   "__NP__"
),
_xlpm.x,IF(_xlpm.xp&lt;&gt;"__NP__",_xlpm.xp,_xlfn.XLOOKUP($B45,Reloj!$A$2:$A$3000,INDEX(Reloj!$J$2:$AR$3000,,COLUMN(FG37)-INT(COLUMN(FG37)/9*8)),"__NF__")),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4.5</v>
      </c>
      <c r="FT45" s="363">
        <f t="shared" si="738"/>
        <v>0</v>
      </c>
      <c r="FU45" s="363">
        <f t="shared" si="739"/>
        <v>0</v>
      </c>
      <c r="FV45" s="363">
        <f t="shared" si="740"/>
        <v>0</v>
      </c>
      <c r="FW45" s="363">
        <f t="shared" si="741"/>
        <v>4.5</v>
      </c>
      <c r="FX45" s="359">
        <f t="shared" si="742"/>
        <v>0.3125</v>
      </c>
      <c r="FY45" s="360">
        <f t="shared" si="743"/>
        <v>0.70833333333333337</v>
      </c>
      <c r="FZ45" s="361" t="str">
        <f>IF(
 OR(FX$6&lt;MAX($B$2,$G45),AND($H45&lt;&gt;"",FX$6&gt;$H45)),
 "NA",
 IF(
  AND($D45="LOCAL",WEEKDAY(FX$6,2)=7),
  "DS",
  IF(
   COUNTIF(Parametros!$P:$P,FX$6)&gt;0,
   IF(ISNUMBER(GB45),IF(GB45&gt;0,"FL","FC"),"FC"),
   IF(
    ISNUMBER(GB45),
    IF(GB45&gt;0,"NOR","F"),
    IF(GB45="A","NOR",IF(GB45&lt;&gt;"",GB45,"F"))
   )
  )
 )
)</f>
        <v>NOR</v>
      </c>
      <c r="GA45" s="362">
        <f t="shared" si="744"/>
        <v>8.5</v>
      </c>
      <c r="GB45" s="362" cm="1">
        <f t="array" ref="GB45">_xlfn.LET(
_xlpm.f,GB$6,
_xlpm.xp,IFERROR(
   _xlfn.XLOOKUP(
     1,
     (Papeletas!$B$2:$B$3000=$B45)*(Papeletas!$G$2:$G$3000&lt;=_xlpm.f)*(Papeletas!$H$2:$H$3000&gt;=_xlpm.f),
     Papeletas!$F$2:$F$3000,
     "__NP__"
   ),
   "__NP__"
),
_xlpm.x,IF(_xlpm.xp&lt;&gt;"__NP__",_xlpm.xp,_xlfn.XLOOKUP($B45,Reloj!$A$2:$A$3000,INDEX(Reloj!$J$2:$AR$3000,,COLUMN(FP37)-INT(COLUMN(FP37)/9*8)),"__NF__")),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GC45" s="363">
        <f t="shared" si="745"/>
        <v>8.5</v>
      </c>
      <c r="GD45" s="363">
        <f t="shared" si="746"/>
        <v>0</v>
      </c>
      <c r="GE45" s="363">
        <f t="shared" si="747"/>
        <v>0</v>
      </c>
      <c r="GF45" s="363">
        <f t="shared" si="748"/>
        <v>0</v>
      </c>
      <c r="GG45" s="359">
        <f t="shared" si="749"/>
        <v>0.3125</v>
      </c>
      <c r="GH45" s="360">
        <f t="shared" si="750"/>
        <v>0.70833333333333337</v>
      </c>
      <c r="GI45" s="361" t="str">
        <f>IF(
 OR(GG$6&lt;MAX($B$2,$G45),AND($H45&lt;&gt;"",GG$6&gt;$H45)),
 "NA",
 IF(
  AND($D45="LOCAL",WEEKDAY(GG$6,2)=7),
  "DS",
  IF(
   COUNTIF(Parametros!$P:$P,GG$6)&gt;0,
   IF(ISNUMBER(GK45),IF(GK45&gt;0,"FL","FC"),"FC"),
   IF(
    ISNUMBER(GK45),
    IF(GK45&gt;0,"NOR","F"),
    IF(GK45="A","NOR",IF(GK45&lt;&gt;"",GK45,"F"))
   )
  )
 )
)</f>
        <v>NOR</v>
      </c>
      <c r="GJ45" s="362">
        <f t="shared" si="751"/>
        <v>8.5</v>
      </c>
      <c r="GK45" s="362" cm="1">
        <f t="array" ref="GK45">_xlfn.LET(
_xlpm.f,GK$6,
_xlpm.xp,IFERROR(
   _xlfn.XLOOKUP(
     1,
     (Papeletas!$B$2:$B$3000=$B45)*(Papeletas!$G$2:$G$3000&lt;=_xlpm.f)*(Papeletas!$H$2:$H$3000&gt;=_xlpm.f),
     Papeletas!$F$2:$F$3000,
     "__NP__"
   ),
   "__NP__"
),
_xlpm.x,IF(_xlpm.xp&lt;&gt;"__NP__",_xlpm.xp,_xlfn.XLOOKUP($B45,Reloj!$A$2:$A$3000,INDEX(Reloj!$J$2:$AR$3000,,COLUMN(FY37)-INT(COLUMN(FY37)/9*8)),"__NF__")),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GL45" s="363">
        <f t="shared" si="752"/>
        <v>8.5</v>
      </c>
      <c r="GM45" s="363">
        <f t="shared" si="753"/>
        <v>2</v>
      </c>
      <c r="GN45" s="363">
        <f t="shared" si="754"/>
        <v>1</v>
      </c>
      <c r="GO45" s="363">
        <f t="shared" si="755"/>
        <v>0</v>
      </c>
      <c r="GP45" s="359">
        <f t="shared" si="756"/>
        <v>0.3125</v>
      </c>
      <c r="GQ45" s="360">
        <f t="shared" si="757"/>
        <v>0.70833333333333337</v>
      </c>
      <c r="GR45" s="361" t="str">
        <f>IF(
 OR(GP$6&lt;MAX($B$2,$G45),AND($H45&lt;&gt;"",GP$6&gt;$H45)),
 "NA",
 IF(
  AND($D45="LOCAL",WEEKDAY(GP$6,2)=7),
  "DS",
  IF(
   COUNTIF(Parametros!$P:$P,GP$6)&gt;0,
   IF(ISNUMBER(GT45),IF(GT45&gt;0,"FL","FC"),"FC"),
   IF(
    ISNUMBER(GT45),
    IF(GT45&gt;0,"NOR","F"),
    IF(GT45="A","NOR",IF(GT45&lt;&gt;"",GT45,"F"))
   )
  )
 )
)</f>
        <v>NOR</v>
      </c>
      <c r="GS45" s="362">
        <f t="shared" si="758"/>
        <v>8.5</v>
      </c>
      <c r="GT45" s="362" cm="1">
        <f t="array" ref="GT45">_xlfn.LET(
_xlpm.f,GT$6,
_xlpm.xp,IFERROR(
   _xlfn.XLOOKUP(
     1,
     (Papeletas!$B$2:$B$3000=$B45)*(Papeletas!$G$2:$G$3000&lt;=_xlpm.f)*(Papeletas!$H$2:$H$3000&gt;=_xlpm.f),
     Papeletas!$F$2:$F$3000,
     "__NP__"
   ),
   "__NP__"
),
_xlpm.x,IF(_xlpm.xp&lt;&gt;"__NP__",_xlpm.xp,_xlfn.XLOOKUP($B45,Reloj!$A$2:$A$3000,INDEX(Reloj!$J$2:$AR$3000,,COLUMN(GH37)-INT(COLUMN(GH37)/9*8)),"__NF__")),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10</v>
      </c>
      <c r="GU45" s="363">
        <f t="shared" si="759"/>
        <v>8.5</v>
      </c>
      <c r="GV45" s="363">
        <f t="shared" si="760"/>
        <v>1.5</v>
      </c>
      <c r="GW45" s="363">
        <f t="shared" si="761"/>
        <v>0</v>
      </c>
      <c r="GX45" s="363">
        <f t="shared" si="762"/>
        <v>0</v>
      </c>
      <c r="GY45" s="359">
        <f t="shared" si="763"/>
        <v>0.3125</v>
      </c>
      <c r="GZ45" s="360">
        <f t="shared" si="764"/>
        <v>0.70833333333333337</v>
      </c>
      <c r="HA45" s="361" t="str">
        <f>IF(
 OR(GY$6&lt;MAX($B$2,$G45),AND($H45&lt;&gt;"",GY$6&gt;$H45)),
 "NA",
 IF(
  AND($D45="LOCAL",WEEKDAY(GY$6,2)=7),
  "DS",
  IF(
   COUNTIF(Parametros!$P:$P,GY$6)&gt;0,
   IF(ISNUMBER(HC45),IF(HC45&gt;0,"FL","FC"),"FC"),
   IF(
    ISNUMBER(HC45),
    IF(HC45&gt;0,"NOR","F"),
    IF(HC45="A","NOR",IF(HC45&lt;&gt;"",HC45,"F"))
   )
  )
 )
)</f>
        <v>NOR</v>
      </c>
      <c r="HB45" s="362">
        <f t="shared" si="765"/>
        <v>8.5</v>
      </c>
      <c r="HC45" s="362" cm="1">
        <f t="array" ref="HC45">_xlfn.LET(
_xlpm.f,HC$6,
_xlpm.xp,IFERROR(
   _xlfn.XLOOKUP(
     1,
     (Papeletas!$B$2:$B$3000=$B45)*(Papeletas!$G$2:$G$3000&lt;=_xlpm.f)*(Papeletas!$H$2:$H$3000&gt;=_xlpm.f),
     Papeletas!$F$2:$F$3000,
     "__NP__"
   ),
   "__NP__"
),
_xlpm.x,IF(_xlpm.xp&lt;&gt;"__NP__",_xlpm.xp,_xlfn.XLOOKUP($B45,Reloj!$A$2:$A$3000,INDEX(Reloj!$J$2:$AR$3000,,COLUMN(GQ37)-INT(COLUMN(GQ37)/9*8)),"__NF__")),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HD45" s="363">
        <f t="shared" si="766"/>
        <v>8.5</v>
      </c>
      <c r="HE45" s="363">
        <f t="shared" si="767"/>
        <v>2</v>
      </c>
      <c r="HF45" s="363">
        <f t="shared" si="768"/>
        <v>1</v>
      </c>
      <c r="HG45" s="363">
        <f t="shared" si="769"/>
        <v>0</v>
      </c>
      <c r="HH45" s="359">
        <f t="shared" si="770"/>
        <v>0.3125</v>
      </c>
      <c r="HI45" s="360">
        <f t="shared" si="771"/>
        <v>0.70833333333333337</v>
      </c>
      <c r="HJ45" s="361" t="str">
        <f>IF(
 OR(HH$6&lt;MAX($B$2,$G45),AND($H45&lt;&gt;"",HH$6&gt;$H45)),
 "NA",
 IF(
  AND($D45="LOCAL",WEEKDAY(HH$6,2)=7),
  "DS",
  IF(
   COUNTIF(Parametros!$P:$P,HH$6)&gt;0,
   IF(ISNUMBER(HL45),IF(HL45&gt;0,"FL","FC"),"FC"),
   IF(
    ISNUMBER(HL45),
    IF(HL45&gt;0,"NOR","F"),
    IF(HL45="A","NOR",IF(HL45&lt;&gt;"",HL45,"F"))
   )
  )
 )
)</f>
        <v>NOR</v>
      </c>
      <c r="HK45" s="362">
        <f t="shared" si="772"/>
        <v>8.5</v>
      </c>
      <c r="HL45" s="362" cm="1">
        <f t="array" ref="HL45">_xlfn.LET(
_xlpm.f,HL$6,
_xlpm.xp,IFERROR(
   _xlfn.XLOOKUP(
     1,
     (Papeletas!$B$2:$B$3000=$B45)*(Papeletas!$G$2:$G$3000&lt;=_xlpm.f)*(Papeletas!$H$2:$H$3000&gt;=_xlpm.f),
     Papeletas!$F$2:$F$3000,
     "__NP__"
   ),
   "__NP__"
),
_xlpm.x,IF(_xlpm.xp&lt;&gt;"__NP__",_xlpm.xp,_xlfn.XLOOKUP($B45,Reloj!$A$2:$A$3000,INDEX(Reloj!$J$2:$AR$3000,,COLUMN(GZ37)-INT(COLUMN(GZ37)/9*8)),"__NF__")),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HM45" s="363">
        <f t="shared" si="773"/>
        <v>8.5</v>
      </c>
      <c r="HN45" s="363">
        <f t="shared" si="774"/>
        <v>0</v>
      </c>
      <c r="HO45" s="363">
        <f t="shared" si="775"/>
        <v>0</v>
      </c>
      <c r="HP45" s="363">
        <f t="shared" si="776"/>
        <v>0</v>
      </c>
      <c r="HQ45" s="359">
        <f t="shared" si="777"/>
        <v>0.3125</v>
      </c>
      <c r="HR45" s="360">
        <f t="shared" si="778"/>
        <v>0.54166666666666663</v>
      </c>
      <c r="HS45" s="361" t="str">
        <f>IF(
 OR(HQ$6&lt;MAX($B$2,$G45),AND($H45&lt;&gt;"",HQ$6&gt;$H45)),
 "NA",
 IF(
  AND($D45="LOCAL",WEEKDAY(HQ$6,2)=7),
  "DS",
  IF(
   COUNTIF(Parametros!$P:$P,HQ$6)&gt;0,
   IF(ISNUMBER(HU45),IF(HU45&gt;0,"FL","FC"),"FC"),
   IF(
    ISNUMBER(HU45),
    IF(HU45&gt;0,"NOR","F"),
    IF(HU45="A","NOR",IF(HU45&lt;&gt;"",HU45,"F"))
   )
  )
 )
)</f>
        <v>NOR</v>
      </c>
      <c r="HT45" s="362">
        <f t="shared" si="779"/>
        <v>5.4999999999999991</v>
      </c>
      <c r="HU45" s="362" cm="1">
        <f t="array" ref="HU45">_xlfn.LET(
_xlpm.f,HU$6,
_xlpm.xp,IFERROR(
   _xlfn.XLOOKUP(
     1,
     (Papeletas!$B$2:$B$3000=$B45)*(Papeletas!$G$2:$G$3000&lt;=_xlpm.f)*(Papeletas!$H$2:$H$3000&gt;=_xlpm.f),
     Papeletas!$F$2:$F$3000,
     "__NP__"
   ),
   "__NP__"
),
_xlpm.x,IF(_xlpm.xp&lt;&gt;"__NP__",_xlpm.xp,_xlfn.XLOOKUP($B45,Reloj!$A$2:$A$3000,INDEX(Reloj!$J$2:$AR$3000,,COLUMN(HI37)-INT(COLUMN(HI37)/9*8)),"__NF__")),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5.5</v>
      </c>
      <c r="HV45" s="363">
        <f t="shared" si="780"/>
        <v>5.4999999999999991</v>
      </c>
      <c r="HW45" s="363">
        <f t="shared" si="781"/>
        <v>8.8817841970012523E-16</v>
      </c>
      <c r="HX45" s="363">
        <f t="shared" si="782"/>
        <v>0</v>
      </c>
      <c r="HY45" s="363">
        <f t="shared" si="783"/>
        <v>0</v>
      </c>
      <c r="HZ45" s="359" t="str">
        <f t="shared" si="784"/>
        <v>-</v>
      </c>
      <c r="IA45" s="360" t="str">
        <f t="shared" si="785"/>
        <v>-</v>
      </c>
      <c r="IB45" s="361" t="str">
        <f>IF(
 OR(HZ$6&lt;MAX($B$2,$G45),AND($H45&lt;&gt;"",HZ$6&gt;$H45)),
 "NA",
 IF(
  AND($D45="LOCAL",WEEKDAY(HZ$6,2)=7),
  "DS",
  IF(
   COUNTIF(Parametros!$P:$P,HZ$6)&gt;0,
   IF(ISNUMBER(ID45),IF(ID45&gt;0,"FL","FC"),"FC"),
   IF(
    ISNUMBER(ID45),
    IF(ID45&gt;0,"NOR","F"),
    IF(ID45="A","NOR",IF(ID45&lt;&gt;"",ID45,"F"))
   )
  )
 )
)</f>
        <v>DS</v>
      </c>
      <c r="IC45" s="362">
        <f t="shared" si="786"/>
        <v>0</v>
      </c>
      <c r="ID45" s="362" t="str" cm="1">
        <f t="array" ref="ID45">_xlfn.LET(
_xlpm.f,ID$6,
_xlpm.xp,IFERROR(
   _xlfn.XLOOKUP(
     1,
     (Papeletas!$B$2:$B$3000=$B45)*(Papeletas!$G$2:$G$3000&lt;=_xlpm.f)*(Papeletas!$H$2:$H$3000&gt;=_xlpm.f),
     Papeletas!$F$2:$F$3000,
     "__NP__"
   ),
   "__NP__"
),
_xlpm.x,IF(_xlpm.xp&lt;&gt;"__NP__",_xlpm.xp,_xlfn.XLOOKUP($B45,Reloj!$A$2:$A$3000,INDEX(Reloj!$J$2:$AR$3000,,COLUMN(HR37)-INT(COLUMN(HR37)/9*8)),"__NF__")),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F</v>
      </c>
      <c r="IE45" s="363">
        <f t="shared" si="787"/>
        <v>0</v>
      </c>
      <c r="IF45" s="363">
        <f t="shared" si="788"/>
        <v>0</v>
      </c>
      <c r="IG45" s="363">
        <f t="shared" si="789"/>
        <v>0</v>
      </c>
      <c r="IH45" s="363">
        <f t="shared" si="790"/>
        <v>0</v>
      </c>
      <c r="II45" s="359">
        <f t="shared" si="791"/>
        <v>0.3125</v>
      </c>
      <c r="IJ45" s="360">
        <f t="shared" si="792"/>
        <v>0.70833333333333337</v>
      </c>
      <c r="IK45" s="361" t="str">
        <f>IF(
 OR(II$6&lt;MAX($B$2,$G45),AND($H45&lt;&gt;"",II$6&gt;$H45)),
 "NA",
 IF(
  AND($D45="LOCAL",WEEKDAY(II$6,2)=7),
  "DS",
  IF(
   COUNTIF(Parametros!$P:$P,II$6)&gt;0,
   IF(ISNUMBER(IM45),IF(IM45&gt;0,"FL","FC"),"FC"),
   IF(
    ISNUMBER(IM45),
    IF(IM45&gt;0,"NOR","F"),
    IF(IM45="A","NOR",IF(IM45&lt;&gt;"",IM45,"F"))
   )
  )
 )
)</f>
        <v>NOR</v>
      </c>
      <c r="IL45" s="362">
        <f t="shared" si="793"/>
        <v>8.5</v>
      </c>
      <c r="IM45" s="362" cm="1">
        <f t="array" ref="IM45">_xlfn.LET(
_xlpm.f,IM$6,
_xlpm.xp,IFERROR(
   _xlfn.XLOOKUP(
     1,
     (Papeletas!$B$2:$B$3000=$B45)*(Papeletas!$G$2:$G$3000&lt;=_xlpm.f)*(Papeletas!$H$2:$H$3000&gt;=_xlpm.f),
     Papeletas!$F$2:$F$3000,
     "__NP__"
   ),
   "__NP__"
),
_xlpm.x,IF(_xlpm.xp&lt;&gt;"__NP__",_xlpm.xp,_xlfn.XLOOKUP($B45,Reloj!$A$2:$A$3000,INDEX(Reloj!$J$2:$AR$3000,,COLUMN(IA37)-INT(COLUMN(IA37)/9*8)),"__NF__")),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IN45" s="363">
        <f t="shared" si="794"/>
        <v>8.5</v>
      </c>
      <c r="IO45" s="363">
        <f t="shared" si="795"/>
        <v>2</v>
      </c>
      <c r="IP45" s="363">
        <f t="shared" si="796"/>
        <v>1</v>
      </c>
      <c r="IQ45" s="363">
        <f t="shared" si="797"/>
        <v>0</v>
      </c>
      <c r="IR45" s="359">
        <f t="shared" si="798"/>
        <v>0.3125</v>
      </c>
      <c r="IS45" s="360">
        <f t="shared" si="799"/>
        <v>0.70833333333333337</v>
      </c>
      <c r="IT45" s="361" t="str">
        <f>IF(
 OR(IR$6&lt;MAX($B$2,$G45),AND($H45&lt;&gt;"",IR$6&gt;$H45)),
 "NA",
 IF(
  AND($D45="LOCAL",WEEKDAY(IR$6,2)=7),
  "DS",
  IF(
   COUNTIF(Parametros!$P:$P,IR$6)&gt;0,
   IF(ISNUMBER(IV45),IF(IV45&gt;0,"FL","FC"),"FC"),
   IF(
    ISNUMBER(IV45),
    IF(IV45&gt;0,"NOR","F"),
    IF(IV45="A","NOR",IF(IV45&lt;&gt;"",IV45,"F"))
   )
  )
 )
)</f>
        <v>NOR</v>
      </c>
      <c r="IU45" s="362">
        <f t="shared" si="800"/>
        <v>8.5</v>
      </c>
      <c r="IV45" s="362" cm="1">
        <f t="array" ref="IV45">_xlfn.LET(
_xlpm.f,IV$6,
_xlpm.xp,IFERROR(
   _xlfn.XLOOKUP(
     1,
     (Papeletas!$B$2:$B$3000=$B45)*(Papeletas!$G$2:$G$3000&lt;=_xlpm.f)*(Papeletas!$H$2:$H$3000&gt;=_xlpm.f),
     Papeletas!$F$2:$F$3000,
     "__NP__"
   ),
   "__NP__"
),
_xlpm.x,IF(_xlpm.xp&lt;&gt;"__NP__",_xlpm.xp,_xlfn.XLOOKUP($B45,Reloj!$A$2:$A$3000,INDEX(Reloj!$J$2:$AR$3000,,COLUMN(IJ37)-INT(COLUMN(IJ37)/9*8)),"__NF__")),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IW45" s="363">
        <f t="shared" si="801"/>
        <v>8.5</v>
      </c>
      <c r="IX45" s="363">
        <f t="shared" si="802"/>
        <v>0</v>
      </c>
      <c r="IY45" s="363">
        <f t="shared" si="803"/>
        <v>0</v>
      </c>
      <c r="IZ45" s="363">
        <f t="shared" si="804"/>
        <v>0</v>
      </c>
      <c r="JA45" s="359">
        <f t="shared" si="805"/>
        <v>0.3125</v>
      </c>
      <c r="JB45" s="360">
        <f t="shared" si="806"/>
        <v>0.70833333333333337</v>
      </c>
      <c r="JC45" s="361" t="str">
        <f>IF(
 OR(JA$6&lt;MAX($B$2,$G45),AND($H45&lt;&gt;"",JA$6&gt;$H45)),
 "NA",
 IF(
  AND($D45="LOCAL",WEEKDAY(JA$6,2)=7),
  "DS",
  IF(
   COUNTIF(Parametros!$P:$P,JA$6)&gt;0,
   IF(ISNUMBER(JE45),IF(JE45&gt;0,"FL","FC"),"FC"),
   IF(
    ISNUMBER(JE45),
    IF(JE45&gt;0,"NOR","F"),
    IF(JE45="A","NOR",IF(JE45&lt;&gt;"",JE45,"F"))
   )
  )
 )
)</f>
        <v>NOR</v>
      </c>
      <c r="JD45" s="362">
        <f t="shared" si="807"/>
        <v>8.5</v>
      </c>
      <c r="JE45" s="362" cm="1">
        <f t="array" ref="JE45">_xlfn.LET(
_xlpm.f,JE$6,
_xlpm.xp,IFERROR(
   _xlfn.XLOOKUP(
     1,
     (Papeletas!$B$2:$B$3000=$B45)*(Papeletas!$G$2:$G$3000&lt;=_xlpm.f)*(Papeletas!$H$2:$H$3000&gt;=_xlpm.f),
     Papeletas!$F$2:$F$3000,
     "__NP__"
   ),
   "__NP__"
),
_xlpm.x,IF(_xlpm.xp&lt;&gt;"__NP__",_xlpm.xp,_xlfn.XLOOKUP($B45,Reloj!$A$2:$A$3000,INDEX(Reloj!$J$2:$AR$3000,,COLUMN(IS37)-INT(COLUMN(IS37)/9*8)),"__NF__")),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JF45" s="363">
        <f t="shared" si="808"/>
        <v>8.5</v>
      </c>
      <c r="JG45" s="363">
        <f t="shared" si="809"/>
        <v>2</v>
      </c>
      <c r="JH45" s="363">
        <f t="shared" si="810"/>
        <v>1</v>
      </c>
      <c r="JI45" s="363">
        <f t="shared" si="811"/>
        <v>0</v>
      </c>
      <c r="JJ45" s="359">
        <f t="shared" si="812"/>
        <v>0.3125</v>
      </c>
      <c r="JK45" s="360">
        <f t="shared" si="813"/>
        <v>0.70833333333333337</v>
      </c>
      <c r="JL45" s="361" t="str">
        <f>IF(
 OR(JJ$6&lt;MAX($B$2,$G45),AND($H45&lt;&gt;"",JJ$6&gt;$H45)),
 "NA",
 IF(
  AND($D45="LOCAL",WEEKDAY(JJ$6,2)=7),
  "DS",
  IF(
   COUNTIF(Parametros!$P:$P,JJ$6)&gt;0,
   IF(ISNUMBER(JN45),IF(JN45&gt;0,"FL","FC"),"FC"),
   IF(
    ISNUMBER(JN45),
    IF(JN45&gt;0,"NOR","F"),
    IF(JN45="A","NOR",IF(JN45&lt;&gt;"",JN45,"F"))
   )
  )
 )
)</f>
        <v>NOR</v>
      </c>
      <c r="JM45" s="362">
        <f t="shared" si="814"/>
        <v>8.5</v>
      </c>
      <c r="JN45" s="362" cm="1">
        <f t="array" ref="JN45">_xlfn.LET(
_xlpm.f,JN$6,
_xlpm.xp,IFERROR(
   _xlfn.XLOOKUP(
     1,
     (Papeletas!$B$2:$B$3000=$B45)*(Papeletas!$G$2:$G$3000&lt;=_xlpm.f)*(Papeletas!$H$2:$H$3000&gt;=_xlpm.f),
     Papeletas!$F$2:$F$3000,
     "__NP__"
   ),
   "__NP__"
),
_xlpm.x,IF(_xlpm.xp&lt;&gt;"__NP__",_xlpm.xp,_xlfn.XLOOKUP($B45,Reloj!$A$2:$A$3000,INDEX(Reloj!$J$2:$AR$3000,,COLUMN(JB37)-INT(COLUMN(JB37)/9*8)),"__NF__")),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JO45" s="363">
        <f t="shared" si="815"/>
        <v>8.5</v>
      </c>
      <c r="JP45" s="363">
        <f t="shared" si="816"/>
        <v>0</v>
      </c>
      <c r="JQ45" s="363">
        <f t="shared" si="817"/>
        <v>0</v>
      </c>
      <c r="JR45" s="363">
        <f t="shared" si="818"/>
        <v>0</v>
      </c>
      <c r="JS45" s="359">
        <f t="shared" si="819"/>
        <v>0.3125</v>
      </c>
      <c r="JT45" s="360">
        <f t="shared" si="820"/>
        <v>0.70833333333333337</v>
      </c>
      <c r="JU45" s="361" t="str">
        <f>IF(
 OR(JS$6&lt;MAX($B$2,$G45),AND($H45&lt;&gt;"",JS$6&gt;$H45)),
 "NA",
 IF(
  AND($D45="LOCAL",WEEKDAY(JS$6,2)=7),
  "DS",
  IF(
   COUNTIF(Parametros!$P:$P,JS$6)&gt;0,
   IF(ISNUMBER(JW45),IF(JW45&gt;0,"FL","FC"),"FC"),
   IF(
    ISNUMBER(JW45),
    IF(JW45&gt;0,"NOR","F"),
    IF(JW45="A","NOR",IF(JW45&lt;&gt;"",JW45,"F"))
   )
  )
 )
)</f>
        <v>NOR</v>
      </c>
      <c r="JV45" s="362">
        <f t="shared" si="821"/>
        <v>8.5</v>
      </c>
      <c r="JW45" s="362" cm="1">
        <f t="array" ref="JW45">_xlfn.LET(
_xlpm.f,JW$6,
_xlpm.xp,IFERROR(
   _xlfn.XLOOKUP(
     1,
     (Papeletas!$B$2:$B$3000=$B45)*(Papeletas!$G$2:$G$3000&lt;=_xlpm.f)*(Papeletas!$H$2:$H$3000&gt;=_xlpm.f),
     Papeletas!$F$2:$F$3000,
     "__NP__"
   ),
   "__NP__"
),
_xlpm.x,IF(_xlpm.xp&lt;&gt;"__NP__",_xlpm.xp,_xlfn.XLOOKUP($B45,Reloj!$A$2:$A$3000,INDEX(Reloj!$J$2:$AR$3000,,COLUMN(JK37)-INT(COLUMN(JK37)/9*8)),"__NF__")),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11.5</v>
      </c>
      <c r="JX45" s="363">
        <f t="shared" si="822"/>
        <v>8.5</v>
      </c>
      <c r="JY45" s="363">
        <f t="shared" si="823"/>
        <v>2</v>
      </c>
      <c r="JZ45" s="363">
        <f t="shared" si="824"/>
        <v>1</v>
      </c>
      <c r="KA45" s="363">
        <f t="shared" si="825"/>
        <v>0</v>
      </c>
      <c r="KB45" s="359">
        <f t="shared" si="826"/>
        <v>0.3125</v>
      </c>
      <c r="KC45" s="360">
        <f t="shared" si="827"/>
        <v>0.54166666666666663</v>
      </c>
      <c r="KD45" s="361" t="str">
        <f>IF(
 OR(KB$6&lt;MAX($B$2,$G45),AND($H45&lt;&gt;"",KB$6&gt;$H45)),
 "NA",
 IF(
  AND($D45="LOCAL",WEEKDAY(KB$6,2)=7),
  "DS",
  IF(
   COUNTIF(Parametros!$P:$P,KB$6)&gt;0,
   IF(ISNUMBER(KF45),IF(KF45&gt;0,"FL","FC"),"FC"),
   IF(
    ISNUMBER(KF45),
    IF(KF45&gt;0,"NOR","F"),
    IF(KF45="A","NOR",IF(KF45&lt;&gt;"",KF45,"F"))
   )
  )
 )
)</f>
        <v>NOR</v>
      </c>
      <c r="KE45" s="362">
        <f t="shared" si="828"/>
        <v>5.4999999999999991</v>
      </c>
      <c r="KF45" s="362" cm="1">
        <f t="array" ref="KF45">_xlfn.LET(
_xlpm.f,KF$6,
_xlpm.xp,IFERROR(
   _xlfn.XLOOKUP(
     1,
     (Papeletas!$B$2:$B$3000=$B45)*(Papeletas!$G$2:$G$3000&lt;=_xlpm.f)*(Papeletas!$H$2:$H$3000&gt;=_xlpm.f),
     Papeletas!$F$2:$F$3000,
     "__NP__"
   ),
   "__NP__"
),
_xlpm.x,IF(_xlpm.xp&lt;&gt;"__NP__",_xlpm.xp,_xlfn.XLOOKUP($B45,Reloj!$A$2:$A$3000,INDEX(Reloj!$J$2:$AR$3000,,COLUMN(JT37)-INT(COLUMN(JT37)/9*8)),"__NF__")),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5.5</v>
      </c>
      <c r="KG45" s="363">
        <f t="shared" si="829"/>
        <v>5.4999999999999991</v>
      </c>
      <c r="KH45" s="363">
        <f t="shared" si="830"/>
        <v>8.8817841970012523E-16</v>
      </c>
      <c r="KI45" s="363">
        <f t="shared" si="831"/>
        <v>0</v>
      </c>
      <c r="KJ45" s="363">
        <f t="shared" si="832"/>
        <v>0</v>
      </c>
      <c r="KK45" s="359" t="str">
        <f t="shared" si="255"/>
        <v>-</v>
      </c>
      <c r="KL45" s="360" t="str">
        <f t="shared" ref="KL45" si="839">IF(KK45="-","-",IF($D45="LOCAL",IF(WEEKDAY(KK$6,2)&lt;=5,--"17:00:00",IF(WEEKDAY(KK$6,2)=6,--"13:00:00","-")),IF($D45="FORANEO",IF(WEEKDAY(KK$6,2)&lt;=6,--"18:30:00",IF(WEEKDAY(KK$6,2)=7,--"12:00:00","-")),"-")))</f>
        <v>-</v>
      </c>
      <c r="KM45" s="361" t="str">
        <f>IF(
 OR(KK$6&lt;MAX($B$2,$G45),AND($H45&lt;&gt;"",KK$6&gt;$H45)),
 "NA",
 IF(
  AND($D45="LOCAL",WEEKDAY(KK$6,2)=7),
  "DS",
  IF(
   COUNTIF(Parametros!$P:$P,KK$6)&gt;0,
   IF(ISNUMBER(KO45),IF(KO45&gt;0,"FL","FC"),"FC"),
   IF(
    ISNUMBER(KO45),
    IF(KO45&gt;0,"NOR","F"),
    IF(KO45="A","NOR",IF(KO45&lt;&gt;"",KO45,"F"))
   )
  )
 )
)</f>
        <v>DS</v>
      </c>
      <c r="KN45" s="362">
        <f t="shared" si="519"/>
        <v>0</v>
      </c>
      <c r="KO45" s="362" t="str" cm="1">
        <f t="array" ref="KO45">_xlfn.LET(
_xlpm.f,KO$6,
_xlpm.xp,IFERROR(
   _xlfn.XLOOKUP(
     1,
     (Papeletas!$B$2:$B$403=$B45)*(Papeletas!$G$2:$G$403&lt;=_xlpm.f)*(Papeletas!$H$2:$H$403&gt;=_xlpm.f),
     Papeletas!$F$2:$F$403,
     "__NP__"
   ),
   "__NP__"
),
_xlpm.x,IF(_xlpm.xp&lt;&gt;"__NP__",_xlpm.xp,_xlfn.XLOOKUP($B45,Reloj!$A$2:$A$1254,INDEX(Reloj!$J$2:$AR$1254,,COLUMN(KC37)-INT(COLUMN(KC37)/9*8)),"__NF__")),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F</v>
      </c>
      <c r="KP45" s="363">
        <f t="shared" si="520"/>
        <v>0</v>
      </c>
      <c r="KQ45" s="363">
        <f t="shared" si="521"/>
        <v>0</v>
      </c>
      <c r="KR45" s="363">
        <f t="shared" si="522"/>
        <v>0</v>
      </c>
      <c r="KS45" s="363">
        <f t="shared" si="523"/>
        <v>0</v>
      </c>
      <c r="KT45" s="359">
        <f t="shared" si="262"/>
        <v>0.3125</v>
      </c>
      <c r="KU45" s="360">
        <f t="shared" ref="KU45" si="840">IF(KT45="-","-",IF($D45="LOCAL",IF(WEEKDAY(KT$6,2)&lt;=5,--"17:00:00",IF(WEEKDAY(KT$6,2)=6,--"13:00:00","-")),IF($D45="FORANEO",IF(WEEKDAY(KT$6,2)&lt;=6,--"18:30:00",IF(WEEKDAY(KT$6,2)=7,--"12:00:00","-")),"-")))</f>
        <v>0.70833333333333337</v>
      </c>
      <c r="KV45" s="361" t="str">
        <f>IF(
 OR(KT$6&lt;MAX($B$2,$G45),AND($H45&lt;&gt;"",KT$6&gt;$H45)),
 "NA",
 IF(
  AND($D45="LOCAL",WEEKDAY(KT$6,2)=7),
  "DS",
  IF(
   COUNTIF(Parametros!$P:$P,KT$6)&gt;0,
   IF(ISNUMBER(KX45),IF(KX45&gt;0,"FL","FC"),"FC"),
   IF(
    ISNUMBER(KX45),
    IF(KX45&gt;0,"NOR","F"),
    IF(KX45="A","NOR",IF(KX45&lt;&gt;"",KX45,"F"))
   )
  )
 )
)</f>
        <v>NOR</v>
      </c>
      <c r="KW45" s="362">
        <f t="shared" si="525"/>
        <v>8.5</v>
      </c>
      <c r="KX45" s="362" cm="1">
        <f t="array" ref="KX45">_xlfn.LET(
_xlpm.f,KX$6,
_xlpm.xp,IFERROR(
   _xlfn.XLOOKUP(
     1,
     (Papeletas!$B$2:$B$403=$B45)*(Papeletas!$G$2:$G$403&lt;=_xlpm.f)*(Papeletas!$H$2:$H$403&gt;=_xlpm.f),
     Papeletas!$F$2:$F$403,
     "__NP__"
   ),
   "__NP__"
),
_xlpm.x,IF(_xlpm.xp&lt;&gt;"__NP__",_xlpm.xp,_xlfn.XLOOKUP($B45,Reloj!$A$2:$A$1254,INDEX(Reloj!$J$2:$AR$1254,,COLUMN(KL37)-INT(COLUMN(KL37)/9*8)),"__NF__")),
_xlpm.t,SUBSTITUTE(_xlpm.x&amp;"","'",""),
_xlpm.esnum,IFERROR(ISNUMBER(VALUE(_xlpm.t)),FALSE),
_xlpm.n,IF(_xlpm.esnum,VALUE(_xlpm.t),0),
_xlpm.dia,IFERROR(WEEKDAY(_xlpm.f,2),0),
_xlpm.esFinSem,IF(AND(_xlpm.esnum,_xlpm.n&gt;0,_xlpm.n&lt;=7),IF($D45="LOCAL",OR(_xlpm.dia=6,_xlpm.dia=7),_xlpm.dia=7),FALSE),
_xlpm.nAj,IF(_xlpm.esFinSem,_xlpm.n+1,_xlpm.n),
IF(_xlpm.x="__NF__","Revisar",
IF(_xlpm.t="","F",
IF(_xlpm.esnum,
IF(_xlpm.nAj=0,"F",_xlpm.nAj),
IF(OR(_xlpm.t="AS",_xlpm.t="SAI"),"F",
IF(OR(_xlpm.t="ATM",_xlpm.t="CT",_xlpm.t="SS"),"A",
IF(_xlpm.t="B","DL",
IF(_xlpm.t="BA","DLA",
IF(_xlpm.t="V","VAC",_xlpm.t)))))))))</f>
        <v>8.5</v>
      </c>
      <c r="KY45" s="363">
        <f t="shared" si="526"/>
        <v>8.5</v>
      </c>
      <c r="KZ45" s="363">
        <f t="shared" si="527"/>
        <v>0</v>
      </c>
      <c r="LA45" s="363">
        <f t="shared" si="528"/>
        <v>0</v>
      </c>
      <c r="LB45" s="363">
        <f t="shared" si="529"/>
        <v>0</v>
      </c>
      <c r="LC45" s="364">
        <f t="shared" si="269"/>
        <v>0.3125</v>
      </c>
      <c r="LD45" s="360">
        <f t="shared" si="530"/>
        <v>0.70833333333333337</v>
      </c>
      <c r="LE45" s="361" t="str" cm="1">
        <f t="array" ref="LE45">_xlfn.LET(_xlpm.f,LC$6,_xlpm.ini,IFERROR(_xlfn.XLOOKUP(1,(Papeletas!$B$2:$B$403=$B45)*(Papeletas!$G$2:$G$403&lt;=_xlpm.f)*(Papeletas!$H$2:$H$403&gt;=_xlpm.f),Papeletas!$F$2:$F$403,""),""),IF(AND($D45="LOCAL",WEEKDAY(LC$6,2)=7),"DS",IF(_xlpm.ini&lt;&gt;"",_xlfn.XLOOKUP(_xlpm.ini,Parametros!$B:$B,Parametros!$C:$C,_xlpm.ini),"NOR")))</f>
        <v>NOR</v>
      </c>
      <c r="LF45" s="362">
        <f t="shared" si="531"/>
        <v>8.5</v>
      </c>
      <c r="LG45" s="362">
        <f t="shared" si="532"/>
        <v>8.5</v>
      </c>
      <c r="LH45" s="363">
        <f t="shared" si="533"/>
        <v>8.5</v>
      </c>
      <c r="LI45" s="363">
        <v>0</v>
      </c>
      <c r="LJ45" s="363">
        <v>0</v>
      </c>
      <c r="LK45" s="363">
        <v>0</v>
      </c>
      <c r="LL45" s="364">
        <f t="shared" si="274"/>
        <v>0.3125</v>
      </c>
      <c r="LM45" s="360">
        <f t="shared" si="534"/>
        <v>0.70833333333333337</v>
      </c>
      <c r="LN45" s="361" t="str" cm="1">
        <f t="array" ref="LN45">_xlfn.LET(_xlpm.f,LL$6,_xlpm.ini,IFERROR(_xlfn.XLOOKUP(1,(Papeletas!$B$2:$B$403=$B45)*(Papeletas!$G$2:$G$403&lt;=_xlpm.f)*(Papeletas!$H$2:$H$403&gt;=_xlpm.f),Papeletas!$F$2:$F$403,""),""),IF(AND($D45="LOCAL",WEEKDAY(LL$6,2)=7),"DS",IF(_xlpm.ini&lt;&gt;"",_xlfn.XLOOKUP(_xlpm.ini,Parametros!$B:$B,Parametros!$C:$C,_xlpm.ini),"NOR")))</f>
        <v>NOR</v>
      </c>
      <c r="LO45" s="362">
        <f t="shared" si="535"/>
        <v>8.5</v>
      </c>
      <c r="LP45" s="362">
        <f t="shared" si="536"/>
        <v>8.5</v>
      </c>
      <c r="LQ45" s="363">
        <f t="shared" si="537"/>
        <v>8.5</v>
      </c>
      <c r="LR45" s="363">
        <v>0</v>
      </c>
      <c r="LS45" s="363">
        <v>0</v>
      </c>
      <c r="LT45" s="363">
        <v>0</v>
      </c>
      <c r="LU45" s="364">
        <f t="shared" si="279"/>
        <v>0.3125</v>
      </c>
      <c r="LV45" s="360">
        <f t="shared" si="538"/>
        <v>0.70833333333333337</v>
      </c>
      <c r="LW45" s="361" t="str" cm="1">
        <f t="array" ref="LW45">_xlfn.LET(_xlpm.f,LU$6,_xlpm.ini,IFERROR(_xlfn.XLOOKUP(1,(Papeletas!$B$2:$B$403=$B45)*(Papeletas!$G$2:$G$403&lt;=_xlpm.f)*(Papeletas!$H$2:$H$403&gt;=_xlpm.f),Papeletas!$F$2:$F$403,""),""),IF(AND($D45="LOCAL",WEEKDAY(LU$6,2)=7),"DS",IF(_xlpm.ini&lt;&gt;"",_xlfn.XLOOKUP(_xlpm.ini,Parametros!$B:$B,Parametros!$C:$C,_xlpm.ini),"NOR")))</f>
        <v>NOR</v>
      </c>
      <c r="LX45" s="362">
        <f t="shared" si="539"/>
        <v>8.5</v>
      </c>
      <c r="LY45" s="362">
        <f t="shared" si="540"/>
        <v>8.5</v>
      </c>
      <c r="LZ45" s="363">
        <f t="shared" si="541"/>
        <v>8.5</v>
      </c>
      <c r="MA45" s="363">
        <v>0</v>
      </c>
      <c r="MB45" s="363">
        <v>0</v>
      </c>
      <c r="MC45" s="363">
        <v>0</v>
      </c>
      <c r="MD45" s="360">
        <f t="shared" si="284"/>
        <v>0.3125</v>
      </c>
      <c r="ME45" s="360">
        <f t="shared" si="542"/>
        <v>0.70833333333333337</v>
      </c>
      <c r="MF45" s="361" t="str" cm="1">
        <f t="array" ref="MF45">_xlfn.LET(_xlpm.f,MD$6,_xlpm.ini,IFERROR(_xlfn.XLOOKUP(1,(Papeletas!$B$2:$B$403=$B45)*(Papeletas!$G$2:$G$403&lt;=_xlpm.f)*(Papeletas!$H$2:$H$403&gt;=_xlpm.f),Papeletas!$F$2:$F$403,""),""),IF(AND($D45="LOCAL",WEEKDAY(MD$6,2)=7),"DS",IF(_xlpm.ini&lt;&gt;"",_xlfn.XLOOKUP(_xlpm.ini,Parametros!$B:$B,Parametros!$C:$C,_xlpm.ini),"NOR")))</f>
        <v>NOR</v>
      </c>
      <c r="MG45" s="362">
        <f t="shared" si="543"/>
        <v>8.5</v>
      </c>
      <c r="MH45" s="362">
        <f t="shared" si="544"/>
        <v>8.5</v>
      </c>
      <c r="MI45" s="363">
        <f t="shared" si="545"/>
        <v>8.5</v>
      </c>
      <c r="MJ45" s="363">
        <v>0</v>
      </c>
      <c r="MK45" s="363">
        <v>0</v>
      </c>
      <c r="ML45" s="363">
        <v>0</v>
      </c>
      <c r="MM45" s="364">
        <f t="shared" si="289"/>
        <v>0.3125</v>
      </c>
      <c r="MN45" s="360">
        <f t="shared" si="546"/>
        <v>0.54166666666666663</v>
      </c>
      <c r="MO45" s="361" t="str" cm="1">
        <f t="array" ref="MO45">_xlfn.LET(_xlpm.f,MM$6,_xlpm.ini,IFERROR(_xlfn.XLOOKUP(1,(Papeletas!$B$2:$B$403=$B45)*(Papeletas!$G$2:$G$403&lt;=_xlpm.f)*(Papeletas!$H$2:$H$403&gt;=_xlpm.f),Papeletas!$F$2:$F$403,""),""),IF(AND($D45="LOCAL",WEEKDAY(MM$6,2)=7),"DS",IF(_xlpm.ini&lt;&gt;"",_xlfn.XLOOKUP(_xlpm.ini,Parametros!$B:$B,Parametros!$C:$C,_xlpm.ini),"NOR")))</f>
        <v>NOR</v>
      </c>
      <c r="MP45" s="362">
        <f t="shared" si="547"/>
        <v>5.4999999999999991</v>
      </c>
      <c r="MQ45" s="362">
        <f t="shared" si="548"/>
        <v>5.4999999999999991</v>
      </c>
      <c r="MR45" s="363">
        <f t="shared" si="549"/>
        <v>5.4999999999999991</v>
      </c>
      <c r="MS45" s="363">
        <v>0</v>
      </c>
      <c r="MT45" s="363">
        <v>0</v>
      </c>
      <c r="MU45" s="363">
        <v>0</v>
      </c>
      <c r="MV45" s="364"/>
      <c r="MW45" s="360"/>
      <c r="MX45" s="361"/>
      <c r="MY45" s="362"/>
      <c r="MZ45" s="362"/>
      <c r="NA45" s="363"/>
      <c r="NB45" s="363"/>
      <c r="NC45" s="363"/>
      <c r="ND45" s="363"/>
      <c r="NE45" s="364"/>
      <c r="NF45" s="360"/>
      <c r="NG45" s="361"/>
      <c r="NH45" s="362"/>
      <c r="NI45" s="362"/>
      <c r="NJ45" s="363"/>
      <c r="NK45" s="363"/>
      <c r="NL45" s="363"/>
      <c r="NM45" s="363"/>
      <c r="NN45" s="211"/>
      <c r="NO45" s="401">
        <f t="shared" si="615"/>
        <v>24</v>
      </c>
      <c r="NP45" s="401" cm="1">
        <f t="array" ref="NP45">SUMPRODUCT(
 (INDEX(DD45:MU45,1,_xlfn.SEQUENCE(1,INT((COLUMN($MU$9)-COLUMN(DD45)+1)/9),3,9))=NP$6)*
 (INDEX(DD45:MU45,1,_xlfn.SEQUENCE(1,INT((COLUMN($MU$9)-COLUMN(DD45)+1)/9),9,9))&gt;0)
)</f>
        <v>1</v>
      </c>
      <c r="NQ45" s="401" cm="1">
        <f t="array" ref="NQ45">SUMPRODUCT(--(INDEX($DD45:$MU45,1,_xlfn.SEQUENCE(1,INT((COLUMN($MU$9)-COLUMN($DD45)+1)/9),3,9))=NQ$6))</f>
        <v>0</v>
      </c>
      <c r="NR45" s="401">
        <f t="shared" si="550"/>
        <v>25</v>
      </c>
      <c r="NS45" s="401" cm="1">
        <f t="array" ref="NS45">SUMPRODUCT(--(INDEX($DD45:$MU45,1,_xlfn.SEQUENCE(1,INT((COLUMN($MU$9)-COLUMN($DD45)+1)/9),3,9))=NS$6))</f>
        <v>0</v>
      </c>
      <c r="NT45" s="401">
        <f t="shared" si="551"/>
        <v>3</v>
      </c>
      <c r="NU45" s="401" cm="1">
        <f t="array" ref="NU45">SUMPRODUCT(--(INDEX($DD45:$MU45,1,_xlfn.SEQUENCE(1,INT((COLUMN($MU$9)-COLUMN($DD45)+1)/9),3,9))=NU$6))</f>
        <v>0</v>
      </c>
      <c r="NV45" s="401" cm="1">
        <f t="array" ref="NV45">SUMPRODUCT(--(INDEX($DD45:$MU45,1,_xlfn.SEQUENCE(1,INT((COLUMN($MU$9)-COLUMN($DD45)+1)/9),3,9))=NV$6))</f>
        <v>0</v>
      </c>
      <c r="NW45" s="401" cm="1">
        <f t="array" ref="NW45">SUMPRODUCT(--(INDEX($DD45:$MU45,1,_xlfn.SEQUENCE(1,INT((COLUMN($MU$9)-COLUMN($DD45)+1)/9),3,9))=NW$6))</f>
        <v>0</v>
      </c>
      <c r="NX45" s="401" cm="1">
        <f t="array" ref="NX45">SUMPRODUCT(--(INDEX($DD45:$MU45,1,_xlfn.SEQUENCE(1,INT((COLUMN($MU$9)-COLUMN($DD45)+1)/9),3,9))=NX$6))</f>
        <v>0</v>
      </c>
      <c r="NY45" s="401" cm="1">
        <f t="array" ref="NY45">SUMPRODUCT(--(INDEX($DD45:$MU45,1,_xlfn.SEQUENCE(1,INT((COLUMN($MU$9)-COLUMN($DD45)+1)/9),3,9))=NY$6))</f>
        <v>0</v>
      </c>
      <c r="NZ45" s="401" cm="1">
        <f t="array" ref="NZ45">SUMPRODUCT(--(INDEX($DD45:$MU45,1,_xlfn.SEQUENCE(1,INT((COLUMN($MU$9)-COLUMN($DD45)+1)/9),3,9))=NZ$6))</f>
        <v>0</v>
      </c>
      <c r="OA45" s="401" cm="1">
        <f t="array" ref="OA45">SUMPRODUCT(--(INDEX($DD45:$MU45,1,_xlfn.SEQUENCE(1,INT((COLUMN($MU$9)-COLUMN($DD45)+1)/9),3,9))=OA$6))</f>
        <v>0</v>
      </c>
      <c r="OB45" s="401" cm="1">
        <f t="array" ref="OB45">SUMPRODUCT(--(INDEX($DD45:$MU45,1,_xlfn.SEQUENCE(1,INT((COLUMN($MU$9)-COLUMN($DD45)+1)/9),3,9))=OB$6))</f>
        <v>0</v>
      </c>
      <c r="OC45" s="401" cm="1">
        <f t="array" ref="OC45">SUMPRODUCT(--(INDEX($DD45:$MU45,1,_xlfn.SEQUENCE(1,INT((COLUMN($MU$9)-COLUMN($DD45)+1)/9),3,9))=OC$6))</f>
        <v>0</v>
      </c>
      <c r="OD45" s="402"/>
      <c r="OE45" s="402">
        <f t="shared" si="552"/>
        <v>28</v>
      </c>
      <c r="OF45" s="403" cm="1">
        <f t="array" ref="OF45">SUM(INDEX(R45:KJ45,1,_xlfn.SEQUENCE(1,INT((COLUMN($NM$9)-COLUMN(CU45)+1)/9),7,9)))</f>
        <v>31.5</v>
      </c>
      <c r="OG45" s="403" cm="1">
        <f t="array" ref="OG45">SUM(INDEX(R45:KJ45,1,_xlfn.SEQUENCE(1,INT((COLUMN($NM$9)-COLUMN(CU45)+1)/9),8,9)))</f>
        <v>18.500000000000004</v>
      </c>
      <c r="OH45" s="403" cm="1">
        <f t="array" ref="OH45">SUM(INDEX(R45:KJ45,1,_xlfn.SEQUENCE(1,INT((COLUMN($NM$9)-COLUMN(CU45)+1)/9),9,9)))</f>
        <v>8.5</v>
      </c>
      <c r="OI45" s="214"/>
      <c r="OJ45" s="163"/>
      <c r="OK45" s="163"/>
      <c r="OL45" s="163"/>
      <c r="OM45" s="163"/>
      <c r="ON45" s="306">
        <f>_xlfn.XLOOKUP(B45,'TR05'!B:B,'TR05'!G:G,"Revisar",0)</f>
        <v>45792</v>
      </c>
      <c r="OO45" s="306">
        <f>_xlfn.XLOOKUP(B45,Reloj!A:A,Reloj!D:D,"Revisar",0)</f>
        <v>45792</v>
      </c>
      <c r="OP45" s="162" t="str">
        <f>_xlfn.XLOOKUP(B45,'S10'!C:C,'S10'!B:B,"Revisar",0)</f>
        <v>Revisar</v>
      </c>
    </row>
    <row r="46" spans="1:406" s="162" customFormat="1" ht="15.9" customHeight="1">
      <c r="A46" s="356">
        <v>38</v>
      </c>
      <c r="B46" s="332" t="s">
        <v>875</v>
      </c>
      <c r="C46" s="357" t="str">
        <f>_xlfn.XLOOKUP(B46,'S10'!$B$2:$B$1500,'S10'!$A$2:$A$1500,"Ingresar",0)</f>
        <v>22014128</v>
      </c>
      <c r="D46" s="333" t="s">
        <v>169</v>
      </c>
      <c r="E46" s="335" t="s">
        <v>877</v>
      </c>
      <c r="F46" s="335" t="str">
        <f>_xlfn.XLOOKUP(B46,'S10'!$B$2:$B$600,'S10'!$F$2:$F$600,"Ingresar",0)</f>
        <v>Auxiliar de Mantenimiento</v>
      </c>
      <c r="G46" s="296">
        <v>45204</v>
      </c>
      <c r="H46" s="358"/>
      <c r="I46" s="359">
        <f t="shared" si="37"/>
        <v>0.3125</v>
      </c>
      <c r="J46" s="360">
        <f t="shared" si="295"/>
        <v>0.70833333333333337</v>
      </c>
      <c r="K46" s="361" t="str">
        <f>IF(
 OR(I$6&lt;MAX($B$2,$G46),AND($H46&lt;&gt;"",I$6&gt;$H46)),
 "NA",
 IF(
  AND($D46="LOCAL",WEEKDAY(I$6,2)=7),
  "DS",
  IF(
   COUNTIF(Parametros!$P:$P,I$6)&gt;0,
   IF(ISNUMBER(M46),IF(M46&gt;0,"FL","FC"),"FC"),
   IF(
    ISNUMBER(M46),
    IF(M46&gt;0,"NOR","F"),
    IF(M46="A","NOR",IF(M46&lt;&gt;"",M46,"F"))
   )
  )
 )
)</f>
        <v>NOR</v>
      </c>
      <c r="L46" s="362">
        <f t="shared" si="296"/>
        <v>8.5</v>
      </c>
      <c r="M46" s="362" cm="1">
        <f t="array" ref="M46">_xlfn.LET(
_xlpm.f,M$6,
_xlpm.xp,IFERROR(
   _xlfn.XLOOKUP(
     1,
     (Papeletas!$B$2:$B$403=$B46)*(Papeletas!$G$2:$G$403&lt;=_xlpm.f)*(Papeletas!$H$2:$H$403&gt;=_xlpm.f),
     Papeletas!$F$2:$F$403,
     "__NP__"
   ),
   "__NP__"
),
_xlpm.x,IF(_xlpm.xp&lt;&gt;"__NP__",_xlpm.xp,_xlfn.XLOOKUP($B46,Reloj!$A$2:$A$1254,INDEX(Reloj!$J$2:$AR$1254,,COLUMN(A38)-INT(COLUMN(A38)/9*8)),"__NF__")),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N46" s="363">
        <f t="shared" si="297"/>
        <v>8.5</v>
      </c>
      <c r="O46" s="363">
        <f t="shared" si="298"/>
        <v>0</v>
      </c>
      <c r="P46" s="363">
        <f t="shared" si="299"/>
        <v>0</v>
      </c>
      <c r="Q46" s="363">
        <f t="shared" si="300"/>
        <v>0</v>
      </c>
      <c r="R46" s="359">
        <f t="shared" si="616"/>
        <v>0.3125</v>
      </c>
      <c r="S46" s="360">
        <f t="shared" si="617"/>
        <v>0.70833333333333337</v>
      </c>
      <c r="T46" s="361" t="str">
        <f>IF(
 OR(R$6&lt;MAX($B$2,$G46),AND($H46&lt;&gt;"",R$6&gt;$H46)),
 "NA",
 IF(
  AND($D46="LOCAL",WEEKDAY(R$6,2)=7),
  "DS",
  IF(
   COUNTIF(Parametros!$P:$P,R$6)&gt;0,
   IF(ISNUMBER(V46),IF(V46&gt;0,"FL","FC"),"FC"),
   IF(
    ISNUMBER(V46),
    IF(V46&gt;0,"NOR","F"),
    IF(V46="A","NOR",IF(V46&lt;&gt;"",V46,"F"))
   )
  )
 )
)</f>
        <v>NOR</v>
      </c>
      <c r="U46" s="362">
        <f t="shared" si="618"/>
        <v>8.5</v>
      </c>
      <c r="V46" s="362" cm="1">
        <f t="array" ref="V46">_xlfn.LET(
_xlpm.f,V$6,
_xlpm.xp,IFERROR(
   _xlfn.XLOOKUP(
     1,
     (Papeletas!$B$2:$B$3000=$B46)*(Papeletas!$G$2:$G$3000&lt;=_xlpm.f)*(Papeletas!$H$2:$H$3000&gt;=_xlpm.f),
     Papeletas!$F$2:$F$3000,
     "__NP__"
   ),
   "__NP__"
),
_xlpm.x,IF(_xlpm.xp&lt;&gt;"__NP__",_xlpm.xp,_xlfn.XLOOKUP($B46,Reloj!$A$2:$A$3000,INDEX(Reloj!$J$2:$AR$3000,,COLUMN(J38)-INT(COLUMN(J38)/9*8)),"__NF__")),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W46" s="363">
        <f t="shared" si="619"/>
        <v>8.5</v>
      </c>
      <c r="X46" s="363">
        <f t="shared" si="620"/>
        <v>0</v>
      </c>
      <c r="Y46" s="363">
        <f t="shared" si="621"/>
        <v>0</v>
      </c>
      <c r="Z46" s="363">
        <f t="shared" si="622"/>
        <v>0</v>
      </c>
      <c r="AA46" s="359">
        <f t="shared" si="623"/>
        <v>0.3125</v>
      </c>
      <c r="AB46" s="360">
        <f t="shared" si="624"/>
        <v>0.70833333333333337</v>
      </c>
      <c r="AC46" s="361" t="str">
        <f>IF(
 OR(AA$6&lt;MAX($B$2,$G46),AND($H46&lt;&gt;"",AA$6&gt;$H46)),
 "NA",
 IF(
  AND($D46="LOCAL",WEEKDAY(AA$6,2)=7),
  "DS",
  IF(
   COUNTIF(Parametros!$P:$P,AA$6)&gt;0,
   IF(ISNUMBER(AE46),IF(AE46&gt;0,"FL","FC"),"FC"),
   IF(
    ISNUMBER(AE46),
    IF(AE46&gt;0,"NOR","F"),
    IF(AE46="A","NOR",IF(AE46&lt;&gt;"",AE46,"F"))
   )
  )
 )
)</f>
        <v>NOR</v>
      </c>
      <c r="AD46" s="362">
        <f t="shared" si="625"/>
        <v>8.5</v>
      </c>
      <c r="AE46" s="362" cm="1">
        <f t="array" ref="AE46">_xlfn.LET(
_xlpm.f,AE$6,
_xlpm.xp,IFERROR(
   _xlfn.XLOOKUP(
     1,
     (Papeletas!$B$2:$B$3000=$B46)*(Papeletas!$G$2:$G$3000&lt;=_xlpm.f)*(Papeletas!$H$2:$H$3000&gt;=_xlpm.f),
     Papeletas!$F$2:$F$3000,
     "__NP__"
   ),
   "__NP__"
),
_xlpm.x,IF(_xlpm.xp&lt;&gt;"__NP__",_xlpm.xp,_xlfn.XLOOKUP($B46,Reloj!$A$2:$A$3000,INDEX(Reloj!$J$2:$AR$3000,,COLUMN(S38)-INT(COLUMN(S38)/9*8)),"__NF__")),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AF46" s="363">
        <f t="shared" si="626"/>
        <v>8.5</v>
      </c>
      <c r="AG46" s="363">
        <f t="shared" si="627"/>
        <v>0</v>
      </c>
      <c r="AH46" s="363">
        <f t="shared" si="628"/>
        <v>0</v>
      </c>
      <c r="AI46" s="363">
        <f t="shared" si="629"/>
        <v>0</v>
      </c>
      <c r="AJ46" s="359">
        <f t="shared" si="630"/>
        <v>0.3125</v>
      </c>
      <c r="AK46" s="360">
        <f t="shared" si="631"/>
        <v>0.54166666666666663</v>
      </c>
      <c r="AL46" s="361" t="str">
        <f>IF(
 OR(AJ$6&lt;MAX($B$2,$G46),AND($H46&lt;&gt;"",AJ$6&gt;$H46)),
 "NA",
 IF(
  AND($D46="LOCAL",WEEKDAY(AJ$6,2)=7),
  "DS",
  IF(
   COUNTIF(Parametros!$P:$P,AJ$6)&gt;0,
   IF(ISNUMBER(AN46),IF(AN46&gt;0,"FL","FC"),"FC"),
   IF(
    ISNUMBER(AN46),
    IF(AN46&gt;0,"NOR","F"),
    IF(AN46="A","NOR",IF(AN46&lt;&gt;"",AN46,"F"))
   )
  )
 )
)</f>
        <v>NOR</v>
      </c>
      <c r="AM46" s="362">
        <f t="shared" si="632"/>
        <v>5.4999999999999991</v>
      </c>
      <c r="AN46" s="362" cm="1">
        <f t="array" ref="AN46">_xlfn.LET(
_xlpm.f,AN$6,
_xlpm.xp,IFERROR(
   _xlfn.XLOOKUP(
     1,
     (Papeletas!$B$2:$B$3000=$B46)*(Papeletas!$G$2:$G$3000&lt;=_xlpm.f)*(Papeletas!$H$2:$H$3000&gt;=_xlpm.f),
     Papeletas!$F$2:$F$3000,
     "__NP__"
   ),
   "__NP__"
),
_xlpm.x,IF(_xlpm.xp&lt;&gt;"__NP__",_xlpm.xp,_xlfn.XLOOKUP($B46,Reloj!$A$2:$A$3000,INDEX(Reloj!$J$2:$AR$3000,,COLUMN(AB38)-INT(COLUMN(AB38)/9*8)),"__NF__")),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6</v>
      </c>
      <c r="AO46" s="363">
        <f t="shared" si="633"/>
        <v>5.4999999999999991</v>
      </c>
      <c r="AP46" s="363">
        <f t="shared" si="634"/>
        <v>0.50000000000000089</v>
      </c>
      <c r="AQ46" s="363">
        <f t="shared" si="635"/>
        <v>0</v>
      </c>
      <c r="AR46" s="363">
        <f t="shared" si="636"/>
        <v>0</v>
      </c>
      <c r="AS46" s="359" t="str">
        <f t="shared" si="637"/>
        <v>-</v>
      </c>
      <c r="AT46" s="360" t="str">
        <f t="shared" si="638"/>
        <v>-</v>
      </c>
      <c r="AU46" s="361" t="str">
        <f>IF(
 OR(AS$6&lt;MAX($B$2,$G46),AND($H46&lt;&gt;"",AS$6&gt;$H46)),
 "NA",
 IF(
  AND($D46="LOCAL",WEEKDAY(AS$6,2)=7),
  "DS",
  IF(
   COUNTIF(Parametros!$P:$P,AS$6)&gt;0,
   IF(ISNUMBER(AW46),IF(AW46&gt;0,"FL","FC"),"FC"),
   IF(
    ISNUMBER(AW46),
    IF(AW46&gt;0,"NOR","F"),
    IF(AW46="A","NOR",IF(AW46&lt;&gt;"",AW46,"F"))
   )
  )
 )
)</f>
        <v>DS</v>
      </c>
      <c r="AV46" s="362">
        <f t="shared" si="639"/>
        <v>0</v>
      </c>
      <c r="AW46" s="362" t="str" cm="1">
        <f t="array" ref="AW46">_xlfn.LET(
_xlpm.f,AW$6,
_xlpm.xp,IFERROR(
   _xlfn.XLOOKUP(
     1,
     (Papeletas!$B$2:$B$3000=$B46)*(Papeletas!$G$2:$G$3000&lt;=_xlpm.f)*(Papeletas!$H$2:$H$3000&gt;=_xlpm.f),
     Papeletas!$F$2:$F$3000,
     "__NP__"
   ),
   "__NP__"
),
_xlpm.x,IF(_xlpm.xp&lt;&gt;"__NP__",_xlpm.xp,_xlfn.XLOOKUP($B46,Reloj!$A$2:$A$3000,INDEX(Reloj!$J$2:$AR$3000,,COLUMN(AK38)-INT(COLUMN(AK38)/9*8)),"__NF__")),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F</v>
      </c>
      <c r="AX46" s="363">
        <f t="shared" si="640"/>
        <v>0</v>
      </c>
      <c r="AY46" s="363">
        <f t="shared" si="641"/>
        <v>0</v>
      </c>
      <c r="AZ46" s="363">
        <f t="shared" si="642"/>
        <v>0</v>
      </c>
      <c r="BA46" s="363">
        <f t="shared" si="643"/>
        <v>0</v>
      </c>
      <c r="BB46" s="359">
        <f t="shared" si="644"/>
        <v>0.3125</v>
      </c>
      <c r="BC46" s="360">
        <f t="shared" si="645"/>
        <v>0.70833333333333337</v>
      </c>
      <c r="BD46" s="361" t="str">
        <f>IF(
 OR(BB$6&lt;MAX($B$2,$G46),AND($H46&lt;&gt;"",BB$6&gt;$H46)),
 "NA",
 IF(
  AND($D46="LOCAL",WEEKDAY(BB$6,2)=7),
  "DS",
  IF(
   COUNTIF(Parametros!$P:$P,BB$6)&gt;0,
   IF(ISNUMBER(BF46),IF(BF46&gt;0,"FL","FC"),"FC"),
   IF(
    ISNUMBER(BF46),
    IF(BF46&gt;0,"NOR","F"),
    IF(BF46="A","NOR",IF(BF46&lt;&gt;"",BF46,"F"))
   )
  )
 )
)</f>
        <v>NOR</v>
      </c>
      <c r="BE46" s="362">
        <f t="shared" si="646"/>
        <v>8.5</v>
      </c>
      <c r="BF46" s="362" cm="1">
        <f t="array" ref="BF46">_xlfn.LET(
_xlpm.f,BF$6,
_xlpm.xp,IFERROR(
   _xlfn.XLOOKUP(
     1,
     (Papeletas!$B$2:$B$3000=$B46)*(Papeletas!$G$2:$G$3000&lt;=_xlpm.f)*(Papeletas!$H$2:$H$3000&gt;=_xlpm.f),
     Papeletas!$F$2:$F$3000,
     "__NP__"
   ),
   "__NP__"
),
_xlpm.x,IF(_xlpm.xp&lt;&gt;"__NP__",_xlpm.xp,_xlfn.XLOOKUP($B46,Reloj!$A$2:$A$3000,INDEX(Reloj!$J$2:$AR$3000,,COLUMN(AT38)-INT(COLUMN(AT38)/9*8)),"__NF__")),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BG46" s="363">
        <f t="shared" si="647"/>
        <v>8.5</v>
      </c>
      <c r="BH46" s="363">
        <f t="shared" si="648"/>
        <v>0.5</v>
      </c>
      <c r="BI46" s="363">
        <f t="shared" si="649"/>
        <v>0</v>
      </c>
      <c r="BJ46" s="363">
        <f t="shared" si="650"/>
        <v>0</v>
      </c>
      <c r="BK46" s="359">
        <f t="shared" si="651"/>
        <v>0.3125</v>
      </c>
      <c r="BL46" s="360">
        <f t="shared" si="652"/>
        <v>0.70833333333333337</v>
      </c>
      <c r="BM46" s="361" t="str">
        <f>IF(
 OR(BK$6&lt;MAX($B$2,$G46),AND($H46&lt;&gt;"",BK$6&gt;$H46)),
 "NA",
 IF(
  AND($D46="LOCAL",WEEKDAY(BK$6,2)=7),
  "DS",
  IF(
   COUNTIF(Parametros!$P:$P,BK$6)&gt;0,
   IF(ISNUMBER(BO46),IF(BO46&gt;0,"FL","FC"),"FC"),
   IF(
    ISNUMBER(BO46),
    IF(BO46&gt;0,"NOR","F"),
    IF(BO46="A","NOR",IF(BO46&lt;&gt;"",BO46,"F"))
   )
  )
 )
)</f>
        <v>NOR</v>
      </c>
      <c r="BN46" s="362">
        <f t="shared" si="653"/>
        <v>8.5</v>
      </c>
      <c r="BO46" s="362" cm="1">
        <f t="array" ref="BO46">_xlfn.LET(
_xlpm.f,BO$6,
_xlpm.xp,IFERROR(
   _xlfn.XLOOKUP(
     1,
     (Papeletas!$B$2:$B$3000=$B46)*(Papeletas!$G$2:$G$3000&lt;=_xlpm.f)*(Papeletas!$H$2:$H$3000&gt;=_xlpm.f),
     Papeletas!$F$2:$F$3000,
     "__NP__"
   ),
   "__NP__"
),
_xlpm.x,IF(_xlpm.xp&lt;&gt;"__NP__",_xlpm.xp,_xlfn.XLOOKUP($B46,Reloj!$A$2:$A$3000,INDEX(Reloj!$J$2:$AR$3000,,COLUMN(BC38)-INT(COLUMN(BC38)/9*8)),"__NF__")),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BP46" s="363">
        <f t="shared" si="654"/>
        <v>8.5</v>
      </c>
      <c r="BQ46" s="363">
        <f t="shared" si="655"/>
        <v>0.5</v>
      </c>
      <c r="BR46" s="363">
        <f t="shared" si="656"/>
        <v>0</v>
      </c>
      <c r="BS46" s="363">
        <f t="shared" si="657"/>
        <v>0</v>
      </c>
      <c r="BT46" s="359">
        <f t="shared" si="658"/>
        <v>0.3125</v>
      </c>
      <c r="BU46" s="360">
        <f t="shared" si="659"/>
        <v>0.70833333333333337</v>
      </c>
      <c r="BV46" s="361" t="str">
        <f>IF(
 OR(BT$6&lt;MAX($B$2,$G46),AND($H46&lt;&gt;"",BT$6&gt;$H46)),
 "NA",
 IF(
  AND($D46="LOCAL",WEEKDAY(BT$6,2)=7),
  "DS",
  IF(
   COUNTIF(Parametros!$P:$P,BT$6)&gt;0,
   IF(ISNUMBER(BX46),IF(BX46&gt;0,"FL","FC"),"FC"),
   IF(
    ISNUMBER(BX46),
    IF(BX46&gt;0,"NOR","F"),
    IF(BX46="A","NOR",IF(BX46&lt;&gt;"",BX46,"F"))
   )
  )
 )
)</f>
        <v>NOR</v>
      </c>
      <c r="BW46" s="362">
        <f t="shared" si="660"/>
        <v>8.5</v>
      </c>
      <c r="BX46" s="362" cm="1">
        <f t="array" ref="BX46">_xlfn.LET(
_xlpm.f,BX$6,
_xlpm.xp,IFERROR(
   _xlfn.XLOOKUP(
     1,
     (Papeletas!$B$2:$B$3000=$B46)*(Papeletas!$G$2:$G$3000&lt;=_xlpm.f)*(Papeletas!$H$2:$H$3000&gt;=_xlpm.f),
     Papeletas!$F$2:$F$3000,
     "__NP__"
   ),
   "__NP__"
),
_xlpm.x,IF(_xlpm.xp&lt;&gt;"__NP__",_xlpm.xp,_xlfn.XLOOKUP($B46,Reloj!$A$2:$A$3000,INDEX(Reloj!$J$2:$AR$3000,,COLUMN(BL38)-INT(COLUMN(BL38)/9*8)),"__NF__")),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BY46" s="363">
        <f t="shared" si="661"/>
        <v>8.5</v>
      </c>
      <c r="BZ46" s="363">
        <f t="shared" si="662"/>
        <v>0.5</v>
      </c>
      <c r="CA46" s="363">
        <f t="shared" si="663"/>
        <v>0</v>
      </c>
      <c r="CB46" s="363">
        <f t="shared" si="664"/>
        <v>0</v>
      </c>
      <c r="CC46" s="359">
        <f t="shared" si="665"/>
        <v>0.3125</v>
      </c>
      <c r="CD46" s="360">
        <f t="shared" si="666"/>
        <v>0.70833333333333337</v>
      </c>
      <c r="CE46" s="361" t="str">
        <f>IF(
 OR(CC$6&lt;MAX($B$2,$G46),AND($H46&lt;&gt;"",CC$6&gt;$H46)),
 "NA",
 IF(
  AND($D46="LOCAL",WEEKDAY(CC$6,2)=7),
  "DS",
  IF(
   COUNTIF(Parametros!$P:$P,CC$6)&gt;0,
   IF(ISNUMBER(CG46),IF(CG46&gt;0,"FL","FC"),"FC"),
   IF(
    ISNUMBER(CG46),
    IF(CG46&gt;0,"NOR","F"),
    IF(CG46="A","NOR",IF(CG46&lt;&gt;"",CG46,"F"))
   )
  )
 )
)</f>
        <v>NOR</v>
      </c>
      <c r="CF46" s="362">
        <f t="shared" si="667"/>
        <v>8.5</v>
      </c>
      <c r="CG46" s="362" cm="1">
        <f t="array" ref="CG46">_xlfn.LET(
_xlpm.f,CG$6,
_xlpm.xp,IFERROR(
   _xlfn.XLOOKUP(
     1,
     (Papeletas!$B$2:$B$3000=$B46)*(Papeletas!$G$2:$G$3000&lt;=_xlpm.f)*(Papeletas!$H$2:$H$3000&gt;=_xlpm.f),
     Papeletas!$F$2:$F$3000,
     "__NP__"
   ),
   "__NP__"
),
_xlpm.x,IF(_xlpm.xp&lt;&gt;"__NP__",_xlpm.xp,_xlfn.XLOOKUP($B46,Reloj!$A$2:$A$3000,INDEX(Reloj!$J$2:$AR$3000,,COLUMN(BU38)-INT(COLUMN(BU38)/9*8)),"__NF__")),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CH46" s="363">
        <f t="shared" si="668"/>
        <v>8.5</v>
      </c>
      <c r="CI46" s="363">
        <f t="shared" si="669"/>
        <v>0.5</v>
      </c>
      <c r="CJ46" s="363">
        <f t="shared" si="670"/>
        <v>0</v>
      </c>
      <c r="CK46" s="363">
        <f t="shared" si="671"/>
        <v>0</v>
      </c>
      <c r="CL46" s="359">
        <f t="shared" si="672"/>
        <v>0.3125</v>
      </c>
      <c r="CM46" s="360">
        <f t="shared" si="673"/>
        <v>0.70833333333333337</v>
      </c>
      <c r="CN46" s="361" t="str">
        <f>IF(
 OR(CL$6&lt;MAX($B$2,$G46),AND($H46&lt;&gt;"",CL$6&gt;$H46)),
 "NA",
 IF(
  AND($D46="LOCAL",WEEKDAY(CL$6,2)=7),
  "DS",
  IF(
   COUNTIF(Parametros!$P:$P,CL$6)&gt;0,
   IF(ISNUMBER(CP46),IF(CP46&gt;0,"FL","FC"),"FC"),
   IF(
    ISNUMBER(CP46),
    IF(CP46&gt;0,"NOR","F"),
    IF(CP46="A","NOR",IF(CP46&lt;&gt;"",CP46,"F"))
   )
  )
 )
)</f>
        <v>NOR</v>
      </c>
      <c r="CO46" s="362">
        <f t="shared" si="674"/>
        <v>8.5</v>
      </c>
      <c r="CP46" s="362" cm="1">
        <f t="array" ref="CP46">_xlfn.LET(
_xlpm.f,CP$6,
_xlpm.xp,IFERROR(
   _xlfn.XLOOKUP(
     1,
     (Papeletas!$B$2:$B$3000=$B46)*(Papeletas!$G$2:$G$3000&lt;=_xlpm.f)*(Papeletas!$H$2:$H$3000&gt;=_xlpm.f),
     Papeletas!$F$2:$F$3000,
     "__NP__"
   ),
   "__NP__"
),
_xlpm.x,IF(_xlpm.xp&lt;&gt;"__NP__",_xlpm.xp,_xlfn.XLOOKUP($B46,Reloj!$A$2:$A$3000,INDEX(Reloj!$J$2:$AR$3000,,COLUMN(CD38)-INT(COLUMN(CD38)/9*8)),"__NF__")),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CQ46" s="363">
        <f t="shared" si="675"/>
        <v>8.5</v>
      </c>
      <c r="CR46" s="363">
        <f t="shared" si="676"/>
        <v>0.5</v>
      </c>
      <c r="CS46" s="363">
        <f t="shared" si="677"/>
        <v>0</v>
      </c>
      <c r="CT46" s="363">
        <f t="shared" si="678"/>
        <v>0</v>
      </c>
      <c r="CU46" s="359">
        <f t="shared" si="679"/>
        <v>0.3125</v>
      </c>
      <c r="CV46" s="360">
        <f t="shared" si="680"/>
        <v>0.54166666666666663</v>
      </c>
      <c r="CW46" s="361" t="str">
        <f>IF(
 OR(CU$6&lt;MAX($B$2,$G46),AND($H46&lt;&gt;"",CU$6&gt;$H46)),
 "NA",
 IF(
  AND($D46="LOCAL",WEEKDAY(CU$6,2)=7),
  "DS",
  IF(
   COUNTIF(Parametros!$P:$P,CU$6)&gt;0,
   IF(ISNUMBER(CY46),IF(CY46&gt;0,"FL","FC"),"FC"),
   IF(
    ISNUMBER(CY46),
    IF(CY46&gt;0,"NOR","F"),
    IF(CY46="A","NOR",IF(CY46&lt;&gt;"",CY46,"F"))
   )
  )
 )
)</f>
        <v>NOR</v>
      </c>
      <c r="CX46" s="362">
        <f t="shared" si="681"/>
        <v>5.4999999999999991</v>
      </c>
      <c r="CY46" s="362" cm="1">
        <f t="array" ref="CY46">_xlfn.LET(
_xlpm.f,CY$6,
_xlpm.xp,IFERROR(
   _xlfn.XLOOKUP(
     1,
     (Papeletas!$B$2:$B$3000=$B46)*(Papeletas!$G$2:$G$3000&lt;=_xlpm.f)*(Papeletas!$H$2:$H$3000&gt;=_xlpm.f),
     Papeletas!$F$2:$F$3000,
     "__NP__"
   ),
   "__NP__"
),
_xlpm.x,IF(_xlpm.xp&lt;&gt;"__NP__",_xlpm.xp,_xlfn.XLOOKUP($B46,Reloj!$A$2:$A$3000,INDEX(Reloj!$J$2:$AR$3000,,COLUMN(CM38)-INT(COLUMN(CM38)/9*8)),"__NF__")),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6</v>
      </c>
      <c r="CZ46" s="363">
        <f t="shared" si="682"/>
        <v>5.4999999999999991</v>
      </c>
      <c r="DA46" s="363">
        <f t="shared" si="683"/>
        <v>0.50000000000000089</v>
      </c>
      <c r="DB46" s="363">
        <f t="shared" si="684"/>
        <v>0</v>
      </c>
      <c r="DC46" s="363">
        <f t="shared" si="685"/>
        <v>0</v>
      </c>
      <c r="DD46" s="359" t="str">
        <f t="shared" si="686"/>
        <v>-</v>
      </c>
      <c r="DE46" s="360" t="str">
        <f t="shared" si="687"/>
        <v>-</v>
      </c>
      <c r="DF46" s="361" t="str">
        <f>IF(
 OR(DD$6&lt;MAX($B$2,$G46),AND($H46&lt;&gt;"",DD$6&gt;$H46)),
 "NA",
 IF(
  AND($D46="LOCAL",WEEKDAY(DD$6,2)=7),
  "DS",
  IF(
   COUNTIF(Parametros!$P:$P,DD$6)&gt;0,
   IF(ISNUMBER(DH46),IF(DH46&gt;0,"FL","FC"),"FC"),
   IF(
    ISNUMBER(DH46),
    IF(DH46&gt;0,"NOR","F"),
    IF(DH46="A","NOR",IF(DH46&lt;&gt;"",DH46,"F"))
   )
  )
 )
)</f>
        <v>DS</v>
      </c>
      <c r="DG46" s="362">
        <f t="shared" si="688"/>
        <v>0</v>
      </c>
      <c r="DH46" s="362" t="str" cm="1">
        <f t="array" ref="DH46">_xlfn.LET(
_xlpm.f,DH$6,
_xlpm.xp,IFERROR(
   _xlfn.XLOOKUP(
     1,
     (Papeletas!$B$2:$B$3000=$B46)*(Papeletas!$G$2:$G$3000&lt;=_xlpm.f)*(Papeletas!$H$2:$H$3000&gt;=_xlpm.f),
     Papeletas!$F$2:$F$3000,
     "__NP__"
   ),
   "__NP__"
),
_xlpm.x,IF(_xlpm.xp&lt;&gt;"__NP__",_xlpm.xp,_xlfn.XLOOKUP($B46,Reloj!$A$2:$A$3000,INDEX(Reloj!$J$2:$AR$3000,,COLUMN(CV38)-INT(COLUMN(CV38)/9*8)),"__NF__")),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F</v>
      </c>
      <c r="DI46" s="363">
        <f t="shared" si="689"/>
        <v>0</v>
      </c>
      <c r="DJ46" s="363">
        <f t="shared" si="690"/>
        <v>0</v>
      </c>
      <c r="DK46" s="363">
        <f t="shared" si="691"/>
        <v>0</v>
      </c>
      <c r="DL46" s="363">
        <f t="shared" si="692"/>
        <v>0</v>
      </c>
      <c r="DM46" s="359">
        <f t="shared" si="693"/>
        <v>0.3125</v>
      </c>
      <c r="DN46" s="360">
        <f t="shared" si="694"/>
        <v>0.70833333333333337</v>
      </c>
      <c r="DO46" s="361" t="str">
        <f>IF(
 OR(DM$6&lt;MAX($B$2,$G46),AND($H46&lt;&gt;"",DM$6&gt;$H46)),
 "NA",
 IF(
  AND($D46="LOCAL",WEEKDAY(DM$6,2)=7),
  "DS",
  IF(
   COUNTIF(Parametros!$P:$P,DM$6)&gt;0,
   IF(ISNUMBER(DQ46),IF(DQ46&gt;0,"FL","FC"),"FC"),
   IF(
    ISNUMBER(DQ46),
    IF(DQ46&gt;0,"NOR","F"),
    IF(DQ46="A","NOR",IF(DQ46&lt;&gt;"",DQ46,"F"))
   )
  )
 )
)</f>
        <v>NOR</v>
      </c>
      <c r="DP46" s="362">
        <f t="shared" si="695"/>
        <v>8.5</v>
      </c>
      <c r="DQ46" s="362" cm="1">
        <f t="array" ref="DQ46">_xlfn.LET(
_xlpm.f,DQ$6,
_xlpm.xp,IFERROR(
   _xlfn.XLOOKUP(
     1,
     (Papeletas!$B$2:$B$3000=$B46)*(Papeletas!$G$2:$G$3000&lt;=_xlpm.f)*(Papeletas!$H$2:$H$3000&gt;=_xlpm.f),
     Papeletas!$F$2:$F$3000,
     "__NP__"
   ),
   "__NP__"
),
_xlpm.x,IF(_xlpm.xp&lt;&gt;"__NP__",_xlpm.xp,_xlfn.XLOOKUP($B46,Reloj!$A$2:$A$3000,INDEX(Reloj!$J$2:$AR$3000,,COLUMN(DE38)-INT(COLUMN(DE38)/9*8)),"__NF__")),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DR46" s="363">
        <f t="shared" si="696"/>
        <v>8.5</v>
      </c>
      <c r="DS46" s="363">
        <f t="shared" si="697"/>
        <v>0.5</v>
      </c>
      <c r="DT46" s="363">
        <f t="shared" si="698"/>
        <v>0</v>
      </c>
      <c r="DU46" s="363">
        <f t="shared" si="699"/>
        <v>0</v>
      </c>
      <c r="DV46" s="359">
        <f t="shared" si="700"/>
        <v>0.3125</v>
      </c>
      <c r="DW46" s="360">
        <f t="shared" si="701"/>
        <v>0.70833333333333337</v>
      </c>
      <c r="DX46" s="361" t="str">
        <f>IF(
 OR(DV$6&lt;MAX($B$2,$G46),AND($H46&lt;&gt;"",DV$6&gt;$H46)),
 "NA",
 IF(
  AND($D46="LOCAL",WEEKDAY(DV$6,2)=7),
  "DS",
  IF(
   COUNTIF(Parametros!$P:$P,DV$6)&gt;0,
   IF(ISNUMBER(DZ46),IF(DZ46&gt;0,"FL","FC"),"FC"),
   IF(
    ISNUMBER(DZ46),
    IF(DZ46&gt;0,"NOR","F"),
    IF(DZ46="A","NOR",IF(DZ46&lt;&gt;"",DZ46,"F"))
   )
  )
 )
)</f>
        <v>NOR</v>
      </c>
      <c r="DY46" s="362">
        <f t="shared" si="702"/>
        <v>8.5</v>
      </c>
      <c r="DZ46" s="362" cm="1">
        <f t="array" ref="DZ46">_xlfn.LET(
_xlpm.f,DZ$6,
_xlpm.xp,IFERROR(
   _xlfn.XLOOKUP(
     1,
     (Papeletas!$B$2:$B$3000=$B46)*(Papeletas!$G$2:$G$3000&lt;=_xlpm.f)*(Papeletas!$H$2:$H$3000&gt;=_xlpm.f),
     Papeletas!$F$2:$F$3000,
     "__NP__"
   ),
   "__NP__"
),
_xlpm.x,IF(_xlpm.xp&lt;&gt;"__NP__",_xlpm.xp,_xlfn.XLOOKUP($B46,Reloj!$A$2:$A$3000,INDEX(Reloj!$J$2:$AR$3000,,COLUMN(DN38)-INT(COLUMN(DN38)/9*8)),"__NF__")),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3.5</v>
      </c>
      <c r="EA46" s="363">
        <f t="shared" si="703"/>
        <v>8.5</v>
      </c>
      <c r="EB46" s="363">
        <f t="shared" si="704"/>
        <v>0</v>
      </c>
      <c r="EC46" s="363">
        <f t="shared" si="705"/>
        <v>0</v>
      </c>
      <c r="ED46" s="363">
        <f t="shared" si="706"/>
        <v>0</v>
      </c>
      <c r="EE46" s="359">
        <f t="shared" si="707"/>
        <v>0.3125</v>
      </c>
      <c r="EF46" s="360">
        <f t="shared" si="708"/>
        <v>0.70833333333333337</v>
      </c>
      <c r="EG46" s="361" t="str">
        <f>IF(
 OR(EE$6&lt;MAX($B$2,$G46),AND($H46&lt;&gt;"",EE$6&gt;$H46)),
 "NA",
 IF(
  AND($D46="LOCAL",WEEKDAY(EE$6,2)=7),
  "DS",
  IF(
   COUNTIF(Parametros!$P:$P,EE$6)&gt;0,
   IF(ISNUMBER(EI46),IF(EI46&gt;0,"FL","FC"),"FC"),
   IF(
    ISNUMBER(EI46),
    IF(EI46&gt;0,"NOR","F"),
    IF(EI46="A","NOR",IF(EI46&lt;&gt;"",EI46,"F"))
   )
  )
 )
)</f>
        <v>NOR</v>
      </c>
      <c r="EH46" s="362">
        <f t="shared" si="709"/>
        <v>8.5</v>
      </c>
      <c r="EI46" s="362" cm="1">
        <f t="array" ref="EI46">_xlfn.LET(
_xlpm.f,EI$6,
_xlpm.xp,IFERROR(
   _xlfn.XLOOKUP(
     1,
     (Papeletas!$B$2:$B$3000=$B46)*(Papeletas!$G$2:$G$3000&lt;=_xlpm.f)*(Papeletas!$H$2:$H$3000&gt;=_xlpm.f),
     Papeletas!$F$2:$F$3000,
     "__NP__"
   ),
   "__NP__"
),
_xlpm.x,IF(_xlpm.xp&lt;&gt;"__NP__",_xlpm.xp,_xlfn.XLOOKUP($B46,Reloj!$A$2:$A$3000,INDEX(Reloj!$J$2:$AR$3000,,COLUMN(DW38)-INT(COLUMN(DW38)/9*8)),"__NF__")),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EJ46" s="363">
        <f t="shared" si="710"/>
        <v>8.5</v>
      </c>
      <c r="EK46" s="363">
        <f t="shared" si="711"/>
        <v>0.5</v>
      </c>
      <c r="EL46" s="363">
        <f t="shared" si="712"/>
        <v>0</v>
      </c>
      <c r="EM46" s="363">
        <f t="shared" si="713"/>
        <v>0</v>
      </c>
      <c r="EN46" s="359">
        <f t="shared" si="714"/>
        <v>0.3125</v>
      </c>
      <c r="EO46" s="360">
        <f t="shared" si="715"/>
        <v>0.70833333333333337</v>
      </c>
      <c r="EP46" s="361" t="str">
        <f>IF(
 OR(EN$6&lt;MAX($B$2,$G46),AND($H46&lt;&gt;"",EN$6&gt;$H46)),
 "NA",
 IF(
  AND($D46="LOCAL",WEEKDAY(EN$6,2)=7),
  "DS",
  IF(
   COUNTIF(Parametros!$P:$P,EN$6)&gt;0,
   IF(ISNUMBER(ER46),IF(ER46&gt;0,"FL","FC"),"FC"),
   IF(
    ISNUMBER(ER46),
    IF(ER46&gt;0,"NOR","F"),
    IF(ER46="A","NOR",IF(ER46&lt;&gt;"",ER46,"F"))
   )
  )
 )
)</f>
        <v>NOR</v>
      </c>
      <c r="EQ46" s="362">
        <f t="shared" si="716"/>
        <v>8.5</v>
      </c>
      <c r="ER46" s="362" cm="1">
        <f t="array" ref="ER46">_xlfn.LET(
_xlpm.f,ER$6,
_xlpm.xp,IFERROR(
   _xlfn.XLOOKUP(
     1,
     (Papeletas!$B$2:$B$3000=$B46)*(Papeletas!$G$2:$G$3000&lt;=_xlpm.f)*(Papeletas!$H$2:$H$3000&gt;=_xlpm.f),
     Papeletas!$F$2:$F$3000,
     "__NP__"
   ),
   "__NP__"
),
_xlpm.x,IF(_xlpm.xp&lt;&gt;"__NP__",_xlpm.xp,_xlfn.XLOOKUP($B46,Reloj!$A$2:$A$3000,INDEX(Reloj!$J$2:$AR$3000,,COLUMN(EF38)-INT(COLUMN(EF38)/9*8)),"__NF__")),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ES46" s="363">
        <f t="shared" si="717"/>
        <v>8.5</v>
      </c>
      <c r="ET46" s="363">
        <f t="shared" si="718"/>
        <v>0.5</v>
      </c>
      <c r="EU46" s="363">
        <f t="shared" si="719"/>
        <v>0</v>
      </c>
      <c r="EV46" s="363">
        <f t="shared" si="720"/>
        <v>0</v>
      </c>
      <c r="EW46" s="359">
        <f t="shared" si="721"/>
        <v>0.3125</v>
      </c>
      <c r="EX46" s="360">
        <f t="shared" si="722"/>
        <v>0.70833333333333337</v>
      </c>
      <c r="EY46" s="361" t="str">
        <f>IF(
 OR(EW$6&lt;MAX($B$2,$G46),AND($H46&lt;&gt;"",EW$6&gt;$H46)),
 "NA",
 IF(
  AND($D46="LOCAL",WEEKDAY(EW$6,2)=7),
  "DS",
  IF(
   COUNTIF(Parametros!$P:$P,EW$6)&gt;0,
   IF(ISNUMBER(FA46),IF(FA46&gt;0,"FL","FC"),"FC"),
   IF(
    ISNUMBER(FA46),
    IF(FA46&gt;0,"NOR","F"),
    IF(FA46="A","NOR",IF(FA46&lt;&gt;"",FA46,"F"))
   )
  )
 )
)</f>
        <v>NOR</v>
      </c>
      <c r="EZ46" s="362">
        <f t="shared" si="723"/>
        <v>8.5</v>
      </c>
      <c r="FA46" s="362" cm="1">
        <f t="array" ref="FA46">_xlfn.LET(
_xlpm.f,FA$6,
_xlpm.xp,IFERROR(
   _xlfn.XLOOKUP(
     1,
     (Papeletas!$B$2:$B$3000=$B46)*(Papeletas!$G$2:$G$3000&lt;=_xlpm.f)*(Papeletas!$H$2:$H$3000&gt;=_xlpm.f),
     Papeletas!$F$2:$F$3000,
     "__NP__"
   ),
   "__NP__"
),
_xlpm.x,IF(_xlpm.xp&lt;&gt;"__NP__",_xlpm.xp,_xlfn.XLOOKUP($B46,Reloj!$A$2:$A$3000,INDEX(Reloj!$J$2:$AR$3000,,COLUMN(EO38)-INT(COLUMN(EO38)/9*8)),"__NF__")),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FB46" s="363">
        <f t="shared" si="724"/>
        <v>8.5</v>
      </c>
      <c r="FC46" s="363">
        <f t="shared" si="725"/>
        <v>0</v>
      </c>
      <c r="FD46" s="363">
        <f t="shared" si="726"/>
        <v>0</v>
      </c>
      <c r="FE46" s="363">
        <f t="shared" si="727"/>
        <v>0</v>
      </c>
      <c r="FF46" s="359">
        <f t="shared" si="728"/>
        <v>0.3125</v>
      </c>
      <c r="FG46" s="360">
        <f t="shared" si="729"/>
        <v>0.54166666666666663</v>
      </c>
      <c r="FH46" s="361" t="str">
        <f>IF(
 OR(FF$6&lt;MAX($B$2,$G46),AND($H46&lt;&gt;"",FF$6&gt;$H46)),
 "NA",
 IF(
  AND($D46="LOCAL",WEEKDAY(FF$6,2)=7),
  "DS",
  IF(
   COUNTIF(Parametros!$P:$P,FF$6)&gt;0,
   IF(ISNUMBER(FJ46),IF(FJ46&gt;0,"FL","FC"),"FC"),
   IF(
    ISNUMBER(FJ46),
    IF(FJ46&gt;0,"NOR","F"),
    IF(FJ46="A","NOR",IF(FJ46&lt;&gt;"",FJ46,"F"))
   )
  )
 )
)</f>
        <v>NOR</v>
      </c>
      <c r="FI46" s="362">
        <f t="shared" si="730"/>
        <v>5.4999999999999991</v>
      </c>
      <c r="FJ46" s="362" cm="1">
        <f t="array" ref="FJ46">_xlfn.LET(
_xlpm.f,FJ$6,
_xlpm.xp,IFERROR(
   _xlfn.XLOOKUP(
     1,
     (Papeletas!$B$2:$B$3000=$B46)*(Papeletas!$G$2:$G$3000&lt;=_xlpm.f)*(Papeletas!$H$2:$H$3000&gt;=_xlpm.f),
     Papeletas!$F$2:$F$3000,
     "__NP__"
   ),
   "__NP__"
),
_xlpm.x,IF(_xlpm.xp&lt;&gt;"__NP__",_xlpm.xp,_xlfn.XLOOKUP($B46,Reloj!$A$2:$A$3000,INDEX(Reloj!$J$2:$AR$3000,,COLUMN(EX38)-INT(COLUMN(EX38)/9*8)),"__NF__")),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6</v>
      </c>
      <c r="FK46" s="363">
        <f t="shared" si="731"/>
        <v>5.4999999999999991</v>
      </c>
      <c r="FL46" s="363">
        <f t="shared" si="732"/>
        <v>0.50000000000000089</v>
      </c>
      <c r="FM46" s="363">
        <f t="shared" si="733"/>
        <v>0</v>
      </c>
      <c r="FN46" s="363">
        <f t="shared" si="734"/>
        <v>0</v>
      </c>
      <c r="FO46" s="359" t="str">
        <f t="shared" si="735"/>
        <v>-</v>
      </c>
      <c r="FP46" s="360" t="str">
        <f t="shared" si="736"/>
        <v>-</v>
      </c>
      <c r="FQ46" s="361" t="str">
        <f>IF(
 OR(FO$6&lt;MAX($B$2,$G46),AND($H46&lt;&gt;"",FO$6&gt;$H46)),
 "NA",
 IF(
  AND($D46="LOCAL",WEEKDAY(FO$6,2)=7),
  "DS",
  IF(
   COUNTIF(Parametros!$P:$P,FO$6)&gt;0,
   IF(ISNUMBER(FS46),IF(FS46&gt;0,"FL","FC"),"FC"),
   IF(
    ISNUMBER(FS46),
    IF(FS46&gt;0,"NOR","F"),
    IF(FS46="A","NOR",IF(FS46&lt;&gt;"",FS46,"F"))
   )
  )
 )
)</f>
        <v>DS</v>
      </c>
      <c r="FR46" s="362">
        <f t="shared" si="737"/>
        <v>0</v>
      </c>
      <c r="FS46" s="362" t="str" cm="1">
        <f t="array" ref="FS46">_xlfn.LET(
_xlpm.f,FS$6,
_xlpm.xp,IFERROR(
   _xlfn.XLOOKUP(
     1,
     (Papeletas!$B$2:$B$3000=$B46)*(Papeletas!$G$2:$G$3000&lt;=_xlpm.f)*(Papeletas!$H$2:$H$3000&gt;=_xlpm.f),
     Papeletas!$F$2:$F$3000,
     "__NP__"
   ),
   "__NP__"
),
_xlpm.x,IF(_xlpm.xp&lt;&gt;"__NP__",_xlpm.xp,_xlfn.XLOOKUP($B46,Reloj!$A$2:$A$3000,INDEX(Reloj!$J$2:$AR$3000,,COLUMN(FG38)-INT(COLUMN(FG38)/9*8)),"__NF__")),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F</v>
      </c>
      <c r="FT46" s="363">
        <f t="shared" si="738"/>
        <v>0</v>
      </c>
      <c r="FU46" s="363">
        <f t="shared" si="739"/>
        <v>0</v>
      </c>
      <c r="FV46" s="363">
        <f t="shared" si="740"/>
        <v>0</v>
      </c>
      <c r="FW46" s="363">
        <f t="shared" si="741"/>
        <v>0</v>
      </c>
      <c r="FX46" s="359">
        <f t="shared" si="742"/>
        <v>0.3125</v>
      </c>
      <c r="FY46" s="360">
        <f t="shared" si="743"/>
        <v>0.70833333333333337</v>
      </c>
      <c r="FZ46" s="361" t="str">
        <f>IF(
 OR(FX$6&lt;MAX($B$2,$G46),AND($H46&lt;&gt;"",FX$6&gt;$H46)),
 "NA",
 IF(
  AND($D46="LOCAL",WEEKDAY(FX$6,2)=7),
  "DS",
  IF(
   COUNTIF(Parametros!$P:$P,FX$6)&gt;0,
   IF(ISNUMBER(GB46),IF(GB46&gt;0,"FL","FC"),"FC"),
   IF(
    ISNUMBER(GB46),
    IF(GB46&gt;0,"NOR","F"),
    IF(GB46="A","NOR",IF(GB46&lt;&gt;"",GB46,"F"))
   )
  )
 )
)</f>
        <v>NOR</v>
      </c>
      <c r="GA46" s="362">
        <f t="shared" si="744"/>
        <v>8.5</v>
      </c>
      <c r="GB46" s="362" cm="1">
        <f t="array" ref="GB46">_xlfn.LET(
_xlpm.f,GB$6,
_xlpm.xp,IFERROR(
   _xlfn.XLOOKUP(
     1,
     (Papeletas!$B$2:$B$3000=$B46)*(Papeletas!$G$2:$G$3000&lt;=_xlpm.f)*(Papeletas!$H$2:$H$3000&gt;=_xlpm.f),
     Papeletas!$F$2:$F$3000,
     "__NP__"
   ),
   "__NP__"
),
_xlpm.x,IF(_xlpm.xp&lt;&gt;"__NP__",_xlpm.xp,_xlfn.XLOOKUP($B46,Reloj!$A$2:$A$3000,INDEX(Reloj!$J$2:$AR$3000,,COLUMN(FP38)-INT(COLUMN(FP38)/9*8)),"__NF__")),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GC46" s="363">
        <f t="shared" si="745"/>
        <v>8.5</v>
      </c>
      <c r="GD46" s="363">
        <f t="shared" si="746"/>
        <v>0</v>
      </c>
      <c r="GE46" s="363">
        <f t="shared" si="747"/>
        <v>0</v>
      </c>
      <c r="GF46" s="363">
        <f t="shared" si="748"/>
        <v>0</v>
      </c>
      <c r="GG46" s="359">
        <f t="shared" si="749"/>
        <v>0.3125</v>
      </c>
      <c r="GH46" s="360">
        <f t="shared" si="750"/>
        <v>0.70833333333333337</v>
      </c>
      <c r="GI46" s="361" t="str">
        <f>IF(
 OR(GG$6&lt;MAX($B$2,$G46),AND($H46&lt;&gt;"",GG$6&gt;$H46)),
 "NA",
 IF(
  AND($D46="LOCAL",WEEKDAY(GG$6,2)=7),
  "DS",
  IF(
   COUNTIF(Parametros!$P:$P,GG$6)&gt;0,
   IF(ISNUMBER(GK46),IF(GK46&gt;0,"FL","FC"),"FC"),
   IF(
    ISNUMBER(GK46),
    IF(GK46&gt;0,"NOR","F"),
    IF(GK46="A","NOR",IF(GK46&lt;&gt;"",GK46,"F"))
   )
  )
 )
)</f>
        <v>NOR</v>
      </c>
      <c r="GJ46" s="362">
        <f t="shared" si="751"/>
        <v>8.5</v>
      </c>
      <c r="GK46" s="362" cm="1">
        <f t="array" ref="GK46">_xlfn.LET(
_xlpm.f,GK$6,
_xlpm.xp,IFERROR(
   _xlfn.XLOOKUP(
     1,
     (Papeletas!$B$2:$B$3000=$B46)*(Papeletas!$G$2:$G$3000&lt;=_xlpm.f)*(Papeletas!$H$2:$H$3000&gt;=_xlpm.f),
     Papeletas!$F$2:$F$3000,
     "__NP__"
   ),
   "__NP__"
),
_xlpm.x,IF(_xlpm.xp&lt;&gt;"__NP__",_xlpm.xp,_xlfn.XLOOKUP($B46,Reloj!$A$2:$A$3000,INDEX(Reloj!$J$2:$AR$3000,,COLUMN(FY38)-INT(COLUMN(FY38)/9*8)),"__NF__")),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GL46" s="363">
        <f t="shared" si="752"/>
        <v>8.5</v>
      </c>
      <c r="GM46" s="363">
        <f t="shared" si="753"/>
        <v>0</v>
      </c>
      <c r="GN46" s="363">
        <f t="shared" si="754"/>
        <v>0</v>
      </c>
      <c r="GO46" s="363">
        <f t="shared" si="755"/>
        <v>0</v>
      </c>
      <c r="GP46" s="359">
        <f t="shared" si="756"/>
        <v>0.3125</v>
      </c>
      <c r="GQ46" s="360">
        <f t="shared" si="757"/>
        <v>0.70833333333333337</v>
      </c>
      <c r="GR46" s="361" t="str">
        <f>IF(
 OR(GP$6&lt;MAX($B$2,$G46),AND($H46&lt;&gt;"",GP$6&gt;$H46)),
 "NA",
 IF(
  AND($D46="LOCAL",WEEKDAY(GP$6,2)=7),
  "DS",
  IF(
   COUNTIF(Parametros!$P:$P,GP$6)&gt;0,
   IF(ISNUMBER(GT46),IF(GT46&gt;0,"FL","FC"),"FC"),
   IF(
    ISNUMBER(GT46),
    IF(GT46&gt;0,"NOR","F"),
    IF(GT46="A","NOR",IF(GT46&lt;&gt;"",GT46,"F"))
   )
  )
 )
)</f>
        <v>NOR</v>
      </c>
      <c r="GS46" s="362">
        <f t="shared" si="758"/>
        <v>8.5</v>
      </c>
      <c r="GT46" s="362" cm="1">
        <f t="array" ref="GT46">_xlfn.LET(
_xlpm.f,GT$6,
_xlpm.xp,IFERROR(
   _xlfn.XLOOKUP(
     1,
     (Papeletas!$B$2:$B$3000=$B46)*(Papeletas!$G$2:$G$3000&lt;=_xlpm.f)*(Papeletas!$H$2:$H$3000&gt;=_xlpm.f),
     Papeletas!$F$2:$F$3000,
     "__NP__"
   ),
   "__NP__"
),
_xlpm.x,IF(_xlpm.xp&lt;&gt;"__NP__",_xlpm.xp,_xlfn.XLOOKUP($B46,Reloj!$A$2:$A$3000,INDEX(Reloj!$J$2:$AR$3000,,COLUMN(GH38)-INT(COLUMN(GH38)/9*8)),"__NF__")),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GU46" s="363">
        <f t="shared" si="759"/>
        <v>8.5</v>
      </c>
      <c r="GV46" s="363">
        <f t="shared" si="760"/>
        <v>0</v>
      </c>
      <c r="GW46" s="363">
        <f t="shared" si="761"/>
        <v>0</v>
      </c>
      <c r="GX46" s="363">
        <f t="shared" si="762"/>
        <v>0</v>
      </c>
      <c r="GY46" s="359">
        <f t="shared" si="763"/>
        <v>0.3125</v>
      </c>
      <c r="GZ46" s="360">
        <f t="shared" si="764"/>
        <v>0.70833333333333337</v>
      </c>
      <c r="HA46" s="361" t="str">
        <f>IF(
 OR(GY$6&lt;MAX($B$2,$G46),AND($H46&lt;&gt;"",GY$6&gt;$H46)),
 "NA",
 IF(
  AND($D46="LOCAL",WEEKDAY(GY$6,2)=7),
  "DS",
  IF(
   COUNTIF(Parametros!$P:$P,GY$6)&gt;0,
   IF(ISNUMBER(HC46),IF(HC46&gt;0,"FL","FC"),"FC"),
   IF(
    ISNUMBER(HC46),
    IF(HC46&gt;0,"NOR","F"),
    IF(HC46="A","NOR",IF(HC46&lt;&gt;"",HC46,"F"))
   )
  )
 )
)</f>
        <v>NOR</v>
      </c>
      <c r="HB46" s="362">
        <f t="shared" si="765"/>
        <v>8.5</v>
      </c>
      <c r="HC46" s="362" cm="1">
        <f t="array" ref="HC46">_xlfn.LET(
_xlpm.f,HC$6,
_xlpm.xp,IFERROR(
   _xlfn.XLOOKUP(
     1,
     (Papeletas!$B$2:$B$3000=$B46)*(Papeletas!$G$2:$G$3000&lt;=_xlpm.f)*(Papeletas!$H$2:$H$3000&gt;=_xlpm.f),
     Papeletas!$F$2:$F$3000,
     "__NP__"
   ),
   "__NP__"
),
_xlpm.x,IF(_xlpm.xp&lt;&gt;"__NP__",_xlpm.xp,_xlfn.XLOOKUP($B46,Reloj!$A$2:$A$3000,INDEX(Reloj!$J$2:$AR$3000,,COLUMN(GQ38)-INT(COLUMN(GQ38)/9*8)),"__NF__")),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HD46" s="363">
        <f t="shared" si="766"/>
        <v>8.5</v>
      </c>
      <c r="HE46" s="363">
        <f t="shared" si="767"/>
        <v>0.5</v>
      </c>
      <c r="HF46" s="363">
        <f t="shared" si="768"/>
        <v>0</v>
      </c>
      <c r="HG46" s="363">
        <f t="shared" si="769"/>
        <v>0</v>
      </c>
      <c r="HH46" s="359">
        <f t="shared" si="770"/>
        <v>0.3125</v>
      </c>
      <c r="HI46" s="360">
        <f t="shared" si="771"/>
        <v>0.70833333333333337</v>
      </c>
      <c r="HJ46" s="361" t="str">
        <f>IF(
 OR(HH$6&lt;MAX($B$2,$G46),AND($H46&lt;&gt;"",HH$6&gt;$H46)),
 "NA",
 IF(
  AND($D46="LOCAL",WEEKDAY(HH$6,2)=7),
  "DS",
  IF(
   COUNTIF(Parametros!$P:$P,HH$6)&gt;0,
   IF(ISNUMBER(HL46),IF(HL46&gt;0,"FL","FC"),"FC"),
   IF(
    ISNUMBER(HL46),
    IF(HL46&gt;0,"NOR","F"),
    IF(HL46="A","NOR",IF(HL46&lt;&gt;"",HL46,"F"))
   )
  )
 )
)</f>
        <v>NOR</v>
      </c>
      <c r="HK46" s="362">
        <f t="shared" si="772"/>
        <v>8.5</v>
      </c>
      <c r="HL46" s="362" cm="1">
        <f t="array" ref="HL46">_xlfn.LET(
_xlpm.f,HL$6,
_xlpm.xp,IFERROR(
   _xlfn.XLOOKUP(
     1,
     (Papeletas!$B$2:$B$3000=$B46)*(Papeletas!$G$2:$G$3000&lt;=_xlpm.f)*(Papeletas!$H$2:$H$3000&gt;=_xlpm.f),
     Papeletas!$F$2:$F$3000,
     "__NP__"
   ),
   "__NP__"
),
_xlpm.x,IF(_xlpm.xp&lt;&gt;"__NP__",_xlpm.xp,_xlfn.XLOOKUP($B46,Reloj!$A$2:$A$3000,INDEX(Reloj!$J$2:$AR$3000,,COLUMN(GZ38)-INT(COLUMN(GZ38)/9*8)),"__NF__")),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HM46" s="363">
        <f t="shared" si="773"/>
        <v>8.5</v>
      </c>
      <c r="HN46" s="363">
        <f t="shared" si="774"/>
        <v>0.5</v>
      </c>
      <c r="HO46" s="363">
        <f t="shared" si="775"/>
        <v>0</v>
      </c>
      <c r="HP46" s="363">
        <f t="shared" si="776"/>
        <v>0</v>
      </c>
      <c r="HQ46" s="359">
        <f t="shared" si="777"/>
        <v>0.3125</v>
      </c>
      <c r="HR46" s="360">
        <f t="shared" si="778"/>
        <v>0.54166666666666663</v>
      </c>
      <c r="HS46" s="361" t="str">
        <f>IF(
 OR(HQ$6&lt;MAX($B$2,$G46),AND($H46&lt;&gt;"",HQ$6&gt;$H46)),
 "NA",
 IF(
  AND($D46="LOCAL",WEEKDAY(HQ$6,2)=7),
  "DS",
  IF(
   COUNTIF(Parametros!$P:$P,HQ$6)&gt;0,
   IF(ISNUMBER(HU46),IF(HU46&gt;0,"FL","FC"),"FC"),
   IF(
    ISNUMBER(HU46),
    IF(HU46&gt;0,"NOR","F"),
    IF(HU46="A","NOR",IF(HU46&lt;&gt;"",HU46,"F"))
   )
  )
 )
)</f>
        <v>NOR</v>
      </c>
      <c r="HT46" s="362">
        <f t="shared" si="779"/>
        <v>5.4999999999999991</v>
      </c>
      <c r="HU46" s="362" cm="1">
        <f t="array" ref="HU46">_xlfn.LET(
_xlpm.f,HU$6,
_xlpm.xp,IFERROR(
   _xlfn.XLOOKUP(
     1,
     (Papeletas!$B$2:$B$3000=$B46)*(Papeletas!$G$2:$G$3000&lt;=_xlpm.f)*(Papeletas!$H$2:$H$3000&gt;=_xlpm.f),
     Papeletas!$F$2:$F$3000,
     "__NP__"
   ),
   "__NP__"
),
_xlpm.x,IF(_xlpm.xp&lt;&gt;"__NP__",_xlpm.xp,_xlfn.XLOOKUP($B46,Reloj!$A$2:$A$3000,INDEX(Reloj!$J$2:$AR$3000,,COLUMN(HI38)-INT(COLUMN(HI38)/9*8)),"__NF__")),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6</v>
      </c>
      <c r="HV46" s="363">
        <f t="shared" si="780"/>
        <v>5.4999999999999991</v>
      </c>
      <c r="HW46" s="363">
        <f t="shared" si="781"/>
        <v>0.50000000000000089</v>
      </c>
      <c r="HX46" s="363">
        <f t="shared" si="782"/>
        <v>0</v>
      </c>
      <c r="HY46" s="363">
        <f t="shared" si="783"/>
        <v>0</v>
      </c>
      <c r="HZ46" s="359" t="str">
        <f t="shared" si="784"/>
        <v>-</v>
      </c>
      <c r="IA46" s="360" t="str">
        <f t="shared" si="785"/>
        <v>-</v>
      </c>
      <c r="IB46" s="361" t="str">
        <f>IF(
 OR(HZ$6&lt;MAX($B$2,$G46),AND($H46&lt;&gt;"",HZ$6&gt;$H46)),
 "NA",
 IF(
  AND($D46="LOCAL",WEEKDAY(HZ$6,2)=7),
  "DS",
  IF(
   COUNTIF(Parametros!$P:$P,HZ$6)&gt;0,
   IF(ISNUMBER(ID46),IF(ID46&gt;0,"FL","FC"),"FC"),
   IF(
    ISNUMBER(ID46),
    IF(ID46&gt;0,"NOR","F"),
    IF(ID46="A","NOR",IF(ID46&lt;&gt;"",ID46,"F"))
   )
  )
 )
)</f>
        <v>DS</v>
      </c>
      <c r="IC46" s="362">
        <f t="shared" si="786"/>
        <v>0</v>
      </c>
      <c r="ID46" s="362" t="str" cm="1">
        <f t="array" ref="ID46">_xlfn.LET(
_xlpm.f,ID$6,
_xlpm.xp,IFERROR(
   _xlfn.XLOOKUP(
     1,
     (Papeletas!$B$2:$B$3000=$B46)*(Papeletas!$G$2:$G$3000&lt;=_xlpm.f)*(Papeletas!$H$2:$H$3000&gt;=_xlpm.f),
     Papeletas!$F$2:$F$3000,
     "__NP__"
   ),
   "__NP__"
),
_xlpm.x,IF(_xlpm.xp&lt;&gt;"__NP__",_xlpm.xp,_xlfn.XLOOKUP($B46,Reloj!$A$2:$A$3000,INDEX(Reloj!$J$2:$AR$3000,,COLUMN(HR38)-INT(COLUMN(HR38)/9*8)),"__NF__")),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F</v>
      </c>
      <c r="IE46" s="363">
        <f t="shared" si="787"/>
        <v>0</v>
      </c>
      <c r="IF46" s="363">
        <f t="shared" si="788"/>
        <v>0</v>
      </c>
      <c r="IG46" s="363">
        <f t="shared" si="789"/>
        <v>0</v>
      </c>
      <c r="IH46" s="363">
        <f t="shared" si="790"/>
        <v>0</v>
      </c>
      <c r="II46" s="359">
        <f t="shared" si="791"/>
        <v>0.3125</v>
      </c>
      <c r="IJ46" s="360">
        <f t="shared" si="792"/>
        <v>0.70833333333333337</v>
      </c>
      <c r="IK46" s="361" t="str">
        <f>IF(
 OR(II$6&lt;MAX($B$2,$G46),AND($H46&lt;&gt;"",II$6&gt;$H46)),
 "NA",
 IF(
  AND($D46="LOCAL",WEEKDAY(II$6,2)=7),
  "DS",
  IF(
   COUNTIF(Parametros!$P:$P,II$6)&gt;0,
   IF(ISNUMBER(IM46),IF(IM46&gt;0,"FL","FC"),"FC"),
   IF(
    ISNUMBER(IM46),
    IF(IM46&gt;0,"NOR","F"),
    IF(IM46="A","NOR",IF(IM46&lt;&gt;"",IM46,"F"))
   )
  )
 )
)</f>
        <v>NOR</v>
      </c>
      <c r="IL46" s="362">
        <f t="shared" si="793"/>
        <v>8.5</v>
      </c>
      <c r="IM46" s="362" cm="1">
        <f t="array" ref="IM46">_xlfn.LET(
_xlpm.f,IM$6,
_xlpm.xp,IFERROR(
   _xlfn.XLOOKUP(
     1,
     (Papeletas!$B$2:$B$3000=$B46)*(Papeletas!$G$2:$G$3000&lt;=_xlpm.f)*(Papeletas!$H$2:$H$3000&gt;=_xlpm.f),
     Papeletas!$F$2:$F$3000,
     "__NP__"
   ),
   "__NP__"
),
_xlpm.x,IF(_xlpm.xp&lt;&gt;"__NP__",_xlpm.xp,_xlfn.XLOOKUP($B46,Reloj!$A$2:$A$3000,INDEX(Reloj!$J$2:$AR$3000,,COLUMN(IA38)-INT(COLUMN(IA38)/9*8)),"__NF__")),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8.5</v>
      </c>
      <c r="IN46" s="363">
        <f t="shared" si="794"/>
        <v>8.5</v>
      </c>
      <c r="IO46" s="363">
        <f t="shared" si="795"/>
        <v>0</v>
      </c>
      <c r="IP46" s="363">
        <f t="shared" si="796"/>
        <v>0</v>
      </c>
      <c r="IQ46" s="363">
        <f t="shared" si="797"/>
        <v>0</v>
      </c>
      <c r="IR46" s="359">
        <f t="shared" si="798"/>
        <v>0.3125</v>
      </c>
      <c r="IS46" s="360">
        <f t="shared" si="799"/>
        <v>0.70833333333333337</v>
      </c>
      <c r="IT46" s="361" t="str">
        <f>IF(
 OR(IR$6&lt;MAX($B$2,$G46),AND($H46&lt;&gt;"",IR$6&gt;$H46)),
 "NA",
 IF(
  AND($D46="LOCAL",WEEKDAY(IR$6,2)=7),
  "DS",
  IF(
   COUNTIF(Parametros!$P:$P,IR$6)&gt;0,
   IF(ISNUMBER(IV46),IF(IV46&gt;0,"FL","FC"),"FC"),
   IF(
    ISNUMBER(IV46),
    IF(IV46&gt;0,"NOR","F"),
    IF(IV46="A","NOR",IF(IV46&lt;&gt;"",IV46,"F"))
   )
  )
 )
)</f>
        <v>NOR</v>
      </c>
      <c r="IU46" s="362">
        <f t="shared" si="800"/>
        <v>8.5</v>
      </c>
      <c r="IV46" s="362" cm="1">
        <f t="array" ref="IV46">_xlfn.LET(
_xlpm.f,IV$6,
_xlpm.xp,IFERROR(
   _xlfn.XLOOKUP(
     1,
     (Papeletas!$B$2:$B$3000=$B46)*(Papeletas!$G$2:$G$3000&lt;=_xlpm.f)*(Papeletas!$H$2:$H$3000&gt;=_xlpm.f),
     Papeletas!$F$2:$F$3000,
     "__NP__"
   ),
   "__NP__"
),
_xlpm.x,IF(_xlpm.xp&lt;&gt;"__NP__",_xlpm.xp,_xlfn.XLOOKUP($B46,Reloj!$A$2:$A$3000,INDEX(Reloj!$J$2:$AR$3000,,COLUMN(IJ38)-INT(COLUMN(IJ38)/9*8)),"__NF__")),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IW46" s="363">
        <f t="shared" si="801"/>
        <v>8.5</v>
      </c>
      <c r="IX46" s="363">
        <f t="shared" si="802"/>
        <v>0.5</v>
      </c>
      <c r="IY46" s="363">
        <f t="shared" si="803"/>
        <v>0</v>
      </c>
      <c r="IZ46" s="363">
        <f t="shared" si="804"/>
        <v>0</v>
      </c>
      <c r="JA46" s="359">
        <f t="shared" si="805"/>
        <v>0.3125</v>
      </c>
      <c r="JB46" s="360">
        <f t="shared" si="806"/>
        <v>0.70833333333333337</v>
      </c>
      <c r="JC46" s="361" t="str">
        <f>IF(
 OR(JA$6&lt;MAX($B$2,$G46),AND($H46&lt;&gt;"",JA$6&gt;$H46)),
 "NA",
 IF(
  AND($D46="LOCAL",WEEKDAY(JA$6,2)=7),
  "DS",
  IF(
   COUNTIF(Parametros!$P:$P,JA$6)&gt;0,
   IF(ISNUMBER(JE46),IF(JE46&gt;0,"FL","FC"),"FC"),
   IF(
    ISNUMBER(JE46),
    IF(JE46&gt;0,"NOR","F"),
    IF(JE46="A","NOR",IF(JE46&lt;&gt;"",JE46,"F"))
   )
  )
 )
)</f>
        <v>NOR</v>
      </c>
      <c r="JD46" s="362">
        <f t="shared" si="807"/>
        <v>8.5</v>
      </c>
      <c r="JE46" s="362" cm="1">
        <f t="array" ref="JE46">_xlfn.LET(
_xlpm.f,JE$6,
_xlpm.xp,IFERROR(
   _xlfn.XLOOKUP(
     1,
     (Papeletas!$B$2:$B$3000=$B46)*(Papeletas!$G$2:$G$3000&lt;=_xlpm.f)*(Papeletas!$H$2:$H$3000&gt;=_xlpm.f),
     Papeletas!$F$2:$F$3000,
     "__NP__"
   ),
   "__NP__"
),
_xlpm.x,IF(_xlpm.xp&lt;&gt;"__NP__",_xlpm.xp,_xlfn.XLOOKUP($B46,Reloj!$A$2:$A$3000,INDEX(Reloj!$J$2:$AR$3000,,COLUMN(IS38)-INT(COLUMN(IS38)/9*8)),"__NF__")),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JF46" s="363">
        <f t="shared" si="808"/>
        <v>8.5</v>
      </c>
      <c r="JG46" s="363">
        <f t="shared" si="809"/>
        <v>0.5</v>
      </c>
      <c r="JH46" s="363">
        <f t="shared" si="810"/>
        <v>0</v>
      </c>
      <c r="JI46" s="363">
        <f t="shared" si="811"/>
        <v>0</v>
      </c>
      <c r="JJ46" s="359">
        <f t="shared" si="812"/>
        <v>0.3125</v>
      </c>
      <c r="JK46" s="360">
        <f t="shared" si="813"/>
        <v>0.70833333333333337</v>
      </c>
      <c r="JL46" s="361" t="str">
        <f>IF(
 OR(JJ$6&lt;MAX($B$2,$G46),AND($H46&lt;&gt;"",JJ$6&gt;$H46)),
 "NA",
 IF(
  AND($D46="LOCAL",WEEKDAY(JJ$6,2)=7),
  "DS",
  IF(
   COUNTIF(Parametros!$P:$P,JJ$6)&gt;0,
   IF(ISNUMBER(JN46),IF(JN46&gt;0,"FL","FC"),"FC"),
   IF(
    ISNUMBER(JN46),
    IF(JN46&gt;0,"NOR","F"),
    IF(JN46="A","NOR",IF(JN46&lt;&gt;"",JN46,"F"))
   )
  )
 )
)</f>
        <v>NOR</v>
      </c>
      <c r="JM46" s="362">
        <f t="shared" si="814"/>
        <v>8.5</v>
      </c>
      <c r="JN46" s="362" cm="1">
        <f t="array" ref="JN46">_xlfn.LET(
_xlpm.f,JN$6,
_xlpm.xp,IFERROR(
   _xlfn.XLOOKUP(
     1,
     (Papeletas!$B$2:$B$3000=$B46)*(Papeletas!$G$2:$G$3000&lt;=_xlpm.f)*(Papeletas!$H$2:$H$3000&gt;=_xlpm.f),
     Papeletas!$F$2:$F$3000,
     "__NP__"
   ),
   "__NP__"
),
_xlpm.x,IF(_xlpm.xp&lt;&gt;"__NP__",_xlpm.xp,_xlfn.XLOOKUP($B46,Reloj!$A$2:$A$3000,INDEX(Reloj!$J$2:$AR$3000,,COLUMN(JB38)-INT(COLUMN(JB38)/9*8)),"__NF__")),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JO46" s="363">
        <f t="shared" si="815"/>
        <v>8.5</v>
      </c>
      <c r="JP46" s="363">
        <f t="shared" si="816"/>
        <v>0.5</v>
      </c>
      <c r="JQ46" s="363">
        <f t="shared" si="817"/>
        <v>0</v>
      </c>
      <c r="JR46" s="363">
        <f t="shared" si="818"/>
        <v>0</v>
      </c>
      <c r="JS46" s="359">
        <f t="shared" si="819"/>
        <v>0.3125</v>
      </c>
      <c r="JT46" s="360">
        <f t="shared" si="820"/>
        <v>0.70833333333333337</v>
      </c>
      <c r="JU46" s="361" t="str">
        <f>IF(
 OR(JS$6&lt;MAX($B$2,$G46),AND($H46&lt;&gt;"",JS$6&gt;$H46)),
 "NA",
 IF(
  AND($D46="LOCAL",WEEKDAY(JS$6,2)=7),
  "DS",
  IF(
   COUNTIF(Parametros!$P:$P,JS$6)&gt;0,
   IF(ISNUMBER(JW46),IF(JW46&gt;0,"FL","FC"),"FC"),
   IF(
    ISNUMBER(JW46),
    IF(JW46&gt;0,"NOR","F"),
    IF(JW46="A","NOR",IF(JW46&lt;&gt;"",JW46,"F"))
   )
  )
 )
)</f>
        <v>NOR</v>
      </c>
      <c r="JV46" s="362">
        <f t="shared" si="821"/>
        <v>8.5</v>
      </c>
      <c r="JW46" s="362" cm="1">
        <f t="array" ref="JW46">_xlfn.LET(
_xlpm.f,JW$6,
_xlpm.xp,IFERROR(
   _xlfn.XLOOKUP(
     1,
     (Papeletas!$B$2:$B$3000=$B46)*(Papeletas!$G$2:$G$3000&lt;=_xlpm.f)*(Papeletas!$H$2:$H$3000&gt;=_xlpm.f),
     Papeletas!$F$2:$F$3000,
     "__NP__"
   ),
   "__NP__"
),
_xlpm.x,IF(_xlpm.xp&lt;&gt;"__NP__",_xlpm.xp,_xlfn.XLOOKUP($B46,Reloj!$A$2:$A$3000,INDEX(Reloj!$J$2:$AR$3000,,COLUMN(JK38)-INT(COLUMN(JK38)/9*8)),"__NF__")),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JX46" s="363">
        <f t="shared" si="822"/>
        <v>8.5</v>
      </c>
      <c r="JY46" s="363">
        <f t="shared" si="823"/>
        <v>0.5</v>
      </c>
      <c r="JZ46" s="363">
        <f t="shared" si="824"/>
        <v>0</v>
      </c>
      <c r="KA46" s="363">
        <f t="shared" si="825"/>
        <v>0</v>
      </c>
      <c r="KB46" s="359">
        <f t="shared" si="826"/>
        <v>0.3125</v>
      </c>
      <c r="KC46" s="360">
        <f t="shared" si="827"/>
        <v>0.54166666666666663</v>
      </c>
      <c r="KD46" s="361" t="str">
        <f>IF(
 OR(KB$6&lt;MAX($B$2,$G46),AND($H46&lt;&gt;"",KB$6&gt;$H46)),
 "NA",
 IF(
  AND($D46="LOCAL",WEEKDAY(KB$6,2)=7),
  "DS",
  IF(
   COUNTIF(Parametros!$P:$P,KB$6)&gt;0,
   IF(ISNUMBER(KF46),IF(KF46&gt;0,"FL","FC"),"FC"),
   IF(
    ISNUMBER(KF46),
    IF(KF46&gt;0,"NOR","F"),
    IF(KF46="A","NOR",IF(KF46&lt;&gt;"",KF46,"F"))
   )
  )
 )
)</f>
        <v>NOR</v>
      </c>
      <c r="KE46" s="362">
        <f t="shared" si="828"/>
        <v>5.4999999999999991</v>
      </c>
      <c r="KF46" s="362" cm="1">
        <f t="array" ref="KF46">_xlfn.LET(
_xlpm.f,KF$6,
_xlpm.xp,IFERROR(
   _xlfn.XLOOKUP(
     1,
     (Papeletas!$B$2:$B$3000=$B46)*(Papeletas!$G$2:$G$3000&lt;=_xlpm.f)*(Papeletas!$H$2:$H$3000&gt;=_xlpm.f),
     Papeletas!$F$2:$F$3000,
     "__NP__"
   ),
   "__NP__"
),
_xlpm.x,IF(_xlpm.xp&lt;&gt;"__NP__",_xlpm.xp,_xlfn.XLOOKUP($B46,Reloj!$A$2:$A$3000,INDEX(Reloj!$J$2:$AR$3000,,COLUMN(JT38)-INT(COLUMN(JT38)/9*8)),"__NF__")),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6</v>
      </c>
      <c r="KG46" s="363">
        <f t="shared" si="829"/>
        <v>5.4999999999999991</v>
      </c>
      <c r="KH46" s="363">
        <f t="shared" si="830"/>
        <v>0.50000000000000089</v>
      </c>
      <c r="KI46" s="363">
        <f t="shared" si="831"/>
        <v>0</v>
      </c>
      <c r="KJ46" s="363">
        <f t="shared" si="832"/>
        <v>0</v>
      </c>
      <c r="KK46" s="359" t="str">
        <f t="shared" si="255"/>
        <v>-</v>
      </c>
      <c r="KL46" s="360" t="str">
        <f t="shared" ref="KL46" si="841">IF(KK46="-","-",IF($D46="LOCAL",IF(WEEKDAY(KK$6,2)&lt;=5,--"17:00:00",IF(WEEKDAY(KK$6,2)=6,--"13:00:00","-")),IF($D46="FORANEO",IF(WEEKDAY(KK$6,2)&lt;=6,--"18:30:00",IF(WEEKDAY(KK$6,2)=7,--"12:00:00","-")),"-")))</f>
        <v>-</v>
      </c>
      <c r="KM46" s="361" t="str">
        <f>IF(
 OR(KK$6&lt;MAX($B$2,$G46),AND($H46&lt;&gt;"",KK$6&gt;$H46)),
 "NA",
 IF(
  AND($D46="LOCAL",WEEKDAY(KK$6,2)=7),
  "DS",
  IF(
   COUNTIF(Parametros!$P:$P,KK$6)&gt;0,
   IF(ISNUMBER(KO46),IF(KO46&gt;0,"FL","FC"),"FC"),
   IF(
    ISNUMBER(KO46),
    IF(KO46&gt;0,"NOR","F"),
    IF(KO46="A","NOR",IF(KO46&lt;&gt;"",KO46,"F"))
   )
  )
 )
)</f>
        <v>DS</v>
      </c>
      <c r="KN46" s="362">
        <f t="shared" si="519"/>
        <v>0</v>
      </c>
      <c r="KO46" s="362" t="str" cm="1">
        <f t="array" ref="KO46">_xlfn.LET(
_xlpm.f,KO$6,
_xlpm.xp,IFERROR(
   _xlfn.XLOOKUP(
     1,
     (Papeletas!$B$2:$B$403=$B46)*(Papeletas!$G$2:$G$403&lt;=_xlpm.f)*(Papeletas!$H$2:$H$403&gt;=_xlpm.f),
     Papeletas!$F$2:$F$403,
     "__NP__"
   ),
   "__NP__"
),
_xlpm.x,IF(_xlpm.xp&lt;&gt;"__NP__",_xlpm.xp,_xlfn.XLOOKUP($B46,Reloj!$A$2:$A$1254,INDEX(Reloj!$J$2:$AR$1254,,COLUMN(KC38)-INT(COLUMN(KC38)/9*8)),"__NF__")),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F</v>
      </c>
      <c r="KP46" s="363">
        <f t="shared" si="520"/>
        <v>0</v>
      </c>
      <c r="KQ46" s="363">
        <f t="shared" si="521"/>
        <v>0</v>
      </c>
      <c r="KR46" s="363">
        <f t="shared" si="522"/>
        <v>0</v>
      </c>
      <c r="KS46" s="363">
        <f t="shared" si="523"/>
        <v>0</v>
      </c>
      <c r="KT46" s="359">
        <f t="shared" si="262"/>
        <v>0.3125</v>
      </c>
      <c r="KU46" s="360">
        <f t="shared" ref="KU46" si="842">IF(KT46="-","-",IF($D46="LOCAL",IF(WEEKDAY(KT$6,2)&lt;=5,--"17:00:00",IF(WEEKDAY(KT$6,2)=6,--"13:00:00","-")),IF($D46="FORANEO",IF(WEEKDAY(KT$6,2)&lt;=6,--"18:30:00",IF(WEEKDAY(KT$6,2)=7,--"12:00:00","-")),"-")))</f>
        <v>0.70833333333333337</v>
      </c>
      <c r="KV46" s="361" t="str">
        <f>IF(
 OR(KT$6&lt;MAX($B$2,$G46),AND($H46&lt;&gt;"",KT$6&gt;$H46)),
 "NA",
 IF(
  AND($D46="LOCAL",WEEKDAY(KT$6,2)=7),
  "DS",
  IF(
   COUNTIF(Parametros!$P:$P,KT$6)&gt;0,
   IF(ISNUMBER(KX46),IF(KX46&gt;0,"FL","FC"),"FC"),
   IF(
    ISNUMBER(KX46),
    IF(KX46&gt;0,"NOR","F"),
    IF(KX46="A","NOR",IF(KX46&lt;&gt;"",KX46,"F"))
   )
  )
 )
)</f>
        <v>NOR</v>
      </c>
      <c r="KW46" s="362">
        <f t="shared" si="525"/>
        <v>8.5</v>
      </c>
      <c r="KX46" s="362" cm="1">
        <f t="array" ref="KX46">_xlfn.LET(
_xlpm.f,KX$6,
_xlpm.xp,IFERROR(
   _xlfn.XLOOKUP(
     1,
     (Papeletas!$B$2:$B$403=$B46)*(Papeletas!$G$2:$G$403&lt;=_xlpm.f)*(Papeletas!$H$2:$H$403&gt;=_xlpm.f),
     Papeletas!$F$2:$F$403,
     "__NP__"
   ),
   "__NP__"
),
_xlpm.x,IF(_xlpm.xp&lt;&gt;"__NP__",_xlpm.xp,_xlfn.XLOOKUP($B46,Reloj!$A$2:$A$1254,INDEX(Reloj!$J$2:$AR$1254,,COLUMN(KL38)-INT(COLUMN(KL38)/9*8)),"__NF__")),
_xlpm.t,SUBSTITUTE(_xlpm.x&amp;"","'",""),
_xlpm.esnum,IFERROR(ISNUMBER(VALUE(_xlpm.t)),FALSE),
_xlpm.n,IF(_xlpm.esnum,VALUE(_xlpm.t),0),
_xlpm.dia,IFERROR(WEEKDAY(_xlpm.f,2),0),
_xlpm.esFinSem,IF(AND(_xlpm.esnum,_xlpm.n&gt;0,_xlpm.n&lt;=7),IF($D46="LOCAL",OR(_xlpm.dia=6,_xlpm.dia=7),_xlpm.dia=7),FALSE),
_xlpm.nAj,IF(_xlpm.esFinSem,_xlpm.n+1,_xlpm.n),
IF(_xlpm.x="__NF__","Revisar",
IF(_xlpm.t="","F",
IF(_xlpm.esnum,
IF(_xlpm.nAj=0,"F",_xlpm.nAj),
IF(OR(_xlpm.t="AS",_xlpm.t="SAI"),"F",
IF(OR(_xlpm.t="ATM",_xlpm.t="CT",_xlpm.t="SS"),"A",
IF(_xlpm.t="B","DL",
IF(_xlpm.t="BA","DLA",
IF(_xlpm.t="V","VAC",_xlpm.t)))))))))</f>
        <v>9</v>
      </c>
      <c r="KY46" s="363">
        <f t="shared" si="526"/>
        <v>8.5</v>
      </c>
      <c r="KZ46" s="363">
        <f t="shared" si="527"/>
        <v>0.5</v>
      </c>
      <c r="LA46" s="363">
        <f t="shared" si="528"/>
        <v>0</v>
      </c>
      <c r="LB46" s="363">
        <f t="shared" si="529"/>
        <v>0</v>
      </c>
      <c r="LC46" s="364">
        <f t="shared" si="269"/>
        <v>0.3125</v>
      </c>
      <c r="LD46" s="360">
        <f t="shared" si="530"/>
        <v>0.70833333333333337</v>
      </c>
      <c r="LE46" s="361" t="str" cm="1">
        <f t="array" ref="LE46">_xlfn.LET(_xlpm.f,LC$6,_xlpm.ini,IFERROR(_xlfn.XLOOKUP(1,(Papeletas!$B$2:$B$403=$B46)*(Papeletas!$G$2:$G$403&lt;=_xlpm.f)*(Papeletas!$H$2:$H$403&gt;=_xlpm.f),Papeletas!$F$2:$F$403,""),""),IF(AND($D46="LOCAL",WEEKDAY(LC$6,2)=7),"DS",IF(_xlpm.ini&lt;&gt;"",_xlfn.XLOOKUP(_xlpm.ini,Parametros!$B:$B,Parametros!$C:$C,_xlpm.ini),"NOR")))</f>
        <v>NOR</v>
      </c>
      <c r="LF46" s="362">
        <f t="shared" si="531"/>
        <v>8.5</v>
      </c>
      <c r="LG46" s="362">
        <f t="shared" si="532"/>
        <v>8.5</v>
      </c>
      <c r="LH46" s="363">
        <f t="shared" si="533"/>
        <v>8.5</v>
      </c>
      <c r="LI46" s="363">
        <v>0</v>
      </c>
      <c r="LJ46" s="363">
        <v>0</v>
      </c>
      <c r="LK46" s="363">
        <v>0</v>
      </c>
      <c r="LL46" s="364">
        <f t="shared" si="274"/>
        <v>0.3125</v>
      </c>
      <c r="LM46" s="360">
        <f t="shared" si="534"/>
        <v>0.70833333333333337</v>
      </c>
      <c r="LN46" s="361" t="str" cm="1">
        <f t="array" ref="LN46">_xlfn.LET(_xlpm.f,LL$6,_xlpm.ini,IFERROR(_xlfn.XLOOKUP(1,(Papeletas!$B$2:$B$403=$B46)*(Papeletas!$G$2:$G$403&lt;=_xlpm.f)*(Papeletas!$H$2:$H$403&gt;=_xlpm.f),Papeletas!$F$2:$F$403,""),""),IF(AND($D46="LOCAL",WEEKDAY(LL$6,2)=7),"DS",IF(_xlpm.ini&lt;&gt;"",_xlfn.XLOOKUP(_xlpm.ini,Parametros!$B:$B,Parametros!$C:$C,_xlpm.ini),"NOR")))</f>
        <v>NOR</v>
      </c>
      <c r="LO46" s="362">
        <f t="shared" si="535"/>
        <v>8.5</v>
      </c>
      <c r="LP46" s="362">
        <f t="shared" si="536"/>
        <v>8.5</v>
      </c>
      <c r="LQ46" s="363">
        <f t="shared" si="537"/>
        <v>8.5</v>
      </c>
      <c r="LR46" s="363">
        <v>0</v>
      </c>
      <c r="LS46" s="363">
        <v>0</v>
      </c>
      <c r="LT46" s="363">
        <v>0</v>
      </c>
      <c r="LU46" s="364">
        <f t="shared" si="279"/>
        <v>0.3125</v>
      </c>
      <c r="LV46" s="360">
        <f t="shared" si="538"/>
        <v>0.70833333333333337</v>
      </c>
      <c r="LW46" s="361" t="str" cm="1">
        <f t="array" ref="LW46">_xlfn.LET(_xlpm.f,LU$6,_xlpm.ini,IFERROR(_xlfn.XLOOKUP(1,(Papeletas!$B$2:$B$403=$B46)*(Papeletas!$G$2:$G$403&lt;=_xlpm.f)*(Papeletas!$H$2:$H$403&gt;=_xlpm.f),Papeletas!$F$2:$F$403,""),""),IF(AND($D46="LOCAL",WEEKDAY(LU$6,2)=7),"DS",IF(_xlpm.ini&lt;&gt;"",_xlfn.XLOOKUP(_xlpm.ini,Parametros!$B:$B,Parametros!$C:$C,_xlpm.ini),"NOR")))</f>
        <v>NOR</v>
      </c>
      <c r="LX46" s="362">
        <f t="shared" si="539"/>
        <v>8.5</v>
      </c>
      <c r="LY46" s="362">
        <f t="shared" si="540"/>
        <v>8.5</v>
      </c>
      <c r="LZ46" s="363">
        <f t="shared" si="541"/>
        <v>8.5</v>
      </c>
      <c r="MA46" s="363">
        <v>0</v>
      </c>
      <c r="MB46" s="363">
        <v>0</v>
      </c>
      <c r="MC46" s="363">
        <v>0</v>
      </c>
      <c r="MD46" s="360">
        <f t="shared" si="284"/>
        <v>0.3125</v>
      </c>
      <c r="ME46" s="360">
        <f t="shared" si="542"/>
        <v>0.70833333333333337</v>
      </c>
      <c r="MF46" s="361" t="str" cm="1">
        <f t="array" ref="MF46">_xlfn.LET(_xlpm.f,MD$6,_xlpm.ini,IFERROR(_xlfn.XLOOKUP(1,(Papeletas!$B$2:$B$403=$B46)*(Papeletas!$G$2:$G$403&lt;=_xlpm.f)*(Papeletas!$H$2:$H$403&gt;=_xlpm.f),Papeletas!$F$2:$F$403,""),""),IF(AND($D46="LOCAL",WEEKDAY(MD$6,2)=7),"DS",IF(_xlpm.ini&lt;&gt;"",_xlfn.XLOOKUP(_xlpm.ini,Parametros!$B:$B,Parametros!$C:$C,_xlpm.ini),"NOR")))</f>
        <v>NOR</v>
      </c>
      <c r="MG46" s="362">
        <f t="shared" si="543"/>
        <v>8.5</v>
      </c>
      <c r="MH46" s="362">
        <f t="shared" si="544"/>
        <v>8.5</v>
      </c>
      <c r="MI46" s="363">
        <f t="shared" si="545"/>
        <v>8.5</v>
      </c>
      <c r="MJ46" s="363">
        <v>0</v>
      </c>
      <c r="MK46" s="363">
        <v>0</v>
      </c>
      <c r="ML46" s="363">
        <v>0</v>
      </c>
      <c r="MM46" s="364">
        <f t="shared" si="289"/>
        <v>0.3125</v>
      </c>
      <c r="MN46" s="360">
        <f t="shared" si="546"/>
        <v>0.54166666666666663</v>
      </c>
      <c r="MO46" s="361" t="str" cm="1">
        <f t="array" ref="MO46">_xlfn.LET(_xlpm.f,MM$6,_xlpm.ini,IFERROR(_xlfn.XLOOKUP(1,(Papeletas!$B$2:$B$403=$B46)*(Papeletas!$G$2:$G$403&lt;=_xlpm.f)*(Papeletas!$H$2:$H$403&gt;=_xlpm.f),Papeletas!$F$2:$F$403,""),""),IF(AND($D46="LOCAL",WEEKDAY(MM$6,2)=7),"DS",IF(_xlpm.ini&lt;&gt;"",_xlfn.XLOOKUP(_xlpm.ini,Parametros!$B:$B,Parametros!$C:$C,_xlpm.ini),"NOR")))</f>
        <v>NOR</v>
      </c>
      <c r="MP46" s="362">
        <f t="shared" si="547"/>
        <v>5.4999999999999991</v>
      </c>
      <c r="MQ46" s="362">
        <f t="shared" si="548"/>
        <v>5.4999999999999991</v>
      </c>
      <c r="MR46" s="363">
        <f t="shared" si="549"/>
        <v>5.4999999999999991</v>
      </c>
      <c r="MS46" s="363">
        <v>0</v>
      </c>
      <c r="MT46" s="363">
        <v>0</v>
      </c>
      <c r="MU46" s="363">
        <v>0</v>
      </c>
      <c r="MV46" s="364"/>
      <c r="MW46" s="360"/>
      <c r="MX46" s="361"/>
      <c r="MY46" s="362"/>
      <c r="MZ46" s="362"/>
      <c r="NA46" s="363"/>
      <c r="NB46" s="363"/>
      <c r="NC46" s="363"/>
      <c r="ND46" s="363"/>
      <c r="NE46" s="364"/>
      <c r="NF46" s="360"/>
      <c r="NG46" s="361"/>
      <c r="NH46" s="362"/>
      <c r="NI46" s="362"/>
      <c r="NJ46" s="363"/>
      <c r="NK46" s="363"/>
      <c r="NL46" s="363"/>
      <c r="NM46" s="363"/>
      <c r="NN46" s="211"/>
      <c r="NO46" s="401">
        <f t="shared" si="615"/>
        <v>24</v>
      </c>
      <c r="NP46" s="401" cm="1">
        <f t="array" ref="NP46">SUMPRODUCT(
 (INDEX(DD46:MU46,1,_xlfn.SEQUENCE(1,INT((COLUMN($MU$9)-COLUMN(DD46)+1)/9),3,9))=NP$6)*
 (INDEX(DD46:MU46,1,_xlfn.SEQUENCE(1,INT((COLUMN($MU$9)-COLUMN(DD46)+1)/9),9,9))&gt;0)
)</f>
        <v>0</v>
      </c>
      <c r="NQ46" s="401" cm="1">
        <f t="array" ref="NQ46">SUMPRODUCT(--(INDEX($DD46:$MU46,1,_xlfn.SEQUENCE(1,INT((COLUMN($MU$9)-COLUMN($DD46)+1)/9),3,9))=NQ$6))</f>
        <v>0</v>
      </c>
      <c r="NR46" s="401">
        <f t="shared" si="550"/>
        <v>24</v>
      </c>
      <c r="NS46" s="401" cm="1">
        <f t="array" ref="NS46">SUMPRODUCT(--(INDEX($DD46:$MU46,1,_xlfn.SEQUENCE(1,INT((COLUMN($MU$9)-COLUMN($DD46)+1)/9),3,9))=NS$6))</f>
        <v>0</v>
      </c>
      <c r="NT46" s="401">
        <f t="shared" si="551"/>
        <v>4</v>
      </c>
      <c r="NU46" s="401" cm="1">
        <f t="array" ref="NU46">SUMPRODUCT(--(INDEX($DD46:$MU46,1,_xlfn.SEQUENCE(1,INT((COLUMN($MU$9)-COLUMN($DD46)+1)/9),3,9))=NU$6))</f>
        <v>0</v>
      </c>
      <c r="NV46" s="401" cm="1">
        <f t="array" ref="NV46">SUMPRODUCT(--(INDEX($DD46:$MU46,1,_xlfn.SEQUENCE(1,INT((COLUMN($MU$9)-COLUMN($DD46)+1)/9),3,9))=NV$6))</f>
        <v>0</v>
      </c>
      <c r="NW46" s="401" cm="1">
        <f t="array" ref="NW46">SUMPRODUCT(--(INDEX($DD46:$MU46,1,_xlfn.SEQUENCE(1,INT((COLUMN($MU$9)-COLUMN($DD46)+1)/9),3,9))=NW$6))</f>
        <v>0</v>
      </c>
      <c r="NX46" s="401" cm="1">
        <f t="array" ref="NX46">SUMPRODUCT(--(INDEX($DD46:$MU46,1,_xlfn.SEQUENCE(1,INT((COLUMN($MU$9)-COLUMN($DD46)+1)/9),3,9))=NX$6))</f>
        <v>0</v>
      </c>
      <c r="NY46" s="401" cm="1">
        <f t="array" ref="NY46">SUMPRODUCT(--(INDEX($DD46:$MU46,1,_xlfn.SEQUENCE(1,INT((COLUMN($MU$9)-COLUMN($DD46)+1)/9),3,9))=NY$6))</f>
        <v>0</v>
      </c>
      <c r="NZ46" s="401" cm="1">
        <f t="array" ref="NZ46">SUMPRODUCT(--(INDEX($DD46:$MU46,1,_xlfn.SEQUENCE(1,INT((COLUMN($MU$9)-COLUMN($DD46)+1)/9),3,9))=NZ$6))</f>
        <v>0</v>
      </c>
      <c r="OA46" s="401" cm="1">
        <f t="array" ref="OA46">SUMPRODUCT(--(INDEX($DD46:$MU46,1,_xlfn.SEQUENCE(1,INT((COLUMN($MU$9)-COLUMN($DD46)+1)/9),3,9))=OA$6))</f>
        <v>0</v>
      </c>
      <c r="OB46" s="401" cm="1">
        <f t="array" ref="OB46">SUMPRODUCT(--(INDEX($DD46:$MU46,1,_xlfn.SEQUENCE(1,INT((COLUMN($MU$9)-COLUMN($DD46)+1)/9),3,9))=OB$6))</f>
        <v>0</v>
      </c>
      <c r="OC46" s="401" cm="1">
        <f t="array" ref="OC46">SUMPRODUCT(--(INDEX($DD46:$MU46,1,_xlfn.SEQUENCE(1,INT((COLUMN($MU$9)-COLUMN($DD46)+1)/9),3,9))=OC$6))</f>
        <v>0</v>
      </c>
      <c r="OD46" s="402"/>
      <c r="OE46" s="402">
        <f t="shared" si="552"/>
        <v>28</v>
      </c>
      <c r="OF46" s="403" cm="1">
        <f t="array" ref="OF46">SUM(INDEX(R46:KJ46,1,_xlfn.SEQUENCE(1,INT((COLUMN($NM$9)-COLUMN(CU46)+1)/9),7,9)))</f>
        <v>9.5000000000000036</v>
      </c>
      <c r="OG46" s="403" cm="1">
        <f t="array" ref="OG46">SUM(INDEX(R46:KJ46,1,_xlfn.SEQUENCE(1,INT((COLUMN($NM$9)-COLUMN(CU46)+1)/9),8,9)))</f>
        <v>0</v>
      </c>
      <c r="OH46" s="403" cm="1">
        <f t="array" ref="OH46">SUM(INDEX(R46:KJ46,1,_xlfn.SEQUENCE(1,INT((COLUMN($NM$9)-COLUMN(CU46)+1)/9),9,9)))</f>
        <v>0</v>
      </c>
      <c r="OI46" s="214"/>
      <c r="OJ46" s="163"/>
      <c r="OK46" s="163"/>
      <c r="OL46" s="163"/>
      <c r="OM46" s="163"/>
      <c r="ON46" s="306">
        <f>_xlfn.XLOOKUP(B46,'TR05'!B:B,'TR05'!G:G,"Revisar",0)</f>
        <v>45204</v>
      </c>
      <c r="OO46" s="306">
        <f>_xlfn.XLOOKUP(B46,Reloj!A:A,Reloj!D:D,"Revisar",0)</f>
        <v>45204</v>
      </c>
      <c r="OP46" s="162" t="str">
        <f>_xlfn.XLOOKUP(B46,'S10'!C:C,'S10'!B:B,"Revisar",0)</f>
        <v>Revisar</v>
      </c>
    </row>
    <row r="47" spans="1:406" s="162" customFormat="1" ht="15.9" customHeight="1">
      <c r="A47" s="356">
        <v>39</v>
      </c>
      <c r="B47" s="332" t="s">
        <v>880</v>
      </c>
      <c r="C47" s="357" t="str">
        <f>_xlfn.XLOOKUP(B47,'S10'!$B$2:$B$1500,'S10'!$A$2:$A$1500,"Ingresar",0)</f>
        <v>22021425</v>
      </c>
      <c r="D47" s="333" t="s">
        <v>169</v>
      </c>
      <c r="E47" s="335" t="s">
        <v>882</v>
      </c>
      <c r="F47" s="335" t="str">
        <f>_xlfn.XLOOKUP(B47,'S10'!$B$2:$B$600,'S10'!$F$2:$F$600,"Ingresar",0)</f>
        <v xml:space="preserve">Instalador de PVC y vidrios </v>
      </c>
      <c r="G47" s="296">
        <v>45948</v>
      </c>
      <c r="H47" s="358">
        <v>46081</v>
      </c>
      <c r="I47" s="359">
        <f t="shared" si="37"/>
        <v>0.3125</v>
      </c>
      <c r="J47" s="360">
        <f t="shared" si="295"/>
        <v>0.70833333333333337</v>
      </c>
      <c r="K47" s="361" t="str">
        <f>IF(
 OR(I$6&lt;MAX($B$2,$G47),AND($H47&lt;&gt;"",I$6&gt;$H47)),
 "NA",
 IF(
  AND($D47="LOCAL",WEEKDAY(I$6,2)=7),
  "DS",
  IF(
   COUNTIF(Parametros!$P:$P,I$6)&gt;0,
   IF(ISNUMBER(M47),IF(M47&gt;0,"FL","FC"),"FC"),
   IF(
    ISNUMBER(M47),
    IF(M47&gt;0,"NOR","F"),
    IF(M47="A","NOR",IF(M47&lt;&gt;"",M47,"F"))
   )
  )
 )
)</f>
        <v>NOR</v>
      </c>
      <c r="L47" s="362">
        <f t="shared" si="296"/>
        <v>8.5</v>
      </c>
      <c r="M47" s="362" cm="1">
        <f t="array" ref="M47">_xlfn.LET(
_xlpm.f,M$6,
_xlpm.xp,IFERROR(
   _xlfn.XLOOKUP(
     1,
     (Papeletas!$B$2:$B$403=$B47)*(Papeletas!$G$2:$G$403&lt;=_xlpm.f)*(Papeletas!$H$2:$H$403&gt;=_xlpm.f),
     Papeletas!$F$2:$F$403,
     "__NP__"
   ),
   "__NP__"
),
_xlpm.x,IF(_xlpm.xp&lt;&gt;"__NP__",_xlpm.xp,_xlfn.XLOOKUP($B47,Reloj!$A$2:$A$1254,INDEX(Reloj!$J$2:$AR$1254,,COLUMN(A39)-INT(COLUMN(A39)/9*8)),"__NF__")),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11</v>
      </c>
      <c r="N47" s="363">
        <f t="shared" si="297"/>
        <v>8.5</v>
      </c>
      <c r="O47" s="363">
        <f t="shared" si="298"/>
        <v>2</v>
      </c>
      <c r="P47" s="363">
        <f t="shared" si="299"/>
        <v>0.5</v>
      </c>
      <c r="Q47" s="363">
        <f t="shared" si="300"/>
        <v>0</v>
      </c>
      <c r="R47" s="359">
        <f t="shared" si="616"/>
        <v>0.3125</v>
      </c>
      <c r="S47" s="360">
        <f t="shared" si="617"/>
        <v>0.70833333333333337</v>
      </c>
      <c r="T47" s="361" t="str">
        <f>IF(
 OR(R$6&lt;MAX($B$2,$G47),AND($H47&lt;&gt;"",R$6&gt;$H47)),
 "NA",
 IF(
  AND($D47="LOCAL",WEEKDAY(R$6,2)=7),
  "DS",
  IF(
   COUNTIF(Parametros!$P:$P,R$6)&gt;0,
   IF(ISNUMBER(V47),IF(V47&gt;0,"FL","FC"),"FC"),
   IF(
    ISNUMBER(V47),
    IF(V47&gt;0,"NOR","F"),
    IF(V47="A","NOR",IF(V47&lt;&gt;"",V47,"F"))
   )
  )
 )
)</f>
        <v>NOR</v>
      </c>
      <c r="U47" s="362">
        <f t="shared" si="618"/>
        <v>8.5</v>
      </c>
      <c r="V47" s="362" cm="1">
        <f t="array" ref="V47">_xlfn.LET(
_xlpm.f,V$6,
_xlpm.xp,IFERROR(
   _xlfn.XLOOKUP(
     1,
     (Papeletas!$B$2:$B$3000=$B47)*(Papeletas!$G$2:$G$3000&lt;=_xlpm.f)*(Papeletas!$H$2:$H$3000&gt;=_xlpm.f),
     Papeletas!$F$2:$F$3000,
     "__NP__"
   ),
   "__NP__"
),
_xlpm.x,IF(_xlpm.xp&lt;&gt;"__NP__",_xlpm.xp,_xlfn.XLOOKUP($B47,Reloj!$A$2:$A$3000,INDEX(Reloj!$J$2:$AR$3000,,COLUMN(J39)-INT(COLUMN(J39)/9*8)),"__NF__")),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W47" s="363">
        <f t="shared" si="619"/>
        <v>8.5</v>
      </c>
      <c r="X47" s="363">
        <f t="shared" si="620"/>
        <v>2</v>
      </c>
      <c r="Y47" s="363">
        <f t="shared" si="621"/>
        <v>0</v>
      </c>
      <c r="Z47" s="363">
        <f t="shared" si="622"/>
        <v>0</v>
      </c>
      <c r="AA47" s="359">
        <f t="shared" si="623"/>
        <v>0.3125</v>
      </c>
      <c r="AB47" s="360">
        <f t="shared" si="624"/>
        <v>0.70833333333333337</v>
      </c>
      <c r="AC47" s="361" t="str">
        <f>IF(
 OR(AA$6&lt;MAX($B$2,$G47),AND($H47&lt;&gt;"",AA$6&gt;$H47)),
 "NA",
 IF(
  AND($D47="LOCAL",WEEKDAY(AA$6,2)=7),
  "DS",
  IF(
   COUNTIF(Parametros!$P:$P,AA$6)&gt;0,
   IF(ISNUMBER(AE47),IF(AE47&gt;0,"FL","FC"),"FC"),
   IF(
    ISNUMBER(AE47),
    IF(AE47&gt;0,"NOR","F"),
    IF(AE47="A","NOR",IF(AE47&lt;&gt;"",AE47,"F"))
   )
  )
 )
)</f>
        <v>NOR</v>
      </c>
      <c r="AD47" s="362">
        <f t="shared" si="625"/>
        <v>8.5</v>
      </c>
      <c r="AE47" s="362" cm="1">
        <f t="array" ref="AE47">_xlfn.LET(
_xlpm.f,AE$6,
_xlpm.xp,IFERROR(
   _xlfn.XLOOKUP(
     1,
     (Papeletas!$B$2:$B$3000=$B47)*(Papeletas!$G$2:$G$3000&lt;=_xlpm.f)*(Papeletas!$H$2:$H$3000&gt;=_xlpm.f),
     Papeletas!$F$2:$F$3000,
     "__NP__"
   ),
   "__NP__"
),
_xlpm.x,IF(_xlpm.xp&lt;&gt;"__NP__",_xlpm.xp,_xlfn.XLOOKUP($B47,Reloj!$A$2:$A$3000,INDEX(Reloj!$J$2:$AR$3000,,COLUMN(S39)-INT(COLUMN(S39)/9*8)),"__NF__")),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AF47" s="363">
        <f t="shared" si="626"/>
        <v>8.5</v>
      </c>
      <c r="AG47" s="363">
        <f t="shared" si="627"/>
        <v>0</v>
      </c>
      <c r="AH47" s="363">
        <f t="shared" si="628"/>
        <v>0</v>
      </c>
      <c r="AI47" s="363">
        <f t="shared" si="629"/>
        <v>0</v>
      </c>
      <c r="AJ47" s="359">
        <f t="shared" si="630"/>
        <v>0.3125</v>
      </c>
      <c r="AK47" s="360">
        <f t="shared" si="631"/>
        <v>0.54166666666666663</v>
      </c>
      <c r="AL47" s="361" t="str">
        <f>IF(
 OR(AJ$6&lt;MAX($B$2,$G47),AND($H47&lt;&gt;"",AJ$6&gt;$H47)),
 "NA",
 IF(
  AND($D47="LOCAL",WEEKDAY(AJ$6,2)=7),
  "DS",
  IF(
   COUNTIF(Parametros!$P:$P,AJ$6)&gt;0,
   IF(ISNUMBER(AN47),IF(AN47&gt;0,"FL","FC"),"FC"),
   IF(
    ISNUMBER(AN47),
    IF(AN47&gt;0,"NOR","F"),
    IF(AN47="A","NOR",IF(AN47&lt;&gt;"",AN47,"F"))
   )
  )
 )
)</f>
        <v>NOR</v>
      </c>
      <c r="AM47" s="362">
        <f t="shared" si="632"/>
        <v>5.4999999999999991</v>
      </c>
      <c r="AN47" s="362" cm="1">
        <f t="array" ref="AN47">_xlfn.LET(
_xlpm.f,AN$6,
_xlpm.xp,IFERROR(
   _xlfn.XLOOKUP(
     1,
     (Papeletas!$B$2:$B$3000=$B47)*(Papeletas!$G$2:$G$3000&lt;=_xlpm.f)*(Papeletas!$H$2:$H$3000&gt;=_xlpm.f),
     Papeletas!$F$2:$F$3000,
     "__NP__"
   ),
   "__NP__"
),
_xlpm.x,IF(_xlpm.xp&lt;&gt;"__NP__",_xlpm.xp,_xlfn.XLOOKUP($B47,Reloj!$A$2:$A$3000,INDEX(Reloj!$J$2:$AR$3000,,COLUMN(AB39)-INT(COLUMN(AB39)/9*8)),"__NF__")),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7.5</v>
      </c>
      <c r="AO47" s="363">
        <f t="shared" si="633"/>
        <v>5.4999999999999991</v>
      </c>
      <c r="AP47" s="363">
        <f t="shared" si="634"/>
        <v>2</v>
      </c>
      <c r="AQ47" s="363">
        <f t="shared" si="635"/>
        <v>8.8817841970012523E-16</v>
      </c>
      <c r="AR47" s="363">
        <f t="shared" si="636"/>
        <v>0</v>
      </c>
      <c r="AS47" s="359" t="str">
        <f t="shared" si="637"/>
        <v>-</v>
      </c>
      <c r="AT47" s="360" t="str">
        <f t="shared" si="638"/>
        <v>-</v>
      </c>
      <c r="AU47" s="361" t="str">
        <f>IF(
 OR(AS$6&lt;MAX($B$2,$G47),AND($H47&lt;&gt;"",AS$6&gt;$H47)),
 "NA",
 IF(
  AND($D47="LOCAL",WEEKDAY(AS$6,2)=7),
  "DS",
  IF(
   COUNTIF(Parametros!$P:$P,AS$6)&gt;0,
   IF(ISNUMBER(AW47),IF(AW47&gt;0,"FL","FC"),"FC"),
   IF(
    ISNUMBER(AW47),
    IF(AW47&gt;0,"NOR","F"),
    IF(AW47="A","NOR",IF(AW47&lt;&gt;"",AW47,"F"))
   )
  )
 )
)</f>
        <v>DS</v>
      </c>
      <c r="AV47" s="362">
        <f t="shared" si="639"/>
        <v>0</v>
      </c>
      <c r="AW47" s="362" t="str" cm="1">
        <f t="array" ref="AW47">_xlfn.LET(
_xlpm.f,AW$6,
_xlpm.xp,IFERROR(
   _xlfn.XLOOKUP(
     1,
     (Papeletas!$B$2:$B$3000=$B47)*(Papeletas!$G$2:$G$3000&lt;=_xlpm.f)*(Papeletas!$H$2:$H$3000&gt;=_xlpm.f),
     Papeletas!$F$2:$F$3000,
     "__NP__"
   ),
   "__NP__"
),
_xlpm.x,IF(_xlpm.xp&lt;&gt;"__NP__",_xlpm.xp,_xlfn.XLOOKUP($B47,Reloj!$A$2:$A$3000,INDEX(Reloj!$J$2:$AR$3000,,COLUMN(AK39)-INT(COLUMN(AK39)/9*8)),"__NF__")),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AX47" s="363">
        <f t="shared" si="640"/>
        <v>0</v>
      </c>
      <c r="AY47" s="363">
        <f t="shared" si="641"/>
        <v>0</v>
      </c>
      <c r="AZ47" s="363">
        <f t="shared" si="642"/>
        <v>0</v>
      </c>
      <c r="BA47" s="363">
        <f t="shared" si="643"/>
        <v>0</v>
      </c>
      <c r="BB47" s="359">
        <f t="shared" si="644"/>
        <v>0.3125</v>
      </c>
      <c r="BC47" s="360">
        <f t="shared" si="645"/>
        <v>0.70833333333333337</v>
      </c>
      <c r="BD47" s="361" t="str">
        <f>IF(
 OR(BB$6&lt;MAX($B$2,$G47),AND($H47&lt;&gt;"",BB$6&gt;$H47)),
 "NA",
 IF(
  AND($D47="LOCAL",WEEKDAY(BB$6,2)=7),
  "DS",
  IF(
   COUNTIF(Parametros!$P:$P,BB$6)&gt;0,
   IF(ISNUMBER(BF47),IF(BF47&gt;0,"FL","FC"),"FC"),
   IF(
    ISNUMBER(BF47),
    IF(BF47&gt;0,"NOR","F"),
    IF(BF47="A","NOR",IF(BF47&lt;&gt;"",BF47,"F"))
   )
  )
 )
)</f>
        <v>F</v>
      </c>
      <c r="BE47" s="362">
        <f t="shared" si="646"/>
        <v>8.5</v>
      </c>
      <c r="BF47" s="362" t="str" cm="1">
        <f t="array" ref="BF47">_xlfn.LET(
_xlpm.f,BF$6,
_xlpm.xp,IFERROR(
   _xlfn.XLOOKUP(
     1,
     (Papeletas!$B$2:$B$3000=$B47)*(Papeletas!$G$2:$G$3000&lt;=_xlpm.f)*(Papeletas!$H$2:$H$3000&gt;=_xlpm.f),
     Papeletas!$F$2:$F$3000,
     "__NP__"
   ),
   "__NP__"
),
_xlpm.x,IF(_xlpm.xp&lt;&gt;"__NP__",_xlpm.xp,_xlfn.XLOOKUP($B47,Reloj!$A$2:$A$3000,INDEX(Reloj!$J$2:$AR$3000,,COLUMN(AT39)-INT(COLUMN(AT39)/9*8)),"__NF__")),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BG47" s="363">
        <f t="shared" si="647"/>
        <v>0</v>
      </c>
      <c r="BH47" s="363">
        <f t="shared" si="648"/>
        <v>0</v>
      </c>
      <c r="BI47" s="363">
        <f t="shared" si="649"/>
        <v>0</v>
      </c>
      <c r="BJ47" s="363">
        <f t="shared" si="650"/>
        <v>0</v>
      </c>
      <c r="BK47" s="359">
        <f t="shared" si="651"/>
        <v>0.3125</v>
      </c>
      <c r="BL47" s="360">
        <f t="shared" si="652"/>
        <v>0.70833333333333337</v>
      </c>
      <c r="BM47" s="361" t="str">
        <f>IF(
 OR(BK$6&lt;MAX($B$2,$G47),AND($H47&lt;&gt;"",BK$6&gt;$H47)),
 "NA",
 IF(
  AND($D47="LOCAL",WEEKDAY(BK$6,2)=7),
  "DS",
  IF(
   COUNTIF(Parametros!$P:$P,BK$6)&gt;0,
   IF(ISNUMBER(BO47),IF(BO47&gt;0,"FL","FC"),"FC"),
   IF(
    ISNUMBER(BO47),
    IF(BO47&gt;0,"NOR","F"),
    IF(BO47="A","NOR",IF(BO47&lt;&gt;"",BO47,"F"))
   )
  )
 )
)</f>
        <v>NOR</v>
      </c>
      <c r="BN47" s="362">
        <f t="shared" si="653"/>
        <v>8.5</v>
      </c>
      <c r="BO47" s="362" cm="1">
        <f t="array" ref="BO47">_xlfn.LET(
_xlpm.f,BO$6,
_xlpm.xp,IFERROR(
   _xlfn.XLOOKUP(
     1,
     (Papeletas!$B$2:$B$3000=$B47)*(Papeletas!$G$2:$G$3000&lt;=_xlpm.f)*(Papeletas!$H$2:$H$3000&gt;=_xlpm.f),
     Papeletas!$F$2:$F$3000,
     "__NP__"
   ),
   "__NP__"
),
_xlpm.x,IF(_xlpm.xp&lt;&gt;"__NP__",_xlpm.xp,_xlfn.XLOOKUP($B47,Reloj!$A$2:$A$3000,INDEX(Reloj!$J$2:$AR$3000,,COLUMN(BC39)-INT(COLUMN(BC39)/9*8)),"__NF__")),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BP47" s="363">
        <f t="shared" si="654"/>
        <v>8.5</v>
      </c>
      <c r="BQ47" s="363">
        <f t="shared" si="655"/>
        <v>0</v>
      </c>
      <c r="BR47" s="363">
        <f t="shared" si="656"/>
        <v>0</v>
      </c>
      <c r="BS47" s="363">
        <f t="shared" si="657"/>
        <v>0</v>
      </c>
      <c r="BT47" s="359">
        <f t="shared" si="658"/>
        <v>0.3125</v>
      </c>
      <c r="BU47" s="360">
        <f t="shared" si="659"/>
        <v>0.70833333333333337</v>
      </c>
      <c r="BV47" s="361" t="str">
        <f>IF(
 OR(BT$6&lt;MAX($B$2,$G47),AND($H47&lt;&gt;"",BT$6&gt;$H47)),
 "NA",
 IF(
  AND($D47="LOCAL",WEEKDAY(BT$6,2)=7),
  "DS",
  IF(
   COUNTIF(Parametros!$P:$P,BT$6)&gt;0,
   IF(ISNUMBER(BX47),IF(BX47&gt;0,"FL","FC"),"FC"),
   IF(
    ISNUMBER(BX47),
    IF(BX47&gt;0,"NOR","F"),
    IF(BX47="A","NOR",IF(BX47&lt;&gt;"",BX47,"F"))
   )
  )
 )
)</f>
        <v>NOR</v>
      </c>
      <c r="BW47" s="362">
        <f t="shared" si="660"/>
        <v>8.5</v>
      </c>
      <c r="BX47" s="362" cm="1">
        <f t="array" ref="BX47">_xlfn.LET(
_xlpm.f,BX$6,
_xlpm.xp,IFERROR(
   _xlfn.XLOOKUP(
     1,
     (Papeletas!$B$2:$B$3000=$B47)*(Papeletas!$G$2:$G$3000&lt;=_xlpm.f)*(Papeletas!$H$2:$H$3000&gt;=_xlpm.f),
     Papeletas!$F$2:$F$3000,
     "__NP__"
   ),
   "__NP__"
),
_xlpm.x,IF(_xlpm.xp&lt;&gt;"__NP__",_xlpm.xp,_xlfn.XLOOKUP($B47,Reloj!$A$2:$A$3000,INDEX(Reloj!$J$2:$AR$3000,,COLUMN(BL39)-INT(COLUMN(BL39)/9*8)),"__NF__")),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BY47" s="363">
        <f t="shared" si="661"/>
        <v>8.5</v>
      </c>
      <c r="BZ47" s="363">
        <f t="shared" si="662"/>
        <v>0</v>
      </c>
      <c r="CA47" s="363">
        <f t="shared" si="663"/>
        <v>0</v>
      </c>
      <c r="CB47" s="363">
        <f t="shared" si="664"/>
        <v>0</v>
      </c>
      <c r="CC47" s="359">
        <f t="shared" si="665"/>
        <v>0.3125</v>
      </c>
      <c r="CD47" s="360">
        <f t="shared" si="666"/>
        <v>0.70833333333333337</v>
      </c>
      <c r="CE47" s="361" t="str">
        <f>IF(
 OR(CC$6&lt;MAX($B$2,$G47),AND($H47&lt;&gt;"",CC$6&gt;$H47)),
 "NA",
 IF(
  AND($D47="LOCAL",WEEKDAY(CC$6,2)=7),
  "DS",
  IF(
   COUNTIF(Parametros!$P:$P,CC$6)&gt;0,
   IF(ISNUMBER(CG47),IF(CG47&gt;0,"FL","FC"),"FC"),
   IF(
    ISNUMBER(CG47),
    IF(CG47&gt;0,"NOR","F"),
    IF(CG47="A","NOR",IF(CG47&lt;&gt;"",CG47,"F"))
   )
  )
 )
)</f>
        <v>NOR</v>
      </c>
      <c r="CF47" s="362">
        <f t="shared" si="667"/>
        <v>8.5</v>
      </c>
      <c r="CG47" s="362" cm="1">
        <f t="array" ref="CG47">_xlfn.LET(
_xlpm.f,CG$6,
_xlpm.xp,IFERROR(
   _xlfn.XLOOKUP(
     1,
     (Papeletas!$B$2:$B$3000=$B47)*(Papeletas!$G$2:$G$3000&lt;=_xlpm.f)*(Papeletas!$H$2:$H$3000&gt;=_xlpm.f),
     Papeletas!$F$2:$F$3000,
     "__NP__"
   ),
   "__NP__"
),
_xlpm.x,IF(_xlpm.xp&lt;&gt;"__NP__",_xlpm.xp,_xlfn.XLOOKUP($B47,Reloj!$A$2:$A$3000,INDEX(Reloj!$J$2:$AR$3000,,COLUMN(BU39)-INT(COLUMN(BU39)/9*8)),"__NF__")),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CH47" s="363">
        <f t="shared" si="668"/>
        <v>8.5</v>
      </c>
      <c r="CI47" s="363">
        <f t="shared" si="669"/>
        <v>0</v>
      </c>
      <c r="CJ47" s="363">
        <f t="shared" si="670"/>
        <v>0</v>
      </c>
      <c r="CK47" s="363">
        <f t="shared" si="671"/>
        <v>0</v>
      </c>
      <c r="CL47" s="359">
        <f t="shared" si="672"/>
        <v>0.3125</v>
      </c>
      <c r="CM47" s="360">
        <f t="shared" si="673"/>
        <v>0.70833333333333337</v>
      </c>
      <c r="CN47" s="361" t="str">
        <f>IF(
 OR(CL$6&lt;MAX($B$2,$G47),AND($H47&lt;&gt;"",CL$6&gt;$H47)),
 "NA",
 IF(
  AND($D47="LOCAL",WEEKDAY(CL$6,2)=7),
  "DS",
  IF(
   COUNTIF(Parametros!$P:$P,CL$6)&gt;0,
   IF(ISNUMBER(CP47),IF(CP47&gt;0,"FL","FC"),"FC"),
   IF(
    ISNUMBER(CP47),
    IF(CP47&gt;0,"NOR","F"),
    IF(CP47="A","NOR",IF(CP47&lt;&gt;"",CP47,"F"))
   )
  )
 )
)</f>
        <v>NOR</v>
      </c>
      <c r="CO47" s="362">
        <f t="shared" si="674"/>
        <v>8.5</v>
      </c>
      <c r="CP47" s="362" cm="1">
        <f t="array" ref="CP47">_xlfn.LET(
_xlpm.f,CP$6,
_xlpm.xp,IFERROR(
   _xlfn.XLOOKUP(
     1,
     (Papeletas!$B$2:$B$3000=$B47)*(Papeletas!$G$2:$G$3000&lt;=_xlpm.f)*(Papeletas!$H$2:$H$3000&gt;=_xlpm.f),
     Papeletas!$F$2:$F$3000,
     "__NP__"
   ),
   "__NP__"
),
_xlpm.x,IF(_xlpm.xp&lt;&gt;"__NP__",_xlpm.xp,_xlfn.XLOOKUP($B47,Reloj!$A$2:$A$3000,INDEX(Reloj!$J$2:$AR$3000,,COLUMN(CD39)-INT(COLUMN(CD39)/9*8)),"__NF__")),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CQ47" s="363">
        <f t="shared" si="675"/>
        <v>8.5</v>
      </c>
      <c r="CR47" s="363">
        <f t="shared" si="676"/>
        <v>0</v>
      </c>
      <c r="CS47" s="363">
        <f t="shared" si="677"/>
        <v>0</v>
      </c>
      <c r="CT47" s="363">
        <f t="shared" si="678"/>
        <v>0</v>
      </c>
      <c r="CU47" s="359">
        <f t="shared" si="679"/>
        <v>0.3125</v>
      </c>
      <c r="CV47" s="360">
        <f t="shared" si="680"/>
        <v>0.54166666666666663</v>
      </c>
      <c r="CW47" s="361" t="str">
        <f>IF(
 OR(CU$6&lt;MAX($B$2,$G47),AND($H47&lt;&gt;"",CU$6&gt;$H47)),
 "NA",
 IF(
  AND($D47="LOCAL",WEEKDAY(CU$6,2)=7),
  "DS",
  IF(
   COUNTIF(Parametros!$P:$P,CU$6)&gt;0,
   IF(ISNUMBER(CY47),IF(CY47&gt;0,"FL","FC"),"FC"),
   IF(
    ISNUMBER(CY47),
    IF(CY47&gt;0,"NOR","F"),
    IF(CY47="A","NOR",IF(CY47&lt;&gt;"",CY47,"F"))
   )
  )
 )
)</f>
        <v>NOR</v>
      </c>
      <c r="CX47" s="362">
        <f t="shared" si="681"/>
        <v>5.4999999999999991</v>
      </c>
      <c r="CY47" s="362" cm="1">
        <f t="array" ref="CY47">_xlfn.LET(
_xlpm.f,CY$6,
_xlpm.xp,IFERROR(
   _xlfn.XLOOKUP(
     1,
     (Papeletas!$B$2:$B$3000=$B47)*(Papeletas!$G$2:$G$3000&lt;=_xlpm.f)*(Papeletas!$H$2:$H$3000&gt;=_xlpm.f),
     Papeletas!$F$2:$F$3000,
     "__NP__"
   ),
   "__NP__"
),
_xlpm.x,IF(_xlpm.xp&lt;&gt;"__NP__",_xlpm.xp,_xlfn.XLOOKUP($B47,Reloj!$A$2:$A$3000,INDEX(Reloj!$J$2:$AR$3000,,COLUMN(CM39)-INT(COLUMN(CM39)/9*8)),"__NF__")),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3</v>
      </c>
      <c r="CZ47" s="363">
        <f t="shared" si="682"/>
        <v>5.4999999999999991</v>
      </c>
      <c r="DA47" s="363">
        <f t="shared" si="683"/>
        <v>0</v>
      </c>
      <c r="DB47" s="363">
        <f t="shared" si="684"/>
        <v>0</v>
      </c>
      <c r="DC47" s="363">
        <f t="shared" si="685"/>
        <v>0</v>
      </c>
      <c r="DD47" s="359" t="str">
        <f t="shared" si="686"/>
        <v>-</v>
      </c>
      <c r="DE47" s="360" t="str">
        <f t="shared" si="687"/>
        <v>-</v>
      </c>
      <c r="DF47" s="361" t="str">
        <f>IF(
 OR(DD$6&lt;MAX($B$2,$G47),AND($H47&lt;&gt;"",DD$6&gt;$H47)),
 "NA",
 IF(
  AND($D47="LOCAL",WEEKDAY(DD$6,2)=7),
  "DS",
  IF(
   COUNTIF(Parametros!$P:$P,DD$6)&gt;0,
   IF(ISNUMBER(DH47),IF(DH47&gt;0,"FL","FC"),"FC"),
   IF(
    ISNUMBER(DH47),
    IF(DH47&gt;0,"NOR","F"),
    IF(DH47="A","NOR",IF(DH47&lt;&gt;"",DH47,"F"))
   )
  )
 )
)</f>
        <v>DS</v>
      </c>
      <c r="DG47" s="362">
        <f t="shared" si="688"/>
        <v>0</v>
      </c>
      <c r="DH47" s="362" t="str" cm="1">
        <f t="array" ref="DH47">_xlfn.LET(
_xlpm.f,DH$6,
_xlpm.xp,IFERROR(
   _xlfn.XLOOKUP(
     1,
     (Papeletas!$B$2:$B$3000=$B47)*(Papeletas!$G$2:$G$3000&lt;=_xlpm.f)*(Papeletas!$H$2:$H$3000&gt;=_xlpm.f),
     Papeletas!$F$2:$F$3000,
     "__NP__"
   ),
   "__NP__"
),
_xlpm.x,IF(_xlpm.xp&lt;&gt;"__NP__",_xlpm.xp,_xlfn.XLOOKUP($B47,Reloj!$A$2:$A$3000,INDEX(Reloj!$J$2:$AR$3000,,COLUMN(CV39)-INT(COLUMN(CV39)/9*8)),"__NF__")),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DI47" s="363">
        <f t="shared" si="689"/>
        <v>0</v>
      </c>
      <c r="DJ47" s="363">
        <f t="shared" si="690"/>
        <v>0</v>
      </c>
      <c r="DK47" s="363">
        <f t="shared" si="691"/>
        <v>0</v>
      </c>
      <c r="DL47" s="363">
        <f t="shared" si="692"/>
        <v>0</v>
      </c>
      <c r="DM47" s="359">
        <f t="shared" si="693"/>
        <v>0.3125</v>
      </c>
      <c r="DN47" s="360">
        <f t="shared" si="694"/>
        <v>0.70833333333333337</v>
      </c>
      <c r="DO47" s="361" t="str">
        <f>IF(
 OR(DM$6&lt;MAX($B$2,$G47),AND($H47&lt;&gt;"",DM$6&gt;$H47)),
 "NA",
 IF(
  AND($D47="LOCAL",WEEKDAY(DM$6,2)=7),
  "DS",
  IF(
   COUNTIF(Parametros!$P:$P,DM$6)&gt;0,
   IF(ISNUMBER(DQ47),IF(DQ47&gt;0,"FL","FC"),"FC"),
   IF(
    ISNUMBER(DQ47),
    IF(DQ47&gt;0,"NOR","F"),
    IF(DQ47="A","NOR",IF(DQ47&lt;&gt;"",DQ47,"F"))
   )
  )
 )
)</f>
        <v>NOR</v>
      </c>
      <c r="DP47" s="362">
        <f t="shared" si="695"/>
        <v>8.5</v>
      </c>
      <c r="DQ47" s="362" cm="1">
        <f t="array" ref="DQ47">_xlfn.LET(
_xlpm.f,DQ$6,
_xlpm.xp,IFERROR(
   _xlfn.XLOOKUP(
     1,
     (Papeletas!$B$2:$B$3000=$B47)*(Papeletas!$G$2:$G$3000&lt;=_xlpm.f)*(Papeletas!$H$2:$H$3000&gt;=_xlpm.f),
     Papeletas!$F$2:$F$3000,
     "__NP__"
   ),
   "__NP__"
),
_xlpm.x,IF(_xlpm.xp&lt;&gt;"__NP__",_xlpm.xp,_xlfn.XLOOKUP($B47,Reloj!$A$2:$A$3000,INDEX(Reloj!$J$2:$AR$3000,,COLUMN(DE39)-INT(COLUMN(DE39)/9*8)),"__NF__")),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DR47" s="363">
        <f t="shared" si="696"/>
        <v>8.5</v>
      </c>
      <c r="DS47" s="363">
        <f t="shared" si="697"/>
        <v>2</v>
      </c>
      <c r="DT47" s="363">
        <f t="shared" si="698"/>
        <v>0</v>
      </c>
      <c r="DU47" s="363">
        <f t="shared" si="699"/>
        <v>0</v>
      </c>
      <c r="DV47" s="359">
        <f t="shared" si="700"/>
        <v>0.3125</v>
      </c>
      <c r="DW47" s="360">
        <f t="shared" si="701"/>
        <v>0.70833333333333337</v>
      </c>
      <c r="DX47" s="361" t="str">
        <f>IF(
 OR(DV$6&lt;MAX($B$2,$G47),AND($H47&lt;&gt;"",DV$6&gt;$H47)),
 "NA",
 IF(
  AND($D47="LOCAL",WEEKDAY(DV$6,2)=7),
  "DS",
  IF(
   COUNTIF(Parametros!$P:$P,DV$6)&gt;0,
   IF(ISNUMBER(DZ47),IF(DZ47&gt;0,"FL","FC"),"FC"),
   IF(
    ISNUMBER(DZ47),
    IF(DZ47&gt;0,"NOR","F"),
    IF(DZ47="A","NOR",IF(DZ47&lt;&gt;"",DZ47,"F"))
   )
  )
 )
)</f>
        <v>NOR</v>
      </c>
      <c r="DY47" s="362">
        <f t="shared" si="702"/>
        <v>8.5</v>
      </c>
      <c r="DZ47" s="362" cm="1">
        <f t="array" ref="DZ47">_xlfn.LET(
_xlpm.f,DZ$6,
_xlpm.xp,IFERROR(
   _xlfn.XLOOKUP(
     1,
     (Papeletas!$B$2:$B$3000=$B47)*(Papeletas!$G$2:$G$3000&lt;=_xlpm.f)*(Papeletas!$H$2:$H$3000&gt;=_xlpm.f),
     Papeletas!$F$2:$F$3000,
     "__NP__"
   ),
   "__NP__"
),
_xlpm.x,IF(_xlpm.xp&lt;&gt;"__NP__",_xlpm.xp,_xlfn.XLOOKUP($B47,Reloj!$A$2:$A$3000,INDEX(Reloj!$J$2:$AR$3000,,COLUMN(DN39)-INT(COLUMN(DN39)/9*8)),"__NF__")),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EA47" s="363">
        <f t="shared" si="703"/>
        <v>8.5</v>
      </c>
      <c r="EB47" s="363">
        <f t="shared" si="704"/>
        <v>2</v>
      </c>
      <c r="EC47" s="363">
        <f t="shared" si="705"/>
        <v>0</v>
      </c>
      <c r="ED47" s="363">
        <f t="shared" si="706"/>
        <v>0</v>
      </c>
      <c r="EE47" s="359">
        <f t="shared" si="707"/>
        <v>0.3125</v>
      </c>
      <c r="EF47" s="360">
        <f t="shared" si="708"/>
        <v>0.70833333333333337</v>
      </c>
      <c r="EG47" s="361" t="str">
        <f>IF(
 OR(EE$6&lt;MAX($B$2,$G47),AND($H47&lt;&gt;"",EE$6&gt;$H47)),
 "NA",
 IF(
  AND($D47="LOCAL",WEEKDAY(EE$6,2)=7),
  "DS",
  IF(
   COUNTIF(Parametros!$P:$P,EE$6)&gt;0,
   IF(ISNUMBER(EI47),IF(EI47&gt;0,"FL","FC"),"FC"),
   IF(
    ISNUMBER(EI47),
    IF(EI47&gt;0,"NOR","F"),
    IF(EI47="A","NOR",IF(EI47&lt;&gt;"",EI47,"F"))
   )
  )
 )
)</f>
        <v>NOR</v>
      </c>
      <c r="EH47" s="362">
        <f t="shared" si="709"/>
        <v>8.5</v>
      </c>
      <c r="EI47" s="362" cm="1">
        <f t="array" ref="EI47">_xlfn.LET(
_xlpm.f,EI$6,
_xlpm.xp,IFERROR(
   _xlfn.XLOOKUP(
     1,
     (Papeletas!$B$2:$B$3000=$B47)*(Papeletas!$G$2:$G$3000&lt;=_xlpm.f)*(Papeletas!$H$2:$H$3000&gt;=_xlpm.f),
     Papeletas!$F$2:$F$3000,
     "__NP__"
   ),
   "__NP__"
),
_xlpm.x,IF(_xlpm.xp&lt;&gt;"__NP__",_xlpm.xp,_xlfn.XLOOKUP($B47,Reloj!$A$2:$A$3000,INDEX(Reloj!$J$2:$AR$3000,,COLUMN(DW39)-INT(COLUMN(DW39)/9*8)),"__NF__")),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EJ47" s="363">
        <f t="shared" si="710"/>
        <v>8.5</v>
      </c>
      <c r="EK47" s="363">
        <f t="shared" si="711"/>
        <v>2</v>
      </c>
      <c r="EL47" s="363">
        <f t="shared" si="712"/>
        <v>0</v>
      </c>
      <c r="EM47" s="363">
        <f t="shared" si="713"/>
        <v>0</v>
      </c>
      <c r="EN47" s="359">
        <f t="shared" si="714"/>
        <v>0.3125</v>
      </c>
      <c r="EO47" s="360">
        <f t="shared" si="715"/>
        <v>0.70833333333333337</v>
      </c>
      <c r="EP47" s="361" t="str">
        <f>IF(
 OR(EN$6&lt;MAX($B$2,$G47),AND($H47&lt;&gt;"",EN$6&gt;$H47)),
 "NA",
 IF(
  AND($D47="LOCAL",WEEKDAY(EN$6,2)=7),
  "DS",
  IF(
   COUNTIF(Parametros!$P:$P,EN$6)&gt;0,
   IF(ISNUMBER(ER47),IF(ER47&gt;0,"FL","FC"),"FC"),
   IF(
    ISNUMBER(ER47),
    IF(ER47&gt;0,"NOR","F"),
    IF(ER47="A","NOR",IF(ER47&lt;&gt;"",ER47,"F"))
   )
  )
 )
)</f>
        <v>NOR</v>
      </c>
      <c r="EQ47" s="362">
        <f t="shared" si="716"/>
        <v>8.5</v>
      </c>
      <c r="ER47" s="362" cm="1">
        <f t="array" ref="ER47">_xlfn.LET(
_xlpm.f,ER$6,
_xlpm.xp,IFERROR(
   _xlfn.XLOOKUP(
     1,
     (Papeletas!$B$2:$B$3000=$B47)*(Papeletas!$G$2:$G$3000&lt;=_xlpm.f)*(Papeletas!$H$2:$H$3000&gt;=_xlpm.f),
     Papeletas!$F$2:$F$3000,
     "__NP__"
   ),
   "__NP__"
),
_xlpm.x,IF(_xlpm.xp&lt;&gt;"__NP__",_xlpm.xp,_xlfn.XLOOKUP($B47,Reloj!$A$2:$A$3000,INDEX(Reloj!$J$2:$AR$3000,,COLUMN(EF39)-INT(COLUMN(EF39)/9*8)),"__NF__")),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9</v>
      </c>
      <c r="ES47" s="363">
        <f t="shared" si="717"/>
        <v>8.5</v>
      </c>
      <c r="ET47" s="363">
        <f t="shared" si="718"/>
        <v>0.5</v>
      </c>
      <c r="EU47" s="363">
        <f t="shared" si="719"/>
        <v>0</v>
      </c>
      <c r="EV47" s="363">
        <f t="shared" si="720"/>
        <v>0</v>
      </c>
      <c r="EW47" s="359">
        <f t="shared" si="721"/>
        <v>0.3125</v>
      </c>
      <c r="EX47" s="360">
        <f t="shared" si="722"/>
        <v>0.70833333333333337</v>
      </c>
      <c r="EY47" s="361" t="str">
        <f>IF(
 OR(EW$6&lt;MAX($B$2,$G47),AND($H47&lt;&gt;"",EW$6&gt;$H47)),
 "NA",
 IF(
  AND($D47="LOCAL",WEEKDAY(EW$6,2)=7),
  "DS",
  IF(
   COUNTIF(Parametros!$P:$P,EW$6)&gt;0,
   IF(ISNUMBER(FA47),IF(FA47&gt;0,"FL","FC"),"FC"),
   IF(
    ISNUMBER(FA47),
    IF(FA47&gt;0,"NOR","F"),
    IF(FA47="A","NOR",IF(FA47&lt;&gt;"",FA47,"F"))
   )
  )
 )
)</f>
        <v>NOR</v>
      </c>
      <c r="EZ47" s="362">
        <f t="shared" si="723"/>
        <v>8.5</v>
      </c>
      <c r="FA47" s="362" cm="1">
        <f t="array" ref="FA47">_xlfn.LET(
_xlpm.f,FA$6,
_xlpm.xp,IFERROR(
   _xlfn.XLOOKUP(
     1,
     (Papeletas!$B$2:$B$3000=$B47)*(Papeletas!$G$2:$G$3000&lt;=_xlpm.f)*(Papeletas!$H$2:$H$3000&gt;=_xlpm.f),
     Papeletas!$F$2:$F$3000,
     "__NP__"
   ),
   "__NP__"
),
_xlpm.x,IF(_xlpm.xp&lt;&gt;"__NP__",_xlpm.xp,_xlfn.XLOOKUP($B47,Reloj!$A$2:$A$3000,INDEX(Reloj!$J$2:$AR$3000,,COLUMN(EO39)-INT(COLUMN(EO39)/9*8)),"__NF__")),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FB47" s="363">
        <f t="shared" si="724"/>
        <v>8.5</v>
      </c>
      <c r="FC47" s="363">
        <f t="shared" si="725"/>
        <v>2</v>
      </c>
      <c r="FD47" s="363">
        <f t="shared" si="726"/>
        <v>0</v>
      </c>
      <c r="FE47" s="363">
        <f t="shared" si="727"/>
        <v>0</v>
      </c>
      <c r="FF47" s="359">
        <f t="shared" si="728"/>
        <v>0.3125</v>
      </c>
      <c r="FG47" s="360">
        <f t="shared" si="729"/>
        <v>0.54166666666666663</v>
      </c>
      <c r="FH47" s="361" t="str">
        <f>IF(
 OR(FF$6&lt;MAX($B$2,$G47),AND($H47&lt;&gt;"",FF$6&gt;$H47)),
 "NA",
 IF(
  AND($D47="LOCAL",WEEKDAY(FF$6,2)=7),
  "DS",
  IF(
   COUNTIF(Parametros!$P:$P,FF$6)&gt;0,
   IF(ISNUMBER(FJ47),IF(FJ47&gt;0,"FL","FC"),"FC"),
   IF(
    ISNUMBER(FJ47),
    IF(FJ47&gt;0,"NOR","F"),
    IF(FJ47="A","NOR",IF(FJ47&lt;&gt;"",FJ47,"F"))
   )
  )
 )
)</f>
        <v>NOR</v>
      </c>
      <c r="FI47" s="362">
        <f t="shared" si="730"/>
        <v>5.4999999999999991</v>
      </c>
      <c r="FJ47" s="362" cm="1">
        <f t="array" ref="FJ47">_xlfn.LET(
_xlpm.f,FJ$6,
_xlpm.xp,IFERROR(
   _xlfn.XLOOKUP(
     1,
     (Papeletas!$B$2:$B$3000=$B47)*(Papeletas!$G$2:$G$3000&lt;=_xlpm.f)*(Papeletas!$H$2:$H$3000&gt;=_xlpm.f),
     Papeletas!$F$2:$F$3000,
     "__NP__"
   ),
   "__NP__"
),
_xlpm.x,IF(_xlpm.xp&lt;&gt;"__NP__",_xlpm.xp,_xlfn.XLOOKUP($B47,Reloj!$A$2:$A$3000,INDEX(Reloj!$J$2:$AR$3000,,COLUMN(EX39)-INT(COLUMN(EX39)/9*8)),"__NF__")),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6</v>
      </c>
      <c r="FK47" s="363">
        <f t="shared" si="731"/>
        <v>5.4999999999999991</v>
      </c>
      <c r="FL47" s="363">
        <f t="shared" si="732"/>
        <v>0.50000000000000089</v>
      </c>
      <c r="FM47" s="363">
        <f t="shared" si="733"/>
        <v>0</v>
      </c>
      <c r="FN47" s="363">
        <f t="shared" si="734"/>
        <v>0</v>
      </c>
      <c r="FO47" s="359" t="str">
        <f t="shared" si="735"/>
        <v>-</v>
      </c>
      <c r="FP47" s="360" t="str">
        <f t="shared" si="736"/>
        <v>-</v>
      </c>
      <c r="FQ47" s="361" t="str">
        <f>IF(
 OR(FO$6&lt;MAX($B$2,$G47),AND($H47&lt;&gt;"",FO$6&gt;$H47)),
 "NA",
 IF(
  AND($D47="LOCAL",WEEKDAY(FO$6,2)=7),
  "DS",
  IF(
   COUNTIF(Parametros!$P:$P,FO$6)&gt;0,
   IF(ISNUMBER(FS47),IF(FS47&gt;0,"FL","FC"),"FC"),
   IF(
    ISNUMBER(FS47),
    IF(FS47&gt;0,"NOR","F"),
    IF(FS47="A","NOR",IF(FS47&lt;&gt;"",FS47,"F"))
   )
  )
 )
)</f>
        <v>DS</v>
      </c>
      <c r="FR47" s="362">
        <f t="shared" si="737"/>
        <v>0</v>
      </c>
      <c r="FS47" s="362" t="str" cm="1">
        <f t="array" ref="FS47">_xlfn.LET(
_xlpm.f,FS$6,
_xlpm.xp,IFERROR(
   _xlfn.XLOOKUP(
     1,
     (Papeletas!$B$2:$B$3000=$B47)*(Papeletas!$G$2:$G$3000&lt;=_xlpm.f)*(Papeletas!$H$2:$H$3000&gt;=_xlpm.f),
     Papeletas!$F$2:$F$3000,
     "__NP__"
   ),
   "__NP__"
),
_xlpm.x,IF(_xlpm.xp&lt;&gt;"__NP__",_xlpm.xp,_xlfn.XLOOKUP($B47,Reloj!$A$2:$A$3000,INDEX(Reloj!$J$2:$AR$3000,,COLUMN(FG39)-INT(COLUMN(FG39)/9*8)),"__NF__")),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FT47" s="363">
        <f t="shared" si="738"/>
        <v>0</v>
      </c>
      <c r="FU47" s="363">
        <f t="shared" si="739"/>
        <v>0</v>
      </c>
      <c r="FV47" s="363">
        <f t="shared" si="740"/>
        <v>0</v>
      </c>
      <c r="FW47" s="363">
        <f t="shared" si="741"/>
        <v>0</v>
      </c>
      <c r="FX47" s="359">
        <f t="shared" si="742"/>
        <v>0.3125</v>
      </c>
      <c r="FY47" s="360">
        <f t="shared" si="743"/>
        <v>0.70833333333333337</v>
      </c>
      <c r="FZ47" s="361" t="str">
        <f>IF(
 OR(FX$6&lt;MAX($B$2,$G47),AND($H47&lt;&gt;"",FX$6&gt;$H47)),
 "NA",
 IF(
  AND($D47="LOCAL",WEEKDAY(FX$6,2)=7),
  "DS",
  IF(
   COUNTIF(Parametros!$P:$P,FX$6)&gt;0,
   IF(ISNUMBER(GB47),IF(GB47&gt;0,"FL","FC"),"FC"),
   IF(
    ISNUMBER(GB47),
    IF(GB47&gt;0,"NOR","F"),
    IF(GB47="A","NOR",IF(GB47&lt;&gt;"",GB47,"F"))
   )
  )
 )
)</f>
        <v>F</v>
      </c>
      <c r="GA47" s="362">
        <f t="shared" si="744"/>
        <v>8.5</v>
      </c>
      <c r="GB47" s="362" t="str" cm="1">
        <f t="array" ref="GB47">_xlfn.LET(
_xlpm.f,GB$6,
_xlpm.xp,IFERROR(
   _xlfn.XLOOKUP(
     1,
     (Papeletas!$B$2:$B$3000=$B47)*(Papeletas!$G$2:$G$3000&lt;=_xlpm.f)*(Papeletas!$H$2:$H$3000&gt;=_xlpm.f),
     Papeletas!$F$2:$F$3000,
     "__NP__"
   ),
   "__NP__"
),
_xlpm.x,IF(_xlpm.xp&lt;&gt;"__NP__",_xlpm.xp,_xlfn.XLOOKUP($B47,Reloj!$A$2:$A$3000,INDEX(Reloj!$J$2:$AR$3000,,COLUMN(FP39)-INT(COLUMN(FP39)/9*8)),"__NF__")),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GC47" s="363">
        <f t="shared" si="745"/>
        <v>0</v>
      </c>
      <c r="GD47" s="363">
        <f t="shared" si="746"/>
        <v>0</v>
      </c>
      <c r="GE47" s="363">
        <f t="shared" si="747"/>
        <v>0</v>
      </c>
      <c r="GF47" s="363">
        <f t="shared" si="748"/>
        <v>0</v>
      </c>
      <c r="GG47" s="359">
        <f t="shared" si="749"/>
        <v>0.3125</v>
      </c>
      <c r="GH47" s="360">
        <f t="shared" si="750"/>
        <v>0.70833333333333337</v>
      </c>
      <c r="GI47" s="361" t="str">
        <f>IF(
 OR(GG$6&lt;MAX($B$2,$G47),AND($H47&lt;&gt;"",GG$6&gt;$H47)),
 "NA",
 IF(
  AND($D47="LOCAL",WEEKDAY(GG$6,2)=7),
  "DS",
  IF(
   COUNTIF(Parametros!$P:$P,GG$6)&gt;0,
   IF(ISNUMBER(GK47),IF(GK47&gt;0,"FL","FC"),"FC"),
   IF(
    ISNUMBER(GK47),
    IF(GK47&gt;0,"NOR","F"),
    IF(GK47="A","NOR",IF(GK47&lt;&gt;"",GK47,"F"))
   )
  )
 )
)</f>
        <v>NOR</v>
      </c>
      <c r="GJ47" s="362">
        <f t="shared" si="751"/>
        <v>8.5</v>
      </c>
      <c r="GK47" s="362" cm="1">
        <f t="array" ref="GK47">_xlfn.LET(
_xlpm.f,GK$6,
_xlpm.xp,IFERROR(
   _xlfn.XLOOKUP(
     1,
     (Papeletas!$B$2:$B$3000=$B47)*(Papeletas!$G$2:$G$3000&lt;=_xlpm.f)*(Papeletas!$H$2:$H$3000&gt;=_xlpm.f),
     Papeletas!$F$2:$F$3000,
     "__NP__"
   ),
   "__NP__"
),
_xlpm.x,IF(_xlpm.xp&lt;&gt;"__NP__",_xlpm.xp,_xlfn.XLOOKUP($B47,Reloj!$A$2:$A$3000,INDEX(Reloj!$J$2:$AR$3000,,COLUMN(FY39)-INT(COLUMN(FY39)/9*8)),"__NF__")),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GL47" s="363">
        <f t="shared" si="752"/>
        <v>8.5</v>
      </c>
      <c r="GM47" s="363">
        <f t="shared" si="753"/>
        <v>2</v>
      </c>
      <c r="GN47" s="363">
        <f t="shared" si="754"/>
        <v>0</v>
      </c>
      <c r="GO47" s="363">
        <f t="shared" si="755"/>
        <v>0</v>
      </c>
      <c r="GP47" s="359">
        <f t="shared" si="756"/>
        <v>0.3125</v>
      </c>
      <c r="GQ47" s="360">
        <f t="shared" si="757"/>
        <v>0.70833333333333337</v>
      </c>
      <c r="GR47" s="361" t="str">
        <f>IF(
 OR(GP$6&lt;MAX($B$2,$G47),AND($H47&lt;&gt;"",GP$6&gt;$H47)),
 "NA",
 IF(
  AND($D47="LOCAL",WEEKDAY(GP$6,2)=7),
  "DS",
  IF(
   COUNTIF(Parametros!$P:$P,GP$6)&gt;0,
   IF(ISNUMBER(GT47),IF(GT47&gt;0,"FL","FC"),"FC"),
   IF(
    ISNUMBER(GT47),
    IF(GT47&gt;0,"NOR","F"),
    IF(GT47="A","NOR",IF(GT47&lt;&gt;"",GT47,"F"))
   )
  )
 )
)</f>
        <v>NOR</v>
      </c>
      <c r="GS47" s="362">
        <f t="shared" si="758"/>
        <v>8.5</v>
      </c>
      <c r="GT47" s="362" cm="1">
        <f t="array" ref="GT47">_xlfn.LET(
_xlpm.f,GT$6,
_xlpm.xp,IFERROR(
   _xlfn.XLOOKUP(
     1,
     (Papeletas!$B$2:$B$3000=$B47)*(Papeletas!$G$2:$G$3000&lt;=_xlpm.f)*(Papeletas!$H$2:$H$3000&gt;=_xlpm.f),
     Papeletas!$F$2:$F$3000,
     "__NP__"
   ),
   "__NP__"
),
_xlpm.x,IF(_xlpm.xp&lt;&gt;"__NP__",_xlpm.xp,_xlfn.XLOOKUP($B47,Reloj!$A$2:$A$3000,INDEX(Reloj!$J$2:$AR$3000,,COLUMN(GH39)-INT(COLUMN(GH39)/9*8)),"__NF__")),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GU47" s="363">
        <f t="shared" si="759"/>
        <v>8.5</v>
      </c>
      <c r="GV47" s="363">
        <f t="shared" si="760"/>
        <v>2</v>
      </c>
      <c r="GW47" s="363">
        <f t="shared" si="761"/>
        <v>0</v>
      </c>
      <c r="GX47" s="363">
        <f t="shared" si="762"/>
        <v>0</v>
      </c>
      <c r="GY47" s="359">
        <f t="shared" si="763"/>
        <v>0.3125</v>
      </c>
      <c r="GZ47" s="360">
        <f t="shared" si="764"/>
        <v>0.70833333333333337</v>
      </c>
      <c r="HA47" s="361" t="str">
        <f>IF(
 OR(GY$6&lt;MAX($B$2,$G47),AND($H47&lt;&gt;"",GY$6&gt;$H47)),
 "NA",
 IF(
  AND($D47="LOCAL",WEEKDAY(GY$6,2)=7),
  "DS",
  IF(
   COUNTIF(Parametros!$P:$P,GY$6)&gt;0,
   IF(ISNUMBER(HC47),IF(HC47&gt;0,"FL","FC"),"FC"),
   IF(
    ISNUMBER(HC47),
    IF(HC47&gt;0,"NOR","F"),
    IF(HC47="A","NOR",IF(HC47&lt;&gt;"",HC47,"F"))
   )
  )
 )
)</f>
        <v>F</v>
      </c>
      <c r="HB47" s="362">
        <f t="shared" si="765"/>
        <v>8.5</v>
      </c>
      <c r="HC47" s="362" t="str" cm="1">
        <f t="array" ref="HC47">_xlfn.LET(
_xlpm.f,HC$6,
_xlpm.xp,IFERROR(
   _xlfn.XLOOKUP(
     1,
     (Papeletas!$B$2:$B$3000=$B47)*(Papeletas!$G$2:$G$3000&lt;=_xlpm.f)*(Papeletas!$H$2:$H$3000&gt;=_xlpm.f),
     Papeletas!$F$2:$F$3000,
     "__NP__"
   ),
   "__NP__"
),
_xlpm.x,IF(_xlpm.xp&lt;&gt;"__NP__",_xlpm.xp,_xlfn.XLOOKUP($B47,Reloj!$A$2:$A$3000,INDEX(Reloj!$J$2:$AR$3000,,COLUMN(GQ39)-INT(COLUMN(GQ39)/9*8)),"__NF__")),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HD47" s="363">
        <f t="shared" si="766"/>
        <v>0</v>
      </c>
      <c r="HE47" s="363">
        <f t="shared" si="767"/>
        <v>0</v>
      </c>
      <c r="HF47" s="363">
        <f t="shared" si="768"/>
        <v>0</v>
      </c>
      <c r="HG47" s="363">
        <f t="shared" si="769"/>
        <v>0</v>
      </c>
      <c r="HH47" s="359">
        <f t="shared" si="770"/>
        <v>0.3125</v>
      </c>
      <c r="HI47" s="360">
        <f t="shared" si="771"/>
        <v>0.70833333333333337</v>
      </c>
      <c r="HJ47" s="361" t="str">
        <f>IF(
 OR(HH$6&lt;MAX($B$2,$G47),AND($H47&lt;&gt;"",HH$6&gt;$H47)),
 "NA",
 IF(
  AND($D47="LOCAL",WEEKDAY(HH$6,2)=7),
  "DS",
  IF(
   COUNTIF(Parametros!$P:$P,HH$6)&gt;0,
   IF(ISNUMBER(HL47),IF(HL47&gt;0,"FL","FC"),"FC"),
   IF(
    ISNUMBER(HL47),
    IF(HL47&gt;0,"NOR","F"),
    IF(HL47="A","NOR",IF(HL47&lt;&gt;"",HL47,"F"))
   )
  )
 )
)</f>
        <v>NOR</v>
      </c>
      <c r="HK47" s="362">
        <f t="shared" si="772"/>
        <v>8.5</v>
      </c>
      <c r="HL47" s="362" cm="1">
        <f t="array" ref="HL47">_xlfn.LET(
_xlpm.f,HL$6,
_xlpm.xp,IFERROR(
   _xlfn.XLOOKUP(
     1,
     (Papeletas!$B$2:$B$3000=$B47)*(Papeletas!$G$2:$G$3000&lt;=_xlpm.f)*(Papeletas!$H$2:$H$3000&gt;=_xlpm.f),
     Papeletas!$F$2:$F$3000,
     "__NP__"
   ),
   "__NP__"
),
_xlpm.x,IF(_xlpm.xp&lt;&gt;"__NP__",_xlpm.xp,_xlfn.XLOOKUP($B47,Reloj!$A$2:$A$3000,INDEX(Reloj!$J$2:$AR$3000,,COLUMN(GZ39)-INT(COLUMN(GZ39)/9*8)),"__NF__")),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8.5</v>
      </c>
      <c r="HM47" s="363">
        <f t="shared" si="773"/>
        <v>8.5</v>
      </c>
      <c r="HN47" s="363">
        <f t="shared" si="774"/>
        <v>0</v>
      </c>
      <c r="HO47" s="363">
        <f t="shared" si="775"/>
        <v>0</v>
      </c>
      <c r="HP47" s="363">
        <f t="shared" si="776"/>
        <v>0</v>
      </c>
      <c r="HQ47" s="359">
        <f t="shared" si="777"/>
        <v>0.3125</v>
      </c>
      <c r="HR47" s="360">
        <f t="shared" si="778"/>
        <v>0.54166666666666663</v>
      </c>
      <c r="HS47" s="361" t="str">
        <f>IF(
 OR(HQ$6&lt;MAX($B$2,$G47),AND($H47&lt;&gt;"",HQ$6&gt;$H47)),
 "NA",
 IF(
  AND($D47="LOCAL",WEEKDAY(HQ$6,2)=7),
  "DS",
  IF(
   COUNTIF(Parametros!$P:$P,HQ$6)&gt;0,
   IF(ISNUMBER(HU47),IF(HU47&gt;0,"FL","FC"),"FC"),
   IF(
    ISNUMBER(HU47),
    IF(HU47&gt;0,"NOR","F"),
    IF(HU47="A","NOR",IF(HU47&lt;&gt;"",HU47,"F"))
   )
  )
 )
)</f>
        <v>NOR</v>
      </c>
      <c r="HT47" s="362">
        <f t="shared" si="779"/>
        <v>5.4999999999999991</v>
      </c>
      <c r="HU47" s="362" cm="1">
        <f t="array" ref="HU47">_xlfn.LET(
_xlpm.f,HU$6,
_xlpm.xp,IFERROR(
   _xlfn.XLOOKUP(
     1,
     (Papeletas!$B$2:$B$3000=$B47)*(Papeletas!$G$2:$G$3000&lt;=_xlpm.f)*(Papeletas!$H$2:$H$3000&gt;=_xlpm.f),
     Papeletas!$F$2:$F$3000,
     "__NP__"
   ),
   "__NP__"
),
_xlpm.x,IF(_xlpm.xp&lt;&gt;"__NP__",_xlpm.xp,_xlfn.XLOOKUP($B47,Reloj!$A$2:$A$3000,INDEX(Reloj!$J$2:$AR$3000,,COLUMN(HI39)-INT(COLUMN(HI39)/9*8)),"__NF__")),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5.5</v>
      </c>
      <c r="HV47" s="363">
        <f t="shared" si="780"/>
        <v>5.4999999999999991</v>
      </c>
      <c r="HW47" s="363">
        <f t="shared" si="781"/>
        <v>8.8817841970012523E-16</v>
      </c>
      <c r="HX47" s="363">
        <f t="shared" si="782"/>
        <v>0</v>
      </c>
      <c r="HY47" s="363">
        <f t="shared" si="783"/>
        <v>0</v>
      </c>
      <c r="HZ47" s="359" t="str">
        <f t="shared" si="784"/>
        <v>-</v>
      </c>
      <c r="IA47" s="360" t="str">
        <f t="shared" si="785"/>
        <v>-</v>
      </c>
      <c r="IB47" s="361" t="str">
        <f>IF(
 OR(HZ$6&lt;MAX($B$2,$G47),AND($H47&lt;&gt;"",HZ$6&gt;$H47)),
 "NA",
 IF(
  AND($D47="LOCAL",WEEKDAY(HZ$6,2)=7),
  "DS",
  IF(
   COUNTIF(Parametros!$P:$P,HZ$6)&gt;0,
   IF(ISNUMBER(ID47),IF(ID47&gt;0,"FL","FC"),"FC"),
   IF(
    ISNUMBER(ID47),
    IF(ID47&gt;0,"NOR","F"),
    IF(ID47="A","NOR",IF(ID47&lt;&gt;"",ID47,"F"))
   )
  )
 )
)</f>
        <v>DS</v>
      </c>
      <c r="IC47" s="362">
        <f t="shared" si="786"/>
        <v>0</v>
      </c>
      <c r="ID47" s="362" t="str" cm="1">
        <f t="array" ref="ID47">_xlfn.LET(
_xlpm.f,ID$6,
_xlpm.xp,IFERROR(
   _xlfn.XLOOKUP(
     1,
     (Papeletas!$B$2:$B$3000=$B47)*(Papeletas!$G$2:$G$3000&lt;=_xlpm.f)*(Papeletas!$H$2:$H$3000&gt;=_xlpm.f),
     Papeletas!$F$2:$F$3000,
     "__NP__"
   ),
   "__NP__"
),
_xlpm.x,IF(_xlpm.xp&lt;&gt;"__NP__",_xlpm.xp,_xlfn.XLOOKUP($B47,Reloj!$A$2:$A$3000,INDEX(Reloj!$J$2:$AR$3000,,COLUMN(HR39)-INT(COLUMN(HR39)/9*8)),"__NF__")),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IE47" s="363">
        <f t="shared" si="787"/>
        <v>0</v>
      </c>
      <c r="IF47" s="363">
        <f t="shared" si="788"/>
        <v>0</v>
      </c>
      <c r="IG47" s="363">
        <f t="shared" si="789"/>
        <v>0</v>
      </c>
      <c r="IH47" s="363">
        <f t="shared" si="790"/>
        <v>0</v>
      </c>
      <c r="II47" s="359">
        <f t="shared" si="791"/>
        <v>0.3125</v>
      </c>
      <c r="IJ47" s="360">
        <f t="shared" si="792"/>
        <v>0.70833333333333337</v>
      </c>
      <c r="IK47" s="361" t="str">
        <f>IF(
 OR(II$6&lt;MAX($B$2,$G47),AND($H47&lt;&gt;"",II$6&gt;$H47)),
 "NA",
 IF(
  AND($D47="LOCAL",WEEKDAY(II$6,2)=7),
  "DS",
  IF(
   COUNTIF(Parametros!$P:$P,II$6)&gt;0,
   IF(ISNUMBER(IM47),IF(IM47&gt;0,"FL","FC"),"FC"),
   IF(
    ISNUMBER(IM47),
    IF(IM47&gt;0,"NOR","F"),
    IF(IM47="A","NOR",IF(IM47&lt;&gt;"",IM47,"F"))
   )
  )
 )
)</f>
        <v>F</v>
      </c>
      <c r="IL47" s="362">
        <f t="shared" si="793"/>
        <v>8.5</v>
      </c>
      <c r="IM47" s="362" t="str" cm="1">
        <f t="array" ref="IM47">_xlfn.LET(
_xlpm.f,IM$6,
_xlpm.xp,IFERROR(
   _xlfn.XLOOKUP(
     1,
     (Papeletas!$B$2:$B$3000=$B47)*(Papeletas!$G$2:$G$3000&lt;=_xlpm.f)*(Papeletas!$H$2:$H$3000&gt;=_xlpm.f),
     Papeletas!$F$2:$F$3000,
     "__NP__"
   ),
   "__NP__"
),
_xlpm.x,IF(_xlpm.xp&lt;&gt;"__NP__",_xlpm.xp,_xlfn.XLOOKUP($B47,Reloj!$A$2:$A$3000,INDEX(Reloj!$J$2:$AR$3000,,COLUMN(IA39)-INT(COLUMN(IA39)/9*8)),"__NF__")),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IN47" s="363">
        <f t="shared" si="794"/>
        <v>0</v>
      </c>
      <c r="IO47" s="363">
        <f t="shared" si="795"/>
        <v>0</v>
      </c>
      <c r="IP47" s="363">
        <f t="shared" si="796"/>
        <v>0</v>
      </c>
      <c r="IQ47" s="363">
        <f t="shared" si="797"/>
        <v>0</v>
      </c>
      <c r="IR47" s="359">
        <f t="shared" si="798"/>
        <v>0.3125</v>
      </c>
      <c r="IS47" s="360">
        <f t="shared" si="799"/>
        <v>0.70833333333333337</v>
      </c>
      <c r="IT47" s="361" t="str">
        <f>IF(
 OR(IR$6&lt;MAX($B$2,$G47),AND($H47&lt;&gt;"",IR$6&gt;$H47)),
 "NA",
 IF(
  AND($D47="LOCAL",WEEKDAY(IR$6,2)=7),
  "DS",
  IF(
   COUNTIF(Parametros!$P:$P,IR$6)&gt;0,
   IF(ISNUMBER(IV47),IF(IV47&gt;0,"FL","FC"),"FC"),
   IF(
    ISNUMBER(IV47),
    IF(IV47&gt;0,"NOR","F"),
    IF(IV47="A","NOR",IF(IV47&lt;&gt;"",IV47,"F"))
   )
  )
 )
)</f>
        <v>F</v>
      </c>
      <c r="IU47" s="362">
        <f t="shared" si="800"/>
        <v>8.5</v>
      </c>
      <c r="IV47" s="362" t="str" cm="1">
        <f t="array" ref="IV47">_xlfn.LET(
_xlpm.f,IV$6,
_xlpm.xp,IFERROR(
   _xlfn.XLOOKUP(
     1,
     (Papeletas!$B$2:$B$3000=$B47)*(Papeletas!$G$2:$G$3000&lt;=_xlpm.f)*(Papeletas!$H$2:$H$3000&gt;=_xlpm.f),
     Papeletas!$F$2:$F$3000,
     "__NP__"
   ),
   "__NP__"
),
_xlpm.x,IF(_xlpm.xp&lt;&gt;"__NP__",_xlpm.xp,_xlfn.XLOOKUP($B47,Reloj!$A$2:$A$3000,INDEX(Reloj!$J$2:$AR$3000,,COLUMN(IJ39)-INT(COLUMN(IJ39)/9*8)),"__NF__")),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IW47" s="363">
        <f t="shared" si="801"/>
        <v>0</v>
      </c>
      <c r="IX47" s="363">
        <f t="shared" si="802"/>
        <v>0</v>
      </c>
      <c r="IY47" s="363">
        <f t="shared" si="803"/>
        <v>0</v>
      </c>
      <c r="IZ47" s="363">
        <f t="shared" si="804"/>
        <v>0</v>
      </c>
      <c r="JA47" s="359">
        <f t="shared" si="805"/>
        <v>0.3125</v>
      </c>
      <c r="JB47" s="360">
        <f t="shared" si="806"/>
        <v>0.70833333333333337</v>
      </c>
      <c r="JC47" s="361" t="str">
        <f>IF(
 OR(JA$6&lt;MAX($B$2,$G47),AND($H47&lt;&gt;"",JA$6&gt;$H47)),
 "NA",
 IF(
  AND($D47="LOCAL",WEEKDAY(JA$6,2)=7),
  "DS",
  IF(
   COUNTIF(Parametros!$P:$P,JA$6)&gt;0,
   IF(ISNUMBER(JE47),IF(JE47&gt;0,"FL","FC"),"FC"),
   IF(
    ISNUMBER(JE47),
    IF(JE47&gt;0,"NOR","F"),
    IF(JE47="A","NOR",IF(JE47&lt;&gt;"",JE47,"F"))
   )
  )
 )
)</f>
        <v>NOR</v>
      </c>
      <c r="JD47" s="362">
        <f t="shared" si="807"/>
        <v>8.5</v>
      </c>
      <c r="JE47" s="362" cm="1">
        <f t="array" ref="JE47">_xlfn.LET(
_xlpm.f,JE$6,
_xlpm.xp,IFERROR(
   _xlfn.XLOOKUP(
     1,
     (Papeletas!$B$2:$B$3000=$B47)*(Papeletas!$G$2:$G$3000&lt;=_xlpm.f)*(Papeletas!$H$2:$H$3000&gt;=_xlpm.f),
     Papeletas!$F$2:$F$3000,
     "__NP__"
   ),
   "__NP__"
),
_xlpm.x,IF(_xlpm.xp&lt;&gt;"__NP__",_xlpm.xp,_xlfn.XLOOKUP($B47,Reloj!$A$2:$A$3000,INDEX(Reloj!$J$2:$AR$3000,,COLUMN(IS39)-INT(COLUMN(IS39)/9*8)),"__NF__")),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9</v>
      </c>
      <c r="JF47" s="363">
        <f t="shared" si="808"/>
        <v>8.5</v>
      </c>
      <c r="JG47" s="363">
        <f t="shared" si="809"/>
        <v>0.5</v>
      </c>
      <c r="JH47" s="363">
        <f t="shared" si="810"/>
        <v>0</v>
      </c>
      <c r="JI47" s="363">
        <f t="shared" si="811"/>
        <v>0</v>
      </c>
      <c r="JJ47" s="359">
        <f t="shared" si="812"/>
        <v>0.3125</v>
      </c>
      <c r="JK47" s="360">
        <f t="shared" si="813"/>
        <v>0.70833333333333337</v>
      </c>
      <c r="JL47" s="361" t="str">
        <f>IF(
 OR(JJ$6&lt;MAX($B$2,$G47),AND($H47&lt;&gt;"",JJ$6&gt;$H47)),
 "NA",
 IF(
  AND($D47="LOCAL",WEEKDAY(JJ$6,2)=7),
  "DS",
  IF(
   COUNTIF(Parametros!$P:$P,JJ$6)&gt;0,
   IF(ISNUMBER(JN47),IF(JN47&gt;0,"FL","FC"),"FC"),
   IF(
    ISNUMBER(JN47),
    IF(JN47&gt;0,"NOR","F"),
    IF(JN47="A","NOR",IF(JN47&lt;&gt;"",JN47,"F"))
   )
  )
 )
)</f>
        <v>F</v>
      </c>
      <c r="JM47" s="362">
        <f t="shared" si="814"/>
        <v>8.5</v>
      </c>
      <c r="JN47" s="362" t="str" cm="1">
        <f t="array" ref="JN47">_xlfn.LET(
_xlpm.f,JN$6,
_xlpm.xp,IFERROR(
   _xlfn.XLOOKUP(
     1,
     (Papeletas!$B$2:$B$3000=$B47)*(Papeletas!$G$2:$G$3000&lt;=_xlpm.f)*(Papeletas!$H$2:$H$3000&gt;=_xlpm.f),
     Papeletas!$F$2:$F$3000,
     "__NP__"
   ),
   "__NP__"
),
_xlpm.x,IF(_xlpm.xp&lt;&gt;"__NP__",_xlpm.xp,_xlfn.XLOOKUP($B47,Reloj!$A$2:$A$3000,INDEX(Reloj!$J$2:$AR$3000,,COLUMN(JB39)-INT(COLUMN(JB39)/9*8)),"__NF__")),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JO47" s="363">
        <f t="shared" si="815"/>
        <v>0</v>
      </c>
      <c r="JP47" s="363">
        <f t="shared" si="816"/>
        <v>0</v>
      </c>
      <c r="JQ47" s="363">
        <f t="shared" si="817"/>
        <v>0</v>
      </c>
      <c r="JR47" s="363">
        <f t="shared" si="818"/>
        <v>0</v>
      </c>
      <c r="JS47" s="359">
        <f t="shared" si="819"/>
        <v>0.3125</v>
      </c>
      <c r="JT47" s="360">
        <f t="shared" si="820"/>
        <v>0.70833333333333337</v>
      </c>
      <c r="JU47" s="361" t="str">
        <f>IF(
 OR(JS$6&lt;MAX($B$2,$G47),AND($H47&lt;&gt;"",JS$6&gt;$H47)),
 "NA",
 IF(
  AND($D47="LOCAL",WEEKDAY(JS$6,2)=7),
  "DS",
  IF(
   COUNTIF(Parametros!$P:$P,JS$6)&gt;0,
   IF(ISNUMBER(JW47),IF(JW47&gt;0,"FL","FC"),"FC"),
   IF(
    ISNUMBER(JW47),
    IF(JW47&gt;0,"NOR","F"),
    IF(JW47="A","NOR",IF(JW47&lt;&gt;"",JW47,"F"))
   )
  )
 )
)</f>
        <v>F</v>
      </c>
      <c r="JV47" s="362">
        <f t="shared" si="821"/>
        <v>8.5</v>
      </c>
      <c r="JW47" s="362" t="str" cm="1">
        <f t="array" ref="JW47">_xlfn.LET(
_xlpm.f,JW$6,
_xlpm.xp,IFERROR(
   _xlfn.XLOOKUP(
     1,
     (Papeletas!$B$2:$B$3000=$B47)*(Papeletas!$G$2:$G$3000&lt;=_xlpm.f)*(Papeletas!$H$2:$H$3000&gt;=_xlpm.f),
     Papeletas!$F$2:$F$3000,
     "__NP__"
   ),
   "__NP__"
),
_xlpm.x,IF(_xlpm.xp&lt;&gt;"__NP__",_xlpm.xp,_xlfn.XLOOKUP($B47,Reloj!$A$2:$A$3000,INDEX(Reloj!$J$2:$AR$3000,,COLUMN(JK39)-INT(COLUMN(JK39)/9*8)),"__NF__")),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JX47" s="363">
        <f t="shared" si="822"/>
        <v>0</v>
      </c>
      <c r="JY47" s="363">
        <f t="shared" si="823"/>
        <v>0</v>
      </c>
      <c r="JZ47" s="363">
        <f t="shared" si="824"/>
        <v>0</v>
      </c>
      <c r="KA47" s="363">
        <f t="shared" si="825"/>
        <v>0</v>
      </c>
      <c r="KB47" s="359">
        <f t="shared" si="826"/>
        <v>0.3125</v>
      </c>
      <c r="KC47" s="360">
        <f t="shared" si="827"/>
        <v>0.54166666666666663</v>
      </c>
      <c r="KD47" s="361" t="str">
        <f>IF(
 OR(KB$6&lt;MAX($B$2,$G47),AND($H47&lt;&gt;"",KB$6&gt;$H47)),
 "NA",
 IF(
  AND($D47="LOCAL",WEEKDAY(KB$6,2)=7),
  "DS",
  IF(
   COUNTIF(Parametros!$P:$P,KB$6)&gt;0,
   IF(ISNUMBER(KF47),IF(KF47&gt;0,"FL","FC"),"FC"),
   IF(
    ISNUMBER(KF47),
    IF(KF47&gt;0,"NOR","F"),
    IF(KF47="A","NOR",IF(KF47&lt;&gt;"",KF47,"F"))
   )
  )
 )
)</f>
        <v>NOR</v>
      </c>
      <c r="KE47" s="362">
        <f t="shared" si="828"/>
        <v>5.4999999999999991</v>
      </c>
      <c r="KF47" s="362" cm="1">
        <f t="array" ref="KF47">_xlfn.LET(
_xlpm.f,KF$6,
_xlpm.xp,IFERROR(
   _xlfn.XLOOKUP(
     1,
     (Papeletas!$B$2:$B$3000=$B47)*(Papeletas!$G$2:$G$3000&lt;=_xlpm.f)*(Papeletas!$H$2:$H$3000&gt;=_xlpm.f),
     Papeletas!$F$2:$F$3000,
     "__NP__"
   ),
   "__NP__"
),
_xlpm.x,IF(_xlpm.xp&lt;&gt;"__NP__",_xlpm.xp,_xlfn.XLOOKUP($B47,Reloj!$A$2:$A$3000,INDEX(Reloj!$J$2:$AR$3000,,COLUMN(JT39)-INT(COLUMN(JT39)/9*8)),"__NF__")),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5.5</v>
      </c>
      <c r="KG47" s="363">
        <f t="shared" si="829"/>
        <v>5.4999999999999991</v>
      </c>
      <c r="KH47" s="363">
        <f t="shared" si="830"/>
        <v>8.8817841970012523E-16</v>
      </c>
      <c r="KI47" s="363">
        <f t="shared" si="831"/>
        <v>0</v>
      </c>
      <c r="KJ47" s="363">
        <f t="shared" si="832"/>
        <v>0</v>
      </c>
      <c r="KK47" s="359" t="str">
        <f t="shared" si="255"/>
        <v>-</v>
      </c>
      <c r="KL47" s="360" t="str">
        <f t="shared" ref="KL47" si="843">IF(KK47="-","-",IF($D47="LOCAL",IF(WEEKDAY(KK$6,2)&lt;=5,--"17:00:00",IF(WEEKDAY(KK$6,2)=6,--"13:00:00","-")),IF($D47="FORANEO",IF(WEEKDAY(KK$6,2)&lt;=6,--"18:30:00",IF(WEEKDAY(KK$6,2)=7,--"12:00:00","-")),"-")))</f>
        <v>-</v>
      </c>
      <c r="KM47" s="361" t="str">
        <f>IF(
 OR(KK$6&lt;MAX($B$2,$G47),AND($H47&lt;&gt;"",KK$6&gt;$H47)),
 "NA",
 IF(
  AND($D47="LOCAL",WEEKDAY(KK$6,2)=7),
  "DS",
  IF(
   COUNTIF(Parametros!$P:$P,KK$6)&gt;0,
   IF(ISNUMBER(KO47),IF(KO47&gt;0,"FL","FC"),"FC"),
   IF(
    ISNUMBER(KO47),
    IF(KO47&gt;0,"NOR","F"),
    IF(KO47="A","NOR",IF(KO47&lt;&gt;"",KO47,"F"))
   )
  )
 )
)</f>
        <v>DS</v>
      </c>
      <c r="KN47" s="362">
        <f t="shared" si="519"/>
        <v>0</v>
      </c>
      <c r="KO47" s="362" t="str" cm="1">
        <f t="array" ref="KO47">_xlfn.LET(
_xlpm.f,KO$6,
_xlpm.xp,IFERROR(
   _xlfn.XLOOKUP(
     1,
     (Papeletas!$B$2:$B$403=$B47)*(Papeletas!$G$2:$G$403&lt;=_xlpm.f)*(Papeletas!$H$2:$H$403&gt;=_xlpm.f),
     Papeletas!$F$2:$F$403,
     "__NP__"
   ),
   "__NP__"
),
_xlpm.x,IF(_xlpm.xp&lt;&gt;"__NP__",_xlpm.xp,_xlfn.XLOOKUP($B47,Reloj!$A$2:$A$1254,INDEX(Reloj!$J$2:$AR$1254,,COLUMN(KC39)-INT(COLUMN(KC39)/9*8)),"__NF__")),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F</v>
      </c>
      <c r="KP47" s="363">
        <f t="shared" si="520"/>
        <v>0</v>
      </c>
      <c r="KQ47" s="363">
        <f t="shared" si="521"/>
        <v>0</v>
      </c>
      <c r="KR47" s="363">
        <f t="shared" si="522"/>
        <v>0</v>
      </c>
      <c r="KS47" s="363">
        <f t="shared" si="523"/>
        <v>0</v>
      </c>
      <c r="KT47" s="359">
        <f t="shared" si="262"/>
        <v>0.3125</v>
      </c>
      <c r="KU47" s="360">
        <f t="shared" ref="KU47" si="844">IF(KT47="-","-",IF($D47="LOCAL",IF(WEEKDAY(KT$6,2)&lt;=5,--"17:00:00",IF(WEEKDAY(KT$6,2)=6,--"13:00:00","-")),IF($D47="FORANEO",IF(WEEKDAY(KT$6,2)&lt;=6,--"18:30:00",IF(WEEKDAY(KT$6,2)=7,--"12:00:00","-")),"-")))</f>
        <v>0.70833333333333337</v>
      </c>
      <c r="KV47" s="361" t="str">
        <f>IF(
 OR(KT$6&lt;MAX($B$2,$G47),AND($H47&lt;&gt;"",KT$6&gt;$H47)),
 "NA",
 IF(
  AND($D47="LOCAL",WEEKDAY(KT$6,2)=7),
  "DS",
  IF(
   COUNTIF(Parametros!$P:$P,KT$6)&gt;0,
   IF(ISNUMBER(KX47),IF(KX47&gt;0,"FL","FC"),"FC"),
   IF(
    ISNUMBER(KX47),
    IF(KX47&gt;0,"NOR","F"),
    IF(KX47="A","NOR",IF(KX47&lt;&gt;"",KX47,"F"))
   )
  )
 )
)</f>
        <v>NOR</v>
      </c>
      <c r="KW47" s="362">
        <f t="shared" si="525"/>
        <v>8.5</v>
      </c>
      <c r="KX47" s="362" cm="1">
        <f t="array" ref="KX47">_xlfn.LET(
_xlpm.f,KX$6,
_xlpm.xp,IFERROR(
   _xlfn.XLOOKUP(
     1,
     (Papeletas!$B$2:$B$403=$B47)*(Papeletas!$G$2:$G$403&lt;=_xlpm.f)*(Papeletas!$H$2:$H$403&gt;=_xlpm.f),
     Papeletas!$F$2:$F$403,
     "__NP__"
   ),
   "__NP__"
),
_xlpm.x,IF(_xlpm.xp&lt;&gt;"__NP__",_xlpm.xp,_xlfn.XLOOKUP($B47,Reloj!$A$2:$A$1254,INDEX(Reloj!$J$2:$AR$1254,,COLUMN(KL39)-INT(COLUMN(KL39)/9*8)),"__NF__")),
_xlpm.t,SUBSTITUTE(_xlpm.x&amp;"","'",""),
_xlpm.esnum,IFERROR(ISNUMBER(VALUE(_xlpm.t)),FALSE),
_xlpm.n,IF(_xlpm.esnum,VALUE(_xlpm.t),0),
_xlpm.dia,IFERROR(WEEKDAY(_xlpm.f,2),0),
_xlpm.esFinSem,IF(AND(_xlpm.esnum,_xlpm.n&gt;0,_xlpm.n&lt;=7),IF($D47="LOCAL",OR(_xlpm.dia=6,_xlpm.dia=7),_xlpm.dia=7),FALSE),
_xlpm.nAj,IF(_xlpm.esFinSem,_xlpm.n+1,_xlpm.n),
IF(_xlpm.x="__NF__","Revisar",
IF(_xlpm.t="","F",
IF(_xlpm.esnum,
IF(_xlpm.nAj=0,"F",_xlpm.nAj),
IF(OR(_xlpm.t="AS",_xlpm.t="SAI"),"F",
IF(OR(_xlpm.t="ATM",_xlpm.t="CT",_xlpm.t="SS"),"A",
IF(_xlpm.t="B","DL",
IF(_xlpm.t="BA","DLA",
IF(_xlpm.t="V","VAC",_xlpm.t)))))))))</f>
        <v>10.5</v>
      </c>
      <c r="KY47" s="363">
        <f t="shared" si="526"/>
        <v>8.5</v>
      </c>
      <c r="KZ47" s="363">
        <f t="shared" si="527"/>
        <v>2</v>
      </c>
      <c r="LA47" s="363">
        <f t="shared" si="528"/>
        <v>0</v>
      </c>
      <c r="LB47" s="363">
        <f t="shared" si="529"/>
        <v>0</v>
      </c>
      <c r="LC47" s="364">
        <f t="shared" si="269"/>
        <v>0.3125</v>
      </c>
      <c r="LD47" s="360">
        <f t="shared" si="530"/>
        <v>0.70833333333333337</v>
      </c>
      <c r="LE47" s="361" t="str" cm="1">
        <f t="array" ref="LE47">_xlfn.LET(_xlpm.f,LC$6,_xlpm.ini,IFERROR(_xlfn.XLOOKUP(1,(Papeletas!$B$2:$B$403=$B47)*(Papeletas!$G$2:$G$403&lt;=_xlpm.f)*(Papeletas!$H$2:$H$403&gt;=_xlpm.f),Papeletas!$F$2:$F$403,""),""),IF(AND($D47="LOCAL",WEEKDAY(LC$6,2)=7),"DS",IF(_xlpm.ini&lt;&gt;"",_xlfn.XLOOKUP(_xlpm.ini,Parametros!$B:$B,Parametros!$C:$C,_xlpm.ini),"NOR")))</f>
        <v>NOR</v>
      </c>
      <c r="LF47" s="362">
        <f t="shared" si="531"/>
        <v>8.5</v>
      </c>
      <c r="LG47" s="362">
        <f t="shared" si="532"/>
        <v>8.5</v>
      </c>
      <c r="LH47" s="363">
        <f t="shared" si="533"/>
        <v>8.5</v>
      </c>
      <c r="LI47" s="363">
        <v>0</v>
      </c>
      <c r="LJ47" s="363">
        <v>0</v>
      </c>
      <c r="LK47" s="363">
        <v>0</v>
      </c>
      <c r="LL47" s="364">
        <f t="shared" si="274"/>
        <v>0.3125</v>
      </c>
      <c r="LM47" s="360">
        <f t="shared" si="534"/>
        <v>0.70833333333333337</v>
      </c>
      <c r="LN47" s="361" t="str" cm="1">
        <f t="array" ref="LN47">_xlfn.LET(_xlpm.f,LL$6,_xlpm.ini,IFERROR(_xlfn.XLOOKUP(1,(Papeletas!$B$2:$B$403=$B47)*(Papeletas!$G$2:$G$403&lt;=_xlpm.f)*(Papeletas!$H$2:$H$403&gt;=_xlpm.f),Papeletas!$F$2:$F$403,""),""),IF(AND($D47="LOCAL",WEEKDAY(LL$6,2)=7),"DS",IF(_xlpm.ini&lt;&gt;"",_xlfn.XLOOKUP(_xlpm.ini,Parametros!$B:$B,Parametros!$C:$C,_xlpm.ini),"NOR")))</f>
        <v>NOR</v>
      </c>
      <c r="LO47" s="362">
        <f t="shared" si="535"/>
        <v>8.5</v>
      </c>
      <c r="LP47" s="362">
        <f t="shared" si="536"/>
        <v>8.5</v>
      </c>
      <c r="LQ47" s="363">
        <f t="shared" si="537"/>
        <v>8.5</v>
      </c>
      <c r="LR47" s="363">
        <v>0</v>
      </c>
      <c r="LS47" s="363">
        <v>0</v>
      </c>
      <c r="LT47" s="363">
        <v>0</v>
      </c>
      <c r="LU47" s="364">
        <f t="shared" si="279"/>
        <v>0.3125</v>
      </c>
      <c r="LV47" s="360">
        <f t="shared" si="538"/>
        <v>0.70833333333333337</v>
      </c>
      <c r="LW47" s="361" t="str" cm="1">
        <f t="array" ref="LW47">_xlfn.LET(_xlpm.f,LU$6,_xlpm.ini,IFERROR(_xlfn.XLOOKUP(1,(Papeletas!$B$2:$B$403=$B47)*(Papeletas!$G$2:$G$403&lt;=_xlpm.f)*(Papeletas!$H$2:$H$403&gt;=_xlpm.f),Papeletas!$F$2:$F$403,""),""),IF(AND($D47="LOCAL",WEEKDAY(LU$6,2)=7),"DS",IF(_xlpm.ini&lt;&gt;"",_xlfn.XLOOKUP(_xlpm.ini,Parametros!$B:$B,Parametros!$C:$C,_xlpm.ini),"NOR")))</f>
        <v>NOR</v>
      </c>
      <c r="LX47" s="362">
        <f t="shared" si="539"/>
        <v>8.5</v>
      </c>
      <c r="LY47" s="362">
        <f t="shared" si="540"/>
        <v>8.5</v>
      </c>
      <c r="LZ47" s="363">
        <f t="shared" si="541"/>
        <v>8.5</v>
      </c>
      <c r="MA47" s="363">
        <v>0</v>
      </c>
      <c r="MB47" s="363">
        <v>0</v>
      </c>
      <c r="MC47" s="363">
        <v>0</v>
      </c>
      <c r="MD47" s="360">
        <f t="shared" si="284"/>
        <v>0.3125</v>
      </c>
      <c r="ME47" s="360">
        <f t="shared" si="542"/>
        <v>0.70833333333333337</v>
      </c>
      <c r="MF47" s="361" t="str" cm="1">
        <f t="array" ref="MF47">_xlfn.LET(_xlpm.f,MD$6,_xlpm.ini,IFERROR(_xlfn.XLOOKUP(1,(Papeletas!$B$2:$B$403=$B47)*(Papeletas!$G$2:$G$403&lt;=_xlpm.f)*(Papeletas!$H$2:$H$403&gt;=_xlpm.f),Papeletas!$F$2:$F$403,""),""),IF(AND($D47="LOCAL",WEEKDAY(MD$6,2)=7),"DS",IF(_xlpm.ini&lt;&gt;"",_xlfn.XLOOKUP(_xlpm.ini,Parametros!$B:$B,Parametros!$C:$C,_xlpm.ini),"NOR")))</f>
        <v>NOR</v>
      </c>
      <c r="MG47" s="362">
        <f t="shared" si="543"/>
        <v>8.5</v>
      </c>
      <c r="MH47" s="362">
        <f t="shared" si="544"/>
        <v>8.5</v>
      </c>
      <c r="MI47" s="363">
        <f t="shared" si="545"/>
        <v>8.5</v>
      </c>
      <c r="MJ47" s="363">
        <v>0</v>
      </c>
      <c r="MK47" s="363">
        <v>0</v>
      </c>
      <c r="ML47" s="363">
        <v>0</v>
      </c>
      <c r="MM47" s="364">
        <f t="shared" si="289"/>
        <v>0.3125</v>
      </c>
      <c r="MN47" s="360">
        <f t="shared" si="546"/>
        <v>0.54166666666666663</v>
      </c>
      <c r="MO47" s="361" t="str" cm="1">
        <f t="array" ref="MO47">_xlfn.LET(_xlpm.f,MM$6,_xlpm.ini,IFERROR(_xlfn.XLOOKUP(1,(Papeletas!$B$2:$B$403=$B47)*(Papeletas!$G$2:$G$403&lt;=_xlpm.f)*(Papeletas!$H$2:$H$403&gt;=_xlpm.f),Papeletas!$F$2:$F$403,""),""),IF(AND($D47="LOCAL",WEEKDAY(MM$6,2)=7),"DS",IF(_xlpm.ini&lt;&gt;"",_xlfn.XLOOKUP(_xlpm.ini,Parametros!$B:$B,Parametros!$C:$C,_xlpm.ini),"NOR")))</f>
        <v>NOR</v>
      </c>
      <c r="MP47" s="362">
        <f t="shared" si="547"/>
        <v>5.4999999999999991</v>
      </c>
      <c r="MQ47" s="362">
        <f t="shared" si="548"/>
        <v>5.4999999999999991</v>
      </c>
      <c r="MR47" s="363">
        <f t="shared" si="549"/>
        <v>5.4999999999999991</v>
      </c>
      <c r="MS47" s="363">
        <v>0</v>
      </c>
      <c r="MT47" s="363">
        <v>0</v>
      </c>
      <c r="MU47" s="363">
        <v>0</v>
      </c>
      <c r="MV47" s="364"/>
      <c r="MW47" s="360"/>
      <c r="MX47" s="361"/>
      <c r="MY47" s="362"/>
      <c r="MZ47" s="362"/>
      <c r="NA47" s="363"/>
      <c r="NB47" s="363"/>
      <c r="NC47" s="363"/>
      <c r="ND47" s="363"/>
      <c r="NE47" s="364"/>
      <c r="NF47" s="360"/>
      <c r="NG47" s="361"/>
      <c r="NH47" s="362"/>
      <c r="NI47" s="362"/>
      <c r="NJ47" s="363"/>
      <c r="NK47" s="363"/>
      <c r="NL47" s="363"/>
      <c r="NM47" s="363"/>
      <c r="NN47" s="211"/>
      <c r="NO47" s="401">
        <f t="shared" si="615"/>
        <v>18</v>
      </c>
      <c r="NP47" s="401" cm="1">
        <f t="array" ref="NP47">SUMPRODUCT(
 (INDEX(DD47:MU47,1,_xlfn.SEQUENCE(1,INT((COLUMN($MU$9)-COLUMN(DD47)+1)/9),3,9))=NP$6)*
 (INDEX(DD47:MU47,1,_xlfn.SEQUENCE(1,INT((COLUMN($MU$9)-COLUMN(DD47)+1)/9),9,9))&gt;0)
)</f>
        <v>0</v>
      </c>
      <c r="NQ47" s="401" cm="1">
        <f t="array" ref="NQ47">SUMPRODUCT(--(INDEX($DD47:$MU47,1,_xlfn.SEQUENCE(1,INT((COLUMN($MU$9)-COLUMN($DD47)+1)/9),3,9))=NQ$6))</f>
        <v>0</v>
      </c>
      <c r="NR47" s="401">
        <f t="shared" si="550"/>
        <v>18</v>
      </c>
      <c r="NS47" s="401" cm="1">
        <f t="array" ref="NS47">SUMPRODUCT(--(INDEX($DD47:$MU47,1,_xlfn.SEQUENCE(1,INT((COLUMN($MU$9)-COLUMN($DD47)+1)/9),3,9))=NS$6))</f>
        <v>0</v>
      </c>
      <c r="NT47" s="401">
        <f t="shared" si="551"/>
        <v>4</v>
      </c>
      <c r="NU47" s="401" cm="1">
        <f t="array" ref="NU47">SUMPRODUCT(--(INDEX($DD47:$MU47,1,_xlfn.SEQUENCE(1,INT((COLUMN($MU$9)-COLUMN($DD47)+1)/9),3,9))=NU$6))</f>
        <v>0</v>
      </c>
      <c r="NV47" s="401" cm="1">
        <f t="array" ref="NV47">SUMPRODUCT(--(INDEX($DD47:$MU47,1,_xlfn.SEQUENCE(1,INT((COLUMN($MU$9)-COLUMN($DD47)+1)/9),3,9))=NV$6))</f>
        <v>0</v>
      </c>
      <c r="NW47" s="401" cm="1">
        <f t="array" ref="NW47">SUMPRODUCT(--(INDEX($DD47:$MU47,1,_xlfn.SEQUENCE(1,INT((COLUMN($MU$9)-COLUMN($DD47)+1)/9),3,9))=NW$6))</f>
        <v>0</v>
      </c>
      <c r="NX47" s="401" cm="1">
        <f t="array" ref="NX47">SUMPRODUCT(--(INDEX($DD47:$MU47,1,_xlfn.SEQUENCE(1,INT((COLUMN($MU$9)-COLUMN($DD47)+1)/9),3,9))=NX$6))</f>
        <v>0</v>
      </c>
      <c r="NY47" s="401" cm="1">
        <f t="array" ref="NY47">SUMPRODUCT(--(INDEX($DD47:$MU47,1,_xlfn.SEQUENCE(1,INT((COLUMN($MU$9)-COLUMN($DD47)+1)/9),3,9))=NY$6))</f>
        <v>0</v>
      </c>
      <c r="NZ47" s="401" cm="1">
        <f t="array" ref="NZ47">SUMPRODUCT(--(INDEX($DD47:$MU47,1,_xlfn.SEQUENCE(1,INT((COLUMN($MU$9)-COLUMN($DD47)+1)/9),3,9))=NZ$6))</f>
        <v>6</v>
      </c>
      <c r="OA47" s="401" cm="1">
        <f t="array" ref="OA47">SUMPRODUCT(--(INDEX($DD47:$MU47,1,_xlfn.SEQUENCE(1,INT((COLUMN($MU$9)-COLUMN($DD47)+1)/9),3,9))=OA$6))</f>
        <v>0</v>
      </c>
      <c r="OB47" s="401" cm="1">
        <f t="array" ref="OB47">SUMPRODUCT(--(INDEX($DD47:$MU47,1,_xlfn.SEQUENCE(1,INT((COLUMN($MU$9)-COLUMN($DD47)+1)/9),3,9))=OB$6))</f>
        <v>0</v>
      </c>
      <c r="OC47" s="401" cm="1">
        <f t="array" ref="OC47">SUMPRODUCT(--(INDEX($DD47:$MU47,1,_xlfn.SEQUENCE(1,INT((COLUMN($MU$9)-COLUMN($DD47)+1)/9),3,9))=OC$6))</f>
        <v>0</v>
      </c>
      <c r="OD47" s="402"/>
      <c r="OE47" s="402">
        <f t="shared" si="552"/>
        <v>28</v>
      </c>
      <c r="OF47" s="403" cm="1">
        <f t="array" ref="OF47">SUM(INDEX(R47:KJ47,1,_xlfn.SEQUENCE(1,INT((COLUMN($NM$9)-COLUMN(CU47)+1)/9),7,9)))</f>
        <v>17.5</v>
      </c>
      <c r="OG47" s="403" cm="1">
        <f t="array" ref="OG47">SUM(INDEX(R47:KJ47,1,_xlfn.SEQUENCE(1,INT((COLUMN($NM$9)-COLUMN(CU47)+1)/9),8,9)))</f>
        <v>8.8817841970012523E-16</v>
      </c>
      <c r="OH47" s="403" cm="1">
        <f t="array" ref="OH47">SUM(INDEX(R47:KJ47,1,_xlfn.SEQUENCE(1,INT((COLUMN($NM$9)-COLUMN(CU47)+1)/9),9,9)))</f>
        <v>0</v>
      </c>
      <c r="OI47" s="214"/>
      <c r="OJ47" s="163"/>
      <c r="OK47" s="163"/>
      <c r="OL47" s="163"/>
      <c r="OM47" s="163"/>
      <c r="ON47" s="306">
        <f>_xlfn.XLOOKUP(B47,'TR05'!B:B,'TR05'!G:G,"Revisar",0)</f>
        <v>45948</v>
      </c>
      <c r="OO47" s="306">
        <f>_xlfn.XLOOKUP(B47,Reloj!A:A,Reloj!D:D,"Revisar",0)</f>
        <v>45947</v>
      </c>
      <c r="OP47" s="162" t="str">
        <f>_xlfn.XLOOKUP(B47,'S10'!C:C,'S10'!B:B,"Revisar",0)</f>
        <v>Revisar</v>
      </c>
    </row>
    <row r="48" spans="1:406" s="162" customFormat="1" ht="15.9" customHeight="1">
      <c r="A48" s="356">
        <v>40</v>
      </c>
      <c r="B48" s="332" t="s">
        <v>883</v>
      </c>
      <c r="C48" s="357" t="str">
        <f>_xlfn.XLOOKUP(B48,'S10'!$B$2:$B$1500,'S10'!$A$2:$A$1500,"Ingresar",0)</f>
        <v>22018577</v>
      </c>
      <c r="D48" s="333" t="s">
        <v>169</v>
      </c>
      <c r="E48" s="405" t="s">
        <v>885</v>
      </c>
      <c r="F48" s="335" t="str">
        <f>_xlfn.XLOOKUP(B48,'S10'!$B$2:$B$600,'S10'!$F$2:$F$600,"Ingresar",0)</f>
        <v>Topografo</v>
      </c>
      <c r="G48" s="296">
        <v>45600</v>
      </c>
      <c r="H48" s="358"/>
      <c r="I48" s="359">
        <f t="shared" si="37"/>
        <v>0.3125</v>
      </c>
      <c r="J48" s="360">
        <f t="shared" si="295"/>
        <v>0.70833333333333337</v>
      </c>
      <c r="K48" s="361" t="str">
        <f>IF(
 OR(I$6&lt;MAX($B$2,$G48),AND($H48&lt;&gt;"",I$6&gt;$H48)),
 "NA",
 IF(
  AND($D48="LOCAL",WEEKDAY(I$6,2)=7),
  "DS",
  IF(
   COUNTIF(Parametros!$P:$P,I$6)&gt;0,
   IF(ISNUMBER(M48),IF(M48&gt;0,"FL","FC"),"FC"),
   IF(
    ISNUMBER(M48),
    IF(M48&gt;0,"NOR","F"),
    IF(M48="A","NOR",IF(M48&lt;&gt;"",M48,"F"))
   )
  )
 )
)</f>
        <v>NOR</v>
      </c>
      <c r="L48" s="362">
        <f t="shared" si="296"/>
        <v>8.5</v>
      </c>
      <c r="M48" s="362" cm="1">
        <f t="array" ref="M48">_xlfn.LET(
_xlpm.f,M$6,
_xlpm.xp,IFERROR(
   _xlfn.XLOOKUP(
     1,
     (Papeletas!$B$2:$B$403=$B48)*(Papeletas!$G$2:$G$403&lt;=_xlpm.f)*(Papeletas!$H$2:$H$403&gt;=_xlpm.f),
     Papeletas!$F$2:$F$403,
     "__NP__"
   ),
   "__NP__"
),
_xlpm.x,IF(_xlpm.xp&lt;&gt;"__NP__",_xlpm.xp,_xlfn.XLOOKUP($B48,Reloj!$A$2:$A$1254,INDEX(Reloj!$J$2:$AR$1254,,COLUMN(A40)-INT(COLUMN(A40)/9*8)),"__NF__")),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N48" s="363">
        <f t="shared" si="297"/>
        <v>8.5</v>
      </c>
      <c r="O48" s="363">
        <f t="shared" si="298"/>
        <v>2</v>
      </c>
      <c r="P48" s="363">
        <f t="shared" si="299"/>
        <v>1</v>
      </c>
      <c r="Q48" s="363">
        <f t="shared" si="300"/>
        <v>0</v>
      </c>
      <c r="R48" s="359">
        <f t="shared" si="616"/>
        <v>0.3125</v>
      </c>
      <c r="S48" s="360">
        <f t="shared" si="617"/>
        <v>0.70833333333333337</v>
      </c>
      <c r="T48" s="361" t="str">
        <f>IF(
 OR(R$6&lt;MAX($B$2,$G48),AND($H48&lt;&gt;"",R$6&gt;$H48)),
 "NA",
 IF(
  AND($D48="LOCAL",WEEKDAY(R$6,2)=7),
  "DS",
  IF(
   COUNTIF(Parametros!$P:$P,R$6)&gt;0,
   IF(ISNUMBER(V48),IF(V48&gt;0,"FL","FC"),"FC"),
   IF(
    ISNUMBER(V48),
    IF(V48&gt;0,"NOR","F"),
    IF(V48="A","NOR",IF(V48&lt;&gt;"",V48,"F"))
   )
  )
 )
)</f>
        <v>NOR</v>
      </c>
      <c r="U48" s="362">
        <f t="shared" si="618"/>
        <v>8.5</v>
      </c>
      <c r="V48" s="362" cm="1">
        <f t="array" ref="V48">_xlfn.LET(
_xlpm.f,V$6,
_xlpm.xp,IFERROR(
   _xlfn.XLOOKUP(
     1,
     (Papeletas!$B$2:$B$3000=$B48)*(Papeletas!$G$2:$G$3000&lt;=_xlpm.f)*(Papeletas!$H$2:$H$3000&gt;=_xlpm.f),
     Papeletas!$F$2:$F$3000,
     "__NP__"
   ),
   "__NP__"
),
_xlpm.x,IF(_xlpm.xp&lt;&gt;"__NP__",_xlpm.xp,_xlfn.XLOOKUP($B48,Reloj!$A$2:$A$3000,INDEX(Reloj!$J$2:$AR$3000,,COLUMN(J40)-INT(COLUMN(J40)/9*8)),"__NF__")),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W48" s="363">
        <f t="shared" si="619"/>
        <v>8.5</v>
      </c>
      <c r="X48" s="363">
        <f t="shared" si="620"/>
        <v>2</v>
      </c>
      <c r="Y48" s="363">
        <f t="shared" si="621"/>
        <v>1</v>
      </c>
      <c r="Z48" s="363">
        <f t="shared" si="622"/>
        <v>0</v>
      </c>
      <c r="AA48" s="359">
        <f t="shared" si="623"/>
        <v>0.3125</v>
      </c>
      <c r="AB48" s="360">
        <f t="shared" si="624"/>
        <v>0.70833333333333337</v>
      </c>
      <c r="AC48" s="361" t="str">
        <f>IF(
 OR(AA$6&lt;MAX($B$2,$G48),AND($H48&lt;&gt;"",AA$6&gt;$H48)),
 "NA",
 IF(
  AND($D48="LOCAL",WEEKDAY(AA$6,2)=7),
  "DS",
  IF(
   COUNTIF(Parametros!$P:$P,AA$6)&gt;0,
   IF(ISNUMBER(AE48),IF(AE48&gt;0,"FL","FC"),"FC"),
   IF(
    ISNUMBER(AE48),
    IF(AE48&gt;0,"NOR","F"),
    IF(AE48="A","NOR",IF(AE48&lt;&gt;"",AE48,"F"))
   )
  )
 )
)</f>
        <v>NOR</v>
      </c>
      <c r="AD48" s="362">
        <f t="shared" si="625"/>
        <v>8.5</v>
      </c>
      <c r="AE48" s="362" cm="1">
        <f t="array" ref="AE48">_xlfn.LET(
_xlpm.f,AE$6,
_xlpm.xp,IFERROR(
   _xlfn.XLOOKUP(
     1,
     (Papeletas!$B$2:$B$3000=$B48)*(Papeletas!$G$2:$G$3000&lt;=_xlpm.f)*(Papeletas!$H$2:$H$3000&gt;=_xlpm.f),
     Papeletas!$F$2:$F$3000,
     "__NP__"
   ),
   "__NP__"
),
_xlpm.x,IF(_xlpm.xp&lt;&gt;"__NP__",_xlpm.xp,_xlfn.XLOOKUP($B48,Reloj!$A$2:$A$3000,INDEX(Reloj!$J$2:$AR$3000,,COLUMN(S40)-INT(COLUMN(S40)/9*8)),"__NF__")),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8</v>
      </c>
      <c r="AF48" s="363">
        <f t="shared" si="626"/>
        <v>8.5</v>
      </c>
      <c r="AG48" s="363">
        <f t="shared" si="627"/>
        <v>0</v>
      </c>
      <c r="AH48" s="363">
        <f t="shared" si="628"/>
        <v>0</v>
      </c>
      <c r="AI48" s="363">
        <f t="shared" si="629"/>
        <v>0</v>
      </c>
      <c r="AJ48" s="359">
        <f t="shared" si="630"/>
        <v>0.3125</v>
      </c>
      <c r="AK48" s="360">
        <f t="shared" si="631"/>
        <v>0.54166666666666663</v>
      </c>
      <c r="AL48" s="361" t="str">
        <f>IF(
 OR(AJ$6&lt;MAX($B$2,$G48),AND($H48&lt;&gt;"",AJ$6&gt;$H48)),
 "NA",
 IF(
  AND($D48="LOCAL",WEEKDAY(AJ$6,2)=7),
  "DS",
  IF(
   COUNTIF(Parametros!$P:$P,AJ$6)&gt;0,
   IF(ISNUMBER(AN48),IF(AN48&gt;0,"FL","FC"),"FC"),
   IF(
    ISNUMBER(AN48),
    IF(AN48&gt;0,"NOR","F"),
    IF(AN48="A","NOR",IF(AN48&lt;&gt;"",AN48,"F"))
   )
  )
 )
)</f>
        <v>DL</v>
      </c>
      <c r="AM48" s="362">
        <f t="shared" si="632"/>
        <v>5.4999999999999991</v>
      </c>
      <c r="AN48" s="362" t="str" cm="1">
        <f t="array" ref="AN48">_xlfn.LET(
_xlpm.f,AN$6,
_xlpm.xp,IFERROR(
   _xlfn.XLOOKUP(
     1,
     (Papeletas!$B$2:$B$3000=$B48)*(Papeletas!$G$2:$G$3000&lt;=_xlpm.f)*(Papeletas!$H$2:$H$3000&gt;=_xlpm.f),
     Papeletas!$F$2:$F$3000,
     "__NP__"
   ),
   "__NP__"
),
_xlpm.x,IF(_xlpm.xp&lt;&gt;"__NP__",_xlpm.xp,_xlfn.XLOOKUP($B48,Reloj!$A$2:$A$3000,INDEX(Reloj!$J$2:$AR$3000,,COLUMN(AB40)-INT(COLUMN(AB40)/9*8)),"__NF__")),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AO48" s="363">
        <f t="shared" si="633"/>
        <v>0</v>
      </c>
      <c r="AP48" s="363">
        <f t="shared" si="634"/>
        <v>0</v>
      </c>
      <c r="AQ48" s="363">
        <f t="shared" si="635"/>
        <v>0</v>
      </c>
      <c r="AR48" s="363">
        <f t="shared" si="636"/>
        <v>0</v>
      </c>
      <c r="AS48" s="359" t="str">
        <f t="shared" si="637"/>
        <v>-</v>
      </c>
      <c r="AT48" s="360" t="str">
        <f t="shared" si="638"/>
        <v>-</v>
      </c>
      <c r="AU48" s="361" t="str">
        <f>IF(
 OR(AS$6&lt;MAX($B$2,$G48),AND($H48&lt;&gt;"",AS$6&gt;$H48)),
 "NA",
 IF(
  AND($D48="LOCAL",WEEKDAY(AS$6,2)=7),
  "DS",
  IF(
   COUNTIF(Parametros!$P:$P,AS$6)&gt;0,
   IF(ISNUMBER(AW48),IF(AW48&gt;0,"FL","FC"),"FC"),
   IF(
    ISNUMBER(AW48),
    IF(AW48&gt;0,"NOR","F"),
    IF(AW48="A","NOR",IF(AW48&lt;&gt;"",AW48,"F"))
   )
  )
 )
)</f>
        <v>DS</v>
      </c>
      <c r="AV48" s="362">
        <f t="shared" si="639"/>
        <v>0</v>
      </c>
      <c r="AW48" s="408" t="str" cm="1">
        <f t="array" ref="AW48">_xlfn.LET(
_xlpm.f,AW$6,
_xlpm.xp,IFERROR(
   _xlfn.XLOOKUP(
     1,
     (Papeletas!$B$2:$B$3000=$B48)*(Papeletas!$G$2:$G$3000&lt;=_xlpm.f)*(Papeletas!$H$2:$H$3000&gt;=_xlpm.f),
     Papeletas!$F$2:$F$3000,
     "__NP__"
   ),
   "__NP__"
),
_xlpm.x,IF(_xlpm.xp&lt;&gt;"__NP__",_xlpm.xp,_xlfn.XLOOKUP($B48,Reloj!$A$2:$A$3000,INDEX(Reloj!$J$2:$AR$3000,,COLUMN(AK40)-INT(COLUMN(AK40)/9*8)),"__NF__")),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F</v>
      </c>
      <c r="AX48" s="363">
        <f t="shared" si="640"/>
        <v>0</v>
      </c>
      <c r="AY48" s="363">
        <f t="shared" si="641"/>
        <v>0</v>
      </c>
      <c r="AZ48" s="363">
        <f t="shared" si="642"/>
        <v>0</v>
      </c>
      <c r="BA48" s="363">
        <f t="shared" si="643"/>
        <v>0</v>
      </c>
      <c r="BB48" s="359">
        <f t="shared" si="644"/>
        <v>0.3125</v>
      </c>
      <c r="BC48" s="360">
        <f t="shared" si="645"/>
        <v>0.70833333333333337</v>
      </c>
      <c r="BD48" s="361" t="str">
        <f>IF(
 OR(BB$6&lt;MAX($B$2,$G48),AND($H48&lt;&gt;"",BB$6&gt;$H48)),
 "NA",
 IF(
  AND($D48="LOCAL",WEEKDAY(BB$6,2)=7),
  "DS",
  IF(
   COUNTIF(Parametros!$P:$P,BB$6)&gt;0,
   IF(ISNUMBER(BF48),IF(BF48&gt;0,"FL","FC"),"FC"),
   IF(
    ISNUMBER(BF48),
    IF(BF48&gt;0,"NOR","F"),
    IF(BF48="A","NOR",IF(BF48&lt;&gt;"",BF48,"F"))
   )
  )
 )
)</f>
        <v>DL</v>
      </c>
      <c r="BE48" s="362">
        <f t="shared" si="646"/>
        <v>8.5</v>
      </c>
      <c r="BF48" s="362" t="str" cm="1">
        <f t="array" ref="BF48">_xlfn.LET(
_xlpm.f,BF$6,
_xlpm.xp,IFERROR(
   _xlfn.XLOOKUP(
     1,
     (Papeletas!$B$2:$B$3000=$B48)*(Papeletas!$G$2:$G$3000&lt;=_xlpm.f)*(Papeletas!$H$2:$H$3000&gt;=_xlpm.f),
     Papeletas!$F$2:$F$3000,
     "__NP__"
   ),
   "__NP__"
),
_xlpm.x,IF(_xlpm.xp&lt;&gt;"__NP__",_xlpm.xp,_xlfn.XLOOKUP($B48,Reloj!$A$2:$A$3000,INDEX(Reloj!$J$2:$AR$3000,,COLUMN(AT40)-INT(COLUMN(AT40)/9*8)),"__NF__")),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BG48" s="363">
        <f t="shared" si="647"/>
        <v>0</v>
      </c>
      <c r="BH48" s="363">
        <f t="shared" si="648"/>
        <v>0</v>
      </c>
      <c r="BI48" s="363">
        <f t="shared" si="649"/>
        <v>0</v>
      </c>
      <c r="BJ48" s="363">
        <f t="shared" si="650"/>
        <v>0</v>
      </c>
      <c r="BK48" s="359">
        <f t="shared" si="651"/>
        <v>0.3125</v>
      </c>
      <c r="BL48" s="360">
        <f t="shared" si="652"/>
        <v>0.70833333333333337</v>
      </c>
      <c r="BM48" s="361" t="str">
        <f>IF(
 OR(BK$6&lt;MAX($B$2,$G48),AND($H48&lt;&gt;"",BK$6&gt;$H48)),
 "NA",
 IF(
  AND($D48="LOCAL",WEEKDAY(BK$6,2)=7),
  "DS",
  IF(
   COUNTIF(Parametros!$P:$P,BK$6)&gt;0,
   IF(ISNUMBER(BO48),IF(BO48&gt;0,"FL","FC"),"FC"),
   IF(
    ISNUMBER(BO48),
    IF(BO48&gt;0,"NOR","F"),
    IF(BO48="A","NOR",IF(BO48&lt;&gt;"",BO48,"F"))
   )
  )
 )
)</f>
        <v>DL</v>
      </c>
      <c r="BN48" s="362">
        <f t="shared" si="653"/>
        <v>8.5</v>
      </c>
      <c r="BO48" s="362" t="str" cm="1">
        <f t="array" ref="BO48">_xlfn.LET(
_xlpm.f,BO$6,
_xlpm.xp,IFERROR(
   _xlfn.XLOOKUP(
     1,
     (Papeletas!$B$2:$B$3000=$B48)*(Papeletas!$G$2:$G$3000&lt;=_xlpm.f)*(Papeletas!$H$2:$H$3000&gt;=_xlpm.f),
     Papeletas!$F$2:$F$3000,
     "__NP__"
   ),
   "__NP__"
),
_xlpm.x,IF(_xlpm.xp&lt;&gt;"__NP__",_xlpm.xp,_xlfn.XLOOKUP($B48,Reloj!$A$2:$A$3000,INDEX(Reloj!$J$2:$AR$3000,,COLUMN(BC40)-INT(COLUMN(BC40)/9*8)),"__NF__")),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BP48" s="363">
        <f t="shared" si="654"/>
        <v>0</v>
      </c>
      <c r="BQ48" s="363">
        <f t="shared" si="655"/>
        <v>0</v>
      </c>
      <c r="BR48" s="363">
        <f t="shared" si="656"/>
        <v>0</v>
      </c>
      <c r="BS48" s="363">
        <f t="shared" si="657"/>
        <v>0</v>
      </c>
      <c r="BT48" s="359">
        <f t="shared" si="658"/>
        <v>0.3125</v>
      </c>
      <c r="BU48" s="360">
        <f t="shared" si="659"/>
        <v>0.70833333333333337</v>
      </c>
      <c r="BV48" s="361" t="str">
        <f>IF(
 OR(BT$6&lt;MAX($B$2,$G48),AND($H48&lt;&gt;"",BT$6&gt;$H48)),
 "NA",
 IF(
  AND($D48="LOCAL",WEEKDAY(BT$6,2)=7),
  "DS",
  IF(
   COUNTIF(Parametros!$P:$P,BT$6)&gt;0,
   IF(ISNUMBER(BX48),IF(BX48&gt;0,"FL","FC"),"FC"),
   IF(
    ISNUMBER(BX48),
    IF(BX48&gt;0,"NOR","F"),
    IF(BX48="A","NOR",IF(BX48&lt;&gt;"",BX48,"F"))
   )
  )
 )
)</f>
        <v>DL</v>
      </c>
      <c r="BW48" s="362">
        <f t="shared" si="660"/>
        <v>8.5</v>
      </c>
      <c r="BX48" s="362" t="str" cm="1">
        <f t="array" ref="BX48">_xlfn.LET(
_xlpm.f,BX$6,
_xlpm.xp,IFERROR(
   _xlfn.XLOOKUP(
     1,
     (Papeletas!$B$2:$B$3000=$B48)*(Papeletas!$G$2:$G$3000&lt;=_xlpm.f)*(Papeletas!$H$2:$H$3000&gt;=_xlpm.f),
     Papeletas!$F$2:$F$3000,
     "__NP__"
   ),
   "__NP__"
),
_xlpm.x,IF(_xlpm.xp&lt;&gt;"__NP__",_xlpm.xp,_xlfn.XLOOKUP($B48,Reloj!$A$2:$A$3000,INDEX(Reloj!$J$2:$AR$3000,,COLUMN(BL40)-INT(COLUMN(BL40)/9*8)),"__NF__")),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BY48" s="363">
        <f t="shared" si="661"/>
        <v>0</v>
      </c>
      <c r="BZ48" s="363">
        <f t="shared" si="662"/>
        <v>0</v>
      </c>
      <c r="CA48" s="363">
        <f t="shared" si="663"/>
        <v>0</v>
      </c>
      <c r="CB48" s="363">
        <f t="shared" si="664"/>
        <v>0</v>
      </c>
      <c r="CC48" s="359">
        <f t="shared" si="665"/>
        <v>0.3125</v>
      </c>
      <c r="CD48" s="360">
        <f t="shared" si="666"/>
        <v>0.70833333333333337</v>
      </c>
      <c r="CE48" s="361" t="str">
        <f>IF(
 OR(CC$6&lt;MAX($B$2,$G48),AND($H48&lt;&gt;"",CC$6&gt;$H48)),
 "NA",
 IF(
  AND($D48="LOCAL",WEEKDAY(CC$6,2)=7),
  "DS",
  IF(
   COUNTIF(Parametros!$P:$P,CC$6)&gt;0,
   IF(ISNUMBER(CG48),IF(CG48&gt;0,"FL","FC"),"FC"),
   IF(
    ISNUMBER(CG48),
    IF(CG48&gt;0,"NOR","F"),
    IF(CG48="A","NOR",IF(CG48&lt;&gt;"",CG48,"F"))
   )
  )
 )
)</f>
        <v>DL</v>
      </c>
      <c r="CF48" s="362">
        <f t="shared" si="667"/>
        <v>8.5</v>
      </c>
      <c r="CG48" s="362" t="str" cm="1">
        <f t="array" ref="CG48">_xlfn.LET(
_xlpm.f,CG$6,
_xlpm.xp,IFERROR(
   _xlfn.XLOOKUP(
     1,
     (Papeletas!$B$2:$B$3000=$B48)*(Papeletas!$G$2:$G$3000&lt;=_xlpm.f)*(Papeletas!$H$2:$H$3000&gt;=_xlpm.f),
     Papeletas!$F$2:$F$3000,
     "__NP__"
   ),
   "__NP__"
),
_xlpm.x,IF(_xlpm.xp&lt;&gt;"__NP__",_xlpm.xp,_xlfn.XLOOKUP($B48,Reloj!$A$2:$A$3000,INDEX(Reloj!$J$2:$AR$3000,,COLUMN(BU40)-INT(COLUMN(BU40)/9*8)),"__NF__")),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CH48" s="363">
        <f t="shared" si="668"/>
        <v>0</v>
      </c>
      <c r="CI48" s="363">
        <f t="shared" si="669"/>
        <v>0</v>
      </c>
      <c r="CJ48" s="363">
        <f t="shared" si="670"/>
        <v>0</v>
      </c>
      <c r="CK48" s="363">
        <f t="shared" si="671"/>
        <v>0</v>
      </c>
      <c r="CL48" s="359">
        <f t="shared" si="672"/>
        <v>0.3125</v>
      </c>
      <c r="CM48" s="360">
        <f t="shared" si="673"/>
        <v>0.70833333333333337</v>
      </c>
      <c r="CN48" s="361" t="str">
        <f>IF(
 OR(CL$6&lt;MAX($B$2,$G48),AND($H48&lt;&gt;"",CL$6&gt;$H48)),
 "NA",
 IF(
  AND($D48="LOCAL",WEEKDAY(CL$6,2)=7),
  "DS",
  IF(
   COUNTIF(Parametros!$P:$P,CL$6)&gt;0,
   IF(ISNUMBER(CP48),IF(CP48&gt;0,"FL","FC"),"FC"),
   IF(
    ISNUMBER(CP48),
    IF(CP48&gt;0,"NOR","F"),
    IF(CP48="A","NOR",IF(CP48&lt;&gt;"",CP48,"F"))
   )
  )
 )
)</f>
        <v>DL</v>
      </c>
      <c r="CO48" s="362">
        <f t="shared" si="674"/>
        <v>8.5</v>
      </c>
      <c r="CP48" s="362" t="str" cm="1">
        <f t="array" ref="CP48">_xlfn.LET(
_xlpm.f,CP$6,
_xlpm.xp,IFERROR(
   _xlfn.XLOOKUP(
     1,
     (Papeletas!$B$2:$B$3000=$B48)*(Papeletas!$G$2:$G$3000&lt;=_xlpm.f)*(Papeletas!$H$2:$H$3000&gt;=_xlpm.f),
     Papeletas!$F$2:$F$3000,
     "__NP__"
   ),
   "__NP__"
),
_xlpm.x,IF(_xlpm.xp&lt;&gt;"__NP__",_xlpm.xp,_xlfn.XLOOKUP($B48,Reloj!$A$2:$A$3000,INDEX(Reloj!$J$2:$AR$3000,,COLUMN(CD40)-INT(COLUMN(CD40)/9*8)),"__NF__")),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CQ48" s="363">
        <f t="shared" si="675"/>
        <v>0</v>
      </c>
      <c r="CR48" s="363">
        <f t="shared" si="676"/>
        <v>0</v>
      </c>
      <c r="CS48" s="363">
        <f t="shared" si="677"/>
        <v>0</v>
      </c>
      <c r="CT48" s="363">
        <f t="shared" si="678"/>
        <v>0</v>
      </c>
      <c r="CU48" s="359">
        <f t="shared" si="679"/>
        <v>0.3125</v>
      </c>
      <c r="CV48" s="360">
        <f t="shared" si="680"/>
        <v>0.54166666666666663</v>
      </c>
      <c r="CW48" s="361" t="str">
        <f>IF(
 OR(CU$6&lt;MAX($B$2,$G48),AND($H48&lt;&gt;"",CU$6&gt;$H48)),
 "NA",
 IF(
  AND($D48="LOCAL",WEEKDAY(CU$6,2)=7),
  "DS",
  IF(
   COUNTIF(Parametros!$P:$P,CU$6)&gt;0,
   IF(ISNUMBER(CY48),IF(CY48&gt;0,"FL","FC"),"FC"),
   IF(
    ISNUMBER(CY48),
    IF(CY48&gt;0,"NOR","F"),
    IF(CY48="A","NOR",IF(CY48&lt;&gt;"",CY48,"F"))
   )
  )
 )
)</f>
        <v>NOR</v>
      </c>
      <c r="CX48" s="362">
        <f t="shared" si="681"/>
        <v>5.4999999999999991</v>
      </c>
      <c r="CY48" s="362" cm="1">
        <f t="array" ref="CY48">_xlfn.LET(
_xlpm.f,CY$6,
_xlpm.xp,IFERROR(
   _xlfn.XLOOKUP(
     1,
     (Papeletas!$B$2:$B$3000=$B48)*(Papeletas!$G$2:$G$3000&lt;=_xlpm.f)*(Papeletas!$H$2:$H$3000&gt;=_xlpm.f),
     Papeletas!$F$2:$F$3000,
     "__NP__"
   ),
   "__NP__"
),
_xlpm.x,IF(_xlpm.xp&lt;&gt;"__NP__",_xlpm.xp,_xlfn.XLOOKUP($B48,Reloj!$A$2:$A$3000,INDEX(Reloj!$J$2:$AR$3000,,COLUMN(CM40)-INT(COLUMN(CM40)/9*8)),"__NF__")),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9</v>
      </c>
      <c r="CZ48" s="363">
        <f t="shared" si="682"/>
        <v>5.4999999999999991</v>
      </c>
      <c r="DA48" s="363">
        <f t="shared" si="683"/>
        <v>2</v>
      </c>
      <c r="DB48" s="363">
        <f t="shared" si="684"/>
        <v>1.5000000000000009</v>
      </c>
      <c r="DC48" s="363">
        <f t="shared" si="685"/>
        <v>0</v>
      </c>
      <c r="DD48" s="359" t="str">
        <f t="shared" si="686"/>
        <v>-</v>
      </c>
      <c r="DE48" s="360" t="str">
        <f t="shared" si="687"/>
        <v>-</v>
      </c>
      <c r="DF48" s="361" t="str">
        <f>IF(
 OR(DD$6&lt;MAX($B$2,$G48),AND($H48&lt;&gt;"",DD$6&gt;$H48)),
 "NA",
 IF(
  AND($D48="LOCAL",WEEKDAY(DD$6,2)=7),
  "DS",
  IF(
   COUNTIF(Parametros!$P:$P,DD$6)&gt;0,
   IF(ISNUMBER(DH48),IF(DH48&gt;0,"FL","FC"),"FC"),
   IF(
    ISNUMBER(DH48),
    IF(DH48&gt;0,"NOR","F"),
    IF(DH48="A","NOR",IF(DH48&lt;&gt;"",DH48,"F"))
   )
  )
 )
)</f>
        <v>DS</v>
      </c>
      <c r="DG48" s="362">
        <f t="shared" si="688"/>
        <v>0</v>
      </c>
      <c r="DH48" s="362" cm="1">
        <f t="array" ref="DH48">_xlfn.LET(
_xlpm.f,DH$6,
_xlpm.xp,IFERROR(
   _xlfn.XLOOKUP(
     1,
     (Papeletas!$B$2:$B$3000=$B48)*(Papeletas!$G$2:$G$3000&lt;=_xlpm.f)*(Papeletas!$H$2:$H$3000&gt;=_xlpm.f),
     Papeletas!$F$2:$F$3000,
     "__NP__"
   ),
   "__NP__"
),
_xlpm.x,IF(_xlpm.xp&lt;&gt;"__NP__",_xlpm.xp,_xlfn.XLOOKUP($B48,Reloj!$A$2:$A$3000,INDEX(Reloj!$J$2:$AR$3000,,COLUMN(CV40)-INT(COLUMN(CV40)/9*8)),"__NF__")),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4.5</v>
      </c>
      <c r="DI48" s="363">
        <f t="shared" si="689"/>
        <v>0</v>
      </c>
      <c r="DJ48" s="363">
        <f t="shared" si="690"/>
        <v>0</v>
      </c>
      <c r="DK48" s="363">
        <f t="shared" si="691"/>
        <v>0</v>
      </c>
      <c r="DL48" s="363">
        <f t="shared" si="692"/>
        <v>4.5</v>
      </c>
      <c r="DM48" s="359">
        <f t="shared" si="693"/>
        <v>0.3125</v>
      </c>
      <c r="DN48" s="360">
        <f t="shared" si="694"/>
        <v>0.70833333333333337</v>
      </c>
      <c r="DO48" s="361" t="str">
        <f>IF(
 OR(DM$6&lt;MAX($B$2,$G48),AND($H48&lt;&gt;"",DM$6&gt;$H48)),
 "NA",
 IF(
  AND($D48="LOCAL",WEEKDAY(DM$6,2)=7),
  "DS",
  IF(
   COUNTIF(Parametros!$P:$P,DM$6)&gt;0,
   IF(ISNUMBER(DQ48),IF(DQ48&gt;0,"FL","FC"),"FC"),
   IF(
    ISNUMBER(DQ48),
    IF(DQ48&gt;0,"NOR","F"),
    IF(DQ48="A","NOR",IF(DQ48&lt;&gt;"",DQ48,"F"))
   )
  )
 )
)</f>
        <v>NOR</v>
      </c>
      <c r="DP48" s="362">
        <f t="shared" si="695"/>
        <v>8.5</v>
      </c>
      <c r="DQ48" s="362" cm="1">
        <f t="array" ref="DQ48">_xlfn.LET(
_xlpm.f,DQ$6,
_xlpm.xp,IFERROR(
   _xlfn.XLOOKUP(
     1,
     (Papeletas!$B$2:$B$3000=$B48)*(Papeletas!$G$2:$G$3000&lt;=_xlpm.f)*(Papeletas!$H$2:$H$3000&gt;=_xlpm.f),
     Papeletas!$F$2:$F$3000,
     "__NP__"
   ),
   "__NP__"
),
_xlpm.x,IF(_xlpm.xp&lt;&gt;"__NP__",_xlpm.xp,_xlfn.XLOOKUP($B48,Reloj!$A$2:$A$3000,INDEX(Reloj!$J$2:$AR$3000,,COLUMN(DE40)-INT(COLUMN(DE40)/9*8)),"__NF__")),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DR48" s="363">
        <f t="shared" si="696"/>
        <v>8.5</v>
      </c>
      <c r="DS48" s="363">
        <f t="shared" si="697"/>
        <v>2</v>
      </c>
      <c r="DT48" s="363">
        <f t="shared" si="698"/>
        <v>1</v>
      </c>
      <c r="DU48" s="363">
        <f t="shared" si="699"/>
        <v>0</v>
      </c>
      <c r="DV48" s="359">
        <f t="shared" si="700"/>
        <v>0.3125</v>
      </c>
      <c r="DW48" s="360">
        <f t="shared" si="701"/>
        <v>0.70833333333333337</v>
      </c>
      <c r="DX48" s="361" t="str">
        <f>IF(
 OR(DV$6&lt;MAX($B$2,$G48),AND($H48&lt;&gt;"",DV$6&gt;$H48)),
 "NA",
 IF(
  AND($D48="LOCAL",WEEKDAY(DV$6,2)=7),
  "DS",
  IF(
   COUNTIF(Parametros!$P:$P,DV$6)&gt;0,
   IF(ISNUMBER(DZ48),IF(DZ48&gt;0,"FL","FC"),"FC"),
   IF(
    ISNUMBER(DZ48),
    IF(DZ48&gt;0,"NOR","F"),
    IF(DZ48="A","NOR",IF(DZ48&lt;&gt;"",DZ48,"F"))
   )
  )
 )
)</f>
        <v>NOR</v>
      </c>
      <c r="DY48" s="362">
        <f t="shared" si="702"/>
        <v>8.5</v>
      </c>
      <c r="DZ48" s="362" cm="1">
        <f t="array" ref="DZ48">_xlfn.LET(
_xlpm.f,DZ$6,
_xlpm.xp,IFERROR(
   _xlfn.XLOOKUP(
     1,
     (Papeletas!$B$2:$B$3000=$B48)*(Papeletas!$G$2:$G$3000&lt;=_xlpm.f)*(Papeletas!$H$2:$H$3000&gt;=_xlpm.f),
     Papeletas!$F$2:$F$3000,
     "__NP__"
   ),
   "__NP__"
),
_xlpm.x,IF(_xlpm.xp&lt;&gt;"__NP__",_xlpm.xp,_xlfn.XLOOKUP($B48,Reloj!$A$2:$A$3000,INDEX(Reloj!$J$2:$AR$3000,,COLUMN(DN40)-INT(COLUMN(DN40)/9*8)),"__NF__")),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EA48" s="363">
        <f t="shared" si="703"/>
        <v>8.5</v>
      </c>
      <c r="EB48" s="363">
        <f t="shared" si="704"/>
        <v>2</v>
      </c>
      <c r="EC48" s="363">
        <f t="shared" si="705"/>
        <v>1</v>
      </c>
      <c r="ED48" s="363">
        <f t="shared" si="706"/>
        <v>0</v>
      </c>
      <c r="EE48" s="359">
        <f t="shared" si="707"/>
        <v>0.3125</v>
      </c>
      <c r="EF48" s="360">
        <f t="shared" si="708"/>
        <v>0.70833333333333337</v>
      </c>
      <c r="EG48" s="361" t="str">
        <f>IF(
 OR(EE$6&lt;MAX($B$2,$G48),AND($H48&lt;&gt;"",EE$6&gt;$H48)),
 "NA",
 IF(
  AND($D48="LOCAL",WEEKDAY(EE$6,2)=7),
  "DS",
  IF(
   COUNTIF(Parametros!$P:$P,EE$6)&gt;0,
   IF(ISNUMBER(EI48),IF(EI48&gt;0,"FL","FC"),"FC"),
   IF(
    ISNUMBER(EI48),
    IF(EI48&gt;0,"NOR","F"),
    IF(EI48="A","NOR",IF(EI48&lt;&gt;"",EI48,"F"))
   )
  )
 )
)</f>
        <v>NOR</v>
      </c>
      <c r="EH48" s="362">
        <f t="shared" si="709"/>
        <v>8.5</v>
      </c>
      <c r="EI48" s="362" cm="1">
        <f t="array" ref="EI48">_xlfn.LET(
_xlpm.f,EI$6,
_xlpm.xp,IFERROR(
   _xlfn.XLOOKUP(
     1,
     (Papeletas!$B$2:$B$3000=$B48)*(Papeletas!$G$2:$G$3000&lt;=_xlpm.f)*(Papeletas!$H$2:$H$3000&gt;=_xlpm.f),
     Papeletas!$F$2:$F$3000,
     "__NP__"
   ),
   "__NP__"
),
_xlpm.x,IF(_xlpm.xp&lt;&gt;"__NP__",_xlpm.xp,_xlfn.XLOOKUP($B48,Reloj!$A$2:$A$3000,INDEX(Reloj!$J$2:$AR$3000,,COLUMN(DW40)-INT(COLUMN(DW40)/9*8)),"__NF__")),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EJ48" s="363">
        <f t="shared" si="710"/>
        <v>8.5</v>
      </c>
      <c r="EK48" s="363">
        <f t="shared" si="711"/>
        <v>2</v>
      </c>
      <c r="EL48" s="363">
        <f t="shared" si="712"/>
        <v>1</v>
      </c>
      <c r="EM48" s="363">
        <f t="shared" si="713"/>
        <v>0</v>
      </c>
      <c r="EN48" s="359">
        <f t="shared" si="714"/>
        <v>0.3125</v>
      </c>
      <c r="EO48" s="360">
        <f t="shared" si="715"/>
        <v>0.70833333333333337</v>
      </c>
      <c r="EP48" s="361" t="str">
        <f>IF(
 OR(EN$6&lt;MAX($B$2,$G48),AND($H48&lt;&gt;"",EN$6&gt;$H48)),
 "NA",
 IF(
  AND($D48="LOCAL",WEEKDAY(EN$6,2)=7),
  "DS",
  IF(
   COUNTIF(Parametros!$P:$P,EN$6)&gt;0,
   IF(ISNUMBER(ER48),IF(ER48&gt;0,"FL","FC"),"FC"),
   IF(
    ISNUMBER(ER48),
    IF(ER48&gt;0,"NOR","F"),
    IF(ER48="A","NOR",IF(ER48&lt;&gt;"",ER48,"F"))
   )
  )
 )
)</f>
        <v>NOR</v>
      </c>
      <c r="EQ48" s="362">
        <f t="shared" si="716"/>
        <v>8.5</v>
      </c>
      <c r="ER48" s="362" cm="1">
        <f t="array" ref="ER48">_xlfn.LET(
_xlpm.f,ER$6,
_xlpm.xp,IFERROR(
   _xlfn.XLOOKUP(
     1,
     (Papeletas!$B$2:$B$3000=$B48)*(Papeletas!$G$2:$G$3000&lt;=_xlpm.f)*(Papeletas!$H$2:$H$3000&gt;=_xlpm.f),
     Papeletas!$F$2:$F$3000,
     "__NP__"
   ),
   "__NP__"
),
_xlpm.x,IF(_xlpm.xp&lt;&gt;"__NP__",_xlpm.xp,_xlfn.XLOOKUP($B48,Reloj!$A$2:$A$3000,INDEX(Reloj!$J$2:$AR$3000,,COLUMN(EF40)-INT(COLUMN(EF40)/9*8)),"__NF__")),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ES48" s="363">
        <f t="shared" si="717"/>
        <v>8.5</v>
      </c>
      <c r="ET48" s="363">
        <f t="shared" si="718"/>
        <v>2</v>
      </c>
      <c r="EU48" s="363">
        <f t="shared" si="719"/>
        <v>1</v>
      </c>
      <c r="EV48" s="363">
        <f t="shared" si="720"/>
        <v>0</v>
      </c>
      <c r="EW48" s="359">
        <f t="shared" si="721"/>
        <v>0.3125</v>
      </c>
      <c r="EX48" s="360">
        <f t="shared" si="722"/>
        <v>0.70833333333333337</v>
      </c>
      <c r="EY48" s="361" t="str">
        <f>IF(
 OR(EW$6&lt;MAX($B$2,$G48),AND($H48&lt;&gt;"",EW$6&gt;$H48)),
 "NA",
 IF(
  AND($D48="LOCAL",WEEKDAY(EW$6,2)=7),
  "DS",
  IF(
   COUNTIF(Parametros!$P:$P,EW$6)&gt;0,
   IF(ISNUMBER(FA48),IF(FA48&gt;0,"FL","FC"),"FC"),
   IF(
    ISNUMBER(FA48),
    IF(FA48&gt;0,"NOR","F"),
    IF(FA48="A","NOR",IF(FA48&lt;&gt;"",FA48,"F"))
   )
  )
 )
)</f>
        <v>NOR</v>
      </c>
      <c r="EZ48" s="362">
        <f t="shared" si="723"/>
        <v>8.5</v>
      </c>
      <c r="FA48" s="362" cm="1">
        <f t="array" ref="FA48">_xlfn.LET(
_xlpm.f,FA$6,
_xlpm.xp,IFERROR(
   _xlfn.XLOOKUP(
     1,
     (Papeletas!$B$2:$B$3000=$B48)*(Papeletas!$G$2:$G$3000&lt;=_xlpm.f)*(Papeletas!$H$2:$H$3000&gt;=_xlpm.f),
     Papeletas!$F$2:$F$3000,
     "__NP__"
   ),
   "__NP__"
),
_xlpm.x,IF(_xlpm.xp&lt;&gt;"__NP__",_xlpm.xp,_xlfn.XLOOKUP($B48,Reloj!$A$2:$A$3000,INDEX(Reloj!$J$2:$AR$3000,,COLUMN(EO40)-INT(COLUMN(EO40)/9*8)),"__NF__")),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FB48" s="363">
        <f t="shared" si="724"/>
        <v>8.5</v>
      </c>
      <c r="FC48" s="363">
        <f t="shared" si="725"/>
        <v>2</v>
      </c>
      <c r="FD48" s="363">
        <f t="shared" si="726"/>
        <v>1</v>
      </c>
      <c r="FE48" s="363">
        <f t="shared" si="727"/>
        <v>0</v>
      </c>
      <c r="FF48" s="359">
        <f t="shared" si="728"/>
        <v>0.3125</v>
      </c>
      <c r="FG48" s="360">
        <f t="shared" si="729"/>
        <v>0.54166666666666663</v>
      </c>
      <c r="FH48" s="361" t="str">
        <f>IF(
 OR(FF$6&lt;MAX($B$2,$G48),AND($H48&lt;&gt;"",FF$6&gt;$H48)),
 "NA",
 IF(
  AND($D48="LOCAL",WEEKDAY(FF$6,2)=7),
  "DS",
  IF(
   COUNTIF(Parametros!$P:$P,FF$6)&gt;0,
   IF(ISNUMBER(FJ48),IF(FJ48&gt;0,"FL","FC"),"FC"),
   IF(
    ISNUMBER(FJ48),
    IF(FJ48&gt;0,"NOR","F"),
    IF(FJ48="A","NOR",IF(FJ48&lt;&gt;"",FJ48,"F"))
   )
  )
 )
)</f>
        <v>NOR</v>
      </c>
      <c r="FI48" s="362">
        <f t="shared" si="730"/>
        <v>5.4999999999999991</v>
      </c>
      <c r="FJ48" s="362" cm="1">
        <f t="array" ref="FJ48">_xlfn.LET(
_xlpm.f,FJ$6,
_xlpm.xp,IFERROR(
   _xlfn.XLOOKUP(
     1,
     (Papeletas!$B$2:$B$3000=$B48)*(Papeletas!$G$2:$G$3000&lt;=_xlpm.f)*(Papeletas!$H$2:$H$3000&gt;=_xlpm.f),
     Papeletas!$F$2:$F$3000,
     "__NP__"
   ),
   "__NP__"
),
_xlpm.x,IF(_xlpm.xp&lt;&gt;"__NP__",_xlpm.xp,_xlfn.XLOOKUP($B48,Reloj!$A$2:$A$3000,INDEX(Reloj!$J$2:$AR$3000,,COLUMN(EX40)-INT(COLUMN(EX40)/9*8)),"__NF__")),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9</v>
      </c>
      <c r="FK48" s="363">
        <f t="shared" si="731"/>
        <v>5.4999999999999991</v>
      </c>
      <c r="FL48" s="363">
        <f t="shared" si="732"/>
        <v>2</v>
      </c>
      <c r="FM48" s="363">
        <f t="shared" si="733"/>
        <v>1.5000000000000009</v>
      </c>
      <c r="FN48" s="363">
        <f t="shared" si="734"/>
        <v>0</v>
      </c>
      <c r="FO48" s="359" t="str">
        <f t="shared" si="735"/>
        <v>-</v>
      </c>
      <c r="FP48" s="360" t="str">
        <f t="shared" si="736"/>
        <v>-</v>
      </c>
      <c r="FQ48" s="361" t="str">
        <f>IF(
 OR(FO$6&lt;MAX($B$2,$G48),AND($H48&lt;&gt;"",FO$6&gt;$H48)),
 "NA",
 IF(
  AND($D48="LOCAL",WEEKDAY(FO$6,2)=7),
  "DS",
  IF(
   COUNTIF(Parametros!$P:$P,FO$6)&gt;0,
   IF(ISNUMBER(FS48),IF(FS48&gt;0,"FL","FC"),"FC"),
   IF(
    ISNUMBER(FS48),
    IF(FS48&gt;0,"NOR","F"),
    IF(FS48="A","NOR",IF(FS48&lt;&gt;"",FS48,"F"))
   )
  )
 )
)</f>
        <v>DS</v>
      </c>
      <c r="FR48" s="362">
        <f t="shared" si="737"/>
        <v>0</v>
      </c>
      <c r="FS48" s="362" cm="1">
        <f t="array" ref="FS48">_xlfn.LET(
_xlpm.f,FS$6,
_xlpm.xp,IFERROR(
   _xlfn.XLOOKUP(
     1,
     (Papeletas!$B$2:$B$3000=$B48)*(Papeletas!$G$2:$G$3000&lt;=_xlpm.f)*(Papeletas!$H$2:$H$3000&gt;=_xlpm.f),
     Papeletas!$F$2:$F$3000,
     "__NP__"
   ),
   "__NP__"
),
_xlpm.x,IF(_xlpm.xp&lt;&gt;"__NP__",_xlpm.xp,_xlfn.XLOOKUP($B48,Reloj!$A$2:$A$3000,INDEX(Reloj!$J$2:$AR$3000,,COLUMN(FG40)-INT(COLUMN(FG40)/9*8)),"__NF__")),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4</v>
      </c>
      <c r="FT48" s="363">
        <f t="shared" si="738"/>
        <v>0</v>
      </c>
      <c r="FU48" s="363">
        <f t="shared" si="739"/>
        <v>0</v>
      </c>
      <c r="FV48" s="363">
        <f t="shared" si="740"/>
        <v>0</v>
      </c>
      <c r="FW48" s="363">
        <f t="shared" si="741"/>
        <v>4</v>
      </c>
      <c r="FX48" s="359">
        <f t="shared" si="742"/>
        <v>0.3125</v>
      </c>
      <c r="FY48" s="360">
        <f t="shared" si="743"/>
        <v>0.70833333333333337</v>
      </c>
      <c r="FZ48" s="361" t="str">
        <f>IF(
 OR(FX$6&lt;MAX($B$2,$G48),AND($H48&lt;&gt;"",FX$6&gt;$H48)),
 "NA",
 IF(
  AND($D48="LOCAL",WEEKDAY(FX$6,2)=7),
  "DS",
  IF(
   COUNTIF(Parametros!$P:$P,FX$6)&gt;0,
   IF(ISNUMBER(GB48),IF(GB48&gt;0,"FL","FC"),"FC"),
   IF(
    ISNUMBER(GB48),
    IF(GB48&gt;0,"NOR","F"),
    IF(GB48="A","NOR",IF(GB48&lt;&gt;"",GB48,"F"))
   )
  )
 )
)</f>
        <v>NOR</v>
      </c>
      <c r="GA48" s="362">
        <f t="shared" si="744"/>
        <v>8.5</v>
      </c>
      <c r="GB48" s="362" cm="1">
        <f t="array" ref="GB48">_xlfn.LET(
_xlpm.f,GB$6,
_xlpm.xp,IFERROR(
   _xlfn.XLOOKUP(
     1,
     (Papeletas!$B$2:$B$3000=$B48)*(Papeletas!$G$2:$G$3000&lt;=_xlpm.f)*(Papeletas!$H$2:$H$3000&gt;=_xlpm.f),
     Papeletas!$F$2:$F$3000,
     "__NP__"
   ),
   "__NP__"
),
_xlpm.x,IF(_xlpm.xp&lt;&gt;"__NP__",_xlpm.xp,_xlfn.XLOOKUP($B48,Reloj!$A$2:$A$3000,INDEX(Reloj!$J$2:$AR$3000,,COLUMN(FP40)-INT(COLUMN(FP40)/9*8)),"__NF__")),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GC48" s="363">
        <f t="shared" si="745"/>
        <v>8.5</v>
      </c>
      <c r="GD48" s="363">
        <f t="shared" si="746"/>
        <v>2</v>
      </c>
      <c r="GE48" s="363">
        <f t="shared" si="747"/>
        <v>1</v>
      </c>
      <c r="GF48" s="363">
        <f t="shared" si="748"/>
        <v>0</v>
      </c>
      <c r="GG48" s="359">
        <f t="shared" si="749"/>
        <v>0.3125</v>
      </c>
      <c r="GH48" s="360">
        <f t="shared" si="750"/>
        <v>0.70833333333333337</v>
      </c>
      <c r="GI48" s="361" t="str">
        <f>IF(
 OR(GG$6&lt;MAX($B$2,$G48),AND($H48&lt;&gt;"",GG$6&gt;$H48)),
 "NA",
 IF(
  AND($D48="LOCAL",WEEKDAY(GG$6,2)=7),
  "DS",
  IF(
   COUNTIF(Parametros!$P:$P,GG$6)&gt;0,
   IF(ISNUMBER(GK48),IF(GK48&gt;0,"FL","FC"),"FC"),
   IF(
    ISNUMBER(GK48),
    IF(GK48&gt;0,"NOR","F"),
    IF(GK48="A","NOR",IF(GK48&lt;&gt;"",GK48,"F"))
   )
  )
 )
)</f>
        <v>NOR</v>
      </c>
      <c r="GJ48" s="362">
        <f t="shared" si="751"/>
        <v>8.5</v>
      </c>
      <c r="GK48" s="362" cm="1">
        <f t="array" ref="GK48">_xlfn.LET(
_xlpm.f,GK$6,
_xlpm.xp,IFERROR(
   _xlfn.XLOOKUP(
     1,
     (Papeletas!$B$2:$B$3000=$B48)*(Papeletas!$G$2:$G$3000&lt;=_xlpm.f)*(Papeletas!$H$2:$H$3000&gt;=_xlpm.f),
     Papeletas!$F$2:$F$3000,
     "__NP__"
   ),
   "__NP__"
),
_xlpm.x,IF(_xlpm.xp&lt;&gt;"__NP__",_xlpm.xp,_xlfn.XLOOKUP($B48,Reloj!$A$2:$A$3000,INDEX(Reloj!$J$2:$AR$3000,,COLUMN(FY40)-INT(COLUMN(FY40)/9*8)),"__NF__")),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GL48" s="363">
        <f t="shared" si="752"/>
        <v>8.5</v>
      </c>
      <c r="GM48" s="363">
        <f t="shared" si="753"/>
        <v>2</v>
      </c>
      <c r="GN48" s="363">
        <f t="shared" si="754"/>
        <v>1</v>
      </c>
      <c r="GO48" s="363">
        <f t="shared" si="755"/>
        <v>0</v>
      </c>
      <c r="GP48" s="359">
        <f t="shared" si="756"/>
        <v>0.3125</v>
      </c>
      <c r="GQ48" s="360">
        <f t="shared" si="757"/>
        <v>0.70833333333333337</v>
      </c>
      <c r="GR48" s="361" t="str">
        <f>IF(
 OR(GP$6&lt;MAX($B$2,$G48),AND($H48&lt;&gt;"",GP$6&gt;$H48)),
 "NA",
 IF(
  AND($D48="LOCAL",WEEKDAY(GP$6,2)=7),
  "DS",
  IF(
   COUNTIF(Parametros!$P:$P,GP$6)&gt;0,
   IF(ISNUMBER(GT48),IF(GT48&gt;0,"FL","FC"),"FC"),
   IF(
    ISNUMBER(GT48),
    IF(GT48&gt;0,"NOR","F"),
    IF(GT48="A","NOR",IF(GT48&lt;&gt;"",GT48,"F"))
   )
  )
 )
)</f>
        <v>NOR</v>
      </c>
      <c r="GS48" s="362">
        <f t="shared" si="758"/>
        <v>8.5</v>
      </c>
      <c r="GT48" s="362" cm="1">
        <f t="array" ref="GT48">_xlfn.LET(
_xlpm.f,GT$6,
_xlpm.xp,IFERROR(
   _xlfn.XLOOKUP(
     1,
     (Papeletas!$B$2:$B$3000=$B48)*(Papeletas!$G$2:$G$3000&lt;=_xlpm.f)*(Papeletas!$H$2:$H$3000&gt;=_xlpm.f),
     Papeletas!$F$2:$F$3000,
     "__NP__"
   ),
   "__NP__"
),
_xlpm.x,IF(_xlpm.xp&lt;&gt;"__NP__",_xlpm.xp,_xlfn.XLOOKUP($B48,Reloj!$A$2:$A$3000,INDEX(Reloj!$J$2:$AR$3000,,COLUMN(GH40)-INT(COLUMN(GH40)/9*8)),"__NF__")),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v>
      </c>
      <c r="GU48" s="363">
        <f t="shared" si="759"/>
        <v>8.5</v>
      </c>
      <c r="GV48" s="363">
        <f t="shared" si="760"/>
        <v>2</v>
      </c>
      <c r="GW48" s="363">
        <f t="shared" si="761"/>
        <v>0.5</v>
      </c>
      <c r="GX48" s="363">
        <f t="shared" si="762"/>
        <v>0</v>
      </c>
      <c r="GY48" s="359">
        <f t="shared" si="763"/>
        <v>0.3125</v>
      </c>
      <c r="GZ48" s="360">
        <f t="shared" si="764"/>
        <v>0.70833333333333337</v>
      </c>
      <c r="HA48" s="361" t="str">
        <f>IF(
 OR(GY$6&lt;MAX($B$2,$G48),AND($H48&lt;&gt;"",GY$6&gt;$H48)),
 "NA",
 IF(
  AND($D48="LOCAL",WEEKDAY(GY$6,2)=7),
  "DS",
  IF(
   COUNTIF(Parametros!$P:$P,GY$6)&gt;0,
   IF(ISNUMBER(HC48),IF(HC48&gt;0,"FL","FC"),"FC"),
   IF(
    ISNUMBER(HC48),
    IF(HC48&gt;0,"NOR","F"),
    IF(HC48="A","NOR",IF(HC48&lt;&gt;"",HC48,"F"))
   )
  )
 )
)</f>
        <v>NOR</v>
      </c>
      <c r="HB48" s="362">
        <f t="shared" si="765"/>
        <v>8.5</v>
      </c>
      <c r="HC48" s="362" cm="1">
        <f t="array" ref="HC48">_xlfn.LET(
_xlpm.f,HC$6,
_xlpm.xp,IFERROR(
   _xlfn.XLOOKUP(
     1,
     (Papeletas!$B$2:$B$3000=$B48)*(Papeletas!$G$2:$G$3000&lt;=_xlpm.f)*(Papeletas!$H$2:$H$3000&gt;=_xlpm.f),
     Papeletas!$F$2:$F$3000,
     "__NP__"
   ),
   "__NP__"
),
_xlpm.x,IF(_xlpm.xp&lt;&gt;"__NP__",_xlpm.xp,_xlfn.XLOOKUP($B48,Reloj!$A$2:$A$3000,INDEX(Reloj!$J$2:$AR$3000,,COLUMN(GQ40)-INT(COLUMN(GQ40)/9*8)),"__NF__")),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HD48" s="363">
        <f t="shared" si="766"/>
        <v>8.5</v>
      </c>
      <c r="HE48" s="363">
        <f t="shared" si="767"/>
        <v>2</v>
      </c>
      <c r="HF48" s="363">
        <f t="shared" si="768"/>
        <v>1</v>
      </c>
      <c r="HG48" s="363">
        <f t="shared" si="769"/>
        <v>0</v>
      </c>
      <c r="HH48" s="359">
        <f t="shared" si="770"/>
        <v>0.3125</v>
      </c>
      <c r="HI48" s="360">
        <f t="shared" si="771"/>
        <v>0.70833333333333337</v>
      </c>
      <c r="HJ48" s="361" t="str">
        <f>IF(
 OR(HH$6&lt;MAX($B$2,$G48),AND($H48&lt;&gt;"",HH$6&gt;$H48)),
 "NA",
 IF(
  AND($D48="LOCAL",WEEKDAY(HH$6,2)=7),
  "DS",
  IF(
   COUNTIF(Parametros!$P:$P,HH$6)&gt;0,
   IF(ISNUMBER(HL48),IF(HL48&gt;0,"FL","FC"),"FC"),
   IF(
    ISNUMBER(HL48),
    IF(HL48&gt;0,"NOR","F"),
    IF(HL48="A","NOR",IF(HL48&lt;&gt;"",HL48,"F"))
   )
  )
 )
)</f>
        <v>NOR</v>
      </c>
      <c r="HK48" s="362">
        <f t="shared" si="772"/>
        <v>8.5</v>
      </c>
      <c r="HL48" s="362" cm="1">
        <f t="array" ref="HL48">_xlfn.LET(
_xlpm.f,HL$6,
_xlpm.xp,IFERROR(
   _xlfn.XLOOKUP(
     1,
     (Papeletas!$B$2:$B$3000=$B48)*(Papeletas!$G$2:$G$3000&lt;=_xlpm.f)*(Papeletas!$H$2:$H$3000&gt;=_xlpm.f),
     Papeletas!$F$2:$F$3000,
     "__NP__"
   ),
   "__NP__"
),
_xlpm.x,IF(_xlpm.xp&lt;&gt;"__NP__",_xlpm.xp,_xlfn.XLOOKUP($B48,Reloj!$A$2:$A$3000,INDEX(Reloj!$J$2:$AR$3000,,COLUMN(GZ40)-INT(COLUMN(GZ40)/9*8)),"__NF__")),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HM48" s="363">
        <f t="shared" si="773"/>
        <v>8.5</v>
      </c>
      <c r="HN48" s="363">
        <f t="shared" si="774"/>
        <v>2</v>
      </c>
      <c r="HO48" s="363">
        <f t="shared" si="775"/>
        <v>1</v>
      </c>
      <c r="HP48" s="363">
        <f t="shared" si="776"/>
        <v>0</v>
      </c>
      <c r="HQ48" s="359">
        <f t="shared" si="777"/>
        <v>0.3125</v>
      </c>
      <c r="HR48" s="360">
        <f t="shared" si="778"/>
        <v>0.54166666666666663</v>
      </c>
      <c r="HS48" s="361" t="str">
        <f>IF(
 OR(HQ$6&lt;MAX($B$2,$G48),AND($H48&lt;&gt;"",HQ$6&gt;$H48)),
 "NA",
 IF(
  AND($D48="LOCAL",WEEKDAY(HQ$6,2)=7),
  "DS",
  IF(
   COUNTIF(Parametros!$P:$P,HQ$6)&gt;0,
   IF(ISNUMBER(HU48),IF(HU48&gt;0,"FL","FC"),"FC"),
   IF(
    ISNUMBER(HU48),
    IF(HU48&gt;0,"NOR","F"),
    IF(HU48="A","NOR",IF(HU48&lt;&gt;"",HU48,"F"))
   )
  )
 )
)</f>
        <v>NOR</v>
      </c>
      <c r="HT48" s="362">
        <f t="shared" si="779"/>
        <v>5.4999999999999991</v>
      </c>
      <c r="HU48" s="362" cm="1">
        <f t="array" ref="HU48">_xlfn.LET(
_xlpm.f,HU$6,
_xlpm.xp,IFERROR(
   _xlfn.XLOOKUP(
     1,
     (Papeletas!$B$2:$B$3000=$B48)*(Papeletas!$G$2:$G$3000&lt;=_xlpm.f)*(Papeletas!$H$2:$H$3000&gt;=_xlpm.f),
     Papeletas!$F$2:$F$3000,
     "__NP__"
   ),
   "__NP__"
),
_xlpm.x,IF(_xlpm.xp&lt;&gt;"__NP__",_xlpm.xp,_xlfn.XLOOKUP($B48,Reloj!$A$2:$A$3000,INDEX(Reloj!$J$2:$AR$3000,,COLUMN(HI40)-INT(COLUMN(HI40)/9*8)),"__NF__")),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9</v>
      </c>
      <c r="HV48" s="363">
        <f t="shared" si="780"/>
        <v>5.4999999999999991</v>
      </c>
      <c r="HW48" s="363">
        <f t="shared" si="781"/>
        <v>2</v>
      </c>
      <c r="HX48" s="363">
        <f t="shared" si="782"/>
        <v>1.5000000000000009</v>
      </c>
      <c r="HY48" s="363">
        <f t="shared" si="783"/>
        <v>0</v>
      </c>
      <c r="HZ48" s="359" t="str">
        <f t="shared" si="784"/>
        <v>-</v>
      </c>
      <c r="IA48" s="360" t="str">
        <f t="shared" si="785"/>
        <v>-</v>
      </c>
      <c r="IB48" s="361" t="str">
        <f>IF(
 OR(HZ$6&lt;MAX($B$2,$G48),AND($H48&lt;&gt;"",HZ$6&gt;$H48)),
 "NA",
 IF(
  AND($D48="LOCAL",WEEKDAY(HZ$6,2)=7),
  "DS",
  IF(
   COUNTIF(Parametros!$P:$P,HZ$6)&gt;0,
   IF(ISNUMBER(ID48),IF(ID48&gt;0,"FL","FC"),"FC"),
   IF(
    ISNUMBER(ID48),
    IF(ID48&gt;0,"NOR","F"),
    IF(ID48="A","NOR",IF(ID48&lt;&gt;"",ID48,"F"))
   )
  )
 )
)</f>
        <v>DS</v>
      </c>
      <c r="IC48" s="362">
        <f t="shared" si="786"/>
        <v>0</v>
      </c>
      <c r="ID48" s="362" cm="1">
        <f t="array" ref="ID48">_xlfn.LET(
_xlpm.f,ID$6,
_xlpm.xp,IFERROR(
   _xlfn.XLOOKUP(
     1,
     (Papeletas!$B$2:$B$3000=$B48)*(Papeletas!$G$2:$G$3000&lt;=_xlpm.f)*(Papeletas!$H$2:$H$3000&gt;=_xlpm.f),
     Papeletas!$F$2:$F$3000,
     "__NP__"
   ),
   "__NP__"
),
_xlpm.x,IF(_xlpm.xp&lt;&gt;"__NP__",_xlpm.xp,_xlfn.XLOOKUP($B48,Reloj!$A$2:$A$3000,INDEX(Reloj!$J$2:$AR$3000,,COLUMN(HR40)-INT(COLUMN(HR40)/9*8)),"__NF__")),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5</v>
      </c>
      <c r="IE48" s="363">
        <f t="shared" si="787"/>
        <v>0</v>
      </c>
      <c r="IF48" s="363">
        <f t="shared" si="788"/>
        <v>0</v>
      </c>
      <c r="IG48" s="363">
        <f t="shared" si="789"/>
        <v>0</v>
      </c>
      <c r="IH48" s="363">
        <f t="shared" si="790"/>
        <v>5</v>
      </c>
      <c r="II48" s="359">
        <f t="shared" si="791"/>
        <v>0.3125</v>
      </c>
      <c r="IJ48" s="360">
        <f t="shared" si="792"/>
        <v>0.70833333333333337</v>
      </c>
      <c r="IK48" s="361" t="str">
        <f>IF(
 OR(II$6&lt;MAX($B$2,$G48),AND($H48&lt;&gt;"",II$6&gt;$H48)),
 "NA",
 IF(
  AND($D48="LOCAL",WEEKDAY(II$6,2)=7),
  "DS",
  IF(
   COUNTIF(Parametros!$P:$P,II$6)&gt;0,
   IF(ISNUMBER(IM48),IF(IM48&gt;0,"FL","FC"),"FC"),
   IF(
    ISNUMBER(IM48),
    IF(IM48&gt;0,"NOR","F"),
    IF(IM48="A","NOR",IF(IM48&lt;&gt;"",IM48,"F"))
   )
  )
 )
)</f>
        <v>NOR</v>
      </c>
      <c r="IL48" s="362">
        <f t="shared" si="793"/>
        <v>8.5</v>
      </c>
      <c r="IM48" s="362" cm="1">
        <f t="array" ref="IM48">_xlfn.LET(
_xlpm.f,IM$6,
_xlpm.xp,IFERROR(
   _xlfn.XLOOKUP(
     1,
     (Papeletas!$B$2:$B$3000=$B48)*(Papeletas!$G$2:$G$3000&lt;=_xlpm.f)*(Papeletas!$H$2:$H$3000&gt;=_xlpm.f),
     Papeletas!$F$2:$F$3000,
     "__NP__"
   ),
   "__NP__"
),
_xlpm.x,IF(_xlpm.xp&lt;&gt;"__NP__",_xlpm.xp,_xlfn.XLOOKUP($B48,Reloj!$A$2:$A$3000,INDEX(Reloj!$J$2:$AR$3000,,COLUMN(IA40)-INT(COLUMN(IA40)/9*8)),"__NF__")),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IN48" s="363">
        <f t="shared" si="794"/>
        <v>8.5</v>
      </c>
      <c r="IO48" s="363">
        <f t="shared" si="795"/>
        <v>2</v>
      </c>
      <c r="IP48" s="363">
        <f t="shared" si="796"/>
        <v>1</v>
      </c>
      <c r="IQ48" s="363">
        <f t="shared" si="797"/>
        <v>0</v>
      </c>
      <c r="IR48" s="359">
        <f t="shared" si="798"/>
        <v>0.3125</v>
      </c>
      <c r="IS48" s="360">
        <f t="shared" si="799"/>
        <v>0.70833333333333337</v>
      </c>
      <c r="IT48" s="361" t="str">
        <f>IF(
 OR(IR$6&lt;MAX($B$2,$G48),AND($H48&lt;&gt;"",IR$6&gt;$H48)),
 "NA",
 IF(
  AND($D48="LOCAL",WEEKDAY(IR$6,2)=7),
  "DS",
  IF(
   COUNTIF(Parametros!$P:$P,IR$6)&gt;0,
   IF(ISNUMBER(IV48),IF(IV48&gt;0,"FL","FC"),"FC"),
   IF(
    ISNUMBER(IV48),
    IF(IV48&gt;0,"NOR","F"),
    IF(IV48="A","NOR",IF(IV48&lt;&gt;"",IV48,"F"))
   )
  )
 )
)</f>
        <v>NOR</v>
      </c>
      <c r="IU48" s="362">
        <f t="shared" si="800"/>
        <v>8.5</v>
      </c>
      <c r="IV48" s="362" cm="1">
        <f t="array" ref="IV48">_xlfn.LET(
_xlpm.f,IV$6,
_xlpm.xp,IFERROR(
   _xlfn.XLOOKUP(
     1,
     (Papeletas!$B$2:$B$3000=$B48)*(Papeletas!$G$2:$G$3000&lt;=_xlpm.f)*(Papeletas!$H$2:$H$3000&gt;=_xlpm.f),
     Papeletas!$F$2:$F$3000,
     "__NP__"
   ),
   "__NP__"
),
_xlpm.x,IF(_xlpm.xp&lt;&gt;"__NP__",_xlpm.xp,_xlfn.XLOOKUP($B48,Reloj!$A$2:$A$3000,INDEX(Reloj!$J$2:$AR$3000,,COLUMN(IJ40)-INT(COLUMN(IJ40)/9*8)),"__NF__")),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v>
      </c>
      <c r="IW48" s="363">
        <f t="shared" si="801"/>
        <v>8.5</v>
      </c>
      <c r="IX48" s="363">
        <f t="shared" si="802"/>
        <v>2</v>
      </c>
      <c r="IY48" s="363">
        <f t="shared" si="803"/>
        <v>0.5</v>
      </c>
      <c r="IZ48" s="363">
        <f t="shared" si="804"/>
        <v>0</v>
      </c>
      <c r="JA48" s="359">
        <f t="shared" si="805"/>
        <v>0.3125</v>
      </c>
      <c r="JB48" s="360">
        <f t="shared" si="806"/>
        <v>0.70833333333333337</v>
      </c>
      <c r="JC48" s="361" t="str">
        <f>IF(
 OR(JA$6&lt;MAX($B$2,$G48),AND($H48&lt;&gt;"",JA$6&gt;$H48)),
 "NA",
 IF(
  AND($D48="LOCAL",WEEKDAY(JA$6,2)=7),
  "DS",
  IF(
   COUNTIF(Parametros!$P:$P,JA$6)&gt;0,
   IF(ISNUMBER(JE48),IF(JE48&gt;0,"FL","FC"),"FC"),
   IF(
    ISNUMBER(JE48),
    IF(JE48&gt;0,"NOR","F"),
    IF(JE48="A","NOR",IF(JE48&lt;&gt;"",JE48,"F"))
   )
  )
 )
)</f>
        <v>NOR</v>
      </c>
      <c r="JD48" s="362">
        <f t="shared" si="807"/>
        <v>8.5</v>
      </c>
      <c r="JE48" s="362" cm="1">
        <f t="array" ref="JE48">_xlfn.LET(
_xlpm.f,JE$6,
_xlpm.xp,IFERROR(
   _xlfn.XLOOKUP(
     1,
     (Papeletas!$B$2:$B$3000=$B48)*(Papeletas!$G$2:$G$3000&lt;=_xlpm.f)*(Papeletas!$H$2:$H$3000&gt;=_xlpm.f),
     Papeletas!$F$2:$F$3000,
     "__NP__"
   ),
   "__NP__"
),
_xlpm.x,IF(_xlpm.xp&lt;&gt;"__NP__",_xlpm.xp,_xlfn.XLOOKUP($B48,Reloj!$A$2:$A$3000,INDEX(Reloj!$J$2:$AR$3000,,COLUMN(IS40)-INT(COLUMN(IS40)/9*8)),"__NF__")),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JF48" s="363">
        <f t="shared" si="808"/>
        <v>8.5</v>
      </c>
      <c r="JG48" s="363">
        <f t="shared" si="809"/>
        <v>2</v>
      </c>
      <c r="JH48" s="363">
        <f t="shared" si="810"/>
        <v>1</v>
      </c>
      <c r="JI48" s="363">
        <f t="shared" si="811"/>
        <v>0</v>
      </c>
      <c r="JJ48" s="359">
        <f t="shared" si="812"/>
        <v>0.3125</v>
      </c>
      <c r="JK48" s="360">
        <f t="shared" si="813"/>
        <v>0.70833333333333337</v>
      </c>
      <c r="JL48" s="361" t="str">
        <f>IF(
 OR(JJ$6&lt;MAX($B$2,$G48),AND($H48&lt;&gt;"",JJ$6&gt;$H48)),
 "NA",
 IF(
  AND($D48="LOCAL",WEEKDAY(JJ$6,2)=7),
  "DS",
  IF(
   COUNTIF(Parametros!$P:$P,JJ$6)&gt;0,
   IF(ISNUMBER(JN48),IF(JN48&gt;0,"FL","FC"),"FC"),
   IF(
    ISNUMBER(JN48),
    IF(JN48&gt;0,"NOR","F"),
    IF(JN48="A","NOR",IF(JN48&lt;&gt;"",JN48,"F"))
   )
  )
 )
)</f>
        <v>NOR</v>
      </c>
      <c r="JM48" s="362">
        <f t="shared" si="814"/>
        <v>8.5</v>
      </c>
      <c r="JN48" s="362" cm="1">
        <f t="array" ref="JN48">_xlfn.LET(
_xlpm.f,JN$6,
_xlpm.xp,IFERROR(
   _xlfn.XLOOKUP(
     1,
     (Papeletas!$B$2:$B$3000=$B48)*(Papeletas!$G$2:$G$3000&lt;=_xlpm.f)*(Papeletas!$H$2:$H$3000&gt;=_xlpm.f),
     Papeletas!$F$2:$F$3000,
     "__NP__"
   ),
   "__NP__"
),
_xlpm.x,IF(_xlpm.xp&lt;&gt;"__NP__",_xlpm.xp,_xlfn.XLOOKUP($B48,Reloj!$A$2:$A$3000,INDEX(Reloj!$J$2:$AR$3000,,COLUMN(JB40)-INT(COLUMN(JB40)/9*8)),"__NF__")),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11.5</v>
      </c>
      <c r="JO48" s="363">
        <f t="shared" si="815"/>
        <v>8.5</v>
      </c>
      <c r="JP48" s="363">
        <f t="shared" si="816"/>
        <v>2</v>
      </c>
      <c r="JQ48" s="363">
        <f t="shared" si="817"/>
        <v>1</v>
      </c>
      <c r="JR48" s="363">
        <f t="shared" si="818"/>
        <v>0</v>
      </c>
      <c r="JS48" s="359">
        <f t="shared" si="819"/>
        <v>0.3125</v>
      </c>
      <c r="JT48" s="360">
        <f t="shared" si="820"/>
        <v>0.70833333333333337</v>
      </c>
      <c r="JU48" s="361" t="str">
        <f>IF(
 OR(JS$6&lt;MAX($B$2,$G48),AND($H48&lt;&gt;"",JS$6&gt;$H48)),
 "NA",
 IF(
  AND($D48="LOCAL",WEEKDAY(JS$6,2)=7),
  "DS",
  IF(
   COUNTIF(Parametros!$P:$P,JS$6)&gt;0,
   IF(ISNUMBER(JW48),IF(JW48&gt;0,"FL","FC"),"FC"),
   IF(
    ISNUMBER(JW48),
    IF(JW48&gt;0,"NOR","F"),
    IF(JW48="A","NOR",IF(JW48&lt;&gt;"",JW48,"F"))
   )
  )
 )
)</f>
        <v>NOR</v>
      </c>
      <c r="JV48" s="362">
        <f t="shared" si="821"/>
        <v>8.5</v>
      </c>
      <c r="JW48" s="362" cm="1">
        <f t="array" ref="JW48">_xlfn.LET(
_xlpm.f,JW$6,
_xlpm.xp,IFERROR(
   _xlfn.XLOOKUP(
     1,
     (Papeletas!$B$2:$B$3000=$B48)*(Papeletas!$G$2:$G$3000&lt;=_xlpm.f)*(Papeletas!$H$2:$H$3000&gt;=_xlpm.f),
     Papeletas!$F$2:$F$3000,
     "__NP__"
   ),
   "__NP__"
),
_xlpm.x,IF(_xlpm.xp&lt;&gt;"__NP__",_xlpm.xp,_xlfn.XLOOKUP($B48,Reloj!$A$2:$A$3000,INDEX(Reloj!$J$2:$AR$3000,,COLUMN(JK40)-INT(COLUMN(JK40)/9*8)),"__NF__")),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8</v>
      </c>
      <c r="JX48" s="363">
        <f t="shared" si="822"/>
        <v>8.5</v>
      </c>
      <c r="JY48" s="363">
        <f t="shared" si="823"/>
        <v>0</v>
      </c>
      <c r="JZ48" s="363">
        <f t="shared" si="824"/>
        <v>0</v>
      </c>
      <c r="KA48" s="363">
        <f t="shared" si="825"/>
        <v>0</v>
      </c>
      <c r="KB48" s="359">
        <f t="shared" si="826"/>
        <v>0.3125</v>
      </c>
      <c r="KC48" s="360">
        <f t="shared" si="827"/>
        <v>0.54166666666666663</v>
      </c>
      <c r="KD48" s="361" t="str">
        <f>IF(
 OR(KB$6&lt;MAX($B$2,$G48),AND($H48&lt;&gt;"",KB$6&gt;$H48)),
 "NA",
 IF(
  AND($D48="LOCAL",WEEKDAY(KB$6,2)=7),
  "DS",
  IF(
   COUNTIF(Parametros!$P:$P,KB$6)&gt;0,
   IF(ISNUMBER(KF48),IF(KF48&gt;0,"FL","FC"),"FC"),
   IF(
    ISNUMBER(KF48),
    IF(KF48&gt;0,"NOR","F"),
    IF(KF48="A","NOR",IF(KF48&lt;&gt;"",KF48,"F"))
   )
  )
 )
)</f>
        <v>DL</v>
      </c>
      <c r="KE48" s="362">
        <f t="shared" si="828"/>
        <v>5.4999999999999991</v>
      </c>
      <c r="KF48" s="362" t="str" cm="1">
        <f t="array" ref="KF48">_xlfn.LET(
_xlpm.f,KF$6,
_xlpm.xp,IFERROR(
   _xlfn.XLOOKUP(
     1,
     (Papeletas!$B$2:$B$3000=$B48)*(Papeletas!$G$2:$G$3000&lt;=_xlpm.f)*(Papeletas!$H$2:$H$3000&gt;=_xlpm.f),
     Papeletas!$F$2:$F$3000,
     "__NP__"
   ),
   "__NP__"
),
_xlpm.x,IF(_xlpm.xp&lt;&gt;"__NP__",_xlpm.xp,_xlfn.XLOOKUP($B48,Reloj!$A$2:$A$3000,INDEX(Reloj!$J$2:$AR$3000,,COLUMN(JT40)-INT(COLUMN(JT40)/9*8)),"__NF__")),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KG48" s="363">
        <f t="shared" si="829"/>
        <v>0</v>
      </c>
      <c r="KH48" s="363">
        <f t="shared" si="830"/>
        <v>0</v>
      </c>
      <c r="KI48" s="363">
        <f t="shared" si="831"/>
        <v>0</v>
      </c>
      <c r="KJ48" s="363">
        <f t="shared" si="832"/>
        <v>0</v>
      </c>
      <c r="KK48" s="359" t="str">
        <f t="shared" si="255"/>
        <v>-</v>
      </c>
      <c r="KL48" s="360" t="str">
        <f t="shared" ref="KL48" si="845">IF(KK48="-","-",IF($D48="LOCAL",IF(WEEKDAY(KK$6,2)&lt;=5,--"17:00:00",IF(WEEKDAY(KK$6,2)=6,--"13:00:00","-")),IF($D48="FORANEO",IF(WEEKDAY(KK$6,2)&lt;=6,--"18:30:00",IF(WEEKDAY(KK$6,2)=7,--"12:00:00","-")),"-")))</f>
        <v>-</v>
      </c>
      <c r="KM48" s="361" t="str">
        <f>IF(
 OR(KK$6&lt;MAX($B$2,$G48),AND($H48&lt;&gt;"",KK$6&gt;$H48)),
 "NA",
 IF(
  AND($D48="LOCAL",WEEKDAY(KK$6,2)=7),
  "DS",
  IF(
   COUNTIF(Parametros!$P:$P,KK$6)&gt;0,
   IF(ISNUMBER(KO48),IF(KO48&gt;0,"FL","FC"),"FC"),
   IF(
    ISNUMBER(KO48),
    IF(KO48&gt;0,"NOR","F"),
    IF(KO48="A","NOR",IF(KO48&lt;&gt;"",KO48,"F"))
   )
  )
 )
)</f>
        <v>DS</v>
      </c>
      <c r="KN48" s="362">
        <f t="shared" si="519"/>
        <v>0</v>
      </c>
      <c r="KO48" s="362" t="str" cm="1">
        <f t="array" ref="KO48">_xlfn.LET(
_xlpm.f,KO$6,
_xlpm.xp,IFERROR(
   _xlfn.XLOOKUP(
     1,
     (Papeletas!$B$2:$B$403=$B48)*(Papeletas!$G$2:$G$403&lt;=_xlpm.f)*(Papeletas!$H$2:$H$403&gt;=_xlpm.f),
     Papeletas!$F$2:$F$403,
     "__NP__"
   ),
   "__NP__"
),
_xlpm.x,IF(_xlpm.xp&lt;&gt;"__NP__",_xlpm.xp,_xlfn.XLOOKUP($B48,Reloj!$A$2:$A$1254,INDEX(Reloj!$J$2:$AR$1254,,COLUMN(KC40)-INT(COLUMN(KC40)/9*8)),"__NF__")),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F</v>
      </c>
      <c r="KP48" s="363">
        <f t="shared" si="520"/>
        <v>0</v>
      </c>
      <c r="KQ48" s="363">
        <f t="shared" si="521"/>
        <v>0</v>
      </c>
      <c r="KR48" s="363">
        <f t="shared" si="522"/>
        <v>0</v>
      </c>
      <c r="KS48" s="363">
        <f t="shared" si="523"/>
        <v>0</v>
      </c>
      <c r="KT48" s="359">
        <f t="shared" si="262"/>
        <v>0.3125</v>
      </c>
      <c r="KU48" s="360">
        <f t="shared" ref="KU48" si="846">IF(KT48="-","-",IF($D48="LOCAL",IF(WEEKDAY(KT$6,2)&lt;=5,--"17:00:00",IF(WEEKDAY(KT$6,2)=6,--"13:00:00","-")),IF($D48="FORANEO",IF(WEEKDAY(KT$6,2)&lt;=6,--"18:30:00",IF(WEEKDAY(KT$6,2)=7,--"12:00:00","-")),"-")))</f>
        <v>0.70833333333333337</v>
      </c>
      <c r="KV48" s="361" t="str">
        <f>IF(
 OR(KT$6&lt;MAX($B$2,$G48),AND($H48&lt;&gt;"",KT$6&gt;$H48)),
 "NA",
 IF(
  AND($D48="LOCAL",WEEKDAY(KT$6,2)=7),
  "DS",
  IF(
   COUNTIF(Parametros!$P:$P,KT$6)&gt;0,
   IF(ISNUMBER(KX48),IF(KX48&gt;0,"FL","FC"),"FC"),
   IF(
    ISNUMBER(KX48),
    IF(KX48&gt;0,"NOR","F"),
    IF(KX48="A","NOR",IF(KX48&lt;&gt;"",KX48,"F"))
   )
  )
 )
)</f>
        <v>DL</v>
      </c>
      <c r="KW48" s="362">
        <f t="shared" si="525"/>
        <v>8.5</v>
      </c>
      <c r="KX48" s="362" t="str" cm="1">
        <f t="array" ref="KX48">_xlfn.LET(
_xlpm.f,KX$6,
_xlpm.xp,IFERROR(
   _xlfn.XLOOKUP(
     1,
     (Papeletas!$B$2:$B$403=$B48)*(Papeletas!$G$2:$G$403&lt;=_xlpm.f)*(Papeletas!$H$2:$H$403&gt;=_xlpm.f),
     Papeletas!$F$2:$F$403,
     "__NP__"
   ),
   "__NP__"
),
_xlpm.x,IF(_xlpm.xp&lt;&gt;"__NP__",_xlpm.xp,_xlfn.XLOOKUP($B48,Reloj!$A$2:$A$1254,INDEX(Reloj!$J$2:$AR$1254,,COLUMN(KL40)-INT(COLUMN(KL40)/9*8)),"__NF__")),
_xlpm.t,SUBSTITUTE(_xlpm.x&amp;"","'",""),
_xlpm.esnum,IFERROR(ISNUMBER(VALUE(_xlpm.t)),FALSE),
_xlpm.n,IF(_xlpm.esnum,VALUE(_xlpm.t),0),
_xlpm.dia,IFERROR(WEEKDAY(_xlpm.f,2),0),
_xlpm.esFinSem,IF(AND(_xlpm.esnum,_xlpm.n&gt;0,_xlpm.n&lt;=7),IF($D48="LOCAL",OR(_xlpm.dia=6,_xlpm.dia=7),_xlpm.dia=7),FALSE),
_xlpm.nAj,IF(_xlpm.esFinSem,_xlpm.n+1,_xlpm.n),
IF(_xlpm.x="__NF__","Revisar",
IF(_xlpm.t="","F",
IF(_xlpm.esnum,
IF(_xlpm.nAj=0,"F",_xlpm.nAj),
IF(OR(_xlpm.t="AS",_xlpm.t="SAI"),"F",
IF(OR(_xlpm.t="ATM",_xlpm.t="CT",_xlpm.t="SS"),"A",
IF(_xlpm.t="B","DL",
IF(_xlpm.t="BA","DLA",
IF(_xlpm.t="V","VAC",_xlpm.t)))))))))</f>
        <v>DL</v>
      </c>
      <c r="KY48" s="363">
        <f t="shared" si="526"/>
        <v>0</v>
      </c>
      <c r="KZ48" s="363">
        <f t="shared" si="527"/>
        <v>0</v>
      </c>
      <c r="LA48" s="363">
        <f t="shared" si="528"/>
        <v>0</v>
      </c>
      <c r="LB48" s="363">
        <f t="shared" si="529"/>
        <v>0</v>
      </c>
      <c r="LC48" s="364">
        <f t="shared" si="269"/>
        <v>0.3125</v>
      </c>
      <c r="LD48" s="360">
        <f t="shared" si="530"/>
        <v>0.70833333333333337</v>
      </c>
      <c r="LE48" s="361" t="str" cm="1">
        <f t="array" ref="LE48">_xlfn.LET(_xlpm.f,LC$6,_xlpm.ini,IFERROR(_xlfn.XLOOKUP(1,(Papeletas!$B$2:$B$403=$B48)*(Papeletas!$G$2:$G$403&lt;=_xlpm.f)*(Papeletas!$H$2:$H$403&gt;=_xlpm.f),Papeletas!$F$2:$F$403,""),""),IF(AND($D48="LOCAL",WEEKDAY(LC$6,2)=7),"DS",IF(_xlpm.ini&lt;&gt;"",_xlfn.XLOOKUP(_xlpm.ini,Parametros!$B:$B,Parametros!$C:$C,_xlpm.ini),"NOR")))</f>
        <v>DL</v>
      </c>
      <c r="LF48" s="362">
        <f t="shared" si="531"/>
        <v>8.5</v>
      </c>
      <c r="LG48" s="362" t="str">
        <f t="shared" si="532"/>
        <v>DL</v>
      </c>
      <c r="LH48" s="363">
        <f t="shared" si="533"/>
        <v>0</v>
      </c>
      <c r="LI48" s="363">
        <v>0</v>
      </c>
      <c r="LJ48" s="363">
        <v>0</v>
      </c>
      <c r="LK48" s="363">
        <v>0</v>
      </c>
      <c r="LL48" s="364">
        <f t="shared" si="274"/>
        <v>0.3125</v>
      </c>
      <c r="LM48" s="360">
        <f t="shared" si="534"/>
        <v>0.70833333333333337</v>
      </c>
      <c r="LN48" s="361" t="str" cm="1">
        <f t="array" ref="LN48">_xlfn.LET(_xlpm.f,LL$6,_xlpm.ini,IFERROR(_xlfn.XLOOKUP(1,(Papeletas!$B$2:$B$403=$B48)*(Papeletas!$G$2:$G$403&lt;=_xlpm.f)*(Papeletas!$H$2:$H$403&gt;=_xlpm.f),Papeletas!$F$2:$F$403,""),""),IF(AND($D48="LOCAL",WEEKDAY(LL$6,2)=7),"DS",IF(_xlpm.ini&lt;&gt;"",_xlfn.XLOOKUP(_xlpm.ini,Parametros!$B:$B,Parametros!$C:$C,_xlpm.ini),"NOR")))</f>
        <v>DL</v>
      </c>
      <c r="LO48" s="362">
        <f t="shared" si="535"/>
        <v>8.5</v>
      </c>
      <c r="LP48" s="362" t="str">
        <f t="shared" si="536"/>
        <v>DL</v>
      </c>
      <c r="LQ48" s="363">
        <f t="shared" si="537"/>
        <v>0</v>
      </c>
      <c r="LR48" s="363">
        <v>0</v>
      </c>
      <c r="LS48" s="363">
        <v>0</v>
      </c>
      <c r="LT48" s="363">
        <v>0</v>
      </c>
      <c r="LU48" s="364">
        <f t="shared" si="279"/>
        <v>0.3125</v>
      </c>
      <c r="LV48" s="360">
        <f t="shared" si="538"/>
        <v>0.70833333333333337</v>
      </c>
      <c r="LW48" s="361" t="str" cm="1">
        <f t="array" ref="LW48">_xlfn.LET(_xlpm.f,LU$6,_xlpm.ini,IFERROR(_xlfn.XLOOKUP(1,(Papeletas!$B$2:$B$403=$B48)*(Papeletas!$G$2:$G$403&lt;=_xlpm.f)*(Papeletas!$H$2:$H$403&gt;=_xlpm.f),Papeletas!$F$2:$F$403,""),""),IF(AND($D48="LOCAL",WEEKDAY(LU$6,2)=7),"DS",IF(_xlpm.ini&lt;&gt;"",_xlfn.XLOOKUP(_xlpm.ini,Parametros!$B:$B,Parametros!$C:$C,_xlpm.ini),"NOR")))</f>
        <v>DL</v>
      </c>
      <c r="LX48" s="362">
        <f t="shared" si="539"/>
        <v>8.5</v>
      </c>
      <c r="LY48" s="362" t="str">
        <f t="shared" si="540"/>
        <v>DL</v>
      </c>
      <c r="LZ48" s="363">
        <f t="shared" si="541"/>
        <v>0</v>
      </c>
      <c r="MA48" s="363">
        <v>0</v>
      </c>
      <c r="MB48" s="363">
        <v>0</v>
      </c>
      <c r="MC48" s="363">
        <v>0</v>
      </c>
      <c r="MD48" s="360">
        <f t="shared" si="284"/>
        <v>0.3125</v>
      </c>
      <c r="ME48" s="360">
        <f t="shared" si="542"/>
        <v>0.70833333333333337</v>
      </c>
      <c r="MF48" s="361" t="str" cm="1">
        <f t="array" ref="MF48">_xlfn.LET(_xlpm.f,MD$6,_xlpm.ini,IFERROR(_xlfn.XLOOKUP(1,(Papeletas!$B$2:$B$403=$B48)*(Papeletas!$G$2:$G$403&lt;=_xlpm.f)*(Papeletas!$H$2:$H$403&gt;=_xlpm.f),Papeletas!$F$2:$F$403,""),""),IF(AND($D48="LOCAL",WEEKDAY(MD$6,2)=7),"DS",IF(_xlpm.ini&lt;&gt;"",_xlfn.XLOOKUP(_xlpm.ini,Parametros!$B:$B,Parametros!$C:$C,_xlpm.ini),"NOR")))</f>
        <v>DL</v>
      </c>
      <c r="MG48" s="362">
        <f t="shared" si="543"/>
        <v>8.5</v>
      </c>
      <c r="MH48" s="362" t="str">
        <f t="shared" si="544"/>
        <v>DL</v>
      </c>
      <c r="MI48" s="363">
        <f t="shared" si="545"/>
        <v>0</v>
      </c>
      <c r="MJ48" s="363">
        <v>0</v>
      </c>
      <c r="MK48" s="363">
        <v>0</v>
      </c>
      <c r="ML48" s="363">
        <v>0</v>
      </c>
      <c r="MM48" s="364">
        <f t="shared" si="289"/>
        <v>0.3125</v>
      </c>
      <c r="MN48" s="360">
        <f t="shared" si="546"/>
        <v>0.54166666666666663</v>
      </c>
      <c r="MO48" s="361" t="str" cm="1">
        <f t="array" ref="MO48">_xlfn.LET(_xlpm.f,MM$6,_xlpm.ini,IFERROR(_xlfn.XLOOKUP(1,(Papeletas!$B$2:$B$403=$B48)*(Papeletas!$G$2:$G$403&lt;=_xlpm.f)*(Papeletas!$H$2:$H$403&gt;=_xlpm.f),Papeletas!$F$2:$F$403,""),""),IF(AND($D48="LOCAL",WEEKDAY(MM$6,2)=7),"DS",IF(_xlpm.ini&lt;&gt;"",_xlfn.XLOOKUP(_xlpm.ini,Parametros!$B:$B,Parametros!$C:$C,_xlpm.ini),"NOR")))</f>
        <v>NOR</v>
      </c>
      <c r="MP48" s="362">
        <f t="shared" si="547"/>
        <v>5.4999999999999991</v>
      </c>
      <c r="MQ48" s="362">
        <f t="shared" si="548"/>
        <v>5.4999999999999991</v>
      </c>
      <c r="MR48" s="363">
        <f t="shared" si="549"/>
        <v>5.4999999999999991</v>
      </c>
      <c r="MS48" s="363">
        <v>0</v>
      </c>
      <c r="MT48" s="363">
        <v>0</v>
      </c>
      <c r="MU48" s="363">
        <v>0</v>
      </c>
      <c r="MV48" s="364"/>
      <c r="MW48" s="360"/>
      <c r="MX48" s="361"/>
      <c r="MY48" s="362"/>
      <c r="MZ48" s="362"/>
      <c r="NA48" s="363"/>
      <c r="NB48" s="363"/>
      <c r="NC48" s="363"/>
      <c r="ND48" s="363"/>
      <c r="NE48" s="364"/>
      <c r="NF48" s="360"/>
      <c r="NG48" s="361"/>
      <c r="NH48" s="362"/>
      <c r="NI48" s="362"/>
      <c r="NJ48" s="363"/>
      <c r="NK48" s="363"/>
      <c r="NL48" s="363"/>
      <c r="NM48" s="363"/>
      <c r="NN48" s="211"/>
      <c r="NO48" s="401">
        <f t="shared" si="615"/>
        <v>18</v>
      </c>
      <c r="NP48" s="401" cm="1">
        <f t="array" ref="NP48">SUMPRODUCT(
 (INDEX(DD48:MU48,1,_xlfn.SEQUENCE(1,INT((COLUMN($MU$9)-COLUMN(DD48)+1)/9),3,9))=NP$6)*
 (INDEX(DD48:MU48,1,_xlfn.SEQUENCE(1,INT((COLUMN($MU$9)-COLUMN(DD48)+1)/9),9,9))&gt;0)
)</f>
        <v>3</v>
      </c>
      <c r="NQ48" s="401" cm="1">
        <f t="array" ref="NQ48">SUMPRODUCT(--(INDEX($DD48:$MU48,1,_xlfn.SEQUENCE(1,INT((COLUMN($MU$9)-COLUMN($DD48)+1)/9),3,9))=NQ$6))</f>
        <v>0</v>
      </c>
      <c r="NR48" s="401">
        <f t="shared" si="550"/>
        <v>21</v>
      </c>
      <c r="NS48" s="401" cm="1">
        <f t="array" ref="NS48">SUMPRODUCT(--(INDEX($DD48:$MU48,1,_xlfn.SEQUENCE(1,INT((COLUMN($MU$9)-COLUMN($DD48)+1)/9),3,9))=NS$6))</f>
        <v>0</v>
      </c>
      <c r="NT48" s="401">
        <f t="shared" si="551"/>
        <v>1</v>
      </c>
      <c r="NU48" s="401" cm="1">
        <f t="array" ref="NU48">SUMPRODUCT(--(INDEX($DD48:$MU48,1,_xlfn.SEQUENCE(1,INT((COLUMN($MU$9)-COLUMN($DD48)+1)/9),3,9))=NU$6))</f>
        <v>0</v>
      </c>
      <c r="NV48" s="401" cm="1">
        <f t="array" ref="NV48">SUMPRODUCT(--(INDEX($DD48:$MU48,1,_xlfn.SEQUENCE(1,INT((COLUMN($MU$9)-COLUMN($DD48)+1)/9),3,9))=NV$6))</f>
        <v>0</v>
      </c>
      <c r="NW48" s="401" cm="1">
        <f t="array" ref="NW48">SUMPRODUCT(--(INDEX($DD48:$MU48,1,_xlfn.SEQUENCE(1,INT((COLUMN($MU$9)-COLUMN($DD48)+1)/9),3,9))=NW$6))</f>
        <v>0</v>
      </c>
      <c r="NX48" s="401" cm="1">
        <f t="array" ref="NX48">SUMPRODUCT(--(INDEX($DD48:$MU48,1,_xlfn.SEQUENCE(1,INT((COLUMN($MU$9)-COLUMN($DD48)+1)/9),3,9))=NX$6))</f>
        <v>0</v>
      </c>
      <c r="NY48" s="401" cm="1">
        <f t="array" ref="NY48">SUMPRODUCT(--(INDEX($DD48:$MU48,1,_xlfn.SEQUENCE(1,INT((COLUMN($MU$9)-COLUMN($DD48)+1)/9),3,9))=NY$6))</f>
        <v>0</v>
      </c>
      <c r="NZ48" s="401" cm="1">
        <f t="array" ref="NZ48">SUMPRODUCT(--(INDEX($DD48:$MU48,1,_xlfn.SEQUENCE(1,INT((COLUMN($MU$9)-COLUMN($DD48)+1)/9),3,9))=NZ$6))</f>
        <v>0</v>
      </c>
      <c r="OA48" s="401" cm="1">
        <f t="array" ref="OA48">SUMPRODUCT(--(INDEX($DD48:$MU48,1,_xlfn.SEQUENCE(1,INT((COLUMN($MU$9)-COLUMN($DD48)+1)/9),3,9))=OA$6))</f>
        <v>6</v>
      </c>
      <c r="OB48" s="401" cm="1">
        <f t="array" ref="OB48">SUMPRODUCT(--(INDEX($DD48:$MU48,1,_xlfn.SEQUENCE(1,INT((COLUMN($MU$9)-COLUMN($DD48)+1)/9),3,9))=OB$6))</f>
        <v>0</v>
      </c>
      <c r="OC48" s="401" cm="1">
        <f t="array" ref="OC48">SUMPRODUCT(--(INDEX($DD48:$MU48,1,_xlfn.SEQUENCE(1,INT((COLUMN($MU$9)-COLUMN($DD48)+1)/9),3,9))=OC$6))</f>
        <v>0</v>
      </c>
      <c r="OD48" s="402"/>
      <c r="OE48" s="402">
        <f t="shared" si="552"/>
        <v>28</v>
      </c>
      <c r="OF48" s="403" cm="1">
        <f t="array" ref="OF48">SUM(INDEX(R48:KJ48,1,_xlfn.SEQUENCE(1,INT((COLUMN($NM$9)-COLUMN(CU48)+1)/9),7,9)))</f>
        <v>36</v>
      </c>
      <c r="OG48" s="403" cm="1">
        <f t="array" ref="OG48">SUM(INDEX(R48:KJ48,1,_xlfn.SEQUENCE(1,INT((COLUMN($NM$9)-COLUMN(CU48)+1)/9),8,9)))</f>
        <v>18.500000000000004</v>
      </c>
      <c r="OH48" s="403" cm="1">
        <f t="array" ref="OH48">SUM(INDEX(R48:KJ48,1,_xlfn.SEQUENCE(1,INT((COLUMN($NM$9)-COLUMN(CU48)+1)/9),9,9)))</f>
        <v>13.5</v>
      </c>
      <c r="OI48" s="214"/>
      <c r="OJ48" s="163"/>
      <c r="OK48" s="163"/>
      <c r="OL48" s="163"/>
      <c r="OM48" s="163"/>
      <c r="ON48" s="306">
        <f>_xlfn.XLOOKUP(B48,'TR05'!B:B,'TR05'!G:G,"Revisar",0)</f>
        <v>45600</v>
      </c>
      <c r="OO48" s="306">
        <f>_xlfn.XLOOKUP(B48,Reloj!A:A,Reloj!D:D,"Revisar",0)</f>
        <v>45600</v>
      </c>
      <c r="OP48" s="162" t="str">
        <f>_xlfn.XLOOKUP(B48,'S10'!C:C,'S10'!B:B,"Revisar",0)</f>
        <v>Revisar</v>
      </c>
    </row>
    <row r="49" spans="1:406" s="162" customFormat="1" ht="15.9" customHeight="1">
      <c r="A49" s="356">
        <v>41</v>
      </c>
      <c r="B49" s="332" t="s">
        <v>886</v>
      </c>
      <c r="C49" s="357" t="str">
        <f>_xlfn.XLOOKUP(B49,'S10'!$B$2:$B$1500,'S10'!$A$2:$A$1500,"Ingresar",0)</f>
        <v>22021428</v>
      </c>
      <c r="D49" s="333" t="s">
        <v>169</v>
      </c>
      <c r="E49" s="335" t="s">
        <v>888</v>
      </c>
      <c r="F49" s="335" t="str">
        <f>_xlfn.XLOOKUP(B49,'S10'!$B$2:$B$600,'S10'!$F$2:$F$600,"Ingresar",0)</f>
        <v xml:space="preserve">Instalador de PVC y vidrios </v>
      </c>
      <c r="G49" s="296">
        <v>45948</v>
      </c>
      <c r="H49" s="358">
        <v>46081</v>
      </c>
      <c r="I49" s="359">
        <f t="shared" si="37"/>
        <v>0.3125</v>
      </c>
      <c r="J49" s="360">
        <f t="shared" si="295"/>
        <v>0.70833333333333337</v>
      </c>
      <c r="K49" s="361" t="str">
        <f>IF(
 OR(I$6&lt;MAX($B$2,$G49),AND($H49&lt;&gt;"",I$6&gt;$H49)),
 "NA",
 IF(
  AND($D49="LOCAL",WEEKDAY(I$6,2)=7),
  "DS",
  IF(
   COUNTIF(Parametros!$P:$P,I$6)&gt;0,
   IF(ISNUMBER(M49),IF(M49&gt;0,"FL","FC"),"FC"),
   IF(
    ISNUMBER(M49),
    IF(M49&gt;0,"NOR","F"),
    IF(M49="A","NOR",IF(M49&lt;&gt;"",M49,"F"))
   )
  )
 )
)</f>
        <v>NOR</v>
      </c>
      <c r="L49" s="362">
        <f t="shared" si="296"/>
        <v>8.5</v>
      </c>
      <c r="M49" s="362" cm="1">
        <f t="array" ref="M49">_xlfn.LET(
_xlpm.f,M$6,
_xlpm.xp,IFERROR(
   _xlfn.XLOOKUP(
     1,
     (Papeletas!$B$2:$B$403=$B49)*(Papeletas!$G$2:$G$403&lt;=_xlpm.f)*(Papeletas!$H$2:$H$403&gt;=_xlpm.f),
     Papeletas!$F$2:$F$403,
     "__NP__"
   ),
   "__NP__"
),
_xlpm.x,IF(_xlpm.xp&lt;&gt;"__NP__",_xlpm.xp,_xlfn.XLOOKUP($B49,Reloj!$A$2:$A$1254,INDEX(Reloj!$J$2:$AR$1254,,COLUMN(A41)-INT(COLUMN(A41)/9*8)),"__NF__")),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N49" s="363">
        <f t="shared" si="297"/>
        <v>8.5</v>
      </c>
      <c r="O49" s="363">
        <f t="shared" si="298"/>
        <v>2</v>
      </c>
      <c r="P49" s="363">
        <f t="shared" si="299"/>
        <v>0</v>
      </c>
      <c r="Q49" s="363">
        <f t="shared" si="300"/>
        <v>0</v>
      </c>
      <c r="R49" s="359">
        <f t="shared" si="616"/>
        <v>0.3125</v>
      </c>
      <c r="S49" s="360">
        <f t="shared" si="617"/>
        <v>0.70833333333333337</v>
      </c>
      <c r="T49" s="361" t="str">
        <f>IF(
 OR(R$6&lt;MAX($B$2,$G49),AND($H49&lt;&gt;"",R$6&gt;$H49)),
 "NA",
 IF(
  AND($D49="LOCAL",WEEKDAY(R$6,2)=7),
  "DS",
  IF(
   COUNTIF(Parametros!$P:$P,R$6)&gt;0,
   IF(ISNUMBER(V49),IF(V49&gt;0,"FL","FC"),"FC"),
   IF(
    ISNUMBER(V49),
    IF(V49&gt;0,"NOR","F"),
    IF(V49="A","NOR",IF(V49&lt;&gt;"",V49,"F"))
   )
  )
 )
)</f>
        <v>NOR</v>
      </c>
      <c r="U49" s="362">
        <f t="shared" si="618"/>
        <v>8.5</v>
      </c>
      <c r="V49" s="362" cm="1">
        <f t="array" ref="V49">_xlfn.LET(
_xlpm.f,V$6,
_xlpm.xp,IFERROR(
   _xlfn.XLOOKUP(
     1,
     (Papeletas!$B$2:$B$3000=$B49)*(Papeletas!$G$2:$G$3000&lt;=_xlpm.f)*(Papeletas!$H$2:$H$3000&gt;=_xlpm.f),
     Papeletas!$F$2:$F$3000,
     "__NP__"
   ),
   "__NP__"
),
_xlpm.x,IF(_xlpm.xp&lt;&gt;"__NP__",_xlpm.xp,_xlfn.XLOOKUP($B49,Reloj!$A$2:$A$3000,INDEX(Reloj!$J$2:$AR$3000,,COLUMN(J41)-INT(COLUMN(J41)/9*8)),"__NF__")),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v>
      </c>
      <c r="W49" s="363">
        <f t="shared" si="619"/>
        <v>8.5</v>
      </c>
      <c r="X49" s="363">
        <f t="shared" si="620"/>
        <v>1.5</v>
      </c>
      <c r="Y49" s="363">
        <f t="shared" si="621"/>
        <v>0</v>
      </c>
      <c r="Z49" s="363">
        <f t="shared" si="622"/>
        <v>0</v>
      </c>
      <c r="AA49" s="359">
        <f t="shared" si="623"/>
        <v>0.3125</v>
      </c>
      <c r="AB49" s="360">
        <f t="shared" si="624"/>
        <v>0.70833333333333337</v>
      </c>
      <c r="AC49" s="361" t="str">
        <f>IF(
 OR(AA$6&lt;MAX($B$2,$G49),AND($H49&lt;&gt;"",AA$6&gt;$H49)),
 "NA",
 IF(
  AND($D49="LOCAL",WEEKDAY(AA$6,2)=7),
  "DS",
  IF(
   COUNTIF(Parametros!$P:$P,AA$6)&gt;0,
   IF(ISNUMBER(AE49),IF(AE49&gt;0,"FL","FC"),"FC"),
   IF(
    ISNUMBER(AE49),
    IF(AE49&gt;0,"NOR","F"),
    IF(AE49="A","NOR",IF(AE49&lt;&gt;"",AE49,"F"))
   )
  )
 )
)</f>
        <v>NOR</v>
      </c>
      <c r="AD49" s="362">
        <f t="shared" si="625"/>
        <v>8.5</v>
      </c>
      <c r="AE49" s="362" cm="1">
        <f t="array" ref="AE49">_xlfn.LET(
_xlpm.f,AE$6,
_xlpm.xp,IFERROR(
   _xlfn.XLOOKUP(
     1,
     (Papeletas!$B$2:$B$3000=$B49)*(Papeletas!$G$2:$G$3000&lt;=_xlpm.f)*(Papeletas!$H$2:$H$3000&gt;=_xlpm.f),
     Papeletas!$F$2:$F$3000,
     "__NP__"
   ),
   "__NP__"
),
_xlpm.x,IF(_xlpm.xp&lt;&gt;"__NP__",_xlpm.xp,_xlfn.XLOOKUP($B49,Reloj!$A$2:$A$3000,INDEX(Reloj!$J$2:$AR$3000,,COLUMN(S41)-INT(COLUMN(S41)/9*8)),"__NF__")),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6.5</v>
      </c>
      <c r="AF49" s="363">
        <f t="shared" si="626"/>
        <v>8.5</v>
      </c>
      <c r="AG49" s="363">
        <f t="shared" si="627"/>
        <v>0</v>
      </c>
      <c r="AH49" s="363">
        <f t="shared" si="628"/>
        <v>0</v>
      </c>
      <c r="AI49" s="363">
        <f t="shared" si="629"/>
        <v>0</v>
      </c>
      <c r="AJ49" s="359">
        <f t="shared" si="630"/>
        <v>0.3125</v>
      </c>
      <c r="AK49" s="360">
        <f t="shared" si="631"/>
        <v>0.54166666666666663</v>
      </c>
      <c r="AL49" s="361" t="str">
        <f>IF(
 OR(AJ$6&lt;MAX($B$2,$G49),AND($H49&lt;&gt;"",AJ$6&gt;$H49)),
 "NA",
 IF(
  AND($D49="LOCAL",WEEKDAY(AJ$6,2)=7),
  "DS",
  IF(
   COUNTIF(Parametros!$P:$P,AJ$6)&gt;0,
   IF(ISNUMBER(AN49),IF(AN49&gt;0,"FL","FC"),"FC"),
   IF(
    ISNUMBER(AN49),
    IF(AN49&gt;0,"NOR","F"),
    IF(AN49="A","NOR",IF(AN49&lt;&gt;"",AN49,"F"))
   )
  )
 )
)</f>
        <v>NOR</v>
      </c>
      <c r="AM49" s="362">
        <f t="shared" si="632"/>
        <v>5.4999999999999991</v>
      </c>
      <c r="AN49" s="362" cm="1">
        <f t="array" ref="AN49">_xlfn.LET(
_xlpm.f,AN$6,
_xlpm.xp,IFERROR(
   _xlfn.XLOOKUP(
     1,
     (Papeletas!$B$2:$B$3000=$B49)*(Papeletas!$G$2:$G$3000&lt;=_xlpm.f)*(Papeletas!$H$2:$H$3000&gt;=_xlpm.f),
     Papeletas!$F$2:$F$3000,
     "__NP__"
   ),
   "__NP__"
),
_xlpm.x,IF(_xlpm.xp&lt;&gt;"__NP__",_xlpm.xp,_xlfn.XLOOKUP($B49,Reloj!$A$2:$A$3000,INDEX(Reloj!$J$2:$AR$3000,,COLUMN(AB41)-INT(COLUMN(AB41)/9*8)),"__NF__")),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7.5</v>
      </c>
      <c r="AO49" s="363">
        <f t="shared" si="633"/>
        <v>5.4999999999999991</v>
      </c>
      <c r="AP49" s="363">
        <f t="shared" si="634"/>
        <v>2</v>
      </c>
      <c r="AQ49" s="363">
        <f t="shared" si="635"/>
        <v>8.8817841970012523E-16</v>
      </c>
      <c r="AR49" s="363">
        <f t="shared" si="636"/>
        <v>0</v>
      </c>
      <c r="AS49" s="359" t="str">
        <f t="shared" si="637"/>
        <v>-</v>
      </c>
      <c r="AT49" s="360" t="str">
        <f t="shared" si="638"/>
        <v>-</v>
      </c>
      <c r="AU49" s="361" t="str">
        <f>IF(
 OR(AS$6&lt;MAX($B$2,$G49),AND($H49&lt;&gt;"",AS$6&gt;$H49)),
 "NA",
 IF(
  AND($D49="LOCAL",WEEKDAY(AS$6,2)=7),
  "DS",
  IF(
   COUNTIF(Parametros!$P:$P,AS$6)&gt;0,
   IF(ISNUMBER(AW49),IF(AW49&gt;0,"FL","FC"),"FC"),
   IF(
    ISNUMBER(AW49),
    IF(AW49&gt;0,"NOR","F"),
    IF(AW49="A","NOR",IF(AW49&lt;&gt;"",AW49,"F"))
   )
  )
 )
)</f>
        <v>DS</v>
      </c>
      <c r="AV49" s="362">
        <f t="shared" si="639"/>
        <v>0</v>
      </c>
      <c r="AW49" s="362" t="str" cm="1">
        <f t="array" ref="AW49">_xlfn.LET(
_xlpm.f,AW$6,
_xlpm.xp,IFERROR(
   _xlfn.XLOOKUP(
     1,
     (Papeletas!$B$2:$B$3000=$B49)*(Papeletas!$G$2:$G$3000&lt;=_xlpm.f)*(Papeletas!$H$2:$H$3000&gt;=_xlpm.f),
     Papeletas!$F$2:$F$3000,
     "__NP__"
   ),
   "__NP__"
),
_xlpm.x,IF(_xlpm.xp&lt;&gt;"__NP__",_xlpm.xp,_xlfn.XLOOKUP($B49,Reloj!$A$2:$A$3000,INDEX(Reloj!$J$2:$AR$3000,,COLUMN(AK41)-INT(COLUMN(AK41)/9*8)),"__NF__")),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F</v>
      </c>
      <c r="AX49" s="363">
        <f t="shared" si="640"/>
        <v>0</v>
      </c>
      <c r="AY49" s="363">
        <f t="shared" si="641"/>
        <v>0</v>
      </c>
      <c r="AZ49" s="363">
        <f t="shared" si="642"/>
        <v>0</v>
      </c>
      <c r="BA49" s="363">
        <f t="shared" si="643"/>
        <v>0</v>
      </c>
      <c r="BB49" s="359">
        <f t="shared" si="644"/>
        <v>0.3125</v>
      </c>
      <c r="BC49" s="360">
        <f t="shared" si="645"/>
        <v>0.70833333333333337</v>
      </c>
      <c r="BD49" s="361" t="str">
        <f>IF(
 OR(BB$6&lt;MAX($B$2,$G49),AND($H49&lt;&gt;"",BB$6&gt;$H49)),
 "NA",
 IF(
  AND($D49="LOCAL",WEEKDAY(BB$6,2)=7),
  "DS",
  IF(
   COUNTIF(Parametros!$P:$P,BB$6)&gt;0,
   IF(ISNUMBER(BF49),IF(BF49&gt;0,"FL","FC"),"FC"),
   IF(
    ISNUMBER(BF49),
    IF(BF49&gt;0,"NOR","F"),
    IF(BF49="A","NOR",IF(BF49&lt;&gt;"",BF49,"F"))
   )
  )
 )
)</f>
        <v>NOR</v>
      </c>
      <c r="BE49" s="362">
        <f t="shared" si="646"/>
        <v>8.5</v>
      </c>
      <c r="BF49" s="362" cm="1">
        <f t="array" ref="BF49">_xlfn.LET(
_xlpm.f,BF$6,
_xlpm.xp,IFERROR(
   _xlfn.XLOOKUP(
     1,
     (Papeletas!$B$2:$B$3000=$B49)*(Papeletas!$G$2:$G$3000&lt;=_xlpm.f)*(Papeletas!$H$2:$H$3000&gt;=_xlpm.f),
     Papeletas!$F$2:$F$3000,
     "__NP__"
   ),
   "__NP__"
),
_xlpm.x,IF(_xlpm.xp&lt;&gt;"__NP__",_xlpm.xp,_xlfn.XLOOKUP($B49,Reloj!$A$2:$A$3000,INDEX(Reloj!$J$2:$AR$3000,,COLUMN(AT41)-INT(COLUMN(AT41)/9*8)),"__NF__")),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BG49" s="363">
        <f t="shared" si="647"/>
        <v>8.5</v>
      </c>
      <c r="BH49" s="363">
        <f t="shared" si="648"/>
        <v>0</v>
      </c>
      <c r="BI49" s="363">
        <f t="shared" si="649"/>
        <v>0</v>
      </c>
      <c r="BJ49" s="363">
        <f t="shared" si="650"/>
        <v>0</v>
      </c>
      <c r="BK49" s="359">
        <f t="shared" si="651"/>
        <v>0.3125</v>
      </c>
      <c r="BL49" s="360">
        <f t="shared" si="652"/>
        <v>0.70833333333333337</v>
      </c>
      <c r="BM49" s="361" t="str">
        <f>IF(
 OR(BK$6&lt;MAX($B$2,$G49),AND($H49&lt;&gt;"",BK$6&gt;$H49)),
 "NA",
 IF(
  AND($D49="LOCAL",WEEKDAY(BK$6,2)=7),
  "DS",
  IF(
   COUNTIF(Parametros!$P:$P,BK$6)&gt;0,
   IF(ISNUMBER(BO49),IF(BO49&gt;0,"FL","FC"),"FC"),
   IF(
    ISNUMBER(BO49),
    IF(BO49&gt;0,"NOR","F"),
    IF(BO49="A","NOR",IF(BO49&lt;&gt;"",BO49,"F"))
   )
  )
 )
)</f>
        <v>NOR</v>
      </c>
      <c r="BN49" s="362">
        <f t="shared" si="653"/>
        <v>8.5</v>
      </c>
      <c r="BO49" s="362" cm="1">
        <f t="array" ref="BO49">_xlfn.LET(
_xlpm.f,BO$6,
_xlpm.xp,IFERROR(
   _xlfn.XLOOKUP(
     1,
     (Papeletas!$B$2:$B$3000=$B49)*(Papeletas!$G$2:$G$3000&lt;=_xlpm.f)*(Papeletas!$H$2:$H$3000&gt;=_xlpm.f),
     Papeletas!$F$2:$F$3000,
     "__NP__"
   ),
   "__NP__"
),
_xlpm.x,IF(_xlpm.xp&lt;&gt;"__NP__",_xlpm.xp,_xlfn.XLOOKUP($B49,Reloj!$A$2:$A$3000,INDEX(Reloj!$J$2:$AR$3000,,COLUMN(BC41)-INT(COLUMN(BC41)/9*8)),"__NF__")),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BP49" s="363">
        <f t="shared" si="654"/>
        <v>8.5</v>
      </c>
      <c r="BQ49" s="363">
        <f t="shared" si="655"/>
        <v>0</v>
      </c>
      <c r="BR49" s="363">
        <f t="shared" si="656"/>
        <v>0</v>
      </c>
      <c r="BS49" s="363">
        <f t="shared" si="657"/>
        <v>0</v>
      </c>
      <c r="BT49" s="359">
        <f t="shared" si="658"/>
        <v>0.3125</v>
      </c>
      <c r="BU49" s="360">
        <f t="shared" si="659"/>
        <v>0.70833333333333337</v>
      </c>
      <c r="BV49" s="361" t="str">
        <f>IF(
 OR(BT$6&lt;MAX($B$2,$G49),AND($H49&lt;&gt;"",BT$6&gt;$H49)),
 "NA",
 IF(
  AND($D49="LOCAL",WEEKDAY(BT$6,2)=7),
  "DS",
  IF(
   COUNTIF(Parametros!$P:$P,BT$6)&gt;0,
   IF(ISNUMBER(BX49),IF(BX49&gt;0,"FL","FC"),"FC"),
   IF(
    ISNUMBER(BX49),
    IF(BX49&gt;0,"NOR","F"),
    IF(BX49="A","NOR",IF(BX49&lt;&gt;"",BX49,"F"))
   )
  )
 )
)</f>
        <v>NOR</v>
      </c>
      <c r="BW49" s="362">
        <f t="shared" si="660"/>
        <v>8.5</v>
      </c>
      <c r="BX49" s="362" cm="1">
        <f t="array" ref="BX49">_xlfn.LET(
_xlpm.f,BX$6,
_xlpm.xp,IFERROR(
   _xlfn.XLOOKUP(
     1,
     (Papeletas!$B$2:$B$3000=$B49)*(Papeletas!$G$2:$G$3000&lt;=_xlpm.f)*(Papeletas!$H$2:$H$3000&gt;=_xlpm.f),
     Papeletas!$F$2:$F$3000,
     "__NP__"
   ),
   "__NP__"
),
_xlpm.x,IF(_xlpm.xp&lt;&gt;"__NP__",_xlpm.xp,_xlfn.XLOOKUP($B49,Reloj!$A$2:$A$3000,INDEX(Reloj!$J$2:$AR$3000,,COLUMN(BL41)-INT(COLUMN(BL41)/9*8)),"__NF__")),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BY49" s="363">
        <f t="shared" si="661"/>
        <v>8.5</v>
      </c>
      <c r="BZ49" s="363">
        <f t="shared" si="662"/>
        <v>0</v>
      </c>
      <c r="CA49" s="363">
        <f t="shared" si="663"/>
        <v>0</v>
      </c>
      <c r="CB49" s="363">
        <f t="shared" si="664"/>
        <v>0</v>
      </c>
      <c r="CC49" s="359">
        <f t="shared" si="665"/>
        <v>0.3125</v>
      </c>
      <c r="CD49" s="360">
        <f t="shared" si="666"/>
        <v>0.70833333333333337</v>
      </c>
      <c r="CE49" s="361" t="str">
        <f>IF(
 OR(CC$6&lt;MAX($B$2,$G49),AND($H49&lt;&gt;"",CC$6&gt;$H49)),
 "NA",
 IF(
  AND($D49="LOCAL",WEEKDAY(CC$6,2)=7),
  "DS",
  IF(
   COUNTIF(Parametros!$P:$P,CC$6)&gt;0,
   IF(ISNUMBER(CG49),IF(CG49&gt;0,"FL","FC"),"FC"),
   IF(
    ISNUMBER(CG49),
    IF(CG49&gt;0,"NOR","F"),
    IF(CG49="A","NOR",IF(CG49&lt;&gt;"",CG49,"F"))
   )
  )
 )
)</f>
        <v>NOR</v>
      </c>
      <c r="CF49" s="362">
        <f t="shared" si="667"/>
        <v>8.5</v>
      </c>
      <c r="CG49" s="362" cm="1">
        <f t="array" ref="CG49">_xlfn.LET(
_xlpm.f,CG$6,
_xlpm.xp,IFERROR(
   _xlfn.XLOOKUP(
     1,
     (Papeletas!$B$2:$B$3000=$B49)*(Papeletas!$G$2:$G$3000&lt;=_xlpm.f)*(Papeletas!$H$2:$H$3000&gt;=_xlpm.f),
     Papeletas!$F$2:$F$3000,
     "__NP__"
   ),
   "__NP__"
),
_xlpm.x,IF(_xlpm.xp&lt;&gt;"__NP__",_xlpm.xp,_xlfn.XLOOKUP($B49,Reloj!$A$2:$A$3000,INDEX(Reloj!$J$2:$AR$3000,,COLUMN(BU41)-INT(COLUMN(BU41)/9*8)),"__NF__")),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9</v>
      </c>
      <c r="CH49" s="363">
        <f t="shared" si="668"/>
        <v>8.5</v>
      </c>
      <c r="CI49" s="363">
        <f t="shared" si="669"/>
        <v>0.5</v>
      </c>
      <c r="CJ49" s="363">
        <f t="shared" si="670"/>
        <v>0</v>
      </c>
      <c r="CK49" s="363">
        <f t="shared" si="671"/>
        <v>0</v>
      </c>
      <c r="CL49" s="359">
        <f t="shared" si="672"/>
        <v>0.3125</v>
      </c>
      <c r="CM49" s="360">
        <f t="shared" si="673"/>
        <v>0.70833333333333337</v>
      </c>
      <c r="CN49" s="361" t="str">
        <f>IF(
 OR(CL$6&lt;MAX($B$2,$G49),AND($H49&lt;&gt;"",CL$6&gt;$H49)),
 "NA",
 IF(
  AND($D49="LOCAL",WEEKDAY(CL$6,2)=7),
  "DS",
  IF(
   COUNTIF(Parametros!$P:$P,CL$6)&gt;0,
   IF(ISNUMBER(CP49),IF(CP49&gt;0,"FL","FC"),"FC"),
   IF(
    ISNUMBER(CP49),
    IF(CP49&gt;0,"NOR","F"),
    IF(CP49="A","NOR",IF(CP49&lt;&gt;"",CP49,"F"))
   )
  )
 )
)</f>
        <v>NOR</v>
      </c>
      <c r="CO49" s="362">
        <f t="shared" si="674"/>
        <v>8.5</v>
      </c>
      <c r="CP49" s="362" cm="1">
        <f t="array" ref="CP49">_xlfn.LET(
_xlpm.f,CP$6,
_xlpm.xp,IFERROR(
   _xlfn.XLOOKUP(
     1,
     (Papeletas!$B$2:$B$3000=$B49)*(Papeletas!$G$2:$G$3000&lt;=_xlpm.f)*(Papeletas!$H$2:$H$3000&gt;=_xlpm.f),
     Papeletas!$F$2:$F$3000,
     "__NP__"
   ),
   "__NP__"
),
_xlpm.x,IF(_xlpm.xp&lt;&gt;"__NP__",_xlpm.xp,_xlfn.XLOOKUP($B49,Reloj!$A$2:$A$3000,INDEX(Reloj!$J$2:$AR$3000,,COLUMN(CD41)-INT(COLUMN(CD41)/9*8)),"__NF__")),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CQ49" s="363">
        <f t="shared" si="675"/>
        <v>8.5</v>
      </c>
      <c r="CR49" s="363">
        <f t="shared" si="676"/>
        <v>0</v>
      </c>
      <c r="CS49" s="363">
        <f t="shared" si="677"/>
        <v>0</v>
      </c>
      <c r="CT49" s="363">
        <f t="shared" si="678"/>
        <v>0</v>
      </c>
      <c r="CU49" s="359">
        <f t="shared" si="679"/>
        <v>0.3125</v>
      </c>
      <c r="CV49" s="360">
        <f t="shared" si="680"/>
        <v>0.54166666666666663</v>
      </c>
      <c r="CW49" s="361" t="str">
        <f>IF(
 OR(CU$6&lt;MAX($B$2,$G49),AND($H49&lt;&gt;"",CU$6&gt;$H49)),
 "NA",
 IF(
  AND($D49="LOCAL",WEEKDAY(CU$6,2)=7),
  "DS",
  IF(
   COUNTIF(Parametros!$P:$P,CU$6)&gt;0,
   IF(ISNUMBER(CY49),IF(CY49&gt;0,"FL","FC"),"FC"),
   IF(
    ISNUMBER(CY49),
    IF(CY49&gt;0,"NOR","F"),
    IF(CY49="A","NOR",IF(CY49&lt;&gt;"",CY49,"F"))
   )
  )
 )
)</f>
        <v>NOR</v>
      </c>
      <c r="CX49" s="362">
        <f t="shared" si="681"/>
        <v>5.4999999999999991</v>
      </c>
      <c r="CY49" s="362" cm="1">
        <f t="array" ref="CY49">_xlfn.LET(
_xlpm.f,CY$6,
_xlpm.xp,IFERROR(
   _xlfn.XLOOKUP(
     1,
     (Papeletas!$B$2:$B$3000=$B49)*(Papeletas!$G$2:$G$3000&lt;=_xlpm.f)*(Papeletas!$H$2:$H$3000&gt;=_xlpm.f),
     Papeletas!$F$2:$F$3000,
     "__NP__"
   ),
   "__NP__"
),
_xlpm.x,IF(_xlpm.xp&lt;&gt;"__NP__",_xlpm.xp,_xlfn.XLOOKUP($B49,Reloj!$A$2:$A$3000,INDEX(Reloj!$J$2:$AR$3000,,COLUMN(CM41)-INT(COLUMN(CM41)/9*8)),"__NF__")),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5.5</v>
      </c>
      <c r="CZ49" s="363">
        <f t="shared" si="682"/>
        <v>5.4999999999999991</v>
      </c>
      <c r="DA49" s="363">
        <f t="shared" si="683"/>
        <v>8.8817841970012523E-16</v>
      </c>
      <c r="DB49" s="363">
        <f t="shared" si="684"/>
        <v>0</v>
      </c>
      <c r="DC49" s="363">
        <f t="shared" si="685"/>
        <v>0</v>
      </c>
      <c r="DD49" s="359" t="str">
        <f t="shared" si="686"/>
        <v>-</v>
      </c>
      <c r="DE49" s="360" t="str">
        <f t="shared" si="687"/>
        <v>-</v>
      </c>
      <c r="DF49" s="361" t="str">
        <f>IF(
 OR(DD$6&lt;MAX($B$2,$G49),AND($H49&lt;&gt;"",DD$6&gt;$H49)),
 "NA",
 IF(
  AND($D49="LOCAL",WEEKDAY(DD$6,2)=7),
  "DS",
  IF(
   COUNTIF(Parametros!$P:$P,DD$6)&gt;0,
   IF(ISNUMBER(DH49),IF(DH49&gt;0,"FL","FC"),"FC"),
   IF(
    ISNUMBER(DH49),
    IF(DH49&gt;0,"NOR","F"),
    IF(DH49="A","NOR",IF(DH49&lt;&gt;"",DH49,"F"))
   )
  )
 )
)</f>
        <v>DS</v>
      </c>
      <c r="DG49" s="362">
        <f t="shared" si="688"/>
        <v>0</v>
      </c>
      <c r="DH49" s="362" t="str" cm="1">
        <f t="array" ref="DH49">_xlfn.LET(
_xlpm.f,DH$6,
_xlpm.xp,IFERROR(
   _xlfn.XLOOKUP(
     1,
     (Papeletas!$B$2:$B$3000=$B49)*(Papeletas!$G$2:$G$3000&lt;=_xlpm.f)*(Papeletas!$H$2:$H$3000&gt;=_xlpm.f),
     Papeletas!$F$2:$F$3000,
     "__NP__"
   ),
   "__NP__"
),
_xlpm.x,IF(_xlpm.xp&lt;&gt;"__NP__",_xlpm.xp,_xlfn.XLOOKUP($B49,Reloj!$A$2:$A$3000,INDEX(Reloj!$J$2:$AR$3000,,COLUMN(CV41)-INT(COLUMN(CV41)/9*8)),"__NF__")),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F</v>
      </c>
      <c r="DI49" s="363">
        <f t="shared" si="689"/>
        <v>0</v>
      </c>
      <c r="DJ49" s="363">
        <f t="shared" si="690"/>
        <v>0</v>
      </c>
      <c r="DK49" s="363">
        <f t="shared" si="691"/>
        <v>0</v>
      </c>
      <c r="DL49" s="363">
        <f t="shared" si="692"/>
        <v>0</v>
      </c>
      <c r="DM49" s="359">
        <f t="shared" si="693"/>
        <v>0.3125</v>
      </c>
      <c r="DN49" s="360">
        <f t="shared" si="694"/>
        <v>0.70833333333333337</v>
      </c>
      <c r="DO49" s="361" t="str">
        <f>IF(
 OR(DM$6&lt;MAX($B$2,$G49),AND($H49&lt;&gt;"",DM$6&gt;$H49)),
 "NA",
 IF(
  AND($D49="LOCAL",WEEKDAY(DM$6,2)=7),
  "DS",
  IF(
   COUNTIF(Parametros!$P:$P,DM$6)&gt;0,
   IF(ISNUMBER(DQ49),IF(DQ49&gt;0,"FL","FC"),"FC"),
   IF(
    ISNUMBER(DQ49),
    IF(DQ49&gt;0,"NOR","F"),
    IF(DQ49="A","NOR",IF(DQ49&lt;&gt;"",DQ49,"F"))
   )
  )
 )
)</f>
        <v>NOR</v>
      </c>
      <c r="DP49" s="362">
        <f t="shared" si="695"/>
        <v>8.5</v>
      </c>
      <c r="DQ49" s="362" cm="1">
        <f t="array" ref="DQ49">_xlfn.LET(
_xlpm.f,DQ$6,
_xlpm.xp,IFERROR(
   _xlfn.XLOOKUP(
     1,
     (Papeletas!$B$2:$B$3000=$B49)*(Papeletas!$G$2:$G$3000&lt;=_xlpm.f)*(Papeletas!$H$2:$H$3000&gt;=_xlpm.f),
     Papeletas!$F$2:$F$3000,
     "__NP__"
   ),
   "__NP__"
),
_xlpm.x,IF(_xlpm.xp&lt;&gt;"__NP__",_xlpm.xp,_xlfn.XLOOKUP($B49,Reloj!$A$2:$A$3000,INDEX(Reloj!$J$2:$AR$3000,,COLUMN(DE41)-INT(COLUMN(DE41)/9*8)),"__NF__")),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DR49" s="363">
        <f t="shared" si="696"/>
        <v>8.5</v>
      </c>
      <c r="DS49" s="363">
        <f t="shared" si="697"/>
        <v>2</v>
      </c>
      <c r="DT49" s="363">
        <f t="shared" si="698"/>
        <v>0</v>
      </c>
      <c r="DU49" s="363">
        <f t="shared" si="699"/>
        <v>0</v>
      </c>
      <c r="DV49" s="359">
        <f t="shared" si="700"/>
        <v>0.3125</v>
      </c>
      <c r="DW49" s="360">
        <f t="shared" si="701"/>
        <v>0.70833333333333337</v>
      </c>
      <c r="DX49" s="361" t="str">
        <f>IF(
 OR(DV$6&lt;MAX($B$2,$G49),AND($H49&lt;&gt;"",DV$6&gt;$H49)),
 "NA",
 IF(
  AND($D49="LOCAL",WEEKDAY(DV$6,2)=7),
  "DS",
  IF(
   COUNTIF(Parametros!$P:$P,DV$6)&gt;0,
   IF(ISNUMBER(DZ49),IF(DZ49&gt;0,"FL","FC"),"FC"),
   IF(
    ISNUMBER(DZ49),
    IF(DZ49&gt;0,"NOR","F"),
    IF(DZ49="A","NOR",IF(DZ49&lt;&gt;"",DZ49,"F"))
   )
  )
 )
)</f>
        <v>NOR</v>
      </c>
      <c r="DY49" s="362">
        <f t="shared" si="702"/>
        <v>8.5</v>
      </c>
      <c r="DZ49" s="362" cm="1">
        <f t="array" ref="DZ49">_xlfn.LET(
_xlpm.f,DZ$6,
_xlpm.xp,IFERROR(
   _xlfn.XLOOKUP(
     1,
     (Papeletas!$B$2:$B$3000=$B49)*(Papeletas!$G$2:$G$3000&lt;=_xlpm.f)*(Papeletas!$H$2:$H$3000&gt;=_xlpm.f),
     Papeletas!$F$2:$F$3000,
     "__NP__"
   ),
   "__NP__"
),
_xlpm.x,IF(_xlpm.xp&lt;&gt;"__NP__",_xlpm.xp,_xlfn.XLOOKUP($B49,Reloj!$A$2:$A$3000,INDEX(Reloj!$J$2:$AR$3000,,COLUMN(DN41)-INT(COLUMN(DN41)/9*8)),"__NF__")),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EA49" s="363">
        <f t="shared" si="703"/>
        <v>8.5</v>
      </c>
      <c r="EB49" s="363">
        <f t="shared" si="704"/>
        <v>2</v>
      </c>
      <c r="EC49" s="363">
        <f t="shared" si="705"/>
        <v>0</v>
      </c>
      <c r="ED49" s="363">
        <f t="shared" si="706"/>
        <v>0</v>
      </c>
      <c r="EE49" s="359">
        <f t="shared" si="707"/>
        <v>0.3125</v>
      </c>
      <c r="EF49" s="360">
        <f t="shared" si="708"/>
        <v>0.70833333333333337</v>
      </c>
      <c r="EG49" s="361" t="str">
        <f>IF(
 OR(EE$6&lt;MAX($B$2,$G49),AND($H49&lt;&gt;"",EE$6&gt;$H49)),
 "NA",
 IF(
  AND($D49="LOCAL",WEEKDAY(EE$6,2)=7),
  "DS",
  IF(
   COUNTIF(Parametros!$P:$P,EE$6)&gt;0,
   IF(ISNUMBER(EI49),IF(EI49&gt;0,"FL","FC"),"FC"),
   IF(
    ISNUMBER(EI49),
    IF(EI49&gt;0,"NOR","F"),
    IF(EI49="A","NOR",IF(EI49&lt;&gt;"",EI49,"F"))
   )
  )
 )
)</f>
        <v>NOR</v>
      </c>
      <c r="EH49" s="362">
        <f t="shared" si="709"/>
        <v>8.5</v>
      </c>
      <c r="EI49" s="362" cm="1">
        <f t="array" ref="EI49">_xlfn.LET(
_xlpm.f,EI$6,
_xlpm.xp,IFERROR(
   _xlfn.XLOOKUP(
     1,
     (Papeletas!$B$2:$B$3000=$B49)*(Papeletas!$G$2:$G$3000&lt;=_xlpm.f)*(Papeletas!$H$2:$H$3000&gt;=_xlpm.f),
     Papeletas!$F$2:$F$3000,
     "__NP__"
   ),
   "__NP__"
),
_xlpm.x,IF(_xlpm.xp&lt;&gt;"__NP__",_xlpm.xp,_xlfn.XLOOKUP($B49,Reloj!$A$2:$A$3000,INDEX(Reloj!$J$2:$AR$3000,,COLUMN(DW41)-INT(COLUMN(DW41)/9*8)),"__NF__")),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EJ49" s="363">
        <f t="shared" si="710"/>
        <v>8.5</v>
      </c>
      <c r="EK49" s="363">
        <f t="shared" si="711"/>
        <v>2</v>
      </c>
      <c r="EL49" s="363">
        <f t="shared" si="712"/>
        <v>0</v>
      </c>
      <c r="EM49" s="363">
        <f t="shared" si="713"/>
        <v>0</v>
      </c>
      <c r="EN49" s="359">
        <f t="shared" si="714"/>
        <v>0.3125</v>
      </c>
      <c r="EO49" s="360">
        <f t="shared" si="715"/>
        <v>0.70833333333333337</v>
      </c>
      <c r="EP49" s="361" t="str">
        <f>IF(
 OR(EN$6&lt;MAX($B$2,$G49),AND($H49&lt;&gt;"",EN$6&gt;$H49)),
 "NA",
 IF(
  AND($D49="LOCAL",WEEKDAY(EN$6,2)=7),
  "DS",
  IF(
   COUNTIF(Parametros!$P:$P,EN$6)&gt;0,
   IF(ISNUMBER(ER49),IF(ER49&gt;0,"FL","FC"),"FC"),
   IF(
    ISNUMBER(ER49),
    IF(ER49&gt;0,"NOR","F"),
    IF(ER49="A","NOR",IF(ER49&lt;&gt;"",ER49,"F"))
   )
  )
 )
)</f>
        <v>NOR</v>
      </c>
      <c r="EQ49" s="362">
        <f t="shared" si="716"/>
        <v>8.5</v>
      </c>
      <c r="ER49" s="362" cm="1">
        <f t="array" ref="ER49">_xlfn.LET(
_xlpm.f,ER$6,
_xlpm.xp,IFERROR(
   _xlfn.XLOOKUP(
     1,
     (Papeletas!$B$2:$B$3000=$B49)*(Papeletas!$G$2:$G$3000&lt;=_xlpm.f)*(Papeletas!$H$2:$H$3000&gt;=_xlpm.f),
     Papeletas!$F$2:$F$3000,
     "__NP__"
   ),
   "__NP__"
),
_xlpm.x,IF(_xlpm.xp&lt;&gt;"__NP__",_xlpm.xp,_xlfn.XLOOKUP($B49,Reloj!$A$2:$A$3000,INDEX(Reloj!$J$2:$AR$3000,,COLUMN(EF41)-INT(COLUMN(EF41)/9*8)),"__NF__")),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9</v>
      </c>
      <c r="ES49" s="363">
        <f t="shared" si="717"/>
        <v>8.5</v>
      </c>
      <c r="ET49" s="363">
        <f t="shared" si="718"/>
        <v>0.5</v>
      </c>
      <c r="EU49" s="363">
        <f t="shared" si="719"/>
        <v>0</v>
      </c>
      <c r="EV49" s="363">
        <f t="shared" si="720"/>
        <v>0</v>
      </c>
      <c r="EW49" s="359">
        <f t="shared" si="721"/>
        <v>0.3125</v>
      </c>
      <c r="EX49" s="360">
        <f t="shared" si="722"/>
        <v>0.70833333333333337</v>
      </c>
      <c r="EY49" s="361" t="str">
        <f>IF(
 OR(EW$6&lt;MAX($B$2,$G49),AND($H49&lt;&gt;"",EW$6&gt;$H49)),
 "NA",
 IF(
  AND($D49="LOCAL",WEEKDAY(EW$6,2)=7),
  "DS",
  IF(
   COUNTIF(Parametros!$P:$P,EW$6)&gt;0,
   IF(ISNUMBER(FA49),IF(FA49&gt;0,"FL","FC"),"FC"),
   IF(
    ISNUMBER(FA49),
    IF(FA49&gt;0,"NOR","F"),
    IF(FA49="A","NOR",IF(FA49&lt;&gt;"",FA49,"F"))
   )
  )
 )
)</f>
        <v>NOR</v>
      </c>
      <c r="EZ49" s="362">
        <f t="shared" si="723"/>
        <v>8.5</v>
      </c>
      <c r="FA49" s="362" cm="1">
        <f t="array" ref="FA49">_xlfn.LET(
_xlpm.f,FA$6,
_xlpm.xp,IFERROR(
   _xlfn.XLOOKUP(
     1,
     (Papeletas!$B$2:$B$3000=$B49)*(Papeletas!$G$2:$G$3000&lt;=_xlpm.f)*(Papeletas!$H$2:$H$3000&gt;=_xlpm.f),
     Papeletas!$F$2:$F$3000,
     "__NP__"
   ),
   "__NP__"
),
_xlpm.x,IF(_xlpm.xp&lt;&gt;"__NP__",_xlpm.xp,_xlfn.XLOOKUP($B49,Reloj!$A$2:$A$3000,INDEX(Reloj!$J$2:$AR$3000,,COLUMN(EO41)-INT(COLUMN(EO41)/9*8)),"__NF__")),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FB49" s="363">
        <f t="shared" si="724"/>
        <v>8.5</v>
      </c>
      <c r="FC49" s="363">
        <f t="shared" si="725"/>
        <v>2</v>
      </c>
      <c r="FD49" s="363">
        <f t="shared" si="726"/>
        <v>0</v>
      </c>
      <c r="FE49" s="363">
        <f t="shared" si="727"/>
        <v>0</v>
      </c>
      <c r="FF49" s="359">
        <f t="shared" si="728"/>
        <v>0.3125</v>
      </c>
      <c r="FG49" s="360">
        <f t="shared" si="729"/>
        <v>0.54166666666666663</v>
      </c>
      <c r="FH49" s="361" t="str">
        <f>IF(
 OR(FF$6&lt;MAX($B$2,$G49),AND($H49&lt;&gt;"",FF$6&gt;$H49)),
 "NA",
 IF(
  AND($D49="LOCAL",WEEKDAY(FF$6,2)=7),
  "DS",
  IF(
   COUNTIF(Parametros!$P:$P,FF$6)&gt;0,
   IF(ISNUMBER(FJ49),IF(FJ49&gt;0,"FL","FC"),"FC"),
   IF(
    ISNUMBER(FJ49),
    IF(FJ49&gt;0,"NOR","F"),
    IF(FJ49="A","NOR",IF(FJ49&lt;&gt;"",FJ49,"F"))
   )
  )
 )
)</f>
        <v>NOR</v>
      </c>
      <c r="FI49" s="362">
        <f t="shared" si="730"/>
        <v>5.4999999999999991</v>
      </c>
      <c r="FJ49" s="362" cm="1">
        <f t="array" ref="FJ49">_xlfn.LET(
_xlpm.f,FJ$6,
_xlpm.xp,IFERROR(
   _xlfn.XLOOKUP(
     1,
     (Papeletas!$B$2:$B$3000=$B49)*(Papeletas!$G$2:$G$3000&lt;=_xlpm.f)*(Papeletas!$H$2:$H$3000&gt;=_xlpm.f),
     Papeletas!$F$2:$F$3000,
     "__NP__"
   ),
   "__NP__"
),
_xlpm.x,IF(_xlpm.xp&lt;&gt;"__NP__",_xlpm.xp,_xlfn.XLOOKUP($B49,Reloj!$A$2:$A$3000,INDEX(Reloj!$J$2:$AR$3000,,COLUMN(EX41)-INT(COLUMN(EX41)/9*8)),"__NF__")),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5.5</v>
      </c>
      <c r="FK49" s="363">
        <f t="shared" si="731"/>
        <v>5.4999999999999991</v>
      </c>
      <c r="FL49" s="363">
        <f t="shared" si="732"/>
        <v>8.8817841970012523E-16</v>
      </c>
      <c r="FM49" s="363">
        <f t="shared" si="733"/>
        <v>0</v>
      </c>
      <c r="FN49" s="363">
        <f t="shared" si="734"/>
        <v>0</v>
      </c>
      <c r="FO49" s="359" t="str">
        <f t="shared" si="735"/>
        <v>-</v>
      </c>
      <c r="FP49" s="360" t="str">
        <f t="shared" si="736"/>
        <v>-</v>
      </c>
      <c r="FQ49" s="361" t="str">
        <f>IF(
 OR(FO$6&lt;MAX($B$2,$G49),AND($H49&lt;&gt;"",FO$6&gt;$H49)),
 "NA",
 IF(
  AND($D49="LOCAL",WEEKDAY(FO$6,2)=7),
  "DS",
  IF(
   COUNTIF(Parametros!$P:$P,FO$6)&gt;0,
   IF(ISNUMBER(FS49),IF(FS49&gt;0,"FL","FC"),"FC"),
   IF(
    ISNUMBER(FS49),
    IF(FS49&gt;0,"NOR","F"),
    IF(FS49="A","NOR",IF(FS49&lt;&gt;"",FS49,"F"))
   )
  )
 )
)</f>
        <v>DS</v>
      </c>
      <c r="FR49" s="362">
        <f t="shared" si="737"/>
        <v>0</v>
      </c>
      <c r="FS49" s="362" t="str" cm="1">
        <f t="array" ref="FS49">_xlfn.LET(
_xlpm.f,FS$6,
_xlpm.xp,IFERROR(
   _xlfn.XLOOKUP(
     1,
     (Papeletas!$B$2:$B$3000=$B49)*(Papeletas!$G$2:$G$3000&lt;=_xlpm.f)*(Papeletas!$H$2:$H$3000&gt;=_xlpm.f),
     Papeletas!$F$2:$F$3000,
     "__NP__"
   ),
   "__NP__"
),
_xlpm.x,IF(_xlpm.xp&lt;&gt;"__NP__",_xlpm.xp,_xlfn.XLOOKUP($B49,Reloj!$A$2:$A$3000,INDEX(Reloj!$J$2:$AR$3000,,COLUMN(FG41)-INT(COLUMN(FG41)/9*8)),"__NF__")),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F</v>
      </c>
      <c r="FT49" s="363">
        <f t="shared" si="738"/>
        <v>0</v>
      </c>
      <c r="FU49" s="363">
        <f t="shared" si="739"/>
        <v>0</v>
      </c>
      <c r="FV49" s="363">
        <f t="shared" si="740"/>
        <v>0</v>
      </c>
      <c r="FW49" s="363">
        <f t="shared" si="741"/>
        <v>0</v>
      </c>
      <c r="FX49" s="359">
        <f t="shared" si="742"/>
        <v>0.3125</v>
      </c>
      <c r="FY49" s="360">
        <f t="shared" si="743"/>
        <v>0.70833333333333337</v>
      </c>
      <c r="FZ49" s="361" t="str">
        <f>IF(
 OR(FX$6&lt;MAX($B$2,$G49),AND($H49&lt;&gt;"",FX$6&gt;$H49)),
 "NA",
 IF(
  AND($D49="LOCAL",WEEKDAY(FX$6,2)=7),
  "DS",
  IF(
   COUNTIF(Parametros!$P:$P,FX$6)&gt;0,
   IF(ISNUMBER(GB49),IF(GB49&gt;0,"FL","FC"),"FC"),
   IF(
    ISNUMBER(GB49),
    IF(GB49&gt;0,"NOR","F"),
    IF(GB49="A","NOR",IF(GB49&lt;&gt;"",GB49,"F"))
   )
  )
 )
)</f>
        <v>NOR</v>
      </c>
      <c r="GA49" s="362">
        <f t="shared" si="744"/>
        <v>8.5</v>
      </c>
      <c r="GB49" s="362" cm="1">
        <f t="array" ref="GB49">_xlfn.LET(
_xlpm.f,GB$6,
_xlpm.xp,IFERROR(
   _xlfn.XLOOKUP(
     1,
     (Papeletas!$B$2:$B$3000=$B49)*(Papeletas!$G$2:$G$3000&lt;=_xlpm.f)*(Papeletas!$H$2:$H$3000&gt;=_xlpm.f),
     Papeletas!$F$2:$F$3000,
     "__NP__"
   ),
   "__NP__"
),
_xlpm.x,IF(_xlpm.xp&lt;&gt;"__NP__",_xlpm.xp,_xlfn.XLOOKUP($B49,Reloj!$A$2:$A$3000,INDEX(Reloj!$J$2:$AR$3000,,COLUMN(FP41)-INT(COLUMN(FP41)/9*8)),"__NF__")),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GC49" s="363">
        <f t="shared" si="745"/>
        <v>8.5</v>
      </c>
      <c r="GD49" s="363">
        <f t="shared" si="746"/>
        <v>2</v>
      </c>
      <c r="GE49" s="363">
        <f t="shared" si="747"/>
        <v>0</v>
      </c>
      <c r="GF49" s="363">
        <f t="shared" si="748"/>
        <v>0</v>
      </c>
      <c r="GG49" s="359">
        <f t="shared" si="749"/>
        <v>0.3125</v>
      </c>
      <c r="GH49" s="360">
        <f t="shared" si="750"/>
        <v>0.70833333333333337</v>
      </c>
      <c r="GI49" s="361" t="str">
        <f>IF(
 OR(GG$6&lt;MAX($B$2,$G49),AND($H49&lt;&gt;"",GG$6&gt;$H49)),
 "NA",
 IF(
  AND($D49="LOCAL",WEEKDAY(GG$6,2)=7),
  "DS",
  IF(
   COUNTIF(Parametros!$P:$P,GG$6)&gt;0,
   IF(ISNUMBER(GK49),IF(GK49&gt;0,"FL","FC"),"FC"),
   IF(
    ISNUMBER(GK49),
    IF(GK49&gt;0,"NOR","F"),
    IF(GK49="A","NOR",IF(GK49&lt;&gt;"",GK49,"F"))
   )
  )
 )
)</f>
        <v>NOR</v>
      </c>
      <c r="GJ49" s="362">
        <f t="shared" si="751"/>
        <v>8.5</v>
      </c>
      <c r="GK49" s="362" cm="1">
        <f t="array" ref="GK49">_xlfn.LET(
_xlpm.f,GK$6,
_xlpm.xp,IFERROR(
   _xlfn.XLOOKUP(
     1,
     (Papeletas!$B$2:$B$3000=$B49)*(Papeletas!$G$2:$G$3000&lt;=_xlpm.f)*(Papeletas!$H$2:$H$3000&gt;=_xlpm.f),
     Papeletas!$F$2:$F$3000,
     "__NP__"
   ),
   "__NP__"
),
_xlpm.x,IF(_xlpm.xp&lt;&gt;"__NP__",_xlpm.xp,_xlfn.XLOOKUP($B49,Reloj!$A$2:$A$3000,INDEX(Reloj!$J$2:$AR$3000,,COLUMN(FY41)-INT(COLUMN(FY41)/9*8)),"__NF__")),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GL49" s="363">
        <f t="shared" si="752"/>
        <v>8.5</v>
      </c>
      <c r="GM49" s="363">
        <f t="shared" si="753"/>
        <v>2</v>
      </c>
      <c r="GN49" s="363">
        <f t="shared" si="754"/>
        <v>0</v>
      </c>
      <c r="GO49" s="363">
        <f t="shared" si="755"/>
        <v>0</v>
      </c>
      <c r="GP49" s="359">
        <f t="shared" si="756"/>
        <v>0.3125</v>
      </c>
      <c r="GQ49" s="360">
        <f t="shared" si="757"/>
        <v>0.70833333333333337</v>
      </c>
      <c r="GR49" s="361" t="str">
        <f>IF(
 OR(GP$6&lt;MAX($B$2,$G49),AND($H49&lt;&gt;"",GP$6&gt;$H49)),
 "NA",
 IF(
  AND($D49="LOCAL",WEEKDAY(GP$6,2)=7),
  "DS",
  IF(
   COUNTIF(Parametros!$P:$P,GP$6)&gt;0,
   IF(ISNUMBER(GT49),IF(GT49&gt;0,"FL","FC"),"FC"),
   IF(
    ISNUMBER(GT49),
    IF(GT49&gt;0,"NOR","F"),
    IF(GT49="A","NOR",IF(GT49&lt;&gt;"",GT49,"F"))
   )
  )
 )
)</f>
        <v>NOR</v>
      </c>
      <c r="GS49" s="362">
        <f t="shared" si="758"/>
        <v>8.5</v>
      </c>
      <c r="GT49" s="362" cm="1">
        <f t="array" ref="GT49">_xlfn.LET(
_xlpm.f,GT$6,
_xlpm.xp,IFERROR(
   _xlfn.XLOOKUP(
     1,
     (Papeletas!$B$2:$B$3000=$B49)*(Papeletas!$G$2:$G$3000&lt;=_xlpm.f)*(Papeletas!$H$2:$H$3000&gt;=_xlpm.f),
     Papeletas!$F$2:$F$3000,
     "__NP__"
   ),
   "__NP__"
),
_xlpm.x,IF(_xlpm.xp&lt;&gt;"__NP__",_xlpm.xp,_xlfn.XLOOKUP($B49,Reloj!$A$2:$A$3000,INDEX(Reloj!$J$2:$AR$3000,,COLUMN(GH41)-INT(COLUMN(GH41)/9*8)),"__NF__")),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GU49" s="363">
        <f t="shared" si="759"/>
        <v>8.5</v>
      </c>
      <c r="GV49" s="363">
        <f t="shared" si="760"/>
        <v>2</v>
      </c>
      <c r="GW49" s="363">
        <f t="shared" si="761"/>
        <v>0</v>
      </c>
      <c r="GX49" s="363">
        <f t="shared" si="762"/>
        <v>0</v>
      </c>
      <c r="GY49" s="359">
        <f t="shared" si="763"/>
        <v>0.3125</v>
      </c>
      <c r="GZ49" s="360">
        <f t="shared" si="764"/>
        <v>0.70833333333333337</v>
      </c>
      <c r="HA49" s="361" t="str">
        <f>IF(
 OR(GY$6&lt;MAX($B$2,$G49),AND($H49&lt;&gt;"",GY$6&gt;$H49)),
 "NA",
 IF(
  AND($D49="LOCAL",WEEKDAY(GY$6,2)=7),
  "DS",
  IF(
   COUNTIF(Parametros!$P:$P,GY$6)&gt;0,
   IF(ISNUMBER(HC49),IF(HC49&gt;0,"FL","FC"),"FC"),
   IF(
    ISNUMBER(HC49),
    IF(HC49&gt;0,"NOR","F"),
    IF(HC49="A","NOR",IF(HC49&lt;&gt;"",HC49,"F"))
   )
  )
 )
)</f>
        <v>NOR</v>
      </c>
      <c r="HB49" s="362">
        <f t="shared" si="765"/>
        <v>8.5</v>
      </c>
      <c r="HC49" s="362" cm="1">
        <f t="array" ref="HC49">_xlfn.LET(
_xlpm.f,HC$6,
_xlpm.xp,IFERROR(
   _xlfn.XLOOKUP(
     1,
     (Papeletas!$B$2:$B$3000=$B49)*(Papeletas!$G$2:$G$3000&lt;=_xlpm.f)*(Papeletas!$H$2:$H$3000&gt;=_xlpm.f),
     Papeletas!$F$2:$F$3000,
     "__NP__"
   ),
   "__NP__"
),
_xlpm.x,IF(_xlpm.xp&lt;&gt;"__NP__",_xlpm.xp,_xlfn.XLOOKUP($B49,Reloj!$A$2:$A$3000,INDEX(Reloj!$J$2:$AR$3000,,COLUMN(GQ41)-INT(COLUMN(GQ41)/9*8)),"__NF__")),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HD49" s="363">
        <f t="shared" si="766"/>
        <v>8.5</v>
      </c>
      <c r="HE49" s="363">
        <f t="shared" si="767"/>
        <v>2</v>
      </c>
      <c r="HF49" s="363">
        <f t="shared" si="768"/>
        <v>0</v>
      </c>
      <c r="HG49" s="363">
        <f t="shared" si="769"/>
        <v>0</v>
      </c>
      <c r="HH49" s="359">
        <f t="shared" si="770"/>
        <v>0.3125</v>
      </c>
      <c r="HI49" s="360">
        <f t="shared" si="771"/>
        <v>0.70833333333333337</v>
      </c>
      <c r="HJ49" s="361" t="str">
        <f>IF(
 OR(HH$6&lt;MAX($B$2,$G49),AND($H49&lt;&gt;"",HH$6&gt;$H49)),
 "NA",
 IF(
  AND($D49="LOCAL",WEEKDAY(HH$6,2)=7),
  "DS",
  IF(
   COUNTIF(Parametros!$P:$P,HH$6)&gt;0,
   IF(ISNUMBER(HL49),IF(HL49&gt;0,"FL","FC"),"FC"),
   IF(
    ISNUMBER(HL49),
    IF(HL49&gt;0,"NOR","F"),
    IF(HL49="A","NOR",IF(HL49&lt;&gt;"",HL49,"F"))
   )
  )
 )
)</f>
        <v>NOR</v>
      </c>
      <c r="HK49" s="362">
        <f t="shared" si="772"/>
        <v>8.5</v>
      </c>
      <c r="HL49" s="362" cm="1">
        <f t="array" ref="HL49">_xlfn.LET(
_xlpm.f,HL$6,
_xlpm.xp,IFERROR(
   _xlfn.XLOOKUP(
     1,
     (Papeletas!$B$2:$B$3000=$B49)*(Papeletas!$G$2:$G$3000&lt;=_xlpm.f)*(Papeletas!$H$2:$H$3000&gt;=_xlpm.f),
     Papeletas!$F$2:$F$3000,
     "__NP__"
   ),
   "__NP__"
),
_xlpm.x,IF(_xlpm.xp&lt;&gt;"__NP__",_xlpm.xp,_xlfn.XLOOKUP($B49,Reloj!$A$2:$A$3000,INDEX(Reloj!$J$2:$AR$3000,,COLUMN(GZ41)-INT(COLUMN(GZ41)/9*8)),"__NF__")),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HM49" s="363">
        <f t="shared" si="773"/>
        <v>8.5</v>
      </c>
      <c r="HN49" s="363">
        <f t="shared" si="774"/>
        <v>0</v>
      </c>
      <c r="HO49" s="363">
        <f t="shared" si="775"/>
        <v>0</v>
      </c>
      <c r="HP49" s="363">
        <f t="shared" si="776"/>
        <v>0</v>
      </c>
      <c r="HQ49" s="359">
        <f t="shared" si="777"/>
        <v>0.3125</v>
      </c>
      <c r="HR49" s="360">
        <f t="shared" si="778"/>
        <v>0.54166666666666663</v>
      </c>
      <c r="HS49" s="361" t="str">
        <f>IF(
 OR(HQ$6&lt;MAX($B$2,$G49),AND($H49&lt;&gt;"",HQ$6&gt;$H49)),
 "NA",
 IF(
  AND($D49="LOCAL",WEEKDAY(HQ$6,2)=7),
  "DS",
  IF(
   COUNTIF(Parametros!$P:$P,HQ$6)&gt;0,
   IF(ISNUMBER(HU49),IF(HU49&gt;0,"FL","FC"),"FC"),
   IF(
    ISNUMBER(HU49),
    IF(HU49&gt;0,"NOR","F"),
    IF(HU49="A","NOR",IF(HU49&lt;&gt;"",HU49,"F"))
   )
  )
 )
)</f>
        <v>NOR</v>
      </c>
      <c r="HT49" s="362">
        <f t="shared" si="779"/>
        <v>5.4999999999999991</v>
      </c>
      <c r="HU49" s="362" cm="1">
        <f t="array" ref="HU49">_xlfn.LET(
_xlpm.f,HU$6,
_xlpm.xp,IFERROR(
   _xlfn.XLOOKUP(
     1,
     (Papeletas!$B$2:$B$3000=$B49)*(Papeletas!$G$2:$G$3000&lt;=_xlpm.f)*(Papeletas!$H$2:$H$3000&gt;=_xlpm.f),
     Papeletas!$F$2:$F$3000,
     "__NP__"
   ),
   "__NP__"
),
_xlpm.x,IF(_xlpm.xp&lt;&gt;"__NP__",_xlpm.xp,_xlfn.XLOOKUP($B49,Reloj!$A$2:$A$3000,INDEX(Reloj!$J$2:$AR$3000,,COLUMN(HI41)-INT(COLUMN(HI41)/9*8)),"__NF__")),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5.5</v>
      </c>
      <c r="HV49" s="363">
        <f t="shared" si="780"/>
        <v>5.4999999999999991</v>
      </c>
      <c r="HW49" s="363">
        <f t="shared" si="781"/>
        <v>8.8817841970012523E-16</v>
      </c>
      <c r="HX49" s="363">
        <f t="shared" si="782"/>
        <v>0</v>
      </c>
      <c r="HY49" s="363">
        <f t="shared" si="783"/>
        <v>0</v>
      </c>
      <c r="HZ49" s="359" t="str">
        <f t="shared" si="784"/>
        <v>-</v>
      </c>
      <c r="IA49" s="360" t="str">
        <f t="shared" si="785"/>
        <v>-</v>
      </c>
      <c r="IB49" s="361" t="str">
        <f>IF(
 OR(HZ$6&lt;MAX($B$2,$G49),AND($H49&lt;&gt;"",HZ$6&gt;$H49)),
 "NA",
 IF(
  AND($D49="LOCAL",WEEKDAY(HZ$6,2)=7),
  "DS",
  IF(
   COUNTIF(Parametros!$P:$P,HZ$6)&gt;0,
   IF(ISNUMBER(ID49),IF(ID49&gt;0,"FL","FC"),"FC"),
   IF(
    ISNUMBER(ID49),
    IF(ID49&gt;0,"NOR","F"),
    IF(ID49="A","NOR",IF(ID49&lt;&gt;"",ID49,"F"))
   )
  )
 )
)</f>
        <v>DS</v>
      </c>
      <c r="IC49" s="362">
        <f t="shared" si="786"/>
        <v>0</v>
      </c>
      <c r="ID49" s="362" t="str" cm="1">
        <f t="array" ref="ID49">_xlfn.LET(
_xlpm.f,ID$6,
_xlpm.xp,IFERROR(
   _xlfn.XLOOKUP(
     1,
     (Papeletas!$B$2:$B$3000=$B49)*(Papeletas!$G$2:$G$3000&lt;=_xlpm.f)*(Papeletas!$H$2:$H$3000&gt;=_xlpm.f),
     Papeletas!$F$2:$F$3000,
     "__NP__"
   ),
   "__NP__"
),
_xlpm.x,IF(_xlpm.xp&lt;&gt;"__NP__",_xlpm.xp,_xlfn.XLOOKUP($B49,Reloj!$A$2:$A$3000,INDEX(Reloj!$J$2:$AR$3000,,COLUMN(HR41)-INT(COLUMN(HR41)/9*8)),"__NF__")),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F</v>
      </c>
      <c r="IE49" s="363">
        <f t="shared" si="787"/>
        <v>0</v>
      </c>
      <c r="IF49" s="363">
        <f t="shared" si="788"/>
        <v>0</v>
      </c>
      <c r="IG49" s="363">
        <f t="shared" si="789"/>
        <v>0</v>
      </c>
      <c r="IH49" s="363">
        <f t="shared" si="790"/>
        <v>0</v>
      </c>
      <c r="II49" s="359">
        <f t="shared" si="791"/>
        <v>0.3125</v>
      </c>
      <c r="IJ49" s="360">
        <f t="shared" si="792"/>
        <v>0.70833333333333337</v>
      </c>
      <c r="IK49" s="361" t="str">
        <f>IF(
 OR(II$6&lt;MAX($B$2,$G49),AND($H49&lt;&gt;"",II$6&gt;$H49)),
 "NA",
 IF(
  AND($D49="LOCAL",WEEKDAY(II$6,2)=7),
  "DS",
  IF(
   COUNTIF(Parametros!$P:$P,II$6)&gt;0,
   IF(ISNUMBER(IM49),IF(IM49&gt;0,"FL","FC"),"FC"),
   IF(
    ISNUMBER(IM49),
    IF(IM49&gt;0,"NOR","F"),
    IF(IM49="A","NOR",IF(IM49&lt;&gt;"",IM49,"F"))
   )
  )
 )
)</f>
        <v>NOR</v>
      </c>
      <c r="IL49" s="362">
        <f t="shared" si="793"/>
        <v>8.5</v>
      </c>
      <c r="IM49" s="362" cm="1">
        <f t="array" ref="IM49">_xlfn.LET(
_xlpm.f,IM$6,
_xlpm.xp,IFERROR(
   _xlfn.XLOOKUP(
     1,
     (Papeletas!$B$2:$B$3000=$B49)*(Papeletas!$G$2:$G$3000&lt;=_xlpm.f)*(Papeletas!$H$2:$H$3000&gt;=_xlpm.f),
     Papeletas!$F$2:$F$3000,
     "__NP__"
   ),
   "__NP__"
),
_xlpm.x,IF(_xlpm.xp&lt;&gt;"__NP__",_xlpm.xp,_xlfn.XLOOKUP($B49,Reloj!$A$2:$A$3000,INDEX(Reloj!$J$2:$AR$3000,,COLUMN(IA41)-INT(COLUMN(IA41)/9*8)),"__NF__")),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IN49" s="363">
        <f t="shared" si="794"/>
        <v>8.5</v>
      </c>
      <c r="IO49" s="363">
        <f t="shared" si="795"/>
        <v>0</v>
      </c>
      <c r="IP49" s="363">
        <f t="shared" si="796"/>
        <v>0</v>
      </c>
      <c r="IQ49" s="363">
        <f t="shared" si="797"/>
        <v>0</v>
      </c>
      <c r="IR49" s="359">
        <f t="shared" si="798"/>
        <v>0.3125</v>
      </c>
      <c r="IS49" s="360">
        <f t="shared" si="799"/>
        <v>0.70833333333333337</v>
      </c>
      <c r="IT49" s="361" t="str">
        <f>IF(
 OR(IR$6&lt;MAX($B$2,$G49),AND($H49&lt;&gt;"",IR$6&gt;$H49)),
 "NA",
 IF(
  AND($D49="LOCAL",WEEKDAY(IR$6,2)=7),
  "DS",
  IF(
   COUNTIF(Parametros!$P:$P,IR$6)&gt;0,
   IF(ISNUMBER(IV49),IF(IV49&gt;0,"FL","FC"),"FC"),
   IF(
    ISNUMBER(IV49),
    IF(IV49&gt;0,"NOR","F"),
    IF(IV49="A","NOR",IF(IV49&lt;&gt;"",IV49,"F"))
   )
  )
 )
)</f>
        <v>NOR</v>
      </c>
      <c r="IU49" s="362">
        <f t="shared" si="800"/>
        <v>8.5</v>
      </c>
      <c r="IV49" s="362" cm="1">
        <f t="array" ref="IV49">_xlfn.LET(
_xlpm.f,IV$6,
_xlpm.xp,IFERROR(
   _xlfn.XLOOKUP(
     1,
     (Papeletas!$B$2:$B$3000=$B49)*(Papeletas!$G$2:$G$3000&lt;=_xlpm.f)*(Papeletas!$H$2:$H$3000&gt;=_xlpm.f),
     Papeletas!$F$2:$F$3000,
     "__NP__"
   ),
   "__NP__"
),
_xlpm.x,IF(_xlpm.xp&lt;&gt;"__NP__",_xlpm.xp,_xlfn.XLOOKUP($B49,Reloj!$A$2:$A$3000,INDEX(Reloj!$J$2:$AR$3000,,COLUMN(IJ41)-INT(COLUMN(IJ41)/9*8)),"__NF__")),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9</v>
      </c>
      <c r="IW49" s="363">
        <f t="shared" si="801"/>
        <v>8.5</v>
      </c>
      <c r="IX49" s="363">
        <f t="shared" si="802"/>
        <v>0.5</v>
      </c>
      <c r="IY49" s="363">
        <f t="shared" si="803"/>
        <v>0</v>
      </c>
      <c r="IZ49" s="363">
        <f t="shared" si="804"/>
        <v>0</v>
      </c>
      <c r="JA49" s="359">
        <f t="shared" si="805"/>
        <v>0.3125</v>
      </c>
      <c r="JB49" s="360">
        <f t="shared" si="806"/>
        <v>0.70833333333333337</v>
      </c>
      <c r="JC49" s="361" t="str">
        <f>IF(
 OR(JA$6&lt;MAX($B$2,$G49),AND($H49&lt;&gt;"",JA$6&gt;$H49)),
 "NA",
 IF(
  AND($D49="LOCAL",WEEKDAY(JA$6,2)=7),
  "DS",
  IF(
   COUNTIF(Parametros!$P:$P,JA$6)&gt;0,
   IF(ISNUMBER(JE49),IF(JE49&gt;0,"FL","FC"),"FC"),
   IF(
    ISNUMBER(JE49),
    IF(JE49&gt;0,"NOR","F"),
    IF(JE49="A","NOR",IF(JE49&lt;&gt;"",JE49,"F"))
   )
  )
 )
)</f>
        <v>NOR</v>
      </c>
      <c r="JD49" s="362">
        <f t="shared" si="807"/>
        <v>8.5</v>
      </c>
      <c r="JE49" s="362" cm="1">
        <f t="array" ref="JE49">_xlfn.LET(
_xlpm.f,JE$6,
_xlpm.xp,IFERROR(
   _xlfn.XLOOKUP(
     1,
     (Papeletas!$B$2:$B$3000=$B49)*(Papeletas!$G$2:$G$3000&lt;=_xlpm.f)*(Papeletas!$H$2:$H$3000&gt;=_xlpm.f),
     Papeletas!$F$2:$F$3000,
     "__NP__"
   ),
   "__NP__"
),
_xlpm.x,IF(_xlpm.xp&lt;&gt;"__NP__",_xlpm.xp,_xlfn.XLOOKUP($B49,Reloj!$A$2:$A$3000,INDEX(Reloj!$J$2:$AR$3000,,COLUMN(IS41)-INT(COLUMN(IS41)/9*8)),"__NF__")),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8.5</v>
      </c>
      <c r="JF49" s="363">
        <f t="shared" si="808"/>
        <v>8.5</v>
      </c>
      <c r="JG49" s="363">
        <f t="shared" si="809"/>
        <v>0</v>
      </c>
      <c r="JH49" s="363">
        <f t="shared" si="810"/>
        <v>0</v>
      </c>
      <c r="JI49" s="363">
        <f t="shared" si="811"/>
        <v>0</v>
      </c>
      <c r="JJ49" s="359">
        <f t="shared" si="812"/>
        <v>0.3125</v>
      </c>
      <c r="JK49" s="360">
        <f t="shared" si="813"/>
        <v>0.70833333333333337</v>
      </c>
      <c r="JL49" s="361" t="str">
        <f>IF(
 OR(JJ$6&lt;MAX($B$2,$G49),AND($H49&lt;&gt;"",JJ$6&gt;$H49)),
 "NA",
 IF(
  AND($D49="LOCAL",WEEKDAY(JJ$6,2)=7),
  "DS",
  IF(
   COUNTIF(Parametros!$P:$P,JJ$6)&gt;0,
   IF(ISNUMBER(JN49),IF(JN49&gt;0,"FL","FC"),"FC"),
   IF(
    ISNUMBER(JN49),
    IF(JN49&gt;0,"NOR","F"),
    IF(JN49="A","NOR",IF(JN49&lt;&gt;"",JN49,"F"))
   )
  )
 )
)</f>
        <v>NOR</v>
      </c>
      <c r="JM49" s="362">
        <f t="shared" si="814"/>
        <v>8.5</v>
      </c>
      <c r="JN49" s="362" cm="1">
        <f t="array" ref="JN49">_xlfn.LET(
_xlpm.f,JN$6,
_xlpm.xp,IFERROR(
   _xlfn.XLOOKUP(
     1,
     (Papeletas!$B$2:$B$3000=$B49)*(Papeletas!$G$2:$G$3000&lt;=_xlpm.f)*(Papeletas!$H$2:$H$3000&gt;=_xlpm.f),
     Papeletas!$F$2:$F$3000,
     "__NP__"
   ),
   "__NP__"
),
_xlpm.x,IF(_xlpm.xp&lt;&gt;"__NP__",_xlpm.xp,_xlfn.XLOOKUP($B49,Reloj!$A$2:$A$3000,INDEX(Reloj!$J$2:$AR$3000,,COLUMN(JB41)-INT(COLUMN(JB41)/9*8)),"__NF__")),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JO49" s="363">
        <f t="shared" si="815"/>
        <v>8.5</v>
      </c>
      <c r="JP49" s="363">
        <f t="shared" si="816"/>
        <v>2</v>
      </c>
      <c r="JQ49" s="363">
        <f t="shared" si="817"/>
        <v>0</v>
      </c>
      <c r="JR49" s="363">
        <f t="shared" si="818"/>
        <v>0</v>
      </c>
      <c r="JS49" s="359">
        <f t="shared" si="819"/>
        <v>0.3125</v>
      </c>
      <c r="JT49" s="360">
        <f t="shared" si="820"/>
        <v>0.70833333333333337</v>
      </c>
      <c r="JU49" s="361" t="str">
        <f>IF(
 OR(JS$6&lt;MAX($B$2,$G49),AND($H49&lt;&gt;"",JS$6&gt;$H49)),
 "NA",
 IF(
  AND($D49="LOCAL",WEEKDAY(JS$6,2)=7),
  "DS",
  IF(
   COUNTIF(Parametros!$P:$P,JS$6)&gt;0,
   IF(ISNUMBER(JW49),IF(JW49&gt;0,"FL","FC"),"FC"),
   IF(
    ISNUMBER(JW49),
    IF(JW49&gt;0,"NOR","F"),
    IF(JW49="A","NOR",IF(JW49&lt;&gt;"",JW49,"F"))
   )
  )
 )
)</f>
        <v>NOR</v>
      </c>
      <c r="JV49" s="362">
        <f t="shared" si="821"/>
        <v>8.5</v>
      </c>
      <c r="JW49" s="362" cm="1">
        <f t="array" ref="JW49">_xlfn.LET(
_xlpm.f,JW$6,
_xlpm.xp,IFERROR(
   _xlfn.XLOOKUP(
     1,
     (Papeletas!$B$2:$B$3000=$B49)*(Papeletas!$G$2:$G$3000&lt;=_xlpm.f)*(Papeletas!$H$2:$H$3000&gt;=_xlpm.f),
     Papeletas!$F$2:$F$3000,
     "__NP__"
   ),
   "__NP__"
),
_xlpm.x,IF(_xlpm.xp&lt;&gt;"__NP__",_xlpm.xp,_xlfn.XLOOKUP($B49,Reloj!$A$2:$A$3000,INDEX(Reloj!$J$2:$AR$3000,,COLUMN(JK41)-INT(COLUMN(JK41)/9*8)),"__NF__")),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10.5</v>
      </c>
      <c r="JX49" s="363">
        <f t="shared" si="822"/>
        <v>8.5</v>
      </c>
      <c r="JY49" s="363">
        <f t="shared" si="823"/>
        <v>2</v>
      </c>
      <c r="JZ49" s="363">
        <f t="shared" si="824"/>
        <v>0</v>
      </c>
      <c r="KA49" s="363">
        <f t="shared" si="825"/>
        <v>0</v>
      </c>
      <c r="KB49" s="359">
        <f t="shared" si="826"/>
        <v>0.3125</v>
      </c>
      <c r="KC49" s="360">
        <f t="shared" si="827"/>
        <v>0.54166666666666663</v>
      </c>
      <c r="KD49" s="361" t="str">
        <f>IF(
 OR(KB$6&lt;MAX($B$2,$G49),AND($H49&lt;&gt;"",KB$6&gt;$H49)),
 "NA",
 IF(
  AND($D49="LOCAL",WEEKDAY(KB$6,2)=7),
  "DS",
  IF(
   COUNTIF(Parametros!$P:$P,KB$6)&gt;0,
   IF(ISNUMBER(KF49),IF(KF49&gt;0,"FL","FC"),"FC"),
   IF(
    ISNUMBER(KF49),
    IF(KF49&gt;0,"NOR","F"),
    IF(KF49="A","NOR",IF(KF49&lt;&gt;"",KF49,"F"))
   )
  )
 )
)</f>
        <v>NOR</v>
      </c>
      <c r="KE49" s="362">
        <f t="shared" si="828"/>
        <v>5.4999999999999991</v>
      </c>
      <c r="KF49" s="362" cm="1">
        <f t="array" ref="KF49">_xlfn.LET(
_xlpm.f,KF$6,
_xlpm.xp,IFERROR(
   _xlfn.XLOOKUP(
     1,
     (Papeletas!$B$2:$B$3000=$B49)*(Papeletas!$G$2:$G$3000&lt;=_xlpm.f)*(Papeletas!$H$2:$H$3000&gt;=_xlpm.f),
     Papeletas!$F$2:$F$3000,
     "__NP__"
   ),
   "__NP__"
),
_xlpm.x,IF(_xlpm.xp&lt;&gt;"__NP__",_xlpm.xp,_xlfn.XLOOKUP($B49,Reloj!$A$2:$A$3000,INDEX(Reloj!$J$2:$AR$3000,,COLUMN(JT41)-INT(COLUMN(JT41)/9*8)),"__NF__")),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5.5</v>
      </c>
      <c r="KG49" s="363">
        <f t="shared" si="829"/>
        <v>5.4999999999999991</v>
      </c>
      <c r="KH49" s="363">
        <f t="shared" si="830"/>
        <v>8.8817841970012523E-16</v>
      </c>
      <c r="KI49" s="363">
        <f t="shared" si="831"/>
        <v>0</v>
      </c>
      <c r="KJ49" s="363">
        <f t="shared" si="832"/>
        <v>0</v>
      </c>
      <c r="KK49" s="359" t="str">
        <f t="shared" si="255"/>
        <v>-</v>
      </c>
      <c r="KL49" s="360" t="str">
        <f t="shared" ref="KL49" si="847">IF(KK49="-","-",IF($D49="LOCAL",IF(WEEKDAY(KK$6,2)&lt;=5,--"17:00:00",IF(WEEKDAY(KK$6,2)=6,--"13:00:00","-")),IF($D49="FORANEO",IF(WEEKDAY(KK$6,2)&lt;=6,--"18:30:00",IF(WEEKDAY(KK$6,2)=7,--"12:00:00","-")),"-")))</f>
        <v>-</v>
      </c>
      <c r="KM49" s="361" t="str">
        <f>IF(
 OR(KK$6&lt;MAX($B$2,$G49),AND($H49&lt;&gt;"",KK$6&gt;$H49)),
 "NA",
 IF(
  AND($D49="LOCAL",WEEKDAY(KK$6,2)=7),
  "DS",
  IF(
   COUNTIF(Parametros!$P:$P,KK$6)&gt;0,
   IF(ISNUMBER(KO49),IF(KO49&gt;0,"FL","FC"),"FC"),
   IF(
    ISNUMBER(KO49),
    IF(KO49&gt;0,"NOR","F"),
    IF(KO49="A","NOR",IF(KO49&lt;&gt;"",KO49,"F"))
   )
  )
 )
)</f>
        <v>DS</v>
      </c>
      <c r="KN49" s="362">
        <f t="shared" si="519"/>
        <v>0</v>
      </c>
      <c r="KO49" s="362" t="str" cm="1">
        <f t="array" ref="KO49">_xlfn.LET(
_xlpm.f,KO$6,
_xlpm.xp,IFERROR(
   _xlfn.XLOOKUP(
     1,
     (Papeletas!$B$2:$B$403=$B49)*(Papeletas!$G$2:$G$403&lt;=_xlpm.f)*(Papeletas!$H$2:$H$403&gt;=_xlpm.f),
     Papeletas!$F$2:$F$403,
     "__NP__"
   ),
   "__NP__"
),
_xlpm.x,IF(_xlpm.xp&lt;&gt;"__NP__",_xlpm.xp,_xlfn.XLOOKUP($B49,Reloj!$A$2:$A$1254,INDEX(Reloj!$J$2:$AR$1254,,COLUMN(KC41)-INT(COLUMN(KC41)/9*8)),"__NF__")),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F</v>
      </c>
      <c r="KP49" s="363">
        <f t="shared" si="520"/>
        <v>0</v>
      </c>
      <c r="KQ49" s="363">
        <f t="shared" si="521"/>
        <v>0</v>
      </c>
      <c r="KR49" s="363">
        <f t="shared" si="522"/>
        <v>0</v>
      </c>
      <c r="KS49" s="363">
        <f t="shared" si="523"/>
        <v>0</v>
      </c>
      <c r="KT49" s="359">
        <f t="shared" si="262"/>
        <v>0.3125</v>
      </c>
      <c r="KU49" s="360">
        <f t="shared" ref="KU49" si="848">IF(KT49="-","-",IF($D49="LOCAL",IF(WEEKDAY(KT$6,2)&lt;=5,--"17:00:00",IF(WEEKDAY(KT$6,2)=6,--"13:00:00","-")),IF($D49="FORANEO",IF(WEEKDAY(KT$6,2)&lt;=6,--"18:30:00",IF(WEEKDAY(KT$6,2)=7,--"12:00:00","-")),"-")))</f>
        <v>0.70833333333333337</v>
      </c>
      <c r="KV49" s="361" t="str">
        <f>IF(
 OR(KT$6&lt;MAX($B$2,$G49),AND($H49&lt;&gt;"",KT$6&gt;$H49)),
 "NA",
 IF(
  AND($D49="LOCAL",WEEKDAY(KT$6,2)=7),
  "DS",
  IF(
   COUNTIF(Parametros!$P:$P,KT$6)&gt;0,
   IF(ISNUMBER(KX49),IF(KX49&gt;0,"FL","FC"),"FC"),
   IF(
    ISNUMBER(KX49),
    IF(KX49&gt;0,"NOR","F"),
    IF(KX49="A","NOR",IF(KX49&lt;&gt;"",KX49,"F"))
   )
  )
 )
)</f>
        <v>NOR</v>
      </c>
      <c r="KW49" s="362">
        <f t="shared" si="525"/>
        <v>8.5</v>
      </c>
      <c r="KX49" s="362" t="str" cm="1">
        <f t="array" ref="KX49">_xlfn.LET(
_xlpm.f,KX$6,
_xlpm.xp,IFERROR(
   _xlfn.XLOOKUP(
     1,
     (Papeletas!$B$2:$B$403=$B49)*(Papeletas!$G$2:$G$403&lt;=_xlpm.f)*(Papeletas!$H$2:$H$403&gt;=_xlpm.f),
     Papeletas!$F$2:$F$403,
     "__NP__"
   ),
   "__NP__"
),
_xlpm.x,IF(_xlpm.xp&lt;&gt;"__NP__",_xlpm.xp,_xlfn.XLOOKUP($B49,Reloj!$A$2:$A$1254,INDEX(Reloj!$J$2:$AR$1254,,COLUMN(KL41)-INT(COLUMN(KL41)/9*8)),"__NF__")),
_xlpm.t,SUBSTITUTE(_xlpm.x&amp;"","'",""),
_xlpm.esnum,IFERROR(ISNUMBER(VALUE(_xlpm.t)),FALSE),
_xlpm.n,IF(_xlpm.esnum,VALUE(_xlpm.t),0),
_xlpm.dia,IFERROR(WEEKDAY(_xlpm.f,2),0),
_xlpm.esFinSem,IF(AND(_xlpm.esnum,_xlpm.n&gt;0,_xlpm.n&lt;=7),IF($D49="LOCAL",OR(_xlpm.dia=6,_xlpm.dia=7),_xlpm.dia=7),FALSE),
_xlpm.nAj,IF(_xlpm.esFinSem,_xlpm.n+1,_xlpm.n),
IF(_xlpm.x="__NF__","Revisar",
IF(_xlpm.t="","F",
IF(_xlpm.esnum,
IF(_xlpm.nAj=0,"F",_xlpm.nAj),
IF(OR(_xlpm.t="AS",_xlpm.t="SAI"),"F",
IF(OR(_xlpm.t="ATM",_xlpm.t="CT",_xlpm.t="SS"),"A",
IF(_xlpm.t="B","DL",
IF(_xlpm.t="BA","DLA",
IF(_xlpm.t="V","VAC",_xlpm.t)))))))))</f>
        <v>A</v>
      </c>
      <c r="KY49" s="363">
        <f t="shared" si="526"/>
        <v>0</v>
      </c>
      <c r="KZ49" s="363">
        <f t="shared" si="527"/>
        <v>0</v>
      </c>
      <c r="LA49" s="363">
        <f t="shared" si="528"/>
        <v>0</v>
      </c>
      <c r="LB49" s="363">
        <f t="shared" si="529"/>
        <v>0</v>
      </c>
      <c r="LC49" s="364">
        <f t="shared" si="269"/>
        <v>0.3125</v>
      </c>
      <c r="LD49" s="360">
        <f t="shared" si="530"/>
        <v>0.70833333333333337</v>
      </c>
      <c r="LE49" s="361" t="str" cm="1">
        <f t="array" ref="LE49">_xlfn.LET(_xlpm.f,LC$6,_xlpm.ini,IFERROR(_xlfn.XLOOKUP(1,(Papeletas!$B$2:$B$403=$B49)*(Papeletas!$G$2:$G$403&lt;=_xlpm.f)*(Papeletas!$H$2:$H$403&gt;=_xlpm.f),Papeletas!$F$2:$F$403,""),""),IF(AND($D49="LOCAL",WEEKDAY(LC$6,2)=7),"DS",IF(_xlpm.ini&lt;&gt;"",_xlfn.XLOOKUP(_xlpm.ini,Parametros!$B:$B,Parametros!$C:$C,_xlpm.ini),"NOR")))</f>
        <v>NOR</v>
      </c>
      <c r="LF49" s="362">
        <f t="shared" si="531"/>
        <v>8.5</v>
      </c>
      <c r="LG49" s="362">
        <f t="shared" si="532"/>
        <v>8.5</v>
      </c>
      <c r="LH49" s="363">
        <f t="shared" si="533"/>
        <v>8.5</v>
      </c>
      <c r="LI49" s="363">
        <v>0</v>
      </c>
      <c r="LJ49" s="363">
        <v>0</v>
      </c>
      <c r="LK49" s="363">
        <v>0</v>
      </c>
      <c r="LL49" s="364">
        <f t="shared" si="274"/>
        <v>0.3125</v>
      </c>
      <c r="LM49" s="360">
        <f t="shared" si="534"/>
        <v>0.70833333333333337</v>
      </c>
      <c r="LN49" s="361" t="str" cm="1">
        <f t="array" ref="LN49">_xlfn.LET(_xlpm.f,LL$6,_xlpm.ini,IFERROR(_xlfn.XLOOKUP(1,(Papeletas!$B$2:$B$403=$B49)*(Papeletas!$G$2:$G$403&lt;=_xlpm.f)*(Papeletas!$H$2:$H$403&gt;=_xlpm.f),Papeletas!$F$2:$F$403,""),""),IF(AND($D49="LOCAL",WEEKDAY(LL$6,2)=7),"DS",IF(_xlpm.ini&lt;&gt;"",_xlfn.XLOOKUP(_xlpm.ini,Parametros!$B:$B,Parametros!$C:$C,_xlpm.ini),"NOR")))</f>
        <v>NOR</v>
      </c>
      <c r="LO49" s="362">
        <f t="shared" si="535"/>
        <v>8.5</v>
      </c>
      <c r="LP49" s="362">
        <f t="shared" si="536"/>
        <v>8.5</v>
      </c>
      <c r="LQ49" s="363">
        <f t="shared" si="537"/>
        <v>8.5</v>
      </c>
      <c r="LR49" s="363">
        <v>0</v>
      </c>
      <c r="LS49" s="363">
        <v>0</v>
      </c>
      <c r="LT49" s="363">
        <v>0</v>
      </c>
      <c r="LU49" s="364">
        <f t="shared" si="279"/>
        <v>0.3125</v>
      </c>
      <c r="LV49" s="360">
        <f t="shared" si="538"/>
        <v>0.70833333333333337</v>
      </c>
      <c r="LW49" s="361" t="str" cm="1">
        <f t="array" ref="LW49">_xlfn.LET(_xlpm.f,LU$6,_xlpm.ini,IFERROR(_xlfn.XLOOKUP(1,(Papeletas!$B$2:$B$403=$B49)*(Papeletas!$G$2:$G$403&lt;=_xlpm.f)*(Papeletas!$H$2:$H$403&gt;=_xlpm.f),Papeletas!$F$2:$F$403,""),""),IF(AND($D49="LOCAL",WEEKDAY(LU$6,2)=7),"DS",IF(_xlpm.ini&lt;&gt;"",_xlfn.XLOOKUP(_xlpm.ini,Parametros!$B:$B,Parametros!$C:$C,_xlpm.ini),"NOR")))</f>
        <v>NOR</v>
      </c>
      <c r="LX49" s="362">
        <f t="shared" si="539"/>
        <v>8.5</v>
      </c>
      <c r="LY49" s="362">
        <f t="shared" si="540"/>
        <v>8.5</v>
      </c>
      <c r="LZ49" s="363">
        <f t="shared" si="541"/>
        <v>8.5</v>
      </c>
      <c r="MA49" s="363">
        <v>0</v>
      </c>
      <c r="MB49" s="363">
        <v>0</v>
      </c>
      <c r="MC49" s="363">
        <v>0</v>
      </c>
      <c r="MD49" s="360">
        <f t="shared" si="284"/>
        <v>0.3125</v>
      </c>
      <c r="ME49" s="360">
        <f t="shared" si="542"/>
        <v>0.70833333333333337</v>
      </c>
      <c r="MF49" s="361" t="str" cm="1">
        <f t="array" ref="MF49">_xlfn.LET(_xlpm.f,MD$6,_xlpm.ini,IFERROR(_xlfn.XLOOKUP(1,(Papeletas!$B$2:$B$403=$B49)*(Papeletas!$G$2:$G$403&lt;=_xlpm.f)*(Papeletas!$H$2:$H$403&gt;=_xlpm.f),Papeletas!$F$2:$F$403,""),""),IF(AND($D49="LOCAL",WEEKDAY(MD$6,2)=7),"DS",IF(_xlpm.ini&lt;&gt;"",_xlfn.XLOOKUP(_xlpm.ini,Parametros!$B:$B,Parametros!$C:$C,_xlpm.ini),"NOR")))</f>
        <v>NOR</v>
      </c>
      <c r="MG49" s="362">
        <f t="shared" si="543"/>
        <v>8.5</v>
      </c>
      <c r="MH49" s="362">
        <f t="shared" si="544"/>
        <v>8.5</v>
      </c>
      <c r="MI49" s="363">
        <f t="shared" si="545"/>
        <v>8.5</v>
      </c>
      <c r="MJ49" s="363">
        <v>0</v>
      </c>
      <c r="MK49" s="363">
        <v>0</v>
      </c>
      <c r="ML49" s="363">
        <v>0</v>
      </c>
      <c r="MM49" s="364">
        <f t="shared" si="289"/>
        <v>0.3125</v>
      </c>
      <c r="MN49" s="360">
        <f t="shared" si="546"/>
        <v>0.54166666666666663</v>
      </c>
      <c r="MO49" s="361" t="str" cm="1">
        <f t="array" ref="MO49">_xlfn.LET(_xlpm.f,MM$6,_xlpm.ini,IFERROR(_xlfn.XLOOKUP(1,(Papeletas!$B$2:$B$403=$B49)*(Papeletas!$G$2:$G$403&lt;=_xlpm.f)*(Papeletas!$H$2:$H$403&gt;=_xlpm.f),Papeletas!$F$2:$F$403,""),""),IF(AND($D49="LOCAL",WEEKDAY(MM$6,2)=7),"DS",IF(_xlpm.ini&lt;&gt;"",_xlfn.XLOOKUP(_xlpm.ini,Parametros!$B:$B,Parametros!$C:$C,_xlpm.ini),"NOR")))</f>
        <v>NOR</v>
      </c>
      <c r="MP49" s="362">
        <f t="shared" si="547"/>
        <v>5.4999999999999991</v>
      </c>
      <c r="MQ49" s="362">
        <f t="shared" si="548"/>
        <v>5.4999999999999991</v>
      </c>
      <c r="MR49" s="363">
        <f t="shared" si="549"/>
        <v>5.4999999999999991</v>
      </c>
      <c r="MS49" s="363">
        <v>0</v>
      </c>
      <c r="MT49" s="363">
        <v>0</v>
      </c>
      <c r="MU49" s="363">
        <v>0</v>
      </c>
      <c r="MV49" s="364"/>
      <c r="MW49" s="360"/>
      <c r="MX49" s="361"/>
      <c r="MY49" s="362"/>
      <c r="MZ49" s="362"/>
      <c r="NA49" s="363"/>
      <c r="NB49" s="363"/>
      <c r="NC49" s="363"/>
      <c r="ND49" s="363"/>
      <c r="NE49" s="364"/>
      <c r="NF49" s="360"/>
      <c r="NG49" s="361"/>
      <c r="NH49" s="362"/>
      <c r="NI49" s="362"/>
      <c r="NJ49" s="363"/>
      <c r="NK49" s="363"/>
      <c r="NL49" s="363"/>
      <c r="NM49" s="363"/>
      <c r="NN49" s="211"/>
      <c r="NO49" s="401">
        <f t="shared" si="615"/>
        <v>24</v>
      </c>
      <c r="NP49" s="401" cm="1">
        <f t="array" ref="NP49">SUMPRODUCT(
 (INDEX(DD49:MU49,1,_xlfn.SEQUENCE(1,INT((COLUMN($MU$9)-COLUMN(DD49)+1)/9),3,9))=NP$6)*
 (INDEX(DD49:MU49,1,_xlfn.SEQUENCE(1,INT((COLUMN($MU$9)-COLUMN(DD49)+1)/9),9,9))&gt;0)
)</f>
        <v>0</v>
      </c>
      <c r="NQ49" s="401" cm="1">
        <f t="array" ref="NQ49">SUMPRODUCT(--(INDEX($DD49:$MU49,1,_xlfn.SEQUENCE(1,INT((COLUMN($MU$9)-COLUMN($DD49)+1)/9),3,9))=NQ$6))</f>
        <v>0</v>
      </c>
      <c r="NR49" s="401">
        <f t="shared" si="550"/>
        <v>24</v>
      </c>
      <c r="NS49" s="401" cm="1">
        <f t="array" ref="NS49">SUMPRODUCT(--(INDEX($DD49:$MU49,1,_xlfn.SEQUENCE(1,INT((COLUMN($MU$9)-COLUMN($DD49)+1)/9),3,9))=NS$6))</f>
        <v>0</v>
      </c>
      <c r="NT49" s="401">
        <f t="shared" si="551"/>
        <v>4</v>
      </c>
      <c r="NU49" s="401" cm="1">
        <f t="array" ref="NU49">SUMPRODUCT(--(INDEX($DD49:$MU49,1,_xlfn.SEQUENCE(1,INT((COLUMN($MU$9)-COLUMN($DD49)+1)/9),3,9))=NU$6))</f>
        <v>0</v>
      </c>
      <c r="NV49" s="401" cm="1">
        <f t="array" ref="NV49">SUMPRODUCT(--(INDEX($DD49:$MU49,1,_xlfn.SEQUENCE(1,INT((COLUMN($MU$9)-COLUMN($DD49)+1)/9),3,9))=NV$6))</f>
        <v>0</v>
      </c>
      <c r="NW49" s="401" cm="1">
        <f t="array" ref="NW49">SUMPRODUCT(--(INDEX($DD49:$MU49,1,_xlfn.SEQUENCE(1,INT((COLUMN($MU$9)-COLUMN($DD49)+1)/9),3,9))=NW$6))</f>
        <v>0</v>
      </c>
      <c r="NX49" s="401" cm="1">
        <f t="array" ref="NX49">SUMPRODUCT(--(INDEX($DD49:$MU49,1,_xlfn.SEQUENCE(1,INT((COLUMN($MU$9)-COLUMN($DD49)+1)/9),3,9))=NX$6))</f>
        <v>0</v>
      </c>
      <c r="NY49" s="401" cm="1">
        <f t="array" ref="NY49">SUMPRODUCT(--(INDEX($DD49:$MU49,1,_xlfn.SEQUENCE(1,INT((COLUMN($MU$9)-COLUMN($DD49)+1)/9),3,9))=NY$6))</f>
        <v>0</v>
      </c>
      <c r="NZ49" s="401" cm="1">
        <f t="array" ref="NZ49">SUMPRODUCT(--(INDEX($DD49:$MU49,1,_xlfn.SEQUENCE(1,INT((COLUMN($MU$9)-COLUMN($DD49)+1)/9),3,9))=NZ$6))</f>
        <v>0</v>
      </c>
      <c r="OA49" s="401" cm="1">
        <f t="array" ref="OA49">SUMPRODUCT(--(INDEX($DD49:$MU49,1,_xlfn.SEQUENCE(1,INT((COLUMN($MU$9)-COLUMN($DD49)+1)/9),3,9))=OA$6))</f>
        <v>0</v>
      </c>
      <c r="OB49" s="401" cm="1">
        <f t="array" ref="OB49">SUMPRODUCT(--(INDEX($DD49:$MU49,1,_xlfn.SEQUENCE(1,INT((COLUMN($MU$9)-COLUMN($DD49)+1)/9),3,9))=OB$6))</f>
        <v>0</v>
      </c>
      <c r="OC49" s="401" cm="1">
        <f t="array" ref="OC49">SUMPRODUCT(--(INDEX($DD49:$MU49,1,_xlfn.SEQUENCE(1,INT((COLUMN($MU$9)-COLUMN($DD49)+1)/9),3,9))=OC$6))</f>
        <v>0</v>
      </c>
      <c r="OD49" s="402"/>
      <c r="OE49" s="402">
        <f t="shared" si="552"/>
        <v>28</v>
      </c>
      <c r="OF49" s="403" cm="1">
        <f t="array" ref="OF49">SUM(INDEX(R49:KJ49,1,_xlfn.SEQUENCE(1,INT((COLUMN($NM$9)-COLUMN(CU49)+1)/9),7,9)))</f>
        <v>25</v>
      </c>
      <c r="OG49" s="403" cm="1">
        <f t="array" ref="OG49">SUM(INDEX(R49:KJ49,1,_xlfn.SEQUENCE(1,INT((COLUMN($NM$9)-COLUMN(CU49)+1)/9),8,9)))</f>
        <v>8.8817841970012523E-16</v>
      </c>
      <c r="OH49" s="403" cm="1">
        <f t="array" ref="OH49">SUM(INDEX(R49:KJ49,1,_xlfn.SEQUENCE(1,INT((COLUMN($NM$9)-COLUMN(CU49)+1)/9),9,9)))</f>
        <v>0</v>
      </c>
      <c r="OI49" s="214"/>
      <c r="OJ49" s="163"/>
      <c r="OK49" s="163"/>
      <c r="OL49" s="163"/>
      <c r="OM49" s="163"/>
      <c r="ON49" s="306">
        <f>_xlfn.XLOOKUP(B49,'TR05'!B:B,'TR05'!G:G,"Revisar",0)</f>
        <v>45948</v>
      </c>
      <c r="OO49" s="306">
        <f>_xlfn.XLOOKUP(B49,Reloj!A:A,Reloj!D:D,"Revisar",0)</f>
        <v>45947</v>
      </c>
      <c r="OP49" s="162" t="str">
        <f>_xlfn.XLOOKUP(B49,'S10'!C:C,'S10'!B:B,"Revisar",0)</f>
        <v>Revisar</v>
      </c>
    </row>
    <row r="50" spans="1:406" s="162" customFormat="1" ht="15.9" customHeight="1">
      <c r="A50" s="356">
        <v>42</v>
      </c>
      <c r="B50" s="332" t="s">
        <v>889</v>
      </c>
      <c r="C50" s="357" t="str">
        <f>_xlfn.XLOOKUP(B50,'S10'!$B$2:$B$1500,'S10'!$A$2:$A$1500,"Ingresar",0)</f>
        <v>22014129</v>
      </c>
      <c r="D50" s="333" t="s">
        <v>169</v>
      </c>
      <c r="E50" s="335" t="s">
        <v>891</v>
      </c>
      <c r="F50" s="335" t="str">
        <f>_xlfn.XLOOKUP(B50,'S10'!$B$2:$B$600,'S10'!$F$2:$F$600,"Ingresar",0)</f>
        <v>Auxiliar de Mantenimiento</v>
      </c>
      <c r="G50" s="296">
        <v>45204</v>
      </c>
      <c r="H50" s="358"/>
      <c r="I50" s="359">
        <f t="shared" si="37"/>
        <v>0.3125</v>
      </c>
      <c r="J50" s="360">
        <f t="shared" si="295"/>
        <v>0.70833333333333337</v>
      </c>
      <c r="K50" s="361" t="str">
        <f>IF(
 OR(I$6&lt;MAX($B$2,$G50),AND($H50&lt;&gt;"",I$6&gt;$H50)),
 "NA",
 IF(
  AND($D50="LOCAL",WEEKDAY(I$6,2)=7),
  "DS",
  IF(
   COUNTIF(Parametros!$P:$P,I$6)&gt;0,
   IF(ISNUMBER(M50),IF(M50&gt;0,"FL","FC"),"FC"),
   IF(
    ISNUMBER(M50),
    IF(M50&gt;0,"NOR","F"),
    IF(M50="A","NOR",IF(M50&lt;&gt;"",M50,"F"))
   )
  )
 )
)</f>
        <v>NOR</v>
      </c>
      <c r="L50" s="362">
        <f t="shared" si="296"/>
        <v>8.5</v>
      </c>
      <c r="M50" s="362" cm="1">
        <f t="array" ref="M50">_xlfn.LET(
_xlpm.f,M$6,
_xlpm.xp,IFERROR(
   _xlfn.XLOOKUP(
     1,
     (Papeletas!$B$2:$B$403=$B50)*(Papeletas!$G$2:$G$403&lt;=_xlpm.f)*(Papeletas!$H$2:$H$403&gt;=_xlpm.f),
     Papeletas!$F$2:$F$403,
     "__NP__"
   ),
   "__NP__"
),
_xlpm.x,IF(_xlpm.xp&lt;&gt;"__NP__",_xlpm.xp,_xlfn.XLOOKUP($B50,Reloj!$A$2:$A$1254,INDEX(Reloj!$J$2:$AR$1254,,COLUMN(A42)-INT(COLUMN(A42)/9*8)),"__NF__")),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N50" s="363">
        <f t="shared" si="297"/>
        <v>8.5</v>
      </c>
      <c r="O50" s="363">
        <f t="shared" si="298"/>
        <v>0</v>
      </c>
      <c r="P50" s="363">
        <f t="shared" si="299"/>
        <v>0</v>
      </c>
      <c r="Q50" s="363">
        <f t="shared" si="300"/>
        <v>0</v>
      </c>
      <c r="R50" s="359">
        <f t="shared" si="616"/>
        <v>0.3125</v>
      </c>
      <c r="S50" s="360">
        <f t="shared" si="617"/>
        <v>0.70833333333333337</v>
      </c>
      <c r="T50" s="361" t="str">
        <f>IF(
 OR(R$6&lt;MAX($B$2,$G50),AND($H50&lt;&gt;"",R$6&gt;$H50)),
 "NA",
 IF(
  AND($D50="LOCAL",WEEKDAY(R$6,2)=7),
  "DS",
  IF(
   COUNTIF(Parametros!$P:$P,R$6)&gt;0,
   IF(ISNUMBER(V50),IF(V50&gt;0,"FL","FC"),"FC"),
   IF(
    ISNUMBER(V50),
    IF(V50&gt;0,"NOR","F"),
    IF(V50="A","NOR",IF(V50&lt;&gt;"",V50,"F"))
   )
  )
 )
)</f>
        <v>NOR</v>
      </c>
      <c r="U50" s="362">
        <f t="shared" si="618"/>
        <v>8.5</v>
      </c>
      <c r="V50" s="362" cm="1">
        <f t="array" ref="V50">_xlfn.LET(
_xlpm.f,V$6,
_xlpm.xp,IFERROR(
   _xlfn.XLOOKUP(
     1,
     (Papeletas!$B$2:$B$3000=$B50)*(Papeletas!$G$2:$G$3000&lt;=_xlpm.f)*(Papeletas!$H$2:$H$3000&gt;=_xlpm.f),
     Papeletas!$F$2:$F$3000,
     "__NP__"
   ),
   "__NP__"
),
_xlpm.x,IF(_xlpm.xp&lt;&gt;"__NP__",_xlpm.xp,_xlfn.XLOOKUP($B50,Reloj!$A$2:$A$3000,INDEX(Reloj!$J$2:$AR$3000,,COLUMN(J42)-INT(COLUMN(J42)/9*8)),"__NF__")),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W50" s="363">
        <f t="shared" si="619"/>
        <v>8.5</v>
      </c>
      <c r="X50" s="363">
        <f t="shared" si="620"/>
        <v>0</v>
      </c>
      <c r="Y50" s="363">
        <f t="shared" si="621"/>
        <v>0</v>
      </c>
      <c r="Z50" s="363">
        <f t="shared" si="622"/>
        <v>0</v>
      </c>
      <c r="AA50" s="359">
        <f t="shared" si="623"/>
        <v>0.3125</v>
      </c>
      <c r="AB50" s="360">
        <f t="shared" si="624"/>
        <v>0.70833333333333337</v>
      </c>
      <c r="AC50" s="361" t="str">
        <f>IF(
 OR(AA$6&lt;MAX($B$2,$G50),AND($H50&lt;&gt;"",AA$6&gt;$H50)),
 "NA",
 IF(
  AND($D50="LOCAL",WEEKDAY(AA$6,2)=7),
  "DS",
  IF(
   COUNTIF(Parametros!$P:$P,AA$6)&gt;0,
   IF(ISNUMBER(AE50),IF(AE50&gt;0,"FL","FC"),"FC"),
   IF(
    ISNUMBER(AE50),
    IF(AE50&gt;0,"NOR","F"),
    IF(AE50="A","NOR",IF(AE50&lt;&gt;"",AE50,"F"))
   )
  )
 )
)</f>
        <v>NOR</v>
      </c>
      <c r="AD50" s="362">
        <f t="shared" si="625"/>
        <v>8.5</v>
      </c>
      <c r="AE50" s="362" cm="1">
        <f t="array" ref="AE50">_xlfn.LET(
_xlpm.f,AE$6,
_xlpm.xp,IFERROR(
   _xlfn.XLOOKUP(
     1,
     (Papeletas!$B$2:$B$3000=$B50)*(Papeletas!$G$2:$G$3000&lt;=_xlpm.f)*(Papeletas!$H$2:$H$3000&gt;=_xlpm.f),
     Papeletas!$F$2:$F$3000,
     "__NP__"
   ),
   "__NP__"
),
_xlpm.x,IF(_xlpm.xp&lt;&gt;"__NP__",_xlpm.xp,_xlfn.XLOOKUP($B50,Reloj!$A$2:$A$3000,INDEX(Reloj!$J$2:$AR$3000,,COLUMN(S42)-INT(COLUMN(S42)/9*8)),"__NF__")),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AF50" s="363">
        <f t="shared" si="626"/>
        <v>8.5</v>
      </c>
      <c r="AG50" s="363">
        <f t="shared" si="627"/>
        <v>0</v>
      </c>
      <c r="AH50" s="363">
        <f t="shared" si="628"/>
        <v>0</v>
      </c>
      <c r="AI50" s="363">
        <f t="shared" si="629"/>
        <v>0</v>
      </c>
      <c r="AJ50" s="359">
        <f t="shared" si="630"/>
        <v>0.3125</v>
      </c>
      <c r="AK50" s="360">
        <f t="shared" si="631"/>
        <v>0.54166666666666663</v>
      </c>
      <c r="AL50" s="361" t="str">
        <f>IF(
 OR(AJ$6&lt;MAX($B$2,$G50),AND($H50&lt;&gt;"",AJ$6&gt;$H50)),
 "NA",
 IF(
  AND($D50="LOCAL",WEEKDAY(AJ$6,2)=7),
  "DS",
  IF(
   COUNTIF(Parametros!$P:$P,AJ$6)&gt;0,
   IF(ISNUMBER(AN50),IF(AN50&gt;0,"FL","FC"),"FC"),
   IF(
    ISNUMBER(AN50),
    IF(AN50&gt;0,"NOR","F"),
    IF(AN50="A","NOR",IF(AN50&lt;&gt;"",AN50,"F"))
   )
  )
 )
)</f>
        <v>NOR</v>
      </c>
      <c r="AM50" s="362">
        <f t="shared" si="632"/>
        <v>5.4999999999999991</v>
      </c>
      <c r="AN50" s="362" cm="1">
        <f t="array" ref="AN50">_xlfn.LET(
_xlpm.f,AN$6,
_xlpm.xp,IFERROR(
   _xlfn.XLOOKUP(
     1,
     (Papeletas!$B$2:$B$3000=$B50)*(Papeletas!$G$2:$G$3000&lt;=_xlpm.f)*(Papeletas!$H$2:$H$3000&gt;=_xlpm.f),
     Papeletas!$F$2:$F$3000,
     "__NP__"
   ),
   "__NP__"
),
_xlpm.x,IF(_xlpm.xp&lt;&gt;"__NP__",_xlpm.xp,_xlfn.XLOOKUP($B50,Reloj!$A$2:$A$3000,INDEX(Reloj!$J$2:$AR$3000,,COLUMN(AB42)-INT(COLUMN(AB42)/9*8)),"__NF__")),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5.5</v>
      </c>
      <c r="AO50" s="363">
        <f t="shared" si="633"/>
        <v>5.4999999999999991</v>
      </c>
      <c r="AP50" s="363">
        <f t="shared" si="634"/>
        <v>8.8817841970012523E-16</v>
      </c>
      <c r="AQ50" s="363">
        <f t="shared" si="635"/>
        <v>0</v>
      </c>
      <c r="AR50" s="363">
        <f t="shared" si="636"/>
        <v>0</v>
      </c>
      <c r="AS50" s="359" t="str">
        <f t="shared" si="637"/>
        <v>-</v>
      </c>
      <c r="AT50" s="360" t="str">
        <f t="shared" si="638"/>
        <v>-</v>
      </c>
      <c r="AU50" s="361" t="str">
        <f>IF(
 OR(AS$6&lt;MAX($B$2,$G50),AND($H50&lt;&gt;"",AS$6&gt;$H50)),
 "NA",
 IF(
  AND($D50="LOCAL",WEEKDAY(AS$6,2)=7),
  "DS",
  IF(
   COUNTIF(Parametros!$P:$P,AS$6)&gt;0,
   IF(ISNUMBER(AW50),IF(AW50&gt;0,"FL","FC"),"FC"),
   IF(
    ISNUMBER(AW50),
    IF(AW50&gt;0,"NOR","F"),
    IF(AW50="A","NOR",IF(AW50&lt;&gt;"",AW50,"F"))
   )
  )
 )
)</f>
        <v>DS</v>
      </c>
      <c r="AV50" s="362">
        <f t="shared" si="639"/>
        <v>0</v>
      </c>
      <c r="AW50" s="362" t="str" cm="1">
        <f t="array" ref="AW50">_xlfn.LET(
_xlpm.f,AW$6,
_xlpm.xp,IFERROR(
   _xlfn.XLOOKUP(
     1,
     (Papeletas!$B$2:$B$3000=$B50)*(Papeletas!$G$2:$G$3000&lt;=_xlpm.f)*(Papeletas!$H$2:$H$3000&gt;=_xlpm.f),
     Papeletas!$F$2:$F$3000,
     "__NP__"
   ),
   "__NP__"
),
_xlpm.x,IF(_xlpm.xp&lt;&gt;"__NP__",_xlpm.xp,_xlfn.XLOOKUP($B50,Reloj!$A$2:$A$3000,INDEX(Reloj!$J$2:$AR$3000,,COLUMN(AK42)-INT(COLUMN(AK42)/9*8)),"__NF__")),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AX50" s="363">
        <f t="shared" si="640"/>
        <v>0</v>
      </c>
      <c r="AY50" s="363">
        <f t="shared" si="641"/>
        <v>0</v>
      </c>
      <c r="AZ50" s="363">
        <f t="shared" si="642"/>
        <v>0</v>
      </c>
      <c r="BA50" s="363">
        <f t="shared" si="643"/>
        <v>0</v>
      </c>
      <c r="BB50" s="359">
        <f t="shared" si="644"/>
        <v>0.3125</v>
      </c>
      <c r="BC50" s="360">
        <f t="shared" si="645"/>
        <v>0.70833333333333337</v>
      </c>
      <c r="BD50" s="361" t="str">
        <f>IF(
 OR(BB$6&lt;MAX($B$2,$G50),AND($H50&lt;&gt;"",BB$6&gt;$H50)),
 "NA",
 IF(
  AND($D50="LOCAL",WEEKDAY(BB$6,2)=7),
  "DS",
  IF(
   COUNTIF(Parametros!$P:$P,BB$6)&gt;0,
   IF(ISNUMBER(BF50),IF(BF50&gt;0,"FL","FC"),"FC"),
   IF(
    ISNUMBER(BF50),
    IF(BF50&gt;0,"NOR","F"),
    IF(BF50="A","NOR",IF(BF50&lt;&gt;"",BF50,"F"))
   )
  )
 )
)</f>
        <v>F</v>
      </c>
      <c r="BE50" s="362">
        <f t="shared" si="646"/>
        <v>8.5</v>
      </c>
      <c r="BF50" s="362" t="str" cm="1">
        <f t="array" ref="BF50">_xlfn.LET(
_xlpm.f,BF$6,
_xlpm.xp,IFERROR(
   _xlfn.XLOOKUP(
     1,
     (Papeletas!$B$2:$B$3000=$B50)*(Papeletas!$G$2:$G$3000&lt;=_xlpm.f)*(Papeletas!$H$2:$H$3000&gt;=_xlpm.f),
     Papeletas!$F$2:$F$3000,
     "__NP__"
   ),
   "__NP__"
),
_xlpm.x,IF(_xlpm.xp&lt;&gt;"__NP__",_xlpm.xp,_xlfn.XLOOKUP($B50,Reloj!$A$2:$A$3000,INDEX(Reloj!$J$2:$AR$3000,,COLUMN(AT42)-INT(COLUMN(AT42)/9*8)),"__NF__")),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BG50" s="363">
        <f t="shared" si="647"/>
        <v>0</v>
      </c>
      <c r="BH50" s="363">
        <f t="shared" si="648"/>
        <v>0</v>
      </c>
      <c r="BI50" s="363">
        <f t="shared" si="649"/>
        <v>0</v>
      </c>
      <c r="BJ50" s="363">
        <f t="shared" si="650"/>
        <v>0</v>
      </c>
      <c r="BK50" s="359">
        <f t="shared" si="651"/>
        <v>0.3125</v>
      </c>
      <c r="BL50" s="360">
        <f t="shared" si="652"/>
        <v>0.70833333333333337</v>
      </c>
      <c r="BM50" s="361" t="str">
        <f>IF(
 OR(BK$6&lt;MAX($B$2,$G50),AND($H50&lt;&gt;"",BK$6&gt;$H50)),
 "NA",
 IF(
  AND($D50="LOCAL",WEEKDAY(BK$6,2)=7),
  "DS",
  IF(
   COUNTIF(Parametros!$P:$P,BK$6)&gt;0,
   IF(ISNUMBER(BO50),IF(BO50&gt;0,"FL","FC"),"FC"),
   IF(
    ISNUMBER(BO50),
    IF(BO50&gt;0,"NOR","F"),
    IF(BO50="A","NOR",IF(BO50&lt;&gt;"",BO50,"F"))
   )
  )
 )
)</f>
        <v>F</v>
      </c>
      <c r="BN50" s="362">
        <f t="shared" si="653"/>
        <v>8.5</v>
      </c>
      <c r="BO50" s="362" t="str" cm="1">
        <f t="array" ref="BO50">_xlfn.LET(
_xlpm.f,BO$6,
_xlpm.xp,IFERROR(
   _xlfn.XLOOKUP(
     1,
     (Papeletas!$B$2:$B$3000=$B50)*(Papeletas!$G$2:$G$3000&lt;=_xlpm.f)*(Papeletas!$H$2:$H$3000&gt;=_xlpm.f),
     Papeletas!$F$2:$F$3000,
     "__NP__"
   ),
   "__NP__"
),
_xlpm.x,IF(_xlpm.xp&lt;&gt;"__NP__",_xlpm.xp,_xlfn.XLOOKUP($B50,Reloj!$A$2:$A$3000,INDEX(Reloj!$J$2:$AR$3000,,COLUMN(BC42)-INT(COLUMN(BC42)/9*8)),"__NF__")),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BP50" s="363">
        <f t="shared" si="654"/>
        <v>0</v>
      </c>
      <c r="BQ50" s="363">
        <f t="shared" si="655"/>
        <v>0</v>
      </c>
      <c r="BR50" s="363">
        <f t="shared" si="656"/>
        <v>0</v>
      </c>
      <c r="BS50" s="363">
        <f t="shared" si="657"/>
        <v>0</v>
      </c>
      <c r="BT50" s="359">
        <f t="shared" si="658"/>
        <v>0.3125</v>
      </c>
      <c r="BU50" s="360">
        <f t="shared" si="659"/>
        <v>0.70833333333333337</v>
      </c>
      <c r="BV50" s="361" t="str">
        <f>IF(
 OR(BT$6&lt;MAX($B$2,$G50),AND($H50&lt;&gt;"",BT$6&gt;$H50)),
 "NA",
 IF(
  AND($D50="LOCAL",WEEKDAY(BT$6,2)=7),
  "DS",
  IF(
   COUNTIF(Parametros!$P:$P,BT$6)&gt;0,
   IF(ISNUMBER(BX50),IF(BX50&gt;0,"FL","FC"),"FC"),
   IF(
    ISNUMBER(BX50),
    IF(BX50&gt;0,"NOR","F"),
    IF(BX50="A","NOR",IF(BX50&lt;&gt;"",BX50,"F"))
   )
  )
 )
)</f>
        <v>F</v>
      </c>
      <c r="BW50" s="362">
        <f t="shared" si="660"/>
        <v>8.5</v>
      </c>
      <c r="BX50" s="362" t="str" cm="1">
        <f t="array" ref="BX50">_xlfn.LET(
_xlpm.f,BX$6,
_xlpm.xp,IFERROR(
   _xlfn.XLOOKUP(
     1,
     (Papeletas!$B$2:$B$3000=$B50)*(Papeletas!$G$2:$G$3000&lt;=_xlpm.f)*(Papeletas!$H$2:$H$3000&gt;=_xlpm.f),
     Papeletas!$F$2:$F$3000,
     "__NP__"
   ),
   "__NP__"
),
_xlpm.x,IF(_xlpm.xp&lt;&gt;"__NP__",_xlpm.xp,_xlfn.XLOOKUP($B50,Reloj!$A$2:$A$3000,INDEX(Reloj!$J$2:$AR$3000,,COLUMN(BL42)-INT(COLUMN(BL42)/9*8)),"__NF__")),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BY50" s="363">
        <f t="shared" si="661"/>
        <v>0</v>
      </c>
      <c r="BZ50" s="363">
        <f t="shared" si="662"/>
        <v>0</v>
      </c>
      <c r="CA50" s="363">
        <f t="shared" si="663"/>
        <v>0</v>
      </c>
      <c r="CB50" s="363">
        <f t="shared" si="664"/>
        <v>0</v>
      </c>
      <c r="CC50" s="359">
        <f t="shared" si="665"/>
        <v>0.3125</v>
      </c>
      <c r="CD50" s="360">
        <f t="shared" si="666"/>
        <v>0.70833333333333337</v>
      </c>
      <c r="CE50" s="361" t="str">
        <f>IF(
 OR(CC$6&lt;MAX($B$2,$G50),AND($H50&lt;&gt;"",CC$6&gt;$H50)),
 "NA",
 IF(
  AND($D50="LOCAL",WEEKDAY(CC$6,2)=7),
  "DS",
  IF(
   COUNTIF(Parametros!$P:$P,CC$6)&gt;0,
   IF(ISNUMBER(CG50),IF(CG50&gt;0,"FL","FC"),"FC"),
   IF(
    ISNUMBER(CG50),
    IF(CG50&gt;0,"NOR","F"),
    IF(CG50="A","NOR",IF(CG50&lt;&gt;"",CG50,"F"))
   )
  )
 )
)</f>
        <v>F</v>
      </c>
      <c r="CF50" s="362">
        <f t="shared" si="667"/>
        <v>8.5</v>
      </c>
      <c r="CG50" s="362" t="str" cm="1">
        <f t="array" ref="CG50">_xlfn.LET(
_xlpm.f,CG$6,
_xlpm.xp,IFERROR(
   _xlfn.XLOOKUP(
     1,
     (Papeletas!$B$2:$B$3000=$B50)*(Papeletas!$G$2:$G$3000&lt;=_xlpm.f)*(Papeletas!$H$2:$H$3000&gt;=_xlpm.f),
     Papeletas!$F$2:$F$3000,
     "__NP__"
   ),
   "__NP__"
),
_xlpm.x,IF(_xlpm.xp&lt;&gt;"__NP__",_xlpm.xp,_xlfn.XLOOKUP($B50,Reloj!$A$2:$A$3000,INDEX(Reloj!$J$2:$AR$3000,,COLUMN(BU42)-INT(COLUMN(BU42)/9*8)),"__NF__")),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CH50" s="363">
        <f t="shared" si="668"/>
        <v>0</v>
      </c>
      <c r="CI50" s="363">
        <f t="shared" si="669"/>
        <v>0</v>
      </c>
      <c r="CJ50" s="363">
        <f t="shared" si="670"/>
        <v>0</v>
      </c>
      <c r="CK50" s="363">
        <f t="shared" si="671"/>
        <v>0</v>
      </c>
      <c r="CL50" s="359">
        <f t="shared" si="672"/>
        <v>0.3125</v>
      </c>
      <c r="CM50" s="360">
        <f t="shared" si="673"/>
        <v>0.70833333333333337</v>
      </c>
      <c r="CN50" s="361" t="str">
        <f>IF(
 OR(CL$6&lt;MAX($B$2,$G50),AND($H50&lt;&gt;"",CL$6&gt;$H50)),
 "NA",
 IF(
  AND($D50="LOCAL",WEEKDAY(CL$6,2)=7),
  "DS",
  IF(
   COUNTIF(Parametros!$P:$P,CL$6)&gt;0,
   IF(ISNUMBER(CP50),IF(CP50&gt;0,"FL","FC"),"FC"),
   IF(
    ISNUMBER(CP50),
    IF(CP50&gt;0,"NOR","F"),
    IF(CP50="A","NOR",IF(CP50&lt;&gt;"",CP50,"F"))
   )
  )
 )
)</f>
        <v>F</v>
      </c>
      <c r="CO50" s="362">
        <f t="shared" si="674"/>
        <v>8.5</v>
      </c>
      <c r="CP50" s="362" t="str" cm="1">
        <f t="array" ref="CP50">_xlfn.LET(
_xlpm.f,CP$6,
_xlpm.xp,IFERROR(
   _xlfn.XLOOKUP(
     1,
     (Papeletas!$B$2:$B$3000=$B50)*(Papeletas!$G$2:$G$3000&lt;=_xlpm.f)*(Papeletas!$H$2:$H$3000&gt;=_xlpm.f),
     Papeletas!$F$2:$F$3000,
     "__NP__"
   ),
   "__NP__"
),
_xlpm.x,IF(_xlpm.xp&lt;&gt;"__NP__",_xlpm.xp,_xlfn.XLOOKUP($B50,Reloj!$A$2:$A$3000,INDEX(Reloj!$J$2:$AR$3000,,COLUMN(CD42)-INT(COLUMN(CD42)/9*8)),"__NF__")),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CQ50" s="363">
        <f t="shared" si="675"/>
        <v>0</v>
      </c>
      <c r="CR50" s="363">
        <f t="shared" si="676"/>
        <v>0</v>
      </c>
      <c r="CS50" s="363">
        <f t="shared" si="677"/>
        <v>0</v>
      </c>
      <c r="CT50" s="363">
        <f t="shared" si="678"/>
        <v>0</v>
      </c>
      <c r="CU50" s="359">
        <f t="shared" si="679"/>
        <v>0.3125</v>
      </c>
      <c r="CV50" s="360">
        <f t="shared" si="680"/>
        <v>0.54166666666666663</v>
      </c>
      <c r="CW50" s="361" t="str">
        <f>IF(
 OR(CU$6&lt;MAX($B$2,$G50),AND($H50&lt;&gt;"",CU$6&gt;$H50)),
 "NA",
 IF(
  AND($D50="LOCAL",WEEKDAY(CU$6,2)=7),
  "DS",
  IF(
   COUNTIF(Parametros!$P:$P,CU$6)&gt;0,
   IF(ISNUMBER(CY50),IF(CY50&gt;0,"FL","FC"),"FC"),
   IF(
    ISNUMBER(CY50),
    IF(CY50&gt;0,"NOR","F"),
    IF(CY50="A","NOR",IF(CY50&lt;&gt;"",CY50,"F"))
   )
  )
 )
)</f>
        <v>F</v>
      </c>
      <c r="CX50" s="362">
        <f t="shared" si="681"/>
        <v>5.4999999999999991</v>
      </c>
      <c r="CY50" s="362" t="str" cm="1">
        <f t="array" ref="CY50">_xlfn.LET(
_xlpm.f,CY$6,
_xlpm.xp,IFERROR(
   _xlfn.XLOOKUP(
     1,
     (Papeletas!$B$2:$B$3000=$B50)*(Papeletas!$G$2:$G$3000&lt;=_xlpm.f)*(Papeletas!$H$2:$H$3000&gt;=_xlpm.f),
     Papeletas!$F$2:$F$3000,
     "__NP__"
   ),
   "__NP__"
),
_xlpm.x,IF(_xlpm.xp&lt;&gt;"__NP__",_xlpm.xp,_xlfn.XLOOKUP($B50,Reloj!$A$2:$A$3000,INDEX(Reloj!$J$2:$AR$3000,,COLUMN(CM42)-INT(COLUMN(CM42)/9*8)),"__NF__")),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CZ50" s="363">
        <f t="shared" si="682"/>
        <v>0</v>
      </c>
      <c r="DA50" s="363">
        <f t="shared" si="683"/>
        <v>0</v>
      </c>
      <c r="DB50" s="363">
        <f t="shared" si="684"/>
        <v>0</v>
      </c>
      <c r="DC50" s="363">
        <f t="shared" si="685"/>
        <v>0</v>
      </c>
      <c r="DD50" s="359" t="str">
        <f t="shared" si="686"/>
        <v>-</v>
      </c>
      <c r="DE50" s="360" t="str">
        <f t="shared" si="687"/>
        <v>-</v>
      </c>
      <c r="DF50" s="361" t="str">
        <f>IF(
 OR(DD$6&lt;MAX($B$2,$G50),AND($H50&lt;&gt;"",DD$6&gt;$H50)),
 "NA",
 IF(
  AND($D50="LOCAL",WEEKDAY(DD$6,2)=7),
  "DS",
  IF(
   COUNTIF(Parametros!$P:$P,DD$6)&gt;0,
   IF(ISNUMBER(DH50),IF(DH50&gt;0,"FL","FC"),"FC"),
   IF(
    ISNUMBER(DH50),
    IF(DH50&gt;0,"NOR","F"),
    IF(DH50="A","NOR",IF(DH50&lt;&gt;"",DH50,"F"))
   )
  )
 )
)</f>
        <v>DS</v>
      </c>
      <c r="DG50" s="362">
        <f t="shared" si="688"/>
        <v>0</v>
      </c>
      <c r="DH50" s="362" t="str" cm="1">
        <f t="array" ref="DH50">_xlfn.LET(
_xlpm.f,DH$6,
_xlpm.xp,IFERROR(
   _xlfn.XLOOKUP(
     1,
     (Papeletas!$B$2:$B$3000=$B50)*(Papeletas!$G$2:$G$3000&lt;=_xlpm.f)*(Papeletas!$H$2:$H$3000&gt;=_xlpm.f),
     Papeletas!$F$2:$F$3000,
     "__NP__"
   ),
   "__NP__"
),
_xlpm.x,IF(_xlpm.xp&lt;&gt;"__NP__",_xlpm.xp,_xlfn.XLOOKUP($B50,Reloj!$A$2:$A$3000,INDEX(Reloj!$J$2:$AR$3000,,COLUMN(CV42)-INT(COLUMN(CV42)/9*8)),"__NF__")),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DI50" s="363">
        <f t="shared" si="689"/>
        <v>0</v>
      </c>
      <c r="DJ50" s="363">
        <f t="shared" si="690"/>
        <v>0</v>
      </c>
      <c r="DK50" s="363">
        <f t="shared" si="691"/>
        <v>0</v>
      </c>
      <c r="DL50" s="363">
        <f t="shared" si="692"/>
        <v>0</v>
      </c>
      <c r="DM50" s="359">
        <f t="shared" si="693"/>
        <v>0.3125</v>
      </c>
      <c r="DN50" s="360">
        <f t="shared" si="694"/>
        <v>0.70833333333333337</v>
      </c>
      <c r="DO50" s="361" t="str">
        <f>IF(
 OR(DM$6&lt;MAX($B$2,$G50),AND($H50&lt;&gt;"",DM$6&gt;$H50)),
 "NA",
 IF(
  AND($D50="LOCAL",WEEKDAY(DM$6,2)=7),
  "DS",
  IF(
   COUNTIF(Parametros!$P:$P,DM$6)&gt;0,
   IF(ISNUMBER(DQ50),IF(DQ50&gt;0,"FL","FC"),"FC"),
   IF(
    ISNUMBER(DQ50),
    IF(DQ50&gt;0,"NOR","F"),
    IF(DQ50="A","NOR",IF(DQ50&lt;&gt;"",DQ50,"F"))
   )
  )
 )
)</f>
        <v>NOR</v>
      </c>
      <c r="DP50" s="362">
        <f t="shared" si="695"/>
        <v>8.5</v>
      </c>
      <c r="DQ50" s="362" cm="1">
        <f t="array" ref="DQ50">_xlfn.LET(
_xlpm.f,DQ$6,
_xlpm.xp,IFERROR(
   _xlfn.XLOOKUP(
     1,
     (Papeletas!$B$2:$B$3000=$B50)*(Papeletas!$G$2:$G$3000&lt;=_xlpm.f)*(Papeletas!$H$2:$H$3000&gt;=_xlpm.f),
     Papeletas!$F$2:$F$3000,
     "__NP__"
   ),
   "__NP__"
),
_xlpm.x,IF(_xlpm.xp&lt;&gt;"__NP__",_xlpm.xp,_xlfn.XLOOKUP($B50,Reloj!$A$2:$A$3000,INDEX(Reloj!$J$2:$AR$3000,,COLUMN(DE42)-INT(COLUMN(DE42)/9*8)),"__NF__")),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9</v>
      </c>
      <c r="DR50" s="363">
        <f t="shared" si="696"/>
        <v>8.5</v>
      </c>
      <c r="DS50" s="363">
        <f t="shared" si="697"/>
        <v>0.5</v>
      </c>
      <c r="DT50" s="363">
        <f t="shared" si="698"/>
        <v>0</v>
      </c>
      <c r="DU50" s="363">
        <f t="shared" si="699"/>
        <v>0</v>
      </c>
      <c r="DV50" s="359">
        <f t="shared" si="700"/>
        <v>0.3125</v>
      </c>
      <c r="DW50" s="360">
        <f t="shared" si="701"/>
        <v>0.70833333333333337</v>
      </c>
      <c r="DX50" s="361" t="str">
        <f>IF(
 OR(DV$6&lt;MAX($B$2,$G50),AND($H50&lt;&gt;"",DV$6&gt;$H50)),
 "NA",
 IF(
  AND($D50="LOCAL",WEEKDAY(DV$6,2)=7),
  "DS",
  IF(
   COUNTIF(Parametros!$P:$P,DV$6)&gt;0,
   IF(ISNUMBER(DZ50),IF(DZ50&gt;0,"FL","FC"),"FC"),
   IF(
    ISNUMBER(DZ50),
    IF(DZ50&gt;0,"NOR","F"),
    IF(DZ50="A","NOR",IF(DZ50&lt;&gt;"",DZ50,"F"))
   )
  )
 )
)</f>
        <v>NOR</v>
      </c>
      <c r="DY50" s="362">
        <f t="shared" si="702"/>
        <v>8.5</v>
      </c>
      <c r="DZ50" s="362" cm="1">
        <f t="array" ref="DZ50">_xlfn.LET(
_xlpm.f,DZ$6,
_xlpm.xp,IFERROR(
   _xlfn.XLOOKUP(
     1,
     (Papeletas!$B$2:$B$3000=$B50)*(Papeletas!$G$2:$G$3000&lt;=_xlpm.f)*(Papeletas!$H$2:$H$3000&gt;=_xlpm.f),
     Papeletas!$F$2:$F$3000,
     "__NP__"
   ),
   "__NP__"
),
_xlpm.x,IF(_xlpm.xp&lt;&gt;"__NP__",_xlpm.xp,_xlfn.XLOOKUP($B50,Reloj!$A$2:$A$3000,INDEX(Reloj!$J$2:$AR$3000,,COLUMN(DN42)-INT(COLUMN(DN42)/9*8)),"__NF__")),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EA50" s="363">
        <f t="shared" si="703"/>
        <v>8.5</v>
      </c>
      <c r="EB50" s="363">
        <f t="shared" si="704"/>
        <v>0</v>
      </c>
      <c r="EC50" s="363">
        <f t="shared" si="705"/>
        <v>0</v>
      </c>
      <c r="ED50" s="363">
        <f t="shared" si="706"/>
        <v>0</v>
      </c>
      <c r="EE50" s="359">
        <f t="shared" si="707"/>
        <v>0.3125</v>
      </c>
      <c r="EF50" s="360">
        <f t="shared" si="708"/>
        <v>0.70833333333333337</v>
      </c>
      <c r="EG50" s="361" t="str">
        <f>IF(
 OR(EE$6&lt;MAX($B$2,$G50),AND($H50&lt;&gt;"",EE$6&gt;$H50)),
 "NA",
 IF(
  AND($D50="LOCAL",WEEKDAY(EE$6,2)=7),
  "DS",
  IF(
   COUNTIF(Parametros!$P:$P,EE$6)&gt;0,
   IF(ISNUMBER(EI50),IF(EI50&gt;0,"FL","FC"),"FC"),
   IF(
    ISNUMBER(EI50),
    IF(EI50&gt;0,"NOR","F"),
    IF(EI50="A","NOR",IF(EI50&lt;&gt;"",EI50,"F"))
   )
  )
 )
)</f>
        <v>NOR</v>
      </c>
      <c r="EH50" s="362">
        <f t="shared" si="709"/>
        <v>8.5</v>
      </c>
      <c r="EI50" s="362" cm="1">
        <f t="array" ref="EI50">_xlfn.LET(
_xlpm.f,EI$6,
_xlpm.xp,IFERROR(
   _xlfn.XLOOKUP(
     1,
     (Papeletas!$B$2:$B$3000=$B50)*(Papeletas!$G$2:$G$3000&lt;=_xlpm.f)*(Papeletas!$H$2:$H$3000&gt;=_xlpm.f),
     Papeletas!$F$2:$F$3000,
     "__NP__"
   ),
   "__NP__"
),
_xlpm.x,IF(_xlpm.xp&lt;&gt;"__NP__",_xlpm.xp,_xlfn.XLOOKUP($B50,Reloj!$A$2:$A$3000,INDEX(Reloj!$J$2:$AR$3000,,COLUMN(DW42)-INT(COLUMN(DW42)/9*8)),"__NF__")),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EJ50" s="363">
        <f t="shared" si="710"/>
        <v>8.5</v>
      </c>
      <c r="EK50" s="363">
        <f t="shared" si="711"/>
        <v>0</v>
      </c>
      <c r="EL50" s="363">
        <f t="shared" si="712"/>
        <v>0</v>
      </c>
      <c r="EM50" s="363">
        <f t="shared" si="713"/>
        <v>0</v>
      </c>
      <c r="EN50" s="359">
        <f t="shared" si="714"/>
        <v>0.3125</v>
      </c>
      <c r="EO50" s="360">
        <f t="shared" si="715"/>
        <v>0.70833333333333337</v>
      </c>
      <c r="EP50" s="361" t="str">
        <f>IF(
 OR(EN$6&lt;MAX($B$2,$G50),AND($H50&lt;&gt;"",EN$6&gt;$H50)),
 "NA",
 IF(
  AND($D50="LOCAL",WEEKDAY(EN$6,2)=7),
  "DS",
  IF(
   COUNTIF(Parametros!$P:$P,EN$6)&gt;0,
   IF(ISNUMBER(ER50),IF(ER50&gt;0,"FL","FC"),"FC"),
   IF(
    ISNUMBER(ER50),
    IF(ER50&gt;0,"NOR","F"),
    IF(ER50="A","NOR",IF(ER50&lt;&gt;"",ER50,"F"))
   )
  )
 )
)</f>
        <v>NOR</v>
      </c>
      <c r="EQ50" s="362">
        <f t="shared" si="716"/>
        <v>8.5</v>
      </c>
      <c r="ER50" s="362" cm="1">
        <f t="array" ref="ER50">_xlfn.LET(
_xlpm.f,ER$6,
_xlpm.xp,IFERROR(
   _xlfn.XLOOKUP(
     1,
     (Papeletas!$B$2:$B$3000=$B50)*(Papeletas!$G$2:$G$3000&lt;=_xlpm.f)*(Papeletas!$H$2:$H$3000&gt;=_xlpm.f),
     Papeletas!$F$2:$F$3000,
     "__NP__"
   ),
   "__NP__"
),
_xlpm.x,IF(_xlpm.xp&lt;&gt;"__NP__",_xlpm.xp,_xlfn.XLOOKUP($B50,Reloj!$A$2:$A$3000,INDEX(Reloj!$J$2:$AR$3000,,COLUMN(EF42)-INT(COLUMN(EF42)/9*8)),"__NF__")),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ES50" s="363">
        <f t="shared" si="717"/>
        <v>8.5</v>
      </c>
      <c r="ET50" s="363">
        <f t="shared" si="718"/>
        <v>0</v>
      </c>
      <c r="EU50" s="363">
        <f t="shared" si="719"/>
        <v>0</v>
      </c>
      <c r="EV50" s="363">
        <f t="shared" si="720"/>
        <v>0</v>
      </c>
      <c r="EW50" s="359">
        <f t="shared" si="721"/>
        <v>0.3125</v>
      </c>
      <c r="EX50" s="360">
        <f t="shared" si="722"/>
        <v>0.70833333333333337</v>
      </c>
      <c r="EY50" s="361" t="str">
        <f>IF(
 OR(EW$6&lt;MAX($B$2,$G50),AND($H50&lt;&gt;"",EW$6&gt;$H50)),
 "NA",
 IF(
  AND($D50="LOCAL",WEEKDAY(EW$6,2)=7),
  "DS",
  IF(
   COUNTIF(Parametros!$P:$P,EW$6)&gt;0,
   IF(ISNUMBER(FA50),IF(FA50&gt;0,"FL","FC"),"FC"),
   IF(
    ISNUMBER(FA50),
    IF(FA50&gt;0,"NOR","F"),
    IF(FA50="A","NOR",IF(FA50&lt;&gt;"",FA50,"F"))
   )
  )
 )
)</f>
        <v>NOR</v>
      </c>
      <c r="EZ50" s="362">
        <f t="shared" si="723"/>
        <v>8.5</v>
      </c>
      <c r="FA50" s="362" cm="1">
        <f t="array" ref="FA50">_xlfn.LET(
_xlpm.f,FA$6,
_xlpm.xp,IFERROR(
   _xlfn.XLOOKUP(
     1,
     (Papeletas!$B$2:$B$3000=$B50)*(Papeletas!$G$2:$G$3000&lt;=_xlpm.f)*(Papeletas!$H$2:$H$3000&gt;=_xlpm.f),
     Papeletas!$F$2:$F$3000,
     "__NP__"
   ),
   "__NP__"
),
_xlpm.x,IF(_xlpm.xp&lt;&gt;"__NP__",_xlpm.xp,_xlfn.XLOOKUP($B50,Reloj!$A$2:$A$3000,INDEX(Reloj!$J$2:$AR$3000,,COLUMN(EO42)-INT(COLUMN(EO42)/9*8)),"__NF__")),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FB50" s="363">
        <f t="shared" si="724"/>
        <v>8.5</v>
      </c>
      <c r="FC50" s="363">
        <f t="shared" si="725"/>
        <v>0</v>
      </c>
      <c r="FD50" s="363">
        <f t="shared" si="726"/>
        <v>0</v>
      </c>
      <c r="FE50" s="363">
        <f t="shared" si="727"/>
        <v>0</v>
      </c>
      <c r="FF50" s="359">
        <f t="shared" si="728"/>
        <v>0.3125</v>
      </c>
      <c r="FG50" s="360">
        <f t="shared" si="729"/>
        <v>0.54166666666666663</v>
      </c>
      <c r="FH50" s="361" t="str">
        <f>IF(
 OR(FF$6&lt;MAX($B$2,$G50),AND($H50&lt;&gt;"",FF$6&gt;$H50)),
 "NA",
 IF(
  AND($D50="LOCAL",WEEKDAY(FF$6,2)=7),
  "DS",
  IF(
   COUNTIF(Parametros!$P:$P,FF$6)&gt;0,
   IF(ISNUMBER(FJ50),IF(FJ50&gt;0,"FL","FC"),"FC"),
   IF(
    ISNUMBER(FJ50),
    IF(FJ50&gt;0,"NOR","F"),
    IF(FJ50="A","NOR",IF(FJ50&lt;&gt;"",FJ50,"F"))
   )
  )
 )
)</f>
        <v>NOR</v>
      </c>
      <c r="FI50" s="362">
        <f t="shared" si="730"/>
        <v>5.4999999999999991</v>
      </c>
      <c r="FJ50" s="362" cm="1">
        <f t="array" ref="FJ50">_xlfn.LET(
_xlpm.f,FJ$6,
_xlpm.xp,IFERROR(
   _xlfn.XLOOKUP(
     1,
     (Papeletas!$B$2:$B$3000=$B50)*(Papeletas!$G$2:$G$3000&lt;=_xlpm.f)*(Papeletas!$H$2:$H$3000&gt;=_xlpm.f),
     Papeletas!$F$2:$F$3000,
     "__NP__"
   ),
   "__NP__"
),
_xlpm.x,IF(_xlpm.xp&lt;&gt;"__NP__",_xlpm.xp,_xlfn.XLOOKUP($B50,Reloj!$A$2:$A$3000,INDEX(Reloj!$J$2:$AR$3000,,COLUMN(EX42)-INT(COLUMN(EX42)/9*8)),"__NF__")),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5.5</v>
      </c>
      <c r="FK50" s="363">
        <f t="shared" si="731"/>
        <v>5.4999999999999991</v>
      </c>
      <c r="FL50" s="363">
        <f t="shared" si="732"/>
        <v>8.8817841970012523E-16</v>
      </c>
      <c r="FM50" s="363">
        <f t="shared" si="733"/>
        <v>0</v>
      </c>
      <c r="FN50" s="363">
        <f t="shared" si="734"/>
        <v>0</v>
      </c>
      <c r="FO50" s="359" t="str">
        <f t="shared" si="735"/>
        <v>-</v>
      </c>
      <c r="FP50" s="360" t="str">
        <f t="shared" si="736"/>
        <v>-</v>
      </c>
      <c r="FQ50" s="361" t="str">
        <f>IF(
 OR(FO$6&lt;MAX($B$2,$G50),AND($H50&lt;&gt;"",FO$6&gt;$H50)),
 "NA",
 IF(
  AND($D50="LOCAL",WEEKDAY(FO$6,2)=7),
  "DS",
  IF(
   COUNTIF(Parametros!$P:$P,FO$6)&gt;0,
   IF(ISNUMBER(FS50),IF(FS50&gt;0,"FL","FC"),"FC"),
   IF(
    ISNUMBER(FS50),
    IF(FS50&gt;0,"NOR","F"),
    IF(FS50="A","NOR",IF(FS50&lt;&gt;"",FS50,"F"))
   )
  )
 )
)</f>
        <v>DS</v>
      </c>
      <c r="FR50" s="362">
        <f t="shared" si="737"/>
        <v>0</v>
      </c>
      <c r="FS50" s="362" t="str" cm="1">
        <f t="array" ref="FS50">_xlfn.LET(
_xlpm.f,FS$6,
_xlpm.xp,IFERROR(
   _xlfn.XLOOKUP(
     1,
     (Papeletas!$B$2:$B$3000=$B50)*(Papeletas!$G$2:$G$3000&lt;=_xlpm.f)*(Papeletas!$H$2:$H$3000&gt;=_xlpm.f),
     Papeletas!$F$2:$F$3000,
     "__NP__"
   ),
   "__NP__"
),
_xlpm.x,IF(_xlpm.xp&lt;&gt;"__NP__",_xlpm.xp,_xlfn.XLOOKUP($B50,Reloj!$A$2:$A$3000,INDEX(Reloj!$J$2:$AR$3000,,COLUMN(FG42)-INT(COLUMN(FG42)/9*8)),"__NF__")),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FT50" s="363">
        <f t="shared" si="738"/>
        <v>0</v>
      </c>
      <c r="FU50" s="363">
        <f t="shared" si="739"/>
        <v>0</v>
      </c>
      <c r="FV50" s="363">
        <f t="shared" si="740"/>
        <v>0</v>
      </c>
      <c r="FW50" s="363">
        <f t="shared" si="741"/>
        <v>0</v>
      </c>
      <c r="FX50" s="359">
        <f t="shared" si="742"/>
        <v>0.3125</v>
      </c>
      <c r="FY50" s="360">
        <f t="shared" si="743"/>
        <v>0.70833333333333337</v>
      </c>
      <c r="FZ50" s="361" t="str">
        <f>IF(
 OR(FX$6&lt;MAX($B$2,$G50),AND($H50&lt;&gt;"",FX$6&gt;$H50)),
 "NA",
 IF(
  AND($D50="LOCAL",WEEKDAY(FX$6,2)=7),
  "DS",
  IF(
   COUNTIF(Parametros!$P:$P,FX$6)&gt;0,
   IF(ISNUMBER(GB50),IF(GB50&gt;0,"FL","FC"),"FC"),
   IF(
    ISNUMBER(GB50),
    IF(GB50&gt;0,"NOR","F"),
    IF(GB50="A","NOR",IF(GB50&lt;&gt;"",GB50,"F"))
   )
  )
 )
)</f>
        <v>NOR</v>
      </c>
      <c r="GA50" s="362">
        <f t="shared" si="744"/>
        <v>8.5</v>
      </c>
      <c r="GB50" s="362" cm="1">
        <f t="array" ref="GB50">_xlfn.LET(
_xlpm.f,GB$6,
_xlpm.xp,IFERROR(
   _xlfn.XLOOKUP(
     1,
     (Papeletas!$B$2:$B$3000=$B50)*(Papeletas!$G$2:$G$3000&lt;=_xlpm.f)*(Papeletas!$H$2:$H$3000&gt;=_xlpm.f),
     Papeletas!$F$2:$F$3000,
     "__NP__"
   ),
   "__NP__"
),
_xlpm.x,IF(_xlpm.xp&lt;&gt;"__NP__",_xlpm.xp,_xlfn.XLOOKUP($B50,Reloj!$A$2:$A$3000,INDEX(Reloj!$J$2:$AR$3000,,COLUMN(FP42)-INT(COLUMN(FP42)/9*8)),"__NF__")),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GC50" s="363">
        <f t="shared" si="745"/>
        <v>8.5</v>
      </c>
      <c r="GD50" s="363">
        <f t="shared" si="746"/>
        <v>0</v>
      </c>
      <c r="GE50" s="363">
        <f t="shared" si="747"/>
        <v>0</v>
      </c>
      <c r="GF50" s="363">
        <f t="shared" si="748"/>
        <v>0</v>
      </c>
      <c r="GG50" s="359">
        <f t="shared" si="749"/>
        <v>0.3125</v>
      </c>
      <c r="GH50" s="360">
        <f t="shared" si="750"/>
        <v>0.70833333333333337</v>
      </c>
      <c r="GI50" s="361" t="str">
        <f>IF(
 OR(GG$6&lt;MAX($B$2,$G50),AND($H50&lt;&gt;"",GG$6&gt;$H50)),
 "NA",
 IF(
  AND($D50="LOCAL",WEEKDAY(GG$6,2)=7),
  "DS",
  IF(
   COUNTIF(Parametros!$P:$P,GG$6)&gt;0,
   IF(ISNUMBER(GK50),IF(GK50&gt;0,"FL","FC"),"FC"),
   IF(
    ISNUMBER(GK50),
    IF(GK50&gt;0,"NOR","F"),
    IF(GK50="A","NOR",IF(GK50&lt;&gt;"",GK50,"F"))
   )
  )
 )
)</f>
        <v>NOR</v>
      </c>
      <c r="GJ50" s="362">
        <f t="shared" si="751"/>
        <v>8.5</v>
      </c>
      <c r="GK50" s="362" cm="1">
        <f t="array" ref="GK50">_xlfn.LET(
_xlpm.f,GK$6,
_xlpm.xp,IFERROR(
   _xlfn.XLOOKUP(
     1,
     (Papeletas!$B$2:$B$3000=$B50)*(Papeletas!$G$2:$G$3000&lt;=_xlpm.f)*(Papeletas!$H$2:$H$3000&gt;=_xlpm.f),
     Papeletas!$F$2:$F$3000,
     "__NP__"
   ),
   "__NP__"
),
_xlpm.x,IF(_xlpm.xp&lt;&gt;"__NP__",_xlpm.xp,_xlfn.XLOOKUP($B50,Reloj!$A$2:$A$3000,INDEX(Reloj!$J$2:$AR$3000,,COLUMN(FY42)-INT(COLUMN(FY42)/9*8)),"__NF__")),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GL50" s="363">
        <f t="shared" si="752"/>
        <v>8.5</v>
      </c>
      <c r="GM50" s="363">
        <f t="shared" si="753"/>
        <v>0</v>
      </c>
      <c r="GN50" s="363">
        <f t="shared" si="754"/>
        <v>0</v>
      </c>
      <c r="GO50" s="363">
        <f t="shared" si="755"/>
        <v>0</v>
      </c>
      <c r="GP50" s="359">
        <f t="shared" si="756"/>
        <v>0.3125</v>
      </c>
      <c r="GQ50" s="360">
        <f t="shared" si="757"/>
        <v>0.70833333333333337</v>
      </c>
      <c r="GR50" s="361" t="str">
        <f>IF(
 OR(GP$6&lt;MAX($B$2,$G50),AND($H50&lt;&gt;"",GP$6&gt;$H50)),
 "NA",
 IF(
  AND($D50="LOCAL",WEEKDAY(GP$6,2)=7),
  "DS",
  IF(
   COUNTIF(Parametros!$P:$P,GP$6)&gt;0,
   IF(ISNUMBER(GT50),IF(GT50&gt;0,"FL","FC"),"FC"),
   IF(
    ISNUMBER(GT50),
    IF(GT50&gt;0,"NOR","F"),
    IF(GT50="A","NOR",IF(GT50&lt;&gt;"",GT50,"F"))
   )
  )
 )
)</f>
        <v>NOR</v>
      </c>
      <c r="GS50" s="362">
        <f t="shared" si="758"/>
        <v>8.5</v>
      </c>
      <c r="GT50" s="362" cm="1">
        <f t="array" ref="GT50">_xlfn.LET(
_xlpm.f,GT$6,
_xlpm.xp,IFERROR(
   _xlfn.XLOOKUP(
     1,
     (Papeletas!$B$2:$B$3000=$B50)*(Papeletas!$G$2:$G$3000&lt;=_xlpm.f)*(Papeletas!$H$2:$H$3000&gt;=_xlpm.f),
     Papeletas!$F$2:$F$3000,
     "__NP__"
   ),
   "__NP__"
),
_xlpm.x,IF(_xlpm.xp&lt;&gt;"__NP__",_xlpm.xp,_xlfn.XLOOKUP($B50,Reloj!$A$2:$A$3000,INDEX(Reloj!$J$2:$AR$3000,,COLUMN(GH42)-INT(COLUMN(GH42)/9*8)),"__NF__")),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GU50" s="363">
        <f t="shared" si="759"/>
        <v>8.5</v>
      </c>
      <c r="GV50" s="363">
        <f t="shared" si="760"/>
        <v>0</v>
      </c>
      <c r="GW50" s="363">
        <f t="shared" si="761"/>
        <v>0</v>
      </c>
      <c r="GX50" s="363">
        <f t="shared" si="762"/>
        <v>0</v>
      </c>
      <c r="GY50" s="359">
        <f t="shared" si="763"/>
        <v>0.3125</v>
      </c>
      <c r="GZ50" s="360">
        <f t="shared" si="764"/>
        <v>0.70833333333333337</v>
      </c>
      <c r="HA50" s="361" t="str">
        <f>IF(
 OR(GY$6&lt;MAX($B$2,$G50),AND($H50&lt;&gt;"",GY$6&gt;$H50)),
 "NA",
 IF(
  AND($D50="LOCAL",WEEKDAY(GY$6,2)=7),
  "DS",
  IF(
   COUNTIF(Parametros!$P:$P,GY$6)&gt;0,
   IF(ISNUMBER(HC50),IF(HC50&gt;0,"FL","FC"),"FC"),
   IF(
    ISNUMBER(HC50),
    IF(HC50&gt;0,"NOR","F"),
    IF(HC50="A","NOR",IF(HC50&lt;&gt;"",HC50,"F"))
   )
  )
 )
)</f>
        <v>NOR</v>
      </c>
      <c r="HB50" s="362">
        <f t="shared" si="765"/>
        <v>8.5</v>
      </c>
      <c r="HC50" s="362" cm="1">
        <f t="array" ref="HC50">_xlfn.LET(
_xlpm.f,HC$6,
_xlpm.xp,IFERROR(
   _xlfn.XLOOKUP(
     1,
     (Papeletas!$B$2:$B$3000=$B50)*(Papeletas!$G$2:$G$3000&lt;=_xlpm.f)*(Papeletas!$H$2:$H$3000&gt;=_xlpm.f),
     Papeletas!$F$2:$F$3000,
     "__NP__"
   ),
   "__NP__"
),
_xlpm.x,IF(_xlpm.xp&lt;&gt;"__NP__",_xlpm.xp,_xlfn.XLOOKUP($B50,Reloj!$A$2:$A$3000,INDEX(Reloj!$J$2:$AR$3000,,COLUMN(GQ42)-INT(COLUMN(GQ42)/9*8)),"__NF__")),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HD50" s="363">
        <f t="shared" si="766"/>
        <v>8.5</v>
      </c>
      <c r="HE50" s="363">
        <f t="shared" si="767"/>
        <v>0</v>
      </c>
      <c r="HF50" s="363">
        <f t="shared" si="768"/>
        <v>0</v>
      </c>
      <c r="HG50" s="363">
        <f t="shared" si="769"/>
        <v>0</v>
      </c>
      <c r="HH50" s="359">
        <f t="shared" si="770"/>
        <v>0.3125</v>
      </c>
      <c r="HI50" s="360">
        <f t="shared" si="771"/>
        <v>0.70833333333333337</v>
      </c>
      <c r="HJ50" s="361" t="str">
        <f>IF(
 OR(HH$6&lt;MAX($B$2,$G50),AND($H50&lt;&gt;"",HH$6&gt;$H50)),
 "NA",
 IF(
  AND($D50="LOCAL",WEEKDAY(HH$6,2)=7),
  "DS",
  IF(
   COUNTIF(Parametros!$P:$P,HH$6)&gt;0,
   IF(ISNUMBER(HL50),IF(HL50&gt;0,"FL","FC"),"FC"),
   IF(
    ISNUMBER(HL50),
    IF(HL50&gt;0,"NOR","F"),
    IF(HL50="A","NOR",IF(HL50&lt;&gt;"",HL50,"F"))
   )
  )
 )
)</f>
        <v>NOR</v>
      </c>
      <c r="HK50" s="362">
        <f t="shared" si="772"/>
        <v>8.5</v>
      </c>
      <c r="HL50" s="362" cm="1">
        <f t="array" ref="HL50">_xlfn.LET(
_xlpm.f,HL$6,
_xlpm.xp,IFERROR(
   _xlfn.XLOOKUP(
     1,
     (Papeletas!$B$2:$B$3000=$B50)*(Papeletas!$G$2:$G$3000&lt;=_xlpm.f)*(Papeletas!$H$2:$H$3000&gt;=_xlpm.f),
     Papeletas!$F$2:$F$3000,
     "__NP__"
   ),
   "__NP__"
),
_xlpm.x,IF(_xlpm.xp&lt;&gt;"__NP__",_xlpm.xp,_xlfn.XLOOKUP($B50,Reloj!$A$2:$A$3000,INDEX(Reloj!$J$2:$AR$3000,,COLUMN(GZ42)-INT(COLUMN(GZ42)/9*8)),"__NF__")),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HM50" s="363">
        <f t="shared" si="773"/>
        <v>8.5</v>
      </c>
      <c r="HN50" s="363">
        <f t="shared" si="774"/>
        <v>0</v>
      </c>
      <c r="HO50" s="363">
        <f t="shared" si="775"/>
        <v>0</v>
      </c>
      <c r="HP50" s="363">
        <f t="shared" si="776"/>
        <v>0</v>
      </c>
      <c r="HQ50" s="359">
        <f t="shared" si="777"/>
        <v>0.3125</v>
      </c>
      <c r="HR50" s="360">
        <f t="shared" si="778"/>
        <v>0.54166666666666663</v>
      </c>
      <c r="HS50" s="361" t="str">
        <f>IF(
 OR(HQ$6&lt;MAX($B$2,$G50),AND($H50&lt;&gt;"",HQ$6&gt;$H50)),
 "NA",
 IF(
  AND($D50="LOCAL",WEEKDAY(HQ$6,2)=7),
  "DS",
  IF(
   COUNTIF(Parametros!$P:$P,HQ$6)&gt;0,
   IF(ISNUMBER(HU50),IF(HU50&gt;0,"FL","FC"),"FC"),
   IF(
    ISNUMBER(HU50),
    IF(HU50&gt;0,"NOR","F"),
    IF(HU50="A","NOR",IF(HU50&lt;&gt;"",HU50,"F"))
   )
  )
 )
)</f>
        <v>NOR</v>
      </c>
      <c r="HT50" s="362">
        <f t="shared" si="779"/>
        <v>5.4999999999999991</v>
      </c>
      <c r="HU50" s="362" cm="1">
        <f t="array" ref="HU50">_xlfn.LET(
_xlpm.f,HU$6,
_xlpm.xp,IFERROR(
   _xlfn.XLOOKUP(
     1,
     (Papeletas!$B$2:$B$3000=$B50)*(Papeletas!$G$2:$G$3000&lt;=_xlpm.f)*(Papeletas!$H$2:$H$3000&gt;=_xlpm.f),
     Papeletas!$F$2:$F$3000,
     "__NP__"
   ),
   "__NP__"
),
_xlpm.x,IF(_xlpm.xp&lt;&gt;"__NP__",_xlpm.xp,_xlfn.XLOOKUP($B50,Reloj!$A$2:$A$3000,INDEX(Reloj!$J$2:$AR$3000,,COLUMN(HI42)-INT(COLUMN(HI42)/9*8)),"__NF__")),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5.5</v>
      </c>
      <c r="HV50" s="363">
        <f t="shared" si="780"/>
        <v>5.4999999999999991</v>
      </c>
      <c r="HW50" s="363">
        <f t="shared" si="781"/>
        <v>8.8817841970012523E-16</v>
      </c>
      <c r="HX50" s="363">
        <f t="shared" si="782"/>
        <v>0</v>
      </c>
      <c r="HY50" s="363">
        <f t="shared" si="783"/>
        <v>0</v>
      </c>
      <c r="HZ50" s="359" t="str">
        <f t="shared" si="784"/>
        <v>-</v>
      </c>
      <c r="IA50" s="360" t="str">
        <f t="shared" si="785"/>
        <v>-</v>
      </c>
      <c r="IB50" s="361" t="str">
        <f>IF(
 OR(HZ$6&lt;MAX($B$2,$G50),AND($H50&lt;&gt;"",HZ$6&gt;$H50)),
 "NA",
 IF(
  AND($D50="LOCAL",WEEKDAY(HZ$6,2)=7),
  "DS",
  IF(
   COUNTIF(Parametros!$P:$P,HZ$6)&gt;0,
   IF(ISNUMBER(ID50),IF(ID50&gt;0,"FL","FC"),"FC"),
   IF(
    ISNUMBER(ID50),
    IF(ID50&gt;0,"NOR","F"),
    IF(ID50="A","NOR",IF(ID50&lt;&gt;"",ID50,"F"))
   )
  )
 )
)</f>
        <v>DS</v>
      </c>
      <c r="IC50" s="362">
        <f t="shared" si="786"/>
        <v>0</v>
      </c>
      <c r="ID50" s="362" t="str" cm="1">
        <f t="array" ref="ID50">_xlfn.LET(
_xlpm.f,ID$6,
_xlpm.xp,IFERROR(
   _xlfn.XLOOKUP(
     1,
     (Papeletas!$B$2:$B$3000=$B50)*(Papeletas!$G$2:$G$3000&lt;=_xlpm.f)*(Papeletas!$H$2:$H$3000&gt;=_xlpm.f),
     Papeletas!$F$2:$F$3000,
     "__NP__"
   ),
   "__NP__"
),
_xlpm.x,IF(_xlpm.xp&lt;&gt;"__NP__",_xlpm.xp,_xlfn.XLOOKUP($B50,Reloj!$A$2:$A$3000,INDEX(Reloj!$J$2:$AR$3000,,COLUMN(HR42)-INT(COLUMN(HR42)/9*8)),"__NF__")),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IE50" s="363">
        <f t="shared" si="787"/>
        <v>0</v>
      </c>
      <c r="IF50" s="363">
        <f t="shared" si="788"/>
        <v>0</v>
      </c>
      <c r="IG50" s="363">
        <f t="shared" si="789"/>
        <v>0</v>
      </c>
      <c r="IH50" s="363">
        <f t="shared" si="790"/>
        <v>0</v>
      </c>
      <c r="II50" s="359">
        <f t="shared" si="791"/>
        <v>0.3125</v>
      </c>
      <c r="IJ50" s="360">
        <f t="shared" si="792"/>
        <v>0.70833333333333337</v>
      </c>
      <c r="IK50" s="361" t="str">
        <f>IF(
 OR(II$6&lt;MAX($B$2,$G50),AND($H50&lt;&gt;"",II$6&gt;$H50)),
 "NA",
 IF(
  AND($D50="LOCAL",WEEKDAY(II$6,2)=7),
  "DS",
  IF(
   COUNTIF(Parametros!$P:$P,II$6)&gt;0,
   IF(ISNUMBER(IM50),IF(IM50&gt;0,"FL","FC"),"FC"),
   IF(
    ISNUMBER(IM50),
    IF(IM50&gt;0,"NOR","F"),
    IF(IM50="A","NOR",IF(IM50&lt;&gt;"",IM50,"F"))
   )
  )
 )
)</f>
        <v>NOR</v>
      </c>
      <c r="IL50" s="362">
        <f t="shared" si="793"/>
        <v>8.5</v>
      </c>
      <c r="IM50" s="362" cm="1">
        <f t="array" ref="IM50">_xlfn.LET(
_xlpm.f,IM$6,
_xlpm.xp,IFERROR(
   _xlfn.XLOOKUP(
     1,
     (Papeletas!$B$2:$B$3000=$B50)*(Papeletas!$G$2:$G$3000&lt;=_xlpm.f)*(Papeletas!$H$2:$H$3000&gt;=_xlpm.f),
     Papeletas!$F$2:$F$3000,
     "__NP__"
   ),
   "__NP__"
),
_xlpm.x,IF(_xlpm.xp&lt;&gt;"__NP__",_xlpm.xp,_xlfn.XLOOKUP($B50,Reloj!$A$2:$A$3000,INDEX(Reloj!$J$2:$AR$3000,,COLUMN(IA42)-INT(COLUMN(IA42)/9*8)),"__NF__")),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IN50" s="363">
        <f t="shared" si="794"/>
        <v>8.5</v>
      </c>
      <c r="IO50" s="363">
        <f t="shared" si="795"/>
        <v>0</v>
      </c>
      <c r="IP50" s="363">
        <f t="shared" si="796"/>
        <v>0</v>
      </c>
      <c r="IQ50" s="363">
        <f t="shared" si="797"/>
        <v>0</v>
      </c>
      <c r="IR50" s="359">
        <f t="shared" si="798"/>
        <v>0.3125</v>
      </c>
      <c r="IS50" s="360">
        <f t="shared" si="799"/>
        <v>0.70833333333333337</v>
      </c>
      <c r="IT50" s="361" t="str">
        <f>IF(
 OR(IR$6&lt;MAX($B$2,$G50),AND($H50&lt;&gt;"",IR$6&gt;$H50)),
 "NA",
 IF(
  AND($D50="LOCAL",WEEKDAY(IR$6,2)=7),
  "DS",
  IF(
   COUNTIF(Parametros!$P:$P,IR$6)&gt;0,
   IF(ISNUMBER(IV50),IF(IV50&gt;0,"FL","FC"),"FC"),
   IF(
    ISNUMBER(IV50),
    IF(IV50&gt;0,"NOR","F"),
    IF(IV50="A","NOR",IF(IV50&lt;&gt;"",IV50,"F"))
   )
  )
 )
)</f>
        <v>NOR</v>
      </c>
      <c r="IU50" s="362">
        <f t="shared" si="800"/>
        <v>8.5</v>
      </c>
      <c r="IV50" s="362" cm="1">
        <f t="array" ref="IV50">_xlfn.LET(
_xlpm.f,IV$6,
_xlpm.xp,IFERROR(
   _xlfn.XLOOKUP(
     1,
     (Papeletas!$B$2:$B$3000=$B50)*(Papeletas!$G$2:$G$3000&lt;=_xlpm.f)*(Papeletas!$H$2:$H$3000&gt;=_xlpm.f),
     Papeletas!$F$2:$F$3000,
     "__NP__"
   ),
   "__NP__"
),
_xlpm.x,IF(_xlpm.xp&lt;&gt;"__NP__",_xlpm.xp,_xlfn.XLOOKUP($B50,Reloj!$A$2:$A$3000,INDEX(Reloj!$J$2:$AR$3000,,COLUMN(IJ42)-INT(COLUMN(IJ42)/9*8)),"__NF__")),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IW50" s="363">
        <f t="shared" si="801"/>
        <v>8.5</v>
      </c>
      <c r="IX50" s="363">
        <f t="shared" si="802"/>
        <v>0</v>
      </c>
      <c r="IY50" s="363">
        <f t="shared" si="803"/>
        <v>0</v>
      </c>
      <c r="IZ50" s="363">
        <f t="shared" si="804"/>
        <v>0</v>
      </c>
      <c r="JA50" s="359">
        <f t="shared" si="805"/>
        <v>0.3125</v>
      </c>
      <c r="JB50" s="360">
        <f t="shared" si="806"/>
        <v>0.70833333333333337</v>
      </c>
      <c r="JC50" s="361" t="str">
        <f>IF(
 OR(JA$6&lt;MAX($B$2,$G50),AND($H50&lt;&gt;"",JA$6&gt;$H50)),
 "NA",
 IF(
  AND($D50="LOCAL",WEEKDAY(JA$6,2)=7),
  "DS",
  IF(
   COUNTIF(Parametros!$P:$P,JA$6)&gt;0,
   IF(ISNUMBER(JE50),IF(JE50&gt;0,"FL","FC"),"FC"),
   IF(
    ISNUMBER(JE50),
    IF(JE50&gt;0,"NOR","F"),
    IF(JE50="A","NOR",IF(JE50&lt;&gt;"",JE50,"F"))
   )
  )
 )
)</f>
        <v>NOR</v>
      </c>
      <c r="JD50" s="362">
        <f t="shared" si="807"/>
        <v>8.5</v>
      </c>
      <c r="JE50" s="362" cm="1">
        <f t="array" ref="JE50">_xlfn.LET(
_xlpm.f,JE$6,
_xlpm.xp,IFERROR(
   _xlfn.XLOOKUP(
     1,
     (Papeletas!$B$2:$B$3000=$B50)*(Papeletas!$G$2:$G$3000&lt;=_xlpm.f)*(Papeletas!$H$2:$H$3000&gt;=_xlpm.f),
     Papeletas!$F$2:$F$3000,
     "__NP__"
   ),
   "__NP__"
),
_xlpm.x,IF(_xlpm.xp&lt;&gt;"__NP__",_xlpm.xp,_xlfn.XLOOKUP($B50,Reloj!$A$2:$A$3000,INDEX(Reloj!$J$2:$AR$3000,,COLUMN(IS42)-INT(COLUMN(IS42)/9*8)),"__NF__")),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JF50" s="363">
        <f t="shared" si="808"/>
        <v>8.5</v>
      </c>
      <c r="JG50" s="363">
        <f t="shared" si="809"/>
        <v>0</v>
      </c>
      <c r="JH50" s="363">
        <f t="shared" si="810"/>
        <v>0</v>
      </c>
      <c r="JI50" s="363">
        <f t="shared" si="811"/>
        <v>0</v>
      </c>
      <c r="JJ50" s="359">
        <f t="shared" si="812"/>
        <v>0.3125</v>
      </c>
      <c r="JK50" s="360">
        <f t="shared" si="813"/>
        <v>0.70833333333333337</v>
      </c>
      <c r="JL50" s="361" t="str">
        <f>IF(
 OR(JJ$6&lt;MAX($B$2,$G50),AND($H50&lt;&gt;"",JJ$6&gt;$H50)),
 "NA",
 IF(
  AND($D50="LOCAL",WEEKDAY(JJ$6,2)=7),
  "DS",
  IF(
   COUNTIF(Parametros!$P:$P,JJ$6)&gt;0,
   IF(ISNUMBER(JN50),IF(JN50&gt;0,"FL","FC"),"FC"),
   IF(
    ISNUMBER(JN50),
    IF(JN50&gt;0,"NOR","F"),
    IF(JN50="A","NOR",IF(JN50&lt;&gt;"",JN50,"F"))
   )
  )
 )
)</f>
        <v>NOR</v>
      </c>
      <c r="JM50" s="362">
        <f t="shared" si="814"/>
        <v>8.5</v>
      </c>
      <c r="JN50" s="362" cm="1">
        <f t="array" ref="JN50">_xlfn.LET(
_xlpm.f,JN$6,
_xlpm.xp,IFERROR(
   _xlfn.XLOOKUP(
     1,
     (Papeletas!$B$2:$B$3000=$B50)*(Papeletas!$G$2:$G$3000&lt;=_xlpm.f)*(Papeletas!$H$2:$H$3000&gt;=_xlpm.f),
     Papeletas!$F$2:$F$3000,
     "__NP__"
   ),
   "__NP__"
),
_xlpm.x,IF(_xlpm.xp&lt;&gt;"__NP__",_xlpm.xp,_xlfn.XLOOKUP($B50,Reloj!$A$2:$A$3000,INDEX(Reloj!$J$2:$AR$3000,,COLUMN(JB42)-INT(COLUMN(JB42)/9*8)),"__NF__")),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JO50" s="363">
        <f t="shared" si="815"/>
        <v>8.5</v>
      </c>
      <c r="JP50" s="363">
        <f t="shared" si="816"/>
        <v>0</v>
      </c>
      <c r="JQ50" s="363">
        <f t="shared" si="817"/>
        <v>0</v>
      </c>
      <c r="JR50" s="363">
        <f t="shared" si="818"/>
        <v>0</v>
      </c>
      <c r="JS50" s="359">
        <f t="shared" si="819"/>
        <v>0.3125</v>
      </c>
      <c r="JT50" s="360">
        <f t="shared" si="820"/>
        <v>0.70833333333333337</v>
      </c>
      <c r="JU50" s="361" t="str">
        <f>IF(
 OR(JS$6&lt;MAX($B$2,$G50),AND($H50&lt;&gt;"",JS$6&gt;$H50)),
 "NA",
 IF(
  AND($D50="LOCAL",WEEKDAY(JS$6,2)=7),
  "DS",
  IF(
   COUNTIF(Parametros!$P:$P,JS$6)&gt;0,
   IF(ISNUMBER(JW50),IF(JW50&gt;0,"FL","FC"),"FC"),
   IF(
    ISNUMBER(JW50),
    IF(JW50&gt;0,"NOR","F"),
    IF(JW50="A","NOR",IF(JW50&lt;&gt;"",JW50,"F"))
   )
  )
 )
)</f>
        <v>NOR</v>
      </c>
      <c r="JV50" s="362">
        <f t="shared" si="821"/>
        <v>8.5</v>
      </c>
      <c r="JW50" s="362" cm="1">
        <f t="array" ref="JW50">_xlfn.LET(
_xlpm.f,JW$6,
_xlpm.xp,IFERROR(
   _xlfn.XLOOKUP(
     1,
     (Papeletas!$B$2:$B$3000=$B50)*(Papeletas!$G$2:$G$3000&lt;=_xlpm.f)*(Papeletas!$H$2:$H$3000&gt;=_xlpm.f),
     Papeletas!$F$2:$F$3000,
     "__NP__"
   ),
   "__NP__"
),
_xlpm.x,IF(_xlpm.xp&lt;&gt;"__NP__",_xlpm.xp,_xlfn.XLOOKUP($B50,Reloj!$A$2:$A$3000,INDEX(Reloj!$J$2:$AR$3000,,COLUMN(JK42)-INT(COLUMN(JK42)/9*8)),"__NF__")),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JX50" s="363">
        <f t="shared" si="822"/>
        <v>8.5</v>
      </c>
      <c r="JY50" s="363">
        <f t="shared" si="823"/>
        <v>0</v>
      </c>
      <c r="JZ50" s="363">
        <f t="shared" si="824"/>
        <v>0</v>
      </c>
      <c r="KA50" s="363">
        <f t="shared" si="825"/>
        <v>0</v>
      </c>
      <c r="KB50" s="359">
        <f t="shared" si="826"/>
        <v>0.3125</v>
      </c>
      <c r="KC50" s="360">
        <f t="shared" si="827"/>
        <v>0.54166666666666663</v>
      </c>
      <c r="KD50" s="361" t="str">
        <f>IF(
 OR(KB$6&lt;MAX($B$2,$G50),AND($H50&lt;&gt;"",KB$6&gt;$H50)),
 "NA",
 IF(
  AND($D50="LOCAL",WEEKDAY(KB$6,2)=7),
  "DS",
  IF(
   COUNTIF(Parametros!$P:$P,KB$6)&gt;0,
   IF(ISNUMBER(KF50),IF(KF50&gt;0,"FL","FC"),"FC"),
   IF(
    ISNUMBER(KF50),
    IF(KF50&gt;0,"NOR","F"),
    IF(KF50="A","NOR",IF(KF50&lt;&gt;"",KF50,"F"))
   )
  )
 )
)</f>
        <v>NOR</v>
      </c>
      <c r="KE50" s="362">
        <f t="shared" si="828"/>
        <v>5.4999999999999991</v>
      </c>
      <c r="KF50" s="362" cm="1">
        <f t="array" ref="KF50">_xlfn.LET(
_xlpm.f,KF$6,
_xlpm.xp,IFERROR(
   _xlfn.XLOOKUP(
     1,
     (Papeletas!$B$2:$B$3000=$B50)*(Papeletas!$G$2:$G$3000&lt;=_xlpm.f)*(Papeletas!$H$2:$H$3000&gt;=_xlpm.f),
     Papeletas!$F$2:$F$3000,
     "__NP__"
   ),
   "__NP__"
),
_xlpm.x,IF(_xlpm.xp&lt;&gt;"__NP__",_xlpm.xp,_xlfn.XLOOKUP($B50,Reloj!$A$2:$A$3000,INDEX(Reloj!$J$2:$AR$3000,,COLUMN(JT42)-INT(COLUMN(JT42)/9*8)),"__NF__")),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6</v>
      </c>
      <c r="KG50" s="363">
        <f t="shared" si="829"/>
        <v>5.4999999999999991</v>
      </c>
      <c r="KH50" s="363">
        <f t="shared" si="830"/>
        <v>0.50000000000000089</v>
      </c>
      <c r="KI50" s="363">
        <f t="shared" si="831"/>
        <v>0</v>
      </c>
      <c r="KJ50" s="363">
        <f t="shared" si="832"/>
        <v>0</v>
      </c>
      <c r="KK50" s="359" t="str">
        <f t="shared" si="255"/>
        <v>-</v>
      </c>
      <c r="KL50" s="360" t="str">
        <f t="shared" ref="KL50" si="849">IF(KK50="-","-",IF($D50="LOCAL",IF(WEEKDAY(KK$6,2)&lt;=5,--"17:00:00",IF(WEEKDAY(KK$6,2)=6,--"13:00:00","-")),IF($D50="FORANEO",IF(WEEKDAY(KK$6,2)&lt;=6,--"18:30:00",IF(WEEKDAY(KK$6,2)=7,--"12:00:00","-")),"-")))</f>
        <v>-</v>
      </c>
      <c r="KM50" s="361" t="str">
        <f>IF(
 OR(KK$6&lt;MAX($B$2,$G50),AND($H50&lt;&gt;"",KK$6&gt;$H50)),
 "NA",
 IF(
  AND($D50="LOCAL",WEEKDAY(KK$6,2)=7),
  "DS",
  IF(
   COUNTIF(Parametros!$P:$P,KK$6)&gt;0,
   IF(ISNUMBER(KO50),IF(KO50&gt;0,"FL","FC"),"FC"),
   IF(
    ISNUMBER(KO50),
    IF(KO50&gt;0,"NOR","F"),
    IF(KO50="A","NOR",IF(KO50&lt;&gt;"",KO50,"F"))
   )
  )
 )
)</f>
        <v>DS</v>
      </c>
      <c r="KN50" s="362">
        <f t="shared" si="519"/>
        <v>0</v>
      </c>
      <c r="KO50" s="362" t="str" cm="1">
        <f t="array" ref="KO50">_xlfn.LET(
_xlpm.f,KO$6,
_xlpm.xp,IFERROR(
   _xlfn.XLOOKUP(
     1,
     (Papeletas!$B$2:$B$403=$B50)*(Papeletas!$G$2:$G$403&lt;=_xlpm.f)*(Papeletas!$H$2:$H$403&gt;=_xlpm.f),
     Papeletas!$F$2:$F$403,
     "__NP__"
   ),
   "__NP__"
),
_xlpm.x,IF(_xlpm.xp&lt;&gt;"__NP__",_xlpm.xp,_xlfn.XLOOKUP($B50,Reloj!$A$2:$A$1254,INDEX(Reloj!$J$2:$AR$1254,,COLUMN(KC42)-INT(COLUMN(KC42)/9*8)),"__NF__")),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F</v>
      </c>
      <c r="KP50" s="363">
        <f t="shared" si="520"/>
        <v>0</v>
      </c>
      <c r="KQ50" s="363">
        <f t="shared" si="521"/>
        <v>0</v>
      </c>
      <c r="KR50" s="363">
        <f t="shared" si="522"/>
        <v>0</v>
      </c>
      <c r="KS50" s="363">
        <f t="shared" si="523"/>
        <v>0</v>
      </c>
      <c r="KT50" s="359">
        <f t="shared" si="262"/>
        <v>0.3125</v>
      </c>
      <c r="KU50" s="360">
        <f t="shared" ref="KU50" si="850">IF(KT50="-","-",IF($D50="LOCAL",IF(WEEKDAY(KT$6,2)&lt;=5,--"17:00:00",IF(WEEKDAY(KT$6,2)=6,--"13:00:00","-")),IF($D50="FORANEO",IF(WEEKDAY(KT$6,2)&lt;=6,--"18:30:00",IF(WEEKDAY(KT$6,2)=7,--"12:00:00","-")),"-")))</f>
        <v>0.70833333333333337</v>
      </c>
      <c r="KV50" s="361" t="str">
        <f>IF(
 OR(KT$6&lt;MAX($B$2,$G50),AND($H50&lt;&gt;"",KT$6&gt;$H50)),
 "NA",
 IF(
  AND($D50="LOCAL",WEEKDAY(KT$6,2)=7),
  "DS",
  IF(
   COUNTIF(Parametros!$P:$P,KT$6)&gt;0,
   IF(ISNUMBER(KX50),IF(KX50&gt;0,"FL","FC"),"FC"),
   IF(
    ISNUMBER(KX50),
    IF(KX50&gt;0,"NOR","F"),
    IF(KX50="A","NOR",IF(KX50&lt;&gt;"",KX50,"F"))
   )
  )
 )
)</f>
        <v>NOR</v>
      </c>
      <c r="KW50" s="362">
        <f t="shared" si="525"/>
        <v>8.5</v>
      </c>
      <c r="KX50" s="362" cm="1">
        <f t="array" ref="KX50">_xlfn.LET(
_xlpm.f,KX$6,
_xlpm.xp,IFERROR(
   _xlfn.XLOOKUP(
     1,
     (Papeletas!$B$2:$B$403=$B50)*(Papeletas!$G$2:$G$403&lt;=_xlpm.f)*(Papeletas!$H$2:$H$403&gt;=_xlpm.f),
     Papeletas!$F$2:$F$403,
     "__NP__"
   ),
   "__NP__"
),
_xlpm.x,IF(_xlpm.xp&lt;&gt;"__NP__",_xlpm.xp,_xlfn.XLOOKUP($B50,Reloj!$A$2:$A$1254,INDEX(Reloj!$J$2:$AR$1254,,COLUMN(KL42)-INT(COLUMN(KL42)/9*8)),"__NF__")),
_xlpm.t,SUBSTITUTE(_xlpm.x&amp;"","'",""),
_xlpm.esnum,IFERROR(ISNUMBER(VALUE(_xlpm.t)),FALSE),
_xlpm.n,IF(_xlpm.esnum,VALUE(_xlpm.t),0),
_xlpm.dia,IFERROR(WEEKDAY(_xlpm.f,2),0),
_xlpm.esFinSem,IF(AND(_xlpm.esnum,_xlpm.n&gt;0,_xlpm.n&lt;=7),IF($D50="LOCAL",OR(_xlpm.dia=6,_xlpm.dia=7),_xlpm.dia=7),FALSE),
_xlpm.nAj,IF(_xlpm.esFinSem,_xlpm.n+1,_xlpm.n),
IF(_xlpm.x="__NF__","Revisar",
IF(_xlpm.t="","F",
IF(_xlpm.esnum,
IF(_xlpm.nAj=0,"F",_xlpm.nAj),
IF(OR(_xlpm.t="AS",_xlpm.t="SAI"),"F",
IF(OR(_xlpm.t="ATM",_xlpm.t="CT",_xlpm.t="SS"),"A",
IF(_xlpm.t="B","DL",
IF(_xlpm.t="BA","DLA",
IF(_xlpm.t="V","VAC",_xlpm.t)))))))))</f>
        <v>8.5</v>
      </c>
      <c r="KY50" s="363">
        <f t="shared" si="526"/>
        <v>8.5</v>
      </c>
      <c r="KZ50" s="363">
        <f t="shared" si="527"/>
        <v>0</v>
      </c>
      <c r="LA50" s="363">
        <f t="shared" si="528"/>
        <v>0</v>
      </c>
      <c r="LB50" s="363">
        <f t="shared" si="529"/>
        <v>0</v>
      </c>
      <c r="LC50" s="364">
        <f t="shared" si="269"/>
        <v>0.3125</v>
      </c>
      <c r="LD50" s="360">
        <f t="shared" si="530"/>
        <v>0.70833333333333337</v>
      </c>
      <c r="LE50" s="361" t="str" cm="1">
        <f t="array" ref="LE50">_xlfn.LET(_xlpm.f,LC$6,_xlpm.ini,IFERROR(_xlfn.XLOOKUP(1,(Papeletas!$B$2:$B$403=$B50)*(Papeletas!$G$2:$G$403&lt;=_xlpm.f)*(Papeletas!$H$2:$H$403&gt;=_xlpm.f),Papeletas!$F$2:$F$403,""),""),IF(AND($D50="LOCAL",WEEKDAY(LC$6,2)=7),"DS",IF(_xlpm.ini&lt;&gt;"",_xlfn.XLOOKUP(_xlpm.ini,Parametros!$B:$B,Parametros!$C:$C,_xlpm.ini),"NOR")))</f>
        <v>NOR</v>
      </c>
      <c r="LF50" s="362">
        <f t="shared" si="531"/>
        <v>8.5</v>
      </c>
      <c r="LG50" s="362">
        <f t="shared" si="532"/>
        <v>8.5</v>
      </c>
      <c r="LH50" s="363">
        <f t="shared" si="533"/>
        <v>8.5</v>
      </c>
      <c r="LI50" s="363">
        <v>0</v>
      </c>
      <c r="LJ50" s="363">
        <v>0</v>
      </c>
      <c r="LK50" s="363">
        <v>0</v>
      </c>
      <c r="LL50" s="364">
        <f t="shared" si="274"/>
        <v>0.3125</v>
      </c>
      <c r="LM50" s="360">
        <f t="shared" si="534"/>
        <v>0.70833333333333337</v>
      </c>
      <c r="LN50" s="361" t="str" cm="1">
        <f t="array" ref="LN50">_xlfn.LET(_xlpm.f,LL$6,_xlpm.ini,IFERROR(_xlfn.XLOOKUP(1,(Papeletas!$B$2:$B$403=$B50)*(Papeletas!$G$2:$G$403&lt;=_xlpm.f)*(Papeletas!$H$2:$H$403&gt;=_xlpm.f),Papeletas!$F$2:$F$403,""),""),IF(AND($D50="LOCAL",WEEKDAY(LL$6,2)=7),"DS",IF(_xlpm.ini&lt;&gt;"",_xlfn.XLOOKUP(_xlpm.ini,Parametros!$B:$B,Parametros!$C:$C,_xlpm.ini),"NOR")))</f>
        <v>NOR</v>
      </c>
      <c r="LO50" s="362">
        <f t="shared" si="535"/>
        <v>8.5</v>
      </c>
      <c r="LP50" s="362">
        <f t="shared" si="536"/>
        <v>8.5</v>
      </c>
      <c r="LQ50" s="363">
        <f t="shared" si="537"/>
        <v>8.5</v>
      </c>
      <c r="LR50" s="363">
        <v>0</v>
      </c>
      <c r="LS50" s="363">
        <v>0</v>
      </c>
      <c r="LT50" s="363">
        <v>0</v>
      </c>
      <c r="LU50" s="364">
        <f t="shared" si="279"/>
        <v>0.3125</v>
      </c>
      <c r="LV50" s="360">
        <f t="shared" si="538"/>
        <v>0.70833333333333337</v>
      </c>
      <c r="LW50" s="361" t="str" cm="1">
        <f t="array" ref="LW50">_xlfn.LET(_xlpm.f,LU$6,_xlpm.ini,IFERROR(_xlfn.XLOOKUP(1,(Papeletas!$B$2:$B$403=$B50)*(Papeletas!$G$2:$G$403&lt;=_xlpm.f)*(Papeletas!$H$2:$H$403&gt;=_xlpm.f),Papeletas!$F$2:$F$403,""),""),IF(AND($D50="LOCAL",WEEKDAY(LU$6,2)=7),"DS",IF(_xlpm.ini&lt;&gt;"",_xlfn.XLOOKUP(_xlpm.ini,Parametros!$B:$B,Parametros!$C:$C,_xlpm.ini),"NOR")))</f>
        <v>NOR</v>
      </c>
      <c r="LX50" s="362">
        <f t="shared" si="539"/>
        <v>8.5</v>
      </c>
      <c r="LY50" s="362">
        <f t="shared" si="540"/>
        <v>8.5</v>
      </c>
      <c r="LZ50" s="363">
        <f t="shared" si="541"/>
        <v>8.5</v>
      </c>
      <c r="MA50" s="363">
        <v>0</v>
      </c>
      <c r="MB50" s="363">
        <v>0</v>
      </c>
      <c r="MC50" s="363">
        <v>0</v>
      </c>
      <c r="MD50" s="360">
        <f t="shared" si="284"/>
        <v>0.3125</v>
      </c>
      <c r="ME50" s="360">
        <f t="shared" si="542"/>
        <v>0.70833333333333337</v>
      </c>
      <c r="MF50" s="361" t="str" cm="1">
        <f t="array" ref="MF50">_xlfn.LET(_xlpm.f,MD$6,_xlpm.ini,IFERROR(_xlfn.XLOOKUP(1,(Papeletas!$B$2:$B$403=$B50)*(Papeletas!$G$2:$G$403&lt;=_xlpm.f)*(Papeletas!$H$2:$H$403&gt;=_xlpm.f),Papeletas!$F$2:$F$403,""),""),IF(AND($D50="LOCAL",WEEKDAY(MD$6,2)=7),"DS",IF(_xlpm.ini&lt;&gt;"",_xlfn.XLOOKUP(_xlpm.ini,Parametros!$B:$B,Parametros!$C:$C,_xlpm.ini),"NOR")))</f>
        <v>NOR</v>
      </c>
      <c r="MG50" s="362">
        <f t="shared" si="543"/>
        <v>8.5</v>
      </c>
      <c r="MH50" s="362">
        <f t="shared" si="544"/>
        <v>8.5</v>
      </c>
      <c r="MI50" s="363">
        <f t="shared" si="545"/>
        <v>8.5</v>
      </c>
      <c r="MJ50" s="363">
        <v>0</v>
      </c>
      <c r="MK50" s="363">
        <v>0</v>
      </c>
      <c r="ML50" s="363">
        <v>0</v>
      </c>
      <c r="MM50" s="364">
        <f t="shared" si="289"/>
        <v>0.3125</v>
      </c>
      <c r="MN50" s="360">
        <f t="shared" si="546"/>
        <v>0.54166666666666663</v>
      </c>
      <c r="MO50" s="361" t="str" cm="1">
        <f t="array" ref="MO50">_xlfn.LET(_xlpm.f,MM$6,_xlpm.ini,IFERROR(_xlfn.XLOOKUP(1,(Papeletas!$B$2:$B$403=$B50)*(Papeletas!$G$2:$G$403&lt;=_xlpm.f)*(Papeletas!$H$2:$H$403&gt;=_xlpm.f),Papeletas!$F$2:$F$403,""),""),IF(AND($D50="LOCAL",WEEKDAY(MM$6,2)=7),"DS",IF(_xlpm.ini&lt;&gt;"",_xlfn.XLOOKUP(_xlpm.ini,Parametros!$B:$B,Parametros!$C:$C,_xlpm.ini),"NOR")))</f>
        <v>NOR</v>
      </c>
      <c r="MP50" s="362">
        <f t="shared" si="547"/>
        <v>5.4999999999999991</v>
      </c>
      <c r="MQ50" s="362">
        <f t="shared" si="548"/>
        <v>5.4999999999999991</v>
      </c>
      <c r="MR50" s="363">
        <f t="shared" si="549"/>
        <v>5.4999999999999991</v>
      </c>
      <c r="MS50" s="363">
        <v>0</v>
      </c>
      <c r="MT50" s="363">
        <v>0</v>
      </c>
      <c r="MU50" s="363">
        <v>0</v>
      </c>
      <c r="MV50" s="364"/>
      <c r="MW50" s="360"/>
      <c r="MX50" s="361"/>
      <c r="MY50" s="362"/>
      <c r="MZ50" s="362"/>
      <c r="NA50" s="363"/>
      <c r="NB50" s="363"/>
      <c r="NC50" s="363"/>
      <c r="ND50" s="363"/>
      <c r="NE50" s="364"/>
      <c r="NF50" s="360"/>
      <c r="NG50" s="361"/>
      <c r="NH50" s="362"/>
      <c r="NI50" s="362"/>
      <c r="NJ50" s="363"/>
      <c r="NK50" s="363"/>
      <c r="NL50" s="363"/>
      <c r="NM50" s="363"/>
      <c r="NN50" s="211"/>
      <c r="NO50" s="401">
        <f t="shared" si="615"/>
        <v>24</v>
      </c>
      <c r="NP50" s="401" cm="1">
        <f t="array" ref="NP50">SUMPRODUCT(
 (INDEX(DD50:MU50,1,_xlfn.SEQUENCE(1,INT((COLUMN($MU$9)-COLUMN(DD50)+1)/9),3,9))=NP$6)*
 (INDEX(DD50:MU50,1,_xlfn.SEQUENCE(1,INT((COLUMN($MU$9)-COLUMN(DD50)+1)/9),9,9))&gt;0)
)</f>
        <v>0</v>
      </c>
      <c r="NQ50" s="401" cm="1">
        <f t="array" ref="NQ50">SUMPRODUCT(--(INDEX($DD50:$MU50,1,_xlfn.SEQUENCE(1,INT((COLUMN($MU$9)-COLUMN($DD50)+1)/9),3,9))=NQ$6))</f>
        <v>0</v>
      </c>
      <c r="NR50" s="401">
        <f t="shared" si="550"/>
        <v>24</v>
      </c>
      <c r="NS50" s="401" cm="1">
        <f t="array" ref="NS50">SUMPRODUCT(--(INDEX($DD50:$MU50,1,_xlfn.SEQUENCE(1,INT((COLUMN($MU$9)-COLUMN($DD50)+1)/9),3,9))=NS$6))</f>
        <v>0</v>
      </c>
      <c r="NT50" s="401">
        <f t="shared" si="551"/>
        <v>4</v>
      </c>
      <c r="NU50" s="401" cm="1">
        <f t="array" ref="NU50">SUMPRODUCT(--(INDEX($DD50:$MU50,1,_xlfn.SEQUENCE(1,INT((COLUMN($MU$9)-COLUMN($DD50)+1)/9),3,9))=NU$6))</f>
        <v>0</v>
      </c>
      <c r="NV50" s="401" cm="1">
        <f t="array" ref="NV50">SUMPRODUCT(--(INDEX($DD50:$MU50,1,_xlfn.SEQUENCE(1,INT((COLUMN($MU$9)-COLUMN($DD50)+1)/9),3,9))=NV$6))</f>
        <v>0</v>
      </c>
      <c r="NW50" s="401" cm="1">
        <f t="array" ref="NW50">SUMPRODUCT(--(INDEX($DD50:$MU50,1,_xlfn.SEQUENCE(1,INT((COLUMN($MU$9)-COLUMN($DD50)+1)/9),3,9))=NW$6))</f>
        <v>0</v>
      </c>
      <c r="NX50" s="401" cm="1">
        <f t="array" ref="NX50">SUMPRODUCT(--(INDEX($DD50:$MU50,1,_xlfn.SEQUENCE(1,INT((COLUMN($MU$9)-COLUMN($DD50)+1)/9),3,9))=NX$6))</f>
        <v>0</v>
      </c>
      <c r="NY50" s="401" cm="1">
        <f t="array" ref="NY50">SUMPRODUCT(--(INDEX($DD50:$MU50,1,_xlfn.SEQUENCE(1,INT((COLUMN($MU$9)-COLUMN($DD50)+1)/9),3,9))=NY$6))</f>
        <v>0</v>
      </c>
      <c r="NZ50" s="401" cm="1">
        <f t="array" ref="NZ50">SUMPRODUCT(--(INDEX($DD50:$MU50,1,_xlfn.SEQUENCE(1,INT((COLUMN($MU$9)-COLUMN($DD50)+1)/9),3,9))=NZ$6))</f>
        <v>0</v>
      </c>
      <c r="OA50" s="401" cm="1">
        <f t="array" ref="OA50">SUMPRODUCT(--(INDEX($DD50:$MU50,1,_xlfn.SEQUENCE(1,INT((COLUMN($MU$9)-COLUMN($DD50)+1)/9),3,9))=OA$6))</f>
        <v>0</v>
      </c>
      <c r="OB50" s="401" cm="1">
        <f t="array" ref="OB50">SUMPRODUCT(--(INDEX($DD50:$MU50,1,_xlfn.SEQUENCE(1,INT((COLUMN($MU$9)-COLUMN($DD50)+1)/9),3,9))=OB$6))</f>
        <v>0</v>
      </c>
      <c r="OC50" s="401" cm="1">
        <f t="array" ref="OC50">SUMPRODUCT(--(INDEX($DD50:$MU50,1,_xlfn.SEQUENCE(1,INT((COLUMN($MU$9)-COLUMN($DD50)+1)/9),3,9))=OC$6))</f>
        <v>0</v>
      </c>
      <c r="OD50" s="402"/>
      <c r="OE50" s="402">
        <f t="shared" si="552"/>
        <v>28</v>
      </c>
      <c r="OF50" s="403" cm="1">
        <f t="array" ref="OF50">SUM(INDEX(R50:KJ50,1,_xlfn.SEQUENCE(1,INT((COLUMN($NM$9)-COLUMN(CU50)+1)/9),7,9)))</f>
        <v>1.0000000000000036</v>
      </c>
      <c r="OG50" s="403" cm="1">
        <f t="array" ref="OG50">SUM(INDEX(R50:KJ50,1,_xlfn.SEQUENCE(1,INT((COLUMN($NM$9)-COLUMN(CU50)+1)/9),8,9)))</f>
        <v>0</v>
      </c>
      <c r="OH50" s="403" cm="1">
        <f t="array" ref="OH50">SUM(INDEX(R50:KJ50,1,_xlfn.SEQUENCE(1,INT((COLUMN($NM$9)-COLUMN(CU50)+1)/9),9,9)))</f>
        <v>0</v>
      </c>
      <c r="OI50" s="214"/>
      <c r="OJ50" s="163"/>
      <c r="OK50" s="163"/>
      <c r="OL50" s="163"/>
      <c r="OM50" s="163"/>
      <c r="ON50" s="306">
        <f>_xlfn.XLOOKUP(B50,'TR05'!B:B,'TR05'!G:G,"Revisar",0)</f>
        <v>45204</v>
      </c>
      <c r="OO50" s="306">
        <f>_xlfn.XLOOKUP(B50,Reloj!A:A,Reloj!D:D,"Revisar",0)</f>
        <v>45204</v>
      </c>
      <c r="OP50" s="162" t="str">
        <f>_xlfn.XLOOKUP(B50,'S10'!C:C,'S10'!B:B,"Revisar",0)</f>
        <v>Revisar</v>
      </c>
    </row>
    <row r="51" spans="1:406" s="162" customFormat="1" ht="15.9" customHeight="1">
      <c r="A51" s="356">
        <v>43</v>
      </c>
      <c r="B51" s="332" t="s">
        <v>892</v>
      </c>
      <c r="C51" s="357" t="str">
        <f>_xlfn.XLOOKUP(B51,'S10'!$B$2:$B$1500,'S10'!$A$2:$A$1500,"Ingresar",0)</f>
        <v>22019605</v>
      </c>
      <c r="D51" s="333" t="s">
        <v>169</v>
      </c>
      <c r="E51" s="405" t="s">
        <v>894</v>
      </c>
      <c r="F51" s="335" t="str">
        <f>_xlfn.XLOOKUP(B51,'S10'!$B$2:$B$600,'S10'!$F$2:$F$600,"Ingresar",0)</f>
        <v>Capataz de Drywall</v>
      </c>
      <c r="G51" s="296">
        <v>45726</v>
      </c>
      <c r="H51" s="358"/>
      <c r="I51" s="359">
        <f t="shared" si="37"/>
        <v>0.3125</v>
      </c>
      <c r="J51" s="360">
        <f t="shared" si="295"/>
        <v>0.70833333333333337</v>
      </c>
      <c r="K51" s="361" t="str">
        <f>IF(
 OR(I$6&lt;MAX($B$2,$G51),AND($H51&lt;&gt;"",I$6&gt;$H51)),
 "NA",
 IF(
  AND($D51="LOCAL",WEEKDAY(I$6,2)=7),
  "DS",
  IF(
   COUNTIF(Parametros!$P:$P,I$6)&gt;0,
   IF(ISNUMBER(M51),IF(M51&gt;0,"FL","FC"),"FC"),
   IF(
    ISNUMBER(M51),
    IF(M51&gt;0,"NOR","F"),
    IF(M51="A","NOR",IF(M51&lt;&gt;"",M51,"F"))
   )
  )
 )
)</f>
        <v>NOR</v>
      </c>
      <c r="L51" s="362">
        <f t="shared" si="296"/>
        <v>8.5</v>
      </c>
      <c r="M51" s="362" cm="1">
        <f t="array" ref="M51">_xlfn.LET(
_xlpm.f,M$6,
_xlpm.xp,IFERROR(
   _xlfn.XLOOKUP(
     1,
     (Papeletas!$B$2:$B$403=$B51)*(Papeletas!$G$2:$G$403&lt;=_xlpm.f)*(Papeletas!$H$2:$H$403&gt;=_xlpm.f),
     Papeletas!$F$2:$F$403,
     "__NP__"
   ),
   "__NP__"
),
_xlpm.x,IF(_xlpm.xp&lt;&gt;"__NP__",_xlpm.xp,_xlfn.XLOOKUP($B51,Reloj!$A$2:$A$1254,INDEX(Reloj!$J$2:$AR$1254,,COLUMN(A43)-INT(COLUMN(A43)/9*8)),"__NF__")),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N51" s="363">
        <f t="shared" si="297"/>
        <v>8.5</v>
      </c>
      <c r="O51" s="363">
        <f t="shared" si="298"/>
        <v>2</v>
      </c>
      <c r="P51" s="363">
        <f t="shared" si="299"/>
        <v>2</v>
      </c>
      <c r="Q51" s="363">
        <f t="shared" si="300"/>
        <v>0</v>
      </c>
      <c r="R51" s="359">
        <f t="shared" si="616"/>
        <v>0.3125</v>
      </c>
      <c r="S51" s="360">
        <f t="shared" si="617"/>
        <v>0.70833333333333337</v>
      </c>
      <c r="T51" s="361" t="str">
        <f>IF(
 OR(R$6&lt;MAX($B$2,$G51),AND($H51&lt;&gt;"",R$6&gt;$H51)),
 "NA",
 IF(
  AND($D51="LOCAL",WEEKDAY(R$6,2)=7),
  "DS",
  IF(
   COUNTIF(Parametros!$P:$P,R$6)&gt;0,
   IF(ISNUMBER(V51),IF(V51&gt;0,"FL","FC"),"FC"),
   IF(
    ISNUMBER(V51),
    IF(V51&gt;0,"NOR","F"),
    IF(V51="A","NOR",IF(V51&lt;&gt;"",V51,"F"))
   )
  )
 )
)</f>
        <v>NOR</v>
      </c>
      <c r="U51" s="362">
        <f t="shared" si="618"/>
        <v>8.5</v>
      </c>
      <c r="V51" s="362" cm="1">
        <f t="array" ref="V51">_xlfn.LET(
_xlpm.f,V$6,
_xlpm.xp,IFERROR(
   _xlfn.XLOOKUP(
     1,
     (Papeletas!$B$2:$B$3000=$B51)*(Papeletas!$G$2:$G$3000&lt;=_xlpm.f)*(Papeletas!$H$2:$H$3000&gt;=_xlpm.f),
     Papeletas!$F$2:$F$3000,
     "__NP__"
   ),
   "__NP__"
),
_xlpm.x,IF(_xlpm.xp&lt;&gt;"__NP__",_xlpm.xp,_xlfn.XLOOKUP($B51,Reloj!$A$2:$A$3000,INDEX(Reloj!$J$2:$AR$3000,,COLUMN(J43)-INT(COLUMN(J43)/9*8)),"__NF__")),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v>
      </c>
      <c r="W51" s="363">
        <f t="shared" si="619"/>
        <v>8.5</v>
      </c>
      <c r="X51" s="363">
        <f t="shared" si="620"/>
        <v>2</v>
      </c>
      <c r="Y51" s="363">
        <f t="shared" si="621"/>
        <v>1.5</v>
      </c>
      <c r="Z51" s="363">
        <f t="shared" si="622"/>
        <v>0</v>
      </c>
      <c r="AA51" s="359">
        <f t="shared" si="623"/>
        <v>0.3125</v>
      </c>
      <c r="AB51" s="360">
        <f t="shared" si="624"/>
        <v>0.70833333333333337</v>
      </c>
      <c r="AC51" s="361" t="str">
        <f>IF(
 OR(AA$6&lt;MAX($B$2,$G51),AND($H51&lt;&gt;"",AA$6&gt;$H51)),
 "NA",
 IF(
  AND($D51="LOCAL",WEEKDAY(AA$6,2)=7),
  "DS",
  IF(
   COUNTIF(Parametros!$P:$P,AA$6)&gt;0,
   IF(ISNUMBER(AE51),IF(AE51&gt;0,"FL","FC"),"FC"),
   IF(
    ISNUMBER(AE51),
    IF(AE51&gt;0,"NOR","F"),
    IF(AE51="A","NOR",IF(AE51&lt;&gt;"",AE51,"F"))
   )
  )
 )
)</f>
        <v>NOR</v>
      </c>
      <c r="AD51" s="362">
        <f t="shared" si="625"/>
        <v>8.5</v>
      </c>
      <c r="AE51" s="362" cm="1">
        <f t="array" ref="AE51">_xlfn.LET(
_xlpm.f,AE$6,
_xlpm.xp,IFERROR(
   _xlfn.XLOOKUP(
     1,
     (Papeletas!$B$2:$B$3000=$B51)*(Papeletas!$G$2:$G$3000&lt;=_xlpm.f)*(Papeletas!$H$2:$H$3000&gt;=_xlpm.f),
     Papeletas!$F$2:$F$3000,
     "__NP__"
   ),
   "__NP__"
),
_xlpm.x,IF(_xlpm.xp&lt;&gt;"__NP__",_xlpm.xp,_xlfn.XLOOKUP($B51,Reloj!$A$2:$A$3000,INDEX(Reloj!$J$2:$AR$3000,,COLUMN(S43)-INT(COLUMN(S43)/9*8)),"__NF__")),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v>
      </c>
      <c r="AF51" s="363">
        <f t="shared" si="626"/>
        <v>8.5</v>
      </c>
      <c r="AG51" s="363">
        <f t="shared" si="627"/>
        <v>2</v>
      </c>
      <c r="AH51" s="363">
        <f t="shared" si="628"/>
        <v>1.5</v>
      </c>
      <c r="AI51" s="363">
        <f t="shared" si="629"/>
        <v>0</v>
      </c>
      <c r="AJ51" s="359">
        <f t="shared" si="630"/>
        <v>0.3125</v>
      </c>
      <c r="AK51" s="360">
        <f t="shared" si="631"/>
        <v>0.54166666666666663</v>
      </c>
      <c r="AL51" s="361" t="str">
        <f>IF(
 OR(AJ$6&lt;MAX($B$2,$G51),AND($H51&lt;&gt;"",AJ$6&gt;$H51)),
 "NA",
 IF(
  AND($D51="LOCAL",WEEKDAY(AJ$6,2)=7),
  "DS",
  IF(
   COUNTIF(Parametros!$P:$P,AJ$6)&gt;0,
   IF(ISNUMBER(AN51),IF(AN51&gt;0,"FL","FC"),"FC"),
   IF(
    ISNUMBER(AN51),
    IF(AN51&gt;0,"NOR","F"),
    IF(AN51="A","NOR",IF(AN51&lt;&gt;"",AN51,"F"))
   )
  )
 )
)</f>
        <v>NOR</v>
      </c>
      <c r="AM51" s="362">
        <f t="shared" si="632"/>
        <v>5.4999999999999991</v>
      </c>
      <c r="AN51" s="362" cm="1">
        <f t="array" ref="AN51">_xlfn.LET(
_xlpm.f,AN$6,
_xlpm.xp,IFERROR(
   _xlfn.XLOOKUP(
     1,
     (Papeletas!$B$2:$B$3000=$B51)*(Papeletas!$G$2:$G$3000&lt;=_xlpm.f)*(Papeletas!$H$2:$H$3000&gt;=_xlpm.f),
     Papeletas!$F$2:$F$3000,
     "__NP__"
   ),
   "__NP__"
),
_xlpm.x,IF(_xlpm.xp&lt;&gt;"__NP__",_xlpm.xp,_xlfn.XLOOKUP($B51,Reloj!$A$2:$A$3000,INDEX(Reloj!$J$2:$AR$3000,,COLUMN(AB43)-INT(COLUMN(AB43)/9*8)),"__NF__")),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8.5</v>
      </c>
      <c r="AO51" s="363">
        <f t="shared" si="633"/>
        <v>5.4999999999999991</v>
      </c>
      <c r="AP51" s="363">
        <f t="shared" si="634"/>
        <v>2</v>
      </c>
      <c r="AQ51" s="363">
        <f t="shared" si="635"/>
        <v>1.0000000000000009</v>
      </c>
      <c r="AR51" s="363">
        <f t="shared" si="636"/>
        <v>0</v>
      </c>
      <c r="AS51" s="359" t="str">
        <f t="shared" si="637"/>
        <v>-</v>
      </c>
      <c r="AT51" s="360" t="str">
        <f t="shared" si="638"/>
        <v>-</v>
      </c>
      <c r="AU51" s="361" t="str">
        <f>IF(
 OR(AS$6&lt;MAX($B$2,$G51),AND($H51&lt;&gt;"",AS$6&gt;$H51)),
 "NA",
 IF(
  AND($D51="LOCAL",WEEKDAY(AS$6,2)=7),
  "DS",
  IF(
   COUNTIF(Parametros!$P:$P,AS$6)&gt;0,
   IF(ISNUMBER(AW51),IF(AW51&gt;0,"FL","FC"),"FC"),
   IF(
    ISNUMBER(AW51),
    IF(AW51&gt;0,"NOR","F"),
    IF(AW51="A","NOR",IF(AW51&lt;&gt;"",AW51,"F"))
   )
  )
 )
)</f>
        <v>DS</v>
      </c>
      <c r="AV51" s="362">
        <f t="shared" si="639"/>
        <v>0</v>
      </c>
      <c r="AW51" s="362" cm="1">
        <f t="array" ref="AW51">_xlfn.LET(
_xlpm.f,AW$6,
_xlpm.xp,IFERROR(
   _xlfn.XLOOKUP(
     1,
     (Papeletas!$B$2:$B$3000=$B51)*(Papeletas!$G$2:$G$3000&lt;=_xlpm.f)*(Papeletas!$H$2:$H$3000&gt;=_xlpm.f),
     Papeletas!$F$2:$F$3000,
     "__NP__"
   ),
   "__NP__"
),
_xlpm.x,IF(_xlpm.xp&lt;&gt;"__NP__",_xlpm.xp,_xlfn.XLOOKUP($B51,Reloj!$A$2:$A$3000,INDEX(Reloj!$J$2:$AR$3000,,COLUMN(AK43)-INT(COLUMN(AK43)/9*8)),"__NF__")),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6.5</v>
      </c>
      <c r="AX51" s="363">
        <f t="shared" si="640"/>
        <v>0</v>
      </c>
      <c r="AY51" s="363">
        <f t="shared" si="641"/>
        <v>0</v>
      </c>
      <c r="AZ51" s="363">
        <f t="shared" si="642"/>
        <v>0</v>
      </c>
      <c r="BA51" s="363">
        <f t="shared" si="643"/>
        <v>6.5</v>
      </c>
      <c r="BB51" s="359">
        <f t="shared" si="644"/>
        <v>0.3125</v>
      </c>
      <c r="BC51" s="360">
        <f t="shared" si="645"/>
        <v>0.70833333333333337</v>
      </c>
      <c r="BD51" s="361" t="str">
        <f>IF(
 OR(BB$6&lt;MAX($B$2,$G51),AND($H51&lt;&gt;"",BB$6&gt;$H51)),
 "NA",
 IF(
  AND($D51="LOCAL",WEEKDAY(BB$6,2)=7),
  "DS",
  IF(
   COUNTIF(Parametros!$P:$P,BB$6)&gt;0,
   IF(ISNUMBER(BF51),IF(BF51&gt;0,"FL","FC"),"FC"),
   IF(
    ISNUMBER(BF51),
    IF(BF51&gt;0,"NOR","F"),
    IF(BF51="A","NOR",IF(BF51&lt;&gt;"",BF51,"F"))
   )
  )
 )
)</f>
        <v>NOR</v>
      </c>
      <c r="BE51" s="362">
        <f t="shared" si="646"/>
        <v>8.5</v>
      </c>
      <c r="BF51" s="362" cm="1">
        <f t="array" ref="BF51">_xlfn.LET(
_xlpm.f,BF$6,
_xlpm.xp,IFERROR(
   _xlfn.XLOOKUP(
     1,
     (Papeletas!$B$2:$B$3000=$B51)*(Papeletas!$G$2:$G$3000&lt;=_xlpm.f)*(Papeletas!$H$2:$H$3000&gt;=_xlpm.f),
     Papeletas!$F$2:$F$3000,
     "__NP__"
   ),
   "__NP__"
),
_xlpm.x,IF(_xlpm.xp&lt;&gt;"__NP__",_xlpm.xp,_xlfn.XLOOKUP($B51,Reloj!$A$2:$A$3000,INDEX(Reloj!$J$2:$AR$3000,,COLUMN(AT43)-INT(COLUMN(AT43)/9*8)),"__NF__")),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11.5</v>
      </c>
      <c r="BG51" s="363">
        <f t="shared" si="647"/>
        <v>8.5</v>
      </c>
      <c r="BH51" s="363">
        <f t="shared" si="648"/>
        <v>2</v>
      </c>
      <c r="BI51" s="363">
        <f t="shared" si="649"/>
        <v>1</v>
      </c>
      <c r="BJ51" s="363">
        <f t="shared" si="650"/>
        <v>0</v>
      </c>
      <c r="BK51" s="359">
        <f t="shared" si="651"/>
        <v>0.3125</v>
      </c>
      <c r="BL51" s="360">
        <f t="shared" si="652"/>
        <v>0.70833333333333337</v>
      </c>
      <c r="BM51" s="361" t="str">
        <f>IF(
 OR(BK$6&lt;MAX($B$2,$G51),AND($H51&lt;&gt;"",BK$6&gt;$H51)),
 "NA",
 IF(
  AND($D51="LOCAL",WEEKDAY(BK$6,2)=7),
  "DS",
  IF(
   COUNTIF(Parametros!$P:$P,BK$6)&gt;0,
   IF(ISNUMBER(BO51),IF(BO51&gt;0,"FL","FC"),"FC"),
   IF(
    ISNUMBER(BO51),
    IF(BO51&gt;0,"NOR","F"),
    IF(BO51="A","NOR",IF(BO51&lt;&gt;"",BO51,"F"))
   )
  )
 )
)</f>
        <v>NOR</v>
      </c>
      <c r="BN51" s="362">
        <f t="shared" si="653"/>
        <v>8.5</v>
      </c>
      <c r="BO51" s="362" cm="1">
        <f t="array" ref="BO51">_xlfn.LET(
_xlpm.f,BO$6,
_xlpm.xp,IFERROR(
   _xlfn.XLOOKUP(
     1,
     (Papeletas!$B$2:$B$3000=$B51)*(Papeletas!$G$2:$G$3000&lt;=_xlpm.f)*(Papeletas!$H$2:$H$3000&gt;=_xlpm.f),
     Papeletas!$F$2:$F$3000,
     "__NP__"
   ),
   "__NP__"
),
_xlpm.x,IF(_xlpm.xp&lt;&gt;"__NP__",_xlpm.xp,_xlfn.XLOOKUP($B51,Reloj!$A$2:$A$3000,INDEX(Reloj!$J$2:$AR$3000,,COLUMN(BC43)-INT(COLUMN(BC43)/9*8)),"__NF__")),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11.5</v>
      </c>
      <c r="BP51" s="363">
        <f t="shared" si="654"/>
        <v>8.5</v>
      </c>
      <c r="BQ51" s="363">
        <f t="shared" si="655"/>
        <v>2</v>
      </c>
      <c r="BR51" s="363">
        <f t="shared" si="656"/>
        <v>1</v>
      </c>
      <c r="BS51" s="363">
        <f t="shared" si="657"/>
        <v>0</v>
      </c>
      <c r="BT51" s="359">
        <f t="shared" si="658"/>
        <v>0.3125</v>
      </c>
      <c r="BU51" s="360">
        <f t="shared" si="659"/>
        <v>0.70833333333333337</v>
      </c>
      <c r="BV51" s="361" t="str">
        <f>IF(
 OR(BT$6&lt;MAX($B$2,$G51),AND($H51&lt;&gt;"",BT$6&gt;$H51)),
 "NA",
 IF(
  AND($D51="LOCAL",WEEKDAY(BT$6,2)=7),
  "DS",
  IF(
   COUNTIF(Parametros!$P:$P,BT$6)&gt;0,
   IF(ISNUMBER(BX51),IF(BX51&gt;0,"FL","FC"),"FC"),
   IF(
    ISNUMBER(BX51),
    IF(BX51&gt;0,"NOR","F"),
    IF(BX51="A","NOR",IF(BX51&lt;&gt;"",BX51,"F"))
   )
  )
 )
)</f>
        <v>NOR</v>
      </c>
      <c r="BW51" s="362">
        <f t="shared" si="660"/>
        <v>8.5</v>
      </c>
      <c r="BX51" s="362" cm="1">
        <f t="array" ref="BX51">_xlfn.LET(
_xlpm.f,BX$6,
_xlpm.xp,IFERROR(
   _xlfn.XLOOKUP(
     1,
     (Papeletas!$B$2:$B$3000=$B51)*(Papeletas!$G$2:$G$3000&lt;=_xlpm.f)*(Papeletas!$H$2:$H$3000&gt;=_xlpm.f),
     Papeletas!$F$2:$F$3000,
     "__NP__"
   ),
   "__NP__"
),
_xlpm.x,IF(_xlpm.xp&lt;&gt;"__NP__",_xlpm.xp,_xlfn.XLOOKUP($B51,Reloj!$A$2:$A$3000,INDEX(Reloj!$J$2:$AR$3000,,COLUMN(BL43)-INT(COLUMN(BL43)/9*8)),"__NF__")),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11.5</v>
      </c>
      <c r="BY51" s="363">
        <f t="shared" si="661"/>
        <v>8.5</v>
      </c>
      <c r="BZ51" s="363">
        <f t="shared" si="662"/>
        <v>2</v>
      </c>
      <c r="CA51" s="363">
        <f t="shared" si="663"/>
        <v>1</v>
      </c>
      <c r="CB51" s="363">
        <f t="shared" si="664"/>
        <v>0</v>
      </c>
      <c r="CC51" s="359">
        <f t="shared" si="665"/>
        <v>0.3125</v>
      </c>
      <c r="CD51" s="360">
        <f t="shared" si="666"/>
        <v>0.70833333333333337</v>
      </c>
      <c r="CE51" s="361" t="str">
        <f>IF(
 OR(CC$6&lt;MAX($B$2,$G51),AND($H51&lt;&gt;"",CC$6&gt;$H51)),
 "NA",
 IF(
  AND($D51="LOCAL",WEEKDAY(CC$6,2)=7),
  "DS",
  IF(
   COUNTIF(Parametros!$P:$P,CC$6)&gt;0,
   IF(ISNUMBER(CG51),IF(CG51&gt;0,"FL","FC"),"FC"),
   IF(
    ISNUMBER(CG51),
    IF(CG51&gt;0,"NOR","F"),
    IF(CG51="A","NOR",IF(CG51&lt;&gt;"",CG51,"F"))
   )
  )
 )
)</f>
        <v>NOR</v>
      </c>
      <c r="CF51" s="362">
        <f t="shared" si="667"/>
        <v>8.5</v>
      </c>
      <c r="CG51" s="362" cm="1">
        <f t="array" ref="CG51">_xlfn.LET(
_xlpm.f,CG$6,
_xlpm.xp,IFERROR(
   _xlfn.XLOOKUP(
     1,
     (Papeletas!$B$2:$B$3000=$B51)*(Papeletas!$G$2:$G$3000&lt;=_xlpm.f)*(Papeletas!$H$2:$H$3000&gt;=_xlpm.f),
     Papeletas!$F$2:$F$3000,
     "__NP__"
   ),
   "__NP__"
),
_xlpm.x,IF(_xlpm.xp&lt;&gt;"__NP__",_xlpm.xp,_xlfn.XLOOKUP($B51,Reloj!$A$2:$A$3000,INDEX(Reloj!$J$2:$AR$3000,,COLUMN(BU43)-INT(COLUMN(BU43)/9*8)),"__NF__")),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CH51" s="363">
        <f t="shared" si="668"/>
        <v>8.5</v>
      </c>
      <c r="CI51" s="363">
        <f t="shared" si="669"/>
        <v>2</v>
      </c>
      <c r="CJ51" s="363">
        <f t="shared" si="670"/>
        <v>2.5</v>
      </c>
      <c r="CK51" s="363">
        <f t="shared" si="671"/>
        <v>0</v>
      </c>
      <c r="CL51" s="359">
        <f t="shared" si="672"/>
        <v>0.3125</v>
      </c>
      <c r="CM51" s="360">
        <f t="shared" si="673"/>
        <v>0.70833333333333337</v>
      </c>
      <c r="CN51" s="361" t="str">
        <f>IF(
 OR(CL$6&lt;MAX($B$2,$G51),AND($H51&lt;&gt;"",CL$6&gt;$H51)),
 "NA",
 IF(
  AND($D51="LOCAL",WEEKDAY(CL$6,2)=7),
  "DS",
  IF(
   COUNTIF(Parametros!$P:$P,CL$6)&gt;0,
   IF(ISNUMBER(CP51),IF(CP51&gt;0,"FL","FC"),"FC"),
   IF(
    ISNUMBER(CP51),
    IF(CP51&gt;0,"NOR","F"),
    IF(CP51="A","NOR",IF(CP51&lt;&gt;"",CP51,"F"))
   )
  )
 )
)</f>
        <v>NOR</v>
      </c>
      <c r="CO51" s="362">
        <f t="shared" si="674"/>
        <v>8.5</v>
      </c>
      <c r="CP51" s="362" cm="1">
        <f t="array" ref="CP51">_xlfn.LET(
_xlpm.f,CP$6,
_xlpm.xp,IFERROR(
   _xlfn.XLOOKUP(
     1,
     (Papeletas!$B$2:$B$3000=$B51)*(Papeletas!$G$2:$G$3000&lt;=_xlpm.f)*(Papeletas!$H$2:$H$3000&gt;=_xlpm.f),
     Papeletas!$F$2:$F$3000,
     "__NP__"
   ),
   "__NP__"
),
_xlpm.x,IF(_xlpm.xp&lt;&gt;"__NP__",_xlpm.xp,_xlfn.XLOOKUP($B51,Reloj!$A$2:$A$3000,INDEX(Reloj!$J$2:$AR$3000,,COLUMN(CD43)-INT(COLUMN(CD43)/9*8)),"__NF__")),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CQ51" s="363">
        <f t="shared" si="675"/>
        <v>8.5</v>
      </c>
      <c r="CR51" s="363">
        <f t="shared" si="676"/>
        <v>2</v>
      </c>
      <c r="CS51" s="363">
        <f t="shared" si="677"/>
        <v>2.5</v>
      </c>
      <c r="CT51" s="363">
        <f t="shared" si="678"/>
        <v>0</v>
      </c>
      <c r="CU51" s="359">
        <f t="shared" si="679"/>
        <v>0.3125</v>
      </c>
      <c r="CV51" s="360">
        <f t="shared" si="680"/>
        <v>0.54166666666666663</v>
      </c>
      <c r="CW51" s="361" t="str">
        <f>IF(
 OR(CU$6&lt;MAX($B$2,$G51),AND($H51&lt;&gt;"",CU$6&gt;$H51)),
 "NA",
 IF(
  AND($D51="LOCAL",WEEKDAY(CU$6,2)=7),
  "DS",
  IF(
   COUNTIF(Parametros!$P:$P,CU$6)&gt;0,
   IF(ISNUMBER(CY51),IF(CY51&gt;0,"FL","FC"),"FC"),
   IF(
    ISNUMBER(CY51),
    IF(CY51&gt;0,"NOR","F"),
    IF(CY51="A","NOR",IF(CY51&lt;&gt;"",CY51,"F"))
   )
  )
 )
)</f>
        <v>NOR</v>
      </c>
      <c r="CX51" s="362">
        <f t="shared" si="681"/>
        <v>5.4999999999999991</v>
      </c>
      <c r="CY51" s="362" cm="1">
        <f t="array" ref="CY51">_xlfn.LET(
_xlpm.f,CY$6,
_xlpm.xp,IFERROR(
   _xlfn.XLOOKUP(
     1,
     (Papeletas!$B$2:$B$3000=$B51)*(Papeletas!$G$2:$G$3000&lt;=_xlpm.f)*(Papeletas!$H$2:$H$3000&gt;=_xlpm.f),
     Papeletas!$F$2:$F$3000,
     "__NP__"
   ),
   "__NP__"
),
_xlpm.x,IF(_xlpm.xp&lt;&gt;"__NP__",_xlpm.xp,_xlfn.XLOOKUP($B51,Reloj!$A$2:$A$3000,INDEX(Reloj!$J$2:$AR$3000,,COLUMN(CM43)-INT(COLUMN(CM43)/9*8)),"__NF__")),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11.5</v>
      </c>
      <c r="CZ51" s="363">
        <f t="shared" si="682"/>
        <v>5.4999999999999991</v>
      </c>
      <c r="DA51" s="363">
        <f t="shared" si="683"/>
        <v>2</v>
      </c>
      <c r="DB51" s="363">
        <f t="shared" si="684"/>
        <v>4.0000000000000009</v>
      </c>
      <c r="DC51" s="363">
        <f t="shared" si="685"/>
        <v>0</v>
      </c>
      <c r="DD51" s="359" t="str">
        <f t="shared" si="686"/>
        <v>-</v>
      </c>
      <c r="DE51" s="360" t="str">
        <f t="shared" si="687"/>
        <v>-</v>
      </c>
      <c r="DF51" s="361" t="str">
        <f>IF(
 OR(DD$6&lt;MAX($B$2,$G51),AND($H51&lt;&gt;"",DD$6&gt;$H51)),
 "NA",
 IF(
  AND($D51="LOCAL",WEEKDAY(DD$6,2)=7),
  "DS",
  IF(
   COUNTIF(Parametros!$P:$P,DD$6)&gt;0,
   IF(ISNUMBER(DH51),IF(DH51&gt;0,"FL","FC"),"FC"),
   IF(
    ISNUMBER(DH51),
    IF(DH51&gt;0,"NOR","F"),
    IF(DH51="A","NOR",IF(DH51&lt;&gt;"",DH51,"F"))
   )
  )
 )
)</f>
        <v>DS</v>
      </c>
      <c r="DG51" s="362">
        <f t="shared" si="688"/>
        <v>0</v>
      </c>
      <c r="DH51" s="362" cm="1">
        <f t="array" ref="DH51">_xlfn.LET(
_xlpm.f,DH$6,
_xlpm.xp,IFERROR(
   _xlfn.XLOOKUP(
     1,
     (Papeletas!$B$2:$B$3000=$B51)*(Papeletas!$G$2:$G$3000&lt;=_xlpm.f)*(Papeletas!$H$2:$H$3000&gt;=_xlpm.f),
     Papeletas!$F$2:$F$3000,
     "__NP__"
   ),
   "__NP__"
),
_xlpm.x,IF(_xlpm.xp&lt;&gt;"__NP__",_xlpm.xp,_xlfn.XLOOKUP($B51,Reloj!$A$2:$A$3000,INDEX(Reloj!$J$2:$AR$3000,,COLUMN(CV43)-INT(COLUMN(CV43)/9*8)),"__NF__")),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7</v>
      </c>
      <c r="DI51" s="363">
        <f t="shared" si="689"/>
        <v>0</v>
      </c>
      <c r="DJ51" s="363">
        <f t="shared" si="690"/>
        <v>0</v>
      </c>
      <c r="DK51" s="363">
        <f t="shared" si="691"/>
        <v>0</v>
      </c>
      <c r="DL51" s="363">
        <f t="shared" si="692"/>
        <v>7</v>
      </c>
      <c r="DM51" s="359">
        <f t="shared" si="693"/>
        <v>0.3125</v>
      </c>
      <c r="DN51" s="360">
        <f t="shared" si="694"/>
        <v>0.70833333333333337</v>
      </c>
      <c r="DO51" s="361" t="str">
        <f>IF(
 OR(DM$6&lt;MAX($B$2,$G51),AND($H51&lt;&gt;"",DM$6&gt;$H51)),
 "NA",
 IF(
  AND($D51="LOCAL",WEEKDAY(DM$6,2)=7),
  "DS",
  IF(
   COUNTIF(Parametros!$P:$P,DM$6)&gt;0,
   IF(ISNUMBER(DQ51),IF(DQ51&gt;0,"FL","FC"),"FC"),
   IF(
    ISNUMBER(DQ51),
    IF(DQ51&gt;0,"NOR","F"),
    IF(DQ51="A","NOR",IF(DQ51&lt;&gt;"",DQ51,"F"))
   )
  )
 )
)</f>
        <v>NOR</v>
      </c>
      <c r="DP51" s="362">
        <f t="shared" si="695"/>
        <v>8.5</v>
      </c>
      <c r="DQ51" s="362" cm="1">
        <f t="array" ref="DQ51">_xlfn.LET(
_xlpm.f,DQ$6,
_xlpm.xp,IFERROR(
   _xlfn.XLOOKUP(
     1,
     (Papeletas!$B$2:$B$3000=$B51)*(Papeletas!$G$2:$G$3000&lt;=_xlpm.f)*(Papeletas!$H$2:$H$3000&gt;=_xlpm.f),
     Papeletas!$F$2:$F$3000,
     "__NP__"
   ),
   "__NP__"
),
_xlpm.x,IF(_xlpm.xp&lt;&gt;"__NP__",_xlpm.xp,_xlfn.XLOOKUP($B51,Reloj!$A$2:$A$3000,INDEX(Reloj!$J$2:$AR$3000,,COLUMN(DE43)-INT(COLUMN(DE43)/9*8)),"__NF__")),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DR51" s="363">
        <f t="shared" si="696"/>
        <v>8.5</v>
      </c>
      <c r="DS51" s="363">
        <f t="shared" si="697"/>
        <v>2</v>
      </c>
      <c r="DT51" s="363">
        <f t="shared" si="698"/>
        <v>2</v>
      </c>
      <c r="DU51" s="363">
        <f t="shared" si="699"/>
        <v>0</v>
      </c>
      <c r="DV51" s="359">
        <f t="shared" si="700"/>
        <v>0.3125</v>
      </c>
      <c r="DW51" s="360">
        <f t="shared" si="701"/>
        <v>0.70833333333333337</v>
      </c>
      <c r="DX51" s="361" t="str">
        <f>IF(
 OR(DV$6&lt;MAX($B$2,$G51),AND($H51&lt;&gt;"",DV$6&gt;$H51)),
 "NA",
 IF(
  AND($D51="LOCAL",WEEKDAY(DV$6,2)=7),
  "DS",
  IF(
   COUNTIF(Parametros!$P:$P,DV$6)&gt;0,
   IF(ISNUMBER(DZ51),IF(DZ51&gt;0,"FL","FC"),"FC"),
   IF(
    ISNUMBER(DZ51),
    IF(DZ51&gt;0,"NOR","F"),
    IF(DZ51="A","NOR",IF(DZ51&lt;&gt;"",DZ51,"F"))
   )
  )
 )
)</f>
        <v>NOR</v>
      </c>
      <c r="DY51" s="362">
        <f t="shared" si="702"/>
        <v>8.5</v>
      </c>
      <c r="DZ51" s="362" cm="1">
        <f t="array" ref="DZ51">_xlfn.LET(
_xlpm.f,DZ$6,
_xlpm.xp,IFERROR(
   _xlfn.XLOOKUP(
     1,
     (Papeletas!$B$2:$B$3000=$B51)*(Papeletas!$G$2:$G$3000&lt;=_xlpm.f)*(Papeletas!$H$2:$H$3000&gt;=_xlpm.f),
     Papeletas!$F$2:$F$3000,
     "__NP__"
   ),
   "__NP__"
),
_xlpm.x,IF(_xlpm.xp&lt;&gt;"__NP__",_xlpm.xp,_xlfn.XLOOKUP($B51,Reloj!$A$2:$A$3000,INDEX(Reloj!$J$2:$AR$3000,,COLUMN(DN43)-INT(COLUMN(DN43)/9*8)),"__NF__")),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EA51" s="363">
        <f t="shared" si="703"/>
        <v>8.5</v>
      </c>
      <c r="EB51" s="363">
        <f t="shared" si="704"/>
        <v>2</v>
      </c>
      <c r="EC51" s="363">
        <f t="shared" si="705"/>
        <v>2</v>
      </c>
      <c r="ED51" s="363">
        <f t="shared" si="706"/>
        <v>0</v>
      </c>
      <c r="EE51" s="359">
        <f t="shared" si="707"/>
        <v>0.3125</v>
      </c>
      <c r="EF51" s="360">
        <f t="shared" si="708"/>
        <v>0.70833333333333337</v>
      </c>
      <c r="EG51" s="361" t="str">
        <f>IF(
 OR(EE$6&lt;MAX($B$2,$G51),AND($H51&lt;&gt;"",EE$6&gt;$H51)),
 "NA",
 IF(
  AND($D51="LOCAL",WEEKDAY(EE$6,2)=7),
  "DS",
  IF(
   COUNTIF(Parametros!$P:$P,EE$6)&gt;0,
   IF(ISNUMBER(EI51),IF(EI51&gt;0,"FL","FC"),"FC"),
   IF(
    ISNUMBER(EI51),
    IF(EI51&gt;0,"NOR","F"),
    IF(EI51="A","NOR",IF(EI51&lt;&gt;"",EI51,"F"))
   )
  )
 )
)</f>
        <v>NOR</v>
      </c>
      <c r="EH51" s="362">
        <f t="shared" si="709"/>
        <v>8.5</v>
      </c>
      <c r="EI51" s="362" cm="1">
        <f t="array" ref="EI51">_xlfn.LET(
_xlpm.f,EI$6,
_xlpm.xp,IFERROR(
   _xlfn.XLOOKUP(
     1,
     (Papeletas!$B$2:$B$3000=$B51)*(Papeletas!$G$2:$G$3000&lt;=_xlpm.f)*(Papeletas!$H$2:$H$3000&gt;=_xlpm.f),
     Papeletas!$F$2:$F$3000,
     "__NP__"
   ),
   "__NP__"
),
_xlpm.x,IF(_xlpm.xp&lt;&gt;"__NP__",_xlpm.xp,_xlfn.XLOOKUP($B51,Reloj!$A$2:$A$3000,INDEX(Reloj!$J$2:$AR$3000,,COLUMN(DW43)-INT(COLUMN(DW43)/9*8)),"__NF__")),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11.5</v>
      </c>
      <c r="EJ51" s="363">
        <f t="shared" si="710"/>
        <v>8.5</v>
      </c>
      <c r="EK51" s="363">
        <f t="shared" si="711"/>
        <v>2</v>
      </c>
      <c r="EL51" s="363">
        <f t="shared" si="712"/>
        <v>1</v>
      </c>
      <c r="EM51" s="363">
        <f t="shared" si="713"/>
        <v>0</v>
      </c>
      <c r="EN51" s="359">
        <f t="shared" si="714"/>
        <v>0.3125</v>
      </c>
      <c r="EO51" s="360">
        <f t="shared" si="715"/>
        <v>0.70833333333333337</v>
      </c>
      <c r="EP51" s="361" t="str">
        <f>IF(
 OR(EN$6&lt;MAX($B$2,$G51),AND($H51&lt;&gt;"",EN$6&gt;$H51)),
 "NA",
 IF(
  AND($D51="LOCAL",WEEKDAY(EN$6,2)=7),
  "DS",
  IF(
   COUNTIF(Parametros!$P:$P,EN$6)&gt;0,
   IF(ISNUMBER(ER51),IF(ER51&gt;0,"FL","FC"),"FC"),
   IF(
    ISNUMBER(ER51),
    IF(ER51&gt;0,"NOR","F"),
    IF(ER51="A","NOR",IF(ER51&lt;&gt;"",ER51,"F"))
   )
  )
 )
)</f>
        <v>NOR</v>
      </c>
      <c r="EQ51" s="362">
        <f t="shared" si="716"/>
        <v>8.5</v>
      </c>
      <c r="ER51" s="362" cm="1">
        <f t="array" ref="ER51">_xlfn.LET(
_xlpm.f,ER$6,
_xlpm.xp,IFERROR(
   _xlfn.XLOOKUP(
     1,
     (Papeletas!$B$2:$B$3000=$B51)*(Papeletas!$G$2:$G$3000&lt;=_xlpm.f)*(Papeletas!$H$2:$H$3000&gt;=_xlpm.f),
     Papeletas!$F$2:$F$3000,
     "__NP__"
   ),
   "__NP__"
),
_xlpm.x,IF(_xlpm.xp&lt;&gt;"__NP__",_xlpm.xp,_xlfn.XLOOKUP($B51,Reloj!$A$2:$A$3000,INDEX(Reloj!$J$2:$AR$3000,,COLUMN(EF43)-INT(COLUMN(EF43)/9*8)),"__NF__")),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ES51" s="363">
        <f t="shared" si="717"/>
        <v>8.5</v>
      </c>
      <c r="ET51" s="363">
        <f t="shared" si="718"/>
        <v>2</v>
      </c>
      <c r="EU51" s="363">
        <f t="shared" si="719"/>
        <v>2</v>
      </c>
      <c r="EV51" s="363">
        <f t="shared" si="720"/>
        <v>0</v>
      </c>
      <c r="EW51" s="359">
        <f t="shared" si="721"/>
        <v>0.3125</v>
      </c>
      <c r="EX51" s="360">
        <f t="shared" si="722"/>
        <v>0.70833333333333337</v>
      </c>
      <c r="EY51" s="361" t="str">
        <f>IF(
 OR(EW$6&lt;MAX($B$2,$G51),AND($H51&lt;&gt;"",EW$6&gt;$H51)),
 "NA",
 IF(
  AND($D51="LOCAL",WEEKDAY(EW$6,2)=7),
  "DS",
  IF(
   COUNTIF(Parametros!$P:$P,EW$6)&gt;0,
   IF(ISNUMBER(FA51),IF(FA51&gt;0,"FL","FC"),"FC"),
   IF(
    ISNUMBER(FA51),
    IF(FA51&gt;0,"NOR","F"),
    IF(FA51="A","NOR",IF(FA51&lt;&gt;"",FA51,"F"))
   )
  )
 )
)</f>
        <v>NOR</v>
      </c>
      <c r="EZ51" s="362">
        <f t="shared" si="723"/>
        <v>8.5</v>
      </c>
      <c r="FA51" s="362" cm="1">
        <f t="array" ref="FA51">_xlfn.LET(
_xlpm.f,FA$6,
_xlpm.xp,IFERROR(
   _xlfn.XLOOKUP(
     1,
     (Papeletas!$B$2:$B$3000=$B51)*(Papeletas!$G$2:$G$3000&lt;=_xlpm.f)*(Papeletas!$H$2:$H$3000&gt;=_xlpm.f),
     Papeletas!$F$2:$F$3000,
     "__NP__"
   ),
   "__NP__"
),
_xlpm.x,IF(_xlpm.xp&lt;&gt;"__NP__",_xlpm.xp,_xlfn.XLOOKUP($B51,Reloj!$A$2:$A$3000,INDEX(Reloj!$J$2:$AR$3000,,COLUMN(EO43)-INT(COLUMN(EO43)/9*8)),"__NF__")),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FB51" s="363">
        <f t="shared" si="724"/>
        <v>8.5</v>
      </c>
      <c r="FC51" s="363">
        <f t="shared" si="725"/>
        <v>2</v>
      </c>
      <c r="FD51" s="363">
        <f t="shared" si="726"/>
        <v>2</v>
      </c>
      <c r="FE51" s="363">
        <f t="shared" si="727"/>
        <v>0</v>
      </c>
      <c r="FF51" s="359">
        <f t="shared" si="728"/>
        <v>0.3125</v>
      </c>
      <c r="FG51" s="360">
        <f t="shared" si="729"/>
        <v>0.54166666666666663</v>
      </c>
      <c r="FH51" s="361" t="str">
        <f>IF(
 OR(FF$6&lt;MAX($B$2,$G51),AND($H51&lt;&gt;"",FF$6&gt;$H51)),
 "NA",
 IF(
  AND($D51="LOCAL",WEEKDAY(FF$6,2)=7),
  "DS",
  IF(
   COUNTIF(Parametros!$P:$P,FF$6)&gt;0,
   IF(ISNUMBER(FJ51),IF(FJ51&gt;0,"FL","FC"),"FC"),
   IF(
    ISNUMBER(FJ51),
    IF(FJ51&gt;0,"NOR","F"),
    IF(FJ51="A","NOR",IF(FJ51&lt;&gt;"",FJ51,"F"))
   )
  )
 )
)</f>
        <v>NOR</v>
      </c>
      <c r="FI51" s="362">
        <f t="shared" si="730"/>
        <v>5.4999999999999991</v>
      </c>
      <c r="FJ51" s="362" cm="1">
        <f t="array" ref="FJ51">_xlfn.LET(
_xlpm.f,FJ$6,
_xlpm.xp,IFERROR(
   _xlfn.XLOOKUP(
     1,
     (Papeletas!$B$2:$B$3000=$B51)*(Papeletas!$G$2:$G$3000&lt;=_xlpm.f)*(Papeletas!$H$2:$H$3000&gt;=_xlpm.f),
     Papeletas!$F$2:$F$3000,
     "__NP__"
   ),
   "__NP__"
),
_xlpm.x,IF(_xlpm.xp&lt;&gt;"__NP__",_xlpm.xp,_xlfn.XLOOKUP($B51,Reloj!$A$2:$A$3000,INDEX(Reloj!$J$2:$AR$3000,,COLUMN(EX43)-INT(COLUMN(EX43)/9*8)),"__NF__")),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11</v>
      </c>
      <c r="FK51" s="363">
        <f t="shared" si="731"/>
        <v>5.4999999999999991</v>
      </c>
      <c r="FL51" s="363">
        <f t="shared" si="732"/>
        <v>2</v>
      </c>
      <c r="FM51" s="363">
        <f t="shared" si="733"/>
        <v>3.5000000000000009</v>
      </c>
      <c r="FN51" s="363">
        <f t="shared" si="734"/>
        <v>0</v>
      </c>
      <c r="FO51" s="359" t="str">
        <f t="shared" si="735"/>
        <v>-</v>
      </c>
      <c r="FP51" s="360" t="str">
        <f t="shared" si="736"/>
        <v>-</v>
      </c>
      <c r="FQ51" s="361" t="str">
        <f>IF(
 OR(FO$6&lt;MAX($B$2,$G51),AND($H51&lt;&gt;"",FO$6&gt;$H51)),
 "NA",
 IF(
  AND($D51="LOCAL",WEEKDAY(FO$6,2)=7),
  "DS",
  IF(
   COUNTIF(Parametros!$P:$P,FO$6)&gt;0,
   IF(ISNUMBER(FS51),IF(FS51&gt;0,"FL","FC"),"FC"),
   IF(
    ISNUMBER(FS51),
    IF(FS51&gt;0,"NOR","F"),
    IF(FS51="A","NOR",IF(FS51&lt;&gt;"",FS51,"F"))
   )
  )
 )
)</f>
        <v>DS</v>
      </c>
      <c r="FR51" s="362">
        <f t="shared" si="737"/>
        <v>0</v>
      </c>
      <c r="FS51" s="362" cm="1">
        <f t="array" ref="FS51">_xlfn.LET(
_xlpm.f,FS$6,
_xlpm.xp,IFERROR(
   _xlfn.XLOOKUP(
     1,
     (Papeletas!$B$2:$B$3000=$B51)*(Papeletas!$G$2:$G$3000&lt;=_xlpm.f)*(Papeletas!$H$2:$H$3000&gt;=_xlpm.f),
     Papeletas!$F$2:$F$3000,
     "__NP__"
   ),
   "__NP__"
),
_xlpm.x,IF(_xlpm.xp&lt;&gt;"__NP__",_xlpm.xp,_xlfn.XLOOKUP($B51,Reloj!$A$2:$A$3000,INDEX(Reloj!$J$2:$AR$3000,,COLUMN(FG43)-INT(COLUMN(FG43)/9*8)),"__NF__")),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6</v>
      </c>
      <c r="FT51" s="363">
        <f t="shared" si="738"/>
        <v>0</v>
      </c>
      <c r="FU51" s="363">
        <f t="shared" si="739"/>
        <v>0</v>
      </c>
      <c r="FV51" s="363">
        <f t="shared" si="740"/>
        <v>0</v>
      </c>
      <c r="FW51" s="363">
        <f t="shared" si="741"/>
        <v>6</v>
      </c>
      <c r="FX51" s="359">
        <f t="shared" si="742"/>
        <v>0.3125</v>
      </c>
      <c r="FY51" s="360">
        <f t="shared" si="743"/>
        <v>0.70833333333333337</v>
      </c>
      <c r="FZ51" s="361" t="str">
        <f>IF(
 OR(FX$6&lt;MAX($B$2,$G51),AND($H51&lt;&gt;"",FX$6&gt;$H51)),
 "NA",
 IF(
  AND($D51="LOCAL",WEEKDAY(FX$6,2)=7),
  "DS",
  IF(
   COUNTIF(Parametros!$P:$P,FX$6)&gt;0,
   IF(ISNUMBER(GB51),IF(GB51&gt;0,"FL","FC"),"FC"),
   IF(
    ISNUMBER(GB51),
    IF(GB51&gt;0,"NOR","F"),
    IF(GB51="A","NOR",IF(GB51&lt;&gt;"",GB51,"F"))
   )
  )
 )
)</f>
        <v>NOR</v>
      </c>
      <c r="GA51" s="362">
        <f t="shared" si="744"/>
        <v>8.5</v>
      </c>
      <c r="GB51" s="362" cm="1">
        <f t="array" ref="GB51">_xlfn.LET(
_xlpm.f,GB$6,
_xlpm.xp,IFERROR(
   _xlfn.XLOOKUP(
     1,
     (Papeletas!$B$2:$B$3000=$B51)*(Papeletas!$G$2:$G$3000&lt;=_xlpm.f)*(Papeletas!$H$2:$H$3000&gt;=_xlpm.f),
     Papeletas!$F$2:$F$3000,
     "__NP__"
   ),
   "__NP__"
),
_xlpm.x,IF(_xlpm.xp&lt;&gt;"__NP__",_xlpm.xp,_xlfn.XLOOKUP($B51,Reloj!$A$2:$A$3000,INDEX(Reloj!$J$2:$AR$3000,,COLUMN(FP43)-INT(COLUMN(FP43)/9*8)),"__NF__")),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GC51" s="363">
        <f t="shared" si="745"/>
        <v>8.5</v>
      </c>
      <c r="GD51" s="363">
        <f t="shared" si="746"/>
        <v>2</v>
      </c>
      <c r="GE51" s="363">
        <f t="shared" si="747"/>
        <v>2.5</v>
      </c>
      <c r="GF51" s="363">
        <f t="shared" si="748"/>
        <v>0</v>
      </c>
      <c r="GG51" s="359">
        <f t="shared" si="749"/>
        <v>0.3125</v>
      </c>
      <c r="GH51" s="360">
        <f t="shared" si="750"/>
        <v>0.70833333333333337</v>
      </c>
      <c r="GI51" s="361" t="str">
        <f>IF(
 OR(GG$6&lt;MAX($B$2,$G51),AND($H51&lt;&gt;"",GG$6&gt;$H51)),
 "NA",
 IF(
  AND($D51="LOCAL",WEEKDAY(GG$6,2)=7),
  "DS",
  IF(
   COUNTIF(Parametros!$P:$P,GG$6)&gt;0,
   IF(ISNUMBER(GK51),IF(GK51&gt;0,"FL","FC"),"FC"),
   IF(
    ISNUMBER(GK51),
    IF(GK51&gt;0,"NOR","F"),
    IF(GK51="A","NOR",IF(GK51&lt;&gt;"",GK51,"F"))
   )
  )
 )
)</f>
        <v>NOR</v>
      </c>
      <c r="GJ51" s="362">
        <f t="shared" si="751"/>
        <v>8.5</v>
      </c>
      <c r="GK51" s="362" cm="1">
        <f t="array" ref="GK51">_xlfn.LET(
_xlpm.f,GK$6,
_xlpm.xp,IFERROR(
   _xlfn.XLOOKUP(
     1,
     (Papeletas!$B$2:$B$3000=$B51)*(Papeletas!$G$2:$G$3000&lt;=_xlpm.f)*(Papeletas!$H$2:$H$3000&gt;=_xlpm.f),
     Papeletas!$F$2:$F$3000,
     "__NP__"
   ),
   "__NP__"
),
_xlpm.x,IF(_xlpm.xp&lt;&gt;"__NP__",_xlpm.xp,_xlfn.XLOOKUP($B51,Reloj!$A$2:$A$3000,INDEX(Reloj!$J$2:$AR$3000,,COLUMN(FY43)-INT(COLUMN(FY43)/9*8)),"__NF__")),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GL51" s="363">
        <f t="shared" si="752"/>
        <v>8.5</v>
      </c>
      <c r="GM51" s="363">
        <f t="shared" si="753"/>
        <v>2</v>
      </c>
      <c r="GN51" s="363">
        <f t="shared" si="754"/>
        <v>2</v>
      </c>
      <c r="GO51" s="363">
        <f t="shared" si="755"/>
        <v>0</v>
      </c>
      <c r="GP51" s="359">
        <f t="shared" si="756"/>
        <v>0.3125</v>
      </c>
      <c r="GQ51" s="360">
        <f t="shared" si="757"/>
        <v>0.70833333333333337</v>
      </c>
      <c r="GR51" s="361" t="str">
        <f>IF(
 OR(GP$6&lt;MAX($B$2,$G51),AND($H51&lt;&gt;"",GP$6&gt;$H51)),
 "NA",
 IF(
  AND($D51="LOCAL",WEEKDAY(GP$6,2)=7),
  "DS",
  IF(
   COUNTIF(Parametros!$P:$P,GP$6)&gt;0,
   IF(ISNUMBER(GT51),IF(GT51&gt;0,"FL","FC"),"FC"),
   IF(
    ISNUMBER(GT51),
    IF(GT51&gt;0,"NOR","F"),
    IF(GT51="A","NOR",IF(GT51&lt;&gt;"",GT51,"F"))
   )
  )
 )
)</f>
        <v>NOR</v>
      </c>
      <c r="GS51" s="362">
        <f t="shared" si="758"/>
        <v>8.5</v>
      </c>
      <c r="GT51" s="362" cm="1">
        <f t="array" ref="GT51">_xlfn.LET(
_xlpm.f,GT$6,
_xlpm.xp,IFERROR(
   _xlfn.XLOOKUP(
     1,
     (Papeletas!$B$2:$B$3000=$B51)*(Papeletas!$G$2:$G$3000&lt;=_xlpm.f)*(Papeletas!$H$2:$H$3000&gt;=_xlpm.f),
     Papeletas!$F$2:$F$3000,
     "__NP__"
   ),
   "__NP__"
),
_xlpm.x,IF(_xlpm.xp&lt;&gt;"__NP__",_xlpm.xp,_xlfn.XLOOKUP($B51,Reloj!$A$2:$A$3000,INDEX(Reloj!$J$2:$AR$3000,,COLUMN(GH43)-INT(COLUMN(GH43)/9*8)),"__NF__")),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GU51" s="363">
        <f t="shared" si="759"/>
        <v>8.5</v>
      </c>
      <c r="GV51" s="363">
        <f t="shared" si="760"/>
        <v>2</v>
      </c>
      <c r="GW51" s="363">
        <f t="shared" si="761"/>
        <v>2.5</v>
      </c>
      <c r="GX51" s="363">
        <f t="shared" si="762"/>
        <v>0</v>
      </c>
      <c r="GY51" s="359">
        <f t="shared" si="763"/>
        <v>0.3125</v>
      </c>
      <c r="GZ51" s="360">
        <f t="shared" si="764"/>
        <v>0.70833333333333337</v>
      </c>
      <c r="HA51" s="361" t="str">
        <f>IF(
 OR(GY$6&lt;MAX($B$2,$G51),AND($H51&lt;&gt;"",GY$6&gt;$H51)),
 "NA",
 IF(
  AND($D51="LOCAL",WEEKDAY(GY$6,2)=7),
  "DS",
  IF(
   COUNTIF(Parametros!$P:$P,GY$6)&gt;0,
   IF(ISNUMBER(HC51),IF(HC51&gt;0,"FL","FC"),"FC"),
   IF(
    ISNUMBER(HC51),
    IF(HC51&gt;0,"NOR","F"),
    IF(HC51="A","NOR",IF(HC51&lt;&gt;"",HC51,"F"))
   )
  )
 )
)</f>
        <v>NOR</v>
      </c>
      <c r="HB51" s="362">
        <f t="shared" si="765"/>
        <v>8.5</v>
      </c>
      <c r="HC51" s="362" cm="1">
        <f t="array" ref="HC51">_xlfn.LET(
_xlpm.f,HC$6,
_xlpm.xp,IFERROR(
   _xlfn.XLOOKUP(
     1,
     (Papeletas!$B$2:$B$3000=$B51)*(Papeletas!$G$2:$G$3000&lt;=_xlpm.f)*(Papeletas!$H$2:$H$3000&gt;=_xlpm.f),
     Papeletas!$F$2:$F$3000,
     "__NP__"
   ),
   "__NP__"
),
_xlpm.x,IF(_xlpm.xp&lt;&gt;"__NP__",_xlpm.xp,_xlfn.XLOOKUP($B51,Reloj!$A$2:$A$3000,INDEX(Reloj!$J$2:$AR$3000,,COLUMN(GQ43)-INT(COLUMN(GQ43)/9*8)),"__NF__")),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v>
      </c>
      <c r="HD51" s="363">
        <f t="shared" si="766"/>
        <v>8.5</v>
      </c>
      <c r="HE51" s="363">
        <f t="shared" si="767"/>
        <v>2</v>
      </c>
      <c r="HF51" s="363">
        <f t="shared" si="768"/>
        <v>1.5</v>
      </c>
      <c r="HG51" s="363">
        <f t="shared" si="769"/>
        <v>0</v>
      </c>
      <c r="HH51" s="359">
        <f t="shared" si="770"/>
        <v>0.3125</v>
      </c>
      <c r="HI51" s="360">
        <f t="shared" si="771"/>
        <v>0.70833333333333337</v>
      </c>
      <c r="HJ51" s="361" t="str">
        <f>IF(
 OR(HH$6&lt;MAX($B$2,$G51),AND($H51&lt;&gt;"",HH$6&gt;$H51)),
 "NA",
 IF(
  AND($D51="LOCAL",WEEKDAY(HH$6,2)=7),
  "DS",
  IF(
   COUNTIF(Parametros!$P:$P,HH$6)&gt;0,
   IF(ISNUMBER(HL51),IF(HL51&gt;0,"FL","FC"),"FC"),
   IF(
    ISNUMBER(HL51),
    IF(HL51&gt;0,"NOR","F"),
    IF(HL51="A","NOR",IF(HL51&lt;&gt;"",HL51,"F"))
   )
  )
 )
)</f>
        <v>NOR</v>
      </c>
      <c r="HK51" s="362">
        <f t="shared" si="772"/>
        <v>8.5</v>
      </c>
      <c r="HL51" s="362" cm="1">
        <f t="array" ref="HL51">_xlfn.LET(
_xlpm.f,HL$6,
_xlpm.xp,IFERROR(
   _xlfn.XLOOKUP(
     1,
     (Papeletas!$B$2:$B$3000=$B51)*(Papeletas!$G$2:$G$3000&lt;=_xlpm.f)*(Papeletas!$H$2:$H$3000&gt;=_xlpm.f),
     Papeletas!$F$2:$F$3000,
     "__NP__"
   ),
   "__NP__"
),
_xlpm.x,IF(_xlpm.xp&lt;&gt;"__NP__",_xlpm.xp,_xlfn.XLOOKUP($B51,Reloj!$A$2:$A$3000,INDEX(Reloj!$J$2:$AR$3000,,COLUMN(GZ43)-INT(COLUMN(GZ43)/9*8)),"__NF__")),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HM51" s="363">
        <f t="shared" si="773"/>
        <v>8.5</v>
      </c>
      <c r="HN51" s="363">
        <f t="shared" si="774"/>
        <v>2</v>
      </c>
      <c r="HO51" s="363">
        <f t="shared" si="775"/>
        <v>2.5</v>
      </c>
      <c r="HP51" s="363">
        <f t="shared" si="776"/>
        <v>0</v>
      </c>
      <c r="HQ51" s="359">
        <f t="shared" si="777"/>
        <v>0.3125</v>
      </c>
      <c r="HR51" s="360">
        <f t="shared" si="778"/>
        <v>0.54166666666666663</v>
      </c>
      <c r="HS51" s="361" t="str">
        <f>IF(
 OR(HQ$6&lt;MAX($B$2,$G51),AND($H51&lt;&gt;"",HQ$6&gt;$H51)),
 "NA",
 IF(
  AND($D51="LOCAL",WEEKDAY(HQ$6,2)=7),
  "DS",
  IF(
   COUNTIF(Parametros!$P:$P,HQ$6)&gt;0,
   IF(ISNUMBER(HU51),IF(HU51&gt;0,"FL","FC"),"FC"),
   IF(
    ISNUMBER(HU51),
    IF(HU51&gt;0,"NOR","F"),
    IF(HU51="A","NOR",IF(HU51&lt;&gt;"",HU51,"F"))
   )
  )
 )
)</f>
        <v>NOR</v>
      </c>
      <c r="HT51" s="362">
        <f t="shared" si="779"/>
        <v>5.4999999999999991</v>
      </c>
      <c r="HU51" s="362" cm="1">
        <f t="array" ref="HU51">_xlfn.LET(
_xlpm.f,HU$6,
_xlpm.xp,IFERROR(
   _xlfn.XLOOKUP(
     1,
     (Papeletas!$B$2:$B$3000=$B51)*(Papeletas!$G$2:$G$3000&lt;=_xlpm.f)*(Papeletas!$H$2:$H$3000&gt;=_xlpm.f),
     Papeletas!$F$2:$F$3000,
     "__NP__"
   ),
   "__NP__"
),
_xlpm.x,IF(_xlpm.xp&lt;&gt;"__NP__",_xlpm.xp,_xlfn.XLOOKUP($B51,Reloj!$A$2:$A$3000,INDEX(Reloj!$J$2:$AR$3000,,COLUMN(HI43)-INT(COLUMN(HI43)/9*8)),"__NF__")),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9.5</v>
      </c>
      <c r="HV51" s="363">
        <f t="shared" si="780"/>
        <v>5.4999999999999991</v>
      </c>
      <c r="HW51" s="363">
        <f t="shared" si="781"/>
        <v>2</v>
      </c>
      <c r="HX51" s="363">
        <f t="shared" si="782"/>
        <v>2.0000000000000009</v>
      </c>
      <c r="HY51" s="363">
        <f t="shared" si="783"/>
        <v>0</v>
      </c>
      <c r="HZ51" s="359" t="str">
        <f t="shared" si="784"/>
        <v>-</v>
      </c>
      <c r="IA51" s="360" t="str">
        <f t="shared" si="785"/>
        <v>-</v>
      </c>
      <c r="IB51" s="361" t="str">
        <f>IF(
 OR(HZ$6&lt;MAX($B$2,$G51),AND($H51&lt;&gt;"",HZ$6&gt;$H51)),
 "NA",
 IF(
  AND($D51="LOCAL",WEEKDAY(HZ$6,2)=7),
  "DS",
  IF(
   COUNTIF(Parametros!$P:$P,HZ$6)&gt;0,
   IF(ISNUMBER(ID51),IF(ID51&gt;0,"FL","FC"),"FC"),
   IF(
    ISNUMBER(ID51),
    IF(ID51&gt;0,"NOR","F"),
    IF(ID51="A","NOR",IF(ID51&lt;&gt;"",ID51,"F"))
   )
  )
 )
)</f>
        <v>DS</v>
      </c>
      <c r="IC51" s="362">
        <f t="shared" si="786"/>
        <v>0</v>
      </c>
      <c r="ID51" s="362" cm="1">
        <f t="array" ref="ID51">_xlfn.LET(
_xlpm.f,ID$6,
_xlpm.xp,IFERROR(
   _xlfn.XLOOKUP(
     1,
     (Papeletas!$B$2:$B$3000=$B51)*(Papeletas!$G$2:$G$3000&lt;=_xlpm.f)*(Papeletas!$H$2:$H$3000&gt;=_xlpm.f),
     Papeletas!$F$2:$F$3000,
     "__NP__"
   ),
   "__NP__"
),
_xlpm.x,IF(_xlpm.xp&lt;&gt;"__NP__",_xlpm.xp,_xlfn.XLOOKUP($B51,Reloj!$A$2:$A$3000,INDEX(Reloj!$J$2:$AR$3000,,COLUMN(HR43)-INT(COLUMN(HR43)/9*8)),"__NF__")),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6.5</v>
      </c>
      <c r="IE51" s="363">
        <f t="shared" si="787"/>
        <v>0</v>
      </c>
      <c r="IF51" s="363">
        <f t="shared" si="788"/>
        <v>0</v>
      </c>
      <c r="IG51" s="363">
        <f t="shared" si="789"/>
        <v>0</v>
      </c>
      <c r="IH51" s="363">
        <f t="shared" si="790"/>
        <v>6.5</v>
      </c>
      <c r="II51" s="359">
        <f t="shared" si="791"/>
        <v>0.3125</v>
      </c>
      <c r="IJ51" s="360">
        <f t="shared" si="792"/>
        <v>0.70833333333333337</v>
      </c>
      <c r="IK51" s="361" t="str">
        <f>IF(
 OR(II$6&lt;MAX($B$2,$G51),AND($H51&lt;&gt;"",II$6&gt;$H51)),
 "NA",
 IF(
  AND($D51="LOCAL",WEEKDAY(II$6,2)=7),
  "DS",
  IF(
   COUNTIF(Parametros!$P:$P,II$6)&gt;0,
   IF(ISNUMBER(IM51),IF(IM51&gt;0,"FL","FC"),"FC"),
   IF(
    ISNUMBER(IM51),
    IF(IM51&gt;0,"NOR","F"),
    IF(IM51="A","NOR",IF(IM51&lt;&gt;"",IM51,"F"))
   )
  )
 )
)</f>
        <v>NOR</v>
      </c>
      <c r="IL51" s="362">
        <f t="shared" si="793"/>
        <v>8.5</v>
      </c>
      <c r="IM51" s="362" cm="1">
        <f t="array" ref="IM51">_xlfn.LET(
_xlpm.f,IM$6,
_xlpm.xp,IFERROR(
   _xlfn.XLOOKUP(
     1,
     (Papeletas!$B$2:$B$3000=$B51)*(Papeletas!$G$2:$G$3000&lt;=_xlpm.f)*(Papeletas!$H$2:$H$3000&gt;=_xlpm.f),
     Papeletas!$F$2:$F$3000,
     "__NP__"
   ),
   "__NP__"
),
_xlpm.x,IF(_xlpm.xp&lt;&gt;"__NP__",_xlpm.xp,_xlfn.XLOOKUP($B51,Reloj!$A$2:$A$3000,INDEX(Reloj!$J$2:$AR$3000,,COLUMN(IA43)-INT(COLUMN(IA43)/9*8)),"__NF__")),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IN51" s="363">
        <f t="shared" si="794"/>
        <v>8.5</v>
      </c>
      <c r="IO51" s="363">
        <f t="shared" si="795"/>
        <v>2</v>
      </c>
      <c r="IP51" s="363">
        <f t="shared" si="796"/>
        <v>2.5</v>
      </c>
      <c r="IQ51" s="363">
        <f t="shared" si="797"/>
        <v>0</v>
      </c>
      <c r="IR51" s="359">
        <f t="shared" si="798"/>
        <v>0.3125</v>
      </c>
      <c r="IS51" s="360">
        <f t="shared" si="799"/>
        <v>0.70833333333333337</v>
      </c>
      <c r="IT51" s="361" t="str">
        <f>IF(
 OR(IR$6&lt;MAX($B$2,$G51),AND($H51&lt;&gt;"",IR$6&gt;$H51)),
 "NA",
 IF(
  AND($D51="LOCAL",WEEKDAY(IR$6,2)=7),
  "DS",
  IF(
   COUNTIF(Parametros!$P:$P,IR$6)&gt;0,
   IF(ISNUMBER(IV51),IF(IV51&gt;0,"FL","FC"),"FC"),
   IF(
    ISNUMBER(IV51),
    IF(IV51&gt;0,"NOR","F"),
    IF(IV51="A","NOR",IF(IV51&lt;&gt;"",IV51,"F"))
   )
  )
 )
)</f>
        <v>NOR</v>
      </c>
      <c r="IU51" s="362">
        <f t="shared" si="800"/>
        <v>8.5</v>
      </c>
      <c r="IV51" s="362" cm="1">
        <f t="array" ref="IV51">_xlfn.LET(
_xlpm.f,IV$6,
_xlpm.xp,IFERROR(
   _xlfn.XLOOKUP(
     1,
     (Papeletas!$B$2:$B$3000=$B51)*(Papeletas!$G$2:$G$3000&lt;=_xlpm.f)*(Papeletas!$H$2:$H$3000&gt;=_xlpm.f),
     Papeletas!$F$2:$F$3000,
     "__NP__"
   ),
   "__NP__"
),
_xlpm.x,IF(_xlpm.xp&lt;&gt;"__NP__",_xlpm.xp,_xlfn.XLOOKUP($B51,Reloj!$A$2:$A$3000,INDEX(Reloj!$J$2:$AR$3000,,COLUMN(IJ43)-INT(COLUMN(IJ43)/9*8)),"__NF__")),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13.5</v>
      </c>
      <c r="IW51" s="363">
        <f t="shared" si="801"/>
        <v>8.5</v>
      </c>
      <c r="IX51" s="363">
        <f t="shared" si="802"/>
        <v>2</v>
      </c>
      <c r="IY51" s="363">
        <f t="shared" si="803"/>
        <v>3</v>
      </c>
      <c r="IZ51" s="363">
        <f t="shared" si="804"/>
        <v>0</v>
      </c>
      <c r="JA51" s="359">
        <f t="shared" si="805"/>
        <v>0.3125</v>
      </c>
      <c r="JB51" s="360">
        <f t="shared" si="806"/>
        <v>0.70833333333333337</v>
      </c>
      <c r="JC51" s="361" t="str">
        <f>IF(
 OR(JA$6&lt;MAX($B$2,$G51),AND($H51&lt;&gt;"",JA$6&gt;$H51)),
 "NA",
 IF(
  AND($D51="LOCAL",WEEKDAY(JA$6,2)=7),
  "DS",
  IF(
   COUNTIF(Parametros!$P:$P,JA$6)&gt;0,
   IF(ISNUMBER(JE51),IF(JE51&gt;0,"FL","FC"),"FC"),
   IF(
    ISNUMBER(JE51),
    IF(JE51&gt;0,"NOR","F"),
    IF(JE51="A","NOR",IF(JE51&lt;&gt;"",JE51,"F"))
   )
  )
 )
)</f>
        <v>NOR</v>
      </c>
      <c r="JD51" s="362">
        <f t="shared" si="807"/>
        <v>8.5</v>
      </c>
      <c r="JE51" s="362" cm="1">
        <f t="array" ref="JE51">_xlfn.LET(
_xlpm.f,JE$6,
_xlpm.xp,IFERROR(
   _xlfn.XLOOKUP(
     1,
     (Papeletas!$B$2:$B$3000=$B51)*(Papeletas!$G$2:$G$3000&lt;=_xlpm.f)*(Papeletas!$H$2:$H$3000&gt;=_xlpm.f),
     Papeletas!$F$2:$F$3000,
     "__NP__"
   ),
   "__NP__"
),
_xlpm.x,IF(_xlpm.xp&lt;&gt;"__NP__",_xlpm.xp,_xlfn.XLOOKUP($B51,Reloj!$A$2:$A$3000,INDEX(Reloj!$J$2:$AR$3000,,COLUMN(IS43)-INT(COLUMN(IS43)/9*8)),"__NF__")),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JF51" s="363">
        <f t="shared" si="808"/>
        <v>8.5</v>
      </c>
      <c r="JG51" s="363">
        <f t="shared" si="809"/>
        <v>2</v>
      </c>
      <c r="JH51" s="363">
        <f t="shared" si="810"/>
        <v>2</v>
      </c>
      <c r="JI51" s="363">
        <f t="shared" si="811"/>
        <v>0</v>
      </c>
      <c r="JJ51" s="359">
        <f t="shared" si="812"/>
        <v>0.3125</v>
      </c>
      <c r="JK51" s="360">
        <f t="shared" si="813"/>
        <v>0.70833333333333337</v>
      </c>
      <c r="JL51" s="361" t="str">
        <f>IF(
 OR(JJ$6&lt;MAX($B$2,$G51),AND($H51&lt;&gt;"",JJ$6&gt;$H51)),
 "NA",
 IF(
  AND($D51="LOCAL",WEEKDAY(JJ$6,2)=7),
  "DS",
  IF(
   COUNTIF(Parametros!$P:$P,JJ$6)&gt;0,
   IF(ISNUMBER(JN51),IF(JN51&gt;0,"FL","FC"),"FC"),
   IF(
    ISNUMBER(JN51),
    IF(JN51&gt;0,"NOR","F"),
    IF(JN51="A","NOR",IF(JN51&lt;&gt;"",JN51,"F"))
   )
  )
 )
)</f>
        <v>NOR</v>
      </c>
      <c r="JM51" s="362">
        <f t="shared" si="814"/>
        <v>8.5</v>
      </c>
      <c r="JN51" s="362" cm="1">
        <f t="array" ref="JN51">_xlfn.LET(
_xlpm.f,JN$6,
_xlpm.xp,IFERROR(
   _xlfn.XLOOKUP(
     1,
     (Papeletas!$B$2:$B$3000=$B51)*(Papeletas!$G$2:$G$3000&lt;=_xlpm.f)*(Papeletas!$H$2:$H$3000&gt;=_xlpm.f),
     Papeletas!$F$2:$F$3000,
     "__NP__"
   ),
   "__NP__"
),
_xlpm.x,IF(_xlpm.xp&lt;&gt;"__NP__",_xlpm.xp,_xlfn.XLOOKUP($B51,Reloj!$A$2:$A$3000,INDEX(Reloj!$J$2:$AR$3000,,COLUMN(JB43)-INT(COLUMN(JB43)/9*8)),"__NF__")),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JO51" s="363">
        <f t="shared" si="815"/>
        <v>8.5</v>
      </c>
      <c r="JP51" s="363">
        <f t="shared" si="816"/>
        <v>2</v>
      </c>
      <c r="JQ51" s="363">
        <f t="shared" si="817"/>
        <v>2</v>
      </c>
      <c r="JR51" s="363">
        <f t="shared" si="818"/>
        <v>0</v>
      </c>
      <c r="JS51" s="359">
        <f t="shared" si="819"/>
        <v>0.3125</v>
      </c>
      <c r="JT51" s="360">
        <f t="shared" si="820"/>
        <v>0.70833333333333337</v>
      </c>
      <c r="JU51" s="361" t="str">
        <f>IF(
 OR(JS$6&lt;MAX($B$2,$G51),AND($H51&lt;&gt;"",JS$6&gt;$H51)),
 "NA",
 IF(
  AND($D51="LOCAL",WEEKDAY(JS$6,2)=7),
  "DS",
  IF(
   COUNTIF(Parametros!$P:$P,JS$6)&gt;0,
   IF(ISNUMBER(JW51),IF(JW51&gt;0,"FL","FC"),"FC"),
   IF(
    ISNUMBER(JW51),
    IF(JW51&gt;0,"NOR","F"),
    IF(JW51="A","NOR",IF(JW51&lt;&gt;"",JW51,"F"))
   )
  )
 )
)</f>
        <v>NOR</v>
      </c>
      <c r="JV51" s="362">
        <f t="shared" si="821"/>
        <v>8.5</v>
      </c>
      <c r="JW51" s="362" cm="1">
        <f t="array" ref="JW51">_xlfn.LET(
_xlpm.f,JW$6,
_xlpm.xp,IFERROR(
   _xlfn.XLOOKUP(
     1,
     (Papeletas!$B$2:$B$3000=$B51)*(Papeletas!$G$2:$G$3000&lt;=_xlpm.f)*(Papeletas!$H$2:$H$3000&gt;=_xlpm.f),
     Papeletas!$F$2:$F$3000,
     "__NP__"
   ),
   "__NP__"
),
_xlpm.x,IF(_xlpm.xp&lt;&gt;"__NP__",_xlpm.xp,_xlfn.XLOOKUP($B51,Reloj!$A$2:$A$3000,INDEX(Reloj!$J$2:$AR$3000,,COLUMN(JK43)-INT(COLUMN(JK43)/9*8)),"__NF__")),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13</v>
      </c>
      <c r="JX51" s="363">
        <f t="shared" si="822"/>
        <v>8.5</v>
      </c>
      <c r="JY51" s="363">
        <f t="shared" si="823"/>
        <v>2</v>
      </c>
      <c r="JZ51" s="363">
        <f t="shared" si="824"/>
        <v>2.5</v>
      </c>
      <c r="KA51" s="363">
        <f t="shared" si="825"/>
        <v>0</v>
      </c>
      <c r="KB51" s="359">
        <f t="shared" si="826"/>
        <v>0.3125</v>
      </c>
      <c r="KC51" s="360">
        <f t="shared" si="827"/>
        <v>0.54166666666666663</v>
      </c>
      <c r="KD51" s="361" t="str">
        <f>IF(
 OR(KB$6&lt;MAX($B$2,$G51),AND($H51&lt;&gt;"",KB$6&gt;$H51)),
 "NA",
 IF(
  AND($D51="LOCAL",WEEKDAY(KB$6,2)=7),
  "DS",
  IF(
   COUNTIF(Parametros!$P:$P,KB$6)&gt;0,
   IF(ISNUMBER(KF51),IF(KF51&gt;0,"FL","FC"),"FC"),
   IF(
    ISNUMBER(KF51),
    IF(KF51&gt;0,"NOR","F"),
    IF(KF51="A","NOR",IF(KF51&lt;&gt;"",KF51,"F"))
   )
  )
 )
)</f>
        <v>NOR</v>
      </c>
      <c r="KE51" s="362">
        <f t="shared" si="828"/>
        <v>5.4999999999999991</v>
      </c>
      <c r="KF51" s="362" cm="1">
        <f t="array" ref="KF51">_xlfn.LET(
_xlpm.f,KF$6,
_xlpm.xp,IFERROR(
   _xlfn.XLOOKUP(
     1,
     (Papeletas!$B$2:$B$3000=$B51)*(Papeletas!$G$2:$G$3000&lt;=_xlpm.f)*(Papeletas!$H$2:$H$3000&gt;=_xlpm.f),
     Papeletas!$F$2:$F$3000,
     "__NP__"
   ),
   "__NP__"
),
_xlpm.x,IF(_xlpm.xp&lt;&gt;"__NP__",_xlpm.xp,_xlfn.XLOOKUP($B51,Reloj!$A$2:$A$3000,INDEX(Reloj!$J$2:$AR$3000,,COLUMN(JT43)-INT(COLUMN(JT43)/9*8)),"__NF__")),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9</v>
      </c>
      <c r="KG51" s="363">
        <f t="shared" si="829"/>
        <v>5.4999999999999991</v>
      </c>
      <c r="KH51" s="363">
        <f t="shared" si="830"/>
        <v>2</v>
      </c>
      <c r="KI51" s="363">
        <f t="shared" si="831"/>
        <v>1.5000000000000009</v>
      </c>
      <c r="KJ51" s="363">
        <f t="shared" si="832"/>
        <v>0</v>
      </c>
      <c r="KK51" s="359" t="str">
        <f t="shared" si="255"/>
        <v>-</v>
      </c>
      <c r="KL51" s="360" t="str">
        <f t="shared" ref="KL51" si="851">IF(KK51="-","-",IF($D51="LOCAL",IF(WEEKDAY(KK$6,2)&lt;=5,--"17:00:00",IF(WEEKDAY(KK$6,2)=6,--"13:00:00","-")),IF($D51="FORANEO",IF(WEEKDAY(KK$6,2)&lt;=6,--"18:30:00",IF(WEEKDAY(KK$6,2)=7,--"12:00:00","-")),"-")))</f>
        <v>-</v>
      </c>
      <c r="KM51" s="361" t="str">
        <f>IF(
 OR(KK$6&lt;MAX($B$2,$G51),AND($H51&lt;&gt;"",KK$6&gt;$H51)),
 "NA",
 IF(
  AND($D51="LOCAL",WEEKDAY(KK$6,2)=7),
  "DS",
  IF(
   COUNTIF(Parametros!$P:$P,KK$6)&gt;0,
   IF(ISNUMBER(KO51),IF(KO51&gt;0,"FL","FC"),"FC"),
   IF(
    ISNUMBER(KO51),
    IF(KO51&gt;0,"NOR","F"),
    IF(KO51="A","NOR",IF(KO51&lt;&gt;"",KO51,"F"))
   )
  )
 )
)</f>
        <v>DS</v>
      </c>
      <c r="KN51" s="362">
        <f t="shared" si="519"/>
        <v>0</v>
      </c>
      <c r="KO51" s="362" t="str" cm="1">
        <f t="array" ref="KO51">_xlfn.LET(
_xlpm.f,KO$6,
_xlpm.xp,IFERROR(
   _xlfn.XLOOKUP(
     1,
     (Papeletas!$B$2:$B$403=$B51)*(Papeletas!$G$2:$G$403&lt;=_xlpm.f)*(Papeletas!$H$2:$H$403&gt;=_xlpm.f),
     Papeletas!$F$2:$F$403,
     "__NP__"
   ),
   "__NP__"
),
_xlpm.x,IF(_xlpm.xp&lt;&gt;"__NP__",_xlpm.xp,_xlfn.XLOOKUP($B51,Reloj!$A$2:$A$1254,INDEX(Reloj!$J$2:$AR$1254,,COLUMN(KC43)-INT(COLUMN(KC43)/9*8)),"__NF__")),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F</v>
      </c>
      <c r="KP51" s="363">
        <f t="shared" si="520"/>
        <v>0</v>
      </c>
      <c r="KQ51" s="363">
        <f t="shared" si="521"/>
        <v>0</v>
      </c>
      <c r="KR51" s="363">
        <f t="shared" si="522"/>
        <v>0</v>
      </c>
      <c r="KS51" s="363">
        <f t="shared" si="523"/>
        <v>0</v>
      </c>
      <c r="KT51" s="359">
        <f t="shared" si="262"/>
        <v>0.3125</v>
      </c>
      <c r="KU51" s="360">
        <f t="shared" ref="KU51" si="852">IF(KT51="-","-",IF($D51="LOCAL",IF(WEEKDAY(KT$6,2)&lt;=5,--"17:00:00",IF(WEEKDAY(KT$6,2)=6,--"13:00:00","-")),IF($D51="FORANEO",IF(WEEKDAY(KT$6,2)&lt;=6,--"18:30:00",IF(WEEKDAY(KT$6,2)=7,--"12:00:00","-")),"-")))</f>
        <v>0.70833333333333337</v>
      </c>
      <c r="KV51" s="361" t="str">
        <f>IF(
 OR(KT$6&lt;MAX($B$2,$G51),AND($H51&lt;&gt;"",KT$6&gt;$H51)),
 "NA",
 IF(
  AND($D51="LOCAL",WEEKDAY(KT$6,2)=7),
  "DS",
  IF(
   COUNTIF(Parametros!$P:$P,KT$6)&gt;0,
   IF(ISNUMBER(KX51),IF(KX51&gt;0,"FL","FC"),"FC"),
   IF(
    ISNUMBER(KX51),
    IF(KX51&gt;0,"NOR","F"),
    IF(KX51="A","NOR",IF(KX51&lt;&gt;"",KX51,"F"))
   )
  )
 )
)</f>
        <v>NOR</v>
      </c>
      <c r="KW51" s="362">
        <f t="shared" si="525"/>
        <v>8.5</v>
      </c>
      <c r="KX51" s="362" cm="1">
        <f t="array" ref="KX51">_xlfn.LET(
_xlpm.f,KX$6,
_xlpm.xp,IFERROR(
   _xlfn.XLOOKUP(
     1,
     (Papeletas!$B$2:$B$403=$B51)*(Papeletas!$G$2:$G$403&lt;=_xlpm.f)*(Papeletas!$H$2:$H$403&gt;=_xlpm.f),
     Papeletas!$F$2:$F$403,
     "__NP__"
   ),
   "__NP__"
),
_xlpm.x,IF(_xlpm.xp&lt;&gt;"__NP__",_xlpm.xp,_xlfn.XLOOKUP($B51,Reloj!$A$2:$A$1254,INDEX(Reloj!$J$2:$AR$1254,,COLUMN(KL43)-INT(COLUMN(KL43)/9*8)),"__NF__")),
_xlpm.t,SUBSTITUTE(_xlpm.x&amp;"","'",""),
_xlpm.esnum,IFERROR(ISNUMBER(VALUE(_xlpm.t)),FALSE),
_xlpm.n,IF(_xlpm.esnum,VALUE(_xlpm.t),0),
_xlpm.dia,IFERROR(WEEKDAY(_xlpm.f,2),0),
_xlpm.esFinSem,IF(AND(_xlpm.esnum,_xlpm.n&gt;0,_xlpm.n&lt;=7),IF($D51="LOCAL",OR(_xlpm.dia=6,_xlpm.dia=7),_xlpm.dia=7),FALSE),
_xlpm.nAj,IF(_xlpm.esFinSem,_xlpm.n+1,_xlpm.n),
IF(_xlpm.x="__NF__","Revisar",
IF(_xlpm.t="","F",
IF(_xlpm.esnum,
IF(_xlpm.nAj=0,"F",_xlpm.nAj),
IF(OR(_xlpm.t="AS",_xlpm.t="SAI"),"F",
IF(OR(_xlpm.t="ATM",_xlpm.t="CT",_xlpm.t="SS"),"A",
IF(_xlpm.t="B","DL",
IF(_xlpm.t="BA","DLA",
IF(_xlpm.t="V","VAC",_xlpm.t)))))))))</f>
        <v>12.5</v>
      </c>
      <c r="KY51" s="363">
        <f t="shared" si="526"/>
        <v>8.5</v>
      </c>
      <c r="KZ51" s="363">
        <f t="shared" si="527"/>
        <v>2</v>
      </c>
      <c r="LA51" s="363">
        <f t="shared" si="528"/>
        <v>2</v>
      </c>
      <c r="LB51" s="363">
        <f t="shared" si="529"/>
        <v>0</v>
      </c>
      <c r="LC51" s="364">
        <f t="shared" si="269"/>
        <v>0.3125</v>
      </c>
      <c r="LD51" s="360">
        <f t="shared" si="530"/>
        <v>0.70833333333333337</v>
      </c>
      <c r="LE51" s="361" t="str" cm="1">
        <f t="array" ref="LE51">_xlfn.LET(_xlpm.f,LC$6,_xlpm.ini,IFERROR(_xlfn.XLOOKUP(1,(Papeletas!$B$2:$B$403=$B51)*(Papeletas!$G$2:$G$403&lt;=_xlpm.f)*(Papeletas!$H$2:$H$403&gt;=_xlpm.f),Papeletas!$F$2:$F$403,""),""),IF(AND($D51="LOCAL",WEEKDAY(LC$6,2)=7),"DS",IF(_xlpm.ini&lt;&gt;"",_xlfn.XLOOKUP(_xlpm.ini,Parametros!$B:$B,Parametros!$C:$C,_xlpm.ini),"NOR")))</f>
        <v>NOR</v>
      </c>
      <c r="LF51" s="362">
        <f t="shared" si="531"/>
        <v>8.5</v>
      </c>
      <c r="LG51" s="362">
        <f t="shared" si="532"/>
        <v>8.5</v>
      </c>
      <c r="LH51" s="363">
        <f t="shared" si="533"/>
        <v>8.5</v>
      </c>
      <c r="LI51" s="363">
        <v>0</v>
      </c>
      <c r="LJ51" s="363">
        <v>0</v>
      </c>
      <c r="LK51" s="363">
        <v>0</v>
      </c>
      <c r="LL51" s="364">
        <f t="shared" si="274"/>
        <v>0.3125</v>
      </c>
      <c r="LM51" s="360">
        <f t="shared" si="534"/>
        <v>0.70833333333333337</v>
      </c>
      <c r="LN51" s="361" t="str" cm="1">
        <f t="array" ref="LN51">_xlfn.LET(_xlpm.f,LL$6,_xlpm.ini,IFERROR(_xlfn.XLOOKUP(1,(Papeletas!$B$2:$B$403=$B51)*(Papeletas!$G$2:$G$403&lt;=_xlpm.f)*(Papeletas!$H$2:$H$403&gt;=_xlpm.f),Papeletas!$F$2:$F$403,""),""),IF(AND($D51="LOCAL",WEEKDAY(LL$6,2)=7),"DS",IF(_xlpm.ini&lt;&gt;"",_xlfn.XLOOKUP(_xlpm.ini,Parametros!$B:$B,Parametros!$C:$C,_xlpm.ini),"NOR")))</f>
        <v>NOR</v>
      </c>
      <c r="LO51" s="362">
        <f t="shared" si="535"/>
        <v>8.5</v>
      </c>
      <c r="LP51" s="362">
        <f t="shared" si="536"/>
        <v>8.5</v>
      </c>
      <c r="LQ51" s="363">
        <f t="shared" si="537"/>
        <v>8.5</v>
      </c>
      <c r="LR51" s="363">
        <v>0</v>
      </c>
      <c r="LS51" s="363">
        <v>0</v>
      </c>
      <c r="LT51" s="363">
        <v>0</v>
      </c>
      <c r="LU51" s="364">
        <f t="shared" si="279"/>
        <v>0.3125</v>
      </c>
      <c r="LV51" s="360">
        <f t="shared" si="538"/>
        <v>0.70833333333333337</v>
      </c>
      <c r="LW51" s="361" t="str" cm="1">
        <f t="array" ref="LW51">_xlfn.LET(_xlpm.f,LU$6,_xlpm.ini,IFERROR(_xlfn.XLOOKUP(1,(Papeletas!$B$2:$B$403=$B51)*(Papeletas!$G$2:$G$403&lt;=_xlpm.f)*(Papeletas!$H$2:$H$403&gt;=_xlpm.f),Papeletas!$F$2:$F$403,""),""),IF(AND($D51="LOCAL",WEEKDAY(LU$6,2)=7),"DS",IF(_xlpm.ini&lt;&gt;"",_xlfn.XLOOKUP(_xlpm.ini,Parametros!$B:$B,Parametros!$C:$C,_xlpm.ini),"NOR")))</f>
        <v>NOR</v>
      </c>
      <c r="LX51" s="362">
        <f t="shared" si="539"/>
        <v>8.5</v>
      </c>
      <c r="LY51" s="362">
        <f t="shared" si="540"/>
        <v>8.5</v>
      </c>
      <c r="LZ51" s="363">
        <f t="shared" si="541"/>
        <v>8.5</v>
      </c>
      <c r="MA51" s="363">
        <v>0</v>
      </c>
      <c r="MB51" s="363">
        <v>0</v>
      </c>
      <c r="MC51" s="363">
        <v>0</v>
      </c>
      <c r="MD51" s="360">
        <f t="shared" si="284"/>
        <v>0.3125</v>
      </c>
      <c r="ME51" s="360">
        <f t="shared" si="542"/>
        <v>0.70833333333333337</v>
      </c>
      <c r="MF51" s="361" t="str" cm="1">
        <f t="array" ref="MF51">_xlfn.LET(_xlpm.f,MD$6,_xlpm.ini,IFERROR(_xlfn.XLOOKUP(1,(Papeletas!$B$2:$B$403=$B51)*(Papeletas!$G$2:$G$403&lt;=_xlpm.f)*(Papeletas!$H$2:$H$403&gt;=_xlpm.f),Papeletas!$F$2:$F$403,""),""),IF(AND($D51="LOCAL",WEEKDAY(MD$6,2)=7),"DS",IF(_xlpm.ini&lt;&gt;"",_xlfn.XLOOKUP(_xlpm.ini,Parametros!$B:$B,Parametros!$C:$C,_xlpm.ini),"NOR")))</f>
        <v>NOR</v>
      </c>
      <c r="MG51" s="362">
        <f t="shared" si="543"/>
        <v>8.5</v>
      </c>
      <c r="MH51" s="362">
        <f t="shared" si="544"/>
        <v>8.5</v>
      </c>
      <c r="MI51" s="363">
        <f t="shared" si="545"/>
        <v>8.5</v>
      </c>
      <c r="MJ51" s="363">
        <v>0</v>
      </c>
      <c r="MK51" s="363">
        <v>0</v>
      </c>
      <c r="ML51" s="363">
        <v>0</v>
      </c>
      <c r="MM51" s="364">
        <f t="shared" si="289"/>
        <v>0.3125</v>
      </c>
      <c r="MN51" s="360">
        <f t="shared" si="546"/>
        <v>0.54166666666666663</v>
      </c>
      <c r="MO51" s="361" t="str" cm="1">
        <f t="array" ref="MO51">_xlfn.LET(_xlpm.f,MM$6,_xlpm.ini,IFERROR(_xlfn.XLOOKUP(1,(Papeletas!$B$2:$B$403=$B51)*(Papeletas!$G$2:$G$403&lt;=_xlpm.f)*(Papeletas!$H$2:$H$403&gt;=_xlpm.f),Papeletas!$F$2:$F$403,""),""),IF(AND($D51="LOCAL",WEEKDAY(MM$6,2)=7),"DS",IF(_xlpm.ini&lt;&gt;"",_xlfn.XLOOKUP(_xlpm.ini,Parametros!$B:$B,Parametros!$C:$C,_xlpm.ini),"NOR")))</f>
        <v>NOR</v>
      </c>
      <c r="MP51" s="362">
        <f t="shared" si="547"/>
        <v>5.4999999999999991</v>
      </c>
      <c r="MQ51" s="362">
        <f t="shared" si="548"/>
        <v>5.4999999999999991</v>
      </c>
      <c r="MR51" s="363">
        <f t="shared" si="549"/>
        <v>5.4999999999999991</v>
      </c>
      <c r="MS51" s="363">
        <v>0</v>
      </c>
      <c r="MT51" s="363">
        <v>0</v>
      </c>
      <c r="MU51" s="363">
        <v>0</v>
      </c>
      <c r="MV51" s="364"/>
      <c r="MW51" s="360"/>
      <c r="MX51" s="361"/>
      <c r="MY51" s="362"/>
      <c r="MZ51" s="362"/>
      <c r="NA51" s="363"/>
      <c r="NB51" s="363"/>
      <c r="NC51" s="363"/>
      <c r="ND51" s="363"/>
      <c r="NE51" s="364"/>
      <c r="NF51" s="360"/>
      <c r="NG51" s="361"/>
      <c r="NH51" s="362"/>
      <c r="NI51" s="362"/>
      <c r="NJ51" s="363"/>
      <c r="NK51" s="363"/>
      <c r="NL51" s="363"/>
      <c r="NM51" s="363"/>
      <c r="NN51" s="211"/>
      <c r="NO51" s="401">
        <f t="shared" si="615"/>
        <v>24</v>
      </c>
      <c r="NP51" s="401" cm="1">
        <f t="array" ref="NP51">SUMPRODUCT(
 (INDEX(DD51:MU51,1,_xlfn.SEQUENCE(1,INT((COLUMN($MU$9)-COLUMN(DD51)+1)/9),3,9))=NP$6)*
 (INDEX(DD51:MU51,1,_xlfn.SEQUENCE(1,INT((COLUMN($MU$9)-COLUMN(DD51)+1)/9),9,9))&gt;0)
)</f>
        <v>3</v>
      </c>
      <c r="NQ51" s="401" cm="1">
        <f t="array" ref="NQ51">SUMPRODUCT(--(INDEX($DD51:$MU51,1,_xlfn.SEQUENCE(1,INT((COLUMN($MU$9)-COLUMN($DD51)+1)/9),3,9))=NQ$6))</f>
        <v>0</v>
      </c>
      <c r="NR51" s="401">
        <f t="shared" si="550"/>
        <v>27</v>
      </c>
      <c r="NS51" s="401" cm="1">
        <f t="array" ref="NS51">SUMPRODUCT(--(INDEX($DD51:$MU51,1,_xlfn.SEQUENCE(1,INT((COLUMN($MU$9)-COLUMN($DD51)+1)/9),3,9))=NS$6))</f>
        <v>0</v>
      </c>
      <c r="NT51" s="401">
        <f t="shared" si="551"/>
        <v>1</v>
      </c>
      <c r="NU51" s="401" cm="1">
        <f t="array" ref="NU51">SUMPRODUCT(--(INDEX($DD51:$MU51,1,_xlfn.SEQUENCE(1,INT((COLUMN($MU$9)-COLUMN($DD51)+1)/9),3,9))=NU$6))</f>
        <v>0</v>
      </c>
      <c r="NV51" s="401" cm="1">
        <f t="array" ref="NV51">SUMPRODUCT(--(INDEX($DD51:$MU51,1,_xlfn.SEQUENCE(1,INT((COLUMN($MU$9)-COLUMN($DD51)+1)/9),3,9))=NV$6))</f>
        <v>0</v>
      </c>
      <c r="NW51" s="401" cm="1">
        <f t="array" ref="NW51">SUMPRODUCT(--(INDEX($DD51:$MU51,1,_xlfn.SEQUENCE(1,INT((COLUMN($MU$9)-COLUMN($DD51)+1)/9),3,9))=NW$6))</f>
        <v>0</v>
      </c>
      <c r="NX51" s="401" cm="1">
        <f t="array" ref="NX51">SUMPRODUCT(--(INDEX($DD51:$MU51,1,_xlfn.SEQUENCE(1,INT((COLUMN($MU$9)-COLUMN($DD51)+1)/9),3,9))=NX$6))</f>
        <v>0</v>
      </c>
      <c r="NY51" s="401" cm="1">
        <f t="array" ref="NY51">SUMPRODUCT(--(INDEX($DD51:$MU51,1,_xlfn.SEQUENCE(1,INT((COLUMN($MU$9)-COLUMN($DD51)+1)/9),3,9))=NY$6))</f>
        <v>0</v>
      </c>
      <c r="NZ51" s="401" cm="1">
        <f t="array" ref="NZ51">SUMPRODUCT(--(INDEX($DD51:$MU51,1,_xlfn.SEQUENCE(1,INT((COLUMN($MU$9)-COLUMN($DD51)+1)/9),3,9))=NZ$6))</f>
        <v>0</v>
      </c>
      <c r="OA51" s="401" cm="1">
        <f t="array" ref="OA51">SUMPRODUCT(--(INDEX($DD51:$MU51,1,_xlfn.SEQUENCE(1,INT((COLUMN($MU$9)-COLUMN($DD51)+1)/9),3,9))=OA$6))</f>
        <v>0</v>
      </c>
      <c r="OB51" s="401" cm="1">
        <f t="array" ref="OB51">SUMPRODUCT(--(INDEX($DD51:$MU51,1,_xlfn.SEQUENCE(1,INT((COLUMN($MU$9)-COLUMN($DD51)+1)/9),3,9))=OB$6))</f>
        <v>0</v>
      </c>
      <c r="OC51" s="401" cm="1">
        <f t="array" ref="OC51">SUMPRODUCT(--(INDEX($DD51:$MU51,1,_xlfn.SEQUENCE(1,INT((COLUMN($MU$9)-COLUMN($DD51)+1)/9),3,9))=OC$6))</f>
        <v>0</v>
      </c>
      <c r="OD51" s="402"/>
      <c r="OE51" s="402">
        <f t="shared" si="552"/>
        <v>28</v>
      </c>
      <c r="OF51" s="403" cm="1">
        <f t="array" ref="OF51">SUM(INDEX(R51:KJ51,1,_xlfn.SEQUENCE(1,INT((COLUMN($NM$9)-COLUMN(CU51)+1)/9),7,9)))</f>
        <v>54</v>
      </c>
      <c r="OG51" s="403" cm="1">
        <f t="array" ref="OG51">SUM(INDEX(R51:KJ51,1,_xlfn.SEQUENCE(1,INT((COLUMN($NM$9)-COLUMN(CU51)+1)/9),8,9)))</f>
        <v>55</v>
      </c>
      <c r="OH51" s="403" cm="1">
        <f t="array" ref="OH51">SUM(INDEX(R51:KJ51,1,_xlfn.SEQUENCE(1,INT((COLUMN($NM$9)-COLUMN(CU51)+1)/9),9,9)))</f>
        <v>26</v>
      </c>
      <c r="OI51" s="214"/>
      <c r="OJ51" s="163">
        <v>2</v>
      </c>
      <c r="OK51" s="163">
        <v>2</v>
      </c>
      <c r="OL51" s="163"/>
      <c r="OM51" s="163">
        <v>8.5</v>
      </c>
      <c r="ON51" s="306">
        <f>_xlfn.XLOOKUP(B51,'TR05'!B:B,'TR05'!G:G,"Revisar",0)</f>
        <v>45726</v>
      </c>
      <c r="OO51" s="306">
        <f>_xlfn.XLOOKUP(B51,Reloj!A:A,Reloj!D:D,"Revisar",0)</f>
        <v>45726</v>
      </c>
      <c r="OP51" s="162" t="str">
        <f>_xlfn.XLOOKUP(B51,'S10'!C:C,'S10'!B:B,"Revisar",0)</f>
        <v>Revisar</v>
      </c>
    </row>
    <row r="52" spans="1:406" s="162" customFormat="1" ht="15.9" customHeight="1">
      <c r="A52" s="356">
        <v>44</v>
      </c>
      <c r="B52" s="332" t="s">
        <v>895</v>
      </c>
      <c r="C52" s="357" t="str">
        <f>_xlfn.XLOOKUP(B52,'S10'!$B$2:$B$1500,'S10'!$A$2:$A$1500,"Ingresar",0)</f>
        <v>22019264</v>
      </c>
      <c r="D52" s="333" t="s">
        <v>169</v>
      </c>
      <c r="E52" s="335" t="s">
        <v>897</v>
      </c>
      <c r="F52" s="335" t="str">
        <f>_xlfn.XLOOKUP(B52,'S10'!$B$2:$B$600,'S10'!$F$2:$F$600,"Ingresar",0)</f>
        <v>Capataz Sanitario</v>
      </c>
      <c r="G52" s="296">
        <v>45931</v>
      </c>
      <c r="H52" s="358"/>
      <c r="I52" s="359">
        <f t="shared" si="37"/>
        <v>0.3125</v>
      </c>
      <c r="J52" s="360">
        <f t="shared" si="295"/>
        <v>0.70833333333333337</v>
      </c>
      <c r="K52" s="361" t="str">
        <f>IF(
 OR(I$6&lt;MAX($B$2,$G52),AND($H52&lt;&gt;"",I$6&gt;$H52)),
 "NA",
 IF(
  AND($D52="LOCAL",WEEKDAY(I$6,2)=7),
  "DS",
  IF(
   COUNTIF(Parametros!$P:$P,I$6)&gt;0,
   IF(ISNUMBER(M52),IF(M52&gt;0,"FL","FC"),"FC"),
   IF(
    ISNUMBER(M52),
    IF(M52&gt;0,"NOR","F"),
    IF(M52="A","NOR",IF(M52&lt;&gt;"",M52,"F"))
   )
  )
 )
)</f>
        <v>NOR</v>
      </c>
      <c r="L52" s="362">
        <f t="shared" si="296"/>
        <v>8.5</v>
      </c>
      <c r="M52" s="362" cm="1">
        <f t="array" ref="M52">_xlfn.LET(
_xlpm.f,M$6,
_xlpm.xp,IFERROR(
   _xlfn.XLOOKUP(
     1,
     (Papeletas!$B$2:$B$403=$B52)*(Papeletas!$G$2:$G$403&lt;=_xlpm.f)*(Papeletas!$H$2:$H$403&gt;=_xlpm.f),
     Papeletas!$F$2:$F$403,
     "__NP__"
   ),
   "__NP__"
),
_xlpm.x,IF(_xlpm.xp&lt;&gt;"__NP__",_xlpm.xp,_xlfn.XLOOKUP($B52,Reloj!$A$2:$A$1254,INDEX(Reloj!$J$2:$AR$1254,,COLUMN(A44)-INT(COLUMN(A44)/9*8)),"__NF__")),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N52" s="363">
        <f t="shared" si="297"/>
        <v>8.5</v>
      </c>
      <c r="O52" s="363">
        <f t="shared" si="298"/>
        <v>2</v>
      </c>
      <c r="P52" s="363">
        <f t="shared" si="299"/>
        <v>1</v>
      </c>
      <c r="Q52" s="363">
        <f t="shared" si="300"/>
        <v>0</v>
      </c>
      <c r="R52" s="359">
        <f t="shared" si="616"/>
        <v>0.3125</v>
      </c>
      <c r="S52" s="360">
        <f t="shared" si="617"/>
        <v>0.70833333333333337</v>
      </c>
      <c r="T52" s="361" t="str">
        <f>IF(
 OR(R$6&lt;MAX($B$2,$G52),AND($H52&lt;&gt;"",R$6&gt;$H52)),
 "NA",
 IF(
  AND($D52="LOCAL",WEEKDAY(R$6,2)=7),
  "DS",
  IF(
   COUNTIF(Parametros!$P:$P,R$6)&gt;0,
   IF(ISNUMBER(V52),IF(V52&gt;0,"FL","FC"),"FC"),
   IF(
    ISNUMBER(V52),
    IF(V52&gt;0,"NOR","F"),
    IF(V52="A","NOR",IF(V52&lt;&gt;"",V52,"F"))
   )
  )
 )
)</f>
        <v>NOR</v>
      </c>
      <c r="U52" s="362">
        <f t="shared" si="618"/>
        <v>8.5</v>
      </c>
      <c r="V52" s="362" cm="1">
        <f t="array" ref="V52">_xlfn.LET(
_xlpm.f,V$6,
_xlpm.xp,IFERROR(
   _xlfn.XLOOKUP(
     1,
     (Papeletas!$B$2:$B$3000=$B52)*(Papeletas!$G$2:$G$3000&lt;=_xlpm.f)*(Papeletas!$H$2:$H$3000&gt;=_xlpm.f),
     Papeletas!$F$2:$F$3000,
     "__NP__"
   ),
   "__NP__"
),
_xlpm.x,IF(_xlpm.xp&lt;&gt;"__NP__",_xlpm.xp,_xlfn.XLOOKUP($B52,Reloj!$A$2:$A$3000,INDEX(Reloj!$J$2:$AR$3000,,COLUMN(J44)-INT(COLUMN(J44)/9*8)),"__NF__")),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W52" s="363">
        <f t="shared" si="619"/>
        <v>8.5</v>
      </c>
      <c r="X52" s="363">
        <f t="shared" si="620"/>
        <v>2</v>
      </c>
      <c r="Y52" s="363">
        <f t="shared" si="621"/>
        <v>1</v>
      </c>
      <c r="Z52" s="363">
        <f t="shared" si="622"/>
        <v>0</v>
      </c>
      <c r="AA52" s="359">
        <f t="shared" si="623"/>
        <v>0.3125</v>
      </c>
      <c r="AB52" s="360">
        <f t="shared" si="624"/>
        <v>0.70833333333333337</v>
      </c>
      <c r="AC52" s="361" t="str">
        <f>IF(
 OR(AA$6&lt;MAX($B$2,$G52),AND($H52&lt;&gt;"",AA$6&gt;$H52)),
 "NA",
 IF(
  AND($D52="LOCAL",WEEKDAY(AA$6,2)=7),
  "DS",
  IF(
   COUNTIF(Parametros!$P:$P,AA$6)&gt;0,
   IF(ISNUMBER(AE52),IF(AE52&gt;0,"FL","FC"),"FC"),
   IF(
    ISNUMBER(AE52),
    IF(AE52&gt;0,"NOR","F"),
    IF(AE52="A","NOR",IF(AE52&lt;&gt;"",AE52,"F"))
   )
  )
 )
)</f>
        <v>NOR</v>
      </c>
      <c r="AD52" s="362">
        <f t="shared" si="625"/>
        <v>8.5</v>
      </c>
      <c r="AE52" s="362" cm="1">
        <f t="array" ref="AE52">_xlfn.LET(
_xlpm.f,AE$6,
_xlpm.xp,IFERROR(
   _xlfn.XLOOKUP(
     1,
     (Papeletas!$B$2:$B$3000=$B52)*(Papeletas!$G$2:$G$3000&lt;=_xlpm.f)*(Papeletas!$H$2:$H$3000&gt;=_xlpm.f),
     Papeletas!$F$2:$F$3000,
     "__NP__"
   ),
   "__NP__"
),
_xlpm.x,IF(_xlpm.xp&lt;&gt;"__NP__",_xlpm.xp,_xlfn.XLOOKUP($B52,Reloj!$A$2:$A$3000,INDEX(Reloj!$J$2:$AR$3000,,COLUMN(S44)-INT(COLUMN(S44)/9*8)),"__NF__")),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AF52" s="363">
        <f t="shared" si="626"/>
        <v>8.5</v>
      </c>
      <c r="AG52" s="363">
        <f t="shared" si="627"/>
        <v>2</v>
      </c>
      <c r="AH52" s="363">
        <f t="shared" si="628"/>
        <v>1</v>
      </c>
      <c r="AI52" s="363">
        <f t="shared" si="629"/>
        <v>0</v>
      </c>
      <c r="AJ52" s="359">
        <f t="shared" si="630"/>
        <v>0.3125</v>
      </c>
      <c r="AK52" s="360">
        <f t="shared" si="631"/>
        <v>0.54166666666666663</v>
      </c>
      <c r="AL52" s="361" t="str">
        <f>IF(
 OR(AJ$6&lt;MAX($B$2,$G52),AND($H52&lt;&gt;"",AJ$6&gt;$H52)),
 "NA",
 IF(
  AND($D52="LOCAL",WEEKDAY(AJ$6,2)=7),
  "DS",
  IF(
   COUNTIF(Parametros!$P:$P,AJ$6)&gt;0,
   IF(ISNUMBER(AN52),IF(AN52&gt;0,"FL","FC"),"FC"),
   IF(
    ISNUMBER(AN52),
    IF(AN52&gt;0,"NOR","F"),
    IF(AN52="A","NOR",IF(AN52&lt;&gt;"",AN52,"F"))
   )
  )
 )
)</f>
        <v>NOR</v>
      </c>
      <c r="AM52" s="362">
        <f t="shared" si="632"/>
        <v>5.4999999999999991</v>
      </c>
      <c r="AN52" s="362" cm="1">
        <f t="array" ref="AN52">_xlfn.LET(
_xlpm.f,AN$6,
_xlpm.xp,IFERROR(
   _xlfn.XLOOKUP(
     1,
     (Papeletas!$B$2:$B$3000=$B52)*(Papeletas!$G$2:$G$3000&lt;=_xlpm.f)*(Papeletas!$H$2:$H$3000&gt;=_xlpm.f),
     Papeletas!$F$2:$F$3000,
     "__NP__"
   ),
   "__NP__"
),
_xlpm.x,IF(_xlpm.xp&lt;&gt;"__NP__",_xlpm.xp,_xlfn.XLOOKUP($B52,Reloj!$A$2:$A$3000,INDEX(Reloj!$J$2:$AR$3000,,COLUMN(AB44)-INT(COLUMN(AB44)/9*8)),"__NF__")),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10.5</v>
      </c>
      <c r="AO52" s="363">
        <f t="shared" si="633"/>
        <v>5.4999999999999991</v>
      </c>
      <c r="AP52" s="363">
        <f t="shared" si="634"/>
        <v>2</v>
      </c>
      <c r="AQ52" s="363">
        <f t="shared" si="635"/>
        <v>3.0000000000000009</v>
      </c>
      <c r="AR52" s="363">
        <f t="shared" si="636"/>
        <v>0</v>
      </c>
      <c r="AS52" s="359" t="str">
        <f t="shared" si="637"/>
        <v>-</v>
      </c>
      <c r="AT52" s="360" t="str">
        <f t="shared" si="638"/>
        <v>-</v>
      </c>
      <c r="AU52" s="361" t="str">
        <f>IF(
 OR(AS$6&lt;MAX($B$2,$G52),AND($H52&lt;&gt;"",AS$6&gt;$H52)),
 "NA",
 IF(
  AND($D52="LOCAL",WEEKDAY(AS$6,2)=7),
  "DS",
  IF(
   COUNTIF(Parametros!$P:$P,AS$6)&gt;0,
   IF(ISNUMBER(AW52),IF(AW52&gt;0,"FL","FC"),"FC"),
   IF(
    ISNUMBER(AW52),
    IF(AW52&gt;0,"NOR","F"),
    IF(AW52="A","NOR",IF(AW52&lt;&gt;"",AW52,"F"))
   )
  )
 )
)</f>
        <v>DS</v>
      </c>
      <c r="AV52" s="362">
        <f t="shared" si="639"/>
        <v>0</v>
      </c>
      <c r="AW52" s="362" t="str" cm="1">
        <f t="array" ref="AW52">_xlfn.LET(
_xlpm.f,AW$6,
_xlpm.xp,IFERROR(
   _xlfn.XLOOKUP(
     1,
     (Papeletas!$B$2:$B$3000=$B52)*(Papeletas!$G$2:$G$3000&lt;=_xlpm.f)*(Papeletas!$H$2:$H$3000&gt;=_xlpm.f),
     Papeletas!$F$2:$F$3000,
     "__NP__"
   ),
   "__NP__"
),
_xlpm.x,IF(_xlpm.xp&lt;&gt;"__NP__",_xlpm.xp,_xlfn.XLOOKUP($B52,Reloj!$A$2:$A$3000,INDEX(Reloj!$J$2:$AR$3000,,COLUMN(AK44)-INT(COLUMN(AK44)/9*8)),"__NF__")),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F</v>
      </c>
      <c r="AX52" s="363">
        <f t="shared" si="640"/>
        <v>0</v>
      </c>
      <c r="AY52" s="363">
        <f t="shared" si="641"/>
        <v>0</v>
      </c>
      <c r="AZ52" s="363">
        <f t="shared" si="642"/>
        <v>0</v>
      </c>
      <c r="BA52" s="363">
        <f t="shared" si="643"/>
        <v>0</v>
      </c>
      <c r="BB52" s="359">
        <f t="shared" si="644"/>
        <v>0.3125</v>
      </c>
      <c r="BC52" s="360">
        <f t="shared" si="645"/>
        <v>0.70833333333333337</v>
      </c>
      <c r="BD52" s="361" t="str">
        <f>IF(
 OR(BB$6&lt;MAX($B$2,$G52),AND($H52&lt;&gt;"",BB$6&gt;$H52)),
 "NA",
 IF(
  AND($D52="LOCAL",WEEKDAY(BB$6,2)=7),
  "DS",
  IF(
   COUNTIF(Parametros!$P:$P,BB$6)&gt;0,
   IF(ISNUMBER(BF52),IF(BF52&gt;0,"FL","FC"),"FC"),
   IF(
    ISNUMBER(BF52),
    IF(BF52&gt;0,"NOR","F"),
    IF(BF52="A","NOR",IF(BF52&lt;&gt;"",BF52,"F"))
   )
  )
 )
)</f>
        <v>NOR</v>
      </c>
      <c r="BE52" s="362">
        <f t="shared" si="646"/>
        <v>8.5</v>
      </c>
      <c r="BF52" s="362" cm="1">
        <f t="array" ref="BF52">_xlfn.LET(
_xlpm.f,BF$6,
_xlpm.xp,IFERROR(
   _xlfn.XLOOKUP(
     1,
     (Papeletas!$B$2:$B$3000=$B52)*(Papeletas!$G$2:$G$3000&lt;=_xlpm.f)*(Papeletas!$H$2:$H$3000&gt;=_xlpm.f),
     Papeletas!$F$2:$F$3000,
     "__NP__"
   ),
   "__NP__"
),
_xlpm.x,IF(_xlpm.xp&lt;&gt;"__NP__",_xlpm.xp,_xlfn.XLOOKUP($B52,Reloj!$A$2:$A$3000,INDEX(Reloj!$J$2:$AR$3000,,COLUMN(AT44)-INT(COLUMN(AT44)/9*8)),"__NF__")),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v>
      </c>
      <c r="BG52" s="363">
        <f t="shared" si="647"/>
        <v>8.5</v>
      </c>
      <c r="BH52" s="363">
        <f t="shared" si="648"/>
        <v>2</v>
      </c>
      <c r="BI52" s="363">
        <f t="shared" si="649"/>
        <v>0.5</v>
      </c>
      <c r="BJ52" s="363">
        <f t="shared" si="650"/>
        <v>0</v>
      </c>
      <c r="BK52" s="359">
        <f t="shared" si="651"/>
        <v>0.3125</v>
      </c>
      <c r="BL52" s="360">
        <f t="shared" si="652"/>
        <v>0.70833333333333337</v>
      </c>
      <c r="BM52" s="361" t="str">
        <f>IF(
 OR(BK$6&lt;MAX($B$2,$G52),AND($H52&lt;&gt;"",BK$6&gt;$H52)),
 "NA",
 IF(
  AND($D52="LOCAL",WEEKDAY(BK$6,2)=7),
  "DS",
  IF(
   COUNTIF(Parametros!$P:$P,BK$6)&gt;0,
   IF(ISNUMBER(BO52),IF(BO52&gt;0,"FL","FC"),"FC"),
   IF(
    ISNUMBER(BO52),
    IF(BO52&gt;0,"NOR","F"),
    IF(BO52="A","NOR",IF(BO52&lt;&gt;"",BO52,"F"))
   )
  )
 )
)</f>
        <v>NOR</v>
      </c>
      <c r="BN52" s="362">
        <f t="shared" si="653"/>
        <v>8.5</v>
      </c>
      <c r="BO52" s="362" cm="1">
        <f t="array" ref="BO52">_xlfn.LET(
_xlpm.f,BO$6,
_xlpm.xp,IFERROR(
   _xlfn.XLOOKUP(
     1,
     (Papeletas!$B$2:$B$3000=$B52)*(Papeletas!$G$2:$G$3000&lt;=_xlpm.f)*(Papeletas!$H$2:$H$3000&gt;=_xlpm.f),
     Papeletas!$F$2:$F$3000,
     "__NP__"
   ),
   "__NP__"
),
_xlpm.x,IF(_xlpm.xp&lt;&gt;"__NP__",_xlpm.xp,_xlfn.XLOOKUP($B52,Reloj!$A$2:$A$3000,INDEX(Reloj!$J$2:$AR$3000,,COLUMN(BC44)-INT(COLUMN(BC44)/9*8)),"__NF__")),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8.5</v>
      </c>
      <c r="BP52" s="363">
        <f t="shared" si="654"/>
        <v>8.5</v>
      </c>
      <c r="BQ52" s="363">
        <f t="shared" si="655"/>
        <v>0</v>
      </c>
      <c r="BR52" s="363">
        <f t="shared" si="656"/>
        <v>0</v>
      </c>
      <c r="BS52" s="363">
        <f t="shared" si="657"/>
        <v>0</v>
      </c>
      <c r="BT52" s="359">
        <f t="shared" si="658"/>
        <v>0.3125</v>
      </c>
      <c r="BU52" s="360">
        <f t="shared" si="659"/>
        <v>0.70833333333333337</v>
      </c>
      <c r="BV52" s="361" t="str">
        <f>IF(
 OR(BT$6&lt;MAX($B$2,$G52),AND($H52&lt;&gt;"",BT$6&gt;$H52)),
 "NA",
 IF(
  AND($D52="LOCAL",WEEKDAY(BT$6,2)=7),
  "DS",
  IF(
   COUNTIF(Parametros!$P:$P,BT$6)&gt;0,
   IF(ISNUMBER(BX52),IF(BX52&gt;0,"FL","FC"),"FC"),
   IF(
    ISNUMBER(BX52),
    IF(BX52&gt;0,"NOR","F"),
    IF(BX52="A","NOR",IF(BX52&lt;&gt;"",BX52,"F"))
   )
  )
 )
)</f>
        <v>NOR</v>
      </c>
      <c r="BW52" s="362">
        <f t="shared" si="660"/>
        <v>8.5</v>
      </c>
      <c r="BX52" s="362" cm="1">
        <f t="array" ref="BX52">_xlfn.LET(
_xlpm.f,BX$6,
_xlpm.xp,IFERROR(
   _xlfn.XLOOKUP(
     1,
     (Papeletas!$B$2:$B$3000=$B52)*(Papeletas!$G$2:$G$3000&lt;=_xlpm.f)*(Papeletas!$H$2:$H$3000&gt;=_xlpm.f),
     Papeletas!$F$2:$F$3000,
     "__NP__"
   ),
   "__NP__"
),
_xlpm.x,IF(_xlpm.xp&lt;&gt;"__NP__",_xlpm.xp,_xlfn.XLOOKUP($B52,Reloj!$A$2:$A$3000,INDEX(Reloj!$J$2:$AR$3000,,COLUMN(BL44)-INT(COLUMN(BL44)/9*8)),"__NF__")),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v>
      </c>
      <c r="BY52" s="363">
        <f t="shared" si="661"/>
        <v>8.5</v>
      </c>
      <c r="BZ52" s="363">
        <f t="shared" si="662"/>
        <v>2</v>
      </c>
      <c r="CA52" s="363">
        <f t="shared" si="663"/>
        <v>0.5</v>
      </c>
      <c r="CB52" s="363">
        <f t="shared" si="664"/>
        <v>0</v>
      </c>
      <c r="CC52" s="359">
        <f t="shared" si="665"/>
        <v>0.3125</v>
      </c>
      <c r="CD52" s="360">
        <f t="shared" si="666"/>
        <v>0.70833333333333337</v>
      </c>
      <c r="CE52" s="361" t="str">
        <f>IF(
 OR(CC$6&lt;MAX($B$2,$G52),AND($H52&lt;&gt;"",CC$6&gt;$H52)),
 "NA",
 IF(
  AND($D52="LOCAL",WEEKDAY(CC$6,2)=7),
  "DS",
  IF(
   COUNTIF(Parametros!$P:$P,CC$6)&gt;0,
   IF(ISNUMBER(CG52),IF(CG52&gt;0,"FL","FC"),"FC"),
   IF(
    ISNUMBER(CG52),
    IF(CG52&gt;0,"NOR","F"),
    IF(CG52="A","NOR",IF(CG52&lt;&gt;"",CG52,"F"))
   )
  )
 )
)</f>
        <v>NOR</v>
      </c>
      <c r="CF52" s="362">
        <f t="shared" si="667"/>
        <v>8.5</v>
      </c>
      <c r="CG52" s="362" cm="1">
        <f t="array" ref="CG52">_xlfn.LET(
_xlpm.f,CG$6,
_xlpm.xp,IFERROR(
   _xlfn.XLOOKUP(
     1,
     (Papeletas!$B$2:$B$3000=$B52)*(Papeletas!$G$2:$G$3000&lt;=_xlpm.f)*(Papeletas!$H$2:$H$3000&gt;=_xlpm.f),
     Papeletas!$F$2:$F$3000,
     "__NP__"
   ),
   "__NP__"
),
_xlpm.x,IF(_xlpm.xp&lt;&gt;"__NP__",_xlpm.xp,_xlfn.XLOOKUP($B52,Reloj!$A$2:$A$3000,INDEX(Reloj!$J$2:$AR$3000,,COLUMN(BU44)-INT(COLUMN(BU44)/9*8)),"__NF__")),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12.5</v>
      </c>
      <c r="CH52" s="363">
        <f t="shared" si="668"/>
        <v>8.5</v>
      </c>
      <c r="CI52" s="363">
        <f t="shared" si="669"/>
        <v>2</v>
      </c>
      <c r="CJ52" s="363">
        <f t="shared" si="670"/>
        <v>2</v>
      </c>
      <c r="CK52" s="363">
        <f t="shared" si="671"/>
        <v>0</v>
      </c>
      <c r="CL52" s="359">
        <f t="shared" si="672"/>
        <v>0.3125</v>
      </c>
      <c r="CM52" s="360">
        <f t="shared" si="673"/>
        <v>0.70833333333333337</v>
      </c>
      <c r="CN52" s="361" t="str">
        <f>IF(
 OR(CL$6&lt;MAX($B$2,$G52),AND($H52&lt;&gt;"",CL$6&gt;$H52)),
 "NA",
 IF(
  AND($D52="LOCAL",WEEKDAY(CL$6,2)=7),
  "DS",
  IF(
   COUNTIF(Parametros!$P:$P,CL$6)&gt;0,
   IF(ISNUMBER(CP52),IF(CP52&gt;0,"FL","FC"),"FC"),
   IF(
    ISNUMBER(CP52),
    IF(CP52&gt;0,"NOR","F"),
    IF(CP52="A","NOR",IF(CP52&lt;&gt;"",CP52,"F"))
   )
  )
 )
)</f>
        <v>NOR</v>
      </c>
      <c r="CO52" s="362">
        <f t="shared" si="674"/>
        <v>8.5</v>
      </c>
      <c r="CP52" s="362" cm="1">
        <f t="array" ref="CP52">_xlfn.LET(
_xlpm.f,CP$6,
_xlpm.xp,IFERROR(
   _xlfn.XLOOKUP(
     1,
     (Papeletas!$B$2:$B$3000=$B52)*(Papeletas!$G$2:$G$3000&lt;=_xlpm.f)*(Papeletas!$H$2:$H$3000&gt;=_xlpm.f),
     Papeletas!$F$2:$F$3000,
     "__NP__"
   ),
   "__NP__"
),
_xlpm.x,IF(_xlpm.xp&lt;&gt;"__NP__",_xlpm.xp,_xlfn.XLOOKUP($B52,Reloj!$A$2:$A$3000,INDEX(Reloj!$J$2:$AR$3000,,COLUMN(CD44)-INT(COLUMN(CD44)/9*8)),"__NF__")),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CQ52" s="363">
        <f t="shared" si="675"/>
        <v>8.5</v>
      </c>
      <c r="CR52" s="363">
        <f t="shared" si="676"/>
        <v>2</v>
      </c>
      <c r="CS52" s="363">
        <f t="shared" si="677"/>
        <v>1.5</v>
      </c>
      <c r="CT52" s="363">
        <f t="shared" si="678"/>
        <v>0</v>
      </c>
      <c r="CU52" s="359">
        <f t="shared" si="679"/>
        <v>0.3125</v>
      </c>
      <c r="CV52" s="360">
        <f t="shared" si="680"/>
        <v>0.54166666666666663</v>
      </c>
      <c r="CW52" s="361" t="str">
        <f>IF(
 OR(CU$6&lt;MAX($B$2,$G52),AND($H52&lt;&gt;"",CU$6&gt;$H52)),
 "NA",
 IF(
  AND($D52="LOCAL",WEEKDAY(CU$6,2)=7),
  "DS",
  IF(
   COUNTIF(Parametros!$P:$P,CU$6)&gt;0,
   IF(ISNUMBER(CY52),IF(CY52&gt;0,"FL","FC"),"FC"),
   IF(
    ISNUMBER(CY52),
    IF(CY52&gt;0,"NOR","F"),
    IF(CY52="A","NOR",IF(CY52&lt;&gt;"",CY52,"F"))
   )
  )
 )
)</f>
        <v>NOR</v>
      </c>
      <c r="CX52" s="362">
        <f t="shared" si="681"/>
        <v>5.4999999999999991</v>
      </c>
      <c r="CY52" s="362" cm="1">
        <f t="array" ref="CY52">_xlfn.LET(
_xlpm.f,CY$6,
_xlpm.xp,IFERROR(
   _xlfn.XLOOKUP(
     1,
     (Papeletas!$B$2:$B$3000=$B52)*(Papeletas!$G$2:$G$3000&lt;=_xlpm.f)*(Papeletas!$H$2:$H$3000&gt;=_xlpm.f),
     Papeletas!$F$2:$F$3000,
     "__NP__"
   ),
   "__NP__"
),
_xlpm.x,IF(_xlpm.xp&lt;&gt;"__NP__",_xlpm.xp,_xlfn.XLOOKUP($B52,Reloj!$A$2:$A$3000,INDEX(Reloj!$J$2:$AR$3000,,COLUMN(CM44)-INT(COLUMN(CM44)/9*8)),"__NF__")),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10.5</v>
      </c>
      <c r="CZ52" s="363">
        <f t="shared" si="682"/>
        <v>5.4999999999999991</v>
      </c>
      <c r="DA52" s="363">
        <f t="shared" si="683"/>
        <v>2</v>
      </c>
      <c r="DB52" s="363">
        <f t="shared" si="684"/>
        <v>3.0000000000000009</v>
      </c>
      <c r="DC52" s="363">
        <f t="shared" si="685"/>
        <v>0</v>
      </c>
      <c r="DD52" s="359" t="str">
        <f t="shared" si="686"/>
        <v>-</v>
      </c>
      <c r="DE52" s="360" t="str">
        <f t="shared" si="687"/>
        <v>-</v>
      </c>
      <c r="DF52" s="361" t="str">
        <f>IF(
 OR(DD$6&lt;MAX($B$2,$G52),AND($H52&lt;&gt;"",DD$6&gt;$H52)),
 "NA",
 IF(
  AND($D52="LOCAL",WEEKDAY(DD$6,2)=7),
  "DS",
  IF(
   COUNTIF(Parametros!$P:$P,DD$6)&gt;0,
   IF(ISNUMBER(DH52),IF(DH52&gt;0,"FL","FC"),"FC"),
   IF(
    ISNUMBER(DH52),
    IF(DH52&gt;0,"NOR","F"),
    IF(DH52="A","NOR",IF(DH52&lt;&gt;"",DH52,"F"))
   )
  )
 )
)</f>
        <v>DS</v>
      </c>
      <c r="DG52" s="362">
        <f t="shared" si="688"/>
        <v>0</v>
      </c>
      <c r="DH52" s="362" cm="1">
        <f t="array" ref="DH52">_xlfn.LET(
_xlpm.f,DH$6,
_xlpm.xp,IFERROR(
   _xlfn.XLOOKUP(
     1,
     (Papeletas!$B$2:$B$3000=$B52)*(Papeletas!$G$2:$G$3000&lt;=_xlpm.f)*(Papeletas!$H$2:$H$3000&gt;=_xlpm.f),
     Papeletas!$F$2:$F$3000,
     "__NP__"
   ),
   "__NP__"
),
_xlpm.x,IF(_xlpm.xp&lt;&gt;"__NP__",_xlpm.xp,_xlfn.XLOOKUP($B52,Reloj!$A$2:$A$3000,INDEX(Reloj!$J$2:$AR$3000,,COLUMN(CV44)-INT(COLUMN(CV44)/9*8)),"__NF__")),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6</v>
      </c>
      <c r="DI52" s="363">
        <f t="shared" si="689"/>
        <v>0</v>
      </c>
      <c r="DJ52" s="363">
        <f t="shared" si="690"/>
        <v>0</v>
      </c>
      <c r="DK52" s="363">
        <f t="shared" si="691"/>
        <v>0</v>
      </c>
      <c r="DL52" s="363">
        <f t="shared" si="692"/>
        <v>6</v>
      </c>
      <c r="DM52" s="359">
        <f t="shared" si="693"/>
        <v>0.3125</v>
      </c>
      <c r="DN52" s="360">
        <f t="shared" si="694"/>
        <v>0.70833333333333337</v>
      </c>
      <c r="DO52" s="361" t="str">
        <f>IF(
 OR(DM$6&lt;MAX($B$2,$G52),AND($H52&lt;&gt;"",DM$6&gt;$H52)),
 "NA",
 IF(
  AND($D52="LOCAL",WEEKDAY(DM$6,2)=7),
  "DS",
  IF(
   COUNTIF(Parametros!$P:$P,DM$6)&gt;0,
   IF(ISNUMBER(DQ52),IF(DQ52&gt;0,"FL","FC"),"FC"),
   IF(
    ISNUMBER(DQ52),
    IF(DQ52&gt;0,"NOR","F"),
    IF(DQ52="A","NOR",IF(DQ52&lt;&gt;"",DQ52,"F"))
   )
  )
 )
)</f>
        <v>NOR</v>
      </c>
      <c r="DP52" s="362">
        <f t="shared" si="695"/>
        <v>8.5</v>
      </c>
      <c r="DQ52" s="362" cm="1">
        <f t="array" ref="DQ52">_xlfn.LET(
_xlpm.f,DQ$6,
_xlpm.xp,IFERROR(
   _xlfn.XLOOKUP(
     1,
     (Papeletas!$B$2:$B$3000=$B52)*(Papeletas!$G$2:$G$3000&lt;=_xlpm.f)*(Papeletas!$H$2:$H$3000&gt;=_xlpm.f),
     Papeletas!$F$2:$F$3000,
     "__NP__"
   ),
   "__NP__"
),
_xlpm.x,IF(_xlpm.xp&lt;&gt;"__NP__",_xlpm.xp,_xlfn.XLOOKUP($B52,Reloj!$A$2:$A$3000,INDEX(Reloj!$J$2:$AR$3000,,COLUMN(DE44)-INT(COLUMN(DE44)/9*8)),"__NF__")),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DR52" s="363">
        <f t="shared" si="696"/>
        <v>8.5</v>
      </c>
      <c r="DS52" s="363">
        <f t="shared" si="697"/>
        <v>2</v>
      </c>
      <c r="DT52" s="363">
        <f t="shared" si="698"/>
        <v>1</v>
      </c>
      <c r="DU52" s="363">
        <f t="shared" si="699"/>
        <v>0</v>
      </c>
      <c r="DV52" s="359">
        <f t="shared" si="700"/>
        <v>0.3125</v>
      </c>
      <c r="DW52" s="360">
        <f t="shared" si="701"/>
        <v>0.70833333333333337</v>
      </c>
      <c r="DX52" s="361" t="str">
        <f>IF(
 OR(DV$6&lt;MAX($B$2,$G52),AND($H52&lt;&gt;"",DV$6&gt;$H52)),
 "NA",
 IF(
  AND($D52="LOCAL",WEEKDAY(DV$6,2)=7),
  "DS",
  IF(
   COUNTIF(Parametros!$P:$P,DV$6)&gt;0,
   IF(ISNUMBER(DZ52),IF(DZ52&gt;0,"FL","FC"),"FC"),
   IF(
    ISNUMBER(DZ52),
    IF(DZ52&gt;0,"NOR","F"),
    IF(DZ52="A","NOR",IF(DZ52&lt;&gt;"",DZ52,"F"))
   )
  )
 )
)</f>
        <v>NOR</v>
      </c>
      <c r="DY52" s="362">
        <f t="shared" si="702"/>
        <v>8.5</v>
      </c>
      <c r="DZ52" s="362" cm="1">
        <f t="array" ref="DZ52">_xlfn.LET(
_xlpm.f,DZ$6,
_xlpm.xp,IFERROR(
   _xlfn.XLOOKUP(
     1,
     (Papeletas!$B$2:$B$3000=$B52)*(Papeletas!$G$2:$G$3000&lt;=_xlpm.f)*(Papeletas!$H$2:$H$3000&gt;=_xlpm.f),
     Papeletas!$F$2:$F$3000,
     "__NP__"
   ),
   "__NP__"
),
_xlpm.x,IF(_xlpm.xp&lt;&gt;"__NP__",_xlpm.xp,_xlfn.XLOOKUP($B52,Reloj!$A$2:$A$3000,INDEX(Reloj!$J$2:$AR$3000,,COLUMN(DN44)-INT(COLUMN(DN44)/9*8)),"__NF__")),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EA52" s="363">
        <f t="shared" si="703"/>
        <v>8.5</v>
      </c>
      <c r="EB52" s="363">
        <f t="shared" si="704"/>
        <v>2</v>
      </c>
      <c r="EC52" s="363">
        <f t="shared" si="705"/>
        <v>1.5</v>
      </c>
      <c r="ED52" s="363">
        <f t="shared" si="706"/>
        <v>0</v>
      </c>
      <c r="EE52" s="359">
        <f t="shared" si="707"/>
        <v>0.3125</v>
      </c>
      <c r="EF52" s="360">
        <f t="shared" si="708"/>
        <v>0.70833333333333337</v>
      </c>
      <c r="EG52" s="361" t="str">
        <f>IF(
 OR(EE$6&lt;MAX($B$2,$G52),AND($H52&lt;&gt;"",EE$6&gt;$H52)),
 "NA",
 IF(
  AND($D52="LOCAL",WEEKDAY(EE$6,2)=7),
  "DS",
  IF(
   COUNTIF(Parametros!$P:$P,EE$6)&gt;0,
   IF(ISNUMBER(EI52),IF(EI52&gt;0,"FL","FC"),"FC"),
   IF(
    ISNUMBER(EI52),
    IF(EI52&gt;0,"NOR","F"),
    IF(EI52="A","NOR",IF(EI52&lt;&gt;"",EI52,"F"))
   )
  )
 )
)</f>
        <v>NOR</v>
      </c>
      <c r="EH52" s="362">
        <f t="shared" si="709"/>
        <v>8.5</v>
      </c>
      <c r="EI52" s="362" cm="1">
        <f t="array" ref="EI52">_xlfn.LET(
_xlpm.f,EI$6,
_xlpm.xp,IFERROR(
   _xlfn.XLOOKUP(
     1,
     (Papeletas!$B$2:$B$3000=$B52)*(Papeletas!$G$2:$G$3000&lt;=_xlpm.f)*(Papeletas!$H$2:$H$3000&gt;=_xlpm.f),
     Papeletas!$F$2:$F$3000,
     "__NP__"
   ),
   "__NP__"
),
_xlpm.x,IF(_xlpm.xp&lt;&gt;"__NP__",_xlpm.xp,_xlfn.XLOOKUP($B52,Reloj!$A$2:$A$3000,INDEX(Reloj!$J$2:$AR$3000,,COLUMN(DW44)-INT(COLUMN(DW44)/9*8)),"__NF__")),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EJ52" s="363">
        <f t="shared" si="710"/>
        <v>8.5</v>
      </c>
      <c r="EK52" s="363">
        <f t="shared" si="711"/>
        <v>2</v>
      </c>
      <c r="EL52" s="363">
        <f t="shared" si="712"/>
        <v>1.5</v>
      </c>
      <c r="EM52" s="363">
        <f t="shared" si="713"/>
        <v>0</v>
      </c>
      <c r="EN52" s="359">
        <f t="shared" si="714"/>
        <v>0.3125</v>
      </c>
      <c r="EO52" s="360">
        <f t="shared" si="715"/>
        <v>0.70833333333333337</v>
      </c>
      <c r="EP52" s="361" t="str">
        <f>IF(
 OR(EN$6&lt;MAX($B$2,$G52),AND($H52&lt;&gt;"",EN$6&gt;$H52)),
 "NA",
 IF(
  AND($D52="LOCAL",WEEKDAY(EN$6,2)=7),
  "DS",
  IF(
   COUNTIF(Parametros!$P:$P,EN$6)&gt;0,
   IF(ISNUMBER(ER52),IF(ER52&gt;0,"FL","FC"),"FC"),
   IF(
    ISNUMBER(ER52),
    IF(ER52&gt;0,"NOR","F"),
    IF(ER52="A","NOR",IF(ER52&lt;&gt;"",ER52,"F"))
   )
  )
 )
)</f>
        <v>NOR</v>
      </c>
      <c r="EQ52" s="362">
        <f t="shared" si="716"/>
        <v>8.5</v>
      </c>
      <c r="ER52" s="362" cm="1">
        <f t="array" ref="ER52">_xlfn.LET(
_xlpm.f,ER$6,
_xlpm.xp,IFERROR(
   _xlfn.XLOOKUP(
     1,
     (Papeletas!$B$2:$B$3000=$B52)*(Papeletas!$G$2:$G$3000&lt;=_xlpm.f)*(Papeletas!$H$2:$H$3000&gt;=_xlpm.f),
     Papeletas!$F$2:$F$3000,
     "__NP__"
   ),
   "__NP__"
),
_xlpm.x,IF(_xlpm.xp&lt;&gt;"__NP__",_xlpm.xp,_xlfn.XLOOKUP($B52,Reloj!$A$2:$A$3000,INDEX(Reloj!$J$2:$AR$3000,,COLUMN(EF44)-INT(COLUMN(EF44)/9*8)),"__NF__")),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13</v>
      </c>
      <c r="ES52" s="363">
        <f t="shared" si="717"/>
        <v>8.5</v>
      </c>
      <c r="ET52" s="363">
        <f t="shared" si="718"/>
        <v>2</v>
      </c>
      <c r="EU52" s="363">
        <f t="shared" si="719"/>
        <v>2.5</v>
      </c>
      <c r="EV52" s="363">
        <f t="shared" si="720"/>
        <v>0</v>
      </c>
      <c r="EW52" s="359">
        <f t="shared" si="721"/>
        <v>0.3125</v>
      </c>
      <c r="EX52" s="360">
        <f t="shared" si="722"/>
        <v>0.70833333333333337</v>
      </c>
      <c r="EY52" s="361" t="str">
        <f>IF(
 OR(EW$6&lt;MAX($B$2,$G52),AND($H52&lt;&gt;"",EW$6&gt;$H52)),
 "NA",
 IF(
  AND($D52="LOCAL",WEEKDAY(EW$6,2)=7),
  "DS",
  IF(
   COUNTIF(Parametros!$P:$P,EW$6)&gt;0,
   IF(ISNUMBER(FA52),IF(FA52&gt;0,"FL","FC"),"FC"),
   IF(
    ISNUMBER(FA52),
    IF(FA52&gt;0,"NOR","F"),
    IF(FA52="A","NOR",IF(FA52&lt;&gt;"",FA52,"F"))
   )
  )
 )
)</f>
        <v>NOR</v>
      </c>
      <c r="EZ52" s="362">
        <f t="shared" si="723"/>
        <v>8.5</v>
      </c>
      <c r="FA52" s="362" cm="1">
        <f t="array" ref="FA52">_xlfn.LET(
_xlpm.f,FA$6,
_xlpm.xp,IFERROR(
   _xlfn.XLOOKUP(
     1,
     (Papeletas!$B$2:$B$3000=$B52)*(Papeletas!$G$2:$G$3000&lt;=_xlpm.f)*(Papeletas!$H$2:$H$3000&gt;=_xlpm.f),
     Papeletas!$F$2:$F$3000,
     "__NP__"
   ),
   "__NP__"
),
_xlpm.x,IF(_xlpm.xp&lt;&gt;"__NP__",_xlpm.xp,_xlfn.XLOOKUP($B52,Reloj!$A$2:$A$3000,INDEX(Reloj!$J$2:$AR$3000,,COLUMN(EO44)-INT(COLUMN(EO44)/9*8)),"__NF__")),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FB52" s="363">
        <f t="shared" si="724"/>
        <v>8.5</v>
      </c>
      <c r="FC52" s="363">
        <f t="shared" si="725"/>
        <v>2</v>
      </c>
      <c r="FD52" s="363">
        <f t="shared" si="726"/>
        <v>1.5</v>
      </c>
      <c r="FE52" s="363">
        <f t="shared" si="727"/>
        <v>0</v>
      </c>
      <c r="FF52" s="359">
        <f t="shared" si="728"/>
        <v>0.3125</v>
      </c>
      <c r="FG52" s="360">
        <f t="shared" si="729"/>
        <v>0.54166666666666663</v>
      </c>
      <c r="FH52" s="361" t="str">
        <f>IF(
 OR(FF$6&lt;MAX($B$2,$G52),AND($H52&lt;&gt;"",FF$6&gt;$H52)),
 "NA",
 IF(
  AND($D52="LOCAL",WEEKDAY(FF$6,2)=7),
  "DS",
  IF(
   COUNTIF(Parametros!$P:$P,FF$6)&gt;0,
   IF(ISNUMBER(FJ52),IF(FJ52&gt;0,"FL","FC"),"FC"),
   IF(
    ISNUMBER(FJ52),
    IF(FJ52&gt;0,"NOR","F"),
    IF(FJ52="A","NOR",IF(FJ52&lt;&gt;"",FJ52,"F"))
   )
  )
 )
)</f>
        <v>NOR</v>
      </c>
      <c r="FI52" s="362">
        <f t="shared" si="730"/>
        <v>5.4999999999999991</v>
      </c>
      <c r="FJ52" s="362" cm="1">
        <f t="array" ref="FJ52">_xlfn.LET(
_xlpm.f,FJ$6,
_xlpm.xp,IFERROR(
   _xlfn.XLOOKUP(
     1,
     (Papeletas!$B$2:$B$3000=$B52)*(Papeletas!$G$2:$G$3000&lt;=_xlpm.f)*(Papeletas!$H$2:$H$3000&gt;=_xlpm.f),
     Papeletas!$F$2:$F$3000,
     "__NP__"
   ),
   "__NP__"
),
_xlpm.x,IF(_xlpm.xp&lt;&gt;"__NP__",_xlpm.xp,_xlfn.XLOOKUP($B52,Reloj!$A$2:$A$3000,INDEX(Reloj!$J$2:$AR$3000,,COLUMN(EX44)-INT(COLUMN(EX44)/9*8)),"__NF__")),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10.5</v>
      </c>
      <c r="FK52" s="363">
        <f t="shared" si="731"/>
        <v>5.4999999999999991</v>
      </c>
      <c r="FL52" s="363">
        <f t="shared" si="732"/>
        <v>2</v>
      </c>
      <c r="FM52" s="363">
        <f t="shared" si="733"/>
        <v>3.0000000000000009</v>
      </c>
      <c r="FN52" s="363">
        <f t="shared" si="734"/>
        <v>0</v>
      </c>
      <c r="FO52" s="359" t="str">
        <f t="shared" si="735"/>
        <v>-</v>
      </c>
      <c r="FP52" s="360" t="str">
        <f t="shared" si="736"/>
        <v>-</v>
      </c>
      <c r="FQ52" s="361" t="str">
        <f>IF(
 OR(FO$6&lt;MAX($B$2,$G52),AND($H52&lt;&gt;"",FO$6&gt;$H52)),
 "NA",
 IF(
  AND($D52="LOCAL",WEEKDAY(FO$6,2)=7),
  "DS",
  IF(
   COUNTIF(Parametros!$P:$P,FO$6)&gt;0,
   IF(ISNUMBER(FS52),IF(FS52&gt;0,"FL","FC"),"FC"),
   IF(
    ISNUMBER(FS52),
    IF(FS52&gt;0,"NOR","F"),
    IF(FS52="A","NOR",IF(FS52&lt;&gt;"",FS52,"F"))
   )
  )
 )
)</f>
        <v>DS</v>
      </c>
      <c r="FR52" s="362">
        <f t="shared" si="737"/>
        <v>0</v>
      </c>
      <c r="FS52" s="362" cm="1">
        <f t="array" ref="FS52">_xlfn.LET(
_xlpm.f,FS$6,
_xlpm.xp,IFERROR(
   _xlfn.XLOOKUP(
     1,
     (Papeletas!$B$2:$B$3000=$B52)*(Papeletas!$G$2:$G$3000&lt;=_xlpm.f)*(Papeletas!$H$2:$H$3000&gt;=_xlpm.f),
     Papeletas!$F$2:$F$3000,
     "__NP__"
   ),
   "__NP__"
),
_xlpm.x,IF(_xlpm.xp&lt;&gt;"__NP__",_xlpm.xp,_xlfn.XLOOKUP($B52,Reloj!$A$2:$A$3000,INDEX(Reloj!$J$2:$AR$3000,,COLUMN(FG44)-INT(COLUMN(FG44)/9*8)),"__NF__")),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6</v>
      </c>
      <c r="FT52" s="363">
        <f t="shared" si="738"/>
        <v>0</v>
      </c>
      <c r="FU52" s="363">
        <f t="shared" si="739"/>
        <v>0</v>
      </c>
      <c r="FV52" s="363">
        <f t="shared" si="740"/>
        <v>0</v>
      </c>
      <c r="FW52" s="363">
        <f t="shared" si="741"/>
        <v>6</v>
      </c>
      <c r="FX52" s="359">
        <f t="shared" si="742"/>
        <v>0.3125</v>
      </c>
      <c r="FY52" s="360">
        <f t="shared" si="743"/>
        <v>0.70833333333333337</v>
      </c>
      <c r="FZ52" s="361" t="str">
        <f>IF(
 OR(FX$6&lt;MAX($B$2,$G52),AND($H52&lt;&gt;"",FX$6&gt;$H52)),
 "NA",
 IF(
  AND($D52="LOCAL",WEEKDAY(FX$6,2)=7),
  "DS",
  IF(
   COUNTIF(Parametros!$P:$P,FX$6)&gt;0,
   IF(ISNUMBER(GB52),IF(GB52&gt;0,"FL","FC"),"FC"),
   IF(
    ISNUMBER(GB52),
    IF(GB52&gt;0,"NOR","F"),
    IF(GB52="A","NOR",IF(GB52&lt;&gt;"",GB52,"F"))
   )
  )
 )
)</f>
        <v>NOR</v>
      </c>
      <c r="GA52" s="362">
        <f t="shared" si="744"/>
        <v>8.5</v>
      </c>
      <c r="GB52" s="362" cm="1">
        <f t="array" ref="GB52">_xlfn.LET(
_xlpm.f,GB$6,
_xlpm.xp,IFERROR(
   _xlfn.XLOOKUP(
     1,
     (Papeletas!$B$2:$B$3000=$B52)*(Papeletas!$G$2:$G$3000&lt;=_xlpm.f)*(Papeletas!$H$2:$H$3000&gt;=_xlpm.f),
     Papeletas!$F$2:$F$3000,
     "__NP__"
   ),
   "__NP__"
),
_xlpm.x,IF(_xlpm.xp&lt;&gt;"__NP__",_xlpm.xp,_xlfn.XLOOKUP($B52,Reloj!$A$2:$A$3000,INDEX(Reloj!$J$2:$AR$3000,,COLUMN(FP44)-INT(COLUMN(FP44)/9*8)),"__NF__")),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GC52" s="363">
        <f t="shared" si="745"/>
        <v>8.5</v>
      </c>
      <c r="GD52" s="363">
        <f t="shared" si="746"/>
        <v>2</v>
      </c>
      <c r="GE52" s="363">
        <f t="shared" si="747"/>
        <v>1</v>
      </c>
      <c r="GF52" s="363">
        <f t="shared" si="748"/>
        <v>0</v>
      </c>
      <c r="GG52" s="359">
        <f t="shared" si="749"/>
        <v>0.3125</v>
      </c>
      <c r="GH52" s="360">
        <f t="shared" si="750"/>
        <v>0.70833333333333337</v>
      </c>
      <c r="GI52" s="361" t="str">
        <f>IF(
 OR(GG$6&lt;MAX($B$2,$G52),AND($H52&lt;&gt;"",GG$6&gt;$H52)),
 "NA",
 IF(
  AND($D52="LOCAL",WEEKDAY(GG$6,2)=7),
  "DS",
  IF(
   COUNTIF(Parametros!$P:$P,GG$6)&gt;0,
   IF(ISNUMBER(GK52),IF(GK52&gt;0,"FL","FC"),"FC"),
   IF(
    ISNUMBER(GK52),
    IF(GK52&gt;0,"NOR","F"),
    IF(GK52="A","NOR",IF(GK52&lt;&gt;"",GK52,"F"))
   )
  )
 )
)</f>
        <v>NOR</v>
      </c>
      <c r="GJ52" s="362">
        <f t="shared" si="751"/>
        <v>8.5</v>
      </c>
      <c r="GK52" s="362" cm="1">
        <f t="array" ref="GK52">_xlfn.LET(
_xlpm.f,GK$6,
_xlpm.xp,IFERROR(
   _xlfn.XLOOKUP(
     1,
     (Papeletas!$B$2:$B$3000=$B52)*(Papeletas!$G$2:$G$3000&lt;=_xlpm.f)*(Papeletas!$H$2:$H$3000&gt;=_xlpm.f),
     Papeletas!$F$2:$F$3000,
     "__NP__"
   ),
   "__NP__"
),
_xlpm.x,IF(_xlpm.xp&lt;&gt;"__NP__",_xlpm.xp,_xlfn.XLOOKUP($B52,Reloj!$A$2:$A$3000,INDEX(Reloj!$J$2:$AR$3000,,COLUMN(FY44)-INT(COLUMN(FY44)/9*8)),"__NF__")),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GL52" s="363">
        <f t="shared" si="752"/>
        <v>8.5</v>
      </c>
      <c r="GM52" s="363">
        <f t="shared" si="753"/>
        <v>2</v>
      </c>
      <c r="GN52" s="363">
        <f t="shared" si="754"/>
        <v>1</v>
      </c>
      <c r="GO52" s="363">
        <f t="shared" si="755"/>
        <v>0</v>
      </c>
      <c r="GP52" s="359">
        <f t="shared" si="756"/>
        <v>0.3125</v>
      </c>
      <c r="GQ52" s="360">
        <f t="shared" si="757"/>
        <v>0.70833333333333337</v>
      </c>
      <c r="GR52" s="361" t="str">
        <f>IF(
 OR(GP$6&lt;MAX($B$2,$G52),AND($H52&lt;&gt;"",GP$6&gt;$H52)),
 "NA",
 IF(
  AND($D52="LOCAL",WEEKDAY(GP$6,2)=7),
  "DS",
  IF(
   COUNTIF(Parametros!$P:$P,GP$6)&gt;0,
   IF(ISNUMBER(GT52),IF(GT52&gt;0,"FL","FC"),"FC"),
   IF(
    ISNUMBER(GT52),
    IF(GT52&gt;0,"NOR","F"),
    IF(GT52="A","NOR",IF(GT52&lt;&gt;"",GT52,"F"))
   )
  )
 )
)</f>
        <v>NOR</v>
      </c>
      <c r="GS52" s="362">
        <f t="shared" si="758"/>
        <v>8.5</v>
      </c>
      <c r="GT52" s="362" cm="1">
        <f t="array" ref="GT52">_xlfn.LET(
_xlpm.f,GT$6,
_xlpm.xp,IFERROR(
   _xlfn.XLOOKUP(
     1,
     (Papeletas!$B$2:$B$3000=$B52)*(Papeletas!$G$2:$G$3000&lt;=_xlpm.f)*(Papeletas!$H$2:$H$3000&gt;=_xlpm.f),
     Papeletas!$F$2:$F$3000,
     "__NP__"
   ),
   "__NP__"
),
_xlpm.x,IF(_xlpm.xp&lt;&gt;"__NP__",_xlpm.xp,_xlfn.XLOOKUP($B52,Reloj!$A$2:$A$3000,INDEX(Reloj!$J$2:$AR$3000,,COLUMN(GH44)-INT(COLUMN(GH44)/9*8)),"__NF__")),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GU52" s="363">
        <f t="shared" si="759"/>
        <v>8.5</v>
      </c>
      <c r="GV52" s="363">
        <f t="shared" si="760"/>
        <v>2</v>
      </c>
      <c r="GW52" s="363">
        <f t="shared" si="761"/>
        <v>1.5</v>
      </c>
      <c r="GX52" s="363">
        <f t="shared" si="762"/>
        <v>0</v>
      </c>
      <c r="GY52" s="359">
        <f t="shared" si="763"/>
        <v>0.3125</v>
      </c>
      <c r="GZ52" s="360">
        <f t="shared" si="764"/>
        <v>0.70833333333333337</v>
      </c>
      <c r="HA52" s="361" t="str">
        <f>IF(
 OR(GY$6&lt;MAX($B$2,$G52),AND($H52&lt;&gt;"",GY$6&gt;$H52)),
 "NA",
 IF(
  AND($D52="LOCAL",WEEKDAY(GY$6,2)=7),
  "DS",
  IF(
   COUNTIF(Parametros!$P:$P,GY$6)&gt;0,
   IF(ISNUMBER(HC52),IF(HC52&gt;0,"FL","FC"),"FC"),
   IF(
    ISNUMBER(HC52),
    IF(HC52&gt;0,"NOR","F"),
    IF(HC52="A","NOR",IF(HC52&lt;&gt;"",HC52,"F"))
   )
  )
 )
)</f>
        <v>NOR</v>
      </c>
      <c r="HB52" s="362">
        <f t="shared" si="765"/>
        <v>8.5</v>
      </c>
      <c r="HC52" s="362" cm="1">
        <f t="array" ref="HC52">_xlfn.LET(
_xlpm.f,HC$6,
_xlpm.xp,IFERROR(
   _xlfn.XLOOKUP(
     1,
     (Papeletas!$B$2:$B$3000=$B52)*(Papeletas!$G$2:$G$3000&lt;=_xlpm.f)*(Papeletas!$H$2:$H$3000&gt;=_xlpm.f),
     Papeletas!$F$2:$F$3000,
     "__NP__"
   ),
   "__NP__"
),
_xlpm.x,IF(_xlpm.xp&lt;&gt;"__NP__",_xlpm.xp,_xlfn.XLOOKUP($B52,Reloj!$A$2:$A$3000,INDEX(Reloj!$J$2:$AR$3000,,COLUMN(GQ44)-INT(COLUMN(GQ44)/9*8)),"__NF__")),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12</v>
      </c>
      <c r="HD52" s="363">
        <f t="shared" si="766"/>
        <v>8.5</v>
      </c>
      <c r="HE52" s="363">
        <f t="shared" si="767"/>
        <v>2</v>
      </c>
      <c r="HF52" s="363">
        <f t="shared" si="768"/>
        <v>1.5</v>
      </c>
      <c r="HG52" s="363">
        <f t="shared" si="769"/>
        <v>0</v>
      </c>
      <c r="HH52" s="359">
        <f t="shared" si="770"/>
        <v>0.3125</v>
      </c>
      <c r="HI52" s="360">
        <f t="shared" si="771"/>
        <v>0.70833333333333337</v>
      </c>
      <c r="HJ52" s="361" t="str">
        <f>IF(
 OR(HH$6&lt;MAX($B$2,$G52),AND($H52&lt;&gt;"",HH$6&gt;$H52)),
 "NA",
 IF(
  AND($D52="LOCAL",WEEKDAY(HH$6,2)=7),
  "DS",
  IF(
   COUNTIF(Parametros!$P:$P,HH$6)&gt;0,
   IF(ISNUMBER(HL52),IF(HL52&gt;0,"FL","FC"),"FC"),
   IF(
    ISNUMBER(HL52),
    IF(HL52&gt;0,"NOR","F"),
    IF(HL52="A","NOR",IF(HL52&lt;&gt;"",HL52,"F"))
   )
  )
 )
)</f>
        <v>NOR</v>
      </c>
      <c r="HK52" s="362">
        <f t="shared" si="772"/>
        <v>8.5</v>
      </c>
      <c r="HL52" s="362" cm="1">
        <f t="array" ref="HL52">_xlfn.LET(
_xlpm.f,HL$6,
_xlpm.xp,IFERROR(
   _xlfn.XLOOKUP(
     1,
     (Papeletas!$B$2:$B$3000=$B52)*(Papeletas!$G$2:$G$3000&lt;=_xlpm.f)*(Papeletas!$H$2:$H$3000&gt;=_xlpm.f),
     Papeletas!$F$2:$F$3000,
     "__NP__"
   ),
   "__NP__"
),
_xlpm.x,IF(_xlpm.xp&lt;&gt;"__NP__",_xlpm.xp,_xlfn.XLOOKUP($B52,Reloj!$A$2:$A$3000,INDEX(Reloj!$J$2:$AR$3000,,COLUMN(GZ44)-INT(COLUMN(GZ44)/9*8)),"__NF__")),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HM52" s="363">
        <f t="shared" si="773"/>
        <v>8.5</v>
      </c>
      <c r="HN52" s="363">
        <f t="shared" si="774"/>
        <v>2</v>
      </c>
      <c r="HO52" s="363">
        <f t="shared" si="775"/>
        <v>1</v>
      </c>
      <c r="HP52" s="363">
        <f t="shared" si="776"/>
        <v>0</v>
      </c>
      <c r="HQ52" s="359">
        <f t="shared" si="777"/>
        <v>0.3125</v>
      </c>
      <c r="HR52" s="360">
        <f t="shared" si="778"/>
        <v>0.54166666666666663</v>
      </c>
      <c r="HS52" s="361" t="str">
        <f>IF(
 OR(HQ$6&lt;MAX($B$2,$G52),AND($H52&lt;&gt;"",HQ$6&gt;$H52)),
 "NA",
 IF(
  AND($D52="LOCAL",WEEKDAY(HQ$6,2)=7),
  "DS",
  IF(
   COUNTIF(Parametros!$P:$P,HQ$6)&gt;0,
   IF(ISNUMBER(HU52),IF(HU52&gt;0,"FL","FC"),"FC"),
   IF(
    ISNUMBER(HU52),
    IF(HU52&gt;0,"NOR","F"),
    IF(HU52="A","NOR",IF(HU52&lt;&gt;"",HU52,"F"))
   )
  )
 )
)</f>
        <v>NOR</v>
      </c>
      <c r="HT52" s="362">
        <f t="shared" si="779"/>
        <v>5.4999999999999991</v>
      </c>
      <c r="HU52" s="362" cm="1">
        <f t="array" ref="HU52">_xlfn.LET(
_xlpm.f,HU$6,
_xlpm.xp,IFERROR(
   _xlfn.XLOOKUP(
     1,
     (Papeletas!$B$2:$B$3000=$B52)*(Papeletas!$G$2:$G$3000&lt;=_xlpm.f)*(Papeletas!$H$2:$H$3000&gt;=_xlpm.f),
     Papeletas!$F$2:$F$3000,
     "__NP__"
   ),
   "__NP__"
),
_xlpm.x,IF(_xlpm.xp&lt;&gt;"__NP__",_xlpm.xp,_xlfn.XLOOKUP($B52,Reloj!$A$2:$A$3000,INDEX(Reloj!$J$2:$AR$3000,,COLUMN(HI44)-INT(COLUMN(HI44)/9*8)),"__NF__")),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10.5</v>
      </c>
      <c r="HV52" s="363">
        <f t="shared" si="780"/>
        <v>5.4999999999999991</v>
      </c>
      <c r="HW52" s="363">
        <f t="shared" si="781"/>
        <v>2</v>
      </c>
      <c r="HX52" s="363">
        <f t="shared" si="782"/>
        <v>3.0000000000000009</v>
      </c>
      <c r="HY52" s="363">
        <f t="shared" si="783"/>
        <v>0</v>
      </c>
      <c r="HZ52" s="359" t="str">
        <f t="shared" si="784"/>
        <v>-</v>
      </c>
      <c r="IA52" s="360" t="str">
        <f t="shared" si="785"/>
        <v>-</v>
      </c>
      <c r="IB52" s="361" t="str">
        <f>IF(
 OR(HZ$6&lt;MAX($B$2,$G52),AND($H52&lt;&gt;"",HZ$6&gt;$H52)),
 "NA",
 IF(
  AND($D52="LOCAL",WEEKDAY(HZ$6,2)=7),
  "DS",
  IF(
   COUNTIF(Parametros!$P:$P,HZ$6)&gt;0,
   IF(ISNUMBER(ID52),IF(ID52&gt;0,"FL","FC"),"FC"),
   IF(
    ISNUMBER(ID52),
    IF(ID52&gt;0,"NOR","F"),
    IF(ID52="A","NOR",IF(ID52&lt;&gt;"",ID52,"F"))
   )
  )
 )
)</f>
        <v>DS</v>
      </c>
      <c r="IC52" s="362">
        <f t="shared" si="786"/>
        <v>0</v>
      </c>
      <c r="ID52" s="362" t="str" cm="1">
        <f t="array" ref="ID52">_xlfn.LET(
_xlpm.f,ID$6,
_xlpm.xp,IFERROR(
   _xlfn.XLOOKUP(
     1,
     (Papeletas!$B$2:$B$3000=$B52)*(Papeletas!$G$2:$G$3000&lt;=_xlpm.f)*(Papeletas!$H$2:$H$3000&gt;=_xlpm.f),
     Papeletas!$F$2:$F$3000,
     "__NP__"
   ),
   "__NP__"
),
_xlpm.x,IF(_xlpm.xp&lt;&gt;"__NP__",_xlpm.xp,_xlfn.XLOOKUP($B52,Reloj!$A$2:$A$3000,INDEX(Reloj!$J$2:$AR$3000,,COLUMN(HR44)-INT(COLUMN(HR44)/9*8)),"__NF__")),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F</v>
      </c>
      <c r="IE52" s="363">
        <f t="shared" si="787"/>
        <v>0</v>
      </c>
      <c r="IF52" s="363">
        <f t="shared" si="788"/>
        <v>0</v>
      </c>
      <c r="IG52" s="363">
        <f t="shared" si="789"/>
        <v>0</v>
      </c>
      <c r="IH52" s="363">
        <f t="shared" si="790"/>
        <v>0</v>
      </c>
      <c r="II52" s="359">
        <f t="shared" si="791"/>
        <v>0.3125</v>
      </c>
      <c r="IJ52" s="360">
        <f t="shared" si="792"/>
        <v>0.70833333333333337</v>
      </c>
      <c r="IK52" s="361" t="str">
        <f>IF(
 OR(II$6&lt;MAX($B$2,$G52),AND($H52&lt;&gt;"",II$6&gt;$H52)),
 "NA",
 IF(
  AND($D52="LOCAL",WEEKDAY(II$6,2)=7),
  "DS",
  IF(
   COUNTIF(Parametros!$P:$P,II$6)&gt;0,
   IF(ISNUMBER(IM52),IF(IM52&gt;0,"FL","FC"),"FC"),
   IF(
    ISNUMBER(IM52),
    IF(IM52&gt;0,"NOR","F"),
    IF(IM52="A","NOR",IF(IM52&lt;&gt;"",IM52,"F"))
   )
  )
 )
)</f>
        <v>NOR</v>
      </c>
      <c r="IL52" s="362">
        <f t="shared" si="793"/>
        <v>8.5</v>
      </c>
      <c r="IM52" s="362" cm="1">
        <f t="array" ref="IM52">_xlfn.LET(
_xlpm.f,IM$6,
_xlpm.xp,IFERROR(
   _xlfn.XLOOKUP(
     1,
     (Papeletas!$B$2:$B$3000=$B52)*(Papeletas!$G$2:$G$3000&lt;=_xlpm.f)*(Papeletas!$H$2:$H$3000&gt;=_xlpm.f),
     Papeletas!$F$2:$F$3000,
     "__NP__"
   ),
   "__NP__"
),
_xlpm.x,IF(_xlpm.xp&lt;&gt;"__NP__",_xlpm.xp,_xlfn.XLOOKUP($B52,Reloj!$A$2:$A$3000,INDEX(Reloj!$J$2:$AR$3000,,COLUMN(IA44)-INT(COLUMN(IA44)/9*8)),"__NF__")),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IN52" s="363">
        <f t="shared" si="794"/>
        <v>8.5</v>
      </c>
      <c r="IO52" s="363">
        <f t="shared" si="795"/>
        <v>2</v>
      </c>
      <c r="IP52" s="363">
        <f t="shared" si="796"/>
        <v>1</v>
      </c>
      <c r="IQ52" s="363">
        <f t="shared" si="797"/>
        <v>0</v>
      </c>
      <c r="IR52" s="359">
        <f t="shared" si="798"/>
        <v>0.3125</v>
      </c>
      <c r="IS52" s="360">
        <f t="shared" si="799"/>
        <v>0.70833333333333337</v>
      </c>
      <c r="IT52" s="361" t="str">
        <f>IF(
 OR(IR$6&lt;MAX($B$2,$G52),AND($H52&lt;&gt;"",IR$6&gt;$H52)),
 "NA",
 IF(
  AND($D52="LOCAL",WEEKDAY(IR$6,2)=7),
  "DS",
  IF(
   COUNTIF(Parametros!$P:$P,IR$6)&gt;0,
   IF(ISNUMBER(IV52),IF(IV52&gt;0,"FL","FC"),"FC"),
   IF(
    ISNUMBER(IV52),
    IF(IV52&gt;0,"NOR","F"),
    IF(IV52="A","NOR",IF(IV52&lt;&gt;"",IV52,"F"))
   )
  )
 )
)</f>
        <v>NOR</v>
      </c>
      <c r="IU52" s="362">
        <f t="shared" si="800"/>
        <v>8.5</v>
      </c>
      <c r="IV52" s="362" cm="1">
        <f t="array" ref="IV52">_xlfn.LET(
_xlpm.f,IV$6,
_xlpm.xp,IFERROR(
   _xlfn.XLOOKUP(
     1,
     (Papeletas!$B$2:$B$3000=$B52)*(Papeletas!$G$2:$G$3000&lt;=_xlpm.f)*(Papeletas!$H$2:$H$3000&gt;=_xlpm.f),
     Papeletas!$F$2:$F$3000,
     "__NP__"
   ),
   "__NP__"
),
_xlpm.x,IF(_xlpm.xp&lt;&gt;"__NP__",_xlpm.xp,_xlfn.XLOOKUP($B52,Reloj!$A$2:$A$3000,INDEX(Reloj!$J$2:$AR$3000,,COLUMN(IJ44)-INT(COLUMN(IJ44)/9*8)),"__NF__")),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IW52" s="363">
        <f t="shared" si="801"/>
        <v>8.5</v>
      </c>
      <c r="IX52" s="363">
        <f t="shared" si="802"/>
        <v>2</v>
      </c>
      <c r="IY52" s="363">
        <f t="shared" si="803"/>
        <v>1</v>
      </c>
      <c r="IZ52" s="363">
        <f t="shared" si="804"/>
        <v>0</v>
      </c>
      <c r="JA52" s="359">
        <f t="shared" si="805"/>
        <v>0.3125</v>
      </c>
      <c r="JB52" s="360">
        <f t="shared" si="806"/>
        <v>0.70833333333333337</v>
      </c>
      <c r="JC52" s="361" t="str">
        <f>IF(
 OR(JA$6&lt;MAX($B$2,$G52),AND($H52&lt;&gt;"",JA$6&gt;$H52)),
 "NA",
 IF(
  AND($D52="LOCAL",WEEKDAY(JA$6,2)=7),
  "DS",
  IF(
   COUNTIF(Parametros!$P:$P,JA$6)&gt;0,
   IF(ISNUMBER(JE52),IF(JE52&gt;0,"FL","FC"),"FC"),
   IF(
    ISNUMBER(JE52),
    IF(JE52&gt;0,"NOR","F"),
    IF(JE52="A","NOR",IF(JE52&lt;&gt;"",JE52,"F"))
   )
  )
 )
)</f>
        <v>NOR</v>
      </c>
      <c r="JD52" s="362">
        <f t="shared" si="807"/>
        <v>8.5</v>
      </c>
      <c r="JE52" s="362" cm="1">
        <f t="array" ref="JE52">_xlfn.LET(
_xlpm.f,JE$6,
_xlpm.xp,IFERROR(
   _xlfn.XLOOKUP(
     1,
     (Papeletas!$B$2:$B$3000=$B52)*(Papeletas!$G$2:$G$3000&lt;=_xlpm.f)*(Papeletas!$H$2:$H$3000&gt;=_xlpm.f),
     Papeletas!$F$2:$F$3000,
     "__NP__"
   ),
   "__NP__"
),
_xlpm.x,IF(_xlpm.xp&lt;&gt;"__NP__",_xlpm.xp,_xlfn.XLOOKUP($B52,Reloj!$A$2:$A$3000,INDEX(Reloj!$J$2:$AR$3000,,COLUMN(IS44)-INT(COLUMN(IS44)/9*8)),"__NF__")),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JF52" s="363">
        <f t="shared" si="808"/>
        <v>8.5</v>
      </c>
      <c r="JG52" s="363">
        <f t="shared" si="809"/>
        <v>2</v>
      </c>
      <c r="JH52" s="363">
        <f t="shared" si="810"/>
        <v>1</v>
      </c>
      <c r="JI52" s="363">
        <f t="shared" si="811"/>
        <v>0</v>
      </c>
      <c r="JJ52" s="359">
        <f t="shared" si="812"/>
        <v>0.3125</v>
      </c>
      <c r="JK52" s="360">
        <f t="shared" si="813"/>
        <v>0.70833333333333337</v>
      </c>
      <c r="JL52" s="361" t="str">
        <f>IF(
 OR(JJ$6&lt;MAX($B$2,$G52),AND($H52&lt;&gt;"",JJ$6&gt;$H52)),
 "NA",
 IF(
  AND($D52="LOCAL",WEEKDAY(JJ$6,2)=7),
  "DS",
  IF(
   COUNTIF(Parametros!$P:$P,JJ$6)&gt;0,
   IF(ISNUMBER(JN52),IF(JN52&gt;0,"FL","FC"),"FC"),
   IF(
    ISNUMBER(JN52),
    IF(JN52&gt;0,"NOR","F"),
    IF(JN52="A","NOR",IF(JN52&lt;&gt;"",JN52,"F"))
   )
  )
 )
)</f>
        <v>NOR</v>
      </c>
      <c r="JM52" s="362">
        <f t="shared" si="814"/>
        <v>8.5</v>
      </c>
      <c r="JN52" s="362" cm="1">
        <f t="array" ref="JN52">_xlfn.LET(
_xlpm.f,JN$6,
_xlpm.xp,IFERROR(
   _xlfn.XLOOKUP(
     1,
     (Papeletas!$B$2:$B$3000=$B52)*(Papeletas!$G$2:$G$3000&lt;=_xlpm.f)*(Papeletas!$H$2:$H$3000&gt;=_xlpm.f),
     Papeletas!$F$2:$F$3000,
     "__NP__"
   ),
   "__NP__"
),
_xlpm.x,IF(_xlpm.xp&lt;&gt;"__NP__",_xlpm.xp,_xlfn.XLOOKUP($B52,Reloj!$A$2:$A$3000,INDEX(Reloj!$J$2:$AR$3000,,COLUMN(JB44)-INT(COLUMN(JB44)/9*8)),"__NF__")),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JO52" s="363">
        <f t="shared" si="815"/>
        <v>8.5</v>
      </c>
      <c r="JP52" s="363">
        <f t="shared" si="816"/>
        <v>2</v>
      </c>
      <c r="JQ52" s="363">
        <f t="shared" si="817"/>
        <v>1</v>
      </c>
      <c r="JR52" s="363">
        <f t="shared" si="818"/>
        <v>0</v>
      </c>
      <c r="JS52" s="359">
        <f t="shared" si="819"/>
        <v>0.3125</v>
      </c>
      <c r="JT52" s="360">
        <f t="shared" si="820"/>
        <v>0.70833333333333337</v>
      </c>
      <c r="JU52" s="361" t="str">
        <f>IF(
 OR(JS$6&lt;MAX($B$2,$G52),AND($H52&lt;&gt;"",JS$6&gt;$H52)),
 "NA",
 IF(
  AND($D52="LOCAL",WEEKDAY(JS$6,2)=7),
  "DS",
  IF(
   COUNTIF(Parametros!$P:$P,JS$6)&gt;0,
   IF(ISNUMBER(JW52),IF(JW52&gt;0,"FL","FC"),"FC"),
   IF(
    ISNUMBER(JW52),
    IF(JW52&gt;0,"NOR","F"),
    IF(JW52="A","NOR",IF(JW52&lt;&gt;"",JW52,"F"))
   )
  )
 )
)</f>
        <v>NOR</v>
      </c>
      <c r="JV52" s="362">
        <f t="shared" si="821"/>
        <v>8.5</v>
      </c>
      <c r="JW52" s="362" cm="1">
        <f t="array" ref="JW52">_xlfn.LET(
_xlpm.f,JW$6,
_xlpm.xp,IFERROR(
   _xlfn.XLOOKUP(
     1,
     (Papeletas!$B$2:$B$3000=$B52)*(Papeletas!$G$2:$G$3000&lt;=_xlpm.f)*(Papeletas!$H$2:$H$3000&gt;=_xlpm.f),
     Papeletas!$F$2:$F$3000,
     "__NP__"
   ),
   "__NP__"
),
_xlpm.x,IF(_xlpm.xp&lt;&gt;"__NP__",_xlpm.xp,_xlfn.XLOOKUP($B52,Reloj!$A$2:$A$3000,INDEX(Reloj!$J$2:$AR$3000,,COLUMN(JK44)-INT(COLUMN(JK44)/9*8)),"__NF__")),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JX52" s="363">
        <f t="shared" si="822"/>
        <v>8.5</v>
      </c>
      <c r="JY52" s="363">
        <f t="shared" si="823"/>
        <v>2</v>
      </c>
      <c r="JZ52" s="363">
        <f t="shared" si="824"/>
        <v>1</v>
      </c>
      <c r="KA52" s="363">
        <f t="shared" si="825"/>
        <v>0</v>
      </c>
      <c r="KB52" s="359">
        <f t="shared" si="826"/>
        <v>0.3125</v>
      </c>
      <c r="KC52" s="360">
        <f t="shared" si="827"/>
        <v>0.54166666666666663</v>
      </c>
      <c r="KD52" s="361" t="str">
        <f>IF(
 OR(KB$6&lt;MAX($B$2,$G52),AND($H52&lt;&gt;"",KB$6&gt;$H52)),
 "NA",
 IF(
  AND($D52="LOCAL",WEEKDAY(KB$6,2)=7),
  "DS",
  IF(
   COUNTIF(Parametros!$P:$P,KB$6)&gt;0,
   IF(ISNUMBER(KF52),IF(KF52&gt;0,"FL","FC"),"FC"),
   IF(
    ISNUMBER(KF52),
    IF(KF52&gt;0,"NOR","F"),
    IF(KF52="A","NOR",IF(KF52&lt;&gt;"",KF52,"F"))
   )
  )
 )
)</f>
        <v>NOR</v>
      </c>
      <c r="KE52" s="362">
        <f t="shared" si="828"/>
        <v>5.4999999999999991</v>
      </c>
      <c r="KF52" s="362" cm="1">
        <f t="array" ref="KF52">_xlfn.LET(
_xlpm.f,KF$6,
_xlpm.xp,IFERROR(
   _xlfn.XLOOKUP(
     1,
     (Papeletas!$B$2:$B$3000=$B52)*(Papeletas!$G$2:$G$3000&lt;=_xlpm.f)*(Papeletas!$H$2:$H$3000&gt;=_xlpm.f),
     Papeletas!$F$2:$F$3000,
     "__NP__"
   ),
   "__NP__"
),
_xlpm.x,IF(_xlpm.xp&lt;&gt;"__NP__",_xlpm.xp,_xlfn.XLOOKUP($B52,Reloj!$A$2:$A$3000,INDEX(Reloj!$J$2:$AR$3000,,COLUMN(JT44)-INT(COLUMN(JT44)/9*8)),"__NF__")),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8.5</v>
      </c>
      <c r="KG52" s="363">
        <f t="shared" si="829"/>
        <v>5.4999999999999991</v>
      </c>
      <c r="KH52" s="363">
        <f t="shared" si="830"/>
        <v>2</v>
      </c>
      <c r="KI52" s="363">
        <f t="shared" si="831"/>
        <v>1.0000000000000009</v>
      </c>
      <c r="KJ52" s="363">
        <f t="shared" si="832"/>
        <v>0</v>
      </c>
      <c r="KK52" s="359" t="str">
        <f t="shared" si="255"/>
        <v>-</v>
      </c>
      <c r="KL52" s="360" t="str">
        <f t="shared" ref="KL52" si="853">IF(KK52="-","-",IF($D52="LOCAL",IF(WEEKDAY(KK$6,2)&lt;=5,--"17:00:00",IF(WEEKDAY(KK$6,2)=6,--"13:00:00","-")),IF($D52="FORANEO",IF(WEEKDAY(KK$6,2)&lt;=6,--"18:30:00",IF(WEEKDAY(KK$6,2)=7,--"12:00:00","-")),"-")))</f>
        <v>-</v>
      </c>
      <c r="KM52" s="361" t="str">
        <f>IF(
 OR(KK$6&lt;MAX($B$2,$G52),AND($H52&lt;&gt;"",KK$6&gt;$H52)),
 "NA",
 IF(
  AND($D52="LOCAL",WEEKDAY(KK$6,2)=7),
  "DS",
  IF(
   COUNTIF(Parametros!$P:$P,KK$6)&gt;0,
   IF(ISNUMBER(KO52),IF(KO52&gt;0,"FL","FC"),"FC"),
   IF(
    ISNUMBER(KO52),
    IF(KO52&gt;0,"NOR","F"),
    IF(KO52="A","NOR",IF(KO52&lt;&gt;"",KO52,"F"))
   )
  )
 )
)</f>
        <v>DS</v>
      </c>
      <c r="KN52" s="362">
        <f t="shared" si="519"/>
        <v>0</v>
      </c>
      <c r="KO52" s="362" t="str" cm="1">
        <f t="array" ref="KO52">_xlfn.LET(
_xlpm.f,KO$6,
_xlpm.xp,IFERROR(
   _xlfn.XLOOKUP(
     1,
     (Papeletas!$B$2:$B$403=$B52)*(Papeletas!$G$2:$G$403&lt;=_xlpm.f)*(Papeletas!$H$2:$H$403&gt;=_xlpm.f),
     Papeletas!$F$2:$F$403,
     "__NP__"
   ),
   "__NP__"
),
_xlpm.x,IF(_xlpm.xp&lt;&gt;"__NP__",_xlpm.xp,_xlfn.XLOOKUP($B52,Reloj!$A$2:$A$1254,INDEX(Reloj!$J$2:$AR$1254,,COLUMN(KC44)-INT(COLUMN(KC44)/9*8)),"__NF__")),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F</v>
      </c>
      <c r="KP52" s="363">
        <f t="shared" si="520"/>
        <v>0</v>
      </c>
      <c r="KQ52" s="363">
        <f t="shared" si="521"/>
        <v>0</v>
      </c>
      <c r="KR52" s="363">
        <f t="shared" si="522"/>
        <v>0</v>
      </c>
      <c r="KS52" s="363">
        <f t="shared" si="523"/>
        <v>0</v>
      </c>
      <c r="KT52" s="359">
        <f t="shared" si="262"/>
        <v>0.3125</v>
      </c>
      <c r="KU52" s="360">
        <f t="shared" ref="KU52" si="854">IF(KT52="-","-",IF($D52="LOCAL",IF(WEEKDAY(KT$6,2)&lt;=5,--"17:00:00",IF(WEEKDAY(KT$6,2)=6,--"13:00:00","-")),IF($D52="FORANEO",IF(WEEKDAY(KT$6,2)&lt;=6,--"18:30:00",IF(WEEKDAY(KT$6,2)=7,--"12:00:00","-")),"-")))</f>
        <v>0.70833333333333337</v>
      </c>
      <c r="KV52" s="361" t="str">
        <f>IF(
 OR(KT$6&lt;MAX($B$2,$G52),AND($H52&lt;&gt;"",KT$6&gt;$H52)),
 "NA",
 IF(
  AND($D52="LOCAL",WEEKDAY(KT$6,2)=7),
  "DS",
  IF(
   COUNTIF(Parametros!$P:$P,KT$6)&gt;0,
   IF(ISNUMBER(KX52),IF(KX52&gt;0,"FL","FC"),"FC"),
   IF(
    ISNUMBER(KX52),
    IF(KX52&gt;0,"NOR","F"),
    IF(KX52="A","NOR",IF(KX52&lt;&gt;"",KX52,"F"))
   )
  )
 )
)</f>
        <v>NOR</v>
      </c>
      <c r="KW52" s="362">
        <f t="shared" si="525"/>
        <v>8.5</v>
      </c>
      <c r="KX52" s="362" cm="1">
        <f t="array" ref="KX52">_xlfn.LET(
_xlpm.f,KX$6,
_xlpm.xp,IFERROR(
   _xlfn.XLOOKUP(
     1,
     (Papeletas!$B$2:$B$403=$B52)*(Papeletas!$G$2:$G$403&lt;=_xlpm.f)*(Papeletas!$H$2:$H$403&gt;=_xlpm.f),
     Papeletas!$F$2:$F$403,
     "__NP__"
   ),
   "__NP__"
),
_xlpm.x,IF(_xlpm.xp&lt;&gt;"__NP__",_xlpm.xp,_xlfn.XLOOKUP($B52,Reloj!$A$2:$A$1254,INDEX(Reloj!$J$2:$AR$1254,,COLUMN(KL44)-INT(COLUMN(KL44)/9*8)),"__NF__")),
_xlpm.t,SUBSTITUTE(_xlpm.x&amp;"","'",""),
_xlpm.esnum,IFERROR(ISNUMBER(VALUE(_xlpm.t)),FALSE),
_xlpm.n,IF(_xlpm.esnum,VALUE(_xlpm.t),0),
_xlpm.dia,IFERROR(WEEKDAY(_xlpm.f,2),0),
_xlpm.esFinSem,IF(AND(_xlpm.esnum,_xlpm.n&gt;0,_xlpm.n&lt;=7),IF($D52="LOCAL",OR(_xlpm.dia=6,_xlpm.dia=7),_xlpm.dia=7),FALSE),
_xlpm.nAj,IF(_xlpm.esFinSem,_xlpm.n+1,_xlpm.n),
IF(_xlpm.x="__NF__","Revisar",
IF(_xlpm.t="","F",
IF(_xlpm.esnum,
IF(_xlpm.nAj=0,"F",_xlpm.nAj),
IF(OR(_xlpm.t="AS",_xlpm.t="SAI"),"F",
IF(OR(_xlpm.t="ATM",_xlpm.t="CT",_xlpm.t="SS"),"A",
IF(_xlpm.t="B","DL",
IF(_xlpm.t="BA","DLA",
IF(_xlpm.t="V","VAC",_xlpm.t)))))))))</f>
        <v>11.5</v>
      </c>
      <c r="KY52" s="363">
        <f t="shared" si="526"/>
        <v>8.5</v>
      </c>
      <c r="KZ52" s="363">
        <f t="shared" si="527"/>
        <v>2</v>
      </c>
      <c r="LA52" s="363">
        <f t="shared" si="528"/>
        <v>1</v>
      </c>
      <c r="LB52" s="363">
        <f t="shared" si="529"/>
        <v>0</v>
      </c>
      <c r="LC52" s="364">
        <f t="shared" si="269"/>
        <v>0.3125</v>
      </c>
      <c r="LD52" s="360">
        <f t="shared" si="530"/>
        <v>0.70833333333333337</v>
      </c>
      <c r="LE52" s="361" t="str" cm="1">
        <f t="array" ref="LE52">_xlfn.LET(_xlpm.f,LC$6,_xlpm.ini,IFERROR(_xlfn.XLOOKUP(1,(Papeletas!$B$2:$B$403=$B52)*(Papeletas!$G$2:$G$403&lt;=_xlpm.f)*(Papeletas!$H$2:$H$403&gt;=_xlpm.f),Papeletas!$F$2:$F$403,""),""),IF(AND($D52="LOCAL",WEEKDAY(LC$6,2)=7),"DS",IF(_xlpm.ini&lt;&gt;"",_xlfn.XLOOKUP(_xlpm.ini,Parametros!$B:$B,Parametros!$C:$C,_xlpm.ini),"NOR")))</f>
        <v>NOR</v>
      </c>
      <c r="LF52" s="362">
        <f t="shared" si="531"/>
        <v>8.5</v>
      </c>
      <c r="LG52" s="362">
        <f t="shared" si="532"/>
        <v>8.5</v>
      </c>
      <c r="LH52" s="363">
        <f t="shared" si="533"/>
        <v>8.5</v>
      </c>
      <c r="LI52" s="363">
        <v>0</v>
      </c>
      <c r="LJ52" s="363">
        <v>0</v>
      </c>
      <c r="LK52" s="363">
        <v>0</v>
      </c>
      <c r="LL52" s="364">
        <f t="shared" si="274"/>
        <v>0.3125</v>
      </c>
      <c r="LM52" s="360">
        <f t="shared" si="534"/>
        <v>0.70833333333333337</v>
      </c>
      <c r="LN52" s="361" t="str" cm="1">
        <f t="array" ref="LN52">_xlfn.LET(_xlpm.f,LL$6,_xlpm.ini,IFERROR(_xlfn.XLOOKUP(1,(Papeletas!$B$2:$B$403=$B52)*(Papeletas!$G$2:$G$403&lt;=_xlpm.f)*(Papeletas!$H$2:$H$403&gt;=_xlpm.f),Papeletas!$F$2:$F$403,""),""),IF(AND($D52="LOCAL",WEEKDAY(LL$6,2)=7),"DS",IF(_xlpm.ini&lt;&gt;"",_xlfn.XLOOKUP(_xlpm.ini,Parametros!$B:$B,Parametros!$C:$C,_xlpm.ini),"NOR")))</f>
        <v>NOR</v>
      </c>
      <c r="LO52" s="362">
        <f t="shared" si="535"/>
        <v>8.5</v>
      </c>
      <c r="LP52" s="362">
        <f t="shared" si="536"/>
        <v>8.5</v>
      </c>
      <c r="LQ52" s="363">
        <f t="shared" si="537"/>
        <v>8.5</v>
      </c>
      <c r="LR52" s="363">
        <v>0</v>
      </c>
      <c r="LS52" s="363">
        <v>0</v>
      </c>
      <c r="LT52" s="363">
        <v>0</v>
      </c>
      <c r="LU52" s="364">
        <f t="shared" si="279"/>
        <v>0.3125</v>
      </c>
      <c r="LV52" s="360">
        <f t="shared" si="538"/>
        <v>0.70833333333333337</v>
      </c>
      <c r="LW52" s="361" t="str" cm="1">
        <f t="array" ref="LW52">_xlfn.LET(_xlpm.f,LU$6,_xlpm.ini,IFERROR(_xlfn.XLOOKUP(1,(Papeletas!$B$2:$B$403=$B52)*(Papeletas!$G$2:$G$403&lt;=_xlpm.f)*(Papeletas!$H$2:$H$403&gt;=_xlpm.f),Papeletas!$F$2:$F$403,""),""),IF(AND($D52="LOCAL",WEEKDAY(LU$6,2)=7),"DS",IF(_xlpm.ini&lt;&gt;"",_xlfn.XLOOKUP(_xlpm.ini,Parametros!$B:$B,Parametros!$C:$C,_xlpm.ini),"NOR")))</f>
        <v>NOR</v>
      </c>
      <c r="LX52" s="362">
        <f t="shared" si="539"/>
        <v>8.5</v>
      </c>
      <c r="LY52" s="362">
        <f t="shared" si="540"/>
        <v>8.5</v>
      </c>
      <c r="LZ52" s="363">
        <f t="shared" si="541"/>
        <v>8.5</v>
      </c>
      <c r="MA52" s="363">
        <v>0</v>
      </c>
      <c r="MB52" s="363">
        <v>0</v>
      </c>
      <c r="MC52" s="363">
        <v>0</v>
      </c>
      <c r="MD52" s="360">
        <f t="shared" si="284"/>
        <v>0.3125</v>
      </c>
      <c r="ME52" s="360">
        <f t="shared" si="542"/>
        <v>0.70833333333333337</v>
      </c>
      <c r="MF52" s="361" t="str" cm="1">
        <f t="array" ref="MF52">_xlfn.LET(_xlpm.f,MD$6,_xlpm.ini,IFERROR(_xlfn.XLOOKUP(1,(Papeletas!$B$2:$B$403=$B52)*(Papeletas!$G$2:$G$403&lt;=_xlpm.f)*(Papeletas!$H$2:$H$403&gt;=_xlpm.f),Papeletas!$F$2:$F$403,""),""),IF(AND($D52="LOCAL",WEEKDAY(MD$6,2)=7),"DS",IF(_xlpm.ini&lt;&gt;"",_xlfn.XLOOKUP(_xlpm.ini,Parametros!$B:$B,Parametros!$C:$C,_xlpm.ini),"NOR")))</f>
        <v>NOR</v>
      </c>
      <c r="MG52" s="362">
        <f t="shared" si="543"/>
        <v>8.5</v>
      </c>
      <c r="MH52" s="362">
        <f t="shared" si="544"/>
        <v>8.5</v>
      </c>
      <c r="MI52" s="363">
        <f t="shared" si="545"/>
        <v>8.5</v>
      </c>
      <c r="MJ52" s="363">
        <v>0</v>
      </c>
      <c r="MK52" s="363">
        <v>0</v>
      </c>
      <c r="ML52" s="363">
        <v>0</v>
      </c>
      <c r="MM52" s="364">
        <f t="shared" si="289"/>
        <v>0.3125</v>
      </c>
      <c r="MN52" s="360">
        <f t="shared" si="546"/>
        <v>0.54166666666666663</v>
      </c>
      <c r="MO52" s="361" t="str" cm="1">
        <f t="array" ref="MO52">_xlfn.LET(_xlpm.f,MM$6,_xlpm.ini,IFERROR(_xlfn.XLOOKUP(1,(Papeletas!$B$2:$B$403=$B52)*(Papeletas!$G$2:$G$403&lt;=_xlpm.f)*(Papeletas!$H$2:$H$403&gt;=_xlpm.f),Papeletas!$F$2:$F$403,""),""),IF(AND($D52="LOCAL",WEEKDAY(MM$6,2)=7),"DS",IF(_xlpm.ini&lt;&gt;"",_xlfn.XLOOKUP(_xlpm.ini,Parametros!$B:$B,Parametros!$C:$C,_xlpm.ini),"NOR")))</f>
        <v>NOR</v>
      </c>
      <c r="MP52" s="362">
        <f t="shared" si="547"/>
        <v>5.4999999999999991</v>
      </c>
      <c r="MQ52" s="362">
        <f t="shared" si="548"/>
        <v>5.4999999999999991</v>
      </c>
      <c r="MR52" s="363">
        <f t="shared" si="549"/>
        <v>5.4999999999999991</v>
      </c>
      <c r="MS52" s="363">
        <v>0</v>
      </c>
      <c r="MT52" s="363">
        <v>0</v>
      </c>
      <c r="MU52" s="363">
        <v>0</v>
      </c>
      <c r="MV52" s="364"/>
      <c r="MW52" s="360"/>
      <c r="MX52" s="361"/>
      <c r="MY52" s="362"/>
      <c r="MZ52" s="362"/>
      <c r="NA52" s="363"/>
      <c r="NB52" s="363"/>
      <c r="NC52" s="363"/>
      <c r="ND52" s="363"/>
      <c r="NE52" s="364"/>
      <c r="NF52" s="360"/>
      <c r="NG52" s="361"/>
      <c r="NH52" s="362"/>
      <c r="NI52" s="362"/>
      <c r="NJ52" s="363"/>
      <c r="NK52" s="363"/>
      <c r="NL52" s="363"/>
      <c r="NM52" s="363"/>
      <c r="NN52" s="211"/>
      <c r="NO52" s="401">
        <f t="shared" si="615"/>
        <v>24</v>
      </c>
      <c r="NP52" s="401" cm="1">
        <f t="array" ref="NP52">SUMPRODUCT(
 (INDEX(DD52:MU52,1,_xlfn.SEQUENCE(1,INT((COLUMN($MU$9)-COLUMN(DD52)+1)/9),3,9))=NP$6)*
 (INDEX(DD52:MU52,1,_xlfn.SEQUENCE(1,INT((COLUMN($MU$9)-COLUMN(DD52)+1)/9),9,9))&gt;0)
)</f>
        <v>2</v>
      </c>
      <c r="NQ52" s="401" cm="1">
        <f t="array" ref="NQ52">SUMPRODUCT(--(INDEX($DD52:$MU52,1,_xlfn.SEQUENCE(1,INT((COLUMN($MU$9)-COLUMN($DD52)+1)/9),3,9))=NQ$6))</f>
        <v>0</v>
      </c>
      <c r="NR52" s="401">
        <f t="shared" si="550"/>
        <v>26</v>
      </c>
      <c r="NS52" s="401" cm="1">
        <f t="array" ref="NS52">SUMPRODUCT(--(INDEX($DD52:$MU52,1,_xlfn.SEQUENCE(1,INT((COLUMN($MU$9)-COLUMN($DD52)+1)/9),3,9))=NS$6))</f>
        <v>0</v>
      </c>
      <c r="NT52" s="401">
        <f t="shared" si="551"/>
        <v>2</v>
      </c>
      <c r="NU52" s="401" cm="1">
        <f t="array" ref="NU52">SUMPRODUCT(--(INDEX($DD52:$MU52,1,_xlfn.SEQUENCE(1,INT((COLUMN($MU$9)-COLUMN($DD52)+1)/9),3,9))=NU$6))</f>
        <v>0</v>
      </c>
      <c r="NV52" s="401" cm="1">
        <f t="array" ref="NV52">SUMPRODUCT(--(INDEX($DD52:$MU52,1,_xlfn.SEQUENCE(1,INT((COLUMN($MU$9)-COLUMN($DD52)+1)/9),3,9))=NV$6))</f>
        <v>0</v>
      </c>
      <c r="NW52" s="401" cm="1">
        <f t="array" ref="NW52">SUMPRODUCT(--(INDEX($DD52:$MU52,1,_xlfn.SEQUENCE(1,INT((COLUMN($MU$9)-COLUMN($DD52)+1)/9),3,9))=NW$6))</f>
        <v>0</v>
      </c>
      <c r="NX52" s="401" cm="1">
        <f t="array" ref="NX52">SUMPRODUCT(--(INDEX($DD52:$MU52,1,_xlfn.SEQUENCE(1,INT((COLUMN($MU$9)-COLUMN($DD52)+1)/9),3,9))=NX$6))</f>
        <v>0</v>
      </c>
      <c r="NY52" s="401" cm="1">
        <f t="array" ref="NY52">SUMPRODUCT(--(INDEX($DD52:$MU52,1,_xlfn.SEQUENCE(1,INT((COLUMN($MU$9)-COLUMN($DD52)+1)/9),3,9))=NY$6))</f>
        <v>0</v>
      </c>
      <c r="NZ52" s="401" cm="1">
        <f t="array" ref="NZ52">SUMPRODUCT(--(INDEX($DD52:$MU52,1,_xlfn.SEQUENCE(1,INT((COLUMN($MU$9)-COLUMN($DD52)+1)/9),3,9))=NZ$6))</f>
        <v>0</v>
      </c>
      <c r="OA52" s="401" cm="1">
        <f t="array" ref="OA52">SUMPRODUCT(--(INDEX($DD52:$MU52,1,_xlfn.SEQUENCE(1,INT((COLUMN($MU$9)-COLUMN($DD52)+1)/9),3,9))=OA$6))</f>
        <v>0</v>
      </c>
      <c r="OB52" s="401" cm="1">
        <f t="array" ref="OB52">SUMPRODUCT(--(INDEX($DD52:$MU52,1,_xlfn.SEQUENCE(1,INT((COLUMN($MU$9)-COLUMN($DD52)+1)/9),3,9))=OB$6))</f>
        <v>0</v>
      </c>
      <c r="OC52" s="401" cm="1">
        <f t="array" ref="OC52">SUMPRODUCT(--(INDEX($DD52:$MU52,1,_xlfn.SEQUENCE(1,INT((COLUMN($MU$9)-COLUMN($DD52)+1)/9),3,9))=OC$6))</f>
        <v>0</v>
      </c>
      <c r="OD52" s="402"/>
      <c r="OE52" s="402">
        <f t="shared" si="552"/>
        <v>28</v>
      </c>
      <c r="OF52" s="403" cm="1">
        <f t="array" ref="OF52">SUM(INDEX(R52:KJ52,1,_xlfn.SEQUENCE(1,INT((COLUMN($NM$9)-COLUMN(CU52)+1)/9),7,9)))</f>
        <v>52</v>
      </c>
      <c r="OG52" s="403" cm="1">
        <f t="array" ref="OG52">SUM(INDEX(R52:KJ52,1,_xlfn.SEQUENCE(1,INT((COLUMN($NM$9)-COLUMN(CU52)+1)/9),8,9)))</f>
        <v>38.5</v>
      </c>
      <c r="OH52" s="403" cm="1">
        <f t="array" ref="OH52">SUM(INDEX(R52:KJ52,1,_xlfn.SEQUENCE(1,INT((COLUMN($NM$9)-COLUMN(CU52)+1)/9),9,9)))</f>
        <v>12</v>
      </c>
      <c r="OI52" s="214"/>
      <c r="OJ52" s="163"/>
      <c r="OK52" s="163"/>
      <c r="OL52" s="163"/>
      <c r="OM52" s="163"/>
      <c r="ON52" s="306">
        <f>_xlfn.XLOOKUP(B52,'TR05'!B:B,'TR05'!G:G,"Revisar",0)</f>
        <v>45931</v>
      </c>
      <c r="OO52" s="306">
        <f>_xlfn.XLOOKUP(B52,Reloj!A:A,Reloj!D:D,"Revisar",0)</f>
        <v>45689</v>
      </c>
      <c r="OP52" s="162" t="str">
        <f>_xlfn.XLOOKUP(B52,'S10'!C:C,'S10'!B:B,"Revisar",0)</f>
        <v>Revisar</v>
      </c>
    </row>
    <row r="53" spans="1:406" s="162" customFormat="1" ht="15.9" customHeight="1">
      <c r="A53" s="356">
        <v>45</v>
      </c>
      <c r="B53" s="332" t="s">
        <v>898</v>
      </c>
      <c r="C53" s="357" t="str">
        <f>_xlfn.XLOOKUP(B53,'S10'!$B$2:$B$1500,'S10'!$A$2:$A$1500,"Ingresar",0)</f>
        <v>22020964</v>
      </c>
      <c r="D53" s="333" t="s">
        <v>169</v>
      </c>
      <c r="E53" s="335" t="s">
        <v>900</v>
      </c>
      <c r="F53" s="335" t="str">
        <f>_xlfn.XLOOKUP(B53,'S10'!$B$2:$B$600,'S10'!$F$2:$F$600,"Ingresar",0)</f>
        <v>Capataz Tubero</v>
      </c>
      <c r="G53" s="296">
        <v>45902</v>
      </c>
      <c r="H53" s="358"/>
      <c r="I53" s="359">
        <f t="shared" si="37"/>
        <v>0.3125</v>
      </c>
      <c r="J53" s="360">
        <f t="shared" si="295"/>
        <v>0.70833333333333337</v>
      </c>
      <c r="K53" s="361" t="str">
        <f>IF(
 OR(I$6&lt;MAX($B$2,$G53),AND($H53&lt;&gt;"",I$6&gt;$H53)),
 "NA",
 IF(
  AND($D53="LOCAL",WEEKDAY(I$6,2)=7),
  "DS",
  IF(
   COUNTIF(Parametros!$P:$P,I$6)&gt;0,
   IF(ISNUMBER(M53),IF(M53&gt;0,"FL","FC"),"FC"),
   IF(
    ISNUMBER(M53),
    IF(M53&gt;0,"NOR","F"),
    IF(M53="A","NOR",IF(M53&lt;&gt;"",M53,"F"))
   )
  )
 )
)</f>
        <v>DL</v>
      </c>
      <c r="L53" s="362">
        <f t="shared" si="296"/>
        <v>8.5</v>
      </c>
      <c r="M53" s="362" t="str" cm="1">
        <f t="array" ref="M53">_xlfn.LET(
_xlpm.f,M$6,
_xlpm.xp,IFERROR(
   _xlfn.XLOOKUP(
     1,
     (Papeletas!$B$2:$B$403=$B53)*(Papeletas!$G$2:$G$403&lt;=_xlpm.f)*(Papeletas!$H$2:$H$403&gt;=_xlpm.f),
     Papeletas!$F$2:$F$403,
     "__NP__"
   ),
   "__NP__"
),
_xlpm.x,IF(_xlpm.xp&lt;&gt;"__NP__",_xlpm.xp,_xlfn.XLOOKUP($B53,Reloj!$A$2:$A$1254,INDEX(Reloj!$J$2:$AR$1254,,COLUMN(A45)-INT(COLUMN(A45)/9*8)),"__NF__")),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DL</v>
      </c>
      <c r="N53" s="363">
        <f t="shared" si="297"/>
        <v>0</v>
      </c>
      <c r="O53" s="363">
        <f t="shared" si="298"/>
        <v>0</v>
      </c>
      <c r="P53" s="363">
        <f t="shared" si="299"/>
        <v>0</v>
      </c>
      <c r="Q53" s="363">
        <f t="shared" si="300"/>
        <v>0</v>
      </c>
      <c r="R53" s="359">
        <f t="shared" si="616"/>
        <v>0.3125</v>
      </c>
      <c r="S53" s="360">
        <f t="shared" si="617"/>
        <v>0.70833333333333337</v>
      </c>
      <c r="T53" s="361" t="str">
        <f>IF(
 OR(R$6&lt;MAX($B$2,$G53),AND($H53&lt;&gt;"",R$6&gt;$H53)),
 "NA",
 IF(
  AND($D53="LOCAL",WEEKDAY(R$6,2)=7),
  "DS",
  IF(
   COUNTIF(Parametros!$P:$P,R$6)&gt;0,
   IF(ISNUMBER(V53),IF(V53&gt;0,"FL","FC"),"FC"),
   IF(
    ISNUMBER(V53),
    IF(V53&gt;0,"NOR","F"),
    IF(V53="A","NOR",IF(V53&lt;&gt;"",V53,"F"))
   )
  )
 )
)</f>
        <v>DL</v>
      </c>
      <c r="U53" s="362">
        <f t="shared" si="618"/>
        <v>8.5</v>
      </c>
      <c r="V53" s="362" t="str" cm="1">
        <f t="array" ref="V53">_xlfn.LET(
_xlpm.f,V$6,
_xlpm.xp,IFERROR(
   _xlfn.XLOOKUP(
     1,
     (Papeletas!$B$2:$B$3000=$B53)*(Papeletas!$G$2:$G$3000&lt;=_xlpm.f)*(Papeletas!$H$2:$H$3000&gt;=_xlpm.f),
     Papeletas!$F$2:$F$3000,
     "__NP__"
   ),
   "__NP__"
),
_xlpm.x,IF(_xlpm.xp&lt;&gt;"__NP__",_xlpm.xp,_xlfn.XLOOKUP($B53,Reloj!$A$2:$A$3000,INDEX(Reloj!$J$2:$AR$3000,,COLUMN(J45)-INT(COLUMN(J45)/9*8)),"__NF__")),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DL</v>
      </c>
      <c r="W53" s="363">
        <f t="shared" si="619"/>
        <v>0</v>
      </c>
      <c r="X53" s="363">
        <f t="shared" si="620"/>
        <v>0</v>
      </c>
      <c r="Y53" s="363">
        <f t="shared" si="621"/>
        <v>0</v>
      </c>
      <c r="Z53" s="363">
        <f t="shared" si="622"/>
        <v>0</v>
      </c>
      <c r="AA53" s="359">
        <f t="shared" si="623"/>
        <v>0.3125</v>
      </c>
      <c r="AB53" s="360">
        <f t="shared" si="624"/>
        <v>0.70833333333333337</v>
      </c>
      <c r="AC53" s="361" t="str">
        <f>IF(
 OR(AA$6&lt;MAX($B$2,$G53),AND($H53&lt;&gt;"",AA$6&gt;$H53)),
 "NA",
 IF(
  AND($D53="LOCAL",WEEKDAY(AA$6,2)=7),
  "DS",
  IF(
   COUNTIF(Parametros!$P:$P,AA$6)&gt;0,
   IF(ISNUMBER(AE53),IF(AE53&gt;0,"FL","FC"),"FC"),
   IF(
    ISNUMBER(AE53),
    IF(AE53&gt;0,"NOR","F"),
    IF(AE53="A","NOR",IF(AE53&lt;&gt;"",AE53,"F"))
   )
  )
 )
)</f>
        <v>DL</v>
      </c>
      <c r="AD53" s="362">
        <f t="shared" si="625"/>
        <v>8.5</v>
      </c>
      <c r="AE53" s="362" t="str" cm="1">
        <f t="array" ref="AE53">_xlfn.LET(
_xlpm.f,AE$6,
_xlpm.xp,IFERROR(
   _xlfn.XLOOKUP(
     1,
     (Papeletas!$B$2:$B$3000=$B53)*(Papeletas!$G$2:$G$3000&lt;=_xlpm.f)*(Papeletas!$H$2:$H$3000&gt;=_xlpm.f),
     Papeletas!$F$2:$F$3000,
     "__NP__"
   ),
   "__NP__"
),
_xlpm.x,IF(_xlpm.xp&lt;&gt;"__NP__",_xlpm.xp,_xlfn.XLOOKUP($B53,Reloj!$A$2:$A$3000,INDEX(Reloj!$J$2:$AR$3000,,COLUMN(S45)-INT(COLUMN(S45)/9*8)),"__NF__")),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DL</v>
      </c>
      <c r="AF53" s="363">
        <f t="shared" si="626"/>
        <v>0</v>
      </c>
      <c r="AG53" s="363">
        <f t="shared" si="627"/>
        <v>0</v>
      </c>
      <c r="AH53" s="363">
        <f t="shared" si="628"/>
        <v>0</v>
      </c>
      <c r="AI53" s="363">
        <f t="shared" si="629"/>
        <v>0</v>
      </c>
      <c r="AJ53" s="359">
        <f t="shared" si="630"/>
        <v>0.3125</v>
      </c>
      <c r="AK53" s="360">
        <f t="shared" si="631"/>
        <v>0.54166666666666663</v>
      </c>
      <c r="AL53" s="361" t="str">
        <f>IF(
 OR(AJ$6&lt;MAX($B$2,$G53),AND($H53&lt;&gt;"",AJ$6&gt;$H53)),
 "NA",
 IF(
  AND($D53="LOCAL",WEEKDAY(AJ$6,2)=7),
  "DS",
  IF(
   COUNTIF(Parametros!$P:$P,AJ$6)&gt;0,
   IF(ISNUMBER(AN53),IF(AN53&gt;0,"FL","FC"),"FC"),
   IF(
    ISNUMBER(AN53),
    IF(AN53&gt;0,"NOR","F"),
    IF(AN53="A","NOR",IF(AN53&lt;&gt;"",AN53,"F"))
   )
  )
 )
)</f>
        <v>NOR</v>
      </c>
      <c r="AM53" s="362">
        <f t="shared" si="632"/>
        <v>5.4999999999999991</v>
      </c>
      <c r="AN53" s="362" cm="1">
        <f t="array" ref="AN53">_xlfn.LET(
_xlpm.f,AN$6,
_xlpm.xp,IFERROR(
   _xlfn.XLOOKUP(
     1,
     (Papeletas!$B$2:$B$3000=$B53)*(Papeletas!$G$2:$G$3000&lt;=_xlpm.f)*(Papeletas!$H$2:$H$3000&gt;=_xlpm.f),
     Papeletas!$F$2:$F$3000,
     "__NP__"
   ),
   "__NP__"
),
_xlpm.x,IF(_xlpm.xp&lt;&gt;"__NP__",_xlpm.xp,_xlfn.XLOOKUP($B53,Reloj!$A$2:$A$3000,INDEX(Reloj!$J$2:$AR$3000,,COLUMN(AB45)-INT(COLUMN(AB45)/9*8)),"__NF__")),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AO53" s="363">
        <f t="shared" si="633"/>
        <v>5.4999999999999991</v>
      </c>
      <c r="AP53" s="363">
        <f t="shared" si="634"/>
        <v>2</v>
      </c>
      <c r="AQ53" s="363">
        <f t="shared" si="635"/>
        <v>4.5000000000000009</v>
      </c>
      <c r="AR53" s="363">
        <f t="shared" si="636"/>
        <v>0</v>
      </c>
      <c r="AS53" s="359" t="str">
        <f t="shared" si="637"/>
        <v>-</v>
      </c>
      <c r="AT53" s="360" t="str">
        <f t="shared" si="638"/>
        <v>-</v>
      </c>
      <c r="AU53" s="361" t="str">
        <f>IF(
 OR(AS$6&lt;MAX($B$2,$G53),AND($H53&lt;&gt;"",AS$6&gt;$H53)),
 "NA",
 IF(
  AND($D53="LOCAL",WEEKDAY(AS$6,2)=7),
  "DS",
  IF(
   COUNTIF(Parametros!$P:$P,AS$6)&gt;0,
   IF(ISNUMBER(AW53),IF(AW53&gt;0,"FL","FC"),"FC"),
   IF(
    ISNUMBER(AW53),
    IF(AW53&gt;0,"NOR","F"),
    IF(AW53="A","NOR",IF(AW53&lt;&gt;"",AW53,"F"))
   )
  )
 )
)</f>
        <v>DS</v>
      </c>
      <c r="AV53" s="362">
        <f t="shared" si="639"/>
        <v>0</v>
      </c>
      <c r="AW53" s="362" cm="1">
        <f t="array" ref="AW53">_xlfn.LET(
_xlpm.f,AW$6,
_xlpm.xp,IFERROR(
   _xlfn.XLOOKUP(
     1,
     (Papeletas!$B$2:$B$3000=$B53)*(Papeletas!$G$2:$G$3000&lt;=_xlpm.f)*(Papeletas!$H$2:$H$3000&gt;=_xlpm.f),
     Papeletas!$F$2:$F$3000,
     "__NP__"
   ),
   "__NP__"
),
_xlpm.x,IF(_xlpm.xp&lt;&gt;"__NP__",_xlpm.xp,_xlfn.XLOOKUP($B53,Reloj!$A$2:$A$3000,INDEX(Reloj!$J$2:$AR$3000,,COLUMN(AK45)-INT(COLUMN(AK45)/9*8)),"__NF__")),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5.5</v>
      </c>
      <c r="AX53" s="363">
        <f t="shared" si="640"/>
        <v>0</v>
      </c>
      <c r="AY53" s="363">
        <f t="shared" si="641"/>
        <v>0</v>
      </c>
      <c r="AZ53" s="363">
        <f t="shared" si="642"/>
        <v>0</v>
      </c>
      <c r="BA53" s="363">
        <f t="shared" si="643"/>
        <v>5.5</v>
      </c>
      <c r="BB53" s="359">
        <f t="shared" si="644"/>
        <v>0.3125</v>
      </c>
      <c r="BC53" s="360">
        <f t="shared" si="645"/>
        <v>0.70833333333333337</v>
      </c>
      <c r="BD53" s="361" t="str">
        <f>IF(
 OR(BB$6&lt;MAX($B$2,$G53),AND($H53&lt;&gt;"",BB$6&gt;$H53)),
 "NA",
 IF(
  AND($D53="LOCAL",WEEKDAY(BB$6,2)=7),
  "DS",
  IF(
   COUNTIF(Parametros!$P:$P,BB$6)&gt;0,
   IF(ISNUMBER(BF53),IF(BF53&gt;0,"FL","FC"),"FC"),
   IF(
    ISNUMBER(BF53),
    IF(BF53&gt;0,"NOR","F"),
    IF(BF53="A","NOR",IF(BF53&lt;&gt;"",BF53,"F"))
   )
  )
 )
)</f>
        <v>NOR</v>
      </c>
      <c r="BE53" s="362">
        <f t="shared" si="646"/>
        <v>8.5</v>
      </c>
      <c r="BF53" s="362" cm="1">
        <f t="array" ref="BF53">_xlfn.LET(
_xlpm.f,BF$6,
_xlpm.xp,IFERROR(
   _xlfn.XLOOKUP(
     1,
     (Papeletas!$B$2:$B$3000=$B53)*(Papeletas!$G$2:$G$3000&lt;=_xlpm.f)*(Papeletas!$H$2:$H$3000&gt;=_xlpm.f),
     Papeletas!$F$2:$F$3000,
     "__NP__"
   ),
   "__NP__"
),
_xlpm.x,IF(_xlpm.xp&lt;&gt;"__NP__",_xlpm.xp,_xlfn.XLOOKUP($B53,Reloj!$A$2:$A$3000,INDEX(Reloj!$J$2:$AR$3000,,COLUMN(AT45)-INT(COLUMN(AT45)/9*8)),"__NF__")),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BG53" s="363">
        <f t="shared" si="647"/>
        <v>8.5</v>
      </c>
      <c r="BH53" s="363">
        <f t="shared" si="648"/>
        <v>2</v>
      </c>
      <c r="BI53" s="363">
        <f t="shared" si="649"/>
        <v>1.5</v>
      </c>
      <c r="BJ53" s="363">
        <f t="shared" si="650"/>
        <v>0</v>
      </c>
      <c r="BK53" s="359">
        <f t="shared" si="651"/>
        <v>0.3125</v>
      </c>
      <c r="BL53" s="360">
        <f t="shared" si="652"/>
        <v>0.70833333333333337</v>
      </c>
      <c r="BM53" s="361" t="str">
        <f>IF(
 OR(BK$6&lt;MAX($B$2,$G53),AND($H53&lt;&gt;"",BK$6&gt;$H53)),
 "NA",
 IF(
  AND($D53="LOCAL",WEEKDAY(BK$6,2)=7),
  "DS",
  IF(
   COUNTIF(Parametros!$P:$P,BK$6)&gt;0,
   IF(ISNUMBER(BO53),IF(BO53&gt;0,"FL","FC"),"FC"),
   IF(
    ISNUMBER(BO53),
    IF(BO53&gt;0,"NOR","F"),
    IF(BO53="A","NOR",IF(BO53&lt;&gt;"",BO53,"F"))
   )
  )
 )
)</f>
        <v>NOR</v>
      </c>
      <c r="BN53" s="362">
        <f t="shared" si="653"/>
        <v>8.5</v>
      </c>
      <c r="BO53" s="362" cm="1">
        <f t="array" ref="BO53">_xlfn.LET(
_xlpm.f,BO$6,
_xlpm.xp,IFERROR(
   _xlfn.XLOOKUP(
     1,
     (Papeletas!$B$2:$B$3000=$B53)*(Papeletas!$G$2:$G$3000&lt;=_xlpm.f)*(Papeletas!$H$2:$H$3000&gt;=_xlpm.f),
     Papeletas!$F$2:$F$3000,
     "__NP__"
   ),
   "__NP__"
),
_xlpm.x,IF(_xlpm.xp&lt;&gt;"__NP__",_xlpm.xp,_xlfn.XLOOKUP($B53,Reloj!$A$2:$A$3000,INDEX(Reloj!$J$2:$AR$3000,,COLUMN(BC45)-INT(COLUMN(BC45)/9*8)),"__NF__")),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12.5</v>
      </c>
      <c r="BP53" s="363">
        <f t="shared" si="654"/>
        <v>8.5</v>
      </c>
      <c r="BQ53" s="363">
        <f t="shared" si="655"/>
        <v>2</v>
      </c>
      <c r="BR53" s="363">
        <f t="shared" si="656"/>
        <v>2</v>
      </c>
      <c r="BS53" s="363">
        <f t="shared" si="657"/>
        <v>0</v>
      </c>
      <c r="BT53" s="359">
        <f t="shared" si="658"/>
        <v>0.3125</v>
      </c>
      <c r="BU53" s="360">
        <f t="shared" si="659"/>
        <v>0.70833333333333337</v>
      </c>
      <c r="BV53" s="361" t="str">
        <f>IF(
 OR(BT$6&lt;MAX($B$2,$G53),AND($H53&lt;&gt;"",BT$6&gt;$H53)),
 "NA",
 IF(
  AND($D53="LOCAL",WEEKDAY(BT$6,2)=7),
  "DS",
  IF(
   COUNTIF(Parametros!$P:$P,BT$6)&gt;0,
   IF(ISNUMBER(BX53),IF(BX53&gt;0,"FL","FC"),"FC"),
   IF(
    ISNUMBER(BX53),
    IF(BX53&gt;0,"NOR","F"),
    IF(BX53="A","NOR",IF(BX53&lt;&gt;"",BX53,"F"))
   )
  )
 )
)</f>
        <v>NOR</v>
      </c>
      <c r="BW53" s="362">
        <f t="shared" si="660"/>
        <v>8.5</v>
      </c>
      <c r="BX53" s="362" cm="1">
        <f t="array" ref="BX53">_xlfn.LET(
_xlpm.f,BX$6,
_xlpm.xp,IFERROR(
   _xlfn.XLOOKUP(
     1,
     (Papeletas!$B$2:$B$3000=$B53)*(Papeletas!$G$2:$G$3000&lt;=_xlpm.f)*(Papeletas!$H$2:$H$3000&gt;=_xlpm.f),
     Papeletas!$F$2:$F$3000,
     "__NP__"
   ),
   "__NP__"
),
_xlpm.x,IF(_xlpm.xp&lt;&gt;"__NP__",_xlpm.xp,_xlfn.XLOOKUP($B53,Reloj!$A$2:$A$3000,INDEX(Reloj!$J$2:$AR$3000,,COLUMN(BL45)-INT(COLUMN(BL45)/9*8)),"__NF__")),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11.5</v>
      </c>
      <c r="BY53" s="363">
        <f t="shared" si="661"/>
        <v>8.5</v>
      </c>
      <c r="BZ53" s="363">
        <f t="shared" si="662"/>
        <v>2</v>
      </c>
      <c r="CA53" s="363">
        <f t="shared" si="663"/>
        <v>1</v>
      </c>
      <c r="CB53" s="363">
        <f t="shared" si="664"/>
        <v>0</v>
      </c>
      <c r="CC53" s="359">
        <f t="shared" si="665"/>
        <v>0.3125</v>
      </c>
      <c r="CD53" s="360">
        <f t="shared" si="666"/>
        <v>0.70833333333333337</v>
      </c>
      <c r="CE53" s="361" t="str">
        <f>IF(
 OR(CC$6&lt;MAX($B$2,$G53),AND($H53&lt;&gt;"",CC$6&gt;$H53)),
 "NA",
 IF(
  AND($D53="LOCAL",WEEKDAY(CC$6,2)=7),
  "DS",
  IF(
   COUNTIF(Parametros!$P:$P,CC$6)&gt;0,
   IF(ISNUMBER(CG53),IF(CG53&gt;0,"FL","FC"),"FC"),
   IF(
    ISNUMBER(CG53),
    IF(CG53&gt;0,"NOR","F"),
    IF(CG53="A","NOR",IF(CG53&lt;&gt;"",CG53,"F"))
   )
  )
 )
)</f>
        <v>NOR</v>
      </c>
      <c r="CF53" s="362">
        <f t="shared" si="667"/>
        <v>8.5</v>
      </c>
      <c r="CG53" s="362" cm="1">
        <f t="array" ref="CG53">_xlfn.LET(
_xlpm.f,CG$6,
_xlpm.xp,IFERROR(
   _xlfn.XLOOKUP(
     1,
     (Papeletas!$B$2:$B$3000=$B53)*(Papeletas!$G$2:$G$3000&lt;=_xlpm.f)*(Papeletas!$H$2:$H$3000&gt;=_xlpm.f),
     Papeletas!$F$2:$F$3000,
     "__NP__"
   ),
   "__NP__"
),
_xlpm.x,IF(_xlpm.xp&lt;&gt;"__NP__",_xlpm.xp,_xlfn.XLOOKUP($B53,Reloj!$A$2:$A$3000,INDEX(Reloj!$J$2:$AR$3000,,COLUMN(BU45)-INT(COLUMN(BU45)/9*8)),"__NF__")),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10.5</v>
      </c>
      <c r="CH53" s="363">
        <f t="shared" si="668"/>
        <v>8.5</v>
      </c>
      <c r="CI53" s="363">
        <f t="shared" si="669"/>
        <v>2</v>
      </c>
      <c r="CJ53" s="363">
        <f t="shared" si="670"/>
        <v>0</v>
      </c>
      <c r="CK53" s="363">
        <f t="shared" si="671"/>
        <v>0</v>
      </c>
      <c r="CL53" s="359">
        <f t="shared" si="672"/>
        <v>0.3125</v>
      </c>
      <c r="CM53" s="360">
        <f t="shared" si="673"/>
        <v>0.70833333333333337</v>
      </c>
      <c r="CN53" s="361" t="str">
        <f>IF(
 OR(CL$6&lt;MAX($B$2,$G53),AND($H53&lt;&gt;"",CL$6&gt;$H53)),
 "NA",
 IF(
  AND($D53="LOCAL",WEEKDAY(CL$6,2)=7),
  "DS",
  IF(
   COUNTIF(Parametros!$P:$P,CL$6)&gt;0,
   IF(ISNUMBER(CP53),IF(CP53&gt;0,"FL","FC"),"FC"),
   IF(
    ISNUMBER(CP53),
    IF(CP53&gt;0,"NOR","F"),
    IF(CP53="A","NOR",IF(CP53&lt;&gt;"",CP53,"F"))
   )
  )
 )
)</f>
        <v>NOR</v>
      </c>
      <c r="CO53" s="362">
        <f t="shared" si="674"/>
        <v>8.5</v>
      </c>
      <c r="CP53" s="362" cm="1">
        <f t="array" ref="CP53">_xlfn.LET(
_xlpm.f,CP$6,
_xlpm.xp,IFERROR(
   _xlfn.XLOOKUP(
     1,
     (Papeletas!$B$2:$B$3000=$B53)*(Papeletas!$G$2:$G$3000&lt;=_xlpm.f)*(Papeletas!$H$2:$H$3000&gt;=_xlpm.f),
     Papeletas!$F$2:$F$3000,
     "__NP__"
   ),
   "__NP__"
),
_xlpm.x,IF(_xlpm.xp&lt;&gt;"__NP__",_xlpm.xp,_xlfn.XLOOKUP($B53,Reloj!$A$2:$A$3000,INDEX(Reloj!$J$2:$AR$3000,,COLUMN(CD45)-INT(COLUMN(CD45)/9*8)),"__NF__")),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CQ53" s="363">
        <f t="shared" si="675"/>
        <v>8.5</v>
      </c>
      <c r="CR53" s="363">
        <f t="shared" si="676"/>
        <v>2</v>
      </c>
      <c r="CS53" s="363">
        <f t="shared" si="677"/>
        <v>1.5</v>
      </c>
      <c r="CT53" s="363">
        <f t="shared" si="678"/>
        <v>0</v>
      </c>
      <c r="CU53" s="359">
        <f t="shared" si="679"/>
        <v>0.3125</v>
      </c>
      <c r="CV53" s="360">
        <f t="shared" si="680"/>
        <v>0.54166666666666663</v>
      </c>
      <c r="CW53" s="361" t="str">
        <f>IF(
 OR(CU$6&lt;MAX($B$2,$G53),AND($H53&lt;&gt;"",CU$6&gt;$H53)),
 "NA",
 IF(
  AND($D53="LOCAL",WEEKDAY(CU$6,2)=7),
  "DS",
  IF(
   COUNTIF(Parametros!$P:$P,CU$6)&gt;0,
   IF(ISNUMBER(CY53),IF(CY53&gt;0,"FL","FC"),"FC"),
   IF(
    ISNUMBER(CY53),
    IF(CY53&gt;0,"NOR","F"),
    IF(CY53="A","NOR",IF(CY53&lt;&gt;"",CY53,"F"))
   )
  )
 )
)</f>
        <v>NOR</v>
      </c>
      <c r="CX53" s="362">
        <f t="shared" si="681"/>
        <v>5.4999999999999991</v>
      </c>
      <c r="CY53" s="362" cm="1">
        <f t="array" ref="CY53">_xlfn.LET(
_xlpm.f,CY$6,
_xlpm.xp,IFERROR(
   _xlfn.XLOOKUP(
     1,
     (Papeletas!$B$2:$B$3000=$B53)*(Papeletas!$G$2:$G$3000&lt;=_xlpm.f)*(Papeletas!$H$2:$H$3000&gt;=_xlpm.f),
     Papeletas!$F$2:$F$3000,
     "__NP__"
   ),
   "__NP__"
),
_xlpm.x,IF(_xlpm.xp&lt;&gt;"__NP__",_xlpm.xp,_xlfn.XLOOKUP($B53,Reloj!$A$2:$A$3000,INDEX(Reloj!$J$2:$AR$3000,,COLUMN(CM45)-INT(COLUMN(CM45)/9*8)),"__NF__")),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10.5</v>
      </c>
      <c r="CZ53" s="363">
        <f t="shared" si="682"/>
        <v>5.4999999999999991</v>
      </c>
      <c r="DA53" s="363">
        <f t="shared" si="683"/>
        <v>2</v>
      </c>
      <c r="DB53" s="363">
        <f t="shared" si="684"/>
        <v>3.0000000000000009</v>
      </c>
      <c r="DC53" s="363">
        <f t="shared" si="685"/>
        <v>0</v>
      </c>
      <c r="DD53" s="359" t="str">
        <f t="shared" si="686"/>
        <v>-</v>
      </c>
      <c r="DE53" s="360" t="str">
        <f t="shared" si="687"/>
        <v>-</v>
      </c>
      <c r="DF53" s="361" t="str">
        <f>IF(
 OR(DD$6&lt;MAX($B$2,$G53),AND($H53&lt;&gt;"",DD$6&gt;$H53)),
 "NA",
 IF(
  AND($D53="LOCAL",WEEKDAY(DD$6,2)=7),
  "DS",
  IF(
   COUNTIF(Parametros!$P:$P,DD$6)&gt;0,
   IF(ISNUMBER(DH53),IF(DH53&gt;0,"FL","FC"),"FC"),
   IF(
    ISNUMBER(DH53),
    IF(DH53&gt;0,"NOR","F"),
    IF(DH53="A","NOR",IF(DH53&lt;&gt;"",DH53,"F"))
   )
  )
 )
)</f>
        <v>DS</v>
      </c>
      <c r="DG53" s="362">
        <f t="shared" si="688"/>
        <v>0</v>
      </c>
      <c r="DH53" s="362" cm="1">
        <f t="array" ref="DH53">_xlfn.LET(
_xlpm.f,DH$6,
_xlpm.xp,IFERROR(
   _xlfn.XLOOKUP(
     1,
     (Papeletas!$B$2:$B$3000=$B53)*(Papeletas!$G$2:$G$3000&lt;=_xlpm.f)*(Papeletas!$H$2:$H$3000&gt;=_xlpm.f),
     Papeletas!$F$2:$F$3000,
     "__NP__"
   ),
   "__NP__"
),
_xlpm.x,IF(_xlpm.xp&lt;&gt;"__NP__",_xlpm.xp,_xlfn.XLOOKUP($B53,Reloj!$A$2:$A$3000,INDEX(Reloj!$J$2:$AR$3000,,COLUMN(CV45)-INT(COLUMN(CV45)/9*8)),"__NF__")),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5.5</v>
      </c>
      <c r="DI53" s="363">
        <f t="shared" si="689"/>
        <v>0</v>
      </c>
      <c r="DJ53" s="363">
        <f t="shared" si="690"/>
        <v>0</v>
      </c>
      <c r="DK53" s="363">
        <f t="shared" si="691"/>
        <v>0</v>
      </c>
      <c r="DL53" s="363">
        <f t="shared" si="692"/>
        <v>5.5</v>
      </c>
      <c r="DM53" s="409">
        <f t="shared" si="693"/>
        <v>0.3125</v>
      </c>
      <c r="DN53" s="360">
        <f t="shared" si="694"/>
        <v>0.70833333333333337</v>
      </c>
      <c r="DO53" s="361" t="str">
        <f>IF(
 OR(DM$6&lt;MAX($B$2,$G53),AND($H53&lt;&gt;"",DM$6&gt;$H53)),
 "NA",
 IF(
  AND($D53="LOCAL",WEEKDAY(DM$6,2)=7),
  "DS",
  IF(
   COUNTIF(Parametros!$P:$P,DM$6)&gt;0,
   IF(ISNUMBER(DQ53),IF(DQ53&gt;0,"FL","FC"),"FC"),
   IF(
    ISNUMBER(DQ53),
    IF(DQ53&gt;0,"NOR","F"),
    IF(DQ53="A","NOR",IF(DQ53&lt;&gt;"",DQ53,"F"))
   )
  )
 )
)</f>
        <v>NOR</v>
      </c>
      <c r="DP53" s="362">
        <f t="shared" si="695"/>
        <v>8.5</v>
      </c>
      <c r="DQ53" s="362" cm="1">
        <f t="array" ref="DQ53">_xlfn.LET(
_xlpm.f,DQ$6,
_xlpm.xp,IFERROR(
   _xlfn.XLOOKUP(
     1,
     (Papeletas!$B$2:$B$3000=$B53)*(Papeletas!$G$2:$G$3000&lt;=_xlpm.f)*(Papeletas!$H$2:$H$3000&gt;=_xlpm.f),
     Papeletas!$F$2:$F$3000,
     "__NP__"
   ),
   "__NP__"
),
_xlpm.x,IF(_xlpm.xp&lt;&gt;"__NP__",_xlpm.xp,_xlfn.XLOOKUP($B53,Reloj!$A$2:$A$3000,INDEX(Reloj!$J$2:$AR$3000,,COLUMN(DE45)-INT(COLUMN(DE45)/9*8)),"__NF__")),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11</v>
      </c>
      <c r="DR53" s="363">
        <f t="shared" si="696"/>
        <v>8.5</v>
      </c>
      <c r="DS53" s="363">
        <f t="shared" si="697"/>
        <v>2</v>
      </c>
      <c r="DT53" s="363">
        <f t="shared" si="698"/>
        <v>0.5</v>
      </c>
      <c r="DU53" s="363">
        <f t="shared" si="699"/>
        <v>0</v>
      </c>
      <c r="DV53" s="359">
        <f t="shared" si="700"/>
        <v>0.3125</v>
      </c>
      <c r="DW53" s="360">
        <f t="shared" si="701"/>
        <v>0.70833333333333337</v>
      </c>
      <c r="DX53" s="361" t="str">
        <f>IF(
 OR(DV$6&lt;MAX($B$2,$G53),AND($H53&lt;&gt;"",DV$6&gt;$H53)),
 "NA",
 IF(
  AND($D53="LOCAL",WEEKDAY(DV$6,2)=7),
  "DS",
  IF(
   COUNTIF(Parametros!$P:$P,DV$6)&gt;0,
   IF(ISNUMBER(DZ53),IF(DZ53&gt;0,"FL","FC"),"FC"),
   IF(
    ISNUMBER(DZ53),
    IF(DZ53&gt;0,"NOR","F"),
    IF(DZ53="A","NOR",IF(DZ53&lt;&gt;"",DZ53,"F"))
   )
  )
 )
)</f>
        <v>NOR</v>
      </c>
      <c r="DY53" s="362">
        <f t="shared" si="702"/>
        <v>8.5</v>
      </c>
      <c r="DZ53" s="362" cm="1">
        <f t="array" ref="DZ53">_xlfn.LET(
_xlpm.f,DZ$6,
_xlpm.xp,IFERROR(
   _xlfn.XLOOKUP(
     1,
     (Papeletas!$B$2:$B$3000=$B53)*(Papeletas!$G$2:$G$3000&lt;=_xlpm.f)*(Papeletas!$H$2:$H$3000&gt;=_xlpm.f),
     Papeletas!$F$2:$F$3000,
     "__NP__"
   ),
   "__NP__"
),
_xlpm.x,IF(_xlpm.xp&lt;&gt;"__NP__",_xlpm.xp,_xlfn.XLOOKUP($B53,Reloj!$A$2:$A$3000,INDEX(Reloj!$J$2:$AR$3000,,COLUMN(DN45)-INT(COLUMN(DN45)/9*8)),"__NF__")),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10</v>
      </c>
      <c r="EA53" s="363">
        <f t="shared" si="703"/>
        <v>8.5</v>
      </c>
      <c r="EB53" s="363">
        <f t="shared" si="704"/>
        <v>1.5</v>
      </c>
      <c r="EC53" s="363">
        <f t="shared" si="705"/>
        <v>0</v>
      </c>
      <c r="ED53" s="363">
        <f t="shared" si="706"/>
        <v>0</v>
      </c>
      <c r="EE53" s="359">
        <f t="shared" si="707"/>
        <v>0.3125</v>
      </c>
      <c r="EF53" s="360">
        <f t="shared" si="708"/>
        <v>0.70833333333333337</v>
      </c>
      <c r="EG53" s="361" t="str">
        <f>IF(
 OR(EE$6&lt;MAX($B$2,$G53),AND($H53&lt;&gt;"",EE$6&gt;$H53)),
 "NA",
 IF(
  AND($D53="LOCAL",WEEKDAY(EE$6,2)=7),
  "DS",
  IF(
   COUNTIF(Parametros!$P:$P,EE$6)&gt;0,
   IF(ISNUMBER(EI53),IF(EI53&gt;0,"FL","FC"),"FC"),
   IF(
    ISNUMBER(EI53),
    IF(EI53&gt;0,"NOR","F"),
    IF(EI53="A","NOR",IF(EI53&lt;&gt;"",EI53,"F"))
   )
  )
 )
)</f>
        <v>NOR</v>
      </c>
      <c r="EH53" s="362">
        <f t="shared" si="709"/>
        <v>8.5</v>
      </c>
      <c r="EI53" s="362" cm="1">
        <f t="array" ref="EI53">_xlfn.LET(
_xlpm.f,EI$6,
_xlpm.xp,IFERROR(
   _xlfn.XLOOKUP(
     1,
     (Papeletas!$B$2:$B$3000=$B53)*(Papeletas!$G$2:$G$3000&lt;=_xlpm.f)*(Papeletas!$H$2:$H$3000&gt;=_xlpm.f),
     Papeletas!$F$2:$F$3000,
     "__NP__"
   ),
   "__NP__"
),
_xlpm.x,IF(_xlpm.xp&lt;&gt;"__NP__",_xlpm.xp,_xlfn.XLOOKUP($B53,Reloj!$A$2:$A$3000,INDEX(Reloj!$J$2:$AR$3000,,COLUMN(DW45)-INT(COLUMN(DW45)/9*8)),"__NF__")),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9.5</v>
      </c>
      <c r="EJ53" s="363">
        <f t="shared" si="710"/>
        <v>8.5</v>
      </c>
      <c r="EK53" s="363">
        <f t="shared" si="711"/>
        <v>1</v>
      </c>
      <c r="EL53" s="363">
        <f t="shared" si="712"/>
        <v>0</v>
      </c>
      <c r="EM53" s="363">
        <f t="shared" si="713"/>
        <v>0</v>
      </c>
      <c r="EN53" s="359">
        <f t="shared" si="714"/>
        <v>0.3125</v>
      </c>
      <c r="EO53" s="360">
        <f t="shared" si="715"/>
        <v>0.70833333333333337</v>
      </c>
      <c r="EP53" s="361" t="str">
        <f>IF(
 OR(EN$6&lt;MAX($B$2,$G53),AND($H53&lt;&gt;"",EN$6&gt;$H53)),
 "NA",
 IF(
  AND($D53="LOCAL",WEEKDAY(EN$6,2)=7),
  "DS",
  IF(
   COUNTIF(Parametros!$P:$P,EN$6)&gt;0,
   IF(ISNUMBER(ER53),IF(ER53&gt;0,"FL","FC"),"FC"),
   IF(
    ISNUMBER(ER53),
    IF(ER53&gt;0,"NOR","F"),
    IF(ER53="A","NOR",IF(ER53&lt;&gt;"",ER53,"F"))
   )
  )
 )
)</f>
        <v>NOR</v>
      </c>
      <c r="EQ53" s="362">
        <f t="shared" si="716"/>
        <v>8.5</v>
      </c>
      <c r="ER53" s="362" cm="1">
        <f t="array" ref="ER53">_xlfn.LET(
_xlpm.f,ER$6,
_xlpm.xp,IFERROR(
   _xlfn.XLOOKUP(
     1,
     (Papeletas!$B$2:$B$3000=$B53)*(Papeletas!$G$2:$G$3000&lt;=_xlpm.f)*(Papeletas!$H$2:$H$3000&gt;=_xlpm.f),
     Papeletas!$F$2:$F$3000,
     "__NP__"
   ),
   "__NP__"
),
_xlpm.x,IF(_xlpm.xp&lt;&gt;"__NP__",_xlpm.xp,_xlfn.XLOOKUP($B53,Reloj!$A$2:$A$3000,INDEX(Reloj!$J$2:$AR$3000,,COLUMN(EF45)-INT(COLUMN(EF45)/9*8)),"__NF__")),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8</v>
      </c>
      <c r="ES53" s="363">
        <f t="shared" si="717"/>
        <v>8.5</v>
      </c>
      <c r="ET53" s="363">
        <f t="shared" si="718"/>
        <v>0</v>
      </c>
      <c r="EU53" s="363">
        <f t="shared" si="719"/>
        <v>0</v>
      </c>
      <c r="EV53" s="363">
        <f t="shared" si="720"/>
        <v>0</v>
      </c>
      <c r="EW53" s="359">
        <f t="shared" si="721"/>
        <v>0.3125</v>
      </c>
      <c r="EX53" s="360">
        <f t="shared" si="722"/>
        <v>0.70833333333333337</v>
      </c>
      <c r="EY53" s="361" t="str">
        <f>IF(
 OR(EW$6&lt;MAX($B$2,$G53),AND($H53&lt;&gt;"",EW$6&gt;$H53)),
 "NA",
 IF(
  AND($D53="LOCAL",WEEKDAY(EW$6,2)=7),
  "DS",
  IF(
   COUNTIF(Parametros!$P:$P,EW$6)&gt;0,
   IF(ISNUMBER(FA53),IF(FA53&gt;0,"FL","FC"),"FC"),
   IF(
    ISNUMBER(FA53),
    IF(FA53&gt;0,"NOR","F"),
    IF(FA53="A","NOR",IF(FA53&lt;&gt;"",FA53,"F"))
   )
  )
 )
)</f>
        <v>NOR</v>
      </c>
      <c r="EZ53" s="362">
        <f t="shared" si="723"/>
        <v>8.5</v>
      </c>
      <c r="FA53" s="362" cm="1">
        <f t="array" ref="FA53">_xlfn.LET(
_xlpm.f,FA$6,
_xlpm.xp,IFERROR(
   _xlfn.XLOOKUP(
     1,
     (Papeletas!$B$2:$B$3000=$B53)*(Papeletas!$G$2:$G$3000&lt;=_xlpm.f)*(Papeletas!$H$2:$H$3000&gt;=_xlpm.f),
     Papeletas!$F$2:$F$3000,
     "__NP__"
   ),
   "__NP__"
),
_xlpm.x,IF(_xlpm.xp&lt;&gt;"__NP__",_xlpm.xp,_xlfn.XLOOKUP($B53,Reloj!$A$2:$A$3000,INDEX(Reloj!$J$2:$AR$3000,,COLUMN(EO45)-INT(COLUMN(EO45)/9*8)),"__NF__")),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FB53" s="363">
        <f t="shared" si="724"/>
        <v>8.5</v>
      </c>
      <c r="FC53" s="363">
        <f t="shared" si="725"/>
        <v>2</v>
      </c>
      <c r="FD53" s="363">
        <f t="shared" si="726"/>
        <v>1.5</v>
      </c>
      <c r="FE53" s="363">
        <f t="shared" si="727"/>
        <v>0</v>
      </c>
      <c r="FF53" s="359">
        <f t="shared" si="728"/>
        <v>0.3125</v>
      </c>
      <c r="FG53" s="360">
        <f t="shared" si="729"/>
        <v>0.54166666666666663</v>
      </c>
      <c r="FH53" s="361" t="str">
        <f>IF(
 OR(FF$6&lt;MAX($B$2,$G53),AND($H53&lt;&gt;"",FF$6&gt;$H53)),
 "NA",
 IF(
  AND($D53="LOCAL",WEEKDAY(FF$6,2)=7),
  "DS",
  IF(
   COUNTIF(Parametros!$P:$P,FF$6)&gt;0,
   IF(ISNUMBER(FJ53),IF(FJ53&gt;0,"FL","FC"),"FC"),
   IF(
    ISNUMBER(FJ53),
    IF(FJ53&gt;0,"NOR","F"),
    IF(FJ53="A","NOR",IF(FJ53&lt;&gt;"",FJ53,"F"))
   )
  )
 )
)</f>
        <v>NOR</v>
      </c>
      <c r="FI53" s="362">
        <f t="shared" si="730"/>
        <v>5.4999999999999991</v>
      </c>
      <c r="FJ53" s="362" cm="1">
        <f t="array" ref="FJ53">_xlfn.LET(
_xlpm.f,FJ$6,
_xlpm.xp,IFERROR(
   _xlfn.XLOOKUP(
     1,
     (Papeletas!$B$2:$B$3000=$B53)*(Papeletas!$G$2:$G$3000&lt;=_xlpm.f)*(Papeletas!$H$2:$H$3000&gt;=_xlpm.f),
     Papeletas!$F$2:$F$3000,
     "__NP__"
   ),
   "__NP__"
),
_xlpm.x,IF(_xlpm.xp&lt;&gt;"__NP__",_xlpm.xp,_xlfn.XLOOKUP($B53,Reloj!$A$2:$A$3000,INDEX(Reloj!$J$2:$AR$3000,,COLUMN(EX45)-INT(COLUMN(EX45)/9*8)),"__NF__")),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11.5</v>
      </c>
      <c r="FK53" s="363">
        <f t="shared" si="731"/>
        <v>5.4999999999999991</v>
      </c>
      <c r="FL53" s="363">
        <f t="shared" si="732"/>
        <v>2</v>
      </c>
      <c r="FM53" s="363">
        <f t="shared" si="733"/>
        <v>4.0000000000000009</v>
      </c>
      <c r="FN53" s="363">
        <f t="shared" si="734"/>
        <v>0</v>
      </c>
      <c r="FO53" s="359" t="str">
        <f t="shared" si="735"/>
        <v>-</v>
      </c>
      <c r="FP53" s="360" t="str">
        <f t="shared" si="736"/>
        <v>-</v>
      </c>
      <c r="FQ53" s="361" t="str">
        <f>IF(
 OR(FO$6&lt;MAX($B$2,$G53),AND($H53&lt;&gt;"",FO$6&gt;$H53)),
 "NA",
 IF(
  AND($D53="LOCAL",WEEKDAY(FO$6,2)=7),
  "DS",
  IF(
   COUNTIF(Parametros!$P:$P,FO$6)&gt;0,
   IF(ISNUMBER(FS53),IF(FS53&gt;0,"FL","FC"),"FC"),
   IF(
    ISNUMBER(FS53),
    IF(FS53&gt;0,"NOR","F"),
    IF(FS53="A","NOR",IF(FS53&lt;&gt;"",FS53,"F"))
   )
  )
 )
)</f>
        <v>DS</v>
      </c>
      <c r="FR53" s="362">
        <f t="shared" si="737"/>
        <v>0</v>
      </c>
      <c r="FS53" s="362" cm="1">
        <f t="array" ref="FS53">_xlfn.LET(
_xlpm.f,FS$6,
_xlpm.xp,IFERROR(
   _xlfn.XLOOKUP(
     1,
     (Papeletas!$B$2:$B$3000=$B53)*(Papeletas!$G$2:$G$3000&lt;=_xlpm.f)*(Papeletas!$H$2:$H$3000&gt;=_xlpm.f),
     Papeletas!$F$2:$F$3000,
     "__NP__"
   ),
   "__NP__"
),
_xlpm.x,IF(_xlpm.xp&lt;&gt;"__NP__",_xlpm.xp,_xlfn.XLOOKUP($B53,Reloj!$A$2:$A$3000,INDEX(Reloj!$J$2:$AR$3000,,COLUMN(FG45)-INT(COLUMN(FG45)/9*8)),"__NF__")),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9.5</v>
      </c>
      <c r="FT53" s="363">
        <f t="shared" si="738"/>
        <v>0</v>
      </c>
      <c r="FU53" s="363">
        <f t="shared" si="739"/>
        <v>0</v>
      </c>
      <c r="FV53" s="363">
        <f t="shared" si="740"/>
        <v>0</v>
      </c>
      <c r="FW53" s="363">
        <f t="shared" si="741"/>
        <v>9.5</v>
      </c>
      <c r="FX53" s="359">
        <f t="shared" si="742"/>
        <v>0.3125</v>
      </c>
      <c r="FY53" s="360">
        <f t="shared" si="743"/>
        <v>0.70833333333333337</v>
      </c>
      <c r="FZ53" s="361" t="str">
        <f>IF(
 OR(FX$6&lt;MAX($B$2,$G53),AND($H53&lt;&gt;"",FX$6&gt;$H53)),
 "NA",
 IF(
  AND($D53="LOCAL",WEEKDAY(FX$6,2)=7),
  "DS",
  IF(
   COUNTIF(Parametros!$P:$P,FX$6)&gt;0,
   IF(ISNUMBER(GB53),IF(GB53&gt;0,"FL","FC"),"FC"),
   IF(
    ISNUMBER(GB53),
    IF(GB53&gt;0,"NOR","F"),
    IF(GB53="A","NOR",IF(GB53&lt;&gt;"",GB53,"F"))
   )
  )
 )
)</f>
        <v>NOR</v>
      </c>
      <c r="GA53" s="362">
        <f t="shared" si="744"/>
        <v>8.5</v>
      </c>
      <c r="GB53" s="362" cm="1">
        <f t="array" ref="GB53">_xlfn.LET(
_xlpm.f,GB$6,
_xlpm.xp,IFERROR(
   _xlfn.XLOOKUP(
     1,
     (Papeletas!$B$2:$B$3000=$B53)*(Papeletas!$G$2:$G$3000&lt;=_xlpm.f)*(Papeletas!$H$2:$H$3000&gt;=_xlpm.f),
     Papeletas!$F$2:$F$3000,
     "__NP__"
   ),
   "__NP__"
),
_xlpm.x,IF(_xlpm.xp&lt;&gt;"__NP__",_xlpm.xp,_xlfn.XLOOKUP($B53,Reloj!$A$2:$A$3000,INDEX(Reloj!$J$2:$AR$3000,,COLUMN(FP45)-INT(COLUMN(FP45)/9*8)),"__NF__")),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GC53" s="363">
        <f t="shared" si="745"/>
        <v>8.5</v>
      </c>
      <c r="GD53" s="363">
        <f t="shared" si="746"/>
        <v>2</v>
      </c>
      <c r="GE53" s="363">
        <f t="shared" si="747"/>
        <v>1.5</v>
      </c>
      <c r="GF53" s="363">
        <f t="shared" si="748"/>
        <v>0</v>
      </c>
      <c r="GG53" s="359">
        <f t="shared" si="749"/>
        <v>0.3125</v>
      </c>
      <c r="GH53" s="360">
        <f t="shared" si="750"/>
        <v>0.70833333333333337</v>
      </c>
      <c r="GI53" s="361" t="str">
        <f>IF(
 OR(GG$6&lt;MAX($B$2,$G53),AND($H53&lt;&gt;"",GG$6&gt;$H53)),
 "NA",
 IF(
  AND($D53="LOCAL",WEEKDAY(GG$6,2)=7),
  "DS",
  IF(
   COUNTIF(Parametros!$P:$P,GG$6)&gt;0,
   IF(ISNUMBER(GK53),IF(GK53&gt;0,"FL","FC"),"FC"),
   IF(
    ISNUMBER(GK53),
    IF(GK53&gt;0,"NOR","F"),
    IF(GK53="A","NOR",IF(GK53&lt;&gt;"",GK53,"F"))
   )
  )
 )
)</f>
        <v>NOR</v>
      </c>
      <c r="GJ53" s="362">
        <f t="shared" si="751"/>
        <v>8.5</v>
      </c>
      <c r="GK53" s="362" cm="1">
        <f t="array" ref="GK53">_xlfn.LET(
_xlpm.f,GK$6,
_xlpm.xp,IFERROR(
   _xlfn.XLOOKUP(
     1,
     (Papeletas!$B$2:$B$3000=$B53)*(Papeletas!$G$2:$G$3000&lt;=_xlpm.f)*(Papeletas!$H$2:$H$3000&gt;=_xlpm.f),
     Papeletas!$F$2:$F$3000,
     "__NP__"
   ),
   "__NP__"
),
_xlpm.x,IF(_xlpm.xp&lt;&gt;"__NP__",_xlpm.xp,_xlfn.XLOOKUP($B53,Reloj!$A$2:$A$3000,INDEX(Reloj!$J$2:$AR$3000,,COLUMN(FY45)-INT(COLUMN(FY45)/9*8)),"__NF__")),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GL53" s="363">
        <f t="shared" si="752"/>
        <v>8.5</v>
      </c>
      <c r="GM53" s="363">
        <f t="shared" si="753"/>
        <v>2</v>
      </c>
      <c r="GN53" s="363">
        <f t="shared" si="754"/>
        <v>1.5</v>
      </c>
      <c r="GO53" s="363">
        <f t="shared" si="755"/>
        <v>0</v>
      </c>
      <c r="GP53" s="359">
        <f t="shared" si="756"/>
        <v>0.3125</v>
      </c>
      <c r="GQ53" s="360">
        <f t="shared" si="757"/>
        <v>0.70833333333333337</v>
      </c>
      <c r="GR53" s="361" t="str">
        <f>IF(
 OR(GP$6&lt;MAX($B$2,$G53),AND($H53&lt;&gt;"",GP$6&gt;$H53)),
 "NA",
 IF(
  AND($D53="LOCAL",WEEKDAY(GP$6,2)=7),
  "DS",
  IF(
   COUNTIF(Parametros!$P:$P,GP$6)&gt;0,
   IF(ISNUMBER(GT53),IF(GT53&gt;0,"FL","FC"),"FC"),
   IF(
    ISNUMBER(GT53),
    IF(GT53&gt;0,"NOR","F"),
    IF(GT53="A","NOR",IF(GT53&lt;&gt;"",GT53,"F"))
   )
  )
 )
)</f>
        <v>NOR</v>
      </c>
      <c r="GS53" s="362">
        <f t="shared" si="758"/>
        <v>8.5</v>
      </c>
      <c r="GT53" s="362" cm="1">
        <f t="array" ref="GT53">_xlfn.LET(
_xlpm.f,GT$6,
_xlpm.xp,IFERROR(
   _xlfn.XLOOKUP(
     1,
     (Papeletas!$B$2:$B$3000=$B53)*(Papeletas!$G$2:$G$3000&lt;=_xlpm.f)*(Papeletas!$H$2:$H$3000&gt;=_xlpm.f),
     Papeletas!$F$2:$F$3000,
     "__NP__"
   ),
   "__NP__"
),
_xlpm.x,IF(_xlpm.xp&lt;&gt;"__NP__",_xlpm.xp,_xlfn.XLOOKUP($B53,Reloj!$A$2:$A$3000,INDEX(Reloj!$J$2:$AR$3000,,COLUMN(GH45)-INT(COLUMN(GH45)/9*8)),"__NF__")),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GU53" s="363">
        <f t="shared" si="759"/>
        <v>8.5</v>
      </c>
      <c r="GV53" s="363">
        <f t="shared" si="760"/>
        <v>2</v>
      </c>
      <c r="GW53" s="363">
        <f t="shared" si="761"/>
        <v>1.5</v>
      </c>
      <c r="GX53" s="363">
        <f t="shared" si="762"/>
        <v>0</v>
      </c>
      <c r="GY53" s="359">
        <f t="shared" si="763"/>
        <v>0.3125</v>
      </c>
      <c r="GZ53" s="360">
        <f t="shared" si="764"/>
        <v>0.70833333333333337</v>
      </c>
      <c r="HA53" s="361" t="str">
        <f>IF(
 OR(GY$6&lt;MAX($B$2,$G53),AND($H53&lt;&gt;"",GY$6&gt;$H53)),
 "NA",
 IF(
  AND($D53="LOCAL",WEEKDAY(GY$6,2)=7),
  "DS",
  IF(
   COUNTIF(Parametros!$P:$P,GY$6)&gt;0,
   IF(ISNUMBER(HC53),IF(HC53&gt;0,"FL","FC"),"FC"),
   IF(
    ISNUMBER(HC53),
    IF(HC53&gt;0,"NOR","F"),
    IF(HC53="A","NOR",IF(HC53&lt;&gt;"",HC53,"F"))
   )
  )
 )
)</f>
        <v>NOR</v>
      </c>
      <c r="HB53" s="362">
        <f t="shared" si="765"/>
        <v>8.5</v>
      </c>
      <c r="HC53" s="362" cm="1">
        <f t="array" ref="HC53">_xlfn.LET(
_xlpm.f,HC$6,
_xlpm.xp,IFERROR(
   _xlfn.XLOOKUP(
     1,
     (Papeletas!$B$2:$B$3000=$B53)*(Papeletas!$G$2:$G$3000&lt;=_xlpm.f)*(Papeletas!$H$2:$H$3000&gt;=_xlpm.f),
     Papeletas!$F$2:$F$3000,
     "__NP__"
   ),
   "__NP__"
),
_xlpm.x,IF(_xlpm.xp&lt;&gt;"__NP__",_xlpm.xp,_xlfn.XLOOKUP($B53,Reloj!$A$2:$A$3000,INDEX(Reloj!$J$2:$AR$3000,,COLUMN(GQ45)-INT(COLUMN(GQ45)/9*8)),"__NF__")),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10</v>
      </c>
      <c r="HD53" s="363">
        <f t="shared" si="766"/>
        <v>8.5</v>
      </c>
      <c r="HE53" s="363">
        <f t="shared" si="767"/>
        <v>1.5</v>
      </c>
      <c r="HF53" s="363">
        <f t="shared" si="768"/>
        <v>0</v>
      </c>
      <c r="HG53" s="363">
        <f t="shared" si="769"/>
        <v>0</v>
      </c>
      <c r="HH53" s="359">
        <f t="shared" si="770"/>
        <v>0.3125</v>
      </c>
      <c r="HI53" s="360">
        <f t="shared" si="771"/>
        <v>0.70833333333333337</v>
      </c>
      <c r="HJ53" s="361" t="str">
        <f>IF(
 OR(HH$6&lt;MAX($B$2,$G53),AND($H53&lt;&gt;"",HH$6&gt;$H53)),
 "NA",
 IF(
  AND($D53="LOCAL",WEEKDAY(HH$6,2)=7),
  "DS",
  IF(
   COUNTIF(Parametros!$P:$P,HH$6)&gt;0,
   IF(ISNUMBER(HL53),IF(HL53&gt;0,"FL","FC"),"FC"),
   IF(
    ISNUMBER(HL53),
    IF(HL53&gt;0,"NOR","F"),
    IF(HL53="A","NOR",IF(HL53&lt;&gt;"",HL53,"F"))
   )
  )
 )
)</f>
        <v>NOR</v>
      </c>
      <c r="HK53" s="362">
        <f t="shared" si="772"/>
        <v>8.5</v>
      </c>
      <c r="HL53" s="362" cm="1">
        <f t="array" ref="HL53">_xlfn.LET(
_xlpm.f,HL$6,
_xlpm.xp,IFERROR(
   _xlfn.XLOOKUP(
     1,
     (Papeletas!$B$2:$B$3000=$B53)*(Papeletas!$G$2:$G$3000&lt;=_xlpm.f)*(Papeletas!$H$2:$H$3000&gt;=_xlpm.f),
     Papeletas!$F$2:$F$3000,
     "__NP__"
   ),
   "__NP__"
),
_xlpm.x,IF(_xlpm.xp&lt;&gt;"__NP__",_xlpm.xp,_xlfn.XLOOKUP($B53,Reloj!$A$2:$A$3000,INDEX(Reloj!$J$2:$AR$3000,,COLUMN(GZ45)-INT(COLUMN(GZ45)/9*8)),"__NF__")),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HM53" s="363">
        <f t="shared" si="773"/>
        <v>8.5</v>
      </c>
      <c r="HN53" s="363">
        <f t="shared" si="774"/>
        <v>2</v>
      </c>
      <c r="HO53" s="363">
        <f t="shared" si="775"/>
        <v>1.5</v>
      </c>
      <c r="HP53" s="363">
        <f t="shared" si="776"/>
        <v>0</v>
      </c>
      <c r="HQ53" s="359">
        <f t="shared" si="777"/>
        <v>0.3125</v>
      </c>
      <c r="HR53" s="360">
        <f t="shared" si="778"/>
        <v>0.54166666666666663</v>
      </c>
      <c r="HS53" s="361" t="str">
        <f>IF(
 OR(HQ$6&lt;MAX($B$2,$G53),AND($H53&lt;&gt;"",HQ$6&gt;$H53)),
 "NA",
 IF(
  AND($D53="LOCAL",WEEKDAY(HQ$6,2)=7),
  "DS",
  IF(
   COUNTIF(Parametros!$P:$P,HQ$6)&gt;0,
   IF(ISNUMBER(HU53),IF(HU53&gt;0,"FL","FC"),"FC"),
   IF(
    ISNUMBER(HU53),
    IF(HU53&gt;0,"NOR","F"),
    IF(HU53="A","NOR",IF(HU53&lt;&gt;"",HU53,"F"))
   )
  )
 )
)</f>
        <v>NOR</v>
      </c>
      <c r="HT53" s="362">
        <f t="shared" si="779"/>
        <v>5.4999999999999991</v>
      </c>
      <c r="HU53" s="362" cm="1">
        <f t="array" ref="HU53">_xlfn.LET(
_xlpm.f,HU$6,
_xlpm.xp,IFERROR(
   _xlfn.XLOOKUP(
     1,
     (Papeletas!$B$2:$B$3000=$B53)*(Papeletas!$G$2:$G$3000&lt;=_xlpm.f)*(Papeletas!$H$2:$H$3000&gt;=_xlpm.f),
     Papeletas!$F$2:$F$3000,
     "__NP__"
   ),
   "__NP__"
),
_xlpm.x,IF(_xlpm.xp&lt;&gt;"__NP__",_xlpm.xp,_xlfn.XLOOKUP($B53,Reloj!$A$2:$A$3000,INDEX(Reloj!$J$2:$AR$3000,,COLUMN(HI45)-INT(COLUMN(HI45)/9*8)),"__NF__")),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10.5</v>
      </c>
      <c r="HV53" s="363">
        <f t="shared" si="780"/>
        <v>5.4999999999999991</v>
      </c>
      <c r="HW53" s="363">
        <f t="shared" si="781"/>
        <v>2</v>
      </c>
      <c r="HX53" s="363">
        <f t="shared" si="782"/>
        <v>3.0000000000000009</v>
      </c>
      <c r="HY53" s="363">
        <f t="shared" si="783"/>
        <v>0</v>
      </c>
      <c r="HZ53" s="359" t="str">
        <f t="shared" si="784"/>
        <v>-</v>
      </c>
      <c r="IA53" s="360" t="str">
        <f t="shared" si="785"/>
        <v>-</v>
      </c>
      <c r="IB53" s="361" t="str">
        <f>IF(
 OR(HZ$6&lt;MAX($B$2,$G53),AND($H53&lt;&gt;"",HZ$6&gt;$H53)),
 "NA",
 IF(
  AND($D53="LOCAL",WEEKDAY(HZ$6,2)=7),
  "DS",
  IF(
   COUNTIF(Parametros!$P:$P,HZ$6)&gt;0,
   IF(ISNUMBER(ID53),IF(ID53&gt;0,"FL","FC"),"FC"),
   IF(
    ISNUMBER(ID53),
    IF(ID53&gt;0,"NOR","F"),
    IF(ID53="A","NOR",IF(ID53&lt;&gt;"",ID53,"F"))
   )
  )
 )
)</f>
        <v>DS</v>
      </c>
      <c r="IC53" s="362">
        <f t="shared" si="786"/>
        <v>0</v>
      </c>
      <c r="ID53" s="362" t="str" cm="1">
        <f t="array" ref="ID53">_xlfn.LET(
_xlpm.f,ID$6,
_xlpm.xp,IFERROR(
   _xlfn.XLOOKUP(
     1,
     (Papeletas!$B$2:$B$3000=$B53)*(Papeletas!$G$2:$G$3000&lt;=_xlpm.f)*(Papeletas!$H$2:$H$3000&gt;=_xlpm.f),
     Papeletas!$F$2:$F$3000,
     "__NP__"
   ),
   "__NP__"
),
_xlpm.x,IF(_xlpm.xp&lt;&gt;"__NP__",_xlpm.xp,_xlfn.XLOOKUP($B53,Reloj!$A$2:$A$3000,INDEX(Reloj!$J$2:$AR$3000,,COLUMN(HR45)-INT(COLUMN(HR45)/9*8)),"__NF__")),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F</v>
      </c>
      <c r="IE53" s="363">
        <f t="shared" si="787"/>
        <v>0</v>
      </c>
      <c r="IF53" s="363">
        <f t="shared" si="788"/>
        <v>0</v>
      </c>
      <c r="IG53" s="363">
        <f t="shared" si="789"/>
        <v>0</v>
      </c>
      <c r="IH53" s="363">
        <f t="shared" si="790"/>
        <v>0</v>
      </c>
      <c r="II53" s="359">
        <f t="shared" si="791"/>
        <v>0.3125</v>
      </c>
      <c r="IJ53" s="360">
        <f t="shared" si="792"/>
        <v>0.70833333333333337</v>
      </c>
      <c r="IK53" s="361" t="str">
        <f>IF(
 OR(II$6&lt;MAX($B$2,$G53),AND($H53&lt;&gt;"",II$6&gt;$H53)),
 "NA",
 IF(
  AND($D53="LOCAL",WEEKDAY(II$6,2)=7),
  "DS",
  IF(
   COUNTIF(Parametros!$P:$P,II$6)&gt;0,
   IF(ISNUMBER(IM53),IF(IM53&gt;0,"FL","FC"),"FC"),
   IF(
    ISNUMBER(IM53),
    IF(IM53&gt;0,"NOR","F"),
    IF(IM53="A","NOR",IF(IM53&lt;&gt;"",IM53,"F"))
   )
  )
 )
)</f>
        <v>NOR</v>
      </c>
      <c r="IL53" s="362">
        <f t="shared" si="793"/>
        <v>8.5</v>
      </c>
      <c r="IM53" s="362" cm="1">
        <f t="array" ref="IM53">_xlfn.LET(
_xlpm.f,IM$6,
_xlpm.xp,IFERROR(
   _xlfn.XLOOKUP(
     1,
     (Papeletas!$B$2:$B$3000=$B53)*(Papeletas!$G$2:$G$3000&lt;=_xlpm.f)*(Papeletas!$H$2:$H$3000&gt;=_xlpm.f),
     Papeletas!$F$2:$F$3000,
     "__NP__"
   ),
   "__NP__"
),
_xlpm.x,IF(_xlpm.xp&lt;&gt;"__NP__",_xlpm.xp,_xlfn.XLOOKUP($B53,Reloj!$A$2:$A$3000,INDEX(Reloj!$J$2:$AR$3000,,COLUMN(IA45)-INT(COLUMN(IA45)/9*8)),"__NF__")),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IN53" s="363">
        <f t="shared" si="794"/>
        <v>8.5</v>
      </c>
      <c r="IO53" s="363">
        <f t="shared" si="795"/>
        <v>2</v>
      </c>
      <c r="IP53" s="363">
        <f t="shared" si="796"/>
        <v>1.5</v>
      </c>
      <c r="IQ53" s="363">
        <f t="shared" si="797"/>
        <v>0</v>
      </c>
      <c r="IR53" s="359">
        <f t="shared" si="798"/>
        <v>0.3125</v>
      </c>
      <c r="IS53" s="360">
        <f t="shared" si="799"/>
        <v>0.70833333333333337</v>
      </c>
      <c r="IT53" s="361" t="str">
        <f>IF(
 OR(IR$6&lt;MAX($B$2,$G53),AND($H53&lt;&gt;"",IR$6&gt;$H53)),
 "NA",
 IF(
  AND($D53="LOCAL",WEEKDAY(IR$6,2)=7),
  "DS",
  IF(
   COUNTIF(Parametros!$P:$P,IR$6)&gt;0,
   IF(ISNUMBER(IV53),IF(IV53&gt;0,"FL","FC"),"FC"),
   IF(
    ISNUMBER(IV53),
    IF(IV53&gt;0,"NOR","F"),
    IF(IV53="A","NOR",IF(IV53&lt;&gt;"",IV53,"F"))
   )
  )
 )
)</f>
        <v>NOR</v>
      </c>
      <c r="IU53" s="362">
        <f t="shared" si="800"/>
        <v>8.5</v>
      </c>
      <c r="IV53" s="362" cm="1">
        <f t="array" ref="IV53">_xlfn.LET(
_xlpm.f,IV$6,
_xlpm.xp,IFERROR(
   _xlfn.XLOOKUP(
     1,
     (Papeletas!$B$2:$B$3000=$B53)*(Papeletas!$G$2:$G$3000&lt;=_xlpm.f)*(Papeletas!$H$2:$H$3000&gt;=_xlpm.f),
     Papeletas!$F$2:$F$3000,
     "__NP__"
   ),
   "__NP__"
),
_xlpm.x,IF(_xlpm.xp&lt;&gt;"__NP__",_xlpm.xp,_xlfn.XLOOKUP($B53,Reloj!$A$2:$A$3000,INDEX(Reloj!$J$2:$AR$3000,,COLUMN(IJ45)-INT(COLUMN(IJ45)/9*8)),"__NF__")),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IW53" s="363">
        <f t="shared" si="801"/>
        <v>8.5</v>
      </c>
      <c r="IX53" s="363">
        <f t="shared" si="802"/>
        <v>2</v>
      </c>
      <c r="IY53" s="363">
        <f t="shared" si="803"/>
        <v>1.5</v>
      </c>
      <c r="IZ53" s="363">
        <f t="shared" si="804"/>
        <v>0</v>
      </c>
      <c r="JA53" s="359">
        <f t="shared" si="805"/>
        <v>0.3125</v>
      </c>
      <c r="JB53" s="360">
        <f t="shared" si="806"/>
        <v>0.70833333333333337</v>
      </c>
      <c r="JC53" s="361" t="str">
        <f>IF(
 OR(JA$6&lt;MAX($B$2,$G53),AND($H53&lt;&gt;"",JA$6&gt;$H53)),
 "NA",
 IF(
  AND($D53="LOCAL",WEEKDAY(JA$6,2)=7),
  "DS",
  IF(
   COUNTIF(Parametros!$P:$P,JA$6)&gt;0,
   IF(ISNUMBER(JE53),IF(JE53&gt;0,"FL","FC"),"FC"),
   IF(
    ISNUMBER(JE53),
    IF(JE53&gt;0,"NOR","F"),
    IF(JE53="A","NOR",IF(JE53&lt;&gt;"",JE53,"F"))
   )
  )
 )
)</f>
        <v>NOR</v>
      </c>
      <c r="JD53" s="362">
        <f t="shared" si="807"/>
        <v>8.5</v>
      </c>
      <c r="JE53" s="362" cm="1">
        <f t="array" ref="JE53">_xlfn.LET(
_xlpm.f,JE$6,
_xlpm.xp,IFERROR(
   _xlfn.XLOOKUP(
     1,
     (Papeletas!$B$2:$B$3000=$B53)*(Papeletas!$G$2:$G$3000&lt;=_xlpm.f)*(Papeletas!$H$2:$H$3000&gt;=_xlpm.f),
     Papeletas!$F$2:$F$3000,
     "__NP__"
   ),
   "__NP__"
),
_xlpm.x,IF(_xlpm.xp&lt;&gt;"__NP__",_xlpm.xp,_xlfn.XLOOKUP($B53,Reloj!$A$2:$A$3000,INDEX(Reloj!$J$2:$AR$3000,,COLUMN(IS45)-INT(COLUMN(IS45)/9*8)),"__NF__")),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JF53" s="363">
        <f t="shared" si="808"/>
        <v>8.5</v>
      </c>
      <c r="JG53" s="363">
        <f t="shared" si="809"/>
        <v>2</v>
      </c>
      <c r="JH53" s="363">
        <f t="shared" si="810"/>
        <v>1.5</v>
      </c>
      <c r="JI53" s="363">
        <f t="shared" si="811"/>
        <v>0</v>
      </c>
      <c r="JJ53" s="359">
        <f t="shared" si="812"/>
        <v>0.3125</v>
      </c>
      <c r="JK53" s="360">
        <f t="shared" si="813"/>
        <v>0.70833333333333337</v>
      </c>
      <c r="JL53" s="361" t="str">
        <f>IF(
 OR(JJ$6&lt;MAX($B$2,$G53),AND($H53&lt;&gt;"",JJ$6&gt;$H53)),
 "NA",
 IF(
  AND($D53="LOCAL",WEEKDAY(JJ$6,2)=7),
  "DS",
  IF(
   COUNTIF(Parametros!$P:$P,JJ$6)&gt;0,
   IF(ISNUMBER(JN53),IF(JN53&gt;0,"FL","FC"),"FC"),
   IF(
    ISNUMBER(JN53),
    IF(JN53&gt;0,"NOR","F"),
    IF(JN53="A","NOR",IF(JN53&lt;&gt;"",JN53,"F"))
   )
  )
 )
)</f>
        <v>NOR</v>
      </c>
      <c r="JM53" s="362">
        <f t="shared" si="814"/>
        <v>8.5</v>
      </c>
      <c r="JN53" s="362" cm="1">
        <f t="array" ref="JN53">_xlfn.LET(
_xlpm.f,JN$6,
_xlpm.xp,IFERROR(
   _xlfn.XLOOKUP(
     1,
     (Papeletas!$B$2:$B$3000=$B53)*(Papeletas!$G$2:$G$3000&lt;=_xlpm.f)*(Papeletas!$H$2:$H$3000&gt;=_xlpm.f),
     Papeletas!$F$2:$F$3000,
     "__NP__"
   ),
   "__NP__"
),
_xlpm.x,IF(_xlpm.xp&lt;&gt;"__NP__",_xlpm.xp,_xlfn.XLOOKUP($B53,Reloj!$A$2:$A$3000,INDEX(Reloj!$J$2:$AR$3000,,COLUMN(JB45)-INT(COLUMN(JB45)/9*8)),"__NF__")),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JO53" s="363">
        <f t="shared" si="815"/>
        <v>8.5</v>
      </c>
      <c r="JP53" s="363">
        <f t="shared" si="816"/>
        <v>2</v>
      </c>
      <c r="JQ53" s="363">
        <f t="shared" si="817"/>
        <v>1.5</v>
      </c>
      <c r="JR53" s="363">
        <f t="shared" si="818"/>
        <v>0</v>
      </c>
      <c r="JS53" s="359">
        <f t="shared" si="819"/>
        <v>0.3125</v>
      </c>
      <c r="JT53" s="360">
        <f t="shared" si="820"/>
        <v>0.70833333333333337</v>
      </c>
      <c r="JU53" s="361" t="str">
        <f>IF(
 OR(JS$6&lt;MAX($B$2,$G53),AND($H53&lt;&gt;"",JS$6&gt;$H53)),
 "NA",
 IF(
  AND($D53="LOCAL",WEEKDAY(JS$6,2)=7),
  "DS",
  IF(
   COUNTIF(Parametros!$P:$P,JS$6)&gt;0,
   IF(ISNUMBER(JW53),IF(JW53&gt;0,"FL","FC"),"FC"),
   IF(
    ISNUMBER(JW53),
    IF(JW53&gt;0,"NOR","F"),
    IF(JW53="A","NOR",IF(JW53&lt;&gt;"",JW53,"F"))
   )
  )
 )
)</f>
        <v>NOR</v>
      </c>
      <c r="JV53" s="362">
        <f t="shared" si="821"/>
        <v>8.5</v>
      </c>
      <c r="JW53" s="362" cm="1">
        <f t="array" ref="JW53">_xlfn.LET(
_xlpm.f,JW$6,
_xlpm.xp,IFERROR(
   _xlfn.XLOOKUP(
     1,
     (Papeletas!$B$2:$B$3000=$B53)*(Papeletas!$G$2:$G$3000&lt;=_xlpm.f)*(Papeletas!$H$2:$H$3000&gt;=_xlpm.f),
     Papeletas!$F$2:$F$3000,
     "__NP__"
   ),
   "__NP__"
),
_xlpm.x,IF(_xlpm.xp&lt;&gt;"__NP__",_xlpm.xp,_xlfn.XLOOKUP($B53,Reloj!$A$2:$A$3000,INDEX(Reloj!$J$2:$AR$3000,,COLUMN(JK45)-INT(COLUMN(JK45)/9*8)),"__NF__")),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12</v>
      </c>
      <c r="JX53" s="363">
        <f t="shared" si="822"/>
        <v>8.5</v>
      </c>
      <c r="JY53" s="363">
        <f t="shared" si="823"/>
        <v>2</v>
      </c>
      <c r="JZ53" s="363">
        <f t="shared" si="824"/>
        <v>1.5</v>
      </c>
      <c r="KA53" s="363">
        <f t="shared" si="825"/>
        <v>0</v>
      </c>
      <c r="KB53" s="359">
        <f t="shared" si="826"/>
        <v>0.3125</v>
      </c>
      <c r="KC53" s="360">
        <f t="shared" si="827"/>
        <v>0.54166666666666663</v>
      </c>
      <c r="KD53" s="361" t="str">
        <f>IF(
 OR(KB$6&lt;MAX($B$2,$G53),AND($H53&lt;&gt;"",KB$6&gt;$H53)),
 "NA",
 IF(
  AND($D53="LOCAL",WEEKDAY(KB$6,2)=7),
  "DS",
  IF(
   COUNTIF(Parametros!$P:$P,KB$6)&gt;0,
   IF(ISNUMBER(KF53),IF(KF53&gt;0,"FL","FC"),"FC"),
   IF(
    ISNUMBER(KF53),
    IF(KF53&gt;0,"NOR","F"),
    IF(KF53="A","NOR",IF(KF53&lt;&gt;"",KF53,"F"))
   )
  )
 )
)</f>
        <v>NOR</v>
      </c>
      <c r="KE53" s="362">
        <f t="shared" si="828"/>
        <v>5.4999999999999991</v>
      </c>
      <c r="KF53" s="362" cm="1">
        <f t="array" ref="KF53">_xlfn.LET(
_xlpm.f,KF$6,
_xlpm.xp,IFERROR(
   _xlfn.XLOOKUP(
     1,
     (Papeletas!$B$2:$B$3000=$B53)*(Papeletas!$G$2:$G$3000&lt;=_xlpm.f)*(Papeletas!$H$2:$H$3000&gt;=_xlpm.f),
     Papeletas!$F$2:$F$3000,
     "__NP__"
   ),
   "__NP__"
),
_xlpm.x,IF(_xlpm.xp&lt;&gt;"__NP__",_xlpm.xp,_xlfn.XLOOKUP($B53,Reloj!$A$2:$A$3000,INDEX(Reloj!$J$2:$AR$3000,,COLUMN(JT45)-INT(COLUMN(JT45)/9*8)),"__NF__")),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8.5</v>
      </c>
      <c r="KG53" s="363">
        <f t="shared" si="829"/>
        <v>5.4999999999999991</v>
      </c>
      <c r="KH53" s="363">
        <f t="shared" si="830"/>
        <v>2</v>
      </c>
      <c r="KI53" s="363">
        <f t="shared" si="831"/>
        <v>1.0000000000000009</v>
      </c>
      <c r="KJ53" s="363">
        <f t="shared" si="832"/>
        <v>0</v>
      </c>
      <c r="KK53" s="359" t="str">
        <f t="shared" si="255"/>
        <v>-</v>
      </c>
      <c r="KL53" s="360" t="str">
        <f t="shared" ref="KL53" si="855">IF(KK53="-","-",IF($D53="LOCAL",IF(WEEKDAY(KK$6,2)&lt;=5,--"17:00:00",IF(WEEKDAY(KK$6,2)=6,--"13:00:00","-")),IF($D53="FORANEO",IF(WEEKDAY(KK$6,2)&lt;=6,--"18:30:00",IF(WEEKDAY(KK$6,2)=7,--"12:00:00","-")),"-")))</f>
        <v>-</v>
      </c>
      <c r="KM53" s="361" t="str">
        <f>IF(
 OR(KK$6&lt;MAX($B$2,$G53),AND($H53&lt;&gt;"",KK$6&gt;$H53)),
 "NA",
 IF(
  AND($D53="LOCAL",WEEKDAY(KK$6,2)=7),
  "DS",
  IF(
   COUNTIF(Parametros!$P:$P,KK$6)&gt;0,
   IF(ISNUMBER(KO53),IF(KO53&gt;0,"FL","FC"),"FC"),
   IF(
    ISNUMBER(KO53),
    IF(KO53&gt;0,"NOR","F"),
    IF(KO53="A","NOR",IF(KO53&lt;&gt;"",KO53,"F"))
   )
  )
 )
)</f>
        <v>DS</v>
      </c>
      <c r="KN53" s="362">
        <f t="shared" si="519"/>
        <v>0</v>
      </c>
      <c r="KO53" s="362" t="str" cm="1">
        <f t="array" ref="KO53">_xlfn.LET(
_xlpm.f,KO$6,
_xlpm.xp,IFERROR(
   _xlfn.XLOOKUP(
     1,
     (Papeletas!$B$2:$B$403=$B53)*(Papeletas!$G$2:$G$403&lt;=_xlpm.f)*(Papeletas!$H$2:$H$403&gt;=_xlpm.f),
     Papeletas!$F$2:$F$403,
     "__NP__"
   ),
   "__NP__"
),
_xlpm.x,IF(_xlpm.xp&lt;&gt;"__NP__",_xlpm.xp,_xlfn.XLOOKUP($B53,Reloj!$A$2:$A$1254,INDEX(Reloj!$J$2:$AR$1254,,COLUMN(KC45)-INT(COLUMN(KC45)/9*8)),"__NF__")),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F</v>
      </c>
      <c r="KP53" s="363">
        <f t="shared" si="520"/>
        <v>0</v>
      </c>
      <c r="KQ53" s="363">
        <f t="shared" si="521"/>
        <v>0</v>
      </c>
      <c r="KR53" s="363">
        <f t="shared" si="522"/>
        <v>0</v>
      </c>
      <c r="KS53" s="363">
        <f t="shared" si="523"/>
        <v>0</v>
      </c>
      <c r="KT53" s="359">
        <f t="shared" si="262"/>
        <v>0.3125</v>
      </c>
      <c r="KU53" s="360">
        <f t="shared" ref="KU53" si="856">IF(KT53="-","-",IF($D53="LOCAL",IF(WEEKDAY(KT$6,2)&lt;=5,--"17:00:00",IF(WEEKDAY(KT$6,2)=6,--"13:00:00","-")),IF($D53="FORANEO",IF(WEEKDAY(KT$6,2)&lt;=6,--"18:30:00",IF(WEEKDAY(KT$6,2)=7,--"12:00:00","-")),"-")))</f>
        <v>0.70833333333333337</v>
      </c>
      <c r="KV53" s="361" t="str">
        <f>IF(
 OR(KT$6&lt;MAX($B$2,$G53),AND($H53&lt;&gt;"",KT$6&gt;$H53)),
 "NA",
 IF(
  AND($D53="LOCAL",WEEKDAY(KT$6,2)=7),
  "DS",
  IF(
   COUNTIF(Parametros!$P:$P,KT$6)&gt;0,
   IF(ISNUMBER(KX53),IF(KX53&gt;0,"FL","FC"),"FC"),
   IF(
    ISNUMBER(KX53),
    IF(KX53&gt;0,"NOR","F"),
    IF(KX53="A","NOR",IF(KX53&lt;&gt;"",KX53,"F"))
   )
  )
 )
)</f>
        <v>NOR</v>
      </c>
      <c r="KW53" s="362">
        <f t="shared" si="525"/>
        <v>8.5</v>
      </c>
      <c r="KX53" s="362" cm="1">
        <f t="array" ref="KX53">_xlfn.LET(
_xlpm.f,KX$6,
_xlpm.xp,IFERROR(
   _xlfn.XLOOKUP(
     1,
     (Papeletas!$B$2:$B$403=$B53)*(Papeletas!$G$2:$G$403&lt;=_xlpm.f)*(Papeletas!$H$2:$H$403&gt;=_xlpm.f),
     Papeletas!$F$2:$F$403,
     "__NP__"
   ),
   "__NP__"
),
_xlpm.x,IF(_xlpm.xp&lt;&gt;"__NP__",_xlpm.xp,_xlfn.XLOOKUP($B53,Reloj!$A$2:$A$1254,INDEX(Reloj!$J$2:$AR$1254,,COLUMN(KL45)-INT(COLUMN(KL45)/9*8)),"__NF__")),
_xlpm.t,SUBSTITUTE(_xlpm.x&amp;"","'",""),
_xlpm.esnum,IFERROR(ISNUMBER(VALUE(_xlpm.t)),FALSE),
_xlpm.n,IF(_xlpm.esnum,VALUE(_xlpm.t),0),
_xlpm.dia,IFERROR(WEEKDAY(_xlpm.f,2),0),
_xlpm.esFinSem,IF(AND(_xlpm.esnum,_xlpm.n&gt;0,_xlpm.n&lt;=7),IF($D53="LOCAL",OR(_xlpm.dia=6,_xlpm.dia=7),_xlpm.dia=7),FALSE),
_xlpm.nAj,IF(_xlpm.esFinSem,_xlpm.n+1,_xlpm.n),
IF(_xlpm.x="__NF__","Revisar",
IF(_xlpm.t="","F",
IF(_xlpm.esnum,
IF(_xlpm.nAj=0,"F",_xlpm.nAj),
IF(OR(_xlpm.t="AS",_xlpm.t="SAI"),"F",
IF(OR(_xlpm.t="ATM",_xlpm.t="CT",_xlpm.t="SS"),"A",
IF(_xlpm.t="B","DL",
IF(_xlpm.t="BA","DLA",
IF(_xlpm.t="V","VAC",_xlpm.t)))))))))</f>
        <v>11</v>
      </c>
      <c r="KY53" s="363">
        <f t="shared" si="526"/>
        <v>8.5</v>
      </c>
      <c r="KZ53" s="363">
        <f t="shared" si="527"/>
        <v>2</v>
      </c>
      <c r="LA53" s="363">
        <f t="shared" si="528"/>
        <v>0.5</v>
      </c>
      <c r="LB53" s="363">
        <f t="shared" si="529"/>
        <v>0</v>
      </c>
      <c r="LC53" s="364">
        <f t="shared" si="269"/>
        <v>0.3125</v>
      </c>
      <c r="LD53" s="360">
        <f t="shared" si="530"/>
        <v>0.70833333333333337</v>
      </c>
      <c r="LE53" s="361" t="str" cm="1">
        <f t="array" ref="LE53">_xlfn.LET(_xlpm.f,LC$6,_xlpm.ini,IFERROR(_xlfn.XLOOKUP(1,(Papeletas!$B$2:$B$403=$B53)*(Papeletas!$G$2:$G$403&lt;=_xlpm.f)*(Papeletas!$H$2:$H$403&gt;=_xlpm.f),Papeletas!$F$2:$F$403,""),""),IF(AND($D53="LOCAL",WEEKDAY(LC$6,2)=7),"DS",IF(_xlpm.ini&lt;&gt;"",_xlfn.XLOOKUP(_xlpm.ini,Parametros!$B:$B,Parametros!$C:$C,_xlpm.ini),"NOR")))</f>
        <v>NOR</v>
      </c>
      <c r="LF53" s="362">
        <f t="shared" si="531"/>
        <v>8.5</v>
      </c>
      <c r="LG53" s="362">
        <f t="shared" si="532"/>
        <v>8.5</v>
      </c>
      <c r="LH53" s="363">
        <f t="shared" si="533"/>
        <v>8.5</v>
      </c>
      <c r="LI53" s="363">
        <v>0</v>
      </c>
      <c r="LJ53" s="363">
        <v>0</v>
      </c>
      <c r="LK53" s="363">
        <v>0</v>
      </c>
      <c r="LL53" s="364">
        <f t="shared" si="274"/>
        <v>0.3125</v>
      </c>
      <c r="LM53" s="360">
        <f t="shared" si="534"/>
        <v>0.70833333333333337</v>
      </c>
      <c r="LN53" s="361" t="str" cm="1">
        <f t="array" ref="LN53">_xlfn.LET(_xlpm.f,LL$6,_xlpm.ini,IFERROR(_xlfn.XLOOKUP(1,(Papeletas!$B$2:$B$403=$B53)*(Papeletas!$G$2:$G$403&lt;=_xlpm.f)*(Papeletas!$H$2:$H$403&gt;=_xlpm.f),Papeletas!$F$2:$F$403,""),""),IF(AND($D53="LOCAL",WEEKDAY(LL$6,2)=7),"DS",IF(_xlpm.ini&lt;&gt;"",_xlfn.XLOOKUP(_xlpm.ini,Parametros!$B:$B,Parametros!$C:$C,_xlpm.ini),"NOR")))</f>
        <v>NOR</v>
      </c>
      <c r="LO53" s="362">
        <f t="shared" si="535"/>
        <v>8.5</v>
      </c>
      <c r="LP53" s="362">
        <f t="shared" si="536"/>
        <v>8.5</v>
      </c>
      <c r="LQ53" s="363">
        <f t="shared" si="537"/>
        <v>8.5</v>
      </c>
      <c r="LR53" s="363">
        <v>0</v>
      </c>
      <c r="LS53" s="363">
        <v>0</v>
      </c>
      <c r="LT53" s="363">
        <v>0</v>
      </c>
      <c r="LU53" s="364">
        <f t="shared" si="279"/>
        <v>0.3125</v>
      </c>
      <c r="LV53" s="360">
        <f t="shared" si="538"/>
        <v>0.70833333333333337</v>
      </c>
      <c r="LW53" s="361" t="str" cm="1">
        <f t="array" ref="LW53">_xlfn.LET(_xlpm.f,LU$6,_xlpm.ini,IFERROR(_xlfn.XLOOKUP(1,(Papeletas!$B$2:$B$403=$B53)*(Papeletas!$G$2:$G$403&lt;=_xlpm.f)*(Papeletas!$H$2:$H$403&gt;=_xlpm.f),Papeletas!$F$2:$F$403,""),""),IF(AND($D53="LOCAL",WEEKDAY(LU$6,2)=7),"DS",IF(_xlpm.ini&lt;&gt;"",_xlfn.XLOOKUP(_xlpm.ini,Parametros!$B:$B,Parametros!$C:$C,_xlpm.ini),"NOR")))</f>
        <v>NOR</v>
      </c>
      <c r="LX53" s="362">
        <f t="shared" si="539"/>
        <v>8.5</v>
      </c>
      <c r="LY53" s="362">
        <f t="shared" si="540"/>
        <v>8.5</v>
      </c>
      <c r="LZ53" s="363">
        <f t="shared" si="541"/>
        <v>8.5</v>
      </c>
      <c r="MA53" s="363">
        <v>0</v>
      </c>
      <c r="MB53" s="363">
        <v>0</v>
      </c>
      <c r="MC53" s="363">
        <v>0</v>
      </c>
      <c r="MD53" s="360">
        <f t="shared" si="284"/>
        <v>0.3125</v>
      </c>
      <c r="ME53" s="360">
        <f t="shared" si="542"/>
        <v>0.70833333333333337</v>
      </c>
      <c r="MF53" s="361" t="str" cm="1">
        <f t="array" ref="MF53">_xlfn.LET(_xlpm.f,MD$6,_xlpm.ini,IFERROR(_xlfn.XLOOKUP(1,(Papeletas!$B$2:$B$403=$B53)*(Papeletas!$G$2:$G$403&lt;=_xlpm.f)*(Papeletas!$H$2:$H$403&gt;=_xlpm.f),Papeletas!$F$2:$F$403,""),""),IF(AND($D53="LOCAL",WEEKDAY(MD$6,2)=7),"DS",IF(_xlpm.ini&lt;&gt;"",_xlfn.XLOOKUP(_xlpm.ini,Parametros!$B:$B,Parametros!$C:$C,_xlpm.ini),"NOR")))</f>
        <v>NOR</v>
      </c>
      <c r="MG53" s="362">
        <f t="shared" si="543"/>
        <v>8.5</v>
      </c>
      <c r="MH53" s="362">
        <f t="shared" si="544"/>
        <v>8.5</v>
      </c>
      <c r="MI53" s="363">
        <f t="shared" si="545"/>
        <v>8.5</v>
      </c>
      <c r="MJ53" s="363">
        <v>0</v>
      </c>
      <c r="MK53" s="363">
        <v>0</v>
      </c>
      <c r="ML53" s="363">
        <v>0</v>
      </c>
      <c r="MM53" s="364">
        <f t="shared" si="289"/>
        <v>0.3125</v>
      </c>
      <c r="MN53" s="360">
        <f t="shared" si="546"/>
        <v>0.54166666666666663</v>
      </c>
      <c r="MO53" s="361" t="str" cm="1">
        <f t="array" ref="MO53">_xlfn.LET(_xlpm.f,MM$6,_xlpm.ini,IFERROR(_xlfn.XLOOKUP(1,(Papeletas!$B$2:$B$403=$B53)*(Papeletas!$G$2:$G$403&lt;=_xlpm.f)*(Papeletas!$H$2:$H$403&gt;=_xlpm.f),Papeletas!$F$2:$F$403,""),""),IF(AND($D53="LOCAL",WEEKDAY(MM$6,2)=7),"DS",IF(_xlpm.ini&lt;&gt;"",_xlfn.XLOOKUP(_xlpm.ini,Parametros!$B:$B,Parametros!$C:$C,_xlpm.ini),"NOR")))</f>
        <v>NOR</v>
      </c>
      <c r="MP53" s="362">
        <f t="shared" si="547"/>
        <v>5.4999999999999991</v>
      </c>
      <c r="MQ53" s="362">
        <f t="shared" si="548"/>
        <v>5.4999999999999991</v>
      </c>
      <c r="MR53" s="363">
        <f t="shared" si="549"/>
        <v>5.4999999999999991</v>
      </c>
      <c r="MS53" s="363">
        <v>0</v>
      </c>
      <c r="MT53" s="363">
        <v>0</v>
      </c>
      <c r="MU53" s="363">
        <v>0</v>
      </c>
      <c r="MV53" s="364"/>
      <c r="MW53" s="360"/>
      <c r="MX53" s="361"/>
      <c r="MY53" s="362"/>
      <c r="MZ53" s="362"/>
      <c r="NA53" s="363"/>
      <c r="NB53" s="363"/>
      <c r="NC53" s="363"/>
      <c r="ND53" s="363"/>
      <c r="NE53" s="364"/>
      <c r="NF53" s="360"/>
      <c r="NG53" s="361"/>
      <c r="NH53" s="362"/>
      <c r="NI53" s="362"/>
      <c r="NJ53" s="363"/>
      <c r="NK53" s="363"/>
      <c r="NL53" s="363"/>
      <c r="NM53" s="363"/>
      <c r="NN53" s="211"/>
      <c r="NO53" s="401">
        <f t="shared" si="615"/>
        <v>24</v>
      </c>
      <c r="NP53" s="401" cm="1">
        <f t="array" ref="NP53">SUMPRODUCT(
 (INDEX(DD53:MU53,1,_xlfn.SEQUENCE(1,INT((COLUMN($MU$9)-COLUMN(DD53)+1)/9),3,9))=NP$6)*
 (INDEX(DD53:MU53,1,_xlfn.SEQUENCE(1,INT((COLUMN($MU$9)-COLUMN(DD53)+1)/9),9,9))&gt;0)
)</f>
        <v>2</v>
      </c>
      <c r="NQ53" s="401" cm="1">
        <f t="array" ref="NQ53">SUMPRODUCT(--(INDEX($DD53:$MU53,1,_xlfn.SEQUENCE(1,INT((COLUMN($MU$9)-COLUMN($DD53)+1)/9),3,9))=NQ$6))</f>
        <v>0</v>
      </c>
      <c r="NR53" s="401">
        <f t="shared" si="550"/>
        <v>26</v>
      </c>
      <c r="NS53" s="401" cm="1">
        <f t="array" ref="NS53">SUMPRODUCT(--(INDEX($DD53:$MU53,1,_xlfn.SEQUENCE(1,INT((COLUMN($MU$9)-COLUMN($DD53)+1)/9),3,9))=NS$6))</f>
        <v>0</v>
      </c>
      <c r="NT53" s="401">
        <f t="shared" si="551"/>
        <v>2</v>
      </c>
      <c r="NU53" s="401" cm="1">
        <f t="array" ref="NU53">SUMPRODUCT(--(INDEX($DD53:$MU53,1,_xlfn.SEQUENCE(1,INT((COLUMN($MU$9)-COLUMN($DD53)+1)/9),3,9))=NU$6))</f>
        <v>0</v>
      </c>
      <c r="NV53" s="401" cm="1">
        <f t="array" ref="NV53">SUMPRODUCT(--(INDEX($DD53:$MU53,1,_xlfn.SEQUENCE(1,INT((COLUMN($MU$9)-COLUMN($DD53)+1)/9),3,9))=NV$6))</f>
        <v>0</v>
      </c>
      <c r="NW53" s="401" cm="1">
        <f t="array" ref="NW53">SUMPRODUCT(--(INDEX($DD53:$MU53,1,_xlfn.SEQUENCE(1,INT((COLUMN($MU$9)-COLUMN($DD53)+1)/9),3,9))=NW$6))</f>
        <v>0</v>
      </c>
      <c r="NX53" s="401" cm="1">
        <f t="array" ref="NX53">SUMPRODUCT(--(INDEX($DD53:$MU53,1,_xlfn.SEQUENCE(1,INT((COLUMN($MU$9)-COLUMN($DD53)+1)/9),3,9))=NX$6))</f>
        <v>0</v>
      </c>
      <c r="NY53" s="401" cm="1">
        <f t="array" ref="NY53">SUMPRODUCT(--(INDEX($DD53:$MU53,1,_xlfn.SEQUENCE(1,INT((COLUMN($MU$9)-COLUMN($DD53)+1)/9),3,9))=NY$6))</f>
        <v>0</v>
      </c>
      <c r="NZ53" s="401" cm="1">
        <f t="array" ref="NZ53">SUMPRODUCT(--(INDEX($DD53:$MU53,1,_xlfn.SEQUENCE(1,INT((COLUMN($MU$9)-COLUMN($DD53)+1)/9),3,9))=NZ$6))</f>
        <v>0</v>
      </c>
      <c r="OA53" s="401" cm="1">
        <f t="array" ref="OA53">SUMPRODUCT(--(INDEX($DD53:$MU53,1,_xlfn.SEQUENCE(1,INT((COLUMN($MU$9)-COLUMN($DD53)+1)/9),3,9))=OA$6))</f>
        <v>0</v>
      </c>
      <c r="OB53" s="401" cm="1">
        <f t="array" ref="OB53">SUMPRODUCT(--(INDEX($DD53:$MU53,1,_xlfn.SEQUENCE(1,INT((COLUMN($MU$9)-COLUMN($DD53)+1)/9),3,9))=OB$6))</f>
        <v>0</v>
      </c>
      <c r="OC53" s="401" cm="1">
        <f t="array" ref="OC53">SUMPRODUCT(--(INDEX($DD53:$MU53,1,_xlfn.SEQUENCE(1,INT((COLUMN($MU$9)-COLUMN($DD53)+1)/9),3,9))=OC$6))</f>
        <v>0</v>
      </c>
      <c r="OD53" s="402"/>
      <c r="OE53" s="402">
        <f t="shared" si="552"/>
        <v>28</v>
      </c>
      <c r="OF53" s="403" cm="1">
        <f t="array" ref="OF53">SUM(INDEX(R53:KJ53,1,_xlfn.SEQUENCE(1,INT((COLUMN($NM$9)-COLUMN(CU53)+1)/9),7,9)))</f>
        <v>46</v>
      </c>
      <c r="OG53" s="403" cm="1">
        <f t="array" ref="OG53">SUM(INDEX(R53:KJ53,1,_xlfn.SEQUENCE(1,INT((COLUMN($NM$9)-COLUMN(CU53)+1)/9),8,9)))</f>
        <v>37</v>
      </c>
      <c r="OH53" s="403" cm="1">
        <f t="array" ref="OH53">SUM(INDEX(R53:KJ53,1,_xlfn.SEQUENCE(1,INT((COLUMN($NM$9)-COLUMN(CU53)+1)/9),9,9)))</f>
        <v>20.5</v>
      </c>
      <c r="OI53" s="214"/>
      <c r="OJ53" s="163"/>
      <c r="OK53" s="163"/>
      <c r="OL53" s="163"/>
      <c r="OM53" s="163"/>
      <c r="ON53" s="306">
        <f>_xlfn.XLOOKUP(B53,'TR05'!B:B,'TR05'!G:G,"Revisar",0)</f>
        <v>45902</v>
      </c>
      <c r="OO53" s="306">
        <f>_xlfn.XLOOKUP(B53,Reloj!A:A,Reloj!D:D,"Revisar",0)</f>
        <v>45902</v>
      </c>
      <c r="OP53" s="162" t="str">
        <f>_xlfn.XLOOKUP(B53,'S10'!C:C,'S10'!B:B,"Revisar",0)</f>
        <v>Revisar</v>
      </c>
    </row>
    <row r="54" spans="1:406" s="162" customFormat="1" ht="15.9" customHeight="1">
      <c r="A54" s="356">
        <v>46</v>
      </c>
      <c r="B54" s="332" t="s">
        <v>901</v>
      </c>
      <c r="C54" s="357" t="str">
        <f>_xlfn.XLOOKUP(B54,'S10'!$B$2:$B$1500,'S10'!$A$2:$A$1500,"Ingresar",0)</f>
        <v>22021900</v>
      </c>
      <c r="D54" s="333" t="s">
        <v>169</v>
      </c>
      <c r="E54" s="335" t="s">
        <v>903</v>
      </c>
      <c r="F54" s="335" t="str">
        <f>_xlfn.XLOOKUP(B54,'S10'!$B$2:$B$600,'S10'!$F$2:$F$600,"Ingresar",0)</f>
        <v>Auxiliar de Seguridad Patrimonial</v>
      </c>
      <c r="G54" s="296">
        <v>45994</v>
      </c>
      <c r="H54" s="358">
        <v>46081</v>
      </c>
      <c r="I54" s="359">
        <f t="shared" si="37"/>
        <v>0.3125</v>
      </c>
      <c r="J54" s="360">
        <f t="shared" si="295"/>
        <v>0.70833333333333337</v>
      </c>
      <c r="K54" s="361" t="str">
        <f>IF(
 OR(I$6&lt;MAX($B$2,$G54),AND($H54&lt;&gt;"",I$6&gt;$H54)),
 "NA",
 IF(
  AND($D54="LOCAL",WEEKDAY(I$6,2)=7),
  "DS",
  IF(
   COUNTIF(Parametros!$P:$P,I$6)&gt;0,
   IF(ISNUMBER(M54),IF(M54&gt;0,"FL","FC"),"FC"),
   IF(
    ISNUMBER(M54),
    IF(M54&gt;0,"NOR","F"),
    IF(M54="A","NOR",IF(M54&lt;&gt;"",M54,"F"))
   )
  )
 )
)</f>
        <v>NOR</v>
      </c>
      <c r="L54" s="362">
        <f t="shared" si="296"/>
        <v>8.5</v>
      </c>
      <c r="M54" s="362" cm="1">
        <f t="array" ref="M54">_xlfn.LET(
_xlpm.f,M$6,
_xlpm.xp,IFERROR(
   _xlfn.XLOOKUP(
     1,
     (Papeletas!$B$2:$B$403=$B54)*(Papeletas!$G$2:$G$403&lt;=_xlpm.f)*(Papeletas!$H$2:$H$403&gt;=_xlpm.f),
     Papeletas!$F$2:$F$403,
     "__NP__"
   ),
   "__NP__"
),
_xlpm.x,IF(_xlpm.xp&lt;&gt;"__NP__",_xlpm.xp,_xlfn.XLOOKUP($B54,Reloj!$A$2:$A$1254,INDEX(Reloj!$J$2:$AR$1254,,COLUMN(A46)-INT(COLUMN(A46)/9*8)),"__NF__")),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N54" s="363">
        <f t="shared" si="297"/>
        <v>8.5</v>
      </c>
      <c r="O54" s="363">
        <f t="shared" si="298"/>
        <v>2</v>
      </c>
      <c r="P54" s="363">
        <f t="shared" si="299"/>
        <v>0.5</v>
      </c>
      <c r="Q54" s="363">
        <f t="shared" si="300"/>
        <v>0</v>
      </c>
      <c r="R54" s="359">
        <f t="shared" si="616"/>
        <v>0.3125</v>
      </c>
      <c r="S54" s="360">
        <f t="shared" si="617"/>
        <v>0.70833333333333337</v>
      </c>
      <c r="T54" s="361" t="str">
        <f>IF(
 OR(R$6&lt;MAX($B$2,$G54),AND($H54&lt;&gt;"",R$6&gt;$H54)),
 "NA",
 IF(
  AND($D54="LOCAL",WEEKDAY(R$6,2)=7),
  "DS",
  IF(
   COUNTIF(Parametros!$P:$P,R$6)&gt;0,
   IF(ISNUMBER(V54),IF(V54&gt;0,"FL","FC"),"FC"),
   IF(
    ISNUMBER(V54),
    IF(V54&gt;0,"NOR","F"),
    IF(V54="A","NOR",IF(V54&lt;&gt;"",V54,"F"))
   )
  )
 )
)</f>
        <v>NOR</v>
      </c>
      <c r="U54" s="362">
        <f t="shared" si="618"/>
        <v>8.5</v>
      </c>
      <c r="V54" s="362" cm="1">
        <f t="array" ref="V54">_xlfn.LET(
_xlpm.f,V$6,
_xlpm.xp,IFERROR(
   _xlfn.XLOOKUP(
     1,
     (Papeletas!$B$2:$B$3000=$B54)*(Papeletas!$G$2:$G$3000&lt;=_xlpm.f)*(Papeletas!$H$2:$H$3000&gt;=_xlpm.f),
     Papeletas!$F$2:$F$3000,
     "__NP__"
   ),
   "__NP__"
),
_xlpm.x,IF(_xlpm.xp&lt;&gt;"__NP__",_xlpm.xp,_xlfn.XLOOKUP($B54,Reloj!$A$2:$A$3000,INDEX(Reloj!$J$2:$AR$3000,,COLUMN(J46)-INT(COLUMN(J46)/9*8)),"__NF__")),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W54" s="363">
        <f t="shared" si="619"/>
        <v>8.5</v>
      </c>
      <c r="X54" s="363">
        <f t="shared" si="620"/>
        <v>2</v>
      </c>
      <c r="Y54" s="363">
        <f t="shared" si="621"/>
        <v>1</v>
      </c>
      <c r="Z54" s="363">
        <f t="shared" si="622"/>
        <v>0</v>
      </c>
      <c r="AA54" s="359">
        <f t="shared" si="623"/>
        <v>0.3125</v>
      </c>
      <c r="AB54" s="360">
        <f t="shared" si="624"/>
        <v>0.70833333333333337</v>
      </c>
      <c r="AC54" s="361" t="str">
        <f>IF(
 OR(AA$6&lt;MAX($B$2,$G54),AND($H54&lt;&gt;"",AA$6&gt;$H54)),
 "NA",
 IF(
  AND($D54="LOCAL",WEEKDAY(AA$6,2)=7),
  "DS",
  IF(
   COUNTIF(Parametros!$P:$P,AA$6)&gt;0,
   IF(ISNUMBER(AE54),IF(AE54&gt;0,"FL","FC"),"FC"),
   IF(
    ISNUMBER(AE54),
    IF(AE54&gt;0,"NOR","F"),
    IF(AE54="A","NOR",IF(AE54&lt;&gt;"",AE54,"F"))
   )
  )
 )
)</f>
        <v>NOR</v>
      </c>
      <c r="AD54" s="362">
        <f t="shared" si="625"/>
        <v>8.5</v>
      </c>
      <c r="AE54" s="362" cm="1">
        <f t="array" ref="AE54">_xlfn.LET(
_xlpm.f,AE$6,
_xlpm.xp,IFERROR(
   _xlfn.XLOOKUP(
     1,
     (Papeletas!$B$2:$B$3000=$B54)*(Papeletas!$G$2:$G$3000&lt;=_xlpm.f)*(Papeletas!$H$2:$H$3000&gt;=_xlpm.f),
     Papeletas!$F$2:$F$3000,
     "__NP__"
   ),
   "__NP__"
),
_xlpm.x,IF(_xlpm.xp&lt;&gt;"__NP__",_xlpm.xp,_xlfn.XLOOKUP($B54,Reloj!$A$2:$A$3000,INDEX(Reloj!$J$2:$AR$3000,,COLUMN(S46)-INT(COLUMN(S46)/9*8)),"__NF__")),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10.5</v>
      </c>
      <c r="AF54" s="363">
        <f t="shared" si="626"/>
        <v>8.5</v>
      </c>
      <c r="AG54" s="363">
        <f t="shared" si="627"/>
        <v>2</v>
      </c>
      <c r="AH54" s="363">
        <f t="shared" si="628"/>
        <v>0</v>
      </c>
      <c r="AI54" s="363">
        <f t="shared" si="629"/>
        <v>0</v>
      </c>
      <c r="AJ54" s="359">
        <f t="shared" si="630"/>
        <v>0.3125</v>
      </c>
      <c r="AK54" s="360">
        <f t="shared" si="631"/>
        <v>0.54166666666666663</v>
      </c>
      <c r="AL54" s="361" t="str">
        <f>IF(
 OR(AJ$6&lt;MAX($B$2,$G54),AND($H54&lt;&gt;"",AJ$6&gt;$H54)),
 "NA",
 IF(
  AND($D54="LOCAL",WEEKDAY(AJ$6,2)=7),
  "DS",
  IF(
   COUNTIF(Parametros!$P:$P,AJ$6)&gt;0,
   IF(ISNUMBER(AN54),IF(AN54&gt;0,"FL","FC"),"FC"),
   IF(
    ISNUMBER(AN54),
    IF(AN54&gt;0,"NOR","F"),
    IF(AN54="A","NOR",IF(AN54&lt;&gt;"",AN54,"F"))
   )
  )
 )
)</f>
        <v>NOR</v>
      </c>
      <c r="AM54" s="362">
        <f t="shared" si="632"/>
        <v>5.4999999999999991</v>
      </c>
      <c r="AN54" s="362" cm="1">
        <f t="array" ref="AN54">_xlfn.LET(
_xlpm.f,AN$6,
_xlpm.xp,IFERROR(
   _xlfn.XLOOKUP(
     1,
     (Papeletas!$B$2:$B$3000=$B54)*(Papeletas!$G$2:$G$3000&lt;=_xlpm.f)*(Papeletas!$H$2:$H$3000&gt;=_xlpm.f),
     Papeletas!$F$2:$F$3000,
     "__NP__"
   ),
   "__NP__"
),
_xlpm.x,IF(_xlpm.xp&lt;&gt;"__NP__",_xlpm.xp,_xlfn.XLOOKUP($B54,Reloj!$A$2:$A$3000,INDEX(Reloj!$J$2:$AR$3000,,COLUMN(AB46)-INT(COLUMN(AB46)/9*8)),"__NF__")),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AO54" s="363">
        <f t="shared" si="633"/>
        <v>5.4999999999999991</v>
      </c>
      <c r="AP54" s="363">
        <f t="shared" si="634"/>
        <v>2</v>
      </c>
      <c r="AQ54" s="363">
        <f t="shared" si="635"/>
        <v>3.5000000000000009</v>
      </c>
      <c r="AR54" s="363">
        <f t="shared" si="636"/>
        <v>0</v>
      </c>
      <c r="AS54" s="359" t="str">
        <f t="shared" si="637"/>
        <v>-</v>
      </c>
      <c r="AT54" s="360" t="str">
        <f t="shared" si="638"/>
        <v>-</v>
      </c>
      <c r="AU54" s="361" t="str">
        <f>IF(
 OR(AS$6&lt;MAX($B$2,$G54),AND($H54&lt;&gt;"",AS$6&gt;$H54)),
 "NA",
 IF(
  AND($D54="LOCAL",WEEKDAY(AS$6,2)=7),
  "DS",
  IF(
   COUNTIF(Parametros!$P:$P,AS$6)&gt;0,
   IF(ISNUMBER(AW54),IF(AW54&gt;0,"FL","FC"),"FC"),
   IF(
    ISNUMBER(AW54),
    IF(AW54&gt;0,"NOR","F"),
    IF(AW54="A","NOR",IF(AW54&lt;&gt;"",AW54,"F"))
   )
  )
 )
)</f>
        <v>DS</v>
      </c>
      <c r="AV54" s="362">
        <f t="shared" si="639"/>
        <v>0</v>
      </c>
      <c r="AW54" s="362" cm="1">
        <f t="array" ref="AW54">_xlfn.LET(
_xlpm.f,AW$6,
_xlpm.xp,IFERROR(
   _xlfn.XLOOKUP(
     1,
     (Papeletas!$B$2:$B$3000=$B54)*(Papeletas!$G$2:$G$3000&lt;=_xlpm.f)*(Papeletas!$H$2:$H$3000&gt;=_xlpm.f),
     Papeletas!$F$2:$F$3000,
     "__NP__"
   ),
   "__NP__"
),
_xlpm.x,IF(_xlpm.xp&lt;&gt;"__NP__",_xlpm.xp,_xlfn.XLOOKUP($B54,Reloj!$A$2:$A$3000,INDEX(Reloj!$J$2:$AR$3000,,COLUMN(AK46)-INT(COLUMN(AK46)/9*8)),"__NF__")),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6</v>
      </c>
      <c r="AX54" s="363">
        <f t="shared" si="640"/>
        <v>0</v>
      </c>
      <c r="AY54" s="363">
        <f t="shared" si="641"/>
        <v>0</v>
      </c>
      <c r="AZ54" s="363">
        <f t="shared" si="642"/>
        <v>0</v>
      </c>
      <c r="BA54" s="363">
        <f t="shared" si="643"/>
        <v>6</v>
      </c>
      <c r="BB54" s="359">
        <f t="shared" si="644"/>
        <v>0.3125</v>
      </c>
      <c r="BC54" s="360">
        <f t="shared" si="645"/>
        <v>0.70833333333333337</v>
      </c>
      <c r="BD54" s="361" t="str">
        <f>IF(
 OR(BB$6&lt;MAX($B$2,$G54),AND($H54&lt;&gt;"",BB$6&gt;$H54)),
 "NA",
 IF(
  AND($D54="LOCAL",WEEKDAY(BB$6,2)=7),
  "DS",
  IF(
   COUNTIF(Parametros!$P:$P,BB$6)&gt;0,
   IF(ISNUMBER(BF54),IF(BF54&gt;0,"FL","FC"),"FC"),
   IF(
    ISNUMBER(BF54),
    IF(BF54&gt;0,"NOR","F"),
    IF(BF54="A","NOR",IF(BF54&lt;&gt;"",BF54,"F"))
   )
  )
 )
)</f>
        <v>NOR</v>
      </c>
      <c r="BE54" s="362">
        <f t="shared" si="646"/>
        <v>8.5</v>
      </c>
      <c r="BF54" s="362" cm="1">
        <f t="array" ref="BF54">_xlfn.LET(
_xlpm.f,BF$6,
_xlpm.xp,IFERROR(
   _xlfn.XLOOKUP(
     1,
     (Papeletas!$B$2:$B$3000=$B54)*(Papeletas!$G$2:$G$3000&lt;=_xlpm.f)*(Papeletas!$H$2:$H$3000&gt;=_xlpm.f),
     Papeletas!$F$2:$F$3000,
     "__NP__"
   ),
   "__NP__"
),
_xlpm.x,IF(_xlpm.xp&lt;&gt;"__NP__",_xlpm.xp,_xlfn.XLOOKUP($B54,Reloj!$A$2:$A$3000,INDEX(Reloj!$J$2:$AR$3000,,COLUMN(AT46)-INT(COLUMN(AT46)/9*8)),"__NF__")),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BG54" s="363">
        <f t="shared" si="647"/>
        <v>8.5</v>
      </c>
      <c r="BH54" s="363">
        <f t="shared" si="648"/>
        <v>2</v>
      </c>
      <c r="BI54" s="363">
        <f t="shared" si="649"/>
        <v>1</v>
      </c>
      <c r="BJ54" s="363">
        <f t="shared" si="650"/>
        <v>0</v>
      </c>
      <c r="BK54" s="359">
        <f t="shared" si="651"/>
        <v>0.3125</v>
      </c>
      <c r="BL54" s="360">
        <f t="shared" si="652"/>
        <v>0.70833333333333337</v>
      </c>
      <c r="BM54" s="361" t="str">
        <f>IF(
 OR(BK$6&lt;MAX($B$2,$G54),AND($H54&lt;&gt;"",BK$6&gt;$H54)),
 "NA",
 IF(
  AND($D54="LOCAL",WEEKDAY(BK$6,2)=7),
  "DS",
  IF(
   COUNTIF(Parametros!$P:$P,BK$6)&gt;0,
   IF(ISNUMBER(BO54),IF(BO54&gt;0,"FL","FC"),"FC"),
   IF(
    ISNUMBER(BO54),
    IF(BO54&gt;0,"NOR","F"),
    IF(BO54="A","NOR",IF(BO54&lt;&gt;"",BO54,"F"))
   )
  )
 )
)</f>
        <v>NOR</v>
      </c>
      <c r="BN54" s="362">
        <f t="shared" si="653"/>
        <v>8.5</v>
      </c>
      <c r="BO54" s="362" cm="1">
        <f t="array" ref="BO54">_xlfn.LET(
_xlpm.f,BO$6,
_xlpm.xp,IFERROR(
   _xlfn.XLOOKUP(
     1,
     (Papeletas!$B$2:$B$3000=$B54)*(Papeletas!$G$2:$G$3000&lt;=_xlpm.f)*(Papeletas!$H$2:$H$3000&gt;=_xlpm.f),
     Papeletas!$F$2:$F$3000,
     "__NP__"
   ),
   "__NP__"
),
_xlpm.x,IF(_xlpm.xp&lt;&gt;"__NP__",_xlpm.xp,_xlfn.XLOOKUP($B54,Reloj!$A$2:$A$3000,INDEX(Reloj!$J$2:$AR$3000,,COLUMN(BC46)-INT(COLUMN(BC46)/9*8)),"__NF__")),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BP54" s="363">
        <f t="shared" si="654"/>
        <v>8.5</v>
      </c>
      <c r="BQ54" s="363">
        <f t="shared" si="655"/>
        <v>2</v>
      </c>
      <c r="BR54" s="363">
        <f t="shared" si="656"/>
        <v>1</v>
      </c>
      <c r="BS54" s="363">
        <f t="shared" si="657"/>
        <v>0</v>
      </c>
      <c r="BT54" s="359">
        <f t="shared" si="658"/>
        <v>0.3125</v>
      </c>
      <c r="BU54" s="360">
        <f t="shared" si="659"/>
        <v>0.70833333333333337</v>
      </c>
      <c r="BV54" s="361" t="str">
        <f>IF(
 OR(BT$6&lt;MAX($B$2,$G54),AND($H54&lt;&gt;"",BT$6&gt;$H54)),
 "NA",
 IF(
  AND($D54="LOCAL",WEEKDAY(BT$6,2)=7),
  "DS",
  IF(
   COUNTIF(Parametros!$P:$P,BT$6)&gt;0,
   IF(ISNUMBER(BX54),IF(BX54&gt;0,"FL","FC"),"FC"),
   IF(
    ISNUMBER(BX54),
    IF(BX54&gt;0,"NOR","F"),
    IF(BX54="A","NOR",IF(BX54&lt;&gt;"",BX54,"F"))
   )
  )
 )
)</f>
        <v>NOR</v>
      </c>
      <c r="BW54" s="362">
        <f t="shared" si="660"/>
        <v>8.5</v>
      </c>
      <c r="BX54" s="362" t="str" cm="1">
        <f t="array" ref="BX54">_xlfn.LET(
_xlpm.f,BX$6,
_xlpm.xp,IFERROR(
   _xlfn.XLOOKUP(
     1,
     (Papeletas!$B$2:$B$3000=$B54)*(Papeletas!$G$2:$G$3000&lt;=_xlpm.f)*(Papeletas!$H$2:$H$3000&gt;=_xlpm.f),
     Papeletas!$F$2:$F$3000,
     "__NP__"
   ),
   "__NP__"
),
_xlpm.x,IF(_xlpm.xp&lt;&gt;"__NP__",_xlpm.xp,_xlfn.XLOOKUP($B54,Reloj!$A$2:$A$3000,INDEX(Reloj!$J$2:$AR$3000,,COLUMN(BL46)-INT(COLUMN(BL46)/9*8)),"__NF__")),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BY54" s="363">
        <f t="shared" si="661"/>
        <v>0</v>
      </c>
      <c r="BZ54" s="363">
        <f t="shared" si="662"/>
        <v>0</v>
      </c>
      <c r="CA54" s="363">
        <f t="shared" si="663"/>
        <v>0</v>
      </c>
      <c r="CB54" s="363">
        <f t="shared" si="664"/>
        <v>0</v>
      </c>
      <c r="CC54" s="359">
        <f t="shared" si="665"/>
        <v>0.3125</v>
      </c>
      <c r="CD54" s="360">
        <f t="shared" si="666"/>
        <v>0.70833333333333337</v>
      </c>
      <c r="CE54" s="361" t="str">
        <f>IF(
 OR(CC$6&lt;MAX($B$2,$G54),AND($H54&lt;&gt;"",CC$6&gt;$H54)),
 "NA",
 IF(
  AND($D54="LOCAL",WEEKDAY(CC$6,2)=7),
  "DS",
  IF(
   COUNTIF(Parametros!$P:$P,CC$6)&gt;0,
   IF(ISNUMBER(CG54),IF(CG54&gt;0,"FL","FC"),"FC"),
   IF(
    ISNUMBER(CG54),
    IF(CG54&gt;0,"NOR","F"),
    IF(CG54="A","NOR",IF(CG54&lt;&gt;"",CG54,"F"))
   )
  )
 )
)</f>
        <v>NOR</v>
      </c>
      <c r="CF54" s="362">
        <f t="shared" si="667"/>
        <v>8.5</v>
      </c>
      <c r="CG54" s="362" t="str" cm="1">
        <f t="array" ref="CG54">_xlfn.LET(
_xlpm.f,CG$6,
_xlpm.xp,IFERROR(
   _xlfn.XLOOKUP(
     1,
     (Papeletas!$B$2:$B$3000=$B54)*(Papeletas!$G$2:$G$3000&lt;=_xlpm.f)*(Papeletas!$H$2:$H$3000&gt;=_xlpm.f),
     Papeletas!$F$2:$F$3000,
     "__NP__"
   ),
   "__NP__"
),
_xlpm.x,IF(_xlpm.xp&lt;&gt;"__NP__",_xlpm.xp,_xlfn.XLOOKUP($B54,Reloj!$A$2:$A$3000,INDEX(Reloj!$J$2:$AR$3000,,COLUMN(BU46)-INT(COLUMN(BU46)/9*8)),"__NF__")),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CH54" s="363">
        <f t="shared" si="668"/>
        <v>0</v>
      </c>
      <c r="CI54" s="363">
        <f t="shared" si="669"/>
        <v>0</v>
      </c>
      <c r="CJ54" s="363">
        <f t="shared" si="670"/>
        <v>0</v>
      </c>
      <c r="CK54" s="363">
        <f t="shared" si="671"/>
        <v>0</v>
      </c>
      <c r="CL54" s="359">
        <f t="shared" si="672"/>
        <v>0.3125</v>
      </c>
      <c r="CM54" s="360">
        <f t="shared" si="673"/>
        <v>0.70833333333333337</v>
      </c>
      <c r="CN54" s="361" t="str">
        <f>IF(
 OR(CL$6&lt;MAX($B$2,$G54),AND($H54&lt;&gt;"",CL$6&gt;$H54)),
 "NA",
 IF(
  AND($D54="LOCAL",WEEKDAY(CL$6,2)=7),
  "DS",
  IF(
   COUNTIF(Parametros!$P:$P,CL$6)&gt;0,
   IF(ISNUMBER(CP54),IF(CP54&gt;0,"FL","FC"),"FC"),
   IF(
    ISNUMBER(CP54),
    IF(CP54&gt;0,"NOR","F"),
    IF(CP54="A","NOR",IF(CP54&lt;&gt;"",CP54,"F"))
   )
  )
 )
)</f>
        <v>NOR</v>
      </c>
      <c r="CO54" s="362">
        <f t="shared" si="674"/>
        <v>8.5</v>
      </c>
      <c r="CP54" s="362" cm="1">
        <f t="array" ref="CP54">_xlfn.LET(
_xlpm.f,CP$6,
_xlpm.xp,IFERROR(
   _xlfn.XLOOKUP(
     1,
     (Papeletas!$B$2:$B$3000=$B54)*(Papeletas!$G$2:$G$3000&lt;=_xlpm.f)*(Papeletas!$H$2:$H$3000&gt;=_xlpm.f),
     Papeletas!$F$2:$F$3000,
     "__NP__"
   ),
   "__NP__"
),
_xlpm.x,IF(_xlpm.xp&lt;&gt;"__NP__",_xlpm.xp,_xlfn.XLOOKUP($B54,Reloj!$A$2:$A$3000,INDEX(Reloj!$J$2:$AR$3000,,COLUMN(CD46)-INT(COLUMN(CD46)/9*8)),"__NF__")),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CQ54" s="363">
        <f t="shared" si="675"/>
        <v>8.5</v>
      </c>
      <c r="CR54" s="363">
        <f t="shared" si="676"/>
        <v>2</v>
      </c>
      <c r="CS54" s="363">
        <f t="shared" si="677"/>
        <v>1</v>
      </c>
      <c r="CT54" s="363">
        <f t="shared" si="678"/>
        <v>0</v>
      </c>
      <c r="CU54" s="359">
        <f t="shared" si="679"/>
        <v>0.3125</v>
      </c>
      <c r="CV54" s="360">
        <f t="shared" si="680"/>
        <v>0.54166666666666663</v>
      </c>
      <c r="CW54" s="361" t="str">
        <f>IF(
 OR(CU$6&lt;MAX($B$2,$G54),AND($H54&lt;&gt;"",CU$6&gt;$H54)),
 "NA",
 IF(
  AND($D54="LOCAL",WEEKDAY(CU$6,2)=7),
  "DS",
  IF(
   COUNTIF(Parametros!$P:$P,CU$6)&gt;0,
   IF(ISNUMBER(CY54),IF(CY54&gt;0,"FL","FC"),"FC"),
   IF(
    ISNUMBER(CY54),
    IF(CY54&gt;0,"NOR","F"),
    IF(CY54="A","NOR",IF(CY54&lt;&gt;"",CY54,"F"))
   )
  )
 )
)</f>
        <v>NOR</v>
      </c>
      <c r="CX54" s="362">
        <f t="shared" si="681"/>
        <v>5.4999999999999991</v>
      </c>
      <c r="CY54" s="362" cm="1">
        <f t="array" ref="CY54">_xlfn.LET(
_xlpm.f,CY$6,
_xlpm.xp,IFERROR(
   _xlfn.XLOOKUP(
     1,
     (Papeletas!$B$2:$B$3000=$B54)*(Papeletas!$G$2:$G$3000&lt;=_xlpm.f)*(Papeletas!$H$2:$H$3000&gt;=_xlpm.f),
     Papeletas!$F$2:$F$3000,
     "__NP__"
   ),
   "__NP__"
),
_xlpm.x,IF(_xlpm.xp&lt;&gt;"__NP__",_xlpm.xp,_xlfn.XLOOKUP($B54,Reloj!$A$2:$A$3000,INDEX(Reloj!$J$2:$AR$3000,,COLUMN(CM46)-INT(COLUMN(CM46)/9*8)),"__NF__")),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CZ54" s="363">
        <f t="shared" si="682"/>
        <v>5.4999999999999991</v>
      </c>
      <c r="DA54" s="363">
        <f t="shared" si="683"/>
        <v>2</v>
      </c>
      <c r="DB54" s="363">
        <f t="shared" si="684"/>
        <v>4.0000000000000009</v>
      </c>
      <c r="DC54" s="363">
        <f t="shared" si="685"/>
        <v>0</v>
      </c>
      <c r="DD54" s="359" t="str">
        <f t="shared" si="686"/>
        <v>-</v>
      </c>
      <c r="DE54" s="360" t="str">
        <f t="shared" si="687"/>
        <v>-</v>
      </c>
      <c r="DF54" s="361" t="str">
        <f>IF(
 OR(DD$6&lt;MAX($B$2,$G54),AND($H54&lt;&gt;"",DD$6&gt;$H54)),
 "NA",
 IF(
  AND($D54="LOCAL",WEEKDAY(DD$6,2)=7),
  "DS",
  IF(
   COUNTIF(Parametros!$P:$P,DD$6)&gt;0,
   IF(ISNUMBER(DH54),IF(DH54&gt;0,"FL","FC"),"FC"),
   IF(
    ISNUMBER(DH54),
    IF(DH54&gt;0,"NOR","F"),
    IF(DH54="A","NOR",IF(DH54&lt;&gt;"",DH54,"F"))
   )
  )
 )
)</f>
        <v>DS</v>
      </c>
      <c r="DG54" s="362">
        <f t="shared" si="688"/>
        <v>0</v>
      </c>
      <c r="DH54" s="362" cm="1">
        <f t="array" ref="DH54">_xlfn.LET(
_xlpm.f,DH$6,
_xlpm.xp,IFERROR(
   _xlfn.XLOOKUP(
     1,
     (Papeletas!$B$2:$B$3000=$B54)*(Papeletas!$G$2:$G$3000&lt;=_xlpm.f)*(Papeletas!$H$2:$H$3000&gt;=_xlpm.f),
     Papeletas!$F$2:$F$3000,
     "__NP__"
   ),
   "__NP__"
),
_xlpm.x,IF(_xlpm.xp&lt;&gt;"__NP__",_xlpm.xp,_xlfn.XLOOKUP($B54,Reloj!$A$2:$A$3000,INDEX(Reloj!$J$2:$AR$3000,,COLUMN(CV46)-INT(COLUMN(CV46)/9*8)),"__NF__")),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6</v>
      </c>
      <c r="DI54" s="363">
        <f t="shared" si="689"/>
        <v>0</v>
      </c>
      <c r="DJ54" s="363">
        <f t="shared" si="690"/>
        <v>0</v>
      </c>
      <c r="DK54" s="363">
        <f t="shared" si="691"/>
        <v>0</v>
      </c>
      <c r="DL54" s="363">
        <f t="shared" si="692"/>
        <v>6</v>
      </c>
      <c r="DM54" s="359">
        <f t="shared" si="693"/>
        <v>0.3125</v>
      </c>
      <c r="DN54" s="360">
        <f t="shared" si="694"/>
        <v>0.70833333333333337</v>
      </c>
      <c r="DO54" s="361" t="str">
        <f>IF(
 OR(DM$6&lt;MAX($B$2,$G54),AND($H54&lt;&gt;"",DM$6&gt;$H54)),
 "NA",
 IF(
  AND($D54="LOCAL",WEEKDAY(DM$6,2)=7),
  "DS",
  IF(
   COUNTIF(Parametros!$P:$P,DM$6)&gt;0,
   IF(ISNUMBER(DQ54),IF(DQ54&gt;0,"FL","FC"),"FC"),
   IF(
    ISNUMBER(DQ54),
    IF(DQ54&gt;0,"NOR","F"),
    IF(DQ54="A","NOR",IF(DQ54&lt;&gt;"",DQ54,"F"))
   )
  )
 )
)</f>
        <v>NOR</v>
      </c>
      <c r="DP54" s="362">
        <f t="shared" si="695"/>
        <v>8.5</v>
      </c>
      <c r="DQ54" s="362" t="str" cm="1">
        <f t="array" ref="DQ54">_xlfn.LET(
_xlpm.f,DQ$6,
_xlpm.xp,IFERROR(
   _xlfn.XLOOKUP(
     1,
     (Papeletas!$B$2:$B$3000=$B54)*(Papeletas!$G$2:$G$3000&lt;=_xlpm.f)*(Papeletas!$H$2:$H$3000&gt;=_xlpm.f),
     Papeletas!$F$2:$F$3000,
     "__NP__"
   ),
   "__NP__"
),
_xlpm.x,IF(_xlpm.xp&lt;&gt;"__NP__",_xlpm.xp,_xlfn.XLOOKUP($B54,Reloj!$A$2:$A$3000,INDEX(Reloj!$J$2:$AR$3000,,COLUMN(DE46)-INT(COLUMN(DE46)/9*8)),"__NF__")),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DR54" s="363">
        <f t="shared" si="696"/>
        <v>0</v>
      </c>
      <c r="DS54" s="363">
        <f t="shared" si="697"/>
        <v>0</v>
      </c>
      <c r="DT54" s="363">
        <f t="shared" si="698"/>
        <v>0</v>
      </c>
      <c r="DU54" s="363">
        <f t="shared" si="699"/>
        <v>0</v>
      </c>
      <c r="DV54" s="359">
        <f t="shared" si="700"/>
        <v>0.3125</v>
      </c>
      <c r="DW54" s="360">
        <f t="shared" si="701"/>
        <v>0.70833333333333337</v>
      </c>
      <c r="DX54" s="361" t="str">
        <f>IF(
 OR(DV$6&lt;MAX($B$2,$G54),AND($H54&lt;&gt;"",DV$6&gt;$H54)),
 "NA",
 IF(
  AND($D54="LOCAL",WEEKDAY(DV$6,2)=7),
  "DS",
  IF(
   COUNTIF(Parametros!$P:$P,DV$6)&gt;0,
   IF(ISNUMBER(DZ54),IF(DZ54&gt;0,"FL","FC"),"FC"),
   IF(
    ISNUMBER(DZ54),
    IF(DZ54&gt;0,"NOR","F"),
    IF(DZ54="A","NOR",IF(DZ54&lt;&gt;"",DZ54,"F"))
   )
  )
 )
)</f>
        <v>NOR</v>
      </c>
      <c r="DY54" s="362">
        <f t="shared" si="702"/>
        <v>8.5</v>
      </c>
      <c r="DZ54" s="362" cm="1">
        <f t="array" ref="DZ54">_xlfn.LET(
_xlpm.f,DZ$6,
_xlpm.xp,IFERROR(
   _xlfn.XLOOKUP(
     1,
     (Papeletas!$B$2:$B$3000=$B54)*(Papeletas!$G$2:$G$3000&lt;=_xlpm.f)*(Papeletas!$H$2:$H$3000&gt;=_xlpm.f),
     Papeletas!$F$2:$F$3000,
     "__NP__"
   ),
   "__NP__"
),
_xlpm.x,IF(_xlpm.xp&lt;&gt;"__NP__",_xlpm.xp,_xlfn.XLOOKUP($B54,Reloj!$A$2:$A$3000,INDEX(Reloj!$J$2:$AR$3000,,COLUMN(DN46)-INT(COLUMN(DN46)/9*8)),"__NF__")),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10.5</v>
      </c>
      <c r="EA54" s="363">
        <f t="shared" si="703"/>
        <v>8.5</v>
      </c>
      <c r="EB54" s="363">
        <f t="shared" si="704"/>
        <v>2</v>
      </c>
      <c r="EC54" s="363">
        <f t="shared" si="705"/>
        <v>0</v>
      </c>
      <c r="ED54" s="363">
        <f t="shared" si="706"/>
        <v>0</v>
      </c>
      <c r="EE54" s="359">
        <f t="shared" si="707"/>
        <v>0.3125</v>
      </c>
      <c r="EF54" s="360">
        <f t="shared" si="708"/>
        <v>0.70833333333333337</v>
      </c>
      <c r="EG54" s="361" t="str">
        <f>IF(
 OR(EE$6&lt;MAX($B$2,$G54),AND($H54&lt;&gt;"",EE$6&gt;$H54)),
 "NA",
 IF(
  AND($D54="LOCAL",WEEKDAY(EE$6,2)=7),
  "DS",
  IF(
   COUNTIF(Parametros!$P:$P,EE$6)&gt;0,
   IF(ISNUMBER(EI54),IF(EI54&gt;0,"FL","FC"),"FC"),
   IF(
    ISNUMBER(EI54),
    IF(EI54&gt;0,"NOR","F"),
    IF(EI54="A","NOR",IF(EI54&lt;&gt;"",EI54,"F"))
   )
  )
 )
)</f>
        <v>NOR</v>
      </c>
      <c r="EH54" s="362">
        <f t="shared" si="709"/>
        <v>8.5</v>
      </c>
      <c r="EI54" s="362" cm="1">
        <f t="array" ref="EI54">_xlfn.LET(
_xlpm.f,EI$6,
_xlpm.xp,IFERROR(
   _xlfn.XLOOKUP(
     1,
     (Papeletas!$B$2:$B$3000=$B54)*(Papeletas!$G$2:$G$3000&lt;=_xlpm.f)*(Papeletas!$H$2:$H$3000&gt;=_xlpm.f),
     Papeletas!$F$2:$F$3000,
     "__NP__"
   ),
   "__NP__"
),
_xlpm.x,IF(_xlpm.xp&lt;&gt;"__NP__",_xlpm.xp,_xlfn.XLOOKUP($B54,Reloj!$A$2:$A$3000,INDEX(Reloj!$J$2:$AR$3000,,COLUMN(DW46)-INT(COLUMN(DW46)/9*8)),"__NF__")),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10.5</v>
      </c>
      <c r="EJ54" s="363">
        <f t="shared" si="710"/>
        <v>8.5</v>
      </c>
      <c r="EK54" s="363">
        <f t="shared" si="711"/>
        <v>2</v>
      </c>
      <c r="EL54" s="363">
        <f t="shared" si="712"/>
        <v>0</v>
      </c>
      <c r="EM54" s="363">
        <f t="shared" si="713"/>
        <v>0</v>
      </c>
      <c r="EN54" s="359">
        <f t="shared" si="714"/>
        <v>0.3125</v>
      </c>
      <c r="EO54" s="360">
        <f t="shared" si="715"/>
        <v>0.70833333333333337</v>
      </c>
      <c r="EP54" s="361" t="str">
        <f>IF(
 OR(EN$6&lt;MAX($B$2,$G54),AND($H54&lt;&gt;"",EN$6&gt;$H54)),
 "NA",
 IF(
  AND($D54="LOCAL",WEEKDAY(EN$6,2)=7),
  "DS",
  IF(
   COUNTIF(Parametros!$P:$P,EN$6)&gt;0,
   IF(ISNUMBER(ER54),IF(ER54&gt;0,"FL","FC"),"FC"),
   IF(
    ISNUMBER(ER54),
    IF(ER54&gt;0,"NOR","F"),
    IF(ER54="A","NOR",IF(ER54&lt;&gt;"",ER54,"F"))
   )
  )
 )
)</f>
        <v>NOR</v>
      </c>
      <c r="EQ54" s="362">
        <f t="shared" si="716"/>
        <v>8.5</v>
      </c>
      <c r="ER54" s="362" t="str" cm="1">
        <f t="array" ref="ER54">_xlfn.LET(
_xlpm.f,ER$6,
_xlpm.xp,IFERROR(
   _xlfn.XLOOKUP(
     1,
     (Papeletas!$B$2:$B$3000=$B54)*(Papeletas!$G$2:$G$3000&lt;=_xlpm.f)*(Papeletas!$H$2:$H$3000&gt;=_xlpm.f),
     Papeletas!$F$2:$F$3000,
     "__NP__"
   ),
   "__NP__"
),
_xlpm.x,IF(_xlpm.xp&lt;&gt;"__NP__",_xlpm.xp,_xlfn.XLOOKUP($B54,Reloj!$A$2:$A$3000,INDEX(Reloj!$J$2:$AR$3000,,COLUMN(EF46)-INT(COLUMN(EF46)/9*8)),"__NF__")),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ES54" s="363">
        <f t="shared" si="717"/>
        <v>0</v>
      </c>
      <c r="ET54" s="363">
        <f t="shared" si="718"/>
        <v>0</v>
      </c>
      <c r="EU54" s="363">
        <f t="shared" si="719"/>
        <v>0</v>
      </c>
      <c r="EV54" s="363">
        <f t="shared" si="720"/>
        <v>0</v>
      </c>
      <c r="EW54" s="359">
        <f t="shared" si="721"/>
        <v>0.3125</v>
      </c>
      <c r="EX54" s="360">
        <f t="shared" si="722"/>
        <v>0.70833333333333337</v>
      </c>
      <c r="EY54" s="361" t="str">
        <f>IF(
 OR(EW$6&lt;MAX($B$2,$G54),AND($H54&lt;&gt;"",EW$6&gt;$H54)),
 "NA",
 IF(
  AND($D54="LOCAL",WEEKDAY(EW$6,2)=7),
  "DS",
  IF(
   COUNTIF(Parametros!$P:$P,EW$6)&gt;0,
   IF(ISNUMBER(FA54),IF(FA54&gt;0,"FL","FC"),"FC"),
   IF(
    ISNUMBER(FA54),
    IF(FA54&gt;0,"NOR","F"),
    IF(FA54="A","NOR",IF(FA54&lt;&gt;"",FA54,"F"))
   )
  )
 )
)</f>
        <v>NOR</v>
      </c>
      <c r="EZ54" s="362">
        <f t="shared" si="723"/>
        <v>8.5</v>
      </c>
      <c r="FA54" s="362" t="str" cm="1">
        <f t="array" ref="FA54">_xlfn.LET(
_xlpm.f,FA$6,
_xlpm.xp,IFERROR(
   _xlfn.XLOOKUP(
     1,
     (Papeletas!$B$2:$B$3000=$B54)*(Papeletas!$G$2:$G$3000&lt;=_xlpm.f)*(Papeletas!$H$2:$H$3000&gt;=_xlpm.f),
     Papeletas!$F$2:$F$3000,
     "__NP__"
   ),
   "__NP__"
),
_xlpm.x,IF(_xlpm.xp&lt;&gt;"__NP__",_xlpm.xp,_xlfn.XLOOKUP($B54,Reloj!$A$2:$A$3000,INDEX(Reloj!$J$2:$AR$3000,,COLUMN(EO46)-INT(COLUMN(EO46)/9*8)),"__NF__")),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FB54" s="363">
        <f t="shared" si="724"/>
        <v>0</v>
      </c>
      <c r="FC54" s="363">
        <f t="shared" si="725"/>
        <v>0</v>
      </c>
      <c r="FD54" s="363">
        <f t="shared" si="726"/>
        <v>0</v>
      </c>
      <c r="FE54" s="363">
        <f t="shared" si="727"/>
        <v>0</v>
      </c>
      <c r="FF54" s="359">
        <f t="shared" si="728"/>
        <v>0.3125</v>
      </c>
      <c r="FG54" s="360">
        <f t="shared" si="729"/>
        <v>0.54166666666666663</v>
      </c>
      <c r="FH54" s="361" t="str">
        <f>IF(
 OR(FF$6&lt;MAX($B$2,$G54),AND($H54&lt;&gt;"",FF$6&gt;$H54)),
 "NA",
 IF(
  AND($D54="LOCAL",WEEKDAY(FF$6,2)=7),
  "DS",
  IF(
   COUNTIF(Parametros!$P:$P,FF$6)&gt;0,
   IF(ISNUMBER(FJ54),IF(FJ54&gt;0,"FL","FC"),"FC"),
   IF(
    ISNUMBER(FJ54),
    IF(FJ54&gt;0,"NOR","F"),
    IF(FJ54="A","NOR",IF(FJ54&lt;&gt;"",FJ54,"F"))
   )
  )
 )
)</f>
        <v>NOR</v>
      </c>
      <c r="FI54" s="362">
        <f t="shared" si="730"/>
        <v>5.4999999999999991</v>
      </c>
      <c r="FJ54" s="362" cm="1">
        <f t="array" ref="FJ54">_xlfn.LET(
_xlpm.f,FJ$6,
_xlpm.xp,IFERROR(
   _xlfn.XLOOKUP(
     1,
     (Papeletas!$B$2:$B$3000=$B54)*(Papeletas!$G$2:$G$3000&lt;=_xlpm.f)*(Papeletas!$H$2:$H$3000&gt;=_xlpm.f),
     Papeletas!$F$2:$F$3000,
     "__NP__"
   ),
   "__NP__"
),
_xlpm.x,IF(_xlpm.xp&lt;&gt;"__NP__",_xlpm.xp,_xlfn.XLOOKUP($B54,Reloj!$A$2:$A$3000,INDEX(Reloj!$J$2:$AR$3000,,COLUMN(EX46)-INT(COLUMN(EX46)/9*8)),"__NF__")),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v>
      </c>
      <c r="FK54" s="363">
        <f t="shared" si="731"/>
        <v>5.4999999999999991</v>
      </c>
      <c r="FL54" s="363">
        <f t="shared" si="732"/>
        <v>2</v>
      </c>
      <c r="FM54" s="363">
        <f t="shared" si="733"/>
        <v>2.5000000000000009</v>
      </c>
      <c r="FN54" s="363">
        <f t="shared" si="734"/>
        <v>0</v>
      </c>
      <c r="FO54" s="359" t="str">
        <f t="shared" si="735"/>
        <v>-</v>
      </c>
      <c r="FP54" s="360" t="str">
        <f t="shared" si="736"/>
        <v>-</v>
      </c>
      <c r="FQ54" s="361" t="str">
        <f>IF(
 OR(FO$6&lt;MAX($B$2,$G54),AND($H54&lt;&gt;"",FO$6&gt;$H54)),
 "NA",
 IF(
  AND($D54="LOCAL",WEEKDAY(FO$6,2)=7),
  "DS",
  IF(
   COUNTIF(Parametros!$P:$P,FO$6)&gt;0,
   IF(ISNUMBER(FS54),IF(FS54&gt;0,"FL","FC"),"FC"),
   IF(
    ISNUMBER(FS54),
    IF(FS54&gt;0,"NOR","F"),
    IF(FS54="A","NOR",IF(FS54&lt;&gt;"",FS54,"F"))
   )
  )
 )
)</f>
        <v>DS</v>
      </c>
      <c r="FR54" s="362">
        <f t="shared" si="737"/>
        <v>0</v>
      </c>
      <c r="FS54" s="362" cm="1">
        <f t="array" ref="FS54">_xlfn.LET(
_xlpm.f,FS$6,
_xlpm.xp,IFERROR(
   _xlfn.XLOOKUP(
     1,
     (Papeletas!$B$2:$B$3000=$B54)*(Papeletas!$G$2:$G$3000&lt;=_xlpm.f)*(Papeletas!$H$2:$H$3000&gt;=_xlpm.f),
     Papeletas!$F$2:$F$3000,
     "__NP__"
   ),
   "__NP__"
),
_xlpm.x,IF(_xlpm.xp&lt;&gt;"__NP__",_xlpm.xp,_xlfn.XLOOKUP($B54,Reloj!$A$2:$A$3000,INDEX(Reloj!$J$2:$AR$3000,,COLUMN(FG46)-INT(COLUMN(FG46)/9*8)),"__NF__")),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10.5</v>
      </c>
      <c r="FT54" s="363">
        <f t="shared" si="738"/>
        <v>0</v>
      </c>
      <c r="FU54" s="363">
        <f t="shared" si="739"/>
        <v>0</v>
      </c>
      <c r="FV54" s="363">
        <f t="shared" si="740"/>
        <v>0</v>
      </c>
      <c r="FW54" s="363">
        <f t="shared" si="741"/>
        <v>10.5</v>
      </c>
      <c r="FX54" s="359">
        <f t="shared" si="742"/>
        <v>0.3125</v>
      </c>
      <c r="FY54" s="360">
        <f t="shared" si="743"/>
        <v>0.70833333333333337</v>
      </c>
      <c r="FZ54" s="361" t="str">
        <f>IF(
 OR(FX$6&lt;MAX($B$2,$G54),AND($H54&lt;&gt;"",FX$6&gt;$H54)),
 "NA",
 IF(
  AND($D54="LOCAL",WEEKDAY(FX$6,2)=7),
  "DS",
  IF(
   COUNTIF(Parametros!$P:$P,FX$6)&gt;0,
   IF(ISNUMBER(GB54),IF(GB54&gt;0,"FL","FC"),"FC"),
   IF(
    ISNUMBER(GB54),
    IF(GB54&gt;0,"NOR","F"),
    IF(GB54="A","NOR",IF(GB54&lt;&gt;"",GB54,"F"))
   )
  )
 )
)</f>
        <v>NOR</v>
      </c>
      <c r="GA54" s="362">
        <f t="shared" si="744"/>
        <v>8.5</v>
      </c>
      <c r="GB54" s="362" t="str" cm="1">
        <f t="array" ref="GB54">_xlfn.LET(
_xlpm.f,GB$6,
_xlpm.xp,IFERROR(
   _xlfn.XLOOKUP(
     1,
     (Papeletas!$B$2:$B$3000=$B54)*(Papeletas!$G$2:$G$3000&lt;=_xlpm.f)*(Papeletas!$H$2:$H$3000&gt;=_xlpm.f),
     Papeletas!$F$2:$F$3000,
     "__NP__"
   ),
   "__NP__"
),
_xlpm.x,IF(_xlpm.xp&lt;&gt;"__NP__",_xlpm.xp,_xlfn.XLOOKUP($B54,Reloj!$A$2:$A$3000,INDEX(Reloj!$J$2:$AR$3000,,COLUMN(FP46)-INT(COLUMN(FP46)/9*8)),"__NF__")),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GC54" s="363">
        <f t="shared" si="745"/>
        <v>0</v>
      </c>
      <c r="GD54" s="363">
        <f t="shared" si="746"/>
        <v>0</v>
      </c>
      <c r="GE54" s="363">
        <f t="shared" si="747"/>
        <v>0</v>
      </c>
      <c r="GF54" s="363">
        <f t="shared" si="748"/>
        <v>0</v>
      </c>
      <c r="GG54" s="359">
        <f t="shared" si="749"/>
        <v>0.3125</v>
      </c>
      <c r="GH54" s="360">
        <f t="shared" si="750"/>
        <v>0.70833333333333337</v>
      </c>
      <c r="GI54" s="361" t="str">
        <f>IF(
 OR(GG$6&lt;MAX($B$2,$G54),AND($H54&lt;&gt;"",GG$6&gt;$H54)),
 "NA",
 IF(
  AND($D54="LOCAL",WEEKDAY(GG$6,2)=7),
  "DS",
  IF(
   COUNTIF(Parametros!$P:$P,GG$6)&gt;0,
   IF(ISNUMBER(GK54),IF(GK54&gt;0,"FL","FC"),"FC"),
   IF(
    ISNUMBER(GK54),
    IF(GK54&gt;0,"NOR","F"),
    IF(GK54="A","NOR",IF(GK54&lt;&gt;"",GK54,"F"))
   )
  )
 )
)</f>
        <v>NOR</v>
      </c>
      <c r="GJ54" s="362">
        <f t="shared" si="751"/>
        <v>8.5</v>
      </c>
      <c r="GK54" s="362" cm="1">
        <f t="array" ref="GK54">_xlfn.LET(
_xlpm.f,GK$6,
_xlpm.xp,IFERROR(
   _xlfn.XLOOKUP(
     1,
     (Papeletas!$B$2:$B$3000=$B54)*(Papeletas!$G$2:$G$3000&lt;=_xlpm.f)*(Papeletas!$H$2:$H$3000&gt;=_xlpm.f),
     Papeletas!$F$2:$F$3000,
     "__NP__"
   ),
   "__NP__"
),
_xlpm.x,IF(_xlpm.xp&lt;&gt;"__NP__",_xlpm.xp,_xlfn.XLOOKUP($B54,Reloj!$A$2:$A$3000,INDEX(Reloj!$J$2:$AR$3000,,COLUMN(FY46)-INT(COLUMN(FY46)/9*8)),"__NF__")),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GL54" s="363">
        <f t="shared" si="752"/>
        <v>8.5</v>
      </c>
      <c r="GM54" s="363">
        <f t="shared" si="753"/>
        <v>2</v>
      </c>
      <c r="GN54" s="363">
        <f t="shared" si="754"/>
        <v>0.5</v>
      </c>
      <c r="GO54" s="363">
        <f t="shared" si="755"/>
        <v>0</v>
      </c>
      <c r="GP54" s="359">
        <f t="shared" si="756"/>
        <v>0.3125</v>
      </c>
      <c r="GQ54" s="360">
        <f t="shared" si="757"/>
        <v>0.70833333333333337</v>
      </c>
      <c r="GR54" s="361" t="str">
        <f>IF(
 OR(GP$6&lt;MAX($B$2,$G54),AND($H54&lt;&gt;"",GP$6&gt;$H54)),
 "NA",
 IF(
  AND($D54="LOCAL",WEEKDAY(GP$6,2)=7),
  "DS",
  IF(
   COUNTIF(Parametros!$P:$P,GP$6)&gt;0,
   IF(ISNUMBER(GT54),IF(GT54&gt;0,"FL","FC"),"FC"),
   IF(
    ISNUMBER(GT54),
    IF(GT54&gt;0,"NOR","F"),
    IF(GT54="A","NOR",IF(GT54&lt;&gt;"",GT54,"F"))
   )
  )
 )
)</f>
        <v>NOR</v>
      </c>
      <c r="GS54" s="362">
        <f t="shared" si="758"/>
        <v>8.5</v>
      </c>
      <c r="GT54" s="362" cm="1">
        <f t="array" ref="GT54">_xlfn.LET(
_xlpm.f,GT$6,
_xlpm.xp,IFERROR(
   _xlfn.XLOOKUP(
     1,
     (Papeletas!$B$2:$B$3000=$B54)*(Papeletas!$G$2:$G$3000&lt;=_xlpm.f)*(Papeletas!$H$2:$H$3000&gt;=_xlpm.f),
     Papeletas!$F$2:$F$3000,
     "__NP__"
   ),
   "__NP__"
),
_xlpm.x,IF(_xlpm.xp&lt;&gt;"__NP__",_xlpm.xp,_xlfn.XLOOKUP($B54,Reloj!$A$2:$A$3000,INDEX(Reloj!$J$2:$AR$3000,,COLUMN(GH46)-INT(COLUMN(GH46)/9*8)),"__NF__")),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v>
      </c>
      <c r="GU54" s="363">
        <f t="shared" si="759"/>
        <v>8.5</v>
      </c>
      <c r="GV54" s="363">
        <f t="shared" si="760"/>
        <v>1.5</v>
      </c>
      <c r="GW54" s="363">
        <f t="shared" si="761"/>
        <v>0</v>
      </c>
      <c r="GX54" s="363">
        <f t="shared" si="762"/>
        <v>0</v>
      </c>
      <c r="GY54" s="359">
        <f t="shared" si="763"/>
        <v>0.3125</v>
      </c>
      <c r="GZ54" s="360">
        <f t="shared" si="764"/>
        <v>0.70833333333333337</v>
      </c>
      <c r="HA54" s="361" t="str">
        <f>IF(
 OR(GY$6&lt;MAX($B$2,$G54),AND($H54&lt;&gt;"",GY$6&gt;$H54)),
 "NA",
 IF(
  AND($D54="LOCAL",WEEKDAY(GY$6,2)=7),
  "DS",
  IF(
   COUNTIF(Parametros!$P:$P,GY$6)&gt;0,
   IF(ISNUMBER(HC54),IF(HC54&gt;0,"FL","FC"),"FC"),
   IF(
    ISNUMBER(HC54),
    IF(HC54&gt;0,"NOR","F"),
    IF(HC54="A","NOR",IF(HC54&lt;&gt;"",HC54,"F"))
   )
  )
 )
)</f>
        <v>NOR</v>
      </c>
      <c r="HB54" s="362">
        <f t="shared" si="765"/>
        <v>8.5</v>
      </c>
      <c r="HC54" s="362" cm="1">
        <f t="array" ref="HC54">_xlfn.LET(
_xlpm.f,HC$6,
_xlpm.xp,IFERROR(
   _xlfn.XLOOKUP(
     1,
     (Papeletas!$B$2:$B$3000=$B54)*(Papeletas!$G$2:$G$3000&lt;=_xlpm.f)*(Papeletas!$H$2:$H$3000&gt;=_xlpm.f),
     Papeletas!$F$2:$F$3000,
     "__NP__"
   ),
   "__NP__"
),
_xlpm.x,IF(_xlpm.xp&lt;&gt;"__NP__",_xlpm.xp,_xlfn.XLOOKUP($B54,Reloj!$A$2:$A$3000,INDEX(Reloj!$J$2:$AR$3000,,COLUMN(GQ46)-INT(COLUMN(GQ46)/9*8)),"__NF__")),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HD54" s="363">
        <f t="shared" si="766"/>
        <v>8.5</v>
      </c>
      <c r="HE54" s="363">
        <f t="shared" si="767"/>
        <v>2</v>
      </c>
      <c r="HF54" s="363">
        <f t="shared" si="768"/>
        <v>0.5</v>
      </c>
      <c r="HG54" s="363">
        <f t="shared" si="769"/>
        <v>0</v>
      </c>
      <c r="HH54" s="359">
        <f t="shared" si="770"/>
        <v>0.3125</v>
      </c>
      <c r="HI54" s="360">
        <f t="shared" si="771"/>
        <v>0.70833333333333337</v>
      </c>
      <c r="HJ54" s="361" t="str">
        <f>IF(
 OR(HH$6&lt;MAX($B$2,$G54),AND($H54&lt;&gt;"",HH$6&gt;$H54)),
 "NA",
 IF(
  AND($D54="LOCAL",WEEKDAY(HH$6,2)=7),
  "DS",
  IF(
   COUNTIF(Parametros!$P:$P,HH$6)&gt;0,
   IF(ISNUMBER(HL54),IF(HL54&gt;0,"FL","FC"),"FC"),
   IF(
    ISNUMBER(HL54),
    IF(HL54&gt;0,"NOR","F"),
    IF(HL54="A","NOR",IF(HL54&lt;&gt;"",HL54,"F"))
   )
  )
 )
)</f>
        <v>NOR</v>
      </c>
      <c r="HK54" s="362">
        <f t="shared" si="772"/>
        <v>8.5</v>
      </c>
      <c r="HL54" s="362" cm="1">
        <f t="array" ref="HL54">_xlfn.LET(
_xlpm.f,HL$6,
_xlpm.xp,IFERROR(
   _xlfn.XLOOKUP(
     1,
     (Papeletas!$B$2:$B$3000=$B54)*(Papeletas!$G$2:$G$3000&lt;=_xlpm.f)*(Papeletas!$H$2:$H$3000&gt;=_xlpm.f),
     Papeletas!$F$2:$F$3000,
     "__NP__"
   ),
   "__NP__"
),
_xlpm.x,IF(_xlpm.xp&lt;&gt;"__NP__",_xlpm.xp,_xlfn.XLOOKUP($B54,Reloj!$A$2:$A$3000,INDEX(Reloj!$J$2:$AR$3000,,COLUMN(GZ46)-INT(COLUMN(GZ46)/9*8)),"__NF__")),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HM54" s="363">
        <f t="shared" si="773"/>
        <v>8.5</v>
      </c>
      <c r="HN54" s="363">
        <f t="shared" si="774"/>
        <v>2</v>
      </c>
      <c r="HO54" s="363">
        <f t="shared" si="775"/>
        <v>0.5</v>
      </c>
      <c r="HP54" s="363">
        <f t="shared" si="776"/>
        <v>0</v>
      </c>
      <c r="HQ54" s="359">
        <f t="shared" si="777"/>
        <v>0.3125</v>
      </c>
      <c r="HR54" s="360">
        <f t="shared" si="778"/>
        <v>0.54166666666666663</v>
      </c>
      <c r="HS54" s="361" t="str">
        <f>IF(
 OR(HQ$6&lt;MAX($B$2,$G54),AND($H54&lt;&gt;"",HQ$6&gt;$H54)),
 "NA",
 IF(
  AND($D54="LOCAL",WEEKDAY(HQ$6,2)=7),
  "DS",
  IF(
   COUNTIF(Parametros!$P:$P,HQ$6)&gt;0,
   IF(ISNUMBER(HU54),IF(HU54&gt;0,"FL","FC"),"FC"),
   IF(
    ISNUMBER(HU54),
    IF(HU54&gt;0,"NOR","F"),
    IF(HU54="A","NOR",IF(HU54&lt;&gt;"",HU54,"F"))
   )
  )
 )
)</f>
        <v>NOR</v>
      </c>
      <c r="HT54" s="362">
        <f t="shared" si="779"/>
        <v>5.4999999999999991</v>
      </c>
      <c r="HU54" s="362" cm="1">
        <f t="array" ref="HU54">_xlfn.LET(
_xlpm.f,HU$6,
_xlpm.xp,IFERROR(
   _xlfn.XLOOKUP(
     1,
     (Papeletas!$B$2:$B$3000=$B54)*(Papeletas!$G$2:$G$3000&lt;=_xlpm.f)*(Papeletas!$H$2:$H$3000&gt;=_xlpm.f),
     Papeletas!$F$2:$F$3000,
     "__NP__"
   ),
   "__NP__"
),
_xlpm.x,IF(_xlpm.xp&lt;&gt;"__NP__",_xlpm.xp,_xlfn.XLOOKUP($B54,Reloj!$A$2:$A$3000,INDEX(Reloj!$J$2:$AR$3000,,COLUMN(HI46)-INT(COLUMN(HI46)/9*8)),"__NF__")),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5.5</v>
      </c>
      <c r="HV54" s="363">
        <f t="shared" si="780"/>
        <v>5.4999999999999991</v>
      </c>
      <c r="HW54" s="363">
        <f t="shared" si="781"/>
        <v>8.8817841970012523E-16</v>
      </c>
      <c r="HX54" s="363">
        <f t="shared" si="782"/>
        <v>0</v>
      </c>
      <c r="HY54" s="363">
        <f t="shared" si="783"/>
        <v>0</v>
      </c>
      <c r="HZ54" s="359" t="str">
        <f t="shared" si="784"/>
        <v>-</v>
      </c>
      <c r="IA54" s="360" t="str">
        <f t="shared" si="785"/>
        <v>-</v>
      </c>
      <c r="IB54" s="361" t="str">
        <f>IF(
 OR(HZ$6&lt;MAX($B$2,$G54),AND($H54&lt;&gt;"",HZ$6&gt;$H54)),
 "NA",
 IF(
  AND($D54="LOCAL",WEEKDAY(HZ$6,2)=7),
  "DS",
  IF(
   COUNTIF(Parametros!$P:$P,HZ$6)&gt;0,
   IF(ISNUMBER(ID54),IF(ID54&gt;0,"FL","FC"),"FC"),
   IF(
    ISNUMBER(ID54),
    IF(ID54&gt;0,"NOR","F"),
    IF(ID54="A","NOR",IF(ID54&lt;&gt;"",ID54,"F"))
   )
  )
 )
)</f>
        <v>DS</v>
      </c>
      <c r="IC54" s="362">
        <f t="shared" si="786"/>
        <v>0</v>
      </c>
      <c r="ID54" s="362" cm="1">
        <f t="array" ref="ID54">_xlfn.LET(
_xlpm.f,ID$6,
_xlpm.xp,IFERROR(
   _xlfn.XLOOKUP(
     1,
     (Papeletas!$B$2:$B$3000=$B54)*(Papeletas!$G$2:$G$3000&lt;=_xlpm.f)*(Papeletas!$H$2:$H$3000&gt;=_xlpm.f),
     Papeletas!$F$2:$F$3000,
     "__NP__"
   ),
   "__NP__"
),
_xlpm.x,IF(_xlpm.xp&lt;&gt;"__NP__",_xlpm.xp,_xlfn.XLOOKUP($B54,Reloj!$A$2:$A$3000,INDEX(Reloj!$J$2:$AR$3000,,COLUMN(HR46)-INT(COLUMN(HR46)/9*8)),"__NF__")),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10.5</v>
      </c>
      <c r="IE54" s="363">
        <f t="shared" si="787"/>
        <v>0</v>
      </c>
      <c r="IF54" s="363">
        <f t="shared" si="788"/>
        <v>0</v>
      </c>
      <c r="IG54" s="363">
        <f t="shared" si="789"/>
        <v>0</v>
      </c>
      <c r="IH54" s="363">
        <f t="shared" si="790"/>
        <v>10.5</v>
      </c>
      <c r="II54" s="359">
        <f t="shared" si="791"/>
        <v>0.3125</v>
      </c>
      <c r="IJ54" s="360">
        <f t="shared" si="792"/>
        <v>0.70833333333333337</v>
      </c>
      <c r="IK54" s="361" t="str">
        <f>IF(
 OR(II$6&lt;MAX($B$2,$G54),AND($H54&lt;&gt;"",II$6&gt;$H54)),
 "NA",
 IF(
  AND($D54="LOCAL",WEEKDAY(II$6,2)=7),
  "DS",
  IF(
   COUNTIF(Parametros!$P:$P,II$6)&gt;0,
   IF(ISNUMBER(IM54),IF(IM54&gt;0,"FL","FC"),"FC"),
   IF(
    ISNUMBER(IM54),
    IF(IM54&gt;0,"NOR","F"),
    IF(IM54="A","NOR",IF(IM54&lt;&gt;"",IM54,"F"))
   )
  )
 )
)</f>
        <v>NOR</v>
      </c>
      <c r="IL54" s="362">
        <f t="shared" si="793"/>
        <v>8.5</v>
      </c>
      <c r="IM54" s="362" cm="1">
        <f t="array" ref="IM54">_xlfn.LET(
_xlpm.f,IM$6,
_xlpm.xp,IFERROR(
   _xlfn.XLOOKUP(
     1,
     (Papeletas!$B$2:$B$3000=$B54)*(Papeletas!$G$2:$G$3000&lt;=_xlpm.f)*(Papeletas!$H$2:$H$3000&gt;=_xlpm.f),
     Papeletas!$F$2:$F$3000,
     "__NP__"
   ),
   "__NP__"
),
_xlpm.x,IF(_xlpm.xp&lt;&gt;"__NP__",_xlpm.xp,_xlfn.XLOOKUP($B54,Reloj!$A$2:$A$3000,INDEX(Reloj!$J$2:$AR$3000,,COLUMN(IA46)-INT(COLUMN(IA46)/9*8)),"__NF__")),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IN54" s="363">
        <f t="shared" si="794"/>
        <v>8.5</v>
      </c>
      <c r="IO54" s="363">
        <f t="shared" si="795"/>
        <v>2</v>
      </c>
      <c r="IP54" s="363">
        <f t="shared" si="796"/>
        <v>1</v>
      </c>
      <c r="IQ54" s="363">
        <f t="shared" si="797"/>
        <v>0</v>
      </c>
      <c r="IR54" s="359">
        <f t="shared" si="798"/>
        <v>0.3125</v>
      </c>
      <c r="IS54" s="360">
        <f t="shared" si="799"/>
        <v>0.70833333333333337</v>
      </c>
      <c r="IT54" s="361" t="str">
        <f>IF(
 OR(IR$6&lt;MAX($B$2,$G54),AND($H54&lt;&gt;"",IR$6&gt;$H54)),
 "NA",
 IF(
  AND($D54="LOCAL",WEEKDAY(IR$6,2)=7),
  "DS",
  IF(
   COUNTIF(Parametros!$P:$P,IR$6)&gt;0,
   IF(ISNUMBER(IV54),IF(IV54&gt;0,"FL","FC"),"FC"),
   IF(
    ISNUMBER(IV54),
    IF(IV54&gt;0,"NOR","F"),
    IF(IV54="A","NOR",IF(IV54&lt;&gt;"",IV54,"F"))
   )
  )
 )
)</f>
        <v>NOR</v>
      </c>
      <c r="IU54" s="362">
        <f t="shared" si="800"/>
        <v>8.5</v>
      </c>
      <c r="IV54" s="362" cm="1">
        <f t="array" ref="IV54">_xlfn.LET(
_xlpm.f,IV$6,
_xlpm.xp,IFERROR(
   _xlfn.XLOOKUP(
     1,
     (Papeletas!$B$2:$B$3000=$B54)*(Papeletas!$G$2:$G$3000&lt;=_xlpm.f)*(Papeletas!$H$2:$H$3000&gt;=_xlpm.f),
     Papeletas!$F$2:$F$3000,
     "__NP__"
   ),
   "__NP__"
),
_xlpm.x,IF(_xlpm.xp&lt;&gt;"__NP__",_xlpm.xp,_xlfn.XLOOKUP($B54,Reloj!$A$2:$A$3000,INDEX(Reloj!$J$2:$AR$3000,,COLUMN(IJ46)-INT(COLUMN(IJ46)/9*8)),"__NF__")),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IW54" s="363">
        <f t="shared" si="801"/>
        <v>8.5</v>
      </c>
      <c r="IX54" s="363">
        <f t="shared" si="802"/>
        <v>2</v>
      </c>
      <c r="IY54" s="363">
        <f t="shared" si="803"/>
        <v>0.5</v>
      </c>
      <c r="IZ54" s="363">
        <f t="shared" si="804"/>
        <v>0</v>
      </c>
      <c r="JA54" s="359">
        <f t="shared" si="805"/>
        <v>0.3125</v>
      </c>
      <c r="JB54" s="360">
        <f t="shared" si="806"/>
        <v>0.70833333333333337</v>
      </c>
      <c r="JC54" s="361" t="str">
        <f>IF(
 OR(JA$6&lt;MAX($B$2,$G54),AND($H54&lt;&gt;"",JA$6&gt;$H54)),
 "NA",
 IF(
  AND($D54="LOCAL",WEEKDAY(JA$6,2)=7),
  "DS",
  IF(
   COUNTIF(Parametros!$P:$P,JA$6)&gt;0,
   IF(ISNUMBER(JE54),IF(JE54&gt;0,"FL","FC"),"FC"),
   IF(
    ISNUMBER(JE54),
    IF(JE54&gt;0,"NOR","F"),
    IF(JE54="A","NOR",IF(JE54&lt;&gt;"",JE54,"F"))
   )
  )
 )
)</f>
        <v>NOR</v>
      </c>
      <c r="JD54" s="362">
        <f t="shared" si="807"/>
        <v>8.5</v>
      </c>
      <c r="JE54" s="362" cm="1">
        <f t="array" ref="JE54">_xlfn.LET(
_xlpm.f,JE$6,
_xlpm.xp,IFERROR(
   _xlfn.XLOOKUP(
     1,
     (Papeletas!$B$2:$B$3000=$B54)*(Papeletas!$G$2:$G$3000&lt;=_xlpm.f)*(Papeletas!$H$2:$H$3000&gt;=_xlpm.f),
     Papeletas!$F$2:$F$3000,
     "__NP__"
   ),
   "__NP__"
),
_xlpm.x,IF(_xlpm.xp&lt;&gt;"__NP__",_xlpm.xp,_xlfn.XLOOKUP($B54,Reloj!$A$2:$A$3000,INDEX(Reloj!$J$2:$AR$3000,,COLUMN(IS46)-INT(COLUMN(IS46)/9*8)),"__NF__")),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11.5</v>
      </c>
      <c r="JF54" s="363">
        <f t="shared" si="808"/>
        <v>8.5</v>
      </c>
      <c r="JG54" s="363">
        <f t="shared" si="809"/>
        <v>2</v>
      </c>
      <c r="JH54" s="363">
        <f t="shared" si="810"/>
        <v>1</v>
      </c>
      <c r="JI54" s="363">
        <f t="shared" si="811"/>
        <v>0</v>
      </c>
      <c r="JJ54" s="359">
        <f t="shared" si="812"/>
        <v>0.3125</v>
      </c>
      <c r="JK54" s="360">
        <f t="shared" si="813"/>
        <v>0.70833333333333337</v>
      </c>
      <c r="JL54" s="361" t="str">
        <f>IF(
 OR(JJ$6&lt;MAX($B$2,$G54),AND($H54&lt;&gt;"",JJ$6&gt;$H54)),
 "NA",
 IF(
  AND($D54="LOCAL",WEEKDAY(JJ$6,2)=7),
  "DS",
  IF(
   COUNTIF(Parametros!$P:$P,JJ$6)&gt;0,
   IF(ISNUMBER(JN54),IF(JN54&gt;0,"FL","FC"),"FC"),
   IF(
    ISNUMBER(JN54),
    IF(JN54&gt;0,"NOR","F"),
    IF(JN54="A","NOR",IF(JN54&lt;&gt;"",JN54,"F"))
   )
  )
 )
)</f>
        <v>NOR</v>
      </c>
      <c r="JM54" s="362">
        <f t="shared" si="814"/>
        <v>8.5</v>
      </c>
      <c r="JN54" s="362" cm="1">
        <f t="array" ref="JN54">_xlfn.LET(
_xlpm.f,JN$6,
_xlpm.xp,IFERROR(
   _xlfn.XLOOKUP(
     1,
     (Papeletas!$B$2:$B$3000=$B54)*(Papeletas!$G$2:$G$3000&lt;=_xlpm.f)*(Papeletas!$H$2:$H$3000&gt;=_xlpm.f),
     Papeletas!$F$2:$F$3000,
     "__NP__"
   ),
   "__NP__"
),
_xlpm.x,IF(_xlpm.xp&lt;&gt;"__NP__",_xlpm.xp,_xlfn.XLOOKUP($B54,Reloj!$A$2:$A$3000,INDEX(Reloj!$J$2:$AR$3000,,COLUMN(JB46)-INT(COLUMN(JB46)/9*8)),"__NF__")),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11</v>
      </c>
      <c r="JO54" s="363">
        <f t="shared" si="815"/>
        <v>8.5</v>
      </c>
      <c r="JP54" s="363">
        <f t="shared" si="816"/>
        <v>2</v>
      </c>
      <c r="JQ54" s="363">
        <f t="shared" si="817"/>
        <v>0.5</v>
      </c>
      <c r="JR54" s="363">
        <f t="shared" si="818"/>
        <v>0</v>
      </c>
      <c r="JS54" s="359">
        <f t="shared" si="819"/>
        <v>0.3125</v>
      </c>
      <c r="JT54" s="360">
        <f t="shared" si="820"/>
        <v>0.70833333333333337</v>
      </c>
      <c r="JU54" s="361" t="str">
        <f>IF(
 OR(JS$6&lt;MAX($B$2,$G54),AND($H54&lt;&gt;"",JS$6&gt;$H54)),
 "NA",
 IF(
  AND($D54="LOCAL",WEEKDAY(JS$6,2)=7),
  "DS",
  IF(
   COUNTIF(Parametros!$P:$P,JS$6)&gt;0,
   IF(ISNUMBER(JW54),IF(JW54&gt;0,"FL","FC"),"FC"),
   IF(
    ISNUMBER(JW54),
    IF(JW54&gt;0,"NOR","F"),
    IF(JW54="A","NOR",IF(JW54&lt;&gt;"",JW54,"F"))
   )
  )
 )
)</f>
        <v>NOR</v>
      </c>
      <c r="JV54" s="362">
        <f t="shared" si="821"/>
        <v>8.5</v>
      </c>
      <c r="JW54" s="362" t="str" cm="1">
        <f t="array" ref="JW54">_xlfn.LET(
_xlpm.f,JW$6,
_xlpm.xp,IFERROR(
   _xlfn.XLOOKUP(
     1,
     (Papeletas!$B$2:$B$3000=$B54)*(Papeletas!$G$2:$G$3000&lt;=_xlpm.f)*(Papeletas!$H$2:$H$3000&gt;=_xlpm.f),
     Papeletas!$F$2:$F$3000,
     "__NP__"
   ),
   "__NP__"
),
_xlpm.x,IF(_xlpm.xp&lt;&gt;"__NP__",_xlpm.xp,_xlfn.XLOOKUP($B54,Reloj!$A$2:$A$3000,INDEX(Reloj!$J$2:$AR$3000,,COLUMN(JK46)-INT(COLUMN(JK46)/9*8)),"__NF__")),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JX54" s="363">
        <f t="shared" si="822"/>
        <v>0</v>
      </c>
      <c r="JY54" s="363">
        <f t="shared" si="823"/>
        <v>0</v>
      </c>
      <c r="JZ54" s="363">
        <f t="shared" si="824"/>
        <v>0</v>
      </c>
      <c r="KA54" s="363">
        <f t="shared" si="825"/>
        <v>0</v>
      </c>
      <c r="KB54" s="359">
        <f t="shared" si="826"/>
        <v>0.3125</v>
      </c>
      <c r="KC54" s="360">
        <f t="shared" si="827"/>
        <v>0.54166666666666663</v>
      </c>
      <c r="KD54" s="361" t="str">
        <f>IF(
 OR(KB$6&lt;MAX($B$2,$G54),AND($H54&lt;&gt;"",KB$6&gt;$H54)),
 "NA",
 IF(
  AND($D54="LOCAL",WEEKDAY(KB$6,2)=7),
  "DS",
  IF(
   COUNTIF(Parametros!$P:$P,KB$6)&gt;0,
   IF(ISNUMBER(KF54),IF(KF54&gt;0,"FL","FC"),"FC"),
   IF(
    ISNUMBER(KF54),
    IF(KF54&gt;0,"NOR","F"),
    IF(KF54="A","NOR",IF(KF54&lt;&gt;"",KF54,"F"))
   )
  )
 )
)</f>
        <v>NOR</v>
      </c>
      <c r="KE54" s="362">
        <f t="shared" si="828"/>
        <v>5.4999999999999991</v>
      </c>
      <c r="KF54" s="362" t="str" cm="1">
        <f t="array" ref="KF54">_xlfn.LET(
_xlpm.f,KF$6,
_xlpm.xp,IFERROR(
   _xlfn.XLOOKUP(
     1,
     (Papeletas!$B$2:$B$3000=$B54)*(Papeletas!$G$2:$G$3000&lt;=_xlpm.f)*(Papeletas!$H$2:$H$3000&gt;=_xlpm.f),
     Papeletas!$F$2:$F$3000,
     "__NP__"
   ),
   "__NP__"
),
_xlpm.x,IF(_xlpm.xp&lt;&gt;"__NP__",_xlpm.xp,_xlfn.XLOOKUP($B54,Reloj!$A$2:$A$3000,INDEX(Reloj!$J$2:$AR$3000,,COLUMN(JT46)-INT(COLUMN(JT46)/9*8)),"__NF__")),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KG54" s="363">
        <f t="shared" si="829"/>
        <v>0</v>
      </c>
      <c r="KH54" s="363">
        <f t="shared" si="830"/>
        <v>0</v>
      </c>
      <c r="KI54" s="363">
        <f t="shared" si="831"/>
        <v>0</v>
      </c>
      <c r="KJ54" s="363">
        <f t="shared" si="832"/>
        <v>0</v>
      </c>
      <c r="KK54" s="359" t="str">
        <f t="shared" si="255"/>
        <v>-</v>
      </c>
      <c r="KL54" s="360" t="str">
        <f t="shared" ref="KL54" si="857">IF(KK54="-","-",IF($D54="LOCAL",IF(WEEKDAY(KK$6,2)&lt;=5,--"17:00:00",IF(WEEKDAY(KK$6,2)=6,--"13:00:00","-")),IF($D54="FORANEO",IF(WEEKDAY(KK$6,2)&lt;=6,--"18:30:00",IF(WEEKDAY(KK$6,2)=7,--"12:00:00","-")),"-")))</f>
        <v>-</v>
      </c>
      <c r="KM54" s="361" t="str">
        <f>IF(
 OR(KK$6&lt;MAX($B$2,$G54),AND($H54&lt;&gt;"",KK$6&gt;$H54)),
 "NA",
 IF(
  AND($D54="LOCAL",WEEKDAY(KK$6,2)=7),
  "DS",
  IF(
   COUNTIF(Parametros!$P:$P,KK$6)&gt;0,
   IF(ISNUMBER(KO54),IF(KO54&gt;0,"FL","FC"),"FC"),
   IF(
    ISNUMBER(KO54),
    IF(KO54&gt;0,"NOR","F"),
    IF(KO54="A","NOR",IF(KO54&lt;&gt;"",KO54,"F"))
   )
  )
 )
)</f>
        <v>DS</v>
      </c>
      <c r="KN54" s="362">
        <f t="shared" si="519"/>
        <v>0</v>
      </c>
      <c r="KO54" s="362" cm="1">
        <f t="array" ref="KO54">_xlfn.LET(
_xlpm.f,KO$6,
_xlpm.xp,IFERROR(
   _xlfn.XLOOKUP(
     1,
     (Papeletas!$B$2:$B$403=$B54)*(Papeletas!$G$2:$G$403&lt;=_xlpm.f)*(Papeletas!$H$2:$H$403&gt;=_xlpm.f),
     Papeletas!$F$2:$F$403,
     "__NP__"
   ),
   "__NP__"
),
_xlpm.x,IF(_xlpm.xp&lt;&gt;"__NP__",_xlpm.xp,_xlfn.XLOOKUP($B54,Reloj!$A$2:$A$1254,INDEX(Reloj!$J$2:$AR$1254,,COLUMN(KC46)-INT(COLUMN(KC46)/9*8)),"__NF__")),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5.5</v>
      </c>
      <c r="KP54" s="363">
        <f t="shared" si="520"/>
        <v>0</v>
      </c>
      <c r="KQ54" s="363">
        <f t="shared" si="521"/>
        <v>0</v>
      </c>
      <c r="KR54" s="363">
        <f t="shared" si="522"/>
        <v>0</v>
      </c>
      <c r="KS54" s="363">
        <f t="shared" si="523"/>
        <v>5.5</v>
      </c>
      <c r="KT54" s="359">
        <f t="shared" si="262"/>
        <v>0.3125</v>
      </c>
      <c r="KU54" s="360">
        <f t="shared" ref="KU54" si="858">IF(KT54="-","-",IF($D54="LOCAL",IF(WEEKDAY(KT$6,2)&lt;=5,--"17:00:00",IF(WEEKDAY(KT$6,2)=6,--"13:00:00","-")),IF($D54="FORANEO",IF(WEEKDAY(KT$6,2)&lt;=6,--"18:30:00",IF(WEEKDAY(KT$6,2)=7,--"12:00:00","-")),"-")))</f>
        <v>0.70833333333333337</v>
      </c>
      <c r="KV54" s="361" t="str">
        <f>IF(
 OR(KT$6&lt;MAX($B$2,$G54),AND($H54&lt;&gt;"",KT$6&gt;$H54)),
 "NA",
 IF(
  AND($D54="LOCAL",WEEKDAY(KT$6,2)=7),
  "DS",
  IF(
   COUNTIF(Parametros!$P:$P,KT$6)&gt;0,
   IF(ISNUMBER(KX54),IF(KX54&gt;0,"FL","FC"),"FC"),
   IF(
    ISNUMBER(KX54),
    IF(KX54&gt;0,"NOR","F"),
    IF(KX54="A","NOR",IF(KX54&lt;&gt;"",KX54,"F"))
   )
  )
 )
)</f>
        <v>NOR</v>
      </c>
      <c r="KW54" s="362">
        <f t="shared" si="525"/>
        <v>8.5</v>
      </c>
      <c r="KX54" s="362" t="str" cm="1">
        <f t="array" ref="KX54">_xlfn.LET(
_xlpm.f,KX$6,
_xlpm.xp,IFERROR(
   _xlfn.XLOOKUP(
     1,
     (Papeletas!$B$2:$B$403=$B54)*(Papeletas!$G$2:$G$403&lt;=_xlpm.f)*(Papeletas!$H$2:$H$403&gt;=_xlpm.f),
     Papeletas!$F$2:$F$403,
     "__NP__"
   ),
   "__NP__"
),
_xlpm.x,IF(_xlpm.xp&lt;&gt;"__NP__",_xlpm.xp,_xlfn.XLOOKUP($B54,Reloj!$A$2:$A$1254,INDEX(Reloj!$J$2:$AR$1254,,COLUMN(KL46)-INT(COLUMN(KL46)/9*8)),"__NF__")),
_xlpm.t,SUBSTITUTE(_xlpm.x&amp;"","'",""),
_xlpm.esnum,IFERROR(ISNUMBER(VALUE(_xlpm.t)),FALSE),
_xlpm.n,IF(_xlpm.esnum,VALUE(_xlpm.t),0),
_xlpm.dia,IFERROR(WEEKDAY(_xlpm.f,2),0),
_xlpm.esFinSem,IF(AND(_xlpm.esnum,_xlpm.n&gt;0,_xlpm.n&lt;=7),IF($D54="LOCAL",OR(_xlpm.dia=6,_xlpm.dia=7),_xlpm.dia=7),FALSE),
_xlpm.nAj,IF(_xlpm.esFinSem,_xlpm.n+1,_xlpm.n),
IF(_xlpm.x="__NF__","Revisar",
IF(_xlpm.t="","F",
IF(_xlpm.esnum,
IF(_xlpm.nAj=0,"F",_xlpm.nAj),
IF(OR(_xlpm.t="AS",_xlpm.t="SAI"),"F",
IF(OR(_xlpm.t="ATM",_xlpm.t="CT",_xlpm.t="SS"),"A",
IF(_xlpm.t="B","DL",
IF(_xlpm.t="BA","DLA",
IF(_xlpm.t="V","VAC",_xlpm.t)))))))))</f>
        <v>A</v>
      </c>
      <c r="KY54" s="363">
        <f t="shared" si="526"/>
        <v>0</v>
      </c>
      <c r="KZ54" s="363">
        <f t="shared" si="527"/>
        <v>0</v>
      </c>
      <c r="LA54" s="363">
        <f t="shared" si="528"/>
        <v>0</v>
      </c>
      <c r="LB54" s="363">
        <f t="shared" si="529"/>
        <v>0</v>
      </c>
      <c r="LC54" s="364">
        <f t="shared" si="269"/>
        <v>0.3125</v>
      </c>
      <c r="LD54" s="360">
        <f t="shared" si="530"/>
        <v>0.70833333333333337</v>
      </c>
      <c r="LE54" s="361" t="str" cm="1">
        <f t="array" ref="LE54">_xlfn.LET(_xlpm.f,LC$6,_xlpm.ini,IFERROR(_xlfn.XLOOKUP(1,(Papeletas!$B$2:$B$403=$B54)*(Papeletas!$G$2:$G$403&lt;=_xlpm.f)*(Papeletas!$H$2:$H$403&gt;=_xlpm.f),Papeletas!$F$2:$F$403,""),""),IF(AND($D54="LOCAL",WEEKDAY(LC$6,2)=7),"DS",IF(_xlpm.ini&lt;&gt;"",_xlfn.XLOOKUP(_xlpm.ini,Parametros!$B:$B,Parametros!$C:$C,_xlpm.ini),"NOR")))</f>
        <v>NOR</v>
      </c>
      <c r="LF54" s="362">
        <f t="shared" si="531"/>
        <v>8.5</v>
      </c>
      <c r="LG54" s="362">
        <f t="shared" si="532"/>
        <v>8.5</v>
      </c>
      <c r="LH54" s="363">
        <f t="shared" si="533"/>
        <v>8.5</v>
      </c>
      <c r="LI54" s="363">
        <v>0</v>
      </c>
      <c r="LJ54" s="363">
        <v>0</v>
      </c>
      <c r="LK54" s="363">
        <v>0</v>
      </c>
      <c r="LL54" s="364">
        <f t="shared" si="274"/>
        <v>0.3125</v>
      </c>
      <c r="LM54" s="360">
        <f t="shared" si="534"/>
        <v>0.70833333333333337</v>
      </c>
      <c r="LN54" s="361" t="str" cm="1">
        <f t="array" ref="LN54">_xlfn.LET(_xlpm.f,LL$6,_xlpm.ini,IFERROR(_xlfn.XLOOKUP(1,(Papeletas!$B$2:$B$403=$B54)*(Papeletas!$G$2:$G$403&lt;=_xlpm.f)*(Papeletas!$H$2:$H$403&gt;=_xlpm.f),Papeletas!$F$2:$F$403,""),""),IF(AND($D54="LOCAL",WEEKDAY(LL$6,2)=7),"DS",IF(_xlpm.ini&lt;&gt;"",_xlfn.XLOOKUP(_xlpm.ini,Parametros!$B:$B,Parametros!$C:$C,_xlpm.ini),"NOR")))</f>
        <v>NOR</v>
      </c>
      <c r="LO54" s="362">
        <f t="shared" si="535"/>
        <v>8.5</v>
      </c>
      <c r="LP54" s="362">
        <f t="shared" si="536"/>
        <v>8.5</v>
      </c>
      <c r="LQ54" s="363">
        <f t="shared" si="537"/>
        <v>8.5</v>
      </c>
      <c r="LR54" s="363">
        <v>0</v>
      </c>
      <c r="LS54" s="363">
        <v>0</v>
      </c>
      <c r="LT54" s="363">
        <v>0</v>
      </c>
      <c r="LU54" s="364">
        <f t="shared" si="279"/>
        <v>0.3125</v>
      </c>
      <c r="LV54" s="360">
        <f t="shared" si="538"/>
        <v>0.70833333333333337</v>
      </c>
      <c r="LW54" s="361" t="str" cm="1">
        <f t="array" ref="LW54">_xlfn.LET(_xlpm.f,LU$6,_xlpm.ini,IFERROR(_xlfn.XLOOKUP(1,(Papeletas!$B$2:$B$403=$B54)*(Papeletas!$G$2:$G$403&lt;=_xlpm.f)*(Papeletas!$H$2:$H$403&gt;=_xlpm.f),Papeletas!$F$2:$F$403,""),""),IF(AND($D54="LOCAL",WEEKDAY(LU$6,2)=7),"DS",IF(_xlpm.ini&lt;&gt;"",_xlfn.XLOOKUP(_xlpm.ini,Parametros!$B:$B,Parametros!$C:$C,_xlpm.ini),"NOR")))</f>
        <v>NOR</v>
      </c>
      <c r="LX54" s="362">
        <f t="shared" si="539"/>
        <v>8.5</v>
      </c>
      <c r="LY54" s="362">
        <f t="shared" si="540"/>
        <v>8.5</v>
      </c>
      <c r="LZ54" s="363">
        <f t="shared" si="541"/>
        <v>8.5</v>
      </c>
      <c r="MA54" s="363">
        <v>0</v>
      </c>
      <c r="MB54" s="363">
        <v>0</v>
      </c>
      <c r="MC54" s="363">
        <v>0</v>
      </c>
      <c r="MD54" s="360">
        <f t="shared" si="284"/>
        <v>0.3125</v>
      </c>
      <c r="ME54" s="360">
        <f t="shared" si="542"/>
        <v>0.70833333333333337</v>
      </c>
      <c r="MF54" s="361" t="str" cm="1">
        <f t="array" ref="MF54">_xlfn.LET(_xlpm.f,MD$6,_xlpm.ini,IFERROR(_xlfn.XLOOKUP(1,(Papeletas!$B$2:$B$403=$B54)*(Papeletas!$G$2:$G$403&lt;=_xlpm.f)*(Papeletas!$H$2:$H$403&gt;=_xlpm.f),Papeletas!$F$2:$F$403,""),""),IF(AND($D54="LOCAL",WEEKDAY(MD$6,2)=7),"DS",IF(_xlpm.ini&lt;&gt;"",_xlfn.XLOOKUP(_xlpm.ini,Parametros!$B:$B,Parametros!$C:$C,_xlpm.ini),"NOR")))</f>
        <v>NOR</v>
      </c>
      <c r="MG54" s="362">
        <f t="shared" si="543"/>
        <v>8.5</v>
      </c>
      <c r="MH54" s="362">
        <f t="shared" si="544"/>
        <v>8.5</v>
      </c>
      <c r="MI54" s="363">
        <f t="shared" si="545"/>
        <v>8.5</v>
      </c>
      <c r="MJ54" s="363">
        <v>0</v>
      </c>
      <c r="MK54" s="363">
        <v>0</v>
      </c>
      <c r="ML54" s="363">
        <v>0</v>
      </c>
      <c r="MM54" s="364">
        <f t="shared" si="289"/>
        <v>0.3125</v>
      </c>
      <c r="MN54" s="360">
        <f t="shared" si="546"/>
        <v>0.54166666666666663</v>
      </c>
      <c r="MO54" s="361" t="str" cm="1">
        <f t="array" ref="MO54">_xlfn.LET(_xlpm.f,MM$6,_xlpm.ini,IFERROR(_xlfn.XLOOKUP(1,(Papeletas!$B$2:$B$403=$B54)*(Papeletas!$G$2:$G$403&lt;=_xlpm.f)*(Papeletas!$H$2:$H$403&gt;=_xlpm.f),Papeletas!$F$2:$F$403,""),""),IF(AND($D54="LOCAL",WEEKDAY(MM$6,2)=7),"DS",IF(_xlpm.ini&lt;&gt;"",_xlfn.XLOOKUP(_xlpm.ini,Parametros!$B:$B,Parametros!$C:$C,_xlpm.ini),"NOR")))</f>
        <v>NOR</v>
      </c>
      <c r="MP54" s="362">
        <f t="shared" si="547"/>
        <v>5.4999999999999991</v>
      </c>
      <c r="MQ54" s="362">
        <f t="shared" si="548"/>
        <v>5.4999999999999991</v>
      </c>
      <c r="MR54" s="363">
        <f t="shared" si="549"/>
        <v>5.4999999999999991</v>
      </c>
      <c r="MS54" s="363">
        <v>0</v>
      </c>
      <c r="MT54" s="363">
        <v>0</v>
      </c>
      <c r="MU54" s="363">
        <v>0</v>
      </c>
      <c r="MV54" s="364"/>
      <c r="MW54" s="360"/>
      <c r="MX54" s="361"/>
      <c r="MY54" s="362"/>
      <c r="MZ54" s="362"/>
      <c r="NA54" s="363"/>
      <c r="NB54" s="363"/>
      <c r="NC54" s="363"/>
      <c r="ND54" s="363"/>
      <c r="NE54" s="364"/>
      <c r="NF54" s="360"/>
      <c r="NG54" s="361"/>
      <c r="NH54" s="362"/>
      <c r="NI54" s="362"/>
      <c r="NJ54" s="363"/>
      <c r="NK54" s="363"/>
      <c r="NL54" s="363"/>
      <c r="NM54" s="363"/>
      <c r="NN54" s="211"/>
      <c r="NO54" s="401">
        <f t="shared" si="615"/>
        <v>24</v>
      </c>
      <c r="NP54" s="401" cm="1">
        <f t="array" ref="NP54">SUMPRODUCT(
 (INDEX(DD54:MU54,1,_xlfn.SEQUENCE(1,INT((COLUMN($MU$9)-COLUMN(DD54)+1)/9),3,9))=NP$6)*
 (INDEX(DD54:MU54,1,_xlfn.SEQUENCE(1,INT((COLUMN($MU$9)-COLUMN(DD54)+1)/9),9,9))&gt;0)
)</f>
        <v>4</v>
      </c>
      <c r="NQ54" s="401" cm="1">
        <f t="array" ref="NQ54">SUMPRODUCT(--(INDEX($DD54:$MU54,1,_xlfn.SEQUENCE(1,INT((COLUMN($MU$9)-COLUMN($DD54)+1)/9),3,9))=NQ$6))</f>
        <v>0</v>
      </c>
      <c r="NR54" s="401">
        <f t="shared" si="550"/>
        <v>28</v>
      </c>
      <c r="NS54" s="401" cm="1">
        <f t="array" ref="NS54">SUMPRODUCT(--(INDEX($DD54:$MU54,1,_xlfn.SEQUENCE(1,INT((COLUMN($MU$9)-COLUMN($DD54)+1)/9),3,9))=NS$6))</f>
        <v>0</v>
      </c>
      <c r="NT54" s="401">
        <f t="shared" si="551"/>
        <v>0</v>
      </c>
      <c r="NU54" s="401" cm="1">
        <f t="array" ref="NU54">SUMPRODUCT(--(INDEX($DD54:$MU54,1,_xlfn.SEQUENCE(1,INT((COLUMN($MU$9)-COLUMN($DD54)+1)/9),3,9))=NU$6))</f>
        <v>0</v>
      </c>
      <c r="NV54" s="401" cm="1">
        <f t="array" ref="NV54">SUMPRODUCT(--(INDEX($DD54:$MU54,1,_xlfn.SEQUENCE(1,INT((COLUMN($MU$9)-COLUMN($DD54)+1)/9),3,9))=NV$6))</f>
        <v>0</v>
      </c>
      <c r="NW54" s="401" cm="1">
        <f t="array" ref="NW54">SUMPRODUCT(--(INDEX($DD54:$MU54,1,_xlfn.SEQUENCE(1,INT((COLUMN($MU$9)-COLUMN($DD54)+1)/9),3,9))=NW$6))</f>
        <v>0</v>
      </c>
      <c r="NX54" s="401" cm="1">
        <f t="array" ref="NX54">SUMPRODUCT(--(INDEX($DD54:$MU54,1,_xlfn.SEQUENCE(1,INT((COLUMN($MU$9)-COLUMN($DD54)+1)/9),3,9))=NX$6))</f>
        <v>0</v>
      </c>
      <c r="NY54" s="401" cm="1">
        <f t="array" ref="NY54">SUMPRODUCT(--(INDEX($DD54:$MU54,1,_xlfn.SEQUENCE(1,INT((COLUMN($MU$9)-COLUMN($DD54)+1)/9),3,9))=NY$6))</f>
        <v>0</v>
      </c>
      <c r="NZ54" s="401" cm="1">
        <f t="array" ref="NZ54">SUMPRODUCT(--(INDEX($DD54:$MU54,1,_xlfn.SEQUENCE(1,INT((COLUMN($MU$9)-COLUMN($DD54)+1)/9),3,9))=NZ$6))</f>
        <v>0</v>
      </c>
      <c r="OA54" s="401" cm="1">
        <f t="array" ref="OA54">SUMPRODUCT(--(INDEX($DD54:$MU54,1,_xlfn.SEQUENCE(1,INT((COLUMN($MU$9)-COLUMN($DD54)+1)/9),3,9))=OA$6))</f>
        <v>0</v>
      </c>
      <c r="OB54" s="401" cm="1">
        <f t="array" ref="OB54">SUMPRODUCT(--(INDEX($DD54:$MU54,1,_xlfn.SEQUENCE(1,INT((COLUMN($MU$9)-COLUMN($DD54)+1)/9),3,9))=OB$6))</f>
        <v>0</v>
      </c>
      <c r="OC54" s="401" cm="1">
        <f t="array" ref="OC54">SUMPRODUCT(--(INDEX($DD54:$MU54,1,_xlfn.SEQUENCE(1,INT((COLUMN($MU$9)-COLUMN($DD54)+1)/9),3,9))=OC$6))</f>
        <v>0</v>
      </c>
      <c r="OD54" s="402"/>
      <c r="OE54" s="402">
        <f t="shared" si="552"/>
        <v>28</v>
      </c>
      <c r="OF54" s="403" cm="1">
        <f t="array" ref="OF54">SUM(INDEX(R54:KJ54,1,_xlfn.SEQUENCE(1,INT((COLUMN($NM$9)-COLUMN(CU54)+1)/9),7,9)))</f>
        <v>35.5</v>
      </c>
      <c r="OG54" s="403" cm="1">
        <f t="array" ref="OG54">SUM(INDEX(R54:KJ54,1,_xlfn.SEQUENCE(1,INT((COLUMN($NM$9)-COLUMN(CU54)+1)/9),8,9)))</f>
        <v>18.500000000000004</v>
      </c>
      <c r="OH54" s="403" cm="1">
        <f t="array" ref="OH54">SUM(INDEX(R54:KJ54,1,_xlfn.SEQUENCE(1,INT((COLUMN($NM$9)-COLUMN(CU54)+1)/9),9,9)))</f>
        <v>33</v>
      </c>
      <c r="OI54" s="214"/>
      <c r="OJ54" s="163"/>
      <c r="OK54" s="163"/>
      <c r="OL54" s="163"/>
      <c r="OM54" s="163"/>
      <c r="ON54" s="306">
        <f>_xlfn.XLOOKUP(B54,'TR05'!B:B,'TR05'!G:G,"Revisar",0)</f>
        <v>45994</v>
      </c>
      <c r="OO54" s="306">
        <f>_xlfn.XLOOKUP(B54,Reloj!A:A,Reloj!D:D,"Revisar",0)</f>
        <v>45994</v>
      </c>
      <c r="OP54" s="162" t="str">
        <f>_xlfn.XLOOKUP(B54,'S10'!C:C,'S10'!B:B,"Revisar",0)</f>
        <v>Revisar</v>
      </c>
    </row>
    <row r="55" spans="1:406" s="162" customFormat="1" ht="15.9" customHeight="1">
      <c r="A55" s="356">
        <v>47</v>
      </c>
      <c r="B55" s="332" t="s">
        <v>905</v>
      </c>
      <c r="C55" s="357" t="str">
        <f>_xlfn.XLOOKUP(B55,'S10'!$B$2:$B$1500,'S10'!$A$2:$A$1500,"Ingresar",0)</f>
        <v>22021927</v>
      </c>
      <c r="D55" s="333" t="s">
        <v>169</v>
      </c>
      <c r="E55" s="335" t="s">
        <v>907</v>
      </c>
      <c r="F55" s="335" t="str">
        <f>_xlfn.XLOOKUP(B55,'S10'!$B$2:$B$600,'S10'!$F$2:$F$600,"Ingresar",0)</f>
        <v>Auxiliar de Seguridad Patrimonial</v>
      </c>
      <c r="G55" s="296">
        <v>46001</v>
      </c>
      <c r="H55" s="358">
        <v>46081</v>
      </c>
      <c r="I55" s="359">
        <f t="shared" si="37"/>
        <v>0.3125</v>
      </c>
      <c r="J55" s="360">
        <f t="shared" si="295"/>
        <v>0.70833333333333337</v>
      </c>
      <c r="K55" s="361" t="str">
        <f>IF(
 OR(I$6&lt;MAX($B$2,$G55),AND($H55&lt;&gt;"",I$6&gt;$H55)),
 "NA",
 IF(
  AND($D55="LOCAL",WEEKDAY(I$6,2)=7),
  "DS",
  IF(
   COUNTIF(Parametros!$P:$P,I$6)&gt;0,
   IF(ISNUMBER(M55),IF(M55&gt;0,"FL","FC"),"FC"),
   IF(
    ISNUMBER(M55),
    IF(M55&gt;0,"NOR","F"),
    IF(M55="A","NOR",IF(M55&lt;&gt;"",M55,"F"))
   )
  )
 )
)</f>
        <v>NOR</v>
      </c>
      <c r="L55" s="362">
        <f t="shared" si="296"/>
        <v>8.5</v>
      </c>
      <c r="M55" s="362" t="str" cm="1">
        <f t="array" ref="M55">_xlfn.LET(
_xlpm.f,M$6,
_xlpm.xp,IFERROR(
   _xlfn.XLOOKUP(
     1,
     (Papeletas!$B$2:$B$403=$B55)*(Papeletas!$G$2:$G$403&lt;=_xlpm.f)*(Papeletas!$H$2:$H$403&gt;=_xlpm.f),
     Papeletas!$F$2:$F$403,
     "__NP__"
   ),
   "__NP__"
),
_xlpm.x,IF(_xlpm.xp&lt;&gt;"__NP__",_xlpm.xp,_xlfn.XLOOKUP($B55,Reloj!$A$2:$A$1254,INDEX(Reloj!$J$2:$AR$1254,,COLUMN(A47)-INT(COLUMN(A47)/9*8)),"__NF__")),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N55" s="363">
        <f t="shared" si="297"/>
        <v>0</v>
      </c>
      <c r="O55" s="363">
        <f t="shared" si="298"/>
        <v>0</v>
      </c>
      <c r="P55" s="363">
        <f t="shared" si="299"/>
        <v>0</v>
      </c>
      <c r="Q55" s="363">
        <f t="shared" si="300"/>
        <v>0</v>
      </c>
      <c r="R55" s="359">
        <f t="shared" si="616"/>
        <v>0.3125</v>
      </c>
      <c r="S55" s="360">
        <f t="shared" si="617"/>
        <v>0.70833333333333337</v>
      </c>
      <c r="T55" s="361" t="str">
        <f>IF(
 OR(R$6&lt;MAX($B$2,$G55),AND($H55&lt;&gt;"",R$6&gt;$H55)),
 "NA",
 IF(
  AND($D55="LOCAL",WEEKDAY(R$6,2)=7),
  "DS",
  IF(
   COUNTIF(Parametros!$P:$P,R$6)&gt;0,
   IF(ISNUMBER(V55),IF(V55&gt;0,"FL","FC"),"FC"),
   IF(
    ISNUMBER(V55),
    IF(V55&gt;0,"NOR","F"),
    IF(V55="A","NOR",IF(V55&lt;&gt;"",V55,"F"))
   )
  )
 )
)</f>
        <v>NOR</v>
      </c>
      <c r="U55" s="362">
        <f t="shared" si="618"/>
        <v>8.5</v>
      </c>
      <c r="V55" s="362" cm="1">
        <f t="array" ref="V55">_xlfn.LET(
_xlpm.f,V$6,
_xlpm.xp,IFERROR(
   _xlfn.XLOOKUP(
     1,
     (Papeletas!$B$2:$B$3000=$B55)*(Papeletas!$G$2:$G$3000&lt;=_xlpm.f)*(Papeletas!$H$2:$H$3000&gt;=_xlpm.f),
     Papeletas!$F$2:$F$3000,
     "__NP__"
   ),
   "__NP__"
),
_xlpm.x,IF(_xlpm.xp&lt;&gt;"__NP__",_xlpm.xp,_xlfn.XLOOKUP($B55,Reloj!$A$2:$A$3000,INDEX(Reloj!$J$2:$AR$3000,,COLUMN(J47)-INT(COLUMN(J47)/9*8)),"__NF__")),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11.5</v>
      </c>
      <c r="W55" s="363">
        <f t="shared" si="619"/>
        <v>8.5</v>
      </c>
      <c r="X55" s="363">
        <f t="shared" si="620"/>
        <v>2</v>
      </c>
      <c r="Y55" s="363">
        <f t="shared" si="621"/>
        <v>1</v>
      </c>
      <c r="Z55" s="363">
        <f t="shared" si="622"/>
        <v>0</v>
      </c>
      <c r="AA55" s="359">
        <f t="shared" si="623"/>
        <v>0.3125</v>
      </c>
      <c r="AB55" s="360">
        <f t="shared" si="624"/>
        <v>0.70833333333333337</v>
      </c>
      <c r="AC55" s="361" t="str">
        <f>IF(
 OR(AA$6&lt;MAX($B$2,$G55),AND($H55&lt;&gt;"",AA$6&gt;$H55)),
 "NA",
 IF(
  AND($D55="LOCAL",WEEKDAY(AA$6,2)=7),
  "DS",
  IF(
   COUNTIF(Parametros!$P:$P,AA$6)&gt;0,
   IF(ISNUMBER(AE55),IF(AE55&gt;0,"FL","FC"),"FC"),
   IF(
    ISNUMBER(AE55),
    IF(AE55&gt;0,"NOR","F"),
    IF(AE55="A","NOR",IF(AE55&lt;&gt;"",AE55,"F"))
   )
  )
 )
)</f>
        <v>NOR</v>
      </c>
      <c r="AD55" s="362">
        <f t="shared" si="625"/>
        <v>8.5</v>
      </c>
      <c r="AE55" s="362" cm="1">
        <f t="array" ref="AE55">_xlfn.LET(
_xlpm.f,AE$6,
_xlpm.xp,IFERROR(
   _xlfn.XLOOKUP(
     1,
     (Papeletas!$B$2:$B$3000=$B55)*(Papeletas!$G$2:$G$3000&lt;=_xlpm.f)*(Papeletas!$H$2:$H$3000&gt;=_xlpm.f),
     Papeletas!$F$2:$F$3000,
     "__NP__"
   ),
   "__NP__"
),
_xlpm.x,IF(_xlpm.xp&lt;&gt;"__NP__",_xlpm.xp,_xlfn.XLOOKUP($B55,Reloj!$A$2:$A$3000,INDEX(Reloj!$J$2:$AR$3000,,COLUMN(S47)-INT(COLUMN(S47)/9*8)),"__NF__")),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10.5</v>
      </c>
      <c r="AF55" s="363">
        <f t="shared" si="626"/>
        <v>8.5</v>
      </c>
      <c r="AG55" s="363">
        <f t="shared" si="627"/>
        <v>2</v>
      </c>
      <c r="AH55" s="363">
        <f t="shared" si="628"/>
        <v>0</v>
      </c>
      <c r="AI55" s="363">
        <f t="shared" si="629"/>
        <v>0</v>
      </c>
      <c r="AJ55" s="359">
        <f t="shared" si="630"/>
        <v>0.3125</v>
      </c>
      <c r="AK55" s="360">
        <f t="shared" si="631"/>
        <v>0.54166666666666663</v>
      </c>
      <c r="AL55" s="361" t="str">
        <f>IF(
 OR(AJ$6&lt;MAX($B$2,$G55),AND($H55&lt;&gt;"",AJ$6&gt;$H55)),
 "NA",
 IF(
  AND($D55="LOCAL",WEEKDAY(AJ$6,2)=7),
  "DS",
  IF(
   COUNTIF(Parametros!$P:$P,AJ$6)&gt;0,
   IF(ISNUMBER(AN55),IF(AN55&gt;0,"FL","FC"),"FC"),
   IF(
    ISNUMBER(AN55),
    IF(AN55&gt;0,"NOR","F"),
    IF(AN55="A","NOR",IF(AN55&lt;&gt;"",AN55,"F"))
   )
  )
 )
)</f>
        <v>NOR</v>
      </c>
      <c r="AM55" s="362">
        <f t="shared" si="632"/>
        <v>5.4999999999999991</v>
      </c>
      <c r="AN55" s="362" cm="1">
        <f t="array" ref="AN55">_xlfn.LET(
_xlpm.f,AN$6,
_xlpm.xp,IFERROR(
   _xlfn.XLOOKUP(
     1,
     (Papeletas!$B$2:$B$3000=$B55)*(Papeletas!$G$2:$G$3000&lt;=_xlpm.f)*(Papeletas!$H$2:$H$3000&gt;=_xlpm.f),
     Papeletas!$F$2:$F$3000,
     "__NP__"
   ),
   "__NP__"
),
_xlpm.x,IF(_xlpm.xp&lt;&gt;"__NP__",_xlpm.xp,_xlfn.XLOOKUP($B55,Reloj!$A$2:$A$3000,INDEX(Reloj!$J$2:$AR$3000,,COLUMN(AB47)-INT(COLUMN(AB47)/9*8)),"__NF__")),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6</v>
      </c>
      <c r="AO55" s="363">
        <f t="shared" si="633"/>
        <v>5.4999999999999991</v>
      </c>
      <c r="AP55" s="363">
        <f t="shared" si="634"/>
        <v>0.50000000000000089</v>
      </c>
      <c r="AQ55" s="363">
        <f t="shared" si="635"/>
        <v>0</v>
      </c>
      <c r="AR55" s="363">
        <f t="shared" si="636"/>
        <v>0</v>
      </c>
      <c r="AS55" s="359" t="str">
        <f t="shared" si="637"/>
        <v>-</v>
      </c>
      <c r="AT55" s="360" t="str">
        <f t="shared" si="638"/>
        <v>-</v>
      </c>
      <c r="AU55" s="361" t="str">
        <f>IF(
 OR(AS$6&lt;MAX($B$2,$G55),AND($H55&lt;&gt;"",AS$6&gt;$H55)),
 "NA",
 IF(
  AND($D55="LOCAL",WEEKDAY(AS$6,2)=7),
  "DS",
  IF(
   COUNTIF(Parametros!$P:$P,AS$6)&gt;0,
   IF(ISNUMBER(AW55),IF(AW55&gt;0,"FL","FC"),"FC"),
   IF(
    ISNUMBER(AW55),
    IF(AW55&gt;0,"NOR","F"),
    IF(AW55="A","NOR",IF(AW55&lt;&gt;"",AW55,"F"))
   )
  )
 )
)</f>
        <v>DS</v>
      </c>
      <c r="AV55" s="362">
        <f t="shared" si="639"/>
        <v>0</v>
      </c>
      <c r="AW55" s="362" cm="1">
        <f t="array" ref="AW55">_xlfn.LET(
_xlpm.f,AW$6,
_xlpm.xp,IFERROR(
   _xlfn.XLOOKUP(
     1,
     (Papeletas!$B$2:$B$3000=$B55)*(Papeletas!$G$2:$G$3000&lt;=_xlpm.f)*(Papeletas!$H$2:$H$3000&gt;=_xlpm.f),
     Papeletas!$F$2:$F$3000,
     "__NP__"
   ),
   "__NP__"
),
_xlpm.x,IF(_xlpm.xp&lt;&gt;"__NP__",_xlpm.xp,_xlfn.XLOOKUP($B55,Reloj!$A$2:$A$3000,INDEX(Reloj!$J$2:$AR$3000,,COLUMN(AK47)-INT(COLUMN(AK47)/9*8)),"__NF__")),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AX55" s="363">
        <f t="shared" si="640"/>
        <v>0</v>
      </c>
      <c r="AY55" s="363">
        <f t="shared" si="641"/>
        <v>0</v>
      </c>
      <c r="AZ55" s="363">
        <f t="shared" si="642"/>
        <v>0</v>
      </c>
      <c r="BA55" s="363">
        <f t="shared" si="643"/>
        <v>11</v>
      </c>
      <c r="BB55" s="359">
        <f t="shared" si="644"/>
        <v>0.3125</v>
      </c>
      <c r="BC55" s="360">
        <f t="shared" si="645"/>
        <v>0.70833333333333337</v>
      </c>
      <c r="BD55" s="361" t="str">
        <f>IF(
 OR(BB$6&lt;MAX($B$2,$G55),AND($H55&lt;&gt;"",BB$6&gt;$H55)),
 "NA",
 IF(
  AND($D55="LOCAL",WEEKDAY(BB$6,2)=7),
  "DS",
  IF(
   COUNTIF(Parametros!$P:$P,BB$6)&gt;0,
   IF(ISNUMBER(BF55),IF(BF55&gt;0,"FL","FC"),"FC"),
   IF(
    ISNUMBER(BF55),
    IF(BF55&gt;0,"NOR","F"),
    IF(BF55="A","NOR",IF(BF55&lt;&gt;"",BF55,"F"))
   )
  )
 )
)</f>
        <v>NOR</v>
      </c>
      <c r="BE55" s="362">
        <f t="shared" si="646"/>
        <v>8.5</v>
      </c>
      <c r="BF55" s="362" t="str" cm="1">
        <f t="array" ref="BF55">_xlfn.LET(
_xlpm.f,BF$6,
_xlpm.xp,IFERROR(
   _xlfn.XLOOKUP(
     1,
     (Papeletas!$B$2:$B$3000=$B55)*(Papeletas!$G$2:$G$3000&lt;=_xlpm.f)*(Papeletas!$H$2:$H$3000&gt;=_xlpm.f),
     Papeletas!$F$2:$F$3000,
     "__NP__"
   ),
   "__NP__"
),
_xlpm.x,IF(_xlpm.xp&lt;&gt;"__NP__",_xlpm.xp,_xlfn.XLOOKUP($B55,Reloj!$A$2:$A$3000,INDEX(Reloj!$J$2:$AR$3000,,COLUMN(AT47)-INT(COLUMN(AT47)/9*8)),"__NF__")),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BG55" s="363">
        <f t="shared" si="647"/>
        <v>0</v>
      </c>
      <c r="BH55" s="363">
        <f t="shared" si="648"/>
        <v>0</v>
      </c>
      <c r="BI55" s="363">
        <f t="shared" si="649"/>
        <v>0</v>
      </c>
      <c r="BJ55" s="363">
        <f t="shared" si="650"/>
        <v>0</v>
      </c>
      <c r="BK55" s="359">
        <f t="shared" si="651"/>
        <v>0.3125</v>
      </c>
      <c r="BL55" s="360">
        <f t="shared" si="652"/>
        <v>0.70833333333333337</v>
      </c>
      <c r="BM55" s="361" t="str">
        <f>IF(
 OR(BK$6&lt;MAX($B$2,$G55),AND($H55&lt;&gt;"",BK$6&gt;$H55)),
 "NA",
 IF(
  AND($D55="LOCAL",WEEKDAY(BK$6,2)=7),
  "DS",
  IF(
   COUNTIF(Parametros!$P:$P,BK$6)&gt;0,
   IF(ISNUMBER(BO55),IF(BO55&gt;0,"FL","FC"),"FC"),
   IF(
    ISNUMBER(BO55),
    IF(BO55&gt;0,"NOR","F"),
    IF(BO55="A","NOR",IF(BO55&lt;&gt;"",BO55,"F"))
   )
  )
 )
)</f>
        <v>NOR</v>
      </c>
      <c r="BN55" s="362">
        <f t="shared" si="653"/>
        <v>8.5</v>
      </c>
      <c r="BO55" s="362" cm="1">
        <f t="array" ref="BO55">_xlfn.LET(
_xlpm.f,BO$6,
_xlpm.xp,IFERROR(
   _xlfn.XLOOKUP(
     1,
     (Papeletas!$B$2:$B$3000=$B55)*(Papeletas!$G$2:$G$3000&lt;=_xlpm.f)*(Papeletas!$H$2:$H$3000&gt;=_xlpm.f),
     Papeletas!$F$2:$F$3000,
     "__NP__"
   ),
   "__NP__"
),
_xlpm.x,IF(_xlpm.xp&lt;&gt;"__NP__",_xlpm.xp,_xlfn.XLOOKUP($B55,Reloj!$A$2:$A$3000,INDEX(Reloj!$J$2:$AR$3000,,COLUMN(BC47)-INT(COLUMN(BC47)/9*8)),"__NF__")),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10.5</v>
      </c>
      <c r="BP55" s="363">
        <f t="shared" si="654"/>
        <v>8.5</v>
      </c>
      <c r="BQ55" s="363">
        <f t="shared" si="655"/>
        <v>2</v>
      </c>
      <c r="BR55" s="363">
        <f t="shared" si="656"/>
        <v>0</v>
      </c>
      <c r="BS55" s="363">
        <f t="shared" si="657"/>
        <v>0</v>
      </c>
      <c r="BT55" s="359">
        <f t="shared" si="658"/>
        <v>0.3125</v>
      </c>
      <c r="BU55" s="360">
        <f t="shared" si="659"/>
        <v>0.70833333333333337</v>
      </c>
      <c r="BV55" s="361" t="str">
        <f>IF(
 OR(BT$6&lt;MAX($B$2,$G55),AND($H55&lt;&gt;"",BT$6&gt;$H55)),
 "NA",
 IF(
  AND($D55="LOCAL",WEEKDAY(BT$6,2)=7),
  "DS",
  IF(
   COUNTIF(Parametros!$P:$P,BT$6)&gt;0,
   IF(ISNUMBER(BX55),IF(BX55&gt;0,"FL","FC"),"FC"),
   IF(
    ISNUMBER(BX55),
    IF(BX55&gt;0,"NOR","F"),
    IF(BX55="A","NOR",IF(BX55&lt;&gt;"",BX55,"F"))
   )
  )
 )
)</f>
        <v>NOR</v>
      </c>
      <c r="BW55" s="362">
        <f t="shared" si="660"/>
        <v>8.5</v>
      </c>
      <c r="BX55" s="362" t="str" cm="1">
        <f t="array" ref="BX55">_xlfn.LET(
_xlpm.f,BX$6,
_xlpm.xp,IFERROR(
   _xlfn.XLOOKUP(
     1,
     (Papeletas!$B$2:$B$3000=$B55)*(Papeletas!$G$2:$G$3000&lt;=_xlpm.f)*(Papeletas!$H$2:$H$3000&gt;=_xlpm.f),
     Papeletas!$F$2:$F$3000,
     "__NP__"
   ),
   "__NP__"
),
_xlpm.x,IF(_xlpm.xp&lt;&gt;"__NP__",_xlpm.xp,_xlfn.XLOOKUP($B55,Reloj!$A$2:$A$3000,INDEX(Reloj!$J$2:$AR$3000,,COLUMN(BL47)-INT(COLUMN(BL47)/9*8)),"__NF__")),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BY55" s="363">
        <f t="shared" si="661"/>
        <v>0</v>
      </c>
      <c r="BZ55" s="363">
        <f t="shared" si="662"/>
        <v>0</v>
      </c>
      <c r="CA55" s="363">
        <f t="shared" si="663"/>
        <v>0</v>
      </c>
      <c r="CB55" s="363">
        <f t="shared" si="664"/>
        <v>0</v>
      </c>
      <c r="CC55" s="359">
        <f t="shared" si="665"/>
        <v>0.3125</v>
      </c>
      <c r="CD55" s="360">
        <f t="shared" si="666"/>
        <v>0.70833333333333337</v>
      </c>
      <c r="CE55" s="361" t="str">
        <f>IF(
 OR(CC$6&lt;MAX($B$2,$G55),AND($H55&lt;&gt;"",CC$6&gt;$H55)),
 "NA",
 IF(
  AND($D55="LOCAL",WEEKDAY(CC$6,2)=7),
  "DS",
  IF(
   COUNTIF(Parametros!$P:$P,CC$6)&gt;0,
   IF(ISNUMBER(CG55),IF(CG55&gt;0,"FL","FC"),"FC"),
   IF(
    ISNUMBER(CG55),
    IF(CG55&gt;0,"NOR","F"),
    IF(CG55="A","NOR",IF(CG55&lt;&gt;"",CG55,"F"))
   )
  )
 )
)</f>
        <v>NOR</v>
      </c>
      <c r="CF55" s="362">
        <f t="shared" si="667"/>
        <v>8.5</v>
      </c>
      <c r="CG55" s="362" t="str" cm="1">
        <f t="array" ref="CG55">_xlfn.LET(
_xlpm.f,CG$6,
_xlpm.xp,IFERROR(
   _xlfn.XLOOKUP(
     1,
     (Papeletas!$B$2:$B$3000=$B55)*(Papeletas!$G$2:$G$3000&lt;=_xlpm.f)*(Papeletas!$H$2:$H$3000&gt;=_xlpm.f),
     Papeletas!$F$2:$F$3000,
     "__NP__"
   ),
   "__NP__"
),
_xlpm.x,IF(_xlpm.xp&lt;&gt;"__NP__",_xlpm.xp,_xlfn.XLOOKUP($B55,Reloj!$A$2:$A$3000,INDEX(Reloj!$J$2:$AR$3000,,COLUMN(BU47)-INT(COLUMN(BU47)/9*8)),"__NF__")),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CH55" s="363">
        <f t="shared" si="668"/>
        <v>0</v>
      </c>
      <c r="CI55" s="363">
        <f t="shared" si="669"/>
        <v>0</v>
      </c>
      <c r="CJ55" s="363">
        <f t="shared" si="670"/>
        <v>0</v>
      </c>
      <c r="CK55" s="363">
        <f t="shared" si="671"/>
        <v>0</v>
      </c>
      <c r="CL55" s="359">
        <f t="shared" si="672"/>
        <v>0.3125</v>
      </c>
      <c r="CM55" s="360">
        <f t="shared" si="673"/>
        <v>0.70833333333333337</v>
      </c>
      <c r="CN55" s="361" t="str">
        <f>IF(
 OR(CL$6&lt;MAX($B$2,$G55),AND($H55&lt;&gt;"",CL$6&gt;$H55)),
 "NA",
 IF(
  AND($D55="LOCAL",WEEKDAY(CL$6,2)=7),
  "DS",
  IF(
   COUNTIF(Parametros!$P:$P,CL$6)&gt;0,
   IF(ISNUMBER(CP55),IF(CP55&gt;0,"FL","FC"),"FC"),
   IF(
    ISNUMBER(CP55),
    IF(CP55&gt;0,"NOR","F"),
    IF(CP55="A","NOR",IF(CP55&lt;&gt;"",CP55,"F"))
   )
  )
 )
)</f>
        <v>NOR</v>
      </c>
      <c r="CO55" s="362">
        <f t="shared" si="674"/>
        <v>8.5</v>
      </c>
      <c r="CP55" s="362" cm="1">
        <f t="array" ref="CP55">_xlfn.LET(
_xlpm.f,CP$6,
_xlpm.xp,IFERROR(
   _xlfn.XLOOKUP(
     1,
     (Papeletas!$B$2:$B$3000=$B55)*(Papeletas!$G$2:$G$3000&lt;=_xlpm.f)*(Papeletas!$H$2:$H$3000&gt;=_xlpm.f),
     Papeletas!$F$2:$F$3000,
     "__NP__"
   ),
   "__NP__"
),
_xlpm.x,IF(_xlpm.xp&lt;&gt;"__NP__",_xlpm.xp,_xlfn.XLOOKUP($B55,Reloj!$A$2:$A$3000,INDEX(Reloj!$J$2:$AR$3000,,COLUMN(CD47)-INT(COLUMN(CD47)/9*8)),"__NF__")),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10.5</v>
      </c>
      <c r="CQ55" s="363">
        <f t="shared" si="675"/>
        <v>8.5</v>
      </c>
      <c r="CR55" s="363">
        <f t="shared" si="676"/>
        <v>2</v>
      </c>
      <c r="CS55" s="363">
        <f t="shared" si="677"/>
        <v>0</v>
      </c>
      <c r="CT55" s="363">
        <f t="shared" si="678"/>
        <v>0</v>
      </c>
      <c r="CU55" s="359">
        <f t="shared" si="679"/>
        <v>0.3125</v>
      </c>
      <c r="CV55" s="360">
        <f t="shared" si="680"/>
        <v>0.54166666666666663</v>
      </c>
      <c r="CW55" s="361" t="str">
        <f>IF(
 OR(CU$6&lt;MAX($B$2,$G55),AND($H55&lt;&gt;"",CU$6&gt;$H55)),
 "NA",
 IF(
  AND($D55="LOCAL",WEEKDAY(CU$6,2)=7),
  "DS",
  IF(
   COUNTIF(Parametros!$P:$P,CU$6)&gt;0,
   IF(ISNUMBER(CY55),IF(CY55&gt;0,"FL","FC"),"FC"),
   IF(
    ISNUMBER(CY55),
    IF(CY55&gt;0,"NOR","F"),
    IF(CY55="A","NOR",IF(CY55&lt;&gt;"",CY55,"F"))
   )
  )
 )
)</f>
        <v>NOR</v>
      </c>
      <c r="CX55" s="362">
        <f t="shared" si="681"/>
        <v>5.4999999999999991</v>
      </c>
      <c r="CY55" s="362" cm="1">
        <f t="array" ref="CY55">_xlfn.LET(
_xlpm.f,CY$6,
_xlpm.xp,IFERROR(
   _xlfn.XLOOKUP(
     1,
     (Papeletas!$B$2:$B$3000=$B55)*(Papeletas!$G$2:$G$3000&lt;=_xlpm.f)*(Papeletas!$H$2:$H$3000&gt;=_xlpm.f),
     Papeletas!$F$2:$F$3000,
     "__NP__"
   ),
   "__NP__"
),
_xlpm.x,IF(_xlpm.xp&lt;&gt;"__NP__",_xlpm.xp,_xlfn.XLOOKUP($B55,Reloj!$A$2:$A$3000,INDEX(Reloj!$J$2:$AR$3000,,COLUMN(CM47)-INT(COLUMN(CM47)/9*8)),"__NF__")),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CZ55" s="363">
        <f t="shared" si="682"/>
        <v>5.4999999999999991</v>
      </c>
      <c r="DA55" s="363">
        <f t="shared" si="683"/>
        <v>2</v>
      </c>
      <c r="DB55" s="363">
        <f t="shared" si="684"/>
        <v>3.5000000000000009</v>
      </c>
      <c r="DC55" s="363">
        <f t="shared" si="685"/>
        <v>0</v>
      </c>
      <c r="DD55" s="359" t="str">
        <f t="shared" si="686"/>
        <v>-</v>
      </c>
      <c r="DE55" s="360" t="str">
        <f t="shared" si="687"/>
        <v>-</v>
      </c>
      <c r="DF55" s="361" t="str">
        <f>IF(
 OR(DD$6&lt;MAX($B$2,$G55),AND($H55&lt;&gt;"",DD$6&gt;$H55)),
 "NA",
 IF(
  AND($D55="LOCAL",WEEKDAY(DD$6,2)=7),
  "DS",
  IF(
   COUNTIF(Parametros!$P:$P,DD$6)&gt;0,
   IF(ISNUMBER(DH55),IF(DH55&gt;0,"FL","FC"),"FC"),
   IF(
    ISNUMBER(DH55),
    IF(DH55&gt;0,"NOR","F"),
    IF(DH55="A","NOR",IF(DH55&lt;&gt;"",DH55,"F"))
   )
  )
 )
)</f>
        <v>DS</v>
      </c>
      <c r="DG55" s="362">
        <f t="shared" si="688"/>
        <v>0</v>
      </c>
      <c r="DH55" s="362" cm="1">
        <f t="array" ref="DH55">_xlfn.LET(
_xlpm.f,DH$6,
_xlpm.xp,IFERROR(
   _xlfn.XLOOKUP(
     1,
     (Papeletas!$B$2:$B$3000=$B55)*(Papeletas!$G$2:$G$3000&lt;=_xlpm.f)*(Papeletas!$H$2:$H$3000&gt;=_xlpm.f),
     Papeletas!$F$2:$F$3000,
     "__NP__"
   ),
   "__NP__"
),
_xlpm.x,IF(_xlpm.xp&lt;&gt;"__NP__",_xlpm.xp,_xlfn.XLOOKUP($B55,Reloj!$A$2:$A$3000,INDEX(Reloj!$J$2:$AR$3000,,COLUMN(CV47)-INT(COLUMN(CV47)/9*8)),"__NF__")),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10.5</v>
      </c>
      <c r="DI55" s="363">
        <f t="shared" si="689"/>
        <v>0</v>
      </c>
      <c r="DJ55" s="363">
        <f t="shared" si="690"/>
        <v>0</v>
      </c>
      <c r="DK55" s="363">
        <f t="shared" si="691"/>
        <v>0</v>
      </c>
      <c r="DL55" s="363">
        <f t="shared" si="692"/>
        <v>10.5</v>
      </c>
      <c r="DM55" s="359">
        <f t="shared" si="693"/>
        <v>0.3125</v>
      </c>
      <c r="DN55" s="360">
        <f t="shared" si="694"/>
        <v>0.70833333333333337</v>
      </c>
      <c r="DO55" s="361" t="str">
        <f>IF(
 OR(DM$6&lt;MAX($B$2,$G55),AND($H55&lt;&gt;"",DM$6&gt;$H55)),
 "NA",
 IF(
  AND($D55="LOCAL",WEEKDAY(DM$6,2)=7),
  "DS",
  IF(
   COUNTIF(Parametros!$P:$P,DM$6)&gt;0,
   IF(ISNUMBER(DQ55),IF(DQ55&gt;0,"FL","FC"),"FC"),
   IF(
    ISNUMBER(DQ55),
    IF(DQ55&gt;0,"NOR","F"),
    IF(DQ55="A","NOR",IF(DQ55&lt;&gt;"",DQ55,"F"))
   )
  )
 )
)</f>
        <v>NOR</v>
      </c>
      <c r="DP55" s="362">
        <f t="shared" si="695"/>
        <v>8.5</v>
      </c>
      <c r="DQ55" s="362" cm="1">
        <f t="array" ref="DQ55">_xlfn.LET(
_xlpm.f,DQ$6,
_xlpm.xp,IFERROR(
   _xlfn.XLOOKUP(
     1,
     (Papeletas!$B$2:$B$3000=$B55)*(Papeletas!$G$2:$G$3000&lt;=_xlpm.f)*(Papeletas!$H$2:$H$3000&gt;=_xlpm.f),
     Papeletas!$F$2:$F$3000,
     "__NP__"
   ),
   "__NP__"
),
_xlpm.x,IF(_xlpm.xp&lt;&gt;"__NP__",_xlpm.xp,_xlfn.XLOOKUP($B55,Reloj!$A$2:$A$3000,INDEX(Reloj!$J$2:$AR$3000,,COLUMN(DE47)-INT(COLUMN(DE47)/9*8)),"__NF__")),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14</v>
      </c>
      <c r="DR55" s="363">
        <f t="shared" si="696"/>
        <v>8.5</v>
      </c>
      <c r="DS55" s="363">
        <f t="shared" si="697"/>
        <v>2</v>
      </c>
      <c r="DT55" s="363">
        <f t="shared" si="698"/>
        <v>3.5</v>
      </c>
      <c r="DU55" s="363">
        <f t="shared" si="699"/>
        <v>0</v>
      </c>
      <c r="DV55" s="359">
        <f t="shared" si="700"/>
        <v>0.3125</v>
      </c>
      <c r="DW55" s="360">
        <f t="shared" si="701"/>
        <v>0.70833333333333337</v>
      </c>
      <c r="DX55" s="361" t="str">
        <f>IF(
 OR(DV$6&lt;MAX($B$2,$G55),AND($H55&lt;&gt;"",DV$6&gt;$H55)),
 "NA",
 IF(
  AND($D55="LOCAL",WEEKDAY(DV$6,2)=7),
  "DS",
  IF(
   COUNTIF(Parametros!$P:$P,DV$6)&gt;0,
   IF(ISNUMBER(DZ55),IF(DZ55&gt;0,"FL","FC"),"FC"),
   IF(
    ISNUMBER(DZ55),
    IF(DZ55&gt;0,"NOR","F"),
    IF(DZ55="A","NOR",IF(DZ55&lt;&gt;"",DZ55,"F"))
   )
  )
 )
)</f>
        <v>NOR</v>
      </c>
      <c r="DY55" s="362">
        <f t="shared" si="702"/>
        <v>8.5</v>
      </c>
      <c r="DZ55" s="362" cm="1">
        <f t="array" ref="DZ55">_xlfn.LET(
_xlpm.f,DZ$6,
_xlpm.xp,IFERROR(
   _xlfn.XLOOKUP(
     1,
     (Papeletas!$B$2:$B$3000=$B55)*(Papeletas!$G$2:$G$3000&lt;=_xlpm.f)*(Papeletas!$H$2:$H$3000&gt;=_xlpm.f),
     Papeletas!$F$2:$F$3000,
     "__NP__"
   ),
   "__NP__"
),
_xlpm.x,IF(_xlpm.xp&lt;&gt;"__NP__",_xlpm.xp,_xlfn.XLOOKUP($B55,Reloj!$A$2:$A$3000,INDEX(Reloj!$J$2:$AR$3000,,COLUMN(DN47)-INT(COLUMN(DN47)/9*8)),"__NF__")),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EA55" s="363">
        <f t="shared" si="703"/>
        <v>8.5</v>
      </c>
      <c r="EB55" s="363">
        <f t="shared" si="704"/>
        <v>2</v>
      </c>
      <c r="EC55" s="363">
        <f t="shared" si="705"/>
        <v>0.5</v>
      </c>
      <c r="ED55" s="363">
        <f t="shared" si="706"/>
        <v>0</v>
      </c>
      <c r="EE55" s="359">
        <f t="shared" si="707"/>
        <v>0.3125</v>
      </c>
      <c r="EF55" s="360">
        <f t="shared" si="708"/>
        <v>0.70833333333333337</v>
      </c>
      <c r="EG55" s="361" t="str">
        <f>IF(
 OR(EE$6&lt;MAX($B$2,$G55),AND($H55&lt;&gt;"",EE$6&gt;$H55)),
 "NA",
 IF(
  AND($D55="LOCAL",WEEKDAY(EE$6,2)=7),
  "DS",
  IF(
   COUNTIF(Parametros!$P:$P,EE$6)&gt;0,
   IF(ISNUMBER(EI55),IF(EI55&gt;0,"FL","FC"),"FC"),
   IF(
    ISNUMBER(EI55),
    IF(EI55&gt;0,"NOR","F"),
    IF(EI55="A","NOR",IF(EI55&lt;&gt;"",EI55,"F"))
   )
  )
 )
)</f>
        <v>NOR</v>
      </c>
      <c r="EH55" s="362">
        <f t="shared" si="709"/>
        <v>8.5</v>
      </c>
      <c r="EI55" s="362" cm="1">
        <f t="array" ref="EI55">_xlfn.LET(
_xlpm.f,EI$6,
_xlpm.xp,IFERROR(
   _xlfn.XLOOKUP(
     1,
     (Papeletas!$B$2:$B$3000=$B55)*(Papeletas!$G$2:$G$3000&lt;=_xlpm.f)*(Papeletas!$H$2:$H$3000&gt;=_xlpm.f),
     Papeletas!$F$2:$F$3000,
     "__NP__"
   ),
   "__NP__"
),
_xlpm.x,IF(_xlpm.xp&lt;&gt;"__NP__",_xlpm.xp,_xlfn.XLOOKUP($B55,Reloj!$A$2:$A$3000,INDEX(Reloj!$J$2:$AR$3000,,COLUMN(DW47)-INT(COLUMN(DW47)/9*8)),"__NF__")),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EJ55" s="363">
        <f t="shared" si="710"/>
        <v>8.5</v>
      </c>
      <c r="EK55" s="363">
        <f t="shared" si="711"/>
        <v>2</v>
      </c>
      <c r="EL55" s="363">
        <f t="shared" si="712"/>
        <v>0.5</v>
      </c>
      <c r="EM55" s="363">
        <f t="shared" si="713"/>
        <v>0</v>
      </c>
      <c r="EN55" s="359">
        <f t="shared" si="714"/>
        <v>0.3125</v>
      </c>
      <c r="EO55" s="360">
        <f t="shared" si="715"/>
        <v>0.70833333333333337</v>
      </c>
      <c r="EP55" s="361" t="str">
        <f>IF(
 OR(EN$6&lt;MAX($B$2,$G55),AND($H55&lt;&gt;"",EN$6&gt;$H55)),
 "NA",
 IF(
  AND($D55="LOCAL",WEEKDAY(EN$6,2)=7),
  "DS",
  IF(
   COUNTIF(Parametros!$P:$P,EN$6)&gt;0,
   IF(ISNUMBER(ER55),IF(ER55&gt;0,"FL","FC"),"FC"),
   IF(
    ISNUMBER(ER55),
    IF(ER55&gt;0,"NOR","F"),
    IF(ER55="A","NOR",IF(ER55&lt;&gt;"",ER55,"F"))
   )
  )
 )
)</f>
        <v>NOR</v>
      </c>
      <c r="EQ55" s="362">
        <f t="shared" si="716"/>
        <v>8.5</v>
      </c>
      <c r="ER55" s="362" t="str" cm="1">
        <f t="array" ref="ER55">_xlfn.LET(
_xlpm.f,ER$6,
_xlpm.xp,IFERROR(
   _xlfn.XLOOKUP(
     1,
     (Papeletas!$B$2:$B$3000=$B55)*(Papeletas!$G$2:$G$3000&lt;=_xlpm.f)*(Papeletas!$H$2:$H$3000&gt;=_xlpm.f),
     Papeletas!$F$2:$F$3000,
     "__NP__"
   ),
   "__NP__"
),
_xlpm.x,IF(_xlpm.xp&lt;&gt;"__NP__",_xlpm.xp,_xlfn.XLOOKUP($B55,Reloj!$A$2:$A$3000,INDEX(Reloj!$J$2:$AR$3000,,COLUMN(EF47)-INT(COLUMN(EF47)/9*8)),"__NF__")),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ES55" s="363">
        <f t="shared" si="717"/>
        <v>0</v>
      </c>
      <c r="ET55" s="363">
        <f t="shared" si="718"/>
        <v>0</v>
      </c>
      <c r="EU55" s="363">
        <f t="shared" si="719"/>
        <v>0</v>
      </c>
      <c r="EV55" s="363">
        <f t="shared" si="720"/>
        <v>0</v>
      </c>
      <c r="EW55" s="359">
        <f t="shared" si="721"/>
        <v>0.3125</v>
      </c>
      <c r="EX55" s="360">
        <f t="shared" si="722"/>
        <v>0.70833333333333337</v>
      </c>
      <c r="EY55" s="361" t="str">
        <f>IF(
 OR(EW$6&lt;MAX($B$2,$G55),AND($H55&lt;&gt;"",EW$6&gt;$H55)),
 "NA",
 IF(
  AND($D55="LOCAL",WEEKDAY(EW$6,2)=7),
  "DS",
  IF(
   COUNTIF(Parametros!$P:$P,EW$6)&gt;0,
   IF(ISNUMBER(FA55),IF(FA55&gt;0,"FL","FC"),"FC"),
   IF(
    ISNUMBER(FA55),
    IF(FA55&gt;0,"NOR","F"),
    IF(FA55="A","NOR",IF(FA55&lt;&gt;"",FA55,"F"))
   )
  )
 )
)</f>
        <v>NOR</v>
      </c>
      <c r="EZ55" s="362">
        <f t="shared" si="723"/>
        <v>8.5</v>
      </c>
      <c r="FA55" s="362" t="str" cm="1">
        <f t="array" ref="FA55">_xlfn.LET(
_xlpm.f,FA$6,
_xlpm.xp,IFERROR(
   _xlfn.XLOOKUP(
     1,
     (Papeletas!$B$2:$B$3000=$B55)*(Papeletas!$G$2:$G$3000&lt;=_xlpm.f)*(Papeletas!$H$2:$H$3000&gt;=_xlpm.f),
     Papeletas!$F$2:$F$3000,
     "__NP__"
   ),
   "__NP__"
),
_xlpm.x,IF(_xlpm.xp&lt;&gt;"__NP__",_xlpm.xp,_xlfn.XLOOKUP($B55,Reloj!$A$2:$A$3000,INDEX(Reloj!$J$2:$AR$3000,,COLUMN(EO47)-INT(COLUMN(EO47)/9*8)),"__NF__")),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A</v>
      </c>
      <c r="FB55" s="363">
        <f t="shared" si="724"/>
        <v>0</v>
      </c>
      <c r="FC55" s="363">
        <f t="shared" si="725"/>
        <v>0</v>
      </c>
      <c r="FD55" s="363">
        <f t="shared" si="726"/>
        <v>0</v>
      </c>
      <c r="FE55" s="363">
        <f t="shared" si="727"/>
        <v>0</v>
      </c>
      <c r="FF55" s="359">
        <f t="shared" si="728"/>
        <v>0.3125</v>
      </c>
      <c r="FG55" s="360">
        <f t="shared" si="729"/>
        <v>0.54166666666666663</v>
      </c>
      <c r="FH55" s="361" t="str">
        <f>IF(
 OR(FF$6&lt;MAX($B$2,$G55),AND($H55&lt;&gt;"",FF$6&gt;$H55)),
 "NA",
 IF(
  AND($D55="LOCAL",WEEKDAY(FF$6,2)=7),
  "DS",
  IF(
   COUNTIF(Parametros!$P:$P,FF$6)&gt;0,
   IF(ISNUMBER(FJ55),IF(FJ55&gt;0,"FL","FC"),"FC"),
   IF(
    ISNUMBER(FJ55),
    IF(FJ55&gt;0,"NOR","F"),
    IF(FJ55="A","NOR",IF(FJ55&lt;&gt;"",FJ55,"F"))
   )
  )
 )
)</f>
        <v>NOR</v>
      </c>
      <c r="FI55" s="362">
        <f t="shared" si="730"/>
        <v>5.4999999999999991</v>
      </c>
      <c r="FJ55" s="362" cm="1">
        <f t="array" ref="FJ55">_xlfn.LET(
_xlpm.f,FJ$6,
_xlpm.xp,IFERROR(
   _xlfn.XLOOKUP(
     1,
     (Papeletas!$B$2:$B$3000=$B55)*(Papeletas!$G$2:$G$3000&lt;=_xlpm.f)*(Papeletas!$H$2:$H$3000&gt;=_xlpm.f),
     Papeletas!$F$2:$F$3000,
     "__NP__"
   ),
   "__NP__"
),
_xlpm.x,IF(_xlpm.xp&lt;&gt;"__NP__",_xlpm.xp,_xlfn.XLOOKUP($B55,Reloj!$A$2:$A$3000,INDEX(Reloj!$J$2:$AR$3000,,COLUMN(EX47)-INT(COLUMN(EX47)/9*8)),"__NF__")),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6</v>
      </c>
      <c r="FK55" s="363">
        <f t="shared" si="731"/>
        <v>5.4999999999999991</v>
      </c>
      <c r="FL55" s="363">
        <f t="shared" si="732"/>
        <v>0.50000000000000089</v>
      </c>
      <c r="FM55" s="363">
        <f t="shared" si="733"/>
        <v>0</v>
      </c>
      <c r="FN55" s="363">
        <f t="shared" si="734"/>
        <v>0</v>
      </c>
      <c r="FO55" s="359" t="str">
        <f t="shared" si="735"/>
        <v>-</v>
      </c>
      <c r="FP55" s="360" t="str">
        <f t="shared" si="736"/>
        <v>-</v>
      </c>
      <c r="FQ55" s="361" t="str">
        <f>IF(
 OR(FO$6&lt;MAX($B$2,$G55),AND($H55&lt;&gt;"",FO$6&gt;$H55)),
 "NA",
 IF(
  AND($D55="LOCAL",WEEKDAY(FO$6,2)=7),
  "DS",
  IF(
   COUNTIF(Parametros!$P:$P,FO$6)&gt;0,
   IF(ISNUMBER(FS55),IF(FS55&gt;0,"FL","FC"),"FC"),
   IF(
    ISNUMBER(FS55),
    IF(FS55&gt;0,"NOR","F"),
    IF(FS55="A","NOR",IF(FS55&lt;&gt;"",FS55,"F"))
   )
  )
 )
)</f>
        <v>DS</v>
      </c>
      <c r="FR55" s="362">
        <f t="shared" si="737"/>
        <v>0</v>
      </c>
      <c r="FS55" s="362" cm="1">
        <f t="array" ref="FS55">_xlfn.LET(
_xlpm.f,FS$6,
_xlpm.xp,IFERROR(
   _xlfn.XLOOKUP(
     1,
     (Papeletas!$B$2:$B$3000=$B55)*(Papeletas!$G$2:$G$3000&lt;=_xlpm.f)*(Papeletas!$H$2:$H$3000&gt;=_xlpm.f),
     Papeletas!$F$2:$F$3000,
     "__NP__"
   ),
   "__NP__"
),
_xlpm.x,IF(_xlpm.xp&lt;&gt;"__NP__",_xlpm.xp,_xlfn.XLOOKUP($B55,Reloj!$A$2:$A$3000,INDEX(Reloj!$J$2:$AR$3000,,COLUMN(FG47)-INT(COLUMN(FG47)/9*8)),"__NF__")),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10.5</v>
      </c>
      <c r="FT55" s="363">
        <f t="shared" si="738"/>
        <v>0</v>
      </c>
      <c r="FU55" s="363">
        <f t="shared" si="739"/>
        <v>0</v>
      </c>
      <c r="FV55" s="363">
        <f t="shared" si="740"/>
        <v>0</v>
      </c>
      <c r="FW55" s="363">
        <f t="shared" si="741"/>
        <v>10.5</v>
      </c>
      <c r="FX55" s="359">
        <f t="shared" si="742"/>
        <v>0.3125</v>
      </c>
      <c r="FY55" s="360">
        <f t="shared" si="743"/>
        <v>0.70833333333333337</v>
      </c>
      <c r="FZ55" s="361" t="str">
        <f>IF(
 OR(FX$6&lt;MAX($B$2,$G55),AND($H55&lt;&gt;"",FX$6&gt;$H55)),
 "NA",
 IF(
  AND($D55="LOCAL",WEEKDAY(FX$6,2)=7),
  "DS",
  IF(
   COUNTIF(Parametros!$P:$P,FX$6)&gt;0,
   IF(ISNUMBER(GB55),IF(GB55&gt;0,"FL","FC"),"FC"),
   IF(
    ISNUMBER(GB55),
    IF(GB55&gt;0,"NOR","F"),
    IF(GB55="A","NOR",IF(GB55&lt;&gt;"",GB55,"F"))
   )
  )
 )
)</f>
        <v>NOR</v>
      </c>
      <c r="GA55" s="362">
        <f t="shared" si="744"/>
        <v>8.5</v>
      </c>
      <c r="GB55" s="362" cm="1">
        <f t="array" ref="GB55">_xlfn.LET(
_xlpm.f,GB$6,
_xlpm.xp,IFERROR(
   _xlfn.XLOOKUP(
     1,
     (Papeletas!$B$2:$B$3000=$B55)*(Papeletas!$G$2:$G$3000&lt;=_xlpm.f)*(Papeletas!$H$2:$H$3000&gt;=_xlpm.f),
     Papeletas!$F$2:$F$3000,
     "__NP__"
   ),
   "__NP__"
),
_xlpm.x,IF(_xlpm.xp&lt;&gt;"__NP__",_xlpm.xp,_xlfn.XLOOKUP($B55,Reloj!$A$2:$A$3000,INDEX(Reloj!$J$2:$AR$3000,,COLUMN(FP47)-INT(COLUMN(FP47)/9*8)),"__NF__")),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GC55" s="363">
        <f t="shared" si="745"/>
        <v>8.5</v>
      </c>
      <c r="GD55" s="363">
        <f t="shared" si="746"/>
        <v>2</v>
      </c>
      <c r="GE55" s="363">
        <f t="shared" si="747"/>
        <v>0.5</v>
      </c>
      <c r="GF55" s="363">
        <f t="shared" si="748"/>
        <v>0</v>
      </c>
      <c r="GG55" s="359">
        <f t="shared" si="749"/>
        <v>0.3125</v>
      </c>
      <c r="GH55" s="360">
        <f t="shared" si="750"/>
        <v>0.70833333333333337</v>
      </c>
      <c r="GI55" s="361" t="str">
        <f>IF(
 OR(GG$6&lt;MAX($B$2,$G55),AND($H55&lt;&gt;"",GG$6&gt;$H55)),
 "NA",
 IF(
  AND($D55="LOCAL",WEEKDAY(GG$6,2)=7),
  "DS",
  IF(
   COUNTIF(Parametros!$P:$P,GG$6)&gt;0,
   IF(ISNUMBER(GK55),IF(GK55&gt;0,"FL","FC"),"FC"),
   IF(
    ISNUMBER(GK55),
    IF(GK55&gt;0,"NOR","F"),
    IF(GK55="A","NOR",IF(GK55&lt;&gt;"",GK55,"F"))
   )
  )
 )
)</f>
        <v>NOR</v>
      </c>
      <c r="GJ55" s="362">
        <f t="shared" si="751"/>
        <v>8.5</v>
      </c>
      <c r="GK55" s="362" cm="1">
        <f t="array" ref="GK55">_xlfn.LET(
_xlpm.f,GK$6,
_xlpm.xp,IFERROR(
   _xlfn.XLOOKUP(
     1,
     (Papeletas!$B$2:$B$3000=$B55)*(Papeletas!$G$2:$G$3000&lt;=_xlpm.f)*(Papeletas!$H$2:$H$3000&gt;=_xlpm.f),
     Papeletas!$F$2:$F$3000,
     "__NP__"
   ),
   "__NP__"
),
_xlpm.x,IF(_xlpm.xp&lt;&gt;"__NP__",_xlpm.xp,_xlfn.XLOOKUP($B55,Reloj!$A$2:$A$3000,INDEX(Reloj!$J$2:$AR$3000,,COLUMN(FY47)-INT(COLUMN(FY47)/9*8)),"__NF__")),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11</v>
      </c>
      <c r="GL55" s="363">
        <f t="shared" si="752"/>
        <v>8.5</v>
      </c>
      <c r="GM55" s="363">
        <f t="shared" si="753"/>
        <v>2</v>
      </c>
      <c r="GN55" s="363">
        <f t="shared" si="754"/>
        <v>0.5</v>
      </c>
      <c r="GO55" s="363">
        <f t="shared" si="755"/>
        <v>0</v>
      </c>
      <c r="GP55" s="359">
        <f t="shared" si="756"/>
        <v>0.3125</v>
      </c>
      <c r="GQ55" s="360">
        <f t="shared" si="757"/>
        <v>0.70833333333333337</v>
      </c>
      <c r="GR55" s="361" t="str">
        <f>IF(
 OR(GP$6&lt;MAX($B$2,$G55),AND($H55&lt;&gt;"",GP$6&gt;$H55)),
 "NA",
 IF(
  AND($D55="LOCAL",WEEKDAY(GP$6,2)=7),
  "DS",
  IF(
   COUNTIF(Parametros!$P:$P,GP$6)&gt;0,
   IF(ISNUMBER(GT55),IF(GT55&gt;0,"FL","FC"),"FC"),
   IF(
    ISNUMBER(GT55),
    IF(GT55&gt;0,"NOR","F"),
    IF(GT55="A","NOR",IF(GT55&lt;&gt;"",GT55,"F"))
   )
  )
 )
)</f>
        <v>NOR</v>
      </c>
      <c r="GS55" s="362">
        <f t="shared" si="758"/>
        <v>8.5</v>
      </c>
      <c r="GT55" s="362" cm="1">
        <f t="array" ref="GT55">_xlfn.LET(
_xlpm.f,GT$6,
_xlpm.xp,IFERROR(
   _xlfn.XLOOKUP(
     1,
     (Papeletas!$B$2:$B$3000=$B55)*(Papeletas!$G$2:$G$3000&lt;=_xlpm.f)*(Papeletas!$H$2:$H$3000&gt;=_xlpm.f),
     Papeletas!$F$2:$F$3000,
     "__NP__"
   ),
   "__NP__"
),
_xlpm.x,IF(_xlpm.xp&lt;&gt;"__NP__",_xlpm.xp,_xlfn.XLOOKUP($B55,Reloj!$A$2:$A$3000,INDEX(Reloj!$J$2:$AR$3000,,COLUMN(GH47)-INT(COLUMN(GH47)/9*8)),"__NF__")),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10</v>
      </c>
      <c r="GU55" s="363">
        <f t="shared" si="759"/>
        <v>8.5</v>
      </c>
      <c r="GV55" s="363">
        <f t="shared" si="760"/>
        <v>1.5</v>
      </c>
      <c r="GW55" s="363">
        <f t="shared" si="761"/>
        <v>0</v>
      </c>
      <c r="GX55" s="363">
        <f t="shared" si="762"/>
        <v>0</v>
      </c>
      <c r="GY55" s="359">
        <f t="shared" si="763"/>
        <v>0.3125</v>
      </c>
      <c r="GZ55" s="360">
        <f t="shared" si="764"/>
        <v>0.70833333333333337</v>
      </c>
      <c r="HA55" s="361" t="str">
        <f>IF(
 OR(GY$6&lt;MAX($B$2,$G55),AND($H55&lt;&gt;"",GY$6&gt;$H55)),
 "NA",
 IF(
  AND($D55="LOCAL",WEEKDAY(GY$6,2)=7),
  "DS",
  IF(
   COUNTIF(Parametros!$P:$P,GY$6)&gt;0,
   IF(ISNUMBER(HC55),IF(HC55&gt;0,"FL","FC"),"FC"),
   IF(
    ISNUMBER(HC55),
    IF(HC55&gt;0,"NOR","F"),
    IF(HC55="A","NOR",IF(HC55&lt;&gt;"",HC55,"F"))
   )
  )
 )
)</f>
        <v>LSG</v>
      </c>
      <c r="HB55" s="362">
        <f t="shared" si="765"/>
        <v>8.5</v>
      </c>
      <c r="HC55" s="362" t="str" cm="1">
        <f t="array" ref="HC55">_xlfn.LET(
_xlpm.f,HC$6,
_xlpm.xp,IFERROR(
   _xlfn.XLOOKUP(
     1,
     (Papeletas!$B$2:$B$3000=$B55)*(Papeletas!$G$2:$G$3000&lt;=_xlpm.f)*(Papeletas!$H$2:$H$3000&gt;=_xlpm.f),
     Papeletas!$F$2:$F$3000,
     "__NP__"
   ),
   "__NP__"
),
_xlpm.x,IF(_xlpm.xp&lt;&gt;"__NP__",_xlpm.xp,_xlfn.XLOOKUP($B55,Reloj!$A$2:$A$3000,INDEX(Reloj!$J$2:$AR$3000,,COLUMN(GQ47)-INT(COLUMN(GQ47)/9*8)),"__NF__")),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HD55" s="363">
        <f t="shared" si="766"/>
        <v>0</v>
      </c>
      <c r="HE55" s="363">
        <f t="shared" si="767"/>
        <v>0</v>
      </c>
      <c r="HF55" s="363">
        <f t="shared" si="768"/>
        <v>0</v>
      </c>
      <c r="HG55" s="363">
        <f t="shared" si="769"/>
        <v>0</v>
      </c>
      <c r="HH55" s="359">
        <f t="shared" si="770"/>
        <v>0.3125</v>
      </c>
      <c r="HI55" s="360">
        <f t="shared" si="771"/>
        <v>0.70833333333333337</v>
      </c>
      <c r="HJ55" s="361" t="str">
        <f>IF(
 OR(HH$6&lt;MAX($B$2,$G55),AND($H55&lt;&gt;"",HH$6&gt;$H55)),
 "NA",
 IF(
  AND($D55="LOCAL",WEEKDAY(HH$6,2)=7),
  "DS",
  IF(
   COUNTIF(Parametros!$P:$P,HH$6)&gt;0,
   IF(ISNUMBER(HL55),IF(HL55&gt;0,"FL","FC"),"FC"),
   IF(
    ISNUMBER(HL55),
    IF(HL55&gt;0,"NOR","F"),
    IF(HL55="A","NOR",IF(HL55&lt;&gt;"",HL55,"F"))
   )
  )
 )
)</f>
        <v>LSG</v>
      </c>
      <c r="HK55" s="362">
        <f t="shared" si="772"/>
        <v>8.5</v>
      </c>
      <c r="HL55" s="362" t="str" cm="1">
        <f t="array" ref="HL55">_xlfn.LET(
_xlpm.f,HL$6,
_xlpm.xp,IFERROR(
   _xlfn.XLOOKUP(
     1,
     (Papeletas!$B$2:$B$3000=$B55)*(Papeletas!$G$2:$G$3000&lt;=_xlpm.f)*(Papeletas!$H$2:$H$3000&gt;=_xlpm.f),
     Papeletas!$F$2:$F$3000,
     "__NP__"
   ),
   "__NP__"
),
_xlpm.x,IF(_xlpm.xp&lt;&gt;"__NP__",_xlpm.xp,_xlfn.XLOOKUP($B55,Reloj!$A$2:$A$3000,INDEX(Reloj!$J$2:$AR$3000,,COLUMN(GZ47)-INT(COLUMN(GZ47)/9*8)),"__NF__")),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HM55" s="363">
        <f t="shared" si="773"/>
        <v>0</v>
      </c>
      <c r="HN55" s="363">
        <f t="shared" si="774"/>
        <v>0</v>
      </c>
      <c r="HO55" s="363">
        <f t="shared" si="775"/>
        <v>0</v>
      </c>
      <c r="HP55" s="363">
        <f t="shared" si="776"/>
        <v>0</v>
      </c>
      <c r="HQ55" s="359">
        <f t="shared" si="777"/>
        <v>0.3125</v>
      </c>
      <c r="HR55" s="360">
        <f t="shared" si="778"/>
        <v>0.54166666666666663</v>
      </c>
      <c r="HS55" s="361" t="str">
        <f>IF(
 OR(HQ$6&lt;MAX($B$2,$G55),AND($H55&lt;&gt;"",HQ$6&gt;$H55)),
 "NA",
 IF(
  AND($D55="LOCAL",WEEKDAY(HQ$6,2)=7),
  "DS",
  IF(
   COUNTIF(Parametros!$P:$P,HQ$6)&gt;0,
   IF(ISNUMBER(HU55),IF(HU55&gt;0,"FL","FC"),"FC"),
   IF(
    ISNUMBER(HU55),
    IF(HU55&gt;0,"NOR","F"),
    IF(HU55="A","NOR",IF(HU55&lt;&gt;"",HU55,"F"))
   )
  )
 )
)</f>
        <v>LSG</v>
      </c>
      <c r="HT55" s="362">
        <f t="shared" si="779"/>
        <v>5.4999999999999991</v>
      </c>
      <c r="HU55" s="362" t="str" cm="1">
        <f t="array" ref="HU55">_xlfn.LET(
_xlpm.f,HU$6,
_xlpm.xp,IFERROR(
   _xlfn.XLOOKUP(
     1,
     (Papeletas!$B$2:$B$3000=$B55)*(Papeletas!$G$2:$G$3000&lt;=_xlpm.f)*(Papeletas!$H$2:$H$3000&gt;=_xlpm.f),
     Papeletas!$F$2:$F$3000,
     "__NP__"
   ),
   "__NP__"
),
_xlpm.x,IF(_xlpm.xp&lt;&gt;"__NP__",_xlpm.xp,_xlfn.XLOOKUP($B55,Reloj!$A$2:$A$3000,INDEX(Reloj!$J$2:$AR$3000,,COLUMN(HI47)-INT(COLUMN(HI47)/9*8)),"__NF__")),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HV55" s="363">
        <f t="shared" si="780"/>
        <v>0</v>
      </c>
      <c r="HW55" s="363">
        <f t="shared" si="781"/>
        <v>0</v>
      </c>
      <c r="HX55" s="363">
        <f t="shared" si="782"/>
        <v>0</v>
      </c>
      <c r="HY55" s="363">
        <f t="shared" si="783"/>
        <v>0</v>
      </c>
      <c r="HZ55" s="359" t="str">
        <f t="shared" si="784"/>
        <v>-</v>
      </c>
      <c r="IA55" s="360" t="str">
        <f t="shared" si="785"/>
        <v>-</v>
      </c>
      <c r="IB55" s="361" t="str">
        <f>IF(
 OR(HZ$6&lt;MAX($B$2,$G55),AND($H55&lt;&gt;"",HZ$6&gt;$H55)),
 "NA",
 IF(
  AND($D55="LOCAL",WEEKDAY(HZ$6,2)=7),
  "DS",
  IF(
   COUNTIF(Parametros!$P:$P,HZ$6)&gt;0,
   IF(ISNUMBER(ID55),IF(ID55&gt;0,"FL","FC"),"FC"),
   IF(
    ISNUMBER(ID55),
    IF(ID55&gt;0,"NOR","F"),
    IF(ID55="A","NOR",IF(ID55&lt;&gt;"",ID55,"F"))
   )
  )
 )
)</f>
        <v>DS</v>
      </c>
      <c r="IC55" s="362">
        <f t="shared" si="786"/>
        <v>0</v>
      </c>
      <c r="ID55" s="362" t="str" cm="1">
        <f t="array" ref="ID55">_xlfn.LET(
_xlpm.f,ID$6,
_xlpm.xp,IFERROR(
   _xlfn.XLOOKUP(
     1,
     (Papeletas!$B$2:$B$3000=$B55)*(Papeletas!$G$2:$G$3000&lt;=_xlpm.f)*(Papeletas!$H$2:$H$3000&gt;=_xlpm.f),
     Papeletas!$F$2:$F$3000,
     "__NP__"
   ),
   "__NP__"
),
_xlpm.x,IF(_xlpm.xp&lt;&gt;"__NP__",_xlpm.xp,_xlfn.XLOOKUP($B55,Reloj!$A$2:$A$3000,INDEX(Reloj!$J$2:$AR$3000,,COLUMN(HR47)-INT(COLUMN(HR47)/9*8)),"__NF__")),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F</v>
      </c>
      <c r="IE55" s="363">
        <f t="shared" si="787"/>
        <v>0</v>
      </c>
      <c r="IF55" s="363">
        <f t="shared" si="788"/>
        <v>0</v>
      </c>
      <c r="IG55" s="363">
        <f t="shared" si="789"/>
        <v>0</v>
      </c>
      <c r="IH55" s="363">
        <f t="shared" si="790"/>
        <v>0</v>
      </c>
      <c r="II55" s="359">
        <f t="shared" si="791"/>
        <v>0.3125</v>
      </c>
      <c r="IJ55" s="360">
        <f t="shared" si="792"/>
        <v>0.70833333333333337</v>
      </c>
      <c r="IK55" s="361" t="str">
        <f>IF(
 OR(II$6&lt;MAX($B$2,$G55),AND($H55&lt;&gt;"",II$6&gt;$H55)),
 "NA",
 IF(
  AND($D55="LOCAL",WEEKDAY(II$6,2)=7),
  "DS",
  IF(
   COUNTIF(Parametros!$P:$P,II$6)&gt;0,
   IF(ISNUMBER(IM55),IF(IM55&gt;0,"FL","FC"),"FC"),
   IF(
    ISNUMBER(IM55),
    IF(IM55&gt;0,"NOR","F"),
    IF(IM55="A","NOR",IF(IM55&lt;&gt;"",IM55,"F"))
   )
  )
 )
)</f>
        <v>LSG</v>
      </c>
      <c r="IL55" s="362">
        <f t="shared" si="793"/>
        <v>8.5</v>
      </c>
      <c r="IM55" s="362" t="str" cm="1">
        <f t="array" ref="IM55">_xlfn.LET(
_xlpm.f,IM$6,
_xlpm.xp,IFERROR(
   _xlfn.XLOOKUP(
     1,
     (Papeletas!$B$2:$B$3000=$B55)*(Papeletas!$G$2:$G$3000&lt;=_xlpm.f)*(Papeletas!$H$2:$H$3000&gt;=_xlpm.f),
     Papeletas!$F$2:$F$3000,
     "__NP__"
   ),
   "__NP__"
),
_xlpm.x,IF(_xlpm.xp&lt;&gt;"__NP__",_xlpm.xp,_xlfn.XLOOKUP($B55,Reloj!$A$2:$A$3000,INDEX(Reloj!$J$2:$AR$3000,,COLUMN(IA47)-INT(COLUMN(IA47)/9*8)),"__NF__")),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IN55" s="363">
        <f t="shared" si="794"/>
        <v>0</v>
      </c>
      <c r="IO55" s="363">
        <f t="shared" si="795"/>
        <v>0</v>
      </c>
      <c r="IP55" s="363">
        <f t="shared" si="796"/>
        <v>0</v>
      </c>
      <c r="IQ55" s="363">
        <f t="shared" si="797"/>
        <v>0</v>
      </c>
      <c r="IR55" s="359">
        <f t="shared" si="798"/>
        <v>0.3125</v>
      </c>
      <c r="IS55" s="360">
        <f t="shared" si="799"/>
        <v>0.70833333333333337</v>
      </c>
      <c r="IT55" s="361" t="str">
        <f>IF(
 OR(IR$6&lt;MAX($B$2,$G55),AND($H55&lt;&gt;"",IR$6&gt;$H55)),
 "NA",
 IF(
  AND($D55="LOCAL",WEEKDAY(IR$6,2)=7),
  "DS",
  IF(
   COUNTIF(Parametros!$P:$P,IR$6)&gt;0,
   IF(ISNUMBER(IV55),IF(IV55&gt;0,"FL","FC"),"FC"),
   IF(
    ISNUMBER(IV55),
    IF(IV55&gt;0,"NOR","F"),
    IF(IV55="A","NOR",IF(IV55&lt;&gt;"",IV55,"F"))
   )
  )
 )
)</f>
        <v>LSG</v>
      </c>
      <c r="IU55" s="362">
        <f t="shared" si="800"/>
        <v>8.5</v>
      </c>
      <c r="IV55" s="362" t="str" cm="1">
        <f t="array" ref="IV55">_xlfn.LET(
_xlpm.f,IV$6,
_xlpm.xp,IFERROR(
   _xlfn.XLOOKUP(
     1,
     (Papeletas!$B$2:$B$3000=$B55)*(Papeletas!$G$2:$G$3000&lt;=_xlpm.f)*(Papeletas!$H$2:$H$3000&gt;=_xlpm.f),
     Papeletas!$F$2:$F$3000,
     "__NP__"
   ),
   "__NP__"
),
_xlpm.x,IF(_xlpm.xp&lt;&gt;"__NP__",_xlpm.xp,_xlfn.XLOOKUP($B55,Reloj!$A$2:$A$3000,INDEX(Reloj!$J$2:$AR$3000,,COLUMN(IJ47)-INT(COLUMN(IJ47)/9*8)),"__NF__")),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IW55" s="363">
        <f t="shared" si="801"/>
        <v>0</v>
      </c>
      <c r="IX55" s="363">
        <f t="shared" si="802"/>
        <v>0</v>
      </c>
      <c r="IY55" s="363">
        <f t="shared" si="803"/>
        <v>0</v>
      </c>
      <c r="IZ55" s="363">
        <f t="shared" si="804"/>
        <v>0</v>
      </c>
      <c r="JA55" s="359">
        <f t="shared" si="805"/>
        <v>0.3125</v>
      </c>
      <c r="JB55" s="360">
        <f t="shared" si="806"/>
        <v>0.70833333333333337</v>
      </c>
      <c r="JC55" s="361" t="str">
        <f>IF(
 OR(JA$6&lt;MAX($B$2,$G55),AND($H55&lt;&gt;"",JA$6&gt;$H55)),
 "NA",
 IF(
  AND($D55="LOCAL",WEEKDAY(JA$6,2)=7),
  "DS",
  IF(
   COUNTIF(Parametros!$P:$P,JA$6)&gt;0,
   IF(ISNUMBER(JE55),IF(JE55&gt;0,"FL","FC"),"FC"),
   IF(
    ISNUMBER(JE55),
    IF(JE55&gt;0,"NOR","F"),
    IF(JE55="A","NOR",IF(JE55&lt;&gt;"",JE55,"F"))
   )
  )
 )
)</f>
        <v>LSG</v>
      </c>
      <c r="JD55" s="362">
        <f t="shared" si="807"/>
        <v>8.5</v>
      </c>
      <c r="JE55" s="362" t="str" cm="1">
        <f t="array" ref="JE55">_xlfn.LET(
_xlpm.f,JE$6,
_xlpm.xp,IFERROR(
   _xlfn.XLOOKUP(
     1,
     (Papeletas!$B$2:$B$3000=$B55)*(Papeletas!$G$2:$G$3000&lt;=_xlpm.f)*(Papeletas!$H$2:$H$3000&gt;=_xlpm.f),
     Papeletas!$F$2:$F$3000,
     "__NP__"
   ),
   "__NP__"
),
_xlpm.x,IF(_xlpm.xp&lt;&gt;"__NP__",_xlpm.xp,_xlfn.XLOOKUP($B55,Reloj!$A$2:$A$3000,INDEX(Reloj!$J$2:$AR$3000,,COLUMN(IS47)-INT(COLUMN(IS47)/9*8)),"__NF__")),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JF55" s="363">
        <f t="shared" si="808"/>
        <v>0</v>
      </c>
      <c r="JG55" s="363">
        <f t="shared" si="809"/>
        <v>0</v>
      </c>
      <c r="JH55" s="363">
        <f t="shared" si="810"/>
        <v>0</v>
      </c>
      <c r="JI55" s="363">
        <f t="shared" si="811"/>
        <v>0</v>
      </c>
      <c r="JJ55" s="359">
        <f t="shared" si="812"/>
        <v>0.3125</v>
      </c>
      <c r="JK55" s="360">
        <f t="shared" si="813"/>
        <v>0.70833333333333337</v>
      </c>
      <c r="JL55" s="361" t="str">
        <f>IF(
 OR(JJ$6&lt;MAX($B$2,$G55),AND($H55&lt;&gt;"",JJ$6&gt;$H55)),
 "NA",
 IF(
  AND($D55="LOCAL",WEEKDAY(JJ$6,2)=7),
  "DS",
  IF(
   COUNTIF(Parametros!$P:$P,JJ$6)&gt;0,
   IF(ISNUMBER(JN55),IF(JN55&gt;0,"FL","FC"),"FC"),
   IF(
    ISNUMBER(JN55),
    IF(JN55&gt;0,"NOR","F"),
    IF(JN55="A","NOR",IF(JN55&lt;&gt;"",JN55,"F"))
   )
  )
 )
)</f>
        <v>LSG</v>
      </c>
      <c r="JM55" s="362">
        <f t="shared" si="814"/>
        <v>8.5</v>
      </c>
      <c r="JN55" s="362" t="str" cm="1">
        <f t="array" ref="JN55">_xlfn.LET(
_xlpm.f,JN$6,
_xlpm.xp,IFERROR(
   _xlfn.XLOOKUP(
     1,
     (Papeletas!$B$2:$B$3000=$B55)*(Papeletas!$G$2:$G$3000&lt;=_xlpm.f)*(Papeletas!$H$2:$H$3000&gt;=_xlpm.f),
     Papeletas!$F$2:$F$3000,
     "__NP__"
   ),
   "__NP__"
),
_xlpm.x,IF(_xlpm.xp&lt;&gt;"__NP__",_xlpm.xp,_xlfn.XLOOKUP($B55,Reloj!$A$2:$A$3000,INDEX(Reloj!$J$2:$AR$3000,,COLUMN(JB47)-INT(COLUMN(JB47)/9*8)),"__NF__")),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JO55" s="363">
        <f t="shared" si="815"/>
        <v>0</v>
      </c>
      <c r="JP55" s="363">
        <f t="shared" si="816"/>
        <v>0</v>
      </c>
      <c r="JQ55" s="363">
        <f t="shared" si="817"/>
        <v>0</v>
      </c>
      <c r="JR55" s="363">
        <f t="shared" si="818"/>
        <v>0</v>
      </c>
      <c r="JS55" s="359">
        <f t="shared" si="819"/>
        <v>0.3125</v>
      </c>
      <c r="JT55" s="360">
        <f t="shared" si="820"/>
        <v>0.70833333333333337</v>
      </c>
      <c r="JU55" s="361" t="str">
        <f>IF(
 OR(JS$6&lt;MAX($B$2,$G55),AND($H55&lt;&gt;"",JS$6&gt;$H55)),
 "NA",
 IF(
  AND($D55="LOCAL",WEEKDAY(JS$6,2)=7),
  "DS",
  IF(
   COUNTIF(Parametros!$P:$P,JS$6)&gt;0,
   IF(ISNUMBER(JW55),IF(JW55&gt;0,"FL","FC"),"FC"),
   IF(
    ISNUMBER(JW55),
    IF(JW55&gt;0,"NOR","F"),
    IF(JW55="A","NOR",IF(JW55&lt;&gt;"",JW55,"F"))
   )
  )
 )
)</f>
        <v>LSG</v>
      </c>
      <c r="JV55" s="362">
        <f t="shared" si="821"/>
        <v>8.5</v>
      </c>
      <c r="JW55" s="362" t="str" cm="1">
        <f t="array" ref="JW55">_xlfn.LET(
_xlpm.f,JW$6,
_xlpm.xp,IFERROR(
   _xlfn.XLOOKUP(
     1,
     (Papeletas!$B$2:$B$3000=$B55)*(Papeletas!$G$2:$G$3000&lt;=_xlpm.f)*(Papeletas!$H$2:$H$3000&gt;=_xlpm.f),
     Papeletas!$F$2:$F$3000,
     "__NP__"
   ),
   "__NP__"
),
_xlpm.x,IF(_xlpm.xp&lt;&gt;"__NP__",_xlpm.xp,_xlfn.XLOOKUP($B55,Reloj!$A$2:$A$3000,INDEX(Reloj!$J$2:$AR$3000,,COLUMN(JK47)-INT(COLUMN(JK47)/9*8)),"__NF__")),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JX55" s="363">
        <f t="shared" si="822"/>
        <v>0</v>
      </c>
      <c r="JY55" s="363">
        <f t="shared" si="823"/>
        <v>0</v>
      </c>
      <c r="JZ55" s="363">
        <f t="shared" si="824"/>
        <v>0</v>
      </c>
      <c r="KA55" s="363">
        <f t="shared" si="825"/>
        <v>0</v>
      </c>
      <c r="KB55" s="359">
        <f t="shared" si="826"/>
        <v>0.3125</v>
      </c>
      <c r="KC55" s="360">
        <f t="shared" si="827"/>
        <v>0.54166666666666663</v>
      </c>
      <c r="KD55" s="361" t="str">
        <f>IF(
 OR(KB$6&lt;MAX($B$2,$G55),AND($H55&lt;&gt;"",KB$6&gt;$H55)),
 "NA",
 IF(
  AND($D55="LOCAL",WEEKDAY(KB$6,2)=7),
  "DS",
  IF(
   COUNTIF(Parametros!$P:$P,KB$6)&gt;0,
   IF(ISNUMBER(KF55),IF(KF55&gt;0,"FL","FC"),"FC"),
   IF(
    ISNUMBER(KF55),
    IF(KF55&gt;0,"NOR","F"),
    IF(KF55="A","NOR",IF(KF55&lt;&gt;"",KF55,"F"))
   )
  )
 )
)</f>
        <v>LSG</v>
      </c>
      <c r="KE55" s="362">
        <f t="shared" si="828"/>
        <v>5.4999999999999991</v>
      </c>
      <c r="KF55" s="362" t="str" cm="1">
        <f t="array" ref="KF55">_xlfn.LET(
_xlpm.f,KF$6,
_xlpm.xp,IFERROR(
   _xlfn.XLOOKUP(
     1,
     (Papeletas!$B$2:$B$3000=$B55)*(Papeletas!$G$2:$G$3000&lt;=_xlpm.f)*(Papeletas!$H$2:$H$3000&gt;=_xlpm.f),
     Papeletas!$F$2:$F$3000,
     "__NP__"
   ),
   "__NP__"
),
_xlpm.x,IF(_xlpm.xp&lt;&gt;"__NP__",_xlpm.xp,_xlfn.XLOOKUP($B55,Reloj!$A$2:$A$3000,INDEX(Reloj!$J$2:$AR$3000,,COLUMN(JT47)-INT(COLUMN(JT47)/9*8)),"__NF__")),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KG55" s="363">
        <f t="shared" si="829"/>
        <v>0</v>
      </c>
      <c r="KH55" s="363">
        <f t="shared" si="830"/>
        <v>0</v>
      </c>
      <c r="KI55" s="363">
        <f t="shared" si="831"/>
        <v>0</v>
      </c>
      <c r="KJ55" s="363">
        <f t="shared" si="832"/>
        <v>0</v>
      </c>
      <c r="KK55" s="359" t="str">
        <f t="shared" si="255"/>
        <v>-</v>
      </c>
      <c r="KL55" s="360" t="str">
        <f t="shared" ref="KL55" si="859">IF(KK55="-","-",IF($D55="LOCAL",IF(WEEKDAY(KK$6,2)&lt;=5,--"17:00:00",IF(WEEKDAY(KK$6,2)=6,--"13:00:00","-")),IF($D55="FORANEO",IF(WEEKDAY(KK$6,2)&lt;=6,--"18:30:00",IF(WEEKDAY(KK$6,2)=7,--"12:00:00","-")),"-")))</f>
        <v>-</v>
      </c>
      <c r="KM55" s="361" t="str">
        <f>IF(
 OR(KK$6&lt;MAX($B$2,$G55),AND($H55&lt;&gt;"",KK$6&gt;$H55)),
 "NA",
 IF(
  AND($D55="LOCAL",WEEKDAY(KK$6,2)=7),
  "DS",
  IF(
   COUNTIF(Parametros!$P:$P,KK$6)&gt;0,
   IF(ISNUMBER(KO55),IF(KO55&gt;0,"FL","FC"),"FC"),
   IF(
    ISNUMBER(KO55),
    IF(KO55&gt;0,"NOR","F"),
    IF(KO55="A","NOR",IF(KO55&lt;&gt;"",KO55,"F"))
   )
  )
 )
)</f>
        <v>DS</v>
      </c>
      <c r="KN55" s="362">
        <f t="shared" si="519"/>
        <v>0</v>
      </c>
      <c r="KO55" s="362" t="str" cm="1">
        <f t="array" ref="KO55">_xlfn.LET(
_xlpm.f,KO$6,
_xlpm.xp,IFERROR(
   _xlfn.XLOOKUP(
     1,
     (Papeletas!$B$2:$B$403=$B55)*(Papeletas!$G$2:$G$403&lt;=_xlpm.f)*(Papeletas!$H$2:$H$403&gt;=_xlpm.f),
     Papeletas!$F$2:$F$403,
     "__NP__"
   ),
   "__NP__"
),
_xlpm.x,IF(_xlpm.xp&lt;&gt;"__NP__",_xlpm.xp,_xlfn.XLOOKUP($B55,Reloj!$A$2:$A$1254,INDEX(Reloj!$J$2:$AR$1254,,COLUMN(KC47)-INT(COLUMN(KC47)/9*8)),"__NF__")),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F</v>
      </c>
      <c r="KP55" s="363">
        <f t="shared" si="520"/>
        <v>0</v>
      </c>
      <c r="KQ55" s="363">
        <f t="shared" si="521"/>
        <v>0</v>
      </c>
      <c r="KR55" s="363">
        <f t="shared" si="522"/>
        <v>0</v>
      </c>
      <c r="KS55" s="363">
        <f t="shared" si="523"/>
        <v>0</v>
      </c>
      <c r="KT55" s="359">
        <f t="shared" si="262"/>
        <v>0.3125</v>
      </c>
      <c r="KU55" s="360">
        <f t="shared" ref="KU55" si="860">IF(KT55="-","-",IF($D55="LOCAL",IF(WEEKDAY(KT$6,2)&lt;=5,--"17:00:00",IF(WEEKDAY(KT$6,2)=6,--"13:00:00","-")),IF($D55="FORANEO",IF(WEEKDAY(KT$6,2)&lt;=6,--"18:30:00",IF(WEEKDAY(KT$6,2)=7,--"12:00:00","-")),"-")))</f>
        <v>0.70833333333333337</v>
      </c>
      <c r="KV55" s="361" t="str">
        <f>IF(
 OR(KT$6&lt;MAX($B$2,$G55),AND($H55&lt;&gt;"",KT$6&gt;$H55)),
 "NA",
 IF(
  AND($D55="LOCAL",WEEKDAY(KT$6,2)=7),
  "DS",
  IF(
   COUNTIF(Parametros!$P:$P,KT$6)&gt;0,
   IF(ISNUMBER(KX55),IF(KX55&gt;0,"FL","FC"),"FC"),
   IF(
    ISNUMBER(KX55),
    IF(KX55&gt;0,"NOR","F"),
    IF(KX55="A","NOR",IF(KX55&lt;&gt;"",KX55,"F"))
   )
  )
 )
)</f>
        <v>LSG</v>
      </c>
      <c r="KW55" s="362">
        <f t="shared" si="525"/>
        <v>8.5</v>
      </c>
      <c r="KX55" s="362" t="str" cm="1">
        <f t="array" ref="KX55">_xlfn.LET(
_xlpm.f,KX$6,
_xlpm.xp,IFERROR(
   _xlfn.XLOOKUP(
     1,
     (Papeletas!$B$2:$B$403=$B55)*(Papeletas!$G$2:$G$403&lt;=_xlpm.f)*(Papeletas!$H$2:$H$403&gt;=_xlpm.f),
     Papeletas!$F$2:$F$403,
     "__NP__"
   ),
   "__NP__"
),
_xlpm.x,IF(_xlpm.xp&lt;&gt;"__NP__",_xlpm.xp,_xlfn.XLOOKUP($B55,Reloj!$A$2:$A$1254,INDEX(Reloj!$J$2:$AR$1254,,COLUMN(KL47)-INT(COLUMN(KL47)/9*8)),"__NF__")),
_xlpm.t,SUBSTITUTE(_xlpm.x&amp;"","'",""),
_xlpm.esnum,IFERROR(ISNUMBER(VALUE(_xlpm.t)),FALSE),
_xlpm.n,IF(_xlpm.esnum,VALUE(_xlpm.t),0),
_xlpm.dia,IFERROR(WEEKDAY(_xlpm.f,2),0),
_xlpm.esFinSem,IF(AND(_xlpm.esnum,_xlpm.n&gt;0,_xlpm.n&lt;=7),IF($D55="LOCAL",OR(_xlpm.dia=6,_xlpm.dia=7),_xlpm.dia=7),FALSE),
_xlpm.nAj,IF(_xlpm.esFinSem,_xlpm.n+1,_xlpm.n),
IF(_xlpm.x="__NF__","Revisar",
IF(_xlpm.t="","F",
IF(_xlpm.esnum,
IF(_xlpm.nAj=0,"F",_xlpm.nAj),
IF(OR(_xlpm.t="AS",_xlpm.t="SAI"),"F",
IF(OR(_xlpm.t="ATM",_xlpm.t="CT",_xlpm.t="SS"),"A",
IF(_xlpm.t="B","DL",
IF(_xlpm.t="BA","DLA",
IF(_xlpm.t="V","VAC",_xlpm.t)))))))))</f>
        <v>LSG</v>
      </c>
      <c r="KY55" s="363">
        <f t="shared" si="526"/>
        <v>0</v>
      </c>
      <c r="KZ55" s="363">
        <f t="shared" si="527"/>
        <v>0</v>
      </c>
      <c r="LA55" s="363">
        <f t="shared" si="528"/>
        <v>0</v>
      </c>
      <c r="LB55" s="363">
        <f t="shared" si="529"/>
        <v>0</v>
      </c>
      <c r="LC55" s="364">
        <f t="shared" si="269"/>
        <v>0.3125</v>
      </c>
      <c r="LD55" s="360">
        <f t="shared" si="530"/>
        <v>0.70833333333333337</v>
      </c>
      <c r="LE55" s="361" t="str" cm="1">
        <f t="array" ref="LE55">_xlfn.LET(_xlpm.f,LC$6,_xlpm.ini,IFERROR(_xlfn.XLOOKUP(1,(Papeletas!$B$2:$B$403=$B55)*(Papeletas!$G$2:$G$403&lt;=_xlpm.f)*(Papeletas!$H$2:$H$403&gt;=_xlpm.f),Papeletas!$F$2:$F$403,""),""),IF(AND($D55="LOCAL",WEEKDAY(LC$6,2)=7),"DS",IF(_xlpm.ini&lt;&gt;"",_xlfn.XLOOKUP(_xlpm.ini,Parametros!$B:$B,Parametros!$C:$C,_xlpm.ini),"NOR")))</f>
        <v>LSG</v>
      </c>
      <c r="LF55" s="362">
        <f t="shared" si="531"/>
        <v>8.5</v>
      </c>
      <c r="LG55" s="362" t="str">
        <f t="shared" si="532"/>
        <v>LSG</v>
      </c>
      <c r="LH55" s="363">
        <f t="shared" si="533"/>
        <v>0</v>
      </c>
      <c r="LI55" s="363">
        <v>0</v>
      </c>
      <c r="LJ55" s="363">
        <v>0</v>
      </c>
      <c r="LK55" s="363">
        <v>0</v>
      </c>
      <c r="LL55" s="364">
        <f t="shared" si="274"/>
        <v>0.3125</v>
      </c>
      <c r="LM55" s="360">
        <f t="shared" si="534"/>
        <v>0.70833333333333337</v>
      </c>
      <c r="LN55" s="361" t="str" cm="1">
        <f t="array" ref="LN55">_xlfn.LET(_xlpm.f,LL$6,_xlpm.ini,IFERROR(_xlfn.XLOOKUP(1,(Papeletas!$B$2:$B$403=$B55)*(Papeletas!$G$2:$G$403&lt;=_xlpm.f)*(Papeletas!$H$2:$H$403&gt;=_xlpm.f),Papeletas!$F$2:$F$403,""),""),IF(AND($D55="LOCAL",WEEKDAY(LL$6,2)=7),"DS",IF(_xlpm.ini&lt;&gt;"",_xlfn.XLOOKUP(_xlpm.ini,Parametros!$B:$B,Parametros!$C:$C,_xlpm.ini),"NOR")))</f>
        <v>LSG</v>
      </c>
      <c r="LO55" s="362">
        <f t="shared" si="535"/>
        <v>8.5</v>
      </c>
      <c r="LP55" s="362" t="str">
        <f t="shared" si="536"/>
        <v>LSG</v>
      </c>
      <c r="LQ55" s="363">
        <f t="shared" si="537"/>
        <v>0</v>
      </c>
      <c r="LR55" s="363">
        <v>0</v>
      </c>
      <c r="LS55" s="363">
        <v>0</v>
      </c>
      <c r="LT55" s="363">
        <v>0</v>
      </c>
      <c r="LU55" s="364">
        <f t="shared" si="279"/>
        <v>0.3125</v>
      </c>
      <c r="LV55" s="360">
        <f t="shared" si="538"/>
        <v>0.70833333333333337</v>
      </c>
      <c r="LW55" s="361" t="str" cm="1">
        <f t="array" ref="LW55">_xlfn.LET(_xlpm.f,LU$6,_xlpm.ini,IFERROR(_xlfn.XLOOKUP(1,(Papeletas!$B$2:$B$403=$B55)*(Papeletas!$G$2:$G$403&lt;=_xlpm.f)*(Papeletas!$H$2:$H$403&gt;=_xlpm.f),Papeletas!$F$2:$F$403,""),""),IF(AND($D55="LOCAL",WEEKDAY(LU$6,2)=7),"DS",IF(_xlpm.ini&lt;&gt;"",_xlfn.XLOOKUP(_xlpm.ini,Parametros!$B:$B,Parametros!$C:$C,_xlpm.ini),"NOR")))</f>
        <v>LSG</v>
      </c>
      <c r="LX55" s="362">
        <f t="shared" si="539"/>
        <v>8.5</v>
      </c>
      <c r="LY55" s="362" t="str">
        <f t="shared" si="540"/>
        <v>LSG</v>
      </c>
      <c r="LZ55" s="363">
        <f t="shared" si="541"/>
        <v>0</v>
      </c>
      <c r="MA55" s="363">
        <v>0</v>
      </c>
      <c r="MB55" s="363">
        <v>0</v>
      </c>
      <c r="MC55" s="363">
        <v>0</v>
      </c>
      <c r="MD55" s="360">
        <f t="shared" si="284"/>
        <v>0.3125</v>
      </c>
      <c r="ME55" s="360">
        <f t="shared" si="542"/>
        <v>0.70833333333333337</v>
      </c>
      <c r="MF55" s="361" t="str" cm="1">
        <f t="array" ref="MF55">_xlfn.LET(_xlpm.f,MD$6,_xlpm.ini,IFERROR(_xlfn.XLOOKUP(1,(Papeletas!$B$2:$B$403=$B55)*(Papeletas!$G$2:$G$403&lt;=_xlpm.f)*(Papeletas!$H$2:$H$403&gt;=_xlpm.f),Papeletas!$F$2:$F$403,""),""),IF(AND($D55="LOCAL",WEEKDAY(MD$6,2)=7),"DS",IF(_xlpm.ini&lt;&gt;"",_xlfn.XLOOKUP(_xlpm.ini,Parametros!$B:$B,Parametros!$C:$C,_xlpm.ini),"NOR")))</f>
        <v>LSG</v>
      </c>
      <c r="MG55" s="362">
        <f t="shared" si="543"/>
        <v>8.5</v>
      </c>
      <c r="MH55" s="362" t="str">
        <f t="shared" si="544"/>
        <v>LSG</v>
      </c>
      <c r="MI55" s="363">
        <f t="shared" si="545"/>
        <v>0</v>
      </c>
      <c r="MJ55" s="363">
        <v>0</v>
      </c>
      <c r="MK55" s="363">
        <v>0</v>
      </c>
      <c r="ML55" s="363">
        <v>0</v>
      </c>
      <c r="MM55" s="364">
        <f t="shared" si="289"/>
        <v>0.3125</v>
      </c>
      <c r="MN55" s="360">
        <f t="shared" si="546"/>
        <v>0.54166666666666663</v>
      </c>
      <c r="MO55" s="361" t="str" cm="1">
        <f t="array" ref="MO55">_xlfn.LET(_xlpm.f,MM$6,_xlpm.ini,IFERROR(_xlfn.XLOOKUP(1,(Papeletas!$B$2:$B$403=$B55)*(Papeletas!$G$2:$G$403&lt;=_xlpm.f)*(Papeletas!$H$2:$H$403&gt;=_xlpm.f),Papeletas!$F$2:$F$403,""),""),IF(AND($D55="LOCAL",WEEKDAY(MM$6,2)=7),"DS",IF(_xlpm.ini&lt;&gt;"",_xlfn.XLOOKUP(_xlpm.ini,Parametros!$B:$B,Parametros!$C:$C,_xlpm.ini),"NOR")))</f>
        <v>NOR</v>
      </c>
      <c r="MP55" s="362">
        <f t="shared" si="547"/>
        <v>5.4999999999999991</v>
      </c>
      <c r="MQ55" s="362">
        <f t="shared" si="548"/>
        <v>5.4999999999999991</v>
      </c>
      <c r="MR55" s="363">
        <f t="shared" si="549"/>
        <v>5.4999999999999991</v>
      </c>
      <c r="MS55" s="363">
        <v>0</v>
      </c>
      <c r="MT55" s="363">
        <v>0</v>
      </c>
      <c r="MU55" s="363">
        <v>0</v>
      </c>
      <c r="MV55" s="364"/>
      <c r="MW55" s="360"/>
      <c r="MX55" s="361"/>
      <c r="MY55" s="362"/>
      <c r="MZ55" s="362"/>
      <c r="NA55" s="363"/>
      <c r="NB55" s="363"/>
      <c r="NC55" s="363"/>
      <c r="ND55" s="363"/>
      <c r="NE55" s="364"/>
      <c r="NF55" s="360"/>
      <c r="NG55" s="361"/>
      <c r="NH55" s="362"/>
      <c r="NI55" s="362"/>
      <c r="NJ55" s="363"/>
      <c r="NK55" s="363"/>
      <c r="NL55" s="363"/>
      <c r="NM55" s="363"/>
      <c r="NN55" s="211"/>
      <c r="NO55" s="401">
        <f t="shared" si="615"/>
        <v>10</v>
      </c>
      <c r="NP55" s="401" cm="1">
        <f t="array" ref="NP55">SUMPRODUCT(
 (INDEX(DD55:MU55,1,_xlfn.SEQUENCE(1,INT((COLUMN($MU$9)-COLUMN(DD55)+1)/9),3,9))=NP$6)*
 (INDEX(DD55:MU55,1,_xlfn.SEQUENCE(1,INT((COLUMN($MU$9)-COLUMN(DD55)+1)/9),9,9))&gt;0)
)</f>
        <v>2</v>
      </c>
      <c r="NQ55" s="401" cm="1">
        <f t="array" ref="NQ55">SUMPRODUCT(--(INDEX($DD55:$MU55,1,_xlfn.SEQUENCE(1,INT((COLUMN($MU$9)-COLUMN($DD55)+1)/9),3,9))=NQ$6))</f>
        <v>0</v>
      </c>
      <c r="NR55" s="401">
        <f t="shared" si="550"/>
        <v>12</v>
      </c>
      <c r="NS55" s="401" cm="1">
        <f t="array" ref="NS55">SUMPRODUCT(--(INDEX($DD55:$MU55,1,_xlfn.SEQUENCE(1,INT((COLUMN($MU$9)-COLUMN($DD55)+1)/9),3,9))=NS$6))</f>
        <v>0</v>
      </c>
      <c r="NT55" s="401">
        <f t="shared" si="551"/>
        <v>2</v>
      </c>
      <c r="NU55" s="401" cm="1">
        <f t="array" ref="NU55">SUMPRODUCT(--(INDEX($DD55:$MU55,1,_xlfn.SEQUENCE(1,INT((COLUMN($MU$9)-COLUMN($DD55)+1)/9),3,9))=NU$6))</f>
        <v>0</v>
      </c>
      <c r="NV55" s="401" cm="1">
        <f t="array" ref="NV55">SUMPRODUCT(--(INDEX($DD55:$MU55,1,_xlfn.SEQUENCE(1,INT((COLUMN($MU$9)-COLUMN($DD55)+1)/9),3,9))=NV$6))</f>
        <v>0</v>
      </c>
      <c r="NW55" s="401" cm="1">
        <f t="array" ref="NW55">SUMPRODUCT(--(INDEX($DD55:$MU55,1,_xlfn.SEQUENCE(1,INT((COLUMN($MU$9)-COLUMN($DD55)+1)/9),3,9))=NW$6))</f>
        <v>0</v>
      </c>
      <c r="NX55" s="401" cm="1">
        <f t="array" ref="NX55">SUMPRODUCT(--(INDEX($DD55:$MU55,1,_xlfn.SEQUENCE(1,INT((COLUMN($MU$9)-COLUMN($DD55)+1)/9),3,9))=NX$6))</f>
        <v>0</v>
      </c>
      <c r="NY55" s="401" cm="1">
        <f t="array" ref="NY55">SUMPRODUCT(--(INDEX($DD55:$MU55,1,_xlfn.SEQUENCE(1,INT((COLUMN($MU$9)-COLUMN($DD55)+1)/9),3,9))=NY$6))</f>
        <v>0</v>
      </c>
      <c r="NZ55" s="401" cm="1">
        <f t="array" ref="NZ55">SUMPRODUCT(--(INDEX($DD55:$MU55,1,_xlfn.SEQUENCE(1,INT((COLUMN($MU$9)-COLUMN($DD55)+1)/9),3,9))=NZ$6))</f>
        <v>0</v>
      </c>
      <c r="OA55" s="401" cm="1">
        <f t="array" ref="OA55">SUMPRODUCT(--(INDEX($DD55:$MU55,1,_xlfn.SEQUENCE(1,INT((COLUMN($MU$9)-COLUMN($DD55)+1)/9),3,9))=OA$6))</f>
        <v>0</v>
      </c>
      <c r="OB55" s="401" cm="1">
        <f t="array" ref="OB55">SUMPRODUCT(--(INDEX($DD55:$MU55,1,_xlfn.SEQUENCE(1,INT((COLUMN($MU$9)-COLUMN($DD55)+1)/9),3,9))=OB$6))</f>
        <v>0</v>
      </c>
      <c r="OC55" s="401" cm="1">
        <f t="array" ref="OC55">SUMPRODUCT(--(INDEX($DD55:$MU55,1,_xlfn.SEQUENCE(1,INT((COLUMN($MU$9)-COLUMN($DD55)+1)/9),3,9))=OC$6))</f>
        <v>14</v>
      </c>
      <c r="OD55" s="402"/>
      <c r="OE55" s="402">
        <f t="shared" si="552"/>
        <v>28</v>
      </c>
      <c r="OF55" s="403" cm="1">
        <f t="array" ref="OF55">SUM(INDEX(R55:KJ55,1,_xlfn.SEQUENCE(1,INT((COLUMN($NM$9)-COLUMN(CU55)+1)/9),7,9)))</f>
        <v>22.5</v>
      </c>
      <c r="OG55" s="403" cm="1">
        <f t="array" ref="OG55">SUM(INDEX(R55:KJ55,1,_xlfn.SEQUENCE(1,INT((COLUMN($NM$9)-COLUMN(CU55)+1)/9),8,9)))</f>
        <v>10</v>
      </c>
      <c r="OH55" s="403" cm="1">
        <f t="array" ref="OH55">SUM(INDEX(R55:KJ55,1,_xlfn.SEQUENCE(1,INT((COLUMN($NM$9)-COLUMN(CU55)+1)/9),9,9)))</f>
        <v>32</v>
      </c>
      <c r="OI55" s="214"/>
      <c r="OJ55" s="163"/>
      <c r="OK55" s="163"/>
      <c r="OL55" s="163"/>
      <c r="OM55" s="163"/>
      <c r="ON55" s="306">
        <f>_xlfn.XLOOKUP(B55,'TR05'!B:B,'TR05'!G:G,"Revisar",0)</f>
        <v>46001</v>
      </c>
      <c r="OO55" s="306">
        <f>_xlfn.XLOOKUP(B55,Reloj!A:A,Reloj!D:D,"Revisar",0)</f>
        <v>46001</v>
      </c>
      <c r="OP55" s="162" t="str">
        <f>_xlfn.XLOOKUP(B55,'S10'!C:C,'S10'!B:B,"Revisar",0)</f>
        <v>Revisar</v>
      </c>
    </row>
    <row r="56" spans="1:406">
      <c r="A56" s="356">
        <v>48</v>
      </c>
      <c r="B56" s="332" t="s">
        <v>908</v>
      </c>
      <c r="C56" s="357" t="str">
        <f>_xlfn.XLOOKUP(B56,'S10'!$B$2:$B$1500,'S10'!$A$2:$A$1500,"Ingresar",0)</f>
        <v>22022148</v>
      </c>
      <c r="D56" s="333" t="s">
        <v>169</v>
      </c>
      <c r="E56" s="335" t="s">
        <v>910</v>
      </c>
      <c r="F56" s="335" t="str">
        <f>_xlfn.XLOOKUP(B56,'S10'!$B$2:$B$600,'S10'!$F$2:$F$600,"Ingresar",0)</f>
        <v>Auxiliar de Seguridad Patrimonial</v>
      </c>
      <c r="G56" s="296">
        <v>46034</v>
      </c>
      <c r="H56" s="358"/>
      <c r="I56" s="359">
        <f t="shared" si="37"/>
        <v>0.3125</v>
      </c>
      <c r="J56" s="360">
        <f t="shared" si="295"/>
        <v>0.70833333333333337</v>
      </c>
      <c r="K56" s="361" t="str">
        <f>IF(
 OR(I$6&lt;MAX($B$2,$G56),AND($H56&lt;&gt;"",I$6&gt;$H56)),
 "NA",
 IF(
  AND($D56="LOCAL",WEEKDAY(I$6,2)=7),
  "DS",
  IF(
   COUNTIF(Parametros!$P:$P,I$6)&gt;0,
   IF(ISNUMBER(M56),IF(M56&gt;0,"FL","FC"),"FC"),
   IF(
    ISNUMBER(M56),
    IF(M56&gt;0,"NOR","F"),
    IF(M56="A","NOR",IF(M56&lt;&gt;"",M56,"F"))
   )
  )
 )
)</f>
        <v>NOR</v>
      </c>
      <c r="L56" s="362">
        <f t="shared" si="296"/>
        <v>8.5</v>
      </c>
      <c r="M56" s="362" cm="1">
        <f t="array" ref="M56">_xlfn.LET(
_xlpm.f,M$6,
_xlpm.xp,IFERROR(
   _xlfn.XLOOKUP(
     1,
     (Papeletas!$B$2:$B$403=$B56)*(Papeletas!$G$2:$G$403&lt;=_xlpm.f)*(Papeletas!$H$2:$H$403&gt;=_xlpm.f),
     Papeletas!$F$2:$F$403,
     "__NP__"
   ),
   "__NP__"
),
_xlpm.x,IF(_xlpm.xp&lt;&gt;"__NP__",_xlpm.xp,_xlfn.XLOOKUP($B56,Reloj!$A$2:$A$1254,INDEX(Reloj!$J$2:$AR$1254,,COLUMN(A48)-INT(COLUMN(A48)/9*8)),"__NF__")),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N56" s="363">
        <f t="shared" si="297"/>
        <v>8.5</v>
      </c>
      <c r="O56" s="363">
        <f t="shared" si="298"/>
        <v>2</v>
      </c>
      <c r="P56" s="363">
        <f t="shared" si="299"/>
        <v>0.5</v>
      </c>
      <c r="Q56" s="363">
        <f t="shared" si="300"/>
        <v>0</v>
      </c>
      <c r="R56" s="359">
        <f t="shared" si="616"/>
        <v>0.3125</v>
      </c>
      <c r="S56" s="360">
        <f t="shared" si="617"/>
        <v>0.70833333333333337</v>
      </c>
      <c r="T56" s="361" t="str">
        <f>IF(
 OR(R$6&lt;MAX($B$2,$G56),AND($H56&lt;&gt;"",R$6&gt;$H56)),
 "NA",
 IF(
  AND($D56="LOCAL",WEEKDAY(R$6,2)=7),
  "DS",
  IF(
   COUNTIF(Parametros!$P:$P,R$6)&gt;0,
   IF(ISNUMBER(V56),IF(V56&gt;0,"FL","FC"),"FC"),
   IF(
    ISNUMBER(V56),
    IF(V56&gt;0,"NOR","F"),
    IF(V56="A","NOR",IF(V56&lt;&gt;"",V56,"F"))
   )
  )
 )
)</f>
        <v>NOR</v>
      </c>
      <c r="U56" s="362">
        <f t="shared" si="618"/>
        <v>8.5</v>
      </c>
      <c r="V56" s="362" cm="1">
        <f t="array" ref="V56">_xlfn.LET(
_xlpm.f,V$6,
_xlpm.xp,IFERROR(
   _xlfn.XLOOKUP(
     1,
     (Papeletas!$B$2:$B$3000=$B56)*(Papeletas!$G$2:$G$3000&lt;=_xlpm.f)*(Papeletas!$H$2:$H$3000&gt;=_xlpm.f),
     Papeletas!$F$2:$F$3000,
     "__NP__"
   ),
   "__NP__"
),
_xlpm.x,IF(_xlpm.xp&lt;&gt;"__NP__",_xlpm.xp,_xlfn.XLOOKUP($B56,Reloj!$A$2:$A$3000,INDEX(Reloj!$J$2:$AR$3000,,COLUMN(J48)-INT(COLUMN(J48)/9*8)),"__NF__")),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W56" s="363">
        <f t="shared" si="619"/>
        <v>8.5</v>
      </c>
      <c r="X56" s="363">
        <f t="shared" si="620"/>
        <v>2</v>
      </c>
      <c r="Y56" s="363">
        <f t="shared" si="621"/>
        <v>0</v>
      </c>
      <c r="Z56" s="363">
        <f t="shared" si="622"/>
        <v>0</v>
      </c>
      <c r="AA56" s="359">
        <f t="shared" si="623"/>
        <v>0.3125</v>
      </c>
      <c r="AB56" s="360">
        <f t="shared" si="624"/>
        <v>0.70833333333333337</v>
      </c>
      <c r="AC56" s="361" t="str">
        <f>IF(
 OR(AA$6&lt;MAX($B$2,$G56),AND($H56&lt;&gt;"",AA$6&gt;$H56)),
 "NA",
 IF(
  AND($D56="LOCAL",WEEKDAY(AA$6,2)=7),
  "DS",
  IF(
   COUNTIF(Parametros!$P:$P,AA$6)&gt;0,
   IF(ISNUMBER(AE56),IF(AE56&gt;0,"FL","FC"),"FC"),
   IF(
    ISNUMBER(AE56),
    IF(AE56&gt;0,"NOR","F"),
    IF(AE56="A","NOR",IF(AE56&lt;&gt;"",AE56,"F"))
   )
  )
 )
)</f>
        <v>NOR</v>
      </c>
      <c r="AD56" s="362">
        <f t="shared" si="625"/>
        <v>8.5</v>
      </c>
      <c r="AE56" s="362" cm="1">
        <f t="array" ref="AE56">_xlfn.LET(
_xlpm.f,AE$6,
_xlpm.xp,IFERROR(
   _xlfn.XLOOKUP(
     1,
     (Papeletas!$B$2:$B$3000=$B56)*(Papeletas!$G$2:$G$3000&lt;=_xlpm.f)*(Papeletas!$H$2:$H$3000&gt;=_xlpm.f),
     Papeletas!$F$2:$F$3000,
     "__NP__"
   ),
   "__NP__"
),
_xlpm.x,IF(_xlpm.xp&lt;&gt;"__NP__",_xlpm.xp,_xlfn.XLOOKUP($B56,Reloj!$A$2:$A$3000,INDEX(Reloj!$J$2:$AR$3000,,COLUMN(S48)-INT(COLUMN(S48)/9*8)),"__NF__")),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AF56" s="363">
        <f t="shared" si="626"/>
        <v>8.5</v>
      </c>
      <c r="AG56" s="363">
        <f t="shared" si="627"/>
        <v>2</v>
      </c>
      <c r="AH56" s="363">
        <f t="shared" si="628"/>
        <v>0</v>
      </c>
      <c r="AI56" s="363">
        <f t="shared" si="629"/>
        <v>0</v>
      </c>
      <c r="AJ56" s="359">
        <f t="shared" si="630"/>
        <v>0.3125</v>
      </c>
      <c r="AK56" s="360">
        <f t="shared" si="631"/>
        <v>0.54166666666666663</v>
      </c>
      <c r="AL56" s="361" t="str">
        <f>IF(
 OR(AJ$6&lt;MAX($B$2,$G56),AND($H56&lt;&gt;"",AJ$6&gt;$H56)),
 "NA",
 IF(
  AND($D56="LOCAL",WEEKDAY(AJ$6,2)=7),
  "DS",
  IF(
   COUNTIF(Parametros!$P:$P,AJ$6)&gt;0,
   IF(ISNUMBER(AN56),IF(AN56&gt;0,"FL","FC"),"FC"),
   IF(
    ISNUMBER(AN56),
    IF(AN56&gt;0,"NOR","F"),
    IF(AN56="A","NOR",IF(AN56&lt;&gt;"",AN56,"F"))
   )
  )
 )
)</f>
        <v>NOR</v>
      </c>
      <c r="AM56" s="362">
        <f t="shared" si="632"/>
        <v>5.4999999999999991</v>
      </c>
      <c r="AN56" s="362" cm="1">
        <f t="array" ref="AN56">_xlfn.LET(
_xlpm.f,AN$6,
_xlpm.xp,IFERROR(
   _xlfn.XLOOKUP(
     1,
     (Papeletas!$B$2:$B$3000=$B56)*(Papeletas!$G$2:$G$3000&lt;=_xlpm.f)*(Papeletas!$H$2:$H$3000&gt;=_xlpm.f),
     Papeletas!$F$2:$F$3000,
     "__NP__"
   ),
   "__NP__"
),
_xlpm.x,IF(_xlpm.xp&lt;&gt;"__NP__",_xlpm.xp,_xlfn.XLOOKUP($B56,Reloj!$A$2:$A$3000,INDEX(Reloj!$J$2:$AR$3000,,COLUMN(AB48)-INT(COLUMN(AB48)/9*8)),"__NF__")),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6</v>
      </c>
      <c r="AO56" s="363">
        <f t="shared" si="633"/>
        <v>5.4999999999999991</v>
      </c>
      <c r="AP56" s="363">
        <f t="shared" si="634"/>
        <v>0.50000000000000089</v>
      </c>
      <c r="AQ56" s="363">
        <f t="shared" si="635"/>
        <v>0</v>
      </c>
      <c r="AR56" s="363">
        <f t="shared" si="636"/>
        <v>0</v>
      </c>
      <c r="AS56" s="359" t="str">
        <f t="shared" si="637"/>
        <v>-</v>
      </c>
      <c r="AT56" s="360" t="str">
        <f t="shared" si="638"/>
        <v>-</v>
      </c>
      <c r="AU56" s="361" t="str">
        <f>IF(
 OR(AS$6&lt;MAX($B$2,$G56),AND($H56&lt;&gt;"",AS$6&gt;$H56)),
 "NA",
 IF(
  AND($D56="LOCAL",WEEKDAY(AS$6,2)=7),
  "DS",
  IF(
   COUNTIF(Parametros!$P:$P,AS$6)&gt;0,
   IF(ISNUMBER(AW56),IF(AW56&gt;0,"FL","FC"),"FC"),
   IF(
    ISNUMBER(AW56),
    IF(AW56&gt;0,"NOR","F"),
    IF(AW56="A","NOR",IF(AW56&lt;&gt;"",AW56,"F"))
   )
  )
 )
)</f>
        <v>DS</v>
      </c>
      <c r="AV56" s="362">
        <f t="shared" si="639"/>
        <v>0</v>
      </c>
      <c r="AW56" s="362" t="str" cm="1">
        <f t="array" ref="AW56">_xlfn.LET(
_xlpm.f,AW$6,
_xlpm.xp,IFERROR(
   _xlfn.XLOOKUP(
     1,
     (Papeletas!$B$2:$B$3000=$B56)*(Papeletas!$G$2:$G$3000&lt;=_xlpm.f)*(Papeletas!$H$2:$H$3000&gt;=_xlpm.f),
     Papeletas!$F$2:$F$3000,
     "__NP__"
   ),
   "__NP__"
),
_xlpm.x,IF(_xlpm.xp&lt;&gt;"__NP__",_xlpm.xp,_xlfn.XLOOKUP($B56,Reloj!$A$2:$A$3000,INDEX(Reloj!$J$2:$AR$3000,,COLUMN(AK48)-INT(COLUMN(AK48)/9*8)),"__NF__")),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F</v>
      </c>
      <c r="AX56" s="363">
        <f t="shared" si="640"/>
        <v>0</v>
      </c>
      <c r="AY56" s="363">
        <f t="shared" si="641"/>
        <v>0</v>
      </c>
      <c r="AZ56" s="363">
        <f t="shared" si="642"/>
        <v>0</v>
      </c>
      <c r="BA56" s="363">
        <f t="shared" si="643"/>
        <v>0</v>
      </c>
      <c r="BB56" s="359">
        <f t="shared" si="644"/>
        <v>0.3125</v>
      </c>
      <c r="BC56" s="360">
        <f t="shared" si="645"/>
        <v>0.70833333333333337</v>
      </c>
      <c r="BD56" s="361" t="str">
        <f>IF(
 OR(BB$6&lt;MAX($B$2,$G56),AND($H56&lt;&gt;"",BB$6&gt;$H56)),
 "NA",
 IF(
  AND($D56="LOCAL",WEEKDAY(BB$6,2)=7),
  "DS",
  IF(
   COUNTIF(Parametros!$P:$P,BB$6)&gt;0,
   IF(ISNUMBER(BF56),IF(BF56&gt;0,"FL","FC"),"FC"),
   IF(
    ISNUMBER(BF56),
    IF(BF56&gt;0,"NOR","F"),
    IF(BF56="A","NOR",IF(BF56&lt;&gt;"",BF56,"F"))
   )
  )
 )
)</f>
        <v>NOR</v>
      </c>
      <c r="BE56" s="362">
        <f t="shared" si="646"/>
        <v>8.5</v>
      </c>
      <c r="BF56" s="362" cm="1">
        <f t="array" ref="BF56">_xlfn.LET(
_xlpm.f,BF$6,
_xlpm.xp,IFERROR(
   _xlfn.XLOOKUP(
     1,
     (Papeletas!$B$2:$B$3000=$B56)*(Papeletas!$G$2:$G$3000&lt;=_xlpm.f)*(Papeletas!$H$2:$H$3000&gt;=_xlpm.f),
     Papeletas!$F$2:$F$3000,
     "__NP__"
   ),
   "__NP__"
),
_xlpm.x,IF(_xlpm.xp&lt;&gt;"__NP__",_xlpm.xp,_xlfn.XLOOKUP($B56,Reloj!$A$2:$A$3000,INDEX(Reloj!$J$2:$AR$3000,,COLUMN(AT48)-INT(COLUMN(AT48)/9*8)),"__NF__")),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BG56" s="363">
        <f t="shared" si="647"/>
        <v>8.5</v>
      </c>
      <c r="BH56" s="363">
        <f t="shared" si="648"/>
        <v>2</v>
      </c>
      <c r="BI56" s="363">
        <f t="shared" si="649"/>
        <v>0</v>
      </c>
      <c r="BJ56" s="363">
        <f t="shared" si="650"/>
        <v>0</v>
      </c>
      <c r="BK56" s="359">
        <f t="shared" si="651"/>
        <v>0.3125</v>
      </c>
      <c r="BL56" s="360">
        <f t="shared" si="652"/>
        <v>0.70833333333333337</v>
      </c>
      <c r="BM56" s="361" t="str">
        <f>IF(
 OR(BK$6&lt;MAX($B$2,$G56),AND($H56&lt;&gt;"",BK$6&gt;$H56)),
 "NA",
 IF(
  AND($D56="LOCAL",WEEKDAY(BK$6,2)=7),
  "DS",
  IF(
   COUNTIF(Parametros!$P:$P,BK$6)&gt;0,
   IF(ISNUMBER(BO56),IF(BO56&gt;0,"FL","FC"),"FC"),
   IF(
    ISNUMBER(BO56),
    IF(BO56&gt;0,"NOR","F"),
    IF(BO56="A","NOR",IF(BO56&lt;&gt;"",BO56,"F"))
   )
  )
 )
)</f>
        <v>NOR</v>
      </c>
      <c r="BN56" s="362">
        <f t="shared" si="653"/>
        <v>8.5</v>
      </c>
      <c r="BO56" s="362" cm="1">
        <f t="array" ref="BO56">_xlfn.LET(
_xlpm.f,BO$6,
_xlpm.xp,IFERROR(
   _xlfn.XLOOKUP(
     1,
     (Papeletas!$B$2:$B$3000=$B56)*(Papeletas!$G$2:$G$3000&lt;=_xlpm.f)*(Papeletas!$H$2:$H$3000&gt;=_xlpm.f),
     Papeletas!$F$2:$F$3000,
     "__NP__"
   ),
   "__NP__"
),
_xlpm.x,IF(_xlpm.xp&lt;&gt;"__NP__",_xlpm.xp,_xlfn.XLOOKUP($B56,Reloj!$A$2:$A$3000,INDEX(Reloj!$J$2:$AR$3000,,COLUMN(BC48)-INT(COLUMN(BC48)/9*8)),"__NF__")),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BP56" s="363">
        <f t="shared" si="654"/>
        <v>8.5</v>
      </c>
      <c r="BQ56" s="363">
        <f t="shared" si="655"/>
        <v>2</v>
      </c>
      <c r="BR56" s="363">
        <f t="shared" si="656"/>
        <v>0</v>
      </c>
      <c r="BS56" s="363">
        <f t="shared" si="657"/>
        <v>0</v>
      </c>
      <c r="BT56" s="359">
        <f t="shared" si="658"/>
        <v>0.3125</v>
      </c>
      <c r="BU56" s="360">
        <f t="shared" si="659"/>
        <v>0.70833333333333337</v>
      </c>
      <c r="BV56" s="361" t="str">
        <f>IF(
 OR(BT$6&lt;MAX($B$2,$G56),AND($H56&lt;&gt;"",BT$6&gt;$H56)),
 "NA",
 IF(
  AND($D56="LOCAL",WEEKDAY(BT$6,2)=7),
  "DS",
  IF(
   COUNTIF(Parametros!$P:$P,BT$6)&gt;0,
   IF(ISNUMBER(BX56),IF(BX56&gt;0,"FL","FC"),"FC"),
   IF(
    ISNUMBER(BX56),
    IF(BX56&gt;0,"NOR","F"),
    IF(BX56="A","NOR",IF(BX56&lt;&gt;"",BX56,"F"))
   )
  )
 )
)</f>
        <v>NOR</v>
      </c>
      <c r="BW56" s="362">
        <f t="shared" si="660"/>
        <v>8.5</v>
      </c>
      <c r="BX56" s="362" cm="1">
        <f t="array" ref="BX56">_xlfn.LET(
_xlpm.f,BX$6,
_xlpm.xp,IFERROR(
   _xlfn.XLOOKUP(
     1,
     (Papeletas!$B$2:$B$3000=$B56)*(Papeletas!$G$2:$G$3000&lt;=_xlpm.f)*(Papeletas!$H$2:$H$3000&gt;=_xlpm.f),
     Papeletas!$F$2:$F$3000,
     "__NP__"
   ),
   "__NP__"
),
_xlpm.x,IF(_xlpm.xp&lt;&gt;"__NP__",_xlpm.xp,_xlfn.XLOOKUP($B56,Reloj!$A$2:$A$3000,INDEX(Reloj!$J$2:$AR$3000,,COLUMN(BL48)-INT(COLUMN(BL48)/9*8)),"__NF__")),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BY56" s="363">
        <f t="shared" si="661"/>
        <v>8.5</v>
      </c>
      <c r="BZ56" s="363">
        <f t="shared" si="662"/>
        <v>2</v>
      </c>
      <c r="CA56" s="363">
        <f t="shared" si="663"/>
        <v>0.5</v>
      </c>
      <c r="CB56" s="363">
        <f t="shared" si="664"/>
        <v>0</v>
      </c>
      <c r="CC56" s="359">
        <f t="shared" si="665"/>
        <v>0.3125</v>
      </c>
      <c r="CD56" s="360">
        <f t="shared" si="666"/>
        <v>0.70833333333333337</v>
      </c>
      <c r="CE56" s="361" t="str">
        <f>IF(
 OR(CC$6&lt;MAX($B$2,$G56),AND($H56&lt;&gt;"",CC$6&gt;$H56)),
 "NA",
 IF(
  AND($D56="LOCAL",WEEKDAY(CC$6,2)=7),
  "DS",
  IF(
   COUNTIF(Parametros!$P:$P,CC$6)&gt;0,
   IF(ISNUMBER(CG56),IF(CG56&gt;0,"FL","FC"),"FC"),
   IF(
    ISNUMBER(CG56),
    IF(CG56&gt;0,"NOR","F"),
    IF(CG56="A","NOR",IF(CG56&lt;&gt;"",CG56,"F"))
   )
  )
 )
)</f>
        <v>NOR</v>
      </c>
      <c r="CF56" s="362">
        <f t="shared" si="667"/>
        <v>8.5</v>
      </c>
      <c r="CG56" s="362" cm="1">
        <f t="array" ref="CG56">_xlfn.LET(
_xlpm.f,CG$6,
_xlpm.xp,IFERROR(
   _xlfn.XLOOKUP(
     1,
     (Papeletas!$B$2:$B$3000=$B56)*(Papeletas!$G$2:$G$3000&lt;=_xlpm.f)*(Papeletas!$H$2:$H$3000&gt;=_xlpm.f),
     Papeletas!$F$2:$F$3000,
     "__NP__"
   ),
   "__NP__"
),
_xlpm.x,IF(_xlpm.xp&lt;&gt;"__NP__",_xlpm.xp,_xlfn.XLOOKUP($B56,Reloj!$A$2:$A$3000,INDEX(Reloj!$J$2:$AR$3000,,COLUMN(BU48)-INT(COLUMN(BU48)/9*8)),"__NF__")),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CH56" s="363">
        <f t="shared" si="668"/>
        <v>8.5</v>
      </c>
      <c r="CI56" s="363">
        <f t="shared" si="669"/>
        <v>2</v>
      </c>
      <c r="CJ56" s="363">
        <f t="shared" si="670"/>
        <v>0.5</v>
      </c>
      <c r="CK56" s="363">
        <f t="shared" si="671"/>
        <v>0</v>
      </c>
      <c r="CL56" s="359">
        <f t="shared" si="672"/>
        <v>0.3125</v>
      </c>
      <c r="CM56" s="360">
        <f t="shared" si="673"/>
        <v>0.70833333333333337</v>
      </c>
      <c r="CN56" s="361" t="str">
        <f>IF(
 OR(CL$6&lt;MAX($B$2,$G56),AND($H56&lt;&gt;"",CL$6&gt;$H56)),
 "NA",
 IF(
  AND($D56="LOCAL",WEEKDAY(CL$6,2)=7),
  "DS",
  IF(
   COUNTIF(Parametros!$P:$P,CL$6)&gt;0,
   IF(ISNUMBER(CP56),IF(CP56&gt;0,"FL","FC"),"FC"),
   IF(
    ISNUMBER(CP56),
    IF(CP56&gt;0,"NOR","F"),
    IF(CP56="A","NOR",IF(CP56&lt;&gt;"",CP56,"F"))
   )
  )
 )
)</f>
        <v>NOR</v>
      </c>
      <c r="CO56" s="362">
        <f t="shared" si="674"/>
        <v>8.5</v>
      </c>
      <c r="CP56" s="362" cm="1">
        <f t="array" ref="CP56">_xlfn.LET(
_xlpm.f,CP$6,
_xlpm.xp,IFERROR(
   _xlfn.XLOOKUP(
     1,
     (Papeletas!$B$2:$B$3000=$B56)*(Papeletas!$G$2:$G$3000&lt;=_xlpm.f)*(Papeletas!$H$2:$H$3000&gt;=_xlpm.f),
     Papeletas!$F$2:$F$3000,
     "__NP__"
   ),
   "__NP__"
),
_xlpm.x,IF(_xlpm.xp&lt;&gt;"__NP__",_xlpm.xp,_xlfn.XLOOKUP($B56,Reloj!$A$2:$A$3000,INDEX(Reloj!$J$2:$AR$3000,,COLUMN(CD48)-INT(COLUMN(CD48)/9*8)),"__NF__")),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CQ56" s="363">
        <f t="shared" si="675"/>
        <v>8.5</v>
      </c>
      <c r="CR56" s="363">
        <f t="shared" si="676"/>
        <v>2</v>
      </c>
      <c r="CS56" s="363">
        <f t="shared" si="677"/>
        <v>0.5</v>
      </c>
      <c r="CT56" s="363">
        <f t="shared" si="678"/>
        <v>0</v>
      </c>
      <c r="CU56" s="359">
        <f t="shared" si="679"/>
        <v>0.3125</v>
      </c>
      <c r="CV56" s="360">
        <f t="shared" si="680"/>
        <v>0.54166666666666663</v>
      </c>
      <c r="CW56" s="361" t="str">
        <f>IF(
 OR(CU$6&lt;MAX($B$2,$G56),AND($H56&lt;&gt;"",CU$6&gt;$H56)),
 "NA",
 IF(
  AND($D56="LOCAL",WEEKDAY(CU$6,2)=7),
  "DS",
  IF(
   COUNTIF(Parametros!$P:$P,CU$6)&gt;0,
   IF(ISNUMBER(CY56),IF(CY56&gt;0,"FL","FC"),"FC"),
   IF(
    ISNUMBER(CY56),
    IF(CY56&gt;0,"NOR","F"),
    IF(CY56="A","NOR",IF(CY56&lt;&gt;"",CY56,"F"))
   )
  )
 )
)</f>
        <v>NOR</v>
      </c>
      <c r="CX56" s="362">
        <f t="shared" si="681"/>
        <v>5.4999999999999991</v>
      </c>
      <c r="CY56" s="362" cm="1">
        <f t="array" ref="CY56">_xlfn.LET(
_xlpm.f,CY$6,
_xlpm.xp,IFERROR(
   _xlfn.XLOOKUP(
     1,
     (Papeletas!$B$2:$B$3000=$B56)*(Papeletas!$G$2:$G$3000&lt;=_xlpm.f)*(Papeletas!$H$2:$H$3000&gt;=_xlpm.f),
     Papeletas!$F$2:$F$3000,
     "__NP__"
   ),
   "__NP__"
),
_xlpm.x,IF(_xlpm.xp&lt;&gt;"__NP__",_xlpm.xp,_xlfn.XLOOKUP($B56,Reloj!$A$2:$A$3000,INDEX(Reloj!$J$2:$AR$3000,,COLUMN(CM48)-INT(COLUMN(CM48)/9*8)),"__NF__")),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6</v>
      </c>
      <c r="CZ56" s="363">
        <f t="shared" si="682"/>
        <v>5.4999999999999991</v>
      </c>
      <c r="DA56" s="363">
        <f t="shared" si="683"/>
        <v>0.50000000000000089</v>
      </c>
      <c r="DB56" s="363">
        <f t="shared" si="684"/>
        <v>0</v>
      </c>
      <c r="DC56" s="363">
        <f t="shared" si="685"/>
        <v>0</v>
      </c>
      <c r="DD56" s="359" t="str">
        <f t="shared" si="686"/>
        <v>-</v>
      </c>
      <c r="DE56" s="360" t="str">
        <f t="shared" si="687"/>
        <v>-</v>
      </c>
      <c r="DF56" s="361" t="str">
        <f>IF(
 OR(DD$6&lt;MAX($B$2,$G56),AND($H56&lt;&gt;"",DD$6&gt;$H56)),
 "NA",
 IF(
  AND($D56="LOCAL",WEEKDAY(DD$6,2)=7),
  "DS",
  IF(
   COUNTIF(Parametros!$P:$P,DD$6)&gt;0,
   IF(ISNUMBER(DH56),IF(DH56&gt;0,"FL","FC"),"FC"),
   IF(
    ISNUMBER(DH56),
    IF(DH56&gt;0,"NOR","F"),
    IF(DH56="A","NOR",IF(DH56&lt;&gt;"",DH56,"F"))
   )
  )
 )
)</f>
        <v>DS</v>
      </c>
      <c r="DG56" s="362">
        <f t="shared" si="688"/>
        <v>0</v>
      </c>
      <c r="DH56" s="362" t="str" cm="1">
        <f t="array" ref="DH56">_xlfn.LET(
_xlpm.f,DH$6,
_xlpm.xp,IFERROR(
   _xlfn.XLOOKUP(
     1,
     (Papeletas!$B$2:$B$3000=$B56)*(Papeletas!$G$2:$G$3000&lt;=_xlpm.f)*(Papeletas!$H$2:$H$3000&gt;=_xlpm.f),
     Papeletas!$F$2:$F$3000,
     "__NP__"
   ),
   "__NP__"
),
_xlpm.x,IF(_xlpm.xp&lt;&gt;"__NP__",_xlpm.xp,_xlfn.XLOOKUP($B56,Reloj!$A$2:$A$3000,INDEX(Reloj!$J$2:$AR$3000,,COLUMN(CV48)-INT(COLUMN(CV48)/9*8)),"__NF__")),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F</v>
      </c>
      <c r="DI56" s="363">
        <f t="shared" si="689"/>
        <v>0</v>
      </c>
      <c r="DJ56" s="363">
        <f t="shared" si="690"/>
        <v>0</v>
      </c>
      <c r="DK56" s="363">
        <f t="shared" si="691"/>
        <v>0</v>
      </c>
      <c r="DL56" s="363">
        <f t="shared" si="692"/>
        <v>0</v>
      </c>
      <c r="DM56" s="359">
        <f t="shared" si="693"/>
        <v>0.3125</v>
      </c>
      <c r="DN56" s="360">
        <f t="shared" si="694"/>
        <v>0.70833333333333337</v>
      </c>
      <c r="DO56" s="361" t="str">
        <f>IF(
 OR(DM$6&lt;MAX($B$2,$G56),AND($H56&lt;&gt;"",DM$6&gt;$H56)),
 "NA",
 IF(
  AND($D56="LOCAL",WEEKDAY(DM$6,2)=7),
  "DS",
  IF(
   COUNTIF(Parametros!$P:$P,DM$6)&gt;0,
   IF(ISNUMBER(DQ56),IF(DQ56&gt;0,"FL","FC"),"FC"),
   IF(
    ISNUMBER(DQ56),
    IF(DQ56&gt;0,"NOR","F"),
    IF(DQ56="A","NOR",IF(DQ56&lt;&gt;"",DQ56,"F"))
   )
  )
 )
)</f>
        <v>NOR</v>
      </c>
      <c r="DP56" s="362">
        <f t="shared" si="695"/>
        <v>8.5</v>
      </c>
      <c r="DQ56" s="362" cm="1">
        <f t="array" ref="DQ56">_xlfn.LET(
_xlpm.f,DQ$6,
_xlpm.xp,IFERROR(
   _xlfn.XLOOKUP(
     1,
     (Papeletas!$B$2:$B$3000=$B56)*(Papeletas!$G$2:$G$3000&lt;=_xlpm.f)*(Papeletas!$H$2:$H$3000&gt;=_xlpm.f),
     Papeletas!$F$2:$F$3000,
     "__NP__"
   ),
   "__NP__"
),
_xlpm.x,IF(_xlpm.xp&lt;&gt;"__NP__",_xlpm.xp,_xlfn.XLOOKUP($B56,Reloj!$A$2:$A$3000,INDEX(Reloj!$J$2:$AR$3000,,COLUMN(DE48)-INT(COLUMN(DE48)/9*8)),"__NF__")),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DR56" s="363">
        <f t="shared" si="696"/>
        <v>8.5</v>
      </c>
      <c r="DS56" s="363">
        <f t="shared" si="697"/>
        <v>2</v>
      </c>
      <c r="DT56" s="363">
        <f t="shared" si="698"/>
        <v>0.5</v>
      </c>
      <c r="DU56" s="363">
        <f t="shared" si="699"/>
        <v>0</v>
      </c>
      <c r="DV56" s="359">
        <f t="shared" si="700"/>
        <v>0.3125</v>
      </c>
      <c r="DW56" s="360">
        <f t="shared" si="701"/>
        <v>0.70833333333333337</v>
      </c>
      <c r="DX56" s="361" t="str">
        <f>IF(
 OR(DV$6&lt;MAX($B$2,$G56),AND($H56&lt;&gt;"",DV$6&gt;$H56)),
 "NA",
 IF(
  AND($D56="LOCAL",WEEKDAY(DV$6,2)=7),
  "DS",
  IF(
   COUNTIF(Parametros!$P:$P,DV$6)&gt;0,
   IF(ISNUMBER(DZ56),IF(DZ56&gt;0,"FL","FC"),"FC"),
   IF(
    ISNUMBER(DZ56),
    IF(DZ56&gt;0,"NOR","F"),
    IF(DZ56="A","NOR",IF(DZ56&lt;&gt;"",DZ56,"F"))
   )
  )
 )
)</f>
        <v>NOR</v>
      </c>
      <c r="DY56" s="362">
        <f t="shared" si="702"/>
        <v>8.5</v>
      </c>
      <c r="DZ56" s="362" cm="1">
        <f t="array" ref="DZ56">_xlfn.LET(
_xlpm.f,DZ$6,
_xlpm.xp,IFERROR(
   _xlfn.XLOOKUP(
     1,
     (Papeletas!$B$2:$B$3000=$B56)*(Papeletas!$G$2:$G$3000&lt;=_xlpm.f)*(Papeletas!$H$2:$H$3000&gt;=_xlpm.f),
     Papeletas!$F$2:$F$3000,
     "__NP__"
   ),
   "__NP__"
),
_xlpm.x,IF(_xlpm.xp&lt;&gt;"__NP__",_xlpm.xp,_xlfn.XLOOKUP($B56,Reloj!$A$2:$A$3000,INDEX(Reloj!$J$2:$AR$3000,,COLUMN(DN48)-INT(COLUMN(DN48)/9*8)),"__NF__")),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EA56" s="363">
        <f t="shared" si="703"/>
        <v>8.5</v>
      </c>
      <c r="EB56" s="363">
        <f t="shared" si="704"/>
        <v>2</v>
      </c>
      <c r="EC56" s="363">
        <f t="shared" si="705"/>
        <v>0.5</v>
      </c>
      <c r="ED56" s="363">
        <f t="shared" si="706"/>
        <v>0</v>
      </c>
      <c r="EE56" s="359">
        <f t="shared" si="707"/>
        <v>0.3125</v>
      </c>
      <c r="EF56" s="360">
        <f t="shared" si="708"/>
        <v>0.70833333333333337</v>
      </c>
      <c r="EG56" s="361" t="str">
        <f>IF(
 OR(EE$6&lt;MAX($B$2,$G56),AND($H56&lt;&gt;"",EE$6&gt;$H56)),
 "NA",
 IF(
  AND($D56="LOCAL",WEEKDAY(EE$6,2)=7),
  "DS",
  IF(
   COUNTIF(Parametros!$P:$P,EE$6)&gt;0,
   IF(ISNUMBER(EI56),IF(EI56&gt;0,"FL","FC"),"FC"),
   IF(
    ISNUMBER(EI56),
    IF(EI56&gt;0,"NOR","F"),
    IF(EI56="A","NOR",IF(EI56&lt;&gt;"",EI56,"F"))
   )
  )
 )
)</f>
        <v>NOR</v>
      </c>
      <c r="EH56" s="362">
        <f t="shared" si="709"/>
        <v>8.5</v>
      </c>
      <c r="EI56" s="362" cm="1">
        <f t="array" ref="EI56">_xlfn.LET(
_xlpm.f,EI$6,
_xlpm.xp,IFERROR(
   _xlfn.XLOOKUP(
     1,
     (Papeletas!$B$2:$B$3000=$B56)*(Papeletas!$G$2:$G$3000&lt;=_xlpm.f)*(Papeletas!$H$2:$H$3000&gt;=_xlpm.f),
     Papeletas!$F$2:$F$3000,
     "__NP__"
   ),
   "__NP__"
),
_xlpm.x,IF(_xlpm.xp&lt;&gt;"__NP__",_xlpm.xp,_xlfn.XLOOKUP($B56,Reloj!$A$2:$A$3000,INDEX(Reloj!$J$2:$AR$3000,,COLUMN(DW48)-INT(COLUMN(DW48)/9*8)),"__NF__")),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EJ56" s="363">
        <f t="shared" si="710"/>
        <v>8.5</v>
      </c>
      <c r="EK56" s="363">
        <f t="shared" si="711"/>
        <v>2</v>
      </c>
      <c r="EL56" s="363">
        <f t="shared" si="712"/>
        <v>0.5</v>
      </c>
      <c r="EM56" s="363">
        <f t="shared" si="713"/>
        <v>0</v>
      </c>
      <c r="EN56" s="359">
        <f t="shared" si="714"/>
        <v>0.3125</v>
      </c>
      <c r="EO56" s="360">
        <f t="shared" si="715"/>
        <v>0.70833333333333337</v>
      </c>
      <c r="EP56" s="361" t="str">
        <f>IF(
 OR(EN$6&lt;MAX($B$2,$G56),AND($H56&lt;&gt;"",EN$6&gt;$H56)),
 "NA",
 IF(
  AND($D56="LOCAL",WEEKDAY(EN$6,2)=7),
  "DS",
  IF(
   COUNTIF(Parametros!$P:$P,EN$6)&gt;0,
   IF(ISNUMBER(ER56),IF(ER56&gt;0,"FL","FC"),"FC"),
   IF(
    ISNUMBER(ER56),
    IF(ER56&gt;0,"NOR","F"),
    IF(ER56="A","NOR",IF(ER56&lt;&gt;"",ER56,"F"))
   )
  )
 )
)</f>
        <v>NOR</v>
      </c>
      <c r="EQ56" s="362">
        <f t="shared" si="716"/>
        <v>8.5</v>
      </c>
      <c r="ER56" s="362" cm="1">
        <f t="array" ref="ER56">_xlfn.LET(
_xlpm.f,ER$6,
_xlpm.xp,IFERROR(
   _xlfn.XLOOKUP(
     1,
     (Papeletas!$B$2:$B$3000=$B56)*(Papeletas!$G$2:$G$3000&lt;=_xlpm.f)*(Papeletas!$H$2:$H$3000&gt;=_xlpm.f),
     Papeletas!$F$2:$F$3000,
     "__NP__"
   ),
   "__NP__"
),
_xlpm.x,IF(_xlpm.xp&lt;&gt;"__NP__",_xlpm.xp,_xlfn.XLOOKUP($B56,Reloj!$A$2:$A$3000,INDEX(Reloj!$J$2:$AR$3000,,COLUMN(EF48)-INT(COLUMN(EF48)/9*8)),"__NF__")),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ES56" s="363">
        <f t="shared" si="717"/>
        <v>8.5</v>
      </c>
      <c r="ET56" s="363">
        <f t="shared" si="718"/>
        <v>2</v>
      </c>
      <c r="EU56" s="363">
        <f t="shared" si="719"/>
        <v>0.5</v>
      </c>
      <c r="EV56" s="363">
        <f t="shared" si="720"/>
        <v>0</v>
      </c>
      <c r="EW56" s="359">
        <f t="shared" si="721"/>
        <v>0.3125</v>
      </c>
      <c r="EX56" s="360">
        <f t="shared" si="722"/>
        <v>0.70833333333333337</v>
      </c>
      <c r="EY56" s="361" t="str">
        <f>IF(
 OR(EW$6&lt;MAX($B$2,$G56),AND($H56&lt;&gt;"",EW$6&gt;$H56)),
 "NA",
 IF(
  AND($D56="LOCAL",WEEKDAY(EW$6,2)=7),
  "DS",
  IF(
   COUNTIF(Parametros!$P:$P,EW$6)&gt;0,
   IF(ISNUMBER(FA56),IF(FA56&gt;0,"FL","FC"),"FC"),
   IF(
    ISNUMBER(FA56),
    IF(FA56&gt;0,"NOR","F"),
    IF(FA56="A","NOR",IF(FA56&lt;&gt;"",FA56,"F"))
   )
  )
 )
)</f>
        <v>NOR</v>
      </c>
      <c r="EZ56" s="362">
        <f t="shared" si="723"/>
        <v>8.5</v>
      </c>
      <c r="FA56" s="362" cm="1">
        <f t="array" ref="FA56">_xlfn.LET(
_xlpm.f,FA$6,
_xlpm.xp,IFERROR(
   _xlfn.XLOOKUP(
     1,
     (Papeletas!$B$2:$B$3000=$B56)*(Papeletas!$G$2:$G$3000&lt;=_xlpm.f)*(Papeletas!$H$2:$H$3000&gt;=_xlpm.f),
     Papeletas!$F$2:$F$3000,
     "__NP__"
   ),
   "__NP__"
),
_xlpm.x,IF(_xlpm.xp&lt;&gt;"__NP__",_xlpm.xp,_xlfn.XLOOKUP($B56,Reloj!$A$2:$A$3000,INDEX(Reloj!$J$2:$AR$3000,,COLUMN(EO48)-INT(COLUMN(EO48)/9*8)),"__NF__")),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FB56" s="363">
        <f t="shared" si="724"/>
        <v>8.5</v>
      </c>
      <c r="FC56" s="363">
        <f t="shared" si="725"/>
        <v>2</v>
      </c>
      <c r="FD56" s="363">
        <f t="shared" si="726"/>
        <v>0.5</v>
      </c>
      <c r="FE56" s="363">
        <f t="shared" si="727"/>
        <v>0</v>
      </c>
      <c r="FF56" s="359">
        <f t="shared" si="728"/>
        <v>0.3125</v>
      </c>
      <c r="FG56" s="360">
        <f t="shared" si="729"/>
        <v>0.54166666666666663</v>
      </c>
      <c r="FH56" s="361" t="str">
        <f>IF(
 OR(FF$6&lt;MAX($B$2,$G56),AND($H56&lt;&gt;"",FF$6&gt;$H56)),
 "NA",
 IF(
  AND($D56="LOCAL",WEEKDAY(FF$6,2)=7),
  "DS",
  IF(
   COUNTIF(Parametros!$P:$P,FF$6)&gt;0,
   IF(ISNUMBER(FJ56),IF(FJ56&gt;0,"FL","FC"),"FC"),
   IF(
    ISNUMBER(FJ56),
    IF(FJ56&gt;0,"NOR","F"),
    IF(FJ56="A","NOR",IF(FJ56&lt;&gt;"",FJ56,"F"))
   )
  )
 )
)</f>
        <v>NOR</v>
      </c>
      <c r="FI56" s="362">
        <f t="shared" si="730"/>
        <v>5.4999999999999991</v>
      </c>
      <c r="FJ56" s="362" cm="1">
        <f t="array" ref="FJ56">_xlfn.LET(
_xlpm.f,FJ$6,
_xlpm.xp,IFERROR(
   _xlfn.XLOOKUP(
     1,
     (Papeletas!$B$2:$B$3000=$B56)*(Papeletas!$G$2:$G$3000&lt;=_xlpm.f)*(Papeletas!$H$2:$H$3000&gt;=_xlpm.f),
     Papeletas!$F$2:$F$3000,
     "__NP__"
   ),
   "__NP__"
),
_xlpm.x,IF(_xlpm.xp&lt;&gt;"__NP__",_xlpm.xp,_xlfn.XLOOKUP($B56,Reloj!$A$2:$A$3000,INDEX(Reloj!$J$2:$AR$3000,,COLUMN(EX48)-INT(COLUMN(EX48)/9*8)),"__NF__")),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5.5</v>
      </c>
      <c r="FK56" s="363">
        <f t="shared" si="731"/>
        <v>5.4999999999999991</v>
      </c>
      <c r="FL56" s="363">
        <f t="shared" si="732"/>
        <v>8.8817841970012523E-16</v>
      </c>
      <c r="FM56" s="363">
        <f t="shared" si="733"/>
        <v>0</v>
      </c>
      <c r="FN56" s="363">
        <f t="shared" si="734"/>
        <v>0</v>
      </c>
      <c r="FO56" s="359" t="str">
        <f t="shared" si="735"/>
        <v>-</v>
      </c>
      <c r="FP56" s="360" t="str">
        <f t="shared" si="736"/>
        <v>-</v>
      </c>
      <c r="FQ56" s="361" t="str">
        <f>IF(
 OR(FO$6&lt;MAX($B$2,$G56),AND($H56&lt;&gt;"",FO$6&gt;$H56)),
 "NA",
 IF(
  AND($D56="LOCAL",WEEKDAY(FO$6,2)=7),
  "DS",
  IF(
   COUNTIF(Parametros!$P:$P,FO$6)&gt;0,
   IF(ISNUMBER(FS56),IF(FS56&gt;0,"FL","FC"),"FC"),
   IF(
    ISNUMBER(FS56),
    IF(FS56&gt;0,"NOR","F"),
    IF(FS56="A","NOR",IF(FS56&lt;&gt;"",FS56,"F"))
   )
  )
 )
)</f>
        <v>DS</v>
      </c>
      <c r="FR56" s="362">
        <f t="shared" si="737"/>
        <v>0</v>
      </c>
      <c r="FS56" s="362" t="str" cm="1">
        <f t="array" ref="FS56">_xlfn.LET(
_xlpm.f,FS$6,
_xlpm.xp,IFERROR(
   _xlfn.XLOOKUP(
     1,
     (Papeletas!$B$2:$B$3000=$B56)*(Papeletas!$G$2:$G$3000&lt;=_xlpm.f)*(Papeletas!$H$2:$H$3000&gt;=_xlpm.f),
     Papeletas!$F$2:$F$3000,
     "__NP__"
   ),
   "__NP__"
),
_xlpm.x,IF(_xlpm.xp&lt;&gt;"__NP__",_xlpm.xp,_xlfn.XLOOKUP($B56,Reloj!$A$2:$A$3000,INDEX(Reloj!$J$2:$AR$3000,,COLUMN(FG48)-INT(COLUMN(FG48)/9*8)),"__NF__")),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F</v>
      </c>
      <c r="FT56" s="363">
        <f t="shared" si="738"/>
        <v>0</v>
      </c>
      <c r="FU56" s="363">
        <f t="shared" si="739"/>
        <v>0</v>
      </c>
      <c r="FV56" s="363">
        <f t="shared" si="740"/>
        <v>0</v>
      </c>
      <c r="FW56" s="363">
        <f t="shared" si="741"/>
        <v>0</v>
      </c>
      <c r="FX56" s="359">
        <f t="shared" si="742"/>
        <v>0.3125</v>
      </c>
      <c r="FY56" s="360">
        <f t="shared" si="743"/>
        <v>0.70833333333333337</v>
      </c>
      <c r="FZ56" s="361" t="str">
        <f>IF(
 OR(FX$6&lt;MAX($B$2,$G56),AND($H56&lt;&gt;"",FX$6&gt;$H56)),
 "NA",
 IF(
  AND($D56="LOCAL",WEEKDAY(FX$6,2)=7),
  "DS",
  IF(
   COUNTIF(Parametros!$P:$P,FX$6)&gt;0,
   IF(ISNUMBER(GB56),IF(GB56&gt;0,"FL","FC"),"FC"),
   IF(
    ISNUMBER(GB56),
    IF(GB56&gt;0,"NOR","F"),
    IF(GB56="A","NOR",IF(GB56&lt;&gt;"",GB56,"F"))
   )
  )
 )
)</f>
        <v>NOR</v>
      </c>
      <c r="GA56" s="362">
        <f t="shared" si="744"/>
        <v>8.5</v>
      </c>
      <c r="GB56" s="362" cm="1">
        <f t="array" ref="GB56">_xlfn.LET(
_xlpm.f,GB$6,
_xlpm.xp,IFERROR(
   _xlfn.XLOOKUP(
     1,
     (Papeletas!$B$2:$B$3000=$B56)*(Papeletas!$G$2:$G$3000&lt;=_xlpm.f)*(Papeletas!$H$2:$H$3000&gt;=_xlpm.f),
     Papeletas!$F$2:$F$3000,
     "__NP__"
   ),
   "__NP__"
),
_xlpm.x,IF(_xlpm.xp&lt;&gt;"__NP__",_xlpm.xp,_xlfn.XLOOKUP($B56,Reloj!$A$2:$A$3000,INDEX(Reloj!$J$2:$AR$3000,,COLUMN(FP48)-INT(COLUMN(FP48)/9*8)),"__NF__")),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11.5</v>
      </c>
      <c r="GC56" s="363">
        <f t="shared" si="745"/>
        <v>8.5</v>
      </c>
      <c r="GD56" s="363">
        <f t="shared" si="746"/>
        <v>2</v>
      </c>
      <c r="GE56" s="363">
        <f t="shared" si="747"/>
        <v>1</v>
      </c>
      <c r="GF56" s="363">
        <f t="shared" si="748"/>
        <v>0</v>
      </c>
      <c r="GG56" s="359">
        <f t="shared" si="749"/>
        <v>0.3125</v>
      </c>
      <c r="GH56" s="360">
        <f t="shared" si="750"/>
        <v>0.70833333333333337</v>
      </c>
      <c r="GI56" s="361" t="str">
        <f>IF(
 OR(GG$6&lt;MAX($B$2,$G56),AND($H56&lt;&gt;"",GG$6&gt;$H56)),
 "NA",
 IF(
  AND($D56="LOCAL",WEEKDAY(GG$6,2)=7),
  "DS",
  IF(
   COUNTIF(Parametros!$P:$P,GG$6)&gt;0,
   IF(ISNUMBER(GK56),IF(GK56&gt;0,"FL","FC"),"FC"),
   IF(
    ISNUMBER(GK56),
    IF(GK56&gt;0,"NOR","F"),
    IF(GK56="A","NOR",IF(GK56&lt;&gt;"",GK56,"F"))
   )
  )
 )
)</f>
        <v>NOR</v>
      </c>
      <c r="GJ56" s="362">
        <f t="shared" si="751"/>
        <v>8.5</v>
      </c>
      <c r="GK56" s="362" cm="1">
        <f t="array" ref="GK56">_xlfn.LET(
_xlpm.f,GK$6,
_xlpm.xp,IFERROR(
   _xlfn.XLOOKUP(
     1,
     (Papeletas!$B$2:$B$3000=$B56)*(Papeletas!$G$2:$G$3000&lt;=_xlpm.f)*(Papeletas!$H$2:$H$3000&gt;=_xlpm.f),
     Papeletas!$F$2:$F$3000,
     "__NP__"
   ),
   "__NP__"
),
_xlpm.x,IF(_xlpm.xp&lt;&gt;"__NP__",_xlpm.xp,_xlfn.XLOOKUP($B56,Reloj!$A$2:$A$3000,INDEX(Reloj!$J$2:$AR$3000,,COLUMN(FY48)-INT(COLUMN(FY48)/9*8)),"__NF__")),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GL56" s="363">
        <f t="shared" si="752"/>
        <v>8.5</v>
      </c>
      <c r="GM56" s="363">
        <f t="shared" si="753"/>
        <v>2</v>
      </c>
      <c r="GN56" s="363">
        <f t="shared" si="754"/>
        <v>0</v>
      </c>
      <c r="GO56" s="363">
        <f t="shared" si="755"/>
        <v>0</v>
      </c>
      <c r="GP56" s="359">
        <f t="shared" si="756"/>
        <v>0.3125</v>
      </c>
      <c r="GQ56" s="360">
        <f t="shared" si="757"/>
        <v>0.70833333333333337</v>
      </c>
      <c r="GR56" s="361" t="str">
        <f>IF(
 OR(GP$6&lt;MAX($B$2,$G56),AND($H56&lt;&gt;"",GP$6&gt;$H56)),
 "NA",
 IF(
  AND($D56="LOCAL",WEEKDAY(GP$6,2)=7),
  "DS",
  IF(
   COUNTIF(Parametros!$P:$P,GP$6)&gt;0,
   IF(ISNUMBER(GT56),IF(GT56&gt;0,"FL","FC"),"FC"),
   IF(
    ISNUMBER(GT56),
    IF(GT56&gt;0,"NOR","F"),
    IF(GT56="A","NOR",IF(GT56&lt;&gt;"",GT56,"F"))
   )
  )
 )
)</f>
        <v>NOR</v>
      </c>
      <c r="GS56" s="362">
        <f t="shared" si="758"/>
        <v>8.5</v>
      </c>
      <c r="GT56" s="362" cm="1">
        <f t="array" ref="GT56">_xlfn.LET(
_xlpm.f,GT$6,
_xlpm.xp,IFERROR(
   _xlfn.XLOOKUP(
     1,
     (Papeletas!$B$2:$B$3000=$B56)*(Papeletas!$G$2:$G$3000&lt;=_xlpm.f)*(Papeletas!$H$2:$H$3000&gt;=_xlpm.f),
     Papeletas!$F$2:$F$3000,
     "__NP__"
   ),
   "__NP__"
),
_xlpm.x,IF(_xlpm.xp&lt;&gt;"__NP__",_xlpm.xp,_xlfn.XLOOKUP($B56,Reloj!$A$2:$A$3000,INDEX(Reloj!$J$2:$AR$3000,,COLUMN(GH48)-INT(COLUMN(GH48)/9*8)),"__NF__")),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GU56" s="363">
        <f t="shared" si="759"/>
        <v>8.5</v>
      </c>
      <c r="GV56" s="363">
        <f t="shared" si="760"/>
        <v>2</v>
      </c>
      <c r="GW56" s="363">
        <f t="shared" si="761"/>
        <v>0</v>
      </c>
      <c r="GX56" s="363">
        <f t="shared" si="762"/>
        <v>0</v>
      </c>
      <c r="GY56" s="359">
        <f t="shared" si="763"/>
        <v>0.3125</v>
      </c>
      <c r="GZ56" s="360">
        <f t="shared" si="764"/>
        <v>0.70833333333333337</v>
      </c>
      <c r="HA56" s="361" t="str">
        <f>IF(
 OR(GY$6&lt;MAX($B$2,$G56),AND($H56&lt;&gt;"",GY$6&gt;$H56)),
 "NA",
 IF(
  AND($D56="LOCAL",WEEKDAY(GY$6,2)=7),
  "DS",
  IF(
   COUNTIF(Parametros!$P:$P,GY$6)&gt;0,
   IF(ISNUMBER(HC56),IF(HC56&gt;0,"FL","FC"),"FC"),
   IF(
    ISNUMBER(HC56),
    IF(HC56&gt;0,"NOR","F"),
    IF(HC56="A","NOR",IF(HC56&lt;&gt;"",HC56,"F"))
   )
  )
 )
)</f>
        <v>NOR</v>
      </c>
      <c r="HB56" s="362">
        <f t="shared" si="765"/>
        <v>8.5</v>
      </c>
      <c r="HC56" s="362" cm="1">
        <f t="array" ref="HC56">_xlfn.LET(
_xlpm.f,HC$6,
_xlpm.xp,IFERROR(
   _xlfn.XLOOKUP(
     1,
     (Papeletas!$B$2:$B$3000=$B56)*(Papeletas!$G$2:$G$3000&lt;=_xlpm.f)*(Papeletas!$H$2:$H$3000&gt;=_xlpm.f),
     Papeletas!$F$2:$F$3000,
     "__NP__"
   ),
   "__NP__"
),
_xlpm.x,IF(_xlpm.xp&lt;&gt;"__NP__",_xlpm.xp,_xlfn.XLOOKUP($B56,Reloj!$A$2:$A$3000,INDEX(Reloj!$J$2:$AR$3000,,COLUMN(GQ48)-INT(COLUMN(GQ48)/9*8)),"__NF__")),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HD56" s="363">
        <f t="shared" si="766"/>
        <v>8.5</v>
      </c>
      <c r="HE56" s="363">
        <f t="shared" si="767"/>
        <v>2</v>
      </c>
      <c r="HF56" s="363">
        <f t="shared" si="768"/>
        <v>0</v>
      </c>
      <c r="HG56" s="363">
        <f t="shared" si="769"/>
        <v>0</v>
      </c>
      <c r="HH56" s="359">
        <f t="shared" si="770"/>
        <v>0.3125</v>
      </c>
      <c r="HI56" s="360">
        <f t="shared" si="771"/>
        <v>0.70833333333333337</v>
      </c>
      <c r="HJ56" s="361" t="str">
        <f>IF(
 OR(HH$6&lt;MAX($B$2,$G56),AND($H56&lt;&gt;"",HH$6&gt;$H56)),
 "NA",
 IF(
  AND($D56="LOCAL",WEEKDAY(HH$6,2)=7),
  "DS",
  IF(
   COUNTIF(Parametros!$P:$P,HH$6)&gt;0,
   IF(ISNUMBER(HL56),IF(HL56&gt;0,"FL","FC"),"FC"),
   IF(
    ISNUMBER(HL56),
    IF(HL56&gt;0,"NOR","F"),
    IF(HL56="A","NOR",IF(HL56&lt;&gt;"",HL56,"F"))
   )
  )
 )
)</f>
        <v>NOR</v>
      </c>
      <c r="HK56" s="362">
        <f t="shared" si="772"/>
        <v>8.5</v>
      </c>
      <c r="HL56" s="362" cm="1">
        <f t="array" ref="HL56">_xlfn.LET(
_xlpm.f,HL$6,
_xlpm.xp,IFERROR(
   _xlfn.XLOOKUP(
     1,
     (Papeletas!$B$2:$B$3000=$B56)*(Papeletas!$G$2:$G$3000&lt;=_xlpm.f)*(Papeletas!$H$2:$H$3000&gt;=_xlpm.f),
     Papeletas!$F$2:$F$3000,
     "__NP__"
   ),
   "__NP__"
),
_xlpm.x,IF(_xlpm.xp&lt;&gt;"__NP__",_xlpm.xp,_xlfn.XLOOKUP($B56,Reloj!$A$2:$A$3000,INDEX(Reloj!$J$2:$AR$3000,,COLUMN(GZ48)-INT(COLUMN(GZ48)/9*8)),"__NF__")),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10.5</v>
      </c>
      <c r="HM56" s="363">
        <f t="shared" si="773"/>
        <v>8.5</v>
      </c>
      <c r="HN56" s="363">
        <f t="shared" si="774"/>
        <v>2</v>
      </c>
      <c r="HO56" s="363">
        <f t="shared" si="775"/>
        <v>0</v>
      </c>
      <c r="HP56" s="363">
        <f t="shared" si="776"/>
        <v>0</v>
      </c>
      <c r="HQ56" s="359">
        <f t="shared" si="777"/>
        <v>0.3125</v>
      </c>
      <c r="HR56" s="360">
        <f t="shared" si="778"/>
        <v>0.54166666666666663</v>
      </c>
      <c r="HS56" s="361" t="str">
        <f>IF(
 OR(HQ$6&lt;MAX($B$2,$G56),AND($H56&lt;&gt;"",HQ$6&gt;$H56)),
 "NA",
 IF(
  AND($D56="LOCAL",WEEKDAY(HQ$6,2)=7),
  "DS",
  IF(
   COUNTIF(Parametros!$P:$P,HQ$6)&gt;0,
   IF(ISNUMBER(HU56),IF(HU56&gt;0,"FL","FC"),"FC"),
   IF(
    ISNUMBER(HU56),
    IF(HU56&gt;0,"NOR","F"),
    IF(HU56="A","NOR",IF(HU56&lt;&gt;"",HU56,"F"))
   )
  )
 )
)</f>
        <v>NOR</v>
      </c>
      <c r="HT56" s="362">
        <f t="shared" si="779"/>
        <v>5.4999999999999991</v>
      </c>
      <c r="HU56" s="362" cm="1">
        <f t="array" ref="HU56">_xlfn.LET(
_xlpm.f,HU$6,
_xlpm.xp,IFERROR(
   _xlfn.XLOOKUP(
     1,
     (Papeletas!$B$2:$B$3000=$B56)*(Papeletas!$G$2:$G$3000&lt;=_xlpm.f)*(Papeletas!$H$2:$H$3000&gt;=_xlpm.f),
     Papeletas!$F$2:$F$3000,
     "__NP__"
   ),
   "__NP__"
),
_xlpm.x,IF(_xlpm.xp&lt;&gt;"__NP__",_xlpm.xp,_xlfn.XLOOKUP($B56,Reloj!$A$2:$A$3000,INDEX(Reloj!$J$2:$AR$3000,,COLUMN(HI48)-INT(COLUMN(HI48)/9*8)),"__NF__")),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6</v>
      </c>
      <c r="HV56" s="363">
        <f t="shared" si="780"/>
        <v>5.4999999999999991</v>
      </c>
      <c r="HW56" s="363">
        <f t="shared" si="781"/>
        <v>0.50000000000000089</v>
      </c>
      <c r="HX56" s="363">
        <f t="shared" si="782"/>
        <v>0</v>
      </c>
      <c r="HY56" s="363">
        <f t="shared" si="783"/>
        <v>0</v>
      </c>
      <c r="HZ56" s="359" t="str">
        <f t="shared" si="784"/>
        <v>-</v>
      </c>
      <c r="IA56" s="360" t="str">
        <f t="shared" si="785"/>
        <v>-</v>
      </c>
      <c r="IB56" s="361" t="str">
        <f>IF(
 OR(HZ$6&lt;MAX($B$2,$G56),AND($H56&lt;&gt;"",HZ$6&gt;$H56)),
 "NA",
 IF(
  AND($D56="LOCAL",WEEKDAY(HZ$6,2)=7),
  "DS",
  IF(
   COUNTIF(Parametros!$P:$P,HZ$6)&gt;0,
   IF(ISNUMBER(ID56),IF(ID56&gt;0,"FL","FC"),"FC"),
   IF(
    ISNUMBER(ID56),
    IF(ID56&gt;0,"NOR","F"),
    IF(ID56="A","NOR",IF(ID56&lt;&gt;"",ID56,"F"))
   )
  )
 )
)</f>
        <v>DS</v>
      </c>
      <c r="IC56" s="362">
        <f t="shared" si="786"/>
        <v>0</v>
      </c>
      <c r="ID56" s="362" t="str" cm="1">
        <f t="array" ref="ID56">_xlfn.LET(
_xlpm.f,ID$6,
_xlpm.xp,IFERROR(
   _xlfn.XLOOKUP(
     1,
     (Papeletas!$B$2:$B$3000=$B56)*(Papeletas!$G$2:$G$3000&lt;=_xlpm.f)*(Papeletas!$H$2:$H$3000&gt;=_xlpm.f),
     Papeletas!$F$2:$F$3000,
     "__NP__"
   ),
   "__NP__"
),
_xlpm.x,IF(_xlpm.xp&lt;&gt;"__NP__",_xlpm.xp,_xlfn.XLOOKUP($B56,Reloj!$A$2:$A$3000,INDEX(Reloj!$J$2:$AR$3000,,COLUMN(HR48)-INT(COLUMN(HR48)/9*8)),"__NF__")),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F</v>
      </c>
      <c r="IE56" s="363">
        <f t="shared" si="787"/>
        <v>0</v>
      </c>
      <c r="IF56" s="363">
        <f t="shared" si="788"/>
        <v>0</v>
      </c>
      <c r="IG56" s="363">
        <f t="shared" si="789"/>
        <v>0</v>
      </c>
      <c r="IH56" s="363">
        <f t="shared" si="790"/>
        <v>0</v>
      </c>
      <c r="II56" s="359">
        <f t="shared" si="791"/>
        <v>0.3125</v>
      </c>
      <c r="IJ56" s="360">
        <f t="shared" si="792"/>
        <v>0.70833333333333337</v>
      </c>
      <c r="IK56" s="361" t="str">
        <f>IF(
 OR(II$6&lt;MAX($B$2,$G56),AND($H56&lt;&gt;"",II$6&gt;$H56)),
 "NA",
 IF(
  AND($D56="LOCAL",WEEKDAY(II$6,2)=7),
  "DS",
  IF(
   COUNTIF(Parametros!$P:$P,II$6)&gt;0,
   IF(ISNUMBER(IM56),IF(IM56&gt;0,"FL","FC"),"FC"),
   IF(
    ISNUMBER(IM56),
    IF(IM56&gt;0,"NOR","F"),
    IF(IM56="A","NOR",IF(IM56&lt;&gt;"",IM56,"F"))
   )
  )
 )
)</f>
        <v>NOR</v>
      </c>
      <c r="IL56" s="362">
        <f t="shared" si="793"/>
        <v>8.5</v>
      </c>
      <c r="IM56" s="362" cm="1">
        <f t="array" ref="IM56">_xlfn.LET(
_xlpm.f,IM$6,
_xlpm.xp,IFERROR(
   _xlfn.XLOOKUP(
     1,
     (Papeletas!$B$2:$B$3000=$B56)*(Papeletas!$G$2:$G$3000&lt;=_xlpm.f)*(Papeletas!$H$2:$H$3000&gt;=_xlpm.f),
     Papeletas!$F$2:$F$3000,
     "__NP__"
   ),
   "__NP__"
),
_xlpm.x,IF(_xlpm.xp&lt;&gt;"__NP__",_xlpm.xp,_xlfn.XLOOKUP($B56,Reloj!$A$2:$A$3000,INDEX(Reloj!$J$2:$AR$3000,,COLUMN(IA48)-INT(COLUMN(IA48)/9*8)),"__NF__")),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IN56" s="363">
        <f t="shared" si="794"/>
        <v>8.5</v>
      </c>
      <c r="IO56" s="363">
        <f t="shared" si="795"/>
        <v>2</v>
      </c>
      <c r="IP56" s="363">
        <f t="shared" si="796"/>
        <v>0.5</v>
      </c>
      <c r="IQ56" s="363">
        <f t="shared" si="797"/>
        <v>0</v>
      </c>
      <c r="IR56" s="359">
        <f t="shared" si="798"/>
        <v>0.3125</v>
      </c>
      <c r="IS56" s="360">
        <f t="shared" si="799"/>
        <v>0.70833333333333337</v>
      </c>
      <c r="IT56" s="361" t="str">
        <f>IF(
 OR(IR$6&lt;MAX($B$2,$G56),AND($H56&lt;&gt;"",IR$6&gt;$H56)),
 "NA",
 IF(
  AND($D56="LOCAL",WEEKDAY(IR$6,2)=7),
  "DS",
  IF(
   COUNTIF(Parametros!$P:$P,IR$6)&gt;0,
   IF(ISNUMBER(IV56),IF(IV56&gt;0,"FL","FC"),"FC"),
   IF(
    ISNUMBER(IV56),
    IF(IV56&gt;0,"NOR","F"),
    IF(IV56="A","NOR",IF(IV56&lt;&gt;"",IV56,"F"))
   )
  )
 )
)</f>
        <v>NOR</v>
      </c>
      <c r="IU56" s="362">
        <f t="shared" si="800"/>
        <v>8.5</v>
      </c>
      <c r="IV56" s="362" cm="1">
        <f t="array" ref="IV56">_xlfn.LET(
_xlpm.f,IV$6,
_xlpm.xp,IFERROR(
   _xlfn.XLOOKUP(
     1,
     (Papeletas!$B$2:$B$3000=$B56)*(Papeletas!$G$2:$G$3000&lt;=_xlpm.f)*(Papeletas!$H$2:$H$3000&gt;=_xlpm.f),
     Papeletas!$F$2:$F$3000,
     "__NP__"
   ),
   "__NP__"
),
_xlpm.x,IF(_xlpm.xp&lt;&gt;"__NP__",_xlpm.xp,_xlfn.XLOOKUP($B56,Reloj!$A$2:$A$3000,INDEX(Reloj!$J$2:$AR$3000,,COLUMN(IJ48)-INT(COLUMN(IJ48)/9*8)),"__NF__")),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IW56" s="363">
        <f t="shared" si="801"/>
        <v>8.5</v>
      </c>
      <c r="IX56" s="363">
        <f t="shared" si="802"/>
        <v>2</v>
      </c>
      <c r="IY56" s="363">
        <f t="shared" si="803"/>
        <v>0.5</v>
      </c>
      <c r="IZ56" s="363">
        <f t="shared" si="804"/>
        <v>0</v>
      </c>
      <c r="JA56" s="359">
        <f t="shared" si="805"/>
        <v>0.3125</v>
      </c>
      <c r="JB56" s="360">
        <f t="shared" si="806"/>
        <v>0.70833333333333337</v>
      </c>
      <c r="JC56" s="361" t="str">
        <f>IF(
 OR(JA$6&lt;MAX($B$2,$G56),AND($H56&lt;&gt;"",JA$6&gt;$H56)),
 "NA",
 IF(
  AND($D56="LOCAL",WEEKDAY(JA$6,2)=7),
  "DS",
  IF(
   COUNTIF(Parametros!$P:$P,JA$6)&gt;0,
   IF(ISNUMBER(JE56),IF(JE56&gt;0,"FL","FC"),"FC"),
   IF(
    ISNUMBER(JE56),
    IF(JE56&gt;0,"NOR","F"),
    IF(JE56="A","NOR",IF(JE56&lt;&gt;"",JE56,"F"))
   )
  )
 )
)</f>
        <v>NOR</v>
      </c>
      <c r="JD56" s="362">
        <f t="shared" si="807"/>
        <v>8.5</v>
      </c>
      <c r="JE56" s="362" cm="1">
        <f t="array" ref="JE56">_xlfn.LET(
_xlpm.f,JE$6,
_xlpm.xp,IFERROR(
   _xlfn.XLOOKUP(
     1,
     (Papeletas!$B$2:$B$3000=$B56)*(Papeletas!$G$2:$G$3000&lt;=_xlpm.f)*(Papeletas!$H$2:$H$3000&gt;=_xlpm.f),
     Papeletas!$F$2:$F$3000,
     "__NP__"
   ),
   "__NP__"
),
_xlpm.x,IF(_xlpm.xp&lt;&gt;"__NP__",_xlpm.xp,_xlfn.XLOOKUP($B56,Reloj!$A$2:$A$3000,INDEX(Reloj!$J$2:$AR$3000,,COLUMN(IS48)-INT(COLUMN(IS48)/9*8)),"__NF__")),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JF56" s="363">
        <f t="shared" si="808"/>
        <v>8.5</v>
      </c>
      <c r="JG56" s="363">
        <f t="shared" si="809"/>
        <v>2</v>
      </c>
      <c r="JH56" s="363">
        <f t="shared" si="810"/>
        <v>0.5</v>
      </c>
      <c r="JI56" s="363">
        <f t="shared" si="811"/>
        <v>0</v>
      </c>
      <c r="JJ56" s="359">
        <f t="shared" si="812"/>
        <v>0.3125</v>
      </c>
      <c r="JK56" s="360">
        <f t="shared" si="813"/>
        <v>0.70833333333333337</v>
      </c>
      <c r="JL56" s="361" t="str">
        <f>IF(
 OR(JJ$6&lt;MAX($B$2,$G56),AND($H56&lt;&gt;"",JJ$6&gt;$H56)),
 "NA",
 IF(
  AND($D56="LOCAL",WEEKDAY(JJ$6,2)=7),
  "DS",
  IF(
   COUNTIF(Parametros!$P:$P,JJ$6)&gt;0,
   IF(ISNUMBER(JN56),IF(JN56&gt;0,"FL","FC"),"FC"),
   IF(
    ISNUMBER(JN56),
    IF(JN56&gt;0,"NOR","F"),
    IF(JN56="A","NOR",IF(JN56&lt;&gt;"",JN56,"F"))
   )
  )
 )
)</f>
        <v>NOR</v>
      </c>
      <c r="JM56" s="362">
        <f t="shared" si="814"/>
        <v>8.5</v>
      </c>
      <c r="JN56" s="362" cm="1">
        <f t="array" ref="JN56">_xlfn.LET(
_xlpm.f,JN$6,
_xlpm.xp,IFERROR(
   _xlfn.XLOOKUP(
     1,
     (Papeletas!$B$2:$B$3000=$B56)*(Papeletas!$G$2:$G$3000&lt;=_xlpm.f)*(Papeletas!$H$2:$H$3000&gt;=_xlpm.f),
     Papeletas!$F$2:$F$3000,
     "__NP__"
   ),
   "__NP__"
),
_xlpm.x,IF(_xlpm.xp&lt;&gt;"__NP__",_xlpm.xp,_xlfn.XLOOKUP($B56,Reloj!$A$2:$A$3000,INDEX(Reloj!$J$2:$AR$3000,,COLUMN(JB48)-INT(COLUMN(JB48)/9*8)),"__NF__")),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JO56" s="363">
        <f t="shared" si="815"/>
        <v>8.5</v>
      </c>
      <c r="JP56" s="363">
        <f t="shared" si="816"/>
        <v>2</v>
      </c>
      <c r="JQ56" s="363">
        <f t="shared" si="817"/>
        <v>0.5</v>
      </c>
      <c r="JR56" s="363">
        <f t="shared" si="818"/>
        <v>0</v>
      </c>
      <c r="JS56" s="359">
        <f t="shared" si="819"/>
        <v>0.3125</v>
      </c>
      <c r="JT56" s="360">
        <f t="shared" si="820"/>
        <v>0.70833333333333337</v>
      </c>
      <c r="JU56" s="361" t="str">
        <f>IF(
 OR(JS$6&lt;MAX($B$2,$G56),AND($H56&lt;&gt;"",JS$6&gt;$H56)),
 "NA",
 IF(
  AND($D56="LOCAL",WEEKDAY(JS$6,2)=7),
  "DS",
  IF(
   COUNTIF(Parametros!$P:$P,JS$6)&gt;0,
   IF(ISNUMBER(JW56),IF(JW56&gt;0,"FL","FC"),"FC"),
   IF(
    ISNUMBER(JW56),
    IF(JW56&gt;0,"NOR","F"),
    IF(JW56="A","NOR",IF(JW56&lt;&gt;"",JW56,"F"))
   )
  )
 )
)</f>
        <v>NOR</v>
      </c>
      <c r="JV56" s="362">
        <f t="shared" si="821"/>
        <v>8.5</v>
      </c>
      <c r="JW56" s="362" cm="1">
        <f t="array" ref="JW56">_xlfn.LET(
_xlpm.f,JW$6,
_xlpm.xp,IFERROR(
   _xlfn.XLOOKUP(
     1,
     (Papeletas!$B$2:$B$3000=$B56)*(Papeletas!$G$2:$G$3000&lt;=_xlpm.f)*(Papeletas!$H$2:$H$3000&gt;=_xlpm.f),
     Papeletas!$F$2:$F$3000,
     "__NP__"
   ),
   "__NP__"
),
_xlpm.x,IF(_xlpm.xp&lt;&gt;"__NP__",_xlpm.xp,_xlfn.XLOOKUP($B56,Reloj!$A$2:$A$3000,INDEX(Reloj!$J$2:$AR$3000,,COLUMN(JK48)-INT(COLUMN(JK48)/9*8)),"__NF__")),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8.5</v>
      </c>
      <c r="JX56" s="363">
        <f t="shared" si="822"/>
        <v>8.5</v>
      </c>
      <c r="JY56" s="363">
        <f t="shared" si="823"/>
        <v>0</v>
      </c>
      <c r="JZ56" s="363">
        <f t="shared" si="824"/>
        <v>0</v>
      </c>
      <c r="KA56" s="363">
        <f t="shared" si="825"/>
        <v>0</v>
      </c>
      <c r="KB56" s="359">
        <f t="shared" si="826"/>
        <v>0.3125</v>
      </c>
      <c r="KC56" s="360">
        <f t="shared" si="827"/>
        <v>0.54166666666666663</v>
      </c>
      <c r="KD56" s="361" t="str">
        <f>IF(
 OR(KB$6&lt;MAX($B$2,$G56),AND($H56&lt;&gt;"",KB$6&gt;$H56)),
 "NA",
 IF(
  AND($D56="LOCAL",WEEKDAY(KB$6,2)=7),
  "DS",
  IF(
   COUNTIF(Parametros!$P:$P,KB$6)&gt;0,
   IF(ISNUMBER(KF56),IF(KF56&gt;0,"FL","FC"),"FC"),
   IF(
    ISNUMBER(KF56),
    IF(KF56&gt;0,"NOR","F"),
    IF(KF56="A","NOR",IF(KF56&lt;&gt;"",KF56,"F"))
   )
  )
 )
)</f>
        <v>NOR</v>
      </c>
      <c r="KE56" s="362">
        <f t="shared" si="828"/>
        <v>5.4999999999999991</v>
      </c>
      <c r="KF56" s="362" cm="1">
        <f t="array" ref="KF56">_xlfn.LET(
_xlpm.f,KF$6,
_xlpm.xp,IFERROR(
   _xlfn.XLOOKUP(
     1,
     (Papeletas!$B$2:$B$3000=$B56)*(Papeletas!$G$2:$G$3000&lt;=_xlpm.f)*(Papeletas!$H$2:$H$3000&gt;=_xlpm.f),
     Papeletas!$F$2:$F$3000,
     "__NP__"
   ),
   "__NP__"
),
_xlpm.x,IF(_xlpm.xp&lt;&gt;"__NP__",_xlpm.xp,_xlfn.XLOOKUP($B56,Reloj!$A$2:$A$3000,INDEX(Reloj!$J$2:$AR$3000,,COLUMN(JT48)-INT(COLUMN(JT48)/9*8)),"__NF__")),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KG56" s="363">
        <f t="shared" si="829"/>
        <v>5.4999999999999991</v>
      </c>
      <c r="KH56" s="363">
        <f t="shared" si="830"/>
        <v>2</v>
      </c>
      <c r="KI56" s="363">
        <f t="shared" si="831"/>
        <v>3.5000000000000009</v>
      </c>
      <c r="KJ56" s="363">
        <f t="shared" si="832"/>
        <v>0</v>
      </c>
      <c r="KK56" s="359" t="str">
        <f t="shared" si="255"/>
        <v>-</v>
      </c>
      <c r="KL56" s="360" t="str">
        <f t="shared" ref="KL56" si="861">IF(KK56="-","-",IF($D56="LOCAL",IF(WEEKDAY(KK$6,2)&lt;=5,--"17:00:00",IF(WEEKDAY(KK$6,2)=6,--"13:00:00","-")),IF($D56="FORANEO",IF(WEEKDAY(KK$6,2)&lt;=6,--"18:30:00",IF(WEEKDAY(KK$6,2)=7,--"12:00:00","-")),"-")))</f>
        <v>-</v>
      </c>
      <c r="KM56" s="361" t="str">
        <f>IF(
 OR(KK$6&lt;MAX($B$2,$G56),AND($H56&lt;&gt;"",KK$6&gt;$H56)),
 "NA",
 IF(
  AND($D56="LOCAL",WEEKDAY(KK$6,2)=7),
  "DS",
  IF(
   COUNTIF(Parametros!$P:$P,KK$6)&gt;0,
   IF(ISNUMBER(KO56),IF(KO56&gt;0,"FL","FC"),"FC"),
   IF(
    ISNUMBER(KO56),
    IF(KO56&gt;0,"NOR","F"),
    IF(KO56="A","NOR",IF(KO56&lt;&gt;"",KO56,"F"))
   )
  )
 )
)</f>
        <v>DS</v>
      </c>
      <c r="KN56" s="362">
        <f t="shared" si="519"/>
        <v>0</v>
      </c>
      <c r="KO56" s="362" cm="1">
        <f t="array" ref="KO56">_xlfn.LET(
_xlpm.f,KO$6,
_xlpm.xp,IFERROR(
   _xlfn.XLOOKUP(
     1,
     (Papeletas!$B$2:$B$403=$B56)*(Papeletas!$G$2:$G$403&lt;=_xlpm.f)*(Papeletas!$H$2:$H$403&gt;=_xlpm.f),
     Papeletas!$F$2:$F$403,
     "__NP__"
   ),
   "__NP__"
),
_xlpm.x,IF(_xlpm.xp&lt;&gt;"__NP__",_xlpm.xp,_xlfn.XLOOKUP($B56,Reloj!$A$2:$A$1254,INDEX(Reloj!$J$2:$AR$1254,,COLUMN(KC48)-INT(COLUMN(KC48)/9*8)),"__NF__")),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6</v>
      </c>
      <c r="KP56" s="363">
        <f t="shared" si="520"/>
        <v>0</v>
      </c>
      <c r="KQ56" s="363">
        <f t="shared" si="521"/>
        <v>0</v>
      </c>
      <c r="KR56" s="363">
        <f t="shared" si="522"/>
        <v>0</v>
      </c>
      <c r="KS56" s="363">
        <f t="shared" si="523"/>
        <v>6</v>
      </c>
      <c r="KT56" s="359">
        <f t="shared" si="262"/>
        <v>0.3125</v>
      </c>
      <c r="KU56" s="360">
        <f t="shared" ref="KU56" si="862">IF(KT56="-","-",IF($D56="LOCAL",IF(WEEKDAY(KT$6,2)&lt;=5,--"17:00:00",IF(WEEKDAY(KT$6,2)=6,--"13:00:00","-")),IF($D56="FORANEO",IF(WEEKDAY(KT$6,2)&lt;=6,--"18:30:00",IF(WEEKDAY(KT$6,2)=7,--"12:00:00","-")),"-")))</f>
        <v>0.70833333333333337</v>
      </c>
      <c r="KV56" s="361" t="str">
        <f>IF(
 OR(KT$6&lt;MAX($B$2,$G56),AND($H56&lt;&gt;"",KT$6&gt;$H56)),
 "NA",
 IF(
  AND($D56="LOCAL",WEEKDAY(KT$6,2)=7),
  "DS",
  IF(
   COUNTIF(Parametros!$P:$P,KT$6)&gt;0,
   IF(ISNUMBER(KX56),IF(KX56&gt;0,"FL","FC"),"FC"),
   IF(
    ISNUMBER(KX56),
    IF(KX56&gt;0,"NOR","F"),
    IF(KX56="A","NOR",IF(KX56&lt;&gt;"",KX56,"F"))
   )
  )
 )
)</f>
        <v>NOR</v>
      </c>
      <c r="KW56" s="362">
        <f t="shared" si="525"/>
        <v>8.5</v>
      </c>
      <c r="KX56" s="362" cm="1">
        <f t="array" ref="KX56">_xlfn.LET(
_xlpm.f,KX$6,
_xlpm.xp,IFERROR(
   _xlfn.XLOOKUP(
     1,
     (Papeletas!$B$2:$B$403=$B56)*(Papeletas!$G$2:$G$403&lt;=_xlpm.f)*(Papeletas!$H$2:$H$403&gt;=_xlpm.f),
     Papeletas!$F$2:$F$403,
     "__NP__"
   ),
   "__NP__"
),
_xlpm.x,IF(_xlpm.xp&lt;&gt;"__NP__",_xlpm.xp,_xlfn.XLOOKUP($B56,Reloj!$A$2:$A$1254,INDEX(Reloj!$J$2:$AR$1254,,COLUMN(KL48)-INT(COLUMN(KL48)/9*8)),"__NF__")),
_xlpm.t,SUBSTITUTE(_xlpm.x&amp;"","'",""),
_xlpm.esnum,IFERROR(ISNUMBER(VALUE(_xlpm.t)),FALSE),
_xlpm.n,IF(_xlpm.esnum,VALUE(_xlpm.t),0),
_xlpm.dia,IFERROR(WEEKDAY(_xlpm.f,2),0),
_xlpm.esFinSem,IF(AND(_xlpm.esnum,_xlpm.n&gt;0,_xlpm.n&lt;=7),IF($D56="LOCAL",OR(_xlpm.dia=6,_xlpm.dia=7),_xlpm.dia=7),FALSE),
_xlpm.nAj,IF(_xlpm.esFinSem,_xlpm.n+1,_xlpm.n),
IF(_xlpm.x="__NF__","Revisar",
IF(_xlpm.t="","F",
IF(_xlpm.esnum,
IF(_xlpm.nAj=0,"F",_xlpm.nAj),
IF(OR(_xlpm.t="AS",_xlpm.t="SAI"),"F",
IF(OR(_xlpm.t="ATM",_xlpm.t="CT",_xlpm.t="SS"),"A",
IF(_xlpm.t="B","DL",
IF(_xlpm.t="BA","DLA",
IF(_xlpm.t="V","VAC",_xlpm.t)))))))))</f>
        <v>11</v>
      </c>
      <c r="KY56" s="363">
        <f t="shared" si="526"/>
        <v>8.5</v>
      </c>
      <c r="KZ56" s="363">
        <f t="shared" si="527"/>
        <v>2</v>
      </c>
      <c r="LA56" s="363">
        <f t="shared" si="528"/>
        <v>0.5</v>
      </c>
      <c r="LB56" s="363">
        <f t="shared" si="529"/>
        <v>0</v>
      </c>
      <c r="LC56" s="364">
        <f t="shared" si="269"/>
        <v>0.3125</v>
      </c>
      <c r="LD56" s="360">
        <f t="shared" si="530"/>
        <v>0.70833333333333337</v>
      </c>
      <c r="LE56" s="361" t="str" cm="1">
        <f t="array" ref="LE56">_xlfn.LET(_xlpm.f,LC$6,_xlpm.ini,IFERROR(_xlfn.XLOOKUP(1,(Papeletas!$B$2:$B$403=$B56)*(Papeletas!$G$2:$G$403&lt;=_xlpm.f)*(Papeletas!$H$2:$H$403&gt;=_xlpm.f),Papeletas!$F$2:$F$403,""),""),IF(AND($D56="LOCAL",WEEKDAY(LC$6,2)=7),"DS",IF(_xlpm.ini&lt;&gt;"",_xlfn.XLOOKUP(_xlpm.ini,Parametros!$B:$B,Parametros!$C:$C,_xlpm.ini),"NOR")))</f>
        <v>NOR</v>
      </c>
      <c r="LF56" s="362">
        <f t="shared" si="531"/>
        <v>8.5</v>
      </c>
      <c r="LG56" s="362">
        <f t="shared" si="532"/>
        <v>8.5</v>
      </c>
      <c r="LH56" s="363">
        <f t="shared" si="533"/>
        <v>8.5</v>
      </c>
      <c r="LI56" s="363">
        <v>0</v>
      </c>
      <c r="LJ56" s="363">
        <v>0</v>
      </c>
      <c r="LK56" s="363">
        <v>0</v>
      </c>
      <c r="LL56" s="364">
        <f t="shared" si="274"/>
        <v>0.3125</v>
      </c>
      <c r="LM56" s="360">
        <f t="shared" si="534"/>
        <v>0.70833333333333337</v>
      </c>
      <c r="LN56" s="361" t="str" cm="1">
        <f t="array" ref="LN56">_xlfn.LET(_xlpm.f,LL$6,_xlpm.ini,IFERROR(_xlfn.XLOOKUP(1,(Papeletas!$B$2:$B$403=$B56)*(Papeletas!$G$2:$G$403&lt;=_xlpm.f)*(Papeletas!$H$2:$H$403&gt;=_xlpm.f),Papeletas!$F$2:$F$403,""),""),IF(AND($D56="LOCAL",WEEKDAY(LL$6,2)=7),"DS",IF(_xlpm.ini&lt;&gt;"",_xlfn.XLOOKUP(_xlpm.ini,Parametros!$B:$B,Parametros!$C:$C,_xlpm.ini),"NOR")))</f>
        <v>NOR</v>
      </c>
      <c r="LO56" s="362">
        <f t="shared" si="535"/>
        <v>8.5</v>
      </c>
      <c r="LP56" s="362">
        <f t="shared" si="536"/>
        <v>8.5</v>
      </c>
      <c r="LQ56" s="363">
        <f t="shared" si="537"/>
        <v>8.5</v>
      </c>
      <c r="LR56" s="363">
        <v>0</v>
      </c>
      <c r="LS56" s="363">
        <v>0</v>
      </c>
      <c r="LT56" s="363">
        <v>0</v>
      </c>
      <c r="LU56" s="364">
        <f t="shared" si="279"/>
        <v>0.3125</v>
      </c>
      <c r="LV56" s="360">
        <f t="shared" si="538"/>
        <v>0.70833333333333337</v>
      </c>
      <c r="LW56" s="361" t="str" cm="1">
        <f t="array" ref="LW56">_xlfn.LET(_xlpm.f,LU$6,_xlpm.ini,IFERROR(_xlfn.XLOOKUP(1,(Papeletas!$B$2:$B$403=$B56)*(Papeletas!$G$2:$G$403&lt;=_xlpm.f)*(Papeletas!$H$2:$H$403&gt;=_xlpm.f),Papeletas!$F$2:$F$403,""),""),IF(AND($D56="LOCAL",WEEKDAY(LU$6,2)=7),"DS",IF(_xlpm.ini&lt;&gt;"",_xlfn.XLOOKUP(_xlpm.ini,Parametros!$B:$B,Parametros!$C:$C,_xlpm.ini),"NOR")))</f>
        <v>NOR</v>
      </c>
      <c r="LX56" s="362">
        <f t="shared" si="539"/>
        <v>8.5</v>
      </c>
      <c r="LY56" s="362">
        <f t="shared" si="540"/>
        <v>8.5</v>
      </c>
      <c r="LZ56" s="363">
        <f t="shared" si="541"/>
        <v>8.5</v>
      </c>
      <c r="MA56" s="363">
        <v>0</v>
      </c>
      <c r="MB56" s="363">
        <v>0</v>
      </c>
      <c r="MC56" s="363">
        <v>0</v>
      </c>
      <c r="MD56" s="360">
        <f t="shared" si="284"/>
        <v>0.3125</v>
      </c>
      <c r="ME56" s="360">
        <f t="shared" si="542"/>
        <v>0.70833333333333337</v>
      </c>
      <c r="MF56" s="361" t="str" cm="1">
        <f t="array" ref="MF56">_xlfn.LET(_xlpm.f,MD$6,_xlpm.ini,IFERROR(_xlfn.XLOOKUP(1,(Papeletas!$B$2:$B$403=$B56)*(Papeletas!$G$2:$G$403&lt;=_xlpm.f)*(Papeletas!$H$2:$H$403&gt;=_xlpm.f),Papeletas!$F$2:$F$403,""),""),IF(AND($D56="LOCAL",WEEKDAY(MD$6,2)=7),"DS",IF(_xlpm.ini&lt;&gt;"",_xlfn.XLOOKUP(_xlpm.ini,Parametros!$B:$B,Parametros!$C:$C,_xlpm.ini),"NOR")))</f>
        <v>NOR</v>
      </c>
      <c r="MG56" s="362">
        <f t="shared" si="543"/>
        <v>8.5</v>
      </c>
      <c r="MH56" s="362">
        <f t="shared" si="544"/>
        <v>8.5</v>
      </c>
      <c r="MI56" s="363">
        <f t="shared" si="545"/>
        <v>8.5</v>
      </c>
      <c r="MJ56" s="363">
        <v>0</v>
      </c>
      <c r="MK56" s="363">
        <v>0</v>
      </c>
      <c r="ML56" s="363">
        <v>0</v>
      </c>
      <c r="MM56" s="364">
        <f t="shared" si="289"/>
        <v>0.3125</v>
      </c>
      <c r="MN56" s="360">
        <f t="shared" si="546"/>
        <v>0.54166666666666663</v>
      </c>
      <c r="MO56" s="361" t="str" cm="1">
        <f t="array" ref="MO56">_xlfn.LET(_xlpm.f,MM$6,_xlpm.ini,IFERROR(_xlfn.XLOOKUP(1,(Papeletas!$B$2:$B$403=$B56)*(Papeletas!$G$2:$G$403&lt;=_xlpm.f)*(Papeletas!$H$2:$H$403&gt;=_xlpm.f),Papeletas!$F$2:$F$403,""),""),IF(AND($D56="LOCAL",WEEKDAY(MM$6,2)=7),"DS",IF(_xlpm.ini&lt;&gt;"",_xlfn.XLOOKUP(_xlpm.ini,Parametros!$B:$B,Parametros!$C:$C,_xlpm.ini),"NOR")))</f>
        <v>NOR</v>
      </c>
      <c r="MP56" s="362">
        <f t="shared" si="547"/>
        <v>5.4999999999999991</v>
      </c>
      <c r="MQ56" s="362">
        <f t="shared" si="548"/>
        <v>5.4999999999999991</v>
      </c>
      <c r="MR56" s="363">
        <f t="shared" si="549"/>
        <v>5.4999999999999991</v>
      </c>
      <c r="MS56" s="363">
        <v>0</v>
      </c>
      <c r="MT56" s="363">
        <v>0</v>
      </c>
      <c r="MU56" s="363">
        <v>0</v>
      </c>
      <c r="MV56" s="364"/>
      <c r="MW56" s="360"/>
      <c r="MX56" s="361"/>
      <c r="MY56" s="362"/>
      <c r="MZ56" s="362"/>
      <c r="NA56" s="363"/>
      <c r="NB56" s="363"/>
      <c r="NC56" s="363"/>
      <c r="ND56" s="363"/>
      <c r="NE56" s="364"/>
      <c r="NF56" s="360"/>
      <c r="NG56" s="361"/>
      <c r="NH56" s="362"/>
      <c r="NI56" s="362"/>
      <c r="NJ56" s="363"/>
      <c r="NK56" s="363"/>
      <c r="NL56" s="363"/>
      <c r="NM56" s="363"/>
      <c r="NN56" s="211"/>
      <c r="NO56" s="401">
        <f t="shared" si="615"/>
        <v>24</v>
      </c>
      <c r="NP56" s="401" cm="1">
        <f t="array" ref="NP56">SUMPRODUCT(
 (INDEX(DD56:MU56,1,_xlfn.SEQUENCE(1,INT((COLUMN($MU$9)-COLUMN(DD56)+1)/9),3,9))=NP$6)*
 (INDEX(DD56:MU56,1,_xlfn.SEQUENCE(1,INT((COLUMN($MU$9)-COLUMN(DD56)+1)/9),9,9))&gt;0)
)</f>
        <v>1</v>
      </c>
      <c r="NQ56" s="401" cm="1">
        <f t="array" ref="NQ56">SUMPRODUCT(--(INDEX($DD56:$MU56,1,_xlfn.SEQUENCE(1,INT((COLUMN($MU$9)-COLUMN($DD56)+1)/9),3,9))=NQ$6))</f>
        <v>0</v>
      </c>
      <c r="NR56" s="401">
        <f t="shared" si="550"/>
        <v>25</v>
      </c>
      <c r="NS56" s="401" cm="1">
        <f t="array" ref="NS56">SUMPRODUCT(--(INDEX($DD56:$MU56,1,_xlfn.SEQUENCE(1,INT((COLUMN($MU$9)-COLUMN($DD56)+1)/9),3,9))=NS$6))</f>
        <v>0</v>
      </c>
      <c r="NT56" s="401">
        <f t="shared" si="551"/>
        <v>3</v>
      </c>
      <c r="NU56" s="401" cm="1">
        <f t="array" ref="NU56">SUMPRODUCT(--(INDEX($DD56:$MU56,1,_xlfn.SEQUENCE(1,INT((COLUMN($MU$9)-COLUMN($DD56)+1)/9),3,9))=NU$6))</f>
        <v>0</v>
      </c>
      <c r="NV56" s="401" cm="1">
        <f t="array" ref="NV56">SUMPRODUCT(--(INDEX($DD56:$MU56,1,_xlfn.SEQUENCE(1,INT((COLUMN($MU$9)-COLUMN($DD56)+1)/9),3,9))=NV$6))</f>
        <v>0</v>
      </c>
      <c r="NW56" s="401" cm="1">
        <f t="array" ref="NW56">SUMPRODUCT(--(INDEX($DD56:$MU56,1,_xlfn.SEQUENCE(1,INT((COLUMN($MU$9)-COLUMN($DD56)+1)/9),3,9))=NW$6))</f>
        <v>0</v>
      </c>
      <c r="NX56" s="401" cm="1">
        <f t="array" ref="NX56">SUMPRODUCT(--(INDEX($DD56:$MU56,1,_xlfn.SEQUENCE(1,INT((COLUMN($MU$9)-COLUMN($DD56)+1)/9),3,9))=NX$6))</f>
        <v>0</v>
      </c>
      <c r="NY56" s="401" cm="1">
        <f t="array" ref="NY56">SUMPRODUCT(--(INDEX($DD56:$MU56,1,_xlfn.SEQUENCE(1,INT((COLUMN($MU$9)-COLUMN($DD56)+1)/9),3,9))=NY$6))</f>
        <v>0</v>
      </c>
      <c r="NZ56" s="401" cm="1">
        <f t="array" ref="NZ56">SUMPRODUCT(--(INDEX($DD56:$MU56,1,_xlfn.SEQUENCE(1,INT((COLUMN($MU$9)-COLUMN($DD56)+1)/9),3,9))=NZ$6))</f>
        <v>0</v>
      </c>
      <c r="OA56" s="401" cm="1">
        <f t="array" ref="OA56">SUMPRODUCT(--(INDEX($DD56:$MU56,1,_xlfn.SEQUENCE(1,INT((COLUMN($MU$9)-COLUMN($DD56)+1)/9),3,9))=OA$6))</f>
        <v>0</v>
      </c>
      <c r="OB56" s="401" cm="1">
        <f t="array" ref="OB56">SUMPRODUCT(--(INDEX($DD56:$MU56,1,_xlfn.SEQUENCE(1,INT((COLUMN($MU$9)-COLUMN($DD56)+1)/9),3,9))=OB$6))</f>
        <v>0</v>
      </c>
      <c r="OC56" s="401" cm="1">
        <f t="array" ref="OC56">SUMPRODUCT(--(INDEX($DD56:$MU56,1,_xlfn.SEQUENCE(1,INT((COLUMN($MU$9)-COLUMN($DD56)+1)/9),3,9))=OC$6))</f>
        <v>0</v>
      </c>
      <c r="OD56" s="402"/>
      <c r="OE56" s="402">
        <f t="shared" si="552"/>
        <v>28</v>
      </c>
      <c r="OF56" s="403" cm="1">
        <f t="array" ref="OF56">SUM(INDEX(R56:KJ56,1,_xlfn.SEQUENCE(1,INT((COLUMN($NM$9)-COLUMN(CU56)+1)/9),7,9)))</f>
        <v>45.5</v>
      </c>
      <c r="OG56" s="403" cm="1">
        <f t="array" ref="OG56">SUM(INDEX(R56:KJ56,1,_xlfn.SEQUENCE(1,INT((COLUMN($NM$9)-COLUMN(CU56)+1)/9),8,9)))</f>
        <v>10.5</v>
      </c>
      <c r="OH56" s="403" cm="1">
        <f t="array" ref="OH56">SUM(INDEX(R56:KJ56,1,_xlfn.SEQUENCE(1,INT((COLUMN($NM$9)-COLUMN(CU56)+1)/9),9,9)))</f>
        <v>0</v>
      </c>
      <c r="OI56" s="214"/>
      <c r="OJ56" s="163"/>
      <c r="OK56" s="163"/>
      <c r="OL56" s="163"/>
      <c r="OM56" s="163"/>
      <c r="ON56" s="306">
        <f>_xlfn.XLOOKUP(B56,'TR05'!B:B,'TR05'!G:G,"Revisar",0)</f>
        <v>46034</v>
      </c>
      <c r="OO56" s="306">
        <f>_xlfn.XLOOKUP(B56,Reloj!A:A,Reloj!D:D,"Revisar",0)</f>
        <v>46034</v>
      </c>
      <c r="OP56" s="162" t="str">
        <f>_xlfn.XLOOKUP(B56,'S10'!C:C,'S10'!B:B,"Revisar",0)</f>
        <v>Revisar</v>
      </c>
    </row>
    <row r="57" spans="1:406">
      <c r="A57" s="356">
        <v>49</v>
      </c>
      <c r="B57" s="332" t="s">
        <v>912</v>
      </c>
      <c r="C57" s="357" t="str">
        <f>_xlfn.XLOOKUP(B57,'S10'!$B$2:$B$1500,'S10'!$A$2:$A$1500,"Ingresar",0)</f>
        <v>22022057</v>
      </c>
      <c r="D57" s="333" t="s">
        <v>169</v>
      </c>
      <c r="E57" s="335" t="s">
        <v>914</v>
      </c>
      <c r="F57" s="335" t="str">
        <f>_xlfn.XLOOKUP(B57,'S10'!$B$2:$B$600,'S10'!$F$2:$F$600,"Ingresar",0)</f>
        <v>Asistente de Almacen</v>
      </c>
      <c r="G57" s="296">
        <v>46030</v>
      </c>
      <c r="H57" s="358"/>
      <c r="I57" s="359">
        <f t="shared" si="37"/>
        <v>0.3125</v>
      </c>
      <c r="J57" s="360">
        <f t="shared" si="295"/>
        <v>0.70833333333333337</v>
      </c>
      <c r="K57" s="361" t="str">
        <f>IF(
 OR(I$6&lt;MAX($B$2,$G57),AND($H57&lt;&gt;"",I$6&gt;$H57)),
 "NA",
 IF(
  AND($D57="LOCAL",WEEKDAY(I$6,2)=7),
  "DS",
  IF(
   COUNTIF(Parametros!$P:$P,I$6)&gt;0,
   IF(ISNUMBER(M57),IF(M57&gt;0,"FL","FC"),"FC"),
   IF(
    ISNUMBER(M57),
    IF(M57&gt;0,"NOR","F"),
    IF(M57="A","NOR",IF(M57&lt;&gt;"",M57,"F"))
   )
  )
 )
)</f>
        <v>NOR</v>
      </c>
      <c r="L57" s="362">
        <f t="shared" si="296"/>
        <v>8.5</v>
      </c>
      <c r="M57" s="362" cm="1">
        <f t="array" ref="M57">_xlfn.LET(
_xlpm.f,M$6,
_xlpm.xp,IFERROR(
   _xlfn.XLOOKUP(
     1,
     (Papeletas!$B$2:$B$403=$B57)*(Papeletas!$G$2:$G$403&lt;=_xlpm.f)*(Papeletas!$H$2:$H$403&gt;=_xlpm.f),
     Papeletas!$F$2:$F$403,
     "__NP__"
   ),
   "__NP__"
),
_xlpm.x,IF(_xlpm.xp&lt;&gt;"__NP__",_xlpm.xp,_xlfn.XLOOKUP($B57,Reloj!$A$2:$A$1254,INDEX(Reloj!$J$2:$AR$1254,,COLUMN(A49)-INT(COLUMN(A49)/9*8)),"__NF__")),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11.5</v>
      </c>
      <c r="N57" s="363">
        <f t="shared" si="297"/>
        <v>8.5</v>
      </c>
      <c r="O57" s="363">
        <f t="shared" si="298"/>
        <v>2</v>
      </c>
      <c r="P57" s="363">
        <f t="shared" si="299"/>
        <v>1</v>
      </c>
      <c r="Q57" s="363">
        <f t="shared" si="300"/>
        <v>0</v>
      </c>
      <c r="R57" s="359">
        <f t="shared" si="616"/>
        <v>0.3125</v>
      </c>
      <c r="S57" s="360">
        <f t="shared" si="617"/>
        <v>0.70833333333333337</v>
      </c>
      <c r="T57" s="361" t="str">
        <f>IF(
 OR(R$6&lt;MAX($B$2,$G57),AND($H57&lt;&gt;"",R$6&gt;$H57)),
 "NA",
 IF(
  AND($D57="LOCAL",WEEKDAY(R$6,2)=7),
  "DS",
  IF(
   COUNTIF(Parametros!$P:$P,R$6)&gt;0,
   IF(ISNUMBER(V57),IF(V57&gt;0,"FL","FC"),"FC"),
   IF(
    ISNUMBER(V57),
    IF(V57&gt;0,"NOR","F"),
    IF(V57="A","NOR",IF(V57&lt;&gt;"",V57,"F"))
   )
  )
 )
)</f>
        <v>NOR</v>
      </c>
      <c r="U57" s="362">
        <f t="shared" si="618"/>
        <v>8.5</v>
      </c>
      <c r="V57" s="362" cm="1">
        <f t="array" ref="V57">_xlfn.LET(
_xlpm.f,V$6,
_xlpm.xp,IFERROR(
   _xlfn.XLOOKUP(
     1,
     (Papeletas!$B$2:$B$3000=$B57)*(Papeletas!$G$2:$G$3000&lt;=_xlpm.f)*(Papeletas!$H$2:$H$3000&gt;=_xlpm.f),
     Papeletas!$F$2:$F$3000,
     "__NP__"
   ),
   "__NP__"
),
_xlpm.x,IF(_xlpm.xp&lt;&gt;"__NP__",_xlpm.xp,_xlfn.XLOOKUP($B57,Reloj!$A$2:$A$3000,INDEX(Reloj!$J$2:$AR$3000,,COLUMN(J49)-INT(COLUMN(J49)/9*8)),"__NF__")),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12.5</v>
      </c>
      <c r="W57" s="363">
        <f t="shared" si="619"/>
        <v>8.5</v>
      </c>
      <c r="X57" s="363">
        <f t="shared" si="620"/>
        <v>2</v>
      </c>
      <c r="Y57" s="363">
        <f t="shared" si="621"/>
        <v>2</v>
      </c>
      <c r="Z57" s="363">
        <f t="shared" si="622"/>
        <v>0</v>
      </c>
      <c r="AA57" s="359">
        <f t="shared" si="623"/>
        <v>0.3125</v>
      </c>
      <c r="AB57" s="360">
        <f t="shared" si="624"/>
        <v>0.70833333333333337</v>
      </c>
      <c r="AC57" s="361" t="str">
        <f>IF(
 OR(AA$6&lt;MAX($B$2,$G57),AND($H57&lt;&gt;"",AA$6&gt;$H57)),
 "NA",
 IF(
  AND($D57="LOCAL",WEEKDAY(AA$6,2)=7),
  "DS",
  IF(
   COUNTIF(Parametros!$P:$P,AA$6)&gt;0,
   IF(ISNUMBER(AE57),IF(AE57&gt;0,"FL","FC"),"FC"),
   IF(
    ISNUMBER(AE57),
    IF(AE57&gt;0,"NOR","F"),
    IF(AE57="A","NOR",IF(AE57&lt;&gt;"",AE57,"F"))
   )
  )
 )
)</f>
        <v>NOR</v>
      </c>
      <c r="AD57" s="362">
        <f t="shared" si="625"/>
        <v>8.5</v>
      </c>
      <c r="AE57" s="362" cm="1">
        <f t="array" ref="AE57">_xlfn.LET(
_xlpm.f,AE$6,
_xlpm.xp,IFERROR(
   _xlfn.XLOOKUP(
     1,
     (Papeletas!$B$2:$B$3000=$B57)*(Papeletas!$G$2:$G$3000&lt;=_xlpm.f)*(Papeletas!$H$2:$H$3000&gt;=_xlpm.f),
     Papeletas!$F$2:$F$3000,
     "__NP__"
   ),
   "__NP__"
),
_xlpm.x,IF(_xlpm.xp&lt;&gt;"__NP__",_xlpm.xp,_xlfn.XLOOKUP($B57,Reloj!$A$2:$A$3000,INDEX(Reloj!$J$2:$AR$3000,,COLUMN(S49)-INT(COLUMN(S49)/9*8)),"__NF__")),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v>
      </c>
      <c r="AF57" s="363">
        <f t="shared" si="626"/>
        <v>8.5</v>
      </c>
      <c r="AG57" s="363">
        <f t="shared" si="627"/>
        <v>2</v>
      </c>
      <c r="AH57" s="363">
        <f t="shared" si="628"/>
        <v>0.5</v>
      </c>
      <c r="AI57" s="363">
        <f t="shared" si="629"/>
        <v>0</v>
      </c>
      <c r="AJ57" s="359">
        <f t="shared" si="630"/>
        <v>0.3125</v>
      </c>
      <c r="AK57" s="360">
        <f t="shared" si="631"/>
        <v>0.54166666666666663</v>
      </c>
      <c r="AL57" s="361" t="str">
        <f>IF(
 OR(AJ$6&lt;MAX($B$2,$G57),AND($H57&lt;&gt;"",AJ$6&gt;$H57)),
 "NA",
 IF(
  AND($D57="LOCAL",WEEKDAY(AJ$6,2)=7),
  "DS",
  IF(
   COUNTIF(Parametros!$P:$P,AJ$6)&gt;0,
   IF(ISNUMBER(AN57),IF(AN57&gt;0,"FL","FC"),"FC"),
   IF(
    ISNUMBER(AN57),
    IF(AN57&gt;0,"NOR","F"),
    IF(AN57="A","NOR",IF(AN57&lt;&gt;"",AN57,"F"))
   )
  )
 )
)</f>
        <v>NOR</v>
      </c>
      <c r="AM57" s="362">
        <f t="shared" si="632"/>
        <v>5.4999999999999991</v>
      </c>
      <c r="AN57" s="362" cm="1">
        <f t="array" ref="AN57">_xlfn.LET(
_xlpm.f,AN$6,
_xlpm.xp,IFERROR(
   _xlfn.XLOOKUP(
     1,
     (Papeletas!$B$2:$B$3000=$B57)*(Papeletas!$G$2:$G$3000&lt;=_xlpm.f)*(Papeletas!$H$2:$H$3000&gt;=_xlpm.f),
     Papeletas!$F$2:$F$3000,
     "__NP__"
   ),
   "__NP__"
),
_xlpm.x,IF(_xlpm.xp&lt;&gt;"__NP__",_xlpm.xp,_xlfn.XLOOKUP($B57,Reloj!$A$2:$A$3000,INDEX(Reloj!$J$2:$AR$3000,,COLUMN(AB49)-INT(COLUMN(AB49)/9*8)),"__NF__")),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8.5</v>
      </c>
      <c r="AO57" s="363">
        <f t="shared" si="633"/>
        <v>5.4999999999999991</v>
      </c>
      <c r="AP57" s="363">
        <f t="shared" si="634"/>
        <v>2</v>
      </c>
      <c r="AQ57" s="363">
        <f t="shared" si="635"/>
        <v>1.0000000000000009</v>
      </c>
      <c r="AR57" s="363">
        <f t="shared" si="636"/>
        <v>0</v>
      </c>
      <c r="AS57" s="359" t="str">
        <f t="shared" si="637"/>
        <v>-</v>
      </c>
      <c r="AT57" s="360" t="str">
        <f t="shared" si="638"/>
        <v>-</v>
      </c>
      <c r="AU57" s="361" t="str">
        <f>IF(
 OR(AS$6&lt;MAX($B$2,$G57),AND($H57&lt;&gt;"",AS$6&gt;$H57)),
 "NA",
 IF(
  AND($D57="LOCAL",WEEKDAY(AS$6,2)=7),
  "DS",
  IF(
   COUNTIF(Parametros!$P:$P,AS$6)&gt;0,
   IF(ISNUMBER(AW57),IF(AW57&gt;0,"FL","FC"),"FC"),
   IF(
    ISNUMBER(AW57),
    IF(AW57&gt;0,"NOR","F"),
    IF(AW57="A","NOR",IF(AW57&lt;&gt;"",AW57,"F"))
   )
  )
 )
)</f>
        <v>DS</v>
      </c>
      <c r="AV57" s="362">
        <f t="shared" si="639"/>
        <v>0</v>
      </c>
      <c r="AW57" s="362" t="str" cm="1">
        <f t="array" ref="AW57">_xlfn.LET(
_xlpm.f,AW$6,
_xlpm.xp,IFERROR(
   _xlfn.XLOOKUP(
     1,
     (Papeletas!$B$2:$B$3000=$B57)*(Papeletas!$G$2:$G$3000&lt;=_xlpm.f)*(Papeletas!$H$2:$H$3000&gt;=_xlpm.f),
     Papeletas!$F$2:$F$3000,
     "__NP__"
   ),
   "__NP__"
),
_xlpm.x,IF(_xlpm.xp&lt;&gt;"__NP__",_xlpm.xp,_xlfn.XLOOKUP($B57,Reloj!$A$2:$A$3000,INDEX(Reloj!$J$2:$AR$3000,,COLUMN(AK49)-INT(COLUMN(AK49)/9*8)),"__NF__")),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F</v>
      </c>
      <c r="AX57" s="363">
        <f t="shared" si="640"/>
        <v>0</v>
      </c>
      <c r="AY57" s="363">
        <f t="shared" si="641"/>
        <v>0</v>
      </c>
      <c r="AZ57" s="363">
        <f t="shared" si="642"/>
        <v>0</v>
      </c>
      <c r="BA57" s="363">
        <f t="shared" si="643"/>
        <v>0</v>
      </c>
      <c r="BB57" s="359">
        <f t="shared" si="644"/>
        <v>0.3125</v>
      </c>
      <c r="BC57" s="360">
        <f t="shared" si="645"/>
        <v>0.70833333333333337</v>
      </c>
      <c r="BD57" s="361" t="str">
        <f>IF(
 OR(BB$6&lt;MAX($B$2,$G57),AND($H57&lt;&gt;"",BB$6&gt;$H57)),
 "NA",
 IF(
  AND($D57="LOCAL",WEEKDAY(BB$6,2)=7),
  "DS",
  IF(
   COUNTIF(Parametros!$P:$P,BB$6)&gt;0,
   IF(ISNUMBER(BF57),IF(BF57&gt;0,"FL","FC"),"FC"),
   IF(
    ISNUMBER(BF57),
    IF(BF57&gt;0,"NOR","F"),
    IF(BF57="A","NOR",IF(BF57&lt;&gt;"",BF57,"F"))
   )
  )
 )
)</f>
        <v>NOR</v>
      </c>
      <c r="BE57" s="362">
        <f t="shared" si="646"/>
        <v>8.5</v>
      </c>
      <c r="BF57" s="362" cm="1">
        <f t="array" ref="BF57">_xlfn.LET(
_xlpm.f,BF$6,
_xlpm.xp,IFERROR(
   _xlfn.XLOOKUP(
     1,
     (Papeletas!$B$2:$B$3000=$B57)*(Papeletas!$G$2:$G$3000&lt;=_xlpm.f)*(Papeletas!$H$2:$H$3000&gt;=_xlpm.f),
     Papeletas!$F$2:$F$3000,
     "__NP__"
   ),
   "__NP__"
),
_xlpm.x,IF(_xlpm.xp&lt;&gt;"__NP__",_xlpm.xp,_xlfn.XLOOKUP($B57,Reloj!$A$2:$A$3000,INDEX(Reloj!$J$2:$AR$3000,,COLUMN(AT49)-INT(COLUMN(AT49)/9*8)),"__NF__")),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v>
      </c>
      <c r="BG57" s="363">
        <f t="shared" si="647"/>
        <v>8.5</v>
      </c>
      <c r="BH57" s="363">
        <f t="shared" si="648"/>
        <v>2</v>
      </c>
      <c r="BI57" s="363">
        <f t="shared" si="649"/>
        <v>0.5</v>
      </c>
      <c r="BJ57" s="363">
        <f t="shared" si="650"/>
        <v>0</v>
      </c>
      <c r="BK57" s="359">
        <f t="shared" si="651"/>
        <v>0.3125</v>
      </c>
      <c r="BL57" s="360">
        <f t="shared" si="652"/>
        <v>0.70833333333333337</v>
      </c>
      <c r="BM57" s="361" t="str">
        <f>IF(
 OR(BK$6&lt;MAX($B$2,$G57),AND($H57&lt;&gt;"",BK$6&gt;$H57)),
 "NA",
 IF(
  AND($D57="LOCAL",WEEKDAY(BK$6,2)=7),
  "DS",
  IF(
   COUNTIF(Parametros!$P:$P,BK$6)&gt;0,
   IF(ISNUMBER(BO57),IF(BO57&gt;0,"FL","FC"),"FC"),
   IF(
    ISNUMBER(BO57),
    IF(BO57&gt;0,"NOR","F"),
    IF(BO57="A","NOR",IF(BO57&lt;&gt;"",BO57,"F"))
   )
  )
 )
)</f>
        <v>NOR</v>
      </c>
      <c r="BN57" s="362">
        <f t="shared" si="653"/>
        <v>8.5</v>
      </c>
      <c r="BO57" s="362" cm="1">
        <f t="array" ref="BO57">_xlfn.LET(
_xlpm.f,BO$6,
_xlpm.xp,IFERROR(
   _xlfn.XLOOKUP(
     1,
     (Papeletas!$B$2:$B$3000=$B57)*(Papeletas!$G$2:$G$3000&lt;=_xlpm.f)*(Papeletas!$H$2:$H$3000&gt;=_xlpm.f),
     Papeletas!$F$2:$F$3000,
     "__NP__"
   ),
   "__NP__"
),
_xlpm.x,IF(_xlpm.xp&lt;&gt;"__NP__",_xlpm.xp,_xlfn.XLOOKUP($B57,Reloj!$A$2:$A$3000,INDEX(Reloj!$J$2:$AR$3000,,COLUMN(BC49)-INT(COLUMN(BC49)/9*8)),"__NF__")),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12.5</v>
      </c>
      <c r="BP57" s="363">
        <f t="shared" si="654"/>
        <v>8.5</v>
      </c>
      <c r="BQ57" s="363">
        <f t="shared" si="655"/>
        <v>2</v>
      </c>
      <c r="BR57" s="363">
        <f t="shared" si="656"/>
        <v>2</v>
      </c>
      <c r="BS57" s="363">
        <f t="shared" si="657"/>
        <v>0</v>
      </c>
      <c r="BT57" s="359">
        <f t="shared" si="658"/>
        <v>0.3125</v>
      </c>
      <c r="BU57" s="360">
        <f t="shared" si="659"/>
        <v>0.70833333333333337</v>
      </c>
      <c r="BV57" s="361" t="str">
        <f>IF(
 OR(BT$6&lt;MAX($B$2,$G57),AND($H57&lt;&gt;"",BT$6&gt;$H57)),
 "NA",
 IF(
  AND($D57="LOCAL",WEEKDAY(BT$6,2)=7),
  "DS",
  IF(
   COUNTIF(Parametros!$P:$P,BT$6)&gt;0,
   IF(ISNUMBER(BX57),IF(BX57&gt;0,"FL","FC"),"FC"),
   IF(
    ISNUMBER(BX57),
    IF(BX57&gt;0,"NOR","F"),
    IF(BX57="A","NOR",IF(BX57&lt;&gt;"",BX57,"F"))
   )
  )
 )
)</f>
        <v>NOR</v>
      </c>
      <c r="BW57" s="362">
        <f t="shared" si="660"/>
        <v>8.5</v>
      </c>
      <c r="BX57" s="362" cm="1">
        <f t="array" ref="BX57">_xlfn.LET(
_xlpm.f,BX$6,
_xlpm.xp,IFERROR(
   _xlfn.XLOOKUP(
     1,
     (Papeletas!$B$2:$B$3000=$B57)*(Papeletas!$G$2:$G$3000&lt;=_xlpm.f)*(Papeletas!$H$2:$H$3000&gt;=_xlpm.f),
     Papeletas!$F$2:$F$3000,
     "__NP__"
   ),
   "__NP__"
),
_xlpm.x,IF(_xlpm.xp&lt;&gt;"__NP__",_xlpm.xp,_xlfn.XLOOKUP($B57,Reloj!$A$2:$A$3000,INDEX(Reloj!$J$2:$AR$3000,,COLUMN(BL49)-INT(COLUMN(BL49)/9*8)),"__NF__")),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v>
      </c>
      <c r="BY57" s="363">
        <f t="shared" si="661"/>
        <v>8.5</v>
      </c>
      <c r="BZ57" s="363">
        <f t="shared" si="662"/>
        <v>2</v>
      </c>
      <c r="CA57" s="363">
        <f t="shared" si="663"/>
        <v>0.5</v>
      </c>
      <c r="CB57" s="363">
        <f t="shared" si="664"/>
        <v>0</v>
      </c>
      <c r="CC57" s="359">
        <f t="shared" si="665"/>
        <v>0.3125</v>
      </c>
      <c r="CD57" s="360">
        <f t="shared" si="666"/>
        <v>0.70833333333333337</v>
      </c>
      <c r="CE57" s="361" t="str">
        <f>IF(
 OR(CC$6&lt;MAX($B$2,$G57),AND($H57&lt;&gt;"",CC$6&gt;$H57)),
 "NA",
 IF(
  AND($D57="LOCAL",WEEKDAY(CC$6,2)=7),
  "DS",
  IF(
   COUNTIF(Parametros!$P:$P,CC$6)&gt;0,
   IF(ISNUMBER(CG57),IF(CG57&gt;0,"FL","FC"),"FC"),
   IF(
    ISNUMBER(CG57),
    IF(CG57&gt;0,"NOR","F"),
    IF(CG57="A","NOR",IF(CG57&lt;&gt;"",CG57,"F"))
   )
  )
 )
)</f>
        <v>NOR</v>
      </c>
      <c r="CF57" s="362">
        <f t="shared" si="667"/>
        <v>8.5</v>
      </c>
      <c r="CG57" s="362" cm="1">
        <f t="array" ref="CG57">_xlfn.LET(
_xlpm.f,CG$6,
_xlpm.xp,IFERROR(
   _xlfn.XLOOKUP(
     1,
     (Papeletas!$B$2:$B$3000=$B57)*(Papeletas!$G$2:$G$3000&lt;=_xlpm.f)*(Papeletas!$H$2:$H$3000&gt;=_xlpm.f),
     Papeletas!$F$2:$F$3000,
     "__NP__"
   ),
   "__NP__"
),
_xlpm.x,IF(_xlpm.xp&lt;&gt;"__NP__",_xlpm.xp,_xlfn.XLOOKUP($B57,Reloj!$A$2:$A$3000,INDEX(Reloj!$J$2:$AR$3000,,COLUMN(BU49)-INT(COLUMN(BU49)/9*8)),"__NF__")),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11.5</v>
      </c>
      <c r="CH57" s="363">
        <f t="shared" si="668"/>
        <v>8.5</v>
      </c>
      <c r="CI57" s="363">
        <f t="shared" si="669"/>
        <v>2</v>
      </c>
      <c r="CJ57" s="363">
        <f t="shared" si="670"/>
        <v>1</v>
      </c>
      <c r="CK57" s="363">
        <f t="shared" si="671"/>
        <v>0</v>
      </c>
      <c r="CL57" s="359">
        <f t="shared" si="672"/>
        <v>0.3125</v>
      </c>
      <c r="CM57" s="360">
        <f t="shared" si="673"/>
        <v>0.70833333333333337</v>
      </c>
      <c r="CN57" s="361" t="str">
        <f>IF(
 OR(CL$6&lt;MAX($B$2,$G57),AND($H57&lt;&gt;"",CL$6&gt;$H57)),
 "NA",
 IF(
  AND($D57="LOCAL",WEEKDAY(CL$6,2)=7),
  "DS",
  IF(
   COUNTIF(Parametros!$P:$P,CL$6)&gt;0,
   IF(ISNUMBER(CP57),IF(CP57&gt;0,"FL","FC"),"FC"),
   IF(
    ISNUMBER(CP57),
    IF(CP57&gt;0,"NOR","F"),
    IF(CP57="A","NOR",IF(CP57&lt;&gt;"",CP57,"F"))
   )
  )
 )
)</f>
        <v>NOR</v>
      </c>
      <c r="CO57" s="362">
        <f t="shared" si="674"/>
        <v>8.5</v>
      </c>
      <c r="CP57" s="362" cm="1">
        <f t="array" ref="CP57">_xlfn.LET(
_xlpm.f,CP$6,
_xlpm.xp,IFERROR(
   _xlfn.XLOOKUP(
     1,
     (Papeletas!$B$2:$B$3000=$B57)*(Papeletas!$G$2:$G$3000&lt;=_xlpm.f)*(Papeletas!$H$2:$H$3000&gt;=_xlpm.f),
     Papeletas!$F$2:$F$3000,
     "__NP__"
   ),
   "__NP__"
),
_xlpm.x,IF(_xlpm.xp&lt;&gt;"__NP__",_xlpm.xp,_xlfn.XLOOKUP($B57,Reloj!$A$2:$A$3000,INDEX(Reloj!$J$2:$AR$3000,,COLUMN(CD49)-INT(COLUMN(CD49)/9*8)),"__NF__")),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CQ57" s="363">
        <f t="shared" si="675"/>
        <v>8.5</v>
      </c>
      <c r="CR57" s="363">
        <f t="shared" si="676"/>
        <v>2</v>
      </c>
      <c r="CS57" s="363">
        <f t="shared" si="677"/>
        <v>1.5</v>
      </c>
      <c r="CT57" s="363">
        <f t="shared" si="678"/>
        <v>0</v>
      </c>
      <c r="CU57" s="359">
        <f t="shared" si="679"/>
        <v>0.3125</v>
      </c>
      <c r="CV57" s="360">
        <f t="shared" si="680"/>
        <v>0.54166666666666663</v>
      </c>
      <c r="CW57" s="361" t="str">
        <f>IF(
 OR(CU$6&lt;MAX($B$2,$G57),AND($H57&lt;&gt;"",CU$6&gt;$H57)),
 "NA",
 IF(
  AND($D57="LOCAL",WEEKDAY(CU$6,2)=7),
  "DS",
  IF(
   COUNTIF(Parametros!$P:$P,CU$6)&gt;0,
   IF(ISNUMBER(CY57),IF(CY57&gt;0,"FL","FC"),"FC"),
   IF(
    ISNUMBER(CY57),
    IF(CY57&gt;0,"NOR","F"),
    IF(CY57="A","NOR",IF(CY57&lt;&gt;"",CY57,"F"))
   )
  )
 )
)</f>
        <v>NOR</v>
      </c>
      <c r="CX57" s="362">
        <f t="shared" si="681"/>
        <v>5.4999999999999991</v>
      </c>
      <c r="CY57" s="362" cm="1">
        <f t="array" ref="CY57">_xlfn.LET(
_xlpm.f,CY$6,
_xlpm.xp,IFERROR(
   _xlfn.XLOOKUP(
     1,
     (Papeletas!$B$2:$B$3000=$B57)*(Papeletas!$G$2:$G$3000&lt;=_xlpm.f)*(Papeletas!$H$2:$H$3000&gt;=_xlpm.f),
     Papeletas!$F$2:$F$3000,
     "__NP__"
   ),
   "__NP__"
),
_xlpm.x,IF(_xlpm.xp&lt;&gt;"__NP__",_xlpm.xp,_xlfn.XLOOKUP($B57,Reloj!$A$2:$A$3000,INDEX(Reloj!$J$2:$AR$3000,,COLUMN(CM49)-INT(COLUMN(CM49)/9*8)),"__NF__")),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7.5</v>
      </c>
      <c r="CZ57" s="363">
        <f t="shared" si="682"/>
        <v>5.4999999999999991</v>
      </c>
      <c r="DA57" s="363">
        <f t="shared" si="683"/>
        <v>2</v>
      </c>
      <c r="DB57" s="363">
        <f t="shared" si="684"/>
        <v>8.8817841970012523E-16</v>
      </c>
      <c r="DC57" s="363">
        <f t="shared" si="685"/>
        <v>0</v>
      </c>
      <c r="DD57" s="359" t="str">
        <f t="shared" si="686"/>
        <v>-</v>
      </c>
      <c r="DE57" s="360" t="str">
        <f t="shared" si="687"/>
        <v>-</v>
      </c>
      <c r="DF57" s="361" t="str">
        <f>IF(
 OR(DD$6&lt;MAX($B$2,$G57),AND($H57&lt;&gt;"",DD$6&gt;$H57)),
 "NA",
 IF(
  AND($D57="LOCAL",WEEKDAY(DD$6,2)=7),
  "DS",
  IF(
   COUNTIF(Parametros!$P:$P,DD$6)&gt;0,
   IF(ISNUMBER(DH57),IF(DH57&gt;0,"FL","FC"),"FC"),
   IF(
    ISNUMBER(DH57),
    IF(DH57&gt;0,"NOR","F"),
    IF(DH57="A","NOR",IF(DH57&lt;&gt;"",DH57,"F"))
   )
  )
 )
)</f>
        <v>DS</v>
      </c>
      <c r="DG57" s="362">
        <f t="shared" si="688"/>
        <v>0</v>
      </c>
      <c r="DH57" s="362" t="str" cm="1">
        <f t="array" ref="DH57">_xlfn.LET(
_xlpm.f,DH$6,
_xlpm.xp,IFERROR(
   _xlfn.XLOOKUP(
     1,
     (Papeletas!$B$2:$B$3000=$B57)*(Papeletas!$G$2:$G$3000&lt;=_xlpm.f)*(Papeletas!$H$2:$H$3000&gt;=_xlpm.f),
     Papeletas!$F$2:$F$3000,
     "__NP__"
   ),
   "__NP__"
),
_xlpm.x,IF(_xlpm.xp&lt;&gt;"__NP__",_xlpm.xp,_xlfn.XLOOKUP($B57,Reloj!$A$2:$A$3000,INDEX(Reloj!$J$2:$AR$3000,,COLUMN(CV49)-INT(COLUMN(CV49)/9*8)),"__NF__")),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F</v>
      </c>
      <c r="DI57" s="363">
        <f t="shared" si="689"/>
        <v>0</v>
      </c>
      <c r="DJ57" s="363">
        <f t="shared" si="690"/>
        <v>0</v>
      </c>
      <c r="DK57" s="363">
        <f t="shared" si="691"/>
        <v>0</v>
      </c>
      <c r="DL57" s="363">
        <f t="shared" si="692"/>
        <v>0</v>
      </c>
      <c r="DM57" s="359">
        <f t="shared" si="693"/>
        <v>0.3125</v>
      </c>
      <c r="DN57" s="360">
        <f t="shared" si="694"/>
        <v>0.70833333333333337</v>
      </c>
      <c r="DO57" s="361" t="str">
        <f>IF(
 OR(DM$6&lt;MAX($B$2,$G57),AND($H57&lt;&gt;"",DM$6&gt;$H57)),
 "NA",
 IF(
  AND($D57="LOCAL",WEEKDAY(DM$6,2)=7),
  "DS",
  IF(
   COUNTIF(Parametros!$P:$P,DM$6)&gt;0,
   IF(ISNUMBER(DQ57),IF(DQ57&gt;0,"FL","FC"),"FC"),
   IF(
    ISNUMBER(DQ57),
    IF(DQ57&gt;0,"NOR","F"),
    IF(DQ57="A","NOR",IF(DQ57&lt;&gt;"",DQ57,"F"))
   )
  )
 )
)</f>
        <v>NOR</v>
      </c>
      <c r="DP57" s="362">
        <f t="shared" si="695"/>
        <v>8.5</v>
      </c>
      <c r="DQ57" s="362" cm="1">
        <f t="array" ref="DQ57">_xlfn.LET(
_xlpm.f,DQ$6,
_xlpm.xp,IFERROR(
   _xlfn.XLOOKUP(
     1,
     (Papeletas!$B$2:$B$3000=$B57)*(Papeletas!$G$2:$G$3000&lt;=_xlpm.f)*(Papeletas!$H$2:$H$3000&gt;=_xlpm.f),
     Papeletas!$F$2:$F$3000,
     "__NP__"
   ),
   "__NP__"
),
_xlpm.x,IF(_xlpm.xp&lt;&gt;"__NP__",_xlpm.xp,_xlfn.XLOOKUP($B57,Reloj!$A$2:$A$3000,INDEX(Reloj!$J$2:$AR$3000,,COLUMN(DE49)-INT(COLUMN(DE49)/9*8)),"__NF__")),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13</v>
      </c>
      <c r="DR57" s="363">
        <f t="shared" si="696"/>
        <v>8.5</v>
      </c>
      <c r="DS57" s="363">
        <f t="shared" si="697"/>
        <v>2</v>
      </c>
      <c r="DT57" s="363">
        <f t="shared" si="698"/>
        <v>2.5</v>
      </c>
      <c r="DU57" s="363">
        <f t="shared" si="699"/>
        <v>0</v>
      </c>
      <c r="DV57" s="359">
        <f t="shared" si="700"/>
        <v>0.3125</v>
      </c>
      <c r="DW57" s="360">
        <f t="shared" si="701"/>
        <v>0.70833333333333337</v>
      </c>
      <c r="DX57" s="361" t="str">
        <f>IF(
 OR(DV$6&lt;MAX($B$2,$G57),AND($H57&lt;&gt;"",DV$6&gt;$H57)),
 "NA",
 IF(
  AND($D57="LOCAL",WEEKDAY(DV$6,2)=7),
  "DS",
  IF(
   COUNTIF(Parametros!$P:$P,DV$6)&gt;0,
   IF(ISNUMBER(DZ57),IF(DZ57&gt;0,"FL","FC"),"FC"),
   IF(
    ISNUMBER(DZ57),
    IF(DZ57&gt;0,"NOR","F"),
    IF(DZ57="A","NOR",IF(DZ57&lt;&gt;"",DZ57,"F"))
   )
  )
 )
)</f>
        <v>NOR</v>
      </c>
      <c r="DY57" s="362">
        <f t="shared" si="702"/>
        <v>8.5</v>
      </c>
      <c r="DZ57" s="362" cm="1">
        <f t="array" ref="DZ57">_xlfn.LET(
_xlpm.f,DZ$6,
_xlpm.xp,IFERROR(
   _xlfn.XLOOKUP(
     1,
     (Papeletas!$B$2:$B$3000=$B57)*(Papeletas!$G$2:$G$3000&lt;=_xlpm.f)*(Papeletas!$H$2:$H$3000&gt;=_xlpm.f),
     Papeletas!$F$2:$F$3000,
     "__NP__"
   ),
   "__NP__"
),
_xlpm.x,IF(_xlpm.xp&lt;&gt;"__NP__",_xlpm.xp,_xlfn.XLOOKUP($B57,Reloj!$A$2:$A$3000,INDEX(Reloj!$J$2:$AR$3000,,COLUMN(DN49)-INT(COLUMN(DN49)/9*8)),"__NF__")),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12.5</v>
      </c>
      <c r="EA57" s="363">
        <f t="shared" si="703"/>
        <v>8.5</v>
      </c>
      <c r="EB57" s="363">
        <f t="shared" si="704"/>
        <v>2</v>
      </c>
      <c r="EC57" s="363">
        <f t="shared" si="705"/>
        <v>2</v>
      </c>
      <c r="ED57" s="363">
        <f t="shared" si="706"/>
        <v>0</v>
      </c>
      <c r="EE57" s="359">
        <f t="shared" si="707"/>
        <v>0.3125</v>
      </c>
      <c r="EF57" s="360">
        <f t="shared" si="708"/>
        <v>0.70833333333333337</v>
      </c>
      <c r="EG57" s="361" t="str">
        <f>IF(
 OR(EE$6&lt;MAX($B$2,$G57),AND($H57&lt;&gt;"",EE$6&gt;$H57)),
 "NA",
 IF(
  AND($D57="LOCAL",WEEKDAY(EE$6,2)=7),
  "DS",
  IF(
   COUNTIF(Parametros!$P:$P,EE$6)&gt;0,
   IF(ISNUMBER(EI57),IF(EI57&gt;0,"FL","FC"),"FC"),
   IF(
    ISNUMBER(EI57),
    IF(EI57&gt;0,"NOR","F"),
    IF(EI57="A","NOR",IF(EI57&lt;&gt;"",EI57,"F"))
   )
  )
 )
)</f>
        <v>NOR</v>
      </c>
      <c r="EH57" s="362">
        <f t="shared" si="709"/>
        <v>8.5</v>
      </c>
      <c r="EI57" s="362" cm="1">
        <f t="array" ref="EI57">_xlfn.LET(
_xlpm.f,EI$6,
_xlpm.xp,IFERROR(
   _xlfn.XLOOKUP(
     1,
     (Papeletas!$B$2:$B$3000=$B57)*(Papeletas!$G$2:$G$3000&lt;=_xlpm.f)*(Papeletas!$H$2:$H$3000&gt;=_xlpm.f),
     Papeletas!$F$2:$F$3000,
     "__NP__"
   ),
   "__NP__"
),
_xlpm.x,IF(_xlpm.xp&lt;&gt;"__NP__",_xlpm.xp,_xlfn.XLOOKUP($B57,Reloj!$A$2:$A$3000,INDEX(Reloj!$J$2:$AR$3000,,COLUMN(DW49)-INT(COLUMN(DW49)/9*8)),"__NF__")),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EJ57" s="363">
        <f t="shared" si="710"/>
        <v>8.5</v>
      </c>
      <c r="EK57" s="363">
        <f t="shared" si="711"/>
        <v>2</v>
      </c>
      <c r="EL57" s="363">
        <f t="shared" si="712"/>
        <v>1.5</v>
      </c>
      <c r="EM57" s="363">
        <f t="shared" si="713"/>
        <v>0</v>
      </c>
      <c r="EN57" s="359">
        <f t="shared" si="714"/>
        <v>0.3125</v>
      </c>
      <c r="EO57" s="360">
        <f t="shared" si="715"/>
        <v>0.70833333333333337</v>
      </c>
      <c r="EP57" s="361" t="str">
        <f>IF(
 OR(EN$6&lt;MAX($B$2,$G57),AND($H57&lt;&gt;"",EN$6&gt;$H57)),
 "NA",
 IF(
  AND($D57="LOCAL",WEEKDAY(EN$6,2)=7),
  "DS",
  IF(
   COUNTIF(Parametros!$P:$P,EN$6)&gt;0,
   IF(ISNUMBER(ER57),IF(ER57&gt;0,"FL","FC"),"FC"),
   IF(
    ISNUMBER(ER57),
    IF(ER57&gt;0,"NOR","F"),
    IF(ER57="A","NOR",IF(ER57&lt;&gt;"",ER57,"F"))
   )
  )
 )
)</f>
        <v>NOR</v>
      </c>
      <c r="EQ57" s="362">
        <f t="shared" si="716"/>
        <v>8.5</v>
      </c>
      <c r="ER57" s="362" cm="1">
        <f t="array" ref="ER57">_xlfn.LET(
_xlpm.f,ER$6,
_xlpm.xp,IFERROR(
   _xlfn.XLOOKUP(
     1,
     (Papeletas!$B$2:$B$3000=$B57)*(Papeletas!$G$2:$G$3000&lt;=_xlpm.f)*(Papeletas!$H$2:$H$3000&gt;=_xlpm.f),
     Papeletas!$F$2:$F$3000,
     "__NP__"
   ),
   "__NP__"
),
_xlpm.x,IF(_xlpm.xp&lt;&gt;"__NP__",_xlpm.xp,_xlfn.XLOOKUP($B57,Reloj!$A$2:$A$3000,INDEX(Reloj!$J$2:$AR$3000,,COLUMN(EF49)-INT(COLUMN(EF49)/9*8)),"__NF__")),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ES57" s="363">
        <f t="shared" si="717"/>
        <v>8.5</v>
      </c>
      <c r="ET57" s="363">
        <f t="shared" si="718"/>
        <v>2</v>
      </c>
      <c r="EU57" s="363">
        <f t="shared" si="719"/>
        <v>1.5</v>
      </c>
      <c r="EV57" s="363">
        <f t="shared" si="720"/>
        <v>0</v>
      </c>
      <c r="EW57" s="359">
        <f t="shared" si="721"/>
        <v>0.3125</v>
      </c>
      <c r="EX57" s="360">
        <f t="shared" si="722"/>
        <v>0.70833333333333337</v>
      </c>
      <c r="EY57" s="361" t="str">
        <f>IF(
 OR(EW$6&lt;MAX($B$2,$G57),AND($H57&lt;&gt;"",EW$6&gt;$H57)),
 "NA",
 IF(
  AND($D57="LOCAL",WEEKDAY(EW$6,2)=7),
  "DS",
  IF(
   COUNTIF(Parametros!$P:$P,EW$6)&gt;0,
   IF(ISNUMBER(FA57),IF(FA57&gt;0,"FL","FC"),"FC"),
   IF(
    ISNUMBER(FA57),
    IF(FA57&gt;0,"NOR","F"),
    IF(FA57="A","NOR",IF(FA57&lt;&gt;"",FA57,"F"))
   )
  )
 )
)</f>
        <v>NOR</v>
      </c>
      <c r="EZ57" s="362">
        <f t="shared" si="723"/>
        <v>8.5</v>
      </c>
      <c r="FA57" s="362" cm="1">
        <f t="array" ref="FA57">_xlfn.LET(
_xlpm.f,FA$6,
_xlpm.xp,IFERROR(
   _xlfn.XLOOKUP(
     1,
     (Papeletas!$B$2:$B$3000=$B57)*(Papeletas!$G$2:$G$3000&lt;=_xlpm.f)*(Papeletas!$H$2:$H$3000&gt;=_xlpm.f),
     Papeletas!$F$2:$F$3000,
     "__NP__"
   ),
   "__NP__"
),
_xlpm.x,IF(_xlpm.xp&lt;&gt;"__NP__",_xlpm.xp,_xlfn.XLOOKUP($B57,Reloj!$A$2:$A$3000,INDEX(Reloj!$J$2:$AR$3000,,COLUMN(EO49)-INT(COLUMN(EO49)/9*8)),"__NF__")),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13.5</v>
      </c>
      <c r="FB57" s="363">
        <f t="shared" si="724"/>
        <v>8.5</v>
      </c>
      <c r="FC57" s="363">
        <f t="shared" si="725"/>
        <v>2</v>
      </c>
      <c r="FD57" s="363">
        <f t="shared" si="726"/>
        <v>3</v>
      </c>
      <c r="FE57" s="363">
        <f t="shared" si="727"/>
        <v>0</v>
      </c>
      <c r="FF57" s="359">
        <f t="shared" si="728"/>
        <v>0.3125</v>
      </c>
      <c r="FG57" s="360">
        <f t="shared" si="729"/>
        <v>0.54166666666666663</v>
      </c>
      <c r="FH57" s="361" t="str">
        <f>IF(
 OR(FF$6&lt;MAX($B$2,$G57),AND($H57&lt;&gt;"",FF$6&gt;$H57)),
 "NA",
 IF(
  AND($D57="LOCAL",WEEKDAY(FF$6,2)=7),
  "DS",
  IF(
   COUNTIF(Parametros!$P:$P,FF$6)&gt;0,
   IF(ISNUMBER(FJ57),IF(FJ57&gt;0,"FL","FC"),"FC"),
   IF(
    ISNUMBER(FJ57),
    IF(FJ57&gt;0,"NOR","F"),
    IF(FJ57="A","NOR",IF(FJ57&lt;&gt;"",FJ57,"F"))
   )
  )
 )
)</f>
        <v>NOR</v>
      </c>
      <c r="FI57" s="362">
        <f t="shared" si="730"/>
        <v>5.4999999999999991</v>
      </c>
      <c r="FJ57" s="362" cm="1">
        <f t="array" ref="FJ57">_xlfn.LET(
_xlpm.f,FJ$6,
_xlpm.xp,IFERROR(
   _xlfn.XLOOKUP(
     1,
     (Papeletas!$B$2:$B$3000=$B57)*(Papeletas!$G$2:$G$3000&lt;=_xlpm.f)*(Papeletas!$H$2:$H$3000&gt;=_xlpm.f),
     Papeletas!$F$2:$F$3000,
     "__NP__"
   ),
   "__NP__"
),
_xlpm.x,IF(_xlpm.xp&lt;&gt;"__NP__",_xlpm.xp,_xlfn.XLOOKUP($B57,Reloj!$A$2:$A$3000,INDEX(Reloj!$J$2:$AR$3000,,COLUMN(EX49)-INT(COLUMN(EX49)/9*8)),"__NF__")),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11.5</v>
      </c>
      <c r="FK57" s="363">
        <f t="shared" si="731"/>
        <v>5.4999999999999991</v>
      </c>
      <c r="FL57" s="363">
        <f t="shared" si="732"/>
        <v>2</v>
      </c>
      <c r="FM57" s="363">
        <f t="shared" si="733"/>
        <v>4.0000000000000009</v>
      </c>
      <c r="FN57" s="363">
        <f t="shared" si="734"/>
        <v>0</v>
      </c>
      <c r="FO57" s="359" t="str">
        <f t="shared" si="735"/>
        <v>-</v>
      </c>
      <c r="FP57" s="360" t="str">
        <f t="shared" si="736"/>
        <v>-</v>
      </c>
      <c r="FQ57" s="361" t="str">
        <f>IF(
 OR(FO$6&lt;MAX($B$2,$G57),AND($H57&lt;&gt;"",FO$6&gt;$H57)),
 "NA",
 IF(
  AND($D57="LOCAL",WEEKDAY(FO$6,2)=7),
  "DS",
  IF(
   COUNTIF(Parametros!$P:$P,FO$6)&gt;0,
   IF(ISNUMBER(FS57),IF(FS57&gt;0,"FL","FC"),"FC"),
   IF(
    ISNUMBER(FS57),
    IF(FS57&gt;0,"NOR","F"),
    IF(FS57="A","NOR",IF(FS57&lt;&gt;"",FS57,"F"))
   )
  )
 )
)</f>
        <v>DS</v>
      </c>
      <c r="FR57" s="362">
        <f t="shared" si="737"/>
        <v>0</v>
      </c>
      <c r="FS57" s="362" t="str" cm="1">
        <f t="array" ref="FS57">_xlfn.LET(
_xlpm.f,FS$6,
_xlpm.xp,IFERROR(
   _xlfn.XLOOKUP(
     1,
     (Papeletas!$B$2:$B$3000=$B57)*(Papeletas!$G$2:$G$3000&lt;=_xlpm.f)*(Papeletas!$H$2:$H$3000&gt;=_xlpm.f),
     Papeletas!$F$2:$F$3000,
     "__NP__"
   ),
   "__NP__"
),
_xlpm.x,IF(_xlpm.xp&lt;&gt;"__NP__",_xlpm.xp,_xlfn.XLOOKUP($B57,Reloj!$A$2:$A$3000,INDEX(Reloj!$J$2:$AR$3000,,COLUMN(FG49)-INT(COLUMN(FG49)/9*8)),"__NF__")),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F</v>
      </c>
      <c r="FT57" s="363">
        <f t="shared" si="738"/>
        <v>0</v>
      </c>
      <c r="FU57" s="363">
        <f t="shared" si="739"/>
        <v>0</v>
      </c>
      <c r="FV57" s="363">
        <f t="shared" si="740"/>
        <v>0</v>
      </c>
      <c r="FW57" s="363">
        <f t="shared" si="741"/>
        <v>0</v>
      </c>
      <c r="FX57" s="359">
        <f t="shared" si="742"/>
        <v>0.3125</v>
      </c>
      <c r="FY57" s="360">
        <f t="shared" si="743"/>
        <v>0.70833333333333337</v>
      </c>
      <c r="FZ57" s="361" t="str">
        <f>IF(
 OR(FX$6&lt;MAX($B$2,$G57),AND($H57&lt;&gt;"",FX$6&gt;$H57)),
 "NA",
 IF(
  AND($D57="LOCAL",WEEKDAY(FX$6,2)=7),
  "DS",
  IF(
   COUNTIF(Parametros!$P:$P,FX$6)&gt;0,
   IF(ISNUMBER(GB57),IF(GB57&gt;0,"FL","FC"),"FC"),
   IF(
    ISNUMBER(GB57),
    IF(GB57&gt;0,"NOR","F"),
    IF(GB57="A","NOR",IF(GB57&lt;&gt;"",GB57,"F"))
   )
  )
 )
)</f>
        <v>NOR</v>
      </c>
      <c r="GA57" s="362">
        <f t="shared" si="744"/>
        <v>8.5</v>
      </c>
      <c r="GB57" s="362" cm="1">
        <f t="array" ref="GB57">_xlfn.LET(
_xlpm.f,GB$6,
_xlpm.xp,IFERROR(
   _xlfn.XLOOKUP(
     1,
     (Papeletas!$B$2:$B$3000=$B57)*(Papeletas!$G$2:$G$3000&lt;=_xlpm.f)*(Papeletas!$H$2:$H$3000&gt;=_xlpm.f),
     Papeletas!$F$2:$F$3000,
     "__NP__"
   ),
   "__NP__"
),
_xlpm.x,IF(_xlpm.xp&lt;&gt;"__NP__",_xlpm.xp,_xlfn.XLOOKUP($B57,Reloj!$A$2:$A$3000,INDEX(Reloj!$J$2:$AR$3000,,COLUMN(FP49)-INT(COLUMN(FP49)/9*8)),"__NF__")),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GC57" s="363">
        <f t="shared" si="745"/>
        <v>8.5</v>
      </c>
      <c r="GD57" s="363">
        <f t="shared" si="746"/>
        <v>2</v>
      </c>
      <c r="GE57" s="363">
        <f t="shared" si="747"/>
        <v>1.5</v>
      </c>
      <c r="GF57" s="363">
        <f t="shared" si="748"/>
        <v>0</v>
      </c>
      <c r="GG57" s="359">
        <f t="shared" si="749"/>
        <v>0.3125</v>
      </c>
      <c r="GH57" s="360">
        <f t="shared" si="750"/>
        <v>0.70833333333333337</v>
      </c>
      <c r="GI57" s="361" t="str">
        <f>IF(
 OR(GG$6&lt;MAX($B$2,$G57),AND($H57&lt;&gt;"",GG$6&gt;$H57)),
 "NA",
 IF(
  AND($D57="LOCAL",WEEKDAY(GG$6,2)=7),
  "DS",
  IF(
   COUNTIF(Parametros!$P:$P,GG$6)&gt;0,
   IF(ISNUMBER(GK57),IF(GK57&gt;0,"FL","FC"),"FC"),
   IF(
    ISNUMBER(GK57),
    IF(GK57&gt;0,"NOR","F"),
    IF(GK57="A","NOR",IF(GK57&lt;&gt;"",GK57,"F"))
   )
  )
 )
)</f>
        <v>NOR</v>
      </c>
      <c r="GJ57" s="362">
        <f t="shared" si="751"/>
        <v>8.5</v>
      </c>
      <c r="GK57" s="362" cm="1">
        <f t="array" ref="GK57">_xlfn.LET(
_xlpm.f,GK$6,
_xlpm.xp,IFERROR(
   _xlfn.XLOOKUP(
     1,
     (Papeletas!$B$2:$B$3000=$B57)*(Papeletas!$G$2:$G$3000&lt;=_xlpm.f)*(Papeletas!$H$2:$H$3000&gt;=_xlpm.f),
     Papeletas!$F$2:$F$3000,
     "__NP__"
   ),
   "__NP__"
),
_xlpm.x,IF(_xlpm.xp&lt;&gt;"__NP__",_xlpm.xp,_xlfn.XLOOKUP($B57,Reloj!$A$2:$A$3000,INDEX(Reloj!$J$2:$AR$3000,,COLUMN(FY49)-INT(COLUMN(FY49)/9*8)),"__NF__")),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12.5</v>
      </c>
      <c r="GL57" s="363">
        <f t="shared" si="752"/>
        <v>8.5</v>
      </c>
      <c r="GM57" s="363">
        <f t="shared" si="753"/>
        <v>2</v>
      </c>
      <c r="GN57" s="363">
        <f t="shared" si="754"/>
        <v>2</v>
      </c>
      <c r="GO57" s="363">
        <f t="shared" si="755"/>
        <v>0</v>
      </c>
      <c r="GP57" s="359">
        <f t="shared" si="756"/>
        <v>0.3125</v>
      </c>
      <c r="GQ57" s="360">
        <f t="shared" si="757"/>
        <v>0.70833333333333337</v>
      </c>
      <c r="GR57" s="361" t="str">
        <f>IF(
 OR(GP$6&lt;MAX($B$2,$G57),AND($H57&lt;&gt;"",GP$6&gt;$H57)),
 "NA",
 IF(
  AND($D57="LOCAL",WEEKDAY(GP$6,2)=7),
  "DS",
  IF(
   COUNTIF(Parametros!$P:$P,GP$6)&gt;0,
   IF(ISNUMBER(GT57),IF(GT57&gt;0,"FL","FC"),"FC"),
   IF(
    ISNUMBER(GT57),
    IF(GT57&gt;0,"NOR","F"),
    IF(GT57="A","NOR",IF(GT57&lt;&gt;"",GT57,"F"))
   )
  )
 )
)</f>
        <v>NOR</v>
      </c>
      <c r="GS57" s="362">
        <f t="shared" si="758"/>
        <v>8.5</v>
      </c>
      <c r="GT57" s="362" cm="1">
        <f t="array" ref="GT57">_xlfn.LET(
_xlpm.f,GT$6,
_xlpm.xp,IFERROR(
   _xlfn.XLOOKUP(
     1,
     (Papeletas!$B$2:$B$3000=$B57)*(Papeletas!$G$2:$G$3000&lt;=_xlpm.f)*(Papeletas!$H$2:$H$3000&gt;=_xlpm.f),
     Papeletas!$F$2:$F$3000,
     "__NP__"
   ),
   "__NP__"
),
_xlpm.x,IF(_xlpm.xp&lt;&gt;"__NP__",_xlpm.xp,_xlfn.XLOOKUP($B57,Reloj!$A$2:$A$3000,INDEX(Reloj!$J$2:$AR$3000,,COLUMN(GH49)-INT(COLUMN(GH49)/9*8)),"__NF__")),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GU57" s="363">
        <f t="shared" si="759"/>
        <v>8.5</v>
      </c>
      <c r="GV57" s="363">
        <f t="shared" si="760"/>
        <v>2</v>
      </c>
      <c r="GW57" s="363">
        <f t="shared" si="761"/>
        <v>1.5</v>
      </c>
      <c r="GX57" s="363">
        <f t="shared" si="762"/>
        <v>0</v>
      </c>
      <c r="GY57" s="359">
        <f t="shared" si="763"/>
        <v>0.3125</v>
      </c>
      <c r="GZ57" s="360">
        <f t="shared" si="764"/>
        <v>0.70833333333333337</v>
      </c>
      <c r="HA57" s="361" t="str">
        <f>IF(
 OR(GY$6&lt;MAX($B$2,$G57),AND($H57&lt;&gt;"",GY$6&gt;$H57)),
 "NA",
 IF(
  AND($D57="LOCAL",WEEKDAY(GY$6,2)=7),
  "DS",
  IF(
   COUNTIF(Parametros!$P:$P,GY$6)&gt;0,
   IF(ISNUMBER(HC57),IF(HC57&gt;0,"FL","FC"),"FC"),
   IF(
    ISNUMBER(HC57),
    IF(HC57&gt;0,"NOR","F"),
    IF(HC57="A","NOR",IF(HC57&lt;&gt;"",HC57,"F"))
   )
  )
 )
)</f>
        <v>NOR</v>
      </c>
      <c r="HB57" s="362">
        <f t="shared" si="765"/>
        <v>8.5</v>
      </c>
      <c r="HC57" s="362" cm="1">
        <f t="array" ref="HC57">_xlfn.LET(
_xlpm.f,HC$6,
_xlpm.xp,IFERROR(
   _xlfn.XLOOKUP(
     1,
     (Papeletas!$B$2:$B$3000=$B57)*(Papeletas!$G$2:$G$3000&lt;=_xlpm.f)*(Papeletas!$H$2:$H$3000&gt;=_xlpm.f),
     Papeletas!$F$2:$F$3000,
     "__NP__"
   ),
   "__NP__"
),
_xlpm.x,IF(_xlpm.xp&lt;&gt;"__NP__",_xlpm.xp,_xlfn.XLOOKUP($B57,Reloj!$A$2:$A$3000,INDEX(Reloj!$J$2:$AR$3000,,COLUMN(GQ49)-INT(COLUMN(GQ49)/9*8)),"__NF__")),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13</v>
      </c>
      <c r="HD57" s="363">
        <f t="shared" si="766"/>
        <v>8.5</v>
      </c>
      <c r="HE57" s="363">
        <f t="shared" si="767"/>
        <v>2</v>
      </c>
      <c r="HF57" s="363">
        <f t="shared" si="768"/>
        <v>2.5</v>
      </c>
      <c r="HG57" s="363">
        <f t="shared" si="769"/>
        <v>0</v>
      </c>
      <c r="HH57" s="359">
        <f t="shared" si="770"/>
        <v>0.3125</v>
      </c>
      <c r="HI57" s="360">
        <f t="shared" si="771"/>
        <v>0.70833333333333337</v>
      </c>
      <c r="HJ57" s="361" t="str">
        <f>IF(
 OR(HH$6&lt;MAX($B$2,$G57),AND($H57&lt;&gt;"",HH$6&gt;$H57)),
 "NA",
 IF(
  AND($D57="LOCAL",WEEKDAY(HH$6,2)=7),
  "DS",
  IF(
   COUNTIF(Parametros!$P:$P,HH$6)&gt;0,
   IF(ISNUMBER(HL57),IF(HL57&gt;0,"FL","FC"),"FC"),
   IF(
    ISNUMBER(HL57),
    IF(HL57&gt;0,"NOR","F"),
    IF(HL57="A","NOR",IF(HL57&lt;&gt;"",HL57,"F"))
   )
  )
 )
)</f>
        <v>NOR</v>
      </c>
      <c r="HK57" s="362">
        <f t="shared" si="772"/>
        <v>8.5</v>
      </c>
      <c r="HL57" s="362" cm="1">
        <f t="array" ref="HL57">_xlfn.LET(
_xlpm.f,HL$6,
_xlpm.xp,IFERROR(
   _xlfn.XLOOKUP(
     1,
     (Papeletas!$B$2:$B$3000=$B57)*(Papeletas!$G$2:$G$3000&lt;=_xlpm.f)*(Papeletas!$H$2:$H$3000&gt;=_xlpm.f),
     Papeletas!$F$2:$F$3000,
     "__NP__"
   ),
   "__NP__"
),
_xlpm.x,IF(_xlpm.xp&lt;&gt;"__NP__",_xlpm.xp,_xlfn.XLOOKUP($B57,Reloj!$A$2:$A$3000,INDEX(Reloj!$J$2:$AR$3000,,COLUMN(GZ49)-INT(COLUMN(GZ49)/9*8)),"__NF__")),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12.5</v>
      </c>
      <c r="HM57" s="363">
        <f t="shared" si="773"/>
        <v>8.5</v>
      </c>
      <c r="HN57" s="363">
        <f t="shared" si="774"/>
        <v>2</v>
      </c>
      <c r="HO57" s="363">
        <f t="shared" si="775"/>
        <v>2</v>
      </c>
      <c r="HP57" s="363">
        <f t="shared" si="776"/>
        <v>0</v>
      </c>
      <c r="HQ57" s="359">
        <f t="shared" si="777"/>
        <v>0.3125</v>
      </c>
      <c r="HR57" s="360">
        <f t="shared" si="778"/>
        <v>0.54166666666666663</v>
      </c>
      <c r="HS57" s="361" t="str">
        <f>IF(
 OR(HQ$6&lt;MAX($B$2,$G57),AND($H57&lt;&gt;"",HQ$6&gt;$H57)),
 "NA",
 IF(
  AND($D57="LOCAL",WEEKDAY(HQ$6,2)=7),
  "DS",
  IF(
   COUNTIF(Parametros!$P:$P,HQ$6)&gt;0,
   IF(ISNUMBER(HU57),IF(HU57&gt;0,"FL","FC"),"FC"),
   IF(
    ISNUMBER(HU57),
    IF(HU57&gt;0,"NOR","F"),
    IF(HU57="A","NOR",IF(HU57&lt;&gt;"",HU57,"F"))
   )
  )
 )
)</f>
        <v>NOR</v>
      </c>
      <c r="HT57" s="362">
        <f t="shared" si="779"/>
        <v>5.4999999999999991</v>
      </c>
      <c r="HU57" s="362" cm="1">
        <f t="array" ref="HU57">_xlfn.LET(
_xlpm.f,HU$6,
_xlpm.xp,IFERROR(
   _xlfn.XLOOKUP(
     1,
     (Papeletas!$B$2:$B$3000=$B57)*(Papeletas!$G$2:$G$3000&lt;=_xlpm.f)*(Papeletas!$H$2:$H$3000&gt;=_xlpm.f),
     Papeletas!$F$2:$F$3000,
     "__NP__"
   ),
   "__NP__"
),
_xlpm.x,IF(_xlpm.xp&lt;&gt;"__NP__",_xlpm.xp,_xlfn.XLOOKUP($B57,Reloj!$A$2:$A$3000,INDEX(Reloj!$J$2:$AR$3000,,COLUMN(HI49)-INT(COLUMN(HI49)/9*8)),"__NF__")),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7.5</v>
      </c>
      <c r="HV57" s="363">
        <f t="shared" si="780"/>
        <v>5.4999999999999991</v>
      </c>
      <c r="HW57" s="363">
        <f t="shared" si="781"/>
        <v>2</v>
      </c>
      <c r="HX57" s="363">
        <f t="shared" si="782"/>
        <v>8.8817841970012523E-16</v>
      </c>
      <c r="HY57" s="363">
        <f t="shared" si="783"/>
        <v>0</v>
      </c>
      <c r="HZ57" s="359" t="str">
        <f t="shared" si="784"/>
        <v>-</v>
      </c>
      <c r="IA57" s="360" t="str">
        <f t="shared" si="785"/>
        <v>-</v>
      </c>
      <c r="IB57" s="361" t="str">
        <f>IF(
 OR(HZ$6&lt;MAX($B$2,$G57),AND($H57&lt;&gt;"",HZ$6&gt;$H57)),
 "NA",
 IF(
  AND($D57="LOCAL",WEEKDAY(HZ$6,2)=7),
  "DS",
  IF(
   COUNTIF(Parametros!$P:$P,HZ$6)&gt;0,
   IF(ISNUMBER(ID57),IF(ID57&gt;0,"FL","FC"),"FC"),
   IF(
    ISNUMBER(ID57),
    IF(ID57&gt;0,"NOR","F"),
    IF(ID57="A","NOR",IF(ID57&lt;&gt;"",ID57,"F"))
   )
  )
 )
)</f>
        <v>DS</v>
      </c>
      <c r="IC57" s="362">
        <f t="shared" si="786"/>
        <v>0</v>
      </c>
      <c r="ID57" s="362" cm="1">
        <f t="array" ref="ID57">_xlfn.LET(
_xlpm.f,ID$6,
_xlpm.xp,IFERROR(
   _xlfn.XLOOKUP(
     1,
     (Papeletas!$B$2:$B$3000=$B57)*(Papeletas!$G$2:$G$3000&lt;=_xlpm.f)*(Papeletas!$H$2:$H$3000&gt;=_xlpm.f),
     Papeletas!$F$2:$F$3000,
     "__NP__"
   ),
   "__NP__"
),
_xlpm.x,IF(_xlpm.xp&lt;&gt;"__NP__",_xlpm.xp,_xlfn.XLOOKUP($B57,Reloj!$A$2:$A$3000,INDEX(Reloj!$J$2:$AR$3000,,COLUMN(HR49)-INT(COLUMN(HR49)/9*8)),"__NF__")),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5</v>
      </c>
      <c r="IE57" s="363">
        <f t="shared" si="787"/>
        <v>0</v>
      </c>
      <c r="IF57" s="363">
        <f t="shared" si="788"/>
        <v>0</v>
      </c>
      <c r="IG57" s="363">
        <f t="shared" si="789"/>
        <v>0</v>
      </c>
      <c r="IH57" s="363">
        <f t="shared" si="790"/>
        <v>5</v>
      </c>
      <c r="II57" s="359">
        <f t="shared" si="791"/>
        <v>0.3125</v>
      </c>
      <c r="IJ57" s="360">
        <f t="shared" si="792"/>
        <v>0.70833333333333337</v>
      </c>
      <c r="IK57" s="361" t="str">
        <f>IF(
 OR(II$6&lt;MAX($B$2,$G57),AND($H57&lt;&gt;"",II$6&gt;$H57)),
 "NA",
 IF(
  AND($D57="LOCAL",WEEKDAY(II$6,2)=7),
  "DS",
  IF(
   COUNTIF(Parametros!$P:$P,II$6)&gt;0,
   IF(ISNUMBER(IM57),IF(IM57&gt;0,"FL","FC"),"FC"),
   IF(
    ISNUMBER(IM57),
    IF(IM57&gt;0,"NOR","F"),
    IF(IM57="A","NOR",IF(IM57&lt;&gt;"",IM57,"F"))
   )
  )
 )
)</f>
        <v>NOR</v>
      </c>
      <c r="IL57" s="362">
        <f t="shared" si="793"/>
        <v>8.5</v>
      </c>
      <c r="IM57" s="362" cm="1">
        <f t="array" ref="IM57">_xlfn.LET(
_xlpm.f,IM$6,
_xlpm.xp,IFERROR(
   _xlfn.XLOOKUP(
     1,
     (Papeletas!$B$2:$B$3000=$B57)*(Papeletas!$G$2:$G$3000&lt;=_xlpm.f)*(Papeletas!$H$2:$H$3000&gt;=_xlpm.f),
     Papeletas!$F$2:$F$3000,
     "__NP__"
   ),
   "__NP__"
),
_xlpm.x,IF(_xlpm.xp&lt;&gt;"__NP__",_xlpm.xp,_xlfn.XLOOKUP($B57,Reloj!$A$2:$A$3000,INDEX(Reloj!$J$2:$AR$3000,,COLUMN(IA49)-INT(COLUMN(IA49)/9*8)),"__NF__")),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IN57" s="363">
        <f t="shared" si="794"/>
        <v>8.5</v>
      </c>
      <c r="IO57" s="363">
        <f t="shared" si="795"/>
        <v>2</v>
      </c>
      <c r="IP57" s="363">
        <f t="shared" si="796"/>
        <v>1.5</v>
      </c>
      <c r="IQ57" s="363">
        <f t="shared" si="797"/>
        <v>0</v>
      </c>
      <c r="IR57" s="359">
        <f t="shared" si="798"/>
        <v>0.3125</v>
      </c>
      <c r="IS57" s="360">
        <f t="shared" si="799"/>
        <v>0.70833333333333337</v>
      </c>
      <c r="IT57" s="361" t="str">
        <f>IF(
 OR(IR$6&lt;MAX($B$2,$G57),AND($H57&lt;&gt;"",IR$6&gt;$H57)),
 "NA",
 IF(
  AND($D57="LOCAL",WEEKDAY(IR$6,2)=7),
  "DS",
  IF(
   COUNTIF(Parametros!$P:$P,IR$6)&gt;0,
   IF(ISNUMBER(IV57),IF(IV57&gt;0,"FL","FC"),"FC"),
   IF(
    ISNUMBER(IV57),
    IF(IV57&gt;0,"NOR","F"),
    IF(IV57="A","NOR",IF(IV57&lt;&gt;"",IV57,"F"))
   )
  )
 )
)</f>
        <v>NOR</v>
      </c>
      <c r="IU57" s="362">
        <f t="shared" si="800"/>
        <v>8.5</v>
      </c>
      <c r="IV57" s="362" cm="1">
        <f t="array" ref="IV57">_xlfn.LET(
_xlpm.f,IV$6,
_xlpm.xp,IFERROR(
   _xlfn.XLOOKUP(
     1,
     (Papeletas!$B$2:$B$3000=$B57)*(Papeletas!$G$2:$G$3000&lt;=_xlpm.f)*(Papeletas!$H$2:$H$3000&gt;=_xlpm.f),
     Papeletas!$F$2:$F$3000,
     "__NP__"
   ),
   "__NP__"
),
_xlpm.x,IF(_xlpm.xp&lt;&gt;"__NP__",_xlpm.xp,_xlfn.XLOOKUP($B57,Reloj!$A$2:$A$3000,INDEX(Reloj!$J$2:$AR$3000,,COLUMN(IJ49)-INT(COLUMN(IJ49)/9*8)),"__NF__")),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13</v>
      </c>
      <c r="IW57" s="363">
        <f t="shared" si="801"/>
        <v>8.5</v>
      </c>
      <c r="IX57" s="363">
        <f t="shared" si="802"/>
        <v>2</v>
      </c>
      <c r="IY57" s="363">
        <f t="shared" si="803"/>
        <v>2.5</v>
      </c>
      <c r="IZ57" s="363">
        <f t="shared" si="804"/>
        <v>0</v>
      </c>
      <c r="JA57" s="359">
        <f t="shared" si="805"/>
        <v>0.3125</v>
      </c>
      <c r="JB57" s="360">
        <f t="shared" si="806"/>
        <v>0.70833333333333337</v>
      </c>
      <c r="JC57" s="361" t="str">
        <f>IF(
 OR(JA$6&lt;MAX($B$2,$G57),AND($H57&lt;&gt;"",JA$6&gt;$H57)),
 "NA",
 IF(
  AND($D57="LOCAL",WEEKDAY(JA$6,2)=7),
  "DS",
  IF(
   COUNTIF(Parametros!$P:$P,JA$6)&gt;0,
   IF(ISNUMBER(JE57),IF(JE57&gt;0,"FL","FC"),"FC"),
   IF(
    ISNUMBER(JE57),
    IF(JE57&gt;0,"NOR","F"),
    IF(JE57="A","NOR",IF(JE57&lt;&gt;"",JE57,"F"))
   )
  )
 )
)</f>
        <v>NOR</v>
      </c>
      <c r="JD57" s="362">
        <f t="shared" si="807"/>
        <v>8.5</v>
      </c>
      <c r="JE57" s="362" cm="1">
        <f t="array" ref="JE57">_xlfn.LET(
_xlpm.f,JE$6,
_xlpm.xp,IFERROR(
   _xlfn.XLOOKUP(
     1,
     (Papeletas!$B$2:$B$3000=$B57)*(Papeletas!$G$2:$G$3000&lt;=_xlpm.f)*(Papeletas!$H$2:$H$3000&gt;=_xlpm.f),
     Papeletas!$F$2:$F$3000,
     "__NP__"
   ),
   "__NP__"
),
_xlpm.x,IF(_xlpm.xp&lt;&gt;"__NP__",_xlpm.xp,_xlfn.XLOOKUP($B57,Reloj!$A$2:$A$3000,INDEX(Reloj!$J$2:$AR$3000,,COLUMN(IS49)-INT(COLUMN(IS49)/9*8)),"__NF__")),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JF57" s="363">
        <f t="shared" si="808"/>
        <v>8.5</v>
      </c>
      <c r="JG57" s="363">
        <f t="shared" si="809"/>
        <v>2</v>
      </c>
      <c r="JH57" s="363">
        <f t="shared" si="810"/>
        <v>1.5</v>
      </c>
      <c r="JI57" s="363">
        <f t="shared" si="811"/>
        <v>0</v>
      </c>
      <c r="JJ57" s="359">
        <f t="shared" si="812"/>
        <v>0.3125</v>
      </c>
      <c r="JK57" s="360">
        <f t="shared" si="813"/>
        <v>0.70833333333333337</v>
      </c>
      <c r="JL57" s="361" t="str">
        <f>IF(
 OR(JJ$6&lt;MAX($B$2,$G57),AND($H57&lt;&gt;"",JJ$6&gt;$H57)),
 "NA",
 IF(
  AND($D57="LOCAL",WEEKDAY(JJ$6,2)=7),
  "DS",
  IF(
   COUNTIF(Parametros!$P:$P,JJ$6)&gt;0,
   IF(ISNUMBER(JN57),IF(JN57&gt;0,"FL","FC"),"FC"),
   IF(
    ISNUMBER(JN57),
    IF(JN57&gt;0,"NOR","F"),
    IF(JN57="A","NOR",IF(JN57&lt;&gt;"",JN57,"F"))
   )
  )
 )
)</f>
        <v>NOR</v>
      </c>
      <c r="JM57" s="362">
        <f t="shared" si="814"/>
        <v>8.5</v>
      </c>
      <c r="JN57" s="362" cm="1">
        <f t="array" ref="JN57">_xlfn.LET(
_xlpm.f,JN$6,
_xlpm.xp,IFERROR(
   _xlfn.XLOOKUP(
     1,
     (Papeletas!$B$2:$B$3000=$B57)*(Papeletas!$G$2:$G$3000&lt;=_xlpm.f)*(Papeletas!$H$2:$H$3000&gt;=_xlpm.f),
     Papeletas!$F$2:$F$3000,
     "__NP__"
   ),
   "__NP__"
),
_xlpm.x,IF(_xlpm.xp&lt;&gt;"__NP__",_xlpm.xp,_xlfn.XLOOKUP($B57,Reloj!$A$2:$A$3000,INDEX(Reloj!$J$2:$AR$3000,,COLUMN(JB49)-INT(COLUMN(JB49)/9*8)),"__NF__")),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JO57" s="363">
        <f t="shared" si="815"/>
        <v>8.5</v>
      </c>
      <c r="JP57" s="363">
        <f t="shared" si="816"/>
        <v>2</v>
      </c>
      <c r="JQ57" s="363">
        <f t="shared" si="817"/>
        <v>1.5</v>
      </c>
      <c r="JR57" s="363">
        <f t="shared" si="818"/>
        <v>0</v>
      </c>
      <c r="JS57" s="359">
        <f t="shared" si="819"/>
        <v>0.3125</v>
      </c>
      <c r="JT57" s="360">
        <f t="shared" si="820"/>
        <v>0.70833333333333337</v>
      </c>
      <c r="JU57" s="361" t="str">
        <f>IF(
 OR(JS$6&lt;MAX($B$2,$G57),AND($H57&lt;&gt;"",JS$6&gt;$H57)),
 "NA",
 IF(
  AND($D57="LOCAL",WEEKDAY(JS$6,2)=7),
  "DS",
  IF(
   COUNTIF(Parametros!$P:$P,JS$6)&gt;0,
   IF(ISNUMBER(JW57),IF(JW57&gt;0,"FL","FC"),"FC"),
   IF(
    ISNUMBER(JW57),
    IF(JW57&gt;0,"NOR","F"),
    IF(JW57="A","NOR",IF(JW57&lt;&gt;"",JW57,"F"))
   )
  )
 )
)</f>
        <v>NOR</v>
      </c>
      <c r="JV57" s="362">
        <f t="shared" si="821"/>
        <v>8.5</v>
      </c>
      <c r="JW57" s="362" cm="1">
        <f t="array" ref="JW57">_xlfn.LET(
_xlpm.f,JW$6,
_xlpm.xp,IFERROR(
   _xlfn.XLOOKUP(
     1,
     (Papeletas!$B$2:$B$3000=$B57)*(Papeletas!$G$2:$G$3000&lt;=_xlpm.f)*(Papeletas!$H$2:$H$3000&gt;=_xlpm.f),
     Papeletas!$F$2:$F$3000,
     "__NP__"
   ),
   "__NP__"
),
_xlpm.x,IF(_xlpm.xp&lt;&gt;"__NP__",_xlpm.xp,_xlfn.XLOOKUP($B57,Reloj!$A$2:$A$3000,INDEX(Reloj!$J$2:$AR$3000,,COLUMN(JK49)-INT(COLUMN(JK49)/9*8)),"__NF__")),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12</v>
      </c>
      <c r="JX57" s="363">
        <f t="shared" si="822"/>
        <v>8.5</v>
      </c>
      <c r="JY57" s="363">
        <f t="shared" si="823"/>
        <v>2</v>
      </c>
      <c r="JZ57" s="363">
        <f t="shared" si="824"/>
        <v>1.5</v>
      </c>
      <c r="KA57" s="363">
        <f t="shared" si="825"/>
        <v>0</v>
      </c>
      <c r="KB57" s="359">
        <f t="shared" si="826"/>
        <v>0.3125</v>
      </c>
      <c r="KC57" s="360">
        <f t="shared" si="827"/>
        <v>0.54166666666666663</v>
      </c>
      <c r="KD57" s="361" t="str">
        <f>IF(
 OR(KB$6&lt;MAX($B$2,$G57),AND($H57&lt;&gt;"",KB$6&gt;$H57)),
 "NA",
 IF(
  AND($D57="LOCAL",WEEKDAY(KB$6,2)=7),
  "DS",
  IF(
   COUNTIF(Parametros!$P:$P,KB$6)&gt;0,
   IF(ISNUMBER(KF57),IF(KF57&gt;0,"FL","FC"),"FC"),
   IF(
    ISNUMBER(KF57),
    IF(KF57&gt;0,"NOR","F"),
    IF(KF57="A","NOR",IF(KF57&lt;&gt;"",KF57,"F"))
   )
  )
 )
)</f>
        <v>NOR</v>
      </c>
      <c r="KE57" s="362">
        <f t="shared" si="828"/>
        <v>5.4999999999999991</v>
      </c>
      <c r="KF57" s="362" cm="1">
        <f t="array" ref="KF57">_xlfn.LET(
_xlpm.f,KF$6,
_xlpm.xp,IFERROR(
   _xlfn.XLOOKUP(
     1,
     (Papeletas!$B$2:$B$3000=$B57)*(Papeletas!$G$2:$G$3000&lt;=_xlpm.f)*(Papeletas!$H$2:$H$3000&gt;=_xlpm.f),
     Papeletas!$F$2:$F$3000,
     "__NP__"
   ),
   "__NP__"
),
_xlpm.x,IF(_xlpm.xp&lt;&gt;"__NP__",_xlpm.xp,_xlfn.XLOOKUP($B57,Reloj!$A$2:$A$3000,INDEX(Reloj!$J$2:$AR$3000,,COLUMN(JT49)-INT(COLUMN(JT49)/9*8)),"__NF__")),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7</v>
      </c>
      <c r="KG57" s="363">
        <f t="shared" si="829"/>
        <v>5.4999999999999991</v>
      </c>
      <c r="KH57" s="363">
        <f t="shared" si="830"/>
        <v>1.5000000000000009</v>
      </c>
      <c r="KI57" s="363">
        <f t="shared" si="831"/>
        <v>0</v>
      </c>
      <c r="KJ57" s="363">
        <f t="shared" si="832"/>
        <v>0</v>
      </c>
      <c r="KK57" s="359" t="str">
        <f t="shared" si="255"/>
        <v>-</v>
      </c>
      <c r="KL57" s="360" t="str">
        <f t="shared" ref="KL57" si="863">IF(KK57="-","-",IF($D57="LOCAL",IF(WEEKDAY(KK$6,2)&lt;=5,--"17:00:00",IF(WEEKDAY(KK$6,2)=6,--"13:00:00","-")),IF($D57="FORANEO",IF(WEEKDAY(KK$6,2)&lt;=6,--"18:30:00",IF(WEEKDAY(KK$6,2)=7,--"12:00:00","-")),"-")))</f>
        <v>-</v>
      </c>
      <c r="KM57" s="361" t="str">
        <f>IF(
 OR(KK$6&lt;MAX($B$2,$G57),AND($H57&lt;&gt;"",KK$6&gt;$H57)),
 "NA",
 IF(
  AND($D57="LOCAL",WEEKDAY(KK$6,2)=7),
  "DS",
  IF(
   COUNTIF(Parametros!$P:$P,KK$6)&gt;0,
   IF(ISNUMBER(KO57),IF(KO57&gt;0,"FL","FC"),"FC"),
   IF(
    ISNUMBER(KO57),
    IF(KO57&gt;0,"NOR","F"),
    IF(KO57="A","NOR",IF(KO57&lt;&gt;"",KO57,"F"))
   )
  )
 )
)</f>
        <v>DS</v>
      </c>
      <c r="KN57" s="362">
        <f t="shared" si="519"/>
        <v>0</v>
      </c>
      <c r="KO57" s="362" t="str" cm="1">
        <f t="array" ref="KO57">_xlfn.LET(
_xlpm.f,KO$6,
_xlpm.xp,IFERROR(
   _xlfn.XLOOKUP(
     1,
     (Papeletas!$B$2:$B$403=$B57)*(Papeletas!$G$2:$G$403&lt;=_xlpm.f)*(Papeletas!$H$2:$H$403&gt;=_xlpm.f),
     Papeletas!$F$2:$F$403,
     "__NP__"
   ),
   "__NP__"
),
_xlpm.x,IF(_xlpm.xp&lt;&gt;"__NP__",_xlpm.xp,_xlfn.XLOOKUP($B57,Reloj!$A$2:$A$1254,INDEX(Reloj!$J$2:$AR$1254,,COLUMN(KC49)-INT(COLUMN(KC49)/9*8)),"__NF__")),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F</v>
      </c>
      <c r="KP57" s="363">
        <f t="shared" si="520"/>
        <v>0</v>
      </c>
      <c r="KQ57" s="363">
        <f t="shared" si="521"/>
        <v>0</v>
      </c>
      <c r="KR57" s="363">
        <f t="shared" si="522"/>
        <v>0</v>
      </c>
      <c r="KS57" s="363">
        <f t="shared" si="523"/>
        <v>0</v>
      </c>
      <c r="KT57" s="359">
        <f t="shared" si="262"/>
        <v>0.3125</v>
      </c>
      <c r="KU57" s="360">
        <f t="shared" ref="KU57" si="864">IF(KT57="-","-",IF($D57="LOCAL",IF(WEEKDAY(KT$6,2)&lt;=5,--"17:00:00",IF(WEEKDAY(KT$6,2)=6,--"13:00:00","-")),IF($D57="FORANEO",IF(WEEKDAY(KT$6,2)&lt;=6,--"18:30:00",IF(WEEKDAY(KT$6,2)=7,--"12:00:00","-")),"-")))</f>
        <v>0.70833333333333337</v>
      </c>
      <c r="KV57" s="361" t="str">
        <f>IF(
 OR(KT$6&lt;MAX($B$2,$G57),AND($H57&lt;&gt;"",KT$6&gt;$H57)),
 "NA",
 IF(
  AND($D57="LOCAL",WEEKDAY(KT$6,2)=7),
  "DS",
  IF(
   COUNTIF(Parametros!$P:$P,KT$6)&gt;0,
   IF(ISNUMBER(KX57),IF(KX57&gt;0,"FL","FC"),"FC"),
   IF(
    ISNUMBER(KX57),
    IF(KX57&gt;0,"NOR","F"),
    IF(KX57="A","NOR",IF(KX57&lt;&gt;"",KX57,"F"))
   )
  )
 )
)</f>
        <v>NOR</v>
      </c>
      <c r="KW57" s="362">
        <f t="shared" si="525"/>
        <v>8.5</v>
      </c>
      <c r="KX57" s="362" cm="1">
        <f t="array" ref="KX57">_xlfn.LET(
_xlpm.f,KX$6,
_xlpm.xp,IFERROR(
   _xlfn.XLOOKUP(
     1,
     (Papeletas!$B$2:$B$403=$B57)*(Papeletas!$G$2:$G$403&lt;=_xlpm.f)*(Papeletas!$H$2:$H$403&gt;=_xlpm.f),
     Papeletas!$F$2:$F$403,
     "__NP__"
   ),
   "__NP__"
),
_xlpm.x,IF(_xlpm.xp&lt;&gt;"__NP__",_xlpm.xp,_xlfn.XLOOKUP($B57,Reloj!$A$2:$A$1254,INDEX(Reloj!$J$2:$AR$1254,,COLUMN(KL49)-INT(COLUMN(KL49)/9*8)),"__NF__")),
_xlpm.t,SUBSTITUTE(_xlpm.x&amp;"","'",""),
_xlpm.esnum,IFERROR(ISNUMBER(VALUE(_xlpm.t)),FALSE),
_xlpm.n,IF(_xlpm.esnum,VALUE(_xlpm.t),0),
_xlpm.dia,IFERROR(WEEKDAY(_xlpm.f,2),0),
_xlpm.esFinSem,IF(AND(_xlpm.esnum,_xlpm.n&gt;0,_xlpm.n&lt;=7),IF($D57="LOCAL",OR(_xlpm.dia=6,_xlpm.dia=7),_xlpm.dia=7),FALSE),
_xlpm.nAj,IF(_xlpm.esFinSem,_xlpm.n+1,_xlpm.n),
IF(_xlpm.x="__NF__","Revisar",
IF(_xlpm.t="","F",
IF(_xlpm.esnum,
IF(_xlpm.nAj=0,"F",_xlpm.nAj),
IF(OR(_xlpm.t="AS",_xlpm.t="SAI"),"F",
IF(OR(_xlpm.t="ATM",_xlpm.t="CT",_xlpm.t="SS"),"A",
IF(_xlpm.t="B","DL",
IF(_xlpm.t="BA","DLA",
IF(_xlpm.t="V","VAC",_xlpm.t)))))))))</f>
        <v>10.5</v>
      </c>
      <c r="KY57" s="363">
        <f t="shared" si="526"/>
        <v>8.5</v>
      </c>
      <c r="KZ57" s="363">
        <f t="shared" si="527"/>
        <v>2</v>
      </c>
      <c r="LA57" s="363">
        <f t="shared" si="528"/>
        <v>0</v>
      </c>
      <c r="LB57" s="363">
        <f t="shared" si="529"/>
        <v>0</v>
      </c>
      <c r="LC57" s="364">
        <f t="shared" si="269"/>
        <v>0.3125</v>
      </c>
      <c r="LD57" s="360">
        <f t="shared" si="530"/>
        <v>0.70833333333333337</v>
      </c>
      <c r="LE57" s="361" t="str" cm="1">
        <f t="array" ref="LE57">_xlfn.LET(_xlpm.f,LC$6,_xlpm.ini,IFERROR(_xlfn.XLOOKUP(1,(Papeletas!$B$2:$B$403=$B57)*(Papeletas!$G$2:$G$403&lt;=_xlpm.f)*(Papeletas!$H$2:$H$403&gt;=_xlpm.f),Papeletas!$F$2:$F$403,""),""),IF(AND($D57="LOCAL",WEEKDAY(LC$6,2)=7),"DS",IF(_xlpm.ini&lt;&gt;"",_xlfn.XLOOKUP(_xlpm.ini,Parametros!$B:$B,Parametros!$C:$C,_xlpm.ini),"NOR")))</f>
        <v>NOR</v>
      </c>
      <c r="LF57" s="362">
        <f t="shared" si="531"/>
        <v>8.5</v>
      </c>
      <c r="LG57" s="362">
        <f t="shared" si="532"/>
        <v>8.5</v>
      </c>
      <c r="LH57" s="363">
        <f t="shared" si="533"/>
        <v>8.5</v>
      </c>
      <c r="LI57" s="363">
        <v>0</v>
      </c>
      <c r="LJ57" s="363">
        <v>0</v>
      </c>
      <c r="LK57" s="363">
        <v>0</v>
      </c>
      <c r="LL57" s="364">
        <f t="shared" si="274"/>
        <v>0.3125</v>
      </c>
      <c r="LM57" s="360">
        <f t="shared" si="534"/>
        <v>0.70833333333333337</v>
      </c>
      <c r="LN57" s="361" t="str" cm="1">
        <f t="array" ref="LN57">_xlfn.LET(_xlpm.f,LL$6,_xlpm.ini,IFERROR(_xlfn.XLOOKUP(1,(Papeletas!$B$2:$B$403=$B57)*(Papeletas!$G$2:$G$403&lt;=_xlpm.f)*(Papeletas!$H$2:$H$403&gt;=_xlpm.f),Papeletas!$F$2:$F$403,""),""),IF(AND($D57="LOCAL",WEEKDAY(LL$6,2)=7),"DS",IF(_xlpm.ini&lt;&gt;"",_xlfn.XLOOKUP(_xlpm.ini,Parametros!$B:$B,Parametros!$C:$C,_xlpm.ini),"NOR")))</f>
        <v>NOR</v>
      </c>
      <c r="LO57" s="362">
        <f t="shared" si="535"/>
        <v>8.5</v>
      </c>
      <c r="LP57" s="362">
        <f t="shared" si="536"/>
        <v>8.5</v>
      </c>
      <c r="LQ57" s="363">
        <f t="shared" si="537"/>
        <v>8.5</v>
      </c>
      <c r="LR57" s="363">
        <v>0</v>
      </c>
      <c r="LS57" s="363">
        <v>0</v>
      </c>
      <c r="LT57" s="363">
        <v>0</v>
      </c>
      <c r="LU57" s="364">
        <f t="shared" si="279"/>
        <v>0.3125</v>
      </c>
      <c r="LV57" s="360">
        <f t="shared" si="538"/>
        <v>0.70833333333333337</v>
      </c>
      <c r="LW57" s="361" t="str" cm="1">
        <f t="array" ref="LW57">_xlfn.LET(_xlpm.f,LU$6,_xlpm.ini,IFERROR(_xlfn.XLOOKUP(1,(Papeletas!$B$2:$B$403=$B57)*(Papeletas!$G$2:$G$403&lt;=_xlpm.f)*(Papeletas!$H$2:$H$403&gt;=_xlpm.f),Papeletas!$F$2:$F$403,""),""),IF(AND($D57="LOCAL",WEEKDAY(LU$6,2)=7),"DS",IF(_xlpm.ini&lt;&gt;"",_xlfn.XLOOKUP(_xlpm.ini,Parametros!$B:$B,Parametros!$C:$C,_xlpm.ini),"NOR")))</f>
        <v>NOR</v>
      </c>
      <c r="LX57" s="362">
        <f t="shared" si="539"/>
        <v>8.5</v>
      </c>
      <c r="LY57" s="362">
        <f t="shared" si="540"/>
        <v>8.5</v>
      </c>
      <c r="LZ57" s="363">
        <f t="shared" si="541"/>
        <v>8.5</v>
      </c>
      <c r="MA57" s="363">
        <v>0</v>
      </c>
      <c r="MB57" s="363">
        <v>0</v>
      </c>
      <c r="MC57" s="363">
        <v>0</v>
      </c>
      <c r="MD57" s="360">
        <f t="shared" si="284"/>
        <v>0.3125</v>
      </c>
      <c r="ME57" s="360">
        <f t="shared" si="542"/>
        <v>0.70833333333333337</v>
      </c>
      <c r="MF57" s="361" t="str" cm="1">
        <f t="array" ref="MF57">_xlfn.LET(_xlpm.f,MD$6,_xlpm.ini,IFERROR(_xlfn.XLOOKUP(1,(Papeletas!$B$2:$B$403=$B57)*(Papeletas!$G$2:$G$403&lt;=_xlpm.f)*(Papeletas!$H$2:$H$403&gt;=_xlpm.f),Papeletas!$F$2:$F$403,""),""),IF(AND($D57="LOCAL",WEEKDAY(MD$6,2)=7),"DS",IF(_xlpm.ini&lt;&gt;"",_xlfn.XLOOKUP(_xlpm.ini,Parametros!$B:$B,Parametros!$C:$C,_xlpm.ini),"NOR")))</f>
        <v>NOR</v>
      </c>
      <c r="MG57" s="362">
        <f t="shared" si="543"/>
        <v>8.5</v>
      </c>
      <c r="MH57" s="362">
        <f t="shared" si="544"/>
        <v>8.5</v>
      </c>
      <c r="MI57" s="363">
        <f t="shared" si="545"/>
        <v>8.5</v>
      </c>
      <c r="MJ57" s="363">
        <v>0</v>
      </c>
      <c r="MK57" s="363">
        <v>0</v>
      </c>
      <c r="ML57" s="363">
        <v>0</v>
      </c>
      <c r="MM57" s="364">
        <f t="shared" si="289"/>
        <v>0.3125</v>
      </c>
      <c r="MN57" s="360">
        <f t="shared" si="546"/>
        <v>0.54166666666666663</v>
      </c>
      <c r="MO57" s="361" t="str" cm="1">
        <f t="array" ref="MO57">_xlfn.LET(_xlpm.f,MM$6,_xlpm.ini,IFERROR(_xlfn.XLOOKUP(1,(Papeletas!$B$2:$B$403=$B57)*(Papeletas!$G$2:$G$403&lt;=_xlpm.f)*(Papeletas!$H$2:$H$403&gt;=_xlpm.f),Papeletas!$F$2:$F$403,""),""),IF(AND($D57="LOCAL",WEEKDAY(MM$6,2)=7),"DS",IF(_xlpm.ini&lt;&gt;"",_xlfn.XLOOKUP(_xlpm.ini,Parametros!$B:$B,Parametros!$C:$C,_xlpm.ini),"NOR")))</f>
        <v>NOR</v>
      </c>
      <c r="MP57" s="362">
        <f t="shared" si="547"/>
        <v>5.4999999999999991</v>
      </c>
      <c r="MQ57" s="362">
        <f t="shared" si="548"/>
        <v>5.4999999999999991</v>
      </c>
      <c r="MR57" s="363">
        <f t="shared" si="549"/>
        <v>5.4999999999999991</v>
      </c>
      <c r="MS57" s="363">
        <v>0</v>
      </c>
      <c r="MT57" s="363">
        <v>0</v>
      </c>
      <c r="MU57" s="363">
        <v>0</v>
      </c>
      <c r="MV57" s="364"/>
      <c r="MW57" s="360"/>
      <c r="MX57" s="361"/>
      <c r="MY57" s="362"/>
      <c r="MZ57" s="362"/>
      <c r="NA57" s="363"/>
      <c r="NB57" s="363"/>
      <c r="NC57" s="363"/>
      <c r="ND57" s="363"/>
      <c r="NE57" s="364"/>
      <c r="NF57" s="360"/>
      <c r="NG57" s="361"/>
      <c r="NH57" s="362"/>
      <c r="NI57" s="362"/>
      <c r="NJ57" s="363"/>
      <c r="NK57" s="363"/>
      <c r="NL57" s="363"/>
      <c r="NM57" s="363"/>
      <c r="NN57" s="211"/>
      <c r="NO57" s="401">
        <f t="shared" si="615"/>
        <v>24</v>
      </c>
      <c r="NP57" s="401" cm="1">
        <f t="array" ref="NP57">SUMPRODUCT(
 (INDEX(DD57:MU57,1,_xlfn.SEQUENCE(1,INT((COLUMN($MU$9)-COLUMN(DD57)+1)/9),3,9))=NP$6)*
 (INDEX(DD57:MU57,1,_xlfn.SEQUENCE(1,INT((COLUMN($MU$9)-COLUMN(DD57)+1)/9),9,9))&gt;0)
)</f>
        <v>1</v>
      </c>
      <c r="NQ57" s="401" cm="1">
        <f t="array" ref="NQ57">SUMPRODUCT(--(INDEX($DD57:$MU57,1,_xlfn.SEQUENCE(1,INT((COLUMN($MU$9)-COLUMN($DD57)+1)/9),3,9))=NQ$6))</f>
        <v>0</v>
      </c>
      <c r="NR57" s="401">
        <f t="shared" si="550"/>
        <v>25</v>
      </c>
      <c r="NS57" s="401" cm="1">
        <f t="array" ref="NS57">SUMPRODUCT(--(INDEX($DD57:$MU57,1,_xlfn.SEQUENCE(1,INT((COLUMN($MU$9)-COLUMN($DD57)+1)/9),3,9))=NS$6))</f>
        <v>0</v>
      </c>
      <c r="NT57" s="401">
        <f t="shared" si="551"/>
        <v>3</v>
      </c>
      <c r="NU57" s="401" cm="1">
        <f t="array" ref="NU57">SUMPRODUCT(--(INDEX($DD57:$MU57,1,_xlfn.SEQUENCE(1,INT((COLUMN($MU$9)-COLUMN($DD57)+1)/9),3,9))=NU$6))</f>
        <v>0</v>
      </c>
      <c r="NV57" s="401" cm="1">
        <f t="array" ref="NV57">SUMPRODUCT(--(INDEX($DD57:$MU57,1,_xlfn.SEQUENCE(1,INT((COLUMN($MU$9)-COLUMN($DD57)+1)/9),3,9))=NV$6))</f>
        <v>0</v>
      </c>
      <c r="NW57" s="401" cm="1">
        <f t="array" ref="NW57">SUMPRODUCT(--(INDEX($DD57:$MU57,1,_xlfn.SEQUENCE(1,INT((COLUMN($MU$9)-COLUMN($DD57)+1)/9),3,9))=NW$6))</f>
        <v>0</v>
      </c>
      <c r="NX57" s="401" cm="1">
        <f t="array" ref="NX57">SUMPRODUCT(--(INDEX($DD57:$MU57,1,_xlfn.SEQUENCE(1,INT((COLUMN($MU$9)-COLUMN($DD57)+1)/9),3,9))=NX$6))</f>
        <v>0</v>
      </c>
      <c r="NY57" s="401" cm="1">
        <f t="array" ref="NY57">SUMPRODUCT(--(INDEX($DD57:$MU57,1,_xlfn.SEQUENCE(1,INT((COLUMN($MU$9)-COLUMN($DD57)+1)/9),3,9))=NY$6))</f>
        <v>0</v>
      </c>
      <c r="NZ57" s="401" cm="1">
        <f t="array" ref="NZ57">SUMPRODUCT(--(INDEX($DD57:$MU57,1,_xlfn.SEQUENCE(1,INT((COLUMN($MU$9)-COLUMN($DD57)+1)/9),3,9))=NZ$6))</f>
        <v>0</v>
      </c>
      <c r="OA57" s="401" cm="1">
        <f t="array" ref="OA57">SUMPRODUCT(--(INDEX($DD57:$MU57,1,_xlfn.SEQUENCE(1,INT((COLUMN($MU$9)-COLUMN($DD57)+1)/9),3,9))=OA$6))</f>
        <v>0</v>
      </c>
      <c r="OB57" s="401" cm="1">
        <f t="array" ref="OB57">SUMPRODUCT(--(INDEX($DD57:$MU57,1,_xlfn.SEQUENCE(1,INT((COLUMN($MU$9)-COLUMN($DD57)+1)/9),3,9))=OB$6))</f>
        <v>0</v>
      </c>
      <c r="OC57" s="401" cm="1">
        <f t="array" ref="OC57">SUMPRODUCT(--(INDEX($DD57:$MU57,1,_xlfn.SEQUENCE(1,INT((COLUMN($MU$9)-COLUMN($DD57)+1)/9),3,9))=OC$6))</f>
        <v>0</v>
      </c>
      <c r="OD57" s="402"/>
      <c r="OE57" s="402">
        <f t="shared" si="552"/>
        <v>28</v>
      </c>
      <c r="OF57" s="403" cm="1">
        <f t="array" ref="OF57">SUM(INDEX(R57:KJ57,1,_xlfn.SEQUENCE(1,INT((COLUMN($NM$9)-COLUMN(CU57)+1)/9),7,9)))</f>
        <v>53.5</v>
      </c>
      <c r="OG57" s="403" cm="1">
        <f t="array" ref="OG57">SUM(INDEX(R57:KJ57,1,_xlfn.SEQUENCE(1,INT((COLUMN($NM$9)-COLUMN(CU57)+1)/9),8,9)))</f>
        <v>41.5</v>
      </c>
      <c r="OH57" s="403" cm="1">
        <f t="array" ref="OH57">SUM(INDEX(R57:KJ57,1,_xlfn.SEQUENCE(1,INT((COLUMN($NM$9)-COLUMN(CU57)+1)/9),9,9)))</f>
        <v>5</v>
      </c>
      <c r="OI57" s="214"/>
      <c r="OJ57" s="163"/>
      <c r="OK57" s="163"/>
      <c r="OL57" s="163"/>
      <c r="OM57" s="163"/>
      <c r="ON57" s="306">
        <f>_xlfn.XLOOKUP(B57,'TR05'!B:B,'TR05'!G:G,"Revisar",0)</f>
        <v>46030</v>
      </c>
      <c r="OO57" s="306">
        <f>_xlfn.XLOOKUP(B57,Reloj!A:A,Reloj!D:D,"Revisar",0)</f>
        <v>46030</v>
      </c>
      <c r="OP57" s="162" t="str">
        <f>_xlfn.XLOOKUP(B57,'S10'!C:C,'S10'!B:B,"Revisar",0)</f>
        <v>Revisar</v>
      </c>
    </row>
    <row r="58" spans="1:406">
      <c r="A58" s="356">
        <v>50</v>
      </c>
      <c r="B58" s="332" t="s">
        <v>916</v>
      </c>
      <c r="C58" s="357" t="str">
        <f>_xlfn.XLOOKUP(B58,'S10'!$B$2:$B$1500,'S10'!$A$2:$A$1500,"Ingresar",0)</f>
        <v>22022040</v>
      </c>
      <c r="D58" s="333" t="s">
        <v>169</v>
      </c>
      <c r="E58" s="335" t="s">
        <v>918</v>
      </c>
      <c r="F58" s="335" t="str">
        <f>_xlfn.XLOOKUP(B58,'S10'!$B$2:$B$600,'S10'!$F$2:$F$600,"Ingresar",0)</f>
        <v>Auxiliar de Almacen</v>
      </c>
      <c r="G58" s="296">
        <v>46027</v>
      </c>
      <c r="H58" s="358"/>
      <c r="I58" s="359">
        <f t="shared" si="37"/>
        <v>0.3125</v>
      </c>
      <c r="J58" s="360">
        <f t="shared" si="295"/>
        <v>0.70833333333333337</v>
      </c>
      <c r="K58" s="361" t="str">
        <f>IF(
 OR(I$6&lt;MAX($B$2,$G58),AND($H58&lt;&gt;"",I$6&gt;$H58)),
 "NA",
 IF(
  AND($D58="LOCAL",WEEKDAY(I$6,2)=7),
  "DS",
  IF(
   COUNTIF(Parametros!$P:$P,I$6)&gt;0,
   IF(ISNUMBER(M58),IF(M58&gt;0,"FL","FC"),"FC"),
   IF(
    ISNUMBER(M58),
    IF(M58&gt;0,"NOR","F"),
    IF(M58="A","NOR",IF(M58&lt;&gt;"",M58,"F"))
   )
  )
 )
)</f>
        <v>NOR</v>
      </c>
      <c r="L58" s="362">
        <f t="shared" si="296"/>
        <v>8.5</v>
      </c>
      <c r="M58" s="362" cm="1">
        <f t="array" ref="M58">_xlfn.LET(
_xlpm.f,M$6,
_xlpm.xp,IFERROR(
   _xlfn.XLOOKUP(
     1,
     (Papeletas!$B$2:$B$403=$B58)*(Papeletas!$G$2:$G$403&lt;=_xlpm.f)*(Papeletas!$H$2:$H$403&gt;=_xlpm.f),
     Papeletas!$F$2:$F$403,
     "__NP__"
   ),
   "__NP__"
),
_xlpm.x,IF(_xlpm.xp&lt;&gt;"__NP__",_xlpm.xp,_xlfn.XLOOKUP($B58,Reloj!$A$2:$A$1254,INDEX(Reloj!$J$2:$AR$1254,,COLUMN(A50)-INT(COLUMN(A50)/9*8)),"__NF__")),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11.5</v>
      </c>
      <c r="N58" s="363">
        <f t="shared" si="297"/>
        <v>8.5</v>
      </c>
      <c r="O58" s="363">
        <f t="shared" si="298"/>
        <v>2</v>
      </c>
      <c r="P58" s="363">
        <f t="shared" si="299"/>
        <v>1</v>
      </c>
      <c r="Q58" s="363">
        <f t="shared" si="300"/>
        <v>0</v>
      </c>
      <c r="R58" s="359">
        <f t="shared" si="616"/>
        <v>0.3125</v>
      </c>
      <c r="S58" s="360">
        <f t="shared" si="617"/>
        <v>0.70833333333333337</v>
      </c>
      <c r="T58" s="361" t="str">
        <f>IF(
 OR(R$6&lt;MAX($B$2,$G58),AND($H58&lt;&gt;"",R$6&gt;$H58)),
 "NA",
 IF(
  AND($D58="LOCAL",WEEKDAY(R$6,2)=7),
  "DS",
  IF(
   COUNTIF(Parametros!$P:$P,R$6)&gt;0,
   IF(ISNUMBER(V58),IF(V58&gt;0,"FL","FC"),"FC"),
   IF(
    ISNUMBER(V58),
    IF(V58&gt;0,"NOR","F"),
    IF(V58="A","NOR",IF(V58&lt;&gt;"",V58,"F"))
   )
  )
 )
)</f>
        <v>NOR</v>
      </c>
      <c r="U58" s="362">
        <f t="shared" si="618"/>
        <v>8.5</v>
      </c>
      <c r="V58" s="362" cm="1">
        <f t="array" ref="V58">_xlfn.LET(
_xlpm.f,V$6,
_xlpm.xp,IFERROR(
   _xlfn.XLOOKUP(
     1,
     (Papeletas!$B$2:$B$3000=$B58)*(Papeletas!$G$2:$G$3000&lt;=_xlpm.f)*(Papeletas!$H$2:$H$3000&gt;=_xlpm.f),
     Papeletas!$F$2:$F$3000,
     "__NP__"
   ),
   "__NP__"
),
_xlpm.x,IF(_xlpm.xp&lt;&gt;"__NP__",_xlpm.xp,_xlfn.XLOOKUP($B58,Reloj!$A$2:$A$3000,INDEX(Reloj!$J$2:$AR$3000,,COLUMN(J50)-INT(COLUMN(J50)/9*8)),"__NF__")),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W58" s="363">
        <f t="shared" si="619"/>
        <v>8.5</v>
      </c>
      <c r="X58" s="363">
        <f t="shared" si="620"/>
        <v>2</v>
      </c>
      <c r="Y58" s="363">
        <f t="shared" si="621"/>
        <v>2</v>
      </c>
      <c r="Z58" s="363">
        <f t="shared" si="622"/>
        <v>0</v>
      </c>
      <c r="AA58" s="359">
        <f t="shared" si="623"/>
        <v>0.3125</v>
      </c>
      <c r="AB58" s="360">
        <f t="shared" si="624"/>
        <v>0.70833333333333337</v>
      </c>
      <c r="AC58" s="361" t="str">
        <f>IF(
 OR(AA$6&lt;MAX($B$2,$G58),AND($H58&lt;&gt;"",AA$6&gt;$H58)),
 "NA",
 IF(
  AND($D58="LOCAL",WEEKDAY(AA$6,2)=7),
  "DS",
  IF(
   COUNTIF(Parametros!$P:$P,AA$6)&gt;0,
   IF(ISNUMBER(AE58),IF(AE58&gt;0,"FL","FC"),"FC"),
   IF(
    ISNUMBER(AE58),
    IF(AE58&gt;0,"NOR","F"),
    IF(AE58="A","NOR",IF(AE58&lt;&gt;"",AE58,"F"))
   )
  )
 )
)</f>
        <v>NOR</v>
      </c>
      <c r="AD58" s="362">
        <f t="shared" si="625"/>
        <v>8.5</v>
      </c>
      <c r="AE58" s="362" cm="1">
        <f t="array" ref="AE58">_xlfn.LET(
_xlpm.f,AE$6,
_xlpm.xp,IFERROR(
   _xlfn.XLOOKUP(
     1,
     (Papeletas!$B$2:$B$3000=$B58)*(Papeletas!$G$2:$G$3000&lt;=_xlpm.f)*(Papeletas!$H$2:$H$3000&gt;=_xlpm.f),
     Papeletas!$F$2:$F$3000,
     "__NP__"
   ),
   "__NP__"
),
_xlpm.x,IF(_xlpm.xp&lt;&gt;"__NP__",_xlpm.xp,_xlfn.XLOOKUP($B58,Reloj!$A$2:$A$3000,INDEX(Reloj!$J$2:$AR$3000,,COLUMN(S50)-INT(COLUMN(S50)/9*8)),"__NF__")),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11.5</v>
      </c>
      <c r="AF58" s="363">
        <f t="shared" si="626"/>
        <v>8.5</v>
      </c>
      <c r="AG58" s="363">
        <f t="shared" si="627"/>
        <v>2</v>
      </c>
      <c r="AH58" s="363">
        <f t="shared" si="628"/>
        <v>1</v>
      </c>
      <c r="AI58" s="363">
        <f t="shared" si="629"/>
        <v>0</v>
      </c>
      <c r="AJ58" s="359">
        <f t="shared" si="630"/>
        <v>0.3125</v>
      </c>
      <c r="AK58" s="360">
        <f t="shared" si="631"/>
        <v>0.54166666666666663</v>
      </c>
      <c r="AL58" s="361" t="str">
        <f>IF(
 OR(AJ$6&lt;MAX($B$2,$G58),AND($H58&lt;&gt;"",AJ$6&gt;$H58)),
 "NA",
 IF(
  AND($D58="LOCAL",WEEKDAY(AJ$6,2)=7),
  "DS",
  IF(
   COUNTIF(Parametros!$P:$P,AJ$6)&gt;0,
   IF(ISNUMBER(AN58),IF(AN58&gt;0,"FL","FC"),"FC"),
   IF(
    ISNUMBER(AN58),
    IF(AN58&gt;0,"NOR","F"),
    IF(AN58="A","NOR",IF(AN58&lt;&gt;"",AN58,"F"))
   )
  )
 )
)</f>
        <v>NOR</v>
      </c>
      <c r="AM58" s="362">
        <f t="shared" si="632"/>
        <v>5.4999999999999991</v>
      </c>
      <c r="AN58" s="362" cm="1">
        <f t="array" ref="AN58">_xlfn.LET(
_xlpm.f,AN$6,
_xlpm.xp,IFERROR(
   _xlfn.XLOOKUP(
     1,
     (Papeletas!$B$2:$B$3000=$B58)*(Papeletas!$G$2:$G$3000&lt;=_xlpm.f)*(Papeletas!$H$2:$H$3000&gt;=_xlpm.f),
     Papeletas!$F$2:$F$3000,
     "__NP__"
   ),
   "__NP__"
),
_xlpm.x,IF(_xlpm.xp&lt;&gt;"__NP__",_xlpm.xp,_xlfn.XLOOKUP($B58,Reloj!$A$2:$A$3000,INDEX(Reloj!$J$2:$AR$3000,,COLUMN(AB50)-INT(COLUMN(AB50)/9*8)),"__NF__")),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7.5</v>
      </c>
      <c r="AO58" s="363">
        <f t="shared" si="633"/>
        <v>5.4999999999999991</v>
      </c>
      <c r="AP58" s="363">
        <f t="shared" si="634"/>
        <v>2</v>
      </c>
      <c r="AQ58" s="363">
        <f t="shared" si="635"/>
        <v>8.8817841970012523E-16</v>
      </c>
      <c r="AR58" s="363">
        <f t="shared" si="636"/>
        <v>0</v>
      </c>
      <c r="AS58" s="359" t="str">
        <f t="shared" si="637"/>
        <v>-</v>
      </c>
      <c r="AT58" s="360" t="str">
        <f t="shared" si="638"/>
        <v>-</v>
      </c>
      <c r="AU58" s="361" t="str">
        <f>IF(
 OR(AS$6&lt;MAX($B$2,$G58),AND($H58&lt;&gt;"",AS$6&gt;$H58)),
 "NA",
 IF(
  AND($D58="LOCAL",WEEKDAY(AS$6,2)=7),
  "DS",
  IF(
   COUNTIF(Parametros!$P:$P,AS$6)&gt;0,
   IF(ISNUMBER(AW58),IF(AW58&gt;0,"FL","FC"),"FC"),
   IF(
    ISNUMBER(AW58),
    IF(AW58&gt;0,"NOR","F"),
    IF(AW58="A","NOR",IF(AW58&lt;&gt;"",AW58,"F"))
   )
  )
 )
)</f>
        <v>DS</v>
      </c>
      <c r="AV58" s="362">
        <f t="shared" si="639"/>
        <v>0</v>
      </c>
      <c r="AW58" s="362" t="str" cm="1">
        <f t="array" ref="AW58">_xlfn.LET(
_xlpm.f,AW$6,
_xlpm.xp,IFERROR(
   _xlfn.XLOOKUP(
     1,
     (Papeletas!$B$2:$B$3000=$B58)*(Papeletas!$G$2:$G$3000&lt;=_xlpm.f)*(Papeletas!$H$2:$H$3000&gt;=_xlpm.f),
     Papeletas!$F$2:$F$3000,
     "__NP__"
   ),
   "__NP__"
),
_xlpm.x,IF(_xlpm.xp&lt;&gt;"__NP__",_xlpm.xp,_xlfn.XLOOKUP($B58,Reloj!$A$2:$A$3000,INDEX(Reloj!$J$2:$AR$3000,,COLUMN(AK50)-INT(COLUMN(AK50)/9*8)),"__NF__")),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F</v>
      </c>
      <c r="AX58" s="363">
        <f t="shared" si="640"/>
        <v>0</v>
      </c>
      <c r="AY58" s="363">
        <f t="shared" si="641"/>
        <v>0</v>
      </c>
      <c r="AZ58" s="363">
        <f t="shared" si="642"/>
        <v>0</v>
      </c>
      <c r="BA58" s="363">
        <f t="shared" si="643"/>
        <v>0</v>
      </c>
      <c r="BB58" s="359">
        <f t="shared" si="644"/>
        <v>0.3125</v>
      </c>
      <c r="BC58" s="360">
        <f t="shared" si="645"/>
        <v>0.70833333333333337</v>
      </c>
      <c r="BD58" s="361" t="str">
        <f>IF(
 OR(BB$6&lt;MAX($B$2,$G58),AND($H58&lt;&gt;"",BB$6&gt;$H58)),
 "NA",
 IF(
  AND($D58="LOCAL",WEEKDAY(BB$6,2)=7),
  "DS",
  IF(
   COUNTIF(Parametros!$P:$P,BB$6)&gt;0,
   IF(ISNUMBER(BF58),IF(BF58&gt;0,"FL","FC"),"FC"),
   IF(
    ISNUMBER(BF58),
    IF(BF58&gt;0,"NOR","F"),
    IF(BF58="A","NOR",IF(BF58&lt;&gt;"",BF58,"F"))
   )
  )
 )
)</f>
        <v>NOR</v>
      </c>
      <c r="BE58" s="362">
        <f t="shared" si="646"/>
        <v>8.5</v>
      </c>
      <c r="BF58" s="362" cm="1">
        <f t="array" ref="BF58">_xlfn.LET(
_xlpm.f,BF$6,
_xlpm.xp,IFERROR(
   _xlfn.XLOOKUP(
     1,
     (Papeletas!$B$2:$B$3000=$B58)*(Papeletas!$G$2:$G$3000&lt;=_xlpm.f)*(Papeletas!$H$2:$H$3000&gt;=_xlpm.f),
     Papeletas!$F$2:$F$3000,
     "__NP__"
   ),
   "__NP__"
),
_xlpm.x,IF(_xlpm.xp&lt;&gt;"__NP__",_xlpm.xp,_xlfn.XLOOKUP($B58,Reloj!$A$2:$A$3000,INDEX(Reloj!$J$2:$AR$3000,,COLUMN(AT50)-INT(COLUMN(AT50)/9*8)),"__NF__")),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10.5</v>
      </c>
      <c r="BG58" s="363">
        <f t="shared" si="647"/>
        <v>8.5</v>
      </c>
      <c r="BH58" s="363">
        <f t="shared" si="648"/>
        <v>2</v>
      </c>
      <c r="BI58" s="363">
        <f t="shared" si="649"/>
        <v>0</v>
      </c>
      <c r="BJ58" s="363">
        <f t="shared" si="650"/>
        <v>0</v>
      </c>
      <c r="BK58" s="359">
        <f t="shared" si="651"/>
        <v>0.3125</v>
      </c>
      <c r="BL58" s="360">
        <f t="shared" si="652"/>
        <v>0.70833333333333337</v>
      </c>
      <c r="BM58" s="361" t="str">
        <f>IF(
 OR(BK$6&lt;MAX($B$2,$G58),AND($H58&lt;&gt;"",BK$6&gt;$H58)),
 "NA",
 IF(
  AND($D58="LOCAL",WEEKDAY(BK$6,2)=7),
  "DS",
  IF(
   COUNTIF(Parametros!$P:$P,BK$6)&gt;0,
   IF(ISNUMBER(BO58),IF(BO58&gt;0,"FL","FC"),"FC"),
   IF(
    ISNUMBER(BO58),
    IF(BO58&gt;0,"NOR","F"),
    IF(BO58="A","NOR",IF(BO58&lt;&gt;"",BO58,"F"))
   )
  )
 )
)</f>
        <v>NOR</v>
      </c>
      <c r="BN58" s="362">
        <f t="shared" si="653"/>
        <v>8.5</v>
      </c>
      <c r="BO58" s="362" cm="1">
        <f t="array" ref="BO58">_xlfn.LET(
_xlpm.f,BO$6,
_xlpm.xp,IFERROR(
   _xlfn.XLOOKUP(
     1,
     (Papeletas!$B$2:$B$3000=$B58)*(Papeletas!$G$2:$G$3000&lt;=_xlpm.f)*(Papeletas!$H$2:$H$3000&gt;=_xlpm.f),
     Papeletas!$F$2:$F$3000,
     "__NP__"
   ),
   "__NP__"
),
_xlpm.x,IF(_xlpm.xp&lt;&gt;"__NP__",_xlpm.xp,_xlfn.XLOOKUP($B58,Reloj!$A$2:$A$3000,INDEX(Reloj!$J$2:$AR$3000,,COLUMN(BC50)-INT(COLUMN(BC50)/9*8)),"__NF__")),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11</v>
      </c>
      <c r="BP58" s="363">
        <f t="shared" si="654"/>
        <v>8.5</v>
      </c>
      <c r="BQ58" s="363">
        <f t="shared" si="655"/>
        <v>2</v>
      </c>
      <c r="BR58" s="363">
        <f t="shared" si="656"/>
        <v>0.5</v>
      </c>
      <c r="BS58" s="363">
        <f t="shared" si="657"/>
        <v>0</v>
      </c>
      <c r="BT58" s="359">
        <f t="shared" si="658"/>
        <v>0.3125</v>
      </c>
      <c r="BU58" s="360">
        <f t="shared" si="659"/>
        <v>0.70833333333333337</v>
      </c>
      <c r="BV58" s="361" t="str">
        <f>IF(
 OR(BT$6&lt;MAX($B$2,$G58),AND($H58&lt;&gt;"",BT$6&gt;$H58)),
 "NA",
 IF(
  AND($D58="LOCAL",WEEKDAY(BT$6,2)=7),
  "DS",
  IF(
   COUNTIF(Parametros!$P:$P,BT$6)&gt;0,
   IF(ISNUMBER(BX58),IF(BX58&gt;0,"FL","FC"),"FC"),
   IF(
    ISNUMBER(BX58),
    IF(BX58&gt;0,"NOR","F"),
    IF(BX58="A","NOR",IF(BX58&lt;&gt;"",BX58,"F"))
   )
  )
 )
)</f>
        <v>NOR</v>
      </c>
      <c r="BW58" s="362">
        <f t="shared" si="660"/>
        <v>8.5</v>
      </c>
      <c r="BX58" s="362" cm="1">
        <f t="array" ref="BX58">_xlfn.LET(
_xlpm.f,BX$6,
_xlpm.xp,IFERROR(
   _xlfn.XLOOKUP(
     1,
     (Papeletas!$B$2:$B$3000=$B58)*(Papeletas!$G$2:$G$3000&lt;=_xlpm.f)*(Papeletas!$H$2:$H$3000&gt;=_xlpm.f),
     Papeletas!$F$2:$F$3000,
     "__NP__"
   ),
   "__NP__"
),
_xlpm.x,IF(_xlpm.xp&lt;&gt;"__NP__",_xlpm.xp,_xlfn.XLOOKUP($B58,Reloj!$A$2:$A$3000,INDEX(Reloj!$J$2:$AR$3000,,COLUMN(BL50)-INT(COLUMN(BL50)/9*8)),"__NF__")),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11</v>
      </c>
      <c r="BY58" s="363">
        <f t="shared" si="661"/>
        <v>8.5</v>
      </c>
      <c r="BZ58" s="363">
        <f t="shared" si="662"/>
        <v>2</v>
      </c>
      <c r="CA58" s="363">
        <f t="shared" si="663"/>
        <v>0.5</v>
      </c>
      <c r="CB58" s="363">
        <f t="shared" si="664"/>
        <v>0</v>
      </c>
      <c r="CC58" s="359">
        <f t="shared" si="665"/>
        <v>0.3125</v>
      </c>
      <c r="CD58" s="360">
        <f t="shared" si="666"/>
        <v>0.70833333333333337</v>
      </c>
      <c r="CE58" s="361" t="str">
        <f>IF(
 OR(CC$6&lt;MAX($B$2,$G58),AND($H58&lt;&gt;"",CC$6&gt;$H58)),
 "NA",
 IF(
  AND($D58="LOCAL",WEEKDAY(CC$6,2)=7),
  "DS",
  IF(
   COUNTIF(Parametros!$P:$P,CC$6)&gt;0,
   IF(ISNUMBER(CG58),IF(CG58&gt;0,"FL","FC"),"FC"),
   IF(
    ISNUMBER(CG58),
    IF(CG58&gt;0,"NOR","F"),
    IF(CG58="A","NOR",IF(CG58&lt;&gt;"",CG58,"F"))
   )
  )
 )
)</f>
        <v>NOR</v>
      </c>
      <c r="CF58" s="362">
        <f t="shared" si="667"/>
        <v>8.5</v>
      </c>
      <c r="CG58" s="362" cm="1">
        <f t="array" ref="CG58">_xlfn.LET(
_xlpm.f,CG$6,
_xlpm.xp,IFERROR(
   _xlfn.XLOOKUP(
     1,
     (Papeletas!$B$2:$B$3000=$B58)*(Papeletas!$G$2:$G$3000&lt;=_xlpm.f)*(Papeletas!$H$2:$H$3000&gt;=_xlpm.f),
     Papeletas!$F$2:$F$3000,
     "__NP__"
   ),
   "__NP__"
),
_xlpm.x,IF(_xlpm.xp&lt;&gt;"__NP__",_xlpm.xp,_xlfn.XLOOKUP($B58,Reloj!$A$2:$A$3000,INDEX(Reloj!$J$2:$AR$3000,,COLUMN(BU50)-INT(COLUMN(BU50)/9*8)),"__NF__")),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10.5</v>
      </c>
      <c r="CH58" s="363">
        <f t="shared" si="668"/>
        <v>8.5</v>
      </c>
      <c r="CI58" s="363">
        <f t="shared" si="669"/>
        <v>2</v>
      </c>
      <c r="CJ58" s="363">
        <f t="shared" si="670"/>
        <v>0</v>
      </c>
      <c r="CK58" s="363">
        <f t="shared" si="671"/>
        <v>0</v>
      </c>
      <c r="CL58" s="359">
        <f t="shared" si="672"/>
        <v>0.3125</v>
      </c>
      <c r="CM58" s="360">
        <f t="shared" si="673"/>
        <v>0.70833333333333337</v>
      </c>
      <c r="CN58" s="361" t="str">
        <f>IF(
 OR(CL$6&lt;MAX($B$2,$G58),AND($H58&lt;&gt;"",CL$6&gt;$H58)),
 "NA",
 IF(
  AND($D58="LOCAL",WEEKDAY(CL$6,2)=7),
  "DS",
  IF(
   COUNTIF(Parametros!$P:$P,CL$6)&gt;0,
   IF(ISNUMBER(CP58),IF(CP58&gt;0,"FL","FC"),"FC"),
   IF(
    ISNUMBER(CP58),
    IF(CP58&gt;0,"NOR","F"),
    IF(CP58="A","NOR",IF(CP58&lt;&gt;"",CP58,"F"))
   )
  )
 )
)</f>
        <v>NOR</v>
      </c>
      <c r="CO58" s="362">
        <f t="shared" si="674"/>
        <v>8.5</v>
      </c>
      <c r="CP58" s="362" cm="1">
        <f t="array" ref="CP58">_xlfn.LET(
_xlpm.f,CP$6,
_xlpm.xp,IFERROR(
   _xlfn.XLOOKUP(
     1,
     (Papeletas!$B$2:$B$3000=$B58)*(Papeletas!$G$2:$G$3000&lt;=_xlpm.f)*(Papeletas!$H$2:$H$3000&gt;=_xlpm.f),
     Papeletas!$F$2:$F$3000,
     "__NP__"
   ),
   "__NP__"
),
_xlpm.x,IF(_xlpm.xp&lt;&gt;"__NP__",_xlpm.xp,_xlfn.XLOOKUP($B58,Reloj!$A$2:$A$3000,INDEX(Reloj!$J$2:$AR$3000,,COLUMN(CD50)-INT(COLUMN(CD50)/9*8)),"__NF__")),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10.5</v>
      </c>
      <c r="CQ58" s="363">
        <f t="shared" si="675"/>
        <v>8.5</v>
      </c>
      <c r="CR58" s="363">
        <f t="shared" si="676"/>
        <v>2</v>
      </c>
      <c r="CS58" s="363">
        <f t="shared" si="677"/>
        <v>0</v>
      </c>
      <c r="CT58" s="363">
        <f t="shared" si="678"/>
        <v>0</v>
      </c>
      <c r="CU58" s="359">
        <f t="shared" si="679"/>
        <v>0.3125</v>
      </c>
      <c r="CV58" s="360">
        <f t="shared" si="680"/>
        <v>0.54166666666666663</v>
      </c>
      <c r="CW58" s="361" t="str">
        <f>IF(
 OR(CU$6&lt;MAX($B$2,$G58),AND($H58&lt;&gt;"",CU$6&gt;$H58)),
 "NA",
 IF(
  AND($D58="LOCAL",WEEKDAY(CU$6,2)=7),
  "DS",
  IF(
   COUNTIF(Parametros!$P:$P,CU$6)&gt;0,
   IF(ISNUMBER(CY58),IF(CY58&gt;0,"FL","FC"),"FC"),
   IF(
    ISNUMBER(CY58),
    IF(CY58&gt;0,"NOR","F"),
    IF(CY58="A","NOR",IF(CY58&lt;&gt;"",CY58,"F"))
   )
  )
 )
)</f>
        <v>NOR</v>
      </c>
      <c r="CX58" s="362">
        <f t="shared" si="681"/>
        <v>5.4999999999999991</v>
      </c>
      <c r="CY58" s="362" cm="1">
        <f t="array" ref="CY58">_xlfn.LET(
_xlpm.f,CY$6,
_xlpm.xp,IFERROR(
   _xlfn.XLOOKUP(
     1,
     (Papeletas!$B$2:$B$3000=$B58)*(Papeletas!$G$2:$G$3000&lt;=_xlpm.f)*(Papeletas!$H$2:$H$3000&gt;=_xlpm.f),
     Papeletas!$F$2:$F$3000,
     "__NP__"
   ),
   "__NP__"
),
_xlpm.x,IF(_xlpm.xp&lt;&gt;"__NP__",_xlpm.xp,_xlfn.XLOOKUP($B58,Reloj!$A$2:$A$3000,INDEX(Reloj!$J$2:$AR$3000,,COLUMN(CM50)-INT(COLUMN(CM50)/9*8)),"__NF__")),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7.5</v>
      </c>
      <c r="CZ58" s="363">
        <f t="shared" si="682"/>
        <v>5.4999999999999991</v>
      </c>
      <c r="DA58" s="363">
        <f t="shared" si="683"/>
        <v>2</v>
      </c>
      <c r="DB58" s="363">
        <f t="shared" si="684"/>
        <v>8.8817841970012523E-16</v>
      </c>
      <c r="DC58" s="363">
        <f t="shared" si="685"/>
        <v>0</v>
      </c>
      <c r="DD58" s="359" t="str">
        <f t="shared" si="686"/>
        <v>-</v>
      </c>
      <c r="DE58" s="360" t="str">
        <f t="shared" si="687"/>
        <v>-</v>
      </c>
      <c r="DF58" s="361" t="str">
        <f>IF(
 OR(DD$6&lt;MAX($B$2,$G58),AND($H58&lt;&gt;"",DD$6&gt;$H58)),
 "NA",
 IF(
  AND($D58="LOCAL",WEEKDAY(DD$6,2)=7),
  "DS",
  IF(
   COUNTIF(Parametros!$P:$P,DD$6)&gt;0,
   IF(ISNUMBER(DH58),IF(DH58&gt;0,"FL","FC"),"FC"),
   IF(
    ISNUMBER(DH58),
    IF(DH58&gt;0,"NOR","F"),
    IF(DH58="A","NOR",IF(DH58&lt;&gt;"",DH58,"F"))
   )
  )
 )
)</f>
        <v>DS</v>
      </c>
      <c r="DG58" s="362">
        <f t="shared" si="688"/>
        <v>0</v>
      </c>
      <c r="DH58" s="362" t="str" cm="1">
        <f t="array" ref="DH58">_xlfn.LET(
_xlpm.f,DH$6,
_xlpm.xp,IFERROR(
   _xlfn.XLOOKUP(
     1,
     (Papeletas!$B$2:$B$3000=$B58)*(Papeletas!$G$2:$G$3000&lt;=_xlpm.f)*(Papeletas!$H$2:$H$3000&gt;=_xlpm.f),
     Papeletas!$F$2:$F$3000,
     "__NP__"
   ),
   "__NP__"
),
_xlpm.x,IF(_xlpm.xp&lt;&gt;"__NP__",_xlpm.xp,_xlfn.XLOOKUP($B58,Reloj!$A$2:$A$3000,INDEX(Reloj!$J$2:$AR$3000,,COLUMN(CV50)-INT(COLUMN(CV50)/9*8)),"__NF__")),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F</v>
      </c>
      <c r="DI58" s="363">
        <f t="shared" si="689"/>
        <v>0</v>
      </c>
      <c r="DJ58" s="363">
        <f t="shared" si="690"/>
        <v>0</v>
      </c>
      <c r="DK58" s="363">
        <f t="shared" si="691"/>
        <v>0</v>
      </c>
      <c r="DL58" s="363">
        <f t="shared" si="692"/>
        <v>0</v>
      </c>
      <c r="DM58" s="359">
        <f t="shared" si="693"/>
        <v>0.3125</v>
      </c>
      <c r="DN58" s="360">
        <f t="shared" si="694"/>
        <v>0.70833333333333337</v>
      </c>
      <c r="DO58" s="361" t="str">
        <f>IF(
 OR(DM$6&lt;MAX($B$2,$G58),AND($H58&lt;&gt;"",DM$6&gt;$H58)),
 "NA",
 IF(
  AND($D58="LOCAL",WEEKDAY(DM$6,2)=7),
  "DS",
  IF(
   COUNTIF(Parametros!$P:$P,DM$6)&gt;0,
   IF(ISNUMBER(DQ58),IF(DQ58&gt;0,"FL","FC"),"FC"),
   IF(
    ISNUMBER(DQ58),
    IF(DQ58&gt;0,"NOR","F"),
    IF(DQ58="A","NOR",IF(DQ58&lt;&gt;"",DQ58,"F"))
   )
  )
 )
)</f>
        <v>NOR</v>
      </c>
      <c r="DP58" s="362">
        <f t="shared" si="695"/>
        <v>8.5</v>
      </c>
      <c r="DQ58" s="362" cm="1">
        <f t="array" ref="DQ58">_xlfn.LET(
_xlpm.f,DQ$6,
_xlpm.xp,IFERROR(
   _xlfn.XLOOKUP(
     1,
     (Papeletas!$B$2:$B$3000=$B58)*(Papeletas!$G$2:$G$3000&lt;=_xlpm.f)*(Papeletas!$H$2:$H$3000&gt;=_xlpm.f),
     Papeletas!$F$2:$F$3000,
     "__NP__"
   ),
   "__NP__"
),
_xlpm.x,IF(_xlpm.xp&lt;&gt;"__NP__",_xlpm.xp,_xlfn.XLOOKUP($B58,Reloj!$A$2:$A$3000,INDEX(Reloj!$J$2:$AR$3000,,COLUMN(DE50)-INT(COLUMN(DE50)/9*8)),"__NF__")),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DR58" s="363">
        <f t="shared" si="696"/>
        <v>8.5</v>
      </c>
      <c r="DS58" s="363">
        <f t="shared" si="697"/>
        <v>2</v>
      </c>
      <c r="DT58" s="363">
        <f t="shared" si="698"/>
        <v>2</v>
      </c>
      <c r="DU58" s="363">
        <f t="shared" si="699"/>
        <v>0</v>
      </c>
      <c r="DV58" s="359">
        <f t="shared" si="700"/>
        <v>0.3125</v>
      </c>
      <c r="DW58" s="360">
        <f t="shared" si="701"/>
        <v>0.70833333333333337</v>
      </c>
      <c r="DX58" s="361" t="str">
        <f>IF(
 OR(DV$6&lt;MAX($B$2,$G58),AND($H58&lt;&gt;"",DV$6&gt;$H58)),
 "NA",
 IF(
  AND($D58="LOCAL",WEEKDAY(DV$6,2)=7),
  "DS",
  IF(
   COUNTIF(Parametros!$P:$P,DV$6)&gt;0,
   IF(ISNUMBER(DZ58),IF(DZ58&gt;0,"FL","FC"),"FC"),
   IF(
    ISNUMBER(DZ58),
    IF(DZ58&gt;0,"NOR","F"),
    IF(DZ58="A","NOR",IF(DZ58&lt;&gt;"",DZ58,"F"))
   )
  )
 )
)</f>
        <v>NOR</v>
      </c>
      <c r="DY58" s="362">
        <f t="shared" si="702"/>
        <v>8.5</v>
      </c>
      <c r="DZ58" s="362" cm="1">
        <f t="array" ref="DZ58">_xlfn.LET(
_xlpm.f,DZ$6,
_xlpm.xp,IFERROR(
   _xlfn.XLOOKUP(
     1,
     (Papeletas!$B$2:$B$3000=$B58)*(Papeletas!$G$2:$G$3000&lt;=_xlpm.f)*(Papeletas!$H$2:$H$3000&gt;=_xlpm.f),
     Papeletas!$F$2:$F$3000,
     "__NP__"
   ),
   "__NP__"
),
_xlpm.x,IF(_xlpm.xp&lt;&gt;"__NP__",_xlpm.xp,_xlfn.XLOOKUP($B58,Reloj!$A$2:$A$3000,INDEX(Reloj!$J$2:$AR$3000,,COLUMN(DN50)-INT(COLUMN(DN50)/9*8)),"__NF__")),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EA58" s="363">
        <f t="shared" si="703"/>
        <v>8.5</v>
      </c>
      <c r="EB58" s="363">
        <f t="shared" si="704"/>
        <v>2</v>
      </c>
      <c r="EC58" s="363">
        <f t="shared" si="705"/>
        <v>2</v>
      </c>
      <c r="ED58" s="363">
        <f t="shared" si="706"/>
        <v>0</v>
      </c>
      <c r="EE58" s="359">
        <f t="shared" si="707"/>
        <v>0.3125</v>
      </c>
      <c r="EF58" s="360">
        <f t="shared" si="708"/>
        <v>0.70833333333333337</v>
      </c>
      <c r="EG58" s="361" t="str">
        <f>IF(
 OR(EE$6&lt;MAX($B$2,$G58),AND($H58&lt;&gt;"",EE$6&gt;$H58)),
 "NA",
 IF(
  AND($D58="LOCAL",WEEKDAY(EE$6,2)=7),
  "DS",
  IF(
   COUNTIF(Parametros!$P:$P,EE$6)&gt;0,
   IF(ISNUMBER(EI58),IF(EI58&gt;0,"FL","FC"),"FC"),
   IF(
    ISNUMBER(EI58),
    IF(EI58&gt;0,"NOR","F"),
    IF(EI58="A","NOR",IF(EI58&lt;&gt;"",EI58,"F"))
   )
  )
 )
)</f>
        <v>NOR</v>
      </c>
      <c r="EH58" s="362">
        <f t="shared" si="709"/>
        <v>8.5</v>
      </c>
      <c r="EI58" s="362" cm="1">
        <f t="array" ref="EI58">_xlfn.LET(
_xlpm.f,EI$6,
_xlpm.xp,IFERROR(
   _xlfn.XLOOKUP(
     1,
     (Papeletas!$B$2:$B$3000=$B58)*(Papeletas!$G$2:$G$3000&lt;=_xlpm.f)*(Papeletas!$H$2:$H$3000&gt;=_xlpm.f),
     Papeletas!$F$2:$F$3000,
     "__NP__"
   ),
   "__NP__"
),
_xlpm.x,IF(_xlpm.xp&lt;&gt;"__NP__",_xlpm.xp,_xlfn.XLOOKUP($B58,Reloj!$A$2:$A$3000,INDEX(Reloj!$J$2:$AR$3000,,COLUMN(DW50)-INT(COLUMN(DW50)/9*8)),"__NF__")),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v>
      </c>
      <c r="EJ58" s="363">
        <f t="shared" si="710"/>
        <v>8.5</v>
      </c>
      <c r="EK58" s="363">
        <f t="shared" si="711"/>
        <v>2</v>
      </c>
      <c r="EL58" s="363">
        <f t="shared" si="712"/>
        <v>1.5</v>
      </c>
      <c r="EM58" s="363">
        <f t="shared" si="713"/>
        <v>0</v>
      </c>
      <c r="EN58" s="359">
        <f t="shared" si="714"/>
        <v>0.3125</v>
      </c>
      <c r="EO58" s="360">
        <f t="shared" si="715"/>
        <v>0.70833333333333337</v>
      </c>
      <c r="EP58" s="361" t="str">
        <f>IF(
 OR(EN$6&lt;MAX($B$2,$G58),AND($H58&lt;&gt;"",EN$6&gt;$H58)),
 "NA",
 IF(
  AND($D58="LOCAL",WEEKDAY(EN$6,2)=7),
  "DS",
  IF(
   COUNTIF(Parametros!$P:$P,EN$6)&gt;0,
   IF(ISNUMBER(ER58),IF(ER58&gt;0,"FL","FC"),"FC"),
   IF(
    ISNUMBER(ER58),
    IF(ER58&gt;0,"NOR","F"),
    IF(ER58="A","NOR",IF(ER58&lt;&gt;"",ER58,"F"))
   )
  )
 )
)</f>
        <v>NOR</v>
      </c>
      <c r="EQ58" s="362">
        <f t="shared" si="716"/>
        <v>8.5</v>
      </c>
      <c r="ER58" s="362" cm="1">
        <f t="array" ref="ER58">_xlfn.LET(
_xlpm.f,ER$6,
_xlpm.xp,IFERROR(
   _xlfn.XLOOKUP(
     1,
     (Papeletas!$B$2:$B$3000=$B58)*(Papeletas!$G$2:$G$3000&lt;=_xlpm.f)*(Papeletas!$H$2:$H$3000&gt;=_xlpm.f),
     Papeletas!$F$2:$F$3000,
     "__NP__"
   ),
   "__NP__"
),
_xlpm.x,IF(_xlpm.xp&lt;&gt;"__NP__",_xlpm.xp,_xlfn.XLOOKUP($B58,Reloj!$A$2:$A$3000,INDEX(Reloj!$J$2:$AR$3000,,COLUMN(EF50)-INT(COLUMN(EF50)/9*8)),"__NF__")),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ES58" s="363">
        <f t="shared" si="717"/>
        <v>8.5</v>
      </c>
      <c r="ET58" s="363">
        <f t="shared" si="718"/>
        <v>2</v>
      </c>
      <c r="EU58" s="363">
        <f t="shared" si="719"/>
        <v>2</v>
      </c>
      <c r="EV58" s="363">
        <f t="shared" si="720"/>
        <v>0</v>
      </c>
      <c r="EW58" s="359">
        <f t="shared" si="721"/>
        <v>0.3125</v>
      </c>
      <c r="EX58" s="360">
        <f t="shared" si="722"/>
        <v>0.70833333333333337</v>
      </c>
      <c r="EY58" s="361" t="str">
        <f>IF(
 OR(EW$6&lt;MAX($B$2,$G58),AND($H58&lt;&gt;"",EW$6&gt;$H58)),
 "NA",
 IF(
  AND($D58="LOCAL",WEEKDAY(EW$6,2)=7),
  "DS",
  IF(
   COUNTIF(Parametros!$P:$P,EW$6)&gt;0,
   IF(ISNUMBER(FA58),IF(FA58&gt;0,"FL","FC"),"FC"),
   IF(
    ISNUMBER(FA58),
    IF(FA58&gt;0,"NOR","F"),
    IF(FA58="A","NOR",IF(FA58&lt;&gt;"",FA58,"F"))
   )
  )
 )
)</f>
        <v>NOR</v>
      </c>
      <c r="EZ58" s="362">
        <f t="shared" si="723"/>
        <v>8.5</v>
      </c>
      <c r="FA58" s="362" cm="1">
        <f t="array" ref="FA58">_xlfn.LET(
_xlpm.f,FA$6,
_xlpm.xp,IFERROR(
   _xlfn.XLOOKUP(
     1,
     (Papeletas!$B$2:$B$3000=$B58)*(Papeletas!$G$2:$G$3000&lt;=_xlpm.f)*(Papeletas!$H$2:$H$3000&gt;=_xlpm.f),
     Papeletas!$F$2:$F$3000,
     "__NP__"
   ),
   "__NP__"
),
_xlpm.x,IF(_xlpm.xp&lt;&gt;"__NP__",_xlpm.xp,_xlfn.XLOOKUP($B58,Reloj!$A$2:$A$3000,INDEX(Reloj!$J$2:$AR$3000,,COLUMN(EO50)-INT(COLUMN(EO50)/9*8)),"__NF__")),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13.5</v>
      </c>
      <c r="FB58" s="363">
        <f t="shared" si="724"/>
        <v>8.5</v>
      </c>
      <c r="FC58" s="363">
        <f t="shared" si="725"/>
        <v>2</v>
      </c>
      <c r="FD58" s="363">
        <f t="shared" si="726"/>
        <v>3</v>
      </c>
      <c r="FE58" s="363">
        <f t="shared" si="727"/>
        <v>0</v>
      </c>
      <c r="FF58" s="359">
        <f t="shared" si="728"/>
        <v>0.3125</v>
      </c>
      <c r="FG58" s="360">
        <f t="shared" si="729"/>
        <v>0.54166666666666663</v>
      </c>
      <c r="FH58" s="361" t="str">
        <f>IF(
 OR(FF$6&lt;MAX($B$2,$G58),AND($H58&lt;&gt;"",FF$6&gt;$H58)),
 "NA",
 IF(
  AND($D58="LOCAL",WEEKDAY(FF$6,2)=7),
  "DS",
  IF(
   COUNTIF(Parametros!$P:$P,FF$6)&gt;0,
   IF(ISNUMBER(FJ58),IF(FJ58&gt;0,"FL","FC"),"FC"),
   IF(
    ISNUMBER(FJ58),
    IF(FJ58&gt;0,"NOR","F"),
    IF(FJ58="A","NOR",IF(FJ58&lt;&gt;"",FJ58,"F"))
   )
  )
 )
)</f>
        <v>NOR</v>
      </c>
      <c r="FI58" s="362">
        <f t="shared" si="730"/>
        <v>5.4999999999999991</v>
      </c>
      <c r="FJ58" s="362" cm="1">
        <f t="array" ref="FJ58">_xlfn.LET(
_xlpm.f,FJ$6,
_xlpm.xp,IFERROR(
   _xlfn.XLOOKUP(
     1,
     (Papeletas!$B$2:$B$3000=$B58)*(Papeletas!$G$2:$G$3000&lt;=_xlpm.f)*(Papeletas!$H$2:$H$3000&gt;=_xlpm.f),
     Papeletas!$F$2:$F$3000,
     "__NP__"
   ),
   "__NP__"
),
_xlpm.x,IF(_xlpm.xp&lt;&gt;"__NP__",_xlpm.xp,_xlfn.XLOOKUP($B58,Reloj!$A$2:$A$3000,INDEX(Reloj!$J$2:$AR$3000,,COLUMN(EX50)-INT(COLUMN(EX50)/9*8)),"__NF__")),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10</v>
      </c>
      <c r="FK58" s="363">
        <f t="shared" si="731"/>
        <v>5.4999999999999991</v>
      </c>
      <c r="FL58" s="363">
        <f t="shared" si="732"/>
        <v>2</v>
      </c>
      <c r="FM58" s="363">
        <f t="shared" si="733"/>
        <v>2.5000000000000009</v>
      </c>
      <c r="FN58" s="363">
        <f t="shared" si="734"/>
        <v>0</v>
      </c>
      <c r="FO58" s="359" t="str">
        <f t="shared" si="735"/>
        <v>-</v>
      </c>
      <c r="FP58" s="360" t="str">
        <f t="shared" si="736"/>
        <v>-</v>
      </c>
      <c r="FQ58" s="361" t="str">
        <f>IF(
 OR(FO$6&lt;MAX($B$2,$G58),AND($H58&lt;&gt;"",FO$6&gt;$H58)),
 "NA",
 IF(
  AND($D58="LOCAL",WEEKDAY(FO$6,2)=7),
  "DS",
  IF(
   COUNTIF(Parametros!$P:$P,FO$6)&gt;0,
   IF(ISNUMBER(FS58),IF(FS58&gt;0,"FL","FC"),"FC"),
   IF(
    ISNUMBER(FS58),
    IF(FS58&gt;0,"NOR","F"),
    IF(FS58="A","NOR",IF(FS58&lt;&gt;"",FS58,"F"))
   )
  )
 )
)</f>
        <v>DS</v>
      </c>
      <c r="FR58" s="362">
        <f t="shared" si="737"/>
        <v>0</v>
      </c>
      <c r="FS58" s="362" t="str" cm="1">
        <f t="array" ref="FS58">_xlfn.LET(
_xlpm.f,FS$6,
_xlpm.xp,IFERROR(
   _xlfn.XLOOKUP(
     1,
     (Papeletas!$B$2:$B$3000=$B58)*(Papeletas!$G$2:$G$3000&lt;=_xlpm.f)*(Papeletas!$H$2:$H$3000&gt;=_xlpm.f),
     Papeletas!$F$2:$F$3000,
     "__NP__"
   ),
   "__NP__"
),
_xlpm.x,IF(_xlpm.xp&lt;&gt;"__NP__",_xlpm.xp,_xlfn.XLOOKUP($B58,Reloj!$A$2:$A$3000,INDEX(Reloj!$J$2:$AR$3000,,COLUMN(FG50)-INT(COLUMN(FG50)/9*8)),"__NF__")),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F</v>
      </c>
      <c r="FT58" s="363">
        <f t="shared" si="738"/>
        <v>0</v>
      </c>
      <c r="FU58" s="363">
        <f t="shared" si="739"/>
        <v>0</v>
      </c>
      <c r="FV58" s="363">
        <f t="shared" si="740"/>
        <v>0</v>
      </c>
      <c r="FW58" s="363">
        <f t="shared" si="741"/>
        <v>0</v>
      </c>
      <c r="FX58" s="359">
        <f t="shared" si="742"/>
        <v>0.3125</v>
      </c>
      <c r="FY58" s="360">
        <f t="shared" si="743"/>
        <v>0.70833333333333337</v>
      </c>
      <c r="FZ58" s="361" t="str">
        <f>IF(
 OR(FX$6&lt;MAX($B$2,$G58),AND($H58&lt;&gt;"",FX$6&gt;$H58)),
 "NA",
 IF(
  AND($D58="LOCAL",WEEKDAY(FX$6,2)=7),
  "DS",
  IF(
   COUNTIF(Parametros!$P:$P,FX$6)&gt;0,
   IF(ISNUMBER(GB58),IF(GB58&gt;0,"FL","FC"),"FC"),
   IF(
    ISNUMBER(GB58),
    IF(GB58&gt;0,"NOR","F"),
    IF(GB58="A","NOR",IF(GB58&lt;&gt;"",GB58,"F"))
   )
  )
 )
)</f>
        <v>NOR</v>
      </c>
      <c r="GA58" s="362">
        <f t="shared" si="744"/>
        <v>8.5</v>
      </c>
      <c r="GB58" s="362" cm="1">
        <f t="array" ref="GB58">_xlfn.LET(
_xlpm.f,GB$6,
_xlpm.xp,IFERROR(
   _xlfn.XLOOKUP(
     1,
     (Papeletas!$B$2:$B$3000=$B58)*(Papeletas!$G$2:$G$3000&lt;=_xlpm.f)*(Papeletas!$H$2:$H$3000&gt;=_xlpm.f),
     Papeletas!$F$2:$F$3000,
     "__NP__"
   ),
   "__NP__"
),
_xlpm.x,IF(_xlpm.xp&lt;&gt;"__NP__",_xlpm.xp,_xlfn.XLOOKUP($B58,Reloj!$A$2:$A$3000,INDEX(Reloj!$J$2:$AR$3000,,COLUMN(FP50)-INT(COLUMN(FP50)/9*8)),"__NF__")),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v>
      </c>
      <c r="GC58" s="363">
        <f t="shared" si="745"/>
        <v>8.5</v>
      </c>
      <c r="GD58" s="363">
        <f t="shared" si="746"/>
        <v>2</v>
      </c>
      <c r="GE58" s="363">
        <f t="shared" si="747"/>
        <v>1.5</v>
      </c>
      <c r="GF58" s="363">
        <f t="shared" si="748"/>
        <v>0</v>
      </c>
      <c r="GG58" s="359">
        <f t="shared" si="749"/>
        <v>0.3125</v>
      </c>
      <c r="GH58" s="360">
        <f t="shared" si="750"/>
        <v>0.70833333333333337</v>
      </c>
      <c r="GI58" s="361" t="str">
        <f>IF(
 OR(GG$6&lt;MAX($B$2,$G58),AND($H58&lt;&gt;"",GG$6&gt;$H58)),
 "NA",
 IF(
  AND($D58="LOCAL",WEEKDAY(GG$6,2)=7),
  "DS",
  IF(
   COUNTIF(Parametros!$P:$P,GG$6)&gt;0,
   IF(ISNUMBER(GK58),IF(GK58&gt;0,"FL","FC"),"FC"),
   IF(
    ISNUMBER(GK58),
    IF(GK58&gt;0,"NOR","F"),
    IF(GK58="A","NOR",IF(GK58&lt;&gt;"",GK58,"F"))
   )
  )
 )
)</f>
        <v>NOR</v>
      </c>
      <c r="GJ58" s="362">
        <f t="shared" si="751"/>
        <v>8.5</v>
      </c>
      <c r="GK58" s="362" cm="1">
        <f t="array" ref="GK58">_xlfn.LET(
_xlpm.f,GK$6,
_xlpm.xp,IFERROR(
   _xlfn.XLOOKUP(
     1,
     (Papeletas!$B$2:$B$3000=$B58)*(Papeletas!$G$2:$G$3000&lt;=_xlpm.f)*(Papeletas!$H$2:$H$3000&gt;=_xlpm.f),
     Papeletas!$F$2:$F$3000,
     "__NP__"
   ),
   "__NP__"
),
_xlpm.x,IF(_xlpm.xp&lt;&gt;"__NP__",_xlpm.xp,_xlfn.XLOOKUP($B58,Reloj!$A$2:$A$3000,INDEX(Reloj!$J$2:$AR$3000,,COLUMN(FY50)-INT(COLUMN(FY50)/9*8)),"__NF__")),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GL58" s="363">
        <f t="shared" si="752"/>
        <v>8.5</v>
      </c>
      <c r="GM58" s="363">
        <f t="shared" si="753"/>
        <v>2</v>
      </c>
      <c r="GN58" s="363">
        <f t="shared" si="754"/>
        <v>2</v>
      </c>
      <c r="GO58" s="363">
        <f t="shared" si="755"/>
        <v>0</v>
      </c>
      <c r="GP58" s="359">
        <f t="shared" si="756"/>
        <v>0.3125</v>
      </c>
      <c r="GQ58" s="360">
        <f t="shared" si="757"/>
        <v>0.70833333333333337</v>
      </c>
      <c r="GR58" s="361" t="str">
        <f>IF(
 OR(GP$6&lt;MAX($B$2,$G58),AND($H58&lt;&gt;"",GP$6&gt;$H58)),
 "NA",
 IF(
  AND($D58="LOCAL",WEEKDAY(GP$6,2)=7),
  "DS",
  IF(
   COUNTIF(Parametros!$P:$P,GP$6)&gt;0,
   IF(ISNUMBER(GT58),IF(GT58&gt;0,"FL","FC"),"FC"),
   IF(
    ISNUMBER(GT58),
    IF(GT58&gt;0,"NOR","F"),
    IF(GT58="A","NOR",IF(GT58&lt;&gt;"",GT58,"F"))
   )
  )
 )
)</f>
        <v>NOR</v>
      </c>
      <c r="GS58" s="362">
        <f t="shared" si="758"/>
        <v>8.5</v>
      </c>
      <c r="GT58" s="362" cm="1">
        <f t="array" ref="GT58">_xlfn.LET(
_xlpm.f,GT$6,
_xlpm.xp,IFERROR(
   _xlfn.XLOOKUP(
     1,
     (Papeletas!$B$2:$B$3000=$B58)*(Papeletas!$G$2:$G$3000&lt;=_xlpm.f)*(Papeletas!$H$2:$H$3000&gt;=_xlpm.f),
     Papeletas!$F$2:$F$3000,
     "__NP__"
   ),
   "__NP__"
),
_xlpm.x,IF(_xlpm.xp&lt;&gt;"__NP__",_xlpm.xp,_xlfn.XLOOKUP($B58,Reloj!$A$2:$A$3000,INDEX(Reloj!$J$2:$AR$3000,,COLUMN(GH50)-INT(COLUMN(GH50)/9*8)),"__NF__")),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v>
      </c>
      <c r="GU58" s="363">
        <f t="shared" si="759"/>
        <v>8.5</v>
      </c>
      <c r="GV58" s="363">
        <f t="shared" si="760"/>
        <v>2</v>
      </c>
      <c r="GW58" s="363">
        <f t="shared" si="761"/>
        <v>1.5</v>
      </c>
      <c r="GX58" s="363">
        <f t="shared" si="762"/>
        <v>0</v>
      </c>
      <c r="GY58" s="359">
        <f t="shared" si="763"/>
        <v>0.3125</v>
      </c>
      <c r="GZ58" s="360">
        <f t="shared" si="764"/>
        <v>0.70833333333333337</v>
      </c>
      <c r="HA58" s="361" t="str">
        <f>IF(
 OR(GY$6&lt;MAX($B$2,$G58),AND($H58&lt;&gt;"",GY$6&gt;$H58)),
 "NA",
 IF(
  AND($D58="LOCAL",WEEKDAY(GY$6,2)=7),
  "DS",
  IF(
   COUNTIF(Parametros!$P:$P,GY$6)&gt;0,
   IF(ISNUMBER(HC58),IF(HC58&gt;0,"FL","FC"),"FC"),
   IF(
    ISNUMBER(HC58),
    IF(HC58&gt;0,"NOR","F"),
    IF(HC58="A","NOR",IF(HC58&lt;&gt;"",HC58,"F"))
   )
  )
 )
)</f>
        <v>NOR</v>
      </c>
      <c r="HB58" s="362">
        <f t="shared" si="765"/>
        <v>8.5</v>
      </c>
      <c r="HC58" s="362" cm="1">
        <f t="array" ref="HC58">_xlfn.LET(
_xlpm.f,HC$6,
_xlpm.xp,IFERROR(
   _xlfn.XLOOKUP(
     1,
     (Papeletas!$B$2:$B$3000=$B58)*(Papeletas!$G$2:$G$3000&lt;=_xlpm.f)*(Papeletas!$H$2:$H$3000&gt;=_xlpm.f),
     Papeletas!$F$2:$F$3000,
     "__NP__"
   ),
   "__NP__"
),
_xlpm.x,IF(_xlpm.xp&lt;&gt;"__NP__",_xlpm.xp,_xlfn.XLOOKUP($B58,Reloj!$A$2:$A$3000,INDEX(Reloj!$J$2:$AR$3000,,COLUMN(GQ50)-INT(COLUMN(GQ50)/9*8)),"__NF__")),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13</v>
      </c>
      <c r="HD58" s="363">
        <f t="shared" si="766"/>
        <v>8.5</v>
      </c>
      <c r="HE58" s="363">
        <f t="shared" si="767"/>
        <v>2</v>
      </c>
      <c r="HF58" s="363">
        <f t="shared" si="768"/>
        <v>2.5</v>
      </c>
      <c r="HG58" s="363">
        <f t="shared" si="769"/>
        <v>0</v>
      </c>
      <c r="HH58" s="359">
        <f t="shared" si="770"/>
        <v>0.3125</v>
      </c>
      <c r="HI58" s="360">
        <f t="shared" si="771"/>
        <v>0.70833333333333337</v>
      </c>
      <c r="HJ58" s="361" t="str">
        <f>IF(
 OR(HH$6&lt;MAX($B$2,$G58),AND($H58&lt;&gt;"",HH$6&gt;$H58)),
 "NA",
 IF(
  AND($D58="LOCAL",WEEKDAY(HH$6,2)=7),
  "DS",
  IF(
   COUNTIF(Parametros!$P:$P,HH$6)&gt;0,
   IF(ISNUMBER(HL58),IF(HL58&gt;0,"FL","FC"),"FC"),
   IF(
    ISNUMBER(HL58),
    IF(HL58&gt;0,"NOR","F"),
    IF(HL58="A","NOR",IF(HL58&lt;&gt;"",HL58,"F"))
   )
  )
 )
)</f>
        <v>NOR</v>
      </c>
      <c r="HK58" s="362">
        <f t="shared" si="772"/>
        <v>8.5</v>
      </c>
      <c r="HL58" s="362" cm="1">
        <f t="array" ref="HL58">_xlfn.LET(
_xlpm.f,HL$6,
_xlpm.xp,IFERROR(
   _xlfn.XLOOKUP(
     1,
     (Papeletas!$B$2:$B$3000=$B58)*(Papeletas!$G$2:$G$3000&lt;=_xlpm.f)*(Papeletas!$H$2:$H$3000&gt;=_xlpm.f),
     Papeletas!$F$2:$F$3000,
     "__NP__"
   ),
   "__NP__"
),
_xlpm.x,IF(_xlpm.xp&lt;&gt;"__NP__",_xlpm.xp,_xlfn.XLOOKUP($B58,Reloj!$A$2:$A$3000,INDEX(Reloj!$J$2:$AR$3000,,COLUMN(GZ50)-INT(COLUMN(GZ50)/9*8)),"__NF__")),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v>
      </c>
      <c r="HM58" s="363">
        <f t="shared" si="773"/>
        <v>8.5</v>
      </c>
      <c r="HN58" s="363">
        <f t="shared" si="774"/>
        <v>2</v>
      </c>
      <c r="HO58" s="363">
        <f t="shared" si="775"/>
        <v>1.5</v>
      </c>
      <c r="HP58" s="363">
        <f t="shared" si="776"/>
        <v>0</v>
      </c>
      <c r="HQ58" s="359">
        <f t="shared" si="777"/>
        <v>0.3125</v>
      </c>
      <c r="HR58" s="360">
        <f t="shared" si="778"/>
        <v>0.54166666666666663</v>
      </c>
      <c r="HS58" s="361" t="str">
        <f>IF(
 OR(HQ$6&lt;MAX($B$2,$G58),AND($H58&lt;&gt;"",HQ$6&gt;$H58)),
 "NA",
 IF(
  AND($D58="LOCAL",WEEKDAY(HQ$6,2)=7),
  "DS",
  IF(
   COUNTIF(Parametros!$P:$P,HQ$6)&gt;0,
   IF(ISNUMBER(HU58),IF(HU58&gt;0,"FL","FC"),"FC"),
   IF(
    ISNUMBER(HU58),
    IF(HU58&gt;0,"NOR","F"),
    IF(HU58="A","NOR",IF(HU58&lt;&gt;"",HU58,"F"))
   )
  )
 )
)</f>
        <v>NOR</v>
      </c>
      <c r="HT58" s="362">
        <f t="shared" si="779"/>
        <v>5.4999999999999991</v>
      </c>
      <c r="HU58" s="362" cm="1">
        <f t="array" ref="HU58">_xlfn.LET(
_xlpm.f,HU$6,
_xlpm.xp,IFERROR(
   _xlfn.XLOOKUP(
     1,
     (Papeletas!$B$2:$B$3000=$B58)*(Papeletas!$G$2:$G$3000&lt;=_xlpm.f)*(Papeletas!$H$2:$H$3000&gt;=_xlpm.f),
     Papeletas!$F$2:$F$3000,
     "__NP__"
   ),
   "__NP__"
),
_xlpm.x,IF(_xlpm.xp&lt;&gt;"__NP__",_xlpm.xp,_xlfn.XLOOKUP($B58,Reloj!$A$2:$A$3000,INDEX(Reloj!$J$2:$AR$3000,,COLUMN(HI50)-INT(COLUMN(HI50)/9*8)),"__NF__")),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7.5</v>
      </c>
      <c r="HV58" s="363">
        <f t="shared" si="780"/>
        <v>5.4999999999999991</v>
      </c>
      <c r="HW58" s="363">
        <f t="shared" si="781"/>
        <v>2</v>
      </c>
      <c r="HX58" s="363">
        <f t="shared" si="782"/>
        <v>8.8817841970012523E-16</v>
      </c>
      <c r="HY58" s="363">
        <f t="shared" si="783"/>
        <v>0</v>
      </c>
      <c r="HZ58" s="359" t="str">
        <f t="shared" si="784"/>
        <v>-</v>
      </c>
      <c r="IA58" s="360" t="str">
        <f t="shared" si="785"/>
        <v>-</v>
      </c>
      <c r="IB58" s="361" t="str">
        <f>IF(
 OR(HZ$6&lt;MAX($B$2,$G58),AND($H58&lt;&gt;"",HZ$6&gt;$H58)),
 "NA",
 IF(
  AND($D58="LOCAL",WEEKDAY(HZ$6,2)=7),
  "DS",
  IF(
   COUNTIF(Parametros!$P:$P,HZ$6)&gt;0,
   IF(ISNUMBER(ID58),IF(ID58&gt;0,"FL","FC"),"FC"),
   IF(
    ISNUMBER(ID58),
    IF(ID58&gt;0,"NOR","F"),
    IF(ID58="A","NOR",IF(ID58&lt;&gt;"",ID58,"F"))
   )
  )
 )
)</f>
        <v>DS</v>
      </c>
      <c r="IC58" s="362">
        <f t="shared" si="786"/>
        <v>0</v>
      </c>
      <c r="ID58" s="362" t="str" cm="1">
        <f t="array" ref="ID58">_xlfn.LET(
_xlpm.f,ID$6,
_xlpm.xp,IFERROR(
   _xlfn.XLOOKUP(
     1,
     (Papeletas!$B$2:$B$3000=$B58)*(Papeletas!$G$2:$G$3000&lt;=_xlpm.f)*(Papeletas!$H$2:$H$3000&gt;=_xlpm.f),
     Papeletas!$F$2:$F$3000,
     "__NP__"
   ),
   "__NP__"
),
_xlpm.x,IF(_xlpm.xp&lt;&gt;"__NP__",_xlpm.xp,_xlfn.XLOOKUP($B58,Reloj!$A$2:$A$3000,INDEX(Reloj!$J$2:$AR$3000,,COLUMN(HR50)-INT(COLUMN(HR50)/9*8)),"__NF__")),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F</v>
      </c>
      <c r="IE58" s="363">
        <f t="shared" si="787"/>
        <v>0</v>
      </c>
      <c r="IF58" s="363">
        <f t="shared" si="788"/>
        <v>0</v>
      </c>
      <c r="IG58" s="363">
        <f t="shared" si="789"/>
        <v>0</v>
      </c>
      <c r="IH58" s="363">
        <f t="shared" si="790"/>
        <v>0</v>
      </c>
      <c r="II58" s="359">
        <f t="shared" si="791"/>
        <v>0.3125</v>
      </c>
      <c r="IJ58" s="360">
        <f t="shared" si="792"/>
        <v>0.70833333333333337</v>
      </c>
      <c r="IK58" s="361" t="str">
        <f>IF(
 OR(II$6&lt;MAX($B$2,$G58),AND($H58&lt;&gt;"",II$6&gt;$H58)),
 "NA",
 IF(
  AND($D58="LOCAL",WEEKDAY(II$6,2)=7),
  "DS",
  IF(
   COUNTIF(Parametros!$P:$P,II$6)&gt;0,
   IF(ISNUMBER(IM58),IF(IM58&gt;0,"FL","FC"),"FC"),
   IF(
    ISNUMBER(IM58),
    IF(IM58&gt;0,"NOR","F"),
    IF(IM58="A","NOR",IF(IM58&lt;&gt;"",IM58,"F"))
   )
  )
 )
)</f>
        <v>NOR</v>
      </c>
      <c r="IL58" s="362">
        <f t="shared" si="793"/>
        <v>8.5</v>
      </c>
      <c r="IM58" s="362" cm="1">
        <f t="array" ref="IM58">_xlfn.LET(
_xlpm.f,IM$6,
_xlpm.xp,IFERROR(
   _xlfn.XLOOKUP(
     1,
     (Papeletas!$B$2:$B$3000=$B58)*(Papeletas!$G$2:$G$3000&lt;=_xlpm.f)*(Papeletas!$H$2:$H$3000&gt;=_xlpm.f),
     Papeletas!$F$2:$F$3000,
     "__NP__"
   ),
   "__NP__"
),
_xlpm.x,IF(_xlpm.xp&lt;&gt;"__NP__",_xlpm.xp,_xlfn.XLOOKUP($B58,Reloj!$A$2:$A$3000,INDEX(Reloj!$J$2:$AR$3000,,COLUMN(IA50)-INT(COLUMN(IA50)/9*8)),"__NF__")),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8</v>
      </c>
      <c r="IN58" s="363">
        <f t="shared" si="794"/>
        <v>8.5</v>
      </c>
      <c r="IO58" s="363">
        <f t="shared" si="795"/>
        <v>0</v>
      </c>
      <c r="IP58" s="363">
        <f t="shared" si="796"/>
        <v>0</v>
      </c>
      <c r="IQ58" s="363">
        <f t="shared" si="797"/>
        <v>0</v>
      </c>
      <c r="IR58" s="359">
        <f t="shared" si="798"/>
        <v>0.3125</v>
      </c>
      <c r="IS58" s="360">
        <f t="shared" si="799"/>
        <v>0.70833333333333337</v>
      </c>
      <c r="IT58" s="361" t="str">
        <f>IF(
 OR(IR$6&lt;MAX($B$2,$G58),AND($H58&lt;&gt;"",IR$6&gt;$H58)),
 "NA",
 IF(
  AND($D58="LOCAL",WEEKDAY(IR$6,2)=7),
  "DS",
  IF(
   COUNTIF(Parametros!$P:$P,IR$6)&gt;0,
   IF(ISNUMBER(IV58),IF(IV58&gt;0,"FL","FC"),"FC"),
   IF(
    ISNUMBER(IV58),
    IF(IV58&gt;0,"NOR","F"),
    IF(IV58="A","NOR",IF(IV58&lt;&gt;"",IV58,"F"))
   )
  )
 )
)</f>
        <v>NOR</v>
      </c>
      <c r="IU58" s="362">
        <f t="shared" si="800"/>
        <v>8.5</v>
      </c>
      <c r="IV58" s="362" cm="1">
        <f t="array" ref="IV58">_xlfn.LET(
_xlpm.f,IV$6,
_xlpm.xp,IFERROR(
   _xlfn.XLOOKUP(
     1,
     (Papeletas!$B$2:$B$3000=$B58)*(Papeletas!$G$2:$G$3000&lt;=_xlpm.f)*(Papeletas!$H$2:$H$3000&gt;=_xlpm.f),
     Papeletas!$F$2:$F$3000,
     "__NP__"
   ),
   "__NP__"
),
_xlpm.x,IF(_xlpm.xp&lt;&gt;"__NP__",_xlpm.xp,_xlfn.XLOOKUP($B58,Reloj!$A$2:$A$3000,INDEX(Reloj!$J$2:$AR$3000,,COLUMN(IJ50)-INT(COLUMN(IJ50)/9*8)),"__NF__")),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13</v>
      </c>
      <c r="IW58" s="363">
        <f t="shared" si="801"/>
        <v>8.5</v>
      </c>
      <c r="IX58" s="363">
        <f t="shared" si="802"/>
        <v>2</v>
      </c>
      <c r="IY58" s="363">
        <f t="shared" si="803"/>
        <v>2.5</v>
      </c>
      <c r="IZ58" s="363">
        <f t="shared" si="804"/>
        <v>0</v>
      </c>
      <c r="JA58" s="359">
        <f t="shared" si="805"/>
        <v>0.3125</v>
      </c>
      <c r="JB58" s="360">
        <f t="shared" si="806"/>
        <v>0.70833333333333337</v>
      </c>
      <c r="JC58" s="361" t="str">
        <f>IF(
 OR(JA$6&lt;MAX($B$2,$G58),AND($H58&lt;&gt;"",JA$6&gt;$H58)),
 "NA",
 IF(
  AND($D58="LOCAL",WEEKDAY(JA$6,2)=7),
  "DS",
  IF(
   COUNTIF(Parametros!$P:$P,JA$6)&gt;0,
   IF(ISNUMBER(JE58),IF(JE58&gt;0,"FL","FC"),"FC"),
   IF(
    ISNUMBER(JE58),
    IF(JE58&gt;0,"NOR","F"),
    IF(JE58="A","NOR",IF(JE58&lt;&gt;"",JE58,"F"))
   )
  )
 )
)</f>
        <v>NOR</v>
      </c>
      <c r="JD58" s="362">
        <f t="shared" si="807"/>
        <v>8.5</v>
      </c>
      <c r="JE58" s="362" cm="1">
        <f t="array" ref="JE58">_xlfn.LET(
_xlpm.f,JE$6,
_xlpm.xp,IFERROR(
   _xlfn.XLOOKUP(
     1,
     (Papeletas!$B$2:$B$3000=$B58)*(Papeletas!$G$2:$G$3000&lt;=_xlpm.f)*(Papeletas!$H$2:$H$3000&gt;=_xlpm.f),
     Papeletas!$F$2:$F$3000,
     "__NP__"
   ),
   "__NP__"
),
_xlpm.x,IF(_xlpm.xp&lt;&gt;"__NP__",_xlpm.xp,_xlfn.XLOOKUP($B58,Reloj!$A$2:$A$3000,INDEX(Reloj!$J$2:$AR$3000,,COLUMN(IS50)-INT(COLUMN(IS50)/9*8)),"__NF__")),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v>
      </c>
      <c r="JF58" s="363">
        <f t="shared" si="808"/>
        <v>8.5</v>
      </c>
      <c r="JG58" s="363">
        <f t="shared" si="809"/>
        <v>2</v>
      </c>
      <c r="JH58" s="363">
        <f t="shared" si="810"/>
        <v>1.5</v>
      </c>
      <c r="JI58" s="363">
        <f t="shared" si="811"/>
        <v>0</v>
      </c>
      <c r="JJ58" s="359">
        <f t="shared" si="812"/>
        <v>0.3125</v>
      </c>
      <c r="JK58" s="360">
        <f t="shared" si="813"/>
        <v>0.70833333333333337</v>
      </c>
      <c r="JL58" s="361" t="str">
        <f>IF(
 OR(JJ$6&lt;MAX($B$2,$G58),AND($H58&lt;&gt;"",JJ$6&gt;$H58)),
 "NA",
 IF(
  AND($D58="LOCAL",WEEKDAY(JJ$6,2)=7),
  "DS",
  IF(
   COUNTIF(Parametros!$P:$P,JJ$6)&gt;0,
   IF(ISNUMBER(JN58),IF(JN58&gt;0,"FL","FC"),"FC"),
   IF(
    ISNUMBER(JN58),
    IF(JN58&gt;0,"NOR","F"),
    IF(JN58="A","NOR",IF(JN58&lt;&gt;"",JN58,"F"))
   )
  )
 )
)</f>
        <v>NOR</v>
      </c>
      <c r="JM58" s="362">
        <f t="shared" si="814"/>
        <v>8.5</v>
      </c>
      <c r="JN58" s="362" cm="1">
        <f t="array" ref="JN58">_xlfn.LET(
_xlpm.f,JN$6,
_xlpm.xp,IFERROR(
   _xlfn.XLOOKUP(
     1,
     (Papeletas!$B$2:$B$3000=$B58)*(Papeletas!$G$2:$G$3000&lt;=_xlpm.f)*(Papeletas!$H$2:$H$3000&gt;=_xlpm.f),
     Papeletas!$F$2:$F$3000,
     "__NP__"
   ),
   "__NP__"
),
_xlpm.x,IF(_xlpm.xp&lt;&gt;"__NP__",_xlpm.xp,_xlfn.XLOOKUP($B58,Reloj!$A$2:$A$3000,INDEX(Reloj!$J$2:$AR$3000,,COLUMN(JB50)-INT(COLUMN(JB50)/9*8)),"__NF__")),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JO58" s="363">
        <f t="shared" si="815"/>
        <v>8.5</v>
      </c>
      <c r="JP58" s="363">
        <f t="shared" si="816"/>
        <v>2</v>
      </c>
      <c r="JQ58" s="363">
        <f t="shared" si="817"/>
        <v>2</v>
      </c>
      <c r="JR58" s="363">
        <f t="shared" si="818"/>
        <v>0</v>
      </c>
      <c r="JS58" s="359">
        <f t="shared" si="819"/>
        <v>0.3125</v>
      </c>
      <c r="JT58" s="360">
        <f t="shared" si="820"/>
        <v>0.70833333333333337</v>
      </c>
      <c r="JU58" s="361" t="str">
        <f>IF(
 OR(JS$6&lt;MAX($B$2,$G58),AND($H58&lt;&gt;"",JS$6&gt;$H58)),
 "NA",
 IF(
  AND($D58="LOCAL",WEEKDAY(JS$6,2)=7),
  "DS",
  IF(
   COUNTIF(Parametros!$P:$P,JS$6)&gt;0,
   IF(ISNUMBER(JW58),IF(JW58&gt;0,"FL","FC"),"FC"),
   IF(
    ISNUMBER(JW58),
    IF(JW58&gt;0,"NOR","F"),
    IF(JW58="A","NOR",IF(JW58&lt;&gt;"",JW58,"F"))
   )
  )
 )
)</f>
        <v>NOR</v>
      </c>
      <c r="JV58" s="362">
        <f t="shared" si="821"/>
        <v>8.5</v>
      </c>
      <c r="JW58" s="362" cm="1">
        <f t="array" ref="JW58">_xlfn.LET(
_xlpm.f,JW$6,
_xlpm.xp,IFERROR(
   _xlfn.XLOOKUP(
     1,
     (Papeletas!$B$2:$B$3000=$B58)*(Papeletas!$G$2:$G$3000&lt;=_xlpm.f)*(Papeletas!$H$2:$H$3000&gt;=_xlpm.f),
     Papeletas!$F$2:$F$3000,
     "__NP__"
   ),
   "__NP__"
),
_xlpm.x,IF(_xlpm.xp&lt;&gt;"__NP__",_xlpm.xp,_xlfn.XLOOKUP($B58,Reloj!$A$2:$A$3000,INDEX(Reloj!$J$2:$AR$3000,,COLUMN(JK50)-INT(COLUMN(JK50)/9*8)),"__NF__")),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16</v>
      </c>
      <c r="JX58" s="363">
        <f t="shared" si="822"/>
        <v>8.5</v>
      </c>
      <c r="JY58" s="363">
        <f t="shared" si="823"/>
        <v>2</v>
      </c>
      <c r="JZ58" s="363">
        <f t="shared" si="824"/>
        <v>5.5</v>
      </c>
      <c r="KA58" s="363">
        <f t="shared" si="825"/>
        <v>0</v>
      </c>
      <c r="KB58" s="359">
        <f t="shared" si="826"/>
        <v>0.3125</v>
      </c>
      <c r="KC58" s="360">
        <f t="shared" si="827"/>
        <v>0.54166666666666663</v>
      </c>
      <c r="KD58" s="361" t="str">
        <f>IF(
 OR(KB$6&lt;MAX($B$2,$G58),AND($H58&lt;&gt;"",KB$6&gt;$H58)),
 "NA",
 IF(
  AND($D58="LOCAL",WEEKDAY(KB$6,2)=7),
  "DS",
  IF(
   COUNTIF(Parametros!$P:$P,KB$6)&gt;0,
   IF(ISNUMBER(KF58),IF(KF58&gt;0,"FL","FC"),"FC"),
   IF(
    ISNUMBER(KF58),
    IF(KF58&gt;0,"NOR","F"),
    IF(KF58="A","NOR",IF(KF58&lt;&gt;"",KF58,"F"))
   )
  )
 )
)</f>
        <v>NOR</v>
      </c>
      <c r="KE58" s="362">
        <f t="shared" si="828"/>
        <v>5.4999999999999991</v>
      </c>
      <c r="KF58" s="362" cm="1">
        <f t="array" ref="KF58">_xlfn.LET(
_xlpm.f,KF$6,
_xlpm.xp,IFERROR(
   _xlfn.XLOOKUP(
     1,
     (Papeletas!$B$2:$B$3000=$B58)*(Papeletas!$G$2:$G$3000&lt;=_xlpm.f)*(Papeletas!$H$2:$H$3000&gt;=_xlpm.f),
     Papeletas!$F$2:$F$3000,
     "__NP__"
   ),
   "__NP__"
),
_xlpm.x,IF(_xlpm.xp&lt;&gt;"__NP__",_xlpm.xp,_xlfn.XLOOKUP($B58,Reloj!$A$2:$A$3000,INDEX(Reloj!$J$2:$AR$3000,,COLUMN(JT50)-INT(COLUMN(JT50)/9*8)),"__NF__")),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8</v>
      </c>
      <c r="KG58" s="363">
        <f t="shared" si="829"/>
        <v>5.4999999999999991</v>
      </c>
      <c r="KH58" s="363">
        <f t="shared" si="830"/>
        <v>2</v>
      </c>
      <c r="KI58" s="363">
        <f t="shared" si="831"/>
        <v>0.50000000000000089</v>
      </c>
      <c r="KJ58" s="363">
        <f t="shared" si="832"/>
        <v>0</v>
      </c>
      <c r="KK58" s="359" t="str">
        <f t="shared" si="255"/>
        <v>-</v>
      </c>
      <c r="KL58" s="360" t="str">
        <f t="shared" ref="KL58" si="865">IF(KK58="-","-",IF($D58="LOCAL",IF(WEEKDAY(KK$6,2)&lt;=5,--"17:00:00",IF(WEEKDAY(KK$6,2)=6,--"13:00:00","-")),IF($D58="FORANEO",IF(WEEKDAY(KK$6,2)&lt;=6,--"18:30:00",IF(WEEKDAY(KK$6,2)=7,--"12:00:00","-")),"-")))</f>
        <v>-</v>
      </c>
      <c r="KM58" s="361" t="str">
        <f>IF(
 OR(KK$6&lt;MAX($B$2,$G58),AND($H58&lt;&gt;"",KK$6&gt;$H58)),
 "NA",
 IF(
  AND($D58="LOCAL",WEEKDAY(KK$6,2)=7),
  "DS",
  IF(
   COUNTIF(Parametros!$P:$P,KK$6)&gt;0,
   IF(ISNUMBER(KO58),IF(KO58&gt;0,"FL","FC"),"FC"),
   IF(
    ISNUMBER(KO58),
    IF(KO58&gt;0,"NOR","F"),
    IF(KO58="A","NOR",IF(KO58&lt;&gt;"",KO58,"F"))
   )
  )
 )
)</f>
        <v>DS</v>
      </c>
      <c r="KN58" s="362">
        <f t="shared" si="519"/>
        <v>0</v>
      </c>
      <c r="KO58" s="362" cm="1">
        <f t="array" ref="KO58">_xlfn.LET(
_xlpm.f,KO$6,
_xlpm.xp,IFERROR(
   _xlfn.XLOOKUP(
     1,
     (Papeletas!$B$2:$B$403=$B58)*(Papeletas!$G$2:$G$403&lt;=_xlpm.f)*(Papeletas!$H$2:$H$403&gt;=_xlpm.f),
     Papeletas!$F$2:$F$403,
     "__NP__"
   ),
   "__NP__"
),
_xlpm.x,IF(_xlpm.xp&lt;&gt;"__NP__",_xlpm.xp,_xlfn.XLOOKUP($B58,Reloj!$A$2:$A$1254,INDEX(Reloj!$J$2:$AR$1254,,COLUMN(KC50)-INT(COLUMN(KC50)/9*8)),"__NF__")),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5</v>
      </c>
      <c r="KP58" s="363">
        <f t="shared" si="520"/>
        <v>0</v>
      </c>
      <c r="KQ58" s="363">
        <f t="shared" si="521"/>
        <v>0</v>
      </c>
      <c r="KR58" s="363">
        <f t="shared" si="522"/>
        <v>0</v>
      </c>
      <c r="KS58" s="363">
        <f t="shared" si="523"/>
        <v>5</v>
      </c>
      <c r="KT58" s="359">
        <f t="shared" si="262"/>
        <v>0.3125</v>
      </c>
      <c r="KU58" s="360">
        <f t="shared" ref="KU58" si="866">IF(KT58="-","-",IF($D58="LOCAL",IF(WEEKDAY(KT$6,2)&lt;=5,--"17:00:00",IF(WEEKDAY(KT$6,2)=6,--"13:00:00","-")),IF($D58="FORANEO",IF(WEEKDAY(KT$6,2)&lt;=6,--"18:30:00",IF(WEEKDAY(KT$6,2)=7,--"12:00:00","-")),"-")))</f>
        <v>0.70833333333333337</v>
      </c>
      <c r="KV58" s="361" t="str">
        <f>IF(
 OR(KT$6&lt;MAX($B$2,$G58),AND($H58&lt;&gt;"",KT$6&gt;$H58)),
 "NA",
 IF(
  AND($D58="LOCAL",WEEKDAY(KT$6,2)=7),
  "DS",
  IF(
   COUNTIF(Parametros!$P:$P,KT$6)&gt;0,
   IF(ISNUMBER(KX58),IF(KX58&gt;0,"FL","FC"),"FC"),
   IF(
    ISNUMBER(KX58),
    IF(KX58&gt;0,"NOR","F"),
    IF(KX58="A","NOR",IF(KX58&lt;&gt;"",KX58,"F"))
   )
  )
 )
)</f>
        <v>NOR</v>
      </c>
      <c r="KW58" s="362">
        <f t="shared" si="525"/>
        <v>8.5</v>
      </c>
      <c r="KX58" s="362" cm="1">
        <f t="array" ref="KX58">_xlfn.LET(
_xlpm.f,KX$6,
_xlpm.xp,IFERROR(
   _xlfn.XLOOKUP(
     1,
     (Papeletas!$B$2:$B$403=$B58)*(Papeletas!$G$2:$G$403&lt;=_xlpm.f)*(Papeletas!$H$2:$H$403&gt;=_xlpm.f),
     Papeletas!$F$2:$F$403,
     "__NP__"
   ),
   "__NP__"
),
_xlpm.x,IF(_xlpm.xp&lt;&gt;"__NP__",_xlpm.xp,_xlfn.XLOOKUP($B58,Reloj!$A$2:$A$1254,INDEX(Reloj!$J$2:$AR$1254,,COLUMN(KL50)-INT(COLUMN(KL50)/9*8)),"__NF__")),
_xlpm.t,SUBSTITUTE(_xlpm.x&amp;"","'",""),
_xlpm.esnum,IFERROR(ISNUMBER(VALUE(_xlpm.t)),FALSE),
_xlpm.n,IF(_xlpm.esnum,VALUE(_xlpm.t),0),
_xlpm.dia,IFERROR(WEEKDAY(_xlpm.f,2),0),
_xlpm.esFinSem,IF(AND(_xlpm.esnum,_xlpm.n&gt;0,_xlpm.n&lt;=7),IF($D58="LOCAL",OR(_xlpm.dia=6,_xlpm.dia=7),_xlpm.dia=7),FALSE),
_xlpm.nAj,IF(_xlpm.esFinSem,_xlpm.n+1,_xlpm.n),
IF(_xlpm.x="__NF__","Revisar",
IF(_xlpm.t="","F",
IF(_xlpm.esnum,
IF(_xlpm.nAj=0,"F",_xlpm.nAj),
IF(OR(_xlpm.t="AS",_xlpm.t="SAI"),"F",
IF(OR(_xlpm.t="ATM",_xlpm.t="CT",_xlpm.t="SS"),"A",
IF(_xlpm.t="B","DL",
IF(_xlpm.t="BA","DLA",
IF(_xlpm.t="V","VAC",_xlpm.t)))))))))</f>
        <v>12.5</v>
      </c>
      <c r="KY58" s="363">
        <f t="shared" si="526"/>
        <v>8.5</v>
      </c>
      <c r="KZ58" s="363">
        <f t="shared" si="527"/>
        <v>2</v>
      </c>
      <c r="LA58" s="363">
        <f t="shared" si="528"/>
        <v>2</v>
      </c>
      <c r="LB58" s="363">
        <f t="shared" si="529"/>
        <v>0</v>
      </c>
      <c r="LC58" s="364">
        <f t="shared" si="269"/>
        <v>0.3125</v>
      </c>
      <c r="LD58" s="360">
        <f t="shared" si="530"/>
        <v>0.70833333333333337</v>
      </c>
      <c r="LE58" s="361" t="str" cm="1">
        <f t="array" ref="LE58">_xlfn.LET(_xlpm.f,LC$6,_xlpm.ini,IFERROR(_xlfn.XLOOKUP(1,(Papeletas!$B$2:$B$403=$B58)*(Papeletas!$G$2:$G$403&lt;=_xlpm.f)*(Papeletas!$H$2:$H$403&gt;=_xlpm.f),Papeletas!$F$2:$F$403,""),""),IF(AND($D58="LOCAL",WEEKDAY(LC$6,2)=7),"DS",IF(_xlpm.ini&lt;&gt;"",_xlfn.XLOOKUP(_xlpm.ini,Parametros!$B:$B,Parametros!$C:$C,_xlpm.ini),"NOR")))</f>
        <v>NOR</v>
      </c>
      <c r="LF58" s="362">
        <f t="shared" si="531"/>
        <v>8.5</v>
      </c>
      <c r="LG58" s="362">
        <f t="shared" si="532"/>
        <v>8.5</v>
      </c>
      <c r="LH58" s="363">
        <f t="shared" si="533"/>
        <v>8.5</v>
      </c>
      <c r="LI58" s="363">
        <v>0</v>
      </c>
      <c r="LJ58" s="363">
        <v>0</v>
      </c>
      <c r="LK58" s="363">
        <v>0</v>
      </c>
      <c r="LL58" s="364">
        <f t="shared" si="274"/>
        <v>0.3125</v>
      </c>
      <c r="LM58" s="360">
        <f t="shared" si="534"/>
        <v>0.70833333333333337</v>
      </c>
      <c r="LN58" s="361" t="str" cm="1">
        <f t="array" ref="LN58">_xlfn.LET(_xlpm.f,LL$6,_xlpm.ini,IFERROR(_xlfn.XLOOKUP(1,(Papeletas!$B$2:$B$403=$B58)*(Papeletas!$G$2:$G$403&lt;=_xlpm.f)*(Papeletas!$H$2:$H$403&gt;=_xlpm.f),Papeletas!$F$2:$F$403,""),""),IF(AND($D58="LOCAL",WEEKDAY(LL$6,2)=7),"DS",IF(_xlpm.ini&lt;&gt;"",_xlfn.XLOOKUP(_xlpm.ini,Parametros!$B:$B,Parametros!$C:$C,_xlpm.ini),"NOR")))</f>
        <v>NOR</v>
      </c>
      <c r="LO58" s="362">
        <f t="shared" si="535"/>
        <v>8.5</v>
      </c>
      <c r="LP58" s="362">
        <f t="shared" si="536"/>
        <v>8.5</v>
      </c>
      <c r="LQ58" s="363">
        <f t="shared" si="537"/>
        <v>8.5</v>
      </c>
      <c r="LR58" s="363">
        <v>0</v>
      </c>
      <c r="LS58" s="363">
        <v>0</v>
      </c>
      <c r="LT58" s="363">
        <v>0</v>
      </c>
      <c r="LU58" s="364">
        <f t="shared" si="279"/>
        <v>0.3125</v>
      </c>
      <c r="LV58" s="360">
        <f t="shared" si="538"/>
        <v>0.70833333333333337</v>
      </c>
      <c r="LW58" s="361" t="str" cm="1">
        <f t="array" ref="LW58">_xlfn.LET(_xlpm.f,LU$6,_xlpm.ini,IFERROR(_xlfn.XLOOKUP(1,(Papeletas!$B$2:$B$403=$B58)*(Papeletas!$G$2:$G$403&lt;=_xlpm.f)*(Papeletas!$H$2:$H$403&gt;=_xlpm.f),Papeletas!$F$2:$F$403,""),""),IF(AND($D58="LOCAL",WEEKDAY(LU$6,2)=7),"DS",IF(_xlpm.ini&lt;&gt;"",_xlfn.XLOOKUP(_xlpm.ini,Parametros!$B:$B,Parametros!$C:$C,_xlpm.ini),"NOR")))</f>
        <v>NOR</v>
      </c>
      <c r="LX58" s="362">
        <f t="shared" si="539"/>
        <v>8.5</v>
      </c>
      <c r="LY58" s="362">
        <f t="shared" si="540"/>
        <v>8.5</v>
      </c>
      <c r="LZ58" s="363">
        <f t="shared" si="541"/>
        <v>8.5</v>
      </c>
      <c r="MA58" s="363">
        <v>0</v>
      </c>
      <c r="MB58" s="363">
        <v>0</v>
      </c>
      <c r="MC58" s="363">
        <v>0</v>
      </c>
      <c r="MD58" s="360">
        <f t="shared" si="284"/>
        <v>0.3125</v>
      </c>
      <c r="ME58" s="360">
        <f t="shared" si="542"/>
        <v>0.70833333333333337</v>
      </c>
      <c r="MF58" s="361" t="str" cm="1">
        <f t="array" ref="MF58">_xlfn.LET(_xlpm.f,MD$6,_xlpm.ini,IFERROR(_xlfn.XLOOKUP(1,(Papeletas!$B$2:$B$403=$B58)*(Papeletas!$G$2:$G$403&lt;=_xlpm.f)*(Papeletas!$H$2:$H$403&gt;=_xlpm.f),Papeletas!$F$2:$F$403,""),""),IF(AND($D58="LOCAL",WEEKDAY(MD$6,2)=7),"DS",IF(_xlpm.ini&lt;&gt;"",_xlfn.XLOOKUP(_xlpm.ini,Parametros!$B:$B,Parametros!$C:$C,_xlpm.ini),"NOR")))</f>
        <v>NOR</v>
      </c>
      <c r="MG58" s="362">
        <f t="shared" si="543"/>
        <v>8.5</v>
      </c>
      <c r="MH58" s="362">
        <f t="shared" si="544"/>
        <v>8.5</v>
      </c>
      <c r="MI58" s="363">
        <f t="shared" si="545"/>
        <v>8.5</v>
      </c>
      <c r="MJ58" s="363">
        <v>0</v>
      </c>
      <c r="MK58" s="363">
        <v>0</v>
      </c>
      <c r="ML58" s="363">
        <v>0</v>
      </c>
      <c r="MM58" s="364">
        <f t="shared" si="289"/>
        <v>0.3125</v>
      </c>
      <c r="MN58" s="360">
        <f t="shared" si="546"/>
        <v>0.54166666666666663</v>
      </c>
      <c r="MO58" s="361" t="str" cm="1">
        <f t="array" ref="MO58">_xlfn.LET(_xlpm.f,MM$6,_xlpm.ini,IFERROR(_xlfn.XLOOKUP(1,(Papeletas!$B$2:$B$403=$B58)*(Papeletas!$G$2:$G$403&lt;=_xlpm.f)*(Papeletas!$H$2:$H$403&gt;=_xlpm.f),Papeletas!$F$2:$F$403,""),""),IF(AND($D58="LOCAL",WEEKDAY(MM$6,2)=7),"DS",IF(_xlpm.ini&lt;&gt;"",_xlfn.XLOOKUP(_xlpm.ini,Parametros!$B:$B,Parametros!$C:$C,_xlpm.ini),"NOR")))</f>
        <v>NOR</v>
      </c>
      <c r="MP58" s="362">
        <f t="shared" si="547"/>
        <v>5.4999999999999991</v>
      </c>
      <c r="MQ58" s="362">
        <f t="shared" si="548"/>
        <v>5.4999999999999991</v>
      </c>
      <c r="MR58" s="363">
        <f t="shared" si="549"/>
        <v>5.4999999999999991</v>
      </c>
      <c r="MS58" s="363">
        <v>0</v>
      </c>
      <c r="MT58" s="363">
        <v>0</v>
      </c>
      <c r="MU58" s="363">
        <v>0</v>
      </c>
      <c r="MV58" s="364"/>
      <c r="MW58" s="360"/>
      <c r="MX58" s="361"/>
      <c r="MY58" s="362"/>
      <c r="MZ58" s="362"/>
      <c r="NA58" s="363"/>
      <c r="NB58" s="363"/>
      <c r="NC58" s="363"/>
      <c r="ND58" s="363"/>
      <c r="NE58" s="364"/>
      <c r="NF58" s="360"/>
      <c r="NG58" s="361"/>
      <c r="NH58" s="362"/>
      <c r="NI58" s="362"/>
      <c r="NJ58" s="363"/>
      <c r="NK58" s="363"/>
      <c r="NL58" s="363"/>
      <c r="NM58" s="363"/>
      <c r="NN58" s="211"/>
      <c r="NO58" s="401">
        <f t="shared" si="615"/>
        <v>24</v>
      </c>
      <c r="NP58" s="401" cm="1">
        <f t="array" ref="NP58">SUMPRODUCT(
 (INDEX(DD58:MU58,1,_xlfn.SEQUENCE(1,INT((COLUMN($MU$9)-COLUMN(DD58)+1)/9),3,9))=NP$6)*
 (INDEX(DD58:MU58,1,_xlfn.SEQUENCE(1,INT((COLUMN($MU$9)-COLUMN(DD58)+1)/9),9,9))&gt;0)
)</f>
        <v>1</v>
      </c>
      <c r="NQ58" s="401" cm="1">
        <f t="array" ref="NQ58">SUMPRODUCT(--(INDEX($DD58:$MU58,1,_xlfn.SEQUENCE(1,INT((COLUMN($MU$9)-COLUMN($DD58)+1)/9),3,9))=NQ$6))</f>
        <v>0</v>
      </c>
      <c r="NR58" s="401">
        <f t="shared" si="550"/>
        <v>25</v>
      </c>
      <c r="NS58" s="401" cm="1">
        <f t="array" ref="NS58">SUMPRODUCT(--(INDEX($DD58:$MU58,1,_xlfn.SEQUENCE(1,INT((COLUMN($MU$9)-COLUMN($DD58)+1)/9),3,9))=NS$6))</f>
        <v>0</v>
      </c>
      <c r="NT58" s="401">
        <f t="shared" si="551"/>
        <v>3</v>
      </c>
      <c r="NU58" s="401" cm="1">
        <f t="array" ref="NU58">SUMPRODUCT(--(INDEX($DD58:$MU58,1,_xlfn.SEQUENCE(1,INT((COLUMN($MU$9)-COLUMN($DD58)+1)/9),3,9))=NU$6))</f>
        <v>0</v>
      </c>
      <c r="NV58" s="401" cm="1">
        <f t="array" ref="NV58">SUMPRODUCT(--(INDEX($DD58:$MU58,1,_xlfn.SEQUENCE(1,INT((COLUMN($MU$9)-COLUMN($DD58)+1)/9),3,9))=NV$6))</f>
        <v>0</v>
      </c>
      <c r="NW58" s="401" cm="1">
        <f t="array" ref="NW58">SUMPRODUCT(--(INDEX($DD58:$MU58,1,_xlfn.SEQUENCE(1,INT((COLUMN($MU$9)-COLUMN($DD58)+1)/9),3,9))=NW$6))</f>
        <v>0</v>
      </c>
      <c r="NX58" s="401" cm="1">
        <f t="array" ref="NX58">SUMPRODUCT(--(INDEX($DD58:$MU58,1,_xlfn.SEQUENCE(1,INT((COLUMN($MU$9)-COLUMN($DD58)+1)/9),3,9))=NX$6))</f>
        <v>0</v>
      </c>
      <c r="NY58" s="401" cm="1">
        <f t="array" ref="NY58">SUMPRODUCT(--(INDEX($DD58:$MU58,1,_xlfn.SEQUENCE(1,INT((COLUMN($MU$9)-COLUMN($DD58)+1)/9),3,9))=NY$6))</f>
        <v>0</v>
      </c>
      <c r="NZ58" s="401" cm="1">
        <f t="array" ref="NZ58">SUMPRODUCT(--(INDEX($DD58:$MU58,1,_xlfn.SEQUENCE(1,INT((COLUMN($MU$9)-COLUMN($DD58)+1)/9),3,9))=NZ$6))</f>
        <v>0</v>
      </c>
      <c r="OA58" s="401" cm="1">
        <f t="array" ref="OA58">SUMPRODUCT(--(INDEX($DD58:$MU58,1,_xlfn.SEQUENCE(1,INT((COLUMN($MU$9)-COLUMN($DD58)+1)/9),3,9))=OA$6))</f>
        <v>0</v>
      </c>
      <c r="OB58" s="401" cm="1">
        <f t="array" ref="OB58">SUMPRODUCT(--(INDEX($DD58:$MU58,1,_xlfn.SEQUENCE(1,INT((COLUMN($MU$9)-COLUMN($DD58)+1)/9),3,9))=OB$6))</f>
        <v>0</v>
      </c>
      <c r="OC58" s="401" cm="1">
        <f t="array" ref="OC58">SUMPRODUCT(--(INDEX($DD58:$MU58,1,_xlfn.SEQUENCE(1,INT((COLUMN($MU$9)-COLUMN($DD58)+1)/9),3,9))=OC$6))</f>
        <v>0</v>
      </c>
      <c r="OD58" s="402"/>
      <c r="OE58" s="402">
        <f t="shared" si="552"/>
        <v>28</v>
      </c>
      <c r="OF58" s="403" cm="1">
        <f t="array" ref="OF58">SUM(INDEX(R58:KJ58,1,_xlfn.SEQUENCE(1,INT((COLUMN($NM$9)-COLUMN(CU58)+1)/9),7,9)))</f>
        <v>52</v>
      </c>
      <c r="OG58" s="403" cm="1">
        <f t="array" ref="OG58">SUM(INDEX(R58:KJ58,1,_xlfn.SEQUENCE(1,INT((COLUMN($NM$9)-COLUMN(CU58)+1)/9),8,9)))</f>
        <v>38</v>
      </c>
      <c r="OH58" s="403" cm="1">
        <f t="array" ref="OH58">SUM(INDEX(R58:KJ58,1,_xlfn.SEQUENCE(1,INT((COLUMN($NM$9)-COLUMN(CU58)+1)/9),9,9)))</f>
        <v>0</v>
      </c>
      <c r="OI58" s="214"/>
      <c r="OJ58" s="163"/>
      <c r="OK58" s="163"/>
      <c r="OL58" s="163"/>
      <c r="OM58" s="163"/>
      <c r="ON58" s="306">
        <f>_xlfn.XLOOKUP(B58,'TR05'!B:B,'TR05'!G:G,"Revisar",0)</f>
        <v>46027</v>
      </c>
      <c r="OO58" s="306">
        <f>_xlfn.XLOOKUP(B58,Reloj!A:A,Reloj!D:D,"Revisar",0)</f>
        <v>46027</v>
      </c>
      <c r="OP58" s="162" t="str">
        <f>_xlfn.XLOOKUP(B58,'S10'!C:C,'S10'!B:B,"Revisar",0)</f>
        <v>Revisar</v>
      </c>
    </row>
    <row r="59" spans="1:406">
      <c r="A59" s="356">
        <v>51</v>
      </c>
      <c r="B59" s="332" t="s">
        <v>5400</v>
      </c>
      <c r="C59" s="357" t="str">
        <f>_xlfn.XLOOKUP(B59,'S10'!$B$2:$B$1500,'S10'!$A$2:$A$1500,"Ingresar",0)</f>
        <v>22022232</v>
      </c>
      <c r="D59" s="333" t="s">
        <v>169</v>
      </c>
      <c r="E59" s="335" t="s">
        <v>5401</v>
      </c>
      <c r="F59" s="335" t="str">
        <f>_xlfn.XLOOKUP(B59,'S10'!$B$2:$B$600,'S10'!$F$2:$F$600,"Ingresar",0)</f>
        <v xml:space="preserve">Capataz Electricista </v>
      </c>
      <c r="G59" s="296">
        <v>46048</v>
      </c>
      <c r="H59" s="358"/>
      <c r="I59" s="359">
        <f t="shared" si="37"/>
        <v>0.3125</v>
      </c>
      <c r="J59" s="360">
        <f t="shared" si="295"/>
        <v>0.70833333333333337</v>
      </c>
      <c r="K59" s="361" t="str">
        <f>IF(
 OR(I$6&lt;MAX($B$2,$G59),AND($H59&lt;&gt;"",I$6&gt;$H59)),
 "NA",
 IF(
  AND($D59="LOCAL",WEEKDAY(I$6,2)=7),
  "DS",
  IF(
   COUNTIF(Parametros!$P:$P,I$6)&gt;0,
   IF(ISNUMBER(M59),IF(M59&gt;0,"FL","FC"),"FC"),
   IF(
    ISNUMBER(M59),
    IF(M59&gt;0,"NOR","F"),
    IF(M59="A","NOR",IF(M59&lt;&gt;"",M59,"F"))
   )
  )
 )
)</f>
        <v>NA</v>
      </c>
      <c r="L59" s="362">
        <f t="shared" si="296"/>
        <v>8.5</v>
      </c>
      <c r="M59" s="362" t="str" cm="1">
        <f t="array" ref="M59">_xlfn.LET(
_xlpm.f,M$6,
_xlpm.xp,IFERROR(
   _xlfn.XLOOKUP(
     1,
     (Papeletas!$B$2:$B$403=$B59)*(Papeletas!$G$2:$G$403&lt;=_xlpm.f)*(Papeletas!$H$2:$H$403&gt;=_xlpm.f),
     Papeletas!$F$2:$F$403,
     "__NP__"
   ),
   "__NP__"
),
_xlpm.x,IF(_xlpm.xp&lt;&gt;"__NP__",_xlpm.xp,_xlfn.XLOOKUP($B59,Reloj!$A$2:$A$1254,INDEX(Reloj!$J$2:$AR$1254,,COLUMN(A51)-INT(COLUMN(A51)/9*8)),"__NF__")),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F</v>
      </c>
      <c r="N59" s="363">
        <f t="shared" si="297"/>
        <v>0</v>
      </c>
      <c r="O59" s="363">
        <f t="shared" si="298"/>
        <v>0</v>
      </c>
      <c r="P59" s="363">
        <f t="shared" si="299"/>
        <v>0</v>
      </c>
      <c r="Q59" s="363">
        <f t="shared" si="300"/>
        <v>0</v>
      </c>
      <c r="R59" s="359">
        <f t="shared" si="616"/>
        <v>0.3125</v>
      </c>
      <c r="S59" s="360">
        <f t="shared" si="617"/>
        <v>0.70833333333333337</v>
      </c>
      <c r="T59" s="361" t="str">
        <f>IF(
 OR(R$6&lt;MAX($B$2,$G59),AND($H59&lt;&gt;"",R$6&gt;$H59)),
 "NA",
 IF(
  AND($D59="LOCAL",WEEKDAY(R$6,2)=7),
  "DS",
  IF(
   COUNTIF(Parametros!$P:$P,R$6)&gt;0,
   IF(ISNUMBER(V59),IF(V59&gt;0,"FL","FC"),"FC"),
   IF(
    ISNUMBER(V59),
    IF(V59&gt;0,"NOR","F"),
    IF(V59="A","NOR",IF(V59&lt;&gt;"",V59,"F"))
   )
  )
 )
)</f>
        <v>NA</v>
      </c>
      <c r="U59" s="362">
        <f t="shared" si="618"/>
        <v>8.5</v>
      </c>
      <c r="V59" s="362" t="str" cm="1">
        <f t="array" ref="V59">_xlfn.LET(
_xlpm.f,V$6,
_xlpm.xp,IFERROR(
   _xlfn.XLOOKUP(
     1,
     (Papeletas!$B$2:$B$3000=$B59)*(Papeletas!$G$2:$G$3000&lt;=_xlpm.f)*(Papeletas!$H$2:$H$3000&gt;=_xlpm.f),
     Papeletas!$F$2:$F$3000,
     "__NP__"
   ),
   "__NP__"
),
_xlpm.x,IF(_xlpm.xp&lt;&gt;"__NP__",_xlpm.xp,_xlfn.XLOOKUP($B59,Reloj!$A$2:$A$3000,INDEX(Reloj!$J$2:$AR$3000,,COLUMN(J51)-INT(COLUMN(J51)/9*8)),"__NF__")),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F</v>
      </c>
      <c r="W59" s="363">
        <f t="shared" si="619"/>
        <v>0</v>
      </c>
      <c r="X59" s="363">
        <f t="shared" si="620"/>
        <v>0</v>
      </c>
      <c r="Y59" s="363">
        <f t="shared" si="621"/>
        <v>0</v>
      </c>
      <c r="Z59" s="363">
        <f t="shared" si="622"/>
        <v>0</v>
      </c>
      <c r="AA59" s="359">
        <f t="shared" si="623"/>
        <v>0.3125</v>
      </c>
      <c r="AB59" s="360">
        <f t="shared" si="624"/>
        <v>0.70833333333333337</v>
      </c>
      <c r="AC59" s="361" t="str">
        <f>IF(
 OR(AA$6&lt;MAX($B$2,$G59),AND($H59&lt;&gt;"",AA$6&gt;$H59)),
 "NA",
 IF(
  AND($D59="LOCAL",WEEKDAY(AA$6,2)=7),
  "DS",
  IF(
   COUNTIF(Parametros!$P:$P,AA$6)&gt;0,
   IF(ISNUMBER(AE59),IF(AE59&gt;0,"FL","FC"),"FC"),
   IF(
    ISNUMBER(AE59),
    IF(AE59&gt;0,"NOR","F"),
    IF(AE59="A","NOR",IF(AE59&lt;&gt;"",AE59,"F"))
   )
  )
 )
)</f>
        <v>NA</v>
      </c>
      <c r="AD59" s="362">
        <f t="shared" si="625"/>
        <v>8.5</v>
      </c>
      <c r="AE59" s="362" t="str" cm="1">
        <f t="array" ref="AE59">_xlfn.LET(
_xlpm.f,AE$6,
_xlpm.xp,IFERROR(
   _xlfn.XLOOKUP(
     1,
     (Papeletas!$B$2:$B$3000=$B59)*(Papeletas!$G$2:$G$3000&lt;=_xlpm.f)*(Papeletas!$H$2:$H$3000&gt;=_xlpm.f),
     Papeletas!$F$2:$F$3000,
     "__NP__"
   ),
   "__NP__"
),
_xlpm.x,IF(_xlpm.xp&lt;&gt;"__NP__",_xlpm.xp,_xlfn.XLOOKUP($B59,Reloj!$A$2:$A$3000,INDEX(Reloj!$J$2:$AR$3000,,COLUMN(S51)-INT(COLUMN(S51)/9*8)),"__NF__")),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F</v>
      </c>
      <c r="AF59" s="363">
        <f t="shared" si="626"/>
        <v>0</v>
      </c>
      <c r="AG59" s="363">
        <f t="shared" si="627"/>
        <v>0</v>
      </c>
      <c r="AH59" s="363">
        <f t="shared" si="628"/>
        <v>0</v>
      </c>
      <c r="AI59" s="363">
        <f t="shared" si="629"/>
        <v>0</v>
      </c>
      <c r="AJ59" s="359">
        <f t="shared" si="630"/>
        <v>0.3125</v>
      </c>
      <c r="AK59" s="360">
        <f t="shared" si="631"/>
        <v>0.54166666666666663</v>
      </c>
      <c r="AL59" s="361" t="str">
        <f>IF(
 OR(AJ$6&lt;MAX($B$2,$G59),AND($H59&lt;&gt;"",AJ$6&gt;$H59)),
 "NA",
 IF(
  AND($D59="LOCAL",WEEKDAY(AJ$6,2)=7),
  "DS",
  IF(
   COUNTIF(Parametros!$P:$P,AJ$6)&gt;0,
   IF(ISNUMBER(AN59),IF(AN59&gt;0,"FL","FC"),"FC"),
   IF(
    ISNUMBER(AN59),
    IF(AN59&gt;0,"NOR","F"),
    IF(AN59="A","NOR",IF(AN59&lt;&gt;"",AN59,"F"))
   )
  )
 )
)</f>
        <v>NA</v>
      </c>
      <c r="AM59" s="362">
        <f t="shared" si="632"/>
        <v>5.4999999999999991</v>
      </c>
      <c r="AN59" s="362" t="str" cm="1">
        <f t="array" ref="AN59">_xlfn.LET(
_xlpm.f,AN$6,
_xlpm.xp,IFERROR(
   _xlfn.XLOOKUP(
     1,
     (Papeletas!$B$2:$B$3000=$B59)*(Papeletas!$G$2:$G$3000&lt;=_xlpm.f)*(Papeletas!$H$2:$H$3000&gt;=_xlpm.f),
     Papeletas!$F$2:$F$3000,
     "__NP__"
   ),
   "__NP__"
),
_xlpm.x,IF(_xlpm.xp&lt;&gt;"__NP__",_xlpm.xp,_xlfn.XLOOKUP($B59,Reloj!$A$2:$A$3000,INDEX(Reloj!$J$2:$AR$3000,,COLUMN(AB51)-INT(COLUMN(AB51)/9*8)),"__NF__")),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F</v>
      </c>
      <c r="AO59" s="363">
        <f t="shared" si="633"/>
        <v>0</v>
      </c>
      <c r="AP59" s="363">
        <f t="shared" si="634"/>
        <v>0</v>
      </c>
      <c r="AQ59" s="363">
        <f t="shared" si="635"/>
        <v>0</v>
      </c>
      <c r="AR59" s="363">
        <f t="shared" si="636"/>
        <v>0</v>
      </c>
      <c r="AS59" s="359" t="str">
        <f t="shared" si="637"/>
        <v>-</v>
      </c>
      <c r="AT59" s="360" t="str">
        <f t="shared" si="638"/>
        <v>-</v>
      </c>
      <c r="AU59" s="361" t="str">
        <f>IF(
 OR(AS$6&lt;MAX($B$2,$G59),AND($H59&lt;&gt;"",AS$6&gt;$H59)),
 "NA",
 IF(
  AND($D59="LOCAL",WEEKDAY(AS$6,2)=7),
  "DS",
  IF(
   COUNTIF(Parametros!$P:$P,AS$6)&gt;0,
   IF(ISNUMBER(AW59),IF(AW59&gt;0,"FL","FC"),"FC"),
   IF(
    ISNUMBER(AW59),
    IF(AW59&gt;0,"NOR","F"),
    IF(AW59="A","NOR",IF(AW59&lt;&gt;"",AW59,"F"))
   )
  )
 )
)</f>
        <v>NA</v>
      </c>
      <c r="AV59" s="362">
        <f t="shared" si="639"/>
        <v>0</v>
      </c>
      <c r="AW59" s="362" t="str" cm="1">
        <f t="array" ref="AW59">_xlfn.LET(
_xlpm.f,AW$6,
_xlpm.xp,IFERROR(
   _xlfn.XLOOKUP(
     1,
     (Papeletas!$B$2:$B$3000=$B59)*(Papeletas!$G$2:$G$3000&lt;=_xlpm.f)*(Papeletas!$H$2:$H$3000&gt;=_xlpm.f),
     Papeletas!$F$2:$F$3000,
     "__NP__"
   ),
   "__NP__"
),
_xlpm.x,IF(_xlpm.xp&lt;&gt;"__NP__",_xlpm.xp,_xlfn.XLOOKUP($B59,Reloj!$A$2:$A$3000,INDEX(Reloj!$J$2:$AR$3000,,COLUMN(AK51)-INT(COLUMN(AK51)/9*8)),"__NF__")),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F</v>
      </c>
      <c r="AX59" s="363">
        <f t="shared" si="640"/>
        <v>0</v>
      </c>
      <c r="AY59" s="363">
        <f t="shared" si="641"/>
        <v>0</v>
      </c>
      <c r="AZ59" s="363">
        <f t="shared" si="642"/>
        <v>0</v>
      </c>
      <c r="BA59" s="363">
        <f t="shared" si="643"/>
        <v>0</v>
      </c>
      <c r="BB59" s="359">
        <f t="shared" si="644"/>
        <v>0.3125</v>
      </c>
      <c r="BC59" s="360">
        <f t="shared" si="645"/>
        <v>0.70833333333333337</v>
      </c>
      <c r="BD59" s="361" t="str">
        <f>IF(
 OR(BB$6&lt;MAX($B$2,$G59),AND($H59&lt;&gt;"",BB$6&gt;$H59)),
 "NA",
 IF(
  AND($D59="LOCAL",WEEKDAY(BB$6,2)=7),
  "DS",
  IF(
   COUNTIF(Parametros!$P:$P,BB$6)&gt;0,
   IF(ISNUMBER(BF59),IF(BF59&gt;0,"FL","FC"),"FC"),
   IF(
    ISNUMBER(BF59),
    IF(BF59&gt;0,"NOR","F"),
    IF(BF59="A","NOR",IF(BF59&lt;&gt;"",BF59,"F"))
   )
  )
 )
)</f>
        <v>NOR</v>
      </c>
      <c r="BE59" s="362">
        <f t="shared" si="646"/>
        <v>8.5</v>
      </c>
      <c r="BF59" s="362" cm="1">
        <f t="array" ref="BF59">_xlfn.LET(
_xlpm.f,BF$6,
_xlpm.xp,IFERROR(
   _xlfn.XLOOKUP(
     1,
     (Papeletas!$B$2:$B$3000=$B59)*(Papeletas!$G$2:$G$3000&lt;=_xlpm.f)*(Papeletas!$H$2:$H$3000&gt;=_xlpm.f),
     Papeletas!$F$2:$F$3000,
     "__NP__"
   ),
   "__NP__"
),
_xlpm.x,IF(_xlpm.xp&lt;&gt;"__NP__",_xlpm.xp,_xlfn.XLOOKUP($B59,Reloj!$A$2:$A$3000,INDEX(Reloj!$J$2:$AR$3000,,COLUMN(AT51)-INT(COLUMN(AT51)/9*8)),"__NF__")),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10.5</v>
      </c>
      <c r="BG59" s="363">
        <f t="shared" si="647"/>
        <v>8.5</v>
      </c>
      <c r="BH59" s="363">
        <f t="shared" si="648"/>
        <v>2</v>
      </c>
      <c r="BI59" s="363">
        <f t="shared" si="649"/>
        <v>0</v>
      </c>
      <c r="BJ59" s="363">
        <f t="shared" si="650"/>
        <v>0</v>
      </c>
      <c r="BK59" s="359">
        <f t="shared" si="651"/>
        <v>0.3125</v>
      </c>
      <c r="BL59" s="360">
        <f t="shared" si="652"/>
        <v>0.70833333333333337</v>
      </c>
      <c r="BM59" s="361" t="str">
        <f>IF(
 OR(BK$6&lt;MAX($B$2,$G59),AND($H59&lt;&gt;"",BK$6&gt;$H59)),
 "NA",
 IF(
  AND($D59="LOCAL",WEEKDAY(BK$6,2)=7),
  "DS",
  IF(
   COUNTIF(Parametros!$P:$P,BK$6)&gt;0,
   IF(ISNUMBER(BO59),IF(BO59&gt;0,"FL","FC"),"FC"),
   IF(
    ISNUMBER(BO59),
    IF(BO59&gt;0,"NOR","F"),
    IF(BO59="A","NOR",IF(BO59&lt;&gt;"",BO59,"F"))
   )
  )
 )
)</f>
        <v>NOR</v>
      </c>
      <c r="BN59" s="362">
        <f t="shared" si="653"/>
        <v>8.5</v>
      </c>
      <c r="BO59" s="362" cm="1">
        <f t="array" ref="BO59">_xlfn.LET(
_xlpm.f,BO$6,
_xlpm.xp,IFERROR(
   _xlfn.XLOOKUP(
     1,
     (Papeletas!$B$2:$B$3000=$B59)*(Papeletas!$G$2:$G$3000&lt;=_xlpm.f)*(Papeletas!$H$2:$H$3000&gt;=_xlpm.f),
     Papeletas!$F$2:$F$3000,
     "__NP__"
   ),
   "__NP__"
),
_xlpm.x,IF(_xlpm.xp&lt;&gt;"__NP__",_xlpm.xp,_xlfn.XLOOKUP($B59,Reloj!$A$2:$A$3000,INDEX(Reloj!$J$2:$AR$3000,,COLUMN(BC51)-INT(COLUMN(BC51)/9*8)),"__NF__")),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10.5</v>
      </c>
      <c r="BP59" s="363">
        <f t="shared" si="654"/>
        <v>8.5</v>
      </c>
      <c r="BQ59" s="363">
        <f t="shared" si="655"/>
        <v>2</v>
      </c>
      <c r="BR59" s="363">
        <f t="shared" si="656"/>
        <v>0</v>
      </c>
      <c r="BS59" s="363">
        <f t="shared" si="657"/>
        <v>0</v>
      </c>
      <c r="BT59" s="359">
        <f t="shared" si="658"/>
        <v>0.3125</v>
      </c>
      <c r="BU59" s="360">
        <f t="shared" si="659"/>
        <v>0.70833333333333337</v>
      </c>
      <c r="BV59" s="361" t="str">
        <f>IF(
 OR(BT$6&lt;MAX($B$2,$G59),AND($H59&lt;&gt;"",BT$6&gt;$H59)),
 "NA",
 IF(
  AND($D59="LOCAL",WEEKDAY(BT$6,2)=7),
  "DS",
  IF(
   COUNTIF(Parametros!$P:$P,BT$6)&gt;0,
   IF(ISNUMBER(BX59),IF(BX59&gt;0,"FL","FC"),"FC"),
   IF(
    ISNUMBER(BX59),
    IF(BX59&gt;0,"NOR","F"),
    IF(BX59="A","NOR",IF(BX59&lt;&gt;"",BX59,"F"))
   )
  )
 )
)</f>
        <v>NOR</v>
      </c>
      <c r="BW59" s="362">
        <f t="shared" si="660"/>
        <v>8.5</v>
      </c>
      <c r="BX59" s="362" cm="1">
        <f t="array" ref="BX59">_xlfn.LET(
_xlpm.f,BX$6,
_xlpm.xp,IFERROR(
   _xlfn.XLOOKUP(
     1,
     (Papeletas!$B$2:$B$3000=$B59)*(Papeletas!$G$2:$G$3000&lt;=_xlpm.f)*(Papeletas!$H$2:$H$3000&gt;=_xlpm.f),
     Papeletas!$F$2:$F$3000,
     "__NP__"
   ),
   "__NP__"
),
_xlpm.x,IF(_xlpm.xp&lt;&gt;"__NP__",_xlpm.xp,_xlfn.XLOOKUP($B59,Reloj!$A$2:$A$3000,INDEX(Reloj!$J$2:$AR$3000,,COLUMN(BL51)-INT(COLUMN(BL51)/9*8)),"__NF__")),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10.5</v>
      </c>
      <c r="BY59" s="363">
        <f t="shared" si="661"/>
        <v>8.5</v>
      </c>
      <c r="BZ59" s="363">
        <f t="shared" si="662"/>
        <v>2</v>
      </c>
      <c r="CA59" s="363">
        <f t="shared" si="663"/>
        <v>0</v>
      </c>
      <c r="CB59" s="363">
        <f t="shared" si="664"/>
        <v>0</v>
      </c>
      <c r="CC59" s="359">
        <f t="shared" si="665"/>
        <v>0.3125</v>
      </c>
      <c r="CD59" s="360">
        <f t="shared" si="666"/>
        <v>0.70833333333333337</v>
      </c>
      <c r="CE59" s="361" t="str">
        <f>IF(
 OR(CC$6&lt;MAX($B$2,$G59),AND($H59&lt;&gt;"",CC$6&gt;$H59)),
 "NA",
 IF(
  AND($D59="LOCAL",WEEKDAY(CC$6,2)=7),
  "DS",
  IF(
   COUNTIF(Parametros!$P:$P,CC$6)&gt;0,
   IF(ISNUMBER(CG59),IF(CG59&gt;0,"FL","FC"),"FC"),
   IF(
    ISNUMBER(CG59),
    IF(CG59&gt;0,"NOR","F"),
    IF(CG59="A","NOR",IF(CG59&lt;&gt;"",CG59,"F"))
   )
  )
 )
)</f>
        <v>NOR</v>
      </c>
      <c r="CF59" s="362">
        <f t="shared" si="667"/>
        <v>8.5</v>
      </c>
      <c r="CG59" s="362" cm="1">
        <f t="array" ref="CG59">_xlfn.LET(
_xlpm.f,CG$6,
_xlpm.xp,IFERROR(
   _xlfn.XLOOKUP(
     1,
     (Papeletas!$B$2:$B$3000=$B59)*(Papeletas!$G$2:$G$3000&lt;=_xlpm.f)*(Papeletas!$H$2:$H$3000&gt;=_xlpm.f),
     Papeletas!$F$2:$F$3000,
     "__NP__"
   ),
   "__NP__"
),
_xlpm.x,IF(_xlpm.xp&lt;&gt;"__NP__",_xlpm.xp,_xlfn.XLOOKUP($B59,Reloj!$A$2:$A$3000,INDEX(Reloj!$J$2:$AR$3000,,COLUMN(BU51)-INT(COLUMN(BU51)/9*8)),"__NF__")),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10.5</v>
      </c>
      <c r="CH59" s="363">
        <f t="shared" si="668"/>
        <v>8.5</v>
      </c>
      <c r="CI59" s="363">
        <f t="shared" si="669"/>
        <v>2</v>
      </c>
      <c r="CJ59" s="363">
        <f t="shared" si="670"/>
        <v>0</v>
      </c>
      <c r="CK59" s="363">
        <f t="shared" si="671"/>
        <v>0</v>
      </c>
      <c r="CL59" s="359">
        <f t="shared" si="672"/>
        <v>0.3125</v>
      </c>
      <c r="CM59" s="360">
        <f t="shared" si="673"/>
        <v>0.70833333333333337</v>
      </c>
      <c r="CN59" s="361" t="str">
        <f>IF(
 OR(CL$6&lt;MAX($B$2,$G59),AND($H59&lt;&gt;"",CL$6&gt;$H59)),
 "NA",
 IF(
  AND($D59="LOCAL",WEEKDAY(CL$6,2)=7),
  "DS",
  IF(
   COUNTIF(Parametros!$P:$P,CL$6)&gt;0,
   IF(ISNUMBER(CP59),IF(CP59&gt;0,"FL","FC"),"FC"),
   IF(
    ISNUMBER(CP59),
    IF(CP59&gt;0,"NOR","F"),
    IF(CP59="A","NOR",IF(CP59&lt;&gt;"",CP59,"F"))
   )
  )
 )
)</f>
        <v>NOR</v>
      </c>
      <c r="CO59" s="362">
        <f t="shared" si="674"/>
        <v>8.5</v>
      </c>
      <c r="CP59" s="362" cm="1">
        <f t="array" ref="CP59">_xlfn.LET(
_xlpm.f,CP$6,
_xlpm.xp,IFERROR(
   _xlfn.XLOOKUP(
     1,
     (Papeletas!$B$2:$B$3000=$B59)*(Papeletas!$G$2:$G$3000&lt;=_xlpm.f)*(Papeletas!$H$2:$H$3000&gt;=_xlpm.f),
     Papeletas!$F$2:$F$3000,
     "__NP__"
   ),
   "__NP__"
),
_xlpm.x,IF(_xlpm.xp&lt;&gt;"__NP__",_xlpm.xp,_xlfn.XLOOKUP($B59,Reloj!$A$2:$A$3000,INDEX(Reloj!$J$2:$AR$3000,,COLUMN(CD51)-INT(COLUMN(CD51)/9*8)),"__NF__")),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v>
      </c>
      <c r="CQ59" s="363">
        <f t="shared" si="675"/>
        <v>8.5</v>
      </c>
      <c r="CR59" s="363">
        <f t="shared" si="676"/>
        <v>2</v>
      </c>
      <c r="CS59" s="363">
        <f t="shared" si="677"/>
        <v>0.5</v>
      </c>
      <c r="CT59" s="363">
        <f t="shared" si="678"/>
        <v>0</v>
      </c>
      <c r="CU59" s="359">
        <f t="shared" si="679"/>
        <v>0.3125</v>
      </c>
      <c r="CV59" s="360">
        <f t="shared" si="680"/>
        <v>0.54166666666666663</v>
      </c>
      <c r="CW59" s="361" t="str">
        <f>IF(
 OR(CU$6&lt;MAX($B$2,$G59),AND($H59&lt;&gt;"",CU$6&gt;$H59)),
 "NA",
 IF(
  AND($D59="LOCAL",WEEKDAY(CU$6,2)=7),
  "DS",
  IF(
   COUNTIF(Parametros!$P:$P,CU$6)&gt;0,
   IF(ISNUMBER(CY59),IF(CY59&gt;0,"FL","FC"),"FC"),
   IF(
    ISNUMBER(CY59),
    IF(CY59&gt;0,"NOR","F"),
    IF(CY59="A","NOR",IF(CY59&lt;&gt;"",CY59,"F"))
   )
  )
 )
)</f>
        <v>NOR</v>
      </c>
      <c r="CX59" s="362">
        <f t="shared" si="681"/>
        <v>5.4999999999999991</v>
      </c>
      <c r="CY59" s="362" cm="1">
        <f t="array" ref="CY59">_xlfn.LET(
_xlpm.f,CY$6,
_xlpm.xp,IFERROR(
   _xlfn.XLOOKUP(
     1,
     (Papeletas!$B$2:$B$3000=$B59)*(Papeletas!$G$2:$G$3000&lt;=_xlpm.f)*(Papeletas!$H$2:$H$3000&gt;=_xlpm.f),
     Papeletas!$F$2:$F$3000,
     "__NP__"
   ),
   "__NP__"
),
_xlpm.x,IF(_xlpm.xp&lt;&gt;"__NP__",_xlpm.xp,_xlfn.XLOOKUP($B59,Reloj!$A$2:$A$3000,INDEX(Reloj!$J$2:$AR$3000,,COLUMN(CM51)-INT(COLUMN(CM51)/9*8)),"__NF__")),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8</v>
      </c>
      <c r="CZ59" s="363">
        <f t="shared" si="682"/>
        <v>5.4999999999999991</v>
      </c>
      <c r="DA59" s="363">
        <f t="shared" si="683"/>
        <v>2</v>
      </c>
      <c r="DB59" s="363">
        <f t="shared" si="684"/>
        <v>0.50000000000000089</v>
      </c>
      <c r="DC59" s="363">
        <f t="shared" si="685"/>
        <v>0</v>
      </c>
      <c r="DD59" s="359" t="str">
        <f t="shared" si="686"/>
        <v>-</v>
      </c>
      <c r="DE59" s="360" t="str">
        <f t="shared" si="687"/>
        <v>-</v>
      </c>
      <c r="DF59" s="361" t="str">
        <f>IF(
 OR(DD$6&lt;MAX($B$2,$G59),AND($H59&lt;&gt;"",DD$6&gt;$H59)),
 "NA",
 IF(
  AND($D59="LOCAL",WEEKDAY(DD$6,2)=7),
  "DS",
  IF(
   COUNTIF(Parametros!$P:$P,DD$6)&gt;0,
   IF(ISNUMBER(DH59),IF(DH59&gt;0,"FL","FC"),"FC"),
   IF(
    ISNUMBER(DH59),
    IF(DH59&gt;0,"NOR","F"),
    IF(DH59="A","NOR",IF(DH59&lt;&gt;"",DH59,"F"))
   )
  )
 )
)</f>
        <v>DS</v>
      </c>
      <c r="DG59" s="362">
        <f t="shared" si="688"/>
        <v>0</v>
      </c>
      <c r="DH59" s="362" cm="1">
        <f t="array" ref="DH59">_xlfn.LET(
_xlpm.f,DH$6,
_xlpm.xp,IFERROR(
   _xlfn.XLOOKUP(
     1,
     (Papeletas!$B$2:$B$3000=$B59)*(Papeletas!$G$2:$G$3000&lt;=_xlpm.f)*(Papeletas!$H$2:$H$3000&gt;=_xlpm.f),
     Papeletas!$F$2:$F$3000,
     "__NP__"
   ),
   "__NP__"
),
_xlpm.x,IF(_xlpm.xp&lt;&gt;"__NP__",_xlpm.xp,_xlfn.XLOOKUP($B59,Reloj!$A$2:$A$3000,INDEX(Reloj!$J$2:$AR$3000,,COLUMN(CV51)-INT(COLUMN(CV51)/9*8)),"__NF__")),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6</v>
      </c>
      <c r="DI59" s="363">
        <f t="shared" si="689"/>
        <v>0</v>
      </c>
      <c r="DJ59" s="363">
        <f t="shared" si="690"/>
        <v>0</v>
      </c>
      <c r="DK59" s="363">
        <f t="shared" si="691"/>
        <v>0</v>
      </c>
      <c r="DL59" s="363">
        <f t="shared" si="692"/>
        <v>6</v>
      </c>
      <c r="DM59" s="359">
        <f t="shared" si="693"/>
        <v>0.3125</v>
      </c>
      <c r="DN59" s="360">
        <f t="shared" si="694"/>
        <v>0.70833333333333337</v>
      </c>
      <c r="DO59" s="361" t="str">
        <f>IF(
 OR(DM$6&lt;MAX($B$2,$G59),AND($H59&lt;&gt;"",DM$6&gt;$H59)),
 "NA",
 IF(
  AND($D59="LOCAL",WEEKDAY(DM$6,2)=7),
  "DS",
  IF(
   COUNTIF(Parametros!$P:$P,DM$6)&gt;0,
   IF(ISNUMBER(DQ59),IF(DQ59&gt;0,"FL","FC"),"FC"),
   IF(
    ISNUMBER(DQ59),
    IF(DQ59&gt;0,"NOR","F"),
    IF(DQ59="A","NOR",IF(DQ59&lt;&gt;"",DQ59,"F"))
   )
  )
 )
)</f>
        <v>NOR</v>
      </c>
      <c r="DP59" s="362">
        <f t="shared" si="695"/>
        <v>8.5</v>
      </c>
      <c r="DQ59" s="362" cm="1">
        <f t="array" ref="DQ59">_xlfn.LET(
_xlpm.f,DQ$6,
_xlpm.xp,IFERROR(
   _xlfn.XLOOKUP(
     1,
     (Papeletas!$B$2:$B$3000=$B59)*(Papeletas!$G$2:$G$3000&lt;=_xlpm.f)*(Papeletas!$H$2:$H$3000&gt;=_xlpm.f),
     Papeletas!$F$2:$F$3000,
     "__NP__"
   ),
   "__NP__"
),
_xlpm.x,IF(_xlpm.xp&lt;&gt;"__NP__",_xlpm.xp,_xlfn.XLOOKUP($B59,Reloj!$A$2:$A$3000,INDEX(Reloj!$J$2:$AR$3000,,COLUMN(DE51)-INT(COLUMN(DE51)/9*8)),"__NF__")),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v>
      </c>
      <c r="DR59" s="363">
        <f t="shared" si="696"/>
        <v>8.5</v>
      </c>
      <c r="DS59" s="363">
        <f t="shared" si="697"/>
        <v>2</v>
      </c>
      <c r="DT59" s="363">
        <f t="shared" si="698"/>
        <v>0.5</v>
      </c>
      <c r="DU59" s="363">
        <f t="shared" si="699"/>
        <v>0</v>
      </c>
      <c r="DV59" s="359">
        <f t="shared" si="700"/>
        <v>0.3125</v>
      </c>
      <c r="DW59" s="360">
        <f t="shared" si="701"/>
        <v>0.70833333333333337</v>
      </c>
      <c r="DX59" s="361" t="str">
        <f>IF(
 OR(DV$6&lt;MAX($B$2,$G59),AND($H59&lt;&gt;"",DV$6&gt;$H59)),
 "NA",
 IF(
  AND($D59="LOCAL",WEEKDAY(DV$6,2)=7),
  "DS",
  IF(
   COUNTIF(Parametros!$P:$P,DV$6)&gt;0,
   IF(ISNUMBER(DZ59),IF(DZ59&gt;0,"FL","FC"),"FC"),
   IF(
    ISNUMBER(DZ59),
    IF(DZ59&gt;0,"NOR","F"),
    IF(DZ59="A","NOR",IF(DZ59&lt;&gt;"",DZ59,"F"))
   )
  )
 )
)</f>
        <v>NOR</v>
      </c>
      <c r="DY59" s="362">
        <f t="shared" si="702"/>
        <v>8.5</v>
      </c>
      <c r="DZ59" s="362" cm="1">
        <f t="array" ref="DZ59">_xlfn.LET(
_xlpm.f,DZ$6,
_xlpm.xp,IFERROR(
   _xlfn.XLOOKUP(
     1,
     (Papeletas!$B$2:$B$3000=$B59)*(Papeletas!$G$2:$G$3000&lt;=_xlpm.f)*(Papeletas!$H$2:$H$3000&gt;=_xlpm.f),
     Papeletas!$F$2:$F$3000,
     "__NP__"
   ),
   "__NP__"
),
_xlpm.x,IF(_xlpm.xp&lt;&gt;"__NP__",_xlpm.xp,_xlfn.XLOOKUP($B59,Reloj!$A$2:$A$3000,INDEX(Reloj!$J$2:$AR$3000,,COLUMN(DN51)-INT(COLUMN(DN51)/9*8)),"__NF__")),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v>
      </c>
      <c r="EA59" s="363">
        <f t="shared" si="703"/>
        <v>8.5</v>
      </c>
      <c r="EB59" s="363">
        <f t="shared" si="704"/>
        <v>2</v>
      </c>
      <c r="EC59" s="363">
        <f t="shared" si="705"/>
        <v>0.5</v>
      </c>
      <c r="ED59" s="363">
        <f t="shared" si="706"/>
        <v>0</v>
      </c>
      <c r="EE59" s="359">
        <f t="shared" si="707"/>
        <v>0.3125</v>
      </c>
      <c r="EF59" s="360">
        <f t="shared" si="708"/>
        <v>0.70833333333333337</v>
      </c>
      <c r="EG59" s="361" t="str">
        <f>IF(
 OR(EE$6&lt;MAX($B$2,$G59),AND($H59&lt;&gt;"",EE$6&gt;$H59)),
 "NA",
 IF(
  AND($D59="LOCAL",WEEKDAY(EE$6,2)=7),
  "DS",
  IF(
   COUNTIF(Parametros!$P:$P,EE$6)&gt;0,
   IF(ISNUMBER(EI59),IF(EI59&gt;0,"FL","FC"),"FC"),
   IF(
    ISNUMBER(EI59),
    IF(EI59&gt;0,"NOR","F"),
    IF(EI59="A","NOR",IF(EI59&lt;&gt;"",EI59,"F"))
   )
  )
 )
)</f>
        <v>NOR</v>
      </c>
      <c r="EH59" s="362">
        <f t="shared" si="709"/>
        <v>8.5</v>
      </c>
      <c r="EI59" s="362" cm="1">
        <f t="array" ref="EI59">_xlfn.LET(
_xlpm.f,EI$6,
_xlpm.xp,IFERROR(
   _xlfn.XLOOKUP(
     1,
     (Papeletas!$B$2:$B$3000=$B59)*(Papeletas!$G$2:$G$3000&lt;=_xlpm.f)*(Papeletas!$H$2:$H$3000&gt;=_xlpm.f),
     Papeletas!$F$2:$F$3000,
     "__NP__"
   ),
   "__NP__"
),
_xlpm.x,IF(_xlpm.xp&lt;&gt;"__NP__",_xlpm.xp,_xlfn.XLOOKUP($B59,Reloj!$A$2:$A$3000,INDEX(Reloj!$J$2:$AR$3000,,COLUMN(DW51)-INT(COLUMN(DW51)/9*8)),"__NF__")),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v>
      </c>
      <c r="EJ59" s="363">
        <f t="shared" si="710"/>
        <v>8.5</v>
      </c>
      <c r="EK59" s="363">
        <f t="shared" si="711"/>
        <v>2</v>
      </c>
      <c r="EL59" s="363">
        <f t="shared" si="712"/>
        <v>0.5</v>
      </c>
      <c r="EM59" s="363">
        <f t="shared" si="713"/>
        <v>0</v>
      </c>
      <c r="EN59" s="359">
        <f t="shared" si="714"/>
        <v>0.3125</v>
      </c>
      <c r="EO59" s="360">
        <f t="shared" si="715"/>
        <v>0.70833333333333337</v>
      </c>
      <c r="EP59" s="361" t="str">
        <f>IF(
 OR(EN$6&lt;MAX($B$2,$G59),AND($H59&lt;&gt;"",EN$6&gt;$H59)),
 "NA",
 IF(
  AND($D59="LOCAL",WEEKDAY(EN$6,2)=7),
  "DS",
  IF(
   COUNTIF(Parametros!$P:$P,EN$6)&gt;0,
   IF(ISNUMBER(ER59),IF(ER59&gt;0,"FL","FC"),"FC"),
   IF(
    ISNUMBER(ER59),
    IF(ER59&gt;0,"NOR","F"),
    IF(ER59="A","NOR",IF(ER59&lt;&gt;"",ER59,"F"))
   )
  )
 )
)</f>
        <v>NOR</v>
      </c>
      <c r="EQ59" s="362">
        <f t="shared" si="716"/>
        <v>8.5</v>
      </c>
      <c r="ER59" s="362" cm="1">
        <f t="array" ref="ER59">_xlfn.LET(
_xlpm.f,ER$6,
_xlpm.xp,IFERROR(
   _xlfn.XLOOKUP(
     1,
     (Papeletas!$B$2:$B$3000=$B59)*(Papeletas!$G$2:$G$3000&lt;=_xlpm.f)*(Papeletas!$H$2:$H$3000&gt;=_xlpm.f),
     Papeletas!$F$2:$F$3000,
     "__NP__"
   ),
   "__NP__"
),
_xlpm.x,IF(_xlpm.xp&lt;&gt;"__NP__",_xlpm.xp,_xlfn.XLOOKUP($B59,Reloj!$A$2:$A$3000,INDEX(Reloj!$J$2:$AR$3000,,COLUMN(EF51)-INT(COLUMN(EF51)/9*8)),"__NF__")),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v>
      </c>
      <c r="ES59" s="363">
        <f t="shared" si="717"/>
        <v>8.5</v>
      </c>
      <c r="ET59" s="363">
        <f t="shared" si="718"/>
        <v>2</v>
      </c>
      <c r="EU59" s="363">
        <f t="shared" si="719"/>
        <v>0.5</v>
      </c>
      <c r="EV59" s="363">
        <f t="shared" si="720"/>
        <v>0</v>
      </c>
      <c r="EW59" s="359">
        <f t="shared" si="721"/>
        <v>0.3125</v>
      </c>
      <c r="EX59" s="360">
        <f t="shared" si="722"/>
        <v>0.70833333333333337</v>
      </c>
      <c r="EY59" s="361" t="str">
        <f>IF(
 OR(EW$6&lt;MAX($B$2,$G59),AND($H59&lt;&gt;"",EW$6&gt;$H59)),
 "NA",
 IF(
  AND($D59="LOCAL",WEEKDAY(EW$6,2)=7),
  "DS",
  IF(
   COUNTIF(Parametros!$P:$P,EW$6)&gt;0,
   IF(ISNUMBER(FA59),IF(FA59&gt;0,"FL","FC"),"FC"),
   IF(
    ISNUMBER(FA59),
    IF(FA59&gt;0,"NOR","F"),
    IF(FA59="A","NOR",IF(FA59&lt;&gt;"",FA59,"F"))
   )
  )
 )
)</f>
        <v>NOR</v>
      </c>
      <c r="EZ59" s="362">
        <f t="shared" si="723"/>
        <v>8.5</v>
      </c>
      <c r="FA59" s="362" cm="1">
        <f t="array" ref="FA59">_xlfn.LET(
_xlpm.f,FA$6,
_xlpm.xp,IFERROR(
   _xlfn.XLOOKUP(
     1,
     (Papeletas!$B$2:$B$3000=$B59)*(Papeletas!$G$2:$G$3000&lt;=_xlpm.f)*(Papeletas!$H$2:$H$3000&gt;=_xlpm.f),
     Papeletas!$F$2:$F$3000,
     "__NP__"
   ),
   "__NP__"
),
_xlpm.x,IF(_xlpm.xp&lt;&gt;"__NP__",_xlpm.xp,_xlfn.XLOOKUP($B59,Reloj!$A$2:$A$3000,INDEX(Reloj!$J$2:$AR$3000,,COLUMN(EO51)-INT(COLUMN(EO51)/9*8)),"__NF__")),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FB59" s="363">
        <f t="shared" si="724"/>
        <v>8.5</v>
      </c>
      <c r="FC59" s="363">
        <f t="shared" si="725"/>
        <v>2</v>
      </c>
      <c r="FD59" s="363">
        <f t="shared" si="726"/>
        <v>1.5</v>
      </c>
      <c r="FE59" s="363">
        <f t="shared" si="727"/>
        <v>0</v>
      </c>
      <c r="FF59" s="359">
        <f t="shared" si="728"/>
        <v>0.3125</v>
      </c>
      <c r="FG59" s="360">
        <f t="shared" si="729"/>
        <v>0.54166666666666663</v>
      </c>
      <c r="FH59" s="361" t="str">
        <f>IF(
 OR(FF$6&lt;MAX($B$2,$G59),AND($H59&lt;&gt;"",FF$6&gt;$H59)),
 "NA",
 IF(
  AND($D59="LOCAL",WEEKDAY(FF$6,2)=7),
  "DS",
  IF(
   COUNTIF(Parametros!$P:$P,FF$6)&gt;0,
   IF(ISNUMBER(FJ59),IF(FJ59&gt;0,"FL","FC"),"FC"),
   IF(
    ISNUMBER(FJ59),
    IF(FJ59&gt;0,"NOR","F"),
    IF(FJ59="A","NOR",IF(FJ59&lt;&gt;"",FJ59,"F"))
   )
  )
 )
)</f>
        <v>NOR</v>
      </c>
      <c r="FI59" s="362">
        <f t="shared" si="730"/>
        <v>5.4999999999999991</v>
      </c>
      <c r="FJ59" s="362" cm="1">
        <f t="array" ref="FJ59">_xlfn.LET(
_xlpm.f,FJ$6,
_xlpm.xp,IFERROR(
   _xlfn.XLOOKUP(
     1,
     (Papeletas!$B$2:$B$3000=$B59)*(Papeletas!$G$2:$G$3000&lt;=_xlpm.f)*(Papeletas!$H$2:$H$3000&gt;=_xlpm.f),
     Papeletas!$F$2:$F$3000,
     "__NP__"
   ),
   "__NP__"
),
_xlpm.x,IF(_xlpm.xp&lt;&gt;"__NP__",_xlpm.xp,_xlfn.XLOOKUP($B59,Reloj!$A$2:$A$3000,INDEX(Reloj!$J$2:$AR$3000,,COLUMN(EX51)-INT(COLUMN(EX51)/9*8)),"__NF__")),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10</v>
      </c>
      <c r="FK59" s="363">
        <f t="shared" si="731"/>
        <v>5.4999999999999991</v>
      </c>
      <c r="FL59" s="363">
        <f t="shared" si="732"/>
        <v>2</v>
      </c>
      <c r="FM59" s="363">
        <f t="shared" si="733"/>
        <v>2.5000000000000009</v>
      </c>
      <c r="FN59" s="363">
        <f t="shared" si="734"/>
        <v>0</v>
      </c>
      <c r="FO59" s="359" t="str">
        <f t="shared" si="735"/>
        <v>-</v>
      </c>
      <c r="FP59" s="360" t="str">
        <f t="shared" si="736"/>
        <v>-</v>
      </c>
      <c r="FQ59" s="361" t="str">
        <f>IF(
 OR(FO$6&lt;MAX($B$2,$G59),AND($H59&lt;&gt;"",FO$6&gt;$H59)),
 "NA",
 IF(
  AND($D59="LOCAL",WEEKDAY(FO$6,2)=7),
  "DS",
  IF(
   COUNTIF(Parametros!$P:$P,FO$6)&gt;0,
   IF(ISNUMBER(FS59),IF(FS59&gt;0,"FL","FC"),"FC"),
   IF(
    ISNUMBER(FS59),
    IF(FS59&gt;0,"NOR","F"),
    IF(FS59="A","NOR",IF(FS59&lt;&gt;"",FS59,"F"))
   )
  )
 )
)</f>
        <v>DS</v>
      </c>
      <c r="FR59" s="362">
        <f t="shared" si="737"/>
        <v>0</v>
      </c>
      <c r="FS59" s="362" cm="1">
        <f t="array" ref="FS59">_xlfn.LET(
_xlpm.f,FS$6,
_xlpm.xp,IFERROR(
   _xlfn.XLOOKUP(
     1,
     (Papeletas!$B$2:$B$3000=$B59)*(Papeletas!$G$2:$G$3000&lt;=_xlpm.f)*(Papeletas!$H$2:$H$3000&gt;=_xlpm.f),
     Papeletas!$F$2:$F$3000,
     "__NP__"
   ),
   "__NP__"
),
_xlpm.x,IF(_xlpm.xp&lt;&gt;"__NP__",_xlpm.xp,_xlfn.XLOOKUP($B59,Reloj!$A$2:$A$3000,INDEX(Reloj!$J$2:$AR$3000,,COLUMN(FG51)-INT(COLUMN(FG51)/9*8)),"__NF__")),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6.5</v>
      </c>
      <c r="FT59" s="363">
        <f t="shared" si="738"/>
        <v>0</v>
      </c>
      <c r="FU59" s="363">
        <f t="shared" si="739"/>
        <v>0</v>
      </c>
      <c r="FV59" s="363">
        <f t="shared" si="740"/>
        <v>0</v>
      </c>
      <c r="FW59" s="363">
        <f t="shared" si="741"/>
        <v>6.5</v>
      </c>
      <c r="FX59" s="359">
        <f t="shared" si="742"/>
        <v>0.3125</v>
      </c>
      <c r="FY59" s="360">
        <f t="shared" si="743"/>
        <v>0.70833333333333337</v>
      </c>
      <c r="FZ59" s="361" t="str">
        <f>IF(
 OR(FX$6&lt;MAX($B$2,$G59),AND($H59&lt;&gt;"",FX$6&gt;$H59)),
 "NA",
 IF(
  AND($D59="LOCAL",WEEKDAY(FX$6,2)=7),
  "DS",
  IF(
   COUNTIF(Parametros!$P:$P,FX$6)&gt;0,
   IF(ISNUMBER(GB59),IF(GB59&gt;0,"FL","FC"),"FC"),
   IF(
    ISNUMBER(GB59),
    IF(GB59&gt;0,"NOR","F"),
    IF(GB59="A","NOR",IF(GB59&lt;&gt;"",GB59,"F"))
   )
  )
 )
)</f>
        <v>NOR</v>
      </c>
      <c r="GA59" s="362">
        <f t="shared" si="744"/>
        <v>8.5</v>
      </c>
      <c r="GB59" s="362" cm="1">
        <f t="array" ref="GB59">_xlfn.LET(
_xlpm.f,GB$6,
_xlpm.xp,IFERROR(
   _xlfn.XLOOKUP(
     1,
     (Papeletas!$B$2:$B$3000=$B59)*(Papeletas!$G$2:$G$3000&lt;=_xlpm.f)*(Papeletas!$H$2:$H$3000&gt;=_xlpm.f),
     Papeletas!$F$2:$F$3000,
     "__NP__"
   ),
   "__NP__"
),
_xlpm.x,IF(_xlpm.xp&lt;&gt;"__NP__",_xlpm.xp,_xlfn.XLOOKUP($B59,Reloj!$A$2:$A$3000,INDEX(Reloj!$J$2:$AR$3000,,COLUMN(FP51)-INT(COLUMN(FP51)/9*8)),"__NF__")),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11.5</v>
      </c>
      <c r="GC59" s="363">
        <f t="shared" si="745"/>
        <v>8.5</v>
      </c>
      <c r="GD59" s="363">
        <f t="shared" si="746"/>
        <v>2</v>
      </c>
      <c r="GE59" s="363">
        <f t="shared" si="747"/>
        <v>1</v>
      </c>
      <c r="GF59" s="363">
        <f t="shared" si="748"/>
        <v>0</v>
      </c>
      <c r="GG59" s="359">
        <f t="shared" si="749"/>
        <v>0.3125</v>
      </c>
      <c r="GH59" s="360">
        <f t="shared" si="750"/>
        <v>0.70833333333333337</v>
      </c>
      <c r="GI59" s="361" t="str">
        <f>IF(
 OR(GG$6&lt;MAX($B$2,$G59),AND($H59&lt;&gt;"",GG$6&gt;$H59)),
 "NA",
 IF(
  AND($D59="LOCAL",WEEKDAY(GG$6,2)=7),
  "DS",
  IF(
   COUNTIF(Parametros!$P:$P,GG$6)&gt;0,
   IF(ISNUMBER(GK59),IF(GK59&gt;0,"FL","FC"),"FC"),
   IF(
    ISNUMBER(GK59),
    IF(GK59&gt;0,"NOR","F"),
    IF(GK59="A","NOR",IF(GK59&lt;&gt;"",GK59,"F"))
   )
  )
 )
)</f>
        <v>NOR</v>
      </c>
      <c r="GJ59" s="362">
        <f t="shared" si="751"/>
        <v>8.5</v>
      </c>
      <c r="GK59" s="362" cm="1">
        <f t="array" ref="GK59">_xlfn.LET(
_xlpm.f,GK$6,
_xlpm.xp,IFERROR(
   _xlfn.XLOOKUP(
     1,
     (Papeletas!$B$2:$B$3000=$B59)*(Papeletas!$G$2:$G$3000&lt;=_xlpm.f)*(Papeletas!$H$2:$H$3000&gt;=_xlpm.f),
     Papeletas!$F$2:$F$3000,
     "__NP__"
   ),
   "__NP__"
),
_xlpm.x,IF(_xlpm.xp&lt;&gt;"__NP__",_xlpm.xp,_xlfn.XLOOKUP($B59,Reloj!$A$2:$A$3000,INDEX(Reloj!$J$2:$AR$3000,,COLUMN(FY51)-INT(COLUMN(FY51)/9*8)),"__NF__")),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GL59" s="363">
        <f t="shared" si="752"/>
        <v>8.5</v>
      </c>
      <c r="GM59" s="363">
        <f t="shared" si="753"/>
        <v>2</v>
      </c>
      <c r="GN59" s="363">
        <f t="shared" si="754"/>
        <v>1.5</v>
      </c>
      <c r="GO59" s="363">
        <f t="shared" si="755"/>
        <v>0</v>
      </c>
      <c r="GP59" s="359">
        <f t="shared" si="756"/>
        <v>0.3125</v>
      </c>
      <c r="GQ59" s="360">
        <f t="shared" si="757"/>
        <v>0.70833333333333337</v>
      </c>
      <c r="GR59" s="361" t="str">
        <f>IF(
 OR(GP$6&lt;MAX($B$2,$G59),AND($H59&lt;&gt;"",GP$6&gt;$H59)),
 "NA",
 IF(
  AND($D59="LOCAL",WEEKDAY(GP$6,2)=7),
  "DS",
  IF(
   COUNTIF(Parametros!$P:$P,GP$6)&gt;0,
   IF(ISNUMBER(GT59),IF(GT59&gt;0,"FL","FC"),"FC"),
   IF(
    ISNUMBER(GT59),
    IF(GT59&gt;0,"NOR","F"),
    IF(GT59="A","NOR",IF(GT59&lt;&gt;"",GT59,"F"))
   )
  )
 )
)</f>
        <v>NOR</v>
      </c>
      <c r="GS59" s="362">
        <f t="shared" si="758"/>
        <v>8.5</v>
      </c>
      <c r="GT59" s="362" cm="1">
        <f t="array" ref="GT59">_xlfn.LET(
_xlpm.f,GT$6,
_xlpm.xp,IFERROR(
   _xlfn.XLOOKUP(
     1,
     (Papeletas!$B$2:$B$3000=$B59)*(Papeletas!$G$2:$G$3000&lt;=_xlpm.f)*(Papeletas!$H$2:$H$3000&gt;=_xlpm.f),
     Papeletas!$F$2:$F$3000,
     "__NP__"
   ),
   "__NP__"
),
_xlpm.x,IF(_xlpm.xp&lt;&gt;"__NP__",_xlpm.xp,_xlfn.XLOOKUP($B59,Reloj!$A$2:$A$3000,INDEX(Reloj!$J$2:$AR$3000,,COLUMN(GH51)-INT(COLUMN(GH51)/9*8)),"__NF__")),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GU59" s="363">
        <f t="shared" si="759"/>
        <v>8.5</v>
      </c>
      <c r="GV59" s="363">
        <f t="shared" si="760"/>
        <v>2</v>
      </c>
      <c r="GW59" s="363">
        <f t="shared" si="761"/>
        <v>1.5</v>
      </c>
      <c r="GX59" s="363">
        <f t="shared" si="762"/>
        <v>0</v>
      </c>
      <c r="GY59" s="359">
        <f t="shared" si="763"/>
        <v>0.3125</v>
      </c>
      <c r="GZ59" s="360">
        <f t="shared" si="764"/>
        <v>0.70833333333333337</v>
      </c>
      <c r="HA59" s="361" t="str">
        <f>IF(
 OR(GY$6&lt;MAX($B$2,$G59),AND($H59&lt;&gt;"",GY$6&gt;$H59)),
 "NA",
 IF(
  AND($D59="LOCAL",WEEKDAY(GY$6,2)=7),
  "DS",
  IF(
   COUNTIF(Parametros!$P:$P,GY$6)&gt;0,
   IF(ISNUMBER(HC59),IF(HC59&gt;0,"FL","FC"),"FC"),
   IF(
    ISNUMBER(HC59),
    IF(HC59&gt;0,"NOR","F"),
    IF(HC59="A","NOR",IF(HC59&lt;&gt;"",HC59,"F"))
   )
  )
 )
)</f>
        <v>NOR</v>
      </c>
      <c r="HB59" s="362">
        <f t="shared" si="765"/>
        <v>8.5</v>
      </c>
      <c r="HC59" s="362" cm="1">
        <f t="array" ref="HC59">_xlfn.LET(
_xlpm.f,HC$6,
_xlpm.xp,IFERROR(
   _xlfn.XLOOKUP(
     1,
     (Papeletas!$B$2:$B$3000=$B59)*(Papeletas!$G$2:$G$3000&lt;=_xlpm.f)*(Papeletas!$H$2:$H$3000&gt;=_xlpm.f),
     Papeletas!$F$2:$F$3000,
     "__NP__"
   ),
   "__NP__"
),
_xlpm.x,IF(_xlpm.xp&lt;&gt;"__NP__",_xlpm.xp,_xlfn.XLOOKUP($B59,Reloj!$A$2:$A$3000,INDEX(Reloj!$J$2:$AR$3000,,COLUMN(GQ51)-INT(COLUMN(GQ51)/9*8)),"__NF__")),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HD59" s="363">
        <f t="shared" si="766"/>
        <v>8.5</v>
      </c>
      <c r="HE59" s="363">
        <f t="shared" si="767"/>
        <v>2</v>
      </c>
      <c r="HF59" s="363">
        <f t="shared" si="768"/>
        <v>1.5</v>
      </c>
      <c r="HG59" s="363">
        <f t="shared" si="769"/>
        <v>0</v>
      </c>
      <c r="HH59" s="359">
        <f t="shared" si="770"/>
        <v>0.3125</v>
      </c>
      <c r="HI59" s="360">
        <f t="shared" si="771"/>
        <v>0.70833333333333337</v>
      </c>
      <c r="HJ59" s="361" t="str">
        <f>IF(
 OR(HH$6&lt;MAX($B$2,$G59),AND($H59&lt;&gt;"",HH$6&gt;$H59)),
 "NA",
 IF(
  AND($D59="LOCAL",WEEKDAY(HH$6,2)=7),
  "DS",
  IF(
   COUNTIF(Parametros!$P:$P,HH$6)&gt;0,
   IF(ISNUMBER(HL59),IF(HL59&gt;0,"FL","FC"),"FC"),
   IF(
    ISNUMBER(HL59),
    IF(HL59&gt;0,"NOR","F"),
    IF(HL59="A","NOR",IF(HL59&lt;&gt;"",HL59,"F"))
   )
  )
 )
)</f>
        <v>NOR</v>
      </c>
      <c r="HK59" s="362">
        <f t="shared" si="772"/>
        <v>8.5</v>
      </c>
      <c r="HL59" s="362" cm="1">
        <f t="array" ref="HL59">_xlfn.LET(
_xlpm.f,HL$6,
_xlpm.xp,IFERROR(
   _xlfn.XLOOKUP(
     1,
     (Papeletas!$B$2:$B$3000=$B59)*(Papeletas!$G$2:$G$3000&lt;=_xlpm.f)*(Papeletas!$H$2:$H$3000&gt;=_xlpm.f),
     Papeletas!$F$2:$F$3000,
     "__NP__"
   ),
   "__NP__"
),
_xlpm.x,IF(_xlpm.xp&lt;&gt;"__NP__",_xlpm.xp,_xlfn.XLOOKUP($B59,Reloj!$A$2:$A$3000,INDEX(Reloj!$J$2:$AR$3000,,COLUMN(GZ51)-INT(COLUMN(GZ51)/9*8)),"__NF__")),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HM59" s="363">
        <f t="shared" si="773"/>
        <v>8.5</v>
      </c>
      <c r="HN59" s="363">
        <f t="shared" si="774"/>
        <v>2</v>
      </c>
      <c r="HO59" s="363">
        <f t="shared" si="775"/>
        <v>1.5</v>
      </c>
      <c r="HP59" s="363">
        <f t="shared" si="776"/>
        <v>0</v>
      </c>
      <c r="HQ59" s="359">
        <f t="shared" si="777"/>
        <v>0.3125</v>
      </c>
      <c r="HR59" s="360">
        <f t="shared" si="778"/>
        <v>0.54166666666666663</v>
      </c>
      <c r="HS59" s="361" t="str">
        <f>IF(
 OR(HQ$6&lt;MAX($B$2,$G59),AND($H59&lt;&gt;"",HQ$6&gt;$H59)),
 "NA",
 IF(
  AND($D59="LOCAL",WEEKDAY(HQ$6,2)=7),
  "DS",
  IF(
   COUNTIF(Parametros!$P:$P,HQ$6)&gt;0,
   IF(ISNUMBER(HU59),IF(HU59&gt;0,"FL","FC"),"FC"),
   IF(
    ISNUMBER(HU59),
    IF(HU59&gt;0,"NOR","F"),
    IF(HU59="A","NOR",IF(HU59&lt;&gt;"",HU59,"F"))
   )
  )
 )
)</f>
        <v>NOR</v>
      </c>
      <c r="HT59" s="362">
        <f t="shared" si="779"/>
        <v>5.4999999999999991</v>
      </c>
      <c r="HU59" s="362" cm="1">
        <f t="array" ref="HU59">_xlfn.LET(
_xlpm.f,HU$6,
_xlpm.xp,IFERROR(
   _xlfn.XLOOKUP(
     1,
     (Papeletas!$B$2:$B$3000=$B59)*(Papeletas!$G$2:$G$3000&lt;=_xlpm.f)*(Papeletas!$H$2:$H$3000&gt;=_xlpm.f),
     Papeletas!$F$2:$F$3000,
     "__NP__"
   ),
   "__NP__"
),
_xlpm.x,IF(_xlpm.xp&lt;&gt;"__NP__",_xlpm.xp,_xlfn.XLOOKUP($B59,Reloj!$A$2:$A$3000,INDEX(Reloj!$J$2:$AR$3000,,COLUMN(HI51)-INT(COLUMN(HI51)/9*8)),"__NF__")),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8</v>
      </c>
      <c r="HV59" s="363">
        <f t="shared" si="780"/>
        <v>5.4999999999999991</v>
      </c>
      <c r="HW59" s="363">
        <f t="shared" si="781"/>
        <v>2</v>
      </c>
      <c r="HX59" s="363">
        <f t="shared" si="782"/>
        <v>0.50000000000000089</v>
      </c>
      <c r="HY59" s="363">
        <f t="shared" si="783"/>
        <v>0</v>
      </c>
      <c r="HZ59" s="359" t="str">
        <f t="shared" si="784"/>
        <v>-</v>
      </c>
      <c r="IA59" s="360" t="str">
        <f t="shared" si="785"/>
        <v>-</v>
      </c>
      <c r="IB59" s="361" t="str">
        <f>IF(
 OR(HZ$6&lt;MAX($B$2,$G59),AND($H59&lt;&gt;"",HZ$6&gt;$H59)),
 "NA",
 IF(
  AND($D59="LOCAL",WEEKDAY(HZ$6,2)=7),
  "DS",
  IF(
   COUNTIF(Parametros!$P:$P,HZ$6)&gt;0,
   IF(ISNUMBER(ID59),IF(ID59&gt;0,"FL","FC"),"FC"),
   IF(
    ISNUMBER(ID59),
    IF(ID59&gt;0,"NOR","F"),
    IF(ID59="A","NOR",IF(ID59&lt;&gt;"",ID59,"F"))
   )
  )
 )
)</f>
        <v>DS</v>
      </c>
      <c r="IC59" s="362">
        <f t="shared" si="786"/>
        <v>0</v>
      </c>
      <c r="ID59" s="362" cm="1">
        <f t="array" ref="ID59">_xlfn.LET(
_xlpm.f,ID$6,
_xlpm.xp,IFERROR(
   _xlfn.XLOOKUP(
     1,
     (Papeletas!$B$2:$B$3000=$B59)*(Papeletas!$G$2:$G$3000&lt;=_xlpm.f)*(Papeletas!$H$2:$H$3000&gt;=_xlpm.f),
     Papeletas!$F$2:$F$3000,
     "__NP__"
   ),
   "__NP__"
),
_xlpm.x,IF(_xlpm.xp&lt;&gt;"__NP__",_xlpm.xp,_xlfn.XLOOKUP($B59,Reloj!$A$2:$A$3000,INDEX(Reloj!$J$2:$AR$3000,,COLUMN(HR51)-INT(COLUMN(HR51)/9*8)),"__NF__")),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6</v>
      </c>
      <c r="IE59" s="363">
        <f t="shared" si="787"/>
        <v>0</v>
      </c>
      <c r="IF59" s="363">
        <f t="shared" si="788"/>
        <v>0</v>
      </c>
      <c r="IG59" s="363">
        <f t="shared" si="789"/>
        <v>0</v>
      </c>
      <c r="IH59" s="363">
        <f t="shared" si="790"/>
        <v>6</v>
      </c>
      <c r="II59" s="359">
        <f t="shared" si="791"/>
        <v>0.3125</v>
      </c>
      <c r="IJ59" s="360">
        <f t="shared" si="792"/>
        <v>0.70833333333333337</v>
      </c>
      <c r="IK59" s="361" t="str">
        <f>IF(
 OR(II$6&lt;MAX($B$2,$G59),AND($H59&lt;&gt;"",II$6&gt;$H59)),
 "NA",
 IF(
  AND($D59="LOCAL",WEEKDAY(II$6,2)=7),
  "DS",
  IF(
   COUNTIF(Parametros!$P:$P,II$6)&gt;0,
   IF(ISNUMBER(IM59),IF(IM59&gt;0,"FL","FC"),"FC"),
   IF(
    ISNUMBER(IM59),
    IF(IM59&gt;0,"NOR","F"),
    IF(IM59="A","NOR",IF(IM59&lt;&gt;"",IM59,"F"))
   )
  )
 )
)</f>
        <v>NOR</v>
      </c>
      <c r="IL59" s="362">
        <f t="shared" si="793"/>
        <v>8.5</v>
      </c>
      <c r="IM59" s="362" cm="1">
        <f t="array" ref="IM59">_xlfn.LET(
_xlpm.f,IM$6,
_xlpm.xp,IFERROR(
   _xlfn.XLOOKUP(
     1,
     (Papeletas!$B$2:$B$3000=$B59)*(Papeletas!$G$2:$G$3000&lt;=_xlpm.f)*(Papeletas!$H$2:$H$3000&gt;=_xlpm.f),
     Papeletas!$F$2:$F$3000,
     "__NP__"
   ),
   "__NP__"
),
_xlpm.x,IF(_xlpm.xp&lt;&gt;"__NP__",_xlpm.xp,_xlfn.XLOOKUP($B59,Reloj!$A$2:$A$3000,INDEX(Reloj!$J$2:$AR$3000,,COLUMN(IA51)-INT(COLUMN(IA51)/9*8)),"__NF__")),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IN59" s="363">
        <f t="shared" si="794"/>
        <v>8.5</v>
      </c>
      <c r="IO59" s="363">
        <f t="shared" si="795"/>
        <v>2</v>
      </c>
      <c r="IP59" s="363">
        <f t="shared" si="796"/>
        <v>1.5</v>
      </c>
      <c r="IQ59" s="363">
        <f t="shared" si="797"/>
        <v>0</v>
      </c>
      <c r="IR59" s="359">
        <f t="shared" si="798"/>
        <v>0.3125</v>
      </c>
      <c r="IS59" s="360">
        <f t="shared" si="799"/>
        <v>0.70833333333333337</v>
      </c>
      <c r="IT59" s="361" t="str">
        <f>IF(
 OR(IR$6&lt;MAX($B$2,$G59),AND($H59&lt;&gt;"",IR$6&gt;$H59)),
 "NA",
 IF(
  AND($D59="LOCAL",WEEKDAY(IR$6,2)=7),
  "DS",
  IF(
   COUNTIF(Parametros!$P:$P,IR$6)&gt;0,
   IF(ISNUMBER(IV59),IF(IV59&gt;0,"FL","FC"),"FC"),
   IF(
    ISNUMBER(IV59),
    IF(IV59&gt;0,"NOR","F"),
    IF(IV59="A","NOR",IF(IV59&lt;&gt;"",IV59,"F"))
   )
  )
 )
)</f>
        <v>NOR</v>
      </c>
      <c r="IU59" s="362">
        <f t="shared" si="800"/>
        <v>8.5</v>
      </c>
      <c r="IV59" s="362" cm="1">
        <f t="array" ref="IV59">_xlfn.LET(
_xlpm.f,IV$6,
_xlpm.xp,IFERROR(
   _xlfn.XLOOKUP(
     1,
     (Papeletas!$B$2:$B$3000=$B59)*(Papeletas!$G$2:$G$3000&lt;=_xlpm.f)*(Papeletas!$H$2:$H$3000&gt;=_xlpm.f),
     Papeletas!$F$2:$F$3000,
     "__NP__"
   ),
   "__NP__"
),
_xlpm.x,IF(_xlpm.xp&lt;&gt;"__NP__",_xlpm.xp,_xlfn.XLOOKUP($B59,Reloj!$A$2:$A$3000,INDEX(Reloj!$J$2:$AR$3000,,COLUMN(IJ51)-INT(COLUMN(IJ51)/9*8)),"__NF__")),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IW59" s="363">
        <f t="shared" si="801"/>
        <v>8.5</v>
      </c>
      <c r="IX59" s="363">
        <f t="shared" si="802"/>
        <v>2</v>
      </c>
      <c r="IY59" s="363">
        <f t="shared" si="803"/>
        <v>1.5</v>
      </c>
      <c r="IZ59" s="363">
        <f t="shared" si="804"/>
        <v>0</v>
      </c>
      <c r="JA59" s="359">
        <f t="shared" si="805"/>
        <v>0.3125</v>
      </c>
      <c r="JB59" s="360">
        <f t="shared" si="806"/>
        <v>0.70833333333333337</v>
      </c>
      <c r="JC59" s="361" t="str">
        <f>IF(
 OR(JA$6&lt;MAX($B$2,$G59),AND($H59&lt;&gt;"",JA$6&gt;$H59)),
 "NA",
 IF(
  AND($D59="LOCAL",WEEKDAY(JA$6,2)=7),
  "DS",
  IF(
   COUNTIF(Parametros!$P:$P,JA$6)&gt;0,
   IF(ISNUMBER(JE59),IF(JE59&gt;0,"FL","FC"),"FC"),
   IF(
    ISNUMBER(JE59),
    IF(JE59&gt;0,"NOR","F"),
    IF(JE59="A","NOR",IF(JE59&lt;&gt;"",JE59,"F"))
   )
  )
 )
)</f>
        <v>NOR</v>
      </c>
      <c r="JD59" s="362">
        <f t="shared" si="807"/>
        <v>8.5</v>
      </c>
      <c r="JE59" s="362" cm="1">
        <f t="array" ref="JE59">_xlfn.LET(
_xlpm.f,JE$6,
_xlpm.xp,IFERROR(
   _xlfn.XLOOKUP(
     1,
     (Papeletas!$B$2:$B$3000=$B59)*(Papeletas!$G$2:$G$3000&lt;=_xlpm.f)*(Papeletas!$H$2:$H$3000&gt;=_xlpm.f),
     Papeletas!$F$2:$F$3000,
     "__NP__"
   ),
   "__NP__"
),
_xlpm.x,IF(_xlpm.xp&lt;&gt;"__NP__",_xlpm.xp,_xlfn.XLOOKUP($B59,Reloj!$A$2:$A$3000,INDEX(Reloj!$J$2:$AR$3000,,COLUMN(IS51)-INT(COLUMN(IS51)/9*8)),"__NF__")),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JF59" s="363">
        <f t="shared" si="808"/>
        <v>8.5</v>
      </c>
      <c r="JG59" s="363">
        <f t="shared" si="809"/>
        <v>2</v>
      </c>
      <c r="JH59" s="363">
        <f t="shared" si="810"/>
        <v>1.5</v>
      </c>
      <c r="JI59" s="363">
        <f t="shared" si="811"/>
        <v>0</v>
      </c>
      <c r="JJ59" s="359">
        <f t="shared" si="812"/>
        <v>0.3125</v>
      </c>
      <c r="JK59" s="360">
        <f t="shared" si="813"/>
        <v>0.70833333333333337</v>
      </c>
      <c r="JL59" s="361" t="str">
        <f>IF(
 OR(JJ$6&lt;MAX($B$2,$G59),AND($H59&lt;&gt;"",JJ$6&gt;$H59)),
 "NA",
 IF(
  AND($D59="LOCAL",WEEKDAY(JJ$6,2)=7),
  "DS",
  IF(
   COUNTIF(Parametros!$P:$P,JJ$6)&gt;0,
   IF(ISNUMBER(JN59),IF(JN59&gt;0,"FL","FC"),"FC"),
   IF(
    ISNUMBER(JN59),
    IF(JN59&gt;0,"NOR","F"),
    IF(JN59="A","NOR",IF(JN59&lt;&gt;"",JN59,"F"))
   )
  )
 )
)</f>
        <v>NOR</v>
      </c>
      <c r="JM59" s="362">
        <f t="shared" si="814"/>
        <v>8.5</v>
      </c>
      <c r="JN59" s="362" cm="1">
        <f t="array" ref="JN59">_xlfn.LET(
_xlpm.f,JN$6,
_xlpm.xp,IFERROR(
   _xlfn.XLOOKUP(
     1,
     (Papeletas!$B$2:$B$3000=$B59)*(Papeletas!$G$2:$G$3000&lt;=_xlpm.f)*(Papeletas!$H$2:$H$3000&gt;=_xlpm.f),
     Papeletas!$F$2:$F$3000,
     "__NP__"
   ),
   "__NP__"
),
_xlpm.x,IF(_xlpm.xp&lt;&gt;"__NP__",_xlpm.xp,_xlfn.XLOOKUP($B59,Reloj!$A$2:$A$3000,INDEX(Reloj!$J$2:$AR$3000,,COLUMN(JB51)-INT(COLUMN(JB51)/9*8)),"__NF__")),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JO59" s="363">
        <f t="shared" si="815"/>
        <v>8.5</v>
      </c>
      <c r="JP59" s="363">
        <f t="shared" si="816"/>
        <v>2</v>
      </c>
      <c r="JQ59" s="363">
        <f t="shared" si="817"/>
        <v>1.5</v>
      </c>
      <c r="JR59" s="363">
        <f t="shared" si="818"/>
        <v>0</v>
      </c>
      <c r="JS59" s="359">
        <f t="shared" si="819"/>
        <v>0.3125</v>
      </c>
      <c r="JT59" s="360">
        <f t="shared" si="820"/>
        <v>0.70833333333333337</v>
      </c>
      <c r="JU59" s="361" t="str">
        <f>IF(
 OR(JS$6&lt;MAX($B$2,$G59),AND($H59&lt;&gt;"",JS$6&gt;$H59)),
 "NA",
 IF(
  AND($D59="LOCAL",WEEKDAY(JS$6,2)=7),
  "DS",
  IF(
   COUNTIF(Parametros!$P:$P,JS$6)&gt;0,
   IF(ISNUMBER(JW59),IF(JW59&gt;0,"FL","FC"),"FC"),
   IF(
    ISNUMBER(JW59),
    IF(JW59&gt;0,"NOR","F"),
    IF(JW59="A","NOR",IF(JW59&lt;&gt;"",JW59,"F"))
   )
  )
 )
)</f>
        <v>NOR</v>
      </c>
      <c r="JV59" s="362">
        <f t="shared" si="821"/>
        <v>8.5</v>
      </c>
      <c r="JW59" s="362" cm="1">
        <f t="array" ref="JW59">_xlfn.LET(
_xlpm.f,JW$6,
_xlpm.xp,IFERROR(
   _xlfn.XLOOKUP(
     1,
     (Papeletas!$B$2:$B$3000=$B59)*(Papeletas!$G$2:$G$3000&lt;=_xlpm.f)*(Papeletas!$H$2:$H$3000&gt;=_xlpm.f),
     Papeletas!$F$2:$F$3000,
     "__NP__"
   ),
   "__NP__"
),
_xlpm.x,IF(_xlpm.xp&lt;&gt;"__NP__",_xlpm.xp,_xlfn.XLOOKUP($B59,Reloj!$A$2:$A$3000,INDEX(Reloj!$J$2:$AR$3000,,COLUMN(JK51)-INT(COLUMN(JK51)/9*8)),"__NF__")),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JX59" s="363">
        <f t="shared" si="822"/>
        <v>8.5</v>
      </c>
      <c r="JY59" s="363">
        <f t="shared" si="823"/>
        <v>2</v>
      </c>
      <c r="JZ59" s="363">
        <f t="shared" si="824"/>
        <v>1.5</v>
      </c>
      <c r="KA59" s="363">
        <f t="shared" si="825"/>
        <v>0</v>
      </c>
      <c r="KB59" s="359">
        <f t="shared" si="826"/>
        <v>0.3125</v>
      </c>
      <c r="KC59" s="360">
        <f t="shared" si="827"/>
        <v>0.54166666666666663</v>
      </c>
      <c r="KD59" s="361" t="str">
        <f>IF(
 OR(KB$6&lt;MAX($B$2,$G59),AND($H59&lt;&gt;"",KB$6&gt;$H59)),
 "NA",
 IF(
  AND($D59="LOCAL",WEEKDAY(KB$6,2)=7),
  "DS",
  IF(
   COUNTIF(Parametros!$P:$P,KB$6)&gt;0,
   IF(ISNUMBER(KF59),IF(KF59&gt;0,"FL","FC"),"FC"),
   IF(
    ISNUMBER(KF59),
    IF(KF59&gt;0,"NOR","F"),
    IF(KF59="A","NOR",IF(KF59&lt;&gt;"",KF59,"F"))
   )
  )
 )
)</f>
        <v>NOR</v>
      </c>
      <c r="KE59" s="362">
        <f t="shared" si="828"/>
        <v>5.4999999999999991</v>
      </c>
      <c r="KF59" s="362" cm="1">
        <f t="array" ref="KF59">_xlfn.LET(
_xlpm.f,KF$6,
_xlpm.xp,IFERROR(
   _xlfn.XLOOKUP(
     1,
     (Papeletas!$B$2:$B$3000=$B59)*(Papeletas!$G$2:$G$3000&lt;=_xlpm.f)*(Papeletas!$H$2:$H$3000&gt;=_xlpm.f),
     Papeletas!$F$2:$F$3000,
     "__NP__"
   ),
   "__NP__"
),
_xlpm.x,IF(_xlpm.xp&lt;&gt;"__NP__",_xlpm.xp,_xlfn.XLOOKUP($B59,Reloj!$A$2:$A$3000,INDEX(Reloj!$J$2:$AR$3000,,COLUMN(JT51)-INT(COLUMN(JT51)/9*8)),"__NF__")),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6</v>
      </c>
      <c r="KG59" s="363">
        <f t="shared" si="829"/>
        <v>5.4999999999999991</v>
      </c>
      <c r="KH59" s="363">
        <f t="shared" si="830"/>
        <v>0.50000000000000089</v>
      </c>
      <c r="KI59" s="363">
        <f t="shared" si="831"/>
        <v>0</v>
      </c>
      <c r="KJ59" s="363">
        <f t="shared" si="832"/>
        <v>0</v>
      </c>
      <c r="KK59" s="359" t="str">
        <f t="shared" si="255"/>
        <v>-</v>
      </c>
      <c r="KL59" s="360" t="str">
        <f t="shared" ref="KL59" si="867">IF(KK59="-","-",IF($D59="LOCAL",IF(WEEKDAY(KK$6,2)&lt;=5,--"17:00:00",IF(WEEKDAY(KK$6,2)=6,--"13:00:00","-")),IF($D59="FORANEO",IF(WEEKDAY(KK$6,2)&lt;=6,--"18:30:00",IF(WEEKDAY(KK$6,2)=7,--"12:00:00","-")),"-")))</f>
        <v>-</v>
      </c>
      <c r="KM59" s="361" t="str">
        <f>IF(
 OR(KK$6&lt;MAX($B$2,$G59),AND($H59&lt;&gt;"",KK$6&gt;$H59)),
 "NA",
 IF(
  AND($D59="LOCAL",WEEKDAY(KK$6,2)=7),
  "DS",
  IF(
   COUNTIF(Parametros!$P:$P,KK$6)&gt;0,
   IF(ISNUMBER(KO59),IF(KO59&gt;0,"FL","FC"),"FC"),
   IF(
    ISNUMBER(KO59),
    IF(KO59&gt;0,"NOR","F"),
    IF(KO59="A","NOR",IF(KO59&lt;&gt;"",KO59,"F"))
   )
  )
 )
)</f>
        <v>DS</v>
      </c>
      <c r="KN59" s="362">
        <f t="shared" si="519"/>
        <v>0</v>
      </c>
      <c r="KO59" s="362" cm="1">
        <f t="array" ref="KO59">_xlfn.LET(
_xlpm.f,KO$6,
_xlpm.xp,IFERROR(
   _xlfn.XLOOKUP(
     1,
     (Papeletas!$B$2:$B$403=$B59)*(Papeletas!$G$2:$G$403&lt;=_xlpm.f)*(Papeletas!$H$2:$H$403&gt;=_xlpm.f),
     Papeletas!$F$2:$F$403,
     "__NP__"
   ),
   "__NP__"
),
_xlpm.x,IF(_xlpm.xp&lt;&gt;"__NP__",_xlpm.xp,_xlfn.XLOOKUP($B59,Reloj!$A$2:$A$1254,INDEX(Reloj!$J$2:$AR$1254,,COLUMN(KC51)-INT(COLUMN(KC51)/9*8)),"__NF__")),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6.5</v>
      </c>
      <c r="KP59" s="363">
        <f t="shared" si="520"/>
        <v>0</v>
      </c>
      <c r="KQ59" s="363">
        <f t="shared" si="521"/>
        <v>0</v>
      </c>
      <c r="KR59" s="363">
        <f t="shared" si="522"/>
        <v>0</v>
      </c>
      <c r="KS59" s="363">
        <f t="shared" si="523"/>
        <v>6.5</v>
      </c>
      <c r="KT59" s="359">
        <f t="shared" si="262"/>
        <v>0.3125</v>
      </c>
      <c r="KU59" s="360">
        <f t="shared" ref="KU59" si="868">IF(KT59="-","-",IF($D59="LOCAL",IF(WEEKDAY(KT$6,2)&lt;=5,--"17:00:00",IF(WEEKDAY(KT$6,2)=6,--"13:00:00","-")),IF($D59="FORANEO",IF(WEEKDAY(KT$6,2)&lt;=6,--"18:30:00",IF(WEEKDAY(KT$6,2)=7,--"12:00:00","-")),"-")))</f>
        <v>0.70833333333333337</v>
      </c>
      <c r="KV59" s="361" t="str">
        <f>IF(
 OR(KT$6&lt;MAX($B$2,$G59),AND($H59&lt;&gt;"",KT$6&gt;$H59)),
 "NA",
 IF(
  AND($D59="LOCAL",WEEKDAY(KT$6,2)=7),
  "DS",
  IF(
   COUNTIF(Parametros!$P:$P,KT$6)&gt;0,
   IF(ISNUMBER(KX59),IF(KX59&gt;0,"FL","FC"),"FC"),
   IF(
    ISNUMBER(KX59),
    IF(KX59&gt;0,"NOR","F"),
    IF(KX59="A","NOR",IF(KX59&lt;&gt;"",KX59,"F"))
   )
  )
 )
)</f>
        <v>NOR</v>
      </c>
      <c r="KW59" s="362">
        <f t="shared" si="525"/>
        <v>8.5</v>
      </c>
      <c r="KX59" s="362" cm="1">
        <f t="array" ref="KX59">_xlfn.LET(
_xlpm.f,KX$6,
_xlpm.xp,IFERROR(
   _xlfn.XLOOKUP(
     1,
     (Papeletas!$B$2:$B$403=$B59)*(Papeletas!$G$2:$G$403&lt;=_xlpm.f)*(Papeletas!$H$2:$H$403&gt;=_xlpm.f),
     Papeletas!$F$2:$F$403,
     "__NP__"
   ),
   "__NP__"
),
_xlpm.x,IF(_xlpm.xp&lt;&gt;"__NP__",_xlpm.xp,_xlfn.XLOOKUP($B59,Reloj!$A$2:$A$1254,INDEX(Reloj!$J$2:$AR$1254,,COLUMN(KL51)-INT(COLUMN(KL51)/9*8)),"__NF__")),
_xlpm.t,SUBSTITUTE(_xlpm.x&amp;"","'",""),
_xlpm.esnum,IFERROR(ISNUMBER(VALUE(_xlpm.t)),FALSE),
_xlpm.n,IF(_xlpm.esnum,VALUE(_xlpm.t),0),
_xlpm.dia,IFERROR(WEEKDAY(_xlpm.f,2),0),
_xlpm.esFinSem,IF(AND(_xlpm.esnum,_xlpm.n&gt;0,_xlpm.n&lt;=7),IF($D59="LOCAL",OR(_xlpm.dia=6,_xlpm.dia=7),_xlpm.dia=7),FALSE),
_xlpm.nAj,IF(_xlpm.esFinSem,_xlpm.n+1,_xlpm.n),
IF(_xlpm.x="__NF__","Revisar",
IF(_xlpm.t="","F",
IF(_xlpm.esnum,
IF(_xlpm.nAj=0,"F",_xlpm.nAj),
IF(OR(_xlpm.t="AS",_xlpm.t="SAI"),"F",
IF(OR(_xlpm.t="ATM",_xlpm.t="CT",_xlpm.t="SS"),"A",
IF(_xlpm.t="B","DL",
IF(_xlpm.t="BA","DLA",
IF(_xlpm.t="V","VAC",_xlpm.t)))))))))</f>
        <v>12</v>
      </c>
      <c r="KY59" s="363">
        <f t="shared" si="526"/>
        <v>8.5</v>
      </c>
      <c r="KZ59" s="363">
        <f t="shared" si="527"/>
        <v>2</v>
      </c>
      <c r="LA59" s="363">
        <f t="shared" si="528"/>
        <v>1.5</v>
      </c>
      <c r="LB59" s="363">
        <f t="shared" si="529"/>
        <v>0</v>
      </c>
      <c r="LC59" s="364">
        <f t="shared" si="269"/>
        <v>0.3125</v>
      </c>
      <c r="LD59" s="360">
        <f t="shared" si="530"/>
        <v>0.70833333333333337</v>
      </c>
      <c r="LE59" s="361" t="str" cm="1">
        <f t="array" ref="LE59">_xlfn.LET(_xlpm.f,LC$6,_xlpm.ini,IFERROR(_xlfn.XLOOKUP(1,(Papeletas!$B$2:$B$403=$B59)*(Papeletas!$G$2:$G$403&lt;=_xlpm.f)*(Papeletas!$H$2:$H$403&gt;=_xlpm.f),Papeletas!$F$2:$F$403,""),""),IF(AND($D59="LOCAL",WEEKDAY(LC$6,2)=7),"DS",IF(_xlpm.ini&lt;&gt;"",_xlfn.XLOOKUP(_xlpm.ini,Parametros!$B:$B,Parametros!$C:$C,_xlpm.ini),"NOR")))</f>
        <v>NOR</v>
      </c>
      <c r="LF59" s="362">
        <f t="shared" si="531"/>
        <v>8.5</v>
      </c>
      <c r="LG59" s="362">
        <f t="shared" si="532"/>
        <v>8.5</v>
      </c>
      <c r="LH59" s="363">
        <f t="shared" si="533"/>
        <v>8.5</v>
      </c>
      <c r="LI59" s="363">
        <v>0</v>
      </c>
      <c r="LJ59" s="363">
        <v>0</v>
      </c>
      <c r="LK59" s="363">
        <v>0</v>
      </c>
      <c r="LL59" s="364">
        <f t="shared" si="274"/>
        <v>0.3125</v>
      </c>
      <c r="LM59" s="360">
        <f t="shared" si="534"/>
        <v>0.70833333333333337</v>
      </c>
      <c r="LN59" s="361" t="str" cm="1">
        <f t="array" ref="LN59">_xlfn.LET(_xlpm.f,LL$6,_xlpm.ini,IFERROR(_xlfn.XLOOKUP(1,(Papeletas!$B$2:$B$403=$B59)*(Papeletas!$G$2:$G$403&lt;=_xlpm.f)*(Papeletas!$H$2:$H$403&gt;=_xlpm.f),Papeletas!$F$2:$F$403,""),""),IF(AND($D59="LOCAL",WEEKDAY(LL$6,2)=7),"DS",IF(_xlpm.ini&lt;&gt;"",_xlfn.XLOOKUP(_xlpm.ini,Parametros!$B:$B,Parametros!$C:$C,_xlpm.ini),"NOR")))</f>
        <v>NOR</v>
      </c>
      <c r="LO59" s="362">
        <f t="shared" si="535"/>
        <v>8.5</v>
      </c>
      <c r="LP59" s="362">
        <f t="shared" si="536"/>
        <v>8.5</v>
      </c>
      <c r="LQ59" s="363">
        <f t="shared" si="537"/>
        <v>8.5</v>
      </c>
      <c r="LR59" s="363">
        <v>0</v>
      </c>
      <c r="LS59" s="363">
        <v>0</v>
      </c>
      <c r="LT59" s="363">
        <v>0</v>
      </c>
      <c r="LU59" s="364">
        <f t="shared" si="279"/>
        <v>0.3125</v>
      </c>
      <c r="LV59" s="360">
        <f t="shared" si="538"/>
        <v>0.70833333333333337</v>
      </c>
      <c r="LW59" s="361" t="str" cm="1">
        <f t="array" ref="LW59">_xlfn.LET(_xlpm.f,LU$6,_xlpm.ini,IFERROR(_xlfn.XLOOKUP(1,(Papeletas!$B$2:$B$403=$B59)*(Papeletas!$G$2:$G$403&lt;=_xlpm.f)*(Papeletas!$H$2:$H$403&gt;=_xlpm.f),Papeletas!$F$2:$F$403,""),""),IF(AND($D59="LOCAL",WEEKDAY(LU$6,2)=7),"DS",IF(_xlpm.ini&lt;&gt;"",_xlfn.XLOOKUP(_xlpm.ini,Parametros!$B:$B,Parametros!$C:$C,_xlpm.ini),"NOR")))</f>
        <v>NOR</v>
      </c>
      <c r="LX59" s="362">
        <f t="shared" si="539"/>
        <v>8.5</v>
      </c>
      <c r="LY59" s="362">
        <f t="shared" si="540"/>
        <v>8.5</v>
      </c>
      <c r="LZ59" s="363">
        <f t="shared" si="541"/>
        <v>8.5</v>
      </c>
      <c r="MA59" s="363">
        <v>0</v>
      </c>
      <c r="MB59" s="363">
        <v>0</v>
      </c>
      <c r="MC59" s="363">
        <v>0</v>
      </c>
      <c r="MD59" s="360">
        <f t="shared" si="284"/>
        <v>0.3125</v>
      </c>
      <c r="ME59" s="360">
        <f t="shared" si="542"/>
        <v>0.70833333333333337</v>
      </c>
      <c r="MF59" s="361" t="str" cm="1">
        <f t="array" ref="MF59">_xlfn.LET(_xlpm.f,MD$6,_xlpm.ini,IFERROR(_xlfn.XLOOKUP(1,(Papeletas!$B$2:$B$403=$B59)*(Papeletas!$G$2:$G$403&lt;=_xlpm.f)*(Papeletas!$H$2:$H$403&gt;=_xlpm.f),Papeletas!$F$2:$F$403,""),""),IF(AND($D59="LOCAL",WEEKDAY(MD$6,2)=7),"DS",IF(_xlpm.ini&lt;&gt;"",_xlfn.XLOOKUP(_xlpm.ini,Parametros!$B:$B,Parametros!$C:$C,_xlpm.ini),"NOR")))</f>
        <v>NOR</v>
      </c>
      <c r="MG59" s="362">
        <f t="shared" si="543"/>
        <v>8.5</v>
      </c>
      <c r="MH59" s="362">
        <f t="shared" si="544"/>
        <v>8.5</v>
      </c>
      <c r="MI59" s="363">
        <f t="shared" si="545"/>
        <v>8.5</v>
      </c>
      <c r="MJ59" s="363">
        <v>0</v>
      </c>
      <c r="MK59" s="363">
        <v>0</v>
      </c>
      <c r="ML59" s="363">
        <v>0</v>
      </c>
      <c r="MM59" s="364">
        <f t="shared" si="289"/>
        <v>0.3125</v>
      </c>
      <c r="MN59" s="360">
        <f t="shared" si="546"/>
        <v>0.54166666666666663</v>
      </c>
      <c r="MO59" s="361" t="str" cm="1">
        <f t="array" ref="MO59">_xlfn.LET(_xlpm.f,MM$6,_xlpm.ini,IFERROR(_xlfn.XLOOKUP(1,(Papeletas!$B$2:$B$403=$B59)*(Papeletas!$G$2:$G$403&lt;=_xlpm.f)*(Papeletas!$H$2:$H$403&gt;=_xlpm.f),Papeletas!$F$2:$F$403,""),""),IF(AND($D59="LOCAL",WEEKDAY(MM$6,2)=7),"DS",IF(_xlpm.ini&lt;&gt;"",_xlfn.XLOOKUP(_xlpm.ini,Parametros!$B:$B,Parametros!$C:$C,_xlpm.ini),"NOR")))</f>
        <v>NOR</v>
      </c>
      <c r="MP59" s="362">
        <f t="shared" si="547"/>
        <v>5.4999999999999991</v>
      </c>
      <c r="MQ59" s="362">
        <f t="shared" si="548"/>
        <v>5.4999999999999991</v>
      </c>
      <c r="MR59" s="363">
        <f t="shared" si="549"/>
        <v>5.4999999999999991</v>
      </c>
      <c r="MS59" s="363">
        <v>0</v>
      </c>
      <c r="MT59" s="363">
        <v>0</v>
      </c>
      <c r="MU59" s="363">
        <v>0</v>
      </c>
      <c r="MV59" s="364"/>
      <c r="MW59" s="360"/>
      <c r="MX59" s="361"/>
      <c r="MY59" s="362"/>
      <c r="MZ59" s="362"/>
      <c r="NA59" s="363"/>
      <c r="NB59" s="363"/>
      <c r="NC59" s="363"/>
      <c r="ND59" s="363"/>
      <c r="NE59" s="364"/>
      <c r="NF59" s="360"/>
      <c r="NG59" s="361"/>
      <c r="NH59" s="362"/>
      <c r="NI59" s="362"/>
      <c r="NJ59" s="363"/>
      <c r="NK59" s="363"/>
      <c r="NL59" s="363"/>
      <c r="NM59" s="363"/>
      <c r="NN59" s="211"/>
      <c r="NO59" s="401">
        <f t="shared" si="615"/>
        <v>24</v>
      </c>
      <c r="NP59" s="401" cm="1">
        <f t="array" ref="NP59">SUMPRODUCT(
 (INDEX(DD59:MU59,1,_xlfn.SEQUENCE(1,INT((COLUMN($MU$9)-COLUMN(DD59)+1)/9),3,9))=NP$6)*
 (INDEX(DD59:MU59,1,_xlfn.SEQUENCE(1,INT((COLUMN($MU$9)-COLUMN(DD59)+1)/9),9,9))&gt;0)
)</f>
        <v>4</v>
      </c>
      <c r="NQ59" s="401" cm="1">
        <f t="array" ref="NQ59">SUMPRODUCT(--(INDEX($DD59:$MU59,1,_xlfn.SEQUENCE(1,INT((COLUMN($MU$9)-COLUMN($DD59)+1)/9),3,9))=NQ$6))</f>
        <v>0</v>
      </c>
      <c r="NR59" s="401">
        <f t="shared" si="550"/>
        <v>28</v>
      </c>
      <c r="NS59" s="401" cm="1">
        <f t="array" ref="NS59">SUMPRODUCT(--(INDEX($DD59:$MU59,1,_xlfn.SEQUENCE(1,INT((COLUMN($MU$9)-COLUMN($DD59)+1)/9),3,9))=NS$6))</f>
        <v>0</v>
      </c>
      <c r="NT59" s="401">
        <f t="shared" si="551"/>
        <v>0</v>
      </c>
      <c r="NU59" s="401" cm="1">
        <f t="array" ref="NU59">SUMPRODUCT(--(INDEX($DD59:$MU59,1,_xlfn.SEQUENCE(1,INT((COLUMN($MU$9)-COLUMN($DD59)+1)/9),3,9))=NU$6))</f>
        <v>0</v>
      </c>
      <c r="NV59" s="401" cm="1">
        <f t="array" ref="NV59">SUMPRODUCT(--(INDEX($DD59:$MU59,1,_xlfn.SEQUENCE(1,INT((COLUMN($MU$9)-COLUMN($DD59)+1)/9),3,9))=NV$6))</f>
        <v>0</v>
      </c>
      <c r="NW59" s="401" cm="1">
        <f t="array" ref="NW59">SUMPRODUCT(--(INDEX($DD59:$MU59,1,_xlfn.SEQUENCE(1,INT((COLUMN($MU$9)-COLUMN($DD59)+1)/9),3,9))=NW$6))</f>
        <v>0</v>
      </c>
      <c r="NX59" s="401" cm="1">
        <f t="array" ref="NX59">SUMPRODUCT(--(INDEX($DD59:$MU59,1,_xlfn.SEQUENCE(1,INT((COLUMN($MU$9)-COLUMN($DD59)+1)/9),3,9))=NX$6))</f>
        <v>0</v>
      </c>
      <c r="NY59" s="401" cm="1">
        <f t="array" ref="NY59">SUMPRODUCT(--(INDEX($DD59:$MU59,1,_xlfn.SEQUENCE(1,INT((COLUMN($MU$9)-COLUMN($DD59)+1)/9),3,9))=NY$6))</f>
        <v>0</v>
      </c>
      <c r="NZ59" s="401" cm="1">
        <f t="array" ref="NZ59">SUMPRODUCT(--(INDEX($DD59:$MU59,1,_xlfn.SEQUENCE(1,INT((COLUMN($MU$9)-COLUMN($DD59)+1)/9),3,9))=NZ$6))</f>
        <v>0</v>
      </c>
      <c r="OA59" s="401" cm="1">
        <f t="array" ref="OA59">SUMPRODUCT(--(INDEX($DD59:$MU59,1,_xlfn.SEQUENCE(1,INT((COLUMN($MU$9)-COLUMN($DD59)+1)/9),3,9))=OA$6))</f>
        <v>0</v>
      </c>
      <c r="OB59" s="401" cm="1">
        <f t="array" ref="OB59">SUMPRODUCT(--(INDEX($DD59:$MU59,1,_xlfn.SEQUENCE(1,INT((COLUMN($MU$9)-COLUMN($DD59)+1)/9),3,9))=OB$6))</f>
        <v>0</v>
      </c>
      <c r="OC59" s="401" cm="1">
        <f t="array" ref="OC59">SUMPRODUCT(--(INDEX($DD59:$MU59,1,_xlfn.SEQUENCE(1,INT((COLUMN($MU$9)-COLUMN($DD59)+1)/9),3,9))=OC$6))</f>
        <v>0</v>
      </c>
      <c r="OD59" s="402"/>
      <c r="OE59" s="402">
        <f t="shared" si="552"/>
        <v>28</v>
      </c>
      <c r="OF59" s="403" cm="1">
        <f t="array" ref="OF59">SUM(INDEX(R59:KJ59,1,_xlfn.SEQUENCE(1,INT((COLUMN($NM$9)-COLUMN(CU59)+1)/9),7,9)))</f>
        <v>46.5</v>
      </c>
      <c r="OG59" s="403" cm="1">
        <f t="array" ref="OG59">SUM(INDEX(R59:KJ59,1,_xlfn.SEQUENCE(1,INT((COLUMN($NM$9)-COLUMN(CU59)+1)/9),8,9)))</f>
        <v>22.000000000000004</v>
      </c>
      <c r="OH59" s="403" cm="1">
        <f t="array" ref="OH59">SUM(INDEX(R59:KJ59,1,_xlfn.SEQUENCE(1,INT((COLUMN($NM$9)-COLUMN(CU59)+1)/9),9,9)))</f>
        <v>18.5</v>
      </c>
      <c r="OI59" s="214"/>
      <c r="OJ59" s="163"/>
      <c r="OK59" s="163"/>
      <c r="OL59" s="163"/>
      <c r="OM59" s="163"/>
      <c r="ON59" s="306">
        <f>_xlfn.XLOOKUP(B59,'TR05'!B:B,'TR05'!G:G,"Revisar",0)</f>
        <v>46048</v>
      </c>
      <c r="OO59" s="306">
        <f>_xlfn.XLOOKUP(B59,Reloj!A:A,Reloj!D:D,"Revisar",0)</f>
        <v>46048</v>
      </c>
      <c r="OP59" s="162" t="str">
        <f>_xlfn.XLOOKUP(B59,'S10'!C:C,'S10'!B:B,"Revisar",0)</f>
        <v>Revisar</v>
      </c>
    </row>
    <row r="60" spans="1:406">
      <c r="A60" s="356">
        <v>52</v>
      </c>
      <c r="B60" s="332" t="s">
        <v>7698</v>
      </c>
      <c r="C60" s="357" t="str">
        <f>_xlfn.XLOOKUP(B60,'S10'!$B$2:$B$1500,'S10'!$A$2:$A$1500,"Ingresar",0)</f>
        <v>Ingresar</v>
      </c>
      <c r="D60" s="333" t="s">
        <v>169</v>
      </c>
      <c r="E60" s="335" t="s">
        <v>7699</v>
      </c>
      <c r="F60" s="384" t="s">
        <v>7818</v>
      </c>
      <c r="G60" s="296">
        <v>46056</v>
      </c>
      <c r="H60" s="358"/>
      <c r="I60" s="359">
        <f t="shared" si="37"/>
        <v>0.3125</v>
      </c>
      <c r="J60" s="360">
        <f t="shared" si="295"/>
        <v>0.70833333333333337</v>
      </c>
      <c r="K60" s="361" t="str">
        <f>IF(
 OR(I$6&lt;MAX($B$2,$G60),AND($H60&lt;&gt;"",I$6&gt;$H60)),
 "NA",
 IF(
  AND($D60="LOCAL",WEEKDAY(I$6,2)=7),
  "DS",
  IF(
   COUNTIF(Parametros!$P:$P,I$6)&gt;0,
   IF(ISNUMBER(M60),IF(M60&gt;0,"FL","FC"),"FC"),
   IF(
    ISNUMBER(M60),
    IF(M60&gt;0,"NOR","F"),
    IF(M60="A","NOR",IF(M60&lt;&gt;"",M60,"F"))
   )
  )
 )
)</f>
        <v>NA</v>
      </c>
      <c r="L60" s="362">
        <f t="shared" si="296"/>
        <v>8.5</v>
      </c>
      <c r="M60" s="362" t="str" cm="1">
        <f t="array" ref="M60">_xlfn.LET(
_xlpm.f,M$6,
_xlpm.xp,IFERROR(
   _xlfn.XLOOKUP(
     1,
     (Papeletas!$B$2:$B$403=$B60)*(Papeletas!$G$2:$G$403&lt;=_xlpm.f)*(Papeletas!$H$2:$H$403&gt;=_xlpm.f),
     Papeletas!$F$2:$F$403,
     "__NP__"
   ),
   "__NP__"
),
_xlpm.x,IF(_xlpm.xp&lt;&gt;"__NP__",_xlpm.xp,_xlfn.XLOOKUP($B60,Reloj!$A$2:$A$1254,INDEX(Reloj!$J$2:$AR$1254,,COLUMN(A52)-INT(COLUMN(A52)/9*8)),"__NF__")),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N60" s="363">
        <f t="shared" si="297"/>
        <v>0</v>
      </c>
      <c r="O60" s="363">
        <f t="shared" si="298"/>
        <v>0</v>
      </c>
      <c r="P60" s="363">
        <f t="shared" si="299"/>
        <v>0</v>
      </c>
      <c r="Q60" s="363">
        <f t="shared" si="300"/>
        <v>0</v>
      </c>
      <c r="R60" s="359">
        <f t="shared" si="616"/>
        <v>0.3125</v>
      </c>
      <c r="S60" s="360">
        <f t="shared" si="617"/>
        <v>0.70833333333333337</v>
      </c>
      <c r="T60" s="361" t="str">
        <f>IF(
 OR(R$6&lt;MAX($B$2,$G60),AND($H60&lt;&gt;"",R$6&gt;$H60)),
 "NA",
 IF(
  AND($D60="LOCAL",WEEKDAY(R$6,2)=7),
  "DS",
  IF(
   COUNTIF(Parametros!$P:$P,R$6)&gt;0,
   IF(ISNUMBER(V60),IF(V60&gt;0,"FL","FC"),"FC"),
   IF(
    ISNUMBER(V60),
    IF(V60&gt;0,"NOR","F"),
    IF(V60="A","NOR",IF(V60&lt;&gt;"",V60,"F"))
   )
  )
 )
)</f>
        <v>NA</v>
      </c>
      <c r="U60" s="362">
        <f t="shared" si="618"/>
        <v>8.5</v>
      </c>
      <c r="V60" s="362" t="str" cm="1">
        <f t="array" ref="V60">_xlfn.LET(
_xlpm.f,V$6,
_xlpm.xp,IFERROR(
   _xlfn.XLOOKUP(
     1,
     (Papeletas!$B$2:$B$3000=$B60)*(Papeletas!$G$2:$G$3000&lt;=_xlpm.f)*(Papeletas!$H$2:$H$3000&gt;=_xlpm.f),
     Papeletas!$F$2:$F$3000,
     "__NP__"
   ),
   "__NP__"
),
_xlpm.x,IF(_xlpm.xp&lt;&gt;"__NP__",_xlpm.xp,_xlfn.XLOOKUP($B60,Reloj!$A$2:$A$3000,INDEX(Reloj!$J$2:$AR$3000,,COLUMN(J52)-INT(COLUMN(J52)/9*8)),"__NF__")),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W60" s="363">
        <f t="shared" si="619"/>
        <v>0</v>
      </c>
      <c r="X60" s="363">
        <f t="shared" si="620"/>
        <v>0</v>
      </c>
      <c r="Y60" s="363">
        <f t="shared" si="621"/>
        <v>0</v>
      </c>
      <c r="Z60" s="363">
        <f t="shared" si="622"/>
        <v>0</v>
      </c>
      <c r="AA60" s="359">
        <f t="shared" si="623"/>
        <v>0.3125</v>
      </c>
      <c r="AB60" s="360">
        <f t="shared" si="624"/>
        <v>0.70833333333333337</v>
      </c>
      <c r="AC60" s="361" t="str">
        <f>IF(
 OR(AA$6&lt;MAX($B$2,$G60),AND($H60&lt;&gt;"",AA$6&gt;$H60)),
 "NA",
 IF(
  AND($D60="LOCAL",WEEKDAY(AA$6,2)=7),
  "DS",
  IF(
   COUNTIF(Parametros!$P:$P,AA$6)&gt;0,
   IF(ISNUMBER(AE60),IF(AE60&gt;0,"FL","FC"),"FC"),
   IF(
    ISNUMBER(AE60),
    IF(AE60&gt;0,"NOR","F"),
    IF(AE60="A","NOR",IF(AE60&lt;&gt;"",AE60,"F"))
   )
  )
 )
)</f>
        <v>NA</v>
      </c>
      <c r="AD60" s="362">
        <f t="shared" si="625"/>
        <v>8.5</v>
      </c>
      <c r="AE60" s="362" t="str" cm="1">
        <f t="array" ref="AE60">_xlfn.LET(
_xlpm.f,AE$6,
_xlpm.xp,IFERROR(
   _xlfn.XLOOKUP(
     1,
     (Papeletas!$B$2:$B$3000=$B60)*(Papeletas!$G$2:$G$3000&lt;=_xlpm.f)*(Papeletas!$H$2:$H$3000&gt;=_xlpm.f),
     Papeletas!$F$2:$F$3000,
     "__NP__"
   ),
   "__NP__"
),
_xlpm.x,IF(_xlpm.xp&lt;&gt;"__NP__",_xlpm.xp,_xlfn.XLOOKUP($B60,Reloj!$A$2:$A$3000,INDEX(Reloj!$J$2:$AR$3000,,COLUMN(S52)-INT(COLUMN(S52)/9*8)),"__NF__")),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AF60" s="363">
        <f t="shared" si="626"/>
        <v>0</v>
      </c>
      <c r="AG60" s="363">
        <f t="shared" si="627"/>
        <v>0</v>
      </c>
      <c r="AH60" s="363">
        <f t="shared" si="628"/>
        <v>0</v>
      </c>
      <c r="AI60" s="363">
        <f t="shared" si="629"/>
        <v>0</v>
      </c>
      <c r="AJ60" s="359">
        <f t="shared" si="630"/>
        <v>0.3125</v>
      </c>
      <c r="AK60" s="360">
        <f t="shared" si="631"/>
        <v>0.54166666666666663</v>
      </c>
      <c r="AL60" s="361" t="str">
        <f>IF(
 OR(AJ$6&lt;MAX($B$2,$G60),AND($H60&lt;&gt;"",AJ$6&gt;$H60)),
 "NA",
 IF(
  AND($D60="LOCAL",WEEKDAY(AJ$6,2)=7),
  "DS",
  IF(
   COUNTIF(Parametros!$P:$P,AJ$6)&gt;0,
   IF(ISNUMBER(AN60),IF(AN60&gt;0,"FL","FC"),"FC"),
   IF(
    ISNUMBER(AN60),
    IF(AN60&gt;0,"NOR","F"),
    IF(AN60="A","NOR",IF(AN60&lt;&gt;"",AN60,"F"))
   )
  )
 )
)</f>
        <v>NA</v>
      </c>
      <c r="AM60" s="362">
        <f t="shared" si="632"/>
        <v>5.4999999999999991</v>
      </c>
      <c r="AN60" s="362" t="str" cm="1">
        <f t="array" ref="AN60">_xlfn.LET(
_xlpm.f,AN$6,
_xlpm.xp,IFERROR(
   _xlfn.XLOOKUP(
     1,
     (Papeletas!$B$2:$B$3000=$B60)*(Papeletas!$G$2:$G$3000&lt;=_xlpm.f)*(Papeletas!$H$2:$H$3000&gt;=_xlpm.f),
     Papeletas!$F$2:$F$3000,
     "__NP__"
   ),
   "__NP__"
),
_xlpm.x,IF(_xlpm.xp&lt;&gt;"__NP__",_xlpm.xp,_xlfn.XLOOKUP($B60,Reloj!$A$2:$A$3000,INDEX(Reloj!$J$2:$AR$3000,,COLUMN(AB52)-INT(COLUMN(AB52)/9*8)),"__NF__")),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AO60" s="363">
        <f t="shared" si="633"/>
        <v>0</v>
      </c>
      <c r="AP60" s="363">
        <f t="shared" si="634"/>
        <v>0</v>
      </c>
      <c r="AQ60" s="363">
        <f t="shared" si="635"/>
        <v>0</v>
      </c>
      <c r="AR60" s="363">
        <f t="shared" si="636"/>
        <v>0</v>
      </c>
      <c r="AS60" s="359" t="str">
        <f t="shared" si="637"/>
        <v>-</v>
      </c>
      <c r="AT60" s="360" t="str">
        <f t="shared" si="638"/>
        <v>-</v>
      </c>
      <c r="AU60" s="361" t="str">
        <f>IF(
 OR(AS$6&lt;MAX($B$2,$G60),AND($H60&lt;&gt;"",AS$6&gt;$H60)),
 "NA",
 IF(
  AND($D60="LOCAL",WEEKDAY(AS$6,2)=7),
  "DS",
  IF(
   COUNTIF(Parametros!$P:$P,AS$6)&gt;0,
   IF(ISNUMBER(AW60),IF(AW60&gt;0,"FL","FC"),"FC"),
   IF(
    ISNUMBER(AW60),
    IF(AW60&gt;0,"NOR","F"),
    IF(AW60="A","NOR",IF(AW60&lt;&gt;"",AW60,"F"))
   )
  )
 )
)</f>
        <v>NA</v>
      </c>
      <c r="AV60" s="362">
        <f t="shared" si="639"/>
        <v>0</v>
      </c>
      <c r="AW60" s="362" t="str" cm="1">
        <f t="array" ref="AW60">_xlfn.LET(
_xlpm.f,AW$6,
_xlpm.xp,IFERROR(
   _xlfn.XLOOKUP(
     1,
     (Papeletas!$B$2:$B$3000=$B60)*(Papeletas!$G$2:$G$3000&lt;=_xlpm.f)*(Papeletas!$H$2:$H$3000&gt;=_xlpm.f),
     Papeletas!$F$2:$F$3000,
     "__NP__"
   ),
   "__NP__"
),
_xlpm.x,IF(_xlpm.xp&lt;&gt;"__NP__",_xlpm.xp,_xlfn.XLOOKUP($B60,Reloj!$A$2:$A$3000,INDEX(Reloj!$J$2:$AR$3000,,COLUMN(AK52)-INT(COLUMN(AK52)/9*8)),"__NF__")),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AX60" s="363">
        <f t="shared" si="640"/>
        <v>0</v>
      </c>
      <c r="AY60" s="363">
        <f t="shared" si="641"/>
        <v>0</v>
      </c>
      <c r="AZ60" s="363">
        <f t="shared" si="642"/>
        <v>0</v>
      </c>
      <c r="BA60" s="363">
        <f t="shared" si="643"/>
        <v>0</v>
      </c>
      <c r="BB60" s="359">
        <f t="shared" si="644"/>
        <v>0.3125</v>
      </c>
      <c r="BC60" s="360">
        <f t="shared" si="645"/>
        <v>0.70833333333333337</v>
      </c>
      <c r="BD60" s="361" t="str">
        <f>IF(
 OR(BB$6&lt;MAX($B$2,$G60),AND($H60&lt;&gt;"",BB$6&gt;$H60)),
 "NA",
 IF(
  AND($D60="LOCAL",WEEKDAY(BB$6,2)=7),
  "DS",
  IF(
   COUNTIF(Parametros!$P:$P,BB$6)&gt;0,
   IF(ISNUMBER(BF60),IF(BF60&gt;0,"FL","FC"),"FC"),
   IF(
    ISNUMBER(BF60),
    IF(BF60&gt;0,"NOR","F"),
    IF(BF60="A","NOR",IF(BF60&lt;&gt;"",BF60,"F"))
   )
  )
 )
)</f>
        <v>NA</v>
      </c>
      <c r="BE60" s="362">
        <f t="shared" si="646"/>
        <v>8.5</v>
      </c>
      <c r="BF60" s="362" t="str" cm="1">
        <f t="array" ref="BF60">_xlfn.LET(
_xlpm.f,BF$6,
_xlpm.xp,IFERROR(
   _xlfn.XLOOKUP(
     1,
     (Papeletas!$B$2:$B$3000=$B60)*(Papeletas!$G$2:$G$3000&lt;=_xlpm.f)*(Papeletas!$H$2:$H$3000&gt;=_xlpm.f),
     Papeletas!$F$2:$F$3000,
     "__NP__"
   ),
   "__NP__"
),
_xlpm.x,IF(_xlpm.xp&lt;&gt;"__NP__",_xlpm.xp,_xlfn.XLOOKUP($B60,Reloj!$A$2:$A$3000,INDEX(Reloj!$J$2:$AR$3000,,COLUMN(AT52)-INT(COLUMN(AT52)/9*8)),"__NF__")),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BG60" s="363">
        <f t="shared" si="647"/>
        <v>0</v>
      </c>
      <c r="BH60" s="363">
        <f t="shared" si="648"/>
        <v>0</v>
      </c>
      <c r="BI60" s="363">
        <f t="shared" si="649"/>
        <v>0</v>
      </c>
      <c r="BJ60" s="363">
        <f t="shared" si="650"/>
        <v>0</v>
      </c>
      <c r="BK60" s="359">
        <f t="shared" si="651"/>
        <v>0.3125</v>
      </c>
      <c r="BL60" s="360">
        <f t="shared" si="652"/>
        <v>0.70833333333333337</v>
      </c>
      <c r="BM60" s="361" t="str">
        <f>IF(
 OR(BK$6&lt;MAX($B$2,$G60),AND($H60&lt;&gt;"",BK$6&gt;$H60)),
 "NA",
 IF(
  AND($D60="LOCAL",WEEKDAY(BK$6,2)=7),
  "DS",
  IF(
   COUNTIF(Parametros!$P:$P,BK$6)&gt;0,
   IF(ISNUMBER(BO60),IF(BO60&gt;0,"FL","FC"),"FC"),
   IF(
    ISNUMBER(BO60),
    IF(BO60&gt;0,"NOR","F"),
    IF(BO60="A","NOR",IF(BO60&lt;&gt;"",BO60,"F"))
   )
  )
 )
)</f>
        <v>NA</v>
      </c>
      <c r="BN60" s="362">
        <f t="shared" si="653"/>
        <v>8.5</v>
      </c>
      <c r="BO60" s="362" t="str" cm="1">
        <f t="array" ref="BO60">_xlfn.LET(
_xlpm.f,BO$6,
_xlpm.xp,IFERROR(
   _xlfn.XLOOKUP(
     1,
     (Papeletas!$B$2:$B$3000=$B60)*(Papeletas!$G$2:$G$3000&lt;=_xlpm.f)*(Papeletas!$H$2:$H$3000&gt;=_xlpm.f),
     Papeletas!$F$2:$F$3000,
     "__NP__"
   ),
   "__NP__"
),
_xlpm.x,IF(_xlpm.xp&lt;&gt;"__NP__",_xlpm.xp,_xlfn.XLOOKUP($B60,Reloj!$A$2:$A$3000,INDEX(Reloj!$J$2:$AR$3000,,COLUMN(BC52)-INT(COLUMN(BC52)/9*8)),"__NF__")),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BP60" s="363">
        <f t="shared" si="654"/>
        <v>0</v>
      </c>
      <c r="BQ60" s="363">
        <f t="shared" si="655"/>
        <v>0</v>
      </c>
      <c r="BR60" s="363">
        <f t="shared" si="656"/>
        <v>0</v>
      </c>
      <c r="BS60" s="363">
        <f t="shared" si="657"/>
        <v>0</v>
      </c>
      <c r="BT60" s="359">
        <f t="shared" si="658"/>
        <v>0.3125</v>
      </c>
      <c r="BU60" s="360">
        <f t="shared" si="659"/>
        <v>0.70833333333333337</v>
      </c>
      <c r="BV60" s="361" t="str">
        <f>IF(
 OR(BT$6&lt;MAX($B$2,$G60),AND($H60&lt;&gt;"",BT$6&gt;$H60)),
 "NA",
 IF(
  AND($D60="LOCAL",WEEKDAY(BT$6,2)=7),
  "DS",
  IF(
   COUNTIF(Parametros!$P:$P,BT$6)&gt;0,
   IF(ISNUMBER(BX60),IF(BX60&gt;0,"FL","FC"),"FC"),
   IF(
    ISNUMBER(BX60),
    IF(BX60&gt;0,"NOR","F"),
    IF(BX60="A","NOR",IF(BX60&lt;&gt;"",BX60,"F"))
   )
  )
 )
)</f>
        <v>NA</v>
      </c>
      <c r="BW60" s="362">
        <f t="shared" si="660"/>
        <v>8.5</v>
      </c>
      <c r="BX60" s="362" t="str" cm="1">
        <f t="array" ref="BX60">_xlfn.LET(
_xlpm.f,BX$6,
_xlpm.xp,IFERROR(
   _xlfn.XLOOKUP(
     1,
     (Papeletas!$B$2:$B$3000=$B60)*(Papeletas!$G$2:$G$3000&lt;=_xlpm.f)*(Papeletas!$H$2:$H$3000&gt;=_xlpm.f),
     Papeletas!$F$2:$F$3000,
     "__NP__"
   ),
   "__NP__"
),
_xlpm.x,IF(_xlpm.xp&lt;&gt;"__NP__",_xlpm.xp,_xlfn.XLOOKUP($B60,Reloj!$A$2:$A$3000,INDEX(Reloj!$J$2:$AR$3000,,COLUMN(BL52)-INT(COLUMN(BL52)/9*8)),"__NF__")),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BY60" s="363">
        <f t="shared" si="661"/>
        <v>0</v>
      </c>
      <c r="BZ60" s="363">
        <f t="shared" si="662"/>
        <v>0</v>
      </c>
      <c r="CA60" s="363">
        <f t="shared" si="663"/>
        <v>0</v>
      </c>
      <c r="CB60" s="363">
        <f t="shared" si="664"/>
        <v>0</v>
      </c>
      <c r="CC60" s="359">
        <f t="shared" si="665"/>
        <v>0.3125</v>
      </c>
      <c r="CD60" s="360">
        <f t="shared" si="666"/>
        <v>0.70833333333333337</v>
      </c>
      <c r="CE60" s="361" t="str">
        <f>IF(
 OR(CC$6&lt;MAX($B$2,$G60),AND($H60&lt;&gt;"",CC$6&gt;$H60)),
 "NA",
 IF(
  AND($D60="LOCAL",WEEKDAY(CC$6,2)=7),
  "DS",
  IF(
   COUNTIF(Parametros!$P:$P,CC$6)&gt;0,
   IF(ISNUMBER(CG60),IF(CG60&gt;0,"FL","FC"),"FC"),
   IF(
    ISNUMBER(CG60),
    IF(CG60&gt;0,"NOR","F"),
    IF(CG60="A","NOR",IF(CG60&lt;&gt;"",CG60,"F"))
   )
  )
 )
)</f>
        <v>NA</v>
      </c>
      <c r="CF60" s="362">
        <f t="shared" si="667"/>
        <v>8.5</v>
      </c>
      <c r="CG60" s="362" t="str" cm="1">
        <f t="array" ref="CG60">_xlfn.LET(
_xlpm.f,CG$6,
_xlpm.xp,IFERROR(
   _xlfn.XLOOKUP(
     1,
     (Papeletas!$B$2:$B$3000=$B60)*(Papeletas!$G$2:$G$3000&lt;=_xlpm.f)*(Papeletas!$H$2:$H$3000&gt;=_xlpm.f),
     Papeletas!$F$2:$F$3000,
     "__NP__"
   ),
   "__NP__"
),
_xlpm.x,IF(_xlpm.xp&lt;&gt;"__NP__",_xlpm.xp,_xlfn.XLOOKUP($B60,Reloj!$A$2:$A$3000,INDEX(Reloj!$J$2:$AR$3000,,COLUMN(BU52)-INT(COLUMN(BU52)/9*8)),"__NF__")),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CH60" s="363">
        <f t="shared" si="668"/>
        <v>0</v>
      </c>
      <c r="CI60" s="363">
        <f t="shared" si="669"/>
        <v>0</v>
      </c>
      <c r="CJ60" s="363">
        <f t="shared" si="670"/>
        <v>0</v>
      </c>
      <c r="CK60" s="363">
        <f t="shared" si="671"/>
        <v>0</v>
      </c>
      <c r="CL60" s="359">
        <f t="shared" si="672"/>
        <v>0.3125</v>
      </c>
      <c r="CM60" s="360">
        <f t="shared" si="673"/>
        <v>0.70833333333333337</v>
      </c>
      <c r="CN60" s="361" t="str">
        <f>IF(
 OR(CL$6&lt;MAX($B$2,$G60),AND($H60&lt;&gt;"",CL$6&gt;$H60)),
 "NA",
 IF(
  AND($D60="LOCAL",WEEKDAY(CL$6,2)=7),
  "DS",
  IF(
   COUNTIF(Parametros!$P:$P,CL$6)&gt;0,
   IF(ISNUMBER(CP60),IF(CP60&gt;0,"FL","FC"),"FC"),
   IF(
    ISNUMBER(CP60),
    IF(CP60&gt;0,"NOR","F"),
    IF(CP60="A","NOR",IF(CP60&lt;&gt;"",CP60,"F"))
   )
  )
 )
)</f>
        <v>NA</v>
      </c>
      <c r="CO60" s="362">
        <f t="shared" si="674"/>
        <v>8.5</v>
      </c>
      <c r="CP60" s="362" t="str" cm="1">
        <f t="array" ref="CP60">_xlfn.LET(
_xlpm.f,CP$6,
_xlpm.xp,IFERROR(
   _xlfn.XLOOKUP(
     1,
     (Papeletas!$B$2:$B$3000=$B60)*(Papeletas!$G$2:$G$3000&lt;=_xlpm.f)*(Papeletas!$H$2:$H$3000&gt;=_xlpm.f),
     Papeletas!$F$2:$F$3000,
     "__NP__"
   ),
   "__NP__"
),
_xlpm.x,IF(_xlpm.xp&lt;&gt;"__NP__",_xlpm.xp,_xlfn.XLOOKUP($B60,Reloj!$A$2:$A$3000,INDEX(Reloj!$J$2:$AR$3000,,COLUMN(CD52)-INT(COLUMN(CD52)/9*8)),"__NF__")),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CQ60" s="363">
        <f t="shared" si="675"/>
        <v>0</v>
      </c>
      <c r="CR60" s="363">
        <f t="shared" si="676"/>
        <v>0</v>
      </c>
      <c r="CS60" s="363">
        <f t="shared" si="677"/>
        <v>0</v>
      </c>
      <c r="CT60" s="363">
        <f t="shared" si="678"/>
        <v>0</v>
      </c>
      <c r="CU60" s="359">
        <f t="shared" si="679"/>
        <v>0.3125</v>
      </c>
      <c r="CV60" s="360">
        <f t="shared" si="680"/>
        <v>0.54166666666666663</v>
      </c>
      <c r="CW60" s="361" t="str">
        <f>IF(
 OR(CU$6&lt;MAX($B$2,$G60),AND($H60&lt;&gt;"",CU$6&gt;$H60)),
 "NA",
 IF(
  AND($D60="LOCAL",WEEKDAY(CU$6,2)=7),
  "DS",
  IF(
   COUNTIF(Parametros!$P:$P,CU$6)&gt;0,
   IF(ISNUMBER(CY60),IF(CY60&gt;0,"FL","FC"),"FC"),
   IF(
    ISNUMBER(CY60),
    IF(CY60&gt;0,"NOR","F"),
    IF(CY60="A","NOR",IF(CY60&lt;&gt;"",CY60,"F"))
   )
  )
 )
)</f>
        <v>NA</v>
      </c>
      <c r="CX60" s="362">
        <f t="shared" si="681"/>
        <v>5.4999999999999991</v>
      </c>
      <c r="CY60" s="362" t="str" cm="1">
        <f t="array" ref="CY60">_xlfn.LET(
_xlpm.f,CY$6,
_xlpm.xp,IFERROR(
   _xlfn.XLOOKUP(
     1,
     (Papeletas!$B$2:$B$3000=$B60)*(Papeletas!$G$2:$G$3000&lt;=_xlpm.f)*(Papeletas!$H$2:$H$3000&gt;=_xlpm.f),
     Papeletas!$F$2:$F$3000,
     "__NP__"
   ),
   "__NP__"
),
_xlpm.x,IF(_xlpm.xp&lt;&gt;"__NP__",_xlpm.xp,_xlfn.XLOOKUP($B60,Reloj!$A$2:$A$3000,INDEX(Reloj!$J$2:$AR$3000,,COLUMN(CM52)-INT(COLUMN(CM52)/9*8)),"__NF__")),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CZ60" s="363">
        <f t="shared" si="682"/>
        <v>0</v>
      </c>
      <c r="DA60" s="363">
        <f t="shared" si="683"/>
        <v>0</v>
      </c>
      <c r="DB60" s="363">
        <f t="shared" si="684"/>
        <v>0</v>
      </c>
      <c r="DC60" s="363">
        <f t="shared" si="685"/>
        <v>0</v>
      </c>
      <c r="DD60" s="359" t="str">
        <f t="shared" si="686"/>
        <v>-</v>
      </c>
      <c r="DE60" s="360" t="str">
        <f t="shared" si="687"/>
        <v>-</v>
      </c>
      <c r="DF60" s="361" t="str">
        <f>IF(
 OR(DD$6&lt;MAX($B$2,$G60),AND($H60&lt;&gt;"",DD$6&gt;$H60)),
 "NA",
 IF(
  AND($D60="LOCAL",WEEKDAY(DD$6,2)=7),
  "DS",
  IF(
   COUNTIF(Parametros!$P:$P,DD$6)&gt;0,
   IF(ISNUMBER(DH60),IF(DH60&gt;0,"FL","FC"),"FC"),
   IF(
    ISNUMBER(DH60),
    IF(DH60&gt;0,"NOR","F"),
    IF(DH60="A","NOR",IF(DH60&lt;&gt;"",DH60,"F"))
   )
  )
 )
)</f>
        <v>NA</v>
      </c>
      <c r="DG60" s="362">
        <f t="shared" si="688"/>
        <v>0</v>
      </c>
      <c r="DH60" s="362" t="str" cm="1">
        <f t="array" ref="DH60">_xlfn.LET(
_xlpm.f,DH$6,
_xlpm.xp,IFERROR(
   _xlfn.XLOOKUP(
     1,
     (Papeletas!$B$2:$B$3000=$B60)*(Papeletas!$G$2:$G$3000&lt;=_xlpm.f)*(Papeletas!$H$2:$H$3000&gt;=_xlpm.f),
     Papeletas!$F$2:$F$3000,
     "__NP__"
   ),
   "__NP__"
),
_xlpm.x,IF(_xlpm.xp&lt;&gt;"__NP__",_xlpm.xp,_xlfn.XLOOKUP($B60,Reloj!$A$2:$A$3000,INDEX(Reloj!$J$2:$AR$3000,,COLUMN(CV52)-INT(COLUMN(CV52)/9*8)),"__NF__")),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DI60" s="363">
        <f t="shared" si="689"/>
        <v>0</v>
      </c>
      <c r="DJ60" s="363">
        <f t="shared" si="690"/>
        <v>0</v>
      </c>
      <c r="DK60" s="363">
        <f t="shared" si="691"/>
        <v>0</v>
      </c>
      <c r="DL60" s="363">
        <f t="shared" si="692"/>
        <v>0</v>
      </c>
      <c r="DM60" s="359">
        <f t="shared" si="693"/>
        <v>0.3125</v>
      </c>
      <c r="DN60" s="360">
        <f t="shared" si="694"/>
        <v>0.70833333333333337</v>
      </c>
      <c r="DO60" s="361" t="str">
        <f>IF(
 OR(DM$6&lt;MAX($B$2,$G60),AND($H60&lt;&gt;"",DM$6&gt;$H60)),
 "NA",
 IF(
  AND($D60="LOCAL",WEEKDAY(DM$6,2)=7),
  "DS",
  IF(
   COUNTIF(Parametros!$P:$P,DM$6)&gt;0,
   IF(ISNUMBER(DQ60),IF(DQ60&gt;0,"FL","FC"),"FC"),
   IF(
    ISNUMBER(DQ60),
    IF(DQ60&gt;0,"NOR","F"),
    IF(DQ60="A","NOR",IF(DQ60&lt;&gt;"",DQ60,"F"))
   )
  )
 )
)</f>
        <v>NA</v>
      </c>
      <c r="DP60" s="362">
        <f t="shared" si="695"/>
        <v>8.5</v>
      </c>
      <c r="DQ60" s="362" t="str" cm="1">
        <f t="array" ref="DQ60">_xlfn.LET(
_xlpm.f,DQ$6,
_xlpm.xp,IFERROR(
   _xlfn.XLOOKUP(
     1,
     (Papeletas!$B$2:$B$3000=$B60)*(Papeletas!$G$2:$G$3000&lt;=_xlpm.f)*(Papeletas!$H$2:$H$3000&gt;=_xlpm.f),
     Papeletas!$F$2:$F$3000,
     "__NP__"
   ),
   "__NP__"
),
_xlpm.x,IF(_xlpm.xp&lt;&gt;"__NP__",_xlpm.xp,_xlfn.XLOOKUP($B60,Reloj!$A$2:$A$3000,INDEX(Reloj!$J$2:$AR$3000,,COLUMN(DE52)-INT(COLUMN(DE52)/9*8)),"__NF__")),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DR60" s="363">
        <f t="shared" si="696"/>
        <v>0</v>
      </c>
      <c r="DS60" s="363">
        <f t="shared" si="697"/>
        <v>0</v>
      </c>
      <c r="DT60" s="363">
        <f t="shared" si="698"/>
        <v>0</v>
      </c>
      <c r="DU60" s="363">
        <f t="shared" si="699"/>
        <v>0</v>
      </c>
      <c r="DV60" s="359">
        <f t="shared" si="700"/>
        <v>0.3125</v>
      </c>
      <c r="DW60" s="360">
        <f t="shared" si="701"/>
        <v>0.70833333333333337</v>
      </c>
      <c r="DX60" s="361" t="str">
        <f>IF(
 OR(DV$6&lt;MAX($B$2,$G60),AND($H60&lt;&gt;"",DV$6&gt;$H60)),
 "NA",
 IF(
  AND($D60="LOCAL",WEEKDAY(DV$6,2)=7),
  "DS",
  IF(
   COUNTIF(Parametros!$P:$P,DV$6)&gt;0,
   IF(ISNUMBER(DZ60),IF(DZ60&gt;0,"FL","FC"),"FC"),
   IF(
    ISNUMBER(DZ60),
    IF(DZ60&gt;0,"NOR","F"),
    IF(DZ60="A","NOR",IF(DZ60&lt;&gt;"",DZ60,"F"))
   )
  )
 )
)</f>
        <v>NOR</v>
      </c>
      <c r="DY60" s="362">
        <f t="shared" si="702"/>
        <v>8.5</v>
      </c>
      <c r="DZ60" s="362" cm="1">
        <f t="array" ref="DZ60">_xlfn.LET(
_xlpm.f,DZ$6,
_xlpm.xp,IFERROR(
   _xlfn.XLOOKUP(
     1,
     (Papeletas!$B$2:$B$3000=$B60)*(Papeletas!$G$2:$G$3000&lt;=_xlpm.f)*(Papeletas!$H$2:$H$3000&gt;=_xlpm.f),
     Papeletas!$F$2:$F$3000,
     "__NP__"
   ),
   "__NP__"
),
_xlpm.x,IF(_xlpm.xp&lt;&gt;"__NP__",_xlpm.xp,_xlfn.XLOOKUP($B60,Reloj!$A$2:$A$3000,INDEX(Reloj!$J$2:$AR$3000,,COLUMN(DN52)-INT(COLUMN(DN52)/9*8)),"__NF__")),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EA60" s="363">
        <f t="shared" si="703"/>
        <v>8.5</v>
      </c>
      <c r="EB60" s="363">
        <f t="shared" si="704"/>
        <v>2</v>
      </c>
      <c r="EC60" s="363">
        <f t="shared" si="705"/>
        <v>1.5</v>
      </c>
      <c r="ED60" s="363">
        <f t="shared" si="706"/>
        <v>0</v>
      </c>
      <c r="EE60" s="359">
        <f t="shared" si="707"/>
        <v>0.3125</v>
      </c>
      <c r="EF60" s="360">
        <f t="shared" si="708"/>
        <v>0.70833333333333337</v>
      </c>
      <c r="EG60" s="361" t="str">
        <f>IF(
 OR(EE$6&lt;MAX($B$2,$G60),AND($H60&lt;&gt;"",EE$6&gt;$H60)),
 "NA",
 IF(
  AND($D60="LOCAL",WEEKDAY(EE$6,2)=7),
  "DS",
  IF(
   COUNTIF(Parametros!$P:$P,EE$6)&gt;0,
   IF(ISNUMBER(EI60),IF(EI60&gt;0,"FL","FC"),"FC"),
   IF(
    ISNUMBER(EI60),
    IF(EI60&gt;0,"NOR","F"),
    IF(EI60="A","NOR",IF(EI60&lt;&gt;"",EI60,"F"))
   )
  )
 )
)</f>
        <v>NOR</v>
      </c>
      <c r="EH60" s="362">
        <f t="shared" si="709"/>
        <v>8.5</v>
      </c>
      <c r="EI60" s="362" cm="1">
        <f t="array" ref="EI60">_xlfn.LET(
_xlpm.f,EI$6,
_xlpm.xp,IFERROR(
   _xlfn.XLOOKUP(
     1,
     (Papeletas!$B$2:$B$3000=$B60)*(Papeletas!$G$2:$G$3000&lt;=_xlpm.f)*(Papeletas!$H$2:$H$3000&gt;=_xlpm.f),
     Papeletas!$F$2:$F$3000,
     "__NP__"
   ),
   "__NP__"
),
_xlpm.x,IF(_xlpm.xp&lt;&gt;"__NP__",_xlpm.xp,_xlfn.XLOOKUP($B60,Reloj!$A$2:$A$3000,INDEX(Reloj!$J$2:$AR$3000,,COLUMN(DW52)-INT(COLUMN(DW52)/9*8)),"__NF__")),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11.5</v>
      </c>
      <c r="EJ60" s="363">
        <f t="shared" si="710"/>
        <v>8.5</v>
      </c>
      <c r="EK60" s="363">
        <f t="shared" si="711"/>
        <v>2</v>
      </c>
      <c r="EL60" s="363">
        <f t="shared" si="712"/>
        <v>1</v>
      </c>
      <c r="EM60" s="363">
        <f t="shared" si="713"/>
        <v>0</v>
      </c>
      <c r="EN60" s="359">
        <f t="shared" si="714"/>
        <v>0.3125</v>
      </c>
      <c r="EO60" s="360">
        <f t="shared" si="715"/>
        <v>0.70833333333333337</v>
      </c>
      <c r="EP60" s="361" t="str">
        <f>IF(
 OR(EN$6&lt;MAX($B$2,$G60),AND($H60&lt;&gt;"",EN$6&gt;$H60)),
 "NA",
 IF(
  AND($D60="LOCAL",WEEKDAY(EN$6,2)=7),
  "DS",
  IF(
   COUNTIF(Parametros!$P:$P,EN$6)&gt;0,
   IF(ISNUMBER(ER60),IF(ER60&gt;0,"FL","FC"),"FC"),
   IF(
    ISNUMBER(ER60),
    IF(ER60&gt;0,"NOR","F"),
    IF(ER60="A","NOR",IF(ER60&lt;&gt;"",ER60,"F"))
   )
  )
 )
)</f>
        <v>NOR</v>
      </c>
      <c r="EQ60" s="362">
        <f t="shared" si="716"/>
        <v>8.5</v>
      </c>
      <c r="ER60" s="362" cm="1">
        <f t="array" ref="ER60">_xlfn.LET(
_xlpm.f,ER$6,
_xlpm.xp,IFERROR(
   _xlfn.XLOOKUP(
     1,
     (Papeletas!$B$2:$B$3000=$B60)*(Papeletas!$G$2:$G$3000&lt;=_xlpm.f)*(Papeletas!$H$2:$H$3000&gt;=_xlpm.f),
     Papeletas!$F$2:$F$3000,
     "__NP__"
   ),
   "__NP__"
),
_xlpm.x,IF(_xlpm.xp&lt;&gt;"__NP__",_xlpm.xp,_xlfn.XLOOKUP($B60,Reloj!$A$2:$A$3000,INDEX(Reloj!$J$2:$AR$3000,,COLUMN(EF52)-INT(COLUMN(EF52)/9*8)),"__NF__")),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12.5</v>
      </c>
      <c r="ES60" s="363">
        <f t="shared" si="717"/>
        <v>8.5</v>
      </c>
      <c r="ET60" s="363">
        <f t="shared" si="718"/>
        <v>2</v>
      </c>
      <c r="EU60" s="363">
        <f t="shared" si="719"/>
        <v>2</v>
      </c>
      <c r="EV60" s="363">
        <f t="shared" si="720"/>
        <v>0</v>
      </c>
      <c r="EW60" s="359">
        <f t="shared" si="721"/>
        <v>0.3125</v>
      </c>
      <c r="EX60" s="360">
        <f t="shared" si="722"/>
        <v>0.70833333333333337</v>
      </c>
      <c r="EY60" s="361" t="str">
        <f>IF(
 OR(EW$6&lt;MAX($B$2,$G60),AND($H60&lt;&gt;"",EW$6&gt;$H60)),
 "NA",
 IF(
  AND($D60="LOCAL",WEEKDAY(EW$6,2)=7),
  "DS",
  IF(
   COUNTIF(Parametros!$P:$P,EW$6)&gt;0,
   IF(ISNUMBER(FA60),IF(FA60&gt;0,"FL","FC"),"FC"),
   IF(
    ISNUMBER(FA60),
    IF(FA60&gt;0,"NOR","F"),
    IF(FA60="A","NOR",IF(FA60&lt;&gt;"",FA60,"F"))
   )
  )
 )
)</f>
        <v>NOR</v>
      </c>
      <c r="EZ60" s="362">
        <f t="shared" si="723"/>
        <v>8.5</v>
      </c>
      <c r="FA60" s="362" cm="1">
        <f t="array" ref="FA60">_xlfn.LET(
_xlpm.f,FA$6,
_xlpm.xp,IFERROR(
   _xlfn.XLOOKUP(
     1,
     (Papeletas!$B$2:$B$3000=$B60)*(Papeletas!$G$2:$G$3000&lt;=_xlpm.f)*(Papeletas!$H$2:$H$3000&gt;=_xlpm.f),
     Papeletas!$F$2:$F$3000,
     "__NP__"
   ),
   "__NP__"
),
_xlpm.x,IF(_xlpm.xp&lt;&gt;"__NP__",_xlpm.xp,_xlfn.XLOOKUP($B60,Reloj!$A$2:$A$3000,INDEX(Reloj!$J$2:$AR$3000,,COLUMN(EO52)-INT(COLUMN(EO52)/9*8)),"__NF__")),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FB60" s="363">
        <f t="shared" si="724"/>
        <v>8.5</v>
      </c>
      <c r="FC60" s="363">
        <f t="shared" si="725"/>
        <v>2</v>
      </c>
      <c r="FD60" s="363">
        <f t="shared" si="726"/>
        <v>1.5</v>
      </c>
      <c r="FE60" s="363">
        <f t="shared" si="727"/>
        <v>0</v>
      </c>
      <c r="FF60" s="359">
        <f t="shared" si="728"/>
        <v>0.3125</v>
      </c>
      <c r="FG60" s="360">
        <f t="shared" si="729"/>
        <v>0.54166666666666663</v>
      </c>
      <c r="FH60" s="361" t="str">
        <f>IF(
 OR(FF$6&lt;MAX($B$2,$G60),AND($H60&lt;&gt;"",FF$6&gt;$H60)),
 "NA",
 IF(
  AND($D60="LOCAL",WEEKDAY(FF$6,2)=7),
  "DS",
  IF(
   COUNTIF(Parametros!$P:$P,FF$6)&gt;0,
   IF(ISNUMBER(FJ60),IF(FJ60&gt;0,"FL","FC"),"FC"),
   IF(
    ISNUMBER(FJ60),
    IF(FJ60&gt;0,"NOR","F"),
    IF(FJ60="A","NOR",IF(FJ60&lt;&gt;"",FJ60,"F"))
   )
  )
 )
)</f>
        <v>NOR</v>
      </c>
      <c r="FI60" s="362">
        <f t="shared" si="730"/>
        <v>5.4999999999999991</v>
      </c>
      <c r="FJ60" s="362" cm="1">
        <f t="array" ref="FJ60">_xlfn.LET(
_xlpm.f,FJ$6,
_xlpm.xp,IFERROR(
   _xlfn.XLOOKUP(
     1,
     (Papeletas!$B$2:$B$3000=$B60)*(Papeletas!$G$2:$G$3000&lt;=_xlpm.f)*(Papeletas!$H$2:$H$3000&gt;=_xlpm.f),
     Papeletas!$F$2:$F$3000,
     "__NP__"
   ),
   "__NP__"
),
_xlpm.x,IF(_xlpm.xp&lt;&gt;"__NP__",_xlpm.xp,_xlfn.XLOOKUP($B60,Reloj!$A$2:$A$3000,INDEX(Reloj!$J$2:$AR$3000,,COLUMN(EX52)-INT(COLUMN(EX52)/9*8)),"__NF__")),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9</v>
      </c>
      <c r="FK60" s="363">
        <f t="shared" si="731"/>
        <v>5.4999999999999991</v>
      </c>
      <c r="FL60" s="363">
        <f t="shared" si="732"/>
        <v>2</v>
      </c>
      <c r="FM60" s="363">
        <f t="shared" si="733"/>
        <v>1.5000000000000009</v>
      </c>
      <c r="FN60" s="363">
        <f t="shared" si="734"/>
        <v>0</v>
      </c>
      <c r="FO60" s="359" t="str">
        <f t="shared" si="735"/>
        <v>-</v>
      </c>
      <c r="FP60" s="360" t="str">
        <f t="shared" si="736"/>
        <v>-</v>
      </c>
      <c r="FQ60" s="361" t="str">
        <f>IF(
 OR(FO$6&lt;MAX($B$2,$G60),AND($H60&lt;&gt;"",FO$6&gt;$H60)),
 "NA",
 IF(
  AND($D60="LOCAL",WEEKDAY(FO$6,2)=7),
  "DS",
  IF(
   COUNTIF(Parametros!$P:$P,FO$6)&gt;0,
   IF(ISNUMBER(FS60),IF(FS60&gt;0,"FL","FC"),"FC"),
   IF(
    ISNUMBER(FS60),
    IF(FS60&gt;0,"NOR","F"),
    IF(FS60="A","NOR",IF(FS60&lt;&gt;"",FS60,"F"))
   )
  )
 )
)</f>
        <v>DS</v>
      </c>
      <c r="FR60" s="362">
        <f t="shared" si="737"/>
        <v>0</v>
      </c>
      <c r="FS60" s="362" t="str" cm="1">
        <f t="array" ref="FS60">_xlfn.LET(
_xlpm.f,FS$6,
_xlpm.xp,IFERROR(
   _xlfn.XLOOKUP(
     1,
     (Papeletas!$B$2:$B$3000=$B60)*(Papeletas!$G$2:$G$3000&lt;=_xlpm.f)*(Papeletas!$H$2:$H$3000&gt;=_xlpm.f),
     Papeletas!$F$2:$F$3000,
     "__NP__"
   ),
   "__NP__"
),
_xlpm.x,IF(_xlpm.xp&lt;&gt;"__NP__",_xlpm.xp,_xlfn.XLOOKUP($B60,Reloj!$A$2:$A$3000,INDEX(Reloj!$J$2:$AR$3000,,COLUMN(FG52)-INT(COLUMN(FG52)/9*8)),"__NF__")),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FT60" s="363">
        <f t="shared" si="738"/>
        <v>0</v>
      </c>
      <c r="FU60" s="363">
        <f t="shared" si="739"/>
        <v>0</v>
      </c>
      <c r="FV60" s="363">
        <f t="shared" si="740"/>
        <v>0</v>
      </c>
      <c r="FW60" s="363">
        <f t="shared" si="741"/>
        <v>0</v>
      </c>
      <c r="FX60" s="359">
        <f t="shared" si="742"/>
        <v>0.3125</v>
      </c>
      <c r="FY60" s="360">
        <f t="shared" si="743"/>
        <v>0.70833333333333337</v>
      </c>
      <c r="FZ60" s="361" t="str">
        <f>IF(
 OR(FX$6&lt;MAX($B$2,$G60),AND($H60&lt;&gt;"",FX$6&gt;$H60)),
 "NA",
 IF(
  AND($D60="LOCAL",WEEKDAY(FX$6,2)=7),
  "DS",
  IF(
   COUNTIF(Parametros!$P:$P,FX$6)&gt;0,
   IF(ISNUMBER(GB60),IF(GB60&gt;0,"FL","FC"),"FC"),
   IF(
    ISNUMBER(GB60),
    IF(GB60&gt;0,"NOR","F"),
    IF(GB60="A","NOR",IF(GB60&lt;&gt;"",GB60,"F"))
   )
  )
 )
)</f>
        <v>NOR</v>
      </c>
      <c r="GA60" s="362">
        <f t="shared" si="744"/>
        <v>8.5</v>
      </c>
      <c r="GB60" s="362" cm="1">
        <f t="array" ref="GB60">_xlfn.LET(
_xlpm.f,GB$6,
_xlpm.xp,IFERROR(
   _xlfn.XLOOKUP(
     1,
     (Papeletas!$B$2:$B$3000=$B60)*(Papeletas!$G$2:$G$3000&lt;=_xlpm.f)*(Papeletas!$H$2:$H$3000&gt;=_xlpm.f),
     Papeletas!$F$2:$F$3000,
     "__NP__"
   ),
   "__NP__"
),
_xlpm.x,IF(_xlpm.xp&lt;&gt;"__NP__",_xlpm.xp,_xlfn.XLOOKUP($B60,Reloj!$A$2:$A$3000,INDEX(Reloj!$J$2:$AR$3000,,COLUMN(FP52)-INT(COLUMN(FP52)/9*8)),"__NF__")),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12.5</v>
      </c>
      <c r="GC60" s="363">
        <f t="shared" si="745"/>
        <v>8.5</v>
      </c>
      <c r="GD60" s="363">
        <f t="shared" si="746"/>
        <v>2</v>
      </c>
      <c r="GE60" s="363">
        <f t="shared" si="747"/>
        <v>2</v>
      </c>
      <c r="GF60" s="363">
        <f t="shared" si="748"/>
        <v>0</v>
      </c>
      <c r="GG60" s="359">
        <f t="shared" si="749"/>
        <v>0.3125</v>
      </c>
      <c r="GH60" s="360">
        <f t="shared" si="750"/>
        <v>0.70833333333333337</v>
      </c>
      <c r="GI60" s="361" t="str">
        <f>IF(
 OR(GG$6&lt;MAX($B$2,$G60),AND($H60&lt;&gt;"",GG$6&gt;$H60)),
 "NA",
 IF(
  AND($D60="LOCAL",WEEKDAY(GG$6,2)=7),
  "DS",
  IF(
   COUNTIF(Parametros!$P:$P,GG$6)&gt;0,
   IF(ISNUMBER(GK60),IF(GK60&gt;0,"FL","FC"),"FC"),
   IF(
    ISNUMBER(GK60),
    IF(GK60&gt;0,"NOR","F"),
    IF(GK60="A","NOR",IF(GK60&lt;&gt;"",GK60,"F"))
   )
  )
 )
)</f>
        <v>NOR</v>
      </c>
      <c r="GJ60" s="362">
        <f t="shared" si="751"/>
        <v>8.5</v>
      </c>
      <c r="GK60" s="362" cm="1">
        <f t="array" ref="GK60">_xlfn.LET(
_xlpm.f,GK$6,
_xlpm.xp,IFERROR(
   _xlfn.XLOOKUP(
     1,
     (Papeletas!$B$2:$B$3000=$B60)*(Papeletas!$G$2:$G$3000&lt;=_xlpm.f)*(Papeletas!$H$2:$H$3000&gt;=_xlpm.f),
     Papeletas!$F$2:$F$3000,
     "__NP__"
   ),
   "__NP__"
),
_xlpm.x,IF(_xlpm.xp&lt;&gt;"__NP__",_xlpm.xp,_xlfn.XLOOKUP($B60,Reloj!$A$2:$A$3000,INDEX(Reloj!$J$2:$AR$3000,,COLUMN(FY52)-INT(COLUMN(FY52)/9*8)),"__NF__")),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GL60" s="363">
        <f t="shared" si="752"/>
        <v>8.5</v>
      </c>
      <c r="GM60" s="363">
        <f t="shared" si="753"/>
        <v>2</v>
      </c>
      <c r="GN60" s="363">
        <f t="shared" si="754"/>
        <v>1.5</v>
      </c>
      <c r="GO60" s="363">
        <f t="shared" si="755"/>
        <v>0</v>
      </c>
      <c r="GP60" s="359">
        <f t="shared" si="756"/>
        <v>0.3125</v>
      </c>
      <c r="GQ60" s="360">
        <f t="shared" si="757"/>
        <v>0.70833333333333337</v>
      </c>
      <c r="GR60" s="361" t="str">
        <f>IF(
 OR(GP$6&lt;MAX($B$2,$G60),AND($H60&lt;&gt;"",GP$6&gt;$H60)),
 "NA",
 IF(
  AND($D60="LOCAL",WEEKDAY(GP$6,2)=7),
  "DS",
  IF(
   COUNTIF(Parametros!$P:$P,GP$6)&gt;0,
   IF(ISNUMBER(GT60),IF(GT60&gt;0,"FL","FC"),"FC"),
   IF(
    ISNUMBER(GT60),
    IF(GT60&gt;0,"NOR","F"),
    IF(GT60="A","NOR",IF(GT60&lt;&gt;"",GT60,"F"))
   )
  )
 )
)</f>
        <v>NOR</v>
      </c>
      <c r="GS60" s="362">
        <f t="shared" si="758"/>
        <v>8.5</v>
      </c>
      <c r="GT60" s="362" cm="1">
        <f t="array" ref="GT60">_xlfn.LET(
_xlpm.f,GT$6,
_xlpm.xp,IFERROR(
   _xlfn.XLOOKUP(
     1,
     (Papeletas!$B$2:$B$3000=$B60)*(Papeletas!$G$2:$G$3000&lt;=_xlpm.f)*(Papeletas!$H$2:$H$3000&gt;=_xlpm.f),
     Papeletas!$F$2:$F$3000,
     "__NP__"
   ),
   "__NP__"
),
_xlpm.x,IF(_xlpm.xp&lt;&gt;"__NP__",_xlpm.xp,_xlfn.XLOOKUP($B60,Reloj!$A$2:$A$3000,INDEX(Reloj!$J$2:$AR$3000,,COLUMN(GH52)-INT(COLUMN(GH52)/9*8)),"__NF__")),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GU60" s="363">
        <f t="shared" si="759"/>
        <v>8.5</v>
      </c>
      <c r="GV60" s="363">
        <f t="shared" si="760"/>
        <v>2</v>
      </c>
      <c r="GW60" s="363">
        <f t="shared" si="761"/>
        <v>1.5</v>
      </c>
      <c r="GX60" s="363">
        <f t="shared" si="762"/>
        <v>0</v>
      </c>
      <c r="GY60" s="359">
        <f t="shared" si="763"/>
        <v>0.3125</v>
      </c>
      <c r="GZ60" s="360">
        <f t="shared" si="764"/>
        <v>0.70833333333333337</v>
      </c>
      <c r="HA60" s="361" t="str">
        <f>IF(
 OR(GY$6&lt;MAX($B$2,$G60),AND($H60&lt;&gt;"",GY$6&gt;$H60)),
 "NA",
 IF(
  AND($D60="LOCAL",WEEKDAY(GY$6,2)=7),
  "DS",
  IF(
   COUNTIF(Parametros!$P:$P,GY$6)&gt;0,
   IF(ISNUMBER(HC60),IF(HC60&gt;0,"FL","FC"),"FC"),
   IF(
    ISNUMBER(HC60),
    IF(HC60&gt;0,"NOR","F"),
    IF(HC60="A","NOR",IF(HC60&lt;&gt;"",HC60,"F"))
   )
  )
 )
)</f>
        <v>NOR</v>
      </c>
      <c r="HB60" s="362">
        <f t="shared" si="765"/>
        <v>8.5</v>
      </c>
      <c r="HC60" s="362" cm="1">
        <f t="array" ref="HC60">_xlfn.LET(
_xlpm.f,HC$6,
_xlpm.xp,IFERROR(
   _xlfn.XLOOKUP(
     1,
     (Papeletas!$B$2:$B$3000=$B60)*(Papeletas!$G$2:$G$3000&lt;=_xlpm.f)*(Papeletas!$H$2:$H$3000&gt;=_xlpm.f),
     Papeletas!$F$2:$F$3000,
     "__NP__"
   ),
   "__NP__"
),
_xlpm.x,IF(_xlpm.xp&lt;&gt;"__NP__",_xlpm.xp,_xlfn.XLOOKUP($B60,Reloj!$A$2:$A$3000,INDEX(Reloj!$J$2:$AR$3000,,COLUMN(GQ52)-INT(COLUMN(GQ52)/9*8)),"__NF__")),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HD60" s="363">
        <f t="shared" si="766"/>
        <v>8.5</v>
      </c>
      <c r="HE60" s="363">
        <f t="shared" si="767"/>
        <v>2</v>
      </c>
      <c r="HF60" s="363">
        <f t="shared" si="768"/>
        <v>1.5</v>
      </c>
      <c r="HG60" s="363">
        <f t="shared" si="769"/>
        <v>0</v>
      </c>
      <c r="HH60" s="359">
        <f t="shared" si="770"/>
        <v>0.3125</v>
      </c>
      <c r="HI60" s="360">
        <f t="shared" si="771"/>
        <v>0.70833333333333337</v>
      </c>
      <c r="HJ60" s="361" t="str">
        <f>IF(
 OR(HH$6&lt;MAX($B$2,$G60),AND($H60&lt;&gt;"",HH$6&gt;$H60)),
 "NA",
 IF(
  AND($D60="LOCAL",WEEKDAY(HH$6,2)=7),
  "DS",
  IF(
   COUNTIF(Parametros!$P:$P,HH$6)&gt;0,
   IF(ISNUMBER(HL60),IF(HL60&gt;0,"FL","FC"),"FC"),
   IF(
    ISNUMBER(HL60),
    IF(HL60&gt;0,"NOR","F"),
    IF(HL60="A","NOR",IF(HL60&lt;&gt;"",HL60,"F"))
   )
  )
 )
)</f>
        <v>NOR</v>
      </c>
      <c r="HK60" s="362">
        <f t="shared" si="772"/>
        <v>8.5</v>
      </c>
      <c r="HL60" s="362" cm="1">
        <f t="array" ref="HL60">_xlfn.LET(
_xlpm.f,HL$6,
_xlpm.xp,IFERROR(
   _xlfn.XLOOKUP(
     1,
     (Papeletas!$B$2:$B$3000=$B60)*(Papeletas!$G$2:$G$3000&lt;=_xlpm.f)*(Papeletas!$H$2:$H$3000&gt;=_xlpm.f),
     Papeletas!$F$2:$F$3000,
     "__NP__"
   ),
   "__NP__"
),
_xlpm.x,IF(_xlpm.xp&lt;&gt;"__NP__",_xlpm.xp,_xlfn.XLOOKUP($B60,Reloj!$A$2:$A$3000,INDEX(Reloj!$J$2:$AR$3000,,COLUMN(GZ52)-INT(COLUMN(GZ52)/9*8)),"__NF__")),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HM60" s="363">
        <f t="shared" si="773"/>
        <v>8.5</v>
      </c>
      <c r="HN60" s="363">
        <f t="shared" si="774"/>
        <v>2</v>
      </c>
      <c r="HO60" s="363">
        <f t="shared" si="775"/>
        <v>1.5</v>
      </c>
      <c r="HP60" s="363">
        <f t="shared" si="776"/>
        <v>0</v>
      </c>
      <c r="HQ60" s="359">
        <f t="shared" si="777"/>
        <v>0.3125</v>
      </c>
      <c r="HR60" s="360">
        <f t="shared" si="778"/>
        <v>0.54166666666666663</v>
      </c>
      <c r="HS60" s="361" t="str">
        <f>IF(
 OR(HQ$6&lt;MAX($B$2,$G60),AND($H60&lt;&gt;"",HQ$6&gt;$H60)),
 "NA",
 IF(
  AND($D60="LOCAL",WEEKDAY(HQ$6,2)=7),
  "DS",
  IF(
   COUNTIF(Parametros!$P:$P,HQ$6)&gt;0,
   IF(ISNUMBER(HU60),IF(HU60&gt;0,"FL","FC"),"FC"),
   IF(
    ISNUMBER(HU60),
    IF(HU60&gt;0,"NOR","F"),
    IF(HU60="A","NOR",IF(HU60&lt;&gt;"",HU60,"F"))
   )
  )
 )
)</f>
        <v>NOR</v>
      </c>
      <c r="HT60" s="362">
        <f t="shared" si="779"/>
        <v>5.4999999999999991</v>
      </c>
      <c r="HU60" s="362" cm="1">
        <f t="array" ref="HU60">_xlfn.LET(
_xlpm.f,HU$6,
_xlpm.xp,IFERROR(
   _xlfn.XLOOKUP(
     1,
     (Papeletas!$B$2:$B$3000=$B60)*(Papeletas!$G$2:$G$3000&lt;=_xlpm.f)*(Papeletas!$H$2:$H$3000&gt;=_xlpm.f),
     Papeletas!$F$2:$F$3000,
     "__NP__"
   ),
   "__NP__"
),
_xlpm.x,IF(_xlpm.xp&lt;&gt;"__NP__",_xlpm.xp,_xlfn.XLOOKUP($B60,Reloj!$A$2:$A$3000,INDEX(Reloj!$J$2:$AR$3000,,COLUMN(HI52)-INT(COLUMN(HI52)/9*8)),"__NF__")),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10.5</v>
      </c>
      <c r="HV60" s="363">
        <f t="shared" si="780"/>
        <v>5.4999999999999991</v>
      </c>
      <c r="HW60" s="363">
        <f t="shared" si="781"/>
        <v>2</v>
      </c>
      <c r="HX60" s="363">
        <f t="shared" si="782"/>
        <v>3.0000000000000009</v>
      </c>
      <c r="HY60" s="363">
        <f t="shared" si="783"/>
        <v>0</v>
      </c>
      <c r="HZ60" s="359" t="str">
        <f t="shared" si="784"/>
        <v>-</v>
      </c>
      <c r="IA60" s="360" t="str">
        <f t="shared" si="785"/>
        <v>-</v>
      </c>
      <c r="IB60" s="361" t="str">
        <f>IF(
 OR(HZ$6&lt;MAX($B$2,$G60),AND($H60&lt;&gt;"",HZ$6&gt;$H60)),
 "NA",
 IF(
  AND($D60="LOCAL",WEEKDAY(HZ$6,2)=7),
  "DS",
  IF(
   COUNTIF(Parametros!$P:$P,HZ$6)&gt;0,
   IF(ISNUMBER(ID60),IF(ID60&gt;0,"FL","FC"),"FC"),
   IF(
    ISNUMBER(ID60),
    IF(ID60&gt;0,"NOR","F"),
    IF(ID60="A","NOR",IF(ID60&lt;&gt;"",ID60,"F"))
   )
  )
 )
)</f>
        <v>DS</v>
      </c>
      <c r="IC60" s="362">
        <f t="shared" si="786"/>
        <v>0</v>
      </c>
      <c r="ID60" s="362" t="str" cm="1">
        <f t="array" ref="ID60">_xlfn.LET(
_xlpm.f,ID$6,
_xlpm.xp,IFERROR(
   _xlfn.XLOOKUP(
     1,
     (Papeletas!$B$2:$B$3000=$B60)*(Papeletas!$G$2:$G$3000&lt;=_xlpm.f)*(Papeletas!$H$2:$H$3000&gt;=_xlpm.f),
     Papeletas!$F$2:$F$3000,
     "__NP__"
   ),
   "__NP__"
),
_xlpm.x,IF(_xlpm.xp&lt;&gt;"__NP__",_xlpm.xp,_xlfn.XLOOKUP($B60,Reloj!$A$2:$A$3000,INDEX(Reloj!$J$2:$AR$3000,,COLUMN(HR52)-INT(COLUMN(HR52)/9*8)),"__NF__")),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IE60" s="363">
        <f t="shared" si="787"/>
        <v>0</v>
      </c>
      <c r="IF60" s="363">
        <f t="shared" si="788"/>
        <v>0</v>
      </c>
      <c r="IG60" s="363">
        <f t="shared" si="789"/>
        <v>0</v>
      </c>
      <c r="IH60" s="363">
        <f t="shared" si="790"/>
        <v>0</v>
      </c>
      <c r="II60" s="359">
        <f t="shared" si="791"/>
        <v>0.3125</v>
      </c>
      <c r="IJ60" s="360">
        <f t="shared" si="792"/>
        <v>0.70833333333333337</v>
      </c>
      <c r="IK60" s="361" t="str">
        <f>IF(
 OR(II$6&lt;MAX($B$2,$G60),AND($H60&lt;&gt;"",II$6&gt;$H60)),
 "NA",
 IF(
  AND($D60="LOCAL",WEEKDAY(II$6,2)=7),
  "DS",
  IF(
   COUNTIF(Parametros!$P:$P,II$6)&gt;0,
   IF(ISNUMBER(IM60),IF(IM60&gt;0,"FL","FC"),"FC"),
   IF(
    ISNUMBER(IM60),
    IF(IM60&gt;0,"NOR","F"),
    IF(IM60="A","NOR",IF(IM60&lt;&gt;"",IM60,"F"))
   )
  )
 )
)</f>
        <v>NOR</v>
      </c>
      <c r="IL60" s="362">
        <f t="shared" si="793"/>
        <v>8.5</v>
      </c>
      <c r="IM60" s="362" cm="1">
        <f t="array" ref="IM60">_xlfn.LET(
_xlpm.f,IM$6,
_xlpm.xp,IFERROR(
   _xlfn.XLOOKUP(
     1,
     (Papeletas!$B$2:$B$3000=$B60)*(Papeletas!$G$2:$G$3000&lt;=_xlpm.f)*(Papeletas!$H$2:$H$3000&gt;=_xlpm.f),
     Papeletas!$F$2:$F$3000,
     "__NP__"
   ),
   "__NP__"
),
_xlpm.x,IF(_xlpm.xp&lt;&gt;"__NP__",_xlpm.xp,_xlfn.XLOOKUP($B60,Reloj!$A$2:$A$3000,INDEX(Reloj!$J$2:$AR$3000,,COLUMN(IA52)-INT(COLUMN(IA52)/9*8)),"__NF__")),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14</v>
      </c>
      <c r="IN60" s="363">
        <f t="shared" si="794"/>
        <v>8.5</v>
      </c>
      <c r="IO60" s="363">
        <f t="shared" si="795"/>
        <v>2</v>
      </c>
      <c r="IP60" s="363">
        <f t="shared" si="796"/>
        <v>3.5</v>
      </c>
      <c r="IQ60" s="363">
        <f t="shared" si="797"/>
        <v>0</v>
      </c>
      <c r="IR60" s="359">
        <f t="shared" si="798"/>
        <v>0.3125</v>
      </c>
      <c r="IS60" s="360">
        <f t="shared" si="799"/>
        <v>0.70833333333333337</v>
      </c>
      <c r="IT60" s="361" t="str">
        <f>IF(
 OR(IR$6&lt;MAX($B$2,$G60),AND($H60&lt;&gt;"",IR$6&gt;$H60)),
 "NA",
 IF(
  AND($D60="LOCAL",WEEKDAY(IR$6,2)=7),
  "DS",
  IF(
   COUNTIF(Parametros!$P:$P,IR$6)&gt;0,
   IF(ISNUMBER(IV60),IF(IV60&gt;0,"FL","FC"),"FC"),
   IF(
    ISNUMBER(IV60),
    IF(IV60&gt;0,"NOR","F"),
    IF(IV60="A","NOR",IF(IV60&lt;&gt;"",IV60,"F"))
   )
  )
 )
)</f>
        <v>NOR</v>
      </c>
      <c r="IU60" s="362">
        <f t="shared" si="800"/>
        <v>8.5</v>
      </c>
      <c r="IV60" s="362" cm="1">
        <f t="array" ref="IV60">_xlfn.LET(
_xlpm.f,IV$6,
_xlpm.xp,IFERROR(
   _xlfn.XLOOKUP(
     1,
     (Papeletas!$B$2:$B$3000=$B60)*(Papeletas!$G$2:$G$3000&lt;=_xlpm.f)*(Papeletas!$H$2:$H$3000&gt;=_xlpm.f),
     Papeletas!$F$2:$F$3000,
     "__NP__"
   ),
   "__NP__"
),
_xlpm.x,IF(_xlpm.xp&lt;&gt;"__NP__",_xlpm.xp,_xlfn.XLOOKUP($B60,Reloj!$A$2:$A$3000,INDEX(Reloj!$J$2:$AR$3000,,COLUMN(IJ52)-INT(COLUMN(IJ52)/9*8)),"__NF__")),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v>
      </c>
      <c r="IW60" s="363">
        <f t="shared" si="801"/>
        <v>8.5</v>
      </c>
      <c r="IX60" s="363">
        <f t="shared" si="802"/>
        <v>2</v>
      </c>
      <c r="IY60" s="363">
        <f t="shared" si="803"/>
        <v>1.5</v>
      </c>
      <c r="IZ60" s="363">
        <f t="shared" si="804"/>
        <v>0</v>
      </c>
      <c r="JA60" s="359">
        <f t="shared" si="805"/>
        <v>0.3125</v>
      </c>
      <c r="JB60" s="360">
        <f t="shared" si="806"/>
        <v>0.70833333333333337</v>
      </c>
      <c r="JC60" s="361" t="str">
        <f>IF(
 OR(JA$6&lt;MAX($B$2,$G60),AND($H60&lt;&gt;"",JA$6&gt;$H60)),
 "NA",
 IF(
  AND($D60="LOCAL",WEEKDAY(JA$6,2)=7),
  "DS",
  IF(
   COUNTIF(Parametros!$P:$P,JA$6)&gt;0,
   IF(ISNUMBER(JE60),IF(JE60&gt;0,"FL","FC"),"FC"),
   IF(
    ISNUMBER(JE60),
    IF(JE60&gt;0,"NOR","F"),
    IF(JE60="A","NOR",IF(JE60&lt;&gt;"",JE60,"F"))
   )
  )
 )
)</f>
        <v>NOR</v>
      </c>
      <c r="JD60" s="362">
        <f t="shared" si="807"/>
        <v>8.5</v>
      </c>
      <c r="JE60" s="362" cm="1">
        <f t="array" ref="JE60">_xlfn.LET(
_xlpm.f,JE$6,
_xlpm.xp,IFERROR(
   _xlfn.XLOOKUP(
     1,
     (Papeletas!$B$2:$B$3000=$B60)*(Papeletas!$G$2:$G$3000&lt;=_xlpm.f)*(Papeletas!$H$2:$H$3000&gt;=_xlpm.f),
     Papeletas!$F$2:$F$3000,
     "__NP__"
   ),
   "__NP__"
),
_xlpm.x,IF(_xlpm.xp&lt;&gt;"__NP__",_xlpm.xp,_xlfn.XLOOKUP($B60,Reloj!$A$2:$A$3000,INDEX(Reloj!$J$2:$AR$3000,,COLUMN(IS52)-INT(COLUMN(IS52)/9*8)),"__NF__")),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13</v>
      </c>
      <c r="JF60" s="363">
        <f t="shared" si="808"/>
        <v>8.5</v>
      </c>
      <c r="JG60" s="363">
        <f t="shared" si="809"/>
        <v>2</v>
      </c>
      <c r="JH60" s="363">
        <f t="shared" si="810"/>
        <v>2.5</v>
      </c>
      <c r="JI60" s="363">
        <f t="shared" si="811"/>
        <v>0</v>
      </c>
      <c r="JJ60" s="359">
        <f t="shared" si="812"/>
        <v>0.3125</v>
      </c>
      <c r="JK60" s="360">
        <f t="shared" si="813"/>
        <v>0.70833333333333337</v>
      </c>
      <c r="JL60" s="361" t="str">
        <f>IF(
 OR(JJ$6&lt;MAX($B$2,$G60),AND($H60&lt;&gt;"",JJ$6&gt;$H60)),
 "NA",
 IF(
  AND($D60="LOCAL",WEEKDAY(JJ$6,2)=7),
  "DS",
  IF(
   COUNTIF(Parametros!$P:$P,JJ$6)&gt;0,
   IF(ISNUMBER(JN60),IF(JN60&gt;0,"FL","FC"),"FC"),
   IF(
    ISNUMBER(JN60),
    IF(JN60&gt;0,"NOR","F"),
    IF(JN60="A","NOR",IF(JN60&lt;&gt;"",JN60,"F"))
   )
  )
 )
)</f>
        <v>NOR</v>
      </c>
      <c r="JM60" s="362">
        <f t="shared" si="814"/>
        <v>8.5</v>
      </c>
      <c r="JN60" s="362" cm="1">
        <f t="array" ref="JN60">_xlfn.LET(
_xlpm.f,JN$6,
_xlpm.xp,IFERROR(
   _xlfn.XLOOKUP(
     1,
     (Papeletas!$B$2:$B$3000=$B60)*(Papeletas!$G$2:$G$3000&lt;=_xlpm.f)*(Papeletas!$H$2:$H$3000&gt;=_xlpm.f),
     Papeletas!$F$2:$F$3000,
     "__NP__"
   ),
   "__NP__"
),
_xlpm.x,IF(_xlpm.xp&lt;&gt;"__NP__",_xlpm.xp,_xlfn.XLOOKUP($B60,Reloj!$A$2:$A$3000,INDEX(Reloj!$J$2:$AR$3000,,COLUMN(JB52)-INT(COLUMN(JB52)/9*8)),"__NF__")),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13.5</v>
      </c>
      <c r="JO60" s="363">
        <f t="shared" si="815"/>
        <v>8.5</v>
      </c>
      <c r="JP60" s="363">
        <f t="shared" si="816"/>
        <v>2</v>
      </c>
      <c r="JQ60" s="363">
        <f t="shared" si="817"/>
        <v>3</v>
      </c>
      <c r="JR60" s="363">
        <f t="shared" si="818"/>
        <v>0</v>
      </c>
      <c r="JS60" s="359">
        <f t="shared" si="819"/>
        <v>0.3125</v>
      </c>
      <c r="JT60" s="360">
        <f t="shared" si="820"/>
        <v>0.70833333333333337</v>
      </c>
      <c r="JU60" s="361" t="str">
        <f>IF(
 OR(JS$6&lt;MAX($B$2,$G60),AND($H60&lt;&gt;"",JS$6&gt;$H60)),
 "NA",
 IF(
  AND($D60="LOCAL",WEEKDAY(JS$6,2)=7),
  "DS",
  IF(
   COUNTIF(Parametros!$P:$P,JS$6)&gt;0,
   IF(ISNUMBER(JW60),IF(JW60&gt;0,"FL","FC"),"FC"),
   IF(
    ISNUMBER(JW60),
    IF(JW60&gt;0,"NOR","F"),
    IF(JW60="A","NOR",IF(JW60&lt;&gt;"",JW60,"F"))
   )
  )
 )
)</f>
        <v>NOR</v>
      </c>
      <c r="JV60" s="362">
        <f t="shared" si="821"/>
        <v>8.5</v>
      </c>
      <c r="JW60" s="362" cm="1">
        <f t="array" ref="JW60">_xlfn.LET(
_xlpm.f,JW$6,
_xlpm.xp,IFERROR(
   _xlfn.XLOOKUP(
     1,
     (Papeletas!$B$2:$B$3000=$B60)*(Papeletas!$G$2:$G$3000&lt;=_xlpm.f)*(Papeletas!$H$2:$H$3000&gt;=_xlpm.f),
     Papeletas!$F$2:$F$3000,
     "__NP__"
   ),
   "__NP__"
),
_xlpm.x,IF(_xlpm.xp&lt;&gt;"__NP__",_xlpm.xp,_xlfn.XLOOKUP($B60,Reloj!$A$2:$A$3000,INDEX(Reloj!$J$2:$AR$3000,,COLUMN(JK52)-INT(COLUMN(JK52)/9*8)),"__NF__")),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12.5</v>
      </c>
      <c r="JX60" s="363">
        <f t="shared" si="822"/>
        <v>8.5</v>
      </c>
      <c r="JY60" s="363">
        <f t="shared" si="823"/>
        <v>2</v>
      </c>
      <c r="JZ60" s="363">
        <f t="shared" si="824"/>
        <v>2</v>
      </c>
      <c r="KA60" s="363">
        <f t="shared" si="825"/>
        <v>0</v>
      </c>
      <c r="KB60" s="359">
        <f t="shared" si="826"/>
        <v>0.3125</v>
      </c>
      <c r="KC60" s="360">
        <f t="shared" si="827"/>
        <v>0.54166666666666663</v>
      </c>
      <c r="KD60" s="361" t="str">
        <f>IF(
 OR(KB$6&lt;MAX($B$2,$G60),AND($H60&lt;&gt;"",KB$6&gt;$H60)),
 "NA",
 IF(
  AND($D60="LOCAL",WEEKDAY(KB$6,2)=7),
  "DS",
  IF(
   COUNTIF(Parametros!$P:$P,KB$6)&gt;0,
   IF(ISNUMBER(KF60),IF(KF60&gt;0,"FL","FC"),"FC"),
   IF(
    ISNUMBER(KF60),
    IF(KF60&gt;0,"NOR","F"),
    IF(KF60="A","NOR",IF(KF60&lt;&gt;"",KF60,"F"))
   )
  )
 )
)</f>
        <v>NOR</v>
      </c>
      <c r="KE60" s="362">
        <f t="shared" si="828"/>
        <v>5.4999999999999991</v>
      </c>
      <c r="KF60" s="362" cm="1">
        <f t="array" ref="KF60">_xlfn.LET(
_xlpm.f,KF$6,
_xlpm.xp,IFERROR(
   _xlfn.XLOOKUP(
     1,
     (Papeletas!$B$2:$B$3000=$B60)*(Papeletas!$G$2:$G$3000&lt;=_xlpm.f)*(Papeletas!$H$2:$H$3000&gt;=_xlpm.f),
     Papeletas!$F$2:$F$3000,
     "__NP__"
   ),
   "__NP__"
),
_xlpm.x,IF(_xlpm.xp&lt;&gt;"__NP__",_xlpm.xp,_xlfn.XLOOKUP($B60,Reloj!$A$2:$A$3000,INDEX(Reloj!$J$2:$AR$3000,,COLUMN(JT52)-INT(COLUMN(JT52)/9*8)),"__NF__")),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8</v>
      </c>
      <c r="KG60" s="363">
        <f t="shared" si="829"/>
        <v>5.4999999999999991</v>
      </c>
      <c r="KH60" s="363">
        <f t="shared" si="830"/>
        <v>2</v>
      </c>
      <c r="KI60" s="363">
        <f t="shared" si="831"/>
        <v>0.50000000000000089</v>
      </c>
      <c r="KJ60" s="363">
        <f t="shared" si="832"/>
        <v>0</v>
      </c>
      <c r="KK60" s="359" t="str">
        <f t="shared" si="255"/>
        <v>-</v>
      </c>
      <c r="KL60" s="360" t="str">
        <f t="shared" ref="KL60" si="869">IF(KK60="-","-",IF($D60="LOCAL",IF(WEEKDAY(KK$6,2)&lt;=5,--"17:00:00",IF(WEEKDAY(KK$6,2)=6,--"13:00:00","-")),IF($D60="FORANEO",IF(WEEKDAY(KK$6,2)&lt;=6,--"18:30:00",IF(WEEKDAY(KK$6,2)=7,--"12:00:00","-")),"-")))</f>
        <v>-</v>
      </c>
      <c r="KM60" s="361" t="str">
        <f>IF(
 OR(KK$6&lt;MAX($B$2,$G60),AND($H60&lt;&gt;"",KK$6&gt;$H60)),
 "NA",
 IF(
  AND($D60="LOCAL",WEEKDAY(KK$6,2)=7),
  "DS",
  IF(
   COUNTIF(Parametros!$P:$P,KK$6)&gt;0,
   IF(ISNUMBER(KO60),IF(KO60&gt;0,"FL","FC"),"FC"),
   IF(
    ISNUMBER(KO60),
    IF(KO60&gt;0,"NOR","F"),
    IF(KO60="A","NOR",IF(KO60&lt;&gt;"",KO60,"F"))
   )
  )
 )
)</f>
        <v>DS</v>
      </c>
      <c r="KN60" s="362">
        <f t="shared" si="519"/>
        <v>0</v>
      </c>
      <c r="KO60" s="362" t="str" cm="1">
        <f t="array" ref="KO60">_xlfn.LET(
_xlpm.f,KO$6,
_xlpm.xp,IFERROR(
   _xlfn.XLOOKUP(
     1,
     (Papeletas!$B$2:$B$403=$B60)*(Papeletas!$G$2:$G$403&lt;=_xlpm.f)*(Papeletas!$H$2:$H$403&gt;=_xlpm.f),
     Papeletas!$F$2:$F$403,
     "__NP__"
   ),
   "__NP__"
),
_xlpm.x,IF(_xlpm.xp&lt;&gt;"__NP__",_xlpm.xp,_xlfn.XLOOKUP($B60,Reloj!$A$2:$A$1254,INDEX(Reloj!$J$2:$AR$1254,,COLUMN(KC52)-INT(COLUMN(KC52)/9*8)),"__NF__")),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F</v>
      </c>
      <c r="KP60" s="363">
        <f t="shared" si="520"/>
        <v>0</v>
      </c>
      <c r="KQ60" s="363">
        <f t="shared" si="521"/>
        <v>0</v>
      </c>
      <c r="KR60" s="363">
        <f t="shared" si="522"/>
        <v>0</v>
      </c>
      <c r="KS60" s="363">
        <f t="shared" si="523"/>
        <v>0</v>
      </c>
      <c r="KT60" s="359">
        <f t="shared" si="262"/>
        <v>0.3125</v>
      </c>
      <c r="KU60" s="360">
        <f t="shared" ref="KU60" si="870">IF(KT60="-","-",IF($D60="LOCAL",IF(WEEKDAY(KT$6,2)&lt;=5,--"17:00:00",IF(WEEKDAY(KT$6,2)=6,--"13:00:00","-")),IF($D60="FORANEO",IF(WEEKDAY(KT$6,2)&lt;=6,--"18:30:00",IF(WEEKDAY(KT$6,2)=7,--"12:00:00","-")),"-")))</f>
        <v>0.70833333333333337</v>
      </c>
      <c r="KV60" s="361" t="str">
        <f>IF(
 OR(KT$6&lt;MAX($B$2,$G60),AND($H60&lt;&gt;"",KT$6&gt;$H60)),
 "NA",
 IF(
  AND($D60="LOCAL",WEEKDAY(KT$6,2)=7),
  "DS",
  IF(
   COUNTIF(Parametros!$P:$P,KT$6)&gt;0,
   IF(ISNUMBER(KX60),IF(KX60&gt;0,"FL","FC"),"FC"),
   IF(
    ISNUMBER(KX60),
    IF(KX60&gt;0,"NOR","F"),
    IF(KX60="A","NOR",IF(KX60&lt;&gt;"",KX60,"F"))
   )
  )
 )
)</f>
        <v>NOR</v>
      </c>
      <c r="KW60" s="362">
        <f t="shared" si="525"/>
        <v>8.5</v>
      </c>
      <c r="KX60" s="362" cm="1">
        <f t="array" ref="KX60">_xlfn.LET(
_xlpm.f,KX$6,
_xlpm.xp,IFERROR(
   _xlfn.XLOOKUP(
     1,
     (Papeletas!$B$2:$B$403=$B60)*(Papeletas!$G$2:$G$403&lt;=_xlpm.f)*(Papeletas!$H$2:$H$403&gt;=_xlpm.f),
     Papeletas!$F$2:$F$403,
     "__NP__"
   ),
   "__NP__"
),
_xlpm.x,IF(_xlpm.xp&lt;&gt;"__NP__",_xlpm.xp,_xlfn.XLOOKUP($B60,Reloj!$A$2:$A$1254,INDEX(Reloj!$J$2:$AR$1254,,COLUMN(KL52)-INT(COLUMN(KL52)/9*8)),"__NF__")),
_xlpm.t,SUBSTITUTE(_xlpm.x&amp;"","'",""),
_xlpm.esnum,IFERROR(ISNUMBER(VALUE(_xlpm.t)),FALSE),
_xlpm.n,IF(_xlpm.esnum,VALUE(_xlpm.t),0),
_xlpm.dia,IFERROR(WEEKDAY(_xlpm.f,2),0),
_xlpm.esFinSem,IF(AND(_xlpm.esnum,_xlpm.n&gt;0,_xlpm.n&lt;=7),IF($D60="LOCAL",OR(_xlpm.dia=6,_xlpm.dia=7),_xlpm.dia=7),FALSE),
_xlpm.nAj,IF(_xlpm.esFinSem,_xlpm.n+1,_xlpm.n),
IF(_xlpm.x="__NF__","Revisar",
IF(_xlpm.t="","F",
IF(_xlpm.esnum,
IF(_xlpm.nAj=0,"F",_xlpm.nAj),
IF(OR(_xlpm.t="AS",_xlpm.t="SAI"),"F",
IF(OR(_xlpm.t="ATM",_xlpm.t="CT",_xlpm.t="SS"),"A",
IF(_xlpm.t="B","DL",
IF(_xlpm.t="BA","DLA",
IF(_xlpm.t="V","VAC",_xlpm.t)))))))))</f>
        <v>13</v>
      </c>
      <c r="KY60" s="363">
        <f t="shared" si="526"/>
        <v>8.5</v>
      </c>
      <c r="KZ60" s="363">
        <f t="shared" si="527"/>
        <v>2</v>
      </c>
      <c r="LA60" s="363">
        <f t="shared" si="528"/>
        <v>2.5</v>
      </c>
      <c r="LB60" s="363">
        <f t="shared" si="529"/>
        <v>0</v>
      </c>
      <c r="LC60" s="364">
        <f t="shared" si="269"/>
        <v>0.3125</v>
      </c>
      <c r="LD60" s="360">
        <f t="shared" si="530"/>
        <v>0.70833333333333337</v>
      </c>
      <c r="LE60" s="361" t="str" cm="1">
        <f t="array" ref="LE60">_xlfn.LET(_xlpm.f,LC$6,_xlpm.ini,IFERROR(_xlfn.XLOOKUP(1,(Papeletas!$B$2:$B$403=$B60)*(Papeletas!$G$2:$G$403&lt;=_xlpm.f)*(Papeletas!$H$2:$H$403&gt;=_xlpm.f),Papeletas!$F$2:$F$403,""),""),IF(AND($D60="LOCAL",WEEKDAY(LC$6,2)=7),"DS",IF(_xlpm.ini&lt;&gt;"",_xlfn.XLOOKUP(_xlpm.ini,Parametros!$B:$B,Parametros!$C:$C,_xlpm.ini),"NOR")))</f>
        <v>NOR</v>
      </c>
      <c r="LF60" s="362">
        <f t="shared" si="531"/>
        <v>8.5</v>
      </c>
      <c r="LG60" s="362">
        <f t="shared" si="532"/>
        <v>8.5</v>
      </c>
      <c r="LH60" s="363">
        <f t="shared" si="533"/>
        <v>8.5</v>
      </c>
      <c r="LI60" s="363">
        <v>0</v>
      </c>
      <c r="LJ60" s="363">
        <v>0</v>
      </c>
      <c r="LK60" s="363">
        <v>0</v>
      </c>
      <c r="LL60" s="364">
        <f t="shared" si="274"/>
        <v>0.3125</v>
      </c>
      <c r="LM60" s="360">
        <f t="shared" si="534"/>
        <v>0.70833333333333337</v>
      </c>
      <c r="LN60" s="361" t="str" cm="1">
        <f t="array" ref="LN60">_xlfn.LET(_xlpm.f,LL$6,_xlpm.ini,IFERROR(_xlfn.XLOOKUP(1,(Papeletas!$B$2:$B$403=$B60)*(Papeletas!$G$2:$G$403&lt;=_xlpm.f)*(Papeletas!$H$2:$H$403&gt;=_xlpm.f),Papeletas!$F$2:$F$403,""),""),IF(AND($D60="LOCAL",WEEKDAY(LL$6,2)=7),"DS",IF(_xlpm.ini&lt;&gt;"",_xlfn.XLOOKUP(_xlpm.ini,Parametros!$B:$B,Parametros!$C:$C,_xlpm.ini),"NOR")))</f>
        <v>NOR</v>
      </c>
      <c r="LO60" s="362">
        <f t="shared" si="535"/>
        <v>8.5</v>
      </c>
      <c r="LP60" s="362">
        <f t="shared" si="536"/>
        <v>8.5</v>
      </c>
      <c r="LQ60" s="363">
        <f t="shared" si="537"/>
        <v>8.5</v>
      </c>
      <c r="LR60" s="363">
        <v>0</v>
      </c>
      <c r="LS60" s="363">
        <v>0</v>
      </c>
      <c r="LT60" s="363">
        <v>0</v>
      </c>
      <c r="LU60" s="364">
        <f t="shared" si="279"/>
        <v>0.3125</v>
      </c>
      <c r="LV60" s="360">
        <f t="shared" si="538"/>
        <v>0.70833333333333337</v>
      </c>
      <c r="LW60" s="361" t="str" cm="1">
        <f t="array" ref="LW60">_xlfn.LET(_xlpm.f,LU$6,_xlpm.ini,IFERROR(_xlfn.XLOOKUP(1,(Papeletas!$B$2:$B$403=$B60)*(Papeletas!$G$2:$G$403&lt;=_xlpm.f)*(Papeletas!$H$2:$H$403&gt;=_xlpm.f),Papeletas!$F$2:$F$403,""),""),IF(AND($D60="LOCAL",WEEKDAY(LU$6,2)=7),"DS",IF(_xlpm.ini&lt;&gt;"",_xlfn.XLOOKUP(_xlpm.ini,Parametros!$B:$B,Parametros!$C:$C,_xlpm.ini),"NOR")))</f>
        <v>NOR</v>
      </c>
      <c r="LX60" s="362">
        <f t="shared" si="539"/>
        <v>8.5</v>
      </c>
      <c r="LY60" s="362">
        <f t="shared" si="540"/>
        <v>8.5</v>
      </c>
      <c r="LZ60" s="363">
        <f t="shared" si="541"/>
        <v>8.5</v>
      </c>
      <c r="MA60" s="363">
        <v>0</v>
      </c>
      <c r="MB60" s="363">
        <v>0</v>
      </c>
      <c r="MC60" s="363">
        <v>0</v>
      </c>
      <c r="MD60" s="360">
        <f t="shared" si="284"/>
        <v>0.3125</v>
      </c>
      <c r="ME60" s="360">
        <f t="shared" si="542"/>
        <v>0.70833333333333337</v>
      </c>
      <c r="MF60" s="361" t="str" cm="1">
        <f t="array" ref="MF60">_xlfn.LET(_xlpm.f,MD$6,_xlpm.ini,IFERROR(_xlfn.XLOOKUP(1,(Papeletas!$B$2:$B$403=$B60)*(Papeletas!$G$2:$G$403&lt;=_xlpm.f)*(Papeletas!$H$2:$H$403&gt;=_xlpm.f),Papeletas!$F$2:$F$403,""),""),IF(AND($D60="LOCAL",WEEKDAY(MD$6,2)=7),"DS",IF(_xlpm.ini&lt;&gt;"",_xlfn.XLOOKUP(_xlpm.ini,Parametros!$B:$B,Parametros!$C:$C,_xlpm.ini),"NOR")))</f>
        <v>NOR</v>
      </c>
      <c r="MG60" s="362">
        <f t="shared" si="543"/>
        <v>8.5</v>
      </c>
      <c r="MH60" s="362">
        <f t="shared" si="544"/>
        <v>8.5</v>
      </c>
      <c r="MI60" s="363">
        <f t="shared" si="545"/>
        <v>8.5</v>
      </c>
      <c r="MJ60" s="363">
        <v>0</v>
      </c>
      <c r="MK60" s="363">
        <v>0</v>
      </c>
      <c r="ML60" s="363">
        <v>0</v>
      </c>
      <c r="MM60" s="364">
        <f t="shared" si="289"/>
        <v>0.3125</v>
      </c>
      <c r="MN60" s="360">
        <f t="shared" si="546"/>
        <v>0.54166666666666663</v>
      </c>
      <c r="MO60" s="361" t="str" cm="1">
        <f t="array" ref="MO60">_xlfn.LET(_xlpm.f,MM$6,_xlpm.ini,IFERROR(_xlfn.XLOOKUP(1,(Papeletas!$B$2:$B$403=$B60)*(Papeletas!$G$2:$G$403&lt;=_xlpm.f)*(Papeletas!$H$2:$H$403&gt;=_xlpm.f),Papeletas!$F$2:$F$403,""),""),IF(AND($D60="LOCAL",WEEKDAY(MM$6,2)=7),"DS",IF(_xlpm.ini&lt;&gt;"",_xlfn.XLOOKUP(_xlpm.ini,Parametros!$B:$B,Parametros!$C:$C,_xlpm.ini),"NOR")))</f>
        <v>NOR</v>
      </c>
      <c r="MP60" s="362">
        <f t="shared" si="547"/>
        <v>5.4999999999999991</v>
      </c>
      <c r="MQ60" s="362">
        <f t="shared" si="548"/>
        <v>5.4999999999999991</v>
      </c>
      <c r="MR60" s="363">
        <f t="shared" si="549"/>
        <v>5.4999999999999991</v>
      </c>
      <c r="MS60" s="363">
        <v>0</v>
      </c>
      <c r="MT60" s="363">
        <v>0</v>
      </c>
      <c r="MU60" s="363">
        <v>0</v>
      </c>
      <c r="MV60" s="364"/>
      <c r="MW60" s="360"/>
      <c r="MX60" s="361"/>
      <c r="MY60" s="362"/>
      <c r="MZ60" s="362"/>
      <c r="NA60" s="363"/>
      <c r="NB60" s="363"/>
      <c r="NC60" s="363"/>
      <c r="ND60" s="363"/>
      <c r="NE60" s="364"/>
      <c r="NF60" s="360"/>
      <c r="NG60" s="361"/>
      <c r="NH60" s="362"/>
      <c r="NI60" s="362"/>
      <c r="NJ60" s="363"/>
      <c r="NK60" s="363"/>
      <c r="NL60" s="363"/>
      <c r="NM60" s="363"/>
      <c r="NN60" s="211"/>
      <c r="NO60" s="401">
        <f t="shared" si="615"/>
        <v>23</v>
      </c>
      <c r="NP60" s="401" cm="1">
        <f t="array" ref="NP60">SUMPRODUCT(
 (INDEX(DD60:MU60,1,_xlfn.SEQUENCE(1,INT((COLUMN($MU$9)-COLUMN(DD60)+1)/9),3,9))=NP$6)*
 (INDEX(DD60:MU60,1,_xlfn.SEQUENCE(1,INT((COLUMN($MU$9)-COLUMN(DD60)+1)/9),9,9))&gt;0)
)</f>
        <v>0</v>
      </c>
      <c r="NQ60" s="401" cm="1">
        <f t="array" ref="NQ60">SUMPRODUCT(--(INDEX($DD60:$MU60,1,_xlfn.SEQUENCE(1,INT((COLUMN($MU$9)-COLUMN($DD60)+1)/9),3,9))=NQ$6))</f>
        <v>0</v>
      </c>
      <c r="NR60" s="401">
        <f t="shared" si="550"/>
        <v>23</v>
      </c>
      <c r="NS60" s="401" cm="1">
        <f t="array" ref="NS60">SUMPRODUCT(--(INDEX($DD60:$MU60,1,_xlfn.SEQUENCE(1,INT((COLUMN($MU$9)-COLUMN($DD60)+1)/9),3,9))=NS$6))</f>
        <v>0</v>
      </c>
      <c r="NT60" s="401">
        <f t="shared" si="551"/>
        <v>3</v>
      </c>
      <c r="NU60" s="401" cm="1">
        <f t="array" ref="NU60">SUMPRODUCT(--(INDEX($DD60:$MU60,1,_xlfn.SEQUENCE(1,INT((COLUMN($MU$9)-COLUMN($DD60)+1)/9),3,9))=NU$6))</f>
        <v>0</v>
      </c>
      <c r="NV60" s="401" cm="1">
        <f t="array" ref="NV60">SUMPRODUCT(--(INDEX($DD60:$MU60,1,_xlfn.SEQUENCE(1,INT((COLUMN($MU$9)-COLUMN($DD60)+1)/9),3,9))=NV$6))</f>
        <v>0</v>
      </c>
      <c r="NW60" s="401" cm="1">
        <f t="array" ref="NW60">SUMPRODUCT(--(INDEX($DD60:$MU60,1,_xlfn.SEQUENCE(1,INT((COLUMN($MU$9)-COLUMN($DD60)+1)/9),3,9))=NW$6))</f>
        <v>0</v>
      </c>
      <c r="NX60" s="401" cm="1">
        <f t="array" ref="NX60">SUMPRODUCT(--(INDEX($DD60:$MU60,1,_xlfn.SEQUENCE(1,INT((COLUMN($MU$9)-COLUMN($DD60)+1)/9),3,9))=NX$6))</f>
        <v>0</v>
      </c>
      <c r="NY60" s="401" cm="1">
        <f t="array" ref="NY60">SUMPRODUCT(--(INDEX($DD60:$MU60,1,_xlfn.SEQUENCE(1,INT((COLUMN($MU$9)-COLUMN($DD60)+1)/9),3,9))=NY$6))</f>
        <v>0</v>
      </c>
      <c r="NZ60" s="401" cm="1">
        <f t="array" ref="NZ60">SUMPRODUCT(--(INDEX($DD60:$MU60,1,_xlfn.SEQUENCE(1,INT((COLUMN($MU$9)-COLUMN($DD60)+1)/9),3,9))=NZ$6))</f>
        <v>0</v>
      </c>
      <c r="OA60" s="401" cm="1">
        <f t="array" ref="OA60">SUMPRODUCT(--(INDEX($DD60:$MU60,1,_xlfn.SEQUENCE(1,INT((COLUMN($MU$9)-COLUMN($DD60)+1)/9),3,9))=OA$6))</f>
        <v>0</v>
      </c>
      <c r="OB60" s="401" cm="1">
        <f t="array" ref="OB60">SUMPRODUCT(--(INDEX($DD60:$MU60,1,_xlfn.SEQUENCE(1,INT((COLUMN($MU$9)-COLUMN($DD60)+1)/9),3,9))=OB$6))</f>
        <v>2</v>
      </c>
      <c r="OC60" s="401" cm="1">
        <f t="array" ref="OC60">SUMPRODUCT(--(INDEX($DD60:$MU60,1,_xlfn.SEQUENCE(1,INT((COLUMN($MU$9)-COLUMN($DD60)+1)/9),3,9))=OC$6))</f>
        <v>0</v>
      </c>
      <c r="OD60" s="402"/>
      <c r="OE60" s="402">
        <f t="shared" si="552"/>
        <v>28</v>
      </c>
      <c r="OF60" s="403" cm="1">
        <f t="array" ref="OF60">SUM(INDEX(R60:KJ60,1,_xlfn.SEQUENCE(1,INT((COLUMN($NM$9)-COLUMN(CU60)+1)/9),7,9)))</f>
        <v>34</v>
      </c>
      <c r="OG60" s="403" cm="1">
        <f t="array" ref="OG60">SUM(INDEX(R60:KJ60,1,_xlfn.SEQUENCE(1,INT((COLUMN($NM$9)-COLUMN(CU60)+1)/9),8,9)))</f>
        <v>31.5</v>
      </c>
      <c r="OH60" s="403" cm="1">
        <f t="array" ref="OH60">SUM(INDEX(R60:KJ60,1,_xlfn.SEQUENCE(1,INT((COLUMN($NM$9)-COLUMN(CU60)+1)/9),9,9)))</f>
        <v>0</v>
      </c>
      <c r="OI60" s="214"/>
      <c r="OJ60" s="163"/>
      <c r="OK60" s="163"/>
      <c r="OL60" s="163"/>
      <c r="OM60" s="163"/>
      <c r="ON60" s="306" t="str">
        <f>_xlfn.XLOOKUP(B60,'TR05'!B:B,'TR05'!G:G,"Revisar",0)</f>
        <v>Revisar</v>
      </c>
      <c r="OO60" s="306">
        <f>_xlfn.XLOOKUP(B60,Reloj!A:A,Reloj!D:D,"Revisar",0)</f>
        <v>46056</v>
      </c>
      <c r="OP60" s="162" t="str">
        <f>_xlfn.XLOOKUP(B60,'S10'!C:C,'S10'!B:B,"Revisar",0)</f>
        <v>Revisar</v>
      </c>
    </row>
    <row r="61" spans="1:406">
      <c r="A61" s="356">
        <v>53</v>
      </c>
      <c r="B61" s="332" t="s">
        <v>7704</v>
      </c>
      <c r="C61" s="357" t="str">
        <f>_xlfn.XLOOKUP(B61,'S10'!$B$2:$B$1500,'S10'!$A$2:$A$1500,"Ingresar",0)</f>
        <v>Ingresar</v>
      </c>
      <c r="D61" s="333" t="s">
        <v>169</v>
      </c>
      <c r="E61" s="405" t="s">
        <v>7705</v>
      </c>
      <c r="F61" s="384" t="s">
        <v>7819</v>
      </c>
      <c r="G61" s="296">
        <v>46056</v>
      </c>
      <c r="H61" s="358"/>
      <c r="I61" s="359">
        <f t="shared" si="37"/>
        <v>0.3125</v>
      </c>
      <c r="J61" s="360">
        <f t="shared" si="295"/>
        <v>0.70833333333333337</v>
      </c>
      <c r="K61" s="361" t="str">
        <f>IF(
 OR(I$6&lt;MAX($B$2,$G61),AND($H61&lt;&gt;"",I$6&gt;$H61)),
 "NA",
 IF(
  AND($D61="LOCAL",WEEKDAY(I$6,2)=7),
  "DS",
  IF(
   COUNTIF(Parametros!$P:$P,I$6)&gt;0,
   IF(ISNUMBER(M61),IF(M61&gt;0,"FL","FC"),"FC"),
   IF(
    ISNUMBER(M61),
    IF(M61&gt;0,"NOR","F"),
    IF(M61="A","NOR",IF(M61&lt;&gt;"",M61,"F"))
   )
  )
 )
)</f>
        <v>NA</v>
      </c>
      <c r="L61" s="362">
        <f t="shared" si="296"/>
        <v>8.5</v>
      </c>
      <c r="M61" s="362" t="str" cm="1">
        <f t="array" ref="M61">_xlfn.LET(
_xlpm.f,M$6,
_xlpm.xp,IFERROR(
   _xlfn.XLOOKUP(
     1,
     (Papeletas!$B$2:$B$403=$B61)*(Papeletas!$G$2:$G$403&lt;=_xlpm.f)*(Papeletas!$H$2:$H$403&gt;=_xlpm.f),
     Papeletas!$F$2:$F$403,
     "__NP__"
   ),
   "__NP__"
),
_xlpm.x,IF(_xlpm.xp&lt;&gt;"__NP__",_xlpm.xp,_xlfn.XLOOKUP($B61,Reloj!$A$2:$A$1254,INDEX(Reloj!$J$2:$AR$1254,,COLUMN(A53)-INT(COLUMN(A53)/9*8)),"__NF__")),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N61" s="363">
        <f t="shared" si="297"/>
        <v>0</v>
      </c>
      <c r="O61" s="363">
        <f t="shared" si="298"/>
        <v>0</v>
      </c>
      <c r="P61" s="363">
        <f t="shared" si="299"/>
        <v>0</v>
      </c>
      <c r="Q61" s="363">
        <f t="shared" si="300"/>
        <v>0</v>
      </c>
      <c r="R61" s="359">
        <f t="shared" si="616"/>
        <v>0.3125</v>
      </c>
      <c r="S61" s="360">
        <f t="shared" si="617"/>
        <v>0.70833333333333337</v>
      </c>
      <c r="T61" s="361" t="str">
        <f>IF(
 OR(R$6&lt;MAX($B$2,$G61),AND($H61&lt;&gt;"",R$6&gt;$H61)),
 "NA",
 IF(
  AND($D61="LOCAL",WEEKDAY(R$6,2)=7),
  "DS",
  IF(
   COUNTIF(Parametros!$P:$P,R$6)&gt;0,
   IF(ISNUMBER(V61),IF(V61&gt;0,"FL","FC"),"FC"),
   IF(
    ISNUMBER(V61),
    IF(V61&gt;0,"NOR","F"),
    IF(V61="A","NOR",IF(V61&lt;&gt;"",V61,"F"))
   )
  )
 )
)</f>
        <v>NA</v>
      </c>
      <c r="U61" s="362">
        <f t="shared" si="618"/>
        <v>8.5</v>
      </c>
      <c r="V61" s="362" t="str" cm="1">
        <f t="array" ref="V61">_xlfn.LET(
_xlpm.f,V$6,
_xlpm.xp,IFERROR(
   _xlfn.XLOOKUP(
     1,
     (Papeletas!$B$2:$B$3000=$B61)*(Papeletas!$G$2:$G$3000&lt;=_xlpm.f)*(Papeletas!$H$2:$H$3000&gt;=_xlpm.f),
     Papeletas!$F$2:$F$3000,
     "__NP__"
   ),
   "__NP__"
),
_xlpm.x,IF(_xlpm.xp&lt;&gt;"__NP__",_xlpm.xp,_xlfn.XLOOKUP($B61,Reloj!$A$2:$A$3000,INDEX(Reloj!$J$2:$AR$3000,,COLUMN(J53)-INT(COLUMN(J53)/9*8)),"__NF__")),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W61" s="363">
        <f t="shared" si="619"/>
        <v>0</v>
      </c>
      <c r="X61" s="363">
        <f t="shared" si="620"/>
        <v>0</v>
      </c>
      <c r="Y61" s="363">
        <f t="shared" si="621"/>
        <v>0</v>
      </c>
      <c r="Z61" s="363">
        <f t="shared" si="622"/>
        <v>0</v>
      </c>
      <c r="AA61" s="359">
        <f t="shared" si="623"/>
        <v>0.3125</v>
      </c>
      <c r="AB61" s="360">
        <f t="shared" si="624"/>
        <v>0.70833333333333337</v>
      </c>
      <c r="AC61" s="361" t="str">
        <f>IF(
 OR(AA$6&lt;MAX($B$2,$G61),AND($H61&lt;&gt;"",AA$6&gt;$H61)),
 "NA",
 IF(
  AND($D61="LOCAL",WEEKDAY(AA$6,2)=7),
  "DS",
  IF(
   COUNTIF(Parametros!$P:$P,AA$6)&gt;0,
   IF(ISNUMBER(AE61),IF(AE61&gt;0,"FL","FC"),"FC"),
   IF(
    ISNUMBER(AE61),
    IF(AE61&gt;0,"NOR","F"),
    IF(AE61="A","NOR",IF(AE61&lt;&gt;"",AE61,"F"))
   )
  )
 )
)</f>
        <v>NA</v>
      </c>
      <c r="AD61" s="362">
        <f t="shared" si="625"/>
        <v>8.5</v>
      </c>
      <c r="AE61" s="362" t="str" cm="1">
        <f t="array" ref="AE61">_xlfn.LET(
_xlpm.f,AE$6,
_xlpm.xp,IFERROR(
   _xlfn.XLOOKUP(
     1,
     (Papeletas!$B$2:$B$3000=$B61)*(Papeletas!$G$2:$G$3000&lt;=_xlpm.f)*(Papeletas!$H$2:$H$3000&gt;=_xlpm.f),
     Papeletas!$F$2:$F$3000,
     "__NP__"
   ),
   "__NP__"
),
_xlpm.x,IF(_xlpm.xp&lt;&gt;"__NP__",_xlpm.xp,_xlfn.XLOOKUP($B61,Reloj!$A$2:$A$3000,INDEX(Reloj!$J$2:$AR$3000,,COLUMN(S53)-INT(COLUMN(S53)/9*8)),"__NF__")),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AF61" s="363">
        <f t="shared" si="626"/>
        <v>0</v>
      </c>
      <c r="AG61" s="363">
        <f t="shared" si="627"/>
        <v>0</v>
      </c>
      <c r="AH61" s="363">
        <f t="shared" si="628"/>
        <v>0</v>
      </c>
      <c r="AI61" s="363">
        <f t="shared" si="629"/>
        <v>0</v>
      </c>
      <c r="AJ61" s="359">
        <f t="shared" si="630"/>
        <v>0.3125</v>
      </c>
      <c r="AK61" s="360">
        <f t="shared" si="631"/>
        <v>0.54166666666666663</v>
      </c>
      <c r="AL61" s="361" t="str">
        <f>IF(
 OR(AJ$6&lt;MAX($B$2,$G61),AND($H61&lt;&gt;"",AJ$6&gt;$H61)),
 "NA",
 IF(
  AND($D61="LOCAL",WEEKDAY(AJ$6,2)=7),
  "DS",
  IF(
   COUNTIF(Parametros!$P:$P,AJ$6)&gt;0,
   IF(ISNUMBER(AN61),IF(AN61&gt;0,"FL","FC"),"FC"),
   IF(
    ISNUMBER(AN61),
    IF(AN61&gt;0,"NOR","F"),
    IF(AN61="A","NOR",IF(AN61&lt;&gt;"",AN61,"F"))
   )
  )
 )
)</f>
        <v>NA</v>
      </c>
      <c r="AM61" s="362">
        <f t="shared" si="632"/>
        <v>5.4999999999999991</v>
      </c>
      <c r="AN61" s="362" t="str" cm="1">
        <f t="array" ref="AN61">_xlfn.LET(
_xlpm.f,AN$6,
_xlpm.xp,IFERROR(
   _xlfn.XLOOKUP(
     1,
     (Papeletas!$B$2:$B$3000=$B61)*(Papeletas!$G$2:$G$3000&lt;=_xlpm.f)*(Papeletas!$H$2:$H$3000&gt;=_xlpm.f),
     Papeletas!$F$2:$F$3000,
     "__NP__"
   ),
   "__NP__"
),
_xlpm.x,IF(_xlpm.xp&lt;&gt;"__NP__",_xlpm.xp,_xlfn.XLOOKUP($B61,Reloj!$A$2:$A$3000,INDEX(Reloj!$J$2:$AR$3000,,COLUMN(AB53)-INT(COLUMN(AB53)/9*8)),"__NF__")),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AO61" s="363">
        <f t="shared" si="633"/>
        <v>0</v>
      </c>
      <c r="AP61" s="363">
        <f t="shared" si="634"/>
        <v>0</v>
      </c>
      <c r="AQ61" s="363">
        <f t="shared" si="635"/>
        <v>0</v>
      </c>
      <c r="AR61" s="363">
        <f t="shared" si="636"/>
        <v>0</v>
      </c>
      <c r="AS61" s="359" t="str">
        <f t="shared" si="637"/>
        <v>-</v>
      </c>
      <c r="AT61" s="360" t="str">
        <f t="shared" si="638"/>
        <v>-</v>
      </c>
      <c r="AU61" s="361" t="str">
        <f>IF(
 OR(AS$6&lt;MAX($B$2,$G61),AND($H61&lt;&gt;"",AS$6&gt;$H61)),
 "NA",
 IF(
  AND($D61="LOCAL",WEEKDAY(AS$6,2)=7),
  "DS",
  IF(
   COUNTIF(Parametros!$P:$P,AS$6)&gt;0,
   IF(ISNUMBER(AW61),IF(AW61&gt;0,"FL","FC"),"FC"),
   IF(
    ISNUMBER(AW61),
    IF(AW61&gt;0,"NOR","F"),
    IF(AW61="A","NOR",IF(AW61&lt;&gt;"",AW61,"F"))
   )
  )
 )
)</f>
        <v>NA</v>
      </c>
      <c r="AV61" s="362">
        <f t="shared" si="639"/>
        <v>0</v>
      </c>
      <c r="AW61" s="362" t="str" cm="1">
        <f t="array" ref="AW61">_xlfn.LET(
_xlpm.f,AW$6,
_xlpm.xp,IFERROR(
   _xlfn.XLOOKUP(
     1,
     (Papeletas!$B$2:$B$3000=$B61)*(Papeletas!$G$2:$G$3000&lt;=_xlpm.f)*(Papeletas!$H$2:$H$3000&gt;=_xlpm.f),
     Papeletas!$F$2:$F$3000,
     "__NP__"
   ),
   "__NP__"
),
_xlpm.x,IF(_xlpm.xp&lt;&gt;"__NP__",_xlpm.xp,_xlfn.XLOOKUP($B61,Reloj!$A$2:$A$3000,INDEX(Reloj!$J$2:$AR$3000,,COLUMN(AK53)-INT(COLUMN(AK53)/9*8)),"__NF__")),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AX61" s="363">
        <f t="shared" si="640"/>
        <v>0</v>
      </c>
      <c r="AY61" s="363">
        <f t="shared" si="641"/>
        <v>0</v>
      </c>
      <c r="AZ61" s="363">
        <f t="shared" si="642"/>
        <v>0</v>
      </c>
      <c r="BA61" s="363">
        <f t="shared" si="643"/>
        <v>0</v>
      </c>
      <c r="BB61" s="359">
        <f t="shared" si="644"/>
        <v>0.3125</v>
      </c>
      <c r="BC61" s="360">
        <f t="shared" si="645"/>
        <v>0.70833333333333337</v>
      </c>
      <c r="BD61" s="361" t="str">
        <f>IF(
 OR(BB$6&lt;MAX($B$2,$G61),AND($H61&lt;&gt;"",BB$6&gt;$H61)),
 "NA",
 IF(
  AND($D61="LOCAL",WEEKDAY(BB$6,2)=7),
  "DS",
  IF(
   COUNTIF(Parametros!$P:$P,BB$6)&gt;0,
   IF(ISNUMBER(BF61),IF(BF61&gt;0,"FL","FC"),"FC"),
   IF(
    ISNUMBER(BF61),
    IF(BF61&gt;0,"NOR","F"),
    IF(BF61="A","NOR",IF(BF61&lt;&gt;"",BF61,"F"))
   )
  )
 )
)</f>
        <v>NA</v>
      </c>
      <c r="BE61" s="362">
        <f t="shared" si="646"/>
        <v>8.5</v>
      </c>
      <c r="BF61" s="362" t="str" cm="1">
        <f t="array" ref="BF61">_xlfn.LET(
_xlpm.f,BF$6,
_xlpm.xp,IFERROR(
   _xlfn.XLOOKUP(
     1,
     (Papeletas!$B$2:$B$3000=$B61)*(Papeletas!$G$2:$G$3000&lt;=_xlpm.f)*(Papeletas!$H$2:$H$3000&gt;=_xlpm.f),
     Papeletas!$F$2:$F$3000,
     "__NP__"
   ),
   "__NP__"
),
_xlpm.x,IF(_xlpm.xp&lt;&gt;"__NP__",_xlpm.xp,_xlfn.XLOOKUP($B61,Reloj!$A$2:$A$3000,INDEX(Reloj!$J$2:$AR$3000,,COLUMN(AT53)-INT(COLUMN(AT53)/9*8)),"__NF__")),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BG61" s="363">
        <f t="shared" si="647"/>
        <v>0</v>
      </c>
      <c r="BH61" s="363">
        <f t="shared" si="648"/>
        <v>0</v>
      </c>
      <c r="BI61" s="363">
        <f t="shared" si="649"/>
        <v>0</v>
      </c>
      <c r="BJ61" s="363">
        <f t="shared" si="650"/>
        <v>0</v>
      </c>
      <c r="BK61" s="359">
        <f t="shared" si="651"/>
        <v>0.3125</v>
      </c>
      <c r="BL61" s="360">
        <f t="shared" si="652"/>
        <v>0.70833333333333337</v>
      </c>
      <c r="BM61" s="361" t="str">
        <f>IF(
 OR(BK$6&lt;MAX($B$2,$G61),AND($H61&lt;&gt;"",BK$6&gt;$H61)),
 "NA",
 IF(
  AND($D61="LOCAL",WEEKDAY(BK$6,2)=7),
  "DS",
  IF(
   COUNTIF(Parametros!$P:$P,BK$6)&gt;0,
   IF(ISNUMBER(BO61),IF(BO61&gt;0,"FL","FC"),"FC"),
   IF(
    ISNUMBER(BO61),
    IF(BO61&gt;0,"NOR","F"),
    IF(BO61="A","NOR",IF(BO61&lt;&gt;"",BO61,"F"))
   )
  )
 )
)</f>
        <v>NA</v>
      </c>
      <c r="BN61" s="362">
        <f t="shared" si="653"/>
        <v>8.5</v>
      </c>
      <c r="BO61" s="362" t="str" cm="1">
        <f t="array" ref="BO61">_xlfn.LET(
_xlpm.f,BO$6,
_xlpm.xp,IFERROR(
   _xlfn.XLOOKUP(
     1,
     (Papeletas!$B$2:$B$3000=$B61)*(Papeletas!$G$2:$G$3000&lt;=_xlpm.f)*(Papeletas!$H$2:$H$3000&gt;=_xlpm.f),
     Papeletas!$F$2:$F$3000,
     "__NP__"
   ),
   "__NP__"
),
_xlpm.x,IF(_xlpm.xp&lt;&gt;"__NP__",_xlpm.xp,_xlfn.XLOOKUP($B61,Reloj!$A$2:$A$3000,INDEX(Reloj!$J$2:$AR$3000,,COLUMN(BC53)-INT(COLUMN(BC53)/9*8)),"__NF__")),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BP61" s="363">
        <f t="shared" si="654"/>
        <v>0</v>
      </c>
      <c r="BQ61" s="363">
        <f t="shared" si="655"/>
        <v>0</v>
      </c>
      <c r="BR61" s="363">
        <f t="shared" si="656"/>
        <v>0</v>
      </c>
      <c r="BS61" s="363">
        <f t="shared" si="657"/>
        <v>0</v>
      </c>
      <c r="BT61" s="359">
        <f t="shared" si="658"/>
        <v>0.3125</v>
      </c>
      <c r="BU61" s="360">
        <f t="shared" si="659"/>
        <v>0.70833333333333337</v>
      </c>
      <c r="BV61" s="361" t="str">
        <f>IF(
 OR(BT$6&lt;MAX($B$2,$G61),AND($H61&lt;&gt;"",BT$6&gt;$H61)),
 "NA",
 IF(
  AND($D61="LOCAL",WEEKDAY(BT$6,2)=7),
  "DS",
  IF(
   COUNTIF(Parametros!$P:$P,BT$6)&gt;0,
   IF(ISNUMBER(BX61),IF(BX61&gt;0,"FL","FC"),"FC"),
   IF(
    ISNUMBER(BX61),
    IF(BX61&gt;0,"NOR","F"),
    IF(BX61="A","NOR",IF(BX61&lt;&gt;"",BX61,"F"))
   )
  )
 )
)</f>
        <v>NA</v>
      </c>
      <c r="BW61" s="362">
        <f t="shared" si="660"/>
        <v>8.5</v>
      </c>
      <c r="BX61" s="362" t="str" cm="1">
        <f t="array" ref="BX61">_xlfn.LET(
_xlpm.f,BX$6,
_xlpm.xp,IFERROR(
   _xlfn.XLOOKUP(
     1,
     (Papeletas!$B$2:$B$3000=$B61)*(Papeletas!$G$2:$G$3000&lt;=_xlpm.f)*(Papeletas!$H$2:$H$3000&gt;=_xlpm.f),
     Papeletas!$F$2:$F$3000,
     "__NP__"
   ),
   "__NP__"
),
_xlpm.x,IF(_xlpm.xp&lt;&gt;"__NP__",_xlpm.xp,_xlfn.XLOOKUP($B61,Reloj!$A$2:$A$3000,INDEX(Reloj!$J$2:$AR$3000,,COLUMN(BL53)-INT(COLUMN(BL53)/9*8)),"__NF__")),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BY61" s="363">
        <f t="shared" si="661"/>
        <v>0</v>
      </c>
      <c r="BZ61" s="363">
        <f t="shared" si="662"/>
        <v>0</v>
      </c>
      <c r="CA61" s="363">
        <f t="shared" si="663"/>
        <v>0</v>
      </c>
      <c r="CB61" s="363">
        <f t="shared" si="664"/>
        <v>0</v>
      </c>
      <c r="CC61" s="359">
        <f t="shared" si="665"/>
        <v>0.3125</v>
      </c>
      <c r="CD61" s="360">
        <f t="shared" si="666"/>
        <v>0.70833333333333337</v>
      </c>
      <c r="CE61" s="361" t="str">
        <f>IF(
 OR(CC$6&lt;MAX($B$2,$G61),AND($H61&lt;&gt;"",CC$6&gt;$H61)),
 "NA",
 IF(
  AND($D61="LOCAL",WEEKDAY(CC$6,2)=7),
  "DS",
  IF(
   COUNTIF(Parametros!$P:$P,CC$6)&gt;0,
   IF(ISNUMBER(CG61),IF(CG61&gt;0,"FL","FC"),"FC"),
   IF(
    ISNUMBER(CG61),
    IF(CG61&gt;0,"NOR","F"),
    IF(CG61="A","NOR",IF(CG61&lt;&gt;"",CG61,"F"))
   )
  )
 )
)</f>
        <v>NA</v>
      </c>
      <c r="CF61" s="362">
        <f t="shared" si="667"/>
        <v>8.5</v>
      </c>
      <c r="CG61" s="362" t="str" cm="1">
        <f t="array" ref="CG61">_xlfn.LET(
_xlpm.f,CG$6,
_xlpm.xp,IFERROR(
   _xlfn.XLOOKUP(
     1,
     (Papeletas!$B$2:$B$3000=$B61)*(Papeletas!$G$2:$G$3000&lt;=_xlpm.f)*(Papeletas!$H$2:$H$3000&gt;=_xlpm.f),
     Papeletas!$F$2:$F$3000,
     "__NP__"
   ),
   "__NP__"
),
_xlpm.x,IF(_xlpm.xp&lt;&gt;"__NP__",_xlpm.xp,_xlfn.XLOOKUP($B61,Reloj!$A$2:$A$3000,INDEX(Reloj!$J$2:$AR$3000,,COLUMN(BU53)-INT(COLUMN(BU53)/9*8)),"__NF__")),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CH61" s="363">
        <f t="shared" si="668"/>
        <v>0</v>
      </c>
      <c r="CI61" s="363">
        <f t="shared" si="669"/>
        <v>0</v>
      </c>
      <c r="CJ61" s="363">
        <f t="shared" si="670"/>
        <v>0</v>
      </c>
      <c r="CK61" s="363">
        <f t="shared" si="671"/>
        <v>0</v>
      </c>
      <c r="CL61" s="359">
        <f t="shared" si="672"/>
        <v>0.3125</v>
      </c>
      <c r="CM61" s="360">
        <f t="shared" si="673"/>
        <v>0.70833333333333337</v>
      </c>
      <c r="CN61" s="361" t="str">
        <f>IF(
 OR(CL$6&lt;MAX($B$2,$G61),AND($H61&lt;&gt;"",CL$6&gt;$H61)),
 "NA",
 IF(
  AND($D61="LOCAL",WEEKDAY(CL$6,2)=7),
  "DS",
  IF(
   COUNTIF(Parametros!$P:$P,CL$6)&gt;0,
   IF(ISNUMBER(CP61),IF(CP61&gt;0,"FL","FC"),"FC"),
   IF(
    ISNUMBER(CP61),
    IF(CP61&gt;0,"NOR","F"),
    IF(CP61="A","NOR",IF(CP61&lt;&gt;"",CP61,"F"))
   )
  )
 )
)</f>
        <v>NA</v>
      </c>
      <c r="CO61" s="362">
        <f t="shared" si="674"/>
        <v>8.5</v>
      </c>
      <c r="CP61" s="362" t="str" cm="1">
        <f t="array" ref="CP61">_xlfn.LET(
_xlpm.f,CP$6,
_xlpm.xp,IFERROR(
   _xlfn.XLOOKUP(
     1,
     (Papeletas!$B$2:$B$3000=$B61)*(Papeletas!$G$2:$G$3000&lt;=_xlpm.f)*(Papeletas!$H$2:$H$3000&gt;=_xlpm.f),
     Papeletas!$F$2:$F$3000,
     "__NP__"
   ),
   "__NP__"
),
_xlpm.x,IF(_xlpm.xp&lt;&gt;"__NP__",_xlpm.xp,_xlfn.XLOOKUP($B61,Reloj!$A$2:$A$3000,INDEX(Reloj!$J$2:$AR$3000,,COLUMN(CD53)-INT(COLUMN(CD53)/9*8)),"__NF__")),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CQ61" s="363">
        <f t="shared" si="675"/>
        <v>0</v>
      </c>
      <c r="CR61" s="363">
        <f t="shared" si="676"/>
        <v>0</v>
      </c>
      <c r="CS61" s="363">
        <f t="shared" si="677"/>
        <v>0</v>
      </c>
      <c r="CT61" s="363">
        <f t="shared" si="678"/>
        <v>0</v>
      </c>
      <c r="CU61" s="359">
        <f t="shared" si="679"/>
        <v>0.3125</v>
      </c>
      <c r="CV61" s="360">
        <f t="shared" si="680"/>
        <v>0.54166666666666663</v>
      </c>
      <c r="CW61" s="361" t="str">
        <f>IF(
 OR(CU$6&lt;MAX($B$2,$G61),AND($H61&lt;&gt;"",CU$6&gt;$H61)),
 "NA",
 IF(
  AND($D61="LOCAL",WEEKDAY(CU$6,2)=7),
  "DS",
  IF(
   COUNTIF(Parametros!$P:$P,CU$6)&gt;0,
   IF(ISNUMBER(CY61),IF(CY61&gt;0,"FL","FC"),"FC"),
   IF(
    ISNUMBER(CY61),
    IF(CY61&gt;0,"NOR","F"),
    IF(CY61="A","NOR",IF(CY61&lt;&gt;"",CY61,"F"))
   )
  )
 )
)</f>
        <v>NA</v>
      </c>
      <c r="CX61" s="362">
        <f t="shared" si="681"/>
        <v>5.4999999999999991</v>
      </c>
      <c r="CY61" s="362" t="str" cm="1">
        <f t="array" ref="CY61">_xlfn.LET(
_xlpm.f,CY$6,
_xlpm.xp,IFERROR(
   _xlfn.XLOOKUP(
     1,
     (Papeletas!$B$2:$B$3000=$B61)*(Papeletas!$G$2:$G$3000&lt;=_xlpm.f)*(Papeletas!$H$2:$H$3000&gt;=_xlpm.f),
     Papeletas!$F$2:$F$3000,
     "__NP__"
   ),
   "__NP__"
),
_xlpm.x,IF(_xlpm.xp&lt;&gt;"__NP__",_xlpm.xp,_xlfn.XLOOKUP($B61,Reloj!$A$2:$A$3000,INDEX(Reloj!$J$2:$AR$3000,,COLUMN(CM53)-INT(COLUMN(CM53)/9*8)),"__NF__")),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CZ61" s="363">
        <f t="shared" si="682"/>
        <v>0</v>
      </c>
      <c r="DA61" s="363">
        <f t="shared" si="683"/>
        <v>0</v>
      </c>
      <c r="DB61" s="363">
        <f t="shared" si="684"/>
        <v>0</v>
      </c>
      <c r="DC61" s="363">
        <f t="shared" si="685"/>
        <v>0</v>
      </c>
      <c r="DD61" s="359" t="str">
        <f t="shared" si="686"/>
        <v>-</v>
      </c>
      <c r="DE61" s="360" t="str">
        <f t="shared" si="687"/>
        <v>-</v>
      </c>
      <c r="DF61" s="361" t="str">
        <f>IF(
 OR(DD$6&lt;MAX($B$2,$G61),AND($H61&lt;&gt;"",DD$6&gt;$H61)),
 "NA",
 IF(
  AND($D61="LOCAL",WEEKDAY(DD$6,2)=7),
  "DS",
  IF(
   COUNTIF(Parametros!$P:$P,DD$6)&gt;0,
   IF(ISNUMBER(DH61),IF(DH61&gt;0,"FL","FC"),"FC"),
   IF(
    ISNUMBER(DH61),
    IF(DH61&gt;0,"NOR","F"),
    IF(DH61="A","NOR",IF(DH61&lt;&gt;"",DH61,"F"))
   )
  )
 )
)</f>
        <v>NA</v>
      </c>
      <c r="DG61" s="362">
        <f t="shared" si="688"/>
        <v>0</v>
      </c>
      <c r="DH61" s="362" t="str" cm="1">
        <f t="array" ref="DH61">_xlfn.LET(
_xlpm.f,DH$6,
_xlpm.xp,IFERROR(
   _xlfn.XLOOKUP(
     1,
     (Papeletas!$B$2:$B$3000=$B61)*(Papeletas!$G$2:$G$3000&lt;=_xlpm.f)*(Papeletas!$H$2:$H$3000&gt;=_xlpm.f),
     Papeletas!$F$2:$F$3000,
     "__NP__"
   ),
   "__NP__"
),
_xlpm.x,IF(_xlpm.xp&lt;&gt;"__NP__",_xlpm.xp,_xlfn.XLOOKUP($B61,Reloj!$A$2:$A$3000,INDEX(Reloj!$J$2:$AR$3000,,COLUMN(CV53)-INT(COLUMN(CV53)/9*8)),"__NF__")),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DI61" s="363">
        <f t="shared" si="689"/>
        <v>0</v>
      </c>
      <c r="DJ61" s="363">
        <f t="shared" si="690"/>
        <v>0</v>
      </c>
      <c r="DK61" s="363">
        <f t="shared" si="691"/>
        <v>0</v>
      </c>
      <c r="DL61" s="363">
        <f t="shared" si="692"/>
        <v>0</v>
      </c>
      <c r="DM61" s="359">
        <f t="shared" si="693"/>
        <v>0.3125</v>
      </c>
      <c r="DN61" s="360">
        <f t="shared" si="694"/>
        <v>0.70833333333333337</v>
      </c>
      <c r="DO61" s="361" t="str">
        <f>IF(
 OR(DM$6&lt;MAX($B$2,$G61),AND($H61&lt;&gt;"",DM$6&gt;$H61)),
 "NA",
 IF(
  AND($D61="LOCAL",WEEKDAY(DM$6,2)=7),
  "DS",
  IF(
   COUNTIF(Parametros!$P:$P,DM$6)&gt;0,
   IF(ISNUMBER(DQ61),IF(DQ61&gt;0,"FL","FC"),"FC"),
   IF(
    ISNUMBER(DQ61),
    IF(DQ61&gt;0,"NOR","F"),
    IF(DQ61="A","NOR",IF(DQ61&lt;&gt;"",DQ61,"F"))
   )
  )
 )
)</f>
        <v>NA</v>
      </c>
      <c r="DP61" s="362">
        <f t="shared" si="695"/>
        <v>8.5</v>
      </c>
      <c r="DQ61" s="362" t="str" cm="1">
        <f t="array" ref="DQ61">_xlfn.LET(
_xlpm.f,DQ$6,
_xlpm.xp,IFERROR(
   _xlfn.XLOOKUP(
     1,
     (Papeletas!$B$2:$B$3000=$B61)*(Papeletas!$G$2:$G$3000&lt;=_xlpm.f)*(Papeletas!$H$2:$H$3000&gt;=_xlpm.f),
     Papeletas!$F$2:$F$3000,
     "__NP__"
   ),
   "__NP__"
),
_xlpm.x,IF(_xlpm.xp&lt;&gt;"__NP__",_xlpm.xp,_xlfn.XLOOKUP($B61,Reloj!$A$2:$A$3000,INDEX(Reloj!$J$2:$AR$3000,,COLUMN(DE53)-INT(COLUMN(DE53)/9*8)),"__NF__")),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DR61" s="363">
        <f t="shared" si="696"/>
        <v>0</v>
      </c>
      <c r="DS61" s="363">
        <f t="shared" si="697"/>
        <v>0</v>
      </c>
      <c r="DT61" s="363">
        <f t="shared" si="698"/>
        <v>0</v>
      </c>
      <c r="DU61" s="363">
        <f t="shared" si="699"/>
        <v>0</v>
      </c>
      <c r="DV61" s="359">
        <f t="shared" si="700"/>
        <v>0.3125</v>
      </c>
      <c r="DW61" s="360">
        <f t="shared" si="701"/>
        <v>0.70833333333333337</v>
      </c>
      <c r="DX61" s="361" t="str">
        <f>IF(
 OR(DV$6&lt;MAX($B$2,$G61),AND($H61&lt;&gt;"",DV$6&gt;$H61)),
 "NA",
 IF(
  AND($D61="LOCAL",WEEKDAY(DV$6,2)=7),
  "DS",
  IF(
   COUNTIF(Parametros!$P:$P,DV$6)&gt;0,
   IF(ISNUMBER(DZ61),IF(DZ61&gt;0,"FL","FC"),"FC"),
   IF(
    ISNUMBER(DZ61),
    IF(DZ61&gt;0,"NOR","F"),
    IF(DZ61="A","NOR",IF(DZ61&lt;&gt;"",DZ61,"F"))
   )
  )
 )
)</f>
        <v>NOR</v>
      </c>
      <c r="DY61" s="362">
        <f t="shared" si="702"/>
        <v>8.5</v>
      </c>
      <c r="DZ61" s="362" cm="1">
        <f t="array" ref="DZ61">_xlfn.LET(
_xlpm.f,DZ$6,
_xlpm.xp,IFERROR(
   _xlfn.XLOOKUP(
     1,
     (Papeletas!$B$2:$B$3000=$B61)*(Papeletas!$G$2:$G$3000&lt;=_xlpm.f)*(Papeletas!$H$2:$H$3000&gt;=_xlpm.f),
     Papeletas!$F$2:$F$3000,
     "__NP__"
   ),
   "__NP__"
),
_xlpm.x,IF(_xlpm.xp&lt;&gt;"__NP__",_xlpm.xp,_xlfn.XLOOKUP($B61,Reloj!$A$2:$A$3000,INDEX(Reloj!$J$2:$AR$3000,,COLUMN(DN53)-INT(COLUMN(DN53)/9*8)),"__NF__")),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EA61" s="363">
        <f t="shared" si="703"/>
        <v>8.5</v>
      </c>
      <c r="EB61" s="363">
        <f t="shared" si="704"/>
        <v>2</v>
      </c>
      <c r="EC61" s="363">
        <f t="shared" si="705"/>
        <v>0.5</v>
      </c>
      <c r="ED61" s="363">
        <f t="shared" si="706"/>
        <v>0</v>
      </c>
      <c r="EE61" s="359">
        <f t="shared" si="707"/>
        <v>0.3125</v>
      </c>
      <c r="EF61" s="360">
        <f t="shared" si="708"/>
        <v>0.70833333333333337</v>
      </c>
      <c r="EG61" s="361" t="str">
        <f>IF(
 OR(EE$6&lt;MAX($B$2,$G61),AND($H61&lt;&gt;"",EE$6&gt;$H61)),
 "NA",
 IF(
  AND($D61="LOCAL",WEEKDAY(EE$6,2)=7),
  "DS",
  IF(
   COUNTIF(Parametros!$P:$P,EE$6)&gt;0,
   IF(ISNUMBER(EI61),IF(EI61&gt;0,"FL","FC"),"FC"),
   IF(
    ISNUMBER(EI61),
    IF(EI61&gt;0,"NOR","F"),
    IF(EI61="A","NOR",IF(EI61&lt;&gt;"",EI61,"F"))
   )
  )
 )
)</f>
        <v>NOR</v>
      </c>
      <c r="EH61" s="362">
        <f t="shared" si="709"/>
        <v>8.5</v>
      </c>
      <c r="EI61" s="362" cm="1">
        <f t="array" ref="EI61">_xlfn.LET(
_xlpm.f,EI$6,
_xlpm.xp,IFERROR(
   _xlfn.XLOOKUP(
     1,
     (Papeletas!$B$2:$B$3000=$B61)*(Papeletas!$G$2:$G$3000&lt;=_xlpm.f)*(Papeletas!$H$2:$H$3000&gt;=_xlpm.f),
     Papeletas!$F$2:$F$3000,
     "__NP__"
   ),
   "__NP__"
),
_xlpm.x,IF(_xlpm.xp&lt;&gt;"__NP__",_xlpm.xp,_xlfn.XLOOKUP($B61,Reloj!$A$2:$A$3000,INDEX(Reloj!$J$2:$AR$3000,,COLUMN(DW53)-INT(COLUMN(DW53)/9*8)),"__NF__")),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EJ61" s="363">
        <f t="shared" si="710"/>
        <v>8.5</v>
      </c>
      <c r="EK61" s="363">
        <f t="shared" si="711"/>
        <v>2</v>
      </c>
      <c r="EL61" s="363">
        <f t="shared" si="712"/>
        <v>0.5</v>
      </c>
      <c r="EM61" s="363">
        <f t="shared" si="713"/>
        <v>0</v>
      </c>
      <c r="EN61" s="359">
        <f t="shared" si="714"/>
        <v>0.3125</v>
      </c>
      <c r="EO61" s="360">
        <f t="shared" si="715"/>
        <v>0.70833333333333337</v>
      </c>
      <c r="EP61" s="361" t="str">
        <f>IF(
 OR(EN$6&lt;MAX($B$2,$G61),AND($H61&lt;&gt;"",EN$6&gt;$H61)),
 "NA",
 IF(
  AND($D61="LOCAL",WEEKDAY(EN$6,2)=7),
  "DS",
  IF(
   COUNTIF(Parametros!$P:$P,EN$6)&gt;0,
   IF(ISNUMBER(ER61),IF(ER61&gt;0,"FL","FC"),"FC"),
   IF(
    ISNUMBER(ER61),
    IF(ER61&gt;0,"NOR","F"),
    IF(ER61="A","NOR",IF(ER61&lt;&gt;"",ER61,"F"))
   )
  )
 )
)</f>
        <v>NOR</v>
      </c>
      <c r="EQ61" s="362">
        <f t="shared" si="716"/>
        <v>8.5</v>
      </c>
      <c r="ER61" s="362" cm="1">
        <f t="array" ref="ER61">_xlfn.LET(
_xlpm.f,ER$6,
_xlpm.xp,IFERROR(
   _xlfn.XLOOKUP(
     1,
     (Papeletas!$B$2:$B$3000=$B61)*(Papeletas!$G$2:$G$3000&lt;=_xlpm.f)*(Papeletas!$H$2:$H$3000&gt;=_xlpm.f),
     Papeletas!$F$2:$F$3000,
     "__NP__"
   ),
   "__NP__"
),
_xlpm.x,IF(_xlpm.xp&lt;&gt;"__NP__",_xlpm.xp,_xlfn.XLOOKUP($B61,Reloj!$A$2:$A$3000,INDEX(Reloj!$J$2:$AR$3000,,COLUMN(EF53)-INT(COLUMN(EF53)/9*8)),"__NF__")),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11.5</v>
      </c>
      <c r="ES61" s="363">
        <f t="shared" si="717"/>
        <v>8.5</v>
      </c>
      <c r="ET61" s="363">
        <f t="shared" si="718"/>
        <v>2</v>
      </c>
      <c r="EU61" s="363">
        <f t="shared" si="719"/>
        <v>1</v>
      </c>
      <c r="EV61" s="363">
        <f t="shared" si="720"/>
        <v>0</v>
      </c>
      <c r="EW61" s="359">
        <f t="shared" si="721"/>
        <v>0.3125</v>
      </c>
      <c r="EX61" s="360">
        <f t="shared" si="722"/>
        <v>0.70833333333333337</v>
      </c>
      <c r="EY61" s="361" t="str">
        <f>IF(
 OR(EW$6&lt;MAX($B$2,$G61),AND($H61&lt;&gt;"",EW$6&gt;$H61)),
 "NA",
 IF(
  AND($D61="LOCAL",WEEKDAY(EW$6,2)=7),
  "DS",
  IF(
   COUNTIF(Parametros!$P:$P,EW$6)&gt;0,
   IF(ISNUMBER(FA61),IF(FA61&gt;0,"FL","FC"),"FC"),
   IF(
    ISNUMBER(FA61),
    IF(FA61&gt;0,"NOR","F"),
    IF(FA61="A","NOR",IF(FA61&lt;&gt;"",FA61,"F"))
   )
  )
 )
)</f>
        <v>NOR</v>
      </c>
      <c r="EZ61" s="362">
        <f t="shared" si="723"/>
        <v>8.5</v>
      </c>
      <c r="FA61" s="362" cm="1">
        <f t="array" ref="FA61">_xlfn.LET(
_xlpm.f,FA$6,
_xlpm.xp,IFERROR(
   _xlfn.XLOOKUP(
     1,
     (Papeletas!$B$2:$B$3000=$B61)*(Papeletas!$G$2:$G$3000&lt;=_xlpm.f)*(Papeletas!$H$2:$H$3000&gt;=_xlpm.f),
     Papeletas!$F$2:$F$3000,
     "__NP__"
   ),
   "__NP__"
),
_xlpm.x,IF(_xlpm.xp&lt;&gt;"__NP__",_xlpm.xp,_xlfn.XLOOKUP($B61,Reloj!$A$2:$A$3000,INDEX(Reloj!$J$2:$AR$3000,,COLUMN(EO53)-INT(COLUMN(EO53)/9*8)),"__NF__")),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FB61" s="363">
        <f t="shared" si="724"/>
        <v>8.5</v>
      </c>
      <c r="FC61" s="363">
        <f t="shared" si="725"/>
        <v>2</v>
      </c>
      <c r="FD61" s="363">
        <f t="shared" si="726"/>
        <v>0.5</v>
      </c>
      <c r="FE61" s="363">
        <f t="shared" si="727"/>
        <v>0</v>
      </c>
      <c r="FF61" s="359">
        <f t="shared" si="728"/>
        <v>0.3125</v>
      </c>
      <c r="FG61" s="360">
        <f t="shared" si="729"/>
        <v>0.54166666666666663</v>
      </c>
      <c r="FH61" s="361" t="str">
        <f>IF(
 OR(FF$6&lt;MAX($B$2,$G61),AND($H61&lt;&gt;"",FF$6&gt;$H61)),
 "NA",
 IF(
  AND($D61="LOCAL",WEEKDAY(FF$6,2)=7),
  "DS",
  IF(
   COUNTIF(Parametros!$P:$P,FF$6)&gt;0,
   IF(ISNUMBER(FJ61),IF(FJ61&gt;0,"FL","FC"),"FC"),
   IF(
    ISNUMBER(FJ61),
    IF(FJ61&gt;0,"NOR","F"),
    IF(FJ61="A","NOR",IF(FJ61&lt;&gt;"",FJ61,"F"))
   )
  )
 )
)</f>
        <v>NOR</v>
      </c>
      <c r="FI61" s="362">
        <f t="shared" si="730"/>
        <v>5.4999999999999991</v>
      </c>
      <c r="FJ61" s="362" cm="1">
        <f t="array" ref="FJ61">_xlfn.LET(
_xlpm.f,FJ$6,
_xlpm.xp,IFERROR(
   _xlfn.XLOOKUP(
     1,
     (Papeletas!$B$2:$B$3000=$B61)*(Papeletas!$G$2:$G$3000&lt;=_xlpm.f)*(Papeletas!$H$2:$H$3000&gt;=_xlpm.f),
     Papeletas!$F$2:$F$3000,
     "__NP__"
   ),
   "__NP__"
),
_xlpm.x,IF(_xlpm.xp&lt;&gt;"__NP__",_xlpm.xp,_xlfn.XLOOKUP($B61,Reloj!$A$2:$A$3000,INDEX(Reloj!$J$2:$AR$3000,,COLUMN(EX53)-INT(COLUMN(EX53)/9*8)),"__NF__")),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6.5</v>
      </c>
      <c r="FK61" s="363">
        <f t="shared" si="731"/>
        <v>5.4999999999999991</v>
      </c>
      <c r="FL61" s="363">
        <f t="shared" si="732"/>
        <v>1.0000000000000009</v>
      </c>
      <c r="FM61" s="363">
        <f t="shared" si="733"/>
        <v>0</v>
      </c>
      <c r="FN61" s="363">
        <f t="shared" si="734"/>
        <v>0</v>
      </c>
      <c r="FO61" s="359" t="str">
        <f t="shared" si="735"/>
        <v>-</v>
      </c>
      <c r="FP61" s="360" t="str">
        <f t="shared" si="736"/>
        <v>-</v>
      </c>
      <c r="FQ61" s="361" t="str">
        <f>IF(
 OR(FO$6&lt;MAX($B$2,$G61),AND($H61&lt;&gt;"",FO$6&gt;$H61)),
 "NA",
 IF(
  AND($D61="LOCAL",WEEKDAY(FO$6,2)=7),
  "DS",
  IF(
   COUNTIF(Parametros!$P:$P,FO$6)&gt;0,
   IF(ISNUMBER(FS61),IF(FS61&gt;0,"FL","FC"),"FC"),
   IF(
    ISNUMBER(FS61),
    IF(FS61&gt;0,"NOR","F"),
    IF(FS61="A","NOR",IF(FS61&lt;&gt;"",FS61,"F"))
   )
  )
 )
)</f>
        <v>DS</v>
      </c>
      <c r="FR61" s="362">
        <f t="shared" si="737"/>
        <v>0</v>
      </c>
      <c r="FS61" s="362" t="str" cm="1">
        <f t="array" ref="FS61">_xlfn.LET(
_xlpm.f,FS$6,
_xlpm.xp,IFERROR(
   _xlfn.XLOOKUP(
     1,
     (Papeletas!$B$2:$B$3000=$B61)*(Papeletas!$G$2:$G$3000&lt;=_xlpm.f)*(Papeletas!$H$2:$H$3000&gt;=_xlpm.f),
     Papeletas!$F$2:$F$3000,
     "__NP__"
   ),
   "__NP__"
),
_xlpm.x,IF(_xlpm.xp&lt;&gt;"__NP__",_xlpm.xp,_xlfn.XLOOKUP($B61,Reloj!$A$2:$A$3000,INDEX(Reloj!$J$2:$AR$3000,,COLUMN(FG53)-INT(COLUMN(FG53)/9*8)),"__NF__")),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FT61" s="363">
        <f t="shared" si="738"/>
        <v>0</v>
      </c>
      <c r="FU61" s="363">
        <f t="shared" si="739"/>
        <v>0</v>
      </c>
      <c r="FV61" s="363">
        <f t="shared" si="740"/>
        <v>0</v>
      </c>
      <c r="FW61" s="363">
        <f t="shared" si="741"/>
        <v>0</v>
      </c>
      <c r="FX61" s="359">
        <f t="shared" si="742"/>
        <v>0.3125</v>
      </c>
      <c r="FY61" s="360">
        <f t="shared" si="743"/>
        <v>0.70833333333333337</v>
      </c>
      <c r="FZ61" s="361" t="str">
        <f>IF(
 OR(FX$6&lt;MAX($B$2,$G61),AND($H61&lt;&gt;"",FX$6&gt;$H61)),
 "NA",
 IF(
  AND($D61="LOCAL",WEEKDAY(FX$6,2)=7),
  "DS",
  IF(
   COUNTIF(Parametros!$P:$P,FX$6)&gt;0,
   IF(ISNUMBER(GB61),IF(GB61&gt;0,"FL","FC"),"FC"),
   IF(
    ISNUMBER(GB61),
    IF(GB61&gt;0,"NOR","F"),
    IF(GB61="A","NOR",IF(GB61&lt;&gt;"",GB61,"F"))
   )
  )
 )
)</f>
        <v>NOR</v>
      </c>
      <c r="GA61" s="362">
        <f t="shared" si="744"/>
        <v>8.5</v>
      </c>
      <c r="GB61" s="362" cm="1">
        <f t="array" ref="GB61">_xlfn.LET(
_xlpm.f,GB$6,
_xlpm.xp,IFERROR(
   _xlfn.XLOOKUP(
     1,
     (Papeletas!$B$2:$B$3000=$B61)*(Papeletas!$G$2:$G$3000&lt;=_xlpm.f)*(Papeletas!$H$2:$H$3000&gt;=_xlpm.f),
     Papeletas!$F$2:$F$3000,
     "__NP__"
   ),
   "__NP__"
),
_xlpm.x,IF(_xlpm.xp&lt;&gt;"__NP__",_xlpm.xp,_xlfn.XLOOKUP($B61,Reloj!$A$2:$A$3000,INDEX(Reloj!$J$2:$AR$3000,,COLUMN(FP53)-INT(COLUMN(FP53)/9*8)),"__NF__")),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11.5</v>
      </c>
      <c r="GC61" s="363">
        <f t="shared" si="745"/>
        <v>8.5</v>
      </c>
      <c r="GD61" s="363">
        <f t="shared" si="746"/>
        <v>2</v>
      </c>
      <c r="GE61" s="363">
        <f t="shared" si="747"/>
        <v>1</v>
      </c>
      <c r="GF61" s="363">
        <f t="shared" si="748"/>
        <v>0</v>
      </c>
      <c r="GG61" s="359">
        <f t="shared" si="749"/>
        <v>0.3125</v>
      </c>
      <c r="GH61" s="360">
        <f t="shared" si="750"/>
        <v>0.70833333333333337</v>
      </c>
      <c r="GI61" s="361" t="str">
        <f>IF(
 OR(GG$6&lt;MAX($B$2,$G61),AND($H61&lt;&gt;"",GG$6&gt;$H61)),
 "NA",
 IF(
  AND($D61="LOCAL",WEEKDAY(GG$6,2)=7),
  "DS",
  IF(
   COUNTIF(Parametros!$P:$P,GG$6)&gt;0,
   IF(ISNUMBER(GK61),IF(GK61&gt;0,"FL","FC"),"FC"),
   IF(
    ISNUMBER(GK61),
    IF(GK61&gt;0,"NOR","F"),
    IF(GK61="A","NOR",IF(GK61&lt;&gt;"",GK61,"F"))
   )
  )
 )
)</f>
        <v>NOR</v>
      </c>
      <c r="GJ61" s="362">
        <f t="shared" si="751"/>
        <v>8.5</v>
      </c>
      <c r="GK61" s="362" cm="1">
        <f t="array" ref="GK61">_xlfn.LET(
_xlpm.f,GK$6,
_xlpm.xp,IFERROR(
   _xlfn.XLOOKUP(
     1,
     (Papeletas!$B$2:$B$3000=$B61)*(Papeletas!$G$2:$G$3000&lt;=_xlpm.f)*(Papeletas!$H$2:$H$3000&gt;=_xlpm.f),
     Papeletas!$F$2:$F$3000,
     "__NP__"
   ),
   "__NP__"
),
_xlpm.x,IF(_xlpm.xp&lt;&gt;"__NP__",_xlpm.xp,_xlfn.XLOOKUP($B61,Reloj!$A$2:$A$3000,INDEX(Reloj!$J$2:$AR$3000,,COLUMN(FY53)-INT(COLUMN(FY53)/9*8)),"__NF__")),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GL61" s="363">
        <f t="shared" si="752"/>
        <v>8.5</v>
      </c>
      <c r="GM61" s="363">
        <f t="shared" si="753"/>
        <v>2</v>
      </c>
      <c r="GN61" s="363">
        <f t="shared" si="754"/>
        <v>0.5</v>
      </c>
      <c r="GO61" s="363">
        <f t="shared" si="755"/>
        <v>0</v>
      </c>
      <c r="GP61" s="359">
        <f t="shared" si="756"/>
        <v>0.3125</v>
      </c>
      <c r="GQ61" s="360">
        <f t="shared" si="757"/>
        <v>0.70833333333333337</v>
      </c>
      <c r="GR61" s="361" t="str">
        <f>IF(
 OR(GP$6&lt;MAX($B$2,$G61),AND($H61&lt;&gt;"",GP$6&gt;$H61)),
 "NA",
 IF(
  AND($D61="LOCAL",WEEKDAY(GP$6,2)=7),
  "DS",
  IF(
   COUNTIF(Parametros!$P:$P,GP$6)&gt;0,
   IF(ISNUMBER(GT61),IF(GT61&gt;0,"FL","FC"),"FC"),
   IF(
    ISNUMBER(GT61),
    IF(GT61&gt;0,"NOR","F"),
    IF(GT61="A","NOR",IF(GT61&lt;&gt;"",GT61,"F"))
   )
  )
 )
)</f>
        <v>NOR</v>
      </c>
      <c r="GS61" s="362">
        <f t="shared" si="758"/>
        <v>8.5</v>
      </c>
      <c r="GT61" s="362" cm="1">
        <f t="array" ref="GT61">_xlfn.LET(
_xlpm.f,GT$6,
_xlpm.xp,IFERROR(
   _xlfn.XLOOKUP(
     1,
     (Papeletas!$B$2:$B$3000=$B61)*(Papeletas!$G$2:$G$3000&lt;=_xlpm.f)*(Papeletas!$H$2:$H$3000&gt;=_xlpm.f),
     Papeletas!$F$2:$F$3000,
     "__NP__"
   ),
   "__NP__"
),
_xlpm.x,IF(_xlpm.xp&lt;&gt;"__NP__",_xlpm.xp,_xlfn.XLOOKUP($B61,Reloj!$A$2:$A$3000,INDEX(Reloj!$J$2:$AR$3000,,COLUMN(GH53)-INT(COLUMN(GH53)/9*8)),"__NF__")),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GU61" s="363">
        <f t="shared" si="759"/>
        <v>8.5</v>
      </c>
      <c r="GV61" s="363">
        <f t="shared" si="760"/>
        <v>2</v>
      </c>
      <c r="GW61" s="363">
        <f t="shared" si="761"/>
        <v>0.5</v>
      </c>
      <c r="GX61" s="363">
        <f t="shared" si="762"/>
        <v>0</v>
      </c>
      <c r="GY61" s="359">
        <f t="shared" si="763"/>
        <v>0.3125</v>
      </c>
      <c r="GZ61" s="360">
        <f t="shared" si="764"/>
        <v>0.70833333333333337</v>
      </c>
      <c r="HA61" s="361" t="str">
        <f>IF(
 OR(GY$6&lt;MAX($B$2,$G61),AND($H61&lt;&gt;"",GY$6&gt;$H61)),
 "NA",
 IF(
  AND($D61="LOCAL",WEEKDAY(GY$6,2)=7),
  "DS",
  IF(
   COUNTIF(Parametros!$P:$P,GY$6)&gt;0,
   IF(ISNUMBER(HC61),IF(HC61&gt;0,"FL","FC"),"FC"),
   IF(
    ISNUMBER(HC61),
    IF(HC61&gt;0,"NOR","F"),
    IF(HC61="A","NOR",IF(HC61&lt;&gt;"",HC61,"F"))
   )
  )
 )
)</f>
        <v>NOR</v>
      </c>
      <c r="HB61" s="362">
        <f t="shared" si="765"/>
        <v>8.5</v>
      </c>
      <c r="HC61" s="362" cm="1">
        <f t="array" ref="HC61">_xlfn.LET(
_xlpm.f,HC$6,
_xlpm.xp,IFERROR(
   _xlfn.XLOOKUP(
     1,
     (Papeletas!$B$2:$B$3000=$B61)*(Papeletas!$G$2:$G$3000&lt;=_xlpm.f)*(Papeletas!$H$2:$H$3000&gt;=_xlpm.f),
     Papeletas!$F$2:$F$3000,
     "__NP__"
   ),
   "__NP__"
),
_xlpm.x,IF(_xlpm.xp&lt;&gt;"__NP__",_xlpm.xp,_xlfn.XLOOKUP($B61,Reloj!$A$2:$A$3000,INDEX(Reloj!$J$2:$AR$3000,,COLUMN(GQ53)-INT(COLUMN(GQ53)/9*8)),"__NF__")),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HD61" s="363">
        <f t="shared" si="766"/>
        <v>8.5</v>
      </c>
      <c r="HE61" s="363">
        <f t="shared" si="767"/>
        <v>2</v>
      </c>
      <c r="HF61" s="363">
        <f t="shared" si="768"/>
        <v>0.5</v>
      </c>
      <c r="HG61" s="363">
        <f t="shared" si="769"/>
        <v>0</v>
      </c>
      <c r="HH61" s="359">
        <f t="shared" si="770"/>
        <v>0.3125</v>
      </c>
      <c r="HI61" s="360">
        <f t="shared" si="771"/>
        <v>0.70833333333333337</v>
      </c>
      <c r="HJ61" s="361" t="str">
        <f>IF(
 OR(HH$6&lt;MAX($B$2,$G61),AND($H61&lt;&gt;"",HH$6&gt;$H61)),
 "NA",
 IF(
  AND($D61="LOCAL",WEEKDAY(HH$6,2)=7),
  "DS",
  IF(
   COUNTIF(Parametros!$P:$P,HH$6)&gt;0,
   IF(ISNUMBER(HL61),IF(HL61&gt;0,"FL","FC"),"FC"),
   IF(
    ISNUMBER(HL61),
    IF(HL61&gt;0,"NOR","F"),
    IF(HL61="A","NOR",IF(HL61&lt;&gt;"",HL61,"F"))
   )
  )
 )
)</f>
        <v>NOR</v>
      </c>
      <c r="HK61" s="362">
        <f t="shared" si="772"/>
        <v>8.5</v>
      </c>
      <c r="HL61" s="362" cm="1">
        <f t="array" ref="HL61">_xlfn.LET(
_xlpm.f,HL$6,
_xlpm.xp,IFERROR(
   _xlfn.XLOOKUP(
     1,
     (Papeletas!$B$2:$B$3000=$B61)*(Papeletas!$G$2:$G$3000&lt;=_xlpm.f)*(Papeletas!$H$2:$H$3000&gt;=_xlpm.f),
     Papeletas!$F$2:$F$3000,
     "__NP__"
   ),
   "__NP__"
),
_xlpm.x,IF(_xlpm.xp&lt;&gt;"__NP__",_xlpm.xp,_xlfn.XLOOKUP($B61,Reloj!$A$2:$A$3000,INDEX(Reloj!$J$2:$AR$3000,,COLUMN(GZ53)-INT(COLUMN(GZ53)/9*8)),"__NF__")),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HM61" s="363">
        <f t="shared" si="773"/>
        <v>8.5</v>
      </c>
      <c r="HN61" s="363">
        <f t="shared" si="774"/>
        <v>2</v>
      </c>
      <c r="HO61" s="363">
        <f t="shared" si="775"/>
        <v>0.5</v>
      </c>
      <c r="HP61" s="363">
        <f t="shared" si="776"/>
        <v>0</v>
      </c>
      <c r="HQ61" s="359">
        <f t="shared" si="777"/>
        <v>0.3125</v>
      </c>
      <c r="HR61" s="360">
        <f t="shared" si="778"/>
        <v>0.54166666666666663</v>
      </c>
      <c r="HS61" s="361" t="str">
        <f>IF(
 OR(HQ$6&lt;MAX($B$2,$G61),AND($H61&lt;&gt;"",HQ$6&gt;$H61)),
 "NA",
 IF(
  AND($D61="LOCAL",WEEKDAY(HQ$6,2)=7),
  "DS",
  IF(
   COUNTIF(Parametros!$P:$P,HQ$6)&gt;0,
   IF(ISNUMBER(HU61),IF(HU61&gt;0,"FL","FC"),"FC"),
   IF(
    ISNUMBER(HU61),
    IF(HU61&gt;0,"NOR","F"),
    IF(HU61="A","NOR",IF(HU61&lt;&gt;"",HU61,"F"))
   )
  )
 )
)</f>
        <v>NOR</v>
      </c>
      <c r="HT61" s="362">
        <f t="shared" si="779"/>
        <v>5.4999999999999991</v>
      </c>
      <c r="HU61" s="362" cm="1">
        <f t="array" ref="HU61">_xlfn.LET(
_xlpm.f,HU$6,
_xlpm.xp,IFERROR(
   _xlfn.XLOOKUP(
     1,
     (Papeletas!$B$2:$B$3000=$B61)*(Papeletas!$G$2:$G$3000&lt;=_xlpm.f)*(Papeletas!$H$2:$H$3000&gt;=_xlpm.f),
     Papeletas!$F$2:$F$3000,
     "__NP__"
   ),
   "__NP__"
),
_xlpm.x,IF(_xlpm.xp&lt;&gt;"__NP__",_xlpm.xp,_xlfn.XLOOKUP($B61,Reloj!$A$2:$A$3000,INDEX(Reloj!$J$2:$AR$3000,,COLUMN(HI53)-INT(COLUMN(HI53)/9*8)),"__NF__")),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5.5</v>
      </c>
      <c r="HV61" s="363">
        <f t="shared" si="780"/>
        <v>5.4999999999999991</v>
      </c>
      <c r="HW61" s="363">
        <f t="shared" si="781"/>
        <v>8.8817841970012523E-16</v>
      </c>
      <c r="HX61" s="363">
        <f t="shared" si="782"/>
        <v>0</v>
      </c>
      <c r="HY61" s="363">
        <f t="shared" si="783"/>
        <v>0</v>
      </c>
      <c r="HZ61" s="359" t="str">
        <f t="shared" si="784"/>
        <v>-</v>
      </c>
      <c r="IA61" s="360" t="str">
        <f t="shared" si="785"/>
        <v>-</v>
      </c>
      <c r="IB61" s="361" t="str">
        <f>IF(
 OR(HZ$6&lt;MAX($B$2,$G61),AND($H61&lt;&gt;"",HZ$6&gt;$H61)),
 "NA",
 IF(
  AND($D61="LOCAL",WEEKDAY(HZ$6,2)=7),
  "DS",
  IF(
   COUNTIF(Parametros!$P:$P,HZ$6)&gt;0,
   IF(ISNUMBER(ID61),IF(ID61&gt;0,"FL","FC"),"FC"),
   IF(
    ISNUMBER(ID61),
    IF(ID61&gt;0,"NOR","F"),
    IF(ID61="A","NOR",IF(ID61&lt;&gt;"",ID61,"F"))
   )
  )
 )
)</f>
        <v>DS</v>
      </c>
      <c r="IC61" s="362">
        <f t="shared" si="786"/>
        <v>0</v>
      </c>
      <c r="ID61" s="362" t="str" cm="1">
        <f t="array" ref="ID61">_xlfn.LET(
_xlpm.f,ID$6,
_xlpm.xp,IFERROR(
   _xlfn.XLOOKUP(
     1,
     (Papeletas!$B$2:$B$3000=$B61)*(Papeletas!$G$2:$G$3000&lt;=_xlpm.f)*(Papeletas!$H$2:$H$3000&gt;=_xlpm.f),
     Papeletas!$F$2:$F$3000,
     "__NP__"
   ),
   "__NP__"
),
_xlpm.x,IF(_xlpm.xp&lt;&gt;"__NP__",_xlpm.xp,_xlfn.XLOOKUP($B61,Reloj!$A$2:$A$3000,INDEX(Reloj!$J$2:$AR$3000,,COLUMN(HR53)-INT(COLUMN(HR53)/9*8)),"__NF__")),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IE61" s="363">
        <f t="shared" si="787"/>
        <v>0</v>
      </c>
      <c r="IF61" s="363">
        <f t="shared" si="788"/>
        <v>0</v>
      </c>
      <c r="IG61" s="363">
        <f t="shared" si="789"/>
        <v>0</v>
      </c>
      <c r="IH61" s="363">
        <f t="shared" si="790"/>
        <v>0</v>
      </c>
      <c r="II61" s="359">
        <f t="shared" si="791"/>
        <v>0.3125</v>
      </c>
      <c r="IJ61" s="360">
        <f t="shared" si="792"/>
        <v>0.70833333333333337</v>
      </c>
      <c r="IK61" s="361" t="str">
        <f>IF(
 OR(II$6&lt;MAX($B$2,$G61),AND($H61&lt;&gt;"",II$6&gt;$H61)),
 "NA",
 IF(
  AND($D61="LOCAL",WEEKDAY(II$6,2)=7),
  "DS",
  IF(
   COUNTIF(Parametros!$P:$P,II$6)&gt;0,
   IF(ISNUMBER(IM61),IF(IM61&gt;0,"FL","FC"),"FC"),
   IF(
    ISNUMBER(IM61),
    IF(IM61&gt;0,"NOR","F"),
    IF(IM61="A","NOR",IF(IM61&lt;&gt;"",IM61,"F"))
   )
  )
 )
)</f>
        <v>NOR</v>
      </c>
      <c r="IL61" s="362">
        <f t="shared" si="793"/>
        <v>8.5</v>
      </c>
      <c r="IM61" s="362" cm="1">
        <f t="array" ref="IM61">_xlfn.LET(
_xlpm.f,IM$6,
_xlpm.xp,IFERROR(
   _xlfn.XLOOKUP(
     1,
     (Papeletas!$B$2:$B$3000=$B61)*(Papeletas!$G$2:$G$3000&lt;=_xlpm.f)*(Papeletas!$H$2:$H$3000&gt;=_xlpm.f),
     Papeletas!$F$2:$F$3000,
     "__NP__"
   ),
   "__NP__"
),
_xlpm.x,IF(_xlpm.xp&lt;&gt;"__NP__",_xlpm.xp,_xlfn.XLOOKUP($B61,Reloj!$A$2:$A$3000,INDEX(Reloj!$J$2:$AR$3000,,COLUMN(IA53)-INT(COLUMN(IA53)/9*8)),"__NF__")),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10.5</v>
      </c>
      <c r="IN61" s="363">
        <f t="shared" si="794"/>
        <v>8.5</v>
      </c>
      <c r="IO61" s="363">
        <f t="shared" si="795"/>
        <v>2</v>
      </c>
      <c r="IP61" s="363">
        <f t="shared" si="796"/>
        <v>0</v>
      </c>
      <c r="IQ61" s="363">
        <f t="shared" si="797"/>
        <v>0</v>
      </c>
      <c r="IR61" s="359">
        <f t="shared" si="798"/>
        <v>0.3125</v>
      </c>
      <c r="IS61" s="360">
        <f t="shared" si="799"/>
        <v>0.70833333333333337</v>
      </c>
      <c r="IT61" s="361" t="str">
        <f>IF(
 OR(IR$6&lt;MAX($B$2,$G61),AND($H61&lt;&gt;"",IR$6&gt;$H61)),
 "NA",
 IF(
  AND($D61="LOCAL",WEEKDAY(IR$6,2)=7),
  "DS",
  IF(
   COUNTIF(Parametros!$P:$P,IR$6)&gt;0,
   IF(ISNUMBER(IV61),IF(IV61&gt;0,"FL","FC"),"FC"),
   IF(
    ISNUMBER(IV61),
    IF(IV61&gt;0,"NOR","F"),
    IF(IV61="A","NOR",IF(IV61&lt;&gt;"",IV61,"F"))
   )
  )
 )
)</f>
        <v>NOR</v>
      </c>
      <c r="IU61" s="362">
        <f t="shared" si="800"/>
        <v>8.5</v>
      </c>
      <c r="IV61" s="362" cm="1">
        <f t="array" ref="IV61">_xlfn.LET(
_xlpm.f,IV$6,
_xlpm.xp,IFERROR(
   _xlfn.XLOOKUP(
     1,
     (Papeletas!$B$2:$B$3000=$B61)*(Papeletas!$G$2:$G$3000&lt;=_xlpm.f)*(Papeletas!$H$2:$H$3000&gt;=_xlpm.f),
     Papeletas!$F$2:$F$3000,
     "__NP__"
   ),
   "__NP__"
),
_xlpm.x,IF(_xlpm.xp&lt;&gt;"__NP__",_xlpm.xp,_xlfn.XLOOKUP($B61,Reloj!$A$2:$A$3000,INDEX(Reloj!$J$2:$AR$3000,,COLUMN(IJ53)-INT(COLUMN(IJ53)/9*8)),"__NF__")),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IW61" s="363">
        <f t="shared" si="801"/>
        <v>8.5</v>
      </c>
      <c r="IX61" s="363">
        <f t="shared" si="802"/>
        <v>2</v>
      </c>
      <c r="IY61" s="363">
        <f t="shared" si="803"/>
        <v>0.5</v>
      </c>
      <c r="IZ61" s="363">
        <f t="shared" si="804"/>
        <v>0</v>
      </c>
      <c r="JA61" s="359">
        <f t="shared" si="805"/>
        <v>0.3125</v>
      </c>
      <c r="JB61" s="360">
        <f t="shared" si="806"/>
        <v>0.70833333333333337</v>
      </c>
      <c r="JC61" s="361" t="str">
        <f>IF(
 OR(JA$6&lt;MAX($B$2,$G61),AND($H61&lt;&gt;"",JA$6&gt;$H61)),
 "NA",
 IF(
  AND($D61="LOCAL",WEEKDAY(JA$6,2)=7),
  "DS",
  IF(
   COUNTIF(Parametros!$P:$P,JA$6)&gt;0,
   IF(ISNUMBER(JE61),IF(JE61&gt;0,"FL","FC"),"FC"),
   IF(
    ISNUMBER(JE61),
    IF(JE61&gt;0,"NOR","F"),
    IF(JE61="A","NOR",IF(JE61&lt;&gt;"",JE61,"F"))
   )
  )
 )
)</f>
        <v>NOR</v>
      </c>
      <c r="JD61" s="362">
        <f t="shared" si="807"/>
        <v>8.5</v>
      </c>
      <c r="JE61" s="362" cm="1">
        <f t="array" ref="JE61">_xlfn.LET(
_xlpm.f,JE$6,
_xlpm.xp,IFERROR(
   _xlfn.XLOOKUP(
     1,
     (Papeletas!$B$2:$B$3000=$B61)*(Papeletas!$G$2:$G$3000&lt;=_xlpm.f)*(Papeletas!$H$2:$H$3000&gt;=_xlpm.f),
     Papeletas!$F$2:$F$3000,
     "__NP__"
   ),
   "__NP__"
),
_xlpm.x,IF(_xlpm.xp&lt;&gt;"__NP__",_xlpm.xp,_xlfn.XLOOKUP($B61,Reloj!$A$2:$A$3000,INDEX(Reloj!$J$2:$AR$3000,,COLUMN(IS53)-INT(COLUMN(IS53)/9*8)),"__NF__")),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JF61" s="363">
        <f t="shared" si="808"/>
        <v>8.5</v>
      </c>
      <c r="JG61" s="363">
        <f t="shared" si="809"/>
        <v>2</v>
      </c>
      <c r="JH61" s="363">
        <f t="shared" si="810"/>
        <v>0.5</v>
      </c>
      <c r="JI61" s="363">
        <f t="shared" si="811"/>
        <v>0</v>
      </c>
      <c r="JJ61" s="359">
        <f t="shared" si="812"/>
        <v>0.3125</v>
      </c>
      <c r="JK61" s="360">
        <f t="shared" si="813"/>
        <v>0.70833333333333337</v>
      </c>
      <c r="JL61" s="361" t="str">
        <f>IF(
 OR(JJ$6&lt;MAX($B$2,$G61),AND($H61&lt;&gt;"",JJ$6&gt;$H61)),
 "NA",
 IF(
  AND($D61="LOCAL",WEEKDAY(JJ$6,2)=7),
  "DS",
  IF(
   COUNTIF(Parametros!$P:$P,JJ$6)&gt;0,
   IF(ISNUMBER(JN61),IF(JN61&gt;0,"FL","FC"),"FC"),
   IF(
    ISNUMBER(JN61),
    IF(JN61&gt;0,"NOR","F"),
    IF(JN61="A","NOR",IF(JN61&lt;&gt;"",JN61,"F"))
   )
  )
 )
)</f>
        <v>NOR</v>
      </c>
      <c r="JM61" s="362">
        <f t="shared" si="814"/>
        <v>8.5</v>
      </c>
      <c r="JN61" s="362" cm="1">
        <f t="array" ref="JN61">_xlfn.LET(
_xlpm.f,JN$6,
_xlpm.xp,IFERROR(
   _xlfn.XLOOKUP(
     1,
     (Papeletas!$B$2:$B$3000=$B61)*(Papeletas!$G$2:$G$3000&lt;=_xlpm.f)*(Papeletas!$H$2:$H$3000&gt;=_xlpm.f),
     Papeletas!$F$2:$F$3000,
     "__NP__"
   ),
   "__NP__"
),
_xlpm.x,IF(_xlpm.xp&lt;&gt;"__NP__",_xlpm.xp,_xlfn.XLOOKUP($B61,Reloj!$A$2:$A$3000,INDEX(Reloj!$J$2:$AR$3000,,COLUMN(JB53)-INT(COLUMN(JB53)/9*8)),"__NF__")),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JO61" s="363">
        <f t="shared" si="815"/>
        <v>8.5</v>
      </c>
      <c r="JP61" s="363">
        <f t="shared" si="816"/>
        <v>2</v>
      </c>
      <c r="JQ61" s="363">
        <f t="shared" si="817"/>
        <v>0.5</v>
      </c>
      <c r="JR61" s="363">
        <f t="shared" si="818"/>
        <v>0</v>
      </c>
      <c r="JS61" s="359">
        <f t="shared" si="819"/>
        <v>0.3125</v>
      </c>
      <c r="JT61" s="360">
        <f t="shared" si="820"/>
        <v>0.70833333333333337</v>
      </c>
      <c r="JU61" s="361" t="str">
        <f>IF(
 OR(JS$6&lt;MAX($B$2,$G61),AND($H61&lt;&gt;"",JS$6&gt;$H61)),
 "NA",
 IF(
  AND($D61="LOCAL",WEEKDAY(JS$6,2)=7),
  "DS",
  IF(
   COUNTIF(Parametros!$P:$P,JS$6)&gt;0,
   IF(ISNUMBER(JW61),IF(JW61&gt;0,"FL","FC"),"FC"),
   IF(
    ISNUMBER(JW61),
    IF(JW61&gt;0,"NOR","F"),
    IF(JW61="A","NOR",IF(JW61&lt;&gt;"",JW61,"F"))
   )
  )
 )
)</f>
        <v>NOR</v>
      </c>
      <c r="JV61" s="362">
        <f t="shared" si="821"/>
        <v>8.5</v>
      </c>
      <c r="JW61" s="362" cm="1">
        <f t="array" ref="JW61">_xlfn.LET(
_xlpm.f,JW$6,
_xlpm.xp,IFERROR(
   _xlfn.XLOOKUP(
     1,
     (Papeletas!$B$2:$B$3000=$B61)*(Papeletas!$G$2:$G$3000&lt;=_xlpm.f)*(Papeletas!$H$2:$H$3000&gt;=_xlpm.f),
     Papeletas!$F$2:$F$3000,
     "__NP__"
   ),
   "__NP__"
),
_xlpm.x,IF(_xlpm.xp&lt;&gt;"__NP__",_xlpm.xp,_xlfn.XLOOKUP($B61,Reloj!$A$2:$A$3000,INDEX(Reloj!$J$2:$AR$3000,,COLUMN(JK53)-INT(COLUMN(JK53)/9*8)),"__NF__")),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10.5</v>
      </c>
      <c r="JX61" s="363">
        <f t="shared" si="822"/>
        <v>8.5</v>
      </c>
      <c r="JY61" s="363">
        <f t="shared" si="823"/>
        <v>2</v>
      </c>
      <c r="JZ61" s="363">
        <f t="shared" si="824"/>
        <v>0</v>
      </c>
      <c r="KA61" s="363">
        <f t="shared" si="825"/>
        <v>0</v>
      </c>
      <c r="KB61" s="359">
        <f t="shared" si="826"/>
        <v>0.3125</v>
      </c>
      <c r="KC61" s="360">
        <f t="shared" si="827"/>
        <v>0.54166666666666663</v>
      </c>
      <c r="KD61" s="361" t="str">
        <f>IF(
 OR(KB$6&lt;MAX($B$2,$G61),AND($H61&lt;&gt;"",KB$6&gt;$H61)),
 "NA",
 IF(
  AND($D61="LOCAL",WEEKDAY(KB$6,2)=7),
  "DS",
  IF(
   COUNTIF(Parametros!$P:$P,KB$6)&gt;0,
   IF(ISNUMBER(KF61),IF(KF61&gt;0,"FL","FC"),"FC"),
   IF(
    ISNUMBER(KF61),
    IF(KF61&gt;0,"NOR","F"),
    IF(KF61="A","NOR",IF(KF61&lt;&gt;"",KF61,"F"))
   )
  )
 )
)</f>
        <v>NOR</v>
      </c>
      <c r="KE61" s="362">
        <f t="shared" si="828"/>
        <v>5.4999999999999991</v>
      </c>
      <c r="KF61" s="362" cm="1">
        <f t="array" ref="KF61">_xlfn.LET(
_xlpm.f,KF$6,
_xlpm.xp,IFERROR(
   _xlfn.XLOOKUP(
     1,
     (Papeletas!$B$2:$B$3000=$B61)*(Papeletas!$G$2:$G$3000&lt;=_xlpm.f)*(Papeletas!$H$2:$H$3000&gt;=_xlpm.f),
     Papeletas!$F$2:$F$3000,
     "__NP__"
   ),
   "__NP__"
),
_xlpm.x,IF(_xlpm.xp&lt;&gt;"__NP__",_xlpm.xp,_xlfn.XLOOKUP($B61,Reloj!$A$2:$A$3000,INDEX(Reloj!$J$2:$AR$3000,,COLUMN(JT53)-INT(COLUMN(JT53)/9*8)),"__NF__")),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6</v>
      </c>
      <c r="KG61" s="363">
        <f t="shared" si="829"/>
        <v>5.4999999999999991</v>
      </c>
      <c r="KH61" s="363">
        <f t="shared" si="830"/>
        <v>0.50000000000000089</v>
      </c>
      <c r="KI61" s="363">
        <f t="shared" si="831"/>
        <v>0</v>
      </c>
      <c r="KJ61" s="363">
        <f t="shared" si="832"/>
        <v>0</v>
      </c>
      <c r="KK61" s="359" t="str">
        <f t="shared" si="255"/>
        <v>-</v>
      </c>
      <c r="KL61" s="360" t="str">
        <f t="shared" ref="KL61" si="871">IF(KK61="-","-",IF($D61="LOCAL",IF(WEEKDAY(KK$6,2)&lt;=5,--"17:00:00",IF(WEEKDAY(KK$6,2)=6,--"13:00:00","-")),IF($D61="FORANEO",IF(WEEKDAY(KK$6,2)&lt;=6,--"18:30:00",IF(WEEKDAY(KK$6,2)=7,--"12:00:00","-")),"-")))</f>
        <v>-</v>
      </c>
      <c r="KM61" s="361" t="str">
        <f>IF(
 OR(KK$6&lt;MAX($B$2,$G61),AND($H61&lt;&gt;"",KK$6&gt;$H61)),
 "NA",
 IF(
  AND($D61="LOCAL",WEEKDAY(KK$6,2)=7),
  "DS",
  IF(
   COUNTIF(Parametros!$P:$P,KK$6)&gt;0,
   IF(ISNUMBER(KO61),IF(KO61&gt;0,"FL","FC"),"FC"),
   IF(
    ISNUMBER(KO61),
    IF(KO61&gt;0,"NOR","F"),
    IF(KO61="A","NOR",IF(KO61&lt;&gt;"",KO61,"F"))
   )
  )
 )
)</f>
        <v>DS</v>
      </c>
      <c r="KN61" s="362">
        <f t="shared" si="519"/>
        <v>0</v>
      </c>
      <c r="KO61" s="362" t="str" cm="1">
        <f t="array" ref="KO61">_xlfn.LET(
_xlpm.f,KO$6,
_xlpm.xp,IFERROR(
   _xlfn.XLOOKUP(
     1,
     (Papeletas!$B$2:$B$403=$B61)*(Papeletas!$G$2:$G$403&lt;=_xlpm.f)*(Papeletas!$H$2:$H$403&gt;=_xlpm.f),
     Papeletas!$F$2:$F$403,
     "__NP__"
   ),
   "__NP__"
),
_xlpm.x,IF(_xlpm.xp&lt;&gt;"__NP__",_xlpm.xp,_xlfn.XLOOKUP($B61,Reloj!$A$2:$A$1254,INDEX(Reloj!$J$2:$AR$1254,,COLUMN(KC53)-INT(COLUMN(KC53)/9*8)),"__NF__")),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F</v>
      </c>
      <c r="KP61" s="363">
        <f t="shared" si="520"/>
        <v>0</v>
      </c>
      <c r="KQ61" s="363">
        <f t="shared" si="521"/>
        <v>0</v>
      </c>
      <c r="KR61" s="363">
        <f t="shared" si="522"/>
        <v>0</v>
      </c>
      <c r="KS61" s="363">
        <f t="shared" si="523"/>
        <v>0</v>
      </c>
      <c r="KT61" s="359">
        <f t="shared" si="262"/>
        <v>0.3125</v>
      </c>
      <c r="KU61" s="360">
        <f t="shared" ref="KU61" si="872">IF(KT61="-","-",IF($D61="LOCAL",IF(WEEKDAY(KT$6,2)&lt;=5,--"17:00:00",IF(WEEKDAY(KT$6,2)=6,--"13:00:00","-")),IF($D61="FORANEO",IF(WEEKDAY(KT$6,2)&lt;=6,--"18:30:00",IF(WEEKDAY(KT$6,2)=7,--"12:00:00","-")),"-")))</f>
        <v>0.70833333333333337</v>
      </c>
      <c r="KV61" s="361" t="str">
        <f>IF(
 OR(KT$6&lt;MAX($B$2,$G61),AND($H61&lt;&gt;"",KT$6&gt;$H61)),
 "NA",
 IF(
  AND($D61="LOCAL",WEEKDAY(KT$6,2)=7),
  "DS",
  IF(
   COUNTIF(Parametros!$P:$P,KT$6)&gt;0,
   IF(ISNUMBER(KX61),IF(KX61&gt;0,"FL","FC"),"FC"),
   IF(
    ISNUMBER(KX61),
    IF(KX61&gt;0,"NOR","F"),
    IF(KX61="A","NOR",IF(KX61&lt;&gt;"",KX61,"F"))
   )
  )
 )
)</f>
        <v>NOR</v>
      </c>
      <c r="KW61" s="362">
        <f t="shared" si="525"/>
        <v>8.5</v>
      </c>
      <c r="KX61" s="362" cm="1">
        <f t="array" ref="KX61">_xlfn.LET(
_xlpm.f,KX$6,
_xlpm.xp,IFERROR(
   _xlfn.XLOOKUP(
     1,
     (Papeletas!$B$2:$B$403=$B61)*(Papeletas!$G$2:$G$403&lt;=_xlpm.f)*(Papeletas!$H$2:$H$403&gt;=_xlpm.f),
     Papeletas!$F$2:$F$403,
     "__NP__"
   ),
   "__NP__"
),
_xlpm.x,IF(_xlpm.xp&lt;&gt;"__NP__",_xlpm.xp,_xlfn.XLOOKUP($B61,Reloj!$A$2:$A$1254,INDEX(Reloj!$J$2:$AR$1254,,COLUMN(KL53)-INT(COLUMN(KL53)/9*8)),"__NF__")),
_xlpm.t,SUBSTITUTE(_xlpm.x&amp;"","'",""),
_xlpm.esnum,IFERROR(ISNUMBER(VALUE(_xlpm.t)),FALSE),
_xlpm.n,IF(_xlpm.esnum,VALUE(_xlpm.t),0),
_xlpm.dia,IFERROR(WEEKDAY(_xlpm.f,2),0),
_xlpm.esFinSem,IF(AND(_xlpm.esnum,_xlpm.n&gt;0,_xlpm.n&lt;=7),IF($D61="LOCAL",OR(_xlpm.dia=6,_xlpm.dia=7),_xlpm.dia=7),FALSE),
_xlpm.nAj,IF(_xlpm.esFinSem,_xlpm.n+1,_xlpm.n),
IF(_xlpm.x="__NF__","Revisar",
IF(_xlpm.t="","F",
IF(_xlpm.esnum,
IF(_xlpm.nAj=0,"F",_xlpm.nAj),
IF(OR(_xlpm.t="AS",_xlpm.t="SAI"),"F",
IF(OR(_xlpm.t="ATM",_xlpm.t="CT",_xlpm.t="SS"),"A",
IF(_xlpm.t="B","DL",
IF(_xlpm.t="BA","DLA",
IF(_xlpm.t="V","VAC",_xlpm.t)))))))))</f>
        <v>11</v>
      </c>
      <c r="KY61" s="363">
        <f t="shared" si="526"/>
        <v>8.5</v>
      </c>
      <c r="KZ61" s="363">
        <f t="shared" si="527"/>
        <v>2</v>
      </c>
      <c r="LA61" s="363">
        <f t="shared" si="528"/>
        <v>0.5</v>
      </c>
      <c r="LB61" s="363">
        <f t="shared" si="529"/>
        <v>0</v>
      </c>
      <c r="LC61" s="364">
        <f t="shared" si="269"/>
        <v>0.3125</v>
      </c>
      <c r="LD61" s="360">
        <f t="shared" si="530"/>
        <v>0.70833333333333337</v>
      </c>
      <c r="LE61" s="361" t="str" cm="1">
        <f t="array" ref="LE61">_xlfn.LET(_xlpm.f,LC$6,_xlpm.ini,IFERROR(_xlfn.XLOOKUP(1,(Papeletas!$B$2:$B$403=$B61)*(Papeletas!$G$2:$G$403&lt;=_xlpm.f)*(Papeletas!$H$2:$H$403&gt;=_xlpm.f),Papeletas!$F$2:$F$403,""),""),IF(AND($D61="LOCAL",WEEKDAY(LC$6,2)=7),"DS",IF(_xlpm.ini&lt;&gt;"",_xlfn.XLOOKUP(_xlpm.ini,Parametros!$B:$B,Parametros!$C:$C,_xlpm.ini),"NOR")))</f>
        <v>NOR</v>
      </c>
      <c r="LF61" s="362">
        <f t="shared" si="531"/>
        <v>8.5</v>
      </c>
      <c r="LG61" s="362">
        <f t="shared" si="532"/>
        <v>8.5</v>
      </c>
      <c r="LH61" s="363">
        <f t="shared" si="533"/>
        <v>8.5</v>
      </c>
      <c r="LI61" s="363">
        <v>0</v>
      </c>
      <c r="LJ61" s="363">
        <v>0</v>
      </c>
      <c r="LK61" s="363">
        <v>0</v>
      </c>
      <c r="LL61" s="364">
        <f t="shared" si="274"/>
        <v>0.3125</v>
      </c>
      <c r="LM61" s="360">
        <f t="shared" si="534"/>
        <v>0.70833333333333337</v>
      </c>
      <c r="LN61" s="361" t="str" cm="1">
        <f t="array" ref="LN61">_xlfn.LET(_xlpm.f,LL$6,_xlpm.ini,IFERROR(_xlfn.XLOOKUP(1,(Papeletas!$B$2:$B$403=$B61)*(Papeletas!$G$2:$G$403&lt;=_xlpm.f)*(Papeletas!$H$2:$H$403&gt;=_xlpm.f),Papeletas!$F$2:$F$403,""),""),IF(AND($D61="LOCAL",WEEKDAY(LL$6,2)=7),"DS",IF(_xlpm.ini&lt;&gt;"",_xlfn.XLOOKUP(_xlpm.ini,Parametros!$B:$B,Parametros!$C:$C,_xlpm.ini),"NOR")))</f>
        <v>NOR</v>
      </c>
      <c r="LO61" s="362">
        <f t="shared" si="535"/>
        <v>8.5</v>
      </c>
      <c r="LP61" s="362">
        <f t="shared" si="536"/>
        <v>8.5</v>
      </c>
      <c r="LQ61" s="363">
        <f t="shared" si="537"/>
        <v>8.5</v>
      </c>
      <c r="LR61" s="363">
        <v>0</v>
      </c>
      <c r="LS61" s="363">
        <v>0</v>
      </c>
      <c r="LT61" s="363">
        <v>0</v>
      </c>
      <c r="LU61" s="364">
        <f t="shared" si="279"/>
        <v>0.3125</v>
      </c>
      <c r="LV61" s="360">
        <f t="shared" si="538"/>
        <v>0.70833333333333337</v>
      </c>
      <c r="LW61" s="361" t="str" cm="1">
        <f t="array" ref="LW61">_xlfn.LET(_xlpm.f,LU$6,_xlpm.ini,IFERROR(_xlfn.XLOOKUP(1,(Papeletas!$B$2:$B$403=$B61)*(Papeletas!$G$2:$G$403&lt;=_xlpm.f)*(Papeletas!$H$2:$H$403&gt;=_xlpm.f),Papeletas!$F$2:$F$403,""),""),IF(AND($D61="LOCAL",WEEKDAY(LU$6,2)=7),"DS",IF(_xlpm.ini&lt;&gt;"",_xlfn.XLOOKUP(_xlpm.ini,Parametros!$B:$B,Parametros!$C:$C,_xlpm.ini),"NOR")))</f>
        <v>NOR</v>
      </c>
      <c r="LX61" s="362">
        <f t="shared" si="539"/>
        <v>8.5</v>
      </c>
      <c r="LY61" s="362">
        <f t="shared" si="540"/>
        <v>8.5</v>
      </c>
      <c r="LZ61" s="363">
        <f t="shared" si="541"/>
        <v>8.5</v>
      </c>
      <c r="MA61" s="363">
        <v>0</v>
      </c>
      <c r="MB61" s="363">
        <v>0</v>
      </c>
      <c r="MC61" s="363">
        <v>0</v>
      </c>
      <c r="MD61" s="360">
        <f t="shared" si="284"/>
        <v>0.3125</v>
      </c>
      <c r="ME61" s="360">
        <f t="shared" si="542"/>
        <v>0.70833333333333337</v>
      </c>
      <c r="MF61" s="361" t="str" cm="1">
        <f t="array" ref="MF61">_xlfn.LET(_xlpm.f,MD$6,_xlpm.ini,IFERROR(_xlfn.XLOOKUP(1,(Papeletas!$B$2:$B$403=$B61)*(Papeletas!$G$2:$G$403&lt;=_xlpm.f)*(Papeletas!$H$2:$H$403&gt;=_xlpm.f),Papeletas!$F$2:$F$403,""),""),IF(AND($D61="LOCAL",WEEKDAY(MD$6,2)=7),"DS",IF(_xlpm.ini&lt;&gt;"",_xlfn.XLOOKUP(_xlpm.ini,Parametros!$B:$B,Parametros!$C:$C,_xlpm.ini),"NOR")))</f>
        <v>NOR</v>
      </c>
      <c r="MG61" s="362">
        <f t="shared" si="543"/>
        <v>8.5</v>
      </c>
      <c r="MH61" s="362">
        <f t="shared" si="544"/>
        <v>8.5</v>
      </c>
      <c r="MI61" s="363">
        <f t="shared" si="545"/>
        <v>8.5</v>
      </c>
      <c r="MJ61" s="363">
        <v>0</v>
      </c>
      <c r="MK61" s="363">
        <v>0</v>
      </c>
      <c r="ML61" s="363">
        <v>0</v>
      </c>
      <c r="MM61" s="364">
        <f t="shared" si="289"/>
        <v>0.3125</v>
      </c>
      <c r="MN61" s="360">
        <f t="shared" si="546"/>
        <v>0.54166666666666663</v>
      </c>
      <c r="MO61" s="361" t="str" cm="1">
        <f t="array" ref="MO61">_xlfn.LET(_xlpm.f,MM$6,_xlpm.ini,IFERROR(_xlfn.XLOOKUP(1,(Papeletas!$B$2:$B$403=$B61)*(Papeletas!$G$2:$G$403&lt;=_xlpm.f)*(Papeletas!$H$2:$H$403&gt;=_xlpm.f),Papeletas!$F$2:$F$403,""),""),IF(AND($D61="LOCAL",WEEKDAY(MM$6,2)=7),"DS",IF(_xlpm.ini&lt;&gt;"",_xlfn.XLOOKUP(_xlpm.ini,Parametros!$B:$B,Parametros!$C:$C,_xlpm.ini),"NOR")))</f>
        <v>NOR</v>
      </c>
      <c r="MP61" s="362">
        <f t="shared" si="547"/>
        <v>5.4999999999999991</v>
      </c>
      <c r="MQ61" s="362">
        <f t="shared" si="548"/>
        <v>5.4999999999999991</v>
      </c>
      <c r="MR61" s="363">
        <f t="shared" si="549"/>
        <v>5.4999999999999991</v>
      </c>
      <c r="MS61" s="363">
        <v>0</v>
      </c>
      <c r="MT61" s="363">
        <v>0</v>
      </c>
      <c r="MU61" s="363">
        <v>0</v>
      </c>
      <c r="MV61" s="364"/>
      <c r="MW61" s="360"/>
      <c r="MX61" s="361"/>
      <c r="MY61" s="362"/>
      <c r="MZ61" s="362"/>
      <c r="NA61" s="363"/>
      <c r="NB61" s="363"/>
      <c r="NC61" s="363"/>
      <c r="ND61" s="363"/>
      <c r="NE61" s="364"/>
      <c r="NF61" s="360"/>
      <c r="NG61" s="361"/>
      <c r="NH61" s="362"/>
      <c r="NI61" s="362"/>
      <c r="NJ61" s="363"/>
      <c r="NK61" s="363"/>
      <c r="NL61" s="363"/>
      <c r="NM61" s="363"/>
      <c r="NN61" s="211"/>
      <c r="NO61" s="401">
        <f t="shared" si="615"/>
        <v>23</v>
      </c>
      <c r="NP61" s="401" cm="1">
        <f t="array" ref="NP61">SUMPRODUCT(
 (INDEX(DD61:MU61,1,_xlfn.SEQUENCE(1,INT((COLUMN($MU$9)-COLUMN(DD61)+1)/9),3,9))=NP$6)*
 (INDEX(DD61:MU61,1,_xlfn.SEQUENCE(1,INT((COLUMN($MU$9)-COLUMN(DD61)+1)/9),9,9))&gt;0)
)</f>
        <v>0</v>
      </c>
      <c r="NQ61" s="401" cm="1">
        <f t="array" ref="NQ61">SUMPRODUCT(--(INDEX($DD61:$MU61,1,_xlfn.SEQUENCE(1,INT((COLUMN($MU$9)-COLUMN($DD61)+1)/9),3,9))=NQ$6))</f>
        <v>0</v>
      </c>
      <c r="NR61" s="401">
        <f t="shared" si="550"/>
        <v>23</v>
      </c>
      <c r="NS61" s="401" cm="1">
        <f t="array" ref="NS61">SUMPRODUCT(--(INDEX($DD61:$MU61,1,_xlfn.SEQUENCE(1,INT((COLUMN($MU$9)-COLUMN($DD61)+1)/9),3,9))=NS$6))</f>
        <v>0</v>
      </c>
      <c r="NT61" s="401">
        <f t="shared" si="551"/>
        <v>3</v>
      </c>
      <c r="NU61" s="401" cm="1">
        <f t="array" ref="NU61">SUMPRODUCT(--(INDEX($DD61:$MU61,1,_xlfn.SEQUENCE(1,INT((COLUMN($MU$9)-COLUMN($DD61)+1)/9),3,9))=NU$6))</f>
        <v>0</v>
      </c>
      <c r="NV61" s="401" cm="1">
        <f t="array" ref="NV61">SUMPRODUCT(--(INDEX($DD61:$MU61,1,_xlfn.SEQUENCE(1,INT((COLUMN($MU$9)-COLUMN($DD61)+1)/9),3,9))=NV$6))</f>
        <v>0</v>
      </c>
      <c r="NW61" s="401" cm="1">
        <f t="array" ref="NW61">SUMPRODUCT(--(INDEX($DD61:$MU61,1,_xlfn.SEQUENCE(1,INT((COLUMN($MU$9)-COLUMN($DD61)+1)/9),3,9))=NW$6))</f>
        <v>0</v>
      </c>
      <c r="NX61" s="401" cm="1">
        <f t="array" ref="NX61">SUMPRODUCT(--(INDEX($DD61:$MU61,1,_xlfn.SEQUENCE(1,INT((COLUMN($MU$9)-COLUMN($DD61)+1)/9),3,9))=NX$6))</f>
        <v>0</v>
      </c>
      <c r="NY61" s="401" cm="1">
        <f t="array" ref="NY61">SUMPRODUCT(--(INDEX($DD61:$MU61,1,_xlfn.SEQUENCE(1,INT((COLUMN($MU$9)-COLUMN($DD61)+1)/9),3,9))=NY$6))</f>
        <v>0</v>
      </c>
      <c r="NZ61" s="401" cm="1">
        <f t="array" ref="NZ61">SUMPRODUCT(--(INDEX($DD61:$MU61,1,_xlfn.SEQUENCE(1,INT((COLUMN($MU$9)-COLUMN($DD61)+1)/9),3,9))=NZ$6))</f>
        <v>0</v>
      </c>
      <c r="OA61" s="401" cm="1">
        <f t="array" ref="OA61">SUMPRODUCT(--(INDEX($DD61:$MU61,1,_xlfn.SEQUENCE(1,INT((COLUMN($MU$9)-COLUMN($DD61)+1)/9),3,9))=OA$6))</f>
        <v>0</v>
      </c>
      <c r="OB61" s="401" cm="1">
        <f t="array" ref="OB61">SUMPRODUCT(--(INDEX($DD61:$MU61,1,_xlfn.SEQUENCE(1,INT((COLUMN($MU$9)-COLUMN($DD61)+1)/9),3,9))=OB$6))</f>
        <v>2</v>
      </c>
      <c r="OC61" s="401" cm="1">
        <f t="array" ref="OC61">SUMPRODUCT(--(INDEX($DD61:$MU61,1,_xlfn.SEQUENCE(1,INT((COLUMN($MU$9)-COLUMN($DD61)+1)/9),3,9))=OC$6))</f>
        <v>0</v>
      </c>
      <c r="OD61" s="402"/>
      <c r="OE61" s="402">
        <f t="shared" si="552"/>
        <v>28</v>
      </c>
      <c r="OF61" s="403" cm="1">
        <f t="array" ref="OF61">SUM(INDEX(R61:KJ61,1,_xlfn.SEQUENCE(1,INT((COLUMN($NM$9)-COLUMN(CU61)+1)/9),7,9)))</f>
        <v>29.5</v>
      </c>
      <c r="OG61" s="403" cm="1">
        <f t="array" ref="OG61">SUM(INDEX(R61:KJ61,1,_xlfn.SEQUENCE(1,INT((COLUMN($NM$9)-COLUMN(CU61)+1)/9),8,9)))</f>
        <v>7</v>
      </c>
      <c r="OH61" s="403" cm="1">
        <f t="array" ref="OH61">SUM(INDEX(R61:KJ61,1,_xlfn.SEQUENCE(1,INT((COLUMN($NM$9)-COLUMN(CU61)+1)/9),9,9)))</f>
        <v>0</v>
      </c>
      <c r="OI61" s="214"/>
      <c r="OJ61" s="163"/>
      <c r="OK61" s="163"/>
      <c r="OL61" s="163"/>
      <c r="OM61" s="163"/>
      <c r="ON61" s="306" t="str">
        <f>_xlfn.XLOOKUP(B61,'TR05'!B:B,'TR05'!G:G,"Revisar",0)</f>
        <v>Revisar</v>
      </c>
      <c r="OO61" s="306">
        <f>_xlfn.XLOOKUP(B61,Reloj!A:A,Reloj!D:D,"Revisar",0)</f>
        <v>46056</v>
      </c>
      <c r="OP61" s="162" t="str">
        <f>_xlfn.XLOOKUP(B61,'S10'!C:C,'S10'!B:B,"Revisar",0)</f>
        <v>Revisar</v>
      </c>
    </row>
    <row r="62" spans="1:406">
      <c r="A62" s="356">
        <v>53</v>
      </c>
      <c r="B62" s="396" t="s">
        <v>783</v>
      </c>
      <c r="C62" s="357" t="str">
        <f>_xlfn.XLOOKUP(B62,'S10'!$B$2:$B$1500,'S10'!$A$2:$A$1500,"Ingresar",0)</f>
        <v>22021421</v>
      </c>
      <c r="D62" s="333" t="s">
        <v>169</v>
      </c>
      <c r="E62" s="335" t="s">
        <v>9830</v>
      </c>
      <c r="F62" s="384" t="s">
        <v>9831</v>
      </c>
      <c r="G62" s="296">
        <v>45947</v>
      </c>
      <c r="H62" s="358"/>
      <c r="I62" s="359">
        <f t="shared" si="37"/>
        <v>0.3125</v>
      </c>
      <c r="J62" s="360">
        <f t="shared" ref="J62" si="873">IF(I62="-","-",IF($D62="LOCAL",IF(WEEKDAY(I$6,2)&lt;=5,--"17:00:00",IF(WEEKDAY(I$6,2)=6,--"13:00:00","-")),IF($D62="FORANEO",IF(WEEKDAY(I$6,2)&lt;=6,--"18:30:00",IF(WEEKDAY(I$6,2)=7,--"12:00:00","-")),"-")))</f>
        <v>0.70833333333333337</v>
      </c>
      <c r="K62" s="361" t="str">
        <f>IF(
 OR(I$6&lt;MAX($B$2,$G62),AND($H62&lt;&gt;"",I$6&gt;$H62)),
 "NA",
 IF(
  AND($D62="LOCAL",WEEKDAY(I$6,2)=7),
  "DS",
  IF(
   COUNTIF(Parametros!$P:$P,I$6)&gt;0,
   IF(ISNUMBER(M62),IF(M62&gt;0,"FL","FC"),"FC"),
   IF(
    ISNUMBER(M62),
    IF(M62&gt;0,"NOR","F"),
    IF(M62="A","NOR",IF(M62&lt;&gt;"",M62,"F"))
   )
  )
 )
)</f>
        <v>NOR</v>
      </c>
      <c r="L62" s="362">
        <f t="shared" ref="L62" si="874">_xlfn.LET(
_xlpm.hrs,IF(OR(I62="-",J62="-",NOT(ISNUMBER(I62)),NOT(ISNUMBER(J62))),0,MAX(0,(J62-I62)*24)),
_xlpm.colRel,MOD(COLUMN()-COLUMN($I62),9),
_xlpm.f,$I$6+_xlpm.colRel,
_xlpm.dow,WEEKDAY(_xlpm.f,2),
_xlpm.alm,IF(_xlpm.hrs&lt;=0,0,
     IF(_xlpm.hrs&gt;7,1,
        IF(_xlpm.dow&lt;=5,1,
           IF(_xlpm.dow=6,IF($D62="LOCAL",0,1),
              IF(_xlpm.dow=7,IF($D62="LOCAL",1,0),0)
           )
        )
     )
),
MAX(0,_xlpm.hrs-_xlpm.alm)
)</f>
        <v>8.5</v>
      </c>
      <c r="M62" s="362" cm="1">
        <f t="array" ref="M62">_xlfn.LET(
_xlpm.f,M$6,
_xlpm.xp,IFERROR(
   _xlfn.XLOOKUP(
     1,
     (Papeletas!$B$2:$B$403=$B62)*(Papeletas!$G$2:$G$403&lt;=_xlpm.f)*(Papeletas!$H$2:$H$403&gt;=_xlpm.f),
     Papeletas!$F$2:$F$403,
     "__NP__"
   ),
   "__NP__"
),
_xlpm.x,IF(_xlpm.xp&lt;&gt;"__NP__",_xlpm.xp,_xlfn.XLOOKUP($B62,Reloj!$A$2:$A$1254,INDEX(Reloj!$J$2:$AR$1254,,COLUMN(A54)-INT(COLUMN(A54)/9*8)),"__NF__")),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N62" s="363">
        <f t="shared" ref="N62" si="875">IF(OR(NOT(ISNUMBER(L62)),NOT(ISNUMBER(M62)),K62&lt;&gt;"NOR",AND($D62="LOCAL",WEEKDAY(I$6,2)=7)),0,L62)</f>
        <v>8.5</v>
      </c>
      <c r="O62" s="363">
        <f t="shared" ref="O62" si="876">IF(OR(NOT(ISNUMBER(L62)),NOT(ISNUMBER(M62)),K62&lt;&gt;"NOR",AND($D62="LOCAL",WEEKDAY(I$6,2)=7)),0,MAX(0,MIN(2,M62-L62)))</f>
        <v>0</v>
      </c>
      <c r="P62" s="363">
        <f t="shared" ref="P62" si="877">IF(OR(NOT(ISNUMBER(L62)),NOT(ISNUMBER(M62)),K62&lt;&gt;"NOR",AND($D62="LOCAL",WEEKDAY(I$6,2)=7)),0,MAX(0,M62-L62-2))</f>
        <v>0</v>
      </c>
      <c r="Q62" s="363">
        <f t="shared" ref="Q62" si="878">IF(NOT(ISNUMBER(M62)),0,IF(OR(K62&lt;&gt;"NOR",AND($D62="LOCAL",WEEKDAY(I$6,2)=7)),M62,0))</f>
        <v>0</v>
      </c>
      <c r="R62" s="359">
        <f t="shared" si="616"/>
        <v>0.3125</v>
      </c>
      <c r="S62" s="360">
        <f t="shared" si="617"/>
        <v>0.70833333333333337</v>
      </c>
      <c r="T62" s="361" t="str">
        <f>IF(
 OR(R$6&lt;MAX($B$2,$G62),AND($H62&lt;&gt;"",R$6&gt;$H62)),
 "NA",
 IF(
  AND($D62="LOCAL",WEEKDAY(R$6,2)=7),
  "DS",
  IF(
   COUNTIF(Parametros!$P:$P,R$6)&gt;0,
   IF(ISNUMBER(V62),IF(V62&gt;0,"FL","FC"),"FC"),
   IF(
    ISNUMBER(V62),
    IF(V62&gt;0,"NOR","F"),
    IF(V62="A","NOR",IF(V62&lt;&gt;"",V62,"F"))
   )
  )
 )
)</f>
        <v>NOR</v>
      </c>
      <c r="U62" s="362">
        <f t="shared" si="618"/>
        <v>8.5</v>
      </c>
      <c r="V62" s="362" cm="1">
        <f t="array" ref="V62">_xlfn.LET(
_xlpm.f,V$6,
_xlpm.xp,IFERROR(
   _xlfn.XLOOKUP(
     1,
     (Papeletas!$B$2:$B$3000=$B62)*(Papeletas!$G$2:$G$3000&lt;=_xlpm.f)*(Papeletas!$H$2:$H$3000&gt;=_xlpm.f),
     Papeletas!$F$2:$F$3000,
     "__NP__"
   ),
   "__NP__"
),
_xlpm.x,IF(_xlpm.xp&lt;&gt;"__NP__",_xlpm.xp,_xlfn.XLOOKUP($B62,Reloj!$A$2:$A$3000,INDEX(Reloj!$J$2:$AR$3000,,COLUMN(J54)-INT(COLUMN(J54)/9*8)),"__NF__")),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W62" s="363">
        <f t="shared" si="619"/>
        <v>8.5</v>
      </c>
      <c r="X62" s="363">
        <f t="shared" si="620"/>
        <v>0</v>
      </c>
      <c r="Y62" s="363">
        <f t="shared" si="621"/>
        <v>0</v>
      </c>
      <c r="Z62" s="363">
        <f t="shared" si="622"/>
        <v>0</v>
      </c>
      <c r="AA62" s="359">
        <f t="shared" si="623"/>
        <v>0.3125</v>
      </c>
      <c r="AB62" s="360">
        <f t="shared" si="624"/>
        <v>0.70833333333333337</v>
      </c>
      <c r="AC62" s="361" t="str">
        <f>IF(
 OR(AA$6&lt;MAX($B$2,$G62),AND($H62&lt;&gt;"",AA$6&gt;$H62)),
 "NA",
 IF(
  AND($D62="LOCAL",WEEKDAY(AA$6,2)=7),
  "DS",
  IF(
   COUNTIF(Parametros!$P:$P,AA$6)&gt;0,
   IF(ISNUMBER(AE62),IF(AE62&gt;0,"FL","FC"),"FC"),
   IF(
    ISNUMBER(AE62),
    IF(AE62&gt;0,"NOR","F"),
    IF(AE62="A","NOR",IF(AE62&lt;&gt;"",AE62,"F"))
   )
  )
 )
)</f>
        <v>NOR</v>
      </c>
      <c r="AD62" s="362">
        <f t="shared" si="625"/>
        <v>8.5</v>
      </c>
      <c r="AE62" s="362" cm="1">
        <f t="array" ref="AE62">_xlfn.LET(
_xlpm.f,AE$6,
_xlpm.xp,IFERROR(
   _xlfn.XLOOKUP(
     1,
     (Papeletas!$B$2:$B$3000=$B62)*(Papeletas!$G$2:$G$3000&lt;=_xlpm.f)*(Papeletas!$H$2:$H$3000&gt;=_xlpm.f),
     Papeletas!$F$2:$F$3000,
     "__NP__"
   ),
   "__NP__"
),
_xlpm.x,IF(_xlpm.xp&lt;&gt;"__NP__",_xlpm.xp,_xlfn.XLOOKUP($B62,Reloj!$A$2:$A$3000,INDEX(Reloj!$J$2:$AR$3000,,COLUMN(S54)-INT(COLUMN(S54)/9*8)),"__NF__")),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AF62" s="363">
        <f t="shared" si="626"/>
        <v>8.5</v>
      </c>
      <c r="AG62" s="363">
        <f t="shared" si="627"/>
        <v>0</v>
      </c>
      <c r="AH62" s="363">
        <f t="shared" si="628"/>
        <v>0</v>
      </c>
      <c r="AI62" s="363">
        <f t="shared" si="629"/>
        <v>0</v>
      </c>
      <c r="AJ62" s="359">
        <f t="shared" si="630"/>
        <v>0.3125</v>
      </c>
      <c r="AK62" s="360">
        <f t="shared" si="631"/>
        <v>0.54166666666666663</v>
      </c>
      <c r="AL62" s="361" t="str">
        <f>IF(
 OR(AJ$6&lt;MAX($B$2,$G62),AND($H62&lt;&gt;"",AJ$6&gt;$H62)),
 "NA",
 IF(
  AND($D62="LOCAL",WEEKDAY(AJ$6,2)=7),
  "DS",
  IF(
   COUNTIF(Parametros!$P:$P,AJ$6)&gt;0,
   IF(ISNUMBER(AN62),IF(AN62&gt;0,"FL","FC"),"FC"),
   IF(
    ISNUMBER(AN62),
    IF(AN62&gt;0,"NOR","F"),
    IF(AN62="A","NOR",IF(AN62&lt;&gt;"",AN62,"F"))
   )
  )
 )
)</f>
        <v>NOR</v>
      </c>
      <c r="AM62" s="362">
        <f t="shared" si="632"/>
        <v>5.4999999999999991</v>
      </c>
      <c r="AN62" s="362" cm="1">
        <f t="array" ref="AN62">_xlfn.LET(
_xlpm.f,AN$6,
_xlpm.xp,IFERROR(
   _xlfn.XLOOKUP(
     1,
     (Papeletas!$B$2:$B$3000=$B62)*(Papeletas!$G$2:$G$3000&lt;=_xlpm.f)*(Papeletas!$H$2:$H$3000&gt;=_xlpm.f),
     Papeletas!$F$2:$F$3000,
     "__NP__"
   ),
   "__NP__"
),
_xlpm.x,IF(_xlpm.xp&lt;&gt;"__NP__",_xlpm.xp,_xlfn.XLOOKUP($B62,Reloj!$A$2:$A$3000,INDEX(Reloj!$J$2:$AR$3000,,COLUMN(AB54)-INT(COLUMN(AB54)/9*8)),"__NF__")),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7.5</v>
      </c>
      <c r="AO62" s="363">
        <f t="shared" si="633"/>
        <v>5.4999999999999991</v>
      </c>
      <c r="AP62" s="363">
        <f t="shared" si="634"/>
        <v>2</v>
      </c>
      <c r="AQ62" s="363">
        <f t="shared" si="635"/>
        <v>8.8817841970012523E-16</v>
      </c>
      <c r="AR62" s="363">
        <f t="shared" si="636"/>
        <v>0</v>
      </c>
      <c r="AS62" s="359" t="str">
        <f t="shared" si="637"/>
        <v>-</v>
      </c>
      <c r="AT62" s="360" t="str">
        <f t="shared" si="638"/>
        <v>-</v>
      </c>
      <c r="AU62" s="361" t="str">
        <f>IF(
 OR(AS$6&lt;MAX($B$2,$G62),AND($H62&lt;&gt;"",AS$6&gt;$H62)),
 "NA",
 IF(
  AND($D62="LOCAL",WEEKDAY(AS$6,2)=7),
  "DS",
  IF(
   COUNTIF(Parametros!$P:$P,AS$6)&gt;0,
   IF(ISNUMBER(AW62),IF(AW62&gt;0,"FL","FC"),"FC"),
   IF(
    ISNUMBER(AW62),
    IF(AW62&gt;0,"NOR","F"),
    IF(AW62="A","NOR",IF(AW62&lt;&gt;"",AW62,"F"))
   )
  )
 )
)</f>
        <v>DS</v>
      </c>
      <c r="AV62" s="362">
        <f t="shared" si="639"/>
        <v>0</v>
      </c>
      <c r="AW62" s="362" t="str" cm="1">
        <f t="array" ref="AW62">_xlfn.LET(
_xlpm.f,AW$6,
_xlpm.xp,IFERROR(
   _xlfn.XLOOKUP(
     1,
     (Papeletas!$B$2:$B$3000=$B62)*(Papeletas!$G$2:$G$3000&lt;=_xlpm.f)*(Papeletas!$H$2:$H$3000&gt;=_xlpm.f),
     Papeletas!$F$2:$F$3000,
     "__NP__"
   ),
   "__NP__"
),
_xlpm.x,IF(_xlpm.xp&lt;&gt;"__NP__",_xlpm.xp,_xlfn.XLOOKUP($B62,Reloj!$A$2:$A$3000,INDEX(Reloj!$J$2:$AR$3000,,COLUMN(AK54)-INT(COLUMN(AK54)/9*8)),"__NF__")),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AX62" s="363">
        <f t="shared" si="640"/>
        <v>0</v>
      </c>
      <c r="AY62" s="363">
        <f t="shared" si="641"/>
        <v>0</v>
      </c>
      <c r="AZ62" s="363">
        <f t="shared" si="642"/>
        <v>0</v>
      </c>
      <c r="BA62" s="363">
        <f t="shared" si="643"/>
        <v>0</v>
      </c>
      <c r="BB62" s="359">
        <f t="shared" si="644"/>
        <v>0.3125</v>
      </c>
      <c r="BC62" s="360">
        <f t="shared" si="645"/>
        <v>0.70833333333333337</v>
      </c>
      <c r="BD62" s="361" t="str">
        <f>IF(
 OR(BB$6&lt;MAX($B$2,$G62),AND($H62&lt;&gt;"",BB$6&gt;$H62)),
 "NA",
 IF(
  AND($D62="LOCAL",WEEKDAY(BB$6,2)=7),
  "DS",
  IF(
   COUNTIF(Parametros!$P:$P,BB$6)&gt;0,
   IF(ISNUMBER(BF62),IF(BF62&gt;0,"FL","FC"),"FC"),
   IF(
    ISNUMBER(BF62),
    IF(BF62&gt;0,"NOR","F"),
    IF(BF62="A","NOR",IF(BF62&lt;&gt;"",BF62,"F"))
   )
  )
 )
)</f>
        <v>F</v>
      </c>
      <c r="BE62" s="362">
        <f t="shared" si="646"/>
        <v>8.5</v>
      </c>
      <c r="BF62" s="362" t="str" cm="1">
        <f t="array" ref="BF62">_xlfn.LET(
_xlpm.f,BF$6,
_xlpm.xp,IFERROR(
   _xlfn.XLOOKUP(
     1,
     (Papeletas!$B$2:$B$3000=$B62)*(Papeletas!$G$2:$G$3000&lt;=_xlpm.f)*(Papeletas!$H$2:$H$3000&gt;=_xlpm.f),
     Papeletas!$F$2:$F$3000,
     "__NP__"
   ),
   "__NP__"
),
_xlpm.x,IF(_xlpm.xp&lt;&gt;"__NP__",_xlpm.xp,_xlfn.XLOOKUP($B62,Reloj!$A$2:$A$3000,INDEX(Reloj!$J$2:$AR$3000,,COLUMN(AT54)-INT(COLUMN(AT54)/9*8)),"__NF__")),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BG62" s="363">
        <f t="shared" si="647"/>
        <v>0</v>
      </c>
      <c r="BH62" s="363">
        <f t="shared" si="648"/>
        <v>0</v>
      </c>
      <c r="BI62" s="363">
        <f t="shared" si="649"/>
        <v>0</v>
      </c>
      <c r="BJ62" s="363">
        <f t="shared" si="650"/>
        <v>0</v>
      </c>
      <c r="BK62" s="359">
        <f t="shared" si="651"/>
        <v>0.3125</v>
      </c>
      <c r="BL62" s="360">
        <f t="shared" si="652"/>
        <v>0.70833333333333337</v>
      </c>
      <c r="BM62" s="361" t="str">
        <f>IF(
 OR(BK$6&lt;MAX($B$2,$G62),AND($H62&lt;&gt;"",BK$6&gt;$H62)),
 "NA",
 IF(
  AND($D62="LOCAL",WEEKDAY(BK$6,2)=7),
  "DS",
  IF(
   COUNTIF(Parametros!$P:$P,BK$6)&gt;0,
   IF(ISNUMBER(BO62),IF(BO62&gt;0,"FL","FC"),"FC"),
   IF(
    ISNUMBER(BO62),
    IF(BO62&gt;0,"NOR","F"),
    IF(BO62="A","NOR",IF(BO62&lt;&gt;"",BO62,"F"))
   )
  )
 )
)</f>
        <v>NOR</v>
      </c>
      <c r="BN62" s="362">
        <f t="shared" si="653"/>
        <v>8.5</v>
      </c>
      <c r="BO62" s="362" cm="1">
        <f t="array" ref="BO62">_xlfn.LET(
_xlpm.f,BO$6,
_xlpm.xp,IFERROR(
   _xlfn.XLOOKUP(
     1,
     (Papeletas!$B$2:$B$3000=$B62)*(Papeletas!$G$2:$G$3000&lt;=_xlpm.f)*(Papeletas!$H$2:$H$3000&gt;=_xlpm.f),
     Papeletas!$F$2:$F$3000,
     "__NP__"
   ),
   "__NP__"
),
_xlpm.x,IF(_xlpm.xp&lt;&gt;"__NP__",_xlpm.xp,_xlfn.XLOOKUP($B62,Reloj!$A$2:$A$3000,INDEX(Reloj!$J$2:$AR$3000,,COLUMN(BC54)-INT(COLUMN(BC54)/9*8)),"__NF__")),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BP62" s="363">
        <f t="shared" si="654"/>
        <v>8.5</v>
      </c>
      <c r="BQ62" s="363">
        <f t="shared" si="655"/>
        <v>0</v>
      </c>
      <c r="BR62" s="363">
        <f t="shared" si="656"/>
        <v>0</v>
      </c>
      <c r="BS62" s="363">
        <f t="shared" si="657"/>
        <v>0</v>
      </c>
      <c r="BT62" s="359">
        <f t="shared" si="658"/>
        <v>0.3125</v>
      </c>
      <c r="BU62" s="360">
        <f t="shared" si="659"/>
        <v>0.70833333333333337</v>
      </c>
      <c r="BV62" s="361" t="str">
        <f>IF(
 OR(BT$6&lt;MAX($B$2,$G62),AND($H62&lt;&gt;"",BT$6&gt;$H62)),
 "NA",
 IF(
  AND($D62="LOCAL",WEEKDAY(BT$6,2)=7),
  "DS",
  IF(
   COUNTIF(Parametros!$P:$P,BT$6)&gt;0,
   IF(ISNUMBER(BX62),IF(BX62&gt;0,"FL","FC"),"FC"),
   IF(
    ISNUMBER(BX62),
    IF(BX62&gt;0,"NOR","F"),
    IF(BX62="A","NOR",IF(BX62&lt;&gt;"",BX62,"F"))
   )
  )
 )
)</f>
        <v>NOR</v>
      </c>
      <c r="BW62" s="362">
        <f t="shared" si="660"/>
        <v>8.5</v>
      </c>
      <c r="BX62" s="362" cm="1">
        <f t="array" ref="BX62">_xlfn.LET(
_xlpm.f,BX$6,
_xlpm.xp,IFERROR(
   _xlfn.XLOOKUP(
     1,
     (Papeletas!$B$2:$B$3000=$B62)*(Papeletas!$G$2:$G$3000&lt;=_xlpm.f)*(Papeletas!$H$2:$H$3000&gt;=_xlpm.f),
     Papeletas!$F$2:$F$3000,
     "__NP__"
   ),
   "__NP__"
),
_xlpm.x,IF(_xlpm.xp&lt;&gt;"__NP__",_xlpm.xp,_xlfn.XLOOKUP($B62,Reloj!$A$2:$A$3000,INDEX(Reloj!$J$2:$AR$3000,,COLUMN(BL54)-INT(COLUMN(BL54)/9*8)),"__NF__")),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BY62" s="363">
        <f t="shared" si="661"/>
        <v>8.5</v>
      </c>
      <c r="BZ62" s="363">
        <f t="shared" si="662"/>
        <v>0</v>
      </c>
      <c r="CA62" s="363">
        <f t="shared" si="663"/>
        <v>0</v>
      </c>
      <c r="CB62" s="363">
        <f t="shared" si="664"/>
        <v>0</v>
      </c>
      <c r="CC62" s="359">
        <f t="shared" si="665"/>
        <v>0.3125</v>
      </c>
      <c r="CD62" s="360">
        <f t="shared" si="666"/>
        <v>0.70833333333333337</v>
      </c>
      <c r="CE62" s="361" t="str">
        <f>IF(
 OR(CC$6&lt;MAX($B$2,$G62),AND($H62&lt;&gt;"",CC$6&gt;$H62)),
 "NA",
 IF(
  AND($D62="LOCAL",WEEKDAY(CC$6,2)=7),
  "DS",
  IF(
   COUNTIF(Parametros!$P:$P,CC$6)&gt;0,
   IF(ISNUMBER(CG62),IF(CG62&gt;0,"FL","FC"),"FC"),
   IF(
    ISNUMBER(CG62),
    IF(CG62&gt;0,"NOR","F"),
    IF(CG62="A","NOR",IF(CG62&lt;&gt;"",CG62,"F"))
   )
  )
 )
)</f>
        <v>NOR</v>
      </c>
      <c r="CF62" s="362">
        <f t="shared" si="667"/>
        <v>8.5</v>
      </c>
      <c r="CG62" s="362" cm="1">
        <f t="array" ref="CG62">_xlfn.LET(
_xlpm.f,CG$6,
_xlpm.xp,IFERROR(
   _xlfn.XLOOKUP(
     1,
     (Papeletas!$B$2:$B$3000=$B62)*(Papeletas!$G$2:$G$3000&lt;=_xlpm.f)*(Papeletas!$H$2:$H$3000&gt;=_xlpm.f),
     Papeletas!$F$2:$F$3000,
     "__NP__"
   ),
   "__NP__"
),
_xlpm.x,IF(_xlpm.xp&lt;&gt;"__NP__",_xlpm.xp,_xlfn.XLOOKUP($B62,Reloj!$A$2:$A$3000,INDEX(Reloj!$J$2:$AR$3000,,COLUMN(BU54)-INT(COLUMN(BU54)/9*8)),"__NF__")),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CH62" s="363">
        <f t="shared" si="668"/>
        <v>8.5</v>
      </c>
      <c r="CI62" s="363">
        <f t="shared" si="669"/>
        <v>0</v>
      </c>
      <c r="CJ62" s="363">
        <f t="shared" si="670"/>
        <v>0</v>
      </c>
      <c r="CK62" s="363">
        <f t="shared" si="671"/>
        <v>0</v>
      </c>
      <c r="CL62" s="359">
        <f t="shared" si="672"/>
        <v>0.3125</v>
      </c>
      <c r="CM62" s="360">
        <f t="shared" si="673"/>
        <v>0.70833333333333337</v>
      </c>
      <c r="CN62" s="361" t="str">
        <f>IF(
 OR(CL$6&lt;MAX($B$2,$G62),AND($H62&lt;&gt;"",CL$6&gt;$H62)),
 "NA",
 IF(
  AND($D62="LOCAL",WEEKDAY(CL$6,2)=7),
  "DS",
  IF(
   COUNTIF(Parametros!$P:$P,CL$6)&gt;0,
   IF(ISNUMBER(CP62),IF(CP62&gt;0,"FL","FC"),"FC"),
   IF(
    ISNUMBER(CP62),
    IF(CP62&gt;0,"NOR","F"),
    IF(CP62="A","NOR",IF(CP62&lt;&gt;"",CP62,"F"))
   )
  )
 )
)</f>
        <v>NOR</v>
      </c>
      <c r="CO62" s="362">
        <f t="shared" si="674"/>
        <v>8.5</v>
      </c>
      <c r="CP62" s="362" cm="1">
        <f t="array" ref="CP62">_xlfn.LET(
_xlpm.f,CP$6,
_xlpm.xp,IFERROR(
   _xlfn.XLOOKUP(
     1,
     (Papeletas!$B$2:$B$3000=$B62)*(Papeletas!$G$2:$G$3000&lt;=_xlpm.f)*(Papeletas!$H$2:$H$3000&gt;=_xlpm.f),
     Papeletas!$F$2:$F$3000,
     "__NP__"
   ),
   "__NP__"
),
_xlpm.x,IF(_xlpm.xp&lt;&gt;"__NP__",_xlpm.xp,_xlfn.XLOOKUP($B62,Reloj!$A$2:$A$3000,INDEX(Reloj!$J$2:$AR$3000,,COLUMN(CD54)-INT(COLUMN(CD54)/9*8)),"__NF__")),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CQ62" s="363">
        <f t="shared" si="675"/>
        <v>8.5</v>
      </c>
      <c r="CR62" s="363">
        <f t="shared" si="676"/>
        <v>0</v>
      </c>
      <c r="CS62" s="363">
        <f t="shared" si="677"/>
        <v>0</v>
      </c>
      <c r="CT62" s="363">
        <f t="shared" si="678"/>
        <v>0</v>
      </c>
      <c r="CU62" s="359">
        <f t="shared" si="679"/>
        <v>0.3125</v>
      </c>
      <c r="CV62" s="360">
        <f t="shared" si="680"/>
        <v>0.54166666666666663</v>
      </c>
      <c r="CW62" s="361" t="str">
        <f>IF(
 OR(CU$6&lt;MAX($B$2,$G62),AND($H62&lt;&gt;"",CU$6&gt;$H62)),
 "NA",
 IF(
  AND($D62="LOCAL",WEEKDAY(CU$6,2)=7),
  "DS",
  IF(
   COUNTIF(Parametros!$P:$P,CU$6)&gt;0,
   IF(ISNUMBER(CY62),IF(CY62&gt;0,"FL","FC"),"FC"),
   IF(
    ISNUMBER(CY62),
    IF(CY62&gt;0,"NOR","F"),
    IF(CY62="A","NOR",IF(CY62&lt;&gt;"",CY62,"F"))
   )
  )
 )
)</f>
        <v>NOR</v>
      </c>
      <c r="CX62" s="362">
        <f t="shared" si="681"/>
        <v>5.4999999999999991</v>
      </c>
      <c r="CY62" s="362" cm="1">
        <f t="array" ref="CY62">_xlfn.LET(
_xlpm.f,CY$6,
_xlpm.xp,IFERROR(
   _xlfn.XLOOKUP(
     1,
     (Papeletas!$B$2:$B$3000=$B62)*(Papeletas!$G$2:$G$3000&lt;=_xlpm.f)*(Papeletas!$H$2:$H$3000&gt;=_xlpm.f),
     Papeletas!$F$2:$F$3000,
     "__NP__"
   ),
   "__NP__"
),
_xlpm.x,IF(_xlpm.xp&lt;&gt;"__NP__",_xlpm.xp,_xlfn.XLOOKUP($B62,Reloj!$A$2:$A$3000,INDEX(Reloj!$J$2:$AR$3000,,COLUMN(CM54)-INT(COLUMN(CM54)/9*8)),"__NF__")),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5.5</v>
      </c>
      <c r="CZ62" s="363">
        <f t="shared" si="682"/>
        <v>5.4999999999999991</v>
      </c>
      <c r="DA62" s="363">
        <f t="shared" si="683"/>
        <v>8.8817841970012523E-16</v>
      </c>
      <c r="DB62" s="363">
        <f t="shared" si="684"/>
        <v>0</v>
      </c>
      <c r="DC62" s="363">
        <f t="shared" si="685"/>
        <v>0</v>
      </c>
      <c r="DD62" s="359" t="str">
        <f t="shared" si="686"/>
        <v>-</v>
      </c>
      <c r="DE62" s="360" t="str">
        <f t="shared" si="687"/>
        <v>-</v>
      </c>
      <c r="DF62" s="361" t="str">
        <f>IF(
 OR(DD$6&lt;MAX($B$2,$G62),AND($H62&lt;&gt;"",DD$6&gt;$H62)),
 "NA",
 IF(
  AND($D62="LOCAL",WEEKDAY(DD$6,2)=7),
  "DS",
  IF(
   COUNTIF(Parametros!$P:$P,DD$6)&gt;0,
   IF(ISNUMBER(DH62),IF(DH62&gt;0,"FL","FC"),"FC"),
   IF(
    ISNUMBER(DH62),
    IF(DH62&gt;0,"NOR","F"),
    IF(DH62="A","NOR",IF(DH62&lt;&gt;"",DH62,"F"))
   )
  )
 )
)</f>
        <v>DS</v>
      </c>
      <c r="DG62" s="362">
        <f t="shared" si="688"/>
        <v>0</v>
      </c>
      <c r="DH62" s="362" t="str" cm="1">
        <f t="array" ref="DH62">_xlfn.LET(
_xlpm.f,DH$6,
_xlpm.xp,IFERROR(
   _xlfn.XLOOKUP(
     1,
     (Papeletas!$B$2:$B$3000=$B62)*(Papeletas!$G$2:$G$3000&lt;=_xlpm.f)*(Papeletas!$H$2:$H$3000&gt;=_xlpm.f),
     Papeletas!$F$2:$F$3000,
     "__NP__"
   ),
   "__NP__"
),
_xlpm.x,IF(_xlpm.xp&lt;&gt;"__NP__",_xlpm.xp,_xlfn.XLOOKUP($B62,Reloj!$A$2:$A$3000,INDEX(Reloj!$J$2:$AR$3000,,COLUMN(CV54)-INT(COLUMN(CV54)/9*8)),"__NF__")),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DI62" s="363">
        <f t="shared" si="689"/>
        <v>0</v>
      </c>
      <c r="DJ62" s="363">
        <f t="shared" si="690"/>
        <v>0</v>
      </c>
      <c r="DK62" s="363">
        <f t="shared" si="691"/>
        <v>0</v>
      </c>
      <c r="DL62" s="363">
        <f t="shared" si="692"/>
        <v>0</v>
      </c>
      <c r="DM62" s="359">
        <f t="shared" si="693"/>
        <v>0.3125</v>
      </c>
      <c r="DN62" s="360">
        <f t="shared" si="694"/>
        <v>0.70833333333333337</v>
      </c>
      <c r="DO62" s="361" t="str">
        <f>IF(
 OR(DM$6&lt;MAX($B$2,$G62),AND($H62&lt;&gt;"",DM$6&gt;$H62)),
 "NA",
 IF(
  AND($D62="LOCAL",WEEKDAY(DM$6,2)=7),
  "DS",
  IF(
   COUNTIF(Parametros!$P:$P,DM$6)&gt;0,
   IF(ISNUMBER(DQ62),IF(DQ62&gt;0,"FL","FC"),"FC"),
   IF(
    ISNUMBER(DQ62),
    IF(DQ62&gt;0,"NOR","F"),
    IF(DQ62="A","NOR",IF(DQ62&lt;&gt;"",DQ62,"F"))
   )
  )
 )
)</f>
        <v>NOR</v>
      </c>
      <c r="DP62" s="362">
        <f t="shared" si="695"/>
        <v>8.5</v>
      </c>
      <c r="DQ62" s="362" cm="1">
        <f t="array" ref="DQ62">_xlfn.LET(
_xlpm.f,DQ$6,
_xlpm.xp,IFERROR(
   _xlfn.XLOOKUP(
     1,
     (Papeletas!$B$2:$B$3000=$B62)*(Papeletas!$G$2:$G$3000&lt;=_xlpm.f)*(Papeletas!$H$2:$H$3000&gt;=_xlpm.f),
     Papeletas!$F$2:$F$3000,
     "__NP__"
   ),
   "__NP__"
),
_xlpm.x,IF(_xlpm.xp&lt;&gt;"__NP__",_xlpm.xp,_xlfn.XLOOKUP($B62,Reloj!$A$2:$A$3000,INDEX(Reloj!$J$2:$AR$3000,,COLUMN(DE54)-INT(COLUMN(DE54)/9*8)),"__NF__")),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DR62" s="363">
        <f t="shared" si="696"/>
        <v>8.5</v>
      </c>
      <c r="DS62" s="363">
        <f t="shared" si="697"/>
        <v>2</v>
      </c>
      <c r="DT62" s="363">
        <f t="shared" si="698"/>
        <v>0</v>
      </c>
      <c r="DU62" s="363">
        <f t="shared" si="699"/>
        <v>0</v>
      </c>
      <c r="DV62" s="359">
        <f t="shared" si="700"/>
        <v>0.3125</v>
      </c>
      <c r="DW62" s="360">
        <f t="shared" si="701"/>
        <v>0.70833333333333337</v>
      </c>
      <c r="DX62" s="361" t="str">
        <f>IF(
 OR(DV$6&lt;MAX($B$2,$G62),AND($H62&lt;&gt;"",DV$6&gt;$H62)),
 "NA",
 IF(
  AND($D62="LOCAL",WEEKDAY(DV$6,2)=7),
  "DS",
  IF(
   COUNTIF(Parametros!$P:$P,DV$6)&gt;0,
   IF(ISNUMBER(DZ62),IF(DZ62&gt;0,"FL","FC"),"FC"),
   IF(
    ISNUMBER(DZ62),
    IF(DZ62&gt;0,"NOR","F"),
    IF(DZ62="A","NOR",IF(DZ62&lt;&gt;"",DZ62,"F"))
   )
  )
 )
)</f>
        <v>F</v>
      </c>
      <c r="DY62" s="362">
        <f t="shared" si="702"/>
        <v>8.5</v>
      </c>
      <c r="DZ62" s="362" t="str" cm="1">
        <f t="array" ref="DZ62">_xlfn.LET(
_xlpm.f,DZ$6,
_xlpm.xp,IFERROR(
   _xlfn.XLOOKUP(
     1,
     (Papeletas!$B$2:$B$3000=$B62)*(Papeletas!$G$2:$G$3000&lt;=_xlpm.f)*(Papeletas!$H$2:$H$3000&gt;=_xlpm.f),
     Papeletas!$F$2:$F$3000,
     "__NP__"
   ),
   "__NP__"
),
_xlpm.x,IF(_xlpm.xp&lt;&gt;"__NP__",_xlpm.xp,_xlfn.XLOOKUP($B62,Reloj!$A$2:$A$3000,INDEX(Reloj!$J$2:$AR$3000,,COLUMN(DN54)-INT(COLUMN(DN54)/9*8)),"__NF__")),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EA62" s="363">
        <f t="shared" si="703"/>
        <v>0</v>
      </c>
      <c r="EB62" s="363">
        <f t="shared" si="704"/>
        <v>0</v>
      </c>
      <c r="EC62" s="363">
        <f t="shared" si="705"/>
        <v>0</v>
      </c>
      <c r="ED62" s="363">
        <f t="shared" si="706"/>
        <v>0</v>
      </c>
      <c r="EE62" s="359">
        <f t="shared" si="707"/>
        <v>0.3125</v>
      </c>
      <c r="EF62" s="360">
        <f t="shared" si="708"/>
        <v>0.70833333333333337</v>
      </c>
      <c r="EG62" s="361" t="str">
        <f>IF(
 OR(EE$6&lt;MAX($B$2,$G62),AND($H62&lt;&gt;"",EE$6&gt;$H62)),
 "NA",
 IF(
  AND($D62="LOCAL",WEEKDAY(EE$6,2)=7),
  "DS",
  IF(
   COUNTIF(Parametros!$P:$P,EE$6)&gt;0,
   IF(ISNUMBER(EI62),IF(EI62&gt;0,"FL","FC"),"FC"),
   IF(
    ISNUMBER(EI62),
    IF(EI62&gt;0,"NOR","F"),
    IF(EI62="A","NOR",IF(EI62&lt;&gt;"",EI62,"F"))
   )
  )
 )
)</f>
        <v>NOR</v>
      </c>
      <c r="EH62" s="362">
        <f t="shared" si="709"/>
        <v>8.5</v>
      </c>
      <c r="EI62" s="362" cm="1">
        <f t="array" ref="EI62">_xlfn.LET(
_xlpm.f,EI$6,
_xlpm.xp,IFERROR(
   _xlfn.XLOOKUP(
     1,
     (Papeletas!$B$2:$B$3000=$B62)*(Papeletas!$G$2:$G$3000&lt;=_xlpm.f)*(Papeletas!$H$2:$H$3000&gt;=_xlpm.f),
     Papeletas!$F$2:$F$3000,
     "__NP__"
   ),
   "__NP__"
),
_xlpm.x,IF(_xlpm.xp&lt;&gt;"__NP__",_xlpm.xp,_xlfn.XLOOKUP($B62,Reloj!$A$2:$A$3000,INDEX(Reloj!$J$2:$AR$3000,,COLUMN(DW54)-INT(COLUMN(DW54)/9*8)),"__NF__")),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EJ62" s="363">
        <f t="shared" si="710"/>
        <v>8.5</v>
      </c>
      <c r="EK62" s="363">
        <f t="shared" si="711"/>
        <v>2</v>
      </c>
      <c r="EL62" s="363">
        <f t="shared" si="712"/>
        <v>0</v>
      </c>
      <c r="EM62" s="363">
        <f t="shared" si="713"/>
        <v>0</v>
      </c>
      <c r="EN62" s="359">
        <f t="shared" si="714"/>
        <v>0.3125</v>
      </c>
      <c r="EO62" s="360">
        <f t="shared" si="715"/>
        <v>0.70833333333333337</v>
      </c>
      <c r="EP62" s="361" t="str">
        <f>IF(
 OR(EN$6&lt;MAX($B$2,$G62),AND($H62&lt;&gt;"",EN$6&gt;$H62)),
 "NA",
 IF(
  AND($D62="LOCAL",WEEKDAY(EN$6,2)=7),
  "DS",
  IF(
   COUNTIF(Parametros!$P:$P,EN$6)&gt;0,
   IF(ISNUMBER(ER62),IF(ER62&gt;0,"FL","FC"),"FC"),
   IF(
    ISNUMBER(ER62),
    IF(ER62&gt;0,"NOR","F"),
    IF(ER62="A","NOR",IF(ER62&lt;&gt;"",ER62,"F"))
   )
  )
 )
)</f>
        <v>NOR</v>
      </c>
      <c r="EQ62" s="362">
        <f t="shared" si="716"/>
        <v>8.5</v>
      </c>
      <c r="ER62" s="362" cm="1">
        <f t="array" ref="ER62">_xlfn.LET(
_xlpm.f,ER$6,
_xlpm.xp,IFERROR(
   _xlfn.XLOOKUP(
     1,
     (Papeletas!$B$2:$B$3000=$B62)*(Papeletas!$G$2:$G$3000&lt;=_xlpm.f)*(Papeletas!$H$2:$H$3000&gt;=_xlpm.f),
     Papeletas!$F$2:$F$3000,
     "__NP__"
   ),
   "__NP__"
),
_xlpm.x,IF(_xlpm.xp&lt;&gt;"__NP__",_xlpm.xp,_xlfn.XLOOKUP($B62,Reloj!$A$2:$A$3000,INDEX(Reloj!$J$2:$AR$3000,,COLUMN(EF54)-INT(COLUMN(EF54)/9*8)),"__NF__")),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9</v>
      </c>
      <c r="ES62" s="363">
        <f t="shared" si="717"/>
        <v>8.5</v>
      </c>
      <c r="ET62" s="363">
        <f t="shared" si="718"/>
        <v>0.5</v>
      </c>
      <c r="EU62" s="363">
        <f t="shared" si="719"/>
        <v>0</v>
      </c>
      <c r="EV62" s="363">
        <f t="shared" si="720"/>
        <v>0</v>
      </c>
      <c r="EW62" s="359">
        <f t="shared" si="721"/>
        <v>0.3125</v>
      </c>
      <c r="EX62" s="360">
        <f t="shared" si="722"/>
        <v>0.70833333333333337</v>
      </c>
      <c r="EY62" s="361" t="str">
        <f>IF(
 OR(EW$6&lt;MAX($B$2,$G62),AND($H62&lt;&gt;"",EW$6&gt;$H62)),
 "NA",
 IF(
  AND($D62="LOCAL",WEEKDAY(EW$6,2)=7),
  "DS",
  IF(
   COUNTIF(Parametros!$P:$P,EW$6)&gt;0,
   IF(ISNUMBER(FA62),IF(FA62&gt;0,"FL","FC"),"FC"),
   IF(
    ISNUMBER(FA62),
    IF(FA62&gt;0,"NOR","F"),
    IF(FA62="A","NOR",IF(FA62&lt;&gt;"",FA62,"F"))
   )
  )
 )
)</f>
        <v>NOR</v>
      </c>
      <c r="EZ62" s="362">
        <f t="shared" si="723"/>
        <v>8.5</v>
      </c>
      <c r="FA62" s="362" cm="1">
        <f t="array" ref="FA62">_xlfn.LET(
_xlpm.f,FA$6,
_xlpm.xp,IFERROR(
   _xlfn.XLOOKUP(
     1,
     (Papeletas!$B$2:$B$3000=$B62)*(Papeletas!$G$2:$G$3000&lt;=_xlpm.f)*(Papeletas!$H$2:$H$3000&gt;=_xlpm.f),
     Papeletas!$F$2:$F$3000,
     "__NP__"
   ),
   "__NP__"
),
_xlpm.x,IF(_xlpm.xp&lt;&gt;"__NP__",_xlpm.xp,_xlfn.XLOOKUP($B62,Reloj!$A$2:$A$3000,INDEX(Reloj!$J$2:$AR$3000,,COLUMN(EO54)-INT(COLUMN(EO54)/9*8)),"__NF__")),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FB62" s="363">
        <f t="shared" si="724"/>
        <v>8.5</v>
      </c>
      <c r="FC62" s="363">
        <f t="shared" si="725"/>
        <v>2</v>
      </c>
      <c r="FD62" s="363">
        <f t="shared" si="726"/>
        <v>0</v>
      </c>
      <c r="FE62" s="363">
        <f t="shared" si="727"/>
        <v>0</v>
      </c>
      <c r="FF62" s="359">
        <f t="shared" si="728"/>
        <v>0.3125</v>
      </c>
      <c r="FG62" s="360">
        <f t="shared" si="729"/>
        <v>0.54166666666666663</v>
      </c>
      <c r="FH62" s="361" t="str">
        <f>IF(
 OR(FF$6&lt;MAX($B$2,$G62),AND($H62&lt;&gt;"",FF$6&gt;$H62)),
 "NA",
 IF(
  AND($D62="LOCAL",WEEKDAY(FF$6,2)=7),
  "DS",
  IF(
   COUNTIF(Parametros!$P:$P,FF$6)&gt;0,
   IF(ISNUMBER(FJ62),IF(FJ62&gt;0,"FL","FC"),"FC"),
   IF(
    ISNUMBER(FJ62),
    IF(FJ62&gt;0,"NOR","F"),
    IF(FJ62="A","NOR",IF(FJ62&lt;&gt;"",FJ62,"F"))
   )
  )
 )
)</f>
        <v>NOR</v>
      </c>
      <c r="FI62" s="362">
        <f t="shared" si="730"/>
        <v>5.4999999999999991</v>
      </c>
      <c r="FJ62" s="362" cm="1">
        <f t="array" ref="FJ62">_xlfn.LET(
_xlpm.f,FJ$6,
_xlpm.xp,IFERROR(
   _xlfn.XLOOKUP(
     1,
     (Papeletas!$B$2:$B$3000=$B62)*(Papeletas!$G$2:$G$3000&lt;=_xlpm.f)*(Papeletas!$H$2:$H$3000&gt;=_xlpm.f),
     Papeletas!$F$2:$F$3000,
     "__NP__"
   ),
   "__NP__"
),
_xlpm.x,IF(_xlpm.xp&lt;&gt;"__NP__",_xlpm.xp,_xlfn.XLOOKUP($B62,Reloj!$A$2:$A$3000,INDEX(Reloj!$J$2:$AR$3000,,COLUMN(EX54)-INT(COLUMN(EX54)/9*8)),"__NF__")),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6</v>
      </c>
      <c r="FK62" s="363">
        <f t="shared" si="731"/>
        <v>5.4999999999999991</v>
      </c>
      <c r="FL62" s="363">
        <f t="shared" si="732"/>
        <v>0.50000000000000089</v>
      </c>
      <c r="FM62" s="363">
        <f t="shared" si="733"/>
        <v>0</v>
      </c>
      <c r="FN62" s="363">
        <f t="shared" si="734"/>
        <v>0</v>
      </c>
      <c r="FO62" s="359" t="str">
        <f t="shared" si="735"/>
        <v>-</v>
      </c>
      <c r="FP62" s="360" t="str">
        <f t="shared" si="736"/>
        <v>-</v>
      </c>
      <c r="FQ62" s="361" t="str">
        <f>IF(
 OR(FO$6&lt;MAX($B$2,$G62),AND($H62&lt;&gt;"",FO$6&gt;$H62)),
 "NA",
 IF(
  AND($D62="LOCAL",WEEKDAY(FO$6,2)=7),
  "DS",
  IF(
   COUNTIF(Parametros!$P:$P,FO$6)&gt;0,
   IF(ISNUMBER(FS62),IF(FS62&gt;0,"FL","FC"),"FC"),
   IF(
    ISNUMBER(FS62),
    IF(FS62&gt;0,"NOR","F"),
    IF(FS62="A","NOR",IF(FS62&lt;&gt;"",FS62,"F"))
   )
  )
 )
)</f>
        <v>DS</v>
      </c>
      <c r="FR62" s="362">
        <f t="shared" si="737"/>
        <v>0</v>
      </c>
      <c r="FS62" s="362" t="str" cm="1">
        <f t="array" ref="FS62">_xlfn.LET(
_xlpm.f,FS$6,
_xlpm.xp,IFERROR(
   _xlfn.XLOOKUP(
     1,
     (Papeletas!$B$2:$B$3000=$B62)*(Papeletas!$G$2:$G$3000&lt;=_xlpm.f)*(Papeletas!$H$2:$H$3000&gt;=_xlpm.f),
     Papeletas!$F$2:$F$3000,
     "__NP__"
   ),
   "__NP__"
),
_xlpm.x,IF(_xlpm.xp&lt;&gt;"__NP__",_xlpm.xp,_xlfn.XLOOKUP($B62,Reloj!$A$2:$A$3000,INDEX(Reloj!$J$2:$AR$3000,,COLUMN(FG54)-INT(COLUMN(FG54)/9*8)),"__NF__")),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FT62" s="363">
        <f t="shared" si="738"/>
        <v>0</v>
      </c>
      <c r="FU62" s="363">
        <f t="shared" si="739"/>
        <v>0</v>
      </c>
      <c r="FV62" s="363">
        <f t="shared" si="740"/>
        <v>0</v>
      </c>
      <c r="FW62" s="363">
        <f t="shared" si="741"/>
        <v>0</v>
      </c>
      <c r="FX62" s="359">
        <f t="shared" si="742"/>
        <v>0.3125</v>
      </c>
      <c r="FY62" s="360">
        <f t="shared" si="743"/>
        <v>0.70833333333333337</v>
      </c>
      <c r="FZ62" s="361" t="str">
        <f>IF(
 OR(FX$6&lt;MAX($B$2,$G62),AND($H62&lt;&gt;"",FX$6&gt;$H62)),
 "NA",
 IF(
  AND($D62="LOCAL",WEEKDAY(FX$6,2)=7),
  "DS",
  IF(
   COUNTIF(Parametros!$P:$P,FX$6)&gt;0,
   IF(ISNUMBER(GB62),IF(GB62&gt;0,"FL","FC"),"FC"),
   IF(
    ISNUMBER(GB62),
    IF(GB62&gt;0,"NOR","F"),
    IF(GB62="A","NOR",IF(GB62&lt;&gt;"",GB62,"F"))
   )
  )
 )
)</f>
        <v>NOR</v>
      </c>
      <c r="GA62" s="362">
        <f t="shared" si="744"/>
        <v>8.5</v>
      </c>
      <c r="GB62" s="362" cm="1">
        <f t="array" ref="GB62">_xlfn.LET(
_xlpm.f,GB$6,
_xlpm.xp,IFERROR(
   _xlfn.XLOOKUP(
     1,
     (Papeletas!$B$2:$B$3000=$B62)*(Papeletas!$G$2:$G$3000&lt;=_xlpm.f)*(Papeletas!$H$2:$H$3000&gt;=_xlpm.f),
     Papeletas!$F$2:$F$3000,
     "__NP__"
   ),
   "__NP__"
),
_xlpm.x,IF(_xlpm.xp&lt;&gt;"__NP__",_xlpm.xp,_xlfn.XLOOKUP($B62,Reloj!$A$2:$A$3000,INDEX(Reloj!$J$2:$AR$3000,,COLUMN(FP54)-INT(COLUMN(FP54)/9*8)),"__NF__")),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GC62" s="363">
        <f t="shared" si="745"/>
        <v>8.5</v>
      </c>
      <c r="GD62" s="363">
        <f t="shared" si="746"/>
        <v>2</v>
      </c>
      <c r="GE62" s="363">
        <f t="shared" si="747"/>
        <v>0</v>
      </c>
      <c r="GF62" s="363">
        <f t="shared" si="748"/>
        <v>0</v>
      </c>
      <c r="GG62" s="359">
        <f t="shared" si="749"/>
        <v>0.3125</v>
      </c>
      <c r="GH62" s="360">
        <f t="shared" si="750"/>
        <v>0.70833333333333337</v>
      </c>
      <c r="GI62" s="361" t="str">
        <f>IF(
 OR(GG$6&lt;MAX($B$2,$G62),AND($H62&lt;&gt;"",GG$6&gt;$H62)),
 "NA",
 IF(
  AND($D62="LOCAL",WEEKDAY(GG$6,2)=7),
  "DS",
  IF(
   COUNTIF(Parametros!$P:$P,GG$6)&gt;0,
   IF(ISNUMBER(GK62),IF(GK62&gt;0,"FL","FC"),"FC"),
   IF(
    ISNUMBER(GK62),
    IF(GK62&gt;0,"NOR","F"),
    IF(GK62="A","NOR",IF(GK62&lt;&gt;"",GK62,"F"))
   )
  )
 )
)</f>
        <v>NOR</v>
      </c>
      <c r="GJ62" s="362">
        <f t="shared" si="751"/>
        <v>8.5</v>
      </c>
      <c r="GK62" s="362" cm="1">
        <f t="array" ref="GK62">_xlfn.LET(
_xlpm.f,GK$6,
_xlpm.xp,IFERROR(
   _xlfn.XLOOKUP(
     1,
     (Papeletas!$B$2:$B$3000=$B62)*(Papeletas!$G$2:$G$3000&lt;=_xlpm.f)*(Papeletas!$H$2:$H$3000&gt;=_xlpm.f),
     Papeletas!$F$2:$F$3000,
     "__NP__"
   ),
   "__NP__"
),
_xlpm.x,IF(_xlpm.xp&lt;&gt;"__NP__",_xlpm.xp,_xlfn.XLOOKUP($B62,Reloj!$A$2:$A$3000,INDEX(Reloj!$J$2:$AR$3000,,COLUMN(FY54)-INT(COLUMN(FY54)/9*8)),"__NF__")),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GL62" s="363">
        <f t="shared" si="752"/>
        <v>8.5</v>
      </c>
      <c r="GM62" s="363">
        <f t="shared" si="753"/>
        <v>2</v>
      </c>
      <c r="GN62" s="363">
        <f t="shared" si="754"/>
        <v>0</v>
      </c>
      <c r="GO62" s="363">
        <f t="shared" si="755"/>
        <v>0</v>
      </c>
      <c r="GP62" s="359">
        <f t="shared" si="756"/>
        <v>0.3125</v>
      </c>
      <c r="GQ62" s="360">
        <f t="shared" si="757"/>
        <v>0.70833333333333337</v>
      </c>
      <c r="GR62" s="361" t="str">
        <f>IF(
 OR(GP$6&lt;MAX($B$2,$G62),AND($H62&lt;&gt;"",GP$6&gt;$H62)),
 "NA",
 IF(
  AND($D62="LOCAL",WEEKDAY(GP$6,2)=7),
  "DS",
  IF(
   COUNTIF(Parametros!$P:$P,GP$6)&gt;0,
   IF(ISNUMBER(GT62),IF(GT62&gt;0,"FL","FC"),"FC"),
   IF(
    ISNUMBER(GT62),
    IF(GT62&gt;0,"NOR","F"),
    IF(GT62="A","NOR",IF(GT62&lt;&gt;"",GT62,"F"))
   )
  )
 )
)</f>
        <v>NOR</v>
      </c>
      <c r="GS62" s="362">
        <f t="shared" si="758"/>
        <v>8.5</v>
      </c>
      <c r="GT62" s="362" cm="1">
        <f t="array" ref="GT62">_xlfn.LET(
_xlpm.f,GT$6,
_xlpm.xp,IFERROR(
   _xlfn.XLOOKUP(
     1,
     (Papeletas!$B$2:$B$3000=$B62)*(Papeletas!$G$2:$G$3000&lt;=_xlpm.f)*(Papeletas!$H$2:$H$3000&gt;=_xlpm.f),
     Papeletas!$F$2:$F$3000,
     "__NP__"
   ),
   "__NP__"
),
_xlpm.x,IF(_xlpm.xp&lt;&gt;"__NP__",_xlpm.xp,_xlfn.XLOOKUP($B62,Reloj!$A$2:$A$3000,INDEX(Reloj!$J$2:$AR$3000,,COLUMN(GH54)-INT(COLUMN(GH54)/9*8)),"__NF__")),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GU62" s="363">
        <f t="shared" si="759"/>
        <v>8.5</v>
      </c>
      <c r="GV62" s="363">
        <f t="shared" si="760"/>
        <v>0</v>
      </c>
      <c r="GW62" s="363">
        <f t="shared" si="761"/>
        <v>0</v>
      </c>
      <c r="GX62" s="363">
        <f t="shared" si="762"/>
        <v>0</v>
      </c>
      <c r="GY62" s="359">
        <f t="shared" si="763"/>
        <v>0.3125</v>
      </c>
      <c r="GZ62" s="360">
        <f t="shared" si="764"/>
        <v>0.70833333333333337</v>
      </c>
      <c r="HA62" s="361" t="str">
        <f>IF(
 OR(GY$6&lt;MAX($B$2,$G62),AND($H62&lt;&gt;"",GY$6&gt;$H62)),
 "NA",
 IF(
  AND($D62="LOCAL",WEEKDAY(GY$6,2)=7),
  "DS",
  IF(
   COUNTIF(Parametros!$P:$P,GY$6)&gt;0,
   IF(ISNUMBER(HC62),IF(HC62&gt;0,"FL","FC"),"FC"),
   IF(
    ISNUMBER(HC62),
    IF(HC62&gt;0,"NOR","F"),
    IF(HC62="A","NOR",IF(HC62&lt;&gt;"",HC62,"F"))
   )
  )
 )
)</f>
        <v>NOR</v>
      </c>
      <c r="HB62" s="362">
        <f t="shared" si="765"/>
        <v>8.5</v>
      </c>
      <c r="HC62" s="362" cm="1">
        <f t="array" ref="HC62">_xlfn.LET(
_xlpm.f,HC$6,
_xlpm.xp,IFERROR(
   _xlfn.XLOOKUP(
     1,
     (Papeletas!$B$2:$B$3000=$B62)*(Papeletas!$G$2:$G$3000&lt;=_xlpm.f)*(Papeletas!$H$2:$H$3000&gt;=_xlpm.f),
     Papeletas!$F$2:$F$3000,
     "__NP__"
   ),
   "__NP__"
),
_xlpm.x,IF(_xlpm.xp&lt;&gt;"__NP__",_xlpm.xp,_xlfn.XLOOKUP($B62,Reloj!$A$2:$A$3000,INDEX(Reloj!$J$2:$AR$3000,,COLUMN(GQ54)-INT(COLUMN(GQ54)/9*8)),"__NF__")),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HD62" s="363">
        <f t="shared" si="766"/>
        <v>8.5</v>
      </c>
      <c r="HE62" s="363">
        <f t="shared" si="767"/>
        <v>2</v>
      </c>
      <c r="HF62" s="363">
        <f t="shared" si="768"/>
        <v>0</v>
      </c>
      <c r="HG62" s="363">
        <f t="shared" si="769"/>
        <v>0</v>
      </c>
      <c r="HH62" s="359">
        <f t="shared" si="770"/>
        <v>0.3125</v>
      </c>
      <c r="HI62" s="360">
        <f t="shared" si="771"/>
        <v>0.70833333333333337</v>
      </c>
      <c r="HJ62" s="361" t="str">
        <f>IF(
 OR(HH$6&lt;MAX($B$2,$G62),AND($H62&lt;&gt;"",HH$6&gt;$H62)),
 "NA",
 IF(
  AND($D62="LOCAL",WEEKDAY(HH$6,2)=7),
  "DS",
  IF(
   COUNTIF(Parametros!$P:$P,HH$6)&gt;0,
   IF(ISNUMBER(HL62),IF(HL62&gt;0,"FL","FC"),"FC"),
   IF(
    ISNUMBER(HL62),
    IF(HL62&gt;0,"NOR","F"),
    IF(HL62="A","NOR",IF(HL62&lt;&gt;"",HL62,"F"))
   )
  )
 )
)</f>
        <v>NOR</v>
      </c>
      <c r="HK62" s="362">
        <f t="shared" si="772"/>
        <v>8.5</v>
      </c>
      <c r="HL62" s="362" cm="1">
        <f t="array" ref="HL62">_xlfn.LET(
_xlpm.f,HL$6,
_xlpm.xp,IFERROR(
   _xlfn.XLOOKUP(
     1,
     (Papeletas!$B$2:$B$3000=$B62)*(Papeletas!$G$2:$G$3000&lt;=_xlpm.f)*(Papeletas!$H$2:$H$3000&gt;=_xlpm.f),
     Papeletas!$F$2:$F$3000,
     "__NP__"
   ),
   "__NP__"
),
_xlpm.x,IF(_xlpm.xp&lt;&gt;"__NP__",_xlpm.xp,_xlfn.XLOOKUP($B62,Reloj!$A$2:$A$3000,INDEX(Reloj!$J$2:$AR$3000,,COLUMN(GZ54)-INT(COLUMN(GZ54)/9*8)),"__NF__")),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HM62" s="363">
        <f t="shared" si="773"/>
        <v>8.5</v>
      </c>
      <c r="HN62" s="363">
        <f t="shared" si="774"/>
        <v>0</v>
      </c>
      <c r="HO62" s="363">
        <f t="shared" si="775"/>
        <v>0</v>
      </c>
      <c r="HP62" s="363">
        <f t="shared" si="776"/>
        <v>0</v>
      </c>
      <c r="HQ62" s="359">
        <f t="shared" si="777"/>
        <v>0.3125</v>
      </c>
      <c r="HR62" s="360">
        <f t="shared" si="778"/>
        <v>0.54166666666666663</v>
      </c>
      <c r="HS62" s="361" t="str">
        <f>IF(
 OR(HQ$6&lt;MAX($B$2,$G62),AND($H62&lt;&gt;"",HQ$6&gt;$H62)),
 "NA",
 IF(
  AND($D62="LOCAL",WEEKDAY(HQ$6,2)=7),
  "DS",
  IF(
   COUNTIF(Parametros!$P:$P,HQ$6)&gt;0,
   IF(ISNUMBER(HU62),IF(HU62&gt;0,"FL","FC"),"FC"),
   IF(
    ISNUMBER(HU62),
    IF(HU62&gt;0,"NOR","F"),
    IF(HU62="A","NOR",IF(HU62&lt;&gt;"",HU62,"F"))
   )
  )
 )
)</f>
        <v>NOR</v>
      </c>
      <c r="HT62" s="362">
        <f t="shared" si="779"/>
        <v>5.4999999999999991</v>
      </c>
      <c r="HU62" s="362" cm="1">
        <f t="array" ref="HU62">_xlfn.LET(
_xlpm.f,HU$6,
_xlpm.xp,IFERROR(
   _xlfn.XLOOKUP(
     1,
     (Papeletas!$B$2:$B$3000=$B62)*(Papeletas!$G$2:$G$3000&lt;=_xlpm.f)*(Papeletas!$H$2:$H$3000&gt;=_xlpm.f),
     Papeletas!$F$2:$F$3000,
     "__NP__"
   ),
   "__NP__"
),
_xlpm.x,IF(_xlpm.xp&lt;&gt;"__NP__",_xlpm.xp,_xlfn.XLOOKUP($B62,Reloj!$A$2:$A$3000,INDEX(Reloj!$J$2:$AR$3000,,COLUMN(HI54)-INT(COLUMN(HI54)/9*8)),"__NF__")),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5.5</v>
      </c>
      <c r="HV62" s="363">
        <f t="shared" si="780"/>
        <v>5.4999999999999991</v>
      </c>
      <c r="HW62" s="363">
        <f t="shared" si="781"/>
        <v>8.8817841970012523E-16</v>
      </c>
      <c r="HX62" s="363">
        <f t="shared" si="782"/>
        <v>0</v>
      </c>
      <c r="HY62" s="363">
        <f t="shared" si="783"/>
        <v>0</v>
      </c>
      <c r="HZ62" s="359" t="str">
        <f t="shared" si="784"/>
        <v>-</v>
      </c>
      <c r="IA62" s="360" t="str">
        <f t="shared" si="785"/>
        <v>-</v>
      </c>
      <c r="IB62" s="361" t="str">
        <f>IF(
 OR(HZ$6&lt;MAX($B$2,$G62),AND($H62&lt;&gt;"",HZ$6&gt;$H62)),
 "NA",
 IF(
  AND($D62="LOCAL",WEEKDAY(HZ$6,2)=7),
  "DS",
  IF(
   COUNTIF(Parametros!$P:$P,HZ$6)&gt;0,
   IF(ISNUMBER(ID62),IF(ID62&gt;0,"FL","FC"),"FC"),
   IF(
    ISNUMBER(ID62),
    IF(ID62&gt;0,"NOR","F"),
    IF(ID62="A","NOR",IF(ID62&lt;&gt;"",ID62,"F"))
   )
  )
 )
)</f>
        <v>DS</v>
      </c>
      <c r="IC62" s="362">
        <f t="shared" si="786"/>
        <v>0</v>
      </c>
      <c r="ID62" s="362" t="str" cm="1">
        <f t="array" ref="ID62">_xlfn.LET(
_xlpm.f,ID$6,
_xlpm.xp,IFERROR(
   _xlfn.XLOOKUP(
     1,
     (Papeletas!$B$2:$B$3000=$B62)*(Papeletas!$G$2:$G$3000&lt;=_xlpm.f)*(Papeletas!$H$2:$H$3000&gt;=_xlpm.f),
     Papeletas!$F$2:$F$3000,
     "__NP__"
   ),
   "__NP__"
),
_xlpm.x,IF(_xlpm.xp&lt;&gt;"__NP__",_xlpm.xp,_xlfn.XLOOKUP($B62,Reloj!$A$2:$A$3000,INDEX(Reloj!$J$2:$AR$3000,,COLUMN(HR54)-INT(COLUMN(HR54)/9*8)),"__NF__")),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IE62" s="363">
        <f t="shared" si="787"/>
        <v>0</v>
      </c>
      <c r="IF62" s="363">
        <f t="shared" si="788"/>
        <v>0</v>
      </c>
      <c r="IG62" s="363">
        <f t="shared" si="789"/>
        <v>0</v>
      </c>
      <c r="IH62" s="363">
        <f t="shared" si="790"/>
        <v>0</v>
      </c>
      <c r="II62" s="359">
        <f t="shared" si="791"/>
        <v>0.3125</v>
      </c>
      <c r="IJ62" s="360">
        <f t="shared" si="792"/>
        <v>0.70833333333333337</v>
      </c>
      <c r="IK62" s="361" t="str">
        <f>IF(
 OR(II$6&lt;MAX($B$2,$G62),AND($H62&lt;&gt;"",II$6&gt;$H62)),
 "NA",
 IF(
  AND($D62="LOCAL",WEEKDAY(II$6,2)=7),
  "DS",
  IF(
   COUNTIF(Parametros!$P:$P,II$6)&gt;0,
   IF(ISNUMBER(IM62),IF(IM62&gt;0,"FL","FC"),"FC"),
   IF(
    ISNUMBER(IM62),
    IF(IM62&gt;0,"NOR","F"),
    IF(IM62="A","NOR",IF(IM62&lt;&gt;"",IM62,"F"))
   )
  )
 )
)</f>
        <v>F</v>
      </c>
      <c r="IL62" s="362">
        <f t="shared" si="793"/>
        <v>8.5</v>
      </c>
      <c r="IM62" s="362" t="str" cm="1">
        <f t="array" ref="IM62">_xlfn.LET(
_xlpm.f,IM$6,
_xlpm.xp,IFERROR(
   _xlfn.XLOOKUP(
     1,
     (Papeletas!$B$2:$B$3000=$B62)*(Papeletas!$G$2:$G$3000&lt;=_xlpm.f)*(Papeletas!$H$2:$H$3000&gt;=_xlpm.f),
     Papeletas!$F$2:$F$3000,
     "__NP__"
   ),
   "__NP__"
),
_xlpm.x,IF(_xlpm.xp&lt;&gt;"__NP__",_xlpm.xp,_xlfn.XLOOKUP($B62,Reloj!$A$2:$A$3000,INDEX(Reloj!$J$2:$AR$3000,,COLUMN(IA54)-INT(COLUMN(IA54)/9*8)),"__NF__")),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IN62" s="363">
        <f t="shared" si="794"/>
        <v>0</v>
      </c>
      <c r="IO62" s="363">
        <f t="shared" si="795"/>
        <v>0</v>
      </c>
      <c r="IP62" s="363">
        <f t="shared" si="796"/>
        <v>0</v>
      </c>
      <c r="IQ62" s="363">
        <f t="shared" si="797"/>
        <v>0</v>
      </c>
      <c r="IR62" s="359">
        <f t="shared" si="798"/>
        <v>0.3125</v>
      </c>
      <c r="IS62" s="360">
        <f t="shared" si="799"/>
        <v>0.70833333333333337</v>
      </c>
      <c r="IT62" s="361" t="str">
        <f>IF(
 OR(IR$6&lt;MAX($B$2,$G62),AND($H62&lt;&gt;"",IR$6&gt;$H62)),
 "NA",
 IF(
  AND($D62="LOCAL",WEEKDAY(IR$6,2)=7),
  "DS",
  IF(
   COUNTIF(Parametros!$P:$P,IR$6)&gt;0,
   IF(ISNUMBER(IV62),IF(IV62&gt;0,"FL","FC"),"FC"),
   IF(
    ISNUMBER(IV62),
    IF(IV62&gt;0,"NOR","F"),
    IF(IV62="A","NOR",IF(IV62&lt;&gt;"",IV62,"F"))
   )
  )
 )
)</f>
        <v>NOR</v>
      </c>
      <c r="IU62" s="362">
        <f t="shared" si="800"/>
        <v>8.5</v>
      </c>
      <c r="IV62" s="362" cm="1">
        <f t="array" ref="IV62">_xlfn.LET(
_xlpm.f,IV$6,
_xlpm.xp,IFERROR(
   _xlfn.XLOOKUP(
     1,
     (Papeletas!$B$2:$B$3000=$B62)*(Papeletas!$G$2:$G$3000&lt;=_xlpm.f)*(Papeletas!$H$2:$H$3000&gt;=_xlpm.f),
     Papeletas!$F$2:$F$3000,
     "__NP__"
   ),
   "__NP__"
),
_xlpm.x,IF(_xlpm.xp&lt;&gt;"__NP__",_xlpm.xp,_xlfn.XLOOKUP($B62,Reloj!$A$2:$A$3000,INDEX(Reloj!$J$2:$AR$3000,,COLUMN(IJ54)-INT(COLUMN(IJ54)/9*8)),"__NF__")),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9.5</v>
      </c>
      <c r="IW62" s="363">
        <f t="shared" si="801"/>
        <v>8.5</v>
      </c>
      <c r="IX62" s="363">
        <f t="shared" si="802"/>
        <v>1</v>
      </c>
      <c r="IY62" s="363">
        <f t="shared" si="803"/>
        <v>0</v>
      </c>
      <c r="IZ62" s="363">
        <f t="shared" si="804"/>
        <v>0</v>
      </c>
      <c r="JA62" s="359">
        <f t="shared" si="805"/>
        <v>0.3125</v>
      </c>
      <c r="JB62" s="360">
        <f t="shared" si="806"/>
        <v>0.70833333333333337</v>
      </c>
      <c r="JC62" s="361" t="str">
        <f>IF(
 OR(JA$6&lt;MAX($B$2,$G62),AND($H62&lt;&gt;"",JA$6&gt;$H62)),
 "NA",
 IF(
  AND($D62="LOCAL",WEEKDAY(JA$6,2)=7),
  "DS",
  IF(
   COUNTIF(Parametros!$P:$P,JA$6)&gt;0,
   IF(ISNUMBER(JE62),IF(JE62&gt;0,"FL","FC"),"FC"),
   IF(
    ISNUMBER(JE62),
    IF(JE62&gt;0,"NOR","F"),
    IF(JE62="A","NOR",IF(JE62&lt;&gt;"",JE62,"F"))
   )
  )
 )
)</f>
        <v>NOR</v>
      </c>
      <c r="JD62" s="362">
        <f t="shared" si="807"/>
        <v>8.5</v>
      </c>
      <c r="JE62" s="362" cm="1">
        <f t="array" ref="JE62">_xlfn.LET(
_xlpm.f,JE$6,
_xlpm.xp,IFERROR(
   _xlfn.XLOOKUP(
     1,
     (Papeletas!$B$2:$B$3000=$B62)*(Papeletas!$G$2:$G$3000&lt;=_xlpm.f)*(Papeletas!$H$2:$H$3000&gt;=_xlpm.f),
     Papeletas!$F$2:$F$3000,
     "__NP__"
   ),
   "__NP__"
),
_xlpm.x,IF(_xlpm.xp&lt;&gt;"__NP__",_xlpm.xp,_xlfn.XLOOKUP($B62,Reloj!$A$2:$A$3000,INDEX(Reloj!$J$2:$AR$3000,,COLUMN(IS54)-INT(COLUMN(IS54)/9*8)),"__NF__")),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8.5</v>
      </c>
      <c r="JF62" s="363">
        <f t="shared" si="808"/>
        <v>8.5</v>
      </c>
      <c r="JG62" s="363">
        <f t="shared" si="809"/>
        <v>0</v>
      </c>
      <c r="JH62" s="363">
        <f t="shared" si="810"/>
        <v>0</v>
      </c>
      <c r="JI62" s="363">
        <f t="shared" si="811"/>
        <v>0</v>
      </c>
      <c r="JJ62" s="359">
        <f t="shared" si="812"/>
        <v>0.3125</v>
      </c>
      <c r="JK62" s="360">
        <f t="shared" si="813"/>
        <v>0.70833333333333337</v>
      </c>
      <c r="JL62" s="361" t="str">
        <f>IF(
 OR(JJ$6&lt;MAX($B$2,$G62),AND($H62&lt;&gt;"",JJ$6&gt;$H62)),
 "NA",
 IF(
  AND($D62="LOCAL",WEEKDAY(JJ$6,2)=7),
  "DS",
  IF(
   COUNTIF(Parametros!$P:$P,JJ$6)&gt;0,
   IF(ISNUMBER(JN62),IF(JN62&gt;0,"FL","FC"),"FC"),
   IF(
    ISNUMBER(JN62),
    IF(JN62&gt;0,"NOR","F"),
    IF(JN62="A","NOR",IF(JN62&lt;&gt;"",JN62,"F"))
   )
  )
 )
)</f>
        <v>NOR</v>
      </c>
      <c r="JM62" s="362">
        <f t="shared" si="814"/>
        <v>8.5</v>
      </c>
      <c r="JN62" s="362" cm="1">
        <f t="array" ref="JN62">_xlfn.LET(
_xlpm.f,JN$6,
_xlpm.xp,IFERROR(
   _xlfn.XLOOKUP(
     1,
     (Papeletas!$B$2:$B$3000=$B62)*(Papeletas!$G$2:$G$3000&lt;=_xlpm.f)*(Papeletas!$H$2:$H$3000&gt;=_xlpm.f),
     Papeletas!$F$2:$F$3000,
     "__NP__"
   ),
   "__NP__"
),
_xlpm.x,IF(_xlpm.xp&lt;&gt;"__NP__",_xlpm.xp,_xlfn.XLOOKUP($B62,Reloj!$A$2:$A$3000,INDEX(Reloj!$J$2:$AR$3000,,COLUMN(JB54)-INT(COLUMN(JB54)/9*8)),"__NF__")),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JO62" s="363">
        <f t="shared" si="815"/>
        <v>8.5</v>
      </c>
      <c r="JP62" s="363">
        <f t="shared" si="816"/>
        <v>2</v>
      </c>
      <c r="JQ62" s="363">
        <f t="shared" si="817"/>
        <v>0</v>
      </c>
      <c r="JR62" s="363">
        <f t="shared" si="818"/>
        <v>0</v>
      </c>
      <c r="JS62" s="359">
        <f t="shared" si="819"/>
        <v>0.3125</v>
      </c>
      <c r="JT62" s="360">
        <f t="shared" si="820"/>
        <v>0.70833333333333337</v>
      </c>
      <c r="JU62" s="361" t="str">
        <f>IF(
 OR(JS$6&lt;MAX($B$2,$G62),AND($H62&lt;&gt;"",JS$6&gt;$H62)),
 "NA",
 IF(
  AND($D62="LOCAL",WEEKDAY(JS$6,2)=7),
  "DS",
  IF(
   COUNTIF(Parametros!$P:$P,JS$6)&gt;0,
   IF(ISNUMBER(JW62),IF(JW62&gt;0,"FL","FC"),"FC"),
   IF(
    ISNUMBER(JW62),
    IF(JW62&gt;0,"NOR","F"),
    IF(JW62="A","NOR",IF(JW62&lt;&gt;"",JW62,"F"))
   )
  )
 )
)</f>
        <v>NOR</v>
      </c>
      <c r="JV62" s="362">
        <f t="shared" si="821"/>
        <v>8.5</v>
      </c>
      <c r="JW62" s="362" cm="1">
        <f t="array" ref="JW62">_xlfn.LET(
_xlpm.f,JW$6,
_xlpm.xp,IFERROR(
   _xlfn.XLOOKUP(
     1,
     (Papeletas!$B$2:$B$3000=$B62)*(Papeletas!$G$2:$G$3000&lt;=_xlpm.f)*(Papeletas!$H$2:$H$3000&gt;=_xlpm.f),
     Papeletas!$F$2:$F$3000,
     "__NP__"
   ),
   "__NP__"
),
_xlpm.x,IF(_xlpm.xp&lt;&gt;"__NP__",_xlpm.xp,_xlfn.XLOOKUP($B62,Reloj!$A$2:$A$3000,INDEX(Reloj!$J$2:$AR$3000,,COLUMN(JK54)-INT(COLUMN(JK54)/9*8)),"__NF__")),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JX62" s="363">
        <f t="shared" si="822"/>
        <v>8.5</v>
      </c>
      <c r="JY62" s="363">
        <f t="shared" si="823"/>
        <v>2</v>
      </c>
      <c r="JZ62" s="363">
        <f t="shared" si="824"/>
        <v>0</v>
      </c>
      <c r="KA62" s="363">
        <f t="shared" si="825"/>
        <v>0</v>
      </c>
      <c r="KB62" s="359">
        <f t="shared" si="826"/>
        <v>0.3125</v>
      </c>
      <c r="KC62" s="360">
        <f t="shared" si="827"/>
        <v>0.54166666666666663</v>
      </c>
      <c r="KD62" s="361" t="str">
        <f>IF(
 OR(KB$6&lt;MAX($B$2,$G62),AND($H62&lt;&gt;"",KB$6&gt;$H62)),
 "NA",
 IF(
  AND($D62="LOCAL",WEEKDAY(KB$6,2)=7),
  "DS",
  IF(
   COUNTIF(Parametros!$P:$P,KB$6)&gt;0,
   IF(ISNUMBER(KF62),IF(KF62&gt;0,"FL","FC"),"FC"),
   IF(
    ISNUMBER(KF62),
    IF(KF62&gt;0,"NOR","F"),
    IF(KF62="A","NOR",IF(KF62&lt;&gt;"",KF62,"F"))
   )
  )
 )
)</f>
        <v>NOR</v>
      </c>
      <c r="KE62" s="362">
        <f t="shared" si="828"/>
        <v>5.4999999999999991</v>
      </c>
      <c r="KF62" s="362" cm="1">
        <f t="array" ref="KF62">_xlfn.LET(
_xlpm.f,KF$6,
_xlpm.xp,IFERROR(
   _xlfn.XLOOKUP(
     1,
     (Papeletas!$B$2:$B$3000=$B62)*(Papeletas!$G$2:$G$3000&lt;=_xlpm.f)*(Papeletas!$H$2:$H$3000&gt;=_xlpm.f),
     Papeletas!$F$2:$F$3000,
     "__NP__"
   ),
   "__NP__"
),
_xlpm.x,IF(_xlpm.xp&lt;&gt;"__NP__",_xlpm.xp,_xlfn.XLOOKUP($B62,Reloj!$A$2:$A$3000,INDEX(Reloj!$J$2:$AR$3000,,COLUMN(JT54)-INT(COLUMN(JT54)/9*8)),"__NF__")),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5.5</v>
      </c>
      <c r="KG62" s="363">
        <f t="shared" si="829"/>
        <v>5.4999999999999991</v>
      </c>
      <c r="KH62" s="363">
        <f t="shared" si="830"/>
        <v>8.8817841970012523E-16</v>
      </c>
      <c r="KI62" s="363">
        <f t="shared" si="831"/>
        <v>0</v>
      </c>
      <c r="KJ62" s="363">
        <f t="shared" si="832"/>
        <v>0</v>
      </c>
      <c r="KK62" s="359" t="str">
        <f t="shared" si="255"/>
        <v>-</v>
      </c>
      <c r="KL62" s="360" t="str">
        <f t="shared" ref="KL62" si="879">IF(KK62="-","-",IF($D62="LOCAL",IF(WEEKDAY(KK$6,2)&lt;=5,--"17:00:00",IF(WEEKDAY(KK$6,2)=6,--"13:00:00","-")),IF($D62="FORANEO",IF(WEEKDAY(KK$6,2)&lt;=6,--"18:30:00",IF(WEEKDAY(KK$6,2)=7,--"12:00:00","-")),"-")))</f>
        <v>-</v>
      </c>
      <c r="KM62" s="361" t="str">
        <f>IF(
 OR(KK$6&lt;MAX($B$2,$G62),AND($H62&lt;&gt;"",KK$6&gt;$H62)),
 "NA",
 IF(
  AND($D62="LOCAL",WEEKDAY(KK$6,2)=7),
  "DS",
  IF(
   COUNTIF(Parametros!$P:$P,KK$6)&gt;0,
   IF(ISNUMBER(KO62),IF(KO62&gt;0,"FL","FC"),"FC"),
   IF(
    ISNUMBER(KO62),
    IF(KO62&gt;0,"NOR","F"),
    IF(KO62="A","NOR",IF(KO62&lt;&gt;"",KO62,"F"))
   )
  )
 )
)</f>
        <v>DS</v>
      </c>
      <c r="KN62" s="362">
        <f t="shared" ref="KN62" si="880">_xlfn.LET(
_xlpm.hrs,IF(OR(KK62="-",KL62="-",NOT(ISNUMBER(KK62)),NOT(ISNUMBER(KL62))),0,MAX(0,(KL62-KK62)*24)),
_xlpm.colRel,MOD(COLUMN()-COLUMN($I62),9),
_xlpm.f,$I$6+_xlpm.colRel,
_xlpm.dow,WEEKDAY(_xlpm.f,2),
_xlpm.alm,IF(_xlpm.hrs&lt;=0,0,
     IF(_xlpm.hrs&gt;7,1,
        IF(_xlpm.dow&lt;=5,1,
           IF(_xlpm.dow=6,IF($D62="LOCAL",0,1),
              IF(_xlpm.dow=7,IF($D62="LOCAL",1,0),0)
           )
        )
     )
),
MAX(0,_xlpm.hrs-_xlpm.alm)
)</f>
        <v>0</v>
      </c>
      <c r="KO62" s="362" t="str" cm="1">
        <f t="array" ref="KO62">_xlfn.LET(
_xlpm.f,KO$6,
_xlpm.xp,IFERROR(
   _xlfn.XLOOKUP(
     1,
     (Papeletas!$B$2:$B$403=$B62)*(Papeletas!$G$2:$G$403&lt;=_xlpm.f)*(Papeletas!$H$2:$H$403&gt;=_xlpm.f),
     Papeletas!$F$2:$F$403,
     "__NP__"
   ),
   "__NP__"
),
_xlpm.x,IF(_xlpm.xp&lt;&gt;"__NP__",_xlpm.xp,_xlfn.XLOOKUP($B62,Reloj!$A$2:$A$1254,INDEX(Reloj!$J$2:$AR$1254,,COLUMN(KC54)-INT(COLUMN(KC54)/9*8)),"__NF__")),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F</v>
      </c>
      <c r="KP62" s="363">
        <f t="shared" ref="KP62" si="881">IF(OR(NOT(ISNUMBER(KN62)),NOT(ISNUMBER(KO62)),KM62&lt;&gt;"NOR",AND($D62="LOCAL",WEEKDAY(KK$6,2)=7)),0,KN62)</f>
        <v>0</v>
      </c>
      <c r="KQ62" s="363">
        <f t="shared" ref="KQ62" si="882">IF(OR(NOT(ISNUMBER(KN62)),NOT(ISNUMBER(KO62)),KM62&lt;&gt;"NOR",AND($D62="LOCAL",WEEKDAY(KK$6,2)=7)),0,MAX(0,MIN(2,KO62-KN62)))</f>
        <v>0</v>
      </c>
      <c r="KR62" s="363">
        <f t="shared" ref="KR62" si="883">IF(OR(NOT(ISNUMBER(KN62)),NOT(ISNUMBER(KO62)),KM62&lt;&gt;"NOR",AND($D62="LOCAL",WEEKDAY(KK$6,2)=7)),0,MAX(0,KO62-KN62-2))</f>
        <v>0</v>
      </c>
      <c r="KS62" s="363">
        <f t="shared" ref="KS62" si="884">IF(NOT(ISNUMBER(KO62)),0,IF(OR(KM62&lt;&gt;"NOR",AND($D62="LOCAL",WEEKDAY(KK$6,2)=7)),KO62,0))</f>
        <v>0</v>
      </c>
      <c r="KT62" s="359">
        <f t="shared" si="262"/>
        <v>0.3125</v>
      </c>
      <c r="KU62" s="360">
        <f t="shared" ref="KU62" si="885">IF(KT62="-","-",IF($D62="LOCAL",IF(WEEKDAY(KT$6,2)&lt;=5,--"17:00:00",IF(WEEKDAY(KT$6,2)=6,--"13:00:00","-")),IF($D62="FORANEO",IF(WEEKDAY(KT$6,2)&lt;=6,--"18:30:00",IF(WEEKDAY(KT$6,2)=7,--"12:00:00","-")),"-")))</f>
        <v>0.70833333333333337</v>
      </c>
      <c r="KV62" s="361" t="str">
        <f>IF(
 OR(KT$6&lt;MAX($B$2,$G62),AND($H62&lt;&gt;"",KT$6&gt;$H62)),
 "NA",
 IF(
  AND($D62="LOCAL",WEEKDAY(KT$6,2)=7),
  "DS",
  IF(
   COUNTIF(Parametros!$P:$P,KT$6)&gt;0,
   IF(ISNUMBER(KX62),IF(KX62&gt;0,"FL","FC"),"FC"),
   IF(
    ISNUMBER(KX62),
    IF(KX62&gt;0,"NOR","F"),
    IF(KX62="A","NOR",IF(KX62&lt;&gt;"",KX62,"F"))
   )
  )
 )
)</f>
        <v>NOR</v>
      </c>
      <c r="KW62" s="362">
        <f t="shared" ref="KW62" si="886">_xlfn.LET(
_xlpm.hrs,IF(OR(KT62="-",KU62="-",NOT(ISNUMBER(KT62)),NOT(ISNUMBER(KU62))),0,MAX(0,(KU62-KT62)*24)),
_xlpm.colRel,MOD(COLUMN()-COLUMN($I62),9),
_xlpm.f,$I$6+_xlpm.colRel,
_xlpm.dow,WEEKDAY(_xlpm.f,2),
_xlpm.alm,IF(_xlpm.hrs&lt;=0,0,
     IF(_xlpm.hrs&gt;7,1,
        IF(_xlpm.dow&lt;=5,1,
           IF(_xlpm.dow=6,IF($D62="LOCAL",0,1),
              IF(_xlpm.dow=7,IF($D62="LOCAL",1,0),0)
           )
        )
     )
),
MAX(0,_xlpm.hrs-_xlpm.alm)
)</f>
        <v>8.5</v>
      </c>
      <c r="KX62" s="362" cm="1">
        <f t="array" ref="KX62">_xlfn.LET(
_xlpm.f,KX$6,
_xlpm.xp,IFERROR(
   _xlfn.XLOOKUP(
     1,
     (Papeletas!$B$2:$B$403=$B62)*(Papeletas!$G$2:$G$403&lt;=_xlpm.f)*(Papeletas!$H$2:$H$403&gt;=_xlpm.f),
     Papeletas!$F$2:$F$403,
     "__NP__"
   ),
   "__NP__"
),
_xlpm.x,IF(_xlpm.xp&lt;&gt;"__NP__",_xlpm.xp,_xlfn.XLOOKUP($B62,Reloj!$A$2:$A$1254,INDEX(Reloj!$J$2:$AR$1254,,COLUMN(KL54)-INT(COLUMN(KL54)/9*8)),"__NF__")),
_xlpm.t,SUBSTITUTE(_xlpm.x&amp;"","'",""),
_xlpm.esnum,IFERROR(ISNUMBER(VALUE(_xlpm.t)),FALSE),
_xlpm.n,IF(_xlpm.esnum,VALUE(_xlpm.t),0),
_xlpm.dia,IFERROR(WEEKDAY(_xlpm.f,2),0),
_xlpm.esFinSem,IF(AND(_xlpm.esnum,_xlpm.n&gt;0,_xlpm.n&lt;=7),IF($D62="LOCAL",OR(_xlpm.dia=6,_xlpm.dia=7),_xlpm.dia=7),FALSE),
_xlpm.nAj,IF(_xlpm.esFinSem,_xlpm.n+1,_xlpm.n),
IF(_xlpm.x="__NF__","Revisar",
IF(_xlpm.t="","F",
IF(_xlpm.esnum,
IF(_xlpm.nAj=0,"F",_xlpm.nAj),
IF(OR(_xlpm.t="AS",_xlpm.t="SAI"),"F",
IF(OR(_xlpm.t="ATM",_xlpm.t="CT",_xlpm.t="SS"),"A",
IF(_xlpm.t="B","DL",
IF(_xlpm.t="BA","DLA",
IF(_xlpm.t="V","VAC",_xlpm.t)))))))))</f>
        <v>10.5</v>
      </c>
      <c r="KY62" s="363">
        <f t="shared" ref="KY62" si="887">IF(OR(NOT(ISNUMBER(KW62)),NOT(ISNUMBER(KX62)),KV62&lt;&gt;"NOR",AND($D62="LOCAL",WEEKDAY(KT$6,2)=7)),0,KW62)</f>
        <v>8.5</v>
      </c>
      <c r="KZ62" s="363">
        <f t="shared" ref="KZ62" si="888">IF(OR(NOT(ISNUMBER(KW62)),NOT(ISNUMBER(KX62)),KV62&lt;&gt;"NOR",AND($D62="LOCAL",WEEKDAY(KT$6,2)=7)),0,MAX(0,MIN(2,KX62-KW62)))</f>
        <v>2</v>
      </c>
      <c r="LA62" s="363">
        <f t="shared" ref="LA62" si="889">IF(OR(NOT(ISNUMBER(KW62)),NOT(ISNUMBER(KX62)),KV62&lt;&gt;"NOR",AND($D62="LOCAL",WEEKDAY(KT$6,2)=7)),0,MAX(0,KX62-KW62-2))</f>
        <v>0</v>
      </c>
      <c r="LB62" s="363">
        <f t="shared" ref="LB62" si="890">IF(NOT(ISNUMBER(KX62)),0,IF(OR(KV62&lt;&gt;"NOR",AND($D62="LOCAL",WEEKDAY(KT$6,2)=7)),KX62,0))</f>
        <v>0</v>
      </c>
      <c r="LC62" s="364">
        <f t="shared" si="269"/>
        <v>0.3125</v>
      </c>
      <c r="LD62" s="360">
        <f t="shared" ref="LD62" si="891">IF(LC62="-","-",IF($D62="LOCAL",IF(WEEKDAY(LC$6,2)&lt;=5,--"17:00:00",IF(WEEKDAY(LC$6,2)=6,--"13:00:00","-")),IF($D62="FORANEO",IF(WEEKDAY(LC$6,2)&lt;=6,--"18:30:00",IF(WEEKDAY(LC$6,2)=7,--"12:00:00","-")),"-")))</f>
        <v>0.70833333333333337</v>
      </c>
      <c r="LE62" s="361" t="str" cm="1">
        <f t="array" ref="LE62">_xlfn.LET(_xlpm.f,LC$6,_xlpm.ini,IFERROR(_xlfn.XLOOKUP(1,(Papeletas!$B$2:$B$403=$B62)*(Papeletas!$G$2:$G$403&lt;=_xlpm.f)*(Papeletas!$H$2:$H$403&gt;=_xlpm.f),Papeletas!$F$2:$F$403,""),""),IF(AND($D62="LOCAL",WEEKDAY(LC$6,2)=7),"DS",IF(_xlpm.ini&lt;&gt;"",_xlfn.XLOOKUP(_xlpm.ini,Parametros!$B:$B,Parametros!$C:$C,_xlpm.ini),"NOR")))</f>
        <v>NOR</v>
      </c>
      <c r="LF62" s="362">
        <f t="shared" ref="LF62" si="892">IF(OR(LC62="-",LD62="-",NOT(ISNUMBER(LC62)),NOT(ISNUMBER(LD62))),0,MAX(0,(LD62-LC62)*24-IF(AND((LD62-LC62)*24&gt;7,OR($D62="LOCAL",AND($D62="FORANEO",WEEKDAY(LC$6,2)=7))),1,0)))</f>
        <v>8.5</v>
      </c>
      <c r="LG62" s="362">
        <f t="shared" ref="LG62" si="893">IF(LE62="NOR",LF62,LE62)</f>
        <v>8.5</v>
      </c>
      <c r="LH62" s="363">
        <f t="shared" ref="LH62" si="894">IF(LE62="NOR",LF62,0)</f>
        <v>8.5</v>
      </c>
      <c r="LI62" s="363">
        <v>0</v>
      </c>
      <c r="LJ62" s="363">
        <v>0</v>
      </c>
      <c r="LK62" s="363">
        <v>0</v>
      </c>
      <c r="LL62" s="364">
        <f t="shared" si="274"/>
        <v>0.3125</v>
      </c>
      <c r="LM62" s="360">
        <f t="shared" ref="LM62" si="895">IF(LL62="-","-",IF($D62="LOCAL",IF(WEEKDAY(LL$6,2)&lt;=5,--"17:00:00",IF(WEEKDAY(LL$6,2)=6,--"13:00:00","-")),IF($D62="FORANEO",IF(WEEKDAY(LL$6,2)&lt;=6,--"18:30:00",IF(WEEKDAY(LL$6,2)=7,--"12:00:00","-")),"-")))</f>
        <v>0.70833333333333337</v>
      </c>
      <c r="LN62" s="361" t="str" cm="1">
        <f t="array" ref="LN62">_xlfn.LET(_xlpm.f,LL$6,_xlpm.ini,IFERROR(_xlfn.XLOOKUP(1,(Papeletas!$B$2:$B$403=$B62)*(Papeletas!$G$2:$G$403&lt;=_xlpm.f)*(Papeletas!$H$2:$H$403&gt;=_xlpm.f),Papeletas!$F$2:$F$403,""),""),IF(AND($D62="LOCAL",WEEKDAY(LL$6,2)=7),"DS",IF(_xlpm.ini&lt;&gt;"",_xlfn.XLOOKUP(_xlpm.ini,Parametros!$B:$B,Parametros!$C:$C,_xlpm.ini),"NOR")))</f>
        <v>NOR</v>
      </c>
      <c r="LO62" s="362">
        <f t="shared" ref="LO62" si="896">IF(OR(LL62="-",LM62="-",NOT(ISNUMBER(LL62)),NOT(ISNUMBER(LM62))),0,MAX(0,(LM62-LL62)*24-IF(AND((LM62-LL62)*24&gt;7,OR($D62="LOCAL",AND($D62="FORANEO",WEEKDAY(LL$6,2)=7))),1,0)))</f>
        <v>8.5</v>
      </c>
      <c r="LP62" s="362">
        <f t="shared" ref="LP62" si="897">IF(LN62="NOR",LO62,LN62)</f>
        <v>8.5</v>
      </c>
      <c r="LQ62" s="363">
        <f t="shared" ref="LQ62" si="898">IF(LN62="NOR",LO62,0)</f>
        <v>8.5</v>
      </c>
      <c r="LR62" s="363">
        <v>0</v>
      </c>
      <c r="LS62" s="363">
        <v>0</v>
      </c>
      <c r="LT62" s="363">
        <v>0</v>
      </c>
      <c r="LU62" s="364">
        <f t="shared" si="279"/>
        <v>0.3125</v>
      </c>
      <c r="LV62" s="360">
        <f t="shared" ref="LV62" si="899">IF(LU62="-","-",IF($D62="LOCAL",IF(WEEKDAY(LU$6,2)&lt;=5,--"17:00:00",IF(WEEKDAY(LU$6,2)=6,--"13:00:00","-")),IF($D62="FORANEO",IF(WEEKDAY(LU$6,2)&lt;=6,--"18:30:00",IF(WEEKDAY(LU$6,2)=7,--"12:00:00","-")),"-")))</f>
        <v>0.70833333333333337</v>
      </c>
      <c r="LW62" s="361" t="str" cm="1">
        <f t="array" ref="LW62">_xlfn.LET(_xlpm.f,LU$6,_xlpm.ini,IFERROR(_xlfn.XLOOKUP(1,(Papeletas!$B$2:$B$403=$B62)*(Papeletas!$G$2:$G$403&lt;=_xlpm.f)*(Papeletas!$H$2:$H$403&gt;=_xlpm.f),Papeletas!$F$2:$F$403,""),""),IF(AND($D62="LOCAL",WEEKDAY(LU$6,2)=7),"DS",IF(_xlpm.ini&lt;&gt;"",_xlfn.XLOOKUP(_xlpm.ini,Parametros!$B:$B,Parametros!$C:$C,_xlpm.ini),"NOR")))</f>
        <v>NOR</v>
      </c>
      <c r="LX62" s="362">
        <f t="shared" ref="LX62" si="900">IF(OR(LU62="-",LV62="-",NOT(ISNUMBER(LU62)),NOT(ISNUMBER(LV62))),0,MAX(0,(LV62-LU62)*24-IF(AND((LV62-LU62)*24&gt;7,OR($D62="LOCAL",AND($D62="FORANEO",WEEKDAY(LU$6,2)=7))),1,0)))</f>
        <v>8.5</v>
      </c>
      <c r="LY62" s="362">
        <f t="shared" ref="LY62" si="901">IF(LW62="NOR",LX62,LW62)</f>
        <v>8.5</v>
      </c>
      <c r="LZ62" s="363">
        <f t="shared" ref="LZ62" si="902">IF(LW62="NOR",LX62,0)</f>
        <v>8.5</v>
      </c>
      <c r="MA62" s="363">
        <v>0</v>
      </c>
      <c r="MB62" s="363">
        <v>0</v>
      </c>
      <c r="MC62" s="363">
        <v>0</v>
      </c>
      <c r="MD62" s="360">
        <f t="shared" si="284"/>
        <v>0.3125</v>
      </c>
      <c r="ME62" s="360">
        <f t="shared" ref="ME62" si="903">IF(MD62="-","-",IF($D62="LOCAL",IF(WEEKDAY(MD$6,2)&lt;=5,--"17:00:00",IF(WEEKDAY(MD$6,2)=6,--"13:00:00","-")),IF($D62="FORANEO",IF(WEEKDAY(MD$6,2)&lt;=6,--"18:30:00",IF(WEEKDAY(MD$6,2)=7,--"12:00:00","-")),"-")))</f>
        <v>0.70833333333333337</v>
      </c>
      <c r="MF62" s="361" t="str" cm="1">
        <f t="array" ref="MF62">_xlfn.LET(_xlpm.f,MD$6,_xlpm.ini,IFERROR(_xlfn.XLOOKUP(1,(Papeletas!$B$2:$B$403=$B62)*(Papeletas!$G$2:$G$403&lt;=_xlpm.f)*(Papeletas!$H$2:$H$403&gt;=_xlpm.f),Papeletas!$F$2:$F$403,""),""),IF(AND($D62="LOCAL",WEEKDAY(MD$6,2)=7),"DS",IF(_xlpm.ini&lt;&gt;"",_xlfn.XLOOKUP(_xlpm.ini,Parametros!$B:$B,Parametros!$C:$C,_xlpm.ini),"NOR")))</f>
        <v>NOR</v>
      </c>
      <c r="MG62" s="362">
        <f t="shared" ref="MG62" si="904">IF(OR(MD62="-",ME62="-",NOT(ISNUMBER(MD62)),NOT(ISNUMBER(ME62))),0,MAX(0,(ME62-MD62)*24-IF(AND((ME62-MD62)*24&gt;7,OR($D62="LOCAL",AND($D62="FORANEO",WEEKDAY(MD$6,2)=7))),1,0)))</f>
        <v>8.5</v>
      </c>
      <c r="MH62" s="362">
        <f t="shared" ref="MH62" si="905">IF(MF62="NOR",MG62,MF62)</f>
        <v>8.5</v>
      </c>
      <c r="MI62" s="363">
        <f t="shared" ref="MI62" si="906">IF(MF62="NOR",MG62,0)</f>
        <v>8.5</v>
      </c>
      <c r="MJ62" s="363">
        <v>0</v>
      </c>
      <c r="MK62" s="363">
        <v>0</v>
      </c>
      <c r="ML62" s="363">
        <v>0</v>
      </c>
      <c r="MM62" s="364">
        <f t="shared" si="289"/>
        <v>0.3125</v>
      </c>
      <c r="MN62" s="360">
        <f t="shared" ref="MN62" si="907">IF(MM62="-","-",IF($D62="LOCAL",IF(WEEKDAY(MM$6,2)&lt;=5,--"17:00:00",IF(WEEKDAY(MM$6,2)=6,--"13:00:00","-")),IF($D62="FORANEO",IF(WEEKDAY(MM$6,2)&lt;=6,--"18:30:00",IF(WEEKDAY(MM$6,2)=7,--"12:00:00","-")),"-")))</f>
        <v>0.54166666666666663</v>
      </c>
      <c r="MO62" s="361" t="str" cm="1">
        <f t="array" ref="MO62">_xlfn.LET(_xlpm.f,MM$6,_xlpm.ini,IFERROR(_xlfn.XLOOKUP(1,(Papeletas!$B$2:$B$403=$B62)*(Papeletas!$G$2:$G$403&lt;=_xlpm.f)*(Papeletas!$H$2:$H$403&gt;=_xlpm.f),Papeletas!$F$2:$F$403,""),""),IF(AND($D62="LOCAL",WEEKDAY(MM$6,2)=7),"DS",IF(_xlpm.ini&lt;&gt;"",_xlfn.XLOOKUP(_xlpm.ini,Parametros!$B:$B,Parametros!$C:$C,_xlpm.ini),"NOR")))</f>
        <v>NOR</v>
      </c>
      <c r="MP62" s="362">
        <f t="shared" ref="MP62" si="908">IF(OR(MM62="-",MN62="-",NOT(ISNUMBER(MM62)),NOT(ISNUMBER(MN62))),0,MAX(0,(MN62-MM62)*24-IF(AND((MN62-MM62)*24&gt;7,OR($D62="LOCAL",AND($D62="FORANEO",WEEKDAY(MM$6,2)=7))),1,0)))</f>
        <v>5.4999999999999991</v>
      </c>
      <c r="MQ62" s="362">
        <f t="shared" ref="MQ62" si="909">IF(MO62="NOR",MP62,MO62)</f>
        <v>5.4999999999999991</v>
      </c>
      <c r="MR62" s="363">
        <f t="shared" ref="MR62" si="910">IF(MO62="NOR",MP62,0)</f>
        <v>5.4999999999999991</v>
      </c>
      <c r="MS62" s="363">
        <v>0</v>
      </c>
      <c r="MT62" s="363">
        <v>0</v>
      </c>
      <c r="MU62" s="363">
        <v>0</v>
      </c>
      <c r="MV62" s="364"/>
      <c r="MW62" s="360"/>
      <c r="MX62" s="361"/>
      <c r="MY62" s="362"/>
      <c r="MZ62" s="362"/>
      <c r="NA62" s="363"/>
      <c r="NB62" s="363"/>
      <c r="NC62" s="363"/>
      <c r="ND62" s="363"/>
      <c r="NE62" s="364"/>
      <c r="NF62" s="360"/>
      <c r="NG62" s="361"/>
      <c r="NH62" s="362"/>
      <c r="NI62" s="362"/>
      <c r="NJ62" s="363"/>
      <c r="NK62" s="363"/>
      <c r="NL62" s="363"/>
      <c r="NM62" s="363"/>
      <c r="NN62" s="211"/>
      <c r="NO62" s="401">
        <f t="shared" si="615"/>
        <v>22</v>
      </c>
      <c r="NP62" s="401" cm="1">
        <f t="array" ref="NP62">SUMPRODUCT(
 (INDEX(DD62:MU62,1,_xlfn.SEQUENCE(1,INT((COLUMN($MU$9)-COLUMN(DD62)+1)/9),3,9))=NP$6)*
 (INDEX(DD62:MU62,1,_xlfn.SEQUENCE(1,INT((COLUMN($MU$9)-COLUMN(DD62)+1)/9),9,9))&gt;0)
)</f>
        <v>0</v>
      </c>
      <c r="NQ62" s="401" cm="1">
        <f t="array" ref="NQ62">SUMPRODUCT(--(INDEX($DD62:$MU62,1,_xlfn.SEQUENCE(1,INT((COLUMN($MU$9)-COLUMN($DD62)+1)/9),3,9))=NQ$6))</f>
        <v>0</v>
      </c>
      <c r="NR62" s="401">
        <f t="shared" ref="NR62" si="911">SUM(NO62:NQ62)</f>
        <v>22</v>
      </c>
      <c r="NS62" s="401" cm="1">
        <f t="array" ref="NS62">SUMPRODUCT(--(INDEX($DD62:$MU62,1,_xlfn.SEQUENCE(1,INT((COLUMN($MU$9)-COLUMN($DD62)+1)/9),3,9))=NS$6))</f>
        <v>0</v>
      </c>
      <c r="NT62" s="401">
        <f t="shared" ref="NT62" si="912">COUNTIF(DD62:MU62,NT$6)-NP62</f>
        <v>4</v>
      </c>
      <c r="NU62" s="401" cm="1">
        <f t="array" ref="NU62">SUMPRODUCT(--(INDEX($DD62:$MU62,1,_xlfn.SEQUENCE(1,INT((COLUMN($MU$9)-COLUMN($DD62)+1)/9),3,9))=NU$6))</f>
        <v>0</v>
      </c>
      <c r="NV62" s="401" cm="1">
        <f t="array" ref="NV62">SUMPRODUCT(--(INDEX($DD62:$MU62,1,_xlfn.SEQUENCE(1,INT((COLUMN($MU$9)-COLUMN($DD62)+1)/9),3,9))=NV$6))</f>
        <v>0</v>
      </c>
      <c r="NW62" s="401" cm="1">
        <f t="array" ref="NW62">SUMPRODUCT(--(INDEX($DD62:$MU62,1,_xlfn.SEQUENCE(1,INT((COLUMN($MU$9)-COLUMN($DD62)+1)/9),3,9))=NW$6))</f>
        <v>0</v>
      </c>
      <c r="NX62" s="401" cm="1">
        <f t="array" ref="NX62">SUMPRODUCT(--(INDEX($DD62:$MU62,1,_xlfn.SEQUENCE(1,INT((COLUMN($MU$9)-COLUMN($DD62)+1)/9),3,9))=NX$6))</f>
        <v>0</v>
      </c>
      <c r="NY62" s="401" cm="1">
        <f t="array" ref="NY62">SUMPRODUCT(--(INDEX($DD62:$MU62,1,_xlfn.SEQUENCE(1,INT((COLUMN($MU$9)-COLUMN($DD62)+1)/9),3,9))=NY$6))</f>
        <v>0</v>
      </c>
      <c r="NZ62" s="401" cm="1">
        <f t="array" ref="NZ62">SUMPRODUCT(--(INDEX($DD62:$MU62,1,_xlfn.SEQUENCE(1,INT((COLUMN($MU$9)-COLUMN($DD62)+1)/9),3,9))=NZ$6))</f>
        <v>2</v>
      </c>
      <c r="OA62" s="401" cm="1">
        <f t="array" ref="OA62">SUMPRODUCT(--(INDEX($DD62:$MU62,1,_xlfn.SEQUENCE(1,INT((COLUMN($MU$9)-COLUMN($DD62)+1)/9),3,9))=OA$6))</f>
        <v>0</v>
      </c>
      <c r="OB62" s="401" cm="1">
        <f t="array" ref="OB62">SUMPRODUCT(--(INDEX($DD62:$MU62,1,_xlfn.SEQUENCE(1,INT((COLUMN($MU$9)-COLUMN($DD62)+1)/9),3,9))=OB$6))</f>
        <v>0</v>
      </c>
      <c r="OC62" s="401" cm="1">
        <f t="array" ref="OC62">SUMPRODUCT(--(INDEX($DD62:$MU62,1,_xlfn.SEQUENCE(1,INT((COLUMN($MU$9)-COLUMN($DD62)+1)/9),3,9))=OC$6))</f>
        <v>0</v>
      </c>
      <c r="OD62" s="402"/>
      <c r="OE62" s="402">
        <f t="shared" ref="OE62" si="913">SUM(NR62:OC62)</f>
        <v>28</v>
      </c>
      <c r="OF62" s="403" cm="1">
        <f t="array" ref="OF62">SUM(INDEX(R62:KJ62,1,_xlfn.SEQUENCE(1,INT((COLUMN($NM$9)-COLUMN(CU62)+1)/9),7,9)))</f>
        <v>20</v>
      </c>
      <c r="OG62" s="403" cm="1">
        <f t="array" ref="OG62">SUM(INDEX(R62:KJ62,1,_xlfn.SEQUENCE(1,INT((COLUMN($NM$9)-COLUMN(CU62)+1)/9),8,9)))</f>
        <v>8.8817841970012523E-16</v>
      </c>
      <c r="OH62" s="403" cm="1">
        <f t="array" ref="OH62">SUM(INDEX(R62:KJ62,1,_xlfn.SEQUENCE(1,INT((COLUMN($NM$9)-COLUMN(CU62)+1)/9),9,9)))</f>
        <v>0</v>
      </c>
      <c r="OI62" s="214"/>
      <c r="OJ62" s="163"/>
      <c r="OK62" s="163"/>
      <c r="OL62" s="163"/>
      <c r="OM62" s="163"/>
      <c r="ON62" s="306">
        <f>_xlfn.XLOOKUP(B62,'TR05'!B:B,'TR05'!G:G,"Revisar",0)</f>
        <v>45947</v>
      </c>
      <c r="OO62" s="306">
        <f>_xlfn.XLOOKUP(B62,Reloj!A:A,Reloj!D:D,"Revisar",0)</f>
        <v>45947</v>
      </c>
      <c r="OP62" s="162" t="str">
        <f>_xlfn.XLOOKUP(B62,'S10'!C:C,'S10'!B:B,"Revisar",0)</f>
        <v>Revisar</v>
      </c>
    </row>
    <row r="63" spans="1:406">
      <c r="A63" s="356">
        <v>54</v>
      </c>
      <c r="B63" s="332" t="s">
        <v>7711</v>
      </c>
      <c r="C63" s="357" t="str">
        <f>_xlfn.XLOOKUP(B63,'S10'!$B$2:$B$1500,'S10'!$A$2:$A$1500,"Ingresar",0)</f>
        <v>Ingresar</v>
      </c>
      <c r="D63" s="333" t="s">
        <v>169</v>
      </c>
      <c r="E63" s="405" t="s">
        <v>7712</v>
      </c>
      <c r="F63" s="384" t="s">
        <v>7819</v>
      </c>
      <c r="G63" s="296">
        <v>46058</v>
      </c>
      <c r="H63" s="358"/>
      <c r="I63" s="359">
        <f t="shared" si="37"/>
        <v>0.3125</v>
      </c>
      <c r="J63" s="360">
        <f t="shared" si="295"/>
        <v>0.70833333333333337</v>
      </c>
      <c r="K63" s="361" t="str">
        <f>IF(
 OR(I$6&lt;MAX($B$2,$G63),AND($H63&lt;&gt;"",I$6&gt;$H63)),
 "NA",
 IF(
  AND($D63="LOCAL",WEEKDAY(I$6,2)=7),
  "DS",
  IF(
   COUNTIF(Parametros!$P:$P,I$6)&gt;0,
   IF(ISNUMBER(M63),IF(M63&gt;0,"FL","FC"),"FC"),
   IF(
    ISNUMBER(M63),
    IF(M63&gt;0,"NOR","F"),
    IF(M63="A","NOR",IF(M63&lt;&gt;"",M63,"F"))
   )
  )
 )
)</f>
        <v>NA</v>
      </c>
      <c r="L63" s="362">
        <f t="shared" si="296"/>
        <v>8.5</v>
      </c>
      <c r="M63" s="362" t="str" cm="1">
        <f t="array" ref="M63">_xlfn.LET(
_xlpm.f,M$6,
_xlpm.xp,IFERROR(
   _xlfn.XLOOKUP(
     1,
     (Papeletas!$B$2:$B$403=$B63)*(Papeletas!$G$2:$G$403&lt;=_xlpm.f)*(Papeletas!$H$2:$H$403&gt;=_xlpm.f),
     Papeletas!$F$2:$F$403,
     "__NP__"
   ),
   "__NP__"
),
_xlpm.x,IF(_xlpm.xp&lt;&gt;"__NP__",_xlpm.xp,_xlfn.XLOOKUP($B63,Reloj!$A$2:$A$1254,INDEX(Reloj!$J$2:$AR$1254,,COLUMN(A54)-INT(COLUMN(A54)/9*8)),"__NF__")),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N63" s="363">
        <f t="shared" si="297"/>
        <v>0</v>
      </c>
      <c r="O63" s="363">
        <f t="shared" si="298"/>
        <v>0</v>
      </c>
      <c r="P63" s="363">
        <f t="shared" si="299"/>
        <v>0</v>
      </c>
      <c r="Q63" s="363">
        <f t="shared" si="300"/>
        <v>0</v>
      </c>
      <c r="R63" s="359">
        <f t="shared" si="616"/>
        <v>0.3125</v>
      </c>
      <c r="S63" s="360">
        <f t="shared" si="617"/>
        <v>0.70833333333333337</v>
      </c>
      <c r="T63" s="361" t="str">
        <f>IF(
 OR(R$6&lt;MAX($B$2,$G63),AND($H63&lt;&gt;"",R$6&gt;$H63)),
 "NA",
 IF(
  AND($D63="LOCAL",WEEKDAY(R$6,2)=7),
  "DS",
  IF(
   COUNTIF(Parametros!$P:$P,R$6)&gt;0,
   IF(ISNUMBER(V63),IF(V63&gt;0,"FL","FC"),"FC"),
   IF(
    ISNUMBER(V63),
    IF(V63&gt;0,"NOR","F"),
    IF(V63="A","NOR",IF(V63&lt;&gt;"",V63,"F"))
   )
  )
 )
)</f>
        <v>NA</v>
      </c>
      <c r="U63" s="362">
        <f t="shared" si="618"/>
        <v>8.5</v>
      </c>
      <c r="V63" s="362" t="str" cm="1">
        <f t="array" ref="V63">_xlfn.LET(
_xlpm.f,V$6,
_xlpm.xp,IFERROR(
   _xlfn.XLOOKUP(
     1,
     (Papeletas!$B$2:$B$3000=$B63)*(Papeletas!$G$2:$G$3000&lt;=_xlpm.f)*(Papeletas!$H$2:$H$3000&gt;=_xlpm.f),
     Papeletas!$F$2:$F$3000,
     "__NP__"
   ),
   "__NP__"
),
_xlpm.x,IF(_xlpm.xp&lt;&gt;"__NP__",_xlpm.xp,_xlfn.XLOOKUP($B63,Reloj!$A$2:$A$3000,INDEX(Reloj!$J$2:$AR$3000,,COLUMN(J55)-INT(COLUMN(J55)/9*8)),"__NF__")),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W63" s="363">
        <f t="shared" si="619"/>
        <v>0</v>
      </c>
      <c r="X63" s="363">
        <f t="shared" si="620"/>
        <v>0</v>
      </c>
      <c r="Y63" s="363">
        <f t="shared" si="621"/>
        <v>0</v>
      </c>
      <c r="Z63" s="363">
        <f t="shared" si="622"/>
        <v>0</v>
      </c>
      <c r="AA63" s="359">
        <f t="shared" si="623"/>
        <v>0.3125</v>
      </c>
      <c r="AB63" s="360">
        <f t="shared" si="624"/>
        <v>0.70833333333333337</v>
      </c>
      <c r="AC63" s="361" t="str">
        <f>IF(
 OR(AA$6&lt;MAX($B$2,$G63),AND($H63&lt;&gt;"",AA$6&gt;$H63)),
 "NA",
 IF(
  AND($D63="LOCAL",WEEKDAY(AA$6,2)=7),
  "DS",
  IF(
   COUNTIF(Parametros!$P:$P,AA$6)&gt;0,
   IF(ISNUMBER(AE63),IF(AE63&gt;0,"FL","FC"),"FC"),
   IF(
    ISNUMBER(AE63),
    IF(AE63&gt;0,"NOR","F"),
    IF(AE63="A","NOR",IF(AE63&lt;&gt;"",AE63,"F"))
   )
  )
 )
)</f>
        <v>NA</v>
      </c>
      <c r="AD63" s="362">
        <f t="shared" si="625"/>
        <v>8.5</v>
      </c>
      <c r="AE63" s="362" t="str" cm="1">
        <f t="array" ref="AE63">_xlfn.LET(
_xlpm.f,AE$6,
_xlpm.xp,IFERROR(
   _xlfn.XLOOKUP(
     1,
     (Papeletas!$B$2:$B$3000=$B63)*(Papeletas!$G$2:$G$3000&lt;=_xlpm.f)*(Papeletas!$H$2:$H$3000&gt;=_xlpm.f),
     Papeletas!$F$2:$F$3000,
     "__NP__"
   ),
   "__NP__"
),
_xlpm.x,IF(_xlpm.xp&lt;&gt;"__NP__",_xlpm.xp,_xlfn.XLOOKUP($B63,Reloj!$A$2:$A$3000,INDEX(Reloj!$J$2:$AR$3000,,COLUMN(S55)-INT(COLUMN(S55)/9*8)),"__NF__")),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AF63" s="363">
        <f t="shared" si="626"/>
        <v>0</v>
      </c>
      <c r="AG63" s="363">
        <f t="shared" si="627"/>
        <v>0</v>
      </c>
      <c r="AH63" s="363">
        <f t="shared" si="628"/>
        <v>0</v>
      </c>
      <c r="AI63" s="363">
        <f t="shared" si="629"/>
        <v>0</v>
      </c>
      <c r="AJ63" s="359">
        <f t="shared" si="630"/>
        <v>0.3125</v>
      </c>
      <c r="AK63" s="360">
        <f t="shared" si="631"/>
        <v>0.54166666666666663</v>
      </c>
      <c r="AL63" s="361" t="str">
        <f>IF(
 OR(AJ$6&lt;MAX($B$2,$G63),AND($H63&lt;&gt;"",AJ$6&gt;$H63)),
 "NA",
 IF(
  AND($D63="LOCAL",WEEKDAY(AJ$6,2)=7),
  "DS",
  IF(
   COUNTIF(Parametros!$P:$P,AJ$6)&gt;0,
   IF(ISNUMBER(AN63),IF(AN63&gt;0,"FL","FC"),"FC"),
   IF(
    ISNUMBER(AN63),
    IF(AN63&gt;0,"NOR","F"),
    IF(AN63="A","NOR",IF(AN63&lt;&gt;"",AN63,"F"))
   )
  )
 )
)</f>
        <v>NA</v>
      </c>
      <c r="AM63" s="362">
        <f t="shared" si="632"/>
        <v>5.4999999999999991</v>
      </c>
      <c r="AN63" s="362" t="str" cm="1">
        <f t="array" ref="AN63">_xlfn.LET(
_xlpm.f,AN$6,
_xlpm.xp,IFERROR(
   _xlfn.XLOOKUP(
     1,
     (Papeletas!$B$2:$B$3000=$B63)*(Papeletas!$G$2:$G$3000&lt;=_xlpm.f)*(Papeletas!$H$2:$H$3000&gt;=_xlpm.f),
     Papeletas!$F$2:$F$3000,
     "__NP__"
   ),
   "__NP__"
),
_xlpm.x,IF(_xlpm.xp&lt;&gt;"__NP__",_xlpm.xp,_xlfn.XLOOKUP($B63,Reloj!$A$2:$A$3000,INDEX(Reloj!$J$2:$AR$3000,,COLUMN(AB55)-INT(COLUMN(AB55)/9*8)),"__NF__")),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AO63" s="363">
        <f t="shared" si="633"/>
        <v>0</v>
      </c>
      <c r="AP63" s="363">
        <f t="shared" si="634"/>
        <v>0</v>
      </c>
      <c r="AQ63" s="363">
        <f t="shared" si="635"/>
        <v>0</v>
      </c>
      <c r="AR63" s="363">
        <f t="shared" si="636"/>
        <v>0</v>
      </c>
      <c r="AS63" s="359" t="str">
        <f t="shared" si="637"/>
        <v>-</v>
      </c>
      <c r="AT63" s="360" t="str">
        <f t="shared" si="638"/>
        <v>-</v>
      </c>
      <c r="AU63" s="361" t="str">
        <f>IF(
 OR(AS$6&lt;MAX($B$2,$G63),AND($H63&lt;&gt;"",AS$6&gt;$H63)),
 "NA",
 IF(
  AND($D63="LOCAL",WEEKDAY(AS$6,2)=7),
  "DS",
  IF(
   COUNTIF(Parametros!$P:$P,AS$6)&gt;0,
   IF(ISNUMBER(AW63),IF(AW63&gt;0,"FL","FC"),"FC"),
   IF(
    ISNUMBER(AW63),
    IF(AW63&gt;0,"NOR","F"),
    IF(AW63="A","NOR",IF(AW63&lt;&gt;"",AW63,"F"))
   )
  )
 )
)</f>
        <v>NA</v>
      </c>
      <c r="AV63" s="362">
        <f t="shared" si="639"/>
        <v>0</v>
      </c>
      <c r="AW63" s="362" t="str" cm="1">
        <f t="array" ref="AW63">_xlfn.LET(
_xlpm.f,AW$6,
_xlpm.xp,IFERROR(
   _xlfn.XLOOKUP(
     1,
     (Papeletas!$B$2:$B$3000=$B63)*(Papeletas!$G$2:$G$3000&lt;=_xlpm.f)*(Papeletas!$H$2:$H$3000&gt;=_xlpm.f),
     Papeletas!$F$2:$F$3000,
     "__NP__"
   ),
   "__NP__"
),
_xlpm.x,IF(_xlpm.xp&lt;&gt;"__NP__",_xlpm.xp,_xlfn.XLOOKUP($B63,Reloj!$A$2:$A$3000,INDEX(Reloj!$J$2:$AR$3000,,COLUMN(AK55)-INT(COLUMN(AK55)/9*8)),"__NF__")),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AX63" s="363">
        <f t="shared" si="640"/>
        <v>0</v>
      </c>
      <c r="AY63" s="363">
        <f t="shared" si="641"/>
        <v>0</v>
      </c>
      <c r="AZ63" s="363">
        <f t="shared" si="642"/>
        <v>0</v>
      </c>
      <c r="BA63" s="363">
        <f t="shared" si="643"/>
        <v>0</v>
      </c>
      <c r="BB63" s="359">
        <f t="shared" si="644"/>
        <v>0.3125</v>
      </c>
      <c r="BC63" s="360">
        <f t="shared" si="645"/>
        <v>0.70833333333333337</v>
      </c>
      <c r="BD63" s="361" t="str">
        <f>IF(
 OR(BB$6&lt;MAX($B$2,$G63),AND($H63&lt;&gt;"",BB$6&gt;$H63)),
 "NA",
 IF(
  AND($D63="LOCAL",WEEKDAY(BB$6,2)=7),
  "DS",
  IF(
   COUNTIF(Parametros!$P:$P,BB$6)&gt;0,
   IF(ISNUMBER(BF63),IF(BF63&gt;0,"FL","FC"),"FC"),
   IF(
    ISNUMBER(BF63),
    IF(BF63&gt;0,"NOR","F"),
    IF(BF63="A","NOR",IF(BF63&lt;&gt;"",BF63,"F"))
   )
  )
 )
)</f>
        <v>NA</v>
      </c>
      <c r="BE63" s="362">
        <f t="shared" si="646"/>
        <v>8.5</v>
      </c>
      <c r="BF63" s="362" t="str" cm="1">
        <f t="array" ref="BF63">_xlfn.LET(
_xlpm.f,BF$6,
_xlpm.xp,IFERROR(
   _xlfn.XLOOKUP(
     1,
     (Papeletas!$B$2:$B$3000=$B63)*(Papeletas!$G$2:$G$3000&lt;=_xlpm.f)*(Papeletas!$H$2:$H$3000&gt;=_xlpm.f),
     Papeletas!$F$2:$F$3000,
     "__NP__"
   ),
   "__NP__"
),
_xlpm.x,IF(_xlpm.xp&lt;&gt;"__NP__",_xlpm.xp,_xlfn.XLOOKUP($B63,Reloj!$A$2:$A$3000,INDEX(Reloj!$J$2:$AR$3000,,COLUMN(AT55)-INT(COLUMN(AT55)/9*8)),"__NF__")),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BG63" s="363">
        <f t="shared" si="647"/>
        <v>0</v>
      </c>
      <c r="BH63" s="363">
        <f t="shared" si="648"/>
        <v>0</v>
      </c>
      <c r="BI63" s="363">
        <f t="shared" si="649"/>
        <v>0</v>
      </c>
      <c r="BJ63" s="363">
        <f t="shared" si="650"/>
        <v>0</v>
      </c>
      <c r="BK63" s="359">
        <f t="shared" si="651"/>
        <v>0.3125</v>
      </c>
      <c r="BL63" s="360">
        <f t="shared" si="652"/>
        <v>0.70833333333333337</v>
      </c>
      <c r="BM63" s="361" t="str">
        <f>IF(
 OR(BK$6&lt;MAX($B$2,$G63),AND($H63&lt;&gt;"",BK$6&gt;$H63)),
 "NA",
 IF(
  AND($D63="LOCAL",WEEKDAY(BK$6,2)=7),
  "DS",
  IF(
   COUNTIF(Parametros!$P:$P,BK$6)&gt;0,
   IF(ISNUMBER(BO63),IF(BO63&gt;0,"FL","FC"),"FC"),
   IF(
    ISNUMBER(BO63),
    IF(BO63&gt;0,"NOR","F"),
    IF(BO63="A","NOR",IF(BO63&lt;&gt;"",BO63,"F"))
   )
  )
 )
)</f>
        <v>NA</v>
      </c>
      <c r="BN63" s="362">
        <f t="shared" si="653"/>
        <v>8.5</v>
      </c>
      <c r="BO63" s="362" t="str" cm="1">
        <f t="array" ref="BO63">_xlfn.LET(
_xlpm.f,BO$6,
_xlpm.xp,IFERROR(
   _xlfn.XLOOKUP(
     1,
     (Papeletas!$B$2:$B$3000=$B63)*(Papeletas!$G$2:$G$3000&lt;=_xlpm.f)*(Papeletas!$H$2:$H$3000&gt;=_xlpm.f),
     Papeletas!$F$2:$F$3000,
     "__NP__"
   ),
   "__NP__"
),
_xlpm.x,IF(_xlpm.xp&lt;&gt;"__NP__",_xlpm.xp,_xlfn.XLOOKUP($B63,Reloj!$A$2:$A$3000,INDEX(Reloj!$J$2:$AR$3000,,COLUMN(BC55)-INT(COLUMN(BC55)/9*8)),"__NF__")),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BP63" s="363">
        <f t="shared" si="654"/>
        <v>0</v>
      </c>
      <c r="BQ63" s="363">
        <f t="shared" si="655"/>
        <v>0</v>
      </c>
      <c r="BR63" s="363">
        <f t="shared" si="656"/>
        <v>0</v>
      </c>
      <c r="BS63" s="363">
        <f t="shared" si="657"/>
        <v>0</v>
      </c>
      <c r="BT63" s="359">
        <f t="shared" si="658"/>
        <v>0.3125</v>
      </c>
      <c r="BU63" s="360">
        <f t="shared" si="659"/>
        <v>0.70833333333333337</v>
      </c>
      <c r="BV63" s="361" t="str">
        <f>IF(
 OR(BT$6&lt;MAX($B$2,$G63),AND($H63&lt;&gt;"",BT$6&gt;$H63)),
 "NA",
 IF(
  AND($D63="LOCAL",WEEKDAY(BT$6,2)=7),
  "DS",
  IF(
   COUNTIF(Parametros!$P:$P,BT$6)&gt;0,
   IF(ISNUMBER(BX63),IF(BX63&gt;0,"FL","FC"),"FC"),
   IF(
    ISNUMBER(BX63),
    IF(BX63&gt;0,"NOR","F"),
    IF(BX63="A","NOR",IF(BX63&lt;&gt;"",BX63,"F"))
   )
  )
 )
)</f>
        <v>NA</v>
      </c>
      <c r="BW63" s="362">
        <f t="shared" si="660"/>
        <v>8.5</v>
      </c>
      <c r="BX63" s="362" t="str" cm="1">
        <f t="array" ref="BX63">_xlfn.LET(
_xlpm.f,BX$6,
_xlpm.xp,IFERROR(
   _xlfn.XLOOKUP(
     1,
     (Papeletas!$B$2:$B$3000=$B63)*(Papeletas!$G$2:$G$3000&lt;=_xlpm.f)*(Papeletas!$H$2:$H$3000&gt;=_xlpm.f),
     Papeletas!$F$2:$F$3000,
     "__NP__"
   ),
   "__NP__"
),
_xlpm.x,IF(_xlpm.xp&lt;&gt;"__NP__",_xlpm.xp,_xlfn.XLOOKUP($B63,Reloj!$A$2:$A$3000,INDEX(Reloj!$J$2:$AR$3000,,COLUMN(BL55)-INT(COLUMN(BL55)/9*8)),"__NF__")),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BY63" s="363">
        <f t="shared" si="661"/>
        <v>0</v>
      </c>
      <c r="BZ63" s="363">
        <f t="shared" si="662"/>
        <v>0</v>
      </c>
      <c r="CA63" s="363">
        <f t="shared" si="663"/>
        <v>0</v>
      </c>
      <c r="CB63" s="363">
        <f t="shared" si="664"/>
        <v>0</v>
      </c>
      <c r="CC63" s="359">
        <f t="shared" si="665"/>
        <v>0.3125</v>
      </c>
      <c r="CD63" s="360">
        <f t="shared" si="666"/>
        <v>0.70833333333333337</v>
      </c>
      <c r="CE63" s="361" t="str">
        <f>IF(
 OR(CC$6&lt;MAX($B$2,$G63),AND($H63&lt;&gt;"",CC$6&gt;$H63)),
 "NA",
 IF(
  AND($D63="LOCAL",WEEKDAY(CC$6,2)=7),
  "DS",
  IF(
   COUNTIF(Parametros!$P:$P,CC$6)&gt;0,
   IF(ISNUMBER(CG63),IF(CG63&gt;0,"FL","FC"),"FC"),
   IF(
    ISNUMBER(CG63),
    IF(CG63&gt;0,"NOR","F"),
    IF(CG63="A","NOR",IF(CG63&lt;&gt;"",CG63,"F"))
   )
  )
 )
)</f>
        <v>NA</v>
      </c>
      <c r="CF63" s="362">
        <f t="shared" si="667"/>
        <v>8.5</v>
      </c>
      <c r="CG63" s="362" t="str" cm="1">
        <f t="array" ref="CG63">_xlfn.LET(
_xlpm.f,CG$6,
_xlpm.xp,IFERROR(
   _xlfn.XLOOKUP(
     1,
     (Papeletas!$B$2:$B$3000=$B63)*(Papeletas!$G$2:$G$3000&lt;=_xlpm.f)*(Papeletas!$H$2:$H$3000&gt;=_xlpm.f),
     Papeletas!$F$2:$F$3000,
     "__NP__"
   ),
   "__NP__"
),
_xlpm.x,IF(_xlpm.xp&lt;&gt;"__NP__",_xlpm.xp,_xlfn.XLOOKUP($B63,Reloj!$A$2:$A$3000,INDEX(Reloj!$J$2:$AR$3000,,COLUMN(BU55)-INT(COLUMN(BU55)/9*8)),"__NF__")),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CH63" s="363">
        <f t="shared" si="668"/>
        <v>0</v>
      </c>
      <c r="CI63" s="363">
        <f t="shared" si="669"/>
        <v>0</v>
      </c>
      <c r="CJ63" s="363">
        <f t="shared" si="670"/>
        <v>0</v>
      </c>
      <c r="CK63" s="363">
        <f t="shared" si="671"/>
        <v>0</v>
      </c>
      <c r="CL63" s="359">
        <f t="shared" si="672"/>
        <v>0.3125</v>
      </c>
      <c r="CM63" s="360">
        <f t="shared" si="673"/>
        <v>0.70833333333333337</v>
      </c>
      <c r="CN63" s="361" t="str">
        <f>IF(
 OR(CL$6&lt;MAX($B$2,$G63),AND($H63&lt;&gt;"",CL$6&gt;$H63)),
 "NA",
 IF(
  AND($D63="LOCAL",WEEKDAY(CL$6,2)=7),
  "DS",
  IF(
   COUNTIF(Parametros!$P:$P,CL$6)&gt;0,
   IF(ISNUMBER(CP63),IF(CP63&gt;0,"FL","FC"),"FC"),
   IF(
    ISNUMBER(CP63),
    IF(CP63&gt;0,"NOR","F"),
    IF(CP63="A","NOR",IF(CP63&lt;&gt;"",CP63,"F"))
   )
  )
 )
)</f>
        <v>NA</v>
      </c>
      <c r="CO63" s="362">
        <f t="shared" si="674"/>
        <v>8.5</v>
      </c>
      <c r="CP63" s="362" t="str" cm="1">
        <f t="array" ref="CP63">_xlfn.LET(
_xlpm.f,CP$6,
_xlpm.xp,IFERROR(
   _xlfn.XLOOKUP(
     1,
     (Papeletas!$B$2:$B$3000=$B63)*(Papeletas!$G$2:$G$3000&lt;=_xlpm.f)*(Papeletas!$H$2:$H$3000&gt;=_xlpm.f),
     Papeletas!$F$2:$F$3000,
     "__NP__"
   ),
   "__NP__"
),
_xlpm.x,IF(_xlpm.xp&lt;&gt;"__NP__",_xlpm.xp,_xlfn.XLOOKUP($B63,Reloj!$A$2:$A$3000,INDEX(Reloj!$J$2:$AR$3000,,COLUMN(CD55)-INT(COLUMN(CD55)/9*8)),"__NF__")),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CQ63" s="363">
        <f t="shared" si="675"/>
        <v>0</v>
      </c>
      <c r="CR63" s="363">
        <f t="shared" si="676"/>
        <v>0</v>
      </c>
      <c r="CS63" s="363">
        <f t="shared" si="677"/>
        <v>0</v>
      </c>
      <c r="CT63" s="363">
        <f t="shared" si="678"/>
        <v>0</v>
      </c>
      <c r="CU63" s="359">
        <f t="shared" si="679"/>
        <v>0.3125</v>
      </c>
      <c r="CV63" s="360">
        <f t="shared" si="680"/>
        <v>0.54166666666666663</v>
      </c>
      <c r="CW63" s="361" t="str">
        <f>IF(
 OR(CU$6&lt;MAX($B$2,$G63),AND($H63&lt;&gt;"",CU$6&gt;$H63)),
 "NA",
 IF(
  AND($D63="LOCAL",WEEKDAY(CU$6,2)=7),
  "DS",
  IF(
   COUNTIF(Parametros!$P:$P,CU$6)&gt;0,
   IF(ISNUMBER(CY63),IF(CY63&gt;0,"FL","FC"),"FC"),
   IF(
    ISNUMBER(CY63),
    IF(CY63&gt;0,"NOR","F"),
    IF(CY63="A","NOR",IF(CY63&lt;&gt;"",CY63,"F"))
   )
  )
 )
)</f>
        <v>NA</v>
      </c>
      <c r="CX63" s="362">
        <f t="shared" si="681"/>
        <v>5.4999999999999991</v>
      </c>
      <c r="CY63" s="362" t="str" cm="1">
        <f t="array" ref="CY63">_xlfn.LET(
_xlpm.f,CY$6,
_xlpm.xp,IFERROR(
   _xlfn.XLOOKUP(
     1,
     (Papeletas!$B$2:$B$3000=$B63)*(Papeletas!$G$2:$G$3000&lt;=_xlpm.f)*(Papeletas!$H$2:$H$3000&gt;=_xlpm.f),
     Papeletas!$F$2:$F$3000,
     "__NP__"
   ),
   "__NP__"
),
_xlpm.x,IF(_xlpm.xp&lt;&gt;"__NP__",_xlpm.xp,_xlfn.XLOOKUP($B63,Reloj!$A$2:$A$3000,INDEX(Reloj!$J$2:$AR$3000,,COLUMN(CM55)-INT(COLUMN(CM55)/9*8)),"__NF__")),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CZ63" s="363">
        <f t="shared" si="682"/>
        <v>0</v>
      </c>
      <c r="DA63" s="363">
        <f t="shared" si="683"/>
        <v>0</v>
      </c>
      <c r="DB63" s="363">
        <f t="shared" si="684"/>
        <v>0</v>
      </c>
      <c r="DC63" s="363">
        <f t="shared" si="685"/>
        <v>0</v>
      </c>
      <c r="DD63" s="359" t="str">
        <f t="shared" si="686"/>
        <v>-</v>
      </c>
      <c r="DE63" s="360" t="str">
        <f t="shared" si="687"/>
        <v>-</v>
      </c>
      <c r="DF63" s="361" t="str">
        <f>IF(
 OR(DD$6&lt;MAX($B$2,$G63),AND($H63&lt;&gt;"",DD$6&gt;$H63)),
 "NA",
 IF(
  AND($D63="LOCAL",WEEKDAY(DD$6,2)=7),
  "DS",
  IF(
   COUNTIF(Parametros!$P:$P,DD$6)&gt;0,
   IF(ISNUMBER(DH63),IF(DH63&gt;0,"FL","FC"),"FC"),
   IF(
    ISNUMBER(DH63),
    IF(DH63&gt;0,"NOR","F"),
    IF(DH63="A","NOR",IF(DH63&lt;&gt;"",DH63,"F"))
   )
  )
 )
)</f>
        <v>NA</v>
      </c>
      <c r="DG63" s="362">
        <f t="shared" si="688"/>
        <v>0</v>
      </c>
      <c r="DH63" s="362" t="str" cm="1">
        <f t="array" ref="DH63">_xlfn.LET(
_xlpm.f,DH$6,
_xlpm.xp,IFERROR(
   _xlfn.XLOOKUP(
     1,
     (Papeletas!$B$2:$B$3000=$B63)*(Papeletas!$G$2:$G$3000&lt;=_xlpm.f)*(Papeletas!$H$2:$H$3000&gt;=_xlpm.f),
     Papeletas!$F$2:$F$3000,
     "__NP__"
   ),
   "__NP__"
),
_xlpm.x,IF(_xlpm.xp&lt;&gt;"__NP__",_xlpm.xp,_xlfn.XLOOKUP($B63,Reloj!$A$2:$A$3000,INDEX(Reloj!$J$2:$AR$3000,,COLUMN(CV55)-INT(COLUMN(CV55)/9*8)),"__NF__")),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DI63" s="363">
        <f t="shared" si="689"/>
        <v>0</v>
      </c>
      <c r="DJ63" s="363">
        <f t="shared" si="690"/>
        <v>0</v>
      </c>
      <c r="DK63" s="363">
        <f t="shared" si="691"/>
        <v>0</v>
      </c>
      <c r="DL63" s="363">
        <f t="shared" si="692"/>
        <v>0</v>
      </c>
      <c r="DM63" s="359">
        <f t="shared" si="693"/>
        <v>0.3125</v>
      </c>
      <c r="DN63" s="360">
        <f t="shared" si="694"/>
        <v>0.70833333333333337</v>
      </c>
      <c r="DO63" s="361" t="str">
        <f>IF(
 OR(DM$6&lt;MAX($B$2,$G63),AND($H63&lt;&gt;"",DM$6&gt;$H63)),
 "NA",
 IF(
  AND($D63="LOCAL",WEEKDAY(DM$6,2)=7),
  "DS",
  IF(
   COUNTIF(Parametros!$P:$P,DM$6)&gt;0,
   IF(ISNUMBER(DQ63),IF(DQ63&gt;0,"FL","FC"),"FC"),
   IF(
    ISNUMBER(DQ63),
    IF(DQ63&gt;0,"NOR","F"),
    IF(DQ63="A","NOR",IF(DQ63&lt;&gt;"",DQ63,"F"))
   )
  )
 )
)</f>
        <v>NA</v>
      </c>
      <c r="DP63" s="362">
        <f t="shared" si="695"/>
        <v>8.5</v>
      </c>
      <c r="DQ63" s="362" t="str" cm="1">
        <f t="array" ref="DQ63">_xlfn.LET(
_xlpm.f,DQ$6,
_xlpm.xp,IFERROR(
   _xlfn.XLOOKUP(
     1,
     (Papeletas!$B$2:$B$3000=$B63)*(Papeletas!$G$2:$G$3000&lt;=_xlpm.f)*(Papeletas!$H$2:$H$3000&gt;=_xlpm.f),
     Papeletas!$F$2:$F$3000,
     "__NP__"
   ),
   "__NP__"
),
_xlpm.x,IF(_xlpm.xp&lt;&gt;"__NP__",_xlpm.xp,_xlfn.XLOOKUP($B63,Reloj!$A$2:$A$3000,INDEX(Reloj!$J$2:$AR$3000,,COLUMN(DE55)-INT(COLUMN(DE55)/9*8)),"__NF__")),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DR63" s="363">
        <f t="shared" si="696"/>
        <v>0</v>
      </c>
      <c r="DS63" s="363">
        <f t="shared" si="697"/>
        <v>0</v>
      </c>
      <c r="DT63" s="363">
        <f t="shared" si="698"/>
        <v>0</v>
      </c>
      <c r="DU63" s="363">
        <f t="shared" si="699"/>
        <v>0</v>
      </c>
      <c r="DV63" s="359">
        <f t="shared" si="700"/>
        <v>0.3125</v>
      </c>
      <c r="DW63" s="360">
        <f t="shared" si="701"/>
        <v>0.70833333333333337</v>
      </c>
      <c r="DX63" s="361" t="str">
        <f>IF(
 OR(DV$6&lt;MAX($B$2,$G63),AND($H63&lt;&gt;"",DV$6&gt;$H63)),
 "NA",
 IF(
  AND($D63="LOCAL",WEEKDAY(DV$6,2)=7),
  "DS",
  IF(
   COUNTIF(Parametros!$P:$P,DV$6)&gt;0,
   IF(ISNUMBER(DZ63),IF(DZ63&gt;0,"FL","FC"),"FC"),
   IF(
    ISNUMBER(DZ63),
    IF(DZ63&gt;0,"NOR","F"),
    IF(DZ63="A","NOR",IF(DZ63&lt;&gt;"",DZ63,"F"))
   )
  )
 )
)</f>
        <v>NA</v>
      </c>
      <c r="DY63" s="362">
        <f t="shared" si="702"/>
        <v>8.5</v>
      </c>
      <c r="DZ63" s="362" t="str" cm="1">
        <f t="array" ref="DZ63">_xlfn.LET(
_xlpm.f,DZ$6,
_xlpm.xp,IFERROR(
   _xlfn.XLOOKUP(
     1,
     (Papeletas!$B$2:$B$3000=$B63)*(Papeletas!$G$2:$G$3000&lt;=_xlpm.f)*(Papeletas!$H$2:$H$3000&gt;=_xlpm.f),
     Papeletas!$F$2:$F$3000,
     "__NP__"
   ),
   "__NP__"
),
_xlpm.x,IF(_xlpm.xp&lt;&gt;"__NP__",_xlpm.xp,_xlfn.XLOOKUP($B63,Reloj!$A$2:$A$3000,INDEX(Reloj!$J$2:$AR$3000,,COLUMN(DN55)-INT(COLUMN(DN55)/9*8)),"__NF__")),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EA63" s="363">
        <f t="shared" si="703"/>
        <v>0</v>
      </c>
      <c r="EB63" s="363">
        <f t="shared" si="704"/>
        <v>0</v>
      </c>
      <c r="EC63" s="363">
        <f t="shared" si="705"/>
        <v>0</v>
      </c>
      <c r="ED63" s="363">
        <f t="shared" si="706"/>
        <v>0</v>
      </c>
      <c r="EE63" s="359">
        <f t="shared" si="707"/>
        <v>0.3125</v>
      </c>
      <c r="EF63" s="360">
        <f t="shared" si="708"/>
        <v>0.70833333333333337</v>
      </c>
      <c r="EG63" s="361" t="str">
        <f>IF(
 OR(EE$6&lt;MAX($B$2,$G63),AND($H63&lt;&gt;"",EE$6&gt;$H63)),
 "NA",
 IF(
  AND($D63="LOCAL",WEEKDAY(EE$6,2)=7),
  "DS",
  IF(
   COUNTIF(Parametros!$P:$P,EE$6)&gt;0,
   IF(ISNUMBER(EI63),IF(EI63&gt;0,"FL","FC"),"FC"),
   IF(
    ISNUMBER(EI63),
    IF(EI63&gt;0,"NOR","F"),
    IF(EI63="A","NOR",IF(EI63&lt;&gt;"",EI63,"F"))
   )
  )
 )
)</f>
        <v>NA</v>
      </c>
      <c r="EH63" s="362">
        <f t="shared" si="709"/>
        <v>8.5</v>
      </c>
      <c r="EI63" s="362" t="str" cm="1">
        <f t="array" ref="EI63">_xlfn.LET(
_xlpm.f,EI$6,
_xlpm.xp,IFERROR(
   _xlfn.XLOOKUP(
     1,
     (Papeletas!$B$2:$B$3000=$B63)*(Papeletas!$G$2:$G$3000&lt;=_xlpm.f)*(Papeletas!$H$2:$H$3000&gt;=_xlpm.f),
     Papeletas!$F$2:$F$3000,
     "__NP__"
   ),
   "__NP__"
),
_xlpm.x,IF(_xlpm.xp&lt;&gt;"__NP__",_xlpm.xp,_xlfn.XLOOKUP($B63,Reloj!$A$2:$A$3000,INDEX(Reloj!$J$2:$AR$3000,,COLUMN(DW55)-INT(COLUMN(DW55)/9*8)),"__NF__")),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EJ63" s="363">
        <f t="shared" si="710"/>
        <v>0</v>
      </c>
      <c r="EK63" s="363">
        <f t="shared" si="711"/>
        <v>0</v>
      </c>
      <c r="EL63" s="363">
        <f t="shared" si="712"/>
        <v>0</v>
      </c>
      <c r="EM63" s="363">
        <f t="shared" si="713"/>
        <v>0</v>
      </c>
      <c r="EN63" s="359">
        <f t="shared" si="714"/>
        <v>0.3125</v>
      </c>
      <c r="EO63" s="360">
        <f t="shared" si="715"/>
        <v>0.70833333333333337</v>
      </c>
      <c r="EP63" s="361" t="str">
        <f>IF(
 OR(EN$6&lt;MAX($B$2,$G63),AND($H63&lt;&gt;"",EN$6&gt;$H63)),
 "NA",
 IF(
  AND($D63="LOCAL",WEEKDAY(EN$6,2)=7),
  "DS",
  IF(
   COUNTIF(Parametros!$P:$P,EN$6)&gt;0,
   IF(ISNUMBER(ER63),IF(ER63&gt;0,"FL","FC"),"FC"),
   IF(
    ISNUMBER(ER63),
    IF(ER63&gt;0,"NOR","F"),
    IF(ER63="A","NOR",IF(ER63&lt;&gt;"",ER63,"F"))
   )
  )
 )
)</f>
        <v>NOR</v>
      </c>
      <c r="EQ63" s="362">
        <f t="shared" si="716"/>
        <v>8.5</v>
      </c>
      <c r="ER63" s="362" cm="1">
        <f t="array" ref="ER63">_xlfn.LET(
_xlpm.f,ER$6,
_xlpm.xp,IFERROR(
   _xlfn.XLOOKUP(
     1,
     (Papeletas!$B$2:$B$3000=$B63)*(Papeletas!$G$2:$G$3000&lt;=_xlpm.f)*(Papeletas!$H$2:$H$3000&gt;=_xlpm.f),
     Papeletas!$F$2:$F$3000,
     "__NP__"
   ),
   "__NP__"
),
_xlpm.x,IF(_xlpm.xp&lt;&gt;"__NP__",_xlpm.xp,_xlfn.XLOOKUP($B63,Reloj!$A$2:$A$3000,INDEX(Reloj!$J$2:$AR$3000,,COLUMN(EF55)-INT(COLUMN(EF55)/9*8)),"__NF__")),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ES63" s="363">
        <f t="shared" si="717"/>
        <v>8.5</v>
      </c>
      <c r="ET63" s="363">
        <f t="shared" si="718"/>
        <v>2</v>
      </c>
      <c r="EU63" s="363">
        <f t="shared" si="719"/>
        <v>0.5</v>
      </c>
      <c r="EV63" s="363">
        <f t="shared" si="720"/>
        <v>0</v>
      </c>
      <c r="EW63" s="359">
        <f t="shared" si="721"/>
        <v>0.3125</v>
      </c>
      <c r="EX63" s="360">
        <f t="shared" si="722"/>
        <v>0.70833333333333337</v>
      </c>
      <c r="EY63" s="361" t="str">
        <f>IF(
 OR(EW$6&lt;MAX($B$2,$G63),AND($H63&lt;&gt;"",EW$6&gt;$H63)),
 "NA",
 IF(
  AND($D63="LOCAL",WEEKDAY(EW$6,2)=7),
  "DS",
  IF(
   COUNTIF(Parametros!$P:$P,EW$6)&gt;0,
   IF(ISNUMBER(FA63),IF(FA63&gt;0,"FL","FC"),"FC"),
   IF(
    ISNUMBER(FA63),
    IF(FA63&gt;0,"NOR","F"),
    IF(FA63="A","NOR",IF(FA63&lt;&gt;"",FA63,"F"))
   )
  )
 )
)</f>
        <v>NOR</v>
      </c>
      <c r="EZ63" s="362">
        <f t="shared" si="723"/>
        <v>8.5</v>
      </c>
      <c r="FA63" s="362" cm="1">
        <f t="array" ref="FA63">_xlfn.LET(
_xlpm.f,FA$6,
_xlpm.xp,IFERROR(
   _xlfn.XLOOKUP(
     1,
     (Papeletas!$B$2:$B$3000=$B63)*(Papeletas!$G$2:$G$3000&lt;=_xlpm.f)*(Papeletas!$H$2:$H$3000&gt;=_xlpm.f),
     Papeletas!$F$2:$F$3000,
     "__NP__"
   ),
   "__NP__"
),
_xlpm.x,IF(_xlpm.xp&lt;&gt;"__NP__",_xlpm.xp,_xlfn.XLOOKUP($B63,Reloj!$A$2:$A$3000,INDEX(Reloj!$J$2:$AR$3000,,COLUMN(EO55)-INT(COLUMN(EO55)/9*8)),"__NF__")),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FB63" s="363">
        <f t="shared" si="724"/>
        <v>8.5</v>
      </c>
      <c r="FC63" s="363">
        <f t="shared" si="725"/>
        <v>2</v>
      </c>
      <c r="FD63" s="363">
        <f t="shared" si="726"/>
        <v>0.5</v>
      </c>
      <c r="FE63" s="363">
        <f t="shared" si="727"/>
        <v>0</v>
      </c>
      <c r="FF63" s="359">
        <f t="shared" si="728"/>
        <v>0.3125</v>
      </c>
      <c r="FG63" s="360">
        <f t="shared" si="729"/>
        <v>0.54166666666666663</v>
      </c>
      <c r="FH63" s="361" t="str">
        <f>IF(
 OR(FF$6&lt;MAX($B$2,$G63),AND($H63&lt;&gt;"",FF$6&gt;$H63)),
 "NA",
 IF(
  AND($D63="LOCAL",WEEKDAY(FF$6,2)=7),
  "DS",
  IF(
   COUNTIF(Parametros!$P:$P,FF$6)&gt;0,
   IF(ISNUMBER(FJ63),IF(FJ63&gt;0,"FL","FC"),"FC"),
   IF(
    ISNUMBER(FJ63),
    IF(FJ63&gt;0,"NOR","F"),
    IF(FJ63="A","NOR",IF(FJ63&lt;&gt;"",FJ63,"F"))
   )
  )
 )
)</f>
        <v>NOR</v>
      </c>
      <c r="FI63" s="362">
        <f t="shared" si="730"/>
        <v>5.4999999999999991</v>
      </c>
      <c r="FJ63" s="362" cm="1">
        <f t="array" ref="FJ63">_xlfn.LET(
_xlpm.f,FJ$6,
_xlpm.xp,IFERROR(
   _xlfn.XLOOKUP(
     1,
     (Papeletas!$B$2:$B$3000=$B63)*(Papeletas!$G$2:$G$3000&lt;=_xlpm.f)*(Papeletas!$H$2:$H$3000&gt;=_xlpm.f),
     Papeletas!$F$2:$F$3000,
     "__NP__"
   ),
   "__NP__"
),
_xlpm.x,IF(_xlpm.xp&lt;&gt;"__NP__",_xlpm.xp,_xlfn.XLOOKUP($B63,Reloj!$A$2:$A$3000,INDEX(Reloj!$J$2:$AR$3000,,COLUMN(EX55)-INT(COLUMN(EX55)/9*8)),"__NF__")),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6</v>
      </c>
      <c r="FK63" s="363">
        <f t="shared" si="731"/>
        <v>5.4999999999999991</v>
      </c>
      <c r="FL63" s="363">
        <f t="shared" si="732"/>
        <v>0.50000000000000089</v>
      </c>
      <c r="FM63" s="363">
        <f t="shared" si="733"/>
        <v>0</v>
      </c>
      <c r="FN63" s="363">
        <f t="shared" si="734"/>
        <v>0</v>
      </c>
      <c r="FO63" s="359" t="str">
        <f t="shared" si="735"/>
        <v>-</v>
      </c>
      <c r="FP63" s="360" t="str">
        <f t="shared" si="736"/>
        <v>-</v>
      </c>
      <c r="FQ63" s="361" t="str">
        <f>IF(
 OR(FO$6&lt;MAX($B$2,$G63),AND($H63&lt;&gt;"",FO$6&gt;$H63)),
 "NA",
 IF(
  AND($D63="LOCAL",WEEKDAY(FO$6,2)=7),
  "DS",
  IF(
   COUNTIF(Parametros!$P:$P,FO$6)&gt;0,
   IF(ISNUMBER(FS63),IF(FS63&gt;0,"FL","FC"),"FC"),
   IF(
    ISNUMBER(FS63),
    IF(FS63&gt;0,"NOR","F"),
    IF(FS63="A","NOR",IF(FS63&lt;&gt;"",FS63,"F"))
   )
  )
 )
)</f>
        <v>DS</v>
      </c>
      <c r="FR63" s="362">
        <f t="shared" si="737"/>
        <v>0</v>
      </c>
      <c r="FS63" s="362" t="str" cm="1">
        <f t="array" ref="FS63">_xlfn.LET(
_xlpm.f,FS$6,
_xlpm.xp,IFERROR(
   _xlfn.XLOOKUP(
     1,
     (Papeletas!$B$2:$B$3000=$B63)*(Papeletas!$G$2:$G$3000&lt;=_xlpm.f)*(Papeletas!$H$2:$H$3000&gt;=_xlpm.f),
     Papeletas!$F$2:$F$3000,
     "__NP__"
   ),
   "__NP__"
),
_xlpm.x,IF(_xlpm.xp&lt;&gt;"__NP__",_xlpm.xp,_xlfn.XLOOKUP($B63,Reloj!$A$2:$A$3000,INDEX(Reloj!$J$2:$AR$3000,,COLUMN(FG55)-INT(COLUMN(FG55)/9*8)),"__NF__")),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FT63" s="363">
        <f t="shared" si="738"/>
        <v>0</v>
      </c>
      <c r="FU63" s="363">
        <f t="shared" si="739"/>
        <v>0</v>
      </c>
      <c r="FV63" s="363">
        <f t="shared" si="740"/>
        <v>0</v>
      </c>
      <c r="FW63" s="363">
        <f t="shared" si="741"/>
        <v>0</v>
      </c>
      <c r="FX63" s="359">
        <f t="shared" si="742"/>
        <v>0.3125</v>
      </c>
      <c r="FY63" s="360">
        <f t="shared" si="743"/>
        <v>0.70833333333333337</v>
      </c>
      <c r="FZ63" s="361" t="str">
        <f>IF(
 OR(FX$6&lt;MAX($B$2,$G63),AND($H63&lt;&gt;"",FX$6&gt;$H63)),
 "NA",
 IF(
  AND($D63="LOCAL",WEEKDAY(FX$6,2)=7),
  "DS",
  IF(
   COUNTIF(Parametros!$P:$P,FX$6)&gt;0,
   IF(ISNUMBER(GB63),IF(GB63&gt;0,"FL","FC"),"FC"),
   IF(
    ISNUMBER(GB63),
    IF(GB63&gt;0,"NOR","F"),
    IF(GB63="A","NOR",IF(GB63&lt;&gt;"",GB63,"F"))
   )
  )
 )
)</f>
        <v>NOR</v>
      </c>
      <c r="GA63" s="362">
        <f t="shared" si="744"/>
        <v>8.5</v>
      </c>
      <c r="GB63" s="362" cm="1">
        <f t="array" ref="GB63">_xlfn.LET(
_xlpm.f,GB$6,
_xlpm.xp,IFERROR(
   _xlfn.XLOOKUP(
     1,
     (Papeletas!$B$2:$B$3000=$B63)*(Papeletas!$G$2:$G$3000&lt;=_xlpm.f)*(Papeletas!$H$2:$H$3000&gt;=_xlpm.f),
     Papeletas!$F$2:$F$3000,
     "__NP__"
   ),
   "__NP__"
),
_xlpm.x,IF(_xlpm.xp&lt;&gt;"__NP__",_xlpm.xp,_xlfn.XLOOKUP($B63,Reloj!$A$2:$A$3000,INDEX(Reloj!$J$2:$AR$3000,,COLUMN(FP55)-INT(COLUMN(FP55)/9*8)),"__NF__")),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GC63" s="363">
        <f t="shared" si="745"/>
        <v>8.5</v>
      </c>
      <c r="GD63" s="363">
        <f t="shared" si="746"/>
        <v>2</v>
      </c>
      <c r="GE63" s="363">
        <f t="shared" si="747"/>
        <v>0.5</v>
      </c>
      <c r="GF63" s="363">
        <f t="shared" si="748"/>
        <v>0</v>
      </c>
      <c r="GG63" s="359">
        <f t="shared" si="749"/>
        <v>0.3125</v>
      </c>
      <c r="GH63" s="360">
        <f t="shared" si="750"/>
        <v>0.70833333333333337</v>
      </c>
      <c r="GI63" s="361" t="str">
        <f>IF(
 OR(GG$6&lt;MAX($B$2,$G63),AND($H63&lt;&gt;"",GG$6&gt;$H63)),
 "NA",
 IF(
  AND($D63="LOCAL",WEEKDAY(GG$6,2)=7),
  "DS",
  IF(
   COUNTIF(Parametros!$P:$P,GG$6)&gt;0,
   IF(ISNUMBER(GK63),IF(GK63&gt;0,"FL","FC"),"FC"),
   IF(
    ISNUMBER(GK63),
    IF(GK63&gt;0,"NOR","F"),
    IF(GK63="A","NOR",IF(GK63&lt;&gt;"",GK63,"F"))
   )
  )
 )
)</f>
        <v>NOR</v>
      </c>
      <c r="GJ63" s="362">
        <f t="shared" si="751"/>
        <v>8.5</v>
      </c>
      <c r="GK63" s="362" cm="1">
        <f t="array" ref="GK63">_xlfn.LET(
_xlpm.f,GK$6,
_xlpm.xp,IFERROR(
   _xlfn.XLOOKUP(
     1,
     (Papeletas!$B$2:$B$3000=$B63)*(Papeletas!$G$2:$G$3000&lt;=_xlpm.f)*(Papeletas!$H$2:$H$3000&gt;=_xlpm.f),
     Papeletas!$F$2:$F$3000,
     "__NP__"
   ),
   "__NP__"
),
_xlpm.x,IF(_xlpm.xp&lt;&gt;"__NP__",_xlpm.xp,_xlfn.XLOOKUP($B63,Reloj!$A$2:$A$3000,INDEX(Reloj!$J$2:$AR$3000,,COLUMN(FY55)-INT(COLUMN(FY55)/9*8)),"__NF__")),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GL63" s="363">
        <f t="shared" si="752"/>
        <v>8.5</v>
      </c>
      <c r="GM63" s="363">
        <f t="shared" si="753"/>
        <v>2</v>
      </c>
      <c r="GN63" s="363">
        <f t="shared" si="754"/>
        <v>0.5</v>
      </c>
      <c r="GO63" s="363">
        <f t="shared" si="755"/>
        <v>0</v>
      </c>
      <c r="GP63" s="359">
        <f t="shared" si="756"/>
        <v>0.3125</v>
      </c>
      <c r="GQ63" s="360">
        <f t="shared" si="757"/>
        <v>0.70833333333333337</v>
      </c>
      <c r="GR63" s="361" t="str">
        <f>IF(
 OR(GP$6&lt;MAX($B$2,$G63),AND($H63&lt;&gt;"",GP$6&gt;$H63)),
 "NA",
 IF(
  AND($D63="LOCAL",WEEKDAY(GP$6,2)=7),
  "DS",
  IF(
   COUNTIF(Parametros!$P:$P,GP$6)&gt;0,
   IF(ISNUMBER(GT63),IF(GT63&gt;0,"FL","FC"),"FC"),
   IF(
    ISNUMBER(GT63),
    IF(GT63&gt;0,"NOR","F"),
    IF(GT63="A","NOR",IF(GT63&lt;&gt;"",GT63,"F"))
   )
  )
 )
)</f>
        <v>NOR</v>
      </c>
      <c r="GS63" s="362">
        <f t="shared" si="758"/>
        <v>8.5</v>
      </c>
      <c r="GT63" s="362" cm="1">
        <f t="array" ref="GT63">_xlfn.LET(
_xlpm.f,GT$6,
_xlpm.xp,IFERROR(
   _xlfn.XLOOKUP(
     1,
     (Papeletas!$B$2:$B$3000=$B63)*(Papeletas!$G$2:$G$3000&lt;=_xlpm.f)*(Papeletas!$H$2:$H$3000&gt;=_xlpm.f),
     Papeletas!$F$2:$F$3000,
     "__NP__"
   ),
   "__NP__"
),
_xlpm.x,IF(_xlpm.xp&lt;&gt;"__NP__",_xlpm.xp,_xlfn.XLOOKUP($B63,Reloj!$A$2:$A$3000,INDEX(Reloj!$J$2:$AR$3000,,COLUMN(GH55)-INT(COLUMN(GH55)/9*8)),"__NF__")),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GU63" s="363">
        <f t="shared" si="759"/>
        <v>8.5</v>
      </c>
      <c r="GV63" s="363">
        <f t="shared" si="760"/>
        <v>2</v>
      </c>
      <c r="GW63" s="363">
        <f t="shared" si="761"/>
        <v>0.5</v>
      </c>
      <c r="GX63" s="363">
        <f t="shared" si="762"/>
        <v>0</v>
      </c>
      <c r="GY63" s="359">
        <f t="shared" si="763"/>
        <v>0.3125</v>
      </c>
      <c r="GZ63" s="360">
        <f t="shared" si="764"/>
        <v>0.70833333333333337</v>
      </c>
      <c r="HA63" s="361" t="str">
        <f>IF(
 OR(GY$6&lt;MAX($B$2,$G63),AND($H63&lt;&gt;"",GY$6&gt;$H63)),
 "NA",
 IF(
  AND($D63="LOCAL",WEEKDAY(GY$6,2)=7),
  "DS",
  IF(
   COUNTIF(Parametros!$P:$P,GY$6)&gt;0,
   IF(ISNUMBER(HC63),IF(HC63&gt;0,"FL","FC"),"FC"),
   IF(
    ISNUMBER(HC63),
    IF(HC63&gt;0,"NOR","F"),
    IF(HC63="A","NOR",IF(HC63&lt;&gt;"",HC63,"F"))
   )
  )
 )
)</f>
        <v>NOR</v>
      </c>
      <c r="HB63" s="362">
        <f t="shared" si="765"/>
        <v>8.5</v>
      </c>
      <c r="HC63" s="362" cm="1">
        <f t="array" ref="HC63">_xlfn.LET(
_xlpm.f,HC$6,
_xlpm.xp,IFERROR(
   _xlfn.XLOOKUP(
     1,
     (Papeletas!$B$2:$B$3000=$B63)*(Papeletas!$G$2:$G$3000&lt;=_xlpm.f)*(Papeletas!$H$2:$H$3000&gt;=_xlpm.f),
     Papeletas!$F$2:$F$3000,
     "__NP__"
   ),
   "__NP__"
),
_xlpm.x,IF(_xlpm.xp&lt;&gt;"__NP__",_xlpm.xp,_xlfn.XLOOKUP($B63,Reloj!$A$2:$A$3000,INDEX(Reloj!$J$2:$AR$3000,,COLUMN(GQ55)-INT(COLUMN(GQ55)/9*8)),"__NF__")),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HD63" s="363">
        <f t="shared" si="766"/>
        <v>8.5</v>
      </c>
      <c r="HE63" s="363">
        <f t="shared" si="767"/>
        <v>2</v>
      </c>
      <c r="HF63" s="363">
        <f t="shared" si="768"/>
        <v>0.5</v>
      </c>
      <c r="HG63" s="363">
        <f t="shared" si="769"/>
        <v>0</v>
      </c>
      <c r="HH63" s="359">
        <f t="shared" si="770"/>
        <v>0.3125</v>
      </c>
      <c r="HI63" s="360">
        <f t="shared" si="771"/>
        <v>0.70833333333333337</v>
      </c>
      <c r="HJ63" s="361" t="str">
        <f>IF(
 OR(HH$6&lt;MAX($B$2,$G63),AND($H63&lt;&gt;"",HH$6&gt;$H63)),
 "NA",
 IF(
  AND($D63="LOCAL",WEEKDAY(HH$6,2)=7),
  "DS",
  IF(
   COUNTIF(Parametros!$P:$P,HH$6)&gt;0,
   IF(ISNUMBER(HL63),IF(HL63&gt;0,"FL","FC"),"FC"),
   IF(
    ISNUMBER(HL63),
    IF(HL63&gt;0,"NOR","F"),
    IF(HL63="A","NOR",IF(HL63&lt;&gt;"",HL63,"F"))
   )
  )
 )
)</f>
        <v>NOR</v>
      </c>
      <c r="HK63" s="362">
        <f t="shared" si="772"/>
        <v>8.5</v>
      </c>
      <c r="HL63" s="362" cm="1">
        <f t="array" ref="HL63">_xlfn.LET(
_xlpm.f,HL$6,
_xlpm.xp,IFERROR(
   _xlfn.XLOOKUP(
     1,
     (Papeletas!$B$2:$B$3000=$B63)*(Papeletas!$G$2:$G$3000&lt;=_xlpm.f)*(Papeletas!$H$2:$H$3000&gt;=_xlpm.f),
     Papeletas!$F$2:$F$3000,
     "__NP__"
   ),
   "__NP__"
),
_xlpm.x,IF(_xlpm.xp&lt;&gt;"__NP__",_xlpm.xp,_xlfn.XLOOKUP($B63,Reloj!$A$2:$A$3000,INDEX(Reloj!$J$2:$AR$3000,,COLUMN(GZ55)-INT(COLUMN(GZ55)/9*8)),"__NF__")),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12</v>
      </c>
      <c r="HM63" s="363">
        <f t="shared" si="773"/>
        <v>8.5</v>
      </c>
      <c r="HN63" s="363">
        <f t="shared" si="774"/>
        <v>2</v>
      </c>
      <c r="HO63" s="363">
        <f t="shared" si="775"/>
        <v>1.5</v>
      </c>
      <c r="HP63" s="363">
        <f t="shared" si="776"/>
        <v>0</v>
      </c>
      <c r="HQ63" s="359">
        <f t="shared" si="777"/>
        <v>0.3125</v>
      </c>
      <c r="HR63" s="360">
        <f t="shared" si="778"/>
        <v>0.54166666666666663</v>
      </c>
      <c r="HS63" s="361" t="str">
        <f>IF(
 OR(HQ$6&lt;MAX($B$2,$G63),AND($H63&lt;&gt;"",HQ$6&gt;$H63)),
 "NA",
 IF(
  AND($D63="LOCAL",WEEKDAY(HQ$6,2)=7),
  "DS",
  IF(
   COUNTIF(Parametros!$P:$P,HQ$6)&gt;0,
   IF(ISNUMBER(HU63),IF(HU63&gt;0,"FL","FC"),"FC"),
   IF(
    ISNUMBER(HU63),
    IF(HU63&gt;0,"NOR","F"),
    IF(HU63="A","NOR",IF(HU63&lt;&gt;"",HU63,"F"))
   )
  )
 )
)</f>
        <v>NOR</v>
      </c>
      <c r="HT63" s="362">
        <f t="shared" si="779"/>
        <v>5.4999999999999991</v>
      </c>
      <c r="HU63" s="362" cm="1">
        <f t="array" ref="HU63">_xlfn.LET(
_xlpm.f,HU$6,
_xlpm.xp,IFERROR(
   _xlfn.XLOOKUP(
     1,
     (Papeletas!$B$2:$B$3000=$B63)*(Papeletas!$G$2:$G$3000&lt;=_xlpm.f)*(Papeletas!$H$2:$H$3000&gt;=_xlpm.f),
     Papeletas!$F$2:$F$3000,
     "__NP__"
   ),
   "__NP__"
),
_xlpm.x,IF(_xlpm.xp&lt;&gt;"__NP__",_xlpm.xp,_xlfn.XLOOKUP($B63,Reloj!$A$2:$A$3000,INDEX(Reloj!$J$2:$AR$3000,,COLUMN(HI55)-INT(COLUMN(HI55)/9*8)),"__NF__")),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6</v>
      </c>
      <c r="HV63" s="363">
        <f t="shared" si="780"/>
        <v>5.4999999999999991</v>
      </c>
      <c r="HW63" s="363">
        <f t="shared" si="781"/>
        <v>0.50000000000000089</v>
      </c>
      <c r="HX63" s="363">
        <f t="shared" si="782"/>
        <v>0</v>
      </c>
      <c r="HY63" s="363">
        <f t="shared" si="783"/>
        <v>0</v>
      </c>
      <c r="HZ63" s="359" t="str">
        <f t="shared" si="784"/>
        <v>-</v>
      </c>
      <c r="IA63" s="360" t="str">
        <f t="shared" si="785"/>
        <v>-</v>
      </c>
      <c r="IB63" s="361" t="str">
        <f>IF(
 OR(HZ$6&lt;MAX($B$2,$G63),AND($H63&lt;&gt;"",HZ$6&gt;$H63)),
 "NA",
 IF(
  AND($D63="LOCAL",WEEKDAY(HZ$6,2)=7),
  "DS",
  IF(
   COUNTIF(Parametros!$P:$P,HZ$6)&gt;0,
   IF(ISNUMBER(ID63),IF(ID63&gt;0,"FL","FC"),"FC"),
   IF(
    ISNUMBER(ID63),
    IF(ID63&gt;0,"NOR","F"),
    IF(ID63="A","NOR",IF(ID63&lt;&gt;"",ID63,"F"))
   )
  )
 )
)</f>
        <v>DS</v>
      </c>
      <c r="IC63" s="362">
        <f t="shared" si="786"/>
        <v>0</v>
      </c>
      <c r="ID63" s="362" t="str" cm="1">
        <f t="array" ref="ID63">_xlfn.LET(
_xlpm.f,ID$6,
_xlpm.xp,IFERROR(
   _xlfn.XLOOKUP(
     1,
     (Papeletas!$B$2:$B$3000=$B63)*(Papeletas!$G$2:$G$3000&lt;=_xlpm.f)*(Papeletas!$H$2:$H$3000&gt;=_xlpm.f),
     Papeletas!$F$2:$F$3000,
     "__NP__"
   ),
   "__NP__"
),
_xlpm.x,IF(_xlpm.xp&lt;&gt;"__NP__",_xlpm.xp,_xlfn.XLOOKUP($B63,Reloj!$A$2:$A$3000,INDEX(Reloj!$J$2:$AR$3000,,COLUMN(HR55)-INT(COLUMN(HR55)/9*8)),"__NF__")),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IE63" s="363">
        <f t="shared" si="787"/>
        <v>0</v>
      </c>
      <c r="IF63" s="363">
        <f t="shared" si="788"/>
        <v>0</v>
      </c>
      <c r="IG63" s="363">
        <f t="shared" si="789"/>
        <v>0</v>
      </c>
      <c r="IH63" s="363">
        <f t="shared" si="790"/>
        <v>0</v>
      </c>
      <c r="II63" s="359">
        <f t="shared" si="791"/>
        <v>0.3125</v>
      </c>
      <c r="IJ63" s="360">
        <f t="shared" si="792"/>
        <v>0.70833333333333337</v>
      </c>
      <c r="IK63" s="361" t="str">
        <f>IF(
 OR(II$6&lt;MAX($B$2,$G63),AND($H63&lt;&gt;"",II$6&gt;$H63)),
 "NA",
 IF(
  AND($D63="LOCAL",WEEKDAY(II$6,2)=7),
  "DS",
  IF(
   COUNTIF(Parametros!$P:$P,II$6)&gt;0,
   IF(ISNUMBER(IM63),IF(IM63&gt;0,"FL","FC"),"FC"),
   IF(
    ISNUMBER(IM63),
    IF(IM63&gt;0,"NOR","F"),
    IF(IM63="A","NOR",IF(IM63&lt;&gt;"",IM63,"F"))
   )
  )
 )
)</f>
        <v>NOR</v>
      </c>
      <c r="IL63" s="362">
        <f t="shared" si="793"/>
        <v>8.5</v>
      </c>
      <c r="IM63" s="362" cm="1">
        <f t="array" ref="IM63">_xlfn.LET(
_xlpm.f,IM$6,
_xlpm.xp,IFERROR(
   _xlfn.XLOOKUP(
     1,
     (Papeletas!$B$2:$B$3000=$B63)*(Papeletas!$G$2:$G$3000&lt;=_xlpm.f)*(Papeletas!$H$2:$H$3000&gt;=_xlpm.f),
     Papeletas!$F$2:$F$3000,
     "__NP__"
   ),
   "__NP__"
),
_xlpm.x,IF(_xlpm.xp&lt;&gt;"__NP__",_xlpm.xp,_xlfn.XLOOKUP($B63,Reloj!$A$2:$A$3000,INDEX(Reloj!$J$2:$AR$3000,,COLUMN(IA55)-INT(COLUMN(IA55)/9*8)),"__NF__")),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12</v>
      </c>
      <c r="IN63" s="363">
        <f t="shared" si="794"/>
        <v>8.5</v>
      </c>
      <c r="IO63" s="363">
        <f t="shared" si="795"/>
        <v>2</v>
      </c>
      <c r="IP63" s="363">
        <f t="shared" si="796"/>
        <v>1.5</v>
      </c>
      <c r="IQ63" s="363">
        <f t="shared" si="797"/>
        <v>0</v>
      </c>
      <c r="IR63" s="359">
        <f t="shared" si="798"/>
        <v>0.3125</v>
      </c>
      <c r="IS63" s="360">
        <f t="shared" si="799"/>
        <v>0.70833333333333337</v>
      </c>
      <c r="IT63" s="361" t="str">
        <f>IF(
 OR(IR$6&lt;MAX($B$2,$G63),AND($H63&lt;&gt;"",IR$6&gt;$H63)),
 "NA",
 IF(
  AND($D63="LOCAL",WEEKDAY(IR$6,2)=7),
  "DS",
  IF(
   COUNTIF(Parametros!$P:$P,IR$6)&gt;0,
   IF(ISNUMBER(IV63),IF(IV63&gt;0,"FL","FC"),"FC"),
   IF(
    ISNUMBER(IV63),
    IF(IV63&gt;0,"NOR","F"),
    IF(IV63="A","NOR",IF(IV63&lt;&gt;"",IV63,"F"))
   )
  )
 )
)</f>
        <v>NOR</v>
      </c>
      <c r="IU63" s="362">
        <f t="shared" si="800"/>
        <v>8.5</v>
      </c>
      <c r="IV63" s="362" cm="1">
        <f t="array" ref="IV63">_xlfn.LET(
_xlpm.f,IV$6,
_xlpm.xp,IFERROR(
   _xlfn.XLOOKUP(
     1,
     (Papeletas!$B$2:$B$3000=$B63)*(Papeletas!$G$2:$G$3000&lt;=_xlpm.f)*(Papeletas!$H$2:$H$3000&gt;=_xlpm.f),
     Papeletas!$F$2:$F$3000,
     "__NP__"
   ),
   "__NP__"
),
_xlpm.x,IF(_xlpm.xp&lt;&gt;"__NP__",_xlpm.xp,_xlfn.XLOOKUP($B63,Reloj!$A$2:$A$3000,INDEX(Reloj!$J$2:$AR$3000,,COLUMN(IJ55)-INT(COLUMN(IJ55)/9*8)),"__NF__")),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IW63" s="363">
        <f t="shared" si="801"/>
        <v>8.5</v>
      </c>
      <c r="IX63" s="363">
        <f t="shared" si="802"/>
        <v>2</v>
      </c>
      <c r="IY63" s="363">
        <f t="shared" si="803"/>
        <v>0.5</v>
      </c>
      <c r="IZ63" s="363">
        <f t="shared" si="804"/>
        <v>0</v>
      </c>
      <c r="JA63" s="359">
        <f t="shared" si="805"/>
        <v>0.3125</v>
      </c>
      <c r="JB63" s="360">
        <f t="shared" si="806"/>
        <v>0.70833333333333337</v>
      </c>
      <c r="JC63" s="361" t="str">
        <f>IF(
 OR(JA$6&lt;MAX($B$2,$G63),AND($H63&lt;&gt;"",JA$6&gt;$H63)),
 "NA",
 IF(
  AND($D63="LOCAL",WEEKDAY(JA$6,2)=7),
  "DS",
  IF(
   COUNTIF(Parametros!$P:$P,JA$6)&gt;0,
   IF(ISNUMBER(JE63),IF(JE63&gt;0,"FL","FC"),"FC"),
   IF(
    ISNUMBER(JE63),
    IF(JE63&gt;0,"NOR","F"),
    IF(JE63="A","NOR",IF(JE63&lt;&gt;"",JE63,"F"))
   )
  )
 )
)</f>
        <v>NOR</v>
      </c>
      <c r="JD63" s="362">
        <f t="shared" si="807"/>
        <v>8.5</v>
      </c>
      <c r="JE63" s="362" cm="1">
        <f t="array" ref="JE63">_xlfn.LET(
_xlpm.f,JE$6,
_xlpm.xp,IFERROR(
   _xlfn.XLOOKUP(
     1,
     (Papeletas!$B$2:$B$3000=$B63)*(Papeletas!$G$2:$G$3000&lt;=_xlpm.f)*(Papeletas!$H$2:$H$3000&gt;=_xlpm.f),
     Papeletas!$F$2:$F$3000,
     "__NP__"
   ),
   "__NP__"
),
_xlpm.x,IF(_xlpm.xp&lt;&gt;"__NP__",_xlpm.xp,_xlfn.XLOOKUP($B63,Reloj!$A$2:$A$3000,INDEX(Reloj!$J$2:$AR$3000,,COLUMN(IS55)-INT(COLUMN(IS55)/9*8)),"__NF__")),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JF63" s="363">
        <f t="shared" si="808"/>
        <v>8.5</v>
      </c>
      <c r="JG63" s="363">
        <f t="shared" si="809"/>
        <v>2</v>
      </c>
      <c r="JH63" s="363">
        <f t="shared" si="810"/>
        <v>0.5</v>
      </c>
      <c r="JI63" s="363">
        <f t="shared" si="811"/>
        <v>0</v>
      </c>
      <c r="JJ63" s="359">
        <f t="shared" si="812"/>
        <v>0.3125</v>
      </c>
      <c r="JK63" s="360">
        <f t="shared" si="813"/>
        <v>0.70833333333333337</v>
      </c>
      <c r="JL63" s="361" t="str">
        <f>IF(
 OR(JJ$6&lt;MAX($B$2,$G63),AND($H63&lt;&gt;"",JJ$6&gt;$H63)),
 "NA",
 IF(
  AND($D63="LOCAL",WEEKDAY(JJ$6,2)=7),
  "DS",
  IF(
   COUNTIF(Parametros!$P:$P,JJ$6)&gt;0,
   IF(ISNUMBER(JN63),IF(JN63&gt;0,"FL","FC"),"FC"),
   IF(
    ISNUMBER(JN63),
    IF(JN63&gt;0,"NOR","F"),
    IF(JN63="A","NOR",IF(JN63&lt;&gt;"",JN63,"F"))
   )
  )
 )
)</f>
        <v>NOR</v>
      </c>
      <c r="JM63" s="362">
        <f t="shared" si="814"/>
        <v>8.5</v>
      </c>
      <c r="JN63" s="362" cm="1">
        <f t="array" ref="JN63">_xlfn.LET(
_xlpm.f,JN$6,
_xlpm.xp,IFERROR(
   _xlfn.XLOOKUP(
     1,
     (Papeletas!$B$2:$B$3000=$B63)*(Papeletas!$G$2:$G$3000&lt;=_xlpm.f)*(Papeletas!$H$2:$H$3000&gt;=_xlpm.f),
     Papeletas!$F$2:$F$3000,
     "__NP__"
   ),
   "__NP__"
),
_xlpm.x,IF(_xlpm.xp&lt;&gt;"__NP__",_xlpm.xp,_xlfn.XLOOKUP($B63,Reloj!$A$2:$A$3000,INDEX(Reloj!$J$2:$AR$3000,,COLUMN(JB55)-INT(COLUMN(JB55)/9*8)),"__NF__")),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v>
      </c>
      <c r="JO63" s="363">
        <f t="shared" si="815"/>
        <v>8.5</v>
      </c>
      <c r="JP63" s="363">
        <f t="shared" si="816"/>
        <v>2</v>
      </c>
      <c r="JQ63" s="363">
        <f t="shared" si="817"/>
        <v>0.5</v>
      </c>
      <c r="JR63" s="363">
        <f t="shared" si="818"/>
        <v>0</v>
      </c>
      <c r="JS63" s="359">
        <f t="shared" si="819"/>
        <v>0.3125</v>
      </c>
      <c r="JT63" s="360">
        <f t="shared" si="820"/>
        <v>0.70833333333333337</v>
      </c>
      <c r="JU63" s="361" t="str">
        <f>IF(
 OR(JS$6&lt;MAX($B$2,$G63),AND($H63&lt;&gt;"",JS$6&gt;$H63)),
 "NA",
 IF(
  AND($D63="LOCAL",WEEKDAY(JS$6,2)=7),
  "DS",
  IF(
   COUNTIF(Parametros!$P:$P,JS$6)&gt;0,
   IF(ISNUMBER(JW63),IF(JW63&gt;0,"FL","FC"),"FC"),
   IF(
    ISNUMBER(JW63),
    IF(JW63&gt;0,"NOR","F"),
    IF(JW63="A","NOR",IF(JW63&lt;&gt;"",JW63,"F"))
   )
  )
 )
)</f>
        <v>NOR</v>
      </c>
      <c r="JV63" s="362">
        <f t="shared" si="821"/>
        <v>8.5</v>
      </c>
      <c r="JW63" s="362" cm="1">
        <f t="array" ref="JW63">_xlfn.LET(
_xlpm.f,JW$6,
_xlpm.xp,IFERROR(
   _xlfn.XLOOKUP(
     1,
     (Papeletas!$B$2:$B$3000=$B63)*(Papeletas!$G$2:$G$3000&lt;=_xlpm.f)*(Papeletas!$H$2:$H$3000&gt;=_xlpm.f),
     Papeletas!$F$2:$F$3000,
     "__NP__"
   ),
   "__NP__"
),
_xlpm.x,IF(_xlpm.xp&lt;&gt;"__NP__",_xlpm.xp,_xlfn.XLOOKUP($B63,Reloj!$A$2:$A$3000,INDEX(Reloj!$J$2:$AR$3000,,COLUMN(JK55)-INT(COLUMN(JK55)/9*8)),"__NF__")),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11.5</v>
      </c>
      <c r="JX63" s="363">
        <f t="shared" si="822"/>
        <v>8.5</v>
      </c>
      <c r="JY63" s="363">
        <f t="shared" si="823"/>
        <v>2</v>
      </c>
      <c r="JZ63" s="363">
        <f t="shared" si="824"/>
        <v>1</v>
      </c>
      <c r="KA63" s="363">
        <f t="shared" si="825"/>
        <v>0</v>
      </c>
      <c r="KB63" s="359">
        <f t="shared" si="826"/>
        <v>0.3125</v>
      </c>
      <c r="KC63" s="360">
        <f t="shared" si="827"/>
        <v>0.54166666666666663</v>
      </c>
      <c r="KD63" s="361" t="str">
        <f>IF(
 OR(KB$6&lt;MAX($B$2,$G63),AND($H63&lt;&gt;"",KB$6&gt;$H63)),
 "NA",
 IF(
  AND($D63="LOCAL",WEEKDAY(KB$6,2)=7),
  "DS",
  IF(
   COUNTIF(Parametros!$P:$P,KB$6)&gt;0,
   IF(ISNUMBER(KF63),IF(KF63&gt;0,"FL","FC"),"FC"),
   IF(
    ISNUMBER(KF63),
    IF(KF63&gt;0,"NOR","F"),
    IF(KF63="A","NOR",IF(KF63&lt;&gt;"",KF63,"F"))
   )
  )
 )
)</f>
        <v>NOR</v>
      </c>
      <c r="KE63" s="362">
        <f t="shared" si="828"/>
        <v>5.4999999999999991</v>
      </c>
      <c r="KF63" s="362" cm="1">
        <f t="array" ref="KF63">_xlfn.LET(
_xlpm.f,KF$6,
_xlpm.xp,IFERROR(
   _xlfn.XLOOKUP(
     1,
     (Papeletas!$B$2:$B$3000=$B63)*(Papeletas!$G$2:$G$3000&lt;=_xlpm.f)*(Papeletas!$H$2:$H$3000&gt;=_xlpm.f),
     Papeletas!$F$2:$F$3000,
     "__NP__"
   ),
   "__NP__"
),
_xlpm.x,IF(_xlpm.xp&lt;&gt;"__NP__",_xlpm.xp,_xlfn.XLOOKUP($B63,Reloj!$A$2:$A$3000,INDEX(Reloj!$J$2:$AR$3000,,COLUMN(JT55)-INT(COLUMN(JT55)/9*8)),"__NF__")),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11.5</v>
      </c>
      <c r="KG63" s="363">
        <f t="shared" si="829"/>
        <v>5.4999999999999991</v>
      </c>
      <c r="KH63" s="363">
        <f t="shared" si="830"/>
        <v>2</v>
      </c>
      <c r="KI63" s="363">
        <f t="shared" si="831"/>
        <v>4.0000000000000009</v>
      </c>
      <c r="KJ63" s="363">
        <f t="shared" si="832"/>
        <v>0</v>
      </c>
      <c r="KK63" s="359" t="str">
        <f t="shared" si="255"/>
        <v>-</v>
      </c>
      <c r="KL63" s="360" t="str">
        <f t="shared" ref="KL63" si="914">IF(KK63="-","-",IF($D63="LOCAL",IF(WEEKDAY(KK$6,2)&lt;=5,--"17:00:00",IF(WEEKDAY(KK$6,2)=6,--"13:00:00","-")),IF($D63="FORANEO",IF(WEEKDAY(KK$6,2)&lt;=6,--"18:30:00",IF(WEEKDAY(KK$6,2)=7,--"12:00:00","-")),"-")))</f>
        <v>-</v>
      </c>
      <c r="KM63" s="361" t="str">
        <f>IF(
 OR(KK$6&lt;MAX($B$2,$G63),AND($H63&lt;&gt;"",KK$6&gt;$H63)),
 "NA",
 IF(
  AND($D63="LOCAL",WEEKDAY(KK$6,2)=7),
  "DS",
  IF(
   COUNTIF(Parametros!$P:$P,KK$6)&gt;0,
   IF(ISNUMBER(KO63),IF(KO63&gt;0,"FL","FC"),"FC"),
   IF(
    ISNUMBER(KO63),
    IF(KO63&gt;0,"NOR","F"),
    IF(KO63="A","NOR",IF(KO63&lt;&gt;"",KO63,"F"))
   )
  )
 )
)</f>
        <v>DS</v>
      </c>
      <c r="KN63" s="362">
        <f t="shared" si="519"/>
        <v>0</v>
      </c>
      <c r="KO63" s="362" t="str" cm="1">
        <f t="array" ref="KO63">_xlfn.LET(
_xlpm.f,KO$6,
_xlpm.xp,IFERROR(
   _xlfn.XLOOKUP(
     1,
     (Papeletas!$B$2:$B$403=$B63)*(Papeletas!$G$2:$G$403&lt;=_xlpm.f)*(Papeletas!$H$2:$H$403&gt;=_xlpm.f),
     Papeletas!$F$2:$F$403,
     "__NP__"
   ),
   "__NP__"
),
_xlpm.x,IF(_xlpm.xp&lt;&gt;"__NP__",_xlpm.xp,_xlfn.XLOOKUP($B63,Reloj!$A$2:$A$1254,INDEX(Reloj!$J$2:$AR$1254,,COLUMN(KC54)-INT(COLUMN(KC54)/9*8)),"__NF__")),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F</v>
      </c>
      <c r="KP63" s="363">
        <f t="shared" si="520"/>
        <v>0</v>
      </c>
      <c r="KQ63" s="363">
        <f t="shared" si="521"/>
        <v>0</v>
      </c>
      <c r="KR63" s="363">
        <f t="shared" si="522"/>
        <v>0</v>
      </c>
      <c r="KS63" s="363">
        <f t="shared" si="523"/>
        <v>0</v>
      </c>
      <c r="KT63" s="359">
        <f t="shared" si="262"/>
        <v>0.3125</v>
      </c>
      <c r="KU63" s="360">
        <f t="shared" ref="KU63" si="915">IF(KT63="-","-",IF($D63="LOCAL",IF(WEEKDAY(KT$6,2)&lt;=5,--"17:00:00",IF(WEEKDAY(KT$6,2)=6,--"13:00:00","-")),IF($D63="FORANEO",IF(WEEKDAY(KT$6,2)&lt;=6,--"18:30:00",IF(WEEKDAY(KT$6,2)=7,--"12:00:00","-")),"-")))</f>
        <v>0.70833333333333337</v>
      </c>
      <c r="KV63" s="361" t="str">
        <f>IF(
 OR(KT$6&lt;MAX($B$2,$G63),AND($H63&lt;&gt;"",KT$6&gt;$H63)),
 "NA",
 IF(
  AND($D63="LOCAL",WEEKDAY(KT$6,2)=7),
  "DS",
  IF(
   COUNTIF(Parametros!$P:$P,KT$6)&gt;0,
   IF(ISNUMBER(KX63),IF(KX63&gt;0,"FL","FC"),"FC"),
   IF(
    ISNUMBER(KX63),
    IF(KX63&gt;0,"NOR","F"),
    IF(KX63="A","NOR",IF(KX63&lt;&gt;"",KX63,"F"))
   )
  )
 )
)</f>
        <v>NOR</v>
      </c>
      <c r="KW63" s="362">
        <f t="shared" si="525"/>
        <v>8.5</v>
      </c>
      <c r="KX63" s="362" t="str" cm="1">
        <f t="array" ref="KX63">_xlfn.LET(
_xlpm.f,KX$6,
_xlpm.xp,IFERROR(
   _xlfn.XLOOKUP(
     1,
     (Papeletas!$B$2:$B$403=$B63)*(Papeletas!$G$2:$G$403&lt;=_xlpm.f)*(Papeletas!$H$2:$H$403&gt;=_xlpm.f),
     Papeletas!$F$2:$F$403,
     "__NP__"
   ),
   "__NP__"
),
_xlpm.x,IF(_xlpm.xp&lt;&gt;"__NP__",_xlpm.xp,_xlfn.XLOOKUP($B63,Reloj!$A$2:$A$1254,INDEX(Reloj!$J$2:$AR$1254,,COLUMN(KL54)-INT(COLUMN(KL54)/9*8)),"__NF__")),
_xlpm.t,SUBSTITUTE(_xlpm.x&amp;"","'",""),
_xlpm.esnum,IFERROR(ISNUMBER(VALUE(_xlpm.t)),FALSE),
_xlpm.n,IF(_xlpm.esnum,VALUE(_xlpm.t),0),
_xlpm.dia,IFERROR(WEEKDAY(_xlpm.f,2),0),
_xlpm.esFinSem,IF(AND(_xlpm.esnum,_xlpm.n&gt;0,_xlpm.n&lt;=7),IF($D63="LOCAL",OR(_xlpm.dia=6,_xlpm.dia=7),_xlpm.dia=7),FALSE),
_xlpm.nAj,IF(_xlpm.esFinSem,_xlpm.n+1,_xlpm.n),
IF(_xlpm.x="__NF__","Revisar",
IF(_xlpm.t="","F",
IF(_xlpm.esnum,
IF(_xlpm.nAj=0,"F",_xlpm.nAj),
IF(OR(_xlpm.t="AS",_xlpm.t="SAI"),"F",
IF(OR(_xlpm.t="ATM",_xlpm.t="CT",_xlpm.t="SS"),"A",
IF(_xlpm.t="B","DL",
IF(_xlpm.t="BA","DLA",
IF(_xlpm.t="V","VAC",_xlpm.t)))))))))</f>
        <v>A</v>
      </c>
      <c r="KY63" s="363">
        <f t="shared" si="526"/>
        <v>0</v>
      </c>
      <c r="KZ63" s="363">
        <f t="shared" si="527"/>
        <v>0</v>
      </c>
      <c r="LA63" s="363">
        <f t="shared" si="528"/>
        <v>0</v>
      </c>
      <c r="LB63" s="363">
        <f t="shared" si="529"/>
        <v>0</v>
      </c>
      <c r="LC63" s="364">
        <f t="shared" si="269"/>
        <v>0.3125</v>
      </c>
      <c r="LD63" s="360">
        <f t="shared" si="530"/>
        <v>0.70833333333333337</v>
      </c>
      <c r="LE63" s="361" t="str" cm="1">
        <f t="array" ref="LE63">_xlfn.LET(_xlpm.f,LC$6,_xlpm.ini,IFERROR(_xlfn.XLOOKUP(1,(Papeletas!$B$2:$B$403=$B63)*(Papeletas!$G$2:$G$403&lt;=_xlpm.f)*(Papeletas!$H$2:$H$403&gt;=_xlpm.f),Papeletas!$F$2:$F$403,""),""),IF(AND($D63="LOCAL",WEEKDAY(LC$6,2)=7),"DS",IF(_xlpm.ini&lt;&gt;"",_xlfn.XLOOKUP(_xlpm.ini,Parametros!$B:$B,Parametros!$C:$C,_xlpm.ini),"NOR")))</f>
        <v>NOR</v>
      </c>
      <c r="LF63" s="362">
        <f t="shared" si="531"/>
        <v>8.5</v>
      </c>
      <c r="LG63" s="362">
        <f t="shared" si="532"/>
        <v>8.5</v>
      </c>
      <c r="LH63" s="363">
        <f t="shared" si="533"/>
        <v>8.5</v>
      </c>
      <c r="LI63" s="363">
        <v>0</v>
      </c>
      <c r="LJ63" s="363">
        <v>0</v>
      </c>
      <c r="LK63" s="363">
        <v>0</v>
      </c>
      <c r="LL63" s="364">
        <f t="shared" si="274"/>
        <v>0.3125</v>
      </c>
      <c r="LM63" s="360">
        <f t="shared" si="534"/>
        <v>0.70833333333333337</v>
      </c>
      <c r="LN63" s="361" t="str" cm="1">
        <f t="array" ref="LN63">_xlfn.LET(_xlpm.f,LL$6,_xlpm.ini,IFERROR(_xlfn.XLOOKUP(1,(Papeletas!$B$2:$B$403=$B63)*(Papeletas!$G$2:$G$403&lt;=_xlpm.f)*(Papeletas!$H$2:$H$403&gt;=_xlpm.f),Papeletas!$F$2:$F$403,""),""),IF(AND($D63="LOCAL",WEEKDAY(LL$6,2)=7),"DS",IF(_xlpm.ini&lt;&gt;"",_xlfn.XLOOKUP(_xlpm.ini,Parametros!$B:$B,Parametros!$C:$C,_xlpm.ini),"NOR")))</f>
        <v>NOR</v>
      </c>
      <c r="LO63" s="362">
        <f t="shared" si="535"/>
        <v>8.5</v>
      </c>
      <c r="LP63" s="362">
        <f t="shared" si="536"/>
        <v>8.5</v>
      </c>
      <c r="LQ63" s="363">
        <f t="shared" si="537"/>
        <v>8.5</v>
      </c>
      <c r="LR63" s="363">
        <v>0</v>
      </c>
      <c r="LS63" s="363">
        <v>0</v>
      </c>
      <c r="LT63" s="363">
        <v>0</v>
      </c>
      <c r="LU63" s="364">
        <f t="shared" si="279"/>
        <v>0.3125</v>
      </c>
      <c r="LV63" s="360">
        <f t="shared" si="538"/>
        <v>0.70833333333333337</v>
      </c>
      <c r="LW63" s="361" t="str" cm="1">
        <f t="array" ref="LW63">_xlfn.LET(_xlpm.f,LU$6,_xlpm.ini,IFERROR(_xlfn.XLOOKUP(1,(Papeletas!$B$2:$B$403=$B63)*(Papeletas!$G$2:$G$403&lt;=_xlpm.f)*(Papeletas!$H$2:$H$403&gt;=_xlpm.f),Papeletas!$F$2:$F$403,""),""),IF(AND($D63="LOCAL",WEEKDAY(LU$6,2)=7),"DS",IF(_xlpm.ini&lt;&gt;"",_xlfn.XLOOKUP(_xlpm.ini,Parametros!$B:$B,Parametros!$C:$C,_xlpm.ini),"NOR")))</f>
        <v>NOR</v>
      </c>
      <c r="LX63" s="362">
        <f t="shared" si="539"/>
        <v>8.5</v>
      </c>
      <c r="LY63" s="362">
        <f t="shared" si="540"/>
        <v>8.5</v>
      </c>
      <c r="LZ63" s="363">
        <f t="shared" si="541"/>
        <v>8.5</v>
      </c>
      <c r="MA63" s="363">
        <v>0</v>
      </c>
      <c r="MB63" s="363">
        <v>0</v>
      </c>
      <c r="MC63" s="363">
        <v>0</v>
      </c>
      <c r="MD63" s="360">
        <f t="shared" si="284"/>
        <v>0.3125</v>
      </c>
      <c r="ME63" s="360">
        <f t="shared" si="542"/>
        <v>0.70833333333333337</v>
      </c>
      <c r="MF63" s="361" t="str" cm="1">
        <f t="array" ref="MF63">_xlfn.LET(_xlpm.f,MD$6,_xlpm.ini,IFERROR(_xlfn.XLOOKUP(1,(Papeletas!$B$2:$B$403=$B63)*(Papeletas!$G$2:$G$403&lt;=_xlpm.f)*(Papeletas!$H$2:$H$403&gt;=_xlpm.f),Papeletas!$F$2:$F$403,""),""),IF(AND($D63="LOCAL",WEEKDAY(MD$6,2)=7),"DS",IF(_xlpm.ini&lt;&gt;"",_xlfn.XLOOKUP(_xlpm.ini,Parametros!$B:$B,Parametros!$C:$C,_xlpm.ini),"NOR")))</f>
        <v>NOR</v>
      </c>
      <c r="MG63" s="362">
        <f t="shared" si="543"/>
        <v>8.5</v>
      </c>
      <c r="MH63" s="362">
        <f t="shared" si="544"/>
        <v>8.5</v>
      </c>
      <c r="MI63" s="363">
        <f t="shared" si="545"/>
        <v>8.5</v>
      </c>
      <c r="MJ63" s="363">
        <v>0</v>
      </c>
      <c r="MK63" s="363">
        <v>0</v>
      </c>
      <c r="ML63" s="363">
        <v>0</v>
      </c>
      <c r="MM63" s="364">
        <f t="shared" si="289"/>
        <v>0.3125</v>
      </c>
      <c r="MN63" s="360">
        <f t="shared" si="546"/>
        <v>0.54166666666666663</v>
      </c>
      <c r="MO63" s="361" t="str" cm="1">
        <f t="array" ref="MO63">_xlfn.LET(_xlpm.f,MM$6,_xlpm.ini,IFERROR(_xlfn.XLOOKUP(1,(Papeletas!$B$2:$B$403=$B63)*(Papeletas!$G$2:$G$403&lt;=_xlpm.f)*(Papeletas!$H$2:$H$403&gt;=_xlpm.f),Papeletas!$F$2:$F$403,""),""),IF(AND($D63="LOCAL",WEEKDAY(MM$6,2)=7),"DS",IF(_xlpm.ini&lt;&gt;"",_xlfn.XLOOKUP(_xlpm.ini,Parametros!$B:$B,Parametros!$C:$C,_xlpm.ini),"NOR")))</f>
        <v>NOR</v>
      </c>
      <c r="MP63" s="362">
        <f t="shared" si="547"/>
        <v>5.4999999999999991</v>
      </c>
      <c r="MQ63" s="362">
        <f t="shared" si="548"/>
        <v>5.4999999999999991</v>
      </c>
      <c r="MR63" s="363">
        <f t="shared" si="549"/>
        <v>5.4999999999999991</v>
      </c>
      <c r="MS63" s="363">
        <v>0</v>
      </c>
      <c r="MT63" s="363">
        <v>0</v>
      </c>
      <c r="MU63" s="363">
        <v>0</v>
      </c>
      <c r="MV63" s="364"/>
      <c r="MW63" s="360"/>
      <c r="MX63" s="361"/>
      <c r="MY63" s="362"/>
      <c r="MZ63" s="362"/>
      <c r="NA63" s="363"/>
      <c r="NB63" s="363"/>
      <c r="NC63" s="363"/>
      <c r="ND63" s="363"/>
      <c r="NE63" s="364"/>
      <c r="NF63" s="360"/>
      <c r="NG63" s="361"/>
      <c r="NH63" s="362"/>
      <c r="NI63" s="362"/>
      <c r="NJ63" s="363"/>
      <c r="NK63" s="363"/>
      <c r="NL63" s="363"/>
      <c r="NM63" s="363"/>
      <c r="NN63" s="211"/>
      <c r="NO63" s="401">
        <f t="shared" si="615"/>
        <v>21</v>
      </c>
      <c r="NP63" s="401" cm="1">
        <f t="array" ref="NP63">SUMPRODUCT(
 (INDEX(DD63:MU63,1,_xlfn.SEQUENCE(1,INT((COLUMN($MU$9)-COLUMN(DD63)+1)/9),3,9))=NP$6)*
 (INDEX(DD63:MU63,1,_xlfn.SEQUENCE(1,INT((COLUMN($MU$9)-COLUMN(DD63)+1)/9),9,9))&gt;0)
)</f>
        <v>0</v>
      </c>
      <c r="NQ63" s="401" cm="1">
        <f t="array" ref="NQ63">SUMPRODUCT(--(INDEX($DD63:$MU63,1,_xlfn.SEQUENCE(1,INT((COLUMN($MU$9)-COLUMN($DD63)+1)/9),3,9))=NQ$6))</f>
        <v>0</v>
      </c>
      <c r="NR63" s="401">
        <f t="shared" si="550"/>
        <v>21</v>
      </c>
      <c r="NS63" s="401" cm="1">
        <f t="array" ref="NS63">SUMPRODUCT(--(INDEX($DD63:$MU63,1,_xlfn.SEQUENCE(1,INT((COLUMN($MU$9)-COLUMN($DD63)+1)/9),3,9))=NS$6))</f>
        <v>0</v>
      </c>
      <c r="NT63" s="401">
        <f t="shared" si="551"/>
        <v>3</v>
      </c>
      <c r="NU63" s="401" cm="1">
        <f t="array" ref="NU63">SUMPRODUCT(--(INDEX($DD63:$MU63,1,_xlfn.SEQUENCE(1,INT((COLUMN($MU$9)-COLUMN($DD63)+1)/9),3,9))=NU$6))</f>
        <v>0</v>
      </c>
      <c r="NV63" s="401" cm="1">
        <f t="array" ref="NV63">SUMPRODUCT(--(INDEX($DD63:$MU63,1,_xlfn.SEQUENCE(1,INT((COLUMN($MU$9)-COLUMN($DD63)+1)/9),3,9))=NV$6))</f>
        <v>0</v>
      </c>
      <c r="NW63" s="401" cm="1">
        <f t="array" ref="NW63">SUMPRODUCT(--(INDEX($DD63:$MU63,1,_xlfn.SEQUENCE(1,INT((COLUMN($MU$9)-COLUMN($DD63)+1)/9),3,9))=NW$6))</f>
        <v>0</v>
      </c>
      <c r="NX63" s="401" cm="1">
        <f t="array" ref="NX63">SUMPRODUCT(--(INDEX($DD63:$MU63,1,_xlfn.SEQUENCE(1,INT((COLUMN($MU$9)-COLUMN($DD63)+1)/9),3,9))=NX$6))</f>
        <v>0</v>
      </c>
      <c r="NY63" s="401" cm="1">
        <f t="array" ref="NY63">SUMPRODUCT(--(INDEX($DD63:$MU63,1,_xlfn.SEQUENCE(1,INT((COLUMN($MU$9)-COLUMN($DD63)+1)/9),3,9))=NY$6))</f>
        <v>0</v>
      </c>
      <c r="NZ63" s="401" cm="1">
        <f t="array" ref="NZ63">SUMPRODUCT(--(INDEX($DD63:$MU63,1,_xlfn.SEQUENCE(1,INT((COLUMN($MU$9)-COLUMN($DD63)+1)/9),3,9))=NZ$6))</f>
        <v>0</v>
      </c>
      <c r="OA63" s="401" cm="1">
        <f t="array" ref="OA63">SUMPRODUCT(--(INDEX($DD63:$MU63,1,_xlfn.SEQUENCE(1,INT((COLUMN($MU$9)-COLUMN($DD63)+1)/9),3,9))=OA$6))</f>
        <v>0</v>
      </c>
      <c r="OB63" s="401" cm="1">
        <f t="array" ref="OB63">SUMPRODUCT(--(INDEX($DD63:$MU63,1,_xlfn.SEQUENCE(1,INT((COLUMN($MU$9)-COLUMN($DD63)+1)/9),3,9))=OB$6))</f>
        <v>4</v>
      </c>
      <c r="OC63" s="401" cm="1">
        <f t="array" ref="OC63">SUMPRODUCT(--(INDEX($DD63:$MU63,1,_xlfn.SEQUENCE(1,INT((COLUMN($MU$9)-COLUMN($DD63)+1)/9),3,9))=OC$6))</f>
        <v>0</v>
      </c>
      <c r="OD63" s="402"/>
      <c r="OE63" s="402">
        <f t="shared" si="552"/>
        <v>28</v>
      </c>
      <c r="OF63" s="403" cm="1">
        <f t="array" ref="OF63">SUM(INDEX(R63:KJ63,1,_xlfn.SEQUENCE(1,INT((COLUMN($NM$9)-COLUMN(CU63)+1)/9),7,9)))</f>
        <v>27</v>
      </c>
      <c r="OG63" s="403" cm="1">
        <f t="array" ref="OG63">SUM(INDEX(R63:KJ63,1,_xlfn.SEQUENCE(1,INT((COLUMN($NM$9)-COLUMN(CU63)+1)/9),8,9)))</f>
        <v>12.5</v>
      </c>
      <c r="OH63" s="403" cm="1">
        <f t="array" ref="OH63">SUM(INDEX(R63:KJ63,1,_xlfn.SEQUENCE(1,INT((COLUMN($NM$9)-COLUMN(CU63)+1)/9),9,9)))</f>
        <v>0</v>
      </c>
      <c r="OI63" s="214"/>
      <c r="OJ63" s="163"/>
      <c r="OK63" s="163"/>
      <c r="OL63" s="163"/>
      <c r="OM63" s="163"/>
      <c r="ON63" s="306" t="str">
        <f>_xlfn.XLOOKUP(B63,'TR05'!B:B,'TR05'!G:G,"Revisar",0)</f>
        <v>Revisar</v>
      </c>
      <c r="OO63" s="306">
        <f>_xlfn.XLOOKUP(B63,Reloj!A:A,Reloj!D:D,"Revisar",0)</f>
        <v>46058</v>
      </c>
      <c r="OP63" s="162" t="str">
        <f>_xlfn.XLOOKUP(B63,'S10'!C:C,'S10'!B:B,"Revisar",0)</f>
        <v>Revisar</v>
      </c>
    </row>
    <row r="64" spans="1:406">
      <c r="OF64" s="374">
        <f>SUM(OF9:OF63)</f>
        <v>2117.5</v>
      </c>
      <c r="OG64" s="374">
        <f>SUM(OG9:OG63)</f>
        <v>930</v>
      </c>
      <c r="OH64" s="374">
        <f>SUM(OH9:OH63)</f>
        <v>369.5</v>
      </c>
    </row>
  </sheetData>
  <autoFilter ref="A8:OP63" xr:uid="{59CA4BB5-DB3A-43F4-A58E-A2256944CCB6}"/>
  <mergeCells count="47">
    <mergeCell ref="JS6:KA6"/>
    <mergeCell ref="KB6:KJ6"/>
    <mergeCell ref="KT6:LB6"/>
    <mergeCell ref="KK6:KS6"/>
    <mergeCell ref="MM6:MU6"/>
    <mergeCell ref="LC6:LK6"/>
    <mergeCell ref="OO7:OO8"/>
    <mergeCell ref="OP7:OP8"/>
    <mergeCell ref="OF6:OH6"/>
    <mergeCell ref="OJ6:OL6"/>
    <mergeCell ref="ON7:ON8"/>
    <mergeCell ref="NE6:NM6"/>
    <mergeCell ref="MV6:ND6"/>
    <mergeCell ref="LL6:LT6"/>
    <mergeCell ref="LU6:MC6"/>
    <mergeCell ref="MD6:ML6"/>
    <mergeCell ref="GP5:GT5"/>
    <mergeCell ref="CU6:DC6"/>
    <mergeCell ref="DV6:ED6"/>
    <mergeCell ref="EE6:EM6"/>
    <mergeCell ref="BB6:BJ6"/>
    <mergeCell ref="BK6:BS6"/>
    <mergeCell ref="BT6:CB6"/>
    <mergeCell ref="CC6:CK6"/>
    <mergeCell ref="CL6:CT6"/>
    <mergeCell ref="EN6:EV6"/>
    <mergeCell ref="EW6:FE6"/>
    <mergeCell ref="DD6:DL6"/>
    <mergeCell ref="DM6:DU6"/>
    <mergeCell ref="FF6:FN6"/>
    <mergeCell ref="FO6:FW6"/>
    <mergeCell ref="FX6:GF6"/>
    <mergeCell ref="JJ6:JR6"/>
    <mergeCell ref="IR6:IZ6"/>
    <mergeCell ref="JA6:JI6"/>
    <mergeCell ref="I6:Q6"/>
    <mergeCell ref="R6:Z6"/>
    <mergeCell ref="AA6:AI6"/>
    <mergeCell ref="AJ6:AR6"/>
    <mergeCell ref="AS6:BA6"/>
    <mergeCell ref="GG6:GO6"/>
    <mergeCell ref="GP6:GX6"/>
    <mergeCell ref="GY6:HG6"/>
    <mergeCell ref="HH6:HP6"/>
    <mergeCell ref="HQ6:HY6"/>
    <mergeCell ref="HZ6:IH6"/>
    <mergeCell ref="II6:IQ6"/>
  </mergeCells>
  <conditionalFormatting sqref="B1:B1048576">
    <cfRule type="duplicateValues" dxfId="434" priority="7"/>
  </conditionalFormatting>
  <conditionalFormatting sqref="B66">
    <cfRule type="duplicateValues" dxfId="433" priority="281"/>
    <cfRule type="duplicateValues" dxfId="432" priority="280" stopIfTrue="1"/>
    <cfRule type="duplicateValues" dxfId="431" priority="282"/>
    <cfRule type="duplicateValues" dxfId="430" priority="279" stopIfTrue="1"/>
    <cfRule type="duplicateValues" dxfId="429" priority="278" stopIfTrue="1"/>
    <cfRule type="duplicateValues" dxfId="428" priority="277" stopIfTrue="1"/>
    <cfRule type="duplicateValues" dxfId="427" priority="276" stopIfTrue="1"/>
    <cfRule type="duplicateValues" dxfId="426" priority="275"/>
    <cfRule type="duplicateValues" dxfId="425" priority="274"/>
    <cfRule type="duplicateValues" dxfId="424" priority="273"/>
    <cfRule type="duplicateValues" dxfId="423" priority="272"/>
    <cfRule type="duplicateValues" dxfId="422" priority="271"/>
    <cfRule type="duplicateValues" dxfId="421" priority="270"/>
    <cfRule type="duplicateValues" dxfId="420" priority="269"/>
    <cfRule type="duplicateValues" dxfId="419" priority="268" stopIfTrue="1"/>
    <cfRule type="duplicateValues" dxfId="418" priority="267" stopIfTrue="1"/>
    <cfRule type="duplicateValues" dxfId="417" priority="266" stopIfTrue="1"/>
    <cfRule type="duplicateValues" dxfId="416" priority="265" stopIfTrue="1"/>
    <cfRule type="duplicateValues" dxfId="415" priority="264" stopIfTrue="1"/>
    <cfRule type="duplicateValues" dxfId="414" priority="263" stopIfTrue="1"/>
    <cfRule type="duplicateValues" dxfId="413" priority="262"/>
    <cfRule type="duplicateValues" dxfId="412" priority="261"/>
    <cfRule type="duplicateValues" dxfId="411" priority="260"/>
    <cfRule type="expression" dxfId="410" priority="259" stopIfTrue="1">
      <formula>AND(COUNTIF($B$464:$B$65024, B66)+COUNTIF($B$1:$B$372, B66)&gt;1,NOT(ISBLANK(B66)))</formula>
    </cfRule>
    <cfRule type="duplicateValues" dxfId="409" priority="258"/>
    <cfRule type="duplicateValues" dxfId="408" priority="257"/>
    <cfRule type="duplicateValues" dxfId="407" priority="256"/>
    <cfRule type="duplicateValues" dxfId="406" priority="255"/>
    <cfRule type="duplicateValues" dxfId="405" priority="254"/>
    <cfRule type="duplicateValues" dxfId="404" priority="253"/>
    <cfRule type="duplicateValues" dxfId="403" priority="293" stopIfTrue="1"/>
    <cfRule type="expression" dxfId="402" priority="294" stopIfTrue="1">
      <formula>AND(COUNTIF(#REF!, B66)+COUNTIF($B$1:$B$20, B66)&gt;1,NOT(ISBLANK(B66)))</formula>
    </cfRule>
    <cfRule type="expression" dxfId="401" priority="292" stopIfTrue="1">
      <formula>#REF!="DESAPROBADO"</formula>
    </cfRule>
    <cfRule type="expression" dxfId="400" priority="291" stopIfTrue="1">
      <formula>#REF!="EN PROCESO"</formula>
    </cfRule>
    <cfRule type="expression" dxfId="399" priority="290" stopIfTrue="1">
      <formula>#REF!="FINALIZADO"</formula>
    </cfRule>
    <cfRule type="expression" dxfId="398" priority="289" stopIfTrue="1">
      <formula>#REF!="ABANDONO"</formula>
    </cfRule>
    <cfRule type="duplicateValues" dxfId="397" priority="288" stopIfTrue="1"/>
    <cfRule type="duplicateValues" dxfId="396" priority="287"/>
    <cfRule type="duplicateValues" dxfId="395" priority="286"/>
    <cfRule type="duplicateValues" dxfId="394" priority="285"/>
    <cfRule type="duplicateValues" dxfId="393" priority="295"/>
    <cfRule type="duplicateValues" dxfId="392" priority="284"/>
    <cfRule type="duplicateValues" dxfId="391" priority="283"/>
  </conditionalFormatting>
  <conditionalFormatting sqref="B66:B72">
    <cfRule type="duplicateValues" dxfId="390" priority="123"/>
  </conditionalFormatting>
  <conditionalFormatting sqref="B66:B75">
    <cfRule type="duplicateValues" dxfId="389" priority="8"/>
  </conditionalFormatting>
  <conditionalFormatting sqref="B67">
    <cfRule type="duplicateValues" dxfId="388" priority="252"/>
    <cfRule type="expression" dxfId="387" priority="251" stopIfTrue="1">
      <formula>AND(COUNTIF(#REF!, B67)+COUNTIF($B$1:$B$20, B67)&gt;1,NOT(ISBLANK(B67)))</formula>
    </cfRule>
    <cfRule type="duplicateValues" dxfId="386" priority="250" stopIfTrue="1"/>
    <cfRule type="expression" dxfId="385" priority="249" stopIfTrue="1">
      <formula>#REF!="DESAPROBADO"</formula>
    </cfRule>
    <cfRule type="expression" dxfId="384" priority="248" stopIfTrue="1">
      <formula>#REF!="EN PROCESO"</formula>
    </cfRule>
    <cfRule type="expression" dxfId="383" priority="247" stopIfTrue="1">
      <formula>#REF!="FINALIZADO"</formula>
    </cfRule>
    <cfRule type="duplicateValues" dxfId="382" priority="212"/>
    <cfRule type="expression" dxfId="381" priority="246" stopIfTrue="1">
      <formula>#REF!="ABANDONO"</formula>
    </cfRule>
    <cfRule type="duplicateValues" dxfId="380" priority="245" stopIfTrue="1"/>
    <cfRule type="duplicateValues" dxfId="379" priority="244"/>
    <cfRule type="duplicateValues" dxfId="378" priority="243"/>
    <cfRule type="duplicateValues" dxfId="377" priority="229"/>
    <cfRule type="duplicateValues" dxfId="376" priority="228"/>
    <cfRule type="duplicateValues" dxfId="375" priority="227"/>
    <cfRule type="duplicateValues" dxfId="374" priority="226"/>
    <cfRule type="duplicateValues" dxfId="373" priority="225" stopIfTrue="1"/>
    <cfRule type="duplicateValues" dxfId="372" priority="224" stopIfTrue="1"/>
    <cfRule type="duplicateValues" dxfId="371" priority="223" stopIfTrue="1"/>
    <cfRule type="duplicateValues" dxfId="370" priority="222" stopIfTrue="1"/>
    <cfRule type="duplicateValues" dxfId="369" priority="221" stopIfTrue="1"/>
    <cfRule type="duplicateValues" dxfId="368" priority="241"/>
    <cfRule type="duplicateValues" dxfId="367" priority="219"/>
    <cfRule type="duplicateValues" dxfId="366" priority="218"/>
    <cfRule type="duplicateValues" dxfId="365" priority="217"/>
    <cfRule type="expression" dxfId="364" priority="216" stopIfTrue="1">
      <formula>AND(COUNTIF($B$464:$B$65024, B67)+COUNTIF($B$1:$B$372, B67)&gt;1,NOT(ISBLANK(B67)))</formula>
    </cfRule>
    <cfRule type="duplicateValues" dxfId="363" priority="215"/>
    <cfRule type="duplicateValues" dxfId="362" priority="214"/>
    <cfRule type="duplicateValues" dxfId="361" priority="213"/>
    <cfRule type="duplicateValues" dxfId="360" priority="211"/>
    <cfRule type="duplicateValues" dxfId="359" priority="210"/>
    <cfRule type="duplicateValues" dxfId="358" priority="240"/>
    <cfRule type="duplicateValues" dxfId="357" priority="242"/>
    <cfRule type="duplicateValues" dxfId="356" priority="239"/>
    <cfRule type="duplicateValues" dxfId="355" priority="238"/>
    <cfRule type="duplicateValues" dxfId="354" priority="237" stopIfTrue="1"/>
    <cfRule type="duplicateValues" dxfId="353" priority="236" stopIfTrue="1"/>
    <cfRule type="duplicateValues" dxfId="352" priority="235" stopIfTrue="1"/>
    <cfRule type="duplicateValues" dxfId="351" priority="234" stopIfTrue="1"/>
    <cfRule type="duplicateValues" dxfId="350" priority="233" stopIfTrue="1"/>
    <cfRule type="duplicateValues" dxfId="349" priority="232"/>
    <cfRule type="duplicateValues" dxfId="348" priority="231"/>
    <cfRule type="duplicateValues" dxfId="347" priority="230"/>
    <cfRule type="duplicateValues" dxfId="346" priority="220" stopIfTrue="1"/>
  </conditionalFormatting>
  <conditionalFormatting sqref="B68">
    <cfRule type="duplicateValues" dxfId="345" priority="180" stopIfTrue="1"/>
    <cfRule type="duplicateValues" dxfId="344" priority="181" stopIfTrue="1"/>
    <cfRule type="duplicateValues" dxfId="343" priority="182" stopIfTrue="1"/>
    <cfRule type="duplicateValues" dxfId="342" priority="183"/>
    <cfRule type="duplicateValues" dxfId="341" priority="184"/>
    <cfRule type="duplicateValues" dxfId="340" priority="185"/>
    <cfRule type="duplicateValues" dxfId="339" priority="186"/>
    <cfRule type="duplicateValues" dxfId="338" priority="187"/>
    <cfRule type="duplicateValues" dxfId="337" priority="188"/>
    <cfRule type="duplicateValues" dxfId="336" priority="189"/>
    <cfRule type="duplicateValues" dxfId="335" priority="190" stopIfTrue="1"/>
    <cfRule type="duplicateValues" dxfId="334" priority="191" stopIfTrue="1"/>
    <cfRule type="duplicateValues" dxfId="333" priority="192" stopIfTrue="1"/>
    <cfRule type="duplicateValues" dxfId="332" priority="193" stopIfTrue="1"/>
    <cfRule type="duplicateValues" dxfId="331" priority="194" stopIfTrue="1"/>
    <cfRule type="duplicateValues" dxfId="330" priority="195"/>
    <cfRule type="duplicateValues" dxfId="329" priority="196"/>
    <cfRule type="duplicateValues" dxfId="328" priority="197"/>
    <cfRule type="duplicateValues" dxfId="327" priority="198"/>
    <cfRule type="duplicateValues" dxfId="326" priority="199"/>
    <cfRule type="duplicateValues" dxfId="325" priority="200"/>
    <cfRule type="duplicateValues" dxfId="324" priority="201"/>
    <cfRule type="duplicateValues" dxfId="323" priority="202" stopIfTrue="1"/>
    <cfRule type="expression" dxfId="322" priority="203" stopIfTrue="1">
      <formula>#REF!="ABANDONO"</formula>
    </cfRule>
    <cfRule type="expression" dxfId="321" priority="204" stopIfTrue="1">
      <formula>#REF!="FINALIZADO"</formula>
    </cfRule>
    <cfRule type="expression" dxfId="320" priority="205" stopIfTrue="1">
      <formula>#REF!="EN PROCESO"</formula>
    </cfRule>
    <cfRule type="expression" dxfId="319" priority="206" stopIfTrue="1">
      <formula>#REF!="DESAPROBADO"</formula>
    </cfRule>
    <cfRule type="duplicateValues" dxfId="318" priority="207" stopIfTrue="1"/>
    <cfRule type="expression" dxfId="317" priority="208" stopIfTrue="1">
      <formula>AND(COUNTIF(#REF!, B68)+COUNTIF($B$1:$B$20, B68)&gt;1,NOT(ISBLANK(B68)))</formula>
    </cfRule>
    <cfRule type="duplicateValues" dxfId="316" priority="209"/>
    <cfRule type="duplicateValues" dxfId="315" priority="167"/>
    <cfRule type="duplicateValues" dxfId="314" priority="168"/>
    <cfRule type="duplicateValues" dxfId="313" priority="169"/>
    <cfRule type="duplicateValues" dxfId="312" priority="170"/>
    <cfRule type="duplicateValues" dxfId="311" priority="171"/>
    <cfRule type="duplicateValues" dxfId="310" priority="172"/>
    <cfRule type="expression" dxfId="309" priority="173" stopIfTrue="1">
      <formula>AND(COUNTIF($B$464:$B$65024, B68)+COUNTIF($B$1:$B$372, B68)&gt;1,NOT(ISBLANK(B68)))</formula>
    </cfRule>
    <cfRule type="duplicateValues" dxfId="308" priority="174"/>
    <cfRule type="duplicateValues" dxfId="307" priority="175"/>
    <cfRule type="duplicateValues" dxfId="306" priority="176"/>
    <cfRule type="duplicateValues" dxfId="305" priority="177" stopIfTrue="1"/>
    <cfRule type="duplicateValues" dxfId="304" priority="178" stopIfTrue="1"/>
    <cfRule type="duplicateValues" dxfId="303" priority="179" stopIfTrue="1"/>
  </conditionalFormatting>
  <conditionalFormatting sqref="B69">
    <cfRule type="duplicateValues" dxfId="302" priority="155"/>
    <cfRule type="duplicateValues" dxfId="301" priority="154"/>
    <cfRule type="duplicateValues" dxfId="300" priority="153"/>
    <cfRule type="duplicateValues" dxfId="299" priority="152"/>
    <cfRule type="duplicateValues" dxfId="298" priority="151" stopIfTrue="1"/>
    <cfRule type="duplicateValues" dxfId="297" priority="150" stopIfTrue="1"/>
    <cfRule type="duplicateValues" dxfId="296" priority="149" stopIfTrue="1"/>
    <cfRule type="duplicateValues" dxfId="295" priority="148" stopIfTrue="1"/>
    <cfRule type="duplicateValues" dxfId="294" priority="147" stopIfTrue="1"/>
    <cfRule type="duplicateValues" dxfId="293" priority="146"/>
    <cfRule type="duplicateValues" dxfId="292" priority="145"/>
    <cfRule type="duplicateValues" dxfId="291" priority="144"/>
    <cfRule type="duplicateValues" dxfId="290" priority="143"/>
    <cfRule type="duplicateValues" dxfId="289" priority="142"/>
    <cfRule type="duplicateValues" dxfId="288" priority="141"/>
    <cfRule type="duplicateValues" dxfId="287" priority="124"/>
    <cfRule type="duplicateValues" dxfId="286" priority="125"/>
    <cfRule type="duplicateValues" dxfId="285" priority="126"/>
    <cfRule type="duplicateValues" dxfId="284" priority="127"/>
    <cfRule type="duplicateValues" dxfId="283" priority="128"/>
    <cfRule type="duplicateValues" dxfId="282" priority="129"/>
    <cfRule type="duplicateValues" dxfId="281" priority="131"/>
    <cfRule type="duplicateValues" dxfId="280" priority="132"/>
    <cfRule type="duplicateValues" dxfId="279" priority="133"/>
    <cfRule type="duplicateValues" dxfId="278" priority="134" stopIfTrue="1"/>
    <cfRule type="duplicateValues" dxfId="277" priority="140"/>
    <cfRule type="duplicateValues" dxfId="276" priority="135" stopIfTrue="1"/>
    <cfRule type="duplicateValues" dxfId="275" priority="136" stopIfTrue="1"/>
    <cfRule type="duplicateValues" dxfId="274" priority="137" stopIfTrue="1"/>
    <cfRule type="duplicateValues" dxfId="273" priority="138" stopIfTrue="1"/>
    <cfRule type="duplicateValues" dxfId="272" priority="139" stopIfTrue="1"/>
    <cfRule type="duplicateValues" dxfId="271" priority="166"/>
    <cfRule type="expression" dxfId="270" priority="165" stopIfTrue="1">
      <formula>AND(COUNTIF(#REF!, B69)+COUNTIF($B$1:$B$20, B69)&gt;1,NOT(ISBLANK(B69)))</formula>
    </cfRule>
    <cfRule type="expression" dxfId="269" priority="130" stopIfTrue="1">
      <formula>AND(COUNTIF($B$464:$B$65024, B69)+COUNTIF($B$1:$B$372, B69)&gt;1,NOT(ISBLANK(B69)))</formula>
    </cfRule>
    <cfRule type="duplicateValues" dxfId="268" priority="164" stopIfTrue="1"/>
    <cfRule type="expression" dxfId="267" priority="163" stopIfTrue="1">
      <formula>#REF!="DESAPROBADO"</formula>
    </cfRule>
    <cfRule type="expression" dxfId="266" priority="162" stopIfTrue="1">
      <formula>#REF!="EN PROCESO"</formula>
    </cfRule>
    <cfRule type="expression" dxfId="265" priority="161" stopIfTrue="1">
      <formula>#REF!="FINALIZADO"</formula>
    </cfRule>
    <cfRule type="expression" dxfId="264" priority="160" stopIfTrue="1">
      <formula>#REF!="ABANDONO"</formula>
    </cfRule>
    <cfRule type="duplicateValues" dxfId="263" priority="159" stopIfTrue="1"/>
    <cfRule type="duplicateValues" dxfId="262" priority="158"/>
    <cfRule type="duplicateValues" dxfId="261" priority="157"/>
    <cfRule type="duplicateValues" dxfId="260" priority="156"/>
  </conditionalFormatting>
  <conditionalFormatting sqref="B70:B72">
    <cfRule type="duplicateValues" dxfId="259" priority="320" stopIfTrue="1"/>
    <cfRule type="duplicateValues" dxfId="258" priority="321" stopIfTrue="1"/>
    <cfRule type="duplicateValues" dxfId="257" priority="322" stopIfTrue="1"/>
    <cfRule type="duplicateValues" dxfId="256" priority="323"/>
    <cfRule type="duplicateValues" dxfId="255" priority="324"/>
    <cfRule type="duplicateValues" dxfId="254" priority="325"/>
    <cfRule type="duplicateValues" dxfId="253" priority="326"/>
    <cfRule type="duplicateValues" dxfId="252" priority="327"/>
    <cfRule type="duplicateValues" dxfId="251" priority="328"/>
    <cfRule type="duplicateValues" dxfId="250" priority="329"/>
    <cfRule type="duplicateValues" dxfId="249" priority="330" stopIfTrue="1"/>
    <cfRule type="expression" dxfId="248" priority="331" stopIfTrue="1">
      <formula>#REF!="ABANDONO"</formula>
    </cfRule>
    <cfRule type="expression" dxfId="247" priority="332" stopIfTrue="1">
      <formula>#REF!="FINALIZADO"</formula>
    </cfRule>
    <cfRule type="expression" dxfId="246" priority="333" stopIfTrue="1">
      <formula>#REF!="EN PROCESO"</formula>
    </cfRule>
    <cfRule type="expression" dxfId="245" priority="334" stopIfTrue="1">
      <formula>#REF!="DESAPROBADO"</formula>
    </cfRule>
    <cfRule type="duplicateValues" dxfId="244" priority="335" stopIfTrue="1"/>
    <cfRule type="expression" dxfId="243" priority="336" stopIfTrue="1">
      <formula>AND(COUNTIF(#REF!, B70)+COUNTIF($B$1:$B$17, B70)&gt;1,NOT(ISBLANK(B70)))</formula>
    </cfRule>
    <cfRule type="duplicateValues" dxfId="242" priority="311"/>
    <cfRule type="expression" dxfId="241" priority="296" stopIfTrue="1">
      <formula>AND(COUNTIF($B$448:$B$65008, B70)+COUNTIF($B$1:$B$356, B70)&gt;1,NOT(ISBLANK(B70)))</formula>
    </cfRule>
    <cfRule type="duplicateValues" dxfId="240" priority="297"/>
    <cfRule type="duplicateValues" dxfId="239" priority="298"/>
    <cfRule type="duplicateValues" dxfId="238" priority="299"/>
    <cfRule type="duplicateValues" dxfId="237" priority="300"/>
    <cfRule type="duplicateValues" dxfId="236" priority="301"/>
    <cfRule type="duplicateValues" dxfId="235" priority="302"/>
    <cfRule type="duplicateValues" dxfId="234" priority="303"/>
    <cfRule type="duplicateValues" dxfId="233" priority="304"/>
    <cfRule type="duplicateValues" dxfId="232" priority="305" stopIfTrue="1"/>
    <cfRule type="duplicateValues" dxfId="231" priority="306" stopIfTrue="1"/>
    <cfRule type="duplicateValues" dxfId="230" priority="307" stopIfTrue="1"/>
    <cfRule type="duplicateValues" dxfId="229" priority="308" stopIfTrue="1"/>
    <cfRule type="duplicateValues" dxfId="228" priority="309" stopIfTrue="1"/>
    <cfRule type="duplicateValues" dxfId="227" priority="310" stopIfTrue="1"/>
    <cfRule type="duplicateValues" dxfId="226" priority="312"/>
    <cfRule type="duplicateValues" dxfId="225" priority="313"/>
    <cfRule type="duplicateValues" dxfId="224" priority="314"/>
    <cfRule type="duplicateValues" dxfId="223" priority="315"/>
    <cfRule type="duplicateValues" dxfId="222" priority="316"/>
    <cfRule type="duplicateValues" dxfId="221" priority="317"/>
    <cfRule type="duplicateValues" dxfId="220" priority="318" stopIfTrue="1"/>
    <cfRule type="duplicateValues" dxfId="219" priority="319" stopIfTrue="1"/>
  </conditionalFormatting>
  <conditionalFormatting sqref="B73">
    <cfRule type="duplicateValues" dxfId="218" priority="87"/>
    <cfRule type="duplicateValues" dxfId="217" priority="96" stopIfTrue="1"/>
    <cfRule type="duplicateValues" dxfId="216" priority="95" stopIfTrue="1"/>
    <cfRule type="duplicateValues" dxfId="215" priority="97" stopIfTrue="1"/>
    <cfRule type="duplicateValues" dxfId="214" priority="98" stopIfTrue="1"/>
    <cfRule type="duplicateValues" dxfId="213" priority="99" stopIfTrue="1"/>
    <cfRule type="duplicateValues" dxfId="212" priority="100" stopIfTrue="1"/>
    <cfRule type="duplicateValues" dxfId="211" priority="101"/>
    <cfRule type="duplicateValues" dxfId="210" priority="102"/>
    <cfRule type="duplicateValues" dxfId="209" priority="103"/>
    <cfRule type="duplicateValues" dxfId="208" priority="104"/>
    <cfRule type="duplicateValues" dxfId="207" priority="105"/>
    <cfRule type="duplicateValues" dxfId="206" priority="106"/>
    <cfRule type="duplicateValues" dxfId="205" priority="107"/>
    <cfRule type="duplicateValues" dxfId="204" priority="89"/>
    <cfRule type="duplicateValues" dxfId="203" priority="108" stopIfTrue="1"/>
    <cfRule type="duplicateValues" dxfId="202" priority="109" stopIfTrue="1"/>
    <cfRule type="duplicateValues" dxfId="201" priority="110" stopIfTrue="1"/>
    <cfRule type="duplicateValues" dxfId="200" priority="112" stopIfTrue="1"/>
    <cfRule type="duplicateValues" dxfId="199" priority="113"/>
    <cfRule type="duplicateValues" dxfId="198" priority="114"/>
    <cfRule type="duplicateValues" dxfId="197" priority="115"/>
    <cfRule type="duplicateValues" dxfId="196" priority="116"/>
    <cfRule type="duplicateValues" dxfId="195" priority="117"/>
    <cfRule type="duplicateValues" dxfId="194" priority="118"/>
    <cfRule type="duplicateValues" dxfId="193" priority="119"/>
    <cfRule type="duplicateValues" dxfId="192" priority="120" stopIfTrue="1"/>
    <cfRule type="duplicateValues" dxfId="191" priority="121" stopIfTrue="1"/>
    <cfRule type="duplicateValues" dxfId="190" priority="122"/>
    <cfRule type="duplicateValues" dxfId="189" priority="111" stopIfTrue="1"/>
    <cfRule type="duplicateValues" dxfId="188" priority="85"/>
    <cfRule type="duplicateValues" dxfId="187" priority="86"/>
    <cfRule type="duplicateValues" dxfId="186" priority="88"/>
    <cfRule type="duplicateValues" dxfId="185" priority="90"/>
    <cfRule type="expression" dxfId="184" priority="91" stopIfTrue="1">
      <formula>AND(COUNTIF($B$445:$B$65005, B73)+COUNTIF($B$1:$B$353, B73)&gt;1,NOT(ISBLANK(B73)))</formula>
    </cfRule>
    <cfRule type="duplicateValues" dxfId="183" priority="92"/>
    <cfRule type="duplicateValues" dxfId="182" priority="93"/>
    <cfRule type="duplicateValues" dxfId="181" priority="94"/>
  </conditionalFormatting>
  <conditionalFormatting sqref="B74">
    <cfRule type="duplicateValues" dxfId="180" priority="66"/>
    <cfRule type="duplicateValues" dxfId="179" priority="58" stopIfTrue="1"/>
    <cfRule type="duplicateValues" dxfId="178" priority="67"/>
    <cfRule type="duplicateValues" dxfId="177" priority="47"/>
    <cfRule type="duplicateValues" dxfId="176" priority="48"/>
    <cfRule type="duplicateValues" dxfId="175" priority="49"/>
    <cfRule type="duplicateValues" dxfId="174" priority="50"/>
    <cfRule type="duplicateValues" dxfId="173" priority="51"/>
    <cfRule type="duplicateValues" dxfId="172" priority="52"/>
    <cfRule type="duplicateValues" dxfId="171" priority="54"/>
    <cfRule type="duplicateValues" dxfId="170" priority="55"/>
    <cfRule type="duplicateValues" dxfId="169" priority="56"/>
    <cfRule type="duplicateValues" dxfId="168" priority="57" stopIfTrue="1"/>
    <cfRule type="duplicateValues" dxfId="167" priority="59" stopIfTrue="1"/>
    <cfRule type="duplicateValues" dxfId="166" priority="60" stopIfTrue="1"/>
    <cfRule type="duplicateValues" dxfId="165" priority="61" stopIfTrue="1"/>
    <cfRule type="duplicateValues" dxfId="164" priority="62" stopIfTrue="1"/>
    <cfRule type="duplicateValues" dxfId="163" priority="63"/>
    <cfRule type="duplicateValues" dxfId="162" priority="64"/>
    <cfRule type="duplicateValues" dxfId="161" priority="65"/>
    <cfRule type="expression" dxfId="160" priority="53" stopIfTrue="1">
      <formula>AND(COUNTIF($B$444:$B$65004, B74)+COUNTIF($B$1:$B$352, B74)&gt;1,NOT(ISBLANK(B74)))</formula>
    </cfRule>
    <cfRule type="duplicateValues" dxfId="159" priority="80"/>
    <cfRule type="duplicateValues" dxfId="158" priority="84"/>
    <cfRule type="duplicateValues" dxfId="157" priority="83" stopIfTrue="1"/>
    <cfRule type="duplicateValues" dxfId="156" priority="82" stopIfTrue="1"/>
    <cfRule type="duplicateValues" dxfId="155" priority="81"/>
    <cfRule type="duplicateValues" dxfId="154" priority="79"/>
    <cfRule type="duplicateValues" dxfId="153" priority="78"/>
    <cfRule type="duplicateValues" dxfId="152" priority="77"/>
    <cfRule type="duplicateValues" dxfId="151" priority="76"/>
    <cfRule type="duplicateValues" dxfId="150" priority="75"/>
    <cfRule type="duplicateValues" dxfId="149" priority="74" stopIfTrue="1"/>
    <cfRule type="duplicateValues" dxfId="148" priority="73" stopIfTrue="1"/>
    <cfRule type="duplicateValues" dxfId="147" priority="72" stopIfTrue="1"/>
    <cfRule type="duplicateValues" dxfId="146" priority="71" stopIfTrue="1"/>
    <cfRule type="duplicateValues" dxfId="145" priority="70" stopIfTrue="1"/>
    <cfRule type="duplicateValues" dxfId="144" priority="69"/>
    <cfRule type="duplicateValues" dxfId="143" priority="68"/>
  </conditionalFormatting>
  <conditionalFormatting sqref="B75">
    <cfRule type="duplicateValues" dxfId="142" priority="29"/>
    <cfRule type="duplicateValues" dxfId="141" priority="9"/>
    <cfRule type="duplicateValues" dxfId="140" priority="10"/>
    <cfRule type="duplicateValues" dxfId="139" priority="39"/>
    <cfRule type="duplicateValues" dxfId="138" priority="38"/>
    <cfRule type="duplicateValues" dxfId="137" priority="45" stopIfTrue="1"/>
    <cfRule type="duplicateValues" dxfId="136" priority="44" stopIfTrue="1"/>
    <cfRule type="duplicateValues" dxfId="135" priority="43"/>
    <cfRule type="duplicateValues" dxfId="134" priority="42"/>
    <cfRule type="duplicateValues" dxfId="133" priority="46"/>
    <cfRule type="duplicateValues" dxfId="132" priority="41"/>
    <cfRule type="duplicateValues" dxfId="131" priority="37"/>
    <cfRule type="duplicateValues" dxfId="130" priority="32" stopIfTrue="1"/>
    <cfRule type="duplicateValues" dxfId="129" priority="36" stopIfTrue="1"/>
    <cfRule type="duplicateValues" dxfId="128" priority="40"/>
    <cfRule type="duplicateValues" dxfId="127" priority="35" stopIfTrue="1"/>
    <cfRule type="duplicateValues" dxfId="126" priority="34" stopIfTrue="1"/>
    <cfRule type="duplicateValues" dxfId="125" priority="33" stopIfTrue="1"/>
    <cfRule type="duplicateValues" dxfId="124" priority="31"/>
    <cfRule type="duplicateValues" dxfId="123" priority="30"/>
    <cfRule type="duplicateValues" dxfId="122" priority="28"/>
    <cfRule type="duplicateValues" dxfId="121" priority="27"/>
    <cfRule type="duplicateValues" dxfId="120" priority="26"/>
    <cfRule type="duplicateValues" dxfId="119" priority="25"/>
    <cfRule type="duplicateValues" dxfId="118" priority="21" stopIfTrue="1"/>
    <cfRule type="duplicateValues" dxfId="117" priority="24" stopIfTrue="1"/>
    <cfRule type="duplicateValues" dxfId="116" priority="23" stopIfTrue="1"/>
    <cfRule type="duplicateValues" dxfId="115" priority="22" stopIfTrue="1"/>
    <cfRule type="duplicateValues" dxfId="114" priority="20" stopIfTrue="1"/>
    <cfRule type="duplicateValues" dxfId="113" priority="19" stopIfTrue="1"/>
    <cfRule type="duplicateValues" dxfId="112" priority="18"/>
    <cfRule type="duplicateValues" dxfId="111" priority="17"/>
    <cfRule type="duplicateValues" dxfId="110" priority="16"/>
    <cfRule type="expression" dxfId="109" priority="15" stopIfTrue="1">
      <formula>AND(COUNTIF($B$444:$B$65004, B75)+COUNTIF($B$1:$B$352, B75)&gt;1,NOT(ISBLANK(B75)))</formula>
    </cfRule>
    <cfRule type="duplicateValues" dxfId="108" priority="14"/>
    <cfRule type="duplicateValues" dxfId="107" priority="13"/>
    <cfRule type="duplicateValues" dxfId="106" priority="12"/>
    <cfRule type="duplicateValues" dxfId="105" priority="11"/>
  </conditionalFormatting>
  <conditionalFormatting sqref="K1:K1048576 T1:T1048576 AC1:AC1048576 AL1:AL1048576 AU1:AU1048576 BD1:BD1048576 BM1:BM1048576 BV1:BV1048576 CE1:CE1048576 CN1:CN1048576 CW1:CW1048576 DF1:DF1048576 DO1:DO1048576 DX1:DX1048576 EG1:EG1048576 EP1:EP1048576 EY1:EY1048576 FH1:FH1048576 FQ1:FQ1048576 FZ1:FZ1048576 GI1:GI1048576 GR1:GR1048576 HA1:HA1048576 HJ1:HJ1048576 HS1:HS1048576 IB1:IB1048576 IK1:IK1048576 IT1:IT1048576 JC1:JC1048576 JL1:JL1048576 JU1:JU1048576 KD1:KD1048576 KM1:KM1048576 KV1:KV1048576 LE1:LE1048576 LN1:LN1048576 LW1:LW1048576 MF1:MF1048576 MO1:MO1048576 MX1:MX1048576 NG1:NG1048576">
    <cfRule type="cellIs" dxfId="104" priority="6" stopIfTrue="1" operator="equal">
      <formula>"A"</formula>
    </cfRule>
    <cfRule type="cellIs" dxfId="103" priority="1" stopIfTrue="1" operator="equal">
      <formula>"F"</formula>
    </cfRule>
  </conditionalFormatting>
  <printOptions horizontalCentered="1"/>
  <pageMargins left="0.23611111111111099" right="0.23611111111111099" top="0.74791666666666701" bottom="0.74791666666666701" header="0.51180555555555496" footer="0.51180555555555496"/>
  <pageSetup paperSize="9"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0BC2-583D-45F1-B632-B362459210CB}">
  <dimension ref="A1:AE201"/>
  <sheetViews>
    <sheetView workbookViewId="0">
      <selection activeCell="I14" sqref="I14"/>
    </sheetView>
  </sheetViews>
  <sheetFormatPr baseColWidth="10" defaultRowHeight="14.5"/>
  <cols>
    <col min="3" max="3" width="36.453125" bestFit="1" customWidth="1"/>
    <col min="5" max="5" width="32.08984375" bestFit="1" customWidth="1"/>
    <col min="17" max="17" width="13.36328125" customWidth="1"/>
    <col min="18" max="18" width="12" customWidth="1"/>
    <col min="31" max="31" width="42.08984375" bestFit="1" customWidth="1"/>
  </cols>
  <sheetData>
    <row r="1" spans="1:31">
      <c r="A1" s="367" t="s">
        <v>3054</v>
      </c>
      <c r="B1" s="367" t="s">
        <v>4</v>
      </c>
      <c r="C1" s="367" t="s">
        <v>3055</v>
      </c>
      <c r="D1" s="367" t="s">
        <v>5629</v>
      </c>
      <c r="E1" s="367" t="s">
        <v>5630</v>
      </c>
      <c r="F1" s="367" t="s">
        <v>3056</v>
      </c>
      <c r="G1" s="367" t="s">
        <v>5631</v>
      </c>
      <c r="H1" s="367" t="s">
        <v>5632</v>
      </c>
      <c r="I1" s="367" t="s">
        <v>5633</v>
      </c>
      <c r="J1" s="367" t="s">
        <v>5634</v>
      </c>
      <c r="K1" s="367" t="s">
        <v>5635</v>
      </c>
      <c r="L1" s="367" t="s">
        <v>5636</v>
      </c>
      <c r="M1" s="367" t="s">
        <v>922</v>
      </c>
      <c r="N1" s="367" t="s">
        <v>5637</v>
      </c>
      <c r="O1" s="369" t="s">
        <v>5638</v>
      </c>
      <c r="P1" s="367" t="s">
        <v>5639</v>
      </c>
      <c r="Q1" s="367" t="s">
        <v>5640</v>
      </c>
      <c r="R1" s="367" t="s">
        <v>5641</v>
      </c>
      <c r="S1" s="367" t="s">
        <v>5642</v>
      </c>
      <c r="T1" s="367" t="s">
        <v>5643</v>
      </c>
      <c r="U1" s="367" t="s">
        <v>5644</v>
      </c>
      <c r="V1" s="367" t="s">
        <v>5645</v>
      </c>
      <c r="W1" s="367" t="s">
        <v>6238</v>
      </c>
      <c r="X1" s="367" t="s">
        <v>5646</v>
      </c>
      <c r="Y1" s="367" t="s">
        <v>5647</v>
      </c>
      <c r="Z1" s="367" t="s">
        <v>5648</v>
      </c>
      <c r="AA1" s="367" t="s">
        <v>5649</v>
      </c>
      <c r="AB1" s="367" t="s">
        <v>5650</v>
      </c>
      <c r="AC1" s="367" t="s">
        <v>5651</v>
      </c>
      <c r="AD1" s="367" t="s">
        <v>925</v>
      </c>
      <c r="AE1" s="370" t="s">
        <v>6261</v>
      </c>
    </row>
    <row r="2" spans="1:31">
      <c r="A2" s="366" t="s">
        <v>763</v>
      </c>
      <c r="B2" s="366" t="s">
        <v>762</v>
      </c>
      <c r="C2" s="366" t="s">
        <v>764</v>
      </c>
      <c r="D2" s="366" t="s">
        <v>933</v>
      </c>
      <c r="E2" s="366" t="s">
        <v>5794</v>
      </c>
      <c r="F2" s="366" t="s">
        <v>746</v>
      </c>
      <c r="G2" s="366"/>
      <c r="H2" s="366" t="s">
        <v>5682</v>
      </c>
      <c r="I2" s="366" t="s">
        <v>6009</v>
      </c>
      <c r="J2" s="366"/>
      <c r="K2" s="366" t="s">
        <v>5654</v>
      </c>
      <c r="L2" s="366" t="s">
        <v>5654</v>
      </c>
      <c r="M2" s="365">
        <v>44575</v>
      </c>
      <c r="N2" s="366"/>
      <c r="O2" s="368">
        <v>1</v>
      </c>
      <c r="P2" s="366" t="s">
        <v>5655</v>
      </c>
      <c r="Q2" s="366" t="s">
        <v>5656</v>
      </c>
      <c r="R2" s="366" t="s">
        <v>6011</v>
      </c>
      <c r="S2" s="366" t="s">
        <v>5673</v>
      </c>
      <c r="T2" s="366" t="s">
        <v>5673</v>
      </c>
      <c r="U2" s="366" t="s">
        <v>5673</v>
      </c>
      <c r="V2" s="366" t="s">
        <v>5659</v>
      </c>
      <c r="W2" s="366" t="s">
        <v>6239</v>
      </c>
      <c r="X2" s="366"/>
      <c r="Y2" s="366" t="s">
        <v>5660</v>
      </c>
      <c r="Z2" s="366"/>
      <c r="AA2" s="366" t="s">
        <v>6012</v>
      </c>
      <c r="AB2" s="366"/>
      <c r="AC2" s="366" t="s">
        <v>5662</v>
      </c>
      <c r="AD2" s="366" t="s">
        <v>5663</v>
      </c>
      <c r="AE2" t="str">
        <f>_xlfn.XLOOKUP(A2,'CSRT STAFF'!$C$9:$C$188,'CSRT STAFF'!$E$9:$E$188,_xlfn.XLOOKUP(A2,'CSRT RCO'!$C$9:$C$94,'CSRT RCO'!$E$9:$E$94,"No esta en tareo",0),0)</f>
        <v>CONDORHUACHO CORNEJO, MARGOT</v>
      </c>
    </row>
    <row r="3" spans="1:31">
      <c r="A3" s="366" t="s">
        <v>384</v>
      </c>
      <c r="B3" s="366" t="s">
        <v>383</v>
      </c>
      <c r="C3" s="366" t="s">
        <v>385</v>
      </c>
      <c r="D3" s="366" t="s">
        <v>933</v>
      </c>
      <c r="E3" s="366" t="s">
        <v>1058</v>
      </c>
      <c r="F3" s="366" t="s">
        <v>386</v>
      </c>
      <c r="G3" s="366"/>
      <c r="H3" s="366" t="s">
        <v>5664</v>
      </c>
      <c r="I3" s="366" t="s">
        <v>5935</v>
      </c>
      <c r="J3" s="366" t="s">
        <v>5936</v>
      </c>
      <c r="K3" s="366" t="s">
        <v>5654</v>
      </c>
      <c r="L3" s="366" t="s">
        <v>5654</v>
      </c>
      <c r="M3" s="365">
        <v>44629</v>
      </c>
      <c r="N3" s="366"/>
      <c r="O3" s="368">
        <v>1</v>
      </c>
      <c r="P3" s="366" t="s">
        <v>5655</v>
      </c>
      <c r="Q3" s="366" t="s">
        <v>5656</v>
      </c>
      <c r="R3" s="366" t="s">
        <v>5937</v>
      </c>
      <c r="S3" s="366" t="s">
        <v>5938</v>
      </c>
      <c r="T3" s="366" t="s">
        <v>5939</v>
      </c>
      <c r="U3" s="366" t="s">
        <v>5939</v>
      </c>
      <c r="V3" s="366" t="s">
        <v>5659</v>
      </c>
      <c r="W3" s="366" t="s">
        <v>6241</v>
      </c>
      <c r="X3" s="366"/>
      <c r="Y3" s="366" t="s">
        <v>5660</v>
      </c>
      <c r="Z3" s="366"/>
      <c r="AA3" s="366" t="s">
        <v>5940</v>
      </c>
      <c r="AB3" s="366"/>
      <c r="AC3" s="366" t="s">
        <v>5662</v>
      </c>
      <c r="AD3" s="366" t="s">
        <v>5663</v>
      </c>
      <c r="AE3" t="str">
        <f>_xlfn.XLOOKUP(A3,'CSRT STAFF'!$C$9:$C$188,'CSRT STAFF'!$E$9:$E$188,_xlfn.XLOOKUP(A3,'CSRT RCO'!$C$9:$C$94,'CSRT RCO'!$E$9:$E$94,"No esta en tareo",0),0)</f>
        <v>LOZADA GONZALES, GIANFRANCO</v>
      </c>
    </row>
    <row r="4" spans="1:31">
      <c r="A4" s="366" t="s">
        <v>192</v>
      </c>
      <c r="B4" s="366" t="s">
        <v>191</v>
      </c>
      <c r="C4" s="366" t="s">
        <v>193</v>
      </c>
      <c r="D4" s="366" t="s">
        <v>933</v>
      </c>
      <c r="E4" s="366" t="s">
        <v>6104</v>
      </c>
      <c r="F4" s="366" t="s">
        <v>3067</v>
      </c>
      <c r="G4" s="366"/>
      <c r="H4" s="366" t="s">
        <v>5677</v>
      </c>
      <c r="I4" s="366" t="s">
        <v>5777</v>
      </c>
      <c r="J4" s="366"/>
      <c r="K4" s="366" t="s">
        <v>5654</v>
      </c>
      <c r="L4" s="366" t="s">
        <v>5654</v>
      </c>
      <c r="M4" s="365">
        <v>44866</v>
      </c>
      <c r="N4" s="366"/>
      <c r="O4" s="368">
        <v>1</v>
      </c>
      <c r="P4" s="366" t="s">
        <v>5655</v>
      </c>
      <c r="Q4" s="366" t="s">
        <v>5656</v>
      </c>
      <c r="R4" s="366" t="s">
        <v>6197</v>
      </c>
      <c r="S4" s="366"/>
      <c r="T4" s="366"/>
      <c r="U4" s="366"/>
      <c r="V4" s="366" t="s">
        <v>5659</v>
      </c>
      <c r="W4" s="366" t="s">
        <v>6241</v>
      </c>
      <c r="X4" s="366"/>
      <c r="Y4" s="366" t="s">
        <v>5660</v>
      </c>
      <c r="Z4" s="366"/>
      <c r="AA4" s="366" t="s">
        <v>6198</v>
      </c>
      <c r="AB4" s="366"/>
      <c r="AC4" s="366" t="s">
        <v>5662</v>
      </c>
      <c r="AD4" s="366" t="s">
        <v>5663</v>
      </c>
      <c r="AE4" t="str">
        <f>_xlfn.XLOOKUP(A4,'CSRT STAFF'!$C$9:$C$188,'CSRT STAFF'!$E$9:$E$188,_xlfn.XLOOKUP(A4,'CSRT RCO'!$C$9:$C$94,'CSRT RCO'!$E$9:$E$94,"No esta en tareo",0),0)</f>
        <v>BEDOYA ARANDA, NICKOLL AILYN</v>
      </c>
    </row>
    <row r="5" spans="1:31">
      <c r="A5" s="366" t="s">
        <v>439</v>
      </c>
      <c r="B5" s="366" t="s">
        <v>438</v>
      </c>
      <c r="C5" s="366" t="s">
        <v>440</v>
      </c>
      <c r="D5" s="366" t="s">
        <v>933</v>
      </c>
      <c r="E5" s="366" t="s">
        <v>5739</v>
      </c>
      <c r="F5" s="366" t="s">
        <v>251</v>
      </c>
      <c r="G5" s="366"/>
      <c r="H5" s="366" t="s">
        <v>5682</v>
      </c>
      <c r="I5" s="366" t="s">
        <v>6137</v>
      </c>
      <c r="J5" s="366"/>
      <c r="K5" s="366" t="s">
        <v>5654</v>
      </c>
      <c r="L5" s="366" t="s">
        <v>5654</v>
      </c>
      <c r="M5" s="365">
        <v>44914</v>
      </c>
      <c r="N5" s="366"/>
      <c r="O5" s="368">
        <v>1</v>
      </c>
      <c r="P5" s="366" t="s">
        <v>5655</v>
      </c>
      <c r="Q5" s="366" t="s">
        <v>5656</v>
      </c>
      <c r="R5" s="366" t="s">
        <v>6138</v>
      </c>
      <c r="S5" s="366"/>
      <c r="T5" s="366"/>
      <c r="U5" s="366"/>
      <c r="V5" s="366" t="s">
        <v>5659</v>
      </c>
      <c r="W5" s="366" t="s">
        <v>6241</v>
      </c>
      <c r="X5" s="366"/>
      <c r="Y5" s="366" t="s">
        <v>5660</v>
      </c>
      <c r="Z5" s="366"/>
      <c r="AA5" s="366" t="s">
        <v>6139</v>
      </c>
      <c r="AB5" s="366"/>
      <c r="AC5" s="366" t="s">
        <v>5662</v>
      </c>
      <c r="AD5" s="366" t="s">
        <v>5663</v>
      </c>
      <c r="AE5" t="str">
        <f>_xlfn.XLOOKUP(A5,'CSRT STAFF'!$C$9:$C$188,'CSRT STAFF'!$E$9:$E$188,_xlfn.XLOOKUP(A5,'CSRT RCO'!$C$9:$C$94,'CSRT RCO'!$E$9:$E$94,"No esta en tareo",0),0)</f>
        <v>OYARCE FLORES, GLENDA LIZETH</v>
      </c>
    </row>
    <row r="6" spans="1:31">
      <c r="A6" s="366" t="s">
        <v>366</v>
      </c>
      <c r="B6" s="366" t="s">
        <v>365</v>
      </c>
      <c r="C6" s="366" t="s">
        <v>367</v>
      </c>
      <c r="D6" s="366" t="s">
        <v>933</v>
      </c>
      <c r="E6" s="366" t="s">
        <v>5739</v>
      </c>
      <c r="F6" s="366" t="s">
        <v>368</v>
      </c>
      <c r="G6" s="366"/>
      <c r="H6" s="366" t="s">
        <v>5682</v>
      </c>
      <c r="I6" s="366" t="s">
        <v>6189</v>
      </c>
      <c r="J6" s="366"/>
      <c r="K6" s="366" t="s">
        <v>5654</v>
      </c>
      <c r="L6" s="366" t="s">
        <v>5654</v>
      </c>
      <c r="M6" s="365">
        <v>44924</v>
      </c>
      <c r="N6" s="366"/>
      <c r="O6" s="368">
        <v>1</v>
      </c>
      <c r="P6" s="366" t="s">
        <v>5655</v>
      </c>
      <c r="Q6" s="366" t="s">
        <v>5656</v>
      </c>
      <c r="R6" s="366" t="s">
        <v>1006</v>
      </c>
      <c r="S6" s="366" t="s">
        <v>1006</v>
      </c>
      <c r="T6" s="366" t="s">
        <v>1006</v>
      </c>
      <c r="U6" s="366" t="s">
        <v>1006</v>
      </c>
      <c r="V6" s="366" t="s">
        <v>5659</v>
      </c>
      <c r="W6" s="366" t="s">
        <v>6241</v>
      </c>
      <c r="X6" s="366"/>
      <c r="Y6" s="366" t="s">
        <v>5660</v>
      </c>
      <c r="Z6" s="366"/>
      <c r="AA6" s="366" t="s">
        <v>6190</v>
      </c>
      <c r="AB6" s="366"/>
      <c r="AC6" s="366" t="s">
        <v>5662</v>
      </c>
      <c r="AD6" s="366" t="s">
        <v>5663</v>
      </c>
      <c r="AE6" t="str">
        <f>_xlfn.XLOOKUP(A6,'CSRT STAFF'!$C$9:$C$188,'CSRT STAFF'!$E$9:$E$188,_xlfn.XLOOKUP(A6,'CSRT RCO'!$C$9:$C$94,'CSRT RCO'!$E$9:$E$94,"No esta en tareo",0),0)</f>
        <v>LA ROSA SANCHEZ ARRELAN, MARCO GIOVANNI</v>
      </c>
    </row>
    <row r="7" spans="1:31">
      <c r="A7" s="366" t="s">
        <v>331</v>
      </c>
      <c r="B7" s="366" t="s">
        <v>330</v>
      </c>
      <c r="C7" s="366" t="s">
        <v>332</v>
      </c>
      <c r="D7" s="366" t="s">
        <v>933</v>
      </c>
      <c r="E7" s="366" t="s">
        <v>6177</v>
      </c>
      <c r="F7" s="366" t="s">
        <v>333</v>
      </c>
      <c r="G7" s="366"/>
      <c r="H7" s="366" t="s">
        <v>5677</v>
      </c>
      <c r="I7" s="366" t="s">
        <v>6178</v>
      </c>
      <c r="J7" s="366"/>
      <c r="K7" s="366" t="s">
        <v>5654</v>
      </c>
      <c r="L7" s="366" t="s">
        <v>5654</v>
      </c>
      <c r="M7" s="365">
        <v>44927</v>
      </c>
      <c r="N7" s="366"/>
      <c r="O7" s="368">
        <v>1</v>
      </c>
      <c r="P7" s="366" t="s">
        <v>5655</v>
      </c>
      <c r="Q7" s="366" t="s">
        <v>5656</v>
      </c>
      <c r="R7" s="366" t="s">
        <v>6180</v>
      </c>
      <c r="S7" s="366"/>
      <c r="T7" s="366"/>
      <c r="U7" s="366"/>
      <c r="V7" s="366" t="s">
        <v>5659</v>
      </c>
      <c r="W7" s="366" t="s">
        <v>6241</v>
      </c>
      <c r="X7" s="366"/>
      <c r="Y7" s="366" t="s">
        <v>5660</v>
      </c>
      <c r="Z7" s="366"/>
      <c r="AA7" s="366" t="s">
        <v>6181</v>
      </c>
      <c r="AB7" s="366"/>
      <c r="AC7" s="366" t="s">
        <v>5662</v>
      </c>
      <c r="AD7" s="366" t="s">
        <v>5663</v>
      </c>
      <c r="AE7" t="str">
        <f>_xlfn.XLOOKUP(A7,'CSRT STAFF'!$C$9:$C$188,'CSRT STAFF'!$E$9:$E$188,_xlfn.XLOOKUP(A7,'CSRT RCO'!$C$9:$C$94,'CSRT RCO'!$E$9:$E$94,"No esta en tareo",0),0)</f>
        <v>GUERRERO ALBERCA, JACSER JESUS</v>
      </c>
    </row>
    <row r="8" spans="1:31">
      <c r="A8" s="366" t="s">
        <v>737</v>
      </c>
      <c r="B8" s="366" t="s">
        <v>736</v>
      </c>
      <c r="C8" s="366" t="s">
        <v>738</v>
      </c>
      <c r="D8" s="366" t="s">
        <v>933</v>
      </c>
      <c r="E8" s="366" t="s">
        <v>6018</v>
      </c>
      <c r="F8" s="366" t="s">
        <v>739</v>
      </c>
      <c r="G8" s="366"/>
      <c r="H8" s="366" t="s">
        <v>5652</v>
      </c>
      <c r="I8" s="366" t="s">
        <v>6019</v>
      </c>
      <c r="J8" s="366"/>
      <c r="K8" s="366" t="s">
        <v>5654</v>
      </c>
      <c r="L8" s="366" t="s">
        <v>5654</v>
      </c>
      <c r="M8" s="365">
        <v>44932</v>
      </c>
      <c r="N8" s="366"/>
      <c r="O8" s="368">
        <v>1</v>
      </c>
      <c r="P8" s="366" t="s">
        <v>5655</v>
      </c>
      <c r="Q8" s="366" t="s">
        <v>5656</v>
      </c>
      <c r="R8" s="366" t="s">
        <v>6021</v>
      </c>
      <c r="S8" s="366" t="s">
        <v>5673</v>
      </c>
      <c r="T8" s="366" t="s">
        <v>5673</v>
      </c>
      <c r="U8" s="366" t="s">
        <v>5673</v>
      </c>
      <c r="V8" s="366" t="s">
        <v>5659</v>
      </c>
      <c r="W8" s="366" t="s">
        <v>6239</v>
      </c>
      <c r="X8" s="366"/>
      <c r="Y8" s="366" t="s">
        <v>5660</v>
      </c>
      <c r="Z8" s="366"/>
      <c r="AA8" s="366" t="s">
        <v>6022</v>
      </c>
      <c r="AB8" s="366"/>
      <c r="AC8" s="366" t="s">
        <v>5662</v>
      </c>
      <c r="AD8" s="366" t="s">
        <v>5663</v>
      </c>
      <c r="AE8" t="str">
        <f>_xlfn.XLOOKUP(A8,'CSRT STAFF'!$C$9:$C$188,'CSRT STAFF'!$E$9:$E$188,_xlfn.XLOOKUP(A8,'CSRT RCO'!$C$9:$C$94,'CSRT RCO'!$E$9:$E$94,"No esta en tareo",0),0)</f>
        <v>APAZA TITO, ANTENOR</v>
      </c>
    </row>
    <row r="9" spans="1:31">
      <c r="A9" s="366" t="s">
        <v>615</v>
      </c>
      <c r="B9" s="366" t="s">
        <v>614</v>
      </c>
      <c r="C9" s="366" t="s">
        <v>616</v>
      </c>
      <c r="D9" s="366" t="s">
        <v>933</v>
      </c>
      <c r="E9" s="366" t="s">
        <v>649</v>
      </c>
      <c r="F9" s="366" t="s">
        <v>617</v>
      </c>
      <c r="G9" s="366"/>
      <c r="H9" s="366" t="s">
        <v>5677</v>
      </c>
      <c r="I9" s="366" t="s">
        <v>5678</v>
      </c>
      <c r="J9" s="366"/>
      <c r="K9" s="366" t="s">
        <v>5654</v>
      </c>
      <c r="L9" s="366" t="s">
        <v>5654</v>
      </c>
      <c r="M9" s="365">
        <v>44956</v>
      </c>
      <c r="N9" s="365">
        <v>46045</v>
      </c>
      <c r="O9" s="368">
        <v>1</v>
      </c>
      <c r="P9" s="366" t="s">
        <v>5655</v>
      </c>
      <c r="Q9" s="366" t="s">
        <v>5656</v>
      </c>
      <c r="R9" s="366" t="s">
        <v>5679</v>
      </c>
      <c r="S9" s="366" t="s">
        <v>1006</v>
      </c>
      <c r="T9" s="366" t="s">
        <v>1006</v>
      </c>
      <c r="U9" s="366" t="s">
        <v>3805</v>
      </c>
      <c r="V9" s="366" t="s">
        <v>5659</v>
      </c>
      <c r="W9" s="366" t="s">
        <v>6244</v>
      </c>
      <c r="X9" s="366"/>
      <c r="Y9" s="366" t="s">
        <v>5660</v>
      </c>
      <c r="Z9" s="366"/>
      <c r="AA9" s="366" t="s">
        <v>5680</v>
      </c>
      <c r="AB9" s="366"/>
      <c r="AC9" s="366" t="s">
        <v>5662</v>
      </c>
      <c r="AD9" s="366" t="s">
        <v>5663</v>
      </c>
      <c r="AE9" t="str">
        <f>_xlfn.XLOOKUP(A9,'CSRT STAFF'!$C$9:$C$188,'CSRT STAFF'!$E$9:$E$188,_xlfn.XLOOKUP(A9,'CSRT RCO'!$C$9:$C$94,'CSRT RCO'!$E$9:$E$94,"No esta en tareo",0),0)</f>
        <v>No esta en tareo</v>
      </c>
    </row>
    <row r="10" spans="1:31">
      <c r="A10" s="366" t="s">
        <v>345</v>
      </c>
      <c r="B10" s="366" t="s">
        <v>344</v>
      </c>
      <c r="C10" s="366" t="s">
        <v>346</v>
      </c>
      <c r="D10" s="366" t="s">
        <v>933</v>
      </c>
      <c r="E10" s="366" t="s">
        <v>5754</v>
      </c>
      <c r="F10" s="366" t="s">
        <v>347</v>
      </c>
      <c r="G10" s="366"/>
      <c r="H10" s="366" t="s">
        <v>5742</v>
      </c>
      <c r="I10" s="366" t="s">
        <v>5678</v>
      </c>
      <c r="J10" s="366"/>
      <c r="K10" s="366" t="s">
        <v>5654</v>
      </c>
      <c r="L10" s="366" t="s">
        <v>5654</v>
      </c>
      <c r="M10" s="365">
        <v>44956</v>
      </c>
      <c r="N10" s="366"/>
      <c r="O10" s="368">
        <v>1</v>
      </c>
      <c r="P10" s="366" t="s">
        <v>5655</v>
      </c>
      <c r="Q10" s="366" t="s">
        <v>5656</v>
      </c>
      <c r="R10" s="366" t="s">
        <v>5755</v>
      </c>
      <c r="S10" s="366" t="s">
        <v>5673</v>
      </c>
      <c r="T10" s="366" t="s">
        <v>5673</v>
      </c>
      <c r="U10" s="366" t="s">
        <v>5672</v>
      </c>
      <c r="V10" s="366" t="s">
        <v>5659</v>
      </c>
      <c r="W10" s="366" t="s">
        <v>6244</v>
      </c>
      <c r="X10" s="366"/>
      <c r="Y10" s="366" t="s">
        <v>5660</v>
      </c>
      <c r="Z10" s="366"/>
      <c r="AA10" s="366" t="s">
        <v>5756</v>
      </c>
      <c r="AB10" s="366"/>
      <c r="AC10" s="366" t="s">
        <v>5662</v>
      </c>
      <c r="AD10" s="366" t="s">
        <v>5663</v>
      </c>
      <c r="AE10" t="str">
        <f>_xlfn.XLOOKUP(A10,'CSRT STAFF'!$C$9:$C$188,'CSRT STAFF'!$E$9:$E$188,_xlfn.XLOOKUP(A10,'CSRT RCO'!$C$9:$C$94,'CSRT RCO'!$E$9:$E$94,"No esta en tareo",0),0)</f>
        <v>HUAMAN CACERES, YOVANA</v>
      </c>
    </row>
    <row r="11" spans="1:31">
      <c r="A11" s="366" t="s">
        <v>245</v>
      </c>
      <c r="B11" s="366" t="s">
        <v>244</v>
      </c>
      <c r="C11" s="366" t="s">
        <v>246</v>
      </c>
      <c r="D11" s="366" t="s">
        <v>933</v>
      </c>
      <c r="E11" s="366" t="s">
        <v>992</v>
      </c>
      <c r="F11" s="366" t="s">
        <v>247</v>
      </c>
      <c r="G11" s="366"/>
      <c r="H11" s="366" t="s">
        <v>5677</v>
      </c>
      <c r="I11" s="366" t="s">
        <v>6052</v>
      </c>
      <c r="J11" s="366"/>
      <c r="K11" s="366" t="s">
        <v>5654</v>
      </c>
      <c r="L11" s="366" t="s">
        <v>5654</v>
      </c>
      <c r="M11" s="365">
        <v>44962</v>
      </c>
      <c r="N11" s="366"/>
      <c r="O11" s="368">
        <v>1</v>
      </c>
      <c r="P11" s="366" t="s">
        <v>5655</v>
      </c>
      <c r="Q11" s="366" t="s">
        <v>5656</v>
      </c>
      <c r="R11" s="366" t="s">
        <v>6053</v>
      </c>
      <c r="S11" s="366" t="s">
        <v>5673</v>
      </c>
      <c r="T11" s="366" t="s">
        <v>5673</v>
      </c>
      <c r="U11" s="366" t="s">
        <v>5730</v>
      </c>
      <c r="V11" s="366" t="s">
        <v>5659</v>
      </c>
      <c r="W11" s="366" t="s">
        <v>6244</v>
      </c>
      <c r="X11" s="366"/>
      <c r="Y11" s="366" t="s">
        <v>5660</v>
      </c>
      <c r="Z11" s="366"/>
      <c r="AA11" s="366" t="s">
        <v>6054</v>
      </c>
      <c r="AB11" s="366"/>
      <c r="AC11" s="366" t="s">
        <v>5662</v>
      </c>
      <c r="AD11" s="366" t="s">
        <v>5663</v>
      </c>
      <c r="AE11" t="str">
        <f>_xlfn.XLOOKUP(A11,'CSRT STAFF'!$C$9:$C$188,'CSRT STAFF'!$E$9:$E$188,_xlfn.XLOOKUP(A11,'CSRT RCO'!$C$9:$C$94,'CSRT RCO'!$E$9:$E$94,"No esta en tareo",0),0)</f>
        <v>CORAHUA CHALCO, KATY</v>
      </c>
    </row>
    <row r="12" spans="1:31">
      <c r="A12" s="366" t="s">
        <v>585</v>
      </c>
      <c r="B12" s="366" t="s">
        <v>584</v>
      </c>
      <c r="C12" s="366" t="s">
        <v>586</v>
      </c>
      <c r="D12" s="366" t="s">
        <v>933</v>
      </c>
      <c r="E12" s="366" t="s">
        <v>4808</v>
      </c>
      <c r="F12" s="366" t="s">
        <v>587</v>
      </c>
      <c r="G12" s="366"/>
      <c r="H12" s="366" t="s">
        <v>5682</v>
      </c>
      <c r="I12" s="366" t="s">
        <v>5703</v>
      </c>
      <c r="J12" s="366"/>
      <c r="K12" s="366" t="s">
        <v>5654</v>
      </c>
      <c r="L12" s="366" t="s">
        <v>5654</v>
      </c>
      <c r="M12" s="365">
        <v>44963</v>
      </c>
      <c r="N12" s="365">
        <v>46042</v>
      </c>
      <c r="O12" s="368">
        <v>1</v>
      </c>
      <c r="P12" s="366" t="s">
        <v>5655</v>
      </c>
      <c r="Q12" s="366" t="s">
        <v>5656</v>
      </c>
      <c r="R12" s="366" t="s">
        <v>5704</v>
      </c>
      <c r="S12" s="366" t="s">
        <v>5673</v>
      </c>
      <c r="T12" s="366" t="s">
        <v>5673</v>
      </c>
      <c r="U12" s="366" t="s">
        <v>5673</v>
      </c>
      <c r="V12" s="366" t="s">
        <v>5659</v>
      </c>
      <c r="W12" s="366" t="s">
        <v>6241</v>
      </c>
      <c r="X12" s="366"/>
      <c r="Y12" s="366" t="s">
        <v>5660</v>
      </c>
      <c r="Z12" s="366"/>
      <c r="AA12" s="366" t="s">
        <v>5705</v>
      </c>
      <c r="AB12" s="366"/>
      <c r="AC12" s="366" t="s">
        <v>5662</v>
      </c>
      <c r="AD12" s="366" t="s">
        <v>5663</v>
      </c>
      <c r="AE12" t="str">
        <f>_xlfn.XLOOKUP(A12,'CSRT STAFF'!$C$9:$C$188,'CSRT STAFF'!$E$9:$E$188,_xlfn.XLOOKUP(A12,'CSRT RCO'!$C$9:$C$94,'CSRT RCO'!$E$9:$E$94,"No esta en tareo",0),0)</f>
        <v>No esta en tareo</v>
      </c>
    </row>
    <row r="13" spans="1:31">
      <c r="A13" s="366" t="s">
        <v>263</v>
      </c>
      <c r="B13" s="366" t="s">
        <v>262</v>
      </c>
      <c r="C13" s="366" t="s">
        <v>264</v>
      </c>
      <c r="D13" s="366" t="s">
        <v>933</v>
      </c>
      <c r="E13" s="366" t="s">
        <v>265</v>
      </c>
      <c r="F13" s="366" t="s">
        <v>265</v>
      </c>
      <c r="G13" s="366"/>
      <c r="H13" s="366" t="s">
        <v>5682</v>
      </c>
      <c r="I13" s="366" t="s">
        <v>5846</v>
      </c>
      <c r="J13" s="366"/>
      <c r="K13" s="366" t="s">
        <v>5654</v>
      </c>
      <c r="L13" s="366" t="s">
        <v>5654</v>
      </c>
      <c r="M13" s="365">
        <v>44966</v>
      </c>
      <c r="N13" s="366"/>
      <c r="O13" s="368">
        <v>1</v>
      </c>
      <c r="P13" s="366" t="s">
        <v>5655</v>
      </c>
      <c r="Q13" s="366" t="s">
        <v>5656</v>
      </c>
      <c r="R13" s="366" t="s">
        <v>689</v>
      </c>
      <c r="S13" s="366"/>
      <c r="T13" s="366"/>
      <c r="U13" s="366"/>
      <c r="V13" s="366" t="s">
        <v>5659</v>
      </c>
      <c r="W13" s="366" t="s">
        <v>6240</v>
      </c>
      <c r="X13" s="366"/>
      <c r="Y13" s="366" t="s">
        <v>5660</v>
      </c>
      <c r="Z13" s="366"/>
      <c r="AA13" s="366" t="s">
        <v>5847</v>
      </c>
      <c r="AB13" s="366"/>
      <c r="AC13" s="366" t="s">
        <v>5662</v>
      </c>
      <c r="AD13" s="366" t="s">
        <v>5663</v>
      </c>
      <c r="AE13" t="str">
        <f>_xlfn.XLOOKUP(A13,'CSRT STAFF'!$C$9:$C$188,'CSRT STAFF'!$E$9:$E$188,_xlfn.XLOOKUP(A13,'CSRT RCO'!$C$9:$C$94,'CSRT RCO'!$E$9:$E$94,"No esta en tareo",0),0)</f>
        <v>CUYA CHAVEZ, LUIS ENRIQUE</v>
      </c>
    </row>
    <row r="14" spans="1:31">
      <c r="A14" s="366" t="s">
        <v>306</v>
      </c>
      <c r="B14" s="366" t="s">
        <v>305</v>
      </c>
      <c r="C14" s="366" t="s">
        <v>307</v>
      </c>
      <c r="D14" s="366" t="s">
        <v>933</v>
      </c>
      <c r="E14" s="366" t="s">
        <v>5765</v>
      </c>
      <c r="F14" s="366" t="s">
        <v>308</v>
      </c>
      <c r="G14" s="366"/>
      <c r="H14" s="366" t="s">
        <v>5682</v>
      </c>
      <c r="I14" s="366" t="s">
        <v>5766</v>
      </c>
      <c r="J14" s="366"/>
      <c r="K14" s="366" t="s">
        <v>5654</v>
      </c>
      <c r="L14" s="366" t="s">
        <v>5654</v>
      </c>
      <c r="M14" s="365">
        <v>44998</v>
      </c>
      <c r="N14" s="366"/>
      <c r="O14" s="368">
        <v>1</v>
      </c>
      <c r="P14" s="366" t="s">
        <v>5655</v>
      </c>
      <c r="Q14" s="366" t="s">
        <v>5656</v>
      </c>
      <c r="R14" s="366" t="s">
        <v>5768</v>
      </c>
      <c r="S14" s="366" t="s">
        <v>1006</v>
      </c>
      <c r="T14" s="366" t="s">
        <v>1006</v>
      </c>
      <c r="U14" s="366" t="s">
        <v>3877</v>
      </c>
      <c r="V14" s="366" t="s">
        <v>5659</v>
      </c>
      <c r="W14" s="366" t="s">
        <v>6241</v>
      </c>
      <c r="X14" s="366"/>
      <c r="Y14" s="366" t="s">
        <v>5660</v>
      </c>
      <c r="Z14" s="366"/>
      <c r="AA14" s="366" t="s">
        <v>5769</v>
      </c>
      <c r="AB14" s="366"/>
      <c r="AC14" s="366" t="s">
        <v>5662</v>
      </c>
      <c r="AD14" s="366" t="s">
        <v>5663</v>
      </c>
      <c r="AE14" t="str">
        <f>_xlfn.XLOOKUP(A14,'CSRT STAFF'!$C$9:$C$188,'CSRT STAFF'!$E$9:$E$188,_xlfn.XLOOKUP(A14,'CSRT RCO'!$C$9:$C$94,'CSRT RCO'!$E$9:$E$94,"No esta en tareo",0),0)</f>
        <v>FERRER ASTOCONDOR, JORGE JESUS</v>
      </c>
    </row>
    <row r="15" spans="1:31">
      <c r="A15" s="366" t="s">
        <v>338</v>
      </c>
      <c r="B15" s="366" t="s">
        <v>337</v>
      </c>
      <c r="C15" s="366" t="s">
        <v>339</v>
      </c>
      <c r="D15" s="366" t="s">
        <v>933</v>
      </c>
      <c r="E15" s="366" t="s">
        <v>1007</v>
      </c>
      <c r="F15" s="366" t="s">
        <v>340</v>
      </c>
      <c r="G15" s="366"/>
      <c r="H15" s="366" t="s">
        <v>5664</v>
      </c>
      <c r="I15" s="366" t="s">
        <v>5665</v>
      </c>
      <c r="J15" s="366"/>
      <c r="K15" s="366" t="s">
        <v>5654</v>
      </c>
      <c r="L15" s="366" t="s">
        <v>5654</v>
      </c>
      <c r="M15" s="365">
        <v>45009</v>
      </c>
      <c r="N15" s="366"/>
      <c r="O15" s="368">
        <v>1</v>
      </c>
      <c r="P15" s="366" t="s">
        <v>5655</v>
      </c>
      <c r="Q15" s="366" t="s">
        <v>5656</v>
      </c>
      <c r="R15" s="366" t="s">
        <v>5667</v>
      </c>
      <c r="S15" s="366" t="s">
        <v>1006</v>
      </c>
      <c r="T15" s="366" t="s">
        <v>1006</v>
      </c>
      <c r="U15" s="366" t="s">
        <v>5668</v>
      </c>
      <c r="V15" s="366" t="s">
        <v>5659</v>
      </c>
      <c r="W15" s="366" t="s">
        <v>6240</v>
      </c>
      <c r="X15" s="366"/>
      <c r="Y15" s="366" t="s">
        <v>5660</v>
      </c>
      <c r="Z15" s="366"/>
      <c r="AA15" s="366" t="s">
        <v>5669</v>
      </c>
      <c r="AB15" s="366"/>
      <c r="AC15" s="366" t="s">
        <v>5662</v>
      </c>
      <c r="AD15" s="366" t="s">
        <v>5663</v>
      </c>
      <c r="AE15" t="str">
        <f>_xlfn.XLOOKUP(A15,'CSRT STAFF'!$C$9:$C$188,'CSRT STAFF'!$E$9:$E$188,_xlfn.XLOOKUP(A15,'CSRT RCO'!$C$9:$C$94,'CSRT RCO'!$E$9:$E$94,"No esta en tareo",0),0)</f>
        <v>HIDALGO OROZCO, CARLOS ARTURO</v>
      </c>
    </row>
    <row r="16" spans="1:31">
      <c r="A16" s="366" t="s">
        <v>566</v>
      </c>
      <c r="B16" s="366" t="s">
        <v>565</v>
      </c>
      <c r="C16" s="366" t="s">
        <v>567</v>
      </c>
      <c r="D16" s="366" t="s">
        <v>933</v>
      </c>
      <c r="E16" s="366" t="s">
        <v>268</v>
      </c>
      <c r="F16" s="366" t="s">
        <v>171</v>
      </c>
      <c r="G16" s="366"/>
      <c r="H16" s="366" t="s">
        <v>5682</v>
      </c>
      <c r="I16" s="366" t="s">
        <v>5799</v>
      </c>
      <c r="J16" s="366"/>
      <c r="K16" s="366" t="s">
        <v>5654</v>
      </c>
      <c r="L16" s="366" t="s">
        <v>5654</v>
      </c>
      <c r="M16" s="365">
        <v>45139</v>
      </c>
      <c r="N16" s="366"/>
      <c r="O16" s="368">
        <v>1</v>
      </c>
      <c r="P16" s="366" t="s">
        <v>5655</v>
      </c>
      <c r="Q16" s="366" t="s">
        <v>5656</v>
      </c>
      <c r="R16" s="366" t="s">
        <v>5800</v>
      </c>
      <c r="S16" s="366" t="s">
        <v>5673</v>
      </c>
      <c r="T16" s="366" t="s">
        <v>5673</v>
      </c>
      <c r="U16" s="366" t="s">
        <v>5801</v>
      </c>
      <c r="V16" s="366" t="s">
        <v>5659</v>
      </c>
      <c r="W16" s="366" t="s">
        <v>6241</v>
      </c>
      <c r="X16" s="366"/>
      <c r="Y16" s="366" t="s">
        <v>5660</v>
      </c>
      <c r="Z16" s="366"/>
      <c r="AA16" s="366" t="s">
        <v>5802</v>
      </c>
      <c r="AB16" s="366"/>
      <c r="AC16" s="366" t="s">
        <v>5662</v>
      </c>
      <c r="AD16" s="366" t="s">
        <v>5663</v>
      </c>
      <c r="AE16" t="str">
        <f>_xlfn.XLOOKUP(A16,'CSRT STAFF'!$C$9:$C$188,'CSRT STAFF'!$E$9:$E$188,_xlfn.XLOOKUP(A16,'CSRT RCO'!$C$9:$C$94,'CSRT RCO'!$E$9:$E$94,"No esta en tareo",0),0)</f>
        <v>TAPIA ENRIQUEZ, ADRIANA</v>
      </c>
    </row>
    <row r="17" spans="1:31">
      <c r="A17" s="366" t="s">
        <v>533</v>
      </c>
      <c r="B17" s="366" t="s">
        <v>532</v>
      </c>
      <c r="C17" s="366" t="s">
        <v>534</v>
      </c>
      <c r="D17" s="366" t="s">
        <v>933</v>
      </c>
      <c r="E17" s="366" t="s">
        <v>1013</v>
      </c>
      <c r="F17" s="366" t="s">
        <v>3065</v>
      </c>
      <c r="G17" s="366"/>
      <c r="H17" s="366" t="s">
        <v>5652</v>
      </c>
      <c r="I17" s="366" t="s">
        <v>5868</v>
      </c>
      <c r="J17" s="366"/>
      <c r="K17" s="366" t="s">
        <v>5654</v>
      </c>
      <c r="L17" s="366" t="s">
        <v>5654</v>
      </c>
      <c r="M17" s="365">
        <v>45139</v>
      </c>
      <c r="N17" s="366"/>
      <c r="O17" s="368">
        <v>1</v>
      </c>
      <c r="P17" s="366" t="s">
        <v>5655</v>
      </c>
      <c r="Q17" s="366" t="s">
        <v>5656</v>
      </c>
      <c r="R17" s="366" t="s">
        <v>6028</v>
      </c>
      <c r="S17" s="366" t="s">
        <v>5725</v>
      </c>
      <c r="T17" s="366" t="s">
        <v>6029</v>
      </c>
      <c r="U17" s="366" t="s">
        <v>6029</v>
      </c>
      <c r="V17" s="366" t="s">
        <v>5659</v>
      </c>
      <c r="W17" s="366" t="s">
        <v>6239</v>
      </c>
      <c r="X17" s="366"/>
      <c r="Y17" s="366" t="s">
        <v>5660</v>
      </c>
      <c r="Z17" s="366"/>
      <c r="AA17" s="366" t="s">
        <v>6030</v>
      </c>
      <c r="AB17" s="366"/>
      <c r="AC17" s="366" t="s">
        <v>5662</v>
      </c>
      <c r="AD17" s="366" t="s">
        <v>5663</v>
      </c>
      <c r="AE17" t="str">
        <f>_xlfn.XLOOKUP(A17,'CSRT STAFF'!$C$9:$C$188,'CSRT STAFF'!$E$9:$E$188,_xlfn.XLOOKUP(A17,'CSRT RCO'!$C$9:$C$94,'CSRT RCO'!$E$9:$E$94,"No esta en tareo",0),0)</f>
        <v>SAMUDIO DEL CASTILLO, ALVARO RENE</v>
      </c>
    </row>
    <row r="18" spans="1:31">
      <c r="A18" s="366" t="s">
        <v>260</v>
      </c>
      <c r="B18" s="366" t="s">
        <v>259</v>
      </c>
      <c r="C18" s="366" t="s">
        <v>261</v>
      </c>
      <c r="D18" s="366" t="s">
        <v>933</v>
      </c>
      <c r="E18" s="366" t="s">
        <v>268</v>
      </c>
      <c r="F18" s="366" t="s">
        <v>251</v>
      </c>
      <c r="G18" s="366"/>
      <c r="H18" s="366" t="s">
        <v>5682</v>
      </c>
      <c r="I18" s="366" t="s">
        <v>5799</v>
      </c>
      <c r="J18" s="366"/>
      <c r="K18" s="366" t="s">
        <v>5654</v>
      </c>
      <c r="L18" s="366" t="s">
        <v>5654</v>
      </c>
      <c r="M18" s="365">
        <v>45139</v>
      </c>
      <c r="N18" s="366"/>
      <c r="O18" s="368">
        <v>1</v>
      </c>
      <c r="P18" s="366" t="s">
        <v>5655</v>
      </c>
      <c r="Q18" s="366" t="s">
        <v>5656</v>
      </c>
      <c r="R18" s="366" t="s">
        <v>6142</v>
      </c>
      <c r="S18" s="366" t="s">
        <v>5673</v>
      </c>
      <c r="T18" s="366" t="s">
        <v>6143</v>
      </c>
      <c r="U18" s="366" t="s">
        <v>6144</v>
      </c>
      <c r="V18" s="366" t="s">
        <v>5659</v>
      </c>
      <c r="W18" s="366" t="s">
        <v>6241</v>
      </c>
      <c r="X18" s="366"/>
      <c r="Y18" s="366" t="s">
        <v>5660</v>
      </c>
      <c r="Z18" s="366"/>
      <c r="AA18" s="366" t="s">
        <v>6145</v>
      </c>
      <c r="AB18" s="366"/>
      <c r="AC18" s="366" t="s">
        <v>5662</v>
      </c>
      <c r="AD18" s="366" t="s">
        <v>5663</v>
      </c>
      <c r="AE18" t="str">
        <f>_xlfn.XLOOKUP(A18,'CSRT STAFF'!$C$9:$C$188,'CSRT STAFF'!$E$9:$E$188,_xlfn.XLOOKUP(A18,'CSRT RCO'!$C$9:$C$94,'CSRT RCO'!$E$9:$E$94,"No esta en tareo",0),0)</f>
        <v>No esta en tareo</v>
      </c>
    </row>
    <row r="19" spans="1:31">
      <c r="A19" s="366" t="s">
        <v>181</v>
      </c>
      <c r="B19" s="366" t="s">
        <v>180</v>
      </c>
      <c r="C19" s="366" t="s">
        <v>182</v>
      </c>
      <c r="D19" s="366" t="s">
        <v>933</v>
      </c>
      <c r="E19" s="366" t="s">
        <v>5784</v>
      </c>
      <c r="F19" s="366" t="s">
        <v>183</v>
      </c>
      <c r="G19" s="366"/>
      <c r="H19" s="366" t="s">
        <v>5682</v>
      </c>
      <c r="I19" s="366" t="s">
        <v>5785</v>
      </c>
      <c r="J19" s="366"/>
      <c r="K19" s="366" t="s">
        <v>5654</v>
      </c>
      <c r="L19" s="366" t="s">
        <v>5654</v>
      </c>
      <c r="M19" s="365">
        <v>45152</v>
      </c>
      <c r="N19" s="366"/>
      <c r="O19" s="368">
        <v>1</v>
      </c>
      <c r="P19" s="366" t="s">
        <v>5655</v>
      </c>
      <c r="Q19" s="366" t="s">
        <v>5656</v>
      </c>
      <c r="R19" s="366" t="s">
        <v>5786</v>
      </c>
      <c r="S19" s="366" t="s">
        <v>5673</v>
      </c>
      <c r="T19" s="366" t="s">
        <v>5673</v>
      </c>
      <c r="U19" s="366" t="s">
        <v>5730</v>
      </c>
      <c r="V19" s="366" t="s">
        <v>5659</v>
      </c>
      <c r="W19" s="366" t="s">
        <v>6244</v>
      </c>
      <c r="X19" s="366"/>
      <c r="Y19" s="366" t="s">
        <v>5660</v>
      </c>
      <c r="Z19" s="366"/>
      <c r="AA19" s="366" t="s">
        <v>5787</v>
      </c>
      <c r="AB19" s="366"/>
      <c r="AC19" s="366" t="s">
        <v>5662</v>
      </c>
      <c r="AD19" s="366" t="s">
        <v>5663</v>
      </c>
      <c r="AE19" t="str">
        <f>_xlfn.XLOOKUP(A19,'CSRT STAFF'!$C$9:$C$188,'CSRT STAFF'!$E$9:$E$188,_xlfn.XLOOKUP(A19,'CSRT RCO'!$C$9:$C$94,'CSRT RCO'!$E$9:$E$94,"No esta en tareo",0),0)</f>
        <v>APAZA OBLITAS, KAREN LUCIA</v>
      </c>
    </row>
    <row r="20" spans="1:31">
      <c r="A20" s="366" t="s">
        <v>572</v>
      </c>
      <c r="B20" s="366" t="s">
        <v>571</v>
      </c>
      <c r="C20" s="366" t="s">
        <v>573</v>
      </c>
      <c r="D20" s="366" t="s">
        <v>933</v>
      </c>
      <c r="E20" s="366" t="s">
        <v>5741</v>
      </c>
      <c r="F20" s="366" t="s">
        <v>574</v>
      </c>
      <c r="G20" s="366"/>
      <c r="H20" s="366" t="s">
        <v>5742</v>
      </c>
      <c r="I20" s="366" t="s">
        <v>5743</v>
      </c>
      <c r="J20" s="366"/>
      <c r="K20" s="366" t="s">
        <v>5654</v>
      </c>
      <c r="L20" s="366" t="s">
        <v>5654</v>
      </c>
      <c r="M20" s="365">
        <v>45159</v>
      </c>
      <c r="N20" s="366"/>
      <c r="O20" s="368">
        <v>1</v>
      </c>
      <c r="P20" s="366" t="s">
        <v>5655</v>
      </c>
      <c r="Q20" s="366" t="s">
        <v>5656</v>
      </c>
      <c r="R20" s="366" t="s">
        <v>5744</v>
      </c>
      <c r="S20" s="366" t="s">
        <v>5711</v>
      </c>
      <c r="T20" s="366" t="s">
        <v>5711</v>
      </c>
      <c r="U20" s="366" t="s">
        <v>5711</v>
      </c>
      <c r="V20" s="366" t="s">
        <v>5659</v>
      </c>
      <c r="W20" s="366" t="s">
        <v>6241</v>
      </c>
      <c r="X20" s="366"/>
      <c r="Y20" s="366" t="s">
        <v>5660</v>
      </c>
      <c r="Z20" s="366"/>
      <c r="AA20" s="366" t="s">
        <v>5745</v>
      </c>
      <c r="AB20" s="366"/>
      <c r="AC20" s="366" t="s">
        <v>5662</v>
      </c>
      <c r="AD20" s="366" t="s">
        <v>5663</v>
      </c>
      <c r="AE20" t="str">
        <f>_xlfn.XLOOKUP(A20,'CSRT STAFF'!$C$9:$C$188,'CSRT STAFF'!$E$9:$E$188,_xlfn.XLOOKUP(A20,'CSRT RCO'!$C$9:$C$94,'CSRT RCO'!$E$9:$E$94,"No esta en tareo",0),0)</f>
        <v>TIRADO PINEDO, CARMEN REBECA</v>
      </c>
    </row>
    <row r="21" spans="1:31">
      <c r="A21" s="366" t="s">
        <v>310</v>
      </c>
      <c r="B21" s="366" t="s">
        <v>309</v>
      </c>
      <c r="C21" s="366" t="s">
        <v>311</v>
      </c>
      <c r="D21" s="366" t="s">
        <v>933</v>
      </c>
      <c r="E21" s="366" t="s">
        <v>1022</v>
      </c>
      <c r="F21" s="366" t="s">
        <v>3069</v>
      </c>
      <c r="G21" s="366"/>
      <c r="H21" s="366" t="s">
        <v>5682</v>
      </c>
      <c r="I21" s="366" t="s">
        <v>5688</v>
      </c>
      <c r="J21" s="366"/>
      <c r="K21" s="366" t="s">
        <v>5654</v>
      </c>
      <c r="L21" s="366" t="s">
        <v>5654</v>
      </c>
      <c r="M21" s="365">
        <v>45201</v>
      </c>
      <c r="N21" s="366"/>
      <c r="O21" s="368">
        <v>1</v>
      </c>
      <c r="P21" s="366" t="s">
        <v>5655</v>
      </c>
      <c r="Q21" s="366" t="s">
        <v>5656</v>
      </c>
      <c r="R21" s="366" t="s">
        <v>5921</v>
      </c>
      <c r="S21" s="366" t="s">
        <v>5751</v>
      </c>
      <c r="T21" s="366" t="s">
        <v>5752</v>
      </c>
      <c r="U21" s="366" t="s">
        <v>5752</v>
      </c>
      <c r="V21" s="366" t="s">
        <v>5659</v>
      </c>
      <c r="W21" s="366" t="s">
        <v>6247</v>
      </c>
      <c r="X21" s="366"/>
      <c r="Y21" s="366" t="s">
        <v>5660</v>
      </c>
      <c r="Z21" s="366"/>
      <c r="AA21" s="366" t="s">
        <v>5922</v>
      </c>
      <c r="AB21" s="366"/>
      <c r="AC21" s="366" t="s">
        <v>5662</v>
      </c>
      <c r="AD21" s="366" t="s">
        <v>5663</v>
      </c>
      <c r="AE21" t="str">
        <f>_xlfn.XLOOKUP(A21,'CSRT STAFF'!$C$9:$C$188,'CSRT STAFF'!$E$9:$E$188,_xlfn.XLOOKUP(A21,'CSRT RCO'!$C$9:$C$94,'CSRT RCO'!$E$9:$E$94,"No esta en tareo",0),0)</f>
        <v>FLORES HUAMAN, JUAN CARLOS</v>
      </c>
    </row>
    <row r="22" spans="1:31">
      <c r="A22" s="366" t="s">
        <v>210</v>
      </c>
      <c r="B22" s="366" t="s">
        <v>209</v>
      </c>
      <c r="C22" s="366" t="s">
        <v>211</v>
      </c>
      <c r="D22" s="366" t="s">
        <v>933</v>
      </c>
      <c r="E22" s="366" t="s">
        <v>945</v>
      </c>
      <c r="F22" s="366" t="s">
        <v>212</v>
      </c>
      <c r="G22" s="366"/>
      <c r="H22" s="366" t="s">
        <v>5677</v>
      </c>
      <c r="I22" s="366" t="s">
        <v>5920</v>
      </c>
      <c r="J22" s="366"/>
      <c r="K22" s="366" t="s">
        <v>5654</v>
      </c>
      <c r="L22" s="366" t="s">
        <v>5654</v>
      </c>
      <c r="M22" s="365">
        <v>45201</v>
      </c>
      <c r="N22" s="366"/>
      <c r="O22" s="368">
        <v>1</v>
      </c>
      <c r="P22" s="366" t="s">
        <v>5655</v>
      </c>
      <c r="Q22" s="366" t="s">
        <v>5656</v>
      </c>
      <c r="R22" s="366" t="s">
        <v>6007</v>
      </c>
      <c r="S22" s="366" t="s">
        <v>1006</v>
      </c>
      <c r="T22" s="366" t="s">
        <v>1006</v>
      </c>
      <c r="U22" s="366" t="s">
        <v>5668</v>
      </c>
      <c r="V22" s="366" t="s">
        <v>5659</v>
      </c>
      <c r="W22" s="366" t="s">
        <v>6241</v>
      </c>
      <c r="X22" s="366"/>
      <c r="Y22" s="366" t="s">
        <v>5660</v>
      </c>
      <c r="Z22" s="366"/>
      <c r="AA22" s="366" t="s">
        <v>6008</v>
      </c>
      <c r="AB22" s="366"/>
      <c r="AC22" s="366" t="s">
        <v>5662</v>
      </c>
      <c r="AD22" s="366" t="s">
        <v>5663</v>
      </c>
      <c r="AE22" t="str">
        <f>_xlfn.XLOOKUP(A22,'CSRT STAFF'!$C$9:$C$188,'CSRT STAFF'!$E$9:$E$188,_xlfn.XLOOKUP(A22,'CSRT RCO'!$C$9:$C$94,'CSRT RCO'!$E$9:$E$94,"No esta en tareo",0),0)</f>
        <v>CASANOVA VISE, FRANCO ENRIQUE</v>
      </c>
    </row>
    <row r="23" spans="1:31">
      <c r="A23" s="366" t="s">
        <v>876</v>
      </c>
      <c r="B23" s="366" t="s">
        <v>875</v>
      </c>
      <c r="C23" s="366" t="s">
        <v>877</v>
      </c>
      <c r="D23" s="366" t="s">
        <v>933</v>
      </c>
      <c r="E23" s="366" t="s">
        <v>1027</v>
      </c>
      <c r="F23" s="366" t="s">
        <v>799</v>
      </c>
      <c r="G23" s="366"/>
      <c r="H23" s="366" t="s">
        <v>5682</v>
      </c>
      <c r="I23" s="366" t="s">
        <v>5728</v>
      </c>
      <c r="J23" s="366"/>
      <c r="K23" s="366" t="s">
        <v>5654</v>
      </c>
      <c r="L23" s="366" t="s">
        <v>5654</v>
      </c>
      <c r="M23" s="365">
        <v>45204</v>
      </c>
      <c r="N23" s="366"/>
      <c r="O23" s="368">
        <v>1</v>
      </c>
      <c r="P23" s="366" t="s">
        <v>5655</v>
      </c>
      <c r="Q23" s="366" t="s">
        <v>5656</v>
      </c>
      <c r="R23" s="366" t="s">
        <v>5729</v>
      </c>
      <c r="S23" s="366" t="s">
        <v>5673</v>
      </c>
      <c r="T23" s="366" t="s">
        <v>5673</v>
      </c>
      <c r="U23" s="366" t="s">
        <v>5730</v>
      </c>
      <c r="V23" s="366" t="s">
        <v>5659</v>
      </c>
      <c r="W23" s="366" t="s">
        <v>6239</v>
      </c>
      <c r="X23" s="366"/>
      <c r="Y23" s="366" t="s">
        <v>5660</v>
      </c>
      <c r="Z23" s="366"/>
      <c r="AA23" s="366" t="s">
        <v>5731</v>
      </c>
      <c r="AB23" s="366"/>
      <c r="AC23" s="366" t="s">
        <v>5662</v>
      </c>
      <c r="AD23" s="366" t="s">
        <v>5663</v>
      </c>
      <c r="AE23" t="str">
        <f>_xlfn.XLOOKUP(A23,'CSRT STAFF'!$C$9:$C$188,'CSRT STAFF'!$E$9:$E$188,_xlfn.XLOOKUP(A23,'CSRT RCO'!$C$9:$C$94,'CSRT RCO'!$E$9:$E$94,"No esta en tareo",0),0)</f>
        <v>SALAZAR CHITA, SERGIO ARNOLFO</v>
      </c>
    </row>
    <row r="24" spans="1:31">
      <c r="A24" s="366" t="s">
        <v>890</v>
      </c>
      <c r="B24" s="366" t="s">
        <v>889</v>
      </c>
      <c r="C24" s="366" t="s">
        <v>891</v>
      </c>
      <c r="D24" s="366" t="s">
        <v>933</v>
      </c>
      <c r="E24" s="366" t="s">
        <v>1027</v>
      </c>
      <c r="F24" s="366" t="s">
        <v>799</v>
      </c>
      <c r="G24" s="366"/>
      <c r="H24" s="366" t="s">
        <v>5677</v>
      </c>
      <c r="I24" s="366" t="s">
        <v>5728</v>
      </c>
      <c r="J24" s="366"/>
      <c r="K24" s="366" t="s">
        <v>5654</v>
      </c>
      <c r="L24" s="366" t="s">
        <v>5654</v>
      </c>
      <c r="M24" s="365">
        <v>45204</v>
      </c>
      <c r="N24" s="366"/>
      <c r="O24" s="368">
        <v>1</v>
      </c>
      <c r="P24" s="366" t="s">
        <v>5655</v>
      </c>
      <c r="Q24" s="366" t="s">
        <v>5656</v>
      </c>
      <c r="R24" s="366" t="s">
        <v>5773</v>
      </c>
      <c r="S24" s="366" t="s">
        <v>5673</v>
      </c>
      <c r="T24" s="366" t="s">
        <v>5673</v>
      </c>
      <c r="U24" s="366" t="s">
        <v>5774</v>
      </c>
      <c r="V24" s="366" t="s">
        <v>5659</v>
      </c>
      <c r="W24" s="366" t="s">
        <v>6239</v>
      </c>
      <c r="X24" s="366"/>
      <c r="Y24" s="366" t="s">
        <v>5660</v>
      </c>
      <c r="Z24" s="366"/>
      <c r="AA24" s="366" t="s">
        <v>5775</v>
      </c>
      <c r="AB24" s="366"/>
      <c r="AC24" s="366" t="s">
        <v>5662</v>
      </c>
      <c r="AD24" s="366" t="s">
        <v>5663</v>
      </c>
      <c r="AE24" t="str">
        <f>_xlfn.XLOOKUP(A24,'CSRT STAFF'!$C$9:$C$188,'CSRT STAFF'!$E$9:$E$188,_xlfn.XLOOKUP(A24,'CSRT RCO'!$C$9:$C$94,'CSRT RCO'!$E$9:$E$94,"No esta en tareo",0),0)</f>
        <v>TTITO LAYME, ELVIS JHON</v>
      </c>
    </row>
    <row r="25" spans="1:31">
      <c r="A25" s="366" t="s">
        <v>374</v>
      </c>
      <c r="B25" s="366" t="s">
        <v>373</v>
      </c>
      <c r="C25" s="366" t="s">
        <v>375</v>
      </c>
      <c r="D25" s="366" t="s">
        <v>933</v>
      </c>
      <c r="E25" s="366" t="s">
        <v>1022</v>
      </c>
      <c r="F25" s="366" t="s">
        <v>312</v>
      </c>
      <c r="G25" s="366"/>
      <c r="H25" s="366" t="s">
        <v>5682</v>
      </c>
      <c r="I25" s="366" t="s">
        <v>5894</v>
      </c>
      <c r="J25" s="366"/>
      <c r="K25" s="366" t="s">
        <v>5654</v>
      </c>
      <c r="L25" s="366" t="s">
        <v>5654</v>
      </c>
      <c r="M25" s="365">
        <v>45215</v>
      </c>
      <c r="N25" s="366"/>
      <c r="O25" s="368">
        <v>1</v>
      </c>
      <c r="P25" s="366" t="s">
        <v>5655</v>
      </c>
      <c r="Q25" s="366" t="s">
        <v>5656</v>
      </c>
      <c r="R25" s="366" t="s">
        <v>5895</v>
      </c>
      <c r="S25" s="366" t="s">
        <v>5751</v>
      </c>
      <c r="T25" s="366" t="s">
        <v>5752</v>
      </c>
      <c r="U25" s="366" t="s">
        <v>5752</v>
      </c>
      <c r="V25" s="366" t="s">
        <v>5659</v>
      </c>
      <c r="W25" s="366" t="s">
        <v>6244</v>
      </c>
      <c r="X25" s="366"/>
      <c r="Y25" s="366" t="s">
        <v>5660</v>
      </c>
      <c r="Z25" s="366"/>
      <c r="AA25" s="366" t="s">
        <v>5896</v>
      </c>
      <c r="AB25" s="366"/>
      <c r="AC25" s="366" t="s">
        <v>5662</v>
      </c>
      <c r="AD25" s="366" t="s">
        <v>5663</v>
      </c>
      <c r="AE25" t="str">
        <f>_xlfn.XLOOKUP(A25,'CSRT STAFF'!$C$9:$C$188,'CSRT STAFF'!$E$9:$E$188,_xlfn.XLOOKUP(A25,'CSRT RCO'!$C$9:$C$94,'CSRT RCO'!$E$9:$E$94,"No esta en tareo",0),0)</f>
        <v>LIZA LIZA, MARIA DEL PILAR</v>
      </c>
    </row>
    <row r="26" spans="1:31">
      <c r="A26" s="366" t="s">
        <v>425</v>
      </c>
      <c r="B26" s="366" t="s">
        <v>424</v>
      </c>
      <c r="C26" s="366" t="s">
        <v>426</v>
      </c>
      <c r="D26" s="366" t="s">
        <v>933</v>
      </c>
      <c r="E26" s="366" t="s">
        <v>5867</v>
      </c>
      <c r="F26" s="366" t="s">
        <v>215</v>
      </c>
      <c r="G26" s="366"/>
      <c r="H26" s="366" t="s">
        <v>5682</v>
      </c>
      <c r="I26" s="366" t="s">
        <v>5868</v>
      </c>
      <c r="J26" s="366"/>
      <c r="K26" s="366" t="s">
        <v>5654</v>
      </c>
      <c r="L26" s="366" t="s">
        <v>5654</v>
      </c>
      <c r="M26" s="365">
        <v>45241</v>
      </c>
      <c r="N26" s="366"/>
      <c r="O26" s="368">
        <v>1</v>
      </c>
      <c r="P26" s="366" t="s">
        <v>5655</v>
      </c>
      <c r="Q26" s="366" t="s">
        <v>5656</v>
      </c>
      <c r="R26" s="366" t="s">
        <v>5870</v>
      </c>
      <c r="S26" s="366" t="s">
        <v>5673</v>
      </c>
      <c r="T26" s="366" t="s">
        <v>5871</v>
      </c>
      <c r="U26" s="366" t="s">
        <v>5872</v>
      </c>
      <c r="V26" s="366" t="s">
        <v>5659</v>
      </c>
      <c r="W26" s="366" t="s">
        <v>6241</v>
      </c>
      <c r="X26" s="366"/>
      <c r="Y26" s="366" t="s">
        <v>5660</v>
      </c>
      <c r="Z26" s="366"/>
      <c r="AA26" s="366" t="s">
        <v>5873</v>
      </c>
      <c r="AB26" s="366"/>
      <c r="AC26" s="366" t="s">
        <v>5662</v>
      </c>
      <c r="AD26" s="366" t="s">
        <v>5663</v>
      </c>
      <c r="AE26" t="str">
        <f>_xlfn.XLOOKUP(A26,'CSRT STAFF'!$C$9:$C$188,'CSRT STAFF'!$E$9:$E$188,_xlfn.XLOOKUP(A26,'CSRT RCO'!$C$9:$C$94,'CSRT RCO'!$E$9:$E$94,"No esta en tareo",0),0)</f>
        <v>NOA CAHUANA, PAUL YURI</v>
      </c>
    </row>
    <row r="27" spans="1:31">
      <c r="A27" s="366" t="s">
        <v>238</v>
      </c>
      <c r="B27" s="366" t="s">
        <v>237</v>
      </c>
      <c r="C27" s="366" t="s">
        <v>239</v>
      </c>
      <c r="D27" s="366" t="s">
        <v>933</v>
      </c>
      <c r="E27" s="366" t="s">
        <v>5790</v>
      </c>
      <c r="F27" s="366" t="s">
        <v>240</v>
      </c>
      <c r="G27" s="366"/>
      <c r="H27" s="366" t="s">
        <v>5664</v>
      </c>
      <c r="I27" s="366" t="s">
        <v>5791</v>
      </c>
      <c r="J27" s="366"/>
      <c r="K27" s="366" t="s">
        <v>5654</v>
      </c>
      <c r="L27" s="366" t="s">
        <v>5654</v>
      </c>
      <c r="M27" s="365">
        <v>45251</v>
      </c>
      <c r="N27" s="366"/>
      <c r="O27" s="368">
        <v>1</v>
      </c>
      <c r="P27" s="366" t="s">
        <v>5655</v>
      </c>
      <c r="Q27" s="366" t="s">
        <v>5656</v>
      </c>
      <c r="R27" s="366" t="s">
        <v>5792</v>
      </c>
      <c r="S27" s="366" t="s">
        <v>5673</v>
      </c>
      <c r="T27" s="366" t="s">
        <v>5673</v>
      </c>
      <c r="U27" s="366" t="s">
        <v>5690</v>
      </c>
      <c r="V27" s="366" t="s">
        <v>5659</v>
      </c>
      <c r="W27" s="366" t="s">
        <v>6239</v>
      </c>
      <c r="X27" s="366"/>
      <c r="Y27" s="366" t="s">
        <v>5660</v>
      </c>
      <c r="Z27" s="366"/>
      <c r="AA27" s="366" t="s">
        <v>5793</v>
      </c>
      <c r="AB27" s="366"/>
      <c r="AC27" s="366" t="s">
        <v>5662</v>
      </c>
      <c r="AD27" s="366" t="s">
        <v>5663</v>
      </c>
      <c r="AE27" t="str">
        <f>_xlfn.XLOOKUP(A27,'CSRT STAFF'!$C$9:$C$188,'CSRT STAFF'!$E$9:$E$188,_xlfn.XLOOKUP(A27,'CSRT RCO'!$C$9:$C$94,'CSRT RCO'!$E$9:$E$94,"No esta en tareo",0),0)</f>
        <v>CHAPARRO CHACMANI, KATHIUSCA ABIGAID</v>
      </c>
    </row>
    <row r="28" spans="1:31">
      <c r="A28" s="366" t="s">
        <v>818</v>
      </c>
      <c r="B28" s="366" t="s">
        <v>817</v>
      </c>
      <c r="C28" s="366" t="s">
        <v>819</v>
      </c>
      <c r="D28" s="366" t="s">
        <v>933</v>
      </c>
      <c r="E28" s="366" t="s">
        <v>1036</v>
      </c>
      <c r="F28" s="366" t="s">
        <v>3070</v>
      </c>
      <c r="G28" s="366"/>
      <c r="H28" s="366" t="s">
        <v>5664</v>
      </c>
      <c r="I28" s="366" t="s">
        <v>5688</v>
      </c>
      <c r="J28" s="366"/>
      <c r="K28" s="366" t="s">
        <v>5654</v>
      </c>
      <c r="L28" s="366" t="s">
        <v>5654</v>
      </c>
      <c r="M28" s="365">
        <v>45261</v>
      </c>
      <c r="N28" s="366"/>
      <c r="O28" s="368">
        <v>1</v>
      </c>
      <c r="P28" s="366" t="s">
        <v>5655</v>
      </c>
      <c r="Q28" s="366" t="s">
        <v>5656</v>
      </c>
      <c r="R28" s="366" t="s">
        <v>5689</v>
      </c>
      <c r="S28" s="366" t="s">
        <v>5673</v>
      </c>
      <c r="T28" s="366" t="s">
        <v>5673</v>
      </c>
      <c r="U28" s="366" t="s">
        <v>5690</v>
      </c>
      <c r="V28" s="366" t="s">
        <v>5659</v>
      </c>
      <c r="W28" s="366" t="s">
        <v>6239</v>
      </c>
      <c r="X28" s="366"/>
      <c r="Y28" s="366" t="s">
        <v>5660</v>
      </c>
      <c r="Z28" s="366"/>
      <c r="AA28" s="366" t="s">
        <v>5691</v>
      </c>
      <c r="AB28" s="366"/>
      <c r="AC28" s="366" t="s">
        <v>5662</v>
      </c>
      <c r="AD28" s="366" t="s">
        <v>5663</v>
      </c>
      <c r="AE28" t="str">
        <f>_xlfn.XLOOKUP(A28,'CSRT STAFF'!$C$9:$C$188,'CSRT STAFF'!$E$9:$E$188,_xlfn.XLOOKUP(A28,'CSRT RCO'!$C$9:$C$94,'CSRT RCO'!$E$9:$E$94,"No esta en tareo",0),0)</f>
        <v>NORIEGA VILLALOBOS, LUIS CARLOS</v>
      </c>
    </row>
    <row r="29" spans="1:31">
      <c r="A29" s="366" t="s">
        <v>608</v>
      </c>
      <c r="B29" s="366" t="s">
        <v>607</v>
      </c>
      <c r="C29" s="366" t="s">
        <v>609</v>
      </c>
      <c r="D29" s="366" t="s">
        <v>933</v>
      </c>
      <c r="E29" s="366" t="s">
        <v>661</v>
      </c>
      <c r="F29" s="366" t="s">
        <v>564</v>
      </c>
      <c r="G29" s="366"/>
      <c r="H29" s="366" t="s">
        <v>5682</v>
      </c>
      <c r="I29" s="366" t="s">
        <v>5688</v>
      </c>
      <c r="J29" s="366"/>
      <c r="K29" s="366" t="s">
        <v>5654</v>
      </c>
      <c r="L29" s="366" t="s">
        <v>5654</v>
      </c>
      <c r="M29" s="365">
        <v>45261</v>
      </c>
      <c r="N29" s="366"/>
      <c r="O29" s="368">
        <v>1</v>
      </c>
      <c r="P29" s="366" t="s">
        <v>5655</v>
      </c>
      <c r="Q29" s="366" t="s">
        <v>5656</v>
      </c>
      <c r="R29" s="366" t="s">
        <v>5840</v>
      </c>
      <c r="S29" s="366" t="s">
        <v>5841</v>
      </c>
      <c r="T29" s="366" t="s">
        <v>5842</v>
      </c>
      <c r="U29" s="366" t="s">
        <v>5843</v>
      </c>
      <c r="V29" s="366" t="s">
        <v>5659</v>
      </c>
      <c r="W29" s="366" t="s">
        <v>6241</v>
      </c>
      <c r="X29" s="366"/>
      <c r="Y29" s="366" t="s">
        <v>5660</v>
      </c>
      <c r="Z29" s="366"/>
      <c r="AA29" s="366" t="s">
        <v>5844</v>
      </c>
      <c r="AB29" s="366"/>
      <c r="AC29" s="366" t="s">
        <v>5662</v>
      </c>
      <c r="AD29" s="366" t="s">
        <v>5663</v>
      </c>
      <c r="AE29" t="str">
        <f>_xlfn.XLOOKUP(A29,'CSRT STAFF'!$C$9:$C$188,'CSRT STAFF'!$E$9:$E$188,_xlfn.XLOOKUP(A29,'CSRT RCO'!$C$9:$C$94,'CSRT RCO'!$E$9:$E$94,"No esta en tareo",0),0)</f>
        <v>ZARATE ZARATE, ANDERSON</v>
      </c>
    </row>
    <row r="30" spans="1:31">
      <c r="A30" s="366" t="s">
        <v>370</v>
      </c>
      <c r="B30" s="366" t="s">
        <v>369</v>
      </c>
      <c r="C30" s="366" t="s">
        <v>371</v>
      </c>
      <c r="D30" s="366" t="s">
        <v>933</v>
      </c>
      <c r="E30" s="366" t="s">
        <v>6104</v>
      </c>
      <c r="F30" s="366" t="s">
        <v>3068</v>
      </c>
      <c r="G30" s="366"/>
      <c r="H30" s="366" t="s">
        <v>5677</v>
      </c>
      <c r="I30" s="366" t="s">
        <v>5688</v>
      </c>
      <c r="J30" s="366"/>
      <c r="K30" s="366" t="s">
        <v>5654</v>
      </c>
      <c r="L30" s="366" t="s">
        <v>5654</v>
      </c>
      <c r="M30" s="365">
        <v>45261</v>
      </c>
      <c r="N30" s="366"/>
      <c r="O30" s="368">
        <v>1</v>
      </c>
      <c r="P30" s="366" t="s">
        <v>5655</v>
      </c>
      <c r="Q30" s="366" t="s">
        <v>5656</v>
      </c>
      <c r="R30" s="366" t="s">
        <v>6105</v>
      </c>
      <c r="S30" s="366" t="s">
        <v>1006</v>
      </c>
      <c r="T30" s="366" t="s">
        <v>1006</v>
      </c>
      <c r="U30" s="366" t="s">
        <v>6106</v>
      </c>
      <c r="V30" s="366" t="s">
        <v>5659</v>
      </c>
      <c r="W30" s="366" t="s">
        <v>6241</v>
      </c>
      <c r="X30" s="366"/>
      <c r="Y30" s="366" t="s">
        <v>5660</v>
      </c>
      <c r="Z30" s="366"/>
      <c r="AA30" s="366" t="s">
        <v>6107</v>
      </c>
      <c r="AB30" s="366"/>
      <c r="AC30" s="366" t="s">
        <v>5662</v>
      </c>
      <c r="AD30" s="366" t="s">
        <v>5663</v>
      </c>
      <c r="AE30" t="str">
        <f>_xlfn.XLOOKUP(A30,'CSRT STAFF'!$C$9:$C$188,'CSRT STAFF'!$E$9:$E$188,_xlfn.XLOOKUP(A30,'CSRT RCO'!$C$9:$C$94,'CSRT RCO'!$E$9:$E$94,"No esta en tareo",0),0)</f>
        <v>LARA BRAVO, ROBERTO JORGE</v>
      </c>
    </row>
    <row r="31" spans="1:31">
      <c r="A31" s="366" t="s">
        <v>489</v>
      </c>
      <c r="B31" s="366" t="s">
        <v>488</v>
      </c>
      <c r="C31" s="366" t="s">
        <v>490</v>
      </c>
      <c r="D31" s="366" t="s">
        <v>933</v>
      </c>
      <c r="E31" s="366" t="s">
        <v>1079</v>
      </c>
      <c r="F31" s="366" t="s">
        <v>491</v>
      </c>
      <c r="G31" s="366"/>
      <c r="H31" s="366" t="s">
        <v>5682</v>
      </c>
      <c r="I31" s="366" t="s">
        <v>6069</v>
      </c>
      <c r="J31" s="366"/>
      <c r="K31" s="366" t="s">
        <v>5654</v>
      </c>
      <c r="L31" s="366" t="s">
        <v>5654</v>
      </c>
      <c r="M31" s="365">
        <v>45267</v>
      </c>
      <c r="N31" s="366"/>
      <c r="O31" s="368">
        <v>1</v>
      </c>
      <c r="P31" s="366" t="s">
        <v>5655</v>
      </c>
      <c r="Q31" s="366" t="s">
        <v>5656</v>
      </c>
      <c r="R31" s="366" t="s">
        <v>689</v>
      </c>
      <c r="S31" s="366" t="s">
        <v>6071</v>
      </c>
      <c r="T31" s="366" t="s">
        <v>6071</v>
      </c>
      <c r="U31" s="366" t="s">
        <v>6072</v>
      </c>
      <c r="V31" s="366" t="s">
        <v>5659</v>
      </c>
      <c r="W31" s="366" t="s">
        <v>6241</v>
      </c>
      <c r="X31" s="366"/>
      <c r="Y31" s="366" t="s">
        <v>5660</v>
      </c>
      <c r="Z31" s="366"/>
      <c r="AA31" s="366" t="s">
        <v>6073</v>
      </c>
      <c r="AB31" s="366"/>
      <c r="AC31" s="366" t="s">
        <v>5662</v>
      </c>
      <c r="AD31" s="366" t="s">
        <v>5663</v>
      </c>
      <c r="AE31" t="str">
        <f>_xlfn.XLOOKUP(A31,'CSRT STAFF'!$C$9:$C$188,'CSRT STAFF'!$E$9:$E$188,_xlfn.XLOOKUP(A31,'CSRT RCO'!$C$9:$C$94,'CSRT RCO'!$E$9:$E$94,"No esta en tareo",0),0)</f>
        <v>QUISPE VERA, MARIA ANGELICA</v>
      </c>
    </row>
    <row r="32" spans="1:31">
      <c r="A32" s="366" t="s">
        <v>185</v>
      </c>
      <c r="B32" s="366" t="s">
        <v>184</v>
      </c>
      <c r="C32" s="366" t="s">
        <v>186</v>
      </c>
      <c r="D32" s="366" t="s">
        <v>933</v>
      </c>
      <c r="E32" s="366" t="s">
        <v>5681</v>
      </c>
      <c r="F32" s="366" t="s">
        <v>3071</v>
      </c>
      <c r="G32" s="366"/>
      <c r="H32" s="366" t="s">
        <v>5664</v>
      </c>
      <c r="I32" s="366" t="s">
        <v>5952</v>
      </c>
      <c r="J32" s="366"/>
      <c r="K32" s="366" t="s">
        <v>5654</v>
      </c>
      <c r="L32" s="366" t="s">
        <v>5654</v>
      </c>
      <c r="M32" s="365">
        <v>45279</v>
      </c>
      <c r="N32" s="366"/>
      <c r="O32" s="368">
        <v>1</v>
      </c>
      <c r="P32" s="366" t="s">
        <v>5655</v>
      </c>
      <c r="Q32" s="366" t="s">
        <v>5656</v>
      </c>
      <c r="R32" s="366" t="s">
        <v>5953</v>
      </c>
      <c r="S32" s="366" t="s">
        <v>5954</v>
      </c>
      <c r="T32" s="366" t="s">
        <v>5954</v>
      </c>
      <c r="U32" s="366" t="s">
        <v>5954</v>
      </c>
      <c r="V32" s="366" t="s">
        <v>5659</v>
      </c>
      <c r="W32" s="366" t="s">
        <v>6241</v>
      </c>
      <c r="X32" s="366"/>
      <c r="Y32" s="366" t="s">
        <v>5660</v>
      </c>
      <c r="Z32" s="366"/>
      <c r="AA32" s="366" t="s">
        <v>5955</v>
      </c>
      <c r="AB32" s="366"/>
      <c r="AC32" s="366" t="s">
        <v>5662</v>
      </c>
      <c r="AD32" s="366" t="s">
        <v>5663</v>
      </c>
      <c r="AE32" t="str">
        <f>_xlfn.XLOOKUP(A32,'CSRT STAFF'!$C$9:$C$188,'CSRT STAFF'!$E$9:$E$188,_xlfn.XLOOKUP(A32,'CSRT RCO'!$C$9:$C$94,'CSRT RCO'!$E$9:$E$94,"No esta en tareo",0),0)</f>
        <v>ATAHUAMAN CHAVEZ, LEYDI ODA</v>
      </c>
    </row>
    <row r="33" spans="1:31">
      <c r="A33" s="366" t="s">
        <v>296</v>
      </c>
      <c r="B33" s="366" t="s">
        <v>295</v>
      </c>
      <c r="C33" s="366" t="s">
        <v>297</v>
      </c>
      <c r="D33" s="366" t="s">
        <v>933</v>
      </c>
      <c r="E33" s="366" t="s">
        <v>995</v>
      </c>
      <c r="F33" s="366" t="s">
        <v>298</v>
      </c>
      <c r="G33" s="366"/>
      <c r="H33" s="366" t="s">
        <v>5682</v>
      </c>
      <c r="I33" s="366" t="s">
        <v>6202</v>
      </c>
      <c r="J33" s="366"/>
      <c r="K33" s="366" t="s">
        <v>5654</v>
      </c>
      <c r="L33" s="366" t="s">
        <v>5654</v>
      </c>
      <c r="M33" s="365">
        <v>45280</v>
      </c>
      <c r="N33" s="366"/>
      <c r="O33" s="368">
        <v>1</v>
      </c>
      <c r="P33" s="366" t="s">
        <v>5655</v>
      </c>
      <c r="Q33" s="366" t="s">
        <v>5656</v>
      </c>
      <c r="R33" s="366" t="s">
        <v>6203</v>
      </c>
      <c r="S33" s="366" t="s">
        <v>5938</v>
      </c>
      <c r="T33" s="366" t="s">
        <v>5939</v>
      </c>
      <c r="U33" s="366" t="s">
        <v>5939</v>
      </c>
      <c r="V33" s="366" t="s">
        <v>5659</v>
      </c>
      <c r="W33" s="366" t="s">
        <v>6241</v>
      </c>
      <c r="X33" s="366"/>
      <c r="Y33" s="366" t="s">
        <v>5660</v>
      </c>
      <c r="Z33" s="366"/>
      <c r="AA33" s="366" t="s">
        <v>6204</v>
      </c>
      <c r="AB33" s="366"/>
      <c r="AC33" s="366" t="s">
        <v>5662</v>
      </c>
      <c r="AD33" s="366" t="s">
        <v>5663</v>
      </c>
      <c r="AE33" t="str">
        <f>_xlfn.XLOOKUP(A33,'CSRT STAFF'!$C$9:$C$188,'CSRT STAFF'!$E$9:$E$188,_xlfn.XLOOKUP(A33,'CSRT RCO'!$C$9:$C$94,'CSRT RCO'!$E$9:$E$94,"No esta en tareo",0),0)</f>
        <v>ESPEJO VALDEZ, YEYSON ANTONY</v>
      </c>
    </row>
    <row r="34" spans="1:31">
      <c r="A34" s="366" t="s">
        <v>479</v>
      </c>
      <c r="B34" s="366" t="s">
        <v>478</v>
      </c>
      <c r="C34" s="366" t="s">
        <v>480</v>
      </c>
      <c r="D34" s="366" t="s">
        <v>933</v>
      </c>
      <c r="E34" s="366" t="s">
        <v>5722</v>
      </c>
      <c r="F34" s="366" t="s">
        <v>319</v>
      </c>
      <c r="G34" s="366"/>
      <c r="H34" s="366" t="s">
        <v>5682</v>
      </c>
      <c r="I34" s="366" t="s">
        <v>6055</v>
      </c>
      <c r="J34" s="366"/>
      <c r="K34" s="366" t="s">
        <v>5654</v>
      </c>
      <c r="L34" s="366" t="s">
        <v>5654</v>
      </c>
      <c r="M34" s="365">
        <v>45334</v>
      </c>
      <c r="N34" s="366"/>
      <c r="O34" s="368">
        <v>1</v>
      </c>
      <c r="P34" s="366" t="s">
        <v>5655</v>
      </c>
      <c r="Q34" s="366" t="s">
        <v>5656</v>
      </c>
      <c r="R34" s="366" t="s">
        <v>6056</v>
      </c>
      <c r="S34" s="366" t="s">
        <v>5751</v>
      </c>
      <c r="T34" s="366" t="s">
        <v>5752</v>
      </c>
      <c r="U34" s="366" t="s">
        <v>6057</v>
      </c>
      <c r="V34" s="366" t="s">
        <v>5659</v>
      </c>
      <c r="W34" s="366" t="s">
        <v>6240</v>
      </c>
      <c r="X34" s="366"/>
      <c r="Y34" s="366" t="s">
        <v>5660</v>
      </c>
      <c r="Z34" s="366"/>
      <c r="AA34" s="366" t="s">
        <v>6058</v>
      </c>
      <c r="AB34" s="366"/>
      <c r="AC34" s="366" t="s">
        <v>5662</v>
      </c>
      <c r="AD34" s="366" t="s">
        <v>5663</v>
      </c>
      <c r="AE34" t="str">
        <f>_xlfn.XLOOKUP(A34,'CSRT STAFF'!$C$9:$C$188,'CSRT STAFF'!$E$9:$E$188,_xlfn.XLOOKUP(A34,'CSRT RCO'!$C$9:$C$94,'CSRT RCO'!$E$9:$E$94,"No esta en tareo",0),0)</f>
        <v>PUYEN HUERTAS, SARA ELIZABETH</v>
      </c>
    </row>
    <row r="35" spans="1:31">
      <c r="A35" s="366" t="s">
        <v>611</v>
      </c>
      <c r="B35" s="366" t="s">
        <v>610</v>
      </c>
      <c r="C35" s="366" t="s">
        <v>612</v>
      </c>
      <c r="D35" s="366" t="s">
        <v>933</v>
      </c>
      <c r="E35" s="366" t="s">
        <v>3123</v>
      </c>
      <c r="F35" s="366" t="s">
        <v>613</v>
      </c>
      <c r="G35" s="366"/>
      <c r="H35" s="366" t="s">
        <v>5682</v>
      </c>
      <c r="I35" s="366" t="s">
        <v>5835</v>
      </c>
      <c r="J35" s="366"/>
      <c r="K35" s="366" t="s">
        <v>5654</v>
      </c>
      <c r="L35" s="366" t="s">
        <v>5654</v>
      </c>
      <c r="M35" s="365">
        <v>45355</v>
      </c>
      <c r="N35" s="366"/>
      <c r="O35" s="368">
        <v>1</v>
      </c>
      <c r="P35" s="366" t="s">
        <v>5655</v>
      </c>
      <c r="Q35" s="366" t="s">
        <v>5656</v>
      </c>
      <c r="R35" s="366" t="s">
        <v>5836</v>
      </c>
      <c r="S35" s="366" t="s">
        <v>1006</v>
      </c>
      <c r="T35" s="366" t="s">
        <v>1006</v>
      </c>
      <c r="U35" s="366" t="s">
        <v>3805</v>
      </c>
      <c r="V35" s="366" t="s">
        <v>5659</v>
      </c>
      <c r="W35" s="366" t="s">
        <v>6241</v>
      </c>
      <c r="X35" s="366"/>
      <c r="Y35" s="366" t="s">
        <v>5660</v>
      </c>
      <c r="Z35" s="366"/>
      <c r="AA35" s="366" t="s">
        <v>5837</v>
      </c>
      <c r="AB35" s="366"/>
      <c r="AC35" s="366" t="s">
        <v>5662</v>
      </c>
      <c r="AD35" s="366" t="s">
        <v>5663</v>
      </c>
      <c r="AE35" t="str">
        <f>_xlfn.XLOOKUP(A35,'CSRT STAFF'!$C$9:$C$188,'CSRT STAFF'!$E$9:$E$188,_xlfn.XLOOKUP(A35,'CSRT RCO'!$C$9:$C$94,'CSRT RCO'!$E$9:$E$94,"No esta en tareo",0),0)</f>
        <v>ZAVALA OSSIO, JUAN LEONARDO</v>
      </c>
    </row>
    <row r="36" spans="1:31">
      <c r="A36" s="366" t="s">
        <v>284</v>
      </c>
      <c r="B36" s="366" t="s">
        <v>283</v>
      </c>
      <c r="C36" s="366" t="s">
        <v>285</v>
      </c>
      <c r="D36" s="366" t="s">
        <v>933</v>
      </c>
      <c r="E36" s="366" t="s">
        <v>1055</v>
      </c>
      <c r="F36" s="366" t="s">
        <v>286</v>
      </c>
      <c r="G36" s="366"/>
      <c r="H36" s="366" t="s">
        <v>5652</v>
      </c>
      <c r="I36" s="366" t="s">
        <v>5910</v>
      </c>
      <c r="J36" s="366"/>
      <c r="K36" s="366" t="s">
        <v>5654</v>
      </c>
      <c r="L36" s="366" t="s">
        <v>5654</v>
      </c>
      <c r="M36" s="365">
        <v>45369</v>
      </c>
      <c r="N36" s="366"/>
      <c r="O36" s="368">
        <v>1</v>
      </c>
      <c r="P36" s="366" t="s">
        <v>5655</v>
      </c>
      <c r="Q36" s="366" t="s">
        <v>5656</v>
      </c>
      <c r="R36" s="366" t="s">
        <v>5911</v>
      </c>
      <c r="S36" s="366" t="s">
        <v>5686</v>
      </c>
      <c r="T36" s="366" t="s">
        <v>5912</v>
      </c>
      <c r="U36" s="366" t="s">
        <v>5913</v>
      </c>
      <c r="V36" s="366" t="s">
        <v>5659</v>
      </c>
      <c r="W36" s="366" t="s">
        <v>6241</v>
      </c>
      <c r="X36" s="366"/>
      <c r="Y36" s="366" t="s">
        <v>5660</v>
      </c>
      <c r="Z36" s="366"/>
      <c r="AA36" s="366" t="s">
        <v>5914</v>
      </c>
      <c r="AB36" s="366"/>
      <c r="AC36" s="366" t="s">
        <v>5662</v>
      </c>
      <c r="AD36" s="366" t="s">
        <v>5663</v>
      </c>
      <c r="AE36" t="str">
        <f>_xlfn.XLOOKUP(A36,'CSRT STAFF'!$C$9:$C$188,'CSRT STAFF'!$E$9:$E$188,_xlfn.XLOOKUP(A36,'CSRT RCO'!$C$9:$C$94,'CSRT RCO'!$E$9:$E$94,"No esta en tareo",0),0)</f>
        <v>ENDARA CONDORI, JESUS AFDIEL</v>
      </c>
    </row>
    <row r="37" spans="1:31">
      <c r="A37" s="366" t="s">
        <v>473</v>
      </c>
      <c r="B37" s="366" t="s">
        <v>472</v>
      </c>
      <c r="C37" s="366" t="s">
        <v>474</v>
      </c>
      <c r="D37" s="366" t="s">
        <v>933</v>
      </c>
      <c r="E37" s="366" t="s">
        <v>945</v>
      </c>
      <c r="F37" s="366" t="s">
        <v>175</v>
      </c>
      <c r="G37" s="366"/>
      <c r="H37" s="366" t="s">
        <v>5742</v>
      </c>
      <c r="I37" s="366" t="s">
        <v>5928</v>
      </c>
      <c r="J37" s="366"/>
      <c r="K37" s="366" t="s">
        <v>5654</v>
      </c>
      <c r="L37" s="366" t="s">
        <v>5654</v>
      </c>
      <c r="M37" s="365">
        <v>45371</v>
      </c>
      <c r="N37" s="366"/>
      <c r="O37" s="368">
        <v>1</v>
      </c>
      <c r="P37" s="366" t="s">
        <v>5655</v>
      </c>
      <c r="Q37" s="366" t="s">
        <v>5656</v>
      </c>
      <c r="R37" s="366" t="s">
        <v>5929</v>
      </c>
      <c r="S37" s="366" t="s">
        <v>1006</v>
      </c>
      <c r="T37" s="366" t="s">
        <v>1006</v>
      </c>
      <c r="U37" s="366" t="s">
        <v>3684</v>
      </c>
      <c r="V37" s="366" t="s">
        <v>5659</v>
      </c>
      <c r="W37" s="366" t="s">
        <v>6241</v>
      </c>
      <c r="X37" s="366"/>
      <c r="Y37" s="366" t="s">
        <v>5660</v>
      </c>
      <c r="Z37" s="366"/>
      <c r="AA37" s="366" t="s">
        <v>5930</v>
      </c>
      <c r="AB37" s="366"/>
      <c r="AC37" s="366" t="s">
        <v>5662</v>
      </c>
      <c r="AD37" s="366" t="s">
        <v>5663</v>
      </c>
      <c r="AE37" t="str">
        <f>_xlfn.XLOOKUP(A37,'CSRT STAFF'!$C$9:$C$188,'CSRT STAFF'!$E$9:$E$188,_xlfn.XLOOKUP(A37,'CSRT RCO'!$C$9:$C$94,'CSRT RCO'!$E$9:$E$94,"No esta en tareo",0),0)</f>
        <v>PONCE DE LEON PADILLA, MARIO ABRAHAM</v>
      </c>
    </row>
    <row r="38" spans="1:31">
      <c r="A38" s="366" t="s">
        <v>198</v>
      </c>
      <c r="B38" s="366" t="s">
        <v>197</v>
      </c>
      <c r="C38" s="366" t="s">
        <v>199</v>
      </c>
      <c r="D38" s="366" t="s">
        <v>933</v>
      </c>
      <c r="E38" s="366" t="s">
        <v>268</v>
      </c>
      <c r="F38" s="366" t="s">
        <v>200</v>
      </c>
      <c r="G38" s="366"/>
      <c r="H38" s="366" t="s">
        <v>5682</v>
      </c>
      <c r="I38" s="366" t="s">
        <v>5945</v>
      </c>
      <c r="J38" s="366"/>
      <c r="K38" s="366" t="s">
        <v>5654</v>
      </c>
      <c r="L38" s="366" t="s">
        <v>5654</v>
      </c>
      <c r="M38" s="365">
        <v>45386</v>
      </c>
      <c r="N38" s="366"/>
      <c r="O38" s="368">
        <v>1</v>
      </c>
      <c r="P38" s="366" t="s">
        <v>5655</v>
      </c>
      <c r="Q38" s="366" t="s">
        <v>5656</v>
      </c>
      <c r="R38" s="366" t="s">
        <v>5946</v>
      </c>
      <c r="S38" s="366" t="s">
        <v>5700</v>
      </c>
      <c r="T38" s="366" t="s">
        <v>5947</v>
      </c>
      <c r="U38" s="366" t="s">
        <v>5947</v>
      </c>
      <c r="V38" s="366" t="s">
        <v>5659</v>
      </c>
      <c r="W38" s="366" t="s">
        <v>6240</v>
      </c>
      <c r="X38" s="366"/>
      <c r="Y38" s="366" t="s">
        <v>5660</v>
      </c>
      <c r="Z38" s="366"/>
      <c r="AA38" s="366" t="s">
        <v>5948</v>
      </c>
      <c r="AB38" s="366"/>
      <c r="AC38" s="366" t="s">
        <v>5662</v>
      </c>
      <c r="AD38" s="366" t="s">
        <v>5663</v>
      </c>
      <c r="AE38" t="str">
        <f>_xlfn.XLOOKUP(A38,'CSRT STAFF'!$C$9:$C$188,'CSRT STAFF'!$E$9:$E$188,_xlfn.XLOOKUP(A38,'CSRT RCO'!$C$9:$C$94,'CSRT RCO'!$E$9:$E$94,"No esta en tareo",0),0)</f>
        <v>CABRERA CACERES, MILLENI DARMELLY</v>
      </c>
    </row>
    <row r="39" spans="1:31">
      <c r="A39" s="366" t="s">
        <v>163</v>
      </c>
      <c r="B39" s="366" t="s">
        <v>162</v>
      </c>
      <c r="C39" s="366" t="s">
        <v>165</v>
      </c>
      <c r="D39" s="366" t="s">
        <v>933</v>
      </c>
      <c r="E39" s="366" t="s">
        <v>5681</v>
      </c>
      <c r="F39" s="366" t="s">
        <v>166</v>
      </c>
      <c r="G39" s="366"/>
      <c r="H39" s="366" t="s">
        <v>5682</v>
      </c>
      <c r="I39" s="366" t="s">
        <v>5945</v>
      </c>
      <c r="J39" s="366"/>
      <c r="K39" s="366" t="s">
        <v>5654</v>
      </c>
      <c r="L39" s="366" t="s">
        <v>5654</v>
      </c>
      <c r="M39" s="365">
        <v>45386</v>
      </c>
      <c r="N39" s="366"/>
      <c r="O39" s="368">
        <v>1</v>
      </c>
      <c r="P39" s="366" t="s">
        <v>5655</v>
      </c>
      <c r="Q39" s="366" t="s">
        <v>5656</v>
      </c>
      <c r="R39" s="366" t="s">
        <v>6042</v>
      </c>
      <c r="S39" s="366" t="s">
        <v>5673</v>
      </c>
      <c r="T39" s="366" t="s">
        <v>5673</v>
      </c>
      <c r="U39" s="366" t="s">
        <v>5673</v>
      </c>
      <c r="V39" s="366" t="s">
        <v>5659</v>
      </c>
      <c r="W39" s="366" t="s">
        <v>6241</v>
      </c>
      <c r="X39" s="366"/>
      <c r="Y39" s="366" t="s">
        <v>5660</v>
      </c>
      <c r="Z39" s="366"/>
      <c r="AA39" s="366" t="s">
        <v>6043</v>
      </c>
      <c r="AB39" s="366"/>
      <c r="AC39" s="366" t="s">
        <v>5662</v>
      </c>
      <c r="AD39" s="366" t="s">
        <v>5663</v>
      </c>
      <c r="AE39" t="str">
        <f>_xlfn.XLOOKUP(A39,'CSRT STAFF'!$C$9:$C$188,'CSRT STAFF'!$E$9:$E$188,_xlfn.XLOOKUP(A39,'CSRT RCO'!$C$9:$C$94,'CSRT RCO'!$E$9:$E$94,"No esta en tareo",0),0)</f>
        <v>ACUÑA OBREGON, JULIE TERESA</v>
      </c>
    </row>
    <row r="40" spans="1:31">
      <c r="A40" s="366" t="s">
        <v>507</v>
      </c>
      <c r="B40" s="366" t="s">
        <v>506</v>
      </c>
      <c r="C40" s="366" t="s">
        <v>508</v>
      </c>
      <c r="D40" s="366" t="s">
        <v>933</v>
      </c>
      <c r="E40" s="366" t="s">
        <v>4808</v>
      </c>
      <c r="F40" s="366" t="s">
        <v>255</v>
      </c>
      <c r="G40" s="366"/>
      <c r="H40" s="366" t="s">
        <v>5664</v>
      </c>
      <c r="I40" s="366" t="s">
        <v>5999</v>
      </c>
      <c r="J40" s="366"/>
      <c r="K40" s="366" t="s">
        <v>5654</v>
      </c>
      <c r="L40" s="366" t="s">
        <v>5654</v>
      </c>
      <c r="M40" s="365">
        <v>45390</v>
      </c>
      <c r="N40" s="366"/>
      <c r="O40" s="368">
        <v>1</v>
      </c>
      <c r="P40" s="366" t="s">
        <v>5655</v>
      </c>
      <c r="Q40" s="366" t="s">
        <v>5656</v>
      </c>
      <c r="R40" s="366" t="s">
        <v>6000</v>
      </c>
      <c r="S40" s="366" t="s">
        <v>5673</v>
      </c>
      <c r="T40" s="366" t="s">
        <v>5673</v>
      </c>
      <c r="U40" s="366" t="s">
        <v>5673</v>
      </c>
      <c r="V40" s="366" t="s">
        <v>5659</v>
      </c>
      <c r="W40" s="366" t="s">
        <v>6241</v>
      </c>
      <c r="X40" s="366"/>
      <c r="Y40" s="366" t="s">
        <v>5660</v>
      </c>
      <c r="Z40" s="366"/>
      <c r="AA40" s="366" t="s">
        <v>6001</v>
      </c>
      <c r="AB40" s="366"/>
      <c r="AC40" s="366" t="s">
        <v>5662</v>
      </c>
      <c r="AD40" s="366" t="s">
        <v>5663</v>
      </c>
      <c r="AE40" t="str">
        <f>_xlfn.XLOOKUP(A40,'CSRT STAFF'!$C$9:$C$188,'CSRT STAFF'!$E$9:$E$188,_xlfn.XLOOKUP(A40,'CSRT RCO'!$C$9:$C$94,'CSRT RCO'!$E$9:$E$94,"No esta en tareo",0),0)</f>
        <v>RODRIGUEZ RIMACHI, JUAN EDUARDO</v>
      </c>
    </row>
    <row r="41" spans="1:31">
      <c r="A41" s="366" t="s">
        <v>460</v>
      </c>
      <c r="B41" s="366" t="s">
        <v>459</v>
      </c>
      <c r="C41" s="366" t="s">
        <v>461</v>
      </c>
      <c r="D41" s="366" t="s">
        <v>933</v>
      </c>
      <c r="E41" s="366" t="s">
        <v>268</v>
      </c>
      <c r="F41" s="366" t="s">
        <v>171</v>
      </c>
      <c r="G41" s="366"/>
      <c r="H41" s="366" t="s">
        <v>5682</v>
      </c>
      <c r="I41" s="366" t="s">
        <v>5762</v>
      </c>
      <c r="J41" s="366"/>
      <c r="K41" s="366" t="s">
        <v>5654</v>
      </c>
      <c r="L41" s="366" t="s">
        <v>5654</v>
      </c>
      <c r="M41" s="365">
        <v>45404</v>
      </c>
      <c r="N41" s="365">
        <v>46053</v>
      </c>
      <c r="O41" s="368">
        <v>1</v>
      </c>
      <c r="P41" s="366" t="s">
        <v>5655</v>
      </c>
      <c r="Q41" s="366" t="s">
        <v>5656</v>
      </c>
      <c r="R41" s="366" t="s">
        <v>5763</v>
      </c>
      <c r="S41" s="366" t="s">
        <v>1006</v>
      </c>
      <c r="T41" s="366" t="s">
        <v>1006</v>
      </c>
      <c r="U41" s="366" t="s">
        <v>3783</v>
      </c>
      <c r="V41" s="366" t="s">
        <v>5659</v>
      </c>
      <c r="W41" s="366" t="s">
        <v>6240</v>
      </c>
      <c r="X41" s="366"/>
      <c r="Y41" s="366" t="s">
        <v>5660</v>
      </c>
      <c r="Z41" s="366"/>
      <c r="AA41" s="366" t="s">
        <v>5764</v>
      </c>
      <c r="AB41" s="366"/>
      <c r="AC41" s="366" t="s">
        <v>5662</v>
      </c>
      <c r="AD41" s="366" t="s">
        <v>5663</v>
      </c>
      <c r="AE41" t="str">
        <f>_xlfn.XLOOKUP(A41,'CSRT STAFF'!$C$9:$C$188,'CSRT STAFF'!$E$9:$E$188,_xlfn.XLOOKUP(A41,'CSRT RCO'!$C$9:$C$94,'CSRT RCO'!$E$9:$E$94,"No esta en tareo",0),0)</f>
        <v>No esta en tareo</v>
      </c>
    </row>
    <row r="42" spans="1:31">
      <c r="A42" s="366" t="s">
        <v>493</v>
      </c>
      <c r="B42" s="366" t="s">
        <v>492</v>
      </c>
      <c r="C42" s="366" t="s">
        <v>494</v>
      </c>
      <c r="D42" s="366" t="s">
        <v>933</v>
      </c>
      <c r="E42" s="366" t="s">
        <v>5776</v>
      </c>
      <c r="F42" s="366" t="s">
        <v>3072</v>
      </c>
      <c r="G42" s="366"/>
      <c r="H42" s="366" t="s">
        <v>5682</v>
      </c>
      <c r="I42" s="366" t="s">
        <v>5777</v>
      </c>
      <c r="J42" s="366"/>
      <c r="K42" s="366" t="s">
        <v>5654</v>
      </c>
      <c r="L42" s="366" t="s">
        <v>5654</v>
      </c>
      <c r="M42" s="365">
        <v>45413</v>
      </c>
      <c r="N42" s="365">
        <v>46032</v>
      </c>
      <c r="O42" s="368">
        <v>1</v>
      </c>
      <c r="P42" s="366" t="s">
        <v>5655</v>
      </c>
      <c r="Q42" s="366" t="s">
        <v>5656</v>
      </c>
      <c r="R42" s="366" t="s">
        <v>5778</v>
      </c>
      <c r="S42" s="366" t="s">
        <v>5751</v>
      </c>
      <c r="T42" s="366" t="s">
        <v>5752</v>
      </c>
      <c r="U42" s="366" t="s">
        <v>5779</v>
      </c>
      <c r="V42" s="366" t="s">
        <v>5659</v>
      </c>
      <c r="W42" s="366" t="s">
        <v>6241</v>
      </c>
      <c r="X42" s="366"/>
      <c r="Y42" s="366" t="s">
        <v>5660</v>
      </c>
      <c r="Z42" s="366"/>
      <c r="AA42" s="366" t="s">
        <v>5780</v>
      </c>
      <c r="AB42" s="366"/>
      <c r="AC42" s="366" t="s">
        <v>5662</v>
      </c>
      <c r="AD42" s="366" t="s">
        <v>5663</v>
      </c>
      <c r="AE42" t="str">
        <f>_xlfn.XLOOKUP(A42,'CSRT STAFF'!$C$9:$C$188,'CSRT STAFF'!$E$9:$E$188,_xlfn.XLOOKUP(A42,'CSRT RCO'!$C$9:$C$94,'CSRT RCO'!$E$9:$E$94,"No esta en tareo",0),0)</f>
        <v>No esta en tareo</v>
      </c>
    </row>
    <row r="43" spans="1:31">
      <c r="A43" s="366" t="s">
        <v>292</v>
      </c>
      <c r="B43" s="366" t="s">
        <v>291</v>
      </c>
      <c r="C43" s="366" t="s">
        <v>293</v>
      </c>
      <c r="D43" s="366" t="s">
        <v>933</v>
      </c>
      <c r="E43" s="366" t="s">
        <v>5748</v>
      </c>
      <c r="F43" s="366" t="s">
        <v>294</v>
      </c>
      <c r="G43" s="366"/>
      <c r="H43" s="366" t="s">
        <v>5664</v>
      </c>
      <c r="I43" s="366" t="s">
        <v>5749</v>
      </c>
      <c r="J43" s="366"/>
      <c r="K43" s="366" t="s">
        <v>5654</v>
      </c>
      <c r="L43" s="366" t="s">
        <v>5654</v>
      </c>
      <c r="M43" s="365">
        <v>45423</v>
      </c>
      <c r="N43" s="366"/>
      <c r="O43" s="368">
        <v>1</v>
      </c>
      <c r="P43" s="366" t="s">
        <v>5655</v>
      </c>
      <c r="Q43" s="366" t="s">
        <v>5656</v>
      </c>
      <c r="R43" s="366" t="s">
        <v>5750</v>
      </c>
      <c r="S43" s="366" t="s">
        <v>5751</v>
      </c>
      <c r="T43" s="366" t="s">
        <v>5752</v>
      </c>
      <c r="U43" s="366" t="s">
        <v>5752</v>
      </c>
      <c r="V43" s="366" t="s">
        <v>5659</v>
      </c>
      <c r="W43" s="366" t="s">
        <v>6241</v>
      </c>
      <c r="X43" s="366"/>
      <c r="Y43" s="366" t="s">
        <v>5660</v>
      </c>
      <c r="Z43" s="366"/>
      <c r="AA43" s="366" t="s">
        <v>5753</v>
      </c>
      <c r="AB43" s="366"/>
      <c r="AC43" s="366" t="s">
        <v>5662</v>
      </c>
      <c r="AD43" s="366" t="s">
        <v>5663</v>
      </c>
      <c r="AE43" t="str">
        <f>_xlfn.XLOOKUP(A43,'CSRT STAFF'!$C$9:$C$188,'CSRT STAFF'!$E$9:$E$188,_xlfn.XLOOKUP(A43,'CSRT RCO'!$C$9:$C$94,'CSRT RCO'!$E$9:$E$94,"No esta en tareo",0),0)</f>
        <v>ESPEJO MONTESTRUQUE, CARLOS OMAR</v>
      </c>
    </row>
    <row r="44" spans="1:31">
      <c r="A44" s="366" t="s">
        <v>450</v>
      </c>
      <c r="B44" s="366" t="s">
        <v>449</v>
      </c>
      <c r="C44" s="366" t="s">
        <v>451</v>
      </c>
      <c r="D44" s="366" t="s">
        <v>933</v>
      </c>
      <c r="E44" s="366" t="s">
        <v>5697</v>
      </c>
      <c r="F44" s="366" t="s">
        <v>452</v>
      </c>
      <c r="G44" s="366"/>
      <c r="H44" s="366" t="s">
        <v>5664</v>
      </c>
      <c r="I44" s="366" t="s">
        <v>5698</v>
      </c>
      <c r="J44" s="366"/>
      <c r="K44" s="366" t="s">
        <v>5654</v>
      </c>
      <c r="L44" s="366" t="s">
        <v>5654</v>
      </c>
      <c r="M44" s="365">
        <v>45434</v>
      </c>
      <c r="N44" s="366"/>
      <c r="O44" s="368">
        <v>1</v>
      </c>
      <c r="P44" s="366" t="s">
        <v>5655</v>
      </c>
      <c r="Q44" s="366" t="s">
        <v>5656</v>
      </c>
      <c r="R44" s="366" t="s">
        <v>5699</v>
      </c>
      <c r="S44" s="366" t="s">
        <v>5700</v>
      </c>
      <c r="T44" s="366" t="s">
        <v>5701</v>
      </c>
      <c r="U44" s="366" t="s">
        <v>5701</v>
      </c>
      <c r="V44" s="366" t="s">
        <v>5659</v>
      </c>
      <c r="W44" s="366" t="s">
        <v>6241</v>
      </c>
      <c r="X44" s="366"/>
      <c r="Y44" s="366" t="s">
        <v>5660</v>
      </c>
      <c r="Z44" s="366"/>
      <c r="AA44" s="366" t="s">
        <v>5702</v>
      </c>
      <c r="AB44" s="366"/>
      <c r="AC44" s="366" t="s">
        <v>5662</v>
      </c>
      <c r="AD44" s="366" t="s">
        <v>5663</v>
      </c>
      <c r="AE44" t="str">
        <f>_xlfn.XLOOKUP(A44,'CSRT STAFF'!$C$9:$C$188,'CSRT STAFF'!$E$9:$E$188,_xlfn.XLOOKUP(A44,'CSRT RCO'!$C$9:$C$94,'CSRT RCO'!$E$9:$E$94,"No esta en tareo",0),0)</f>
        <v>PALMA BARRERA, ROBERT REMY</v>
      </c>
    </row>
    <row r="45" spans="1:31">
      <c r="A45" s="366" t="s">
        <v>499</v>
      </c>
      <c r="B45" s="366" t="s">
        <v>498</v>
      </c>
      <c r="C45" s="366" t="s">
        <v>500</v>
      </c>
      <c r="D45" s="366" t="s">
        <v>933</v>
      </c>
      <c r="E45" s="366" t="s">
        <v>1075</v>
      </c>
      <c r="F45" s="366" t="s">
        <v>501</v>
      </c>
      <c r="G45" s="366"/>
      <c r="H45" s="366" t="s">
        <v>5682</v>
      </c>
      <c r="I45" s="366" t="s">
        <v>6081</v>
      </c>
      <c r="J45" s="366"/>
      <c r="K45" s="366" t="s">
        <v>5654</v>
      </c>
      <c r="L45" s="366" t="s">
        <v>5654</v>
      </c>
      <c r="M45" s="365">
        <v>45435</v>
      </c>
      <c r="N45" s="365">
        <v>46053</v>
      </c>
      <c r="O45" s="368">
        <v>1</v>
      </c>
      <c r="P45" s="366" t="s">
        <v>5655</v>
      </c>
      <c r="Q45" s="366" t="s">
        <v>5656</v>
      </c>
      <c r="R45" s="366" t="s">
        <v>6082</v>
      </c>
      <c r="S45" s="366" t="s">
        <v>1006</v>
      </c>
      <c r="T45" s="366" t="s">
        <v>1006</v>
      </c>
      <c r="U45" s="366" t="s">
        <v>3648</v>
      </c>
      <c r="V45" s="366" t="s">
        <v>5659</v>
      </c>
      <c r="W45" s="366" t="s">
        <v>6247</v>
      </c>
      <c r="X45" s="366"/>
      <c r="Y45" s="366" t="s">
        <v>5660</v>
      </c>
      <c r="Z45" s="366"/>
      <c r="AA45" s="366" t="s">
        <v>6083</v>
      </c>
      <c r="AB45" s="366"/>
      <c r="AC45" s="366" t="s">
        <v>5662</v>
      </c>
      <c r="AD45" s="366" t="s">
        <v>5663</v>
      </c>
      <c r="AE45" t="str">
        <f>_xlfn.XLOOKUP(A45,'CSRT STAFF'!$C$9:$C$188,'CSRT STAFF'!$E$9:$E$188,_xlfn.XLOOKUP(A45,'CSRT RCO'!$C$9:$C$94,'CSRT RCO'!$E$9:$E$94,"No esta en tareo",0),0)</f>
        <v>No esta en tareo</v>
      </c>
    </row>
    <row r="46" spans="1:31">
      <c r="A46" s="366" t="s">
        <v>777</v>
      </c>
      <c r="B46" s="366" t="s">
        <v>776</v>
      </c>
      <c r="C46" s="366" t="s">
        <v>778</v>
      </c>
      <c r="D46" s="366" t="s">
        <v>933</v>
      </c>
      <c r="E46" s="366" t="s">
        <v>789</v>
      </c>
      <c r="F46" s="366" t="s">
        <v>757</v>
      </c>
      <c r="G46" s="366"/>
      <c r="H46" s="366" t="s">
        <v>5682</v>
      </c>
      <c r="I46" s="366" t="s">
        <v>5876</v>
      </c>
      <c r="J46" s="366"/>
      <c r="K46" s="366" t="s">
        <v>5654</v>
      </c>
      <c r="L46" s="366" t="s">
        <v>5654</v>
      </c>
      <c r="M46" s="365">
        <v>45439</v>
      </c>
      <c r="N46" s="366"/>
      <c r="O46" s="368">
        <v>1</v>
      </c>
      <c r="P46" s="366" t="s">
        <v>5655</v>
      </c>
      <c r="Q46" s="366" t="s">
        <v>5656</v>
      </c>
      <c r="R46" s="366" t="s">
        <v>5877</v>
      </c>
      <c r="S46" s="366" t="s">
        <v>5673</v>
      </c>
      <c r="T46" s="366" t="s">
        <v>5673</v>
      </c>
      <c r="U46" s="366" t="s">
        <v>5730</v>
      </c>
      <c r="V46" s="366" t="s">
        <v>5659</v>
      </c>
      <c r="W46" s="366" t="s">
        <v>6249</v>
      </c>
      <c r="X46" s="366"/>
      <c r="Y46" s="366" t="s">
        <v>5660</v>
      </c>
      <c r="Z46" s="366"/>
      <c r="AA46" s="366" t="s">
        <v>5878</v>
      </c>
      <c r="AB46" s="366"/>
      <c r="AC46" s="366" t="s">
        <v>5662</v>
      </c>
      <c r="AD46" s="366" t="s">
        <v>5663</v>
      </c>
      <c r="AE46" t="str">
        <f>_xlfn.XLOOKUP(A46,'CSRT STAFF'!$C$9:$C$188,'CSRT STAFF'!$E$9:$E$188,_xlfn.XLOOKUP(A46,'CSRT RCO'!$C$9:$C$94,'CSRT RCO'!$E$9:$E$94,"No esta en tareo",0),0)</f>
        <v>GAMARRA ARIAS, EBERT</v>
      </c>
    </row>
    <row r="47" spans="1:31">
      <c r="A47" s="366" t="s">
        <v>476</v>
      </c>
      <c r="B47" s="366" t="s">
        <v>475</v>
      </c>
      <c r="C47" s="366" t="s">
        <v>477</v>
      </c>
      <c r="D47" s="366" t="s">
        <v>933</v>
      </c>
      <c r="E47" s="366" t="s">
        <v>1079</v>
      </c>
      <c r="F47" s="366" t="s">
        <v>430</v>
      </c>
      <c r="G47" s="366"/>
      <c r="H47" s="366" t="s">
        <v>5682</v>
      </c>
      <c r="I47" s="366" t="s">
        <v>5665</v>
      </c>
      <c r="J47" s="366"/>
      <c r="K47" s="366" t="s">
        <v>5654</v>
      </c>
      <c r="L47" s="366" t="s">
        <v>5654</v>
      </c>
      <c r="M47" s="365">
        <v>45444</v>
      </c>
      <c r="N47" s="366"/>
      <c r="O47" s="368">
        <v>1</v>
      </c>
      <c r="P47" s="366" t="s">
        <v>5655</v>
      </c>
      <c r="Q47" s="366" t="s">
        <v>5656</v>
      </c>
      <c r="R47" s="366" t="s">
        <v>5757</v>
      </c>
      <c r="S47" s="366" t="s">
        <v>5673</v>
      </c>
      <c r="T47" s="366" t="s">
        <v>5758</v>
      </c>
      <c r="U47" s="366" t="s">
        <v>5759</v>
      </c>
      <c r="V47" s="366" t="s">
        <v>5659</v>
      </c>
      <c r="W47" s="366" t="s">
        <v>6247</v>
      </c>
      <c r="X47" s="366"/>
      <c r="Y47" s="366" t="s">
        <v>5660</v>
      </c>
      <c r="Z47" s="366"/>
      <c r="AA47" s="366" t="s">
        <v>5760</v>
      </c>
      <c r="AB47" s="366"/>
      <c r="AC47" s="366" t="s">
        <v>5662</v>
      </c>
      <c r="AD47" s="366" t="s">
        <v>5663</v>
      </c>
      <c r="AE47" t="str">
        <f>_xlfn.XLOOKUP(A47,'CSRT STAFF'!$C$9:$C$188,'CSRT STAFF'!$E$9:$E$188,_xlfn.XLOOKUP(A47,'CSRT RCO'!$C$9:$C$94,'CSRT RCO'!$E$9:$E$94,"No esta en tareo",0),0)</f>
        <v>PUMA ASENCIO, PAUL TEO</v>
      </c>
    </row>
    <row r="48" spans="1:31">
      <c r="A48" s="366" t="s">
        <v>848</v>
      </c>
      <c r="B48" s="366" t="s">
        <v>847</v>
      </c>
      <c r="C48" s="366" t="s">
        <v>849</v>
      </c>
      <c r="D48" s="366" t="s">
        <v>933</v>
      </c>
      <c r="E48" s="366" t="s">
        <v>5794</v>
      </c>
      <c r="F48" s="366" t="s">
        <v>746</v>
      </c>
      <c r="G48" s="366"/>
      <c r="H48" s="366" t="s">
        <v>5682</v>
      </c>
      <c r="I48" s="366" t="s">
        <v>5960</v>
      </c>
      <c r="J48" s="366"/>
      <c r="K48" s="366" t="s">
        <v>5654</v>
      </c>
      <c r="L48" s="366" t="s">
        <v>5654</v>
      </c>
      <c r="M48" s="365">
        <v>45477</v>
      </c>
      <c r="N48" s="366"/>
      <c r="O48" s="368">
        <v>1</v>
      </c>
      <c r="P48" s="366" t="s">
        <v>5655</v>
      </c>
      <c r="Q48" s="366" t="s">
        <v>5656</v>
      </c>
      <c r="R48" s="366" t="s">
        <v>5961</v>
      </c>
      <c r="S48" s="366" t="s">
        <v>5673</v>
      </c>
      <c r="T48" s="366" t="s">
        <v>5962</v>
      </c>
      <c r="U48" s="366" t="s">
        <v>5962</v>
      </c>
      <c r="V48" s="366" t="s">
        <v>5659</v>
      </c>
      <c r="W48" s="366" t="s">
        <v>6239</v>
      </c>
      <c r="X48" s="366"/>
      <c r="Y48" s="366" t="s">
        <v>5660</v>
      </c>
      <c r="Z48" s="366"/>
      <c r="AA48" s="366" t="s">
        <v>5963</v>
      </c>
      <c r="AB48" s="366"/>
      <c r="AC48" s="366" t="s">
        <v>5662</v>
      </c>
      <c r="AD48" s="366" t="s">
        <v>5663</v>
      </c>
      <c r="AE48" t="str">
        <f>_xlfn.XLOOKUP(A48,'CSRT STAFF'!$C$9:$C$188,'CSRT STAFF'!$E$9:$E$188,_xlfn.XLOOKUP(A48,'CSRT RCO'!$C$9:$C$94,'CSRT RCO'!$E$9:$E$94,"No esta en tareo",0),0)</f>
        <v>QUISPE MESA, ELISABETH FIORELA</v>
      </c>
    </row>
    <row r="49" spans="1:31">
      <c r="A49" s="366" t="s">
        <v>435</v>
      </c>
      <c r="B49" s="366" t="s">
        <v>434</v>
      </c>
      <c r="C49" s="366" t="s">
        <v>436</v>
      </c>
      <c r="D49" s="366" t="s">
        <v>933</v>
      </c>
      <c r="E49" s="366" t="s">
        <v>5722</v>
      </c>
      <c r="F49" s="366" t="s">
        <v>437</v>
      </c>
      <c r="G49" s="366"/>
      <c r="H49" s="366" t="s">
        <v>5682</v>
      </c>
      <c r="I49" s="366" t="s">
        <v>5723</v>
      </c>
      <c r="J49" s="366"/>
      <c r="K49" s="366" t="s">
        <v>5654</v>
      </c>
      <c r="L49" s="366" t="s">
        <v>5654</v>
      </c>
      <c r="M49" s="365">
        <v>45489</v>
      </c>
      <c r="N49" s="366"/>
      <c r="O49" s="368">
        <v>1</v>
      </c>
      <c r="P49" s="366" t="s">
        <v>5655</v>
      </c>
      <c r="Q49" s="366" t="s">
        <v>5656</v>
      </c>
      <c r="R49" s="366" t="s">
        <v>5724</v>
      </c>
      <c r="S49" s="366" t="s">
        <v>5725</v>
      </c>
      <c r="T49" s="366" t="s">
        <v>5725</v>
      </c>
      <c r="U49" s="366" t="s">
        <v>5726</v>
      </c>
      <c r="V49" s="366" t="s">
        <v>5659</v>
      </c>
      <c r="W49" s="366" t="s">
        <v>6241</v>
      </c>
      <c r="X49" s="366"/>
      <c r="Y49" s="366" t="s">
        <v>5660</v>
      </c>
      <c r="Z49" s="366"/>
      <c r="AA49" s="366" t="s">
        <v>5727</v>
      </c>
      <c r="AB49" s="366"/>
      <c r="AC49" s="366" t="s">
        <v>5662</v>
      </c>
      <c r="AD49" s="366" t="s">
        <v>5663</v>
      </c>
      <c r="AE49" t="str">
        <f>_xlfn.XLOOKUP(A49,'CSRT STAFF'!$C$9:$C$188,'CSRT STAFF'!$E$9:$E$188,_xlfn.XLOOKUP(A49,'CSRT RCO'!$C$9:$C$94,'CSRT RCO'!$E$9:$E$94,"No esta en tareo",0),0)</f>
        <v>OLIVERA DE LA CRUZ, FRANK ALEXIS</v>
      </c>
    </row>
    <row r="50" spans="1:31">
      <c r="A50" s="366" t="s">
        <v>188</v>
      </c>
      <c r="B50" s="366" t="s">
        <v>187</v>
      </c>
      <c r="C50" s="366" t="s">
        <v>189</v>
      </c>
      <c r="D50" s="366" t="s">
        <v>933</v>
      </c>
      <c r="E50" s="366" t="s">
        <v>5732</v>
      </c>
      <c r="F50" s="366" t="s">
        <v>190</v>
      </c>
      <c r="G50" s="366"/>
      <c r="H50" s="366" t="s">
        <v>5682</v>
      </c>
      <c r="I50" s="366" t="s">
        <v>5733</v>
      </c>
      <c r="J50" s="366"/>
      <c r="K50" s="366" t="s">
        <v>5654</v>
      </c>
      <c r="L50" s="366" t="s">
        <v>5654</v>
      </c>
      <c r="M50" s="365">
        <v>45545</v>
      </c>
      <c r="N50" s="366"/>
      <c r="O50" s="368">
        <v>1</v>
      </c>
      <c r="P50" s="366" t="s">
        <v>5655</v>
      </c>
      <c r="Q50" s="366" t="s">
        <v>5656</v>
      </c>
      <c r="R50" s="366" t="s">
        <v>5734</v>
      </c>
      <c r="S50" s="366" t="s">
        <v>5735</v>
      </c>
      <c r="T50" s="366" t="s">
        <v>5736</v>
      </c>
      <c r="U50" s="366" t="s">
        <v>5737</v>
      </c>
      <c r="V50" s="366" t="s">
        <v>5659</v>
      </c>
      <c r="W50" s="366" t="s">
        <v>6241</v>
      </c>
      <c r="X50" s="366"/>
      <c r="Y50" s="366" t="s">
        <v>5660</v>
      </c>
      <c r="Z50" s="366"/>
      <c r="AA50" s="366" t="s">
        <v>5738</v>
      </c>
      <c r="AB50" s="366"/>
      <c r="AC50" s="366" t="s">
        <v>5662</v>
      </c>
      <c r="AD50" s="366" t="s">
        <v>5663</v>
      </c>
      <c r="AE50" t="str">
        <f>_xlfn.XLOOKUP(A50,'CSRT STAFF'!$C$9:$C$188,'CSRT STAFF'!$E$9:$E$188,_xlfn.XLOOKUP(A50,'CSRT RCO'!$C$9:$C$94,'CSRT RCO'!$E$9:$E$94,"No esta en tareo",0),0)</f>
        <v>ATOCHE PECHO, RANDY ARNALDO</v>
      </c>
    </row>
    <row r="51" spans="1:31">
      <c r="A51" s="366" t="s">
        <v>714</v>
      </c>
      <c r="B51" s="366" t="s">
        <v>713</v>
      </c>
      <c r="C51" s="366" t="s">
        <v>715</v>
      </c>
      <c r="D51" s="366" t="s">
        <v>933</v>
      </c>
      <c r="E51" s="366" t="s">
        <v>634</v>
      </c>
      <c r="F51" s="366" t="s">
        <v>716</v>
      </c>
      <c r="G51" s="366"/>
      <c r="H51" s="366" t="s">
        <v>5682</v>
      </c>
      <c r="I51" s="366" t="s">
        <v>6065</v>
      </c>
      <c r="J51" s="366"/>
      <c r="K51" s="366" t="s">
        <v>5654</v>
      </c>
      <c r="L51" s="366" t="s">
        <v>5654</v>
      </c>
      <c r="M51" s="365">
        <v>45558</v>
      </c>
      <c r="N51" s="366"/>
      <c r="O51" s="368">
        <v>1</v>
      </c>
      <c r="P51" s="366" t="s">
        <v>5655</v>
      </c>
      <c r="Q51" s="366" t="s">
        <v>5656</v>
      </c>
      <c r="R51" s="366" t="s">
        <v>6066</v>
      </c>
      <c r="S51" s="366" t="s">
        <v>5673</v>
      </c>
      <c r="T51" s="366" t="s">
        <v>5673</v>
      </c>
      <c r="U51" s="366" t="s">
        <v>5673</v>
      </c>
      <c r="V51" s="366" t="s">
        <v>5659</v>
      </c>
      <c r="W51" s="366" t="s">
        <v>6239</v>
      </c>
      <c r="X51" s="366"/>
      <c r="Y51" s="366" t="s">
        <v>5660</v>
      </c>
      <c r="Z51" s="366"/>
      <c r="AA51" s="366" t="s">
        <v>6067</v>
      </c>
      <c r="AB51" s="366"/>
      <c r="AC51" s="366" t="s">
        <v>5662</v>
      </c>
      <c r="AD51" s="366" t="s">
        <v>5663</v>
      </c>
      <c r="AE51" t="str">
        <f>_xlfn.XLOOKUP(A51,'CSRT STAFF'!$C$9:$C$188,'CSRT STAFF'!$E$9:$E$188,_xlfn.XLOOKUP(A51,'CSRT RCO'!$C$9:$C$94,'CSRT RCO'!$E$9:$E$94,"No esta en tareo",0),0)</f>
        <v>AGUIRRE CAHUANA, YAN PAUL</v>
      </c>
    </row>
    <row r="52" spans="1:31">
      <c r="A52" s="366" t="s">
        <v>837</v>
      </c>
      <c r="B52" s="366" t="s">
        <v>836</v>
      </c>
      <c r="C52" s="366" t="s">
        <v>838</v>
      </c>
      <c r="D52" s="366" t="s">
        <v>933</v>
      </c>
      <c r="E52" s="366" t="s">
        <v>634</v>
      </c>
      <c r="F52" s="366" t="s">
        <v>839</v>
      </c>
      <c r="G52" s="366"/>
      <c r="H52" s="366" t="s">
        <v>5664</v>
      </c>
      <c r="I52" s="366" t="s">
        <v>6005</v>
      </c>
      <c r="J52" s="366"/>
      <c r="K52" s="366" t="s">
        <v>5654</v>
      </c>
      <c r="L52" s="366" t="s">
        <v>5654</v>
      </c>
      <c r="M52" s="365">
        <v>45559</v>
      </c>
      <c r="N52" s="366"/>
      <c r="O52" s="368">
        <v>1</v>
      </c>
      <c r="P52" s="366" t="s">
        <v>5655</v>
      </c>
      <c r="Q52" s="366" t="s">
        <v>5656</v>
      </c>
      <c r="R52" s="366" t="s">
        <v>6006</v>
      </c>
      <c r="S52" s="366" t="s">
        <v>5673</v>
      </c>
      <c r="T52" s="366" t="s">
        <v>5673</v>
      </c>
      <c r="U52" s="366" t="s">
        <v>5672</v>
      </c>
      <c r="V52" s="366" t="s">
        <v>5659</v>
      </c>
      <c r="W52" s="366" t="s">
        <v>6239</v>
      </c>
      <c r="X52" s="366"/>
      <c r="Y52" s="366" t="s">
        <v>5660</v>
      </c>
      <c r="Z52" s="366"/>
      <c r="AA52" s="366"/>
      <c r="AB52" s="366"/>
      <c r="AC52" s="366" t="s">
        <v>5662</v>
      </c>
      <c r="AD52" s="366" t="s">
        <v>5663</v>
      </c>
      <c r="AE52" t="str">
        <f>_xlfn.XLOOKUP(A52,'CSRT STAFF'!$C$9:$C$188,'CSRT STAFF'!$E$9:$E$188,_xlfn.XLOOKUP(A52,'CSRT RCO'!$C$9:$C$94,'CSRT RCO'!$E$9:$E$94,"No esta en tareo",0),0)</f>
        <v>QUISPE CATALAN, JULIO</v>
      </c>
    </row>
    <row r="53" spans="1:31">
      <c r="A53" s="366" t="s">
        <v>841</v>
      </c>
      <c r="B53" s="366" t="s">
        <v>840</v>
      </c>
      <c r="C53" s="366" t="s">
        <v>842</v>
      </c>
      <c r="D53" s="366" t="s">
        <v>933</v>
      </c>
      <c r="E53" s="366" t="s">
        <v>1027</v>
      </c>
      <c r="F53" s="366" t="s">
        <v>843</v>
      </c>
      <c r="G53" s="366"/>
      <c r="H53" s="366" t="s">
        <v>5677</v>
      </c>
      <c r="I53" s="366" t="s">
        <v>6023</v>
      </c>
      <c r="J53" s="366"/>
      <c r="K53" s="366" t="s">
        <v>5654</v>
      </c>
      <c r="L53" s="366" t="s">
        <v>5654</v>
      </c>
      <c r="M53" s="365">
        <v>45561</v>
      </c>
      <c r="N53" s="366"/>
      <c r="O53" s="368">
        <v>1</v>
      </c>
      <c r="P53" s="366" t="s">
        <v>5655</v>
      </c>
      <c r="Q53" s="366" t="s">
        <v>5656</v>
      </c>
      <c r="R53" s="366" t="s">
        <v>6024</v>
      </c>
      <c r="S53" s="366" t="s">
        <v>5711</v>
      </c>
      <c r="T53" s="366" t="s">
        <v>5711</v>
      </c>
      <c r="U53" s="366" t="s">
        <v>6025</v>
      </c>
      <c r="V53" s="366" t="s">
        <v>5659</v>
      </c>
      <c r="W53" s="366" t="s">
        <v>6239</v>
      </c>
      <c r="X53" s="366"/>
      <c r="Y53" s="366" t="s">
        <v>5660</v>
      </c>
      <c r="Z53" s="366"/>
      <c r="AA53" s="366" t="s">
        <v>6026</v>
      </c>
      <c r="AB53" s="366"/>
      <c r="AC53" s="366" t="s">
        <v>5662</v>
      </c>
      <c r="AD53" s="366" t="s">
        <v>5663</v>
      </c>
      <c r="AE53" t="str">
        <f>_xlfn.XLOOKUP(A53,'CSRT STAFF'!$C$9:$C$188,'CSRT STAFF'!$E$9:$E$188,_xlfn.XLOOKUP(A53,'CSRT RCO'!$C$9:$C$94,'CSRT RCO'!$E$9:$E$94,"No esta en tareo",0),0)</f>
        <v>QUISPE CHOQUE, ALEX MARIO</v>
      </c>
    </row>
    <row r="54" spans="1:31">
      <c r="A54" s="366" t="s">
        <v>446</v>
      </c>
      <c r="B54" s="366" t="s">
        <v>445</v>
      </c>
      <c r="C54" s="366" t="s">
        <v>447</v>
      </c>
      <c r="D54" s="366" t="s">
        <v>933</v>
      </c>
      <c r="E54" s="366" t="s">
        <v>5681</v>
      </c>
      <c r="F54" s="366" t="s">
        <v>448</v>
      </c>
      <c r="G54" s="366"/>
      <c r="H54" s="366" t="s">
        <v>5677</v>
      </c>
      <c r="I54" s="366" t="s">
        <v>5900</v>
      </c>
      <c r="J54" s="366"/>
      <c r="K54" s="366" t="s">
        <v>5654</v>
      </c>
      <c r="L54" s="366" t="s">
        <v>5654</v>
      </c>
      <c r="M54" s="365">
        <v>45566</v>
      </c>
      <c r="N54" s="366"/>
      <c r="O54" s="368">
        <v>1</v>
      </c>
      <c r="P54" s="366" t="s">
        <v>5655</v>
      </c>
      <c r="Q54" s="366" t="s">
        <v>5656</v>
      </c>
      <c r="R54" s="366" t="s">
        <v>5901</v>
      </c>
      <c r="S54" s="366" t="s">
        <v>1006</v>
      </c>
      <c r="T54" s="366" t="s">
        <v>1006</v>
      </c>
      <c r="U54" s="366" t="s">
        <v>3805</v>
      </c>
      <c r="V54" s="366" t="s">
        <v>5659</v>
      </c>
      <c r="W54" s="366" t="s">
        <v>6241</v>
      </c>
      <c r="X54" s="366"/>
      <c r="Y54" s="366" t="s">
        <v>5660</v>
      </c>
      <c r="Z54" s="366"/>
      <c r="AA54" s="366" t="s">
        <v>5902</v>
      </c>
      <c r="AB54" s="366"/>
      <c r="AC54" s="366" t="s">
        <v>5662</v>
      </c>
      <c r="AD54" s="366" t="s">
        <v>5663</v>
      </c>
      <c r="AE54" t="str">
        <f>_xlfn.XLOOKUP(A54,'CSRT STAFF'!$C$9:$C$188,'CSRT STAFF'!$E$9:$E$188,_xlfn.XLOOKUP(A54,'CSRT RCO'!$C$9:$C$94,'CSRT RCO'!$E$9:$E$94,"No esta en tareo",0),0)</f>
        <v>PAICO RIQUELME, CINNDY ARELI</v>
      </c>
    </row>
    <row r="55" spans="1:31">
      <c r="A55" s="366" t="s">
        <v>300</v>
      </c>
      <c r="B55" s="366" t="s">
        <v>299</v>
      </c>
      <c r="C55" s="366" t="s">
        <v>301</v>
      </c>
      <c r="D55" s="366" t="s">
        <v>933</v>
      </c>
      <c r="E55" s="366" t="s">
        <v>268</v>
      </c>
      <c r="F55" s="366" t="s">
        <v>171</v>
      </c>
      <c r="G55" s="366"/>
      <c r="H55" s="366" t="s">
        <v>5682</v>
      </c>
      <c r="I55" s="366" t="s">
        <v>5826</v>
      </c>
      <c r="J55" s="366"/>
      <c r="K55" s="366" t="s">
        <v>5654</v>
      </c>
      <c r="L55" s="366" t="s">
        <v>5654</v>
      </c>
      <c r="M55" s="365">
        <v>45580</v>
      </c>
      <c r="N55" s="366"/>
      <c r="O55" s="368">
        <v>1</v>
      </c>
      <c r="P55" s="366" t="s">
        <v>5655</v>
      </c>
      <c r="Q55" s="366" t="s">
        <v>5656</v>
      </c>
      <c r="R55" s="366" t="s">
        <v>5827</v>
      </c>
      <c r="S55" s="366" t="s">
        <v>1006</v>
      </c>
      <c r="T55" s="366" t="s">
        <v>1006</v>
      </c>
      <c r="U55" s="366" t="s">
        <v>3761</v>
      </c>
      <c r="V55" s="366" t="s">
        <v>5659</v>
      </c>
      <c r="W55" s="366" t="s">
        <v>6240</v>
      </c>
      <c r="X55" s="366"/>
      <c r="Y55" s="366" t="s">
        <v>5660</v>
      </c>
      <c r="Z55" s="366"/>
      <c r="AA55" s="366" t="s">
        <v>5828</v>
      </c>
      <c r="AB55" s="366"/>
      <c r="AC55" s="366" t="s">
        <v>5662</v>
      </c>
      <c r="AD55" s="366" t="s">
        <v>5663</v>
      </c>
      <c r="AE55" t="str">
        <f>_xlfn.XLOOKUP(A55,'CSRT STAFF'!$C$9:$C$188,'CSRT STAFF'!$E$9:$E$188,_xlfn.XLOOKUP(A55,'CSRT RCO'!$C$9:$C$94,'CSRT RCO'!$E$9:$E$94,"No esta en tareo",0),0)</f>
        <v>ESPINOZA MACHADO, CARLOS DANIEL</v>
      </c>
    </row>
    <row r="56" spans="1:31">
      <c r="A56" s="366" t="s">
        <v>791</v>
      </c>
      <c r="B56" s="366" t="s">
        <v>790</v>
      </c>
      <c r="C56" s="366" t="s">
        <v>792</v>
      </c>
      <c r="D56" s="366" t="s">
        <v>933</v>
      </c>
      <c r="E56" s="366" t="s">
        <v>789</v>
      </c>
      <c r="F56" s="366" t="s">
        <v>757</v>
      </c>
      <c r="G56" s="366"/>
      <c r="H56" s="366" t="s">
        <v>5677</v>
      </c>
      <c r="I56" s="366" t="s">
        <v>6059</v>
      </c>
      <c r="J56" s="366"/>
      <c r="K56" s="366" t="s">
        <v>5654</v>
      </c>
      <c r="L56" s="366" t="s">
        <v>5654</v>
      </c>
      <c r="M56" s="365">
        <v>45594</v>
      </c>
      <c r="N56" s="366"/>
      <c r="O56" s="368">
        <v>1</v>
      </c>
      <c r="P56" s="366" t="s">
        <v>5655</v>
      </c>
      <c r="Q56" s="366" t="s">
        <v>5656</v>
      </c>
      <c r="R56" s="366" t="s">
        <v>6061</v>
      </c>
      <c r="S56" s="366" t="s">
        <v>5673</v>
      </c>
      <c r="T56" s="366" t="s">
        <v>6062</v>
      </c>
      <c r="U56" s="366" t="s">
        <v>6062</v>
      </c>
      <c r="V56" s="366" t="s">
        <v>5659</v>
      </c>
      <c r="W56" s="366" t="s">
        <v>6247</v>
      </c>
      <c r="X56" s="366"/>
      <c r="Y56" s="366" t="s">
        <v>5660</v>
      </c>
      <c r="Z56" s="366"/>
      <c r="AA56" s="366" t="s">
        <v>6063</v>
      </c>
      <c r="AB56" s="366"/>
      <c r="AC56" s="366" t="s">
        <v>5662</v>
      </c>
      <c r="AD56" s="366" t="s">
        <v>5663</v>
      </c>
      <c r="AE56" t="str">
        <f>_xlfn.XLOOKUP(A56,'CSRT STAFF'!$C$9:$C$188,'CSRT STAFF'!$E$9:$E$188,_xlfn.XLOOKUP(A56,'CSRT RCO'!$C$9:$C$94,'CSRT RCO'!$E$9:$E$94,"No esta en tareo",0),0)</f>
        <v>HUACAC OSORIO, HENRRY</v>
      </c>
    </row>
    <row r="57" spans="1:31">
      <c r="A57" s="366" t="s">
        <v>227</v>
      </c>
      <c r="B57" s="366" t="s">
        <v>226</v>
      </c>
      <c r="C57" s="366" t="s">
        <v>228</v>
      </c>
      <c r="D57" s="366" t="s">
        <v>933</v>
      </c>
      <c r="E57" s="366" t="s">
        <v>5806</v>
      </c>
      <c r="F57" s="366" t="s">
        <v>229</v>
      </c>
      <c r="G57" s="366"/>
      <c r="H57" s="366" t="s">
        <v>5677</v>
      </c>
      <c r="I57" s="366" t="s">
        <v>6123</v>
      </c>
      <c r="J57" s="366"/>
      <c r="K57" s="366" t="s">
        <v>5654</v>
      </c>
      <c r="L57" s="366" t="s">
        <v>5654</v>
      </c>
      <c r="M57" s="365">
        <v>45597</v>
      </c>
      <c r="N57" s="366"/>
      <c r="O57" s="368">
        <v>1</v>
      </c>
      <c r="P57" s="366" t="s">
        <v>5655</v>
      </c>
      <c r="Q57" s="366" t="s">
        <v>5656</v>
      </c>
      <c r="R57" s="366" t="s">
        <v>6124</v>
      </c>
      <c r="S57" s="366" t="s">
        <v>1006</v>
      </c>
      <c r="T57" s="366" t="s">
        <v>1006</v>
      </c>
      <c r="U57" s="366" t="s">
        <v>6125</v>
      </c>
      <c r="V57" s="366" t="s">
        <v>5659</v>
      </c>
      <c r="W57" s="366" t="s">
        <v>6239</v>
      </c>
      <c r="X57" s="366"/>
      <c r="Y57" s="366" t="s">
        <v>5660</v>
      </c>
      <c r="Z57" s="366"/>
      <c r="AA57" s="366" t="s">
        <v>6126</v>
      </c>
      <c r="AB57" s="366"/>
      <c r="AC57" s="366" t="s">
        <v>5662</v>
      </c>
      <c r="AD57" s="366" t="s">
        <v>5663</v>
      </c>
      <c r="AE57" t="str">
        <f>_xlfn.XLOOKUP(A57,'CSRT STAFF'!$C$9:$C$188,'CSRT STAFF'!$E$9:$E$188,_xlfn.XLOOKUP(A57,'CSRT RCO'!$C$9:$C$94,'CSRT RCO'!$E$9:$E$94,"No esta en tareo",0),0)</f>
        <v>CASTRO LLANOS, CARLOS RAUL</v>
      </c>
    </row>
    <row r="58" spans="1:31">
      <c r="A58" s="366" t="s">
        <v>884</v>
      </c>
      <c r="B58" s="366" t="s">
        <v>883</v>
      </c>
      <c r="C58" s="366" t="s">
        <v>885</v>
      </c>
      <c r="D58" s="366" t="s">
        <v>933</v>
      </c>
      <c r="E58" s="366" t="s">
        <v>1099</v>
      </c>
      <c r="F58" s="366" t="s">
        <v>735</v>
      </c>
      <c r="G58" s="366"/>
      <c r="H58" s="366" t="s">
        <v>5682</v>
      </c>
      <c r="I58" s="366" t="s">
        <v>5988</v>
      </c>
      <c r="J58" s="366"/>
      <c r="K58" s="366" t="s">
        <v>5654</v>
      </c>
      <c r="L58" s="366" t="s">
        <v>5654</v>
      </c>
      <c r="M58" s="365">
        <v>45600</v>
      </c>
      <c r="N58" s="366"/>
      <c r="O58" s="368">
        <v>1</v>
      </c>
      <c r="P58" s="366" t="s">
        <v>5655</v>
      </c>
      <c r="Q58" s="366" t="s">
        <v>5656</v>
      </c>
      <c r="R58" s="366" t="s">
        <v>5989</v>
      </c>
      <c r="S58" s="366" t="s">
        <v>5938</v>
      </c>
      <c r="T58" s="366" t="s">
        <v>5939</v>
      </c>
      <c r="U58" s="366" t="s">
        <v>5939</v>
      </c>
      <c r="V58" s="366" t="s">
        <v>5659</v>
      </c>
      <c r="W58" s="366" t="s">
        <v>6241</v>
      </c>
      <c r="X58" s="366"/>
      <c r="Y58" s="366" t="s">
        <v>5660</v>
      </c>
      <c r="Z58" s="366"/>
      <c r="AA58" s="366" t="s">
        <v>5990</v>
      </c>
      <c r="AB58" s="366"/>
      <c r="AC58" s="366" t="s">
        <v>5662</v>
      </c>
      <c r="AD58" s="366" t="s">
        <v>5663</v>
      </c>
      <c r="AE58" t="str">
        <f>_xlfn.XLOOKUP(A58,'CSRT STAFF'!$C$9:$C$188,'CSRT STAFF'!$E$9:$E$188,_xlfn.XLOOKUP(A58,'CSRT RCO'!$C$9:$C$94,'CSRT RCO'!$E$9:$E$94,"No esta en tareo",0),0)</f>
        <v>SOLANO ASTO, SUGAR ROBINSON</v>
      </c>
    </row>
    <row r="59" spans="1:31">
      <c r="A59" s="366" t="s">
        <v>801</v>
      </c>
      <c r="B59" s="366" t="s">
        <v>800</v>
      </c>
      <c r="C59" s="366" t="s">
        <v>802</v>
      </c>
      <c r="D59" s="366" t="s">
        <v>933</v>
      </c>
      <c r="E59" s="366" t="s">
        <v>1099</v>
      </c>
      <c r="F59" s="366" t="s">
        <v>803</v>
      </c>
      <c r="G59" s="366"/>
      <c r="H59" s="366" t="s">
        <v>5664</v>
      </c>
      <c r="I59" s="366" t="s">
        <v>5941</v>
      </c>
      <c r="J59" s="366"/>
      <c r="K59" s="366" t="s">
        <v>5654</v>
      </c>
      <c r="L59" s="366" t="s">
        <v>5654</v>
      </c>
      <c r="M59" s="365">
        <v>45607</v>
      </c>
      <c r="N59" s="366"/>
      <c r="O59" s="368">
        <v>1</v>
      </c>
      <c r="P59" s="366" t="s">
        <v>5655</v>
      </c>
      <c r="Q59" s="366" t="s">
        <v>5656</v>
      </c>
      <c r="R59" s="366" t="s">
        <v>5942</v>
      </c>
      <c r="S59" s="366" t="s">
        <v>1006</v>
      </c>
      <c r="T59" s="366" t="s">
        <v>1006</v>
      </c>
      <c r="U59" s="366" t="s">
        <v>5943</v>
      </c>
      <c r="V59" s="366" t="s">
        <v>5659</v>
      </c>
      <c r="W59" s="366" t="s">
        <v>6246</v>
      </c>
      <c r="X59" s="366"/>
      <c r="Y59" s="366" t="s">
        <v>5660</v>
      </c>
      <c r="Z59" s="366"/>
      <c r="AA59" s="366" t="s">
        <v>5944</v>
      </c>
      <c r="AB59" s="366"/>
      <c r="AC59" s="366" t="s">
        <v>5662</v>
      </c>
      <c r="AD59" s="366" t="s">
        <v>5663</v>
      </c>
      <c r="AE59" t="str">
        <f>_xlfn.XLOOKUP(A59,'CSRT STAFF'!$C$9:$C$188,'CSRT STAFF'!$E$9:$E$188,_xlfn.XLOOKUP(A59,'CSRT RCO'!$C$9:$C$94,'CSRT RCO'!$E$9:$E$94,"No esta en tareo",0),0)</f>
        <v>LUNA MENDIETA, JHON CARLOS</v>
      </c>
    </row>
    <row r="60" spans="1:31">
      <c r="A60" s="366" t="s">
        <v>598</v>
      </c>
      <c r="B60" s="366" t="s">
        <v>597</v>
      </c>
      <c r="C60" s="366" t="s">
        <v>599</v>
      </c>
      <c r="D60" s="366" t="s">
        <v>933</v>
      </c>
      <c r="E60" s="366" t="s">
        <v>1140</v>
      </c>
      <c r="F60" s="366" t="s">
        <v>600</v>
      </c>
      <c r="G60" s="366"/>
      <c r="H60" s="366" t="s">
        <v>5677</v>
      </c>
      <c r="I60" s="366" t="s">
        <v>5719</v>
      </c>
      <c r="J60" s="366"/>
      <c r="K60" s="366" t="s">
        <v>5654</v>
      </c>
      <c r="L60" s="366" t="s">
        <v>5654</v>
      </c>
      <c r="M60" s="365">
        <v>45610</v>
      </c>
      <c r="N60" s="366"/>
      <c r="O60" s="368">
        <v>1</v>
      </c>
      <c r="P60" s="366" t="s">
        <v>5655</v>
      </c>
      <c r="Q60" s="366" t="s">
        <v>5656</v>
      </c>
      <c r="R60" s="366" t="s">
        <v>5720</v>
      </c>
      <c r="S60" s="366" t="s">
        <v>1006</v>
      </c>
      <c r="T60" s="366" t="s">
        <v>1006</v>
      </c>
      <c r="U60" s="366" t="s">
        <v>3877</v>
      </c>
      <c r="V60" s="366" t="s">
        <v>5659</v>
      </c>
      <c r="W60" s="366" t="s">
        <v>6241</v>
      </c>
      <c r="X60" s="366"/>
      <c r="Y60" s="366" t="s">
        <v>5660</v>
      </c>
      <c r="Z60" s="366"/>
      <c r="AA60" s="366" t="s">
        <v>5721</v>
      </c>
      <c r="AB60" s="366"/>
      <c r="AC60" s="366" t="s">
        <v>5662</v>
      </c>
      <c r="AD60" s="366" t="s">
        <v>5663</v>
      </c>
      <c r="AE60" t="str">
        <f>_xlfn.XLOOKUP(A60,'CSRT STAFF'!$C$9:$C$188,'CSRT STAFF'!$E$9:$E$188,_xlfn.XLOOKUP(A60,'CSRT RCO'!$C$9:$C$94,'CSRT RCO'!$E$9:$E$94,"No esta en tareo",0),0)</f>
        <v>VILLANUEVA GOMEZ, ELIZABETH YESENIA</v>
      </c>
    </row>
    <row r="61" spans="1:31">
      <c r="A61" s="366" t="s">
        <v>770</v>
      </c>
      <c r="B61" s="366" t="s">
        <v>769</v>
      </c>
      <c r="C61" s="366" t="s">
        <v>771</v>
      </c>
      <c r="D61" s="366" t="s">
        <v>933</v>
      </c>
      <c r="E61" s="366" t="s">
        <v>1099</v>
      </c>
      <c r="F61" s="366" t="s">
        <v>772</v>
      </c>
      <c r="G61" s="366"/>
      <c r="H61" s="366" t="s">
        <v>5652</v>
      </c>
      <c r="I61" s="366" t="s">
        <v>5719</v>
      </c>
      <c r="J61" s="366"/>
      <c r="K61" s="366" t="s">
        <v>5654</v>
      </c>
      <c r="L61" s="366" t="s">
        <v>5654</v>
      </c>
      <c r="M61" s="365">
        <v>45610</v>
      </c>
      <c r="N61" s="366"/>
      <c r="O61" s="368">
        <v>1</v>
      </c>
      <c r="P61" s="366" t="s">
        <v>5655</v>
      </c>
      <c r="Q61" s="366" t="s">
        <v>5656</v>
      </c>
      <c r="R61" s="366" t="s">
        <v>5788</v>
      </c>
      <c r="S61" s="366" t="s">
        <v>1006</v>
      </c>
      <c r="T61" s="366" t="s">
        <v>1006</v>
      </c>
      <c r="U61" s="366" t="s">
        <v>3648</v>
      </c>
      <c r="V61" s="366" t="s">
        <v>5659</v>
      </c>
      <c r="W61" s="366" t="s">
        <v>6251</v>
      </c>
      <c r="X61" s="366"/>
      <c r="Y61" s="366" t="s">
        <v>5660</v>
      </c>
      <c r="Z61" s="366"/>
      <c r="AA61" s="366" t="s">
        <v>5789</v>
      </c>
      <c r="AB61" s="366"/>
      <c r="AC61" s="366" t="s">
        <v>5662</v>
      </c>
      <c r="AD61" s="366" t="s">
        <v>5663</v>
      </c>
      <c r="AE61" t="str">
        <f>_xlfn.XLOOKUP(A61,'CSRT STAFF'!$C$9:$C$188,'CSRT STAFF'!$E$9:$E$188,_xlfn.XLOOKUP(A61,'CSRT RCO'!$C$9:$C$94,'CSRT RCO'!$E$9:$E$94,"No esta en tareo",0),0)</f>
        <v>CRUZADO LOLOY, HUGO FELIX</v>
      </c>
    </row>
    <row r="62" spans="1:31">
      <c r="A62" s="366" t="s">
        <v>733</v>
      </c>
      <c r="B62" s="366" t="s">
        <v>732</v>
      </c>
      <c r="C62" s="366" t="s">
        <v>734</v>
      </c>
      <c r="D62" s="366" t="s">
        <v>933</v>
      </c>
      <c r="E62" s="366" t="s">
        <v>1099</v>
      </c>
      <c r="F62" s="366" t="s">
        <v>735</v>
      </c>
      <c r="G62" s="366"/>
      <c r="H62" s="366" t="s">
        <v>5742</v>
      </c>
      <c r="I62" s="366" t="s">
        <v>5719</v>
      </c>
      <c r="J62" s="366"/>
      <c r="K62" s="366" t="s">
        <v>5654</v>
      </c>
      <c r="L62" s="366" t="s">
        <v>5654</v>
      </c>
      <c r="M62" s="365">
        <v>45610</v>
      </c>
      <c r="N62" s="366"/>
      <c r="O62" s="368">
        <v>1</v>
      </c>
      <c r="P62" s="366" t="s">
        <v>5655</v>
      </c>
      <c r="Q62" s="366" t="s">
        <v>5656</v>
      </c>
      <c r="R62" s="366" t="s">
        <v>5829</v>
      </c>
      <c r="S62" s="366" t="s">
        <v>1006</v>
      </c>
      <c r="T62" s="366" t="s">
        <v>1006</v>
      </c>
      <c r="U62" s="366" t="s">
        <v>3761</v>
      </c>
      <c r="V62" s="366" t="s">
        <v>5659</v>
      </c>
      <c r="W62" s="366" t="s">
        <v>6246</v>
      </c>
      <c r="X62" s="366"/>
      <c r="Y62" s="366" t="s">
        <v>5660</v>
      </c>
      <c r="Z62" s="366"/>
      <c r="AA62" s="366" t="s">
        <v>5830</v>
      </c>
      <c r="AB62" s="366"/>
      <c r="AC62" s="366" t="s">
        <v>5662</v>
      </c>
      <c r="AD62" s="366" t="s">
        <v>5663</v>
      </c>
      <c r="AE62" t="str">
        <f>_xlfn.XLOOKUP(A62,'CSRT STAFF'!$C$9:$C$188,'CSRT STAFF'!$E$9:$E$188,_xlfn.XLOOKUP(A62,'CSRT RCO'!$C$9:$C$94,'CSRT RCO'!$E$9:$E$94,"No esta en tareo",0),0)</f>
        <v>APAZA CANAZA, FERNANDO</v>
      </c>
    </row>
    <row r="63" spans="1:31">
      <c r="A63" s="366" t="s">
        <v>787</v>
      </c>
      <c r="B63" s="366" t="s">
        <v>786</v>
      </c>
      <c r="C63" s="366" t="s">
        <v>788</v>
      </c>
      <c r="D63" s="366" t="s">
        <v>933</v>
      </c>
      <c r="E63" s="366" t="s">
        <v>789</v>
      </c>
      <c r="F63" s="366" t="s">
        <v>789</v>
      </c>
      <c r="G63" s="366"/>
      <c r="H63" s="366" t="s">
        <v>5682</v>
      </c>
      <c r="I63" s="366" t="s">
        <v>5692</v>
      </c>
      <c r="J63" s="366"/>
      <c r="K63" s="366" t="s">
        <v>5654</v>
      </c>
      <c r="L63" s="366" t="s">
        <v>5654</v>
      </c>
      <c r="M63" s="365">
        <v>45615</v>
      </c>
      <c r="N63" s="366"/>
      <c r="O63" s="368">
        <v>1</v>
      </c>
      <c r="P63" s="366" t="s">
        <v>5655</v>
      </c>
      <c r="Q63" s="366" t="s">
        <v>5656</v>
      </c>
      <c r="R63" s="366" t="s">
        <v>5693</v>
      </c>
      <c r="S63" s="366" t="s">
        <v>5673</v>
      </c>
      <c r="T63" s="366" t="s">
        <v>5694</v>
      </c>
      <c r="U63" s="366" t="s">
        <v>5695</v>
      </c>
      <c r="V63" s="366" t="s">
        <v>5659</v>
      </c>
      <c r="W63" s="366" t="s">
        <v>6246</v>
      </c>
      <c r="X63" s="366"/>
      <c r="Y63" s="366" t="s">
        <v>5660</v>
      </c>
      <c r="Z63" s="366"/>
      <c r="AA63" s="366" t="s">
        <v>5696</v>
      </c>
      <c r="AB63" s="366"/>
      <c r="AC63" s="366" t="s">
        <v>5662</v>
      </c>
      <c r="AD63" s="366" t="s">
        <v>5663</v>
      </c>
      <c r="AE63" t="str">
        <f>_xlfn.XLOOKUP(A63,'CSRT STAFF'!$C$9:$C$188,'CSRT STAFF'!$E$9:$E$188,_xlfn.XLOOKUP(A63,'CSRT RCO'!$C$9:$C$94,'CSRT RCO'!$E$9:$E$94,"No esta en tareo",0),0)</f>
        <v>HAMANCCAY BAEZ, ORLANDO</v>
      </c>
    </row>
    <row r="64" spans="1:31">
      <c r="A64" s="366" t="s">
        <v>766</v>
      </c>
      <c r="B64" s="366" t="s">
        <v>765</v>
      </c>
      <c r="C64" s="366" t="s">
        <v>767</v>
      </c>
      <c r="D64" s="366" t="s">
        <v>933</v>
      </c>
      <c r="E64" s="366" t="s">
        <v>1099</v>
      </c>
      <c r="F64" s="366" t="s">
        <v>768</v>
      </c>
      <c r="G64" s="366"/>
      <c r="H64" s="366" t="s">
        <v>5742</v>
      </c>
      <c r="I64" s="366" t="s">
        <v>6213</v>
      </c>
      <c r="J64" s="366"/>
      <c r="K64" s="366" t="s">
        <v>5654</v>
      </c>
      <c r="L64" s="366" t="s">
        <v>5654</v>
      </c>
      <c r="M64" s="365">
        <v>45616</v>
      </c>
      <c r="N64" s="366"/>
      <c r="O64" s="368">
        <v>1</v>
      </c>
      <c r="P64" s="366" t="s">
        <v>5655</v>
      </c>
      <c r="Q64" s="366" t="s">
        <v>5656</v>
      </c>
      <c r="R64" s="366" t="s">
        <v>6214</v>
      </c>
      <c r="S64" s="366" t="s">
        <v>5751</v>
      </c>
      <c r="T64" s="366" t="s">
        <v>5752</v>
      </c>
      <c r="U64" s="366" t="s">
        <v>6215</v>
      </c>
      <c r="V64" s="366" t="s">
        <v>5659</v>
      </c>
      <c r="W64" s="366" t="s">
        <v>6251</v>
      </c>
      <c r="X64" s="366"/>
      <c r="Y64" s="366" t="s">
        <v>5660</v>
      </c>
      <c r="Z64" s="366"/>
      <c r="AA64" s="366" t="s">
        <v>6216</v>
      </c>
      <c r="AB64" s="366"/>
      <c r="AC64" s="366" t="s">
        <v>5662</v>
      </c>
      <c r="AD64" s="366" t="s">
        <v>5663</v>
      </c>
      <c r="AE64" t="str">
        <f>_xlfn.XLOOKUP(A64,'CSRT STAFF'!$C$9:$C$188,'CSRT STAFF'!$E$9:$E$188,_xlfn.XLOOKUP(A64,'CSRT RCO'!$C$9:$C$94,'CSRT RCO'!$E$9:$E$94,"No esta en tareo",0),0)</f>
        <v>CRUZADO LOLOY, ANCELMO</v>
      </c>
    </row>
    <row r="65" spans="1:31">
      <c r="A65" s="366" t="s">
        <v>519</v>
      </c>
      <c r="B65" s="366" t="s">
        <v>518</v>
      </c>
      <c r="C65" s="366" t="s">
        <v>520</v>
      </c>
      <c r="D65" s="366" t="s">
        <v>933</v>
      </c>
      <c r="E65" s="366" t="s">
        <v>657</v>
      </c>
      <c r="F65" s="366" t="s">
        <v>521</v>
      </c>
      <c r="G65" s="366"/>
      <c r="H65" s="366" t="s">
        <v>5682</v>
      </c>
      <c r="I65" s="366" t="s">
        <v>6094</v>
      </c>
      <c r="J65" s="366"/>
      <c r="K65" s="366" t="s">
        <v>5654</v>
      </c>
      <c r="L65" s="366" t="s">
        <v>5654</v>
      </c>
      <c r="M65" s="365">
        <v>45621</v>
      </c>
      <c r="N65" s="365">
        <v>46040</v>
      </c>
      <c r="O65" s="368">
        <v>1</v>
      </c>
      <c r="P65" s="366" t="s">
        <v>5655</v>
      </c>
      <c r="Q65" s="366" t="s">
        <v>5656</v>
      </c>
      <c r="R65" s="366" t="s">
        <v>6095</v>
      </c>
      <c r="S65" s="366" t="s">
        <v>5751</v>
      </c>
      <c r="T65" s="366" t="s">
        <v>5752</v>
      </c>
      <c r="U65" s="366" t="s">
        <v>5752</v>
      </c>
      <c r="V65" s="366" t="s">
        <v>5659</v>
      </c>
      <c r="W65" s="366" t="s">
        <v>6241</v>
      </c>
      <c r="X65" s="366"/>
      <c r="Y65" s="366" t="s">
        <v>5660</v>
      </c>
      <c r="Z65" s="366"/>
      <c r="AA65" s="366" t="s">
        <v>6096</v>
      </c>
      <c r="AB65" s="366"/>
      <c r="AC65" s="366" t="s">
        <v>5662</v>
      </c>
      <c r="AD65" s="366" t="s">
        <v>5663</v>
      </c>
      <c r="AE65" t="str">
        <f>_xlfn.XLOOKUP(A65,'CSRT STAFF'!$C$9:$C$188,'CSRT STAFF'!$E$9:$E$188,_xlfn.XLOOKUP(A65,'CSRT RCO'!$C$9:$C$94,'CSRT RCO'!$E$9:$E$94,"No esta en tareo",0),0)</f>
        <v>No esta en tareo</v>
      </c>
    </row>
    <row r="66" spans="1:31">
      <c r="A66" s="366" t="s">
        <v>273</v>
      </c>
      <c r="B66" s="366" t="s">
        <v>272</v>
      </c>
      <c r="C66" s="366" t="s">
        <v>274</v>
      </c>
      <c r="D66" s="366" t="s">
        <v>933</v>
      </c>
      <c r="E66" s="366" t="s">
        <v>1079</v>
      </c>
      <c r="F66" s="366" t="s">
        <v>275</v>
      </c>
      <c r="G66" s="366"/>
      <c r="H66" s="366" t="s">
        <v>5677</v>
      </c>
      <c r="I66" s="366" t="s">
        <v>5821</v>
      </c>
      <c r="J66" s="366"/>
      <c r="K66" s="366" t="s">
        <v>5654</v>
      </c>
      <c r="L66" s="366" t="s">
        <v>5654</v>
      </c>
      <c r="M66" s="365">
        <v>45627</v>
      </c>
      <c r="N66" s="365">
        <v>46053</v>
      </c>
      <c r="O66" s="368">
        <v>1</v>
      </c>
      <c r="P66" s="366" t="s">
        <v>5655</v>
      </c>
      <c r="Q66" s="366" t="s">
        <v>5656</v>
      </c>
      <c r="R66" s="366" t="s">
        <v>689</v>
      </c>
      <c r="S66" s="366"/>
      <c r="T66" s="366"/>
      <c r="U66" s="366"/>
      <c r="V66" s="366" t="s">
        <v>5659</v>
      </c>
      <c r="W66" s="366" t="s">
        <v>6246</v>
      </c>
      <c r="X66" s="366"/>
      <c r="Y66" s="366" t="s">
        <v>5660</v>
      </c>
      <c r="Z66" s="366"/>
      <c r="AA66" s="366" t="s">
        <v>5987</v>
      </c>
      <c r="AB66" s="366"/>
      <c r="AC66" s="366" t="s">
        <v>5662</v>
      </c>
      <c r="AD66" s="366" t="s">
        <v>5663</v>
      </c>
      <c r="AE66" t="str">
        <f>_xlfn.XLOOKUP(A66,'CSRT STAFF'!$C$9:$C$188,'CSRT STAFF'!$E$9:$E$188,_xlfn.XLOOKUP(A66,'CSRT RCO'!$C$9:$C$94,'CSRT RCO'!$E$9:$E$94,"No esta en tareo",0),0)</f>
        <v>No esta en tareo</v>
      </c>
    </row>
    <row r="67" spans="1:31">
      <c r="A67" s="366" t="s">
        <v>253</v>
      </c>
      <c r="B67" s="366" t="s">
        <v>252</v>
      </c>
      <c r="C67" s="366" t="s">
        <v>254</v>
      </c>
      <c r="D67" s="366" t="s">
        <v>933</v>
      </c>
      <c r="E67" s="366" t="s">
        <v>5741</v>
      </c>
      <c r="F67" s="366" t="s">
        <v>255</v>
      </c>
      <c r="G67" s="366"/>
      <c r="H67" s="366" t="s">
        <v>5682</v>
      </c>
      <c r="I67" s="366" t="s">
        <v>5820</v>
      </c>
      <c r="J67" s="366"/>
      <c r="K67" s="366" t="s">
        <v>5654</v>
      </c>
      <c r="L67" s="366" t="s">
        <v>5654</v>
      </c>
      <c r="M67" s="365">
        <v>45627</v>
      </c>
      <c r="N67" s="366"/>
      <c r="O67" s="368">
        <v>1</v>
      </c>
      <c r="P67" s="366" t="s">
        <v>5655</v>
      </c>
      <c r="Q67" s="366" t="s">
        <v>5656</v>
      </c>
      <c r="R67" s="366" t="s">
        <v>689</v>
      </c>
      <c r="S67" s="366"/>
      <c r="T67" s="366"/>
      <c r="U67" s="366"/>
      <c r="V67" s="366" t="s">
        <v>5659</v>
      </c>
      <c r="W67" s="366" t="s">
        <v>6241</v>
      </c>
      <c r="X67" s="366"/>
      <c r="Y67" s="366" t="s">
        <v>5660</v>
      </c>
      <c r="Z67" s="366"/>
      <c r="AA67" s="366" t="s">
        <v>5822</v>
      </c>
      <c r="AB67" s="366"/>
      <c r="AC67" s="366" t="s">
        <v>5662</v>
      </c>
      <c r="AD67" s="366" t="s">
        <v>5663</v>
      </c>
      <c r="AE67" t="str">
        <f>_xlfn.XLOOKUP(A67,'CSRT STAFF'!$C$9:$C$188,'CSRT STAFF'!$E$9:$E$188,_xlfn.XLOOKUP(A67,'CSRT RCO'!$C$9:$C$94,'CSRT RCO'!$E$9:$E$94,"No esta en tareo",0),0)</f>
        <v>CUELLAR OVALLE, BURGOS ANTERO</v>
      </c>
    </row>
    <row r="68" spans="1:31">
      <c r="A68" s="366" t="s">
        <v>549</v>
      </c>
      <c r="B68" s="366" t="s">
        <v>548</v>
      </c>
      <c r="C68" s="366" t="s">
        <v>550</v>
      </c>
      <c r="D68" s="366" t="s">
        <v>933</v>
      </c>
      <c r="E68" s="366" t="s">
        <v>1079</v>
      </c>
      <c r="F68" s="366" t="s">
        <v>275</v>
      </c>
      <c r="G68" s="366"/>
      <c r="H68" s="366" t="s">
        <v>5682</v>
      </c>
      <c r="I68" s="366" t="s">
        <v>5821</v>
      </c>
      <c r="J68" s="366"/>
      <c r="K68" s="366" t="s">
        <v>5654</v>
      </c>
      <c r="L68" s="366" t="s">
        <v>5654</v>
      </c>
      <c r="M68" s="365">
        <v>45627</v>
      </c>
      <c r="N68" s="366"/>
      <c r="O68" s="368">
        <v>1</v>
      </c>
      <c r="P68" s="366" t="s">
        <v>5655</v>
      </c>
      <c r="Q68" s="366" t="s">
        <v>5656</v>
      </c>
      <c r="R68" s="366" t="s">
        <v>689</v>
      </c>
      <c r="S68" s="366"/>
      <c r="T68" s="366"/>
      <c r="U68" s="366"/>
      <c r="V68" s="366" t="s">
        <v>5659</v>
      </c>
      <c r="W68" s="366" t="s">
        <v>6253</v>
      </c>
      <c r="X68" s="366"/>
      <c r="Y68" s="366" t="s">
        <v>5660</v>
      </c>
      <c r="Z68" s="366"/>
      <c r="AA68" s="366" t="s">
        <v>5899</v>
      </c>
      <c r="AB68" s="366"/>
      <c r="AC68" s="366" t="s">
        <v>5662</v>
      </c>
      <c r="AD68" s="366" t="s">
        <v>5663</v>
      </c>
      <c r="AE68" t="str">
        <f>_xlfn.XLOOKUP(A68,'CSRT STAFF'!$C$9:$C$188,'CSRT STAFF'!$E$9:$E$188,_xlfn.XLOOKUP(A68,'CSRT RCO'!$C$9:$C$94,'CSRT RCO'!$E$9:$E$94,"No esta en tareo",0),0)</f>
        <v>SILVA GANOZA, IRMA NOHELIA</v>
      </c>
    </row>
    <row r="69" spans="1:31">
      <c r="A69" s="366" t="s">
        <v>815</v>
      </c>
      <c r="B69" s="366" t="s">
        <v>814</v>
      </c>
      <c r="C69" s="366" t="s">
        <v>816</v>
      </c>
      <c r="D69" s="366" t="s">
        <v>933</v>
      </c>
      <c r="E69" s="366" t="s">
        <v>1099</v>
      </c>
      <c r="F69" s="366" t="s">
        <v>735</v>
      </c>
      <c r="G69" s="366"/>
      <c r="H69" s="366" t="s">
        <v>5677</v>
      </c>
      <c r="I69" s="366" t="s">
        <v>6111</v>
      </c>
      <c r="J69" s="366"/>
      <c r="K69" s="366" t="s">
        <v>5654</v>
      </c>
      <c r="L69" s="366" t="s">
        <v>5654</v>
      </c>
      <c r="M69" s="365">
        <v>45629</v>
      </c>
      <c r="N69" s="366"/>
      <c r="O69" s="368">
        <v>1</v>
      </c>
      <c r="P69" s="366" t="s">
        <v>5655</v>
      </c>
      <c r="Q69" s="366" t="s">
        <v>5656</v>
      </c>
      <c r="R69" s="366" t="s">
        <v>6112</v>
      </c>
      <c r="S69" s="366" t="s">
        <v>5673</v>
      </c>
      <c r="T69" s="366" t="s">
        <v>6062</v>
      </c>
      <c r="U69" s="366" t="s">
        <v>6062</v>
      </c>
      <c r="V69" s="366" t="s">
        <v>5659</v>
      </c>
      <c r="W69" s="366" t="s">
        <v>6241</v>
      </c>
      <c r="X69" s="366"/>
      <c r="Y69" s="366" t="s">
        <v>5660</v>
      </c>
      <c r="Z69" s="366"/>
      <c r="AA69" s="366" t="s">
        <v>6113</v>
      </c>
      <c r="AB69" s="366"/>
      <c r="AC69" s="366" t="s">
        <v>5662</v>
      </c>
      <c r="AD69" s="366" t="s">
        <v>5854</v>
      </c>
      <c r="AE69" t="str">
        <f>_xlfn.XLOOKUP(A69,'CSRT STAFF'!$C$9:$C$188,'CSRT STAFF'!$E$9:$E$188,_xlfn.XLOOKUP(A69,'CSRT RCO'!$C$9:$C$94,'CSRT RCO'!$E$9:$E$94,"No esta en tareo",0),0)</f>
        <v>MOSCOSO RIOS, ALAIN JOSE LUIS</v>
      </c>
    </row>
    <row r="70" spans="1:31">
      <c r="A70" s="366" t="s">
        <v>428</v>
      </c>
      <c r="B70" s="366" t="s">
        <v>427</v>
      </c>
      <c r="C70" s="366" t="s">
        <v>429</v>
      </c>
      <c r="D70" s="366" t="s">
        <v>933</v>
      </c>
      <c r="E70" s="366" t="s">
        <v>1079</v>
      </c>
      <c r="F70" s="366" t="s">
        <v>430</v>
      </c>
      <c r="G70" s="366"/>
      <c r="H70" s="366" t="s">
        <v>5677</v>
      </c>
      <c r="I70" s="366" t="s">
        <v>5820</v>
      </c>
      <c r="J70" s="366"/>
      <c r="K70" s="366" t="s">
        <v>5654</v>
      </c>
      <c r="L70" s="366" t="s">
        <v>5654</v>
      </c>
      <c r="M70" s="365">
        <v>45658</v>
      </c>
      <c r="N70" s="366"/>
      <c r="O70" s="368">
        <v>1</v>
      </c>
      <c r="P70" s="366" t="s">
        <v>5655</v>
      </c>
      <c r="Q70" s="366" t="s">
        <v>5656</v>
      </c>
      <c r="R70" s="366" t="s">
        <v>689</v>
      </c>
      <c r="S70" s="366"/>
      <c r="T70" s="366"/>
      <c r="U70" s="366"/>
      <c r="V70" s="366" t="s">
        <v>5659</v>
      </c>
      <c r="W70" s="366" t="s">
        <v>6241</v>
      </c>
      <c r="X70" s="366"/>
      <c r="Y70" s="366" t="s">
        <v>5660</v>
      </c>
      <c r="Z70" s="366"/>
      <c r="AA70" s="366" t="s">
        <v>5931</v>
      </c>
      <c r="AB70" s="366"/>
      <c r="AC70" s="366" t="s">
        <v>5662</v>
      </c>
      <c r="AD70" s="366" t="s">
        <v>5663</v>
      </c>
      <c r="AE70" t="str">
        <f>_xlfn.XLOOKUP(A70,'CSRT STAFF'!$C$9:$C$188,'CSRT STAFF'!$E$9:$E$188,_xlfn.XLOOKUP(A70,'CSRT RCO'!$C$9:$C$94,'CSRT RCO'!$E$9:$E$94,"No esta en tareo",0),0)</f>
        <v>OBREGON SOMOZA, YONER CRISTIAN</v>
      </c>
    </row>
    <row r="71" spans="1:31">
      <c r="A71" s="366" t="s">
        <v>545</v>
      </c>
      <c r="B71" s="366" t="s">
        <v>544</v>
      </c>
      <c r="C71" s="366" t="s">
        <v>546</v>
      </c>
      <c r="D71" s="366" t="s">
        <v>933</v>
      </c>
      <c r="E71" s="366" t="s">
        <v>1140</v>
      </c>
      <c r="F71" s="366" t="s">
        <v>547</v>
      </c>
      <c r="G71" s="366"/>
      <c r="H71" s="366" t="s">
        <v>5742</v>
      </c>
      <c r="I71" s="366" t="s">
        <v>5820</v>
      </c>
      <c r="J71" s="366"/>
      <c r="K71" s="366" t="s">
        <v>5654</v>
      </c>
      <c r="L71" s="366" t="s">
        <v>5654</v>
      </c>
      <c r="M71" s="365">
        <v>45658</v>
      </c>
      <c r="N71" s="366"/>
      <c r="O71" s="368">
        <v>1</v>
      </c>
      <c r="P71" s="366" t="s">
        <v>5655</v>
      </c>
      <c r="Q71" s="366" t="s">
        <v>5656</v>
      </c>
      <c r="R71" s="366" t="s">
        <v>689</v>
      </c>
      <c r="S71" s="366"/>
      <c r="T71" s="366"/>
      <c r="U71" s="366"/>
      <c r="V71" s="366" t="s">
        <v>5659</v>
      </c>
      <c r="W71" s="366" t="s">
        <v>6241</v>
      </c>
      <c r="X71" s="366"/>
      <c r="Y71" s="366" t="s">
        <v>5660</v>
      </c>
      <c r="Z71" s="366"/>
      <c r="AA71" s="366" t="s">
        <v>6004</v>
      </c>
      <c r="AB71" s="366"/>
      <c r="AC71" s="366" t="s">
        <v>5662</v>
      </c>
      <c r="AD71" s="366" t="s">
        <v>5663</v>
      </c>
      <c r="AE71" t="str">
        <f>_xlfn.XLOOKUP(A71,'CSRT STAFF'!$C$9:$C$188,'CSRT STAFF'!$E$9:$E$188,_xlfn.XLOOKUP(A71,'CSRT RCO'!$C$9:$C$94,'CSRT RCO'!$E$9:$E$94,"No esta en tareo",0),0)</f>
        <v>SILVA CARHUAJULCA, JONATHAN JOSE</v>
      </c>
    </row>
    <row r="72" spans="1:31">
      <c r="A72" s="366" t="s">
        <v>558</v>
      </c>
      <c r="B72" s="366" t="s">
        <v>557</v>
      </c>
      <c r="C72" s="366" t="s">
        <v>559</v>
      </c>
      <c r="D72" s="366" t="s">
        <v>933</v>
      </c>
      <c r="E72" s="366" t="s">
        <v>992</v>
      </c>
      <c r="F72" s="366" t="s">
        <v>560</v>
      </c>
      <c r="G72" s="366"/>
      <c r="H72" s="366" t="s">
        <v>5682</v>
      </c>
      <c r="I72" s="366" t="s">
        <v>5880</v>
      </c>
      <c r="J72" s="366"/>
      <c r="K72" s="366" t="s">
        <v>5654</v>
      </c>
      <c r="L72" s="366" t="s">
        <v>5654</v>
      </c>
      <c r="M72" s="365">
        <v>45667</v>
      </c>
      <c r="N72" s="366"/>
      <c r="O72" s="368">
        <v>1</v>
      </c>
      <c r="P72" s="366" t="s">
        <v>5655</v>
      </c>
      <c r="Q72" s="366" t="s">
        <v>5656</v>
      </c>
      <c r="R72" s="366" t="s">
        <v>689</v>
      </c>
      <c r="S72" s="366"/>
      <c r="T72" s="366"/>
      <c r="U72" s="366"/>
      <c r="V72" s="366" t="s">
        <v>5659</v>
      </c>
      <c r="W72" s="366" t="s">
        <v>6244</v>
      </c>
      <c r="X72" s="366"/>
      <c r="Y72" s="366" t="s">
        <v>5660</v>
      </c>
      <c r="Z72" s="366"/>
      <c r="AA72" s="366" t="s">
        <v>5881</v>
      </c>
      <c r="AB72" s="366"/>
      <c r="AC72" s="366" t="s">
        <v>5662</v>
      </c>
      <c r="AD72" s="366" t="s">
        <v>5663</v>
      </c>
      <c r="AE72" t="str">
        <f>_xlfn.XLOOKUP(A72,'CSRT STAFF'!$C$9:$C$188,'CSRT STAFF'!$E$9:$E$188,_xlfn.XLOOKUP(A72,'CSRT RCO'!$C$9:$C$94,'CSRT RCO'!$E$9:$E$94,"No esta en tareo",0),0)</f>
        <v>TACUSI MAZA, TAMMY</v>
      </c>
    </row>
    <row r="73" spans="1:31">
      <c r="A73" s="366" t="s">
        <v>602</v>
      </c>
      <c r="B73" s="366" t="s">
        <v>601</v>
      </c>
      <c r="C73" s="366" t="s">
        <v>603</v>
      </c>
      <c r="D73" s="366" t="s">
        <v>933</v>
      </c>
      <c r="E73" s="366" t="s">
        <v>268</v>
      </c>
      <c r="F73" s="366" t="s">
        <v>171</v>
      </c>
      <c r="G73" s="366"/>
      <c r="H73" s="366" t="s">
        <v>5682</v>
      </c>
      <c r="I73" s="366" t="s">
        <v>5708</v>
      </c>
      <c r="J73" s="366"/>
      <c r="K73" s="366" t="s">
        <v>5654</v>
      </c>
      <c r="L73" s="366" t="s">
        <v>5654</v>
      </c>
      <c r="M73" s="365">
        <v>45677</v>
      </c>
      <c r="N73" s="365">
        <v>46053</v>
      </c>
      <c r="O73" s="368">
        <v>1</v>
      </c>
      <c r="P73" s="366" t="s">
        <v>5655</v>
      </c>
      <c r="Q73" s="366" t="s">
        <v>5656</v>
      </c>
      <c r="R73" s="366" t="s">
        <v>689</v>
      </c>
      <c r="S73" s="366"/>
      <c r="T73" s="366"/>
      <c r="U73" s="366"/>
      <c r="V73" s="366" t="s">
        <v>5659</v>
      </c>
      <c r="W73" s="366" t="s">
        <v>6247</v>
      </c>
      <c r="X73" s="366"/>
      <c r="Y73" s="366" t="s">
        <v>5660</v>
      </c>
      <c r="Z73" s="366"/>
      <c r="AA73" s="366" t="s">
        <v>5709</v>
      </c>
      <c r="AB73" s="366"/>
      <c r="AC73" s="366" t="s">
        <v>5662</v>
      </c>
      <c r="AD73" s="366" t="s">
        <v>5663</v>
      </c>
      <c r="AE73" t="str">
        <f>_xlfn.XLOOKUP(A73,'CSRT STAFF'!$C$9:$C$188,'CSRT STAFF'!$E$9:$E$188,_xlfn.XLOOKUP(A73,'CSRT RCO'!$C$9:$C$94,'CSRT RCO'!$E$9:$E$94,"No esta en tareo",0),0)</f>
        <v>No esta en tareo</v>
      </c>
    </row>
    <row r="74" spans="1:31">
      <c r="A74" s="366" t="s">
        <v>303</v>
      </c>
      <c r="B74" s="366" t="s">
        <v>302</v>
      </c>
      <c r="C74" s="366" t="s">
        <v>304</v>
      </c>
      <c r="D74" s="366" t="s">
        <v>933</v>
      </c>
      <c r="E74" s="366" t="s">
        <v>5739</v>
      </c>
      <c r="F74" s="366" t="s">
        <v>251</v>
      </c>
      <c r="G74" s="366"/>
      <c r="H74" s="366" t="s">
        <v>5682</v>
      </c>
      <c r="I74" s="366" t="s">
        <v>5708</v>
      </c>
      <c r="J74" s="366"/>
      <c r="K74" s="366" t="s">
        <v>5654</v>
      </c>
      <c r="L74" s="366" t="s">
        <v>5654</v>
      </c>
      <c r="M74" s="365">
        <v>45677</v>
      </c>
      <c r="N74" s="366"/>
      <c r="O74" s="368">
        <v>1</v>
      </c>
      <c r="P74" s="366" t="s">
        <v>5655</v>
      </c>
      <c r="Q74" s="366" t="s">
        <v>5656</v>
      </c>
      <c r="R74" s="366" t="s">
        <v>689</v>
      </c>
      <c r="S74" s="366"/>
      <c r="T74" s="366"/>
      <c r="U74" s="366"/>
      <c r="V74" s="366" t="s">
        <v>5659</v>
      </c>
      <c r="W74" s="366" t="s">
        <v>6241</v>
      </c>
      <c r="X74" s="366"/>
      <c r="Y74" s="366" t="s">
        <v>5660</v>
      </c>
      <c r="Z74" s="366"/>
      <c r="AA74" s="366" t="s">
        <v>5740</v>
      </c>
      <c r="AB74" s="366"/>
      <c r="AC74" s="366" t="s">
        <v>5662</v>
      </c>
      <c r="AD74" s="366" t="s">
        <v>5663</v>
      </c>
      <c r="AE74" t="str">
        <f>_xlfn.XLOOKUP(A74,'CSRT STAFF'!$C$9:$C$188,'CSRT STAFF'!$E$9:$E$188,_xlfn.XLOOKUP(A74,'CSRT RCO'!$C$9:$C$94,'CSRT RCO'!$E$9:$E$94,"No esta en tareo",0),0)</f>
        <v>ESTRADA MOGOLLON, GERALD PEDRO</v>
      </c>
    </row>
    <row r="75" spans="1:31">
      <c r="A75" s="366" t="s">
        <v>321</v>
      </c>
      <c r="B75" s="366" t="s">
        <v>320</v>
      </c>
      <c r="C75" s="366" t="s">
        <v>322</v>
      </c>
      <c r="D75" s="366" t="s">
        <v>933</v>
      </c>
      <c r="E75" s="366" t="s">
        <v>1002</v>
      </c>
      <c r="F75" s="366" t="s">
        <v>255</v>
      </c>
      <c r="G75" s="366"/>
      <c r="H75" s="366" t="s">
        <v>5682</v>
      </c>
      <c r="I75" s="366" t="s">
        <v>5708</v>
      </c>
      <c r="J75" s="366"/>
      <c r="K75" s="366" t="s">
        <v>5654</v>
      </c>
      <c r="L75" s="366" t="s">
        <v>5654</v>
      </c>
      <c r="M75" s="365">
        <v>45677</v>
      </c>
      <c r="N75" s="366"/>
      <c r="O75" s="368">
        <v>1</v>
      </c>
      <c r="P75" s="366" t="s">
        <v>5655</v>
      </c>
      <c r="Q75" s="366" t="s">
        <v>5656</v>
      </c>
      <c r="R75" s="366" t="s">
        <v>689</v>
      </c>
      <c r="S75" s="366"/>
      <c r="T75" s="366"/>
      <c r="U75" s="366"/>
      <c r="V75" s="366" t="s">
        <v>5659</v>
      </c>
      <c r="W75" s="366" t="s">
        <v>6241</v>
      </c>
      <c r="X75" s="366"/>
      <c r="Y75" s="366" t="s">
        <v>5660</v>
      </c>
      <c r="Z75" s="366"/>
      <c r="AA75" s="366" t="s">
        <v>5972</v>
      </c>
      <c r="AB75" s="366"/>
      <c r="AC75" s="366" t="s">
        <v>5662</v>
      </c>
      <c r="AD75" s="366" t="s">
        <v>5663</v>
      </c>
      <c r="AE75" t="str">
        <f>_xlfn.XLOOKUP(A75,'CSRT STAFF'!$C$9:$C$188,'CSRT STAFF'!$E$9:$E$188,_xlfn.XLOOKUP(A75,'CSRT RCO'!$C$9:$C$94,'CSRT RCO'!$E$9:$E$94,"No esta en tareo",0),0)</f>
        <v>GARCIA MOGOLLON, CLAUDIA CAROLINA</v>
      </c>
    </row>
    <row r="76" spans="1:31">
      <c r="A76" s="366" t="s">
        <v>249</v>
      </c>
      <c r="B76" s="366" t="s">
        <v>248</v>
      </c>
      <c r="C76" s="366" t="s">
        <v>250</v>
      </c>
      <c r="D76" s="366" t="s">
        <v>933</v>
      </c>
      <c r="E76" s="366" t="s">
        <v>5739</v>
      </c>
      <c r="F76" s="366" t="s">
        <v>251</v>
      </c>
      <c r="G76" s="366"/>
      <c r="H76" s="366" t="s">
        <v>5682</v>
      </c>
      <c r="I76" s="366" t="s">
        <v>5708</v>
      </c>
      <c r="J76" s="366"/>
      <c r="K76" s="366" t="s">
        <v>5654</v>
      </c>
      <c r="L76" s="366" t="s">
        <v>5654</v>
      </c>
      <c r="M76" s="365">
        <v>45677</v>
      </c>
      <c r="N76" s="366"/>
      <c r="O76" s="368">
        <v>1</v>
      </c>
      <c r="P76" s="366" t="s">
        <v>5655</v>
      </c>
      <c r="Q76" s="366" t="s">
        <v>5656</v>
      </c>
      <c r="R76" s="366" t="s">
        <v>689</v>
      </c>
      <c r="S76" s="366"/>
      <c r="T76" s="366"/>
      <c r="U76" s="366"/>
      <c r="V76" s="366" t="s">
        <v>5659</v>
      </c>
      <c r="W76" s="366" t="s">
        <v>6241</v>
      </c>
      <c r="X76" s="366"/>
      <c r="Y76" s="366" t="s">
        <v>5660</v>
      </c>
      <c r="Z76" s="366"/>
      <c r="AA76" s="366" t="s">
        <v>6184</v>
      </c>
      <c r="AB76" s="366"/>
      <c r="AC76" s="366" t="s">
        <v>5662</v>
      </c>
      <c r="AD76" s="366" t="s">
        <v>5663</v>
      </c>
      <c r="AE76" t="str">
        <f>_xlfn.XLOOKUP(A76,'CSRT STAFF'!$C$9:$C$188,'CSRT STAFF'!$E$9:$E$188,_xlfn.XLOOKUP(A76,'CSRT RCO'!$C$9:$C$94,'CSRT RCO'!$E$9:$E$94,"No esta en tareo",0),0)</f>
        <v>CRUZ DIAZ, JOSE ANTONIO</v>
      </c>
    </row>
    <row r="77" spans="1:31">
      <c r="A77" s="366" t="s">
        <v>342</v>
      </c>
      <c r="B77" s="366" t="s">
        <v>341</v>
      </c>
      <c r="C77" s="366" t="s">
        <v>343</v>
      </c>
      <c r="D77" s="366" t="s">
        <v>933</v>
      </c>
      <c r="E77" s="366" t="s">
        <v>268</v>
      </c>
      <c r="F77" s="366" t="s">
        <v>171</v>
      </c>
      <c r="G77" s="366"/>
      <c r="H77" s="366" t="s">
        <v>5682</v>
      </c>
      <c r="I77" s="366" t="s">
        <v>5708</v>
      </c>
      <c r="J77" s="366"/>
      <c r="K77" s="366" t="s">
        <v>5654</v>
      </c>
      <c r="L77" s="366" t="s">
        <v>5654</v>
      </c>
      <c r="M77" s="365">
        <v>45677</v>
      </c>
      <c r="N77" s="366"/>
      <c r="O77" s="368">
        <v>1</v>
      </c>
      <c r="P77" s="366" t="s">
        <v>5655</v>
      </c>
      <c r="Q77" s="366" t="s">
        <v>5656</v>
      </c>
      <c r="R77" s="366" t="s">
        <v>689</v>
      </c>
      <c r="S77" s="366"/>
      <c r="T77" s="366"/>
      <c r="U77" s="366"/>
      <c r="V77" s="366" t="s">
        <v>5659</v>
      </c>
      <c r="W77" s="366" t="s">
        <v>6247</v>
      </c>
      <c r="X77" s="366"/>
      <c r="Y77" s="366" t="s">
        <v>5660</v>
      </c>
      <c r="Z77" s="366"/>
      <c r="AA77" s="366" t="s">
        <v>6230</v>
      </c>
      <c r="AB77" s="366"/>
      <c r="AC77" s="366" t="s">
        <v>5662</v>
      </c>
      <c r="AD77" s="366" t="s">
        <v>5663</v>
      </c>
      <c r="AE77" t="str">
        <f>_xlfn.XLOOKUP(A77,'CSRT STAFF'!$C$9:$C$188,'CSRT STAFF'!$E$9:$E$188,_xlfn.XLOOKUP(A77,'CSRT RCO'!$C$9:$C$94,'CSRT RCO'!$E$9:$E$94,"No esta en tareo",0),0)</f>
        <v>No esta en tareo</v>
      </c>
    </row>
    <row r="78" spans="1:31">
      <c r="A78" s="366" t="s">
        <v>589</v>
      </c>
      <c r="B78" s="366" t="s">
        <v>588</v>
      </c>
      <c r="C78" s="366" t="s">
        <v>590</v>
      </c>
      <c r="D78" s="366" t="s">
        <v>933</v>
      </c>
      <c r="E78" s="366" t="s">
        <v>268</v>
      </c>
      <c r="F78" s="366" t="s">
        <v>171</v>
      </c>
      <c r="G78" s="366"/>
      <c r="H78" s="366" t="s">
        <v>5682</v>
      </c>
      <c r="I78" s="366" t="s">
        <v>5799</v>
      </c>
      <c r="J78" s="366"/>
      <c r="K78" s="366" t="s">
        <v>5654</v>
      </c>
      <c r="L78" s="366" t="s">
        <v>5654</v>
      </c>
      <c r="M78" s="365">
        <v>45684</v>
      </c>
      <c r="N78" s="366"/>
      <c r="O78" s="368">
        <v>1</v>
      </c>
      <c r="P78" s="366" t="s">
        <v>5655</v>
      </c>
      <c r="Q78" s="366" t="s">
        <v>5656</v>
      </c>
      <c r="R78" s="366" t="s">
        <v>689</v>
      </c>
      <c r="S78" s="366" t="s">
        <v>5673</v>
      </c>
      <c r="T78" s="366" t="s">
        <v>5673</v>
      </c>
      <c r="U78" s="366" t="s">
        <v>5730</v>
      </c>
      <c r="V78" s="366" t="s">
        <v>5659</v>
      </c>
      <c r="W78" s="366" t="s">
        <v>6247</v>
      </c>
      <c r="X78" s="366"/>
      <c r="Y78" s="366" t="s">
        <v>5660</v>
      </c>
      <c r="Z78" s="366"/>
      <c r="AA78" s="366" t="s">
        <v>5974</v>
      </c>
      <c r="AB78" s="366"/>
      <c r="AC78" s="366" t="s">
        <v>5662</v>
      </c>
      <c r="AD78" s="366" t="s">
        <v>5663</v>
      </c>
      <c r="AE78" t="str">
        <f>_xlfn.XLOOKUP(A78,'CSRT STAFF'!$C$9:$C$188,'CSRT STAFF'!$E$9:$E$188,_xlfn.XLOOKUP(A78,'CSRT RCO'!$C$9:$C$94,'CSRT RCO'!$E$9:$E$94,"No esta en tareo",0),0)</f>
        <v>VENERO VARGAS, MARCELO</v>
      </c>
    </row>
    <row r="79" spans="1:31">
      <c r="A79" s="366" t="s">
        <v>395</v>
      </c>
      <c r="B79" s="366" t="s">
        <v>394</v>
      </c>
      <c r="C79" s="366" t="s">
        <v>396</v>
      </c>
      <c r="D79" s="366" t="s">
        <v>933</v>
      </c>
      <c r="E79" s="366" t="s">
        <v>268</v>
      </c>
      <c r="F79" s="366" t="s">
        <v>171</v>
      </c>
      <c r="G79" s="366"/>
      <c r="H79" s="366" t="s">
        <v>5682</v>
      </c>
      <c r="I79" s="366" t="s">
        <v>5973</v>
      </c>
      <c r="J79" s="366"/>
      <c r="K79" s="366" t="s">
        <v>5654</v>
      </c>
      <c r="L79" s="366" t="s">
        <v>5654</v>
      </c>
      <c r="M79" s="365">
        <v>45684</v>
      </c>
      <c r="N79" s="366"/>
      <c r="O79" s="368">
        <v>1</v>
      </c>
      <c r="P79" s="366" t="s">
        <v>5655</v>
      </c>
      <c r="Q79" s="366" t="s">
        <v>5656</v>
      </c>
      <c r="R79" s="366" t="s">
        <v>689</v>
      </c>
      <c r="S79" s="366"/>
      <c r="T79" s="366"/>
      <c r="U79" s="366"/>
      <c r="V79" s="366" t="s">
        <v>5659</v>
      </c>
      <c r="W79" s="366" t="s">
        <v>6247</v>
      </c>
      <c r="X79" s="366"/>
      <c r="Y79" s="366" t="s">
        <v>5660</v>
      </c>
      <c r="Z79" s="366"/>
      <c r="AA79" s="366" t="s">
        <v>6163</v>
      </c>
      <c r="AB79" s="366"/>
      <c r="AC79" s="366" t="s">
        <v>5662</v>
      </c>
      <c r="AD79" s="366" t="s">
        <v>5663</v>
      </c>
      <c r="AE79" t="str">
        <f>_xlfn.XLOOKUP(A79,'CSRT STAFF'!$C$9:$C$188,'CSRT STAFF'!$E$9:$E$188,_xlfn.XLOOKUP(A79,'CSRT RCO'!$C$9:$C$94,'CSRT RCO'!$E$9:$E$94,"No esta en tareo",0),0)</f>
        <v>MACHADO RIOS, CLAUDIA FABIOLA</v>
      </c>
    </row>
    <row r="80" spans="1:31">
      <c r="A80" s="366" t="s">
        <v>466</v>
      </c>
      <c r="B80" s="366" t="s">
        <v>465</v>
      </c>
      <c r="C80" s="366" t="s">
        <v>467</v>
      </c>
      <c r="D80" s="366" t="s">
        <v>933</v>
      </c>
      <c r="E80" s="366" t="s">
        <v>5776</v>
      </c>
      <c r="F80" s="366" t="s">
        <v>468</v>
      </c>
      <c r="G80" s="366"/>
      <c r="H80" s="366" t="s">
        <v>5682</v>
      </c>
      <c r="I80" s="366" t="s">
        <v>5968</v>
      </c>
      <c r="J80" s="366"/>
      <c r="K80" s="366" t="s">
        <v>5654</v>
      </c>
      <c r="L80" s="366" t="s">
        <v>5654</v>
      </c>
      <c r="M80" s="365">
        <v>45687</v>
      </c>
      <c r="N80" s="366"/>
      <c r="O80" s="368">
        <v>1</v>
      </c>
      <c r="P80" s="366" t="s">
        <v>5655</v>
      </c>
      <c r="Q80" s="366" t="s">
        <v>5656</v>
      </c>
      <c r="R80" s="366" t="s">
        <v>689</v>
      </c>
      <c r="S80" s="366"/>
      <c r="T80" s="366"/>
      <c r="U80" s="366"/>
      <c r="V80" s="366" t="s">
        <v>5659</v>
      </c>
      <c r="W80" s="366" t="s">
        <v>6247</v>
      </c>
      <c r="X80" s="366"/>
      <c r="Y80" s="366" t="s">
        <v>5660</v>
      </c>
      <c r="Z80" s="366"/>
      <c r="AA80" s="366" t="s">
        <v>5969</v>
      </c>
      <c r="AB80" s="366"/>
      <c r="AC80" s="366" t="s">
        <v>5662</v>
      </c>
      <c r="AD80" s="366" t="s">
        <v>5663</v>
      </c>
      <c r="AE80" t="str">
        <f>_xlfn.XLOOKUP(A80,'CSRT STAFF'!$C$9:$C$188,'CSRT STAFF'!$E$9:$E$188,_xlfn.XLOOKUP(A80,'CSRT RCO'!$C$9:$C$94,'CSRT RCO'!$E$9:$E$94,"No esta en tareo",0),0)</f>
        <v>PIÑA OCLOCHO, ALBERT</v>
      </c>
    </row>
    <row r="81" spans="1:31">
      <c r="A81" s="366" t="s">
        <v>744</v>
      </c>
      <c r="B81" s="366" t="s">
        <v>743</v>
      </c>
      <c r="C81" s="366" t="s">
        <v>745</v>
      </c>
      <c r="D81" s="366" t="s">
        <v>933</v>
      </c>
      <c r="E81" s="366" t="s">
        <v>5794</v>
      </c>
      <c r="F81" s="366" t="s">
        <v>746</v>
      </c>
      <c r="G81" s="366"/>
      <c r="H81" s="366" t="s">
        <v>5682</v>
      </c>
      <c r="I81" s="366" t="s">
        <v>5795</v>
      </c>
      <c r="J81" s="366"/>
      <c r="K81" s="366" t="s">
        <v>5654</v>
      </c>
      <c r="L81" s="366" t="s">
        <v>5654</v>
      </c>
      <c r="M81" s="365">
        <v>45688</v>
      </c>
      <c r="N81" s="366"/>
      <c r="O81" s="368">
        <v>1</v>
      </c>
      <c r="P81" s="366" t="s">
        <v>5655</v>
      </c>
      <c r="Q81" s="366" t="s">
        <v>5656</v>
      </c>
      <c r="R81" s="366" t="s">
        <v>689</v>
      </c>
      <c r="S81" s="366"/>
      <c r="T81" s="366"/>
      <c r="U81" s="366"/>
      <c r="V81" s="366" t="s">
        <v>5659</v>
      </c>
      <c r="W81" s="366" t="s">
        <v>6239</v>
      </c>
      <c r="X81" s="366"/>
      <c r="Y81" s="366" t="s">
        <v>5660</v>
      </c>
      <c r="Z81" s="366"/>
      <c r="AA81" s="366" t="s">
        <v>5796</v>
      </c>
      <c r="AB81" s="366"/>
      <c r="AC81" s="366" t="s">
        <v>5662</v>
      </c>
      <c r="AD81" s="366" t="s">
        <v>5663</v>
      </c>
      <c r="AE81" t="str">
        <f>_xlfn.XLOOKUP(A81,'CSRT STAFF'!$C$9:$C$188,'CSRT STAFF'!$E$9:$E$188,_xlfn.XLOOKUP(A81,'CSRT RCO'!$C$9:$C$94,'CSRT RCO'!$E$9:$E$94,"No esta en tareo",0),0)</f>
        <v>ATOCHE MEDINA, CARMEN LILIANA</v>
      </c>
    </row>
    <row r="82" spans="1:31">
      <c r="A82" s="366" t="s">
        <v>356</v>
      </c>
      <c r="B82" s="366" t="s">
        <v>355</v>
      </c>
      <c r="C82" s="366" t="s">
        <v>3073</v>
      </c>
      <c r="D82" s="366" t="s">
        <v>933</v>
      </c>
      <c r="E82" s="366" t="s">
        <v>5732</v>
      </c>
      <c r="F82" s="366" t="s">
        <v>358</v>
      </c>
      <c r="G82" s="366"/>
      <c r="H82" s="366" t="s">
        <v>5742</v>
      </c>
      <c r="I82" s="366" t="s">
        <v>6034</v>
      </c>
      <c r="J82" s="366"/>
      <c r="K82" s="366" t="s">
        <v>5654</v>
      </c>
      <c r="L82" s="366" t="s">
        <v>5654</v>
      </c>
      <c r="M82" s="365">
        <v>45689</v>
      </c>
      <c r="N82" s="366"/>
      <c r="O82" s="368">
        <v>1</v>
      </c>
      <c r="P82" s="366" t="s">
        <v>5655</v>
      </c>
      <c r="Q82" s="366" t="s">
        <v>5656</v>
      </c>
      <c r="R82" s="366" t="s">
        <v>689</v>
      </c>
      <c r="S82" s="366" t="s">
        <v>5673</v>
      </c>
      <c r="T82" s="366" t="s">
        <v>5673</v>
      </c>
      <c r="U82" s="366" t="s">
        <v>5673</v>
      </c>
      <c r="V82" s="366" t="s">
        <v>5659</v>
      </c>
      <c r="W82" s="366" t="s">
        <v>6241</v>
      </c>
      <c r="X82" s="366"/>
      <c r="Y82" s="366" t="s">
        <v>5660</v>
      </c>
      <c r="Z82" s="366"/>
      <c r="AA82" s="366" t="s">
        <v>6035</v>
      </c>
      <c r="AB82" s="366"/>
      <c r="AC82" s="366" t="s">
        <v>5662</v>
      </c>
      <c r="AD82" s="366" t="s">
        <v>5663</v>
      </c>
      <c r="AE82" t="str">
        <f>_xlfn.XLOOKUP(A82,'CSRT STAFF'!$C$9:$C$188,'CSRT STAFF'!$E$9:$E$188,_xlfn.XLOOKUP(A82,'CSRT RCO'!$C$9:$C$94,'CSRT RCO'!$E$9:$E$94,"No esta en tareo",0),0)</f>
        <v>HUAYTAN PATRICIO, ENDERSON FÉLIX</v>
      </c>
    </row>
    <row r="83" spans="1:31">
      <c r="A83" s="366" t="s">
        <v>824</v>
      </c>
      <c r="B83" s="366" t="s">
        <v>823</v>
      </c>
      <c r="C83" s="366" t="s">
        <v>825</v>
      </c>
      <c r="D83" s="366" t="s">
        <v>933</v>
      </c>
      <c r="E83" s="366" t="s">
        <v>1099</v>
      </c>
      <c r="F83" s="366" t="s">
        <v>826</v>
      </c>
      <c r="G83" s="366"/>
      <c r="H83" s="366" t="s">
        <v>5742</v>
      </c>
      <c r="I83" s="366" t="s">
        <v>6034</v>
      </c>
      <c r="J83" s="366"/>
      <c r="K83" s="366" t="s">
        <v>5654</v>
      </c>
      <c r="L83" s="366" t="s">
        <v>5654</v>
      </c>
      <c r="M83" s="365">
        <v>45689</v>
      </c>
      <c r="N83" s="366"/>
      <c r="O83" s="368">
        <v>1</v>
      </c>
      <c r="P83" s="366" t="s">
        <v>5655</v>
      </c>
      <c r="Q83" s="366" t="s">
        <v>5656</v>
      </c>
      <c r="R83" s="366" t="s">
        <v>689</v>
      </c>
      <c r="S83" s="366"/>
      <c r="T83" s="366"/>
      <c r="U83" s="366"/>
      <c r="V83" s="366" t="s">
        <v>5659</v>
      </c>
      <c r="W83" s="366" t="s">
        <v>6246</v>
      </c>
      <c r="X83" s="366"/>
      <c r="Y83" s="366" t="s">
        <v>5660</v>
      </c>
      <c r="Z83" s="366"/>
      <c r="AA83" s="366" t="s">
        <v>6064</v>
      </c>
      <c r="AB83" s="366"/>
      <c r="AC83" s="366" t="s">
        <v>5662</v>
      </c>
      <c r="AD83" s="366" t="s">
        <v>5663</v>
      </c>
      <c r="AE83" t="str">
        <f>_xlfn.XLOOKUP(A83,'CSRT STAFF'!$C$9:$C$188,'CSRT STAFF'!$E$9:$E$188,_xlfn.XLOOKUP(A83,'CSRT RCO'!$C$9:$C$94,'CSRT RCO'!$E$9:$E$94,"No esta en tareo",0),0)</f>
        <v>PASTOR MELENDEZ, JOSE BENJAMIN</v>
      </c>
    </row>
    <row r="84" spans="1:31">
      <c r="A84" s="366" t="s">
        <v>541</v>
      </c>
      <c r="B84" s="366" t="s">
        <v>540</v>
      </c>
      <c r="C84" s="366" t="s">
        <v>542</v>
      </c>
      <c r="D84" s="366" t="s">
        <v>933</v>
      </c>
      <c r="E84" s="366" t="s">
        <v>638</v>
      </c>
      <c r="F84" s="366" t="s">
        <v>543</v>
      </c>
      <c r="G84" s="366"/>
      <c r="H84" s="366" t="s">
        <v>5664</v>
      </c>
      <c r="I84" s="366" t="s">
        <v>5746</v>
      </c>
      <c r="J84" s="366"/>
      <c r="K84" s="366" t="s">
        <v>5654</v>
      </c>
      <c r="L84" s="366" t="s">
        <v>5654</v>
      </c>
      <c r="M84" s="365">
        <v>45691</v>
      </c>
      <c r="N84" s="365">
        <v>46053</v>
      </c>
      <c r="O84" s="368">
        <v>1</v>
      </c>
      <c r="P84" s="366" t="s">
        <v>5655</v>
      </c>
      <c r="Q84" s="366" t="s">
        <v>5656</v>
      </c>
      <c r="R84" s="366" t="s">
        <v>689</v>
      </c>
      <c r="S84" s="366" t="s">
        <v>5938</v>
      </c>
      <c r="T84" s="366" t="s">
        <v>5939</v>
      </c>
      <c r="U84" s="366" t="s">
        <v>6014</v>
      </c>
      <c r="V84" s="366" t="s">
        <v>5659</v>
      </c>
      <c r="W84" s="366" t="s">
        <v>6244</v>
      </c>
      <c r="X84" s="366"/>
      <c r="Y84" s="366" t="s">
        <v>5660</v>
      </c>
      <c r="Z84" s="366"/>
      <c r="AA84" s="366"/>
      <c r="AB84" s="366"/>
      <c r="AC84" s="366" t="s">
        <v>5662</v>
      </c>
      <c r="AD84" s="366" t="s">
        <v>5663</v>
      </c>
      <c r="AE84" t="str">
        <f>_xlfn.XLOOKUP(A84,'CSRT STAFF'!$C$9:$C$188,'CSRT STAFF'!$E$9:$E$188,_xlfn.XLOOKUP(A84,'CSRT RCO'!$C$9:$C$94,'CSRT RCO'!$E$9:$E$94,"No esta en tareo",0),0)</f>
        <v>No esta en tareo</v>
      </c>
    </row>
    <row r="85" spans="1:31">
      <c r="A85" s="366" t="s">
        <v>231</v>
      </c>
      <c r="B85" s="366" t="s">
        <v>230</v>
      </c>
      <c r="C85" s="366" t="s">
        <v>232</v>
      </c>
      <c r="D85" s="366" t="s">
        <v>933</v>
      </c>
      <c r="E85" s="366" t="s">
        <v>268</v>
      </c>
      <c r="F85" s="366" t="s">
        <v>171</v>
      </c>
      <c r="G85" s="366"/>
      <c r="H85" s="366" t="s">
        <v>5682</v>
      </c>
      <c r="I85" s="366" t="s">
        <v>5746</v>
      </c>
      <c r="J85" s="366"/>
      <c r="K85" s="366" t="s">
        <v>5654</v>
      </c>
      <c r="L85" s="366" t="s">
        <v>5654</v>
      </c>
      <c r="M85" s="365">
        <v>45691</v>
      </c>
      <c r="N85" s="366"/>
      <c r="O85" s="368">
        <v>1</v>
      </c>
      <c r="P85" s="366" t="s">
        <v>5655</v>
      </c>
      <c r="Q85" s="366" t="s">
        <v>5656</v>
      </c>
      <c r="R85" s="366" t="s">
        <v>689</v>
      </c>
      <c r="S85" s="366"/>
      <c r="T85" s="366"/>
      <c r="U85" s="366"/>
      <c r="V85" s="366" t="s">
        <v>5659</v>
      </c>
      <c r="W85" s="366" t="s">
        <v>6241</v>
      </c>
      <c r="X85" s="366"/>
      <c r="Y85" s="366" t="s">
        <v>5660</v>
      </c>
      <c r="Z85" s="366"/>
      <c r="AA85" s="366" t="s">
        <v>5747</v>
      </c>
      <c r="AB85" s="366"/>
      <c r="AC85" s="366" t="s">
        <v>5662</v>
      </c>
      <c r="AD85" s="366" t="s">
        <v>5663</v>
      </c>
      <c r="AE85" t="str">
        <f>_xlfn.XLOOKUP(A85,'CSRT STAFF'!$C$9:$C$188,'CSRT STAFF'!$E$9:$E$188,_xlfn.XLOOKUP(A85,'CSRT RCO'!$C$9:$C$94,'CSRT RCO'!$E$9:$E$94,"No esta en tareo",0),0)</f>
        <v>CAYAHUALLPA QUISPE, CESAR ANDRES</v>
      </c>
    </row>
    <row r="86" spans="1:31">
      <c r="A86" s="366" t="s">
        <v>363</v>
      </c>
      <c r="B86" s="366" t="s">
        <v>362</v>
      </c>
      <c r="C86" s="366" t="s">
        <v>364</v>
      </c>
      <c r="D86" s="366" t="s">
        <v>933</v>
      </c>
      <c r="E86" s="366" t="s">
        <v>268</v>
      </c>
      <c r="F86" s="366" t="s">
        <v>171</v>
      </c>
      <c r="G86" s="366"/>
      <c r="H86" s="366" t="s">
        <v>5682</v>
      </c>
      <c r="I86" s="366" t="s">
        <v>5746</v>
      </c>
      <c r="J86" s="366"/>
      <c r="K86" s="366" t="s">
        <v>5654</v>
      </c>
      <c r="L86" s="366" t="s">
        <v>5654</v>
      </c>
      <c r="M86" s="365">
        <v>45691</v>
      </c>
      <c r="N86" s="366"/>
      <c r="O86" s="368">
        <v>1</v>
      </c>
      <c r="P86" s="366" t="s">
        <v>5655</v>
      </c>
      <c r="Q86" s="366" t="s">
        <v>5656</v>
      </c>
      <c r="R86" s="366" t="s">
        <v>689</v>
      </c>
      <c r="S86" s="366"/>
      <c r="T86" s="366"/>
      <c r="U86" s="366"/>
      <c r="V86" s="366" t="s">
        <v>5659</v>
      </c>
      <c r="W86" s="366" t="s">
        <v>6241</v>
      </c>
      <c r="X86" s="366"/>
      <c r="Y86" s="366" t="s">
        <v>5660</v>
      </c>
      <c r="Z86" s="366"/>
      <c r="AA86" s="366" t="s">
        <v>5761</v>
      </c>
      <c r="AB86" s="366"/>
      <c r="AC86" s="366" t="s">
        <v>5662</v>
      </c>
      <c r="AD86" s="366" t="s">
        <v>5663</v>
      </c>
      <c r="AE86" t="str">
        <f>_xlfn.XLOOKUP(A86,'CSRT STAFF'!$C$9:$C$188,'CSRT STAFF'!$E$9:$E$188,_xlfn.XLOOKUP(A86,'CSRT RCO'!$C$9:$C$94,'CSRT RCO'!$E$9:$E$94,"No esta en tareo",0),0)</f>
        <v>JIMENEZ HUANCAS, SEGUNDO ALFONSO</v>
      </c>
    </row>
    <row r="87" spans="1:31">
      <c r="A87" s="366" t="s">
        <v>482</v>
      </c>
      <c r="B87" s="366" t="s">
        <v>481</v>
      </c>
      <c r="C87" s="366" t="s">
        <v>483</v>
      </c>
      <c r="D87" s="366" t="s">
        <v>933</v>
      </c>
      <c r="E87" s="366" t="s">
        <v>5855</v>
      </c>
      <c r="F87" s="366" t="s">
        <v>484</v>
      </c>
      <c r="G87" s="366"/>
      <c r="H87" s="366" t="s">
        <v>5652</v>
      </c>
      <c r="I87" s="366" t="s">
        <v>5746</v>
      </c>
      <c r="J87" s="366"/>
      <c r="K87" s="366" t="s">
        <v>5654</v>
      </c>
      <c r="L87" s="366" t="s">
        <v>5654</v>
      </c>
      <c r="M87" s="365">
        <v>45691</v>
      </c>
      <c r="N87" s="366"/>
      <c r="O87" s="368">
        <v>1</v>
      </c>
      <c r="P87" s="366" t="s">
        <v>5655</v>
      </c>
      <c r="Q87" s="366" t="s">
        <v>5656</v>
      </c>
      <c r="R87" s="366" t="s">
        <v>689</v>
      </c>
      <c r="S87" s="366"/>
      <c r="T87" s="366"/>
      <c r="U87" s="366"/>
      <c r="V87" s="366" t="s">
        <v>5659</v>
      </c>
      <c r="W87" s="366" t="s">
        <v>6241</v>
      </c>
      <c r="X87" s="366"/>
      <c r="Y87" s="366" t="s">
        <v>5660</v>
      </c>
      <c r="Z87" s="366"/>
      <c r="AA87" s="366" t="s">
        <v>5856</v>
      </c>
      <c r="AB87" s="366"/>
      <c r="AC87" s="366" t="s">
        <v>5662</v>
      </c>
      <c r="AD87" s="366" t="s">
        <v>5663</v>
      </c>
      <c r="AE87" t="str">
        <f>_xlfn.XLOOKUP(A87,'CSRT STAFF'!$C$9:$C$188,'CSRT STAFF'!$E$9:$E$188,_xlfn.XLOOKUP(A87,'CSRT RCO'!$C$9:$C$94,'CSRT RCO'!$E$9:$E$94,"No esta en tareo",0),0)</f>
        <v>QUISPE ALBINO, EDGAR JORGE</v>
      </c>
    </row>
    <row r="88" spans="1:31">
      <c r="A88" s="366" t="s">
        <v>552</v>
      </c>
      <c r="B88" s="366" t="s">
        <v>551</v>
      </c>
      <c r="C88" s="366" t="s">
        <v>553</v>
      </c>
      <c r="D88" s="366" t="s">
        <v>933</v>
      </c>
      <c r="E88" s="366" t="s">
        <v>268</v>
      </c>
      <c r="F88" s="366" t="s">
        <v>171</v>
      </c>
      <c r="G88" s="366"/>
      <c r="H88" s="366" t="s">
        <v>5682</v>
      </c>
      <c r="I88" s="366" t="s">
        <v>5746</v>
      </c>
      <c r="J88" s="366"/>
      <c r="K88" s="366" t="s">
        <v>5654</v>
      </c>
      <c r="L88" s="366" t="s">
        <v>5654</v>
      </c>
      <c r="M88" s="365">
        <v>45691</v>
      </c>
      <c r="N88" s="366"/>
      <c r="O88" s="368">
        <v>1</v>
      </c>
      <c r="P88" s="366" t="s">
        <v>5655</v>
      </c>
      <c r="Q88" s="366" t="s">
        <v>5656</v>
      </c>
      <c r="R88" s="366" t="s">
        <v>1006</v>
      </c>
      <c r="S88" s="366" t="s">
        <v>1006</v>
      </c>
      <c r="T88" s="366" t="s">
        <v>1006</v>
      </c>
      <c r="U88" s="366" t="s">
        <v>1006</v>
      </c>
      <c r="V88" s="366" t="s">
        <v>5659</v>
      </c>
      <c r="W88" s="366" t="s">
        <v>6247</v>
      </c>
      <c r="X88" s="366"/>
      <c r="Y88" s="366" t="s">
        <v>5660</v>
      </c>
      <c r="Z88" s="366"/>
      <c r="AA88" s="366" t="s">
        <v>5879</v>
      </c>
      <c r="AB88" s="366"/>
      <c r="AC88" s="366" t="s">
        <v>5662</v>
      </c>
      <c r="AD88" s="366" t="s">
        <v>5663</v>
      </c>
      <c r="AE88" t="str">
        <f>_xlfn.XLOOKUP(A88,'CSRT STAFF'!$C$9:$C$188,'CSRT STAFF'!$E$9:$E$188,_xlfn.XLOOKUP(A88,'CSRT RCO'!$C$9:$C$94,'CSRT RCO'!$E$9:$E$94,"No esta en tareo",0),0)</f>
        <v>SILVA PUELLES, YULY</v>
      </c>
    </row>
    <row r="89" spans="1:31">
      <c r="A89" s="366" t="s">
        <v>391</v>
      </c>
      <c r="B89" s="366" t="s">
        <v>390</v>
      </c>
      <c r="C89" s="366" t="s">
        <v>392</v>
      </c>
      <c r="D89" s="366" t="s">
        <v>933</v>
      </c>
      <c r="E89" s="366" t="s">
        <v>1168</v>
      </c>
      <c r="F89" s="366" t="s">
        <v>393</v>
      </c>
      <c r="G89" s="366"/>
      <c r="H89" s="366" t="s">
        <v>5682</v>
      </c>
      <c r="I89" s="366" t="s">
        <v>5746</v>
      </c>
      <c r="J89" s="366"/>
      <c r="K89" s="366" t="s">
        <v>5654</v>
      </c>
      <c r="L89" s="366" t="s">
        <v>5654</v>
      </c>
      <c r="M89" s="365">
        <v>45691</v>
      </c>
      <c r="N89" s="366"/>
      <c r="O89" s="368">
        <v>1</v>
      </c>
      <c r="P89" s="366" t="s">
        <v>5655</v>
      </c>
      <c r="Q89" s="366" t="s">
        <v>5656</v>
      </c>
      <c r="R89" s="366" t="s">
        <v>689</v>
      </c>
      <c r="S89" s="366"/>
      <c r="T89" s="366"/>
      <c r="U89" s="366"/>
      <c r="V89" s="366" t="s">
        <v>5659</v>
      </c>
      <c r="W89" s="366" t="s">
        <v>6241</v>
      </c>
      <c r="X89" s="366"/>
      <c r="Y89" s="366" t="s">
        <v>5660</v>
      </c>
      <c r="Z89" s="366"/>
      <c r="AA89" s="366" t="s">
        <v>6205</v>
      </c>
      <c r="AB89" s="366"/>
      <c r="AC89" s="366" t="s">
        <v>5662</v>
      </c>
      <c r="AD89" s="366" t="s">
        <v>5663</v>
      </c>
      <c r="AE89" t="str">
        <f>_xlfn.XLOOKUP(A89,'CSRT STAFF'!$C$9:$C$188,'CSRT STAFF'!$E$9:$E$188,_xlfn.XLOOKUP(A89,'CSRT RCO'!$C$9:$C$94,'CSRT RCO'!$E$9:$E$94,"No esta en tareo",0),0)</f>
        <v>LUJAN VILLANQUE, JUAN  GUILLERMO</v>
      </c>
    </row>
    <row r="90" spans="1:31">
      <c r="A90" s="366" t="s">
        <v>503</v>
      </c>
      <c r="B90" s="366" t="s">
        <v>502</v>
      </c>
      <c r="C90" s="366" t="s">
        <v>504</v>
      </c>
      <c r="D90" s="366" t="s">
        <v>933</v>
      </c>
      <c r="E90" s="366" t="s">
        <v>315</v>
      </c>
      <c r="F90" s="366" t="s">
        <v>505</v>
      </c>
      <c r="G90" s="366"/>
      <c r="H90" s="366" t="s">
        <v>5664</v>
      </c>
      <c r="I90" s="366" t="s">
        <v>6049</v>
      </c>
      <c r="J90" s="366"/>
      <c r="K90" s="366" t="s">
        <v>5654</v>
      </c>
      <c r="L90" s="366" t="s">
        <v>5654</v>
      </c>
      <c r="M90" s="365">
        <v>45693</v>
      </c>
      <c r="N90" s="366"/>
      <c r="O90" s="368">
        <v>1</v>
      </c>
      <c r="P90" s="366" t="s">
        <v>5655</v>
      </c>
      <c r="Q90" s="366" t="s">
        <v>5656</v>
      </c>
      <c r="R90" s="366" t="s">
        <v>689</v>
      </c>
      <c r="S90" s="366"/>
      <c r="T90" s="366"/>
      <c r="U90" s="366"/>
      <c r="V90" s="366" t="s">
        <v>5659</v>
      </c>
      <c r="W90" s="366" t="s">
        <v>6241</v>
      </c>
      <c r="X90" s="366"/>
      <c r="Y90" s="366" t="s">
        <v>5660</v>
      </c>
      <c r="Z90" s="366"/>
      <c r="AA90" s="366" t="s">
        <v>6050</v>
      </c>
      <c r="AB90" s="366"/>
      <c r="AC90" s="366" t="s">
        <v>5662</v>
      </c>
      <c r="AD90" s="366" t="s">
        <v>5663</v>
      </c>
      <c r="AE90" t="str">
        <f>_xlfn.XLOOKUP(A90,'CSRT STAFF'!$C$9:$C$188,'CSRT STAFF'!$E$9:$E$188,_xlfn.XLOOKUP(A90,'CSRT RCO'!$C$9:$C$94,'CSRT RCO'!$E$9:$E$94,"No esta en tareo",0),0)</f>
        <v>RIMACHI SACA, YAMIR MISAEL</v>
      </c>
    </row>
    <row r="91" spans="1:31">
      <c r="A91" s="366" t="s">
        <v>592</v>
      </c>
      <c r="B91" s="366" t="s">
        <v>591</v>
      </c>
      <c r="C91" s="366" t="s">
        <v>593</v>
      </c>
      <c r="D91" s="366" t="s">
        <v>933</v>
      </c>
      <c r="E91" s="366" t="s">
        <v>5812</v>
      </c>
      <c r="F91" s="366" t="s">
        <v>215</v>
      </c>
      <c r="G91" s="366"/>
      <c r="H91" s="366" t="s">
        <v>5664</v>
      </c>
      <c r="I91" s="366" t="s">
        <v>6152</v>
      </c>
      <c r="J91" s="366"/>
      <c r="K91" s="366" t="s">
        <v>5654</v>
      </c>
      <c r="L91" s="366" t="s">
        <v>5654</v>
      </c>
      <c r="M91" s="365">
        <v>45705</v>
      </c>
      <c r="N91" s="366"/>
      <c r="O91" s="368">
        <v>1</v>
      </c>
      <c r="P91" s="366" t="s">
        <v>5655</v>
      </c>
      <c r="Q91" s="366" t="s">
        <v>5656</v>
      </c>
      <c r="R91" s="366" t="s">
        <v>689</v>
      </c>
      <c r="S91" s="366"/>
      <c r="T91" s="366"/>
      <c r="U91" s="366"/>
      <c r="V91" s="366" t="s">
        <v>5659</v>
      </c>
      <c r="W91" s="366" t="s">
        <v>6241</v>
      </c>
      <c r="X91" s="366"/>
      <c r="Y91" s="366" t="s">
        <v>5660</v>
      </c>
      <c r="Z91" s="366"/>
      <c r="AA91" s="366" t="s">
        <v>6153</v>
      </c>
      <c r="AB91" s="366"/>
      <c r="AC91" s="366" t="s">
        <v>5662</v>
      </c>
      <c r="AD91" s="366" t="s">
        <v>5663</v>
      </c>
      <c r="AE91" t="str">
        <f>_xlfn.XLOOKUP(A91,'CSRT STAFF'!$C$9:$C$188,'CSRT STAFF'!$E$9:$E$188,_xlfn.XLOOKUP(A91,'CSRT RCO'!$C$9:$C$94,'CSRT RCO'!$E$9:$E$94,"No esta en tareo",0),0)</f>
        <v>VICENTE CASAS, CARMEN KATHERINE</v>
      </c>
    </row>
    <row r="92" spans="1:31">
      <c r="A92" s="366" t="s">
        <v>327</v>
      </c>
      <c r="B92" s="366" t="s">
        <v>326</v>
      </c>
      <c r="C92" s="366" t="s">
        <v>328</v>
      </c>
      <c r="D92" s="366" t="s">
        <v>933</v>
      </c>
      <c r="E92" s="366" t="s">
        <v>5697</v>
      </c>
      <c r="F92" s="366" t="s">
        <v>329</v>
      </c>
      <c r="G92" s="366"/>
      <c r="H92" s="366" t="s">
        <v>5682</v>
      </c>
      <c r="I92" s="366" t="s">
        <v>6175</v>
      </c>
      <c r="J92" s="366"/>
      <c r="K92" s="366" t="s">
        <v>5654</v>
      </c>
      <c r="L92" s="366" t="s">
        <v>5654</v>
      </c>
      <c r="M92" s="365">
        <v>45709</v>
      </c>
      <c r="N92" s="366"/>
      <c r="O92" s="368">
        <v>1</v>
      </c>
      <c r="P92" s="366" t="s">
        <v>5655</v>
      </c>
      <c r="Q92" s="366" t="s">
        <v>5656</v>
      </c>
      <c r="R92" s="366" t="s">
        <v>689</v>
      </c>
      <c r="S92" s="366"/>
      <c r="T92" s="366"/>
      <c r="U92" s="366"/>
      <c r="V92" s="366" t="s">
        <v>5659</v>
      </c>
      <c r="W92" s="366" t="s">
        <v>6241</v>
      </c>
      <c r="X92" s="366"/>
      <c r="Y92" s="366" t="s">
        <v>5660</v>
      </c>
      <c r="Z92" s="366"/>
      <c r="AA92" s="366" t="s">
        <v>6176</v>
      </c>
      <c r="AB92" s="366"/>
      <c r="AC92" s="366" t="s">
        <v>5662</v>
      </c>
      <c r="AD92" s="366" t="s">
        <v>5663</v>
      </c>
      <c r="AE92" t="str">
        <f>_xlfn.XLOOKUP(A92,'CSRT STAFF'!$C$9:$C$188,'CSRT STAFF'!$E$9:$E$188,_xlfn.XLOOKUP(A92,'CSRT RCO'!$C$9:$C$94,'CSRT RCO'!$E$9:$E$94,"No esta en tareo",0),0)</f>
        <v>GONZALES LIMBER, FAVIO JUNIOR JESUS</v>
      </c>
    </row>
    <row r="93" spans="1:31">
      <c r="A93" s="366" t="s">
        <v>404</v>
      </c>
      <c r="B93" s="366" t="s">
        <v>403</v>
      </c>
      <c r="C93" s="366" t="s">
        <v>405</v>
      </c>
      <c r="D93" s="366" t="s">
        <v>933</v>
      </c>
      <c r="E93" s="366" t="s">
        <v>1189</v>
      </c>
      <c r="F93" s="366" t="s">
        <v>406</v>
      </c>
      <c r="G93" s="366"/>
      <c r="H93" s="366" t="s">
        <v>5652</v>
      </c>
      <c r="I93" s="366" t="s">
        <v>5653</v>
      </c>
      <c r="J93" s="366"/>
      <c r="K93" s="366" t="s">
        <v>5654</v>
      </c>
      <c r="L93" s="366" t="s">
        <v>5654</v>
      </c>
      <c r="M93" s="365">
        <v>45720</v>
      </c>
      <c r="N93" s="366"/>
      <c r="O93" s="368">
        <v>1</v>
      </c>
      <c r="P93" s="366" t="s">
        <v>5655</v>
      </c>
      <c r="Q93" s="366" t="s">
        <v>5656</v>
      </c>
      <c r="R93" s="366" t="s">
        <v>5657</v>
      </c>
      <c r="S93" s="366" t="s">
        <v>1006</v>
      </c>
      <c r="T93" s="366" t="s">
        <v>1006</v>
      </c>
      <c r="U93" s="366" t="s">
        <v>5658</v>
      </c>
      <c r="V93" s="366" t="s">
        <v>5659</v>
      </c>
      <c r="W93" s="366" t="s">
        <v>6239</v>
      </c>
      <c r="X93" s="366"/>
      <c r="Y93" s="366" t="s">
        <v>5660</v>
      </c>
      <c r="Z93" s="366"/>
      <c r="AA93" s="366" t="s">
        <v>5661</v>
      </c>
      <c r="AB93" s="366"/>
      <c r="AC93" s="366" t="s">
        <v>5662</v>
      </c>
      <c r="AD93" s="366" t="s">
        <v>5663</v>
      </c>
      <c r="AE93" t="str">
        <f>_xlfn.XLOOKUP(A93,'CSRT STAFF'!$C$9:$C$188,'CSRT STAFF'!$E$9:$E$188,_xlfn.XLOOKUP(A93,'CSRT RCO'!$C$9:$C$94,'CSRT RCO'!$E$9:$E$94,"No esta en tareo",0),0)</f>
        <v>MENDOZA GARCIA, JULIO CESAR</v>
      </c>
    </row>
    <row r="94" spans="1:31">
      <c r="A94" s="366" t="s">
        <v>893</v>
      </c>
      <c r="B94" s="366" t="s">
        <v>892</v>
      </c>
      <c r="C94" s="366" t="s">
        <v>894</v>
      </c>
      <c r="D94" s="366" t="s">
        <v>933</v>
      </c>
      <c r="E94" s="366" t="s">
        <v>1099</v>
      </c>
      <c r="F94" s="366" t="s">
        <v>803</v>
      </c>
      <c r="G94" s="366"/>
      <c r="H94" s="366" t="s">
        <v>5682</v>
      </c>
      <c r="I94" s="366" t="s">
        <v>5831</v>
      </c>
      <c r="J94" s="366"/>
      <c r="K94" s="366" t="s">
        <v>5654</v>
      </c>
      <c r="L94" s="366" t="s">
        <v>5654</v>
      </c>
      <c r="M94" s="365">
        <v>45726</v>
      </c>
      <c r="N94" s="366"/>
      <c r="O94" s="368">
        <v>1</v>
      </c>
      <c r="P94" s="366" t="s">
        <v>5655</v>
      </c>
      <c r="Q94" s="366" t="s">
        <v>5656</v>
      </c>
      <c r="R94" s="366" t="s">
        <v>5832</v>
      </c>
      <c r="S94" s="366" t="s">
        <v>5711</v>
      </c>
      <c r="T94" s="366" t="s">
        <v>3805</v>
      </c>
      <c r="U94" s="366" t="s">
        <v>5833</v>
      </c>
      <c r="V94" s="366" t="s">
        <v>5659</v>
      </c>
      <c r="W94" s="366" t="s">
        <v>6246</v>
      </c>
      <c r="X94" s="366"/>
      <c r="Y94" s="366" t="s">
        <v>5660</v>
      </c>
      <c r="Z94" s="366"/>
      <c r="AA94" s="366" t="s">
        <v>5834</v>
      </c>
      <c r="AB94" s="366"/>
      <c r="AC94" s="366" t="s">
        <v>5662</v>
      </c>
      <c r="AD94" s="366" t="s">
        <v>5663</v>
      </c>
      <c r="AE94" t="str">
        <f>_xlfn.XLOOKUP(A94,'CSRT STAFF'!$C$9:$C$188,'CSRT STAFF'!$E$9:$E$188,_xlfn.XLOOKUP(A94,'CSRT RCO'!$C$9:$C$94,'CSRT RCO'!$E$9:$E$94,"No esta en tareo",0),0)</f>
        <v>VASQUEZ BALCAZAR, NILS ERIKSON</v>
      </c>
    </row>
    <row r="95" spans="1:31">
      <c r="A95" s="366" t="s">
        <v>486</v>
      </c>
      <c r="B95" s="366" t="s">
        <v>485</v>
      </c>
      <c r="C95" s="366" t="s">
        <v>487</v>
      </c>
      <c r="D95" s="366" t="s">
        <v>933</v>
      </c>
      <c r="E95" s="366" t="s">
        <v>268</v>
      </c>
      <c r="F95" s="366" t="s">
        <v>171</v>
      </c>
      <c r="G95" s="366"/>
      <c r="H95" s="366" t="s">
        <v>5652</v>
      </c>
      <c r="I95" s="366" t="s">
        <v>5956</v>
      </c>
      <c r="J95" s="366"/>
      <c r="K95" s="366" t="s">
        <v>5654</v>
      </c>
      <c r="L95" s="366" t="s">
        <v>5654</v>
      </c>
      <c r="M95" s="365">
        <v>45726</v>
      </c>
      <c r="N95" s="366"/>
      <c r="O95" s="368">
        <v>1</v>
      </c>
      <c r="P95" s="366" t="s">
        <v>5655</v>
      </c>
      <c r="Q95" s="366" t="s">
        <v>5656</v>
      </c>
      <c r="R95" s="366" t="s">
        <v>5957</v>
      </c>
      <c r="S95" s="366" t="s">
        <v>5924</v>
      </c>
      <c r="T95" s="366" t="s">
        <v>5925</v>
      </c>
      <c r="U95" s="366" t="s">
        <v>5958</v>
      </c>
      <c r="V95" s="366" t="s">
        <v>5659</v>
      </c>
      <c r="W95" s="366" t="s">
        <v>6240</v>
      </c>
      <c r="X95" s="366"/>
      <c r="Y95" s="366" t="s">
        <v>5660</v>
      </c>
      <c r="Z95" s="366"/>
      <c r="AA95" s="366" t="s">
        <v>5959</v>
      </c>
      <c r="AB95" s="366"/>
      <c r="AC95" s="366" t="s">
        <v>5662</v>
      </c>
      <c r="AD95" s="366" t="s">
        <v>5663</v>
      </c>
      <c r="AE95" t="str">
        <f>_xlfn.XLOOKUP(A95,'CSRT STAFF'!$C$9:$C$188,'CSRT STAFF'!$E$9:$E$188,_xlfn.XLOOKUP(A95,'CSRT RCO'!$C$9:$C$94,'CSRT RCO'!$E$9:$E$94,"No esta en tareo",0),0)</f>
        <v>QUISPE PEÑA, HEGEL WILSON</v>
      </c>
    </row>
    <row r="96" spans="1:31">
      <c r="A96" s="366" t="s">
        <v>281</v>
      </c>
      <c r="B96" s="366" t="s">
        <v>280</v>
      </c>
      <c r="C96" s="366" t="s">
        <v>282</v>
      </c>
      <c r="D96" s="366" t="s">
        <v>933</v>
      </c>
      <c r="E96" s="366" t="s">
        <v>268</v>
      </c>
      <c r="F96" s="366" t="s">
        <v>171</v>
      </c>
      <c r="G96" s="366"/>
      <c r="H96" s="366" t="s">
        <v>5682</v>
      </c>
      <c r="I96" s="366" t="s">
        <v>5831</v>
      </c>
      <c r="J96" s="366"/>
      <c r="K96" s="366" t="s">
        <v>5654</v>
      </c>
      <c r="L96" s="366" t="s">
        <v>5654</v>
      </c>
      <c r="M96" s="365">
        <v>45726</v>
      </c>
      <c r="N96" s="366"/>
      <c r="O96" s="368">
        <v>1</v>
      </c>
      <c r="P96" s="366" t="s">
        <v>5655</v>
      </c>
      <c r="Q96" s="366" t="s">
        <v>5656</v>
      </c>
      <c r="R96" s="366" t="s">
        <v>6114</v>
      </c>
      <c r="S96" s="366" t="s">
        <v>3716</v>
      </c>
      <c r="T96" s="366" t="s">
        <v>6115</v>
      </c>
      <c r="U96" s="366" t="s">
        <v>6116</v>
      </c>
      <c r="V96" s="366" t="s">
        <v>5659</v>
      </c>
      <c r="W96" s="366" t="s">
        <v>6240</v>
      </c>
      <c r="X96" s="366"/>
      <c r="Y96" s="366" t="s">
        <v>5660</v>
      </c>
      <c r="Z96" s="366"/>
      <c r="AA96" s="366" t="s">
        <v>6117</v>
      </c>
      <c r="AB96" s="366"/>
      <c r="AC96" s="366" t="s">
        <v>5662</v>
      </c>
      <c r="AD96" s="366" t="s">
        <v>5663</v>
      </c>
      <c r="AE96" t="str">
        <f>_xlfn.XLOOKUP(A96,'CSRT STAFF'!$C$9:$C$188,'CSRT STAFF'!$E$9:$E$188,_xlfn.XLOOKUP(A96,'CSRT RCO'!$C$9:$C$94,'CSRT RCO'!$E$9:$E$94,"No esta en tareo",0),0)</f>
        <v>ECHE ZAVALETA, DANY MIGUEL</v>
      </c>
    </row>
    <row r="97" spans="1:31">
      <c r="A97" s="366" t="s">
        <v>177</v>
      </c>
      <c r="B97" s="366" t="s">
        <v>176</v>
      </c>
      <c r="C97" s="366" t="s">
        <v>178</v>
      </c>
      <c r="D97" s="366" t="s">
        <v>933</v>
      </c>
      <c r="E97" s="366" t="s">
        <v>1002</v>
      </c>
      <c r="F97" s="366" t="s">
        <v>179</v>
      </c>
      <c r="G97" s="366"/>
      <c r="H97" s="366" t="s">
        <v>5682</v>
      </c>
      <c r="I97" s="366" t="s">
        <v>6191</v>
      </c>
      <c r="J97" s="366"/>
      <c r="K97" s="366" t="s">
        <v>5654</v>
      </c>
      <c r="L97" s="366" t="s">
        <v>5654</v>
      </c>
      <c r="M97" s="365">
        <v>45727</v>
      </c>
      <c r="N97" s="366"/>
      <c r="O97" s="368">
        <v>1</v>
      </c>
      <c r="P97" s="366" t="s">
        <v>5655</v>
      </c>
      <c r="Q97" s="366" t="s">
        <v>5656</v>
      </c>
      <c r="R97" s="366" t="s">
        <v>6192</v>
      </c>
      <c r="S97" s="366" t="s">
        <v>5954</v>
      </c>
      <c r="T97" s="366" t="s">
        <v>5954</v>
      </c>
      <c r="U97" s="366" t="s">
        <v>5954</v>
      </c>
      <c r="V97" s="366" t="s">
        <v>5659</v>
      </c>
      <c r="W97" s="366" t="s">
        <v>6243</v>
      </c>
      <c r="X97" s="366"/>
      <c r="Y97" s="366" t="s">
        <v>5660</v>
      </c>
      <c r="Z97" s="366"/>
      <c r="AA97" s="366" t="s">
        <v>6193</v>
      </c>
      <c r="AB97" s="366"/>
      <c r="AC97" s="366" t="s">
        <v>5662</v>
      </c>
      <c r="AD97" s="366" t="s">
        <v>5663</v>
      </c>
      <c r="AE97" t="str">
        <f>_xlfn.XLOOKUP(A97,'CSRT STAFF'!$C$9:$C$188,'CSRT STAFF'!$E$9:$E$188,_xlfn.XLOOKUP(A97,'CSRT RCO'!$C$9:$C$94,'CSRT RCO'!$E$9:$E$94,"No esta en tareo",0),0)</f>
        <v>ANDRADE ROJAS, MELISSA JANE</v>
      </c>
    </row>
    <row r="98" spans="1:31">
      <c r="A98" s="366" t="s">
        <v>457</v>
      </c>
      <c r="B98" s="366" t="s">
        <v>456</v>
      </c>
      <c r="C98" s="366" t="s">
        <v>458</v>
      </c>
      <c r="D98" s="366" t="s">
        <v>933</v>
      </c>
      <c r="E98" s="366" t="s">
        <v>1140</v>
      </c>
      <c r="F98" s="366" t="s">
        <v>3074</v>
      </c>
      <c r="G98" s="366"/>
      <c r="H98" s="366" t="s">
        <v>5664</v>
      </c>
      <c r="I98" s="366" t="s">
        <v>6157</v>
      </c>
      <c r="J98" s="366"/>
      <c r="K98" s="366" t="s">
        <v>5654</v>
      </c>
      <c r="L98" s="366" t="s">
        <v>5654</v>
      </c>
      <c r="M98" s="365">
        <v>45742</v>
      </c>
      <c r="N98" s="366"/>
      <c r="O98" s="368">
        <v>1</v>
      </c>
      <c r="P98" s="366" t="s">
        <v>5655</v>
      </c>
      <c r="Q98" s="366" t="s">
        <v>5656</v>
      </c>
      <c r="R98" s="366" t="s">
        <v>6158</v>
      </c>
      <c r="S98" s="366" t="s">
        <v>1006</v>
      </c>
      <c r="T98" s="366" t="s">
        <v>1006</v>
      </c>
      <c r="U98" s="366" t="s">
        <v>3789</v>
      </c>
      <c r="V98" s="366" t="s">
        <v>5659</v>
      </c>
      <c r="W98" s="366" t="s">
        <v>6256</v>
      </c>
      <c r="X98" s="366"/>
      <c r="Y98" s="366" t="s">
        <v>5660</v>
      </c>
      <c r="Z98" s="366"/>
      <c r="AA98" s="366" t="s">
        <v>6159</v>
      </c>
      <c r="AB98" s="366"/>
      <c r="AC98" s="366" t="s">
        <v>5662</v>
      </c>
      <c r="AD98" s="366" t="s">
        <v>5663</v>
      </c>
      <c r="AE98" t="str">
        <f>_xlfn.XLOOKUP(A98,'CSRT STAFF'!$C$9:$C$188,'CSRT STAFF'!$E$9:$E$188,_xlfn.XLOOKUP(A98,'CSRT RCO'!$C$9:$C$94,'CSRT RCO'!$E$9:$E$94,"No esta en tareo",0),0)</f>
        <v>PARRILLA ESPINOZA, MAX JOSEPH</v>
      </c>
    </row>
    <row r="99" spans="1:31">
      <c r="A99" s="366" t="s">
        <v>317</v>
      </c>
      <c r="B99" s="366" t="s">
        <v>316</v>
      </c>
      <c r="C99" s="366" t="s">
        <v>318</v>
      </c>
      <c r="D99" s="366" t="s">
        <v>933</v>
      </c>
      <c r="E99" s="366" t="s">
        <v>5722</v>
      </c>
      <c r="F99" s="366" t="s">
        <v>319</v>
      </c>
      <c r="G99" s="366"/>
      <c r="H99" s="366" t="s">
        <v>5682</v>
      </c>
      <c r="I99" s="366" t="s">
        <v>6171</v>
      </c>
      <c r="J99" s="366"/>
      <c r="K99" s="366" t="s">
        <v>5654</v>
      </c>
      <c r="L99" s="366" t="s">
        <v>5654</v>
      </c>
      <c r="M99" s="365">
        <v>45748</v>
      </c>
      <c r="N99" s="366"/>
      <c r="O99" s="368">
        <v>1</v>
      </c>
      <c r="P99" s="366" t="s">
        <v>5655</v>
      </c>
      <c r="Q99" s="366" t="s">
        <v>5656</v>
      </c>
      <c r="R99" s="366" t="s">
        <v>1006</v>
      </c>
      <c r="S99" s="366" t="s">
        <v>1006</v>
      </c>
      <c r="T99" s="366" t="s">
        <v>1006</v>
      </c>
      <c r="U99" s="366" t="s">
        <v>1006</v>
      </c>
      <c r="V99" s="366" t="s">
        <v>5659</v>
      </c>
      <c r="W99" s="366" t="s">
        <v>6241</v>
      </c>
      <c r="X99" s="366"/>
      <c r="Y99" s="366" t="s">
        <v>5660</v>
      </c>
      <c r="Z99" s="366"/>
      <c r="AA99" s="366" t="s">
        <v>6172</v>
      </c>
      <c r="AB99" s="366"/>
      <c r="AC99" s="366" t="s">
        <v>5662</v>
      </c>
      <c r="AD99" s="366" t="s">
        <v>5663</v>
      </c>
      <c r="AE99" t="str">
        <f>_xlfn.XLOOKUP(A99,'CSRT STAFF'!$C$9:$C$188,'CSRT STAFF'!$E$9:$E$188,_xlfn.XLOOKUP(A99,'CSRT RCO'!$C$9:$C$94,'CSRT RCO'!$E$9:$E$94,"No esta en tareo",0),0)</f>
        <v>FUENTES ENRIQUEZ, GIANELLA JEANETTE</v>
      </c>
    </row>
    <row r="100" spans="1:31">
      <c r="A100" s="366" t="s">
        <v>454</v>
      </c>
      <c r="B100" s="366" t="s">
        <v>453</v>
      </c>
      <c r="C100" s="366" t="s">
        <v>455</v>
      </c>
      <c r="D100" s="366" t="s">
        <v>933</v>
      </c>
      <c r="E100" s="366" t="s">
        <v>5741</v>
      </c>
      <c r="F100" s="366" t="s">
        <v>255</v>
      </c>
      <c r="G100" s="366"/>
      <c r="H100" s="366" t="s">
        <v>5682</v>
      </c>
      <c r="I100" s="366" t="s">
        <v>6119</v>
      </c>
      <c r="J100" s="366"/>
      <c r="K100" s="366" t="s">
        <v>5654</v>
      </c>
      <c r="L100" s="366" t="s">
        <v>5654</v>
      </c>
      <c r="M100" s="365">
        <v>45769</v>
      </c>
      <c r="N100" s="366"/>
      <c r="O100" s="368">
        <v>1</v>
      </c>
      <c r="P100" s="366" t="s">
        <v>5655</v>
      </c>
      <c r="Q100" s="366" t="s">
        <v>5656</v>
      </c>
      <c r="R100" s="366" t="s">
        <v>6120</v>
      </c>
      <c r="S100" s="366" t="s">
        <v>5673</v>
      </c>
      <c r="T100" s="366" t="s">
        <v>6121</v>
      </c>
      <c r="U100" s="366" t="s">
        <v>6121</v>
      </c>
      <c r="V100" s="366" t="s">
        <v>5659</v>
      </c>
      <c r="W100" s="366" t="s">
        <v>6241</v>
      </c>
      <c r="X100" s="366"/>
      <c r="Y100" s="366" t="s">
        <v>5660</v>
      </c>
      <c r="Z100" s="366"/>
      <c r="AA100" s="366" t="s">
        <v>6122</v>
      </c>
      <c r="AB100" s="366"/>
      <c r="AC100" s="366" t="s">
        <v>5662</v>
      </c>
      <c r="AD100" s="366" t="s">
        <v>5663</v>
      </c>
      <c r="AE100" t="str">
        <f>_xlfn.XLOOKUP(A100,'CSRT STAFF'!$C$9:$C$188,'CSRT STAFF'!$E$9:$E$188,_xlfn.XLOOKUP(A100,'CSRT RCO'!$C$9:$C$94,'CSRT RCO'!$E$9:$E$94,"No esta en tareo",0),0)</f>
        <v>PARDO NUÑEZ, PIO EDSON</v>
      </c>
    </row>
    <row r="101" spans="1:31">
      <c r="A101" s="366" t="s">
        <v>759</v>
      </c>
      <c r="B101" s="366" t="s">
        <v>758</v>
      </c>
      <c r="C101" s="366" t="s">
        <v>760</v>
      </c>
      <c r="D101" s="366" t="s">
        <v>933</v>
      </c>
      <c r="E101" s="366" t="s">
        <v>1036</v>
      </c>
      <c r="F101" s="366" t="s">
        <v>761</v>
      </c>
      <c r="G101" s="366"/>
      <c r="H101" s="366" t="s">
        <v>5652</v>
      </c>
      <c r="I101" s="366" t="s">
        <v>5670</v>
      </c>
      <c r="J101" s="366"/>
      <c r="K101" s="366" t="s">
        <v>5654</v>
      </c>
      <c r="L101" s="366" t="s">
        <v>5654</v>
      </c>
      <c r="M101" s="365">
        <v>45782</v>
      </c>
      <c r="N101" s="366"/>
      <c r="O101" s="368">
        <v>1</v>
      </c>
      <c r="P101" s="366" t="s">
        <v>5655</v>
      </c>
      <c r="Q101" s="366" t="s">
        <v>5656</v>
      </c>
      <c r="R101" s="366" t="s">
        <v>5883</v>
      </c>
      <c r="S101" s="366" t="s">
        <v>5673</v>
      </c>
      <c r="T101" s="366" t="s">
        <v>5673</v>
      </c>
      <c r="U101" s="366" t="s">
        <v>5673</v>
      </c>
      <c r="V101" s="366" t="s">
        <v>5659</v>
      </c>
      <c r="W101" s="366" t="s">
        <v>6239</v>
      </c>
      <c r="X101" s="366"/>
      <c r="Y101" s="366" t="s">
        <v>5660</v>
      </c>
      <c r="Z101" s="366"/>
      <c r="AA101" s="366" t="s">
        <v>5884</v>
      </c>
      <c r="AB101" s="366"/>
      <c r="AC101" s="366" t="s">
        <v>5662</v>
      </c>
      <c r="AD101" s="366" t="s">
        <v>5663</v>
      </c>
      <c r="AE101" t="str">
        <f>_xlfn.XLOOKUP(A101,'CSRT STAFF'!$C$9:$C$188,'CSRT STAFF'!$E$9:$E$188,_xlfn.XLOOKUP(A101,'CSRT RCO'!$C$9:$C$94,'CSRT RCO'!$E$9:$E$94,"No esta en tareo",0),0)</f>
        <v>CCAPA ESPINOZA, YOHELMIR</v>
      </c>
    </row>
    <row r="102" spans="1:31">
      <c r="A102" s="366" t="s">
        <v>536</v>
      </c>
      <c r="B102" s="366" t="s">
        <v>535</v>
      </c>
      <c r="C102" s="366" t="s">
        <v>537</v>
      </c>
      <c r="D102" s="366" t="s">
        <v>933</v>
      </c>
      <c r="E102" s="366" t="s">
        <v>268</v>
      </c>
      <c r="F102" s="366" t="s">
        <v>171</v>
      </c>
      <c r="G102" s="366"/>
      <c r="H102" s="366" t="s">
        <v>5682</v>
      </c>
      <c r="I102" s="366" t="s">
        <v>5882</v>
      </c>
      <c r="J102" s="366"/>
      <c r="K102" s="366" t="s">
        <v>5654</v>
      </c>
      <c r="L102" s="366" t="s">
        <v>5654</v>
      </c>
      <c r="M102" s="365">
        <v>45782</v>
      </c>
      <c r="N102" s="366"/>
      <c r="O102" s="368">
        <v>1</v>
      </c>
      <c r="P102" s="366" t="s">
        <v>5655</v>
      </c>
      <c r="Q102" s="366" t="s">
        <v>5656</v>
      </c>
      <c r="R102" s="366" t="s">
        <v>5918</v>
      </c>
      <c r="S102" s="366" t="s">
        <v>5673</v>
      </c>
      <c r="T102" s="366" t="s">
        <v>5673</v>
      </c>
      <c r="U102" s="366" t="s">
        <v>5690</v>
      </c>
      <c r="V102" s="366" t="s">
        <v>5659</v>
      </c>
      <c r="W102" s="366" t="s">
        <v>6247</v>
      </c>
      <c r="X102" s="366"/>
      <c r="Y102" s="366" t="s">
        <v>5660</v>
      </c>
      <c r="Z102" s="366"/>
      <c r="AA102" s="366" t="s">
        <v>5919</v>
      </c>
      <c r="AB102" s="366"/>
      <c r="AC102" s="366" t="s">
        <v>5662</v>
      </c>
      <c r="AD102" s="366" t="s">
        <v>5663</v>
      </c>
      <c r="AE102" t="str">
        <f>_xlfn.XLOOKUP(A102,'CSRT STAFF'!$C$9:$C$188,'CSRT STAFF'!$E$9:$E$188,_xlfn.XLOOKUP(A102,'CSRT RCO'!$C$9:$C$94,'CSRT RCO'!$E$9:$E$94,"No esta en tareo",0),0)</f>
        <v>SANCHEZ PORTILLA, JHON KENDRIK</v>
      </c>
    </row>
    <row r="103" spans="1:31">
      <c r="A103" s="366" t="s">
        <v>797</v>
      </c>
      <c r="B103" s="366" t="s">
        <v>796</v>
      </c>
      <c r="C103" s="366" t="s">
        <v>798</v>
      </c>
      <c r="D103" s="366" t="s">
        <v>933</v>
      </c>
      <c r="E103" s="366" t="s">
        <v>1027</v>
      </c>
      <c r="F103" s="366" t="s">
        <v>799</v>
      </c>
      <c r="G103" s="366"/>
      <c r="H103" s="366" t="s">
        <v>5652</v>
      </c>
      <c r="I103" s="366" t="s">
        <v>5710</v>
      </c>
      <c r="J103" s="366"/>
      <c r="K103" s="366" t="s">
        <v>5654</v>
      </c>
      <c r="L103" s="366" t="s">
        <v>5654</v>
      </c>
      <c r="M103" s="365">
        <v>45783</v>
      </c>
      <c r="N103" s="365">
        <v>46053</v>
      </c>
      <c r="O103" s="368">
        <v>1</v>
      </c>
      <c r="P103" s="366" t="s">
        <v>5655</v>
      </c>
      <c r="Q103" s="366" t="s">
        <v>5656</v>
      </c>
      <c r="R103" s="366" t="s">
        <v>6038</v>
      </c>
      <c r="S103" s="366" t="s">
        <v>5700</v>
      </c>
      <c r="T103" s="366" t="s">
        <v>6039</v>
      </c>
      <c r="U103" s="366" t="s">
        <v>6040</v>
      </c>
      <c r="V103" s="366" t="s">
        <v>5659</v>
      </c>
      <c r="W103" s="366" t="s">
        <v>6239</v>
      </c>
      <c r="X103" s="366"/>
      <c r="Y103" s="366" t="s">
        <v>5660</v>
      </c>
      <c r="Z103" s="366"/>
      <c r="AA103" s="366" t="s">
        <v>6041</v>
      </c>
      <c r="AB103" s="366"/>
      <c r="AC103" s="366" t="s">
        <v>5662</v>
      </c>
      <c r="AD103" s="366" t="s">
        <v>5663</v>
      </c>
      <c r="AE103" t="str">
        <f>_xlfn.XLOOKUP(A103,'CSRT STAFF'!$C$9:$C$188,'CSRT STAFF'!$E$9:$E$188,_xlfn.XLOOKUP(A103,'CSRT RCO'!$C$9:$C$94,'CSRT RCO'!$E$9:$E$94,"No esta en tareo",0),0)</f>
        <v>No esta en tareo</v>
      </c>
    </row>
    <row r="104" spans="1:31">
      <c r="A104" s="366" t="s">
        <v>805</v>
      </c>
      <c r="B104" s="366" t="s">
        <v>804</v>
      </c>
      <c r="C104" s="366" t="s">
        <v>806</v>
      </c>
      <c r="D104" s="366" t="s">
        <v>933</v>
      </c>
      <c r="E104" s="366" t="s">
        <v>1099</v>
      </c>
      <c r="F104" s="366" t="s">
        <v>807</v>
      </c>
      <c r="G104" s="366"/>
      <c r="H104" s="366" t="s">
        <v>5682</v>
      </c>
      <c r="I104" s="366" t="s">
        <v>6164</v>
      </c>
      <c r="J104" s="366"/>
      <c r="K104" s="366" t="s">
        <v>5654</v>
      </c>
      <c r="L104" s="366" t="s">
        <v>5654</v>
      </c>
      <c r="M104" s="365">
        <v>45785</v>
      </c>
      <c r="N104" s="366"/>
      <c r="O104" s="368">
        <v>1</v>
      </c>
      <c r="P104" s="366" t="s">
        <v>5655</v>
      </c>
      <c r="Q104" s="366" t="s">
        <v>5656</v>
      </c>
      <c r="R104" s="366" t="s">
        <v>6165</v>
      </c>
      <c r="S104" s="366" t="s">
        <v>1006</v>
      </c>
      <c r="T104" s="366" t="s">
        <v>1006</v>
      </c>
      <c r="U104" s="366" t="s">
        <v>1006</v>
      </c>
      <c r="V104" s="366" t="s">
        <v>5659</v>
      </c>
      <c r="W104" s="366" t="s">
        <v>6259</v>
      </c>
      <c r="X104" s="366"/>
      <c r="Y104" s="366" t="s">
        <v>5660</v>
      </c>
      <c r="Z104" s="366"/>
      <c r="AA104" s="366" t="s">
        <v>6166</v>
      </c>
      <c r="AB104" s="366"/>
      <c r="AC104" s="366" t="s">
        <v>5662</v>
      </c>
      <c r="AD104" s="366" t="s">
        <v>5854</v>
      </c>
      <c r="AE104" t="str">
        <f>_xlfn.XLOOKUP(A104,'CSRT STAFF'!$C$9:$C$188,'CSRT STAFF'!$E$9:$E$188,_xlfn.XLOOKUP(A104,'CSRT RCO'!$C$9:$C$94,'CSRT RCO'!$E$9:$E$94,"No esta en tareo",0),0)</f>
        <v>MENDEZ GONZALES, AURELIO</v>
      </c>
    </row>
    <row r="105" spans="1:31">
      <c r="A105" s="366" t="s">
        <v>173</v>
      </c>
      <c r="B105" s="366" t="s">
        <v>172</v>
      </c>
      <c r="C105" s="366" t="s">
        <v>174</v>
      </c>
      <c r="D105" s="366" t="s">
        <v>933</v>
      </c>
      <c r="E105" s="366" t="s">
        <v>945</v>
      </c>
      <c r="F105" s="366" t="s">
        <v>175</v>
      </c>
      <c r="G105" s="366"/>
      <c r="H105" s="366" t="s">
        <v>5677</v>
      </c>
      <c r="I105" s="366" t="s">
        <v>6044</v>
      </c>
      <c r="J105" s="366"/>
      <c r="K105" s="366" t="s">
        <v>5654</v>
      </c>
      <c r="L105" s="366" t="s">
        <v>5654</v>
      </c>
      <c r="M105" s="365">
        <v>45787</v>
      </c>
      <c r="N105" s="366"/>
      <c r="O105" s="368">
        <v>1</v>
      </c>
      <c r="P105" s="366" t="s">
        <v>5655</v>
      </c>
      <c r="Q105" s="366" t="s">
        <v>5656</v>
      </c>
      <c r="R105" s="366" t="s">
        <v>1006</v>
      </c>
      <c r="S105" s="366" t="s">
        <v>1006</v>
      </c>
      <c r="T105" s="366" t="s">
        <v>1006</v>
      </c>
      <c r="U105" s="366" t="s">
        <v>1006</v>
      </c>
      <c r="V105" s="366" t="s">
        <v>5659</v>
      </c>
      <c r="W105" s="366" t="s">
        <v>6241</v>
      </c>
      <c r="X105" s="366"/>
      <c r="Y105" s="366" t="s">
        <v>5660</v>
      </c>
      <c r="Z105" s="366"/>
      <c r="AA105" s="366" t="s">
        <v>6045</v>
      </c>
      <c r="AB105" s="366"/>
      <c r="AC105" s="366" t="s">
        <v>5662</v>
      </c>
      <c r="AD105" s="366" t="s">
        <v>5663</v>
      </c>
      <c r="AE105" t="str">
        <f>_xlfn.XLOOKUP(A105,'CSRT STAFF'!$C$9:$C$188,'CSRT STAFF'!$E$9:$E$188,_xlfn.XLOOKUP(A105,'CSRT RCO'!$C$9:$C$94,'CSRT RCO'!$E$9:$E$94,"No esta en tareo",0),0)</f>
        <v>ALFARO MARTINEZ, GRECIA XIOMARA</v>
      </c>
    </row>
    <row r="106" spans="1:31">
      <c r="A106" s="366" t="s">
        <v>872</v>
      </c>
      <c r="B106" s="366" t="s">
        <v>871</v>
      </c>
      <c r="C106" s="366" t="s">
        <v>873</v>
      </c>
      <c r="D106" s="366" t="s">
        <v>933</v>
      </c>
      <c r="E106" s="366" t="s">
        <v>1027</v>
      </c>
      <c r="F106" s="366" t="s">
        <v>874</v>
      </c>
      <c r="G106" s="366"/>
      <c r="H106" s="366" t="s">
        <v>5742</v>
      </c>
      <c r="I106" s="366" t="s">
        <v>6146</v>
      </c>
      <c r="J106" s="366"/>
      <c r="K106" s="366" t="s">
        <v>5654</v>
      </c>
      <c r="L106" s="366" t="s">
        <v>5654</v>
      </c>
      <c r="M106" s="365">
        <v>45792</v>
      </c>
      <c r="N106" s="366"/>
      <c r="O106" s="368">
        <v>1</v>
      </c>
      <c r="P106" s="366" t="s">
        <v>5655</v>
      </c>
      <c r="Q106" s="366" t="s">
        <v>5656</v>
      </c>
      <c r="R106" s="366" t="s">
        <v>6147</v>
      </c>
      <c r="S106" s="366" t="s">
        <v>5673</v>
      </c>
      <c r="T106" s="366" t="s">
        <v>5673</v>
      </c>
      <c r="U106" s="366" t="s">
        <v>5690</v>
      </c>
      <c r="V106" s="366" t="s">
        <v>5659</v>
      </c>
      <c r="W106" s="366" t="s">
        <v>6239</v>
      </c>
      <c r="X106" s="366"/>
      <c r="Y106" s="366" t="s">
        <v>5660</v>
      </c>
      <c r="Z106" s="366"/>
      <c r="AA106" s="366" t="s">
        <v>6148</v>
      </c>
      <c r="AB106" s="366"/>
      <c r="AC106" s="366" t="s">
        <v>5662</v>
      </c>
      <c r="AD106" s="366" t="s">
        <v>5663</v>
      </c>
      <c r="AE106" t="str">
        <f>_xlfn.XLOOKUP(A106,'CSRT STAFF'!$C$9:$C$188,'CSRT STAFF'!$E$9:$E$188,_xlfn.XLOOKUP(A106,'CSRT RCO'!$C$9:$C$94,'CSRT RCO'!$E$9:$E$94,"No esta en tareo",0),0)</f>
        <v>CARBAJAL ZUÑIGA, EDWIN</v>
      </c>
    </row>
    <row r="107" spans="1:31">
      <c r="A107" s="366" t="s">
        <v>632</v>
      </c>
      <c r="B107" s="366" t="s">
        <v>631</v>
      </c>
      <c r="C107" s="366" t="s">
        <v>633</v>
      </c>
      <c r="D107" s="366" t="s">
        <v>933</v>
      </c>
      <c r="E107" s="366" t="s">
        <v>5784</v>
      </c>
      <c r="F107" s="366" t="s">
        <v>183</v>
      </c>
      <c r="G107" s="366"/>
      <c r="H107" s="366" t="s">
        <v>5682</v>
      </c>
      <c r="I107" s="366" t="s">
        <v>5950</v>
      </c>
      <c r="J107" s="366"/>
      <c r="K107" s="366" t="s">
        <v>5654</v>
      </c>
      <c r="L107" s="366" t="s">
        <v>5654</v>
      </c>
      <c r="M107" s="365">
        <v>45798</v>
      </c>
      <c r="N107" s="366"/>
      <c r="O107" s="368">
        <v>1</v>
      </c>
      <c r="P107" s="366" t="s">
        <v>5655</v>
      </c>
      <c r="Q107" s="366" t="s">
        <v>5656</v>
      </c>
      <c r="R107" s="366" t="s">
        <v>1006</v>
      </c>
      <c r="S107" s="366" t="s">
        <v>1006</v>
      </c>
      <c r="T107" s="366" t="s">
        <v>1006</v>
      </c>
      <c r="U107" s="366" t="s">
        <v>1006</v>
      </c>
      <c r="V107" s="366" t="s">
        <v>5659</v>
      </c>
      <c r="W107" s="366" t="s">
        <v>6244</v>
      </c>
      <c r="X107" s="366"/>
      <c r="Y107" s="366" t="s">
        <v>5660</v>
      </c>
      <c r="Z107" s="366"/>
      <c r="AA107" s="366" t="s">
        <v>5951</v>
      </c>
      <c r="AB107" s="366"/>
      <c r="AC107" s="366" t="s">
        <v>5662</v>
      </c>
      <c r="AD107" s="366" t="s">
        <v>5663</v>
      </c>
      <c r="AE107" t="str">
        <f>_xlfn.XLOOKUP(A107,'CSRT STAFF'!$C$9:$C$188,'CSRT STAFF'!$E$9:$E$188,_xlfn.XLOOKUP(A107,'CSRT RCO'!$C$9:$C$94,'CSRT RCO'!$E$9:$E$94,"No esta en tareo",0),0)</f>
        <v>CAPARO OCHOA, JOSE LUIS</v>
      </c>
    </row>
    <row r="108" spans="1:31">
      <c r="A108" s="366" t="s">
        <v>523</v>
      </c>
      <c r="B108" s="366" t="s">
        <v>522</v>
      </c>
      <c r="C108" s="366" t="s">
        <v>524</v>
      </c>
      <c r="D108" s="366" t="s">
        <v>933</v>
      </c>
      <c r="E108" s="366" t="s">
        <v>6206</v>
      </c>
      <c r="F108" s="366" t="s">
        <v>525</v>
      </c>
      <c r="G108" s="366"/>
      <c r="H108" s="366" t="s">
        <v>5682</v>
      </c>
      <c r="I108" s="366" t="s">
        <v>6207</v>
      </c>
      <c r="J108" s="366"/>
      <c r="K108" s="366" t="s">
        <v>5654</v>
      </c>
      <c r="L108" s="366" t="s">
        <v>5654</v>
      </c>
      <c r="M108" s="365">
        <v>45803</v>
      </c>
      <c r="N108" s="366"/>
      <c r="O108" s="368">
        <v>1</v>
      </c>
      <c r="P108" s="366" t="s">
        <v>5655</v>
      </c>
      <c r="Q108" s="366" t="s">
        <v>5656</v>
      </c>
      <c r="R108" s="366" t="s">
        <v>6208</v>
      </c>
      <c r="S108" s="366"/>
      <c r="T108" s="366"/>
      <c r="U108" s="366"/>
      <c r="V108" s="366" t="s">
        <v>5659</v>
      </c>
      <c r="W108" s="366" t="s">
        <v>6241</v>
      </c>
      <c r="X108" s="366"/>
      <c r="Y108" s="366" t="s">
        <v>5660</v>
      </c>
      <c r="Z108" s="366"/>
      <c r="AA108" s="366" t="s">
        <v>6209</v>
      </c>
      <c r="AB108" s="366"/>
      <c r="AC108" s="366" t="s">
        <v>5662</v>
      </c>
      <c r="AD108" s="366" t="s">
        <v>5663</v>
      </c>
      <c r="AE108" t="str">
        <f>_xlfn.XLOOKUP(A108,'CSRT STAFF'!$C$9:$C$188,'CSRT STAFF'!$E$9:$E$188,_xlfn.XLOOKUP(A108,'CSRT RCO'!$C$9:$C$94,'CSRT RCO'!$E$9:$E$94,"No esta en tareo",0),0)</f>
        <v>RUIZ HUAPAYA, YVO OSMAN</v>
      </c>
    </row>
    <row r="109" spans="1:31">
      <c r="A109" s="366" t="s">
        <v>463</v>
      </c>
      <c r="B109" s="366" t="s">
        <v>462</v>
      </c>
      <c r="C109" s="366" t="s">
        <v>464</v>
      </c>
      <c r="D109" s="366" t="s">
        <v>933</v>
      </c>
      <c r="E109" s="366" t="s">
        <v>5741</v>
      </c>
      <c r="F109" s="366" t="s">
        <v>547</v>
      </c>
      <c r="G109" s="366"/>
      <c r="H109" s="366" t="s">
        <v>5682</v>
      </c>
      <c r="I109" s="366" t="s">
        <v>6130</v>
      </c>
      <c r="J109" s="366"/>
      <c r="K109" s="366" t="s">
        <v>5654</v>
      </c>
      <c r="L109" s="366" t="s">
        <v>5654</v>
      </c>
      <c r="M109" s="365">
        <v>45810</v>
      </c>
      <c r="N109" s="366"/>
      <c r="O109" s="368">
        <v>1</v>
      </c>
      <c r="P109" s="366" t="s">
        <v>5655</v>
      </c>
      <c r="Q109" s="366" t="s">
        <v>5656</v>
      </c>
      <c r="R109" s="366" t="s">
        <v>6131</v>
      </c>
      <c r="S109" s="366" t="s">
        <v>1006</v>
      </c>
      <c r="T109" s="366" t="s">
        <v>1006</v>
      </c>
      <c r="U109" s="366" t="s">
        <v>3877</v>
      </c>
      <c r="V109" s="366" t="s">
        <v>5659</v>
      </c>
      <c r="W109" s="366" t="s">
        <v>6241</v>
      </c>
      <c r="X109" s="366"/>
      <c r="Y109" s="366" t="s">
        <v>5660</v>
      </c>
      <c r="Z109" s="366"/>
      <c r="AA109" s="366" t="s">
        <v>6132</v>
      </c>
      <c r="AB109" s="366"/>
      <c r="AC109" s="366" t="s">
        <v>5662</v>
      </c>
      <c r="AD109" s="366" t="s">
        <v>5663</v>
      </c>
      <c r="AE109" t="str">
        <f>_xlfn.XLOOKUP(A109,'CSRT STAFF'!$C$9:$C$188,'CSRT STAFF'!$E$9:$E$188,_xlfn.XLOOKUP(A109,'CSRT RCO'!$C$9:$C$94,'CSRT RCO'!$E$9:$E$94,"No esta en tareo",0),0)</f>
        <v>PEREZ HERRERA, CRISTIAN ALBERTO</v>
      </c>
    </row>
    <row r="110" spans="1:31">
      <c r="A110" s="366" t="s">
        <v>625</v>
      </c>
      <c r="B110" s="366" t="s">
        <v>624</v>
      </c>
      <c r="C110" s="366" t="s">
        <v>626</v>
      </c>
      <c r="D110" s="366" t="s">
        <v>933</v>
      </c>
      <c r="E110" s="366" t="s">
        <v>5741</v>
      </c>
      <c r="F110" s="366" t="s">
        <v>255</v>
      </c>
      <c r="G110" s="366"/>
      <c r="H110" s="366" t="s">
        <v>5682</v>
      </c>
      <c r="I110" s="366" t="s">
        <v>5932</v>
      </c>
      <c r="J110" s="366"/>
      <c r="K110" s="366" t="s">
        <v>5654</v>
      </c>
      <c r="L110" s="366" t="s">
        <v>5654</v>
      </c>
      <c r="M110" s="365">
        <v>45812</v>
      </c>
      <c r="N110" s="366"/>
      <c r="O110" s="368">
        <v>1</v>
      </c>
      <c r="P110" s="366" t="s">
        <v>5655</v>
      </c>
      <c r="Q110" s="366" t="s">
        <v>5656</v>
      </c>
      <c r="R110" s="366" t="s">
        <v>5933</v>
      </c>
      <c r="S110" s="366" t="s">
        <v>5725</v>
      </c>
      <c r="T110" s="366" t="s">
        <v>5725</v>
      </c>
      <c r="U110" s="366" t="s">
        <v>5725</v>
      </c>
      <c r="V110" s="366" t="s">
        <v>5659</v>
      </c>
      <c r="W110" s="366" t="s">
        <v>6241</v>
      </c>
      <c r="X110" s="366"/>
      <c r="Y110" s="366" t="s">
        <v>5660</v>
      </c>
      <c r="Z110" s="366"/>
      <c r="AA110" s="366" t="s">
        <v>5934</v>
      </c>
      <c r="AB110" s="366"/>
      <c r="AC110" s="366" t="s">
        <v>5662</v>
      </c>
      <c r="AD110" s="366" t="s">
        <v>5663</v>
      </c>
      <c r="AE110" t="str">
        <f>_xlfn.XLOOKUP(A110,'CSRT STAFF'!$C$9:$C$188,'CSRT STAFF'!$E$9:$E$188,_xlfn.XLOOKUP(A110,'CSRT RCO'!$C$9:$C$94,'CSRT RCO'!$E$9:$E$94,"No esta en tareo",0),0)</f>
        <v>ZUÑIGA ESCOBEDO, NICOLE LUCIA</v>
      </c>
    </row>
    <row r="111" spans="1:31">
      <c r="A111" s="366" t="s">
        <v>380</v>
      </c>
      <c r="B111" s="366" t="s">
        <v>379</v>
      </c>
      <c r="C111" s="366" t="s">
        <v>381</v>
      </c>
      <c r="D111" s="366" t="s">
        <v>933</v>
      </c>
      <c r="E111" s="366" t="s">
        <v>634</v>
      </c>
      <c r="F111" s="366" t="s">
        <v>382</v>
      </c>
      <c r="G111" s="366"/>
      <c r="H111" s="366" t="s">
        <v>5682</v>
      </c>
      <c r="I111" s="366" t="s">
        <v>6046</v>
      </c>
      <c r="J111" s="366"/>
      <c r="K111" s="366" t="s">
        <v>5654</v>
      </c>
      <c r="L111" s="366" t="s">
        <v>5654</v>
      </c>
      <c r="M111" s="365">
        <v>45818</v>
      </c>
      <c r="N111" s="366"/>
      <c r="O111" s="368">
        <v>1</v>
      </c>
      <c r="P111" s="366" t="s">
        <v>5655</v>
      </c>
      <c r="Q111" s="366" t="s">
        <v>5656</v>
      </c>
      <c r="R111" s="366" t="s">
        <v>6047</v>
      </c>
      <c r="S111" s="366" t="s">
        <v>5673</v>
      </c>
      <c r="T111" s="366" t="s">
        <v>5673</v>
      </c>
      <c r="U111" s="366" t="s">
        <v>5801</v>
      </c>
      <c r="V111" s="366" t="s">
        <v>5659</v>
      </c>
      <c r="W111" s="366" t="s">
        <v>6239</v>
      </c>
      <c r="X111" s="366"/>
      <c r="Y111" s="366" t="s">
        <v>5660</v>
      </c>
      <c r="Z111" s="366"/>
      <c r="AA111" s="366" t="s">
        <v>6048</v>
      </c>
      <c r="AB111" s="366"/>
      <c r="AC111" s="366" t="s">
        <v>5662</v>
      </c>
      <c r="AD111" s="366" t="s">
        <v>5663</v>
      </c>
      <c r="AE111" t="str">
        <f>_xlfn.XLOOKUP(A111,'CSRT STAFF'!$C$9:$C$188,'CSRT STAFF'!$E$9:$E$188,_xlfn.XLOOKUP(A111,'CSRT RCO'!$C$9:$C$94,'CSRT RCO'!$E$9:$E$94,"No esta en tareo",0),0)</f>
        <v>LOAYZA LAYME, MARIVY</v>
      </c>
    </row>
    <row r="112" spans="1:31">
      <c r="A112" s="366" t="s">
        <v>845</v>
      </c>
      <c r="B112" s="366" t="s">
        <v>844</v>
      </c>
      <c r="C112" s="366" t="s">
        <v>846</v>
      </c>
      <c r="D112" s="366" t="s">
        <v>933</v>
      </c>
      <c r="E112" s="366" t="s">
        <v>789</v>
      </c>
      <c r="F112" s="366" t="s">
        <v>789</v>
      </c>
      <c r="G112" s="366"/>
      <c r="H112" s="366" t="s">
        <v>5652</v>
      </c>
      <c r="I112" s="366" t="s">
        <v>6199</v>
      </c>
      <c r="J112" s="366"/>
      <c r="K112" s="366" t="s">
        <v>5654</v>
      </c>
      <c r="L112" s="366" t="s">
        <v>5654</v>
      </c>
      <c r="M112" s="365">
        <v>45819</v>
      </c>
      <c r="N112" s="366"/>
      <c r="O112" s="368">
        <v>1</v>
      </c>
      <c r="P112" s="366" t="s">
        <v>5655</v>
      </c>
      <c r="Q112" s="366" t="s">
        <v>5656</v>
      </c>
      <c r="R112" s="366" t="s">
        <v>6200</v>
      </c>
      <c r="S112" s="366" t="s">
        <v>5673</v>
      </c>
      <c r="T112" s="366" t="s">
        <v>5673</v>
      </c>
      <c r="U112" s="366" t="s">
        <v>5730</v>
      </c>
      <c r="V112" s="366" t="s">
        <v>5659</v>
      </c>
      <c r="W112" s="366" t="s">
        <v>6249</v>
      </c>
      <c r="X112" s="366"/>
      <c r="Y112" s="366" t="s">
        <v>5660</v>
      </c>
      <c r="Z112" s="366"/>
      <c r="AA112" s="366" t="s">
        <v>6201</v>
      </c>
      <c r="AB112" s="366"/>
      <c r="AC112" s="366" t="s">
        <v>5662</v>
      </c>
      <c r="AD112" s="366" t="s">
        <v>5663</v>
      </c>
      <c r="AE112" t="str">
        <f>_xlfn.XLOOKUP(A112,'CSRT STAFF'!$C$9:$C$188,'CSRT STAFF'!$E$9:$E$188,_xlfn.XLOOKUP(A112,'CSRT RCO'!$C$9:$C$94,'CSRT RCO'!$E$9:$E$94,"No esta en tareo",0),0)</f>
        <v>QUISPE FUENTES, ROGER</v>
      </c>
    </row>
    <row r="113" spans="1:31">
      <c r="A113" s="366" t="s">
        <v>513</v>
      </c>
      <c r="B113" s="366" t="s">
        <v>512</v>
      </c>
      <c r="C113" s="366" t="s">
        <v>514</v>
      </c>
      <c r="D113" s="366" t="s">
        <v>933</v>
      </c>
      <c r="E113" s="366" t="s">
        <v>1002</v>
      </c>
      <c r="F113" s="366" t="s">
        <v>179</v>
      </c>
      <c r="G113" s="366"/>
      <c r="H113" s="366" t="s">
        <v>5664</v>
      </c>
      <c r="I113" s="366" t="s">
        <v>5713</v>
      </c>
      <c r="J113" s="366"/>
      <c r="K113" s="366" t="s">
        <v>5654</v>
      </c>
      <c r="L113" s="366" t="s">
        <v>5654</v>
      </c>
      <c r="M113" s="365">
        <v>45831</v>
      </c>
      <c r="N113" s="366"/>
      <c r="O113" s="368">
        <v>1</v>
      </c>
      <c r="P113" s="366" t="s">
        <v>5655</v>
      </c>
      <c r="Q113" s="366" t="s">
        <v>5656</v>
      </c>
      <c r="R113" s="366" t="s">
        <v>5714</v>
      </c>
      <c r="S113" s="366" t="s">
        <v>1006</v>
      </c>
      <c r="T113" s="366" t="s">
        <v>1006</v>
      </c>
      <c r="U113" s="366" t="s">
        <v>5715</v>
      </c>
      <c r="V113" s="366" t="s">
        <v>5659</v>
      </c>
      <c r="W113" s="366" t="s">
        <v>6247</v>
      </c>
      <c r="X113" s="366"/>
      <c r="Y113" s="366" t="s">
        <v>5660</v>
      </c>
      <c r="Z113" s="366"/>
      <c r="AA113" s="366" t="s">
        <v>5716</v>
      </c>
      <c r="AB113" s="366"/>
      <c r="AC113" s="366" t="s">
        <v>5662</v>
      </c>
      <c r="AD113" s="366" t="s">
        <v>5663</v>
      </c>
      <c r="AE113" t="str">
        <f>_xlfn.XLOOKUP(A113,'CSRT STAFF'!$C$9:$C$188,'CSRT STAFF'!$E$9:$E$188,_xlfn.XLOOKUP(A113,'CSRT RCO'!$C$9:$C$94,'CSRT RCO'!$E$9:$E$94,"No esta en tareo",0),0)</f>
        <v>RODRIGUEZ VIVANCO, FRANK AMADEO</v>
      </c>
    </row>
    <row r="114" spans="1:31">
      <c r="A114" s="366" t="s">
        <v>516</v>
      </c>
      <c r="B114" s="366" t="s">
        <v>515</v>
      </c>
      <c r="C114" s="366" t="s">
        <v>517</v>
      </c>
      <c r="D114" s="366" t="s">
        <v>933</v>
      </c>
      <c r="E114" s="366" t="s">
        <v>945</v>
      </c>
      <c r="F114" s="366" t="s">
        <v>3066</v>
      </c>
      <c r="G114" s="366"/>
      <c r="H114" s="366" t="s">
        <v>5682</v>
      </c>
      <c r="I114" s="366" t="s">
        <v>6160</v>
      </c>
      <c r="J114" s="366"/>
      <c r="K114" s="366" t="s">
        <v>5654</v>
      </c>
      <c r="L114" s="366" t="s">
        <v>5654</v>
      </c>
      <c r="M114" s="365">
        <v>45833</v>
      </c>
      <c r="N114" s="366"/>
      <c r="O114" s="368">
        <v>1</v>
      </c>
      <c r="P114" s="366" t="s">
        <v>5655</v>
      </c>
      <c r="Q114" s="366" t="s">
        <v>5656</v>
      </c>
      <c r="R114" s="366" t="s">
        <v>6161</v>
      </c>
      <c r="S114" s="366" t="s">
        <v>1006</v>
      </c>
      <c r="T114" s="366" t="s">
        <v>1006</v>
      </c>
      <c r="U114" s="366" t="s">
        <v>3805</v>
      </c>
      <c r="V114" s="366" t="s">
        <v>5659</v>
      </c>
      <c r="W114" s="366" t="s">
        <v>6241</v>
      </c>
      <c r="X114" s="366"/>
      <c r="Y114" s="366" t="s">
        <v>5660</v>
      </c>
      <c r="Z114" s="366"/>
      <c r="AA114" s="366" t="s">
        <v>6162</v>
      </c>
      <c r="AB114" s="366"/>
      <c r="AC114" s="366" t="s">
        <v>5662</v>
      </c>
      <c r="AD114" s="366" t="s">
        <v>5663</v>
      </c>
      <c r="AE114" t="str">
        <f>_xlfn.XLOOKUP(A114,'CSRT STAFF'!$C$9:$C$188,'CSRT STAFF'!$E$9:$E$188,_xlfn.XLOOKUP(A114,'CSRT RCO'!$C$9:$C$94,'CSRT RCO'!$E$9:$E$94,"No esta en tareo",0),0)</f>
        <v>ROJAS LARA, JUAN AUGUSTO</v>
      </c>
    </row>
    <row r="115" spans="1:31">
      <c r="A115" s="366" t="s">
        <v>605</v>
      </c>
      <c r="B115" s="366" t="s">
        <v>604</v>
      </c>
      <c r="C115" s="366" t="s">
        <v>606</v>
      </c>
      <c r="D115" s="366" t="s">
        <v>933</v>
      </c>
      <c r="E115" s="366" t="s">
        <v>5812</v>
      </c>
      <c r="F115" s="366" t="s">
        <v>215</v>
      </c>
      <c r="G115" s="366"/>
      <c r="H115" s="366" t="s">
        <v>5682</v>
      </c>
      <c r="I115" s="366" t="s">
        <v>6031</v>
      </c>
      <c r="J115" s="366"/>
      <c r="K115" s="366" t="s">
        <v>5654</v>
      </c>
      <c r="L115" s="366" t="s">
        <v>5654</v>
      </c>
      <c r="M115" s="365">
        <v>45839</v>
      </c>
      <c r="N115" s="366"/>
      <c r="O115" s="368">
        <v>1</v>
      </c>
      <c r="P115" s="366" t="s">
        <v>5655</v>
      </c>
      <c r="Q115" s="366" t="s">
        <v>5656</v>
      </c>
      <c r="R115" s="366" t="s">
        <v>6032</v>
      </c>
      <c r="S115" s="366" t="s">
        <v>5751</v>
      </c>
      <c r="T115" s="366" t="s">
        <v>5752</v>
      </c>
      <c r="U115" s="366" t="s">
        <v>5752</v>
      </c>
      <c r="V115" s="366" t="s">
        <v>5659</v>
      </c>
      <c r="W115" s="366" t="s">
        <v>6241</v>
      </c>
      <c r="X115" s="366"/>
      <c r="Y115" s="366" t="s">
        <v>5660</v>
      </c>
      <c r="Z115" s="366"/>
      <c r="AA115" s="366" t="s">
        <v>6033</v>
      </c>
      <c r="AB115" s="366"/>
      <c r="AC115" s="366" t="s">
        <v>5662</v>
      </c>
      <c r="AD115" s="366" t="s">
        <v>5663</v>
      </c>
      <c r="AE115" t="str">
        <f>_xlfn.XLOOKUP(A115,'CSRT STAFF'!$C$9:$C$188,'CSRT STAFF'!$E$9:$E$188,_xlfn.XLOOKUP(A115,'CSRT RCO'!$C$9:$C$94,'CSRT RCO'!$E$9:$E$94,"No esta en tareo",0),0)</f>
        <v>VILLEGAS LARIOS, JOSE MARIA</v>
      </c>
    </row>
    <row r="116" spans="1:31">
      <c r="A116" s="366" t="s">
        <v>857</v>
      </c>
      <c r="B116" s="366" t="s">
        <v>856</v>
      </c>
      <c r="C116" s="366" t="s">
        <v>858</v>
      </c>
      <c r="D116" s="366" t="s">
        <v>933</v>
      </c>
      <c r="E116" s="366" t="s">
        <v>1013</v>
      </c>
      <c r="F116" s="366" t="s">
        <v>859</v>
      </c>
      <c r="G116" s="366"/>
      <c r="H116" s="366" t="s">
        <v>5682</v>
      </c>
      <c r="I116" s="366" t="s">
        <v>6031</v>
      </c>
      <c r="J116" s="366"/>
      <c r="K116" s="366" t="s">
        <v>5654</v>
      </c>
      <c r="L116" s="366" t="s">
        <v>5654</v>
      </c>
      <c r="M116" s="365">
        <v>45839</v>
      </c>
      <c r="N116" s="366"/>
      <c r="O116" s="368">
        <v>1</v>
      </c>
      <c r="P116" s="366" t="s">
        <v>5655</v>
      </c>
      <c r="Q116" s="366" t="s">
        <v>5656</v>
      </c>
      <c r="R116" s="366" t="s">
        <v>6074</v>
      </c>
      <c r="S116" s="366" t="s">
        <v>5673</v>
      </c>
      <c r="T116" s="366" t="s">
        <v>5673</v>
      </c>
      <c r="U116" s="366" t="s">
        <v>5673</v>
      </c>
      <c r="V116" s="366" t="s">
        <v>5659</v>
      </c>
      <c r="W116" s="366" t="s">
        <v>6239</v>
      </c>
      <c r="X116" s="366"/>
      <c r="Y116" s="366" t="s">
        <v>5660</v>
      </c>
      <c r="Z116" s="366"/>
      <c r="AA116" s="366" t="s">
        <v>6075</v>
      </c>
      <c r="AB116" s="366"/>
      <c r="AC116" s="366" t="s">
        <v>5662</v>
      </c>
      <c r="AD116" s="366" t="s">
        <v>5663</v>
      </c>
      <c r="AE116" t="str">
        <f>_xlfn.XLOOKUP(A116,'CSRT STAFF'!$C$9:$C$188,'CSRT STAFF'!$E$9:$E$188,_xlfn.XLOOKUP(A116,'CSRT RCO'!$C$9:$C$94,'CSRT RCO'!$E$9:$E$94,"No esta en tareo",0),0)</f>
        <v>RIVERA LUQUE, FREDY</v>
      </c>
    </row>
    <row r="117" spans="1:31">
      <c r="A117" s="366" t="s">
        <v>861</v>
      </c>
      <c r="B117" s="366" t="s">
        <v>860</v>
      </c>
      <c r="C117" s="366" t="s">
        <v>862</v>
      </c>
      <c r="D117" s="366" t="s">
        <v>933</v>
      </c>
      <c r="E117" s="366" t="s">
        <v>1099</v>
      </c>
      <c r="F117" s="366" t="s">
        <v>863</v>
      </c>
      <c r="G117" s="366"/>
      <c r="H117" s="366" t="s">
        <v>5682</v>
      </c>
      <c r="I117" s="366" t="s">
        <v>6031</v>
      </c>
      <c r="J117" s="366"/>
      <c r="K117" s="366" t="s">
        <v>5654</v>
      </c>
      <c r="L117" s="366" t="s">
        <v>5654</v>
      </c>
      <c r="M117" s="365">
        <v>45839</v>
      </c>
      <c r="N117" s="366"/>
      <c r="O117" s="368">
        <v>1</v>
      </c>
      <c r="P117" s="366" t="s">
        <v>5655</v>
      </c>
      <c r="Q117" s="366" t="s">
        <v>5656</v>
      </c>
      <c r="R117" s="366" t="s">
        <v>6226</v>
      </c>
      <c r="S117" s="366" t="s">
        <v>5735</v>
      </c>
      <c r="T117" s="366" t="s">
        <v>6227</v>
      </c>
      <c r="U117" s="366" t="s">
        <v>6228</v>
      </c>
      <c r="V117" s="366" t="s">
        <v>5659</v>
      </c>
      <c r="W117" s="366" t="s">
        <v>6260</v>
      </c>
      <c r="X117" s="366"/>
      <c r="Y117" s="366" t="s">
        <v>5660</v>
      </c>
      <c r="Z117" s="366"/>
      <c r="AA117" s="366" t="s">
        <v>6229</v>
      </c>
      <c r="AB117" s="366"/>
      <c r="AC117" s="366" t="s">
        <v>5662</v>
      </c>
      <c r="AD117" s="366" t="s">
        <v>5663</v>
      </c>
      <c r="AE117" t="str">
        <f>_xlfn.XLOOKUP(A117,'CSRT STAFF'!$C$9:$C$188,'CSRT STAFF'!$E$9:$E$188,_xlfn.XLOOKUP(A117,'CSRT RCO'!$C$9:$C$94,'CSRT RCO'!$E$9:$E$94,"No esta en tareo",0),0)</f>
        <v>QUISPE VILLALBA, WILLIAM KENNE</v>
      </c>
    </row>
    <row r="118" spans="1:31">
      <c r="A118" s="366" t="s">
        <v>510</v>
      </c>
      <c r="B118" s="366" t="s">
        <v>509</v>
      </c>
      <c r="C118" s="366" t="s">
        <v>511</v>
      </c>
      <c r="D118" s="366" t="s">
        <v>933</v>
      </c>
      <c r="E118" s="366" t="s">
        <v>1079</v>
      </c>
      <c r="F118" s="366" t="s">
        <v>430</v>
      </c>
      <c r="G118" s="366"/>
      <c r="H118" s="366" t="s">
        <v>5677</v>
      </c>
      <c r="I118" s="366" t="s">
        <v>6088</v>
      </c>
      <c r="J118" s="366"/>
      <c r="K118" s="366" t="s">
        <v>5654</v>
      </c>
      <c r="L118" s="366" t="s">
        <v>5654</v>
      </c>
      <c r="M118" s="365">
        <v>45845</v>
      </c>
      <c r="N118" s="366"/>
      <c r="O118" s="368">
        <v>1</v>
      </c>
      <c r="P118" s="366" t="s">
        <v>5655</v>
      </c>
      <c r="Q118" s="366" t="s">
        <v>5656</v>
      </c>
      <c r="R118" s="366" t="s">
        <v>6089</v>
      </c>
      <c r="S118" s="366" t="s">
        <v>6090</v>
      </c>
      <c r="T118" s="366" t="s">
        <v>6091</v>
      </c>
      <c r="U118" s="366" t="s">
        <v>6092</v>
      </c>
      <c r="V118" s="366" t="s">
        <v>5659</v>
      </c>
      <c r="W118" s="366" t="s">
        <v>6241</v>
      </c>
      <c r="X118" s="366"/>
      <c r="Y118" s="366" t="s">
        <v>5660</v>
      </c>
      <c r="Z118" s="366"/>
      <c r="AA118" s="366" t="s">
        <v>6093</v>
      </c>
      <c r="AB118" s="366"/>
      <c r="AC118" s="366" t="s">
        <v>5662</v>
      </c>
      <c r="AD118" s="366" t="s">
        <v>5663</v>
      </c>
      <c r="AE118" t="str">
        <f>_xlfn.XLOOKUP(A118,'CSRT STAFF'!$C$9:$C$188,'CSRT STAFF'!$E$9:$E$188,_xlfn.XLOOKUP(A118,'CSRT RCO'!$C$9:$C$94,'CSRT RCO'!$E$9:$E$94,"No esta en tareo",0),0)</f>
        <v>RODRIGUEZ RODRIGUEZ, MIGUEL ANGEL</v>
      </c>
    </row>
    <row r="119" spans="1:31">
      <c r="A119" s="366" t="s">
        <v>576</v>
      </c>
      <c r="B119" s="366" t="s">
        <v>575</v>
      </c>
      <c r="C119" s="366" t="s">
        <v>577</v>
      </c>
      <c r="D119" s="366" t="s">
        <v>933</v>
      </c>
      <c r="E119" s="366" t="s">
        <v>268</v>
      </c>
      <c r="F119" s="366" t="s">
        <v>171</v>
      </c>
      <c r="G119" s="366"/>
      <c r="H119" s="366" t="s">
        <v>5682</v>
      </c>
      <c r="I119" s="366" t="s">
        <v>5981</v>
      </c>
      <c r="J119" s="366"/>
      <c r="K119" s="366" t="s">
        <v>5654</v>
      </c>
      <c r="L119" s="366" t="s">
        <v>5654</v>
      </c>
      <c r="M119" s="365">
        <v>45850</v>
      </c>
      <c r="N119" s="366"/>
      <c r="O119" s="368">
        <v>1</v>
      </c>
      <c r="P119" s="366" t="s">
        <v>5655</v>
      </c>
      <c r="Q119" s="366" t="s">
        <v>5656</v>
      </c>
      <c r="R119" s="366" t="s">
        <v>5982</v>
      </c>
      <c r="S119" s="366" t="s">
        <v>5673</v>
      </c>
      <c r="T119" s="366" t="s">
        <v>5673</v>
      </c>
      <c r="U119" s="366" t="s">
        <v>5801</v>
      </c>
      <c r="V119" s="366" t="s">
        <v>5659</v>
      </c>
      <c r="W119" s="366" t="s">
        <v>6247</v>
      </c>
      <c r="X119" s="366"/>
      <c r="Y119" s="366" t="s">
        <v>5660</v>
      </c>
      <c r="Z119" s="366"/>
      <c r="AA119" s="366" t="s">
        <v>5983</v>
      </c>
      <c r="AB119" s="366"/>
      <c r="AC119" s="366" t="s">
        <v>5662</v>
      </c>
      <c r="AD119" s="366" t="s">
        <v>5663</v>
      </c>
      <c r="AE119" t="str">
        <f>_xlfn.XLOOKUP(A119,'CSRT STAFF'!$C$9:$C$188,'CSRT STAFF'!$E$9:$E$188,_xlfn.XLOOKUP(A119,'CSRT RCO'!$C$9:$C$94,'CSRT RCO'!$E$9:$E$94,"No esta en tareo",0),0)</f>
        <v>TRILLO HUAMAN, DIEGO</v>
      </c>
    </row>
    <row r="120" spans="1:31">
      <c r="A120" s="366" t="s">
        <v>223</v>
      </c>
      <c r="B120" s="366" t="s">
        <v>222</v>
      </c>
      <c r="C120" s="366" t="s">
        <v>224</v>
      </c>
      <c r="D120" s="366" t="s">
        <v>933</v>
      </c>
      <c r="E120" s="366" t="s">
        <v>945</v>
      </c>
      <c r="F120" s="366" t="s">
        <v>225</v>
      </c>
      <c r="G120" s="366"/>
      <c r="H120" s="366" t="s">
        <v>5652</v>
      </c>
      <c r="I120" s="366" t="s">
        <v>5710</v>
      </c>
      <c r="J120" s="366"/>
      <c r="K120" s="366" t="s">
        <v>5654</v>
      </c>
      <c r="L120" s="366" t="s">
        <v>5654</v>
      </c>
      <c r="M120" s="365">
        <v>45856</v>
      </c>
      <c r="N120" s="366"/>
      <c r="O120" s="368">
        <v>1</v>
      </c>
      <c r="P120" s="366" t="s">
        <v>5655</v>
      </c>
      <c r="Q120" s="366" t="s">
        <v>5656</v>
      </c>
      <c r="R120" s="366" t="s">
        <v>6187</v>
      </c>
      <c r="S120" s="366" t="s">
        <v>5751</v>
      </c>
      <c r="T120" s="366" t="s">
        <v>5752</v>
      </c>
      <c r="U120" s="366" t="s">
        <v>5752</v>
      </c>
      <c r="V120" s="366" t="s">
        <v>5659</v>
      </c>
      <c r="W120" s="366" t="s">
        <v>6241</v>
      </c>
      <c r="X120" s="366"/>
      <c r="Y120" s="366" t="s">
        <v>5660</v>
      </c>
      <c r="Z120" s="366"/>
      <c r="AA120" s="366" t="s">
        <v>6188</v>
      </c>
      <c r="AB120" s="366"/>
      <c r="AC120" s="366" t="s">
        <v>5662</v>
      </c>
      <c r="AD120" s="366" t="s">
        <v>5663</v>
      </c>
      <c r="AE120" t="str">
        <f>_xlfn.XLOOKUP(A120,'CSRT STAFF'!$C$9:$C$188,'CSRT STAFF'!$E$9:$E$188,_xlfn.XLOOKUP(A120,'CSRT RCO'!$C$9:$C$94,'CSRT RCO'!$E$9:$E$94,"No esta en tareo",0),0)</f>
        <v>CASTILLO PISCOYA, GUSTAVO EDUARDO</v>
      </c>
    </row>
    <row r="121" spans="1:31">
      <c r="A121" s="366" t="s">
        <v>470</v>
      </c>
      <c r="B121" s="366" t="s">
        <v>469</v>
      </c>
      <c r="C121" s="366" t="s">
        <v>471</v>
      </c>
      <c r="D121" s="366" t="s">
        <v>933</v>
      </c>
      <c r="E121" s="366" t="s">
        <v>1027</v>
      </c>
      <c r="F121" s="366" t="s">
        <v>351</v>
      </c>
      <c r="G121" s="366"/>
      <c r="H121" s="366" t="s">
        <v>5682</v>
      </c>
      <c r="I121" s="366" t="s">
        <v>5823</v>
      </c>
      <c r="J121" s="366"/>
      <c r="K121" s="366" t="s">
        <v>5654</v>
      </c>
      <c r="L121" s="366" t="s">
        <v>5654</v>
      </c>
      <c r="M121" s="365">
        <v>45870</v>
      </c>
      <c r="N121" s="366"/>
      <c r="O121" s="368">
        <v>1</v>
      </c>
      <c r="P121" s="366" t="s">
        <v>5655</v>
      </c>
      <c r="Q121" s="366" t="s">
        <v>5656</v>
      </c>
      <c r="R121" s="366" t="s">
        <v>5824</v>
      </c>
      <c r="S121" s="366" t="s">
        <v>5673</v>
      </c>
      <c r="T121" s="366" t="s">
        <v>5673</v>
      </c>
      <c r="U121" s="366" t="s">
        <v>5673</v>
      </c>
      <c r="V121" s="366" t="s">
        <v>5659</v>
      </c>
      <c r="W121" s="366" t="s">
        <v>6243</v>
      </c>
      <c r="X121" s="366"/>
      <c r="Y121" s="366" t="s">
        <v>5660</v>
      </c>
      <c r="Z121" s="366"/>
      <c r="AA121" s="366" t="s">
        <v>5825</v>
      </c>
      <c r="AB121" s="366"/>
      <c r="AC121" s="366" t="s">
        <v>5662</v>
      </c>
      <c r="AD121" s="366" t="s">
        <v>5663</v>
      </c>
      <c r="AE121" t="str">
        <f>_xlfn.XLOOKUP(A121,'CSRT STAFF'!$C$9:$C$188,'CSRT STAFF'!$E$9:$E$188,_xlfn.XLOOKUP(A121,'CSRT RCO'!$C$9:$C$94,'CSRT RCO'!$E$9:$E$94,"No esta en tareo",0),0)</f>
        <v>POCOHUANCA QUISPE, ALEX JUNIOR</v>
      </c>
    </row>
    <row r="122" spans="1:31">
      <c r="A122" s="366" t="s">
        <v>288</v>
      </c>
      <c r="B122" s="366" t="s">
        <v>287</v>
      </c>
      <c r="C122" s="366" t="s">
        <v>289</v>
      </c>
      <c r="D122" s="366" t="s">
        <v>933</v>
      </c>
      <c r="E122" s="366" t="s">
        <v>5897</v>
      </c>
      <c r="F122" s="366" t="s">
        <v>290</v>
      </c>
      <c r="G122" s="366"/>
      <c r="H122" s="366" t="s">
        <v>5652</v>
      </c>
      <c r="I122" s="366" t="s">
        <v>5823</v>
      </c>
      <c r="J122" s="366"/>
      <c r="K122" s="366" t="s">
        <v>5654</v>
      </c>
      <c r="L122" s="366" t="s">
        <v>5654</v>
      </c>
      <c r="M122" s="365">
        <v>45870</v>
      </c>
      <c r="N122" s="366"/>
      <c r="O122" s="368">
        <v>1</v>
      </c>
      <c r="P122" s="366" t="s">
        <v>5655</v>
      </c>
      <c r="Q122" s="366" t="s">
        <v>5656</v>
      </c>
      <c r="R122" s="366" t="s">
        <v>5824</v>
      </c>
      <c r="S122" s="366" t="s">
        <v>5673</v>
      </c>
      <c r="T122" s="366" t="s">
        <v>5673</v>
      </c>
      <c r="U122" s="366" t="s">
        <v>5673</v>
      </c>
      <c r="V122" s="366" t="s">
        <v>5659</v>
      </c>
      <c r="W122" s="366" t="s">
        <v>6243</v>
      </c>
      <c r="X122" s="366"/>
      <c r="Y122" s="366" t="s">
        <v>5660</v>
      </c>
      <c r="Z122" s="366"/>
      <c r="AA122" s="366" t="s">
        <v>5898</v>
      </c>
      <c r="AB122" s="366"/>
      <c r="AC122" s="366" t="s">
        <v>5662</v>
      </c>
      <c r="AD122" s="366" t="s">
        <v>5663</v>
      </c>
      <c r="AE122" t="str">
        <f>_xlfn.XLOOKUP(A122,'CSRT STAFF'!$C$9:$C$188,'CSRT STAFF'!$E$9:$E$188,_xlfn.XLOOKUP(A122,'CSRT RCO'!$C$9:$C$94,'CSRT RCO'!$E$9:$E$94,"No esta en tareo",0),0)</f>
        <v>ESCALANTE CARTAGENA, ALDO ERIC</v>
      </c>
    </row>
    <row r="123" spans="1:31">
      <c r="A123" s="366" t="s">
        <v>220</v>
      </c>
      <c r="B123" s="366" t="s">
        <v>219</v>
      </c>
      <c r="C123" s="366" t="s">
        <v>221</v>
      </c>
      <c r="D123" s="366" t="s">
        <v>933</v>
      </c>
      <c r="E123" s="366" t="s">
        <v>1027</v>
      </c>
      <c r="F123" s="366" t="s">
        <v>240</v>
      </c>
      <c r="G123" s="366"/>
      <c r="H123" s="366" t="s">
        <v>5682</v>
      </c>
      <c r="I123" s="366" t="s">
        <v>5823</v>
      </c>
      <c r="J123" s="366"/>
      <c r="K123" s="366" t="s">
        <v>5654</v>
      </c>
      <c r="L123" s="366" t="s">
        <v>5654</v>
      </c>
      <c r="M123" s="365">
        <v>45870</v>
      </c>
      <c r="N123" s="366"/>
      <c r="O123" s="368">
        <v>1</v>
      </c>
      <c r="P123" s="366" t="s">
        <v>5655</v>
      </c>
      <c r="Q123" s="366" t="s">
        <v>5656</v>
      </c>
      <c r="R123" s="366" t="s">
        <v>1006</v>
      </c>
      <c r="S123" s="366" t="s">
        <v>1006</v>
      </c>
      <c r="T123" s="366" t="s">
        <v>1006</v>
      </c>
      <c r="U123" s="366" t="s">
        <v>1006</v>
      </c>
      <c r="V123" s="366" t="s">
        <v>5659</v>
      </c>
      <c r="W123" s="366" t="s">
        <v>6239</v>
      </c>
      <c r="X123" s="366"/>
      <c r="Y123" s="366" t="s">
        <v>5660</v>
      </c>
      <c r="Z123" s="366"/>
      <c r="AA123" s="366" t="s">
        <v>5986</v>
      </c>
      <c r="AB123" s="366"/>
      <c r="AC123" s="366" t="s">
        <v>5662</v>
      </c>
      <c r="AD123" s="366" t="s">
        <v>5663</v>
      </c>
      <c r="AE123" t="str">
        <f>_xlfn.XLOOKUP(A123,'CSRT STAFF'!$C$9:$C$188,'CSRT STAFF'!$E$9:$E$188,_xlfn.XLOOKUP(A123,'CSRT RCO'!$C$9:$C$94,'CSRT RCO'!$E$9:$E$94,"No esta en tareo",0),0)</f>
        <v>CASTILLO LEQUERNAQUE, YOJANI ANTONIA</v>
      </c>
    </row>
    <row r="124" spans="1:31">
      <c r="A124" s="366" t="s">
        <v>349</v>
      </c>
      <c r="B124" s="366" t="s">
        <v>348</v>
      </c>
      <c r="C124" s="366" t="s">
        <v>350</v>
      </c>
      <c r="D124" s="366" t="s">
        <v>933</v>
      </c>
      <c r="E124" s="366" t="s">
        <v>1027</v>
      </c>
      <c r="F124" s="366" t="s">
        <v>351</v>
      </c>
      <c r="G124" s="366"/>
      <c r="H124" s="366" t="s">
        <v>5682</v>
      </c>
      <c r="I124" s="366" t="s">
        <v>5823</v>
      </c>
      <c r="J124" s="366"/>
      <c r="K124" s="366" t="s">
        <v>5654</v>
      </c>
      <c r="L124" s="366" t="s">
        <v>5654</v>
      </c>
      <c r="M124" s="365">
        <v>45870</v>
      </c>
      <c r="N124" s="366"/>
      <c r="O124" s="368">
        <v>1</v>
      </c>
      <c r="P124" s="366" t="s">
        <v>5655</v>
      </c>
      <c r="Q124" s="366" t="s">
        <v>5656</v>
      </c>
      <c r="R124" s="366" t="s">
        <v>5673</v>
      </c>
      <c r="S124" s="366" t="s">
        <v>5673</v>
      </c>
      <c r="T124" s="366" t="s">
        <v>5673</v>
      </c>
      <c r="U124" s="366" t="s">
        <v>5673</v>
      </c>
      <c r="V124" s="366" t="s">
        <v>5659</v>
      </c>
      <c r="W124" s="366" t="s">
        <v>6243</v>
      </c>
      <c r="X124" s="366"/>
      <c r="Y124" s="366" t="s">
        <v>5660</v>
      </c>
      <c r="Z124" s="366"/>
      <c r="AA124" s="366" t="s">
        <v>6170</v>
      </c>
      <c r="AB124" s="366"/>
      <c r="AC124" s="366" t="s">
        <v>5662</v>
      </c>
      <c r="AD124" s="366" t="s">
        <v>5663</v>
      </c>
      <c r="AE124" t="str">
        <f>_xlfn.XLOOKUP(A124,'CSRT STAFF'!$C$9:$C$188,'CSRT STAFF'!$E$9:$E$188,_xlfn.XLOOKUP(A124,'CSRT RCO'!$C$9:$C$94,'CSRT RCO'!$E$9:$E$94,"No esta en tareo",0),0)</f>
        <v>HUAMAN CORDOVA, ARMANDO ALAIN</v>
      </c>
    </row>
    <row r="125" spans="1:31">
      <c r="A125" s="366" t="s">
        <v>582</v>
      </c>
      <c r="B125" s="366" t="s">
        <v>581</v>
      </c>
      <c r="C125" s="366" t="s">
        <v>583</v>
      </c>
      <c r="D125" s="366" t="s">
        <v>933</v>
      </c>
      <c r="E125" s="366" t="s">
        <v>268</v>
      </c>
      <c r="F125" s="366" t="s">
        <v>171</v>
      </c>
      <c r="G125" s="366"/>
      <c r="H125" s="366" t="s">
        <v>5652</v>
      </c>
      <c r="I125" s="366" t="s">
        <v>5670</v>
      </c>
      <c r="J125" s="366"/>
      <c r="K125" s="366" t="s">
        <v>5654</v>
      </c>
      <c r="L125" s="366" t="s">
        <v>5654</v>
      </c>
      <c r="M125" s="365">
        <v>45882</v>
      </c>
      <c r="N125" s="366"/>
      <c r="O125" s="368">
        <v>1</v>
      </c>
      <c r="P125" s="366" t="s">
        <v>5655</v>
      </c>
      <c r="Q125" s="366" t="s">
        <v>5656</v>
      </c>
      <c r="R125" s="366" t="s">
        <v>3659</v>
      </c>
      <c r="S125" s="366" t="s">
        <v>3659</v>
      </c>
      <c r="T125" s="366" t="s">
        <v>3659</v>
      </c>
      <c r="U125" s="366" t="s">
        <v>3659</v>
      </c>
      <c r="V125" s="366" t="s">
        <v>5659</v>
      </c>
      <c r="W125" s="366" t="s">
        <v>6247</v>
      </c>
      <c r="X125" s="366"/>
      <c r="Y125" s="366" t="s">
        <v>5660</v>
      </c>
      <c r="Z125" s="366"/>
      <c r="AA125" s="366" t="s">
        <v>5798</v>
      </c>
      <c r="AB125" s="366"/>
      <c r="AC125" s="366" t="s">
        <v>5662</v>
      </c>
      <c r="AD125" s="366" t="s">
        <v>5663</v>
      </c>
      <c r="AE125" t="str">
        <f>_xlfn.XLOOKUP(A125,'CSRT STAFF'!$C$9:$C$188,'CSRT STAFF'!$E$9:$E$188,_xlfn.XLOOKUP(A125,'CSRT RCO'!$C$9:$C$94,'CSRT RCO'!$E$9:$E$94,"No esta en tareo",0),0)</f>
        <v>VARGAS ARQUINIGO, KEILA CAROLINA</v>
      </c>
    </row>
    <row r="126" spans="1:31">
      <c r="A126" s="366" t="s">
        <v>324</v>
      </c>
      <c r="B126" s="366" t="s">
        <v>323</v>
      </c>
      <c r="C126" s="366" t="s">
        <v>325</v>
      </c>
      <c r="D126" s="366" t="s">
        <v>933</v>
      </c>
      <c r="E126" s="366" t="s">
        <v>268</v>
      </c>
      <c r="F126" s="366" t="s">
        <v>171</v>
      </c>
      <c r="G126" s="366"/>
      <c r="H126" s="366" t="s">
        <v>5682</v>
      </c>
      <c r="I126" s="366" t="s">
        <v>5817</v>
      </c>
      <c r="J126" s="366"/>
      <c r="K126" s="366" t="s">
        <v>5654</v>
      </c>
      <c r="L126" s="366" t="s">
        <v>5654</v>
      </c>
      <c r="M126" s="365">
        <v>45887</v>
      </c>
      <c r="N126" s="366"/>
      <c r="O126" s="368">
        <v>1</v>
      </c>
      <c r="P126" s="366" t="s">
        <v>5655</v>
      </c>
      <c r="Q126" s="366" t="s">
        <v>5656</v>
      </c>
      <c r="R126" s="366" t="s">
        <v>5818</v>
      </c>
      <c r="S126" s="366" t="s">
        <v>1006</v>
      </c>
      <c r="T126" s="366" t="s">
        <v>1006</v>
      </c>
      <c r="U126" s="366" t="s">
        <v>3877</v>
      </c>
      <c r="V126" s="366" t="s">
        <v>5659</v>
      </c>
      <c r="W126" s="366" t="s">
        <v>6240</v>
      </c>
      <c r="X126" s="366"/>
      <c r="Y126" s="366" t="s">
        <v>5660</v>
      </c>
      <c r="Z126" s="366"/>
      <c r="AA126" s="366" t="s">
        <v>5819</v>
      </c>
      <c r="AB126" s="366"/>
      <c r="AC126" s="366" t="s">
        <v>5662</v>
      </c>
      <c r="AD126" s="366" t="s">
        <v>5663</v>
      </c>
      <c r="AE126" t="str">
        <f>_xlfn.XLOOKUP(A126,'CSRT STAFF'!$C$9:$C$188,'CSRT STAFF'!$E$9:$E$188,_xlfn.XLOOKUP(A126,'CSRT RCO'!$C$9:$C$94,'CSRT RCO'!$E$9:$E$94,"No esta en tareo",0),0)</f>
        <v>GONZALES DE LA CRUZ, AYRTON JUNNIOR</v>
      </c>
    </row>
    <row r="127" spans="1:31">
      <c r="A127" s="366" t="s">
        <v>868</v>
      </c>
      <c r="B127" s="366" t="s">
        <v>867</v>
      </c>
      <c r="C127" s="366" t="s">
        <v>869</v>
      </c>
      <c r="D127" s="366" t="s">
        <v>933</v>
      </c>
      <c r="E127" s="366" t="s">
        <v>1027</v>
      </c>
      <c r="F127" s="366" t="s">
        <v>870</v>
      </c>
      <c r="G127" s="366"/>
      <c r="H127" s="366" t="s">
        <v>5652</v>
      </c>
      <c r="I127" s="366" t="s">
        <v>5810</v>
      </c>
      <c r="J127" s="366"/>
      <c r="K127" s="366" t="s">
        <v>5654</v>
      </c>
      <c r="L127" s="366" t="s">
        <v>5654</v>
      </c>
      <c r="M127" s="365">
        <v>45894</v>
      </c>
      <c r="N127" s="366"/>
      <c r="O127" s="368">
        <v>1</v>
      </c>
      <c r="P127" s="366" t="s">
        <v>5655</v>
      </c>
      <c r="Q127" s="366" t="s">
        <v>5656</v>
      </c>
      <c r="R127" s="366" t="s">
        <v>5673</v>
      </c>
      <c r="S127" s="366" t="s">
        <v>5673</v>
      </c>
      <c r="T127" s="366" t="s">
        <v>5673</v>
      </c>
      <c r="U127" s="366" t="s">
        <v>5673</v>
      </c>
      <c r="V127" s="366" t="s">
        <v>5659</v>
      </c>
      <c r="W127" s="366" t="s">
        <v>6251</v>
      </c>
      <c r="X127" s="366"/>
      <c r="Y127" s="366" t="s">
        <v>5660</v>
      </c>
      <c r="Z127" s="366"/>
      <c r="AA127" s="366" t="s">
        <v>5811</v>
      </c>
      <c r="AB127" s="366"/>
      <c r="AC127" s="366" t="s">
        <v>5662</v>
      </c>
      <c r="AD127" s="366" t="s">
        <v>5663</v>
      </c>
      <c r="AE127" t="str">
        <f>_xlfn.XLOOKUP(A127,'CSRT STAFF'!$C$9:$C$188,'CSRT STAFF'!$E$9:$E$188,_xlfn.XLOOKUP(A127,'CSRT RCO'!$C$9:$C$94,'CSRT RCO'!$E$9:$E$94,"No esta en tareo",0),0)</f>
        <v>RAMOS PASO, MELQUIADES JOHAN</v>
      </c>
    </row>
    <row r="128" spans="1:31">
      <c r="A128" s="366" t="s">
        <v>751</v>
      </c>
      <c r="B128" s="366" t="s">
        <v>750</v>
      </c>
      <c r="C128" s="366" t="s">
        <v>752</v>
      </c>
      <c r="D128" s="366" t="s">
        <v>933</v>
      </c>
      <c r="E128" s="366" t="s">
        <v>1027</v>
      </c>
      <c r="F128" s="366" t="s">
        <v>753</v>
      </c>
      <c r="G128" s="366"/>
      <c r="H128" s="366" t="s">
        <v>5742</v>
      </c>
      <c r="I128" s="366" t="s">
        <v>5810</v>
      </c>
      <c r="J128" s="366"/>
      <c r="K128" s="366" t="s">
        <v>5654</v>
      </c>
      <c r="L128" s="366" t="s">
        <v>5654</v>
      </c>
      <c r="M128" s="365">
        <v>45894</v>
      </c>
      <c r="N128" s="366"/>
      <c r="O128" s="368">
        <v>1</v>
      </c>
      <c r="P128" s="366" t="s">
        <v>5655</v>
      </c>
      <c r="Q128" s="366" t="s">
        <v>5656</v>
      </c>
      <c r="R128" s="366" t="s">
        <v>5673</v>
      </c>
      <c r="S128" s="366" t="s">
        <v>5673</v>
      </c>
      <c r="T128" s="366" t="s">
        <v>5673</v>
      </c>
      <c r="U128" s="366" t="s">
        <v>5673</v>
      </c>
      <c r="V128" s="366" t="s">
        <v>5659</v>
      </c>
      <c r="W128" s="366" t="s">
        <v>6251</v>
      </c>
      <c r="X128" s="366"/>
      <c r="Y128" s="366" t="s">
        <v>5660</v>
      </c>
      <c r="Z128" s="366"/>
      <c r="AA128" s="366" t="s">
        <v>6068</v>
      </c>
      <c r="AB128" s="366"/>
      <c r="AC128" s="366" t="s">
        <v>5662</v>
      </c>
      <c r="AD128" s="366" t="s">
        <v>5663</v>
      </c>
      <c r="AE128" t="str">
        <f>_xlfn.XLOOKUP(A128,'CSRT STAFF'!$C$9:$C$188,'CSRT STAFF'!$E$9:$E$188,_xlfn.XLOOKUP(A128,'CSRT RCO'!$C$9:$C$94,'CSRT RCO'!$E$9:$E$94,"No esta en tareo",0),0)</f>
        <v>BARRETO PUMACHARA, HONORIO DAVID</v>
      </c>
    </row>
    <row r="129" spans="1:31">
      <c r="A129" s="366" t="s">
        <v>242</v>
      </c>
      <c r="B129" s="366" t="s">
        <v>241</v>
      </c>
      <c r="C129" s="366" t="s">
        <v>243</v>
      </c>
      <c r="D129" s="366" t="s">
        <v>933</v>
      </c>
      <c r="E129" s="366" t="s">
        <v>268</v>
      </c>
      <c r="F129" s="366" t="s">
        <v>171</v>
      </c>
      <c r="G129" s="366"/>
      <c r="H129" s="366" t="s">
        <v>5682</v>
      </c>
      <c r="I129" s="366" t="s">
        <v>5710</v>
      </c>
      <c r="J129" s="366"/>
      <c r="K129" s="366" t="s">
        <v>5654</v>
      </c>
      <c r="L129" s="366" t="s">
        <v>5654</v>
      </c>
      <c r="M129" s="365">
        <v>45901</v>
      </c>
      <c r="N129" s="366"/>
      <c r="O129" s="368">
        <v>1</v>
      </c>
      <c r="P129" s="366" t="s">
        <v>5655</v>
      </c>
      <c r="Q129" s="366" t="s">
        <v>5656</v>
      </c>
      <c r="R129" s="366" t="s">
        <v>5711</v>
      </c>
      <c r="S129" s="366" t="s">
        <v>5711</v>
      </c>
      <c r="T129" s="366" t="s">
        <v>5711</v>
      </c>
      <c r="U129" s="366" t="s">
        <v>5711</v>
      </c>
      <c r="V129" s="366" t="s">
        <v>5659</v>
      </c>
      <c r="W129" s="366" t="s">
        <v>6248</v>
      </c>
      <c r="X129" s="366"/>
      <c r="Y129" s="366" t="s">
        <v>5660</v>
      </c>
      <c r="Z129" s="366"/>
      <c r="AA129" s="366" t="s">
        <v>5712</v>
      </c>
      <c r="AB129" s="366"/>
      <c r="AC129" s="366" t="s">
        <v>5662</v>
      </c>
      <c r="AD129" s="366" t="s">
        <v>5663</v>
      </c>
      <c r="AE129" t="str">
        <f>_xlfn.XLOOKUP(A129,'CSRT STAFF'!$C$9:$C$188,'CSRT STAFF'!$E$9:$E$188,_xlfn.XLOOKUP(A129,'CSRT RCO'!$C$9:$C$94,'CSRT RCO'!$E$9:$E$94,"No esta en tareo",0),0)</f>
        <v>CHILCON QUISPE, LIZBETH</v>
      </c>
    </row>
    <row r="130" spans="1:31">
      <c r="A130" s="366" t="s">
        <v>899</v>
      </c>
      <c r="B130" s="366" t="s">
        <v>898</v>
      </c>
      <c r="C130" s="366" t="s">
        <v>900</v>
      </c>
      <c r="D130" s="366" t="s">
        <v>933</v>
      </c>
      <c r="E130" s="366" t="s">
        <v>1099</v>
      </c>
      <c r="F130" s="366" t="s">
        <v>3075</v>
      </c>
      <c r="G130" s="366"/>
      <c r="H130" s="366" t="s">
        <v>5742</v>
      </c>
      <c r="I130" s="366" t="s">
        <v>6097</v>
      </c>
      <c r="J130" s="366"/>
      <c r="K130" s="366" t="s">
        <v>5654</v>
      </c>
      <c r="L130" s="366" t="s">
        <v>5654</v>
      </c>
      <c r="M130" s="365">
        <v>45902</v>
      </c>
      <c r="N130" s="366"/>
      <c r="O130" s="368">
        <v>1</v>
      </c>
      <c r="P130" s="366" t="s">
        <v>5655</v>
      </c>
      <c r="Q130" s="366" t="s">
        <v>5656</v>
      </c>
      <c r="R130" s="366" t="s">
        <v>1006</v>
      </c>
      <c r="S130" s="366" t="s">
        <v>1006</v>
      </c>
      <c r="T130" s="366" t="s">
        <v>1006</v>
      </c>
      <c r="U130" s="366" t="s">
        <v>1006</v>
      </c>
      <c r="V130" s="366" t="s">
        <v>5659</v>
      </c>
      <c r="W130" s="366" t="s">
        <v>6254</v>
      </c>
      <c r="X130" s="366"/>
      <c r="Y130" s="366" t="s">
        <v>5660</v>
      </c>
      <c r="Z130" s="366"/>
      <c r="AA130" s="366" t="s">
        <v>6098</v>
      </c>
      <c r="AB130" s="366"/>
      <c r="AC130" s="366" t="s">
        <v>5662</v>
      </c>
      <c r="AD130" s="366" t="s">
        <v>5663</v>
      </c>
      <c r="AE130" t="str">
        <f>_xlfn.XLOOKUP(A130,'CSRT STAFF'!$C$9:$C$188,'CSRT STAFF'!$E$9:$E$188,_xlfn.XLOOKUP(A130,'CSRT RCO'!$C$9:$C$94,'CSRT RCO'!$E$9:$E$94,"No esta en tareo",0),0)</f>
        <v>VILLANUEVA ANGULO, JHONATAN</v>
      </c>
    </row>
    <row r="131" spans="1:31">
      <c r="A131" s="366" t="s">
        <v>719</v>
      </c>
      <c r="B131" s="366" t="s">
        <v>718</v>
      </c>
      <c r="C131" s="366" t="s">
        <v>720</v>
      </c>
      <c r="D131" s="366" t="s">
        <v>933</v>
      </c>
      <c r="E131" s="366" t="s">
        <v>1099</v>
      </c>
      <c r="F131" s="366" t="s">
        <v>721</v>
      </c>
      <c r="G131" s="366"/>
      <c r="H131" s="366" t="s">
        <v>5682</v>
      </c>
      <c r="I131" s="366" t="s">
        <v>6194</v>
      </c>
      <c r="J131" s="366"/>
      <c r="K131" s="366" t="s">
        <v>5654</v>
      </c>
      <c r="L131" s="366" t="s">
        <v>5654</v>
      </c>
      <c r="M131" s="365">
        <v>45903</v>
      </c>
      <c r="N131" s="365">
        <v>46033</v>
      </c>
      <c r="O131" s="368">
        <v>1</v>
      </c>
      <c r="P131" s="366" t="s">
        <v>5655</v>
      </c>
      <c r="Q131" s="366" t="s">
        <v>5656</v>
      </c>
      <c r="R131" s="366" t="s">
        <v>1006</v>
      </c>
      <c r="S131" s="366" t="s">
        <v>1006</v>
      </c>
      <c r="T131" s="366" t="s">
        <v>1006</v>
      </c>
      <c r="U131" s="366" t="s">
        <v>1006</v>
      </c>
      <c r="V131" s="366" t="s">
        <v>5659</v>
      </c>
      <c r="W131" s="366" t="s">
        <v>6254</v>
      </c>
      <c r="X131" s="366"/>
      <c r="Y131" s="366" t="s">
        <v>5660</v>
      </c>
      <c r="Z131" s="366"/>
      <c r="AA131" s="366" t="s">
        <v>6195</v>
      </c>
      <c r="AB131" s="366"/>
      <c r="AC131" s="366" t="s">
        <v>5662</v>
      </c>
      <c r="AD131" s="366" t="s">
        <v>5663</v>
      </c>
      <c r="AE131" t="str">
        <f>_xlfn.XLOOKUP(A131,'CSRT STAFF'!$C$9:$C$188,'CSRT STAFF'!$E$9:$E$188,_xlfn.XLOOKUP(A131,'CSRT RCO'!$C$9:$C$94,'CSRT RCO'!$E$9:$E$94,"No esta en tareo",0),0)</f>
        <v>No esta en tareo</v>
      </c>
    </row>
    <row r="132" spans="1:31">
      <c r="A132" s="366" t="s">
        <v>377</v>
      </c>
      <c r="B132" s="366" t="s">
        <v>376</v>
      </c>
      <c r="C132" s="366" t="s">
        <v>378</v>
      </c>
      <c r="D132" s="366" t="s">
        <v>933</v>
      </c>
      <c r="E132" s="366" t="s">
        <v>268</v>
      </c>
      <c r="F132" s="366" t="s">
        <v>171</v>
      </c>
      <c r="G132" s="366"/>
      <c r="H132" s="366" t="s">
        <v>5682</v>
      </c>
      <c r="I132" s="366" t="s">
        <v>6217</v>
      </c>
      <c r="J132" s="366"/>
      <c r="K132" s="366" t="s">
        <v>5654</v>
      </c>
      <c r="L132" s="366" t="s">
        <v>5654</v>
      </c>
      <c r="M132" s="365">
        <v>45904</v>
      </c>
      <c r="N132" s="366"/>
      <c r="O132" s="368">
        <v>1</v>
      </c>
      <c r="P132" s="366" t="s">
        <v>5655</v>
      </c>
      <c r="Q132" s="366" t="s">
        <v>5656</v>
      </c>
      <c r="R132" s="366" t="s">
        <v>5994</v>
      </c>
      <c r="S132" s="366" t="s">
        <v>3716</v>
      </c>
      <c r="T132" s="366" t="s">
        <v>3716</v>
      </c>
      <c r="U132" s="366" t="s">
        <v>3716</v>
      </c>
      <c r="V132" s="366" t="s">
        <v>5659</v>
      </c>
      <c r="W132" s="366" t="s">
        <v>6240</v>
      </c>
      <c r="X132" s="366"/>
      <c r="Y132" s="366" t="s">
        <v>5660</v>
      </c>
      <c r="Z132" s="366"/>
      <c r="AA132" s="366" t="s">
        <v>6218</v>
      </c>
      <c r="AB132" s="366"/>
      <c r="AC132" s="366" t="s">
        <v>5662</v>
      </c>
      <c r="AD132" s="366" t="s">
        <v>5663</v>
      </c>
      <c r="AE132" t="str">
        <f>_xlfn.XLOOKUP(A132,'CSRT STAFF'!$C$9:$C$188,'CSRT STAFF'!$E$9:$E$188,_xlfn.XLOOKUP(A132,'CSRT RCO'!$C$9:$C$94,'CSRT RCO'!$E$9:$E$94,"No esta en tareo",0),0)</f>
        <v>No esta en tareo</v>
      </c>
    </row>
    <row r="133" spans="1:31">
      <c r="A133" s="366" t="s">
        <v>401</v>
      </c>
      <c r="B133" s="366" t="s">
        <v>400</v>
      </c>
      <c r="C133" s="366" t="s">
        <v>402</v>
      </c>
      <c r="D133" s="366" t="s">
        <v>933</v>
      </c>
      <c r="E133" s="366" t="s">
        <v>1002</v>
      </c>
      <c r="F133" s="366" t="s">
        <v>179</v>
      </c>
      <c r="G133" s="366"/>
      <c r="H133" s="366" t="s">
        <v>5682</v>
      </c>
      <c r="I133" s="366" t="s">
        <v>6108</v>
      </c>
      <c r="J133" s="366"/>
      <c r="K133" s="366" t="s">
        <v>5654</v>
      </c>
      <c r="L133" s="366" t="s">
        <v>5654</v>
      </c>
      <c r="M133" s="365">
        <v>45908</v>
      </c>
      <c r="N133" s="366"/>
      <c r="O133" s="368">
        <v>1</v>
      </c>
      <c r="P133" s="366" t="s">
        <v>5655</v>
      </c>
      <c r="Q133" s="366" t="s">
        <v>5656</v>
      </c>
      <c r="R133" s="366" t="s">
        <v>6109</v>
      </c>
      <c r="S133" s="366" t="s">
        <v>5673</v>
      </c>
      <c r="T133" s="366" t="s">
        <v>5673</v>
      </c>
      <c r="U133" s="366" t="s">
        <v>5730</v>
      </c>
      <c r="V133" s="366" t="s">
        <v>5659</v>
      </c>
      <c r="W133" s="366" t="s">
        <v>6241</v>
      </c>
      <c r="X133" s="366"/>
      <c r="Y133" s="366" t="s">
        <v>5660</v>
      </c>
      <c r="Z133" s="366"/>
      <c r="AA133" s="366" t="s">
        <v>6110</v>
      </c>
      <c r="AB133" s="366"/>
      <c r="AC133" s="366" t="s">
        <v>5662</v>
      </c>
      <c r="AD133" s="366" t="s">
        <v>5663</v>
      </c>
      <c r="AE133" t="str">
        <f>_xlfn.XLOOKUP(A133,'CSRT STAFF'!$C$9:$C$188,'CSRT STAFF'!$E$9:$E$188,_xlfn.XLOOKUP(A133,'CSRT RCO'!$C$9:$C$94,'CSRT RCO'!$E$9:$E$94,"No esta en tareo",0),0)</f>
        <v>MARQUEZ LLAMOCCA, JOSE MANUEL</v>
      </c>
    </row>
    <row r="134" spans="1:31">
      <c r="A134" s="366" t="s">
        <v>168</v>
      </c>
      <c r="B134" s="366" t="s">
        <v>167</v>
      </c>
      <c r="C134" s="366" t="s">
        <v>170</v>
      </c>
      <c r="D134" s="366" t="s">
        <v>933</v>
      </c>
      <c r="E134" s="366" t="s">
        <v>268</v>
      </c>
      <c r="F134" s="366" t="s">
        <v>171</v>
      </c>
      <c r="G134" s="366"/>
      <c r="H134" s="366" t="s">
        <v>5677</v>
      </c>
      <c r="I134" s="366" t="s">
        <v>5717</v>
      </c>
      <c r="J134" s="366"/>
      <c r="K134" s="366" t="s">
        <v>5654</v>
      </c>
      <c r="L134" s="366" t="s">
        <v>5654</v>
      </c>
      <c r="M134" s="365">
        <v>45909</v>
      </c>
      <c r="N134" s="366"/>
      <c r="O134" s="368">
        <v>1</v>
      </c>
      <c r="P134" s="366" t="s">
        <v>5655</v>
      </c>
      <c r="Q134" s="366" t="s">
        <v>5656</v>
      </c>
      <c r="R134" s="366" t="s">
        <v>3716</v>
      </c>
      <c r="S134" s="366" t="s">
        <v>3716</v>
      </c>
      <c r="T134" s="366" t="s">
        <v>3716</v>
      </c>
      <c r="U134" s="366" t="s">
        <v>3716</v>
      </c>
      <c r="V134" s="366" t="s">
        <v>5659</v>
      </c>
      <c r="W134" s="366" t="s">
        <v>6240</v>
      </c>
      <c r="X134" s="366"/>
      <c r="Y134" s="366" t="s">
        <v>5660</v>
      </c>
      <c r="Z134" s="366"/>
      <c r="AA134" s="366" t="s">
        <v>5718</v>
      </c>
      <c r="AB134" s="366"/>
      <c r="AC134" s="366" t="s">
        <v>5662</v>
      </c>
      <c r="AD134" s="366" t="s">
        <v>5663</v>
      </c>
      <c r="AE134" t="str">
        <f>_xlfn.XLOOKUP(A134,'CSRT STAFF'!$C$9:$C$188,'CSRT STAFF'!$E$9:$E$188,_xlfn.XLOOKUP(A134,'CSRT RCO'!$C$9:$C$94,'CSRT RCO'!$E$9:$E$94,"No esta en tareo",0),0)</f>
        <v>ALBERCA CASTILLO, RUBEN AUGUSTO</v>
      </c>
    </row>
    <row r="135" spans="1:31">
      <c r="A135" s="366" t="s">
        <v>432</v>
      </c>
      <c r="B135" s="366" t="s">
        <v>431</v>
      </c>
      <c r="C135" s="366" t="s">
        <v>433</v>
      </c>
      <c r="D135" s="366" t="s">
        <v>933</v>
      </c>
      <c r="E135" s="366" t="s">
        <v>5812</v>
      </c>
      <c r="F135" s="366" t="s">
        <v>215</v>
      </c>
      <c r="G135" s="366"/>
      <c r="H135" s="366" t="s">
        <v>5664</v>
      </c>
      <c r="I135" s="366" t="s">
        <v>5717</v>
      </c>
      <c r="J135" s="366"/>
      <c r="K135" s="366" t="s">
        <v>5654</v>
      </c>
      <c r="L135" s="366" t="s">
        <v>5654</v>
      </c>
      <c r="M135" s="365">
        <v>45909</v>
      </c>
      <c r="N135" s="366"/>
      <c r="O135" s="368">
        <v>1</v>
      </c>
      <c r="P135" s="366" t="s">
        <v>5655</v>
      </c>
      <c r="Q135" s="366" t="s">
        <v>5656</v>
      </c>
      <c r="R135" s="366" t="s">
        <v>5838</v>
      </c>
      <c r="S135" s="366" t="s">
        <v>5751</v>
      </c>
      <c r="T135" s="366" t="s">
        <v>5752</v>
      </c>
      <c r="U135" s="366" t="s">
        <v>5752</v>
      </c>
      <c r="V135" s="366" t="s">
        <v>5659</v>
      </c>
      <c r="W135" s="366" t="s">
        <v>6241</v>
      </c>
      <c r="X135" s="366"/>
      <c r="Y135" s="366" t="s">
        <v>5660</v>
      </c>
      <c r="Z135" s="366"/>
      <c r="AA135" s="366" t="s">
        <v>5845</v>
      </c>
      <c r="AB135" s="366"/>
      <c r="AC135" s="366" t="s">
        <v>5662</v>
      </c>
      <c r="AD135" s="366" t="s">
        <v>5663</v>
      </c>
      <c r="AE135" t="str">
        <f>_xlfn.XLOOKUP(A135,'CSRT STAFF'!$C$9:$C$188,'CSRT STAFF'!$E$9:$E$188,_xlfn.XLOOKUP(A135,'CSRT RCO'!$C$9:$C$94,'CSRT RCO'!$E$9:$E$94,"No esta en tareo",0),0)</f>
        <v>OLIVA RAMOS, JULIA TERESA</v>
      </c>
    </row>
    <row r="136" spans="1:31">
      <c r="A136" s="366" t="s">
        <v>202</v>
      </c>
      <c r="B136" s="366" t="s">
        <v>201</v>
      </c>
      <c r="C136" s="366" t="s">
        <v>203</v>
      </c>
      <c r="D136" s="366" t="s">
        <v>933</v>
      </c>
      <c r="E136" s="366" t="s">
        <v>1079</v>
      </c>
      <c r="F136" s="366" t="s">
        <v>204</v>
      </c>
      <c r="G136" s="366"/>
      <c r="H136" s="366" t="s">
        <v>5682</v>
      </c>
      <c r="I136" s="366" t="s">
        <v>5717</v>
      </c>
      <c r="J136" s="366"/>
      <c r="K136" s="366" t="s">
        <v>5654</v>
      </c>
      <c r="L136" s="366" t="s">
        <v>5654</v>
      </c>
      <c r="M136" s="365">
        <v>45909</v>
      </c>
      <c r="N136" s="366"/>
      <c r="O136" s="368">
        <v>1</v>
      </c>
      <c r="P136" s="366" t="s">
        <v>5655</v>
      </c>
      <c r="Q136" s="366" t="s">
        <v>5656</v>
      </c>
      <c r="R136" s="366" t="s">
        <v>3716</v>
      </c>
      <c r="S136" s="366" t="s">
        <v>3716</v>
      </c>
      <c r="T136" s="366" t="s">
        <v>3716</v>
      </c>
      <c r="U136" s="366" t="s">
        <v>3716</v>
      </c>
      <c r="V136" s="366" t="s">
        <v>5659</v>
      </c>
      <c r="W136" s="366" t="s">
        <v>6243</v>
      </c>
      <c r="X136" s="366"/>
      <c r="Y136" s="366" t="s">
        <v>5660</v>
      </c>
      <c r="Z136" s="366"/>
      <c r="AA136" s="366" t="s">
        <v>5967</v>
      </c>
      <c r="AB136" s="366"/>
      <c r="AC136" s="366" t="s">
        <v>5662</v>
      </c>
      <c r="AD136" s="366" t="s">
        <v>5663</v>
      </c>
      <c r="AE136" t="str">
        <f>_xlfn.XLOOKUP(A136,'CSRT STAFF'!$C$9:$C$188,'CSRT STAFF'!$E$9:$E$188,_xlfn.XLOOKUP(A136,'CSRT RCO'!$C$9:$C$94,'CSRT RCO'!$E$9:$E$94,"No esta en tareo",0),0)</f>
        <v>CANALES RIOS, CESAR AUGUSTO</v>
      </c>
    </row>
    <row r="137" spans="1:31">
      <c r="A137" s="366" t="s">
        <v>774</v>
      </c>
      <c r="B137" s="366" t="s">
        <v>773</v>
      </c>
      <c r="C137" s="366" t="s">
        <v>775</v>
      </c>
      <c r="D137" s="366" t="s">
        <v>933</v>
      </c>
      <c r="E137" s="366" t="s">
        <v>1013</v>
      </c>
      <c r="F137" s="366" t="s">
        <v>904</v>
      </c>
      <c r="G137" s="366"/>
      <c r="H137" s="366" t="s">
        <v>5652</v>
      </c>
      <c r="I137" s="366" t="s">
        <v>5675</v>
      </c>
      <c r="J137" s="366"/>
      <c r="K137" s="366" t="s">
        <v>5654</v>
      </c>
      <c r="L137" s="366" t="s">
        <v>5654</v>
      </c>
      <c r="M137" s="365">
        <v>45916</v>
      </c>
      <c r="N137" s="366"/>
      <c r="O137" s="368">
        <v>1</v>
      </c>
      <c r="P137" s="366" t="s">
        <v>5655</v>
      </c>
      <c r="Q137" s="366" t="s">
        <v>5656</v>
      </c>
      <c r="R137" s="366" t="s">
        <v>1006</v>
      </c>
      <c r="S137" s="366" t="s">
        <v>1006</v>
      </c>
      <c r="T137" s="366" t="s">
        <v>1006</v>
      </c>
      <c r="U137" s="366" t="s">
        <v>1006</v>
      </c>
      <c r="V137" s="366" t="s">
        <v>5659</v>
      </c>
      <c r="W137" s="366" t="s">
        <v>6239</v>
      </c>
      <c r="X137" s="366"/>
      <c r="Y137" s="366" t="s">
        <v>5660</v>
      </c>
      <c r="Z137" s="366"/>
      <c r="AA137" s="366" t="s">
        <v>5676</v>
      </c>
      <c r="AB137" s="366"/>
      <c r="AC137" s="366" t="s">
        <v>5662</v>
      </c>
      <c r="AD137" s="366" t="s">
        <v>5663</v>
      </c>
      <c r="AE137" t="str">
        <f>_xlfn.XLOOKUP(A137,'CSRT STAFF'!$C$9:$C$188,'CSRT STAFF'!$E$9:$E$188,_xlfn.XLOOKUP(A137,'CSRT RCO'!$C$9:$C$94,'CSRT RCO'!$E$9:$E$94,"No esta en tareo",0),0)</f>
        <v>FLORES TRECE, LUIS ALBERTO</v>
      </c>
    </row>
    <row r="138" spans="1:31">
      <c r="A138" s="366" t="s">
        <v>234</v>
      </c>
      <c r="B138" s="366" t="s">
        <v>233</v>
      </c>
      <c r="C138" s="366" t="s">
        <v>235</v>
      </c>
      <c r="D138" s="366" t="s">
        <v>933</v>
      </c>
      <c r="E138" s="366" t="s">
        <v>945</v>
      </c>
      <c r="F138" s="366" t="s">
        <v>236</v>
      </c>
      <c r="G138" s="366"/>
      <c r="H138" s="366" t="s">
        <v>5682</v>
      </c>
      <c r="I138" s="366" t="s">
        <v>5991</v>
      </c>
      <c r="J138" s="366"/>
      <c r="K138" s="366" t="s">
        <v>5654</v>
      </c>
      <c r="L138" s="366" t="s">
        <v>5654</v>
      </c>
      <c r="M138" s="365">
        <v>45923</v>
      </c>
      <c r="N138" s="366"/>
      <c r="O138" s="368">
        <v>1</v>
      </c>
      <c r="P138" s="366" t="s">
        <v>5655</v>
      </c>
      <c r="Q138" s="366" t="s">
        <v>5656</v>
      </c>
      <c r="R138" s="366" t="s">
        <v>3833</v>
      </c>
      <c r="S138" s="366" t="s">
        <v>3659</v>
      </c>
      <c r="T138" s="366" t="s">
        <v>3659</v>
      </c>
      <c r="U138" s="366" t="s">
        <v>3659</v>
      </c>
      <c r="V138" s="366" t="s">
        <v>5659</v>
      </c>
      <c r="W138" s="366" t="s">
        <v>6241</v>
      </c>
      <c r="X138" s="366"/>
      <c r="Y138" s="366" t="s">
        <v>5660</v>
      </c>
      <c r="Z138" s="366"/>
      <c r="AA138" s="366" t="s">
        <v>5992</v>
      </c>
      <c r="AB138" s="366"/>
      <c r="AC138" s="366" t="s">
        <v>5662</v>
      </c>
      <c r="AD138" s="366" t="s">
        <v>5663</v>
      </c>
      <c r="AE138" t="str">
        <f>_xlfn.XLOOKUP(A138,'CSRT STAFF'!$C$9:$C$188,'CSRT STAFF'!$E$9:$E$188,_xlfn.XLOOKUP(A138,'CSRT RCO'!$C$9:$C$94,'CSRT RCO'!$E$9:$E$94,"No esta en tareo",0),0)</f>
        <v>CENTURION LINARES, JAIR ALEXANDER</v>
      </c>
    </row>
    <row r="139" spans="1:31">
      <c r="A139" s="366" t="s">
        <v>579</v>
      </c>
      <c r="B139" s="366" t="s">
        <v>578</v>
      </c>
      <c r="C139" s="366" t="s">
        <v>580</v>
      </c>
      <c r="D139" s="366" t="s">
        <v>933</v>
      </c>
      <c r="E139" s="366" t="s">
        <v>1027</v>
      </c>
      <c r="F139" s="366" t="s">
        <v>351</v>
      </c>
      <c r="G139" s="366"/>
      <c r="H139" s="366" t="s">
        <v>5652</v>
      </c>
      <c r="I139" s="366" t="s">
        <v>5670</v>
      </c>
      <c r="J139" s="366"/>
      <c r="K139" s="366" t="s">
        <v>5654</v>
      </c>
      <c r="L139" s="366" t="s">
        <v>5654</v>
      </c>
      <c r="M139" s="365">
        <v>45924</v>
      </c>
      <c r="N139" s="366"/>
      <c r="O139" s="368">
        <v>1</v>
      </c>
      <c r="P139" s="366" t="s">
        <v>5655</v>
      </c>
      <c r="Q139" s="366" t="s">
        <v>5656</v>
      </c>
      <c r="R139" s="366" t="s">
        <v>5672</v>
      </c>
      <c r="S139" s="366" t="s">
        <v>5673</v>
      </c>
      <c r="T139" s="366" t="s">
        <v>5673</v>
      </c>
      <c r="U139" s="366" t="s">
        <v>5672</v>
      </c>
      <c r="V139" s="366" t="s">
        <v>5659</v>
      </c>
      <c r="W139" s="366" t="s">
        <v>6243</v>
      </c>
      <c r="X139" s="366"/>
      <c r="Y139" s="366" t="s">
        <v>5660</v>
      </c>
      <c r="Z139" s="366"/>
      <c r="AA139" s="366" t="s">
        <v>5674</v>
      </c>
      <c r="AB139" s="366"/>
      <c r="AC139" s="366" t="s">
        <v>5662</v>
      </c>
      <c r="AD139" s="366" t="s">
        <v>5663</v>
      </c>
      <c r="AE139" t="str">
        <f>_xlfn.XLOOKUP(A139,'CSRT STAFF'!$C$9:$C$188,'CSRT STAFF'!$E$9:$E$188,_xlfn.XLOOKUP(A139,'CSRT RCO'!$C$9:$C$94,'CSRT RCO'!$E$9:$E$94,"No esta en tareo",0),0)</f>
        <v>USCAMAITA CARRASCO, MARIO ANDERSON</v>
      </c>
    </row>
    <row r="140" spans="1:31">
      <c r="A140" s="366" t="s">
        <v>353</v>
      </c>
      <c r="B140" s="366" t="s">
        <v>352</v>
      </c>
      <c r="C140" s="366" t="s">
        <v>354</v>
      </c>
      <c r="D140" s="366" t="s">
        <v>933</v>
      </c>
      <c r="E140" s="366" t="s">
        <v>661</v>
      </c>
      <c r="F140" s="366" t="s">
        <v>204</v>
      </c>
      <c r="G140" s="366"/>
      <c r="H140" s="366" t="s">
        <v>5682</v>
      </c>
      <c r="I140" s="366" t="s">
        <v>5770</v>
      </c>
      <c r="J140" s="366"/>
      <c r="K140" s="366" t="s">
        <v>5654</v>
      </c>
      <c r="L140" s="366" t="s">
        <v>5654</v>
      </c>
      <c r="M140" s="365">
        <v>45925</v>
      </c>
      <c r="N140" s="366"/>
      <c r="O140" s="368">
        <v>1</v>
      </c>
      <c r="P140" s="366" t="s">
        <v>5655</v>
      </c>
      <c r="Q140" s="366" t="s">
        <v>5656</v>
      </c>
      <c r="R140" s="366" t="s">
        <v>5771</v>
      </c>
      <c r="S140" s="366" t="s">
        <v>5673</v>
      </c>
      <c r="T140" s="366" t="s">
        <v>5758</v>
      </c>
      <c r="U140" s="366" t="s">
        <v>5758</v>
      </c>
      <c r="V140" s="366" t="s">
        <v>5659</v>
      </c>
      <c r="W140" s="366" t="s">
        <v>6241</v>
      </c>
      <c r="X140" s="366"/>
      <c r="Y140" s="366" t="s">
        <v>5660</v>
      </c>
      <c r="Z140" s="366"/>
      <c r="AA140" s="366" t="s">
        <v>5772</v>
      </c>
      <c r="AB140" s="366"/>
      <c r="AC140" s="366" t="s">
        <v>5662</v>
      </c>
      <c r="AD140" s="366" t="s">
        <v>5663</v>
      </c>
      <c r="AE140" t="str">
        <f>_xlfn.XLOOKUP(A140,'CSRT STAFF'!$C$9:$C$188,'CSRT STAFF'!$E$9:$E$188,_xlfn.XLOOKUP(A140,'CSRT RCO'!$C$9:$C$94,'CSRT RCO'!$E$9:$E$94,"No esta en tareo",0),0)</f>
        <v>HUAMANI CHAÑI, ROSA DEL RIO</v>
      </c>
    </row>
    <row r="141" spans="1:31">
      <c r="A141" s="366" t="s">
        <v>398</v>
      </c>
      <c r="B141" s="366" t="s">
        <v>397</v>
      </c>
      <c r="C141" s="366" t="s">
        <v>399</v>
      </c>
      <c r="D141" s="366" t="s">
        <v>933</v>
      </c>
      <c r="E141" s="366" t="s">
        <v>1027</v>
      </c>
      <c r="F141" s="366" t="s">
        <v>351</v>
      </c>
      <c r="G141" s="366"/>
      <c r="H141" s="366" t="s">
        <v>5682</v>
      </c>
      <c r="I141" s="366" t="s">
        <v>5770</v>
      </c>
      <c r="J141" s="366"/>
      <c r="K141" s="366" t="s">
        <v>5654</v>
      </c>
      <c r="L141" s="366" t="s">
        <v>5654</v>
      </c>
      <c r="M141" s="365">
        <v>45925</v>
      </c>
      <c r="N141" s="366"/>
      <c r="O141" s="368">
        <v>1</v>
      </c>
      <c r="P141" s="366" t="s">
        <v>5655</v>
      </c>
      <c r="Q141" s="366" t="s">
        <v>5656</v>
      </c>
      <c r="R141" s="366" t="s">
        <v>5891</v>
      </c>
      <c r="S141" s="366" t="s">
        <v>5673</v>
      </c>
      <c r="T141" s="366" t="s">
        <v>5673</v>
      </c>
      <c r="U141" s="366" t="s">
        <v>5690</v>
      </c>
      <c r="V141" s="366" t="s">
        <v>5659</v>
      </c>
      <c r="W141" s="366" t="s">
        <v>6243</v>
      </c>
      <c r="X141" s="366"/>
      <c r="Y141" s="366" t="s">
        <v>5660</v>
      </c>
      <c r="Z141" s="366"/>
      <c r="AA141" s="366" t="s">
        <v>5892</v>
      </c>
      <c r="AB141" s="366"/>
      <c r="AC141" s="366" t="s">
        <v>5662</v>
      </c>
      <c r="AD141" s="366" t="s">
        <v>5663</v>
      </c>
      <c r="AE141" t="str">
        <f>_xlfn.XLOOKUP(A141,'CSRT STAFF'!$C$9:$C$188,'CSRT STAFF'!$E$9:$E$188,_xlfn.XLOOKUP(A141,'CSRT RCO'!$C$9:$C$94,'CSRT RCO'!$E$9:$E$94,"No esta en tareo",0),0)</f>
        <v>MANRIQUE FERNANDEZ BACA, ANDREA MARIA</v>
      </c>
    </row>
    <row r="142" spans="1:31">
      <c r="A142" s="366" t="s">
        <v>555</v>
      </c>
      <c r="B142" s="366" t="s">
        <v>554</v>
      </c>
      <c r="C142" s="366" t="s">
        <v>556</v>
      </c>
      <c r="D142" s="366" t="s">
        <v>933</v>
      </c>
      <c r="E142" s="366" t="s">
        <v>1027</v>
      </c>
      <c r="F142" s="366" t="s">
        <v>351</v>
      </c>
      <c r="G142" s="366"/>
      <c r="H142" s="366" t="s">
        <v>5652</v>
      </c>
      <c r="I142" s="366" t="s">
        <v>5781</v>
      </c>
      <c r="J142" s="366"/>
      <c r="K142" s="366" t="s">
        <v>5654</v>
      </c>
      <c r="L142" s="366" t="s">
        <v>5654</v>
      </c>
      <c r="M142" s="365">
        <v>45925</v>
      </c>
      <c r="N142" s="366"/>
      <c r="O142" s="368">
        <v>1</v>
      </c>
      <c r="P142" s="366" t="s">
        <v>5655</v>
      </c>
      <c r="Q142" s="366" t="s">
        <v>5656</v>
      </c>
      <c r="R142" s="366" t="s">
        <v>6140</v>
      </c>
      <c r="S142" s="366" t="s">
        <v>5673</v>
      </c>
      <c r="T142" s="366" t="s">
        <v>5673</v>
      </c>
      <c r="U142" s="366" t="s">
        <v>5673</v>
      </c>
      <c r="V142" s="366" t="s">
        <v>5659</v>
      </c>
      <c r="W142" s="366" t="s">
        <v>6243</v>
      </c>
      <c r="X142" s="366"/>
      <c r="Y142" s="366" t="s">
        <v>5660</v>
      </c>
      <c r="Z142" s="366"/>
      <c r="AA142" s="366" t="s">
        <v>6141</v>
      </c>
      <c r="AB142" s="366"/>
      <c r="AC142" s="366" t="s">
        <v>5662</v>
      </c>
      <c r="AD142" s="366" t="s">
        <v>5663</v>
      </c>
      <c r="AE142" t="str">
        <f>_xlfn.XLOOKUP(A142,'CSRT STAFF'!$C$9:$C$188,'CSRT STAFF'!$E$9:$E$188,_xlfn.XLOOKUP(A142,'CSRT RCO'!$C$9:$C$94,'CSRT RCO'!$E$9:$E$94,"No esta en tareo",0),0)</f>
        <v>SULLA CORTEZ, ELVIS</v>
      </c>
    </row>
    <row r="143" spans="1:31">
      <c r="A143" s="366" t="s">
        <v>360</v>
      </c>
      <c r="B143" s="366" t="s">
        <v>359</v>
      </c>
      <c r="C143" s="366" t="s">
        <v>361</v>
      </c>
      <c r="D143" s="366" t="s">
        <v>933</v>
      </c>
      <c r="E143" s="366" t="s">
        <v>1027</v>
      </c>
      <c r="F143" s="366" t="s">
        <v>351</v>
      </c>
      <c r="G143" s="366"/>
      <c r="H143" s="366" t="s">
        <v>5664</v>
      </c>
      <c r="I143" s="366" t="s">
        <v>5770</v>
      </c>
      <c r="J143" s="366"/>
      <c r="K143" s="366" t="s">
        <v>5654</v>
      </c>
      <c r="L143" s="366" t="s">
        <v>5654</v>
      </c>
      <c r="M143" s="365">
        <v>45925</v>
      </c>
      <c r="N143" s="366"/>
      <c r="O143" s="368">
        <v>1</v>
      </c>
      <c r="P143" s="366" t="s">
        <v>5655</v>
      </c>
      <c r="Q143" s="366" t="s">
        <v>5656</v>
      </c>
      <c r="R143" s="366" t="s">
        <v>6173</v>
      </c>
      <c r="S143" s="366" t="s">
        <v>5673</v>
      </c>
      <c r="T143" s="366" t="s">
        <v>5673</v>
      </c>
      <c r="U143" s="366" t="s">
        <v>5730</v>
      </c>
      <c r="V143" s="366" t="s">
        <v>5659</v>
      </c>
      <c r="W143" s="366" t="s">
        <v>6243</v>
      </c>
      <c r="X143" s="366"/>
      <c r="Y143" s="366" t="s">
        <v>5660</v>
      </c>
      <c r="Z143" s="366"/>
      <c r="AA143" s="366" t="s">
        <v>6174</v>
      </c>
      <c r="AB143" s="366"/>
      <c r="AC143" s="366" t="s">
        <v>5662</v>
      </c>
      <c r="AD143" s="366" t="s">
        <v>5663</v>
      </c>
      <c r="AE143" t="str">
        <f>_xlfn.XLOOKUP(A143,'CSRT STAFF'!$C$9:$C$188,'CSRT STAFF'!$E$9:$E$188,_xlfn.XLOOKUP(A143,'CSRT RCO'!$C$9:$C$94,'CSRT RCO'!$E$9:$E$94,"No esta en tareo",0),0)</f>
        <v>HUISA FERNANDEZ, TOLY KUPER</v>
      </c>
    </row>
    <row r="144" spans="1:31">
      <c r="A144" s="366" t="s">
        <v>277</v>
      </c>
      <c r="B144" s="366" t="s">
        <v>276</v>
      </c>
      <c r="C144" s="366" t="s">
        <v>278</v>
      </c>
      <c r="D144" s="366" t="s">
        <v>933</v>
      </c>
      <c r="E144" s="366" t="s">
        <v>5681</v>
      </c>
      <c r="F144" s="366" t="s">
        <v>279</v>
      </c>
      <c r="G144" s="366"/>
      <c r="H144" s="366" t="s">
        <v>5682</v>
      </c>
      <c r="I144" s="366" t="s">
        <v>5670</v>
      </c>
      <c r="J144" s="366"/>
      <c r="K144" s="366" t="s">
        <v>5654</v>
      </c>
      <c r="L144" s="366" t="s">
        <v>5654</v>
      </c>
      <c r="M144" s="365">
        <v>45931</v>
      </c>
      <c r="N144" s="366"/>
      <c r="O144" s="368">
        <v>1</v>
      </c>
      <c r="P144" s="366" t="s">
        <v>5655</v>
      </c>
      <c r="Q144" s="366" t="s">
        <v>5656</v>
      </c>
      <c r="R144" s="366" t="s">
        <v>1006</v>
      </c>
      <c r="S144" s="366" t="s">
        <v>1006</v>
      </c>
      <c r="T144" s="366" t="s">
        <v>1006</v>
      </c>
      <c r="U144" s="366" t="s">
        <v>1006</v>
      </c>
      <c r="V144" s="366" t="s">
        <v>5659</v>
      </c>
      <c r="W144" s="366" t="s">
        <v>6241</v>
      </c>
      <c r="X144" s="366"/>
      <c r="Y144" s="366" t="s">
        <v>5660</v>
      </c>
      <c r="Z144" s="366"/>
      <c r="AA144" s="366" t="s">
        <v>5683</v>
      </c>
      <c r="AB144" s="366"/>
      <c r="AC144" s="366" t="s">
        <v>5662</v>
      </c>
      <c r="AD144" s="366" t="s">
        <v>5663</v>
      </c>
      <c r="AE144" t="str">
        <f>_xlfn.XLOOKUP(A144,'CSRT STAFF'!$C$9:$C$188,'CSRT STAFF'!$E$9:$E$188,_xlfn.XLOOKUP(A144,'CSRT RCO'!$C$9:$C$94,'CSRT RCO'!$E$9:$E$94,"No esta en tareo",0),0)</f>
        <v>DURAND LOPEZ, WILBER HUMBERTO</v>
      </c>
    </row>
    <row r="145" spans="1:31">
      <c r="A145" s="366" t="s">
        <v>412</v>
      </c>
      <c r="B145" s="366" t="s">
        <v>411</v>
      </c>
      <c r="C145" s="366" t="s">
        <v>413</v>
      </c>
      <c r="D145" s="366" t="s">
        <v>933</v>
      </c>
      <c r="E145" s="366" t="s">
        <v>638</v>
      </c>
      <c r="F145" s="366" t="s">
        <v>414</v>
      </c>
      <c r="G145" s="366"/>
      <c r="H145" s="366" t="s">
        <v>5677</v>
      </c>
      <c r="I145" s="366" t="s">
        <v>5670</v>
      </c>
      <c r="J145" s="366"/>
      <c r="K145" s="366" t="s">
        <v>5654</v>
      </c>
      <c r="L145" s="366" t="s">
        <v>5654</v>
      </c>
      <c r="M145" s="365">
        <v>45931</v>
      </c>
      <c r="N145" s="366"/>
      <c r="O145" s="368">
        <v>1</v>
      </c>
      <c r="P145" s="366" t="s">
        <v>5655</v>
      </c>
      <c r="Q145" s="366" t="s">
        <v>5656</v>
      </c>
      <c r="R145" s="366" t="s">
        <v>1006</v>
      </c>
      <c r="S145" s="366" t="s">
        <v>1006</v>
      </c>
      <c r="T145" s="366" t="s">
        <v>1006</v>
      </c>
      <c r="U145" s="366" t="s">
        <v>1006</v>
      </c>
      <c r="V145" s="366" t="s">
        <v>5659</v>
      </c>
      <c r="W145" s="366" t="s">
        <v>6244</v>
      </c>
      <c r="X145" s="366"/>
      <c r="Y145" s="366" t="s">
        <v>5660</v>
      </c>
      <c r="Z145" s="366"/>
      <c r="AA145" s="366" t="s">
        <v>5893</v>
      </c>
      <c r="AB145" s="366"/>
      <c r="AC145" s="366" t="s">
        <v>5662</v>
      </c>
      <c r="AD145" s="366" t="s">
        <v>5663</v>
      </c>
      <c r="AE145" t="str">
        <f>_xlfn.XLOOKUP(A145,'CSRT STAFF'!$C$9:$C$188,'CSRT STAFF'!$E$9:$E$188,_xlfn.XLOOKUP(A145,'CSRT RCO'!$C$9:$C$94,'CSRT RCO'!$E$9:$E$94,"No esta en tareo",0),0)</f>
        <v>MEZA MORI, KATTY</v>
      </c>
    </row>
    <row r="146" spans="1:31">
      <c r="A146" s="366" t="s">
        <v>562</v>
      </c>
      <c r="B146" s="366" t="s">
        <v>561</v>
      </c>
      <c r="C146" s="366" t="s">
        <v>563</v>
      </c>
      <c r="D146" s="366" t="s">
        <v>933</v>
      </c>
      <c r="E146" s="366" t="s">
        <v>661</v>
      </c>
      <c r="F146" s="366" t="s">
        <v>564</v>
      </c>
      <c r="G146" s="366"/>
      <c r="H146" s="366" t="s">
        <v>5682</v>
      </c>
      <c r="I146" s="366" t="s">
        <v>5670</v>
      </c>
      <c r="J146" s="366"/>
      <c r="K146" s="366" t="s">
        <v>5654</v>
      </c>
      <c r="L146" s="366" t="s">
        <v>5654</v>
      </c>
      <c r="M146" s="365">
        <v>45931</v>
      </c>
      <c r="N146" s="366"/>
      <c r="O146" s="368">
        <v>1</v>
      </c>
      <c r="P146" s="366" t="s">
        <v>5655</v>
      </c>
      <c r="Q146" s="366" t="s">
        <v>5656</v>
      </c>
      <c r="R146" s="366" t="s">
        <v>5994</v>
      </c>
      <c r="S146" s="366" t="s">
        <v>3716</v>
      </c>
      <c r="T146" s="366" t="s">
        <v>3716</v>
      </c>
      <c r="U146" s="366" t="s">
        <v>3716</v>
      </c>
      <c r="V146" s="366" t="s">
        <v>5659</v>
      </c>
      <c r="W146" s="366" t="s">
        <v>6241</v>
      </c>
      <c r="X146" s="366"/>
      <c r="Y146" s="366" t="s">
        <v>5660</v>
      </c>
      <c r="Z146" s="366"/>
      <c r="AA146" s="366" t="s">
        <v>5995</v>
      </c>
      <c r="AB146" s="366"/>
      <c r="AC146" s="366" t="s">
        <v>5662</v>
      </c>
      <c r="AD146" s="366" t="s">
        <v>5663</v>
      </c>
      <c r="AE146" t="str">
        <f>_xlfn.XLOOKUP(A146,'CSRT STAFF'!$C$9:$C$188,'CSRT STAFF'!$E$9:$E$188,_xlfn.XLOOKUP(A146,'CSRT RCO'!$C$9:$C$94,'CSRT RCO'!$E$9:$E$94,"No esta en tareo",0),0)</f>
        <v>TALLEDO PEREYRA, MARIANA ELIZABETH</v>
      </c>
    </row>
    <row r="147" spans="1:31">
      <c r="A147" s="366" t="s">
        <v>755</v>
      </c>
      <c r="B147" s="366" t="s">
        <v>754</v>
      </c>
      <c r="C147" s="366" t="s">
        <v>756</v>
      </c>
      <c r="D147" s="366" t="s">
        <v>933</v>
      </c>
      <c r="E147" s="366" t="s">
        <v>789</v>
      </c>
      <c r="F147" s="366" t="s">
        <v>757</v>
      </c>
      <c r="G147" s="366"/>
      <c r="H147" s="366" t="s">
        <v>5682</v>
      </c>
      <c r="I147" s="366" t="s">
        <v>5670</v>
      </c>
      <c r="J147" s="366"/>
      <c r="K147" s="366" t="s">
        <v>5654</v>
      </c>
      <c r="L147" s="366" t="s">
        <v>5654</v>
      </c>
      <c r="M147" s="365">
        <v>45931</v>
      </c>
      <c r="N147" s="366"/>
      <c r="O147" s="368">
        <v>1</v>
      </c>
      <c r="P147" s="366" t="s">
        <v>5655</v>
      </c>
      <c r="Q147" s="366" t="s">
        <v>5656</v>
      </c>
      <c r="R147" s="366" t="s">
        <v>5824</v>
      </c>
      <c r="S147" s="366" t="s">
        <v>5673</v>
      </c>
      <c r="T147" s="366" t="s">
        <v>5673</v>
      </c>
      <c r="U147" s="366" t="s">
        <v>5673</v>
      </c>
      <c r="V147" s="366" t="s">
        <v>5659</v>
      </c>
      <c r="W147" s="366" t="s">
        <v>6249</v>
      </c>
      <c r="X147" s="366"/>
      <c r="Y147" s="366" t="s">
        <v>5660</v>
      </c>
      <c r="Z147" s="366"/>
      <c r="AA147" s="366" t="s">
        <v>6013</v>
      </c>
      <c r="AB147" s="366"/>
      <c r="AC147" s="366" t="s">
        <v>5662</v>
      </c>
      <c r="AD147" s="366" t="s">
        <v>5663</v>
      </c>
      <c r="AE147" t="str">
        <f>_xlfn.XLOOKUP(A147,'CSRT STAFF'!$C$9:$C$188,'CSRT STAFF'!$E$9:$E$188,_xlfn.XLOOKUP(A147,'CSRT RCO'!$C$9:$C$94,'CSRT RCO'!$E$9:$E$94,"No esta en tareo",0),0)</f>
        <v>CATALAN CERVANTES, ROMARIO</v>
      </c>
    </row>
    <row r="148" spans="1:31">
      <c r="A148" s="366" t="s">
        <v>619</v>
      </c>
      <c r="B148" s="366" t="s">
        <v>618</v>
      </c>
      <c r="C148" s="366" t="s">
        <v>620</v>
      </c>
      <c r="D148" s="366" t="s">
        <v>933</v>
      </c>
      <c r="E148" s="366" t="s">
        <v>5681</v>
      </c>
      <c r="F148" s="366" t="s">
        <v>448</v>
      </c>
      <c r="G148" s="366"/>
      <c r="H148" s="366" t="s">
        <v>5682</v>
      </c>
      <c r="I148" s="366" t="s">
        <v>5670</v>
      </c>
      <c r="J148" s="366"/>
      <c r="K148" s="366" t="s">
        <v>5654</v>
      </c>
      <c r="L148" s="366" t="s">
        <v>5654</v>
      </c>
      <c r="M148" s="365">
        <v>45931</v>
      </c>
      <c r="N148" s="366"/>
      <c r="O148" s="368">
        <v>1</v>
      </c>
      <c r="P148" s="366" t="s">
        <v>5655</v>
      </c>
      <c r="Q148" s="366" t="s">
        <v>5656</v>
      </c>
      <c r="R148" s="366" t="s">
        <v>6016</v>
      </c>
      <c r="S148" s="366" t="s">
        <v>5938</v>
      </c>
      <c r="T148" s="366" t="s">
        <v>5939</v>
      </c>
      <c r="U148" s="366" t="s">
        <v>5939</v>
      </c>
      <c r="V148" s="366" t="s">
        <v>5659</v>
      </c>
      <c r="W148" s="366" t="s">
        <v>6241</v>
      </c>
      <c r="X148" s="366"/>
      <c r="Y148" s="366" t="s">
        <v>5660</v>
      </c>
      <c r="Z148" s="366"/>
      <c r="AA148" s="366" t="s">
        <v>6017</v>
      </c>
      <c r="AB148" s="366"/>
      <c r="AC148" s="366" t="s">
        <v>5662</v>
      </c>
      <c r="AD148" s="366" t="s">
        <v>5663</v>
      </c>
      <c r="AE148" t="str">
        <f>_xlfn.XLOOKUP(A148,'CSRT STAFF'!$C$9:$C$188,'CSRT STAFF'!$E$9:$E$188,_xlfn.XLOOKUP(A148,'CSRT RCO'!$C$9:$C$94,'CSRT RCO'!$E$9:$E$94,"No esta en tareo",0),0)</f>
        <v>ZELADA VELASQUEZ, ANGHELA JHAJAIRA</v>
      </c>
    </row>
    <row r="149" spans="1:31">
      <c r="A149" s="366" t="s">
        <v>780</v>
      </c>
      <c r="B149" s="366" t="s">
        <v>779</v>
      </c>
      <c r="C149" s="366" t="s">
        <v>781</v>
      </c>
      <c r="D149" s="366" t="s">
        <v>933</v>
      </c>
      <c r="E149" s="366" t="s">
        <v>1099</v>
      </c>
      <c r="F149" s="366" t="s">
        <v>782</v>
      </c>
      <c r="G149" s="366"/>
      <c r="H149" s="366" t="s">
        <v>5742</v>
      </c>
      <c r="I149" s="366" t="s">
        <v>5670</v>
      </c>
      <c r="J149" s="366"/>
      <c r="K149" s="366" t="s">
        <v>5654</v>
      </c>
      <c r="L149" s="366" t="s">
        <v>5654</v>
      </c>
      <c r="M149" s="365">
        <v>45931</v>
      </c>
      <c r="N149" s="366"/>
      <c r="O149" s="368">
        <v>1</v>
      </c>
      <c r="P149" s="366" t="s">
        <v>5655</v>
      </c>
      <c r="Q149" s="366" t="s">
        <v>5656</v>
      </c>
      <c r="R149" s="366" t="s">
        <v>689</v>
      </c>
      <c r="S149" s="366" t="s">
        <v>1006</v>
      </c>
      <c r="T149" s="366" t="s">
        <v>1006</v>
      </c>
      <c r="U149" s="366" t="s">
        <v>1006</v>
      </c>
      <c r="V149" s="366" t="s">
        <v>5659</v>
      </c>
      <c r="W149" s="366" t="s">
        <v>6248</v>
      </c>
      <c r="X149" s="366"/>
      <c r="Y149" s="366" t="s">
        <v>5660</v>
      </c>
      <c r="Z149" s="366"/>
      <c r="AA149" s="366" t="s">
        <v>6036</v>
      </c>
      <c r="AB149" s="366"/>
      <c r="AC149" s="366" t="s">
        <v>5662</v>
      </c>
      <c r="AD149" s="366" t="s">
        <v>5663</v>
      </c>
      <c r="AE149" t="str">
        <f>_xlfn.XLOOKUP(A149,'CSRT STAFF'!$C$9:$C$188,'CSRT STAFF'!$E$9:$E$188,_xlfn.XLOOKUP(A149,'CSRT RCO'!$C$9:$C$94,'CSRT RCO'!$E$9:$E$94,"No esta en tareo",0),0)</f>
        <v>GUTIERREZ NAJARRO, JUAN CARLOS</v>
      </c>
    </row>
    <row r="150" spans="1:31">
      <c r="A150" s="366" t="s">
        <v>748</v>
      </c>
      <c r="B150" s="366" t="s">
        <v>747</v>
      </c>
      <c r="C150" s="366" t="s">
        <v>749</v>
      </c>
      <c r="D150" s="366" t="s">
        <v>933</v>
      </c>
      <c r="E150" s="366" t="s">
        <v>1099</v>
      </c>
      <c r="F150" s="366" t="s">
        <v>721</v>
      </c>
      <c r="G150" s="366"/>
      <c r="H150" s="366" t="s">
        <v>5677</v>
      </c>
      <c r="I150" s="366" t="s">
        <v>5670</v>
      </c>
      <c r="J150" s="366"/>
      <c r="K150" s="366" t="s">
        <v>5654</v>
      </c>
      <c r="L150" s="366" t="s">
        <v>5654</v>
      </c>
      <c r="M150" s="365">
        <v>45931</v>
      </c>
      <c r="N150" s="366"/>
      <c r="O150" s="368">
        <v>1</v>
      </c>
      <c r="P150" s="366" t="s">
        <v>5655</v>
      </c>
      <c r="Q150" s="366" t="s">
        <v>5656</v>
      </c>
      <c r="R150" s="366" t="s">
        <v>5838</v>
      </c>
      <c r="S150" s="366" t="s">
        <v>5751</v>
      </c>
      <c r="T150" s="366" t="s">
        <v>5752</v>
      </c>
      <c r="U150" s="366" t="s">
        <v>5752</v>
      </c>
      <c r="V150" s="366" t="s">
        <v>5659</v>
      </c>
      <c r="W150" s="366" t="s">
        <v>6243</v>
      </c>
      <c r="X150" s="366"/>
      <c r="Y150" s="366" t="s">
        <v>5660</v>
      </c>
      <c r="Z150" s="366"/>
      <c r="AA150" s="366" t="s">
        <v>6087</v>
      </c>
      <c r="AB150" s="366"/>
      <c r="AC150" s="366" t="s">
        <v>5662</v>
      </c>
      <c r="AD150" s="366" t="s">
        <v>5663</v>
      </c>
      <c r="AE150" t="str">
        <f>_xlfn.XLOOKUP(A150,'CSRT STAFF'!$C$9:$C$188,'CSRT STAFF'!$E$9:$E$188,_xlfn.XLOOKUP(A150,'CSRT RCO'!$C$9:$C$94,'CSRT RCO'!$E$9:$E$94,"No esta en tareo",0),0)</f>
        <v>AURICH ROJAS, VICTOR</v>
      </c>
    </row>
    <row r="151" spans="1:31">
      <c r="A151" s="366" t="s">
        <v>865</v>
      </c>
      <c r="B151" s="366" t="s">
        <v>864</v>
      </c>
      <c r="C151" s="366" t="s">
        <v>866</v>
      </c>
      <c r="D151" s="366" t="s">
        <v>933</v>
      </c>
      <c r="E151" s="366" t="s">
        <v>1099</v>
      </c>
      <c r="F151" s="366" t="s">
        <v>735</v>
      </c>
      <c r="G151" s="366"/>
      <c r="H151" s="366" t="s">
        <v>5677</v>
      </c>
      <c r="I151" s="366" t="s">
        <v>5670</v>
      </c>
      <c r="J151" s="366"/>
      <c r="K151" s="366" t="s">
        <v>5654</v>
      </c>
      <c r="L151" s="366" t="s">
        <v>5654</v>
      </c>
      <c r="M151" s="365">
        <v>45931</v>
      </c>
      <c r="N151" s="366"/>
      <c r="O151" s="368">
        <v>1</v>
      </c>
      <c r="P151" s="366" t="s">
        <v>5655</v>
      </c>
      <c r="Q151" s="366" t="s">
        <v>5656</v>
      </c>
      <c r="R151" s="366" t="s">
        <v>6016</v>
      </c>
      <c r="S151" s="366" t="s">
        <v>5938</v>
      </c>
      <c r="T151" s="366" t="s">
        <v>5939</v>
      </c>
      <c r="U151" s="366" t="s">
        <v>5939</v>
      </c>
      <c r="V151" s="366" t="s">
        <v>5659</v>
      </c>
      <c r="W151" s="366" t="s">
        <v>6241</v>
      </c>
      <c r="X151" s="366"/>
      <c r="Y151" s="366" t="s">
        <v>5660</v>
      </c>
      <c r="Z151" s="366"/>
      <c r="AA151" s="366" t="s">
        <v>6101</v>
      </c>
      <c r="AB151" s="366"/>
      <c r="AC151" s="366" t="s">
        <v>5662</v>
      </c>
      <c r="AD151" s="366" t="s">
        <v>5663</v>
      </c>
      <c r="AE151" t="str">
        <f>_xlfn.XLOOKUP(A151,'CSRT STAFF'!$C$9:$C$188,'CSRT STAFF'!$E$9:$E$188,_xlfn.XLOOKUP(A151,'CSRT RCO'!$C$9:$C$94,'CSRT RCO'!$E$9:$E$94,"No esta en tareo",0),0)</f>
        <v>RAMIREZ RODRIGUEZ, FREDDY ROLANDO</v>
      </c>
    </row>
    <row r="152" spans="1:31">
      <c r="A152" s="366" t="s">
        <v>896</v>
      </c>
      <c r="B152" s="366" t="s">
        <v>895</v>
      </c>
      <c r="C152" s="366" t="s">
        <v>897</v>
      </c>
      <c r="D152" s="366" t="s">
        <v>933</v>
      </c>
      <c r="E152" s="366" t="s">
        <v>1099</v>
      </c>
      <c r="F152" s="366" t="s">
        <v>782</v>
      </c>
      <c r="G152" s="366"/>
      <c r="H152" s="366" t="s">
        <v>5742</v>
      </c>
      <c r="I152" s="366" t="s">
        <v>5670</v>
      </c>
      <c r="J152" s="366"/>
      <c r="K152" s="366" t="s">
        <v>5654</v>
      </c>
      <c r="L152" s="366" t="s">
        <v>5654</v>
      </c>
      <c r="M152" s="365">
        <v>45931</v>
      </c>
      <c r="N152" s="366"/>
      <c r="O152" s="368">
        <v>1</v>
      </c>
      <c r="P152" s="366" t="s">
        <v>5655</v>
      </c>
      <c r="Q152" s="366" t="s">
        <v>5656</v>
      </c>
      <c r="R152" s="366" t="s">
        <v>6219</v>
      </c>
      <c r="S152" s="366" t="s">
        <v>6219</v>
      </c>
      <c r="T152" s="366" t="s">
        <v>6220</v>
      </c>
      <c r="U152" s="366" t="s">
        <v>6221</v>
      </c>
      <c r="V152" s="366" t="s">
        <v>5659</v>
      </c>
      <c r="W152" s="366" t="s">
        <v>6248</v>
      </c>
      <c r="X152" s="366"/>
      <c r="Y152" s="366" t="s">
        <v>5660</v>
      </c>
      <c r="Z152" s="366"/>
      <c r="AA152" s="366" t="s">
        <v>6222</v>
      </c>
      <c r="AB152" s="366"/>
      <c r="AC152" s="366" t="s">
        <v>5662</v>
      </c>
      <c r="AD152" s="366" t="s">
        <v>5663</v>
      </c>
      <c r="AE152" t="str">
        <f>_xlfn.XLOOKUP(A152,'CSRT STAFF'!$C$9:$C$188,'CSRT STAFF'!$E$9:$E$188,_xlfn.XLOOKUP(A152,'CSRT RCO'!$C$9:$C$94,'CSRT RCO'!$E$9:$E$94,"No esta en tareo",0),0)</f>
        <v>VILLA TIRADO, JHIN KERVIN</v>
      </c>
    </row>
    <row r="153" spans="1:31">
      <c r="A153" s="366" t="s">
        <v>854</v>
      </c>
      <c r="B153" s="366" t="s">
        <v>853</v>
      </c>
      <c r="C153" s="366" t="s">
        <v>855</v>
      </c>
      <c r="D153" s="366" t="s">
        <v>933</v>
      </c>
      <c r="E153" s="366" t="s">
        <v>1013</v>
      </c>
      <c r="F153" s="366" t="s">
        <v>904</v>
      </c>
      <c r="G153" s="366"/>
      <c r="H153" s="366" t="s">
        <v>5682</v>
      </c>
      <c r="I153" s="366" t="s">
        <v>5984</v>
      </c>
      <c r="J153" s="366"/>
      <c r="K153" s="366" t="s">
        <v>5654</v>
      </c>
      <c r="L153" s="366" t="s">
        <v>5654</v>
      </c>
      <c r="M153" s="365">
        <v>45936</v>
      </c>
      <c r="N153" s="365">
        <v>46045</v>
      </c>
      <c r="O153" s="368">
        <v>1</v>
      </c>
      <c r="P153" s="366" t="s">
        <v>5655</v>
      </c>
      <c r="Q153" s="366" t="s">
        <v>5656</v>
      </c>
      <c r="R153" s="366" t="s">
        <v>5673</v>
      </c>
      <c r="S153" s="366" t="s">
        <v>5673</v>
      </c>
      <c r="T153" s="366" t="s">
        <v>5673</v>
      </c>
      <c r="U153" s="366" t="s">
        <v>5673</v>
      </c>
      <c r="V153" s="366" t="s">
        <v>5659</v>
      </c>
      <c r="W153" s="366" t="s">
        <v>6242</v>
      </c>
      <c r="X153" s="366"/>
      <c r="Y153" s="366" t="s">
        <v>5660</v>
      </c>
      <c r="Z153" s="366"/>
      <c r="AA153" s="366" t="s">
        <v>5985</v>
      </c>
      <c r="AB153" s="366"/>
      <c r="AC153" s="366" t="s">
        <v>5662</v>
      </c>
      <c r="AD153" s="366" t="s">
        <v>5663</v>
      </c>
      <c r="AE153" t="str">
        <f>_xlfn.XLOOKUP(A153,'CSRT STAFF'!$C$9:$C$188,'CSRT STAFF'!$E$9:$E$188,_xlfn.XLOOKUP(A153,'CSRT RCO'!$C$9:$C$94,'CSRT RCO'!$E$9:$E$94,"No esta en tareo",0),0)</f>
        <v>No esta en tareo</v>
      </c>
    </row>
    <row r="154" spans="1:31">
      <c r="A154" s="366" t="s">
        <v>851</v>
      </c>
      <c r="B154" s="366" t="s">
        <v>850</v>
      </c>
      <c r="C154" s="366" t="s">
        <v>852</v>
      </c>
      <c r="D154" s="366" t="s">
        <v>933</v>
      </c>
      <c r="E154" s="366" t="s">
        <v>1013</v>
      </c>
      <c r="F154" s="366" t="s">
        <v>904</v>
      </c>
      <c r="G154" s="366"/>
      <c r="H154" s="366" t="s">
        <v>5682</v>
      </c>
      <c r="I154" s="366" t="s">
        <v>5984</v>
      </c>
      <c r="J154" s="366"/>
      <c r="K154" s="366" t="s">
        <v>5654</v>
      </c>
      <c r="L154" s="366" t="s">
        <v>5654</v>
      </c>
      <c r="M154" s="365">
        <v>45936</v>
      </c>
      <c r="N154" s="366"/>
      <c r="O154" s="368">
        <v>1</v>
      </c>
      <c r="P154" s="366" t="s">
        <v>5655</v>
      </c>
      <c r="Q154" s="366" t="s">
        <v>5656</v>
      </c>
      <c r="R154" s="366" t="s">
        <v>5824</v>
      </c>
      <c r="S154" s="366" t="s">
        <v>5673</v>
      </c>
      <c r="T154" s="366" t="s">
        <v>5673</v>
      </c>
      <c r="U154" s="366" t="s">
        <v>5673</v>
      </c>
      <c r="V154" s="366" t="s">
        <v>5659</v>
      </c>
      <c r="W154" s="366" t="s">
        <v>6242</v>
      </c>
      <c r="X154" s="366"/>
      <c r="Y154" s="366" t="s">
        <v>5660</v>
      </c>
      <c r="Z154" s="366"/>
      <c r="AA154" s="366" t="s">
        <v>6015</v>
      </c>
      <c r="AB154" s="366"/>
      <c r="AC154" s="366" t="s">
        <v>5662</v>
      </c>
      <c r="AD154" s="366" t="s">
        <v>5663</v>
      </c>
      <c r="AE154" t="str">
        <f>_xlfn.XLOOKUP(A154,'CSRT STAFF'!$C$9:$C$188,'CSRT STAFF'!$E$9:$E$188,_xlfn.XLOOKUP(A154,'CSRT RCO'!$C$9:$C$94,'CSRT RCO'!$E$9:$E$94,"No esta en tareo",0),0)</f>
        <v>QUISPE QUISPE, CARLOS</v>
      </c>
    </row>
    <row r="155" spans="1:31">
      <c r="A155" s="366" t="s">
        <v>730</v>
      </c>
      <c r="B155" s="366" t="s">
        <v>729</v>
      </c>
      <c r="C155" s="366" t="s">
        <v>731</v>
      </c>
      <c r="D155" s="366" t="s">
        <v>933</v>
      </c>
      <c r="E155" s="366" t="s">
        <v>1013</v>
      </c>
      <c r="F155" s="366" t="s">
        <v>904</v>
      </c>
      <c r="G155" s="366"/>
      <c r="H155" s="366" t="s">
        <v>5682</v>
      </c>
      <c r="I155" s="366" t="s">
        <v>6182</v>
      </c>
      <c r="J155" s="366"/>
      <c r="K155" s="366" t="s">
        <v>5654</v>
      </c>
      <c r="L155" s="366" t="s">
        <v>5654</v>
      </c>
      <c r="M155" s="365">
        <v>45937</v>
      </c>
      <c r="N155" s="366"/>
      <c r="O155" s="368">
        <v>1</v>
      </c>
      <c r="P155" s="366" t="s">
        <v>5655</v>
      </c>
      <c r="Q155" s="366" t="s">
        <v>5656</v>
      </c>
      <c r="R155" s="366" t="s">
        <v>1006</v>
      </c>
      <c r="S155" s="366" t="s">
        <v>1006</v>
      </c>
      <c r="T155" s="366" t="s">
        <v>1006</v>
      </c>
      <c r="U155" s="366" t="s">
        <v>1006</v>
      </c>
      <c r="V155" s="366" t="s">
        <v>5659</v>
      </c>
      <c r="W155" s="366" t="s">
        <v>6242</v>
      </c>
      <c r="X155" s="366"/>
      <c r="Y155" s="366" t="s">
        <v>5660</v>
      </c>
      <c r="Z155" s="366"/>
      <c r="AA155" s="366" t="s">
        <v>6183</v>
      </c>
      <c r="AB155" s="366"/>
      <c r="AC155" s="366" t="s">
        <v>5662</v>
      </c>
      <c r="AD155" s="366" t="s">
        <v>5663</v>
      </c>
      <c r="AE155" t="str">
        <f>_xlfn.XLOOKUP(A155,'CSRT STAFF'!$C$9:$C$188,'CSRT STAFF'!$E$9:$E$188,_xlfn.XLOOKUP(A155,'CSRT RCO'!$C$9:$C$94,'CSRT RCO'!$E$9:$E$94,"No esta en tareo",0),0)</f>
        <v>AÑANCA QUISPE, JHON WILMER</v>
      </c>
    </row>
    <row r="156" spans="1:31">
      <c r="A156" s="366" t="s">
        <v>388</v>
      </c>
      <c r="B156" s="366" t="s">
        <v>387</v>
      </c>
      <c r="C156" s="366" t="s">
        <v>389</v>
      </c>
      <c r="D156" s="366" t="s">
        <v>933</v>
      </c>
      <c r="E156" s="366" t="s">
        <v>268</v>
      </c>
      <c r="F156" s="366" t="s">
        <v>171</v>
      </c>
      <c r="G156" s="366"/>
      <c r="H156" s="366" t="s">
        <v>5682</v>
      </c>
      <c r="I156" s="366" t="s">
        <v>5865</v>
      </c>
      <c r="J156" s="366"/>
      <c r="K156" s="366" t="s">
        <v>5654</v>
      </c>
      <c r="L156" s="366" t="s">
        <v>5654</v>
      </c>
      <c r="M156" s="365">
        <v>45946</v>
      </c>
      <c r="N156" s="366"/>
      <c r="O156" s="368">
        <v>1</v>
      </c>
      <c r="P156" s="366" t="s">
        <v>5655</v>
      </c>
      <c r="Q156" s="366" t="s">
        <v>5656</v>
      </c>
      <c r="R156" s="366" t="s">
        <v>5824</v>
      </c>
      <c r="S156" s="366" t="s">
        <v>5673</v>
      </c>
      <c r="T156" s="366" t="s">
        <v>5673</v>
      </c>
      <c r="U156" s="366" t="s">
        <v>5673</v>
      </c>
      <c r="V156" s="366" t="s">
        <v>5659</v>
      </c>
      <c r="W156" s="366" t="s">
        <v>6243</v>
      </c>
      <c r="X156" s="366"/>
      <c r="Y156" s="366" t="s">
        <v>5660</v>
      </c>
      <c r="Z156" s="366"/>
      <c r="AA156" s="366" t="s">
        <v>5866</v>
      </c>
      <c r="AB156" s="366"/>
      <c r="AC156" s="366" t="s">
        <v>5662</v>
      </c>
      <c r="AD156" s="366" t="s">
        <v>5663</v>
      </c>
      <c r="AE156" t="str">
        <f>_xlfn.XLOOKUP(A156,'CSRT STAFF'!$C$9:$C$188,'CSRT STAFF'!$E$9:$E$188,_xlfn.XLOOKUP(A156,'CSRT RCO'!$C$9:$C$94,'CSRT RCO'!$E$9:$E$94,"No esta en tareo",0),0)</f>
        <v>LOZANO FLORES, DERIQ KEVIN</v>
      </c>
    </row>
    <row r="157" spans="1:31">
      <c r="A157" s="366" t="s">
        <v>727</v>
      </c>
      <c r="B157" s="366" t="s">
        <v>726</v>
      </c>
      <c r="C157" s="366" t="s">
        <v>728</v>
      </c>
      <c r="D157" s="366" t="s">
        <v>933</v>
      </c>
      <c r="E157" s="366" t="s">
        <v>1027</v>
      </c>
      <c r="F157" s="366" t="s">
        <v>3076</v>
      </c>
      <c r="G157" s="366"/>
      <c r="H157" s="366" t="s">
        <v>5682</v>
      </c>
      <c r="I157" s="366" t="s">
        <v>5684</v>
      </c>
      <c r="J157" s="366"/>
      <c r="K157" s="366" t="s">
        <v>5654</v>
      </c>
      <c r="L157" s="366" t="s">
        <v>5654</v>
      </c>
      <c r="M157" s="365">
        <v>45947</v>
      </c>
      <c r="N157" s="365">
        <v>46053</v>
      </c>
      <c r="O157" s="368">
        <v>1</v>
      </c>
      <c r="P157" s="366" t="s">
        <v>5655</v>
      </c>
      <c r="Q157" s="366" t="s">
        <v>5656</v>
      </c>
      <c r="R157" s="366" t="s">
        <v>5685</v>
      </c>
      <c r="S157" s="366" t="s">
        <v>5686</v>
      </c>
      <c r="T157" s="366" t="s">
        <v>5686</v>
      </c>
      <c r="U157" s="366" t="s">
        <v>5686</v>
      </c>
      <c r="V157" s="366" t="s">
        <v>5659</v>
      </c>
      <c r="W157" s="366" t="s">
        <v>6245</v>
      </c>
      <c r="X157" s="366"/>
      <c r="Y157" s="366" t="s">
        <v>5660</v>
      </c>
      <c r="Z157" s="366"/>
      <c r="AA157" s="366" t="s">
        <v>5687</v>
      </c>
      <c r="AB157" s="366"/>
      <c r="AC157" s="366" t="s">
        <v>5662</v>
      </c>
      <c r="AD157" s="366" t="s">
        <v>5663</v>
      </c>
      <c r="AE157" t="str">
        <f>_xlfn.XLOOKUP(A157,'CSRT STAFF'!$C$9:$C$188,'CSRT STAFF'!$E$9:$E$188,_xlfn.XLOOKUP(A157,'CSRT RCO'!$C$9:$C$94,'CSRT RCO'!$E$9:$E$94,"No esta en tareo",0),0)</f>
        <v>No esta en tareo</v>
      </c>
    </row>
    <row r="158" spans="1:31">
      <c r="A158" s="366" t="s">
        <v>794</v>
      </c>
      <c r="B158" s="366" t="s">
        <v>793</v>
      </c>
      <c r="C158" s="366" t="s">
        <v>795</v>
      </c>
      <c r="D158" s="366" t="s">
        <v>933</v>
      </c>
      <c r="E158" s="366" t="s">
        <v>1027</v>
      </c>
      <c r="F158" s="366" t="s">
        <v>725</v>
      </c>
      <c r="G158" s="366"/>
      <c r="H158" s="366" t="s">
        <v>5682</v>
      </c>
      <c r="I158" s="366" t="s">
        <v>5684</v>
      </c>
      <c r="J158" s="366"/>
      <c r="K158" s="366" t="s">
        <v>5654</v>
      </c>
      <c r="L158" s="366" t="s">
        <v>5654</v>
      </c>
      <c r="M158" s="365">
        <v>45947</v>
      </c>
      <c r="N158" s="365">
        <v>46053</v>
      </c>
      <c r="O158" s="368">
        <v>1</v>
      </c>
      <c r="P158" s="366" t="s">
        <v>5655</v>
      </c>
      <c r="Q158" s="366" t="s">
        <v>5656</v>
      </c>
      <c r="R158" s="366" t="s">
        <v>5673</v>
      </c>
      <c r="S158" s="366" t="s">
        <v>5673</v>
      </c>
      <c r="T158" s="366" t="s">
        <v>5673</v>
      </c>
      <c r="U158" s="366" t="s">
        <v>5673</v>
      </c>
      <c r="V158" s="366" t="s">
        <v>5659</v>
      </c>
      <c r="W158" s="366" t="s">
        <v>6245</v>
      </c>
      <c r="X158" s="366"/>
      <c r="Y158" s="366" t="s">
        <v>5660</v>
      </c>
      <c r="Z158" s="366"/>
      <c r="AA158" s="366" t="s">
        <v>5903</v>
      </c>
      <c r="AB158" s="366"/>
      <c r="AC158" s="366" t="s">
        <v>5662</v>
      </c>
      <c r="AD158" s="366" t="s">
        <v>5663</v>
      </c>
      <c r="AE158" t="str">
        <f>_xlfn.XLOOKUP(A158,'CSRT STAFF'!$C$9:$C$188,'CSRT STAFF'!$E$9:$E$188,_xlfn.XLOOKUP(A158,'CSRT RCO'!$C$9:$C$94,'CSRT RCO'!$E$9:$E$94,"No esta en tareo",0),0)</f>
        <v>No esta en tareo</v>
      </c>
    </row>
    <row r="159" spans="1:31">
      <c r="A159" s="366" t="s">
        <v>784</v>
      </c>
      <c r="B159" s="366" t="s">
        <v>783</v>
      </c>
      <c r="C159" s="366" t="s">
        <v>785</v>
      </c>
      <c r="D159" s="366" t="s">
        <v>933</v>
      </c>
      <c r="E159" s="366" t="s">
        <v>1027</v>
      </c>
      <c r="F159" s="366" t="s">
        <v>3076</v>
      </c>
      <c r="G159" s="366"/>
      <c r="H159" s="366" t="s">
        <v>5664</v>
      </c>
      <c r="I159" s="366" t="s">
        <v>5684</v>
      </c>
      <c r="J159" s="366"/>
      <c r="K159" s="366" t="s">
        <v>5654</v>
      </c>
      <c r="L159" s="366" t="s">
        <v>5654</v>
      </c>
      <c r="M159" s="365">
        <v>45947</v>
      </c>
      <c r="N159" s="365">
        <v>46053</v>
      </c>
      <c r="O159" s="368">
        <v>1</v>
      </c>
      <c r="P159" s="366" t="s">
        <v>5655</v>
      </c>
      <c r="Q159" s="366" t="s">
        <v>5656</v>
      </c>
      <c r="R159" s="366" t="s">
        <v>5824</v>
      </c>
      <c r="S159" s="366" t="s">
        <v>5673</v>
      </c>
      <c r="T159" s="366" t="s">
        <v>5673</v>
      </c>
      <c r="U159" s="366" t="s">
        <v>5673</v>
      </c>
      <c r="V159" s="366" t="s">
        <v>5659</v>
      </c>
      <c r="W159" s="366" t="s">
        <v>6245</v>
      </c>
      <c r="X159" s="366"/>
      <c r="Y159" s="366" t="s">
        <v>5660</v>
      </c>
      <c r="Z159" s="366"/>
      <c r="AA159" s="366" t="s">
        <v>5927</v>
      </c>
      <c r="AB159" s="366"/>
      <c r="AC159" s="366" t="s">
        <v>5662</v>
      </c>
      <c r="AD159" s="366" t="s">
        <v>5663</v>
      </c>
      <c r="AE159" t="str">
        <f>_xlfn.XLOOKUP(A159,'CSRT STAFF'!$C$9:$C$188,'CSRT STAFF'!$E$9:$E$188,_xlfn.XLOOKUP(A159,'CSRT RCO'!$C$9:$C$94,'CSRT RCO'!$E$9:$E$94,"No esta en tareo",0),0)</f>
        <v>QUISPE CATALAN,WILLIAMS</v>
      </c>
    </row>
    <row r="160" spans="1:31">
      <c r="A160" s="366" t="s">
        <v>741</v>
      </c>
      <c r="B160" s="366" t="s">
        <v>740</v>
      </c>
      <c r="C160" s="366" t="s">
        <v>742</v>
      </c>
      <c r="D160" s="366" t="s">
        <v>933</v>
      </c>
      <c r="E160" s="366" t="s">
        <v>1027</v>
      </c>
      <c r="F160" s="366" t="s">
        <v>725</v>
      </c>
      <c r="G160" s="366"/>
      <c r="H160" s="366" t="s">
        <v>5652</v>
      </c>
      <c r="I160" s="366" t="s">
        <v>5781</v>
      </c>
      <c r="J160" s="366"/>
      <c r="K160" s="366" t="s">
        <v>5654</v>
      </c>
      <c r="L160" s="366" t="s">
        <v>5654</v>
      </c>
      <c r="M160" s="365">
        <v>45947</v>
      </c>
      <c r="N160" s="365">
        <v>46053</v>
      </c>
      <c r="O160" s="368">
        <v>1</v>
      </c>
      <c r="P160" s="366" t="s">
        <v>5655</v>
      </c>
      <c r="Q160" s="366" t="s">
        <v>5656</v>
      </c>
      <c r="R160" s="366" t="s">
        <v>5923</v>
      </c>
      <c r="S160" s="366" t="s">
        <v>5924</v>
      </c>
      <c r="T160" s="366" t="s">
        <v>5925</v>
      </c>
      <c r="U160" s="366" t="s">
        <v>5925</v>
      </c>
      <c r="V160" s="366" t="s">
        <v>5659</v>
      </c>
      <c r="W160" s="366" t="s">
        <v>6245</v>
      </c>
      <c r="X160" s="366"/>
      <c r="Y160" s="366" t="s">
        <v>5660</v>
      </c>
      <c r="Z160" s="366"/>
      <c r="AA160" s="366" t="s">
        <v>5949</v>
      </c>
      <c r="AB160" s="366"/>
      <c r="AC160" s="366" t="s">
        <v>5662</v>
      </c>
      <c r="AD160" s="366" t="s">
        <v>5663</v>
      </c>
      <c r="AE160" t="str">
        <f>_xlfn.XLOOKUP(A160,'CSRT STAFF'!$C$9:$C$188,'CSRT STAFF'!$E$9:$E$188,_xlfn.XLOOKUP(A160,'CSRT RCO'!$C$9:$C$94,'CSRT RCO'!$E$9:$E$94,"No esta en tareo",0),0)</f>
        <v>No esta en tareo</v>
      </c>
    </row>
    <row r="161" spans="1:31">
      <c r="A161" s="366" t="s">
        <v>812</v>
      </c>
      <c r="B161" s="366" t="s">
        <v>811</v>
      </c>
      <c r="C161" s="366" t="s">
        <v>813</v>
      </c>
      <c r="D161" s="366" t="s">
        <v>933</v>
      </c>
      <c r="E161" s="366" t="s">
        <v>1027</v>
      </c>
      <c r="F161" s="366" t="s">
        <v>3076</v>
      </c>
      <c r="G161" s="366"/>
      <c r="H161" s="366" t="s">
        <v>5682</v>
      </c>
      <c r="I161" s="366" t="s">
        <v>5684</v>
      </c>
      <c r="J161" s="366"/>
      <c r="K161" s="366" t="s">
        <v>5654</v>
      </c>
      <c r="L161" s="366" t="s">
        <v>5654</v>
      </c>
      <c r="M161" s="365">
        <v>45947</v>
      </c>
      <c r="N161" s="365">
        <v>46053</v>
      </c>
      <c r="O161" s="368">
        <v>1</v>
      </c>
      <c r="P161" s="366" t="s">
        <v>5655</v>
      </c>
      <c r="Q161" s="366" t="s">
        <v>5656</v>
      </c>
      <c r="R161" s="366" t="s">
        <v>5673</v>
      </c>
      <c r="S161" s="366" t="s">
        <v>5673</v>
      </c>
      <c r="T161" s="366" t="s">
        <v>5673</v>
      </c>
      <c r="U161" s="366" t="s">
        <v>5673</v>
      </c>
      <c r="V161" s="366" t="s">
        <v>5659</v>
      </c>
      <c r="W161" s="366" t="s">
        <v>6245</v>
      </c>
      <c r="X161" s="366"/>
      <c r="Y161" s="366" t="s">
        <v>5660</v>
      </c>
      <c r="Z161" s="366"/>
      <c r="AA161" s="366" t="s">
        <v>5993</v>
      </c>
      <c r="AB161" s="366"/>
      <c r="AC161" s="366" t="s">
        <v>5662</v>
      </c>
      <c r="AD161" s="366" t="s">
        <v>5663</v>
      </c>
      <c r="AE161" t="str">
        <f>_xlfn.XLOOKUP(A161,'CSRT STAFF'!$C$9:$C$188,'CSRT STAFF'!$E$9:$E$188,_xlfn.XLOOKUP(A161,'CSRT RCO'!$C$9:$C$94,'CSRT RCO'!$E$9:$E$94,"No esta en tareo",0),0)</f>
        <v>No esta en tareo</v>
      </c>
    </row>
    <row r="162" spans="1:31">
      <c r="A162" s="366" t="s">
        <v>821</v>
      </c>
      <c r="B162" s="366" t="s">
        <v>820</v>
      </c>
      <c r="C162" s="366" t="s">
        <v>822</v>
      </c>
      <c r="D162" s="366" t="s">
        <v>933</v>
      </c>
      <c r="E162" s="366" t="s">
        <v>1027</v>
      </c>
      <c r="F162" s="366" t="s">
        <v>725</v>
      </c>
      <c r="G162" s="366"/>
      <c r="H162" s="366" t="s">
        <v>5742</v>
      </c>
      <c r="I162" s="366" t="s">
        <v>5684</v>
      </c>
      <c r="J162" s="366"/>
      <c r="K162" s="366" t="s">
        <v>5654</v>
      </c>
      <c r="L162" s="366" t="s">
        <v>5654</v>
      </c>
      <c r="M162" s="365">
        <v>45947</v>
      </c>
      <c r="N162" s="366"/>
      <c r="O162" s="368">
        <v>1</v>
      </c>
      <c r="P162" s="366" t="s">
        <v>5655</v>
      </c>
      <c r="Q162" s="366" t="s">
        <v>5656</v>
      </c>
      <c r="R162" s="366" t="s">
        <v>5923</v>
      </c>
      <c r="S162" s="366" t="s">
        <v>5924</v>
      </c>
      <c r="T162" s="366" t="s">
        <v>5925</v>
      </c>
      <c r="U162" s="366" t="s">
        <v>5925</v>
      </c>
      <c r="V162" s="366" t="s">
        <v>5659</v>
      </c>
      <c r="W162" s="366" t="s">
        <v>6245</v>
      </c>
      <c r="X162" s="366"/>
      <c r="Y162" s="366" t="s">
        <v>5660</v>
      </c>
      <c r="Z162" s="366"/>
      <c r="AA162" s="366" t="s">
        <v>6051</v>
      </c>
      <c r="AB162" s="366"/>
      <c r="AC162" s="366" t="s">
        <v>5662</v>
      </c>
      <c r="AD162" s="366" t="s">
        <v>5663</v>
      </c>
      <c r="AE162" t="str">
        <f>_xlfn.XLOOKUP(A162,'CSRT STAFF'!$C$9:$C$188,'CSRT STAFF'!$E$9:$E$188,_xlfn.XLOOKUP(A162,'CSRT RCO'!$C$9:$C$94,'CSRT RCO'!$E$9:$E$94,"No esta en tareo",0),0)</f>
        <v>ORTEGA ÑACO, VEN EOLER</v>
      </c>
    </row>
    <row r="163" spans="1:31">
      <c r="A163" s="366" t="s">
        <v>195</v>
      </c>
      <c r="B163" s="366" t="s">
        <v>194</v>
      </c>
      <c r="C163" s="366" t="s">
        <v>196</v>
      </c>
      <c r="D163" s="366" t="s">
        <v>933</v>
      </c>
      <c r="E163" s="366" t="s">
        <v>268</v>
      </c>
      <c r="F163" s="366" t="s">
        <v>171</v>
      </c>
      <c r="G163" s="366"/>
      <c r="H163" s="366" t="s">
        <v>5682</v>
      </c>
      <c r="I163" s="366" t="s">
        <v>5684</v>
      </c>
      <c r="J163" s="366"/>
      <c r="K163" s="366" t="s">
        <v>5654</v>
      </c>
      <c r="L163" s="366" t="s">
        <v>5654</v>
      </c>
      <c r="M163" s="365">
        <v>45947</v>
      </c>
      <c r="N163" s="366"/>
      <c r="O163" s="368">
        <v>1</v>
      </c>
      <c r="P163" s="366" t="s">
        <v>5655</v>
      </c>
      <c r="Q163" s="366" t="s">
        <v>5656</v>
      </c>
      <c r="R163" s="366" t="s">
        <v>5838</v>
      </c>
      <c r="S163" s="366" t="s">
        <v>5751</v>
      </c>
      <c r="T163" s="366" t="s">
        <v>5752</v>
      </c>
      <c r="U163" s="366" t="s">
        <v>5752</v>
      </c>
      <c r="V163" s="366" t="s">
        <v>5659</v>
      </c>
      <c r="W163" s="366" t="s">
        <v>6245</v>
      </c>
      <c r="X163" s="366"/>
      <c r="Y163" s="366" t="s">
        <v>5660</v>
      </c>
      <c r="Z163" s="366"/>
      <c r="AA163" s="366" t="s">
        <v>6231</v>
      </c>
      <c r="AB163" s="366"/>
      <c r="AC163" s="366" t="s">
        <v>5662</v>
      </c>
      <c r="AD163" s="366" t="s">
        <v>5663</v>
      </c>
      <c r="AE163" t="str">
        <f>_xlfn.XLOOKUP(A163,'CSRT STAFF'!$C$9:$C$188,'CSRT STAFF'!$E$9:$E$188,_xlfn.XLOOKUP(A163,'CSRT RCO'!$C$9:$C$94,'CSRT RCO'!$E$9:$E$94,"No esta en tareo",0),0)</f>
        <v>No esta en tareo</v>
      </c>
    </row>
    <row r="164" spans="1:31">
      <c r="A164" s="366" t="s">
        <v>442</v>
      </c>
      <c r="B164" s="366" t="s">
        <v>441</v>
      </c>
      <c r="C164" s="366" t="s">
        <v>443</v>
      </c>
      <c r="D164" s="366" t="s">
        <v>933</v>
      </c>
      <c r="E164" s="366" t="s">
        <v>1002</v>
      </c>
      <c r="F164" s="366" t="s">
        <v>444</v>
      </c>
      <c r="G164" s="366"/>
      <c r="H164" s="366" t="s">
        <v>5682</v>
      </c>
      <c r="I164" s="366" t="s">
        <v>5874</v>
      </c>
      <c r="J164" s="366"/>
      <c r="K164" s="366" t="s">
        <v>5654</v>
      </c>
      <c r="L164" s="366" t="s">
        <v>5654</v>
      </c>
      <c r="M164" s="365">
        <v>45948</v>
      </c>
      <c r="N164" s="365">
        <v>46053</v>
      </c>
      <c r="O164" s="368">
        <v>1</v>
      </c>
      <c r="P164" s="366" t="s">
        <v>5655</v>
      </c>
      <c r="Q164" s="366" t="s">
        <v>5656</v>
      </c>
      <c r="R164" s="366" t="s">
        <v>5673</v>
      </c>
      <c r="S164" s="366" t="s">
        <v>5673</v>
      </c>
      <c r="T164" s="366" t="s">
        <v>5673</v>
      </c>
      <c r="U164" s="366" t="s">
        <v>5673</v>
      </c>
      <c r="V164" s="366" t="s">
        <v>5659</v>
      </c>
      <c r="W164" s="366" t="s">
        <v>6245</v>
      </c>
      <c r="X164" s="366"/>
      <c r="Y164" s="366" t="s">
        <v>5660</v>
      </c>
      <c r="Z164" s="366"/>
      <c r="AA164" s="366" t="s">
        <v>6118</v>
      </c>
      <c r="AB164" s="366"/>
      <c r="AC164" s="366" t="s">
        <v>5662</v>
      </c>
      <c r="AD164" s="366" t="s">
        <v>5663</v>
      </c>
      <c r="AE164" t="str">
        <f>_xlfn.XLOOKUP(A164,'CSRT STAFF'!$C$9:$C$188,'CSRT STAFF'!$E$9:$E$188,_xlfn.XLOOKUP(A164,'CSRT RCO'!$C$9:$C$94,'CSRT RCO'!$E$9:$E$94,"No esta en tareo",0),0)</f>
        <v>PACURI DEZA, DAVID</v>
      </c>
    </row>
    <row r="165" spans="1:31">
      <c r="A165" s="366" t="s">
        <v>723</v>
      </c>
      <c r="B165" s="366" t="s">
        <v>722</v>
      </c>
      <c r="C165" s="366" t="s">
        <v>724</v>
      </c>
      <c r="D165" s="366" t="s">
        <v>933</v>
      </c>
      <c r="E165" s="366" t="s">
        <v>1027</v>
      </c>
      <c r="F165" s="366" t="s">
        <v>725</v>
      </c>
      <c r="G165" s="366"/>
      <c r="H165" s="366" t="s">
        <v>5682</v>
      </c>
      <c r="I165" s="366" t="s">
        <v>5874</v>
      </c>
      <c r="J165" s="366"/>
      <c r="K165" s="366" t="s">
        <v>5654</v>
      </c>
      <c r="L165" s="366" t="s">
        <v>5654</v>
      </c>
      <c r="M165" s="365">
        <v>45948</v>
      </c>
      <c r="N165" s="366"/>
      <c r="O165" s="368">
        <v>1</v>
      </c>
      <c r="P165" s="366" t="s">
        <v>5655</v>
      </c>
      <c r="Q165" s="366" t="s">
        <v>5656</v>
      </c>
      <c r="R165" s="366" t="s">
        <v>5673</v>
      </c>
      <c r="S165" s="366" t="s">
        <v>5673</v>
      </c>
      <c r="T165" s="366" t="s">
        <v>5673</v>
      </c>
      <c r="U165" s="366" t="s">
        <v>5673</v>
      </c>
      <c r="V165" s="366" t="s">
        <v>5659</v>
      </c>
      <c r="W165" s="366" t="s">
        <v>6245</v>
      </c>
      <c r="X165" s="366"/>
      <c r="Y165" s="366" t="s">
        <v>5660</v>
      </c>
      <c r="Z165" s="366"/>
      <c r="AA165" s="366" t="s">
        <v>5875</v>
      </c>
      <c r="AB165" s="366"/>
      <c r="AC165" s="366" t="s">
        <v>5662</v>
      </c>
      <c r="AD165" s="366" t="s">
        <v>5663</v>
      </c>
      <c r="AE165" t="str">
        <f>_xlfn.XLOOKUP(A165,'CSRT STAFF'!$C$9:$C$188,'CSRT STAFF'!$E$9:$E$188,_xlfn.XLOOKUP(A165,'CSRT RCO'!$C$9:$C$94,'CSRT RCO'!$E$9:$E$94,"No esta en tareo",0),0)</f>
        <v>ALVARO CASTRO, JOSE LUIS</v>
      </c>
    </row>
    <row r="166" spans="1:31">
      <c r="A166" s="366" t="s">
        <v>887</v>
      </c>
      <c r="B166" s="366" t="s">
        <v>886</v>
      </c>
      <c r="C166" s="366" t="s">
        <v>888</v>
      </c>
      <c r="D166" s="366" t="s">
        <v>933</v>
      </c>
      <c r="E166" s="366" t="s">
        <v>1027</v>
      </c>
      <c r="F166" s="366" t="s">
        <v>725</v>
      </c>
      <c r="G166" s="366"/>
      <c r="H166" s="366" t="s">
        <v>5652</v>
      </c>
      <c r="I166" s="366" t="s">
        <v>5874</v>
      </c>
      <c r="J166" s="366"/>
      <c r="K166" s="366" t="s">
        <v>5654</v>
      </c>
      <c r="L166" s="366" t="s">
        <v>5654</v>
      </c>
      <c r="M166" s="365">
        <v>45948</v>
      </c>
      <c r="N166" s="366"/>
      <c r="O166" s="368">
        <v>1</v>
      </c>
      <c r="P166" s="366" t="s">
        <v>5655</v>
      </c>
      <c r="Q166" s="366" t="s">
        <v>5656</v>
      </c>
      <c r="R166" s="366" t="s">
        <v>5923</v>
      </c>
      <c r="S166" s="366" t="s">
        <v>5924</v>
      </c>
      <c r="T166" s="366" t="s">
        <v>5925</v>
      </c>
      <c r="U166" s="366" t="s">
        <v>5925</v>
      </c>
      <c r="V166" s="366" t="s">
        <v>5659</v>
      </c>
      <c r="W166" s="366" t="s">
        <v>6245</v>
      </c>
      <c r="X166" s="366"/>
      <c r="Y166" s="366" t="s">
        <v>5660</v>
      </c>
      <c r="Z166" s="366"/>
      <c r="AA166" s="366" t="s">
        <v>5926</v>
      </c>
      <c r="AB166" s="366"/>
      <c r="AC166" s="366" t="s">
        <v>5662</v>
      </c>
      <c r="AD166" s="366" t="s">
        <v>5663</v>
      </c>
      <c r="AE166" t="str">
        <f>_xlfn.XLOOKUP(A166,'CSRT STAFF'!$C$9:$C$188,'CSRT STAFF'!$E$9:$E$188,_xlfn.XLOOKUP(A166,'CSRT RCO'!$C$9:$C$94,'CSRT RCO'!$E$9:$E$94,"No esta en tareo",0),0)</f>
        <v>SOTACURO BENITES, BRYAN PAULO</v>
      </c>
    </row>
    <row r="167" spans="1:31">
      <c r="A167" s="366" t="s">
        <v>809</v>
      </c>
      <c r="B167" s="366" t="s">
        <v>808</v>
      </c>
      <c r="C167" s="366" t="s">
        <v>810</v>
      </c>
      <c r="D167" s="366" t="s">
        <v>933</v>
      </c>
      <c r="E167" s="366" t="s">
        <v>1027</v>
      </c>
      <c r="F167" s="366" t="s">
        <v>725</v>
      </c>
      <c r="G167" s="366"/>
      <c r="H167" s="366" t="s">
        <v>5664</v>
      </c>
      <c r="I167" s="366" t="s">
        <v>5874</v>
      </c>
      <c r="J167" s="366"/>
      <c r="K167" s="366" t="s">
        <v>5654</v>
      </c>
      <c r="L167" s="366" t="s">
        <v>5654</v>
      </c>
      <c r="M167" s="365">
        <v>45948</v>
      </c>
      <c r="N167" s="366"/>
      <c r="O167" s="368">
        <v>1</v>
      </c>
      <c r="P167" s="366" t="s">
        <v>5655</v>
      </c>
      <c r="Q167" s="366" t="s">
        <v>5656</v>
      </c>
      <c r="R167" s="366" t="s">
        <v>5673</v>
      </c>
      <c r="S167" s="366" t="s">
        <v>5673</v>
      </c>
      <c r="T167" s="366" t="s">
        <v>5673</v>
      </c>
      <c r="U167" s="366" t="s">
        <v>5673</v>
      </c>
      <c r="V167" s="366" t="s">
        <v>5659</v>
      </c>
      <c r="W167" s="366" t="s">
        <v>6245</v>
      </c>
      <c r="X167" s="366"/>
      <c r="Y167" s="366" t="s">
        <v>5660</v>
      </c>
      <c r="Z167" s="366"/>
      <c r="AA167" s="366" t="s">
        <v>6027</v>
      </c>
      <c r="AB167" s="366"/>
      <c r="AC167" s="366" t="s">
        <v>5662</v>
      </c>
      <c r="AD167" s="366" t="s">
        <v>5663</v>
      </c>
      <c r="AE167" t="str">
        <f>_xlfn.XLOOKUP(A167,'CSRT STAFF'!$C$9:$C$188,'CSRT STAFF'!$E$9:$E$188,_xlfn.XLOOKUP(A167,'CSRT RCO'!$C$9:$C$94,'CSRT RCO'!$E$9:$E$94,"No esta en tareo",0),0)</f>
        <v>MEZA ESTEBAN, CHRISTIAN</v>
      </c>
    </row>
    <row r="168" spans="1:31">
      <c r="A168" s="366" t="s">
        <v>881</v>
      </c>
      <c r="B168" s="366" t="s">
        <v>880</v>
      </c>
      <c r="C168" s="366" t="s">
        <v>882</v>
      </c>
      <c r="D168" s="366" t="s">
        <v>933</v>
      </c>
      <c r="E168" s="366" t="s">
        <v>1027</v>
      </c>
      <c r="F168" s="366" t="s">
        <v>725</v>
      </c>
      <c r="G168" s="366"/>
      <c r="H168" s="366" t="s">
        <v>5682</v>
      </c>
      <c r="I168" s="366" t="s">
        <v>5874</v>
      </c>
      <c r="J168" s="366"/>
      <c r="K168" s="366" t="s">
        <v>5654</v>
      </c>
      <c r="L168" s="366" t="s">
        <v>5654</v>
      </c>
      <c r="M168" s="365">
        <v>45948</v>
      </c>
      <c r="N168" s="366"/>
      <c r="O168" s="368">
        <v>1</v>
      </c>
      <c r="P168" s="366" t="s">
        <v>5655</v>
      </c>
      <c r="Q168" s="366" t="s">
        <v>5656</v>
      </c>
      <c r="R168" s="366" t="s">
        <v>1006</v>
      </c>
      <c r="S168" s="366" t="s">
        <v>1006</v>
      </c>
      <c r="T168" s="366" t="s">
        <v>1006</v>
      </c>
      <c r="U168" s="366" t="s">
        <v>1006</v>
      </c>
      <c r="V168" s="366" t="s">
        <v>5659</v>
      </c>
      <c r="W168" s="366" t="s">
        <v>6245</v>
      </c>
      <c r="X168" s="366"/>
      <c r="Y168" s="366" t="s">
        <v>5660</v>
      </c>
      <c r="Z168" s="366"/>
      <c r="AA168" s="366" t="s">
        <v>6185</v>
      </c>
      <c r="AB168" s="366"/>
      <c r="AC168" s="366" t="s">
        <v>5662</v>
      </c>
      <c r="AD168" s="366" t="s">
        <v>5663</v>
      </c>
      <c r="AE168" t="str">
        <f>_xlfn.XLOOKUP(A168,'CSRT STAFF'!$C$9:$C$188,'CSRT STAFF'!$E$9:$E$188,_xlfn.XLOOKUP(A168,'CSRT RCO'!$C$9:$C$94,'CSRT RCO'!$E$9:$E$94,"No esta en tareo",0),0)</f>
        <v>LAURENCIO CASTRO, JHOSEP DARIO</v>
      </c>
    </row>
    <row r="169" spans="1:31">
      <c r="A169" s="366" t="s">
        <v>419</v>
      </c>
      <c r="B169" s="366" t="s">
        <v>418</v>
      </c>
      <c r="C169" s="366" t="s">
        <v>420</v>
      </c>
      <c r="D169" s="366" t="s">
        <v>933</v>
      </c>
      <c r="E169" s="366" t="s">
        <v>268</v>
      </c>
      <c r="F169" s="366" t="s">
        <v>171</v>
      </c>
      <c r="G169" s="366"/>
      <c r="H169" s="366" t="s">
        <v>5682</v>
      </c>
      <c r="I169" s="366" t="s">
        <v>5706</v>
      </c>
      <c r="J169" s="366"/>
      <c r="K169" s="366" t="s">
        <v>5654</v>
      </c>
      <c r="L169" s="366" t="s">
        <v>5654</v>
      </c>
      <c r="M169" s="365">
        <v>45950</v>
      </c>
      <c r="N169" s="365">
        <v>46053</v>
      </c>
      <c r="O169" s="368">
        <v>1</v>
      </c>
      <c r="P169" s="366" t="s">
        <v>5655</v>
      </c>
      <c r="Q169" s="366" t="s">
        <v>5656</v>
      </c>
      <c r="R169" s="366" t="s">
        <v>5838</v>
      </c>
      <c r="S169" s="366" t="s">
        <v>5751</v>
      </c>
      <c r="T169" s="366" t="s">
        <v>5752</v>
      </c>
      <c r="U169" s="366" t="s">
        <v>5752</v>
      </c>
      <c r="V169" s="366" t="s">
        <v>5659</v>
      </c>
      <c r="W169" s="366" t="s">
        <v>6243</v>
      </c>
      <c r="X169" s="366"/>
      <c r="Y169" s="366" t="s">
        <v>5660</v>
      </c>
      <c r="Z169" s="366"/>
      <c r="AA169" s="366" t="s">
        <v>5839</v>
      </c>
      <c r="AB169" s="366"/>
      <c r="AC169" s="366" t="s">
        <v>5662</v>
      </c>
      <c r="AD169" s="366" t="s">
        <v>5663</v>
      </c>
      <c r="AE169" t="str">
        <f>_xlfn.XLOOKUP(A169,'CSRT STAFF'!$C$9:$C$188,'CSRT STAFF'!$E$9:$E$188,_xlfn.XLOOKUP(A169,'CSRT RCO'!$C$9:$C$94,'CSRT RCO'!$E$9:$E$94,"No esta en tareo",0),0)</f>
        <v>No esta en tareo</v>
      </c>
    </row>
    <row r="170" spans="1:31">
      <c r="A170" s="366" t="s">
        <v>569</v>
      </c>
      <c r="B170" s="366" t="s">
        <v>568</v>
      </c>
      <c r="C170" s="366" t="s">
        <v>570</v>
      </c>
      <c r="D170" s="366" t="s">
        <v>933</v>
      </c>
      <c r="E170" s="366" t="s">
        <v>1079</v>
      </c>
      <c r="F170" s="366" t="s">
        <v>430</v>
      </c>
      <c r="G170" s="366"/>
      <c r="H170" s="366" t="s">
        <v>5682</v>
      </c>
      <c r="I170" s="366" t="s">
        <v>5706</v>
      </c>
      <c r="J170" s="366"/>
      <c r="K170" s="366" t="s">
        <v>5654</v>
      </c>
      <c r="L170" s="366" t="s">
        <v>5654</v>
      </c>
      <c r="M170" s="365">
        <v>45950</v>
      </c>
      <c r="N170" s="366"/>
      <c r="O170" s="368">
        <v>1</v>
      </c>
      <c r="P170" s="366" t="s">
        <v>5655</v>
      </c>
      <c r="Q170" s="366" t="s">
        <v>5656</v>
      </c>
      <c r="R170" s="366" t="s">
        <v>1006</v>
      </c>
      <c r="S170" s="366" t="s">
        <v>1006</v>
      </c>
      <c r="T170" s="366" t="s">
        <v>1006</v>
      </c>
      <c r="U170" s="366" t="s">
        <v>1006</v>
      </c>
      <c r="V170" s="366" t="s">
        <v>5659</v>
      </c>
      <c r="W170" s="366" t="s">
        <v>6245</v>
      </c>
      <c r="X170" s="366"/>
      <c r="Y170" s="366" t="s">
        <v>5660</v>
      </c>
      <c r="Z170" s="366"/>
      <c r="AA170" s="366" t="s">
        <v>5707</v>
      </c>
      <c r="AB170" s="366"/>
      <c r="AC170" s="366" t="s">
        <v>5662</v>
      </c>
      <c r="AD170" s="366" t="s">
        <v>5663</v>
      </c>
      <c r="AE170" t="str">
        <f>_xlfn.XLOOKUP(A170,'CSRT STAFF'!$C$9:$C$188,'CSRT STAFF'!$E$9:$E$188,_xlfn.XLOOKUP(A170,'CSRT RCO'!$C$9:$C$94,'CSRT RCO'!$E$9:$E$94,"No esta en tareo",0),0)</f>
        <v>TINTAYA ALVARADO, KERVIN</v>
      </c>
    </row>
    <row r="171" spans="1:31">
      <c r="A171" s="366" t="s">
        <v>530</v>
      </c>
      <c r="B171" s="366" t="s">
        <v>529</v>
      </c>
      <c r="C171" s="366" t="s">
        <v>531</v>
      </c>
      <c r="D171" s="366" t="s">
        <v>933</v>
      </c>
      <c r="E171" s="366" t="s">
        <v>1079</v>
      </c>
      <c r="F171" s="366" t="s">
        <v>275</v>
      </c>
      <c r="G171" s="366"/>
      <c r="H171" s="366" t="s">
        <v>5682</v>
      </c>
      <c r="I171" s="366" t="s">
        <v>6076</v>
      </c>
      <c r="J171" s="366"/>
      <c r="K171" s="366" t="s">
        <v>5654</v>
      </c>
      <c r="L171" s="366" t="s">
        <v>5654</v>
      </c>
      <c r="M171" s="365">
        <v>45952</v>
      </c>
      <c r="N171" s="366"/>
      <c r="O171" s="368">
        <v>1</v>
      </c>
      <c r="P171" s="366" t="s">
        <v>5655</v>
      </c>
      <c r="Q171" s="366" t="s">
        <v>5656</v>
      </c>
      <c r="R171" s="366" t="s">
        <v>6077</v>
      </c>
      <c r="S171" s="366" t="s">
        <v>6078</v>
      </c>
      <c r="T171" s="366" t="s">
        <v>6078</v>
      </c>
      <c r="U171" s="366" t="s">
        <v>6079</v>
      </c>
      <c r="V171" s="366" t="s">
        <v>5659</v>
      </c>
      <c r="W171" s="366" t="s">
        <v>6241</v>
      </c>
      <c r="X171" s="366"/>
      <c r="Y171" s="366" t="s">
        <v>5660</v>
      </c>
      <c r="Z171" s="366"/>
      <c r="AA171" s="366" t="s">
        <v>6080</v>
      </c>
      <c r="AB171" s="366"/>
      <c r="AC171" s="366" t="s">
        <v>5662</v>
      </c>
      <c r="AD171" s="366" t="s">
        <v>5663</v>
      </c>
      <c r="AE171" t="str">
        <f>_xlfn.XLOOKUP(A171,'CSRT STAFF'!$C$9:$C$188,'CSRT STAFF'!$E$9:$E$188,_xlfn.XLOOKUP(A171,'CSRT RCO'!$C$9:$C$94,'CSRT RCO'!$E$9:$E$94,"No esta en tareo",0),0)</f>
        <v>SALAS SABOYA, GINO ANDRE</v>
      </c>
    </row>
    <row r="172" spans="1:31">
      <c r="A172" s="366" t="s">
        <v>422</v>
      </c>
      <c r="B172" s="366" t="s">
        <v>421</v>
      </c>
      <c r="C172" s="366" t="s">
        <v>423</v>
      </c>
      <c r="D172" s="366" t="s">
        <v>933</v>
      </c>
      <c r="E172" s="366" t="s">
        <v>1079</v>
      </c>
      <c r="F172" s="366" t="s">
        <v>204</v>
      </c>
      <c r="G172" s="366"/>
      <c r="H172" s="366" t="s">
        <v>5682</v>
      </c>
      <c r="I172" s="366" t="s">
        <v>6149</v>
      </c>
      <c r="J172" s="366"/>
      <c r="K172" s="366" t="s">
        <v>5654</v>
      </c>
      <c r="L172" s="366" t="s">
        <v>5654</v>
      </c>
      <c r="M172" s="365">
        <v>45954</v>
      </c>
      <c r="N172" s="366"/>
      <c r="O172" s="368">
        <v>1</v>
      </c>
      <c r="P172" s="366" t="s">
        <v>5655</v>
      </c>
      <c r="Q172" s="366" t="s">
        <v>5656</v>
      </c>
      <c r="R172" s="366" t="s">
        <v>6150</v>
      </c>
      <c r="S172" s="366" t="s">
        <v>5686</v>
      </c>
      <c r="T172" s="366" t="s">
        <v>5686</v>
      </c>
      <c r="U172" s="366" t="s">
        <v>5686</v>
      </c>
      <c r="V172" s="366" t="s">
        <v>5659</v>
      </c>
      <c r="W172" s="366" t="s">
        <v>6258</v>
      </c>
      <c r="X172" s="366"/>
      <c r="Y172" s="366" t="s">
        <v>5660</v>
      </c>
      <c r="Z172" s="366"/>
      <c r="AA172" s="366" t="s">
        <v>6151</v>
      </c>
      <c r="AB172" s="366"/>
      <c r="AC172" s="366" t="s">
        <v>5662</v>
      </c>
      <c r="AD172" s="366" t="s">
        <v>5663</v>
      </c>
      <c r="AE172" t="str">
        <f>_xlfn.XLOOKUP(A172,'CSRT STAFF'!$C$9:$C$188,'CSRT STAFF'!$E$9:$E$188,_xlfn.XLOOKUP(A172,'CSRT RCO'!$C$9:$C$94,'CSRT RCO'!$E$9:$E$94,"No esta en tareo",0),0)</f>
        <v>NINA QUISPE, RONNY MICHAEL</v>
      </c>
    </row>
    <row r="173" spans="1:31">
      <c r="A173" s="366" t="s">
        <v>828</v>
      </c>
      <c r="B173" s="366" t="s">
        <v>827</v>
      </c>
      <c r="C173" s="366" t="s">
        <v>829</v>
      </c>
      <c r="D173" s="366" t="s">
        <v>933</v>
      </c>
      <c r="E173" s="366" t="s">
        <v>1013</v>
      </c>
      <c r="F173" s="366" t="s">
        <v>904</v>
      </c>
      <c r="G173" s="366"/>
      <c r="H173" s="366" t="s">
        <v>5652</v>
      </c>
      <c r="I173" s="366" t="s">
        <v>5781</v>
      </c>
      <c r="J173" s="366"/>
      <c r="K173" s="366" t="s">
        <v>5654</v>
      </c>
      <c r="L173" s="366" t="s">
        <v>5654</v>
      </c>
      <c r="M173" s="365">
        <v>45964</v>
      </c>
      <c r="N173" s="366"/>
      <c r="O173" s="368">
        <v>1</v>
      </c>
      <c r="P173" s="366" t="s">
        <v>5655</v>
      </c>
      <c r="Q173" s="366" t="s">
        <v>5656</v>
      </c>
      <c r="R173" s="366" t="s">
        <v>5673</v>
      </c>
      <c r="S173" s="366" t="s">
        <v>5673</v>
      </c>
      <c r="T173" s="366" t="s">
        <v>5673</v>
      </c>
      <c r="U173" s="366" t="s">
        <v>5673</v>
      </c>
      <c r="V173" s="366" t="s">
        <v>5659</v>
      </c>
      <c r="W173" s="366" t="s">
        <v>6239</v>
      </c>
      <c r="X173" s="366"/>
      <c r="Y173" s="366" t="s">
        <v>5660</v>
      </c>
      <c r="Z173" s="366"/>
      <c r="AA173" s="366" t="s">
        <v>5971</v>
      </c>
      <c r="AB173" s="366"/>
      <c r="AC173" s="366" t="s">
        <v>5662</v>
      </c>
      <c r="AD173" s="366" t="s">
        <v>5663</v>
      </c>
      <c r="AE173" t="str">
        <f>_xlfn.XLOOKUP(A173,'CSRT STAFF'!$C$9:$C$188,'CSRT STAFF'!$E$9:$E$188,_xlfn.XLOOKUP(A173,'CSRT RCO'!$C$9:$C$94,'CSRT RCO'!$E$9:$E$94,"No esta en tareo",0),0)</f>
        <v>PEÑA PALOMINO, PERCY</v>
      </c>
    </row>
    <row r="174" spans="1:31">
      <c r="A174" s="366" t="s">
        <v>834</v>
      </c>
      <c r="B174" s="366" t="s">
        <v>833</v>
      </c>
      <c r="C174" s="366" t="s">
        <v>835</v>
      </c>
      <c r="D174" s="366" t="s">
        <v>933</v>
      </c>
      <c r="E174" s="366" t="s">
        <v>1013</v>
      </c>
      <c r="F174" s="366" t="s">
        <v>904</v>
      </c>
      <c r="G174" s="366"/>
      <c r="H174" s="366" t="s">
        <v>5682</v>
      </c>
      <c r="I174" s="366" t="s">
        <v>5889</v>
      </c>
      <c r="J174" s="366"/>
      <c r="K174" s="366" t="s">
        <v>5654</v>
      </c>
      <c r="L174" s="366" t="s">
        <v>5654</v>
      </c>
      <c r="M174" s="365">
        <v>45966</v>
      </c>
      <c r="N174" s="366"/>
      <c r="O174" s="368">
        <v>1</v>
      </c>
      <c r="P174" s="366" t="s">
        <v>5655</v>
      </c>
      <c r="Q174" s="366" t="s">
        <v>5656</v>
      </c>
      <c r="R174" s="366" t="s">
        <v>5673</v>
      </c>
      <c r="S174" s="366" t="s">
        <v>5673</v>
      </c>
      <c r="T174" s="366" t="s">
        <v>5673</v>
      </c>
      <c r="U174" s="366" t="s">
        <v>5673</v>
      </c>
      <c r="V174" s="366" t="s">
        <v>5659</v>
      </c>
      <c r="W174" s="366" t="s">
        <v>6239</v>
      </c>
      <c r="X174" s="366"/>
      <c r="Y174" s="366" t="s">
        <v>5660</v>
      </c>
      <c r="Z174" s="366"/>
      <c r="AA174" s="366" t="s">
        <v>5890</v>
      </c>
      <c r="AB174" s="366"/>
      <c r="AC174" s="366" t="s">
        <v>5662</v>
      </c>
      <c r="AD174" s="366" t="s">
        <v>5663</v>
      </c>
      <c r="AE174" t="str">
        <f>_xlfn.XLOOKUP(A174,'CSRT STAFF'!$C$9:$C$188,'CSRT STAFF'!$E$9:$E$188,_xlfn.XLOOKUP(A174,'CSRT RCO'!$C$9:$C$94,'CSRT RCO'!$E$9:$E$94,"No esta en tareo",0),0)</f>
        <v>PUMA PAREDES, JUSTINO</v>
      </c>
    </row>
    <row r="175" spans="1:31">
      <c r="A175" s="366" t="s">
        <v>527</v>
      </c>
      <c r="B175" s="366" t="s">
        <v>526</v>
      </c>
      <c r="C175" s="366" t="s">
        <v>528</v>
      </c>
      <c r="D175" s="366" t="s">
        <v>933</v>
      </c>
      <c r="E175" s="366" t="s">
        <v>268</v>
      </c>
      <c r="F175" s="366" t="s">
        <v>171</v>
      </c>
      <c r="G175" s="366"/>
      <c r="H175" s="366" t="s">
        <v>5652</v>
      </c>
      <c r="I175" s="366" t="s">
        <v>5781</v>
      </c>
      <c r="J175" s="366"/>
      <c r="K175" s="366" t="s">
        <v>5654</v>
      </c>
      <c r="L175" s="366" t="s">
        <v>5654</v>
      </c>
      <c r="M175" s="365">
        <v>45968</v>
      </c>
      <c r="N175" s="366"/>
      <c r="O175" s="368">
        <v>1</v>
      </c>
      <c r="P175" s="366" t="s">
        <v>5655</v>
      </c>
      <c r="Q175" s="366" t="s">
        <v>5656</v>
      </c>
      <c r="R175" s="366" t="s">
        <v>5673</v>
      </c>
      <c r="S175" s="366" t="s">
        <v>5673</v>
      </c>
      <c r="T175" s="366" t="s">
        <v>5673</v>
      </c>
      <c r="U175" s="366" t="s">
        <v>5673</v>
      </c>
      <c r="V175" s="366" t="s">
        <v>5659</v>
      </c>
      <c r="W175" s="366" t="s">
        <v>6250</v>
      </c>
      <c r="X175" s="366"/>
      <c r="Y175" s="366" t="s">
        <v>5660</v>
      </c>
      <c r="Z175" s="366"/>
      <c r="AA175" s="366" t="s">
        <v>5783</v>
      </c>
      <c r="AB175" s="366"/>
      <c r="AC175" s="366" t="s">
        <v>5662</v>
      </c>
      <c r="AD175" s="366" t="s">
        <v>5663</v>
      </c>
      <c r="AE175" t="str">
        <f>_xlfn.XLOOKUP(A175,'CSRT STAFF'!$C$9:$C$188,'CSRT STAFF'!$E$9:$E$188,_xlfn.XLOOKUP(A175,'CSRT RCO'!$C$9:$C$94,'CSRT RCO'!$E$9:$E$94,"No esta en tareo",0),0)</f>
        <v>SAICO QUISPE, BRYANT KEVIN</v>
      </c>
    </row>
    <row r="176" spans="1:31">
      <c r="A176" s="366" t="s">
        <v>622</v>
      </c>
      <c r="B176" s="366" t="s">
        <v>621</v>
      </c>
      <c r="C176" s="366" t="s">
        <v>623</v>
      </c>
      <c r="D176" s="366" t="s">
        <v>933</v>
      </c>
      <c r="E176" s="366" t="s">
        <v>1140</v>
      </c>
      <c r="F176" s="366" t="s">
        <v>547</v>
      </c>
      <c r="G176" s="366"/>
      <c r="H176" s="366" t="s">
        <v>5682</v>
      </c>
      <c r="I176" s="366" t="s">
        <v>5782</v>
      </c>
      <c r="J176" s="366"/>
      <c r="K176" s="366" t="s">
        <v>5654</v>
      </c>
      <c r="L176" s="366" t="s">
        <v>5654</v>
      </c>
      <c r="M176" s="365">
        <v>45968</v>
      </c>
      <c r="N176" s="366"/>
      <c r="O176" s="368">
        <v>1</v>
      </c>
      <c r="P176" s="366" t="s">
        <v>5655</v>
      </c>
      <c r="Q176" s="366" t="s">
        <v>5656</v>
      </c>
      <c r="R176" s="366" t="s">
        <v>6090</v>
      </c>
      <c r="S176" s="366" t="s">
        <v>6090</v>
      </c>
      <c r="T176" s="366" t="s">
        <v>6091</v>
      </c>
      <c r="U176" s="366" t="s">
        <v>6099</v>
      </c>
      <c r="V176" s="366" t="s">
        <v>5659</v>
      </c>
      <c r="W176" s="366" t="s">
        <v>6256</v>
      </c>
      <c r="X176" s="366"/>
      <c r="Y176" s="366" t="s">
        <v>5660</v>
      </c>
      <c r="Z176" s="366"/>
      <c r="AA176" s="366" t="s">
        <v>6100</v>
      </c>
      <c r="AB176" s="366"/>
      <c r="AC176" s="366" t="s">
        <v>5662</v>
      </c>
      <c r="AD176" s="366" t="s">
        <v>5663</v>
      </c>
      <c r="AE176" t="str">
        <f>_xlfn.XLOOKUP(A176,'CSRT STAFF'!$C$9:$C$188,'CSRT STAFF'!$E$9:$E$188,_xlfn.XLOOKUP(A176,'CSRT RCO'!$C$9:$C$94,'CSRT RCO'!$E$9:$E$94,"No esta en tareo",0),0)</f>
        <v>ZUNINI INGA, FRANK ALFONZO THOMAS</v>
      </c>
    </row>
    <row r="177" spans="1:31">
      <c r="A177" s="366" t="s">
        <v>879</v>
      </c>
      <c r="B177" s="366" t="s">
        <v>878</v>
      </c>
      <c r="C177" s="366" t="s">
        <v>1330</v>
      </c>
      <c r="D177" s="366" t="s">
        <v>933</v>
      </c>
      <c r="E177" s="366" t="s">
        <v>1013</v>
      </c>
      <c r="F177" s="366" t="s">
        <v>904</v>
      </c>
      <c r="G177" s="366"/>
      <c r="H177" s="366" t="s">
        <v>5652</v>
      </c>
      <c r="I177" s="366" t="s">
        <v>5781</v>
      </c>
      <c r="J177" s="366"/>
      <c r="K177" s="366" t="s">
        <v>5654</v>
      </c>
      <c r="L177" s="366" t="s">
        <v>5654</v>
      </c>
      <c r="M177" s="365">
        <v>45972</v>
      </c>
      <c r="N177" s="365">
        <v>46053</v>
      </c>
      <c r="O177" s="368">
        <v>1</v>
      </c>
      <c r="P177" s="366" t="s">
        <v>5655</v>
      </c>
      <c r="Q177" s="366" t="s">
        <v>5656</v>
      </c>
      <c r="R177" s="366" t="s">
        <v>6002</v>
      </c>
      <c r="S177" s="366" t="s">
        <v>5673</v>
      </c>
      <c r="T177" s="366" t="s">
        <v>5673</v>
      </c>
      <c r="U177" s="366" t="s">
        <v>5690</v>
      </c>
      <c r="V177" s="366" t="s">
        <v>5659</v>
      </c>
      <c r="W177" s="366" t="s">
        <v>6242</v>
      </c>
      <c r="X177" s="366"/>
      <c r="Y177" s="366" t="s">
        <v>5660</v>
      </c>
      <c r="Z177" s="366"/>
      <c r="AA177" s="366" t="s">
        <v>6003</v>
      </c>
      <c r="AB177" s="366"/>
      <c r="AC177" s="366" t="s">
        <v>5662</v>
      </c>
      <c r="AD177" s="366" t="s">
        <v>5854</v>
      </c>
      <c r="AE177" t="str">
        <f>_xlfn.XLOOKUP(A177,'CSRT STAFF'!$C$9:$C$188,'CSRT STAFF'!$E$9:$E$188,_xlfn.XLOOKUP(A177,'CSRT RCO'!$C$9:$C$94,'CSRT RCO'!$E$9:$E$94,"No esta en tareo",0),0)</f>
        <v>No esta en tareo</v>
      </c>
    </row>
    <row r="178" spans="1:31">
      <c r="A178" s="366" t="s">
        <v>3077</v>
      </c>
      <c r="B178" s="366" t="s">
        <v>269</v>
      </c>
      <c r="C178" s="366" t="s">
        <v>1332</v>
      </c>
      <c r="D178" s="366" t="s">
        <v>933</v>
      </c>
      <c r="E178" s="366" t="s">
        <v>3130</v>
      </c>
      <c r="F178" s="366" t="s">
        <v>3078</v>
      </c>
      <c r="G178" s="366"/>
      <c r="H178" s="366" t="s">
        <v>5682</v>
      </c>
      <c r="I178" s="366" t="s">
        <v>5885</v>
      </c>
      <c r="J178" s="366"/>
      <c r="K178" s="366" t="s">
        <v>5654</v>
      </c>
      <c r="L178" s="366" t="s">
        <v>5654</v>
      </c>
      <c r="M178" s="365">
        <v>45972</v>
      </c>
      <c r="N178" s="366"/>
      <c r="O178" s="368">
        <v>1</v>
      </c>
      <c r="P178" s="366" t="s">
        <v>5655</v>
      </c>
      <c r="Q178" s="366" t="s">
        <v>5656</v>
      </c>
      <c r="R178" s="366" t="s">
        <v>5886</v>
      </c>
      <c r="S178" s="366" t="s">
        <v>5725</v>
      </c>
      <c r="T178" s="366" t="s">
        <v>5725</v>
      </c>
      <c r="U178" s="366" t="s">
        <v>5887</v>
      </c>
      <c r="V178" s="366" t="s">
        <v>5659</v>
      </c>
      <c r="W178" s="366" t="s">
        <v>6239</v>
      </c>
      <c r="X178" s="366"/>
      <c r="Y178" s="366" t="s">
        <v>5660</v>
      </c>
      <c r="Z178" s="366"/>
      <c r="AA178" s="366" t="s">
        <v>5888</v>
      </c>
      <c r="AB178" s="366"/>
      <c r="AC178" s="366" t="s">
        <v>5662</v>
      </c>
      <c r="AD178" s="366" t="s">
        <v>5663</v>
      </c>
      <c r="AE178" t="str">
        <f>_xlfn.XLOOKUP(A178,'CSRT STAFF'!$C$9:$C$188,'CSRT STAFF'!$E$9:$E$188,_xlfn.XLOOKUP(A178,'CSRT RCO'!$C$9:$C$94,'CSRT RCO'!$E$9:$E$94,"No esta en tareo",0),0)</f>
        <v>DIAZ QUISPE ELIZABETH DIANA</v>
      </c>
    </row>
    <row r="179" spans="1:31">
      <c r="A179" s="366" t="s">
        <v>831</v>
      </c>
      <c r="B179" s="366" t="s">
        <v>830</v>
      </c>
      <c r="C179" s="366" t="s">
        <v>998</v>
      </c>
      <c r="D179" s="366" t="s">
        <v>933</v>
      </c>
      <c r="E179" s="366" t="s">
        <v>5794</v>
      </c>
      <c r="F179" s="366" t="s">
        <v>746</v>
      </c>
      <c r="G179" s="366"/>
      <c r="H179" s="366" t="s">
        <v>5742</v>
      </c>
      <c r="I179" s="366" t="s">
        <v>5975</v>
      </c>
      <c r="J179" s="366"/>
      <c r="K179" s="366" t="s">
        <v>5654</v>
      </c>
      <c r="L179" s="366" t="s">
        <v>5654</v>
      </c>
      <c r="M179" s="365">
        <v>45975</v>
      </c>
      <c r="N179" s="365">
        <v>46053</v>
      </c>
      <c r="O179" s="368">
        <v>1</v>
      </c>
      <c r="P179" s="366" t="s">
        <v>5655</v>
      </c>
      <c r="Q179" s="366" t="s">
        <v>5656</v>
      </c>
      <c r="R179" s="366" t="s">
        <v>5977</v>
      </c>
      <c r="S179" s="366" t="s">
        <v>5673</v>
      </c>
      <c r="T179" s="366" t="s">
        <v>5673</v>
      </c>
      <c r="U179" s="366" t="s">
        <v>5673</v>
      </c>
      <c r="V179" s="366" t="s">
        <v>5659</v>
      </c>
      <c r="W179" s="366" t="s">
        <v>6239</v>
      </c>
      <c r="X179" s="366"/>
      <c r="Y179" s="366" t="s">
        <v>5660</v>
      </c>
      <c r="Z179" s="366"/>
      <c r="AA179" s="366" t="s">
        <v>5978</v>
      </c>
      <c r="AB179" s="366"/>
      <c r="AC179" s="366" t="s">
        <v>5662</v>
      </c>
      <c r="AD179" s="366" t="s">
        <v>5663</v>
      </c>
      <c r="AE179" t="str">
        <f>_xlfn.XLOOKUP(A179,'CSRT STAFF'!$C$9:$C$188,'CSRT STAFF'!$E$9:$E$188,_xlfn.XLOOKUP(A179,'CSRT RCO'!$C$9:$C$94,'CSRT RCO'!$E$9:$E$94,"No esta en tareo",0),0)</f>
        <v>No esta en tareo</v>
      </c>
    </row>
    <row r="180" spans="1:31">
      <c r="A180" s="366" t="s">
        <v>3079</v>
      </c>
      <c r="B180" s="366" t="s">
        <v>313</v>
      </c>
      <c r="C180" s="366" t="s">
        <v>314</v>
      </c>
      <c r="D180" s="366" t="s">
        <v>933</v>
      </c>
      <c r="E180" s="366" t="s">
        <v>315</v>
      </c>
      <c r="F180" s="366" t="s">
        <v>505</v>
      </c>
      <c r="G180" s="366"/>
      <c r="H180" s="366" t="s">
        <v>5682</v>
      </c>
      <c r="I180" s="366" t="s">
        <v>5803</v>
      </c>
      <c r="J180" s="366"/>
      <c r="K180" s="366" t="s">
        <v>5654</v>
      </c>
      <c r="L180" s="366" t="s">
        <v>5654</v>
      </c>
      <c r="M180" s="365">
        <v>45992</v>
      </c>
      <c r="N180" s="366"/>
      <c r="O180" s="368">
        <v>1</v>
      </c>
      <c r="P180" s="366" t="s">
        <v>5655</v>
      </c>
      <c r="Q180" s="366" t="s">
        <v>5656</v>
      </c>
      <c r="R180" s="366" t="s">
        <v>5804</v>
      </c>
      <c r="S180" s="366" t="s">
        <v>5673</v>
      </c>
      <c r="T180" s="366" t="s">
        <v>5673</v>
      </c>
      <c r="U180" s="366" t="s">
        <v>5672</v>
      </c>
      <c r="V180" s="366" t="s">
        <v>5659</v>
      </c>
      <c r="W180" s="366" t="s">
        <v>6241</v>
      </c>
      <c r="X180" s="366"/>
      <c r="Y180" s="366" t="s">
        <v>5660</v>
      </c>
      <c r="Z180" s="366"/>
      <c r="AA180" s="366" t="s">
        <v>5805</v>
      </c>
      <c r="AB180" s="366"/>
      <c r="AC180" s="366" t="s">
        <v>5662</v>
      </c>
      <c r="AD180" s="366" t="s">
        <v>5663</v>
      </c>
      <c r="AE180" t="str">
        <f>_xlfn.XLOOKUP(A180,'CSRT STAFF'!$C$9:$C$188,'CSRT STAFF'!$E$9:$E$188,_xlfn.XLOOKUP(A180,'CSRT RCO'!$C$9:$C$94,'CSRT RCO'!$E$9:$E$94,"No esta en tareo",0),0)</f>
        <v>FUENTES ALVAREZ, AZUCENA</v>
      </c>
    </row>
    <row r="181" spans="1:31">
      <c r="A181" s="366" t="s">
        <v>3083</v>
      </c>
      <c r="B181" s="366" t="s">
        <v>266</v>
      </c>
      <c r="C181" s="366" t="s">
        <v>3084</v>
      </c>
      <c r="D181" s="366" t="s">
        <v>933</v>
      </c>
      <c r="E181" s="366" t="s">
        <v>268</v>
      </c>
      <c r="F181" s="366" t="s">
        <v>171</v>
      </c>
      <c r="G181" s="366"/>
      <c r="H181" s="366" t="s">
        <v>5682</v>
      </c>
      <c r="I181" s="366" t="s">
        <v>6084</v>
      </c>
      <c r="J181" s="366"/>
      <c r="K181" s="366" t="s">
        <v>5654</v>
      </c>
      <c r="L181" s="366" t="s">
        <v>5654</v>
      </c>
      <c r="M181" s="365">
        <v>45994</v>
      </c>
      <c r="N181" s="365">
        <v>46053</v>
      </c>
      <c r="O181" s="368">
        <v>1</v>
      </c>
      <c r="P181" s="366" t="s">
        <v>5655</v>
      </c>
      <c r="Q181" s="366" t="s">
        <v>5656</v>
      </c>
      <c r="R181" s="366" t="s">
        <v>6102</v>
      </c>
      <c r="S181" s="366" t="s">
        <v>1006</v>
      </c>
      <c r="T181" s="366" t="s">
        <v>1006</v>
      </c>
      <c r="U181" s="366" t="s">
        <v>3761</v>
      </c>
      <c r="V181" s="366" t="s">
        <v>5659</v>
      </c>
      <c r="W181" s="366" t="s">
        <v>6240</v>
      </c>
      <c r="X181" s="366"/>
      <c r="Y181" s="366" t="s">
        <v>5660</v>
      </c>
      <c r="Z181" s="366"/>
      <c r="AA181" s="366" t="s">
        <v>6103</v>
      </c>
      <c r="AB181" s="366"/>
      <c r="AC181" s="366" t="s">
        <v>5662</v>
      </c>
      <c r="AD181" s="366" t="s">
        <v>5663</v>
      </c>
      <c r="AE181" t="str">
        <f>_xlfn.XLOOKUP(A181,'CSRT STAFF'!$C$9:$C$188,'CSRT STAFF'!$E$9:$E$188,_xlfn.XLOOKUP(A181,'CSRT RCO'!$C$9:$C$94,'CSRT RCO'!$E$9:$E$94,"No esta en tareo",0),0)</f>
        <v>No esta en tareo</v>
      </c>
    </row>
    <row r="182" spans="1:31">
      <c r="A182" s="366" t="s">
        <v>902</v>
      </c>
      <c r="B182" s="366" t="s">
        <v>901</v>
      </c>
      <c r="C182" s="366" t="s">
        <v>903</v>
      </c>
      <c r="D182" s="366" t="s">
        <v>933</v>
      </c>
      <c r="E182" s="366" t="s">
        <v>1013</v>
      </c>
      <c r="F182" s="366" t="s">
        <v>904</v>
      </c>
      <c r="G182" s="366"/>
      <c r="H182" s="366" t="s">
        <v>5682</v>
      </c>
      <c r="I182" s="366" t="s">
        <v>6084</v>
      </c>
      <c r="J182" s="366"/>
      <c r="K182" s="366" t="s">
        <v>5654</v>
      </c>
      <c r="L182" s="366" t="s">
        <v>5654</v>
      </c>
      <c r="M182" s="365">
        <v>45994</v>
      </c>
      <c r="N182" s="366"/>
      <c r="O182" s="368">
        <v>1</v>
      </c>
      <c r="P182" s="366" t="s">
        <v>5655</v>
      </c>
      <c r="Q182" s="366" t="s">
        <v>5656</v>
      </c>
      <c r="R182" s="366" t="s">
        <v>6085</v>
      </c>
      <c r="S182" s="366" t="s">
        <v>5673</v>
      </c>
      <c r="T182" s="366" t="s">
        <v>5673</v>
      </c>
      <c r="U182" s="366" t="s">
        <v>5690</v>
      </c>
      <c r="V182" s="366" t="s">
        <v>5659</v>
      </c>
      <c r="W182" s="366" t="s">
        <v>6239</v>
      </c>
      <c r="X182" s="366"/>
      <c r="Y182" s="366" t="s">
        <v>5660</v>
      </c>
      <c r="Z182" s="366"/>
      <c r="AA182" s="366" t="s">
        <v>6086</v>
      </c>
      <c r="AB182" s="366"/>
      <c r="AC182" s="366" t="s">
        <v>5662</v>
      </c>
      <c r="AD182" s="366" t="s">
        <v>5663</v>
      </c>
      <c r="AE182" t="str">
        <f>_xlfn.XLOOKUP(A182,'CSRT STAFF'!$C$9:$C$188,'CSRT STAFF'!$E$9:$E$188,_xlfn.XLOOKUP(A182,'CSRT RCO'!$C$9:$C$94,'CSRT RCO'!$E$9:$E$94,"No esta en tareo",0),0)</f>
        <v>TINTAYA HOLGUIN, HARRY JIMMY</v>
      </c>
    </row>
    <row r="183" spans="1:31">
      <c r="A183" s="366" t="s">
        <v>3082</v>
      </c>
      <c r="B183" s="366" t="s">
        <v>213</v>
      </c>
      <c r="C183" s="366" t="s">
        <v>214</v>
      </c>
      <c r="D183" s="366" t="s">
        <v>933</v>
      </c>
      <c r="E183" s="366" t="s">
        <v>5812</v>
      </c>
      <c r="F183" s="366" t="s">
        <v>215</v>
      </c>
      <c r="G183" s="366"/>
      <c r="H183" s="366" t="s">
        <v>5677</v>
      </c>
      <c r="I183" s="366" t="s">
        <v>5813</v>
      </c>
      <c r="J183" s="366"/>
      <c r="K183" s="366" t="s">
        <v>5654</v>
      </c>
      <c r="L183" s="366" t="s">
        <v>5654</v>
      </c>
      <c r="M183" s="365">
        <v>45996</v>
      </c>
      <c r="N183" s="366"/>
      <c r="O183" s="368">
        <v>1</v>
      </c>
      <c r="P183" s="366" t="s">
        <v>5655</v>
      </c>
      <c r="Q183" s="366" t="s">
        <v>5656</v>
      </c>
      <c r="R183" s="366" t="s">
        <v>5814</v>
      </c>
      <c r="S183" s="366" t="s">
        <v>5751</v>
      </c>
      <c r="T183" s="366" t="s">
        <v>5752</v>
      </c>
      <c r="U183" s="366" t="s">
        <v>5815</v>
      </c>
      <c r="V183" s="366" t="s">
        <v>5659</v>
      </c>
      <c r="W183" s="366" t="s">
        <v>6241</v>
      </c>
      <c r="X183" s="366"/>
      <c r="Y183" s="366" t="s">
        <v>5660</v>
      </c>
      <c r="Z183" s="366"/>
      <c r="AA183" s="366" t="s">
        <v>5816</v>
      </c>
      <c r="AB183" s="366"/>
      <c r="AC183" s="366" t="s">
        <v>5662</v>
      </c>
      <c r="AD183" s="366" t="s">
        <v>5663</v>
      </c>
      <c r="AE183" t="str">
        <f>_xlfn.XLOOKUP(A183,'CSRT STAFF'!$C$9:$C$188,'CSRT STAFF'!$E$9:$E$188,_xlfn.XLOOKUP(A183,'CSRT RCO'!$C$9:$C$94,'CSRT RCO'!$E$9:$E$94,"No esta en tareo",0),0)</f>
        <v>CASTAÑEDA LOPEZ, JOHN ALDAIR</v>
      </c>
    </row>
    <row r="184" spans="1:31">
      <c r="A184" s="366" t="s">
        <v>3086</v>
      </c>
      <c r="B184" s="366" t="s">
        <v>538</v>
      </c>
      <c r="C184" s="366" t="s">
        <v>3087</v>
      </c>
      <c r="D184" s="366" t="s">
        <v>933</v>
      </c>
      <c r="E184" s="366" t="s">
        <v>5812</v>
      </c>
      <c r="F184" s="366" t="s">
        <v>215</v>
      </c>
      <c r="G184" s="366"/>
      <c r="H184" s="366" t="s">
        <v>5682</v>
      </c>
      <c r="I184" s="366" t="s">
        <v>5857</v>
      </c>
      <c r="J184" s="366"/>
      <c r="K184" s="366" t="s">
        <v>5654</v>
      </c>
      <c r="L184" s="366" t="s">
        <v>5654</v>
      </c>
      <c r="M184" s="365">
        <v>45998</v>
      </c>
      <c r="N184" s="366"/>
      <c r="O184" s="368">
        <v>1</v>
      </c>
      <c r="P184" s="366" t="s">
        <v>5655</v>
      </c>
      <c r="Q184" s="366" t="s">
        <v>5656</v>
      </c>
      <c r="R184" s="366" t="s">
        <v>5858</v>
      </c>
      <c r="S184" s="366" t="s">
        <v>5751</v>
      </c>
      <c r="T184" s="366" t="s">
        <v>5751</v>
      </c>
      <c r="U184" s="366" t="s">
        <v>5751</v>
      </c>
      <c r="V184" s="366" t="s">
        <v>5659</v>
      </c>
      <c r="W184" s="366" t="s">
        <v>6241</v>
      </c>
      <c r="X184" s="366"/>
      <c r="Y184" s="366" t="s">
        <v>5660</v>
      </c>
      <c r="Z184" s="366"/>
      <c r="AA184" s="366" t="s">
        <v>5859</v>
      </c>
      <c r="AB184" s="366"/>
      <c r="AC184" s="366" t="s">
        <v>5662</v>
      </c>
      <c r="AD184" s="366" t="s">
        <v>5663</v>
      </c>
      <c r="AE184" t="str">
        <f>_xlfn.XLOOKUP(A184,'CSRT STAFF'!$C$9:$C$188,'CSRT STAFF'!$E$9:$E$188,_xlfn.XLOOKUP(A184,'CSRT RCO'!$C$9:$C$94,'CSRT RCO'!$E$9:$E$94,"No esta en tareo",0),0)</f>
        <v>SÁNCHEZ SHAPIAMA, WILLY ANTHONY</v>
      </c>
    </row>
    <row r="185" spans="1:31">
      <c r="A185" s="366" t="s">
        <v>3080</v>
      </c>
      <c r="B185" s="366" t="s">
        <v>415</v>
      </c>
      <c r="C185" s="366" t="s">
        <v>416</v>
      </c>
      <c r="D185" s="366" t="s">
        <v>933</v>
      </c>
      <c r="E185" s="366" t="s">
        <v>1079</v>
      </c>
      <c r="F185" s="366" t="s">
        <v>3081</v>
      </c>
      <c r="G185" s="366"/>
      <c r="H185" s="366" t="s">
        <v>5682</v>
      </c>
      <c r="I185" s="366" t="s">
        <v>6127</v>
      </c>
      <c r="J185" s="366"/>
      <c r="K185" s="366" t="s">
        <v>5654</v>
      </c>
      <c r="L185" s="366" t="s">
        <v>5654</v>
      </c>
      <c r="M185" s="365">
        <v>45999</v>
      </c>
      <c r="N185" s="366"/>
      <c r="O185" s="368">
        <v>1</v>
      </c>
      <c r="P185" s="366" t="s">
        <v>5655</v>
      </c>
      <c r="Q185" s="366" t="s">
        <v>5656</v>
      </c>
      <c r="R185" s="366" t="s">
        <v>6128</v>
      </c>
      <c r="S185" s="366" t="s">
        <v>1006</v>
      </c>
      <c r="T185" s="366" t="s">
        <v>1006</v>
      </c>
      <c r="U185" s="366" t="s">
        <v>5779</v>
      </c>
      <c r="V185" s="366" t="s">
        <v>5659</v>
      </c>
      <c r="W185" s="366" t="s">
        <v>6241</v>
      </c>
      <c r="X185" s="366"/>
      <c r="Y185" s="366" t="s">
        <v>5660</v>
      </c>
      <c r="Z185" s="366"/>
      <c r="AA185" s="366" t="s">
        <v>6129</v>
      </c>
      <c r="AB185" s="366"/>
      <c r="AC185" s="366" t="s">
        <v>5662</v>
      </c>
      <c r="AD185" s="366" t="s">
        <v>5663</v>
      </c>
      <c r="AE185" t="str">
        <f>_xlfn.XLOOKUP(A185,'CSRT STAFF'!$C$9:$C$188,'CSRT STAFF'!$E$9:$E$188,_xlfn.XLOOKUP(A185,'CSRT RCO'!$C$9:$C$94,'CSRT RCO'!$E$9:$E$94,"No esta en tareo",0),0)</f>
        <v>MORALES MONRROY, GABRIEL FRANCISCO</v>
      </c>
    </row>
    <row r="186" spans="1:31">
      <c r="A186" s="366" t="s">
        <v>3063</v>
      </c>
      <c r="B186" s="366" t="s">
        <v>594</v>
      </c>
      <c r="C186" s="366" t="s">
        <v>595</v>
      </c>
      <c r="D186" s="366" t="s">
        <v>933</v>
      </c>
      <c r="E186" s="366" t="s">
        <v>5806</v>
      </c>
      <c r="F186" s="366" t="s">
        <v>3064</v>
      </c>
      <c r="G186" s="366"/>
      <c r="H186" s="366" t="s">
        <v>5677</v>
      </c>
      <c r="I186" s="366" t="s">
        <v>5688</v>
      </c>
      <c r="J186" s="366"/>
      <c r="K186" s="366"/>
      <c r="L186" s="366"/>
      <c r="M186" s="365">
        <v>46000</v>
      </c>
      <c r="N186" s="366"/>
      <c r="O186" s="368">
        <v>1</v>
      </c>
      <c r="P186" s="366" t="s">
        <v>5655</v>
      </c>
      <c r="Q186" s="366" t="s">
        <v>5656</v>
      </c>
      <c r="R186" s="366" t="s">
        <v>5808</v>
      </c>
      <c r="S186" s="366" t="s">
        <v>3716</v>
      </c>
      <c r="T186" s="366" t="s">
        <v>3716</v>
      </c>
      <c r="U186" s="366" t="s">
        <v>3716</v>
      </c>
      <c r="V186" s="366" t="s">
        <v>5659</v>
      </c>
      <c r="W186" s="366" t="s">
        <v>6239</v>
      </c>
      <c r="X186" s="366"/>
      <c r="Y186" s="366" t="s">
        <v>5660</v>
      </c>
      <c r="Z186" s="366"/>
      <c r="AA186" s="366" t="s">
        <v>5809</v>
      </c>
      <c r="AB186" s="366"/>
      <c r="AC186" s="366" t="s">
        <v>5662</v>
      </c>
      <c r="AD186" s="366" t="s">
        <v>5663</v>
      </c>
      <c r="AE186" t="str">
        <f>_xlfn.XLOOKUP(A186,'CSRT STAFF'!$C$9:$C$188,'CSRT STAFF'!$E$9:$E$188,_xlfn.XLOOKUP(A186,'CSRT RCO'!$C$9:$C$94,'CSRT RCO'!$E$9:$E$94,"No esta en tareo",0),0)</f>
        <v>VILCHEZ MADRID, FRANK</v>
      </c>
    </row>
    <row r="187" spans="1:31">
      <c r="A187" s="366" t="s">
        <v>3085</v>
      </c>
      <c r="B187" s="366" t="s">
        <v>495</v>
      </c>
      <c r="C187" s="366" t="s">
        <v>496</v>
      </c>
      <c r="D187" s="366" t="s">
        <v>933</v>
      </c>
      <c r="E187" s="366" t="s">
        <v>945</v>
      </c>
      <c r="F187" s="366" t="s">
        <v>3066</v>
      </c>
      <c r="G187" s="366"/>
      <c r="H187" s="366" t="s">
        <v>5682</v>
      </c>
      <c r="I187" s="366" t="s">
        <v>5848</v>
      </c>
      <c r="J187" s="366"/>
      <c r="K187" s="366" t="s">
        <v>5654</v>
      </c>
      <c r="L187" s="366" t="s">
        <v>5654</v>
      </c>
      <c r="M187" s="365">
        <v>46001</v>
      </c>
      <c r="N187" s="366"/>
      <c r="O187" s="368">
        <v>1</v>
      </c>
      <c r="P187" s="366" t="s">
        <v>5655</v>
      </c>
      <c r="Q187" s="366" t="s">
        <v>5656</v>
      </c>
      <c r="R187" s="366" t="s">
        <v>5849</v>
      </c>
      <c r="S187" s="366" t="s">
        <v>5700</v>
      </c>
      <c r="T187" s="366" t="s">
        <v>5850</v>
      </c>
      <c r="U187" s="366" t="s">
        <v>5851</v>
      </c>
      <c r="V187" s="366" t="s">
        <v>5659</v>
      </c>
      <c r="W187" s="366" t="s">
        <v>6241</v>
      </c>
      <c r="X187" s="366"/>
      <c r="Y187" s="366" t="s">
        <v>5660</v>
      </c>
      <c r="Z187" s="366"/>
      <c r="AA187" s="366" t="s">
        <v>5852</v>
      </c>
      <c r="AB187" s="366"/>
      <c r="AC187" s="366" t="s">
        <v>5853</v>
      </c>
      <c r="AD187" s="366" t="s">
        <v>5854</v>
      </c>
      <c r="AE187" t="str">
        <f>_xlfn.XLOOKUP(A187,'CSRT STAFF'!$C$9:$C$188,'CSRT STAFF'!$E$9:$E$188,_xlfn.XLOOKUP(A187,'CSRT RCO'!$C$9:$C$94,'CSRT RCO'!$E$9:$E$94,"No esta en tareo",0),0)</f>
        <v>RAMIREZ SANTAMARIA, TEODORO ANSEL</v>
      </c>
    </row>
    <row r="188" spans="1:31">
      <c r="A188" s="366" t="s">
        <v>906</v>
      </c>
      <c r="B188" s="366" t="s">
        <v>905</v>
      </c>
      <c r="C188" s="366" t="s">
        <v>907</v>
      </c>
      <c r="D188" s="366" t="s">
        <v>933</v>
      </c>
      <c r="E188" s="366" t="s">
        <v>1013</v>
      </c>
      <c r="F188" s="366" t="s">
        <v>904</v>
      </c>
      <c r="G188" s="366"/>
      <c r="H188" s="366" t="s">
        <v>5682</v>
      </c>
      <c r="I188" s="366" t="s">
        <v>5848</v>
      </c>
      <c r="J188" s="366"/>
      <c r="K188" s="366" t="s">
        <v>5654</v>
      </c>
      <c r="L188" s="366" t="s">
        <v>5654</v>
      </c>
      <c r="M188" s="365">
        <v>46001</v>
      </c>
      <c r="N188" s="366"/>
      <c r="O188" s="368">
        <v>1</v>
      </c>
      <c r="P188" s="366" t="s">
        <v>5655</v>
      </c>
      <c r="Q188" s="366" t="s">
        <v>5656</v>
      </c>
      <c r="R188" s="366" t="s">
        <v>5979</v>
      </c>
      <c r="S188" s="366" t="s">
        <v>5673</v>
      </c>
      <c r="T188" s="366" t="s">
        <v>5673</v>
      </c>
      <c r="U188" s="366" t="s">
        <v>5690</v>
      </c>
      <c r="V188" s="366" t="s">
        <v>5659</v>
      </c>
      <c r="W188" s="366" t="s">
        <v>6239</v>
      </c>
      <c r="X188" s="366"/>
      <c r="Y188" s="366" t="s">
        <v>5660</v>
      </c>
      <c r="Z188" s="366"/>
      <c r="AA188" s="366" t="s">
        <v>5980</v>
      </c>
      <c r="AB188" s="366"/>
      <c r="AC188" s="366" t="s">
        <v>5662</v>
      </c>
      <c r="AD188" s="366" t="s">
        <v>5663</v>
      </c>
      <c r="AE188" t="str">
        <f>_xlfn.XLOOKUP(A188,'CSRT STAFF'!$C$9:$C$188,'CSRT STAFF'!$E$9:$E$188,_xlfn.XLOOKUP(A188,'CSRT RCO'!$C$9:$C$94,'CSRT RCO'!$E$9:$E$94,"No esta en tareo",0),0)</f>
        <v>TINTAYA HOLGUIN, JHERSON EDDIE</v>
      </c>
    </row>
    <row r="189" spans="1:31">
      <c r="A189" s="366" t="s">
        <v>636</v>
      </c>
      <c r="B189" s="366" t="s">
        <v>635</v>
      </c>
      <c r="C189" s="366" t="s">
        <v>637</v>
      </c>
      <c r="D189" s="366" t="s">
        <v>933</v>
      </c>
      <c r="E189" s="366" t="s">
        <v>1027</v>
      </c>
      <c r="F189" s="366" t="s">
        <v>240</v>
      </c>
      <c r="G189" s="366"/>
      <c r="H189" s="366" t="s">
        <v>5652</v>
      </c>
      <c r="I189" s="366" t="s">
        <v>6232</v>
      </c>
      <c r="J189" s="366"/>
      <c r="K189" s="366" t="s">
        <v>5654</v>
      </c>
      <c r="L189" s="366" t="s">
        <v>5654</v>
      </c>
      <c r="M189" s="365">
        <v>46020</v>
      </c>
      <c r="N189" s="366"/>
      <c r="O189" s="368">
        <v>1</v>
      </c>
      <c r="P189" s="366" t="s">
        <v>5655</v>
      </c>
      <c r="Q189" s="366" t="s">
        <v>5656</v>
      </c>
      <c r="R189" s="366" t="s">
        <v>5673</v>
      </c>
      <c r="S189" s="366" t="s">
        <v>5673</v>
      </c>
      <c r="T189" s="366" t="s">
        <v>5673</v>
      </c>
      <c r="U189" s="366" t="s">
        <v>5801</v>
      </c>
      <c r="V189" s="366" t="s">
        <v>5659</v>
      </c>
      <c r="W189" s="366" t="s">
        <v>6239</v>
      </c>
      <c r="X189" s="366"/>
      <c r="Y189" s="366" t="s">
        <v>5660</v>
      </c>
      <c r="Z189" s="366"/>
      <c r="AA189" s="366" t="s">
        <v>6233</v>
      </c>
      <c r="AB189" s="366"/>
      <c r="AC189" s="366" t="s">
        <v>5662</v>
      </c>
      <c r="AD189" s="366" t="s">
        <v>5663</v>
      </c>
      <c r="AE189" t="str">
        <f>_xlfn.XLOOKUP(A189,'CSRT STAFF'!$C$9:$C$188,'CSRT STAFF'!$E$9:$E$188,_xlfn.XLOOKUP(A189,'CSRT RCO'!$C$9:$C$94,'CSRT RCO'!$E$9:$E$94,"No esta en tareo",0),0)</f>
        <v>No esta en tareo</v>
      </c>
    </row>
    <row r="190" spans="1:31">
      <c r="A190" s="366" t="s">
        <v>917</v>
      </c>
      <c r="B190" s="366" t="s">
        <v>916</v>
      </c>
      <c r="C190" s="366" t="s">
        <v>918</v>
      </c>
      <c r="D190" s="366" t="s">
        <v>933</v>
      </c>
      <c r="E190" s="366" t="s">
        <v>1027</v>
      </c>
      <c r="F190" s="366" t="s">
        <v>3088</v>
      </c>
      <c r="G190" s="366"/>
      <c r="H190" s="366" t="s">
        <v>5742</v>
      </c>
      <c r="I190" s="366" t="s">
        <v>5915</v>
      </c>
      <c r="J190" s="366"/>
      <c r="K190" s="366" t="s">
        <v>5654</v>
      </c>
      <c r="L190" s="366" t="s">
        <v>5654</v>
      </c>
      <c r="M190" s="365">
        <v>46027</v>
      </c>
      <c r="N190" s="366"/>
      <c r="O190" s="368">
        <v>1</v>
      </c>
      <c r="P190" s="366" t="s">
        <v>5655</v>
      </c>
      <c r="Q190" s="366" t="s">
        <v>5656</v>
      </c>
      <c r="R190" s="366" t="s">
        <v>5916</v>
      </c>
      <c r="S190" s="366" t="s">
        <v>5673</v>
      </c>
      <c r="T190" s="366" t="s">
        <v>5673</v>
      </c>
      <c r="U190" s="366" t="s">
        <v>5690</v>
      </c>
      <c r="V190" s="366" t="s">
        <v>5659</v>
      </c>
      <c r="W190" s="366" t="s">
        <v>6239</v>
      </c>
      <c r="X190" s="366"/>
      <c r="Y190" s="366" t="s">
        <v>5660</v>
      </c>
      <c r="Z190" s="366"/>
      <c r="AA190" s="366" t="s">
        <v>5917</v>
      </c>
      <c r="AB190" s="366"/>
      <c r="AC190" s="366" t="s">
        <v>5662</v>
      </c>
      <c r="AD190" s="366" t="s">
        <v>5663</v>
      </c>
      <c r="AE190" t="str">
        <f>_xlfn.XLOOKUP(A190,'CSRT STAFF'!$C$9:$C$188,'CSRT STAFF'!$E$9:$E$188,_xlfn.XLOOKUP(A190,'CSRT RCO'!$C$9:$C$94,'CSRT RCO'!$E$9:$E$94,"No esta en tareo",0),0)</f>
        <v>SOTELO VILLALOBOS, CESAR</v>
      </c>
    </row>
    <row r="191" spans="1:31">
      <c r="A191" s="366" t="s">
        <v>651</v>
      </c>
      <c r="B191" s="366" t="s">
        <v>650</v>
      </c>
      <c r="C191" s="366" t="s">
        <v>652</v>
      </c>
      <c r="D191" s="366" t="s">
        <v>933</v>
      </c>
      <c r="E191" s="366" t="s">
        <v>1013</v>
      </c>
      <c r="F191" s="366" t="s">
        <v>3089</v>
      </c>
      <c r="G191" s="366"/>
      <c r="H191" s="366" t="s">
        <v>5964</v>
      </c>
      <c r="I191" s="366" t="s">
        <v>5915</v>
      </c>
      <c r="J191" s="366"/>
      <c r="K191" s="366" t="s">
        <v>5654</v>
      </c>
      <c r="L191" s="366" t="s">
        <v>5654</v>
      </c>
      <c r="M191" s="365">
        <v>46027</v>
      </c>
      <c r="N191" s="366"/>
      <c r="O191" s="368">
        <v>1</v>
      </c>
      <c r="P191" s="366" t="s">
        <v>5655</v>
      </c>
      <c r="Q191" s="366"/>
      <c r="R191" s="366" t="s">
        <v>5965</v>
      </c>
      <c r="S191" s="366" t="s">
        <v>5673</v>
      </c>
      <c r="T191" s="366" t="s">
        <v>5673</v>
      </c>
      <c r="U191" s="366" t="s">
        <v>5690</v>
      </c>
      <c r="V191" s="366" t="s">
        <v>5659</v>
      </c>
      <c r="W191" s="366" t="s">
        <v>6239</v>
      </c>
      <c r="X191" s="366"/>
      <c r="Y191" s="366" t="s">
        <v>5660</v>
      </c>
      <c r="Z191" s="366"/>
      <c r="AA191" s="366" t="s">
        <v>5966</v>
      </c>
      <c r="AB191" s="366"/>
      <c r="AC191" s="366" t="s">
        <v>5662</v>
      </c>
      <c r="AD191" s="366" t="s">
        <v>5663</v>
      </c>
      <c r="AE191" t="str">
        <f>_xlfn.XLOOKUP(A191,'CSRT STAFF'!$C$9:$C$188,'CSRT STAFF'!$E$9:$E$188,_xlfn.XLOOKUP(A191,'CSRT RCO'!$C$9:$C$94,'CSRT RCO'!$E$9:$E$94,"No esta en tareo",0),0)</f>
        <v>QUIROZ ROMERO, CHESLAVO</v>
      </c>
    </row>
    <row r="192" spans="1:31">
      <c r="A192" s="366" t="s">
        <v>628</v>
      </c>
      <c r="B192" s="366" t="s">
        <v>627</v>
      </c>
      <c r="C192" s="366" t="s">
        <v>629</v>
      </c>
      <c r="D192" s="366" t="s">
        <v>933</v>
      </c>
      <c r="E192" s="366" t="s">
        <v>630</v>
      </c>
      <c r="F192" s="366" t="s">
        <v>255</v>
      </c>
      <c r="G192" s="366"/>
      <c r="H192" s="366" t="s">
        <v>5682</v>
      </c>
      <c r="I192" s="366" t="s">
        <v>6223</v>
      </c>
      <c r="J192" s="366"/>
      <c r="K192" s="366" t="s">
        <v>5654</v>
      </c>
      <c r="L192" s="366" t="s">
        <v>5654</v>
      </c>
      <c r="M192" s="365">
        <v>46028</v>
      </c>
      <c r="N192" s="366"/>
      <c r="O192" s="368">
        <v>1</v>
      </c>
      <c r="P192" s="366" t="s">
        <v>5655</v>
      </c>
      <c r="Q192" s="366" t="s">
        <v>5656</v>
      </c>
      <c r="R192" s="366" t="s">
        <v>6224</v>
      </c>
      <c r="S192" s="366" t="s">
        <v>5673</v>
      </c>
      <c r="T192" s="366" t="s">
        <v>5673</v>
      </c>
      <c r="U192" s="366" t="s">
        <v>5673</v>
      </c>
      <c r="V192" s="366" t="s">
        <v>5659</v>
      </c>
      <c r="W192" s="366" t="s">
        <v>6239</v>
      </c>
      <c r="X192" s="366"/>
      <c r="Y192" s="366" t="s">
        <v>5660</v>
      </c>
      <c r="Z192" s="366"/>
      <c r="AA192" s="366" t="s">
        <v>6225</v>
      </c>
      <c r="AB192" s="366"/>
      <c r="AC192" s="366" t="s">
        <v>5662</v>
      </c>
      <c r="AD192" s="366" t="s">
        <v>5663</v>
      </c>
      <c r="AE192" t="str">
        <f>_xlfn.XLOOKUP(A192,'CSRT STAFF'!$C$9:$C$188,'CSRT STAFF'!$E$9:$E$188,_xlfn.XLOOKUP(A192,'CSRT RCO'!$C$9:$C$94,'CSRT RCO'!$E$9:$E$94,"No esta en tareo",0),0)</f>
        <v>No esta en tareo</v>
      </c>
    </row>
    <row r="193" spans="1:31">
      <c r="A193" s="366" t="s">
        <v>913</v>
      </c>
      <c r="B193" s="366" t="s">
        <v>912</v>
      </c>
      <c r="C193" s="366" t="s">
        <v>914</v>
      </c>
      <c r="D193" s="366" t="s">
        <v>933</v>
      </c>
      <c r="E193" s="366" t="s">
        <v>634</v>
      </c>
      <c r="F193" s="366" t="s">
        <v>716</v>
      </c>
      <c r="G193" s="366"/>
      <c r="H193" s="366" t="s">
        <v>5682</v>
      </c>
      <c r="I193" s="366" t="s">
        <v>6133</v>
      </c>
      <c r="J193" s="366"/>
      <c r="K193" s="366" t="s">
        <v>5654</v>
      </c>
      <c r="L193" s="366" t="s">
        <v>5654</v>
      </c>
      <c r="M193" s="365">
        <v>46030</v>
      </c>
      <c r="N193" s="366"/>
      <c r="O193" s="368">
        <v>1</v>
      </c>
      <c r="P193" s="366" t="s">
        <v>5655</v>
      </c>
      <c r="Q193" s="366" t="s">
        <v>5656</v>
      </c>
      <c r="R193" s="366" t="s">
        <v>6134</v>
      </c>
      <c r="S193" s="366" t="s">
        <v>5725</v>
      </c>
      <c r="T193" s="366" t="s">
        <v>5725</v>
      </c>
      <c r="U193" s="366" t="s">
        <v>6135</v>
      </c>
      <c r="V193" s="366" t="s">
        <v>5659</v>
      </c>
      <c r="W193" s="366" t="s">
        <v>6239</v>
      </c>
      <c r="X193" s="366"/>
      <c r="Y193" s="366" t="s">
        <v>5660</v>
      </c>
      <c r="Z193" s="366"/>
      <c r="AA193" s="366" t="s">
        <v>6136</v>
      </c>
      <c r="AB193" s="366"/>
      <c r="AC193" s="366" t="s">
        <v>5662</v>
      </c>
      <c r="AD193" s="366" t="s">
        <v>5663</v>
      </c>
      <c r="AE193" t="str">
        <f>_xlfn.XLOOKUP(A193,'CSRT STAFF'!$C$9:$C$188,'CSRT STAFF'!$E$9:$E$188,_xlfn.XLOOKUP(A193,'CSRT RCO'!$C$9:$C$94,'CSRT RCO'!$E$9:$E$94,"No esta en tareo",0),0)</f>
        <v>MOTTA COAQUIRA, JHONATAN BENIGNO</v>
      </c>
    </row>
    <row r="194" spans="1:31">
      <c r="A194" s="366" t="s">
        <v>655</v>
      </c>
      <c r="B194" s="366" t="s">
        <v>654</v>
      </c>
      <c r="C194" s="366" t="s">
        <v>656</v>
      </c>
      <c r="D194" s="366" t="s">
        <v>933</v>
      </c>
      <c r="E194" s="366" t="s">
        <v>657</v>
      </c>
      <c r="F194" s="366" t="s">
        <v>521</v>
      </c>
      <c r="G194" s="366"/>
      <c r="H194" s="366" t="s">
        <v>5682</v>
      </c>
      <c r="I194" s="366" t="s">
        <v>6210</v>
      </c>
      <c r="J194" s="366"/>
      <c r="K194" s="366" t="s">
        <v>5654</v>
      </c>
      <c r="L194" s="366" t="s">
        <v>5654</v>
      </c>
      <c r="M194" s="365">
        <v>46031</v>
      </c>
      <c r="N194" s="366"/>
      <c r="O194" s="368">
        <v>1</v>
      </c>
      <c r="P194" s="366" t="s">
        <v>5655</v>
      </c>
      <c r="Q194" s="366" t="s">
        <v>5656</v>
      </c>
      <c r="R194" s="366" t="s">
        <v>6211</v>
      </c>
      <c r="S194" s="366" t="s">
        <v>5751</v>
      </c>
      <c r="T194" s="366" t="s">
        <v>5752</v>
      </c>
      <c r="U194" s="366" t="s">
        <v>5752</v>
      </c>
      <c r="V194" s="366" t="s">
        <v>5659</v>
      </c>
      <c r="W194" s="366" t="s">
        <v>6241</v>
      </c>
      <c r="X194" s="366"/>
      <c r="Y194" s="366" t="s">
        <v>5660</v>
      </c>
      <c r="Z194" s="366"/>
      <c r="AA194" s="366" t="s">
        <v>6212</v>
      </c>
      <c r="AB194" s="366"/>
      <c r="AC194" s="366" t="s">
        <v>5662</v>
      </c>
      <c r="AD194" s="366" t="s">
        <v>5663</v>
      </c>
      <c r="AE194" t="str">
        <f>_xlfn.XLOOKUP(A194,'CSRT STAFF'!$C$9:$C$188,'CSRT STAFF'!$E$9:$E$188,_xlfn.XLOOKUP(A194,'CSRT RCO'!$C$9:$C$94,'CSRT RCO'!$E$9:$E$94,"No esta en tareo",0),0)</f>
        <v>UCAÑAY PISFIL, CARLOS EDUARDO</v>
      </c>
    </row>
    <row r="195" spans="1:31">
      <c r="A195" s="366" t="s">
        <v>909</v>
      </c>
      <c r="B195" s="366" t="s">
        <v>908</v>
      </c>
      <c r="C195" s="366" t="s">
        <v>910</v>
      </c>
      <c r="D195" s="366" t="s">
        <v>933</v>
      </c>
      <c r="E195" s="366" t="s">
        <v>1013</v>
      </c>
      <c r="F195" s="366" t="s">
        <v>904</v>
      </c>
      <c r="G195" s="366"/>
      <c r="H195" s="366" t="s">
        <v>5964</v>
      </c>
      <c r="I195" s="366" t="s">
        <v>6154</v>
      </c>
      <c r="J195" s="366"/>
      <c r="K195" s="366" t="s">
        <v>5654</v>
      </c>
      <c r="L195" s="366" t="s">
        <v>5654</v>
      </c>
      <c r="M195" s="365">
        <v>46034</v>
      </c>
      <c r="N195" s="366"/>
      <c r="O195" s="368">
        <v>1</v>
      </c>
      <c r="P195" s="366" t="s">
        <v>5655</v>
      </c>
      <c r="Q195" s="366" t="s">
        <v>5656</v>
      </c>
      <c r="R195" s="366" t="s">
        <v>6155</v>
      </c>
      <c r="S195" s="366" t="s">
        <v>5673</v>
      </c>
      <c r="T195" s="366" t="s">
        <v>5673</v>
      </c>
      <c r="U195" s="366" t="s">
        <v>5801</v>
      </c>
      <c r="V195" s="366" t="s">
        <v>5659</v>
      </c>
      <c r="W195" s="366" t="s">
        <v>6242</v>
      </c>
      <c r="X195" s="366"/>
      <c r="Y195" s="366" t="s">
        <v>5660</v>
      </c>
      <c r="Z195" s="366"/>
      <c r="AA195" s="366" t="s">
        <v>6156</v>
      </c>
      <c r="AB195" s="366"/>
      <c r="AC195" s="366" t="s">
        <v>5662</v>
      </c>
      <c r="AD195" s="366" t="s">
        <v>5663</v>
      </c>
      <c r="AE195" t="str">
        <f>_xlfn.XLOOKUP(A195,'CSRT STAFF'!$C$9:$C$188,'CSRT STAFF'!$E$9:$E$188,_xlfn.XLOOKUP(A195,'CSRT RCO'!$C$9:$C$94,'CSRT RCO'!$E$9:$E$94,"No esta en tareo",0),0)</f>
        <v>ABAD SALAS, CARLOS ALBERTO</v>
      </c>
    </row>
    <row r="196" spans="1:31">
      <c r="A196" s="366" t="s">
        <v>640</v>
      </c>
      <c r="B196" s="366" t="s">
        <v>639</v>
      </c>
      <c r="C196" s="366" t="s">
        <v>641</v>
      </c>
      <c r="D196" s="366" t="s">
        <v>933</v>
      </c>
      <c r="E196" s="366" t="s">
        <v>634</v>
      </c>
      <c r="F196" s="366" t="s">
        <v>382</v>
      </c>
      <c r="G196" s="366"/>
      <c r="H196" s="366" t="s">
        <v>5664</v>
      </c>
      <c r="I196" s="366" t="s">
        <v>5996</v>
      </c>
      <c r="J196" s="366"/>
      <c r="K196" s="366" t="s">
        <v>5654</v>
      </c>
      <c r="L196" s="366" t="s">
        <v>5654</v>
      </c>
      <c r="M196" s="365">
        <v>46039</v>
      </c>
      <c r="N196" s="366"/>
      <c r="O196" s="368">
        <v>1</v>
      </c>
      <c r="P196" s="366" t="s">
        <v>5655</v>
      </c>
      <c r="Q196" s="366" t="s">
        <v>5656</v>
      </c>
      <c r="R196" s="366" t="s">
        <v>5997</v>
      </c>
      <c r="S196" s="366" t="s">
        <v>5673</v>
      </c>
      <c r="T196" s="366" t="s">
        <v>5673</v>
      </c>
      <c r="U196" s="366" t="s">
        <v>5801</v>
      </c>
      <c r="V196" s="366" t="s">
        <v>5659</v>
      </c>
      <c r="W196" s="366" t="s">
        <v>6239</v>
      </c>
      <c r="X196" s="366"/>
      <c r="Y196" s="366" t="s">
        <v>5660</v>
      </c>
      <c r="Z196" s="366"/>
      <c r="AA196" s="366" t="s">
        <v>5998</v>
      </c>
      <c r="AB196" s="366"/>
      <c r="AC196" s="366" t="s">
        <v>5662</v>
      </c>
      <c r="AD196" s="366" t="s">
        <v>5663</v>
      </c>
      <c r="AE196" t="str">
        <f>_xlfn.XLOOKUP(A196,'CSRT STAFF'!$C$9:$C$188,'CSRT STAFF'!$E$9:$E$188,_xlfn.XLOOKUP(A196,'CSRT RCO'!$C$9:$C$94,'CSRT RCO'!$E$9:$E$94,"No esta en tareo",0),0)</f>
        <v>GOMEZ PINEDA, KRISS EILEEN</v>
      </c>
    </row>
    <row r="197" spans="1:31">
      <c r="A197" s="366" t="s">
        <v>647</v>
      </c>
      <c r="B197" s="366" t="s">
        <v>646</v>
      </c>
      <c r="C197" s="366" t="s">
        <v>648</v>
      </c>
      <c r="D197" s="366" t="s">
        <v>933</v>
      </c>
      <c r="E197" s="366" t="s">
        <v>649</v>
      </c>
      <c r="F197" s="366" t="s">
        <v>617</v>
      </c>
      <c r="G197" s="366"/>
      <c r="H197" s="366" t="s">
        <v>5652</v>
      </c>
      <c r="I197" s="366" t="s">
        <v>5904</v>
      </c>
      <c r="J197" s="366"/>
      <c r="K197" s="366" t="s">
        <v>5654</v>
      </c>
      <c r="L197" s="366" t="s">
        <v>5654</v>
      </c>
      <c r="M197" s="365">
        <v>46041</v>
      </c>
      <c r="N197" s="366"/>
      <c r="O197" s="368">
        <v>1</v>
      </c>
      <c r="P197" s="366" t="s">
        <v>5655</v>
      </c>
      <c r="Q197" s="366" t="s">
        <v>5656</v>
      </c>
      <c r="R197" s="366" t="s">
        <v>5905</v>
      </c>
      <c r="S197" s="366" t="s">
        <v>3716</v>
      </c>
      <c r="T197" s="366" t="s">
        <v>3716</v>
      </c>
      <c r="U197" s="366" t="s">
        <v>5906</v>
      </c>
      <c r="V197" s="366" t="s">
        <v>5659</v>
      </c>
      <c r="W197" s="366" t="s">
        <v>6244</v>
      </c>
      <c r="X197" s="366"/>
      <c r="Y197" s="366" t="s">
        <v>5660</v>
      </c>
      <c r="Z197" s="366"/>
      <c r="AA197" s="366" t="s">
        <v>5907</v>
      </c>
      <c r="AB197" s="366"/>
      <c r="AC197" s="366" t="s">
        <v>5662</v>
      </c>
      <c r="AD197" s="366" t="s">
        <v>5663</v>
      </c>
      <c r="AE197" t="str">
        <f>_xlfn.XLOOKUP(A197,'CSRT STAFF'!$C$9:$C$188,'CSRT STAFF'!$E$9:$E$188,_xlfn.XLOOKUP(A197,'CSRT RCO'!$C$9:$C$94,'CSRT RCO'!$E$9:$E$94,"No esta en tareo",0),0)</f>
        <v>MENDOZA LORO, LUIS ROLANDO</v>
      </c>
    </row>
    <row r="198" spans="1:31">
      <c r="A198" s="366" t="s">
        <v>643</v>
      </c>
      <c r="B198" s="366" t="s">
        <v>642</v>
      </c>
      <c r="C198" s="366" t="s">
        <v>645</v>
      </c>
      <c r="D198" s="366" t="s">
        <v>933</v>
      </c>
      <c r="E198" s="366" t="s">
        <v>638</v>
      </c>
      <c r="F198" s="366" t="s">
        <v>543</v>
      </c>
      <c r="G198" s="366"/>
      <c r="H198" s="366" t="s">
        <v>5677</v>
      </c>
      <c r="I198" s="366" t="s">
        <v>5904</v>
      </c>
      <c r="J198" s="366"/>
      <c r="K198" s="366" t="s">
        <v>5654</v>
      </c>
      <c r="L198" s="366" t="s">
        <v>5654</v>
      </c>
      <c r="M198" s="365">
        <v>46041</v>
      </c>
      <c r="N198" s="366"/>
      <c r="O198" s="368">
        <v>1</v>
      </c>
      <c r="P198" s="366" t="s">
        <v>5655</v>
      </c>
      <c r="Q198" s="366" t="s">
        <v>5656</v>
      </c>
      <c r="R198" s="366" t="s">
        <v>5908</v>
      </c>
      <c r="S198" s="366" t="s">
        <v>1006</v>
      </c>
      <c r="T198" s="366" t="s">
        <v>1006</v>
      </c>
      <c r="U198" s="366" t="s">
        <v>3672</v>
      </c>
      <c r="V198" s="366" t="s">
        <v>5659</v>
      </c>
      <c r="W198" s="366" t="s">
        <v>6244</v>
      </c>
      <c r="X198" s="366"/>
      <c r="Y198" s="366" t="s">
        <v>5660</v>
      </c>
      <c r="Z198" s="366"/>
      <c r="AA198" s="366" t="s">
        <v>5909</v>
      </c>
      <c r="AB198" s="366"/>
      <c r="AC198" s="366" t="s">
        <v>5662</v>
      </c>
      <c r="AD198" s="366" t="s">
        <v>5663</v>
      </c>
      <c r="AE198" t="str">
        <f>_xlfn.XLOOKUP(A198,'CSRT STAFF'!$C$9:$C$188,'CSRT STAFF'!$E$9:$E$188,_xlfn.XLOOKUP(A198,'CSRT RCO'!$C$9:$C$94,'CSRT RCO'!$E$9:$E$94,"No esta en tareo",0),0)</f>
        <v>LOPEZ TORRE, EDWIN FERMIN</v>
      </c>
    </row>
    <row r="199" spans="1:31">
      <c r="A199" s="366" t="s">
        <v>659</v>
      </c>
      <c r="B199" s="366" t="s">
        <v>658</v>
      </c>
      <c r="C199" s="366" t="s">
        <v>660</v>
      </c>
      <c r="D199" s="366" t="s">
        <v>933</v>
      </c>
      <c r="E199" s="366" t="s">
        <v>661</v>
      </c>
      <c r="F199" s="366" t="s">
        <v>564</v>
      </c>
      <c r="G199" s="366"/>
      <c r="H199" s="366" t="s">
        <v>5682</v>
      </c>
      <c r="I199" s="366" t="s">
        <v>6167</v>
      </c>
      <c r="J199" s="366"/>
      <c r="K199" s="366" t="s">
        <v>5654</v>
      </c>
      <c r="L199" s="366" t="s">
        <v>5654</v>
      </c>
      <c r="M199" s="365">
        <v>46043</v>
      </c>
      <c r="N199" s="366"/>
      <c r="O199" s="368">
        <v>1</v>
      </c>
      <c r="P199" s="366" t="s">
        <v>5655</v>
      </c>
      <c r="Q199" s="366" t="s">
        <v>5656</v>
      </c>
      <c r="R199" s="366" t="s">
        <v>6168</v>
      </c>
      <c r="S199" s="366" t="s">
        <v>3716</v>
      </c>
      <c r="T199" s="366" t="s">
        <v>3716</v>
      </c>
      <c r="U199" s="366" t="s">
        <v>5225</v>
      </c>
      <c r="V199" s="366" t="s">
        <v>5659</v>
      </c>
      <c r="W199" s="366" t="s">
        <v>6241</v>
      </c>
      <c r="X199" s="366"/>
      <c r="Y199" s="366" t="s">
        <v>5660</v>
      </c>
      <c r="Z199" s="366"/>
      <c r="AA199" s="366" t="s">
        <v>6169</v>
      </c>
      <c r="AB199" s="366"/>
      <c r="AC199" s="366" t="s">
        <v>5662</v>
      </c>
      <c r="AD199" s="366" t="s">
        <v>5663</v>
      </c>
      <c r="AE199" t="str">
        <f>_xlfn.XLOOKUP(A199,'CSRT STAFF'!$C$9:$C$188,'CSRT STAFF'!$E$9:$E$188,_xlfn.XLOOKUP(A199,'CSRT RCO'!$C$9:$C$94,'CSRT RCO'!$E$9:$E$94,"No esta en tareo",0),0)</f>
        <v>VALDIVIEZO ATIAJA, ELVA FIORELLA</v>
      </c>
    </row>
    <row r="200" spans="1:31">
      <c r="A200" s="366" t="s">
        <v>5628</v>
      </c>
      <c r="B200" s="366" t="s">
        <v>5605</v>
      </c>
      <c r="C200" s="366" t="s">
        <v>5606</v>
      </c>
      <c r="D200" s="366" t="s">
        <v>933</v>
      </c>
      <c r="E200" s="366" t="s">
        <v>5860</v>
      </c>
      <c r="F200" s="366" t="s">
        <v>5861</v>
      </c>
      <c r="G200" s="366"/>
      <c r="H200" s="366" t="s">
        <v>5677</v>
      </c>
      <c r="I200" s="366" t="s">
        <v>5862</v>
      </c>
      <c r="J200" s="366"/>
      <c r="K200" s="366"/>
      <c r="L200" s="366"/>
      <c r="M200" s="365">
        <v>46048</v>
      </c>
      <c r="N200" s="366"/>
      <c r="O200" s="368">
        <v>1</v>
      </c>
      <c r="P200" s="366" t="s">
        <v>5655</v>
      </c>
      <c r="Q200" s="366" t="s">
        <v>5656</v>
      </c>
      <c r="R200" s="366" t="s">
        <v>5863</v>
      </c>
      <c r="S200" s="366" t="s">
        <v>1006</v>
      </c>
      <c r="T200" s="366" t="s">
        <v>1006</v>
      </c>
      <c r="U200" s="366" t="s">
        <v>1006</v>
      </c>
      <c r="V200" s="366" t="s">
        <v>5659</v>
      </c>
      <c r="W200" s="366" t="s">
        <v>6252</v>
      </c>
      <c r="X200" s="366"/>
      <c r="Y200" s="366" t="s">
        <v>5660</v>
      </c>
      <c r="Z200" s="366"/>
      <c r="AA200" s="366" t="s">
        <v>5864</v>
      </c>
      <c r="AB200" s="366"/>
      <c r="AC200" s="366" t="s">
        <v>5662</v>
      </c>
      <c r="AD200" s="366" t="s">
        <v>5663</v>
      </c>
      <c r="AE200" t="str">
        <f>_xlfn.XLOOKUP(A200,'CSRT STAFF'!$C$9:$C$188,'CSRT STAFF'!$E$9:$E$188,_xlfn.XLOOKUP(A200,'CSRT RCO'!$C$9:$C$94,'CSRT RCO'!$E$9:$E$94,"No esta en tareo",0),0)</f>
        <v>HUARACHA GARCIA, PIERO ANDRES</v>
      </c>
    </row>
    <row r="201" spans="1:31">
      <c r="A201" s="366" t="s">
        <v>6237</v>
      </c>
      <c r="B201" s="366" t="s">
        <v>5400</v>
      </c>
      <c r="C201" s="366" t="s">
        <v>5401</v>
      </c>
      <c r="D201" s="366" t="s">
        <v>933</v>
      </c>
      <c r="E201" s="366" t="s">
        <v>789</v>
      </c>
      <c r="F201" s="366" t="s">
        <v>721</v>
      </c>
      <c r="G201" s="366"/>
      <c r="H201" s="366" t="s">
        <v>5652</v>
      </c>
      <c r="I201" s="366" t="s">
        <v>5862</v>
      </c>
      <c r="J201" s="366"/>
      <c r="K201" s="366" t="s">
        <v>5654</v>
      </c>
      <c r="L201" s="366" t="s">
        <v>5654</v>
      </c>
      <c r="M201" s="365">
        <v>46049</v>
      </c>
      <c r="N201" s="366"/>
      <c r="O201" s="368">
        <v>1</v>
      </c>
      <c r="P201" s="366" t="s">
        <v>5655</v>
      </c>
      <c r="Q201" s="366" t="s">
        <v>5656</v>
      </c>
      <c r="R201" s="366" t="s">
        <v>6255</v>
      </c>
      <c r="S201" s="366" t="s">
        <v>5673</v>
      </c>
      <c r="T201" s="366" t="s">
        <v>5673</v>
      </c>
      <c r="U201" s="366" t="s">
        <v>5801</v>
      </c>
      <c r="V201" s="366" t="s">
        <v>5659</v>
      </c>
      <c r="W201" s="366" t="s">
        <v>6256</v>
      </c>
      <c r="X201" s="366"/>
      <c r="Y201" s="366" t="s">
        <v>5660</v>
      </c>
      <c r="Z201" s="366"/>
      <c r="AA201" s="366" t="s">
        <v>6257</v>
      </c>
      <c r="AB201" s="366"/>
      <c r="AC201" s="366" t="s">
        <v>5662</v>
      </c>
      <c r="AD201" s="366" t="s">
        <v>5663</v>
      </c>
      <c r="AE201" t="str">
        <f>_xlfn.XLOOKUP(A201,'CSRT STAFF'!$C$9:$C$188,'CSRT STAFF'!$E$9:$E$188,_xlfn.XLOOKUP(A201,'CSRT RCO'!$C$9:$C$94,'CSRT RCO'!$E$9:$E$94,"No esta en tareo",0),0)</f>
        <v>HUAMAN RAYME, JOSE ALFREDO</v>
      </c>
    </row>
  </sheetData>
  <autoFilter ref="A1:AE201" xr:uid="{CF830BC2-583D-45F1-B632-B362459210C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769EB-F6F6-4BD8-BA17-50BA46D08448}">
  <dimension ref="A1:X207"/>
  <sheetViews>
    <sheetView workbookViewId="0">
      <selection activeCell="E152" sqref="E152"/>
    </sheetView>
  </sheetViews>
  <sheetFormatPr baseColWidth="10" defaultRowHeight="14.5"/>
  <sheetData>
    <row r="1" spans="1:24" ht="42">
      <c r="A1" s="371" t="s">
        <v>6264</v>
      </c>
      <c r="B1" s="371" t="s">
        <v>6265</v>
      </c>
      <c r="C1" s="371" t="s">
        <v>3057</v>
      </c>
      <c r="D1" s="371" t="s">
        <v>3058</v>
      </c>
      <c r="E1" s="371" t="s">
        <v>3059</v>
      </c>
      <c r="F1" s="371" t="s">
        <v>6266</v>
      </c>
      <c r="G1" s="371" t="s">
        <v>6267</v>
      </c>
      <c r="H1" s="371" t="s">
        <v>6268</v>
      </c>
      <c r="I1" s="371" t="s">
        <v>6269</v>
      </c>
      <c r="J1" s="371" t="s">
        <v>6270</v>
      </c>
      <c r="K1" s="371" t="s">
        <v>6262</v>
      </c>
      <c r="L1" s="371" t="s">
        <v>6271</v>
      </c>
      <c r="M1" s="371" t="s">
        <v>6272</v>
      </c>
      <c r="N1" s="371" t="s">
        <v>6263</v>
      </c>
      <c r="O1" s="371" t="s">
        <v>6273</v>
      </c>
      <c r="P1" s="371" t="s">
        <v>3060</v>
      </c>
      <c r="Q1" s="371" t="s">
        <v>3061</v>
      </c>
      <c r="R1" s="371" t="s">
        <v>3062</v>
      </c>
      <c r="S1" s="371" t="s">
        <v>6267</v>
      </c>
      <c r="T1" s="371" t="s">
        <v>6274</v>
      </c>
      <c r="U1" s="371" t="s">
        <v>6275</v>
      </c>
      <c r="V1" s="371" t="s">
        <v>6276</v>
      </c>
      <c r="W1" s="371" t="s">
        <v>6277</v>
      </c>
      <c r="X1" s="371" t="s">
        <v>6279</v>
      </c>
    </row>
    <row r="2" spans="1:24">
      <c r="A2" t="s">
        <v>384</v>
      </c>
      <c r="B2">
        <v>900</v>
      </c>
      <c r="C2">
        <f>_xlfn.XLOOKUP(A2,'CSRT RCO'!$C$9:$C$94,'CSRT RCO'!$OF$9:$OF$94,0,0)</f>
        <v>0</v>
      </c>
      <c r="D2">
        <f>_xlfn.XLOOKUP(A2,'CSRT RCO'!$C$9:$C$94,'CSRT RCO'!$OG$9:$OG$94,0,0)</f>
        <v>0</v>
      </c>
      <c r="E2">
        <f>_xlfn.XLOOKUP(A2,'CSRT RCO'!$C$9:$C$94,'CSRT RCO'!$OH$9:$OH$94,0,0)</f>
        <v>0</v>
      </c>
      <c r="K2">
        <v>900</v>
      </c>
      <c r="N2">
        <v>1000</v>
      </c>
      <c r="P2">
        <f>_xlfn.XLOOKUP(A2,'CSRT RCO'!$C$9:$C$94,'CSRT RCO'!$OJ$9:$OJ$94,0,0)</f>
        <v>0</v>
      </c>
      <c r="Q2">
        <f>_xlfn.XLOOKUP(A2,'CSRT RCO'!$C$9:$C$94,'CSRT RCO'!$OK$9:$OK$94,0,0)</f>
        <v>0</v>
      </c>
      <c r="R2">
        <f>_xlfn.XLOOKUP(A2,'CSRT RCO'!$C$9:$C$94,'CSRT RCO'!$OL$9:$OL$94,0,0)</f>
        <v>0</v>
      </c>
    </row>
    <row r="3" spans="1:24">
      <c r="A3" t="s">
        <v>192</v>
      </c>
      <c r="B3">
        <v>1200</v>
      </c>
      <c r="C3">
        <f>_xlfn.XLOOKUP(A3,'CSRT RCO'!$C$9:$C$94,'CSRT RCO'!$OF$9:$OF$94,0,0)</f>
        <v>0</v>
      </c>
      <c r="D3">
        <f>_xlfn.XLOOKUP(A3,'CSRT RCO'!$C$9:$C$94,'CSRT RCO'!$OG$9:$OG$94,0,0)</f>
        <v>0</v>
      </c>
      <c r="E3">
        <f>_xlfn.XLOOKUP(A3,'CSRT RCO'!$C$9:$C$94,'CSRT RCO'!$OH$9:$OH$94,0,0)</f>
        <v>0</v>
      </c>
      <c r="K3">
        <v>1200</v>
      </c>
      <c r="N3">
        <v>1000</v>
      </c>
      <c r="P3">
        <f>_xlfn.XLOOKUP(A3,'CSRT RCO'!$C$9:$C$94,'CSRT RCO'!$OJ$9:$OJ$94,0,0)</f>
        <v>0</v>
      </c>
      <c r="Q3">
        <f>_xlfn.XLOOKUP(A3,'CSRT RCO'!$C$9:$C$94,'CSRT RCO'!$OK$9:$OK$94,0,0)</f>
        <v>0</v>
      </c>
      <c r="R3">
        <f>_xlfn.XLOOKUP(A3,'CSRT RCO'!$C$9:$C$94,'CSRT RCO'!$OL$9:$OL$94,0,0)</f>
        <v>0</v>
      </c>
    </row>
    <row r="4" spans="1:24">
      <c r="A4" t="s">
        <v>439</v>
      </c>
      <c r="B4">
        <v>900</v>
      </c>
      <c r="C4">
        <f>_xlfn.XLOOKUP(A4,'CSRT RCO'!$C$9:$C$94,'CSRT RCO'!$OF$9:$OF$94,0,0)</f>
        <v>0</v>
      </c>
      <c r="D4">
        <f>_xlfn.XLOOKUP(A4,'CSRT RCO'!$C$9:$C$94,'CSRT RCO'!$OG$9:$OG$94,0,0)</f>
        <v>0</v>
      </c>
      <c r="E4">
        <f>_xlfn.XLOOKUP(A4,'CSRT RCO'!$C$9:$C$94,'CSRT RCO'!$OH$9:$OH$94,0,0)</f>
        <v>0</v>
      </c>
      <c r="K4">
        <v>900</v>
      </c>
      <c r="N4">
        <v>1000</v>
      </c>
      <c r="P4">
        <f>_xlfn.XLOOKUP(A4,'CSRT RCO'!$C$9:$C$94,'CSRT RCO'!$OJ$9:$OJ$94,0,0)</f>
        <v>0</v>
      </c>
      <c r="Q4">
        <f>_xlfn.XLOOKUP(A4,'CSRT RCO'!$C$9:$C$94,'CSRT RCO'!$OK$9:$OK$94,0,0)</f>
        <v>0</v>
      </c>
      <c r="R4">
        <f>_xlfn.XLOOKUP(A4,'CSRT RCO'!$C$9:$C$94,'CSRT RCO'!$OL$9:$OL$94,0,0)</f>
        <v>0</v>
      </c>
    </row>
    <row r="5" spans="1:24">
      <c r="A5" t="s">
        <v>366</v>
      </c>
      <c r="B5">
        <v>900</v>
      </c>
      <c r="C5">
        <f>_xlfn.XLOOKUP(A5,'CSRT RCO'!$C$9:$C$94,'CSRT RCO'!$OF$9:$OF$94,0,0)</f>
        <v>0</v>
      </c>
      <c r="D5">
        <f>_xlfn.XLOOKUP(A5,'CSRT RCO'!$C$9:$C$94,'CSRT RCO'!$OG$9:$OG$94,0,0)</f>
        <v>0</v>
      </c>
      <c r="E5">
        <f>_xlfn.XLOOKUP(A5,'CSRT RCO'!$C$9:$C$94,'CSRT RCO'!$OH$9:$OH$94,0,0)</f>
        <v>0</v>
      </c>
      <c r="K5">
        <v>900</v>
      </c>
      <c r="N5">
        <v>1000</v>
      </c>
      <c r="P5">
        <f>_xlfn.XLOOKUP(A5,'CSRT RCO'!$C$9:$C$94,'CSRT RCO'!$OJ$9:$OJ$94,0,0)</f>
        <v>0</v>
      </c>
      <c r="Q5">
        <f>_xlfn.XLOOKUP(A5,'CSRT RCO'!$C$9:$C$94,'CSRT RCO'!$OK$9:$OK$94,0,0)</f>
        <v>0</v>
      </c>
      <c r="R5">
        <f>_xlfn.XLOOKUP(A5,'CSRT RCO'!$C$9:$C$94,'CSRT RCO'!$OL$9:$OL$94,0,0)</f>
        <v>0</v>
      </c>
    </row>
    <row r="6" spans="1:24">
      <c r="A6" t="s">
        <v>331</v>
      </c>
      <c r="B6">
        <v>900</v>
      </c>
      <c r="C6">
        <f>_xlfn.XLOOKUP(A6,'CSRT RCO'!$C$9:$C$94,'CSRT RCO'!$OF$9:$OF$94,0,0)</f>
        <v>0</v>
      </c>
      <c r="D6">
        <f>_xlfn.XLOOKUP(A6,'CSRT RCO'!$C$9:$C$94,'CSRT RCO'!$OG$9:$OG$94,0,0)</f>
        <v>0</v>
      </c>
      <c r="E6">
        <f>_xlfn.XLOOKUP(A6,'CSRT RCO'!$C$9:$C$94,'CSRT RCO'!$OH$9:$OH$94,0,0)</f>
        <v>0</v>
      </c>
      <c r="K6">
        <v>900</v>
      </c>
      <c r="N6">
        <v>1000</v>
      </c>
      <c r="P6">
        <f>_xlfn.XLOOKUP(A6,'CSRT RCO'!$C$9:$C$94,'CSRT RCO'!$OJ$9:$OJ$94,0,0)</f>
        <v>0</v>
      </c>
      <c r="Q6">
        <f>_xlfn.XLOOKUP(A6,'CSRT RCO'!$C$9:$C$94,'CSRT RCO'!$OK$9:$OK$94,0,0)</f>
        <v>0</v>
      </c>
      <c r="R6">
        <f>_xlfn.XLOOKUP(A6,'CSRT RCO'!$C$9:$C$94,'CSRT RCO'!$OL$9:$OL$94,0,0)</f>
        <v>0</v>
      </c>
    </row>
    <row r="7" spans="1:24">
      <c r="A7" t="s">
        <v>345</v>
      </c>
      <c r="B7">
        <v>0</v>
      </c>
      <c r="C7">
        <f>_xlfn.XLOOKUP(A7,'CSRT RCO'!$C$9:$C$94,'CSRT RCO'!$OF$9:$OF$94,0,0)</f>
        <v>0</v>
      </c>
      <c r="D7">
        <f>_xlfn.XLOOKUP(A7,'CSRT RCO'!$C$9:$C$94,'CSRT RCO'!$OG$9:$OG$94,0,0)</f>
        <v>0</v>
      </c>
      <c r="E7">
        <f>_xlfn.XLOOKUP(A7,'CSRT RCO'!$C$9:$C$94,'CSRT RCO'!$OH$9:$OH$94,0,0)</f>
        <v>0</v>
      </c>
      <c r="K7">
        <v>0</v>
      </c>
      <c r="N7">
        <v>375</v>
      </c>
      <c r="P7">
        <f>_xlfn.XLOOKUP(A7,'CSRT RCO'!$C$9:$C$94,'CSRT RCO'!$OJ$9:$OJ$94,0,0)</f>
        <v>0</v>
      </c>
      <c r="Q7">
        <f>_xlfn.XLOOKUP(A7,'CSRT RCO'!$C$9:$C$94,'CSRT RCO'!$OK$9:$OK$94,0,0)</f>
        <v>0</v>
      </c>
      <c r="R7">
        <f>_xlfn.XLOOKUP(A7,'CSRT RCO'!$C$9:$C$94,'CSRT RCO'!$OL$9:$OL$94,0,0)</f>
        <v>0</v>
      </c>
    </row>
    <row r="8" spans="1:24">
      <c r="A8" t="s">
        <v>615</v>
      </c>
      <c r="B8">
        <v>1200</v>
      </c>
      <c r="C8">
        <f>_xlfn.XLOOKUP(A8,'CSRT RCO'!$C$9:$C$94,'CSRT RCO'!$OF$9:$OF$94,0,0)</f>
        <v>0</v>
      </c>
      <c r="D8">
        <f>_xlfn.XLOOKUP(A8,'CSRT RCO'!$C$9:$C$94,'CSRT RCO'!$OG$9:$OG$94,0,0)</f>
        <v>0</v>
      </c>
      <c r="E8">
        <f>_xlfn.XLOOKUP(A8,'CSRT RCO'!$C$9:$C$94,'CSRT RCO'!$OH$9:$OH$94,0,0)</f>
        <v>0</v>
      </c>
      <c r="K8">
        <v>1200</v>
      </c>
      <c r="N8">
        <v>1000</v>
      </c>
      <c r="P8">
        <f>_xlfn.XLOOKUP(A8,'CSRT RCO'!$C$9:$C$94,'CSRT RCO'!$OJ$9:$OJ$94,0,0)</f>
        <v>0</v>
      </c>
      <c r="Q8">
        <f>_xlfn.XLOOKUP(A8,'CSRT RCO'!$C$9:$C$94,'CSRT RCO'!$OK$9:$OK$94,0,0)</f>
        <v>0</v>
      </c>
      <c r="R8">
        <f>_xlfn.XLOOKUP(A8,'CSRT RCO'!$C$9:$C$94,'CSRT RCO'!$OL$9:$OL$94,0,0)</f>
        <v>0</v>
      </c>
    </row>
    <row r="9" spans="1:24">
      <c r="A9" t="s">
        <v>245</v>
      </c>
      <c r="B9">
        <v>0</v>
      </c>
      <c r="C9">
        <f>_xlfn.XLOOKUP(A9,'CSRT RCO'!$C$9:$C$94,'CSRT RCO'!$OF$9:$OF$94,0,0)</f>
        <v>0</v>
      </c>
      <c r="D9">
        <f>_xlfn.XLOOKUP(A9,'CSRT RCO'!$C$9:$C$94,'CSRT RCO'!$OG$9:$OG$94,0,0)</f>
        <v>0</v>
      </c>
      <c r="E9">
        <f>_xlfn.XLOOKUP(A9,'CSRT RCO'!$C$9:$C$94,'CSRT RCO'!$OH$9:$OH$94,0,0)</f>
        <v>0</v>
      </c>
      <c r="K9">
        <v>0</v>
      </c>
      <c r="N9">
        <v>375</v>
      </c>
      <c r="P9">
        <f>_xlfn.XLOOKUP(A9,'CSRT RCO'!$C$9:$C$94,'CSRT RCO'!$OJ$9:$OJ$94,0,0)</f>
        <v>0</v>
      </c>
      <c r="Q9">
        <f>_xlfn.XLOOKUP(A9,'CSRT RCO'!$C$9:$C$94,'CSRT RCO'!$OK$9:$OK$94,0,0)</f>
        <v>0</v>
      </c>
      <c r="R9">
        <f>_xlfn.XLOOKUP(A9,'CSRT RCO'!$C$9:$C$94,'CSRT RCO'!$OL$9:$OL$94,0,0)</f>
        <v>0</v>
      </c>
    </row>
    <row r="10" spans="1:24">
      <c r="A10" t="s">
        <v>585</v>
      </c>
      <c r="B10">
        <v>0</v>
      </c>
      <c r="C10">
        <f>_xlfn.XLOOKUP(A10,'CSRT RCO'!$C$9:$C$94,'CSRT RCO'!$OF$9:$OF$94,0,0)</f>
        <v>0</v>
      </c>
      <c r="D10">
        <f>_xlfn.XLOOKUP(A10,'CSRT RCO'!$C$9:$C$94,'CSRT RCO'!$OG$9:$OG$94,0,0)</f>
        <v>0</v>
      </c>
      <c r="E10">
        <f>_xlfn.XLOOKUP(A10,'CSRT RCO'!$C$9:$C$94,'CSRT RCO'!$OH$9:$OH$94,0,0)</f>
        <v>0</v>
      </c>
      <c r="K10">
        <v>0</v>
      </c>
      <c r="N10">
        <v>375</v>
      </c>
      <c r="P10">
        <f>_xlfn.XLOOKUP(A10,'CSRT RCO'!$C$9:$C$94,'CSRT RCO'!$OJ$9:$OJ$94,0,0)</f>
        <v>0</v>
      </c>
      <c r="Q10">
        <f>_xlfn.XLOOKUP(A10,'CSRT RCO'!$C$9:$C$94,'CSRT RCO'!$OK$9:$OK$94,0,0)</f>
        <v>0</v>
      </c>
      <c r="R10">
        <f>_xlfn.XLOOKUP(A10,'CSRT RCO'!$C$9:$C$94,'CSRT RCO'!$OL$9:$OL$94,0,0)</f>
        <v>0</v>
      </c>
    </row>
    <row r="11" spans="1:24">
      <c r="A11" t="s">
        <v>263</v>
      </c>
      <c r="B11">
        <v>900</v>
      </c>
      <c r="C11">
        <f>_xlfn.XLOOKUP(A11,'CSRT RCO'!$C$9:$C$94,'CSRT RCO'!$OF$9:$OF$94,0,0)</f>
        <v>0</v>
      </c>
      <c r="D11">
        <f>_xlfn.XLOOKUP(A11,'CSRT RCO'!$C$9:$C$94,'CSRT RCO'!$OG$9:$OG$94,0,0)</f>
        <v>0</v>
      </c>
      <c r="E11">
        <f>_xlfn.XLOOKUP(A11,'CSRT RCO'!$C$9:$C$94,'CSRT RCO'!$OH$9:$OH$94,0,0)</f>
        <v>0</v>
      </c>
      <c r="K11">
        <v>900</v>
      </c>
      <c r="N11">
        <v>1000</v>
      </c>
      <c r="P11">
        <f>_xlfn.XLOOKUP(A11,'CSRT RCO'!$C$9:$C$94,'CSRT RCO'!$OJ$9:$OJ$94,0,0)</f>
        <v>0</v>
      </c>
      <c r="Q11">
        <f>_xlfn.XLOOKUP(A11,'CSRT RCO'!$C$9:$C$94,'CSRT RCO'!$OK$9:$OK$94,0,0)</f>
        <v>0</v>
      </c>
      <c r="R11">
        <f>_xlfn.XLOOKUP(A11,'CSRT RCO'!$C$9:$C$94,'CSRT RCO'!$OL$9:$OL$94,0,0)</f>
        <v>0</v>
      </c>
    </row>
    <row r="12" spans="1:24">
      <c r="A12" t="s">
        <v>306</v>
      </c>
      <c r="B12">
        <v>900</v>
      </c>
      <c r="C12">
        <f>_xlfn.XLOOKUP(A12,'CSRT RCO'!$C$9:$C$94,'CSRT RCO'!$OF$9:$OF$94,0,0)</f>
        <v>0</v>
      </c>
      <c r="D12">
        <f>_xlfn.XLOOKUP(A12,'CSRT RCO'!$C$9:$C$94,'CSRT RCO'!$OG$9:$OG$94,0,0)</f>
        <v>0</v>
      </c>
      <c r="E12">
        <f>_xlfn.XLOOKUP(A12,'CSRT RCO'!$C$9:$C$94,'CSRT RCO'!$OH$9:$OH$94,0,0)</f>
        <v>0</v>
      </c>
      <c r="K12">
        <v>900</v>
      </c>
      <c r="N12">
        <v>1000</v>
      </c>
      <c r="P12">
        <f>_xlfn.XLOOKUP(A12,'CSRT RCO'!$C$9:$C$94,'CSRT RCO'!$OJ$9:$OJ$94,0,0)</f>
        <v>0</v>
      </c>
      <c r="Q12">
        <f>_xlfn.XLOOKUP(A12,'CSRT RCO'!$C$9:$C$94,'CSRT RCO'!$OK$9:$OK$94,0,0)</f>
        <v>0</v>
      </c>
      <c r="R12">
        <f>_xlfn.XLOOKUP(A12,'CSRT RCO'!$C$9:$C$94,'CSRT RCO'!$OL$9:$OL$94,0,0)</f>
        <v>0</v>
      </c>
    </row>
    <row r="13" spans="1:24">
      <c r="A13" t="s">
        <v>338</v>
      </c>
      <c r="B13">
        <v>0</v>
      </c>
      <c r="C13">
        <f>_xlfn.XLOOKUP(A13,'CSRT RCO'!$C$9:$C$94,'CSRT RCO'!$OF$9:$OF$94,0,0)</f>
        <v>0</v>
      </c>
      <c r="D13">
        <f>_xlfn.XLOOKUP(A13,'CSRT RCO'!$C$9:$C$94,'CSRT RCO'!$OG$9:$OG$94,0,0)</f>
        <v>0</v>
      </c>
      <c r="E13">
        <f>_xlfn.XLOOKUP(A13,'CSRT RCO'!$C$9:$C$94,'CSRT RCO'!$OH$9:$OH$94,0,0)</f>
        <v>0</v>
      </c>
      <c r="K13">
        <v>0</v>
      </c>
      <c r="N13">
        <v>1000</v>
      </c>
      <c r="P13">
        <f>_xlfn.XLOOKUP(A13,'CSRT RCO'!$C$9:$C$94,'CSRT RCO'!$OJ$9:$OJ$94,0,0)</f>
        <v>0</v>
      </c>
      <c r="Q13">
        <f>_xlfn.XLOOKUP(A13,'CSRT RCO'!$C$9:$C$94,'CSRT RCO'!$OK$9:$OK$94,0,0)</f>
        <v>0</v>
      </c>
      <c r="R13">
        <f>_xlfn.XLOOKUP(A13,'CSRT RCO'!$C$9:$C$94,'CSRT RCO'!$OL$9:$OL$94,0,0)</f>
        <v>0</v>
      </c>
    </row>
    <row r="14" spans="1:24">
      <c r="A14" t="s">
        <v>260</v>
      </c>
      <c r="B14">
        <v>0</v>
      </c>
      <c r="C14">
        <f>_xlfn.XLOOKUP(A14,'CSRT RCO'!$C$9:$C$94,'CSRT RCO'!$OF$9:$OF$94,0,0)</f>
        <v>0</v>
      </c>
      <c r="D14">
        <f>_xlfn.XLOOKUP(A14,'CSRT RCO'!$C$9:$C$94,'CSRT RCO'!$OG$9:$OG$94,0,0)</f>
        <v>0</v>
      </c>
      <c r="E14">
        <f>_xlfn.XLOOKUP(A14,'CSRT RCO'!$C$9:$C$94,'CSRT RCO'!$OH$9:$OH$94,0,0)</f>
        <v>0</v>
      </c>
      <c r="K14">
        <v>0</v>
      </c>
      <c r="N14">
        <v>375</v>
      </c>
      <c r="P14">
        <f>_xlfn.XLOOKUP(A14,'CSRT RCO'!$C$9:$C$94,'CSRT RCO'!$OJ$9:$OJ$94,0,0)</f>
        <v>0</v>
      </c>
      <c r="Q14">
        <f>_xlfn.XLOOKUP(A14,'CSRT RCO'!$C$9:$C$94,'CSRT RCO'!$OK$9:$OK$94,0,0)</f>
        <v>0</v>
      </c>
      <c r="R14">
        <f>_xlfn.XLOOKUP(A14,'CSRT RCO'!$C$9:$C$94,'CSRT RCO'!$OL$9:$OL$94,0,0)</f>
        <v>0</v>
      </c>
    </row>
    <row r="15" spans="1:24">
      <c r="A15" t="s">
        <v>533</v>
      </c>
      <c r="B15">
        <v>1200</v>
      </c>
      <c r="C15">
        <f>_xlfn.XLOOKUP(A15,'CSRT RCO'!$C$9:$C$94,'CSRT RCO'!$OF$9:$OF$94,0,0)</f>
        <v>0</v>
      </c>
      <c r="D15">
        <f>_xlfn.XLOOKUP(A15,'CSRT RCO'!$C$9:$C$94,'CSRT RCO'!$OG$9:$OG$94,0,0)</f>
        <v>0</v>
      </c>
      <c r="E15">
        <f>_xlfn.XLOOKUP(A15,'CSRT RCO'!$C$9:$C$94,'CSRT RCO'!$OH$9:$OH$94,0,0)</f>
        <v>0</v>
      </c>
      <c r="K15">
        <v>1200</v>
      </c>
      <c r="N15">
        <v>800</v>
      </c>
      <c r="P15">
        <f>_xlfn.XLOOKUP(A15,'CSRT RCO'!$C$9:$C$94,'CSRT RCO'!$OJ$9:$OJ$94,0,0)</f>
        <v>0</v>
      </c>
      <c r="Q15">
        <f>_xlfn.XLOOKUP(A15,'CSRT RCO'!$C$9:$C$94,'CSRT RCO'!$OK$9:$OK$94,0,0)</f>
        <v>0</v>
      </c>
      <c r="R15">
        <f>_xlfn.XLOOKUP(A15,'CSRT RCO'!$C$9:$C$94,'CSRT RCO'!$OL$9:$OL$94,0,0)</f>
        <v>0</v>
      </c>
    </row>
    <row r="16" spans="1:24">
      <c r="A16" t="s">
        <v>566</v>
      </c>
      <c r="B16">
        <v>0</v>
      </c>
      <c r="C16">
        <f>_xlfn.XLOOKUP(A16,'CSRT RCO'!$C$9:$C$94,'CSRT RCO'!$OF$9:$OF$94,0,0)</f>
        <v>0</v>
      </c>
      <c r="D16">
        <f>_xlfn.XLOOKUP(A16,'CSRT RCO'!$C$9:$C$94,'CSRT RCO'!$OG$9:$OG$94,0,0)</f>
        <v>0</v>
      </c>
      <c r="E16">
        <f>_xlfn.XLOOKUP(A16,'CSRT RCO'!$C$9:$C$94,'CSRT RCO'!$OH$9:$OH$94,0,0)</f>
        <v>0</v>
      </c>
      <c r="K16">
        <v>0</v>
      </c>
      <c r="N16">
        <v>375</v>
      </c>
      <c r="P16">
        <f>_xlfn.XLOOKUP(A16,'CSRT RCO'!$C$9:$C$94,'CSRT RCO'!$OJ$9:$OJ$94,0,0)</f>
        <v>0</v>
      </c>
      <c r="Q16">
        <f>_xlfn.XLOOKUP(A16,'CSRT RCO'!$C$9:$C$94,'CSRT RCO'!$OK$9:$OK$94,0,0)</f>
        <v>0</v>
      </c>
      <c r="R16">
        <f>_xlfn.XLOOKUP(A16,'CSRT RCO'!$C$9:$C$94,'CSRT RCO'!$OL$9:$OL$94,0,0)</f>
        <v>0</v>
      </c>
    </row>
    <row r="17" spans="1:18">
      <c r="A17" t="s">
        <v>181</v>
      </c>
      <c r="B17">
        <v>0</v>
      </c>
      <c r="C17">
        <f>_xlfn.XLOOKUP(A17,'CSRT RCO'!$C$9:$C$94,'CSRT RCO'!$OF$9:$OF$94,0,0)</f>
        <v>0</v>
      </c>
      <c r="D17">
        <f>_xlfn.XLOOKUP(A17,'CSRT RCO'!$C$9:$C$94,'CSRT RCO'!$OG$9:$OG$94,0,0)</f>
        <v>0</v>
      </c>
      <c r="E17">
        <f>_xlfn.XLOOKUP(A17,'CSRT RCO'!$C$9:$C$94,'CSRT RCO'!$OH$9:$OH$94,0,0)</f>
        <v>0</v>
      </c>
      <c r="K17">
        <v>0</v>
      </c>
      <c r="N17">
        <v>525</v>
      </c>
      <c r="P17">
        <f>_xlfn.XLOOKUP(A17,'CSRT RCO'!$C$9:$C$94,'CSRT RCO'!$OJ$9:$OJ$94,0,0)</f>
        <v>0</v>
      </c>
      <c r="Q17">
        <f>_xlfn.XLOOKUP(A17,'CSRT RCO'!$C$9:$C$94,'CSRT RCO'!$OK$9:$OK$94,0,0)</f>
        <v>0</v>
      </c>
      <c r="R17">
        <f>_xlfn.XLOOKUP(A17,'CSRT RCO'!$C$9:$C$94,'CSRT RCO'!$OL$9:$OL$94,0,0)</f>
        <v>0</v>
      </c>
    </row>
    <row r="18" spans="1:18">
      <c r="A18" t="s">
        <v>572</v>
      </c>
      <c r="B18">
        <v>900</v>
      </c>
      <c r="C18">
        <f>_xlfn.XLOOKUP(A18,'CSRT RCO'!$C$9:$C$94,'CSRT RCO'!$OF$9:$OF$94,0,0)</f>
        <v>0</v>
      </c>
      <c r="D18">
        <f>_xlfn.XLOOKUP(A18,'CSRT RCO'!$C$9:$C$94,'CSRT RCO'!$OG$9:$OG$94,0,0)</f>
        <v>0</v>
      </c>
      <c r="E18">
        <f>_xlfn.XLOOKUP(A18,'CSRT RCO'!$C$9:$C$94,'CSRT RCO'!$OH$9:$OH$94,0,0)</f>
        <v>0</v>
      </c>
      <c r="K18">
        <v>900</v>
      </c>
      <c r="N18">
        <v>1000</v>
      </c>
      <c r="P18">
        <f>_xlfn.XLOOKUP(A18,'CSRT RCO'!$C$9:$C$94,'CSRT RCO'!$OJ$9:$OJ$94,0,0)</f>
        <v>0</v>
      </c>
      <c r="Q18">
        <f>_xlfn.XLOOKUP(A18,'CSRT RCO'!$C$9:$C$94,'CSRT RCO'!$OK$9:$OK$94,0,0)</f>
        <v>0</v>
      </c>
      <c r="R18">
        <f>_xlfn.XLOOKUP(A18,'CSRT RCO'!$C$9:$C$94,'CSRT RCO'!$OL$9:$OL$94,0,0)</f>
        <v>0</v>
      </c>
    </row>
    <row r="19" spans="1:18">
      <c r="A19" t="s">
        <v>210</v>
      </c>
      <c r="B19">
        <v>900</v>
      </c>
      <c r="C19">
        <f>_xlfn.XLOOKUP(A19,'CSRT RCO'!$C$9:$C$94,'CSRT RCO'!$OF$9:$OF$94,0,0)</f>
        <v>0</v>
      </c>
      <c r="D19">
        <f>_xlfn.XLOOKUP(A19,'CSRT RCO'!$C$9:$C$94,'CSRT RCO'!$OG$9:$OG$94,0,0)</f>
        <v>0</v>
      </c>
      <c r="E19">
        <f>_xlfn.XLOOKUP(A19,'CSRT RCO'!$C$9:$C$94,'CSRT RCO'!$OH$9:$OH$94,0,0)</f>
        <v>0</v>
      </c>
      <c r="K19">
        <v>900</v>
      </c>
      <c r="N19">
        <v>1000</v>
      </c>
      <c r="P19">
        <f>_xlfn.XLOOKUP(A19,'CSRT RCO'!$C$9:$C$94,'CSRT RCO'!$OJ$9:$OJ$94,0,0)</f>
        <v>0</v>
      </c>
      <c r="Q19">
        <f>_xlfn.XLOOKUP(A19,'CSRT RCO'!$C$9:$C$94,'CSRT RCO'!$OK$9:$OK$94,0,0)</f>
        <v>0</v>
      </c>
      <c r="R19">
        <f>_xlfn.XLOOKUP(A19,'CSRT RCO'!$C$9:$C$94,'CSRT RCO'!$OL$9:$OL$94,0,0)</f>
        <v>0</v>
      </c>
    </row>
    <row r="20" spans="1:18">
      <c r="A20" t="s">
        <v>310</v>
      </c>
      <c r="B20">
        <v>900</v>
      </c>
      <c r="C20">
        <f>_xlfn.XLOOKUP(A20,'CSRT RCO'!$C$9:$C$94,'CSRT RCO'!$OF$9:$OF$94,0,0)</f>
        <v>0</v>
      </c>
      <c r="D20">
        <f>_xlfn.XLOOKUP(A20,'CSRT RCO'!$C$9:$C$94,'CSRT RCO'!$OG$9:$OG$94,0,0)</f>
        <v>0</v>
      </c>
      <c r="E20">
        <f>_xlfn.XLOOKUP(A20,'CSRT RCO'!$C$9:$C$94,'CSRT RCO'!$OH$9:$OH$94,0,0)</f>
        <v>0</v>
      </c>
      <c r="K20">
        <v>900</v>
      </c>
      <c r="N20">
        <v>1000</v>
      </c>
      <c r="P20">
        <f>_xlfn.XLOOKUP(A20,'CSRT RCO'!$C$9:$C$94,'CSRT RCO'!$OJ$9:$OJ$94,0,0)</f>
        <v>0</v>
      </c>
      <c r="Q20">
        <f>_xlfn.XLOOKUP(A20,'CSRT RCO'!$C$9:$C$94,'CSRT RCO'!$OK$9:$OK$94,0,0)</f>
        <v>0</v>
      </c>
      <c r="R20">
        <f>_xlfn.XLOOKUP(A20,'CSRT RCO'!$C$9:$C$94,'CSRT RCO'!$OL$9:$OL$94,0,0)</f>
        <v>0</v>
      </c>
    </row>
    <row r="21" spans="1:18">
      <c r="A21" t="s">
        <v>374</v>
      </c>
      <c r="B21">
        <v>1100</v>
      </c>
      <c r="C21">
        <f>_xlfn.XLOOKUP(A21,'CSRT RCO'!$C$9:$C$94,'CSRT RCO'!$OF$9:$OF$94,0,0)</f>
        <v>0</v>
      </c>
      <c r="D21">
        <f>_xlfn.XLOOKUP(A21,'CSRT RCO'!$C$9:$C$94,'CSRT RCO'!$OG$9:$OG$94,0,0)</f>
        <v>0</v>
      </c>
      <c r="E21">
        <f>_xlfn.XLOOKUP(A21,'CSRT RCO'!$C$9:$C$94,'CSRT RCO'!$OH$9:$OH$94,0,0)</f>
        <v>0</v>
      </c>
      <c r="K21">
        <v>1100</v>
      </c>
      <c r="N21">
        <v>800</v>
      </c>
      <c r="P21">
        <f>_xlfn.XLOOKUP(A21,'CSRT RCO'!$C$9:$C$94,'CSRT RCO'!$OJ$9:$OJ$94,0,0)</f>
        <v>0</v>
      </c>
      <c r="Q21">
        <f>_xlfn.XLOOKUP(A21,'CSRT RCO'!$C$9:$C$94,'CSRT RCO'!$OK$9:$OK$94,0,0)</f>
        <v>0</v>
      </c>
      <c r="R21">
        <f>_xlfn.XLOOKUP(A21,'CSRT RCO'!$C$9:$C$94,'CSRT RCO'!$OL$9:$OL$94,0,0)</f>
        <v>0</v>
      </c>
    </row>
    <row r="22" spans="1:18">
      <c r="A22" t="s">
        <v>425</v>
      </c>
      <c r="B22">
        <v>0</v>
      </c>
      <c r="C22">
        <f>_xlfn.XLOOKUP(A22,'CSRT RCO'!$C$9:$C$94,'CSRT RCO'!$OF$9:$OF$94,0,0)</f>
        <v>0</v>
      </c>
      <c r="D22">
        <f>_xlfn.XLOOKUP(A22,'CSRT RCO'!$C$9:$C$94,'CSRT RCO'!$OG$9:$OG$94,0,0)</f>
        <v>0</v>
      </c>
      <c r="E22">
        <f>_xlfn.XLOOKUP(A22,'CSRT RCO'!$C$9:$C$94,'CSRT RCO'!$OH$9:$OH$94,0,0)</f>
        <v>0</v>
      </c>
      <c r="K22">
        <v>0</v>
      </c>
      <c r="N22">
        <v>375</v>
      </c>
      <c r="P22">
        <f>_xlfn.XLOOKUP(A22,'CSRT RCO'!$C$9:$C$94,'CSRT RCO'!$OJ$9:$OJ$94,0,0)</f>
        <v>0</v>
      </c>
      <c r="Q22">
        <f>_xlfn.XLOOKUP(A22,'CSRT RCO'!$C$9:$C$94,'CSRT RCO'!$OK$9:$OK$94,0,0)</f>
        <v>0</v>
      </c>
      <c r="R22">
        <f>_xlfn.XLOOKUP(A22,'CSRT RCO'!$C$9:$C$94,'CSRT RCO'!$OL$9:$OL$94,0,0)</f>
        <v>0</v>
      </c>
    </row>
    <row r="23" spans="1:18">
      <c r="A23" t="s">
        <v>238</v>
      </c>
      <c r="B23">
        <v>0</v>
      </c>
      <c r="C23">
        <f>_xlfn.XLOOKUP(A23,'CSRT RCO'!$C$9:$C$94,'CSRT RCO'!$OF$9:$OF$94,0,0)</f>
        <v>0</v>
      </c>
      <c r="D23">
        <f>_xlfn.XLOOKUP(A23,'CSRT RCO'!$C$9:$C$94,'CSRT RCO'!$OG$9:$OG$94,0,0)</f>
        <v>0</v>
      </c>
      <c r="E23">
        <f>_xlfn.XLOOKUP(A23,'CSRT RCO'!$C$9:$C$94,'CSRT RCO'!$OH$9:$OH$94,0,0)</f>
        <v>0</v>
      </c>
      <c r="K23">
        <v>0</v>
      </c>
      <c r="N23">
        <v>375</v>
      </c>
      <c r="P23">
        <f>_xlfn.XLOOKUP(A23,'CSRT RCO'!$C$9:$C$94,'CSRT RCO'!$OJ$9:$OJ$94,0,0)</f>
        <v>0</v>
      </c>
      <c r="Q23">
        <f>_xlfn.XLOOKUP(A23,'CSRT RCO'!$C$9:$C$94,'CSRT RCO'!$OK$9:$OK$94,0,0)</f>
        <v>0</v>
      </c>
      <c r="R23">
        <f>_xlfn.XLOOKUP(A23,'CSRT RCO'!$C$9:$C$94,'CSRT RCO'!$OL$9:$OL$94,0,0)</f>
        <v>0</v>
      </c>
    </row>
    <row r="24" spans="1:18">
      <c r="A24" t="s">
        <v>370</v>
      </c>
      <c r="B24">
        <v>0</v>
      </c>
      <c r="C24">
        <f>_xlfn.XLOOKUP(A24,'CSRT RCO'!$C$9:$C$94,'CSRT RCO'!$OF$9:$OF$94,0,0)</f>
        <v>0</v>
      </c>
      <c r="D24">
        <f>_xlfn.XLOOKUP(A24,'CSRT RCO'!$C$9:$C$94,'CSRT RCO'!$OG$9:$OG$94,0,0)</f>
        <v>0</v>
      </c>
      <c r="E24">
        <f>_xlfn.XLOOKUP(A24,'CSRT RCO'!$C$9:$C$94,'CSRT RCO'!$OH$9:$OH$94,0,0)</f>
        <v>0</v>
      </c>
      <c r="K24">
        <v>0</v>
      </c>
      <c r="N24">
        <v>440</v>
      </c>
      <c r="P24">
        <f>_xlfn.XLOOKUP(A24,'CSRT RCO'!$C$9:$C$94,'CSRT RCO'!$OJ$9:$OJ$94,0,0)</f>
        <v>0</v>
      </c>
      <c r="Q24">
        <f>_xlfn.XLOOKUP(A24,'CSRT RCO'!$C$9:$C$94,'CSRT RCO'!$OK$9:$OK$94,0,0)</f>
        <v>0</v>
      </c>
      <c r="R24">
        <f>_xlfn.XLOOKUP(A24,'CSRT RCO'!$C$9:$C$94,'CSRT RCO'!$OL$9:$OL$94,0,0)</f>
        <v>0</v>
      </c>
    </row>
    <row r="25" spans="1:18">
      <c r="A25" t="s">
        <v>608</v>
      </c>
      <c r="B25">
        <v>0</v>
      </c>
      <c r="C25">
        <f>_xlfn.XLOOKUP(A25,'CSRT RCO'!$C$9:$C$94,'CSRT RCO'!$OF$9:$OF$94,0,0)</f>
        <v>0</v>
      </c>
      <c r="D25">
        <f>_xlfn.XLOOKUP(A25,'CSRT RCO'!$C$9:$C$94,'CSRT RCO'!$OG$9:$OG$94,0,0)</f>
        <v>0</v>
      </c>
      <c r="E25">
        <f>_xlfn.XLOOKUP(A25,'CSRT RCO'!$C$9:$C$94,'CSRT RCO'!$OH$9:$OH$94,0,0)</f>
        <v>0</v>
      </c>
      <c r="K25">
        <v>0</v>
      </c>
      <c r="N25">
        <v>0</v>
      </c>
      <c r="P25">
        <f>_xlfn.XLOOKUP(A25,'CSRT RCO'!$C$9:$C$94,'CSRT RCO'!$OJ$9:$OJ$94,0,0)</f>
        <v>0</v>
      </c>
      <c r="Q25">
        <f>_xlfn.XLOOKUP(A25,'CSRT RCO'!$C$9:$C$94,'CSRT RCO'!$OK$9:$OK$94,0,0)</f>
        <v>0</v>
      </c>
      <c r="R25">
        <f>_xlfn.XLOOKUP(A25,'CSRT RCO'!$C$9:$C$94,'CSRT RCO'!$OL$9:$OL$94,0,0)</f>
        <v>0</v>
      </c>
    </row>
    <row r="26" spans="1:18">
      <c r="A26" t="s">
        <v>489</v>
      </c>
      <c r="B26">
        <v>800</v>
      </c>
      <c r="C26">
        <f>_xlfn.XLOOKUP(A26,'CSRT RCO'!$C$9:$C$94,'CSRT RCO'!$OF$9:$OF$94,0,0)</f>
        <v>0</v>
      </c>
      <c r="D26">
        <f>_xlfn.XLOOKUP(A26,'CSRT RCO'!$C$9:$C$94,'CSRT RCO'!$OG$9:$OG$94,0,0)</f>
        <v>0</v>
      </c>
      <c r="E26">
        <f>_xlfn.XLOOKUP(A26,'CSRT RCO'!$C$9:$C$94,'CSRT RCO'!$OH$9:$OH$94,0,0)</f>
        <v>0</v>
      </c>
      <c r="K26">
        <v>800</v>
      </c>
      <c r="N26">
        <v>800</v>
      </c>
      <c r="P26">
        <f>_xlfn.XLOOKUP(A26,'CSRT RCO'!$C$9:$C$94,'CSRT RCO'!$OJ$9:$OJ$94,0,0)</f>
        <v>0</v>
      </c>
      <c r="Q26">
        <f>_xlfn.XLOOKUP(A26,'CSRT RCO'!$C$9:$C$94,'CSRT RCO'!$OK$9:$OK$94,0,0)</f>
        <v>0</v>
      </c>
      <c r="R26">
        <f>_xlfn.XLOOKUP(A26,'CSRT RCO'!$C$9:$C$94,'CSRT RCO'!$OL$9:$OL$94,0,0)</f>
        <v>0</v>
      </c>
    </row>
    <row r="27" spans="1:18">
      <c r="A27" t="s">
        <v>185</v>
      </c>
      <c r="B27">
        <v>800</v>
      </c>
      <c r="C27">
        <f>_xlfn.XLOOKUP(A27,'CSRT RCO'!$C$9:$C$94,'CSRT RCO'!$OF$9:$OF$94,0,0)</f>
        <v>0</v>
      </c>
      <c r="D27">
        <f>_xlfn.XLOOKUP(A27,'CSRT RCO'!$C$9:$C$94,'CSRT RCO'!$OG$9:$OG$94,0,0)</f>
        <v>0</v>
      </c>
      <c r="E27">
        <f>_xlfn.XLOOKUP(A27,'CSRT RCO'!$C$9:$C$94,'CSRT RCO'!$OH$9:$OH$94,0,0)</f>
        <v>0</v>
      </c>
      <c r="K27">
        <v>800</v>
      </c>
      <c r="N27">
        <v>800</v>
      </c>
      <c r="P27">
        <f>_xlfn.XLOOKUP(A27,'CSRT RCO'!$C$9:$C$94,'CSRT RCO'!$OJ$9:$OJ$94,0,0)</f>
        <v>0</v>
      </c>
      <c r="Q27">
        <f>_xlfn.XLOOKUP(A27,'CSRT RCO'!$C$9:$C$94,'CSRT RCO'!$OK$9:$OK$94,0,0)</f>
        <v>0</v>
      </c>
      <c r="R27">
        <f>_xlfn.XLOOKUP(A27,'CSRT RCO'!$C$9:$C$94,'CSRT RCO'!$OL$9:$OL$94,0,0)</f>
        <v>0</v>
      </c>
    </row>
    <row r="28" spans="1:18">
      <c r="A28" t="s">
        <v>296</v>
      </c>
      <c r="B28">
        <v>800</v>
      </c>
      <c r="C28">
        <f>_xlfn.XLOOKUP(A28,'CSRT RCO'!$C$9:$C$94,'CSRT RCO'!$OF$9:$OF$94,0,0)</f>
        <v>0</v>
      </c>
      <c r="D28">
        <f>_xlfn.XLOOKUP(A28,'CSRT RCO'!$C$9:$C$94,'CSRT RCO'!$OG$9:$OG$94,0,0)</f>
        <v>0</v>
      </c>
      <c r="E28">
        <f>_xlfn.XLOOKUP(A28,'CSRT RCO'!$C$9:$C$94,'CSRT RCO'!$OH$9:$OH$94,0,0)</f>
        <v>0</v>
      </c>
      <c r="K28">
        <v>800</v>
      </c>
      <c r="N28">
        <v>800</v>
      </c>
      <c r="P28">
        <f>_xlfn.XLOOKUP(A28,'CSRT RCO'!$C$9:$C$94,'CSRT RCO'!$OJ$9:$OJ$94,0,0)</f>
        <v>0</v>
      </c>
      <c r="Q28">
        <f>_xlfn.XLOOKUP(A28,'CSRT RCO'!$C$9:$C$94,'CSRT RCO'!$OK$9:$OK$94,0,0)</f>
        <v>0</v>
      </c>
      <c r="R28">
        <f>_xlfn.XLOOKUP(A28,'CSRT RCO'!$C$9:$C$94,'CSRT RCO'!$OL$9:$OL$94,0,0)</f>
        <v>0</v>
      </c>
    </row>
    <row r="29" spans="1:18">
      <c r="A29" t="s">
        <v>408</v>
      </c>
      <c r="B29">
        <v>0</v>
      </c>
      <c r="C29">
        <f>_xlfn.XLOOKUP(A29,'CSRT RCO'!$C$9:$C$94,'CSRT RCO'!$OF$9:$OF$94,0,0)</f>
        <v>0</v>
      </c>
      <c r="D29">
        <f>_xlfn.XLOOKUP(A29,'CSRT RCO'!$C$9:$C$94,'CSRT RCO'!$OG$9:$OG$94,0,0)</f>
        <v>0</v>
      </c>
      <c r="E29">
        <f>_xlfn.XLOOKUP(A29,'CSRT RCO'!$C$9:$C$94,'CSRT RCO'!$OH$9:$OH$94,0,0)</f>
        <v>0</v>
      </c>
      <c r="K29">
        <v>0</v>
      </c>
      <c r="N29">
        <v>0</v>
      </c>
      <c r="P29">
        <f>_xlfn.XLOOKUP(A29,'CSRT RCO'!$C$9:$C$94,'CSRT RCO'!$OJ$9:$OJ$94,0,0)</f>
        <v>0</v>
      </c>
      <c r="Q29">
        <f>_xlfn.XLOOKUP(A29,'CSRT RCO'!$C$9:$C$94,'CSRT RCO'!$OK$9:$OK$94,0,0)</f>
        <v>0</v>
      </c>
      <c r="R29">
        <f>_xlfn.XLOOKUP(A29,'CSRT RCO'!$C$9:$C$94,'CSRT RCO'!$OL$9:$OL$94,0,0)</f>
        <v>0</v>
      </c>
    </row>
    <row r="30" spans="1:18">
      <c r="A30" t="s">
        <v>479</v>
      </c>
      <c r="B30">
        <v>0</v>
      </c>
      <c r="C30">
        <f>_xlfn.XLOOKUP(A30,'CSRT RCO'!$C$9:$C$94,'CSRT RCO'!$OF$9:$OF$94,0,0)</f>
        <v>0</v>
      </c>
      <c r="D30">
        <f>_xlfn.XLOOKUP(A30,'CSRT RCO'!$C$9:$C$94,'CSRT RCO'!$OG$9:$OG$94,0,0)</f>
        <v>0</v>
      </c>
      <c r="E30">
        <f>_xlfn.XLOOKUP(A30,'CSRT RCO'!$C$9:$C$94,'CSRT RCO'!$OH$9:$OH$94,0,0)</f>
        <v>0</v>
      </c>
      <c r="K30">
        <v>0</v>
      </c>
      <c r="N30">
        <v>0</v>
      </c>
      <c r="P30">
        <f>_xlfn.XLOOKUP(A30,'CSRT RCO'!$C$9:$C$94,'CSRT RCO'!$OJ$9:$OJ$94,0,0)</f>
        <v>0</v>
      </c>
      <c r="Q30">
        <f>_xlfn.XLOOKUP(A30,'CSRT RCO'!$C$9:$C$94,'CSRT RCO'!$OK$9:$OK$94,0,0)</f>
        <v>0</v>
      </c>
      <c r="R30">
        <f>_xlfn.XLOOKUP(A30,'CSRT RCO'!$C$9:$C$94,'CSRT RCO'!$OL$9:$OL$94,0,0)</f>
        <v>0</v>
      </c>
    </row>
    <row r="31" spans="1:18">
      <c r="A31" t="s">
        <v>611</v>
      </c>
      <c r="B31">
        <v>800</v>
      </c>
      <c r="C31">
        <f>_xlfn.XLOOKUP(A31,'CSRT RCO'!$C$9:$C$94,'CSRT RCO'!$OF$9:$OF$94,0,0)</f>
        <v>0</v>
      </c>
      <c r="D31">
        <f>_xlfn.XLOOKUP(A31,'CSRT RCO'!$C$9:$C$94,'CSRT RCO'!$OG$9:$OG$94,0,0)</f>
        <v>0</v>
      </c>
      <c r="E31">
        <f>_xlfn.XLOOKUP(A31,'CSRT RCO'!$C$9:$C$94,'CSRT RCO'!$OH$9:$OH$94,0,0)</f>
        <v>0</v>
      </c>
      <c r="K31">
        <v>800</v>
      </c>
      <c r="N31">
        <v>800</v>
      </c>
      <c r="P31">
        <f>_xlfn.XLOOKUP(A31,'CSRT RCO'!$C$9:$C$94,'CSRT RCO'!$OJ$9:$OJ$94,0,0)</f>
        <v>0</v>
      </c>
      <c r="Q31">
        <f>_xlfn.XLOOKUP(A31,'CSRT RCO'!$C$9:$C$94,'CSRT RCO'!$OK$9:$OK$94,0,0)</f>
        <v>0</v>
      </c>
      <c r="R31">
        <f>_xlfn.XLOOKUP(A31,'CSRT RCO'!$C$9:$C$94,'CSRT RCO'!$OL$9:$OL$94,0,0)</f>
        <v>0</v>
      </c>
    </row>
    <row r="32" spans="1:18">
      <c r="A32" t="s">
        <v>284</v>
      </c>
      <c r="B32">
        <v>800</v>
      </c>
      <c r="C32">
        <f>_xlfn.XLOOKUP(A32,'CSRT RCO'!$C$9:$C$94,'CSRT RCO'!$OF$9:$OF$94,0,0)</f>
        <v>0</v>
      </c>
      <c r="D32">
        <f>_xlfn.XLOOKUP(A32,'CSRT RCO'!$C$9:$C$94,'CSRT RCO'!$OG$9:$OG$94,0,0)</f>
        <v>0</v>
      </c>
      <c r="E32">
        <f>_xlfn.XLOOKUP(A32,'CSRT RCO'!$C$9:$C$94,'CSRT RCO'!$OH$9:$OH$94,0,0)</f>
        <v>0</v>
      </c>
      <c r="K32">
        <v>800</v>
      </c>
      <c r="N32">
        <v>800</v>
      </c>
      <c r="P32">
        <f>_xlfn.XLOOKUP(A32,'CSRT RCO'!$C$9:$C$94,'CSRT RCO'!$OJ$9:$OJ$94,0,0)</f>
        <v>0</v>
      </c>
      <c r="Q32">
        <f>_xlfn.XLOOKUP(A32,'CSRT RCO'!$C$9:$C$94,'CSRT RCO'!$OK$9:$OK$94,0,0)</f>
        <v>0</v>
      </c>
      <c r="R32">
        <f>_xlfn.XLOOKUP(A32,'CSRT RCO'!$C$9:$C$94,'CSRT RCO'!$OL$9:$OL$94,0,0)</f>
        <v>0</v>
      </c>
    </row>
    <row r="33" spans="1:18">
      <c r="A33" t="s">
        <v>473</v>
      </c>
      <c r="B33">
        <v>0</v>
      </c>
      <c r="C33">
        <f>_xlfn.XLOOKUP(A33,'CSRT RCO'!$C$9:$C$94,'CSRT RCO'!$OF$9:$OF$94,0,0)</f>
        <v>0</v>
      </c>
      <c r="D33">
        <f>_xlfn.XLOOKUP(A33,'CSRT RCO'!$C$9:$C$94,'CSRT RCO'!$OG$9:$OG$94,0,0)</f>
        <v>0</v>
      </c>
      <c r="E33">
        <f>_xlfn.XLOOKUP(A33,'CSRT RCO'!$C$9:$C$94,'CSRT RCO'!$OH$9:$OH$94,0,0)</f>
        <v>0</v>
      </c>
      <c r="K33">
        <v>0</v>
      </c>
      <c r="N33">
        <v>800</v>
      </c>
      <c r="P33">
        <f>_xlfn.XLOOKUP(A33,'CSRT RCO'!$C$9:$C$94,'CSRT RCO'!$OJ$9:$OJ$94,0,0)</f>
        <v>0</v>
      </c>
      <c r="Q33">
        <f>_xlfn.XLOOKUP(A33,'CSRT RCO'!$C$9:$C$94,'CSRT RCO'!$OK$9:$OK$94,0,0)</f>
        <v>0</v>
      </c>
      <c r="R33">
        <f>_xlfn.XLOOKUP(A33,'CSRT RCO'!$C$9:$C$94,'CSRT RCO'!$OL$9:$OL$94,0,0)</f>
        <v>0</v>
      </c>
    </row>
    <row r="34" spans="1:18">
      <c r="A34" t="s">
        <v>163</v>
      </c>
      <c r="B34">
        <v>800</v>
      </c>
      <c r="C34">
        <f>_xlfn.XLOOKUP(A34,'CSRT RCO'!$C$9:$C$94,'CSRT RCO'!$OF$9:$OF$94,0,0)</f>
        <v>0</v>
      </c>
      <c r="D34">
        <f>_xlfn.XLOOKUP(A34,'CSRT RCO'!$C$9:$C$94,'CSRT RCO'!$OG$9:$OG$94,0,0)</f>
        <v>0</v>
      </c>
      <c r="E34">
        <f>_xlfn.XLOOKUP(A34,'CSRT RCO'!$C$9:$C$94,'CSRT RCO'!$OH$9:$OH$94,0,0)</f>
        <v>0</v>
      </c>
      <c r="K34">
        <v>800</v>
      </c>
      <c r="N34">
        <v>800</v>
      </c>
      <c r="P34">
        <f>_xlfn.XLOOKUP(A34,'CSRT RCO'!$C$9:$C$94,'CSRT RCO'!$OJ$9:$OJ$94,0,0)</f>
        <v>0</v>
      </c>
      <c r="Q34">
        <f>_xlfn.XLOOKUP(A34,'CSRT RCO'!$C$9:$C$94,'CSRT RCO'!$OK$9:$OK$94,0,0)</f>
        <v>0</v>
      </c>
      <c r="R34">
        <f>_xlfn.XLOOKUP(A34,'CSRT RCO'!$C$9:$C$94,'CSRT RCO'!$OL$9:$OL$94,0,0)</f>
        <v>0</v>
      </c>
    </row>
    <row r="35" spans="1:18">
      <c r="A35" t="s">
        <v>198</v>
      </c>
      <c r="B35">
        <v>800</v>
      </c>
      <c r="C35">
        <f>_xlfn.XLOOKUP(A35,'CSRT RCO'!$C$9:$C$94,'CSRT RCO'!$OF$9:$OF$94,0,0)</f>
        <v>0</v>
      </c>
      <c r="D35">
        <f>_xlfn.XLOOKUP(A35,'CSRT RCO'!$C$9:$C$94,'CSRT RCO'!$OG$9:$OG$94,0,0)</f>
        <v>0</v>
      </c>
      <c r="E35">
        <f>_xlfn.XLOOKUP(A35,'CSRT RCO'!$C$9:$C$94,'CSRT RCO'!$OH$9:$OH$94,0,0)</f>
        <v>0</v>
      </c>
      <c r="K35">
        <v>800</v>
      </c>
      <c r="N35">
        <v>800</v>
      </c>
      <c r="P35">
        <f>_xlfn.XLOOKUP(A35,'CSRT RCO'!$C$9:$C$94,'CSRT RCO'!$OJ$9:$OJ$94,0,0)</f>
        <v>0</v>
      </c>
      <c r="Q35">
        <f>_xlfn.XLOOKUP(A35,'CSRT RCO'!$C$9:$C$94,'CSRT RCO'!$OK$9:$OK$94,0,0)</f>
        <v>0</v>
      </c>
      <c r="R35">
        <f>_xlfn.XLOOKUP(A35,'CSRT RCO'!$C$9:$C$94,'CSRT RCO'!$OL$9:$OL$94,0,0)</f>
        <v>0</v>
      </c>
    </row>
    <row r="36" spans="1:18">
      <c r="A36" t="s">
        <v>507</v>
      </c>
      <c r="B36">
        <v>0</v>
      </c>
      <c r="C36">
        <f>_xlfn.XLOOKUP(A36,'CSRT RCO'!$C$9:$C$94,'CSRT RCO'!$OF$9:$OF$94,0,0)</f>
        <v>0</v>
      </c>
      <c r="D36">
        <f>_xlfn.XLOOKUP(A36,'CSRT RCO'!$C$9:$C$94,'CSRT RCO'!$OG$9:$OG$94,0,0)</f>
        <v>0</v>
      </c>
      <c r="E36">
        <f>_xlfn.XLOOKUP(A36,'CSRT RCO'!$C$9:$C$94,'CSRT RCO'!$OH$9:$OH$94,0,0)</f>
        <v>0</v>
      </c>
      <c r="K36">
        <v>0</v>
      </c>
      <c r="N36">
        <v>0</v>
      </c>
      <c r="P36">
        <f>_xlfn.XLOOKUP(A36,'CSRT RCO'!$C$9:$C$94,'CSRT RCO'!$OJ$9:$OJ$94,0,0)</f>
        <v>0</v>
      </c>
      <c r="Q36">
        <f>_xlfn.XLOOKUP(A36,'CSRT RCO'!$C$9:$C$94,'CSRT RCO'!$OK$9:$OK$94,0,0)</f>
        <v>0</v>
      </c>
      <c r="R36">
        <f>_xlfn.XLOOKUP(A36,'CSRT RCO'!$C$9:$C$94,'CSRT RCO'!$OL$9:$OL$94,0,0)</f>
        <v>0</v>
      </c>
    </row>
    <row r="37" spans="1:18">
      <c r="A37" t="s">
        <v>460</v>
      </c>
      <c r="B37">
        <v>500</v>
      </c>
      <c r="C37">
        <f>_xlfn.XLOOKUP(A37,'CSRT RCO'!$C$9:$C$94,'CSRT RCO'!$OF$9:$OF$94,0,0)</f>
        <v>0</v>
      </c>
      <c r="D37">
        <f>_xlfn.XLOOKUP(A37,'CSRT RCO'!$C$9:$C$94,'CSRT RCO'!$OG$9:$OG$94,0,0)</f>
        <v>0</v>
      </c>
      <c r="E37">
        <f>_xlfn.XLOOKUP(A37,'CSRT RCO'!$C$9:$C$94,'CSRT RCO'!$OH$9:$OH$94,0,0)</f>
        <v>0</v>
      </c>
      <c r="K37">
        <v>500</v>
      </c>
      <c r="N37">
        <v>500</v>
      </c>
      <c r="P37">
        <f>_xlfn.XLOOKUP(A37,'CSRT RCO'!$C$9:$C$94,'CSRT RCO'!$OJ$9:$OJ$94,0,0)</f>
        <v>0</v>
      </c>
      <c r="Q37">
        <f>_xlfn.XLOOKUP(A37,'CSRT RCO'!$C$9:$C$94,'CSRT RCO'!$OK$9:$OK$94,0,0)</f>
        <v>0</v>
      </c>
      <c r="R37">
        <f>_xlfn.XLOOKUP(A37,'CSRT RCO'!$C$9:$C$94,'CSRT RCO'!$OL$9:$OL$94,0,0)</f>
        <v>0</v>
      </c>
    </row>
    <row r="38" spans="1:18">
      <c r="A38" t="s">
        <v>493</v>
      </c>
      <c r="B38">
        <v>800</v>
      </c>
      <c r="C38">
        <f>_xlfn.XLOOKUP(A38,'CSRT RCO'!$C$9:$C$94,'CSRT RCO'!$OF$9:$OF$94,0,0)</f>
        <v>0</v>
      </c>
      <c r="D38">
        <f>_xlfn.XLOOKUP(A38,'CSRT RCO'!$C$9:$C$94,'CSRT RCO'!$OG$9:$OG$94,0,0)</f>
        <v>0</v>
      </c>
      <c r="E38">
        <f>_xlfn.XLOOKUP(A38,'CSRT RCO'!$C$9:$C$94,'CSRT RCO'!$OH$9:$OH$94,0,0)</f>
        <v>0</v>
      </c>
      <c r="K38">
        <v>800</v>
      </c>
      <c r="N38">
        <v>800</v>
      </c>
      <c r="P38">
        <f>_xlfn.XLOOKUP(A38,'CSRT RCO'!$C$9:$C$94,'CSRT RCO'!$OJ$9:$OJ$94,0,0)</f>
        <v>0</v>
      </c>
      <c r="Q38">
        <f>_xlfn.XLOOKUP(A38,'CSRT RCO'!$C$9:$C$94,'CSRT RCO'!$OK$9:$OK$94,0,0)</f>
        <v>0</v>
      </c>
      <c r="R38">
        <f>_xlfn.XLOOKUP(A38,'CSRT RCO'!$C$9:$C$94,'CSRT RCO'!$OL$9:$OL$94,0,0)</f>
        <v>0</v>
      </c>
    </row>
    <row r="39" spans="1:18">
      <c r="A39" t="s">
        <v>292</v>
      </c>
      <c r="B39">
        <v>800</v>
      </c>
      <c r="C39">
        <f>_xlfn.XLOOKUP(A39,'CSRT RCO'!$C$9:$C$94,'CSRT RCO'!$OF$9:$OF$94,0,0)</f>
        <v>0</v>
      </c>
      <c r="D39">
        <f>_xlfn.XLOOKUP(A39,'CSRT RCO'!$C$9:$C$94,'CSRT RCO'!$OG$9:$OG$94,0,0)</f>
        <v>0</v>
      </c>
      <c r="E39">
        <f>_xlfn.XLOOKUP(A39,'CSRT RCO'!$C$9:$C$94,'CSRT RCO'!$OH$9:$OH$94,0,0)</f>
        <v>0</v>
      </c>
      <c r="K39">
        <v>800</v>
      </c>
      <c r="N39">
        <v>800</v>
      </c>
      <c r="P39">
        <f>_xlfn.XLOOKUP(A39,'CSRT RCO'!$C$9:$C$94,'CSRT RCO'!$OJ$9:$OJ$94,0,0)</f>
        <v>0</v>
      </c>
      <c r="Q39">
        <f>_xlfn.XLOOKUP(A39,'CSRT RCO'!$C$9:$C$94,'CSRT RCO'!$OK$9:$OK$94,0,0)</f>
        <v>0</v>
      </c>
      <c r="R39">
        <f>_xlfn.XLOOKUP(A39,'CSRT RCO'!$C$9:$C$94,'CSRT RCO'!$OL$9:$OL$94,0,0)</f>
        <v>0</v>
      </c>
    </row>
    <row r="40" spans="1:18">
      <c r="A40" t="s">
        <v>450</v>
      </c>
      <c r="B40">
        <v>800</v>
      </c>
      <c r="C40">
        <f>_xlfn.XLOOKUP(A40,'CSRT RCO'!$C$9:$C$94,'CSRT RCO'!$OF$9:$OF$94,0,0)</f>
        <v>0</v>
      </c>
      <c r="D40">
        <f>_xlfn.XLOOKUP(A40,'CSRT RCO'!$C$9:$C$94,'CSRT RCO'!$OG$9:$OG$94,0,0)</f>
        <v>0</v>
      </c>
      <c r="E40">
        <f>_xlfn.XLOOKUP(A40,'CSRT RCO'!$C$9:$C$94,'CSRT RCO'!$OH$9:$OH$94,0,0)</f>
        <v>0</v>
      </c>
      <c r="K40">
        <v>800</v>
      </c>
      <c r="N40">
        <v>800</v>
      </c>
      <c r="P40">
        <f>_xlfn.XLOOKUP(A40,'CSRT RCO'!$C$9:$C$94,'CSRT RCO'!$OJ$9:$OJ$94,0,0)</f>
        <v>0</v>
      </c>
      <c r="Q40">
        <f>_xlfn.XLOOKUP(A40,'CSRT RCO'!$C$9:$C$94,'CSRT RCO'!$OK$9:$OK$94,0,0)</f>
        <v>0</v>
      </c>
      <c r="R40">
        <f>_xlfn.XLOOKUP(A40,'CSRT RCO'!$C$9:$C$94,'CSRT RCO'!$OL$9:$OL$94,0,0)</f>
        <v>0</v>
      </c>
    </row>
    <row r="41" spans="1:18">
      <c r="A41" t="s">
        <v>499</v>
      </c>
      <c r="B41">
        <v>800</v>
      </c>
      <c r="C41">
        <f>_xlfn.XLOOKUP(A41,'CSRT RCO'!$C$9:$C$94,'CSRT RCO'!$OF$9:$OF$94,0,0)</f>
        <v>0</v>
      </c>
      <c r="D41">
        <f>_xlfn.XLOOKUP(A41,'CSRT RCO'!$C$9:$C$94,'CSRT RCO'!$OG$9:$OG$94,0,0)</f>
        <v>0</v>
      </c>
      <c r="E41">
        <f>_xlfn.XLOOKUP(A41,'CSRT RCO'!$C$9:$C$94,'CSRT RCO'!$OH$9:$OH$94,0,0)</f>
        <v>0</v>
      </c>
      <c r="K41">
        <v>800</v>
      </c>
      <c r="N41">
        <v>800</v>
      </c>
      <c r="P41">
        <f>_xlfn.XLOOKUP(A41,'CSRT RCO'!$C$9:$C$94,'CSRT RCO'!$OJ$9:$OJ$94,0,0)</f>
        <v>0</v>
      </c>
      <c r="Q41">
        <f>_xlfn.XLOOKUP(A41,'CSRT RCO'!$C$9:$C$94,'CSRT RCO'!$OK$9:$OK$94,0,0)</f>
        <v>0</v>
      </c>
      <c r="R41">
        <f>_xlfn.XLOOKUP(A41,'CSRT RCO'!$C$9:$C$94,'CSRT RCO'!$OL$9:$OL$94,0,0)</f>
        <v>0</v>
      </c>
    </row>
    <row r="42" spans="1:18">
      <c r="A42" t="s">
        <v>476</v>
      </c>
      <c r="B42">
        <v>800</v>
      </c>
      <c r="C42">
        <f>_xlfn.XLOOKUP(A42,'CSRT RCO'!$C$9:$C$94,'CSRT RCO'!$OF$9:$OF$94,0,0)</f>
        <v>0</v>
      </c>
      <c r="D42">
        <f>_xlfn.XLOOKUP(A42,'CSRT RCO'!$C$9:$C$94,'CSRT RCO'!$OG$9:$OG$94,0,0)</f>
        <v>0</v>
      </c>
      <c r="E42">
        <f>_xlfn.XLOOKUP(A42,'CSRT RCO'!$C$9:$C$94,'CSRT RCO'!$OH$9:$OH$94,0,0)</f>
        <v>0</v>
      </c>
      <c r="K42">
        <v>800</v>
      </c>
      <c r="N42">
        <v>800</v>
      </c>
      <c r="P42">
        <f>_xlfn.XLOOKUP(A42,'CSRT RCO'!$C$9:$C$94,'CSRT RCO'!$OJ$9:$OJ$94,0,0)</f>
        <v>0</v>
      </c>
      <c r="Q42">
        <f>_xlfn.XLOOKUP(A42,'CSRT RCO'!$C$9:$C$94,'CSRT RCO'!$OK$9:$OK$94,0,0)</f>
        <v>0</v>
      </c>
      <c r="R42">
        <f>_xlfn.XLOOKUP(A42,'CSRT RCO'!$C$9:$C$94,'CSRT RCO'!$OL$9:$OL$94,0,0)</f>
        <v>0</v>
      </c>
    </row>
    <row r="43" spans="1:18">
      <c r="A43" t="s">
        <v>435</v>
      </c>
      <c r="B43">
        <v>800</v>
      </c>
      <c r="C43">
        <f>_xlfn.XLOOKUP(A43,'CSRT RCO'!$C$9:$C$94,'CSRT RCO'!$OF$9:$OF$94,0,0)</f>
        <v>0</v>
      </c>
      <c r="D43">
        <f>_xlfn.XLOOKUP(A43,'CSRT RCO'!$C$9:$C$94,'CSRT RCO'!$OG$9:$OG$94,0,0)</f>
        <v>0</v>
      </c>
      <c r="E43">
        <f>_xlfn.XLOOKUP(A43,'CSRT RCO'!$C$9:$C$94,'CSRT RCO'!$OH$9:$OH$94,0,0)</f>
        <v>0</v>
      </c>
      <c r="K43">
        <v>800</v>
      </c>
      <c r="N43">
        <v>800</v>
      </c>
      <c r="P43">
        <f>_xlfn.XLOOKUP(A43,'CSRT RCO'!$C$9:$C$94,'CSRT RCO'!$OJ$9:$OJ$94,0,0)</f>
        <v>0</v>
      </c>
      <c r="Q43">
        <f>_xlfn.XLOOKUP(A43,'CSRT RCO'!$C$9:$C$94,'CSRT RCO'!$OK$9:$OK$94,0,0)</f>
        <v>0</v>
      </c>
      <c r="R43">
        <f>_xlfn.XLOOKUP(A43,'CSRT RCO'!$C$9:$C$94,'CSRT RCO'!$OL$9:$OL$94,0,0)</f>
        <v>0</v>
      </c>
    </row>
    <row r="44" spans="1:18">
      <c r="A44" t="s">
        <v>188</v>
      </c>
      <c r="B44">
        <v>800</v>
      </c>
      <c r="C44">
        <f>_xlfn.XLOOKUP(A44,'CSRT RCO'!$C$9:$C$94,'CSRT RCO'!$OF$9:$OF$94,0,0)</f>
        <v>0</v>
      </c>
      <c r="D44">
        <f>_xlfn.XLOOKUP(A44,'CSRT RCO'!$C$9:$C$94,'CSRT RCO'!$OG$9:$OG$94,0,0)</f>
        <v>0</v>
      </c>
      <c r="E44">
        <f>_xlfn.XLOOKUP(A44,'CSRT RCO'!$C$9:$C$94,'CSRT RCO'!$OH$9:$OH$94,0,0)</f>
        <v>0</v>
      </c>
      <c r="K44">
        <v>800</v>
      </c>
      <c r="N44">
        <v>800</v>
      </c>
      <c r="P44">
        <f>_xlfn.XLOOKUP(A44,'CSRT RCO'!$C$9:$C$94,'CSRT RCO'!$OJ$9:$OJ$94,0,0)</f>
        <v>0</v>
      </c>
      <c r="Q44">
        <f>_xlfn.XLOOKUP(A44,'CSRT RCO'!$C$9:$C$94,'CSRT RCO'!$OK$9:$OK$94,0,0)</f>
        <v>0</v>
      </c>
      <c r="R44">
        <f>_xlfn.XLOOKUP(A44,'CSRT RCO'!$C$9:$C$94,'CSRT RCO'!$OL$9:$OL$94,0,0)</f>
        <v>0</v>
      </c>
    </row>
    <row r="45" spans="1:18">
      <c r="A45" t="s">
        <v>446</v>
      </c>
      <c r="B45">
        <v>900</v>
      </c>
      <c r="C45">
        <f>_xlfn.XLOOKUP(A45,'CSRT RCO'!$C$9:$C$94,'CSRT RCO'!$OF$9:$OF$94,0,0)</f>
        <v>0</v>
      </c>
      <c r="D45">
        <f>_xlfn.XLOOKUP(A45,'CSRT RCO'!$C$9:$C$94,'CSRT RCO'!$OG$9:$OG$94,0,0)</f>
        <v>0</v>
      </c>
      <c r="E45">
        <f>_xlfn.XLOOKUP(A45,'CSRT RCO'!$C$9:$C$94,'CSRT RCO'!$OH$9:$OH$94,0,0)</f>
        <v>0</v>
      </c>
      <c r="K45">
        <v>900</v>
      </c>
      <c r="N45">
        <v>1000</v>
      </c>
      <c r="P45">
        <f>_xlfn.XLOOKUP(A45,'CSRT RCO'!$C$9:$C$94,'CSRT RCO'!$OJ$9:$OJ$94,0,0)</f>
        <v>0</v>
      </c>
      <c r="Q45">
        <f>_xlfn.XLOOKUP(A45,'CSRT RCO'!$C$9:$C$94,'CSRT RCO'!$OK$9:$OK$94,0,0)</f>
        <v>0</v>
      </c>
      <c r="R45">
        <f>_xlfn.XLOOKUP(A45,'CSRT RCO'!$C$9:$C$94,'CSRT RCO'!$OL$9:$OL$94,0,0)</f>
        <v>0</v>
      </c>
    </row>
    <row r="46" spans="1:18">
      <c r="A46" t="s">
        <v>300</v>
      </c>
      <c r="B46">
        <v>500</v>
      </c>
      <c r="C46">
        <f>_xlfn.XLOOKUP(A46,'CSRT RCO'!$C$9:$C$94,'CSRT RCO'!$OF$9:$OF$94,0,0)</f>
        <v>0</v>
      </c>
      <c r="D46">
        <f>_xlfn.XLOOKUP(A46,'CSRT RCO'!$C$9:$C$94,'CSRT RCO'!$OG$9:$OG$94,0,0)</f>
        <v>0</v>
      </c>
      <c r="E46">
        <f>_xlfn.XLOOKUP(A46,'CSRT RCO'!$C$9:$C$94,'CSRT RCO'!$OH$9:$OH$94,0,0)</f>
        <v>0</v>
      </c>
      <c r="K46">
        <v>500</v>
      </c>
      <c r="N46">
        <v>500</v>
      </c>
      <c r="P46">
        <f>_xlfn.XLOOKUP(A46,'CSRT RCO'!$C$9:$C$94,'CSRT RCO'!$OJ$9:$OJ$94,0,0)</f>
        <v>0</v>
      </c>
      <c r="Q46">
        <f>_xlfn.XLOOKUP(A46,'CSRT RCO'!$C$9:$C$94,'CSRT RCO'!$OK$9:$OK$94,0,0)</f>
        <v>0</v>
      </c>
      <c r="R46">
        <f>_xlfn.XLOOKUP(A46,'CSRT RCO'!$C$9:$C$94,'CSRT RCO'!$OL$9:$OL$94,0,0)</f>
        <v>0</v>
      </c>
    </row>
    <row r="47" spans="1:18">
      <c r="A47" t="s">
        <v>227</v>
      </c>
      <c r="B47">
        <v>1500</v>
      </c>
      <c r="C47">
        <f>_xlfn.XLOOKUP(A47,'CSRT RCO'!$C$9:$C$94,'CSRT RCO'!$OF$9:$OF$94,0,0)</f>
        <v>0</v>
      </c>
      <c r="D47">
        <f>_xlfn.XLOOKUP(A47,'CSRT RCO'!$C$9:$C$94,'CSRT RCO'!$OG$9:$OG$94,0,0)</f>
        <v>0</v>
      </c>
      <c r="E47">
        <f>_xlfn.XLOOKUP(A47,'CSRT RCO'!$C$9:$C$94,'CSRT RCO'!$OH$9:$OH$94,0,0)</f>
        <v>0</v>
      </c>
      <c r="K47">
        <v>1500</v>
      </c>
      <c r="N47">
        <v>1500</v>
      </c>
      <c r="P47">
        <f>_xlfn.XLOOKUP(A47,'CSRT RCO'!$C$9:$C$94,'CSRT RCO'!$OJ$9:$OJ$94,0,0)</f>
        <v>0</v>
      </c>
      <c r="Q47">
        <f>_xlfn.XLOOKUP(A47,'CSRT RCO'!$C$9:$C$94,'CSRT RCO'!$OK$9:$OK$94,0,0)</f>
        <v>0</v>
      </c>
      <c r="R47">
        <f>_xlfn.XLOOKUP(A47,'CSRT RCO'!$C$9:$C$94,'CSRT RCO'!$OL$9:$OL$94,0,0)</f>
        <v>0</v>
      </c>
    </row>
    <row r="48" spans="1:18">
      <c r="A48" t="s">
        <v>598</v>
      </c>
      <c r="B48">
        <v>800</v>
      </c>
      <c r="C48">
        <f>_xlfn.XLOOKUP(A48,'CSRT RCO'!$C$9:$C$94,'CSRT RCO'!$OF$9:$OF$94,0,0)</f>
        <v>0</v>
      </c>
      <c r="D48">
        <f>_xlfn.XLOOKUP(A48,'CSRT RCO'!$C$9:$C$94,'CSRT RCO'!$OG$9:$OG$94,0,0)</f>
        <v>0</v>
      </c>
      <c r="E48">
        <f>_xlfn.XLOOKUP(A48,'CSRT RCO'!$C$9:$C$94,'CSRT RCO'!$OH$9:$OH$94,0,0)</f>
        <v>0</v>
      </c>
      <c r="K48">
        <v>800</v>
      </c>
      <c r="N48">
        <v>800</v>
      </c>
      <c r="P48">
        <f>_xlfn.XLOOKUP(A48,'CSRT RCO'!$C$9:$C$94,'CSRT RCO'!$OJ$9:$OJ$94,0,0)</f>
        <v>0</v>
      </c>
      <c r="Q48">
        <f>_xlfn.XLOOKUP(A48,'CSRT RCO'!$C$9:$C$94,'CSRT RCO'!$OK$9:$OK$94,0,0)</f>
        <v>0</v>
      </c>
      <c r="R48">
        <f>_xlfn.XLOOKUP(A48,'CSRT RCO'!$C$9:$C$94,'CSRT RCO'!$OL$9:$OL$94,0,0)</f>
        <v>0</v>
      </c>
    </row>
    <row r="49" spans="1:18">
      <c r="A49" t="s">
        <v>519</v>
      </c>
      <c r="B49">
        <v>800</v>
      </c>
      <c r="C49">
        <f>_xlfn.XLOOKUP(A49,'CSRT RCO'!$C$9:$C$94,'CSRT RCO'!$OF$9:$OF$94,0,0)</f>
        <v>0</v>
      </c>
      <c r="D49">
        <f>_xlfn.XLOOKUP(A49,'CSRT RCO'!$C$9:$C$94,'CSRT RCO'!$OG$9:$OG$94,0,0)</f>
        <v>0</v>
      </c>
      <c r="E49">
        <f>_xlfn.XLOOKUP(A49,'CSRT RCO'!$C$9:$C$94,'CSRT RCO'!$OH$9:$OH$94,0,0)</f>
        <v>0</v>
      </c>
      <c r="K49">
        <v>800</v>
      </c>
      <c r="N49">
        <v>800</v>
      </c>
      <c r="P49">
        <f>_xlfn.XLOOKUP(A49,'CSRT RCO'!$C$9:$C$94,'CSRT RCO'!$OJ$9:$OJ$94,0,0)</f>
        <v>0</v>
      </c>
      <c r="Q49">
        <f>_xlfn.XLOOKUP(A49,'CSRT RCO'!$C$9:$C$94,'CSRT RCO'!$OK$9:$OK$94,0,0)</f>
        <v>0</v>
      </c>
      <c r="R49">
        <f>_xlfn.XLOOKUP(A49,'CSRT RCO'!$C$9:$C$94,'CSRT RCO'!$OL$9:$OL$94,0,0)</f>
        <v>0</v>
      </c>
    </row>
    <row r="50" spans="1:18">
      <c r="A50" t="s">
        <v>217</v>
      </c>
      <c r="B50">
        <v>0</v>
      </c>
      <c r="C50">
        <f>_xlfn.XLOOKUP(A50,'CSRT RCO'!$C$9:$C$94,'CSRT RCO'!$OF$9:$OF$94,0,0)</f>
        <v>0</v>
      </c>
      <c r="D50">
        <f>_xlfn.XLOOKUP(A50,'CSRT RCO'!$C$9:$C$94,'CSRT RCO'!$OG$9:$OG$94,0,0)</f>
        <v>0</v>
      </c>
      <c r="E50">
        <f>_xlfn.XLOOKUP(A50,'CSRT RCO'!$C$9:$C$94,'CSRT RCO'!$OH$9:$OH$94,0,0)</f>
        <v>0</v>
      </c>
      <c r="K50">
        <v>0</v>
      </c>
      <c r="N50">
        <v>800</v>
      </c>
      <c r="P50">
        <f>_xlfn.XLOOKUP(A50,'CSRT RCO'!$C$9:$C$94,'CSRT RCO'!$OJ$9:$OJ$94,0,0)</f>
        <v>0</v>
      </c>
      <c r="Q50">
        <f>_xlfn.XLOOKUP(A50,'CSRT RCO'!$C$9:$C$94,'CSRT RCO'!$OK$9:$OK$94,0,0)</f>
        <v>0</v>
      </c>
      <c r="R50">
        <f>_xlfn.XLOOKUP(A50,'CSRT RCO'!$C$9:$C$94,'CSRT RCO'!$OL$9:$OL$94,0,0)</f>
        <v>0</v>
      </c>
    </row>
    <row r="51" spans="1:18">
      <c r="A51" t="s">
        <v>253</v>
      </c>
      <c r="B51">
        <v>0</v>
      </c>
      <c r="C51">
        <f>_xlfn.XLOOKUP(A51,'CSRT RCO'!$C$9:$C$94,'CSRT RCO'!$OF$9:$OF$94,0,0)</f>
        <v>0</v>
      </c>
      <c r="D51">
        <f>_xlfn.XLOOKUP(A51,'CSRT RCO'!$C$9:$C$94,'CSRT RCO'!$OG$9:$OG$94,0,0)</f>
        <v>0</v>
      </c>
      <c r="E51">
        <f>_xlfn.XLOOKUP(A51,'CSRT RCO'!$C$9:$C$94,'CSRT RCO'!$OH$9:$OH$94,0,0)</f>
        <v>0</v>
      </c>
      <c r="K51">
        <v>0</v>
      </c>
      <c r="N51">
        <v>0</v>
      </c>
      <c r="P51">
        <f>_xlfn.XLOOKUP(A51,'CSRT RCO'!$C$9:$C$94,'CSRT RCO'!$OJ$9:$OJ$94,0,0)</f>
        <v>0</v>
      </c>
      <c r="Q51">
        <f>_xlfn.XLOOKUP(A51,'CSRT RCO'!$C$9:$C$94,'CSRT RCO'!$OK$9:$OK$94,0,0)</f>
        <v>0</v>
      </c>
      <c r="R51">
        <f>_xlfn.XLOOKUP(A51,'CSRT RCO'!$C$9:$C$94,'CSRT RCO'!$OL$9:$OL$94,0,0)</f>
        <v>0</v>
      </c>
    </row>
    <row r="52" spans="1:18">
      <c r="A52" t="s">
        <v>257</v>
      </c>
      <c r="B52">
        <v>0</v>
      </c>
      <c r="C52">
        <f>_xlfn.XLOOKUP(A52,'CSRT RCO'!$C$9:$C$94,'CSRT RCO'!$OF$9:$OF$94,0,0)</f>
        <v>0</v>
      </c>
      <c r="D52">
        <f>_xlfn.XLOOKUP(A52,'CSRT RCO'!$C$9:$C$94,'CSRT RCO'!$OG$9:$OG$94,0,0)</f>
        <v>0</v>
      </c>
      <c r="E52">
        <f>_xlfn.XLOOKUP(A52,'CSRT RCO'!$C$9:$C$94,'CSRT RCO'!$OH$9:$OH$94,0,0)</f>
        <v>0</v>
      </c>
      <c r="K52">
        <v>0</v>
      </c>
      <c r="N52">
        <v>0</v>
      </c>
      <c r="P52">
        <f>_xlfn.XLOOKUP(A52,'CSRT RCO'!$C$9:$C$94,'CSRT RCO'!$OJ$9:$OJ$94,0,0)</f>
        <v>0</v>
      </c>
      <c r="Q52">
        <f>_xlfn.XLOOKUP(A52,'CSRT RCO'!$C$9:$C$94,'CSRT RCO'!$OK$9:$OK$94,0,0)</f>
        <v>0</v>
      </c>
      <c r="R52">
        <f>_xlfn.XLOOKUP(A52,'CSRT RCO'!$C$9:$C$94,'CSRT RCO'!$OL$9:$OL$94,0,0)</f>
        <v>0</v>
      </c>
    </row>
    <row r="53" spans="1:18">
      <c r="A53" t="s">
        <v>273</v>
      </c>
      <c r="B53">
        <v>800</v>
      </c>
      <c r="C53">
        <f>_xlfn.XLOOKUP(A53,'CSRT RCO'!$C$9:$C$94,'CSRT RCO'!$OF$9:$OF$94,0,0)</f>
        <v>0</v>
      </c>
      <c r="D53">
        <f>_xlfn.XLOOKUP(A53,'CSRT RCO'!$C$9:$C$94,'CSRT RCO'!$OG$9:$OG$94,0,0)</f>
        <v>0</v>
      </c>
      <c r="E53">
        <f>_xlfn.XLOOKUP(A53,'CSRT RCO'!$C$9:$C$94,'CSRT RCO'!$OH$9:$OH$94,0,0)</f>
        <v>0</v>
      </c>
      <c r="K53">
        <v>800</v>
      </c>
      <c r="N53">
        <v>800</v>
      </c>
      <c r="P53">
        <f>_xlfn.XLOOKUP(A53,'CSRT RCO'!$C$9:$C$94,'CSRT RCO'!$OJ$9:$OJ$94,0,0)</f>
        <v>0</v>
      </c>
      <c r="Q53">
        <f>_xlfn.XLOOKUP(A53,'CSRT RCO'!$C$9:$C$94,'CSRT RCO'!$OK$9:$OK$94,0,0)</f>
        <v>0</v>
      </c>
      <c r="R53">
        <f>_xlfn.XLOOKUP(A53,'CSRT RCO'!$C$9:$C$94,'CSRT RCO'!$OL$9:$OL$94,0,0)</f>
        <v>0</v>
      </c>
    </row>
    <row r="54" spans="1:18">
      <c r="A54" t="s">
        <v>335</v>
      </c>
      <c r="B54">
        <v>0</v>
      </c>
      <c r="C54">
        <f>_xlfn.XLOOKUP(A54,'CSRT RCO'!$C$9:$C$94,'CSRT RCO'!$OF$9:$OF$94,0,0)</f>
        <v>0</v>
      </c>
      <c r="D54">
        <f>_xlfn.XLOOKUP(A54,'CSRT RCO'!$C$9:$C$94,'CSRT RCO'!$OG$9:$OG$94,0,0)</f>
        <v>0</v>
      </c>
      <c r="E54">
        <f>_xlfn.XLOOKUP(A54,'CSRT RCO'!$C$9:$C$94,'CSRT RCO'!$OH$9:$OH$94,0,0)</f>
        <v>0</v>
      </c>
      <c r="K54">
        <v>0</v>
      </c>
      <c r="N54">
        <v>0</v>
      </c>
      <c r="P54">
        <f>_xlfn.XLOOKUP(A54,'CSRT RCO'!$C$9:$C$94,'CSRT RCO'!$OJ$9:$OJ$94,0,0)</f>
        <v>0</v>
      </c>
      <c r="Q54">
        <f>_xlfn.XLOOKUP(A54,'CSRT RCO'!$C$9:$C$94,'CSRT RCO'!$OK$9:$OK$94,0,0)</f>
        <v>0</v>
      </c>
      <c r="R54">
        <f>_xlfn.XLOOKUP(A54,'CSRT RCO'!$C$9:$C$94,'CSRT RCO'!$OL$9:$OL$94,0,0)</f>
        <v>0</v>
      </c>
    </row>
    <row r="55" spans="1:18">
      <c r="A55" t="s">
        <v>549</v>
      </c>
      <c r="B55">
        <v>800</v>
      </c>
      <c r="C55">
        <f>_xlfn.XLOOKUP(A55,'CSRT RCO'!$C$9:$C$94,'CSRT RCO'!$OF$9:$OF$94,0,0)</f>
        <v>0</v>
      </c>
      <c r="D55">
        <f>_xlfn.XLOOKUP(A55,'CSRT RCO'!$C$9:$C$94,'CSRT RCO'!$OG$9:$OG$94,0,0)</f>
        <v>0</v>
      </c>
      <c r="E55">
        <f>_xlfn.XLOOKUP(A55,'CSRT RCO'!$C$9:$C$94,'CSRT RCO'!$OH$9:$OH$94,0,0)</f>
        <v>0</v>
      </c>
      <c r="K55">
        <v>800</v>
      </c>
      <c r="N55">
        <v>800</v>
      </c>
      <c r="P55">
        <f>_xlfn.XLOOKUP(A55,'CSRT RCO'!$C$9:$C$94,'CSRT RCO'!$OJ$9:$OJ$94,0,0)</f>
        <v>0</v>
      </c>
      <c r="Q55">
        <f>_xlfn.XLOOKUP(A55,'CSRT RCO'!$C$9:$C$94,'CSRT RCO'!$OK$9:$OK$94,0,0)</f>
        <v>0</v>
      </c>
      <c r="R55">
        <f>_xlfn.XLOOKUP(A55,'CSRT RCO'!$C$9:$C$94,'CSRT RCO'!$OL$9:$OL$94,0,0)</f>
        <v>0</v>
      </c>
    </row>
    <row r="56" spans="1:18">
      <c r="A56" t="s">
        <v>428</v>
      </c>
      <c r="B56">
        <v>800</v>
      </c>
      <c r="C56">
        <f>_xlfn.XLOOKUP(A56,'CSRT RCO'!$C$9:$C$94,'CSRT RCO'!$OF$9:$OF$94,0,0)</f>
        <v>0</v>
      </c>
      <c r="D56">
        <f>_xlfn.XLOOKUP(A56,'CSRT RCO'!$C$9:$C$94,'CSRT RCO'!$OG$9:$OG$94,0,0)</f>
        <v>0</v>
      </c>
      <c r="E56">
        <f>_xlfn.XLOOKUP(A56,'CSRT RCO'!$C$9:$C$94,'CSRT RCO'!$OH$9:$OH$94,0,0)</f>
        <v>0</v>
      </c>
      <c r="K56">
        <v>800</v>
      </c>
      <c r="N56">
        <v>800</v>
      </c>
      <c r="P56">
        <f>_xlfn.XLOOKUP(A56,'CSRT RCO'!$C$9:$C$94,'CSRT RCO'!$OJ$9:$OJ$94,0,0)</f>
        <v>0</v>
      </c>
      <c r="Q56">
        <f>_xlfn.XLOOKUP(A56,'CSRT RCO'!$C$9:$C$94,'CSRT RCO'!$OK$9:$OK$94,0,0)</f>
        <v>0</v>
      </c>
      <c r="R56">
        <f>_xlfn.XLOOKUP(A56,'CSRT RCO'!$C$9:$C$94,'CSRT RCO'!$OL$9:$OL$94,0,0)</f>
        <v>0</v>
      </c>
    </row>
    <row r="57" spans="1:18">
      <c r="A57" t="s">
        <v>545</v>
      </c>
      <c r="B57">
        <v>800</v>
      </c>
      <c r="C57">
        <f>_xlfn.XLOOKUP(A57,'CSRT RCO'!$C$9:$C$94,'CSRT RCO'!$OF$9:$OF$94,0,0)</f>
        <v>0</v>
      </c>
      <c r="D57">
        <f>_xlfn.XLOOKUP(A57,'CSRT RCO'!$C$9:$C$94,'CSRT RCO'!$OG$9:$OG$94,0,0)</f>
        <v>0</v>
      </c>
      <c r="E57">
        <f>_xlfn.XLOOKUP(A57,'CSRT RCO'!$C$9:$C$94,'CSRT RCO'!$OH$9:$OH$94,0,0)</f>
        <v>0</v>
      </c>
      <c r="K57">
        <v>800</v>
      </c>
      <c r="N57">
        <v>800</v>
      </c>
      <c r="P57">
        <f>_xlfn.XLOOKUP(A57,'CSRT RCO'!$C$9:$C$94,'CSRT RCO'!$OJ$9:$OJ$94,0,0)</f>
        <v>0</v>
      </c>
      <c r="Q57">
        <f>_xlfn.XLOOKUP(A57,'CSRT RCO'!$C$9:$C$94,'CSRT RCO'!$OK$9:$OK$94,0,0)</f>
        <v>0</v>
      </c>
      <c r="R57">
        <f>_xlfn.XLOOKUP(A57,'CSRT RCO'!$C$9:$C$94,'CSRT RCO'!$OL$9:$OL$94,0,0)</f>
        <v>0</v>
      </c>
    </row>
    <row r="58" spans="1:18">
      <c r="A58" t="s">
        <v>558</v>
      </c>
      <c r="B58">
        <v>0</v>
      </c>
      <c r="C58">
        <f>_xlfn.XLOOKUP(A58,'CSRT RCO'!$C$9:$C$94,'CSRT RCO'!$OF$9:$OF$94,0,0)</f>
        <v>0</v>
      </c>
      <c r="D58">
        <f>_xlfn.XLOOKUP(A58,'CSRT RCO'!$C$9:$C$94,'CSRT RCO'!$OG$9:$OG$94,0,0)</f>
        <v>0</v>
      </c>
      <c r="E58">
        <f>_xlfn.XLOOKUP(A58,'CSRT RCO'!$C$9:$C$94,'CSRT RCO'!$OH$9:$OH$94,0,0)</f>
        <v>0</v>
      </c>
      <c r="K58">
        <v>0</v>
      </c>
      <c r="N58">
        <v>200</v>
      </c>
      <c r="P58">
        <f>_xlfn.XLOOKUP(A58,'CSRT RCO'!$C$9:$C$94,'CSRT RCO'!$OJ$9:$OJ$94,0,0)</f>
        <v>0</v>
      </c>
      <c r="Q58">
        <f>_xlfn.XLOOKUP(A58,'CSRT RCO'!$C$9:$C$94,'CSRT RCO'!$OK$9:$OK$94,0,0)</f>
        <v>0</v>
      </c>
      <c r="R58">
        <f>_xlfn.XLOOKUP(A58,'CSRT RCO'!$C$9:$C$94,'CSRT RCO'!$OL$9:$OL$94,0,0)</f>
        <v>0</v>
      </c>
    </row>
    <row r="59" spans="1:18">
      <c r="A59" t="s">
        <v>249</v>
      </c>
      <c r="B59">
        <v>800</v>
      </c>
      <c r="C59">
        <f>_xlfn.XLOOKUP(A59,'CSRT RCO'!$C$9:$C$94,'CSRT RCO'!$OF$9:$OF$94,0,0)</f>
        <v>0</v>
      </c>
      <c r="D59">
        <f>_xlfn.XLOOKUP(A59,'CSRT RCO'!$C$9:$C$94,'CSRT RCO'!$OG$9:$OG$94,0,0)</f>
        <v>0</v>
      </c>
      <c r="E59">
        <f>_xlfn.XLOOKUP(A59,'CSRT RCO'!$C$9:$C$94,'CSRT RCO'!$OH$9:$OH$94,0,0)</f>
        <v>0</v>
      </c>
      <c r="K59">
        <v>800</v>
      </c>
      <c r="N59">
        <v>800</v>
      </c>
      <c r="P59">
        <f>_xlfn.XLOOKUP(A59,'CSRT RCO'!$C$9:$C$94,'CSRT RCO'!$OJ$9:$OJ$94,0,0)</f>
        <v>0</v>
      </c>
      <c r="Q59">
        <f>_xlfn.XLOOKUP(A59,'CSRT RCO'!$C$9:$C$94,'CSRT RCO'!$OK$9:$OK$94,0,0)</f>
        <v>0</v>
      </c>
      <c r="R59">
        <f>_xlfn.XLOOKUP(A59,'CSRT RCO'!$C$9:$C$94,'CSRT RCO'!$OL$9:$OL$94,0,0)</f>
        <v>0</v>
      </c>
    </row>
    <row r="60" spans="1:18">
      <c r="A60" t="s">
        <v>303</v>
      </c>
      <c r="B60">
        <v>800</v>
      </c>
      <c r="C60">
        <f>_xlfn.XLOOKUP(A60,'CSRT RCO'!$C$9:$C$94,'CSRT RCO'!$OF$9:$OF$94,0,0)</f>
        <v>0</v>
      </c>
      <c r="D60">
        <f>_xlfn.XLOOKUP(A60,'CSRT RCO'!$C$9:$C$94,'CSRT RCO'!$OG$9:$OG$94,0,0)</f>
        <v>0</v>
      </c>
      <c r="E60">
        <f>_xlfn.XLOOKUP(A60,'CSRT RCO'!$C$9:$C$94,'CSRT RCO'!$OH$9:$OH$94,0,0)</f>
        <v>0</v>
      </c>
      <c r="K60">
        <v>800</v>
      </c>
      <c r="N60">
        <v>800</v>
      </c>
      <c r="P60">
        <f>_xlfn.XLOOKUP(A60,'CSRT RCO'!$C$9:$C$94,'CSRT RCO'!$OJ$9:$OJ$94,0,0)</f>
        <v>0</v>
      </c>
      <c r="Q60">
        <f>_xlfn.XLOOKUP(A60,'CSRT RCO'!$C$9:$C$94,'CSRT RCO'!$OK$9:$OK$94,0,0)</f>
        <v>0</v>
      </c>
      <c r="R60">
        <f>_xlfn.XLOOKUP(A60,'CSRT RCO'!$C$9:$C$94,'CSRT RCO'!$OL$9:$OL$94,0,0)</f>
        <v>0</v>
      </c>
    </row>
    <row r="61" spans="1:18">
      <c r="A61" t="s">
        <v>321</v>
      </c>
      <c r="B61">
        <v>500</v>
      </c>
      <c r="C61">
        <f>_xlfn.XLOOKUP(A61,'CSRT RCO'!$C$9:$C$94,'CSRT RCO'!$OF$9:$OF$94,0,0)</f>
        <v>0</v>
      </c>
      <c r="D61">
        <f>_xlfn.XLOOKUP(A61,'CSRT RCO'!$C$9:$C$94,'CSRT RCO'!$OG$9:$OG$94,0,0)</f>
        <v>0</v>
      </c>
      <c r="E61">
        <f>_xlfn.XLOOKUP(A61,'CSRT RCO'!$C$9:$C$94,'CSRT RCO'!$OH$9:$OH$94,0,0)</f>
        <v>0</v>
      </c>
      <c r="K61">
        <v>500</v>
      </c>
      <c r="N61">
        <v>500</v>
      </c>
      <c r="P61">
        <f>_xlfn.XLOOKUP(A61,'CSRT RCO'!$C$9:$C$94,'CSRT RCO'!$OJ$9:$OJ$94,0,0)</f>
        <v>0</v>
      </c>
      <c r="Q61">
        <f>_xlfn.XLOOKUP(A61,'CSRT RCO'!$C$9:$C$94,'CSRT RCO'!$OK$9:$OK$94,0,0)</f>
        <v>0</v>
      </c>
      <c r="R61">
        <f>_xlfn.XLOOKUP(A61,'CSRT RCO'!$C$9:$C$94,'CSRT RCO'!$OL$9:$OL$94,0,0)</f>
        <v>0</v>
      </c>
    </row>
    <row r="62" spans="1:18">
      <c r="A62" t="s">
        <v>342</v>
      </c>
      <c r="B62">
        <v>500</v>
      </c>
      <c r="C62">
        <f>_xlfn.XLOOKUP(A62,'CSRT RCO'!$C$9:$C$94,'CSRT RCO'!$OF$9:$OF$94,0,0)</f>
        <v>0</v>
      </c>
      <c r="D62">
        <f>_xlfn.XLOOKUP(A62,'CSRT RCO'!$C$9:$C$94,'CSRT RCO'!$OG$9:$OG$94,0,0)</f>
        <v>0</v>
      </c>
      <c r="E62">
        <f>_xlfn.XLOOKUP(A62,'CSRT RCO'!$C$9:$C$94,'CSRT RCO'!$OH$9:$OH$94,0,0)</f>
        <v>0</v>
      </c>
      <c r="K62">
        <v>500</v>
      </c>
      <c r="N62">
        <v>500</v>
      </c>
      <c r="P62">
        <f>_xlfn.XLOOKUP(A62,'CSRT RCO'!$C$9:$C$94,'CSRT RCO'!$OJ$9:$OJ$94,0,0)</f>
        <v>0</v>
      </c>
      <c r="Q62">
        <f>_xlfn.XLOOKUP(A62,'CSRT RCO'!$C$9:$C$94,'CSRT RCO'!$OK$9:$OK$94,0,0)</f>
        <v>0</v>
      </c>
      <c r="R62">
        <f>_xlfn.XLOOKUP(A62,'CSRT RCO'!$C$9:$C$94,'CSRT RCO'!$OL$9:$OL$94,0,0)</f>
        <v>0</v>
      </c>
    </row>
    <row r="63" spans="1:18">
      <c r="A63" t="s">
        <v>602</v>
      </c>
      <c r="B63">
        <v>500</v>
      </c>
      <c r="C63">
        <f>_xlfn.XLOOKUP(A63,'CSRT RCO'!$C$9:$C$94,'CSRT RCO'!$OF$9:$OF$94,0,0)</f>
        <v>0</v>
      </c>
      <c r="D63">
        <f>_xlfn.XLOOKUP(A63,'CSRT RCO'!$C$9:$C$94,'CSRT RCO'!$OG$9:$OG$94,0,0)</f>
        <v>0</v>
      </c>
      <c r="E63">
        <f>_xlfn.XLOOKUP(A63,'CSRT RCO'!$C$9:$C$94,'CSRT RCO'!$OH$9:$OH$94,0,0)</f>
        <v>0</v>
      </c>
      <c r="K63">
        <v>500</v>
      </c>
      <c r="N63">
        <v>500</v>
      </c>
      <c r="P63">
        <f>_xlfn.XLOOKUP(A63,'CSRT RCO'!$C$9:$C$94,'CSRT RCO'!$OJ$9:$OJ$94,0,0)</f>
        <v>0</v>
      </c>
      <c r="Q63">
        <f>_xlfn.XLOOKUP(A63,'CSRT RCO'!$C$9:$C$94,'CSRT RCO'!$OK$9:$OK$94,0,0)</f>
        <v>0</v>
      </c>
      <c r="R63">
        <f>_xlfn.XLOOKUP(A63,'CSRT RCO'!$C$9:$C$94,'CSRT RCO'!$OL$9:$OL$94,0,0)</f>
        <v>0</v>
      </c>
    </row>
    <row r="64" spans="1:18">
      <c r="A64" t="s">
        <v>395</v>
      </c>
      <c r="B64">
        <v>500</v>
      </c>
      <c r="C64">
        <f>_xlfn.XLOOKUP(A64,'CSRT RCO'!$C$9:$C$94,'CSRT RCO'!$OF$9:$OF$94,0,0)</f>
        <v>0</v>
      </c>
      <c r="D64">
        <f>_xlfn.XLOOKUP(A64,'CSRT RCO'!$C$9:$C$94,'CSRT RCO'!$OG$9:$OG$94,0,0)</f>
        <v>0</v>
      </c>
      <c r="E64">
        <f>_xlfn.XLOOKUP(A64,'CSRT RCO'!$C$9:$C$94,'CSRT RCO'!$OH$9:$OH$94,0,0)</f>
        <v>0</v>
      </c>
      <c r="K64">
        <v>500</v>
      </c>
      <c r="N64">
        <v>500</v>
      </c>
      <c r="P64">
        <f>_xlfn.XLOOKUP(A64,'CSRT RCO'!$C$9:$C$94,'CSRT RCO'!$OJ$9:$OJ$94,0,0)</f>
        <v>0</v>
      </c>
      <c r="Q64">
        <f>_xlfn.XLOOKUP(A64,'CSRT RCO'!$C$9:$C$94,'CSRT RCO'!$OK$9:$OK$94,0,0)</f>
        <v>0</v>
      </c>
      <c r="R64">
        <f>_xlfn.XLOOKUP(A64,'CSRT RCO'!$C$9:$C$94,'CSRT RCO'!$OL$9:$OL$94,0,0)</f>
        <v>0</v>
      </c>
    </row>
    <row r="65" spans="1:18">
      <c r="A65" t="s">
        <v>589</v>
      </c>
      <c r="B65">
        <v>0</v>
      </c>
      <c r="C65">
        <f>_xlfn.XLOOKUP(A65,'CSRT RCO'!$C$9:$C$94,'CSRT RCO'!$OF$9:$OF$94,0,0)</f>
        <v>0</v>
      </c>
      <c r="D65">
        <f>_xlfn.XLOOKUP(A65,'CSRT RCO'!$C$9:$C$94,'CSRT RCO'!$OG$9:$OG$94,0,0)</f>
        <v>0</v>
      </c>
      <c r="E65">
        <f>_xlfn.XLOOKUP(A65,'CSRT RCO'!$C$9:$C$94,'CSRT RCO'!$OH$9:$OH$94,0,0)</f>
        <v>0</v>
      </c>
      <c r="K65">
        <v>0</v>
      </c>
      <c r="N65">
        <v>375</v>
      </c>
      <c r="P65">
        <f>_xlfn.XLOOKUP(A65,'CSRT RCO'!$C$9:$C$94,'CSRT RCO'!$OJ$9:$OJ$94,0,0)</f>
        <v>0</v>
      </c>
      <c r="Q65">
        <f>_xlfn.XLOOKUP(A65,'CSRT RCO'!$C$9:$C$94,'CSRT RCO'!$OK$9:$OK$94,0,0)</f>
        <v>0</v>
      </c>
      <c r="R65">
        <f>_xlfn.XLOOKUP(A65,'CSRT RCO'!$C$9:$C$94,'CSRT RCO'!$OL$9:$OL$94,0,0)</f>
        <v>0</v>
      </c>
    </row>
    <row r="66" spans="1:18">
      <c r="A66" t="s">
        <v>466</v>
      </c>
      <c r="B66">
        <v>800</v>
      </c>
      <c r="C66">
        <f>_xlfn.XLOOKUP(A66,'CSRT RCO'!$C$9:$C$94,'CSRT RCO'!$OF$9:$OF$94,0,0)</f>
        <v>0</v>
      </c>
      <c r="D66">
        <f>_xlfn.XLOOKUP(A66,'CSRT RCO'!$C$9:$C$94,'CSRT RCO'!$OG$9:$OG$94,0,0)</f>
        <v>0</v>
      </c>
      <c r="E66">
        <f>_xlfn.XLOOKUP(A66,'CSRT RCO'!$C$9:$C$94,'CSRT RCO'!$OH$9:$OH$94,0,0)</f>
        <v>0</v>
      </c>
      <c r="K66">
        <v>800</v>
      </c>
      <c r="N66">
        <v>800</v>
      </c>
      <c r="P66">
        <f>_xlfn.XLOOKUP(A66,'CSRT RCO'!$C$9:$C$94,'CSRT RCO'!$OJ$9:$OJ$94,0,0)</f>
        <v>0</v>
      </c>
      <c r="Q66">
        <f>_xlfn.XLOOKUP(A66,'CSRT RCO'!$C$9:$C$94,'CSRT RCO'!$OK$9:$OK$94,0,0)</f>
        <v>0</v>
      </c>
      <c r="R66">
        <f>_xlfn.XLOOKUP(A66,'CSRT RCO'!$C$9:$C$94,'CSRT RCO'!$OL$9:$OL$94,0,0)</f>
        <v>0</v>
      </c>
    </row>
    <row r="67" spans="1:18">
      <c r="A67" t="s">
        <v>356</v>
      </c>
      <c r="B67">
        <v>800</v>
      </c>
      <c r="C67">
        <f>_xlfn.XLOOKUP(A67,'CSRT RCO'!$C$9:$C$94,'CSRT RCO'!$OF$9:$OF$94,0,0)</f>
        <v>0</v>
      </c>
      <c r="D67">
        <f>_xlfn.XLOOKUP(A67,'CSRT RCO'!$C$9:$C$94,'CSRT RCO'!$OG$9:$OG$94,0,0)</f>
        <v>0</v>
      </c>
      <c r="E67">
        <f>_xlfn.XLOOKUP(A67,'CSRT RCO'!$C$9:$C$94,'CSRT RCO'!$OH$9:$OH$94,0,0)</f>
        <v>0</v>
      </c>
      <c r="K67">
        <v>800</v>
      </c>
      <c r="N67">
        <v>800</v>
      </c>
      <c r="P67">
        <f>_xlfn.XLOOKUP(A67,'CSRT RCO'!$C$9:$C$94,'CSRT RCO'!$OJ$9:$OJ$94,0,0)</f>
        <v>0</v>
      </c>
      <c r="Q67">
        <f>_xlfn.XLOOKUP(A67,'CSRT RCO'!$C$9:$C$94,'CSRT RCO'!$OK$9:$OK$94,0,0)</f>
        <v>0</v>
      </c>
      <c r="R67">
        <f>_xlfn.XLOOKUP(A67,'CSRT RCO'!$C$9:$C$94,'CSRT RCO'!$OL$9:$OL$94,0,0)</f>
        <v>0</v>
      </c>
    </row>
    <row r="68" spans="1:18">
      <c r="A68" t="s">
        <v>231</v>
      </c>
      <c r="B68">
        <v>500</v>
      </c>
      <c r="C68">
        <f>_xlfn.XLOOKUP(A68,'CSRT RCO'!$C$9:$C$94,'CSRT RCO'!$OF$9:$OF$94,0,0)</f>
        <v>0</v>
      </c>
      <c r="D68">
        <f>_xlfn.XLOOKUP(A68,'CSRT RCO'!$C$9:$C$94,'CSRT RCO'!$OG$9:$OG$94,0,0)</f>
        <v>0</v>
      </c>
      <c r="E68">
        <f>_xlfn.XLOOKUP(A68,'CSRT RCO'!$C$9:$C$94,'CSRT RCO'!$OH$9:$OH$94,0,0)</f>
        <v>0</v>
      </c>
      <c r="K68">
        <v>500</v>
      </c>
      <c r="N68">
        <v>500</v>
      </c>
      <c r="P68">
        <f>_xlfn.XLOOKUP(A68,'CSRT RCO'!$C$9:$C$94,'CSRT RCO'!$OJ$9:$OJ$94,0,0)</f>
        <v>0</v>
      </c>
      <c r="Q68">
        <f>_xlfn.XLOOKUP(A68,'CSRT RCO'!$C$9:$C$94,'CSRT RCO'!$OK$9:$OK$94,0,0)</f>
        <v>0</v>
      </c>
      <c r="R68">
        <f>_xlfn.XLOOKUP(A68,'CSRT RCO'!$C$9:$C$94,'CSRT RCO'!$OL$9:$OL$94,0,0)</f>
        <v>0</v>
      </c>
    </row>
    <row r="69" spans="1:18">
      <c r="A69" t="s">
        <v>363</v>
      </c>
      <c r="B69">
        <v>500</v>
      </c>
      <c r="C69">
        <f>_xlfn.XLOOKUP(A69,'CSRT RCO'!$C$9:$C$94,'CSRT RCO'!$OF$9:$OF$94,0,0)</f>
        <v>0</v>
      </c>
      <c r="D69">
        <f>_xlfn.XLOOKUP(A69,'CSRT RCO'!$C$9:$C$94,'CSRT RCO'!$OG$9:$OG$94,0,0)</f>
        <v>0</v>
      </c>
      <c r="E69">
        <f>_xlfn.XLOOKUP(A69,'CSRT RCO'!$C$9:$C$94,'CSRT RCO'!$OH$9:$OH$94,0,0)</f>
        <v>0</v>
      </c>
      <c r="K69">
        <v>500</v>
      </c>
      <c r="N69">
        <v>500</v>
      </c>
      <c r="P69">
        <f>_xlfn.XLOOKUP(A69,'CSRT RCO'!$C$9:$C$94,'CSRT RCO'!$OJ$9:$OJ$94,0,0)</f>
        <v>0</v>
      </c>
      <c r="Q69">
        <f>_xlfn.XLOOKUP(A69,'CSRT RCO'!$C$9:$C$94,'CSRT RCO'!$OK$9:$OK$94,0,0)</f>
        <v>0</v>
      </c>
      <c r="R69">
        <f>_xlfn.XLOOKUP(A69,'CSRT RCO'!$C$9:$C$94,'CSRT RCO'!$OL$9:$OL$94,0,0)</f>
        <v>0</v>
      </c>
    </row>
    <row r="70" spans="1:18">
      <c r="A70" t="s">
        <v>391</v>
      </c>
      <c r="B70">
        <v>800</v>
      </c>
      <c r="C70">
        <f>_xlfn.XLOOKUP(A70,'CSRT RCO'!$C$9:$C$94,'CSRT RCO'!$OF$9:$OF$94,0,0)</f>
        <v>0</v>
      </c>
      <c r="D70">
        <f>_xlfn.XLOOKUP(A70,'CSRT RCO'!$C$9:$C$94,'CSRT RCO'!$OG$9:$OG$94,0,0)</f>
        <v>0</v>
      </c>
      <c r="E70">
        <f>_xlfn.XLOOKUP(A70,'CSRT RCO'!$C$9:$C$94,'CSRT RCO'!$OH$9:$OH$94,0,0)</f>
        <v>0</v>
      </c>
      <c r="K70">
        <v>800</v>
      </c>
      <c r="N70">
        <v>800</v>
      </c>
      <c r="P70">
        <f>_xlfn.XLOOKUP(A70,'CSRT RCO'!$C$9:$C$94,'CSRT RCO'!$OJ$9:$OJ$94,0,0)</f>
        <v>0</v>
      </c>
      <c r="Q70">
        <f>_xlfn.XLOOKUP(A70,'CSRT RCO'!$C$9:$C$94,'CSRT RCO'!$OK$9:$OK$94,0,0)</f>
        <v>0</v>
      </c>
      <c r="R70">
        <f>_xlfn.XLOOKUP(A70,'CSRT RCO'!$C$9:$C$94,'CSRT RCO'!$OL$9:$OL$94,0,0)</f>
        <v>0</v>
      </c>
    </row>
    <row r="71" spans="1:18">
      <c r="A71" t="s">
        <v>482</v>
      </c>
      <c r="B71">
        <v>800</v>
      </c>
      <c r="C71">
        <f>_xlfn.XLOOKUP(A71,'CSRT RCO'!$C$9:$C$94,'CSRT RCO'!$OF$9:$OF$94,0,0)</f>
        <v>0</v>
      </c>
      <c r="D71">
        <f>_xlfn.XLOOKUP(A71,'CSRT RCO'!$C$9:$C$94,'CSRT RCO'!$OG$9:$OG$94,0,0)</f>
        <v>0</v>
      </c>
      <c r="E71">
        <f>_xlfn.XLOOKUP(A71,'CSRT RCO'!$C$9:$C$94,'CSRT RCO'!$OH$9:$OH$94,0,0)</f>
        <v>0</v>
      </c>
      <c r="K71">
        <v>800</v>
      </c>
      <c r="N71">
        <v>800</v>
      </c>
      <c r="P71">
        <f>_xlfn.XLOOKUP(A71,'CSRT RCO'!$C$9:$C$94,'CSRT RCO'!$OJ$9:$OJ$94,0,0)</f>
        <v>0</v>
      </c>
      <c r="Q71">
        <f>_xlfn.XLOOKUP(A71,'CSRT RCO'!$C$9:$C$94,'CSRT RCO'!$OK$9:$OK$94,0,0)</f>
        <v>0</v>
      </c>
      <c r="R71">
        <f>_xlfn.XLOOKUP(A71,'CSRT RCO'!$C$9:$C$94,'CSRT RCO'!$OL$9:$OL$94,0,0)</f>
        <v>0</v>
      </c>
    </row>
    <row r="72" spans="1:18">
      <c r="A72" t="s">
        <v>541</v>
      </c>
      <c r="B72">
        <v>800</v>
      </c>
      <c r="C72">
        <f>_xlfn.XLOOKUP(A72,'CSRT RCO'!$C$9:$C$94,'CSRT RCO'!$OF$9:$OF$94,0,0)</f>
        <v>0</v>
      </c>
      <c r="D72">
        <f>_xlfn.XLOOKUP(A72,'CSRT RCO'!$C$9:$C$94,'CSRT RCO'!$OG$9:$OG$94,0,0)</f>
        <v>0</v>
      </c>
      <c r="E72">
        <f>_xlfn.XLOOKUP(A72,'CSRT RCO'!$C$9:$C$94,'CSRT RCO'!$OH$9:$OH$94,0,0)</f>
        <v>0</v>
      </c>
      <c r="K72">
        <v>800</v>
      </c>
      <c r="N72">
        <v>800</v>
      </c>
      <c r="P72">
        <f>_xlfn.XLOOKUP(A72,'CSRT RCO'!$C$9:$C$94,'CSRT RCO'!$OJ$9:$OJ$94,0,0)</f>
        <v>0</v>
      </c>
      <c r="Q72">
        <f>_xlfn.XLOOKUP(A72,'CSRT RCO'!$C$9:$C$94,'CSRT RCO'!$OK$9:$OK$94,0,0)</f>
        <v>0</v>
      </c>
      <c r="R72">
        <f>_xlfn.XLOOKUP(A72,'CSRT RCO'!$C$9:$C$94,'CSRT RCO'!$OL$9:$OL$94,0,0)</f>
        <v>0</v>
      </c>
    </row>
    <row r="73" spans="1:18">
      <c r="A73" t="s">
        <v>552</v>
      </c>
      <c r="B73">
        <v>500</v>
      </c>
      <c r="C73">
        <f>_xlfn.XLOOKUP(A73,'CSRT RCO'!$C$9:$C$94,'CSRT RCO'!$OF$9:$OF$94,0,0)</f>
        <v>0</v>
      </c>
      <c r="D73">
        <f>_xlfn.XLOOKUP(A73,'CSRT RCO'!$C$9:$C$94,'CSRT RCO'!$OG$9:$OG$94,0,0)</f>
        <v>0</v>
      </c>
      <c r="E73">
        <f>_xlfn.XLOOKUP(A73,'CSRT RCO'!$C$9:$C$94,'CSRT RCO'!$OH$9:$OH$94,0,0)</f>
        <v>0</v>
      </c>
      <c r="K73">
        <v>500</v>
      </c>
      <c r="N73">
        <v>500</v>
      </c>
      <c r="P73">
        <f>_xlfn.XLOOKUP(A73,'CSRT RCO'!$C$9:$C$94,'CSRT RCO'!$OJ$9:$OJ$94,0,0)</f>
        <v>0</v>
      </c>
      <c r="Q73">
        <f>_xlfn.XLOOKUP(A73,'CSRT RCO'!$C$9:$C$94,'CSRT RCO'!$OK$9:$OK$94,0,0)</f>
        <v>0</v>
      </c>
      <c r="R73">
        <f>_xlfn.XLOOKUP(A73,'CSRT RCO'!$C$9:$C$94,'CSRT RCO'!$OL$9:$OL$94,0,0)</f>
        <v>0</v>
      </c>
    </row>
    <row r="74" spans="1:18">
      <c r="A74" t="s">
        <v>503</v>
      </c>
      <c r="B74">
        <v>0</v>
      </c>
      <c r="C74">
        <f>_xlfn.XLOOKUP(A74,'CSRT RCO'!$C$9:$C$94,'CSRT RCO'!$OF$9:$OF$94,0,0)</f>
        <v>0</v>
      </c>
      <c r="D74">
        <f>_xlfn.XLOOKUP(A74,'CSRT RCO'!$C$9:$C$94,'CSRT RCO'!$OG$9:$OG$94,0,0)</f>
        <v>0</v>
      </c>
      <c r="E74">
        <f>_xlfn.XLOOKUP(A74,'CSRT RCO'!$C$9:$C$94,'CSRT RCO'!$OH$9:$OH$94,0,0)</f>
        <v>0</v>
      </c>
      <c r="K74">
        <v>0</v>
      </c>
      <c r="N74">
        <v>375</v>
      </c>
      <c r="P74">
        <f>_xlfn.XLOOKUP(A74,'CSRT RCO'!$C$9:$C$94,'CSRT RCO'!$OJ$9:$OJ$94,0,0)</f>
        <v>0</v>
      </c>
      <c r="Q74">
        <f>_xlfn.XLOOKUP(A74,'CSRT RCO'!$C$9:$C$94,'CSRT RCO'!$OK$9:$OK$94,0,0)</f>
        <v>0</v>
      </c>
      <c r="R74">
        <f>_xlfn.XLOOKUP(A74,'CSRT RCO'!$C$9:$C$94,'CSRT RCO'!$OL$9:$OL$94,0,0)</f>
        <v>0</v>
      </c>
    </row>
    <row r="75" spans="1:18">
      <c r="A75" t="s">
        <v>592</v>
      </c>
      <c r="B75">
        <v>800</v>
      </c>
      <c r="C75">
        <f>_xlfn.XLOOKUP(A75,'CSRT RCO'!$C$9:$C$94,'CSRT RCO'!$OF$9:$OF$94,0,0)</f>
        <v>0</v>
      </c>
      <c r="D75">
        <f>_xlfn.XLOOKUP(A75,'CSRT RCO'!$C$9:$C$94,'CSRT RCO'!$OG$9:$OG$94,0,0)</f>
        <v>0</v>
      </c>
      <c r="E75">
        <f>_xlfn.XLOOKUP(A75,'CSRT RCO'!$C$9:$C$94,'CSRT RCO'!$OH$9:$OH$94,0,0)</f>
        <v>0</v>
      </c>
      <c r="K75">
        <v>800</v>
      </c>
      <c r="N75">
        <v>800</v>
      </c>
      <c r="P75">
        <f>_xlfn.XLOOKUP(A75,'CSRT RCO'!$C$9:$C$94,'CSRT RCO'!$OJ$9:$OJ$94,0,0)</f>
        <v>0</v>
      </c>
      <c r="Q75">
        <f>_xlfn.XLOOKUP(A75,'CSRT RCO'!$C$9:$C$94,'CSRT RCO'!$OK$9:$OK$94,0,0)</f>
        <v>0</v>
      </c>
      <c r="R75">
        <f>_xlfn.XLOOKUP(A75,'CSRT RCO'!$C$9:$C$94,'CSRT RCO'!$OL$9:$OL$94,0,0)</f>
        <v>0</v>
      </c>
    </row>
    <row r="76" spans="1:18">
      <c r="A76" t="s">
        <v>327</v>
      </c>
      <c r="B76">
        <v>800</v>
      </c>
      <c r="C76">
        <f>_xlfn.XLOOKUP(A76,'CSRT RCO'!$C$9:$C$94,'CSRT RCO'!$OF$9:$OF$94,0,0)</f>
        <v>0</v>
      </c>
      <c r="D76">
        <f>_xlfn.XLOOKUP(A76,'CSRT RCO'!$C$9:$C$94,'CSRT RCO'!$OG$9:$OG$94,0,0)</f>
        <v>0</v>
      </c>
      <c r="E76">
        <f>_xlfn.XLOOKUP(A76,'CSRT RCO'!$C$9:$C$94,'CSRT RCO'!$OH$9:$OH$94,0,0)</f>
        <v>0</v>
      </c>
      <c r="K76">
        <v>800</v>
      </c>
      <c r="N76">
        <v>800</v>
      </c>
      <c r="P76">
        <f>_xlfn.XLOOKUP(A76,'CSRT RCO'!$C$9:$C$94,'CSRT RCO'!$OJ$9:$OJ$94,0,0)</f>
        <v>0</v>
      </c>
      <c r="Q76">
        <f>_xlfn.XLOOKUP(A76,'CSRT RCO'!$C$9:$C$94,'CSRT RCO'!$OK$9:$OK$94,0,0)</f>
        <v>0</v>
      </c>
      <c r="R76">
        <f>_xlfn.XLOOKUP(A76,'CSRT RCO'!$C$9:$C$94,'CSRT RCO'!$OL$9:$OL$94,0,0)</f>
        <v>0</v>
      </c>
    </row>
    <row r="77" spans="1:18">
      <c r="A77" t="s">
        <v>404</v>
      </c>
      <c r="B77">
        <v>1200</v>
      </c>
      <c r="C77">
        <f>_xlfn.XLOOKUP(A77,'CSRT RCO'!$C$9:$C$94,'CSRT RCO'!$OF$9:$OF$94,0,0)</f>
        <v>0</v>
      </c>
      <c r="D77">
        <f>_xlfn.XLOOKUP(A77,'CSRT RCO'!$C$9:$C$94,'CSRT RCO'!$OG$9:$OG$94,0,0)</f>
        <v>0</v>
      </c>
      <c r="E77">
        <f>_xlfn.XLOOKUP(A77,'CSRT RCO'!$C$9:$C$94,'CSRT RCO'!$OH$9:$OH$94,0,0)</f>
        <v>0</v>
      </c>
      <c r="K77">
        <v>1200</v>
      </c>
      <c r="N77">
        <v>800</v>
      </c>
      <c r="P77">
        <f>_xlfn.XLOOKUP(A77,'CSRT RCO'!$C$9:$C$94,'CSRT RCO'!$OJ$9:$OJ$94,0,0)</f>
        <v>0</v>
      </c>
      <c r="Q77">
        <f>_xlfn.XLOOKUP(A77,'CSRT RCO'!$C$9:$C$94,'CSRT RCO'!$OK$9:$OK$94,0,0)</f>
        <v>0</v>
      </c>
      <c r="R77">
        <f>_xlfn.XLOOKUP(A77,'CSRT RCO'!$C$9:$C$94,'CSRT RCO'!$OL$9:$OL$94,0,0)</f>
        <v>0</v>
      </c>
    </row>
    <row r="78" spans="1:18">
      <c r="A78" t="s">
        <v>281</v>
      </c>
      <c r="B78">
        <v>500</v>
      </c>
      <c r="C78">
        <f>_xlfn.XLOOKUP(A78,'CSRT RCO'!$C$9:$C$94,'CSRT RCO'!$OF$9:$OF$94,0,0)</f>
        <v>0</v>
      </c>
      <c r="D78">
        <f>_xlfn.XLOOKUP(A78,'CSRT RCO'!$C$9:$C$94,'CSRT RCO'!$OG$9:$OG$94,0,0)</f>
        <v>0</v>
      </c>
      <c r="E78">
        <f>_xlfn.XLOOKUP(A78,'CSRT RCO'!$C$9:$C$94,'CSRT RCO'!$OH$9:$OH$94,0,0)</f>
        <v>0</v>
      </c>
      <c r="K78">
        <v>500</v>
      </c>
      <c r="N78">
        <v>500</v>
      </c>
      <c r="P78">
        <f>_xlfn.XLOOKUP(A78,'CSRT RCO'!$C$9:$C$94,'CSRT RCO'!$OJ$9:$OJ$94,0,0)</f>
        <v>0</v>
      </c>
      <c r="Q78">
        <f>_xlfn.XLOOKUP(A78,'CSRT RCO'!$C$9:$C$94,'CSRT RCO'!$OK$9:$OK$94,0,0)</f>
        <v>0</v>
      </c>
      <c r="R78">
        <f>_xlfn.XLOOKUP(A78,'CSRT RCO'!$C$9:$C$94,'CSRT RCO'!$OL$9:$OL$94,0,0)</f>
        <v>0</v>
      </c>
    </row>
    <row r="79" spans="1:18">
      <c r="A79" t="s">
        <v>486</v>
      </c>
      <c r="B79">
        <v>500</v>
      </c>
      <c r="C79">
        <f>_xlfn.XLOOKUP(A79,'CSRT RCO'!$C$9:$C$94,'CSRT RCO'!$OF$9:$OF$94,0,0)</f>
        <v>0</v>
      </c>
      <c r="D79">
        <f>_xlfn.XLOOKUP(A79,'CSRT RCO'!$C$9:$C$94,'CSRT RCO'!$OG$9:$OG$94,0,0)</f>
        <v>0</v>
      </c>
      <c r="E79">
        <f>_xlfn.XLOOKUP(A79,'CSRT RCO'!$C$9:$C$94,'CSRT RCO'!$OH$9:$OH$94,0,0)</f>
        <v>0</v>
      </c>
      <c r="K79">
        <v>500</v>
      </c>
      <c r="N79">
        <v>500</v>
      </c>
      <c r="P79">
        <f>_xlfn.XLOOKUP(A79,'CSRT RCO'!$C$9:$C$94,'CSRT RCO'!$OJ$9:$OJ$94,0,0)</f>
        <v>0</v>
      </c>
      <c r="Q79">
        <f>_xlfn.XLOOKUP(A79,'CSRT RCO'!$C$9:$C$94,'CSRT RCO'!$OK$9:$OK$94,0,0)</f>
        <v>0</v>
      </c>
      <c r="R79">
        <f>_xlfn.XLOOKUP(A79,'CSRT RCO'!$C$9:$C$94,'CSRT RCO'!$OL$9:$OL$94,0,0)</f>
        <v>0</v>
      </c>
    </row>
    <row r="80" spans="1:18">
      <c r="A80" t="s">
        <v>177</v>
      </c>
      <c r="B80">
        <v>500</v>
      </c>
      <c r="C80">
        <f>_xlfn.XLOOKUP(A80,'CSRT RCO'!$C$9:$C$94,'CSRT RCO'!$OF$9:$OF$94,0,0)</f>
        <v>0</v>
      </c>
      <c r="D80">
        <f>_xlfn.XLOOKUP(A80,'CSRT RCO'!$C$9:$C$94,'CSRT RCO'!$OG$9:$OG$94,0,0)</f>
        <v>0</v>
      </c>
      <c r="E80">
        <f>_xlfn.XLOOKUP(A80,'CSRT RCO'!$C$9:$C$94,'CSRT RCO'!$OH$9:$OH$94,0,0)</f>
        <v>0</v>
      </c>
      <c r="K80">
        <v>500</v>
      </c>
      <c r="N80">
        <v>500</v>
      </c>
      <c r="P80">
        <f>_xlfn.XLOOKUP(A80,'CSRT RCO'!$C$9:$C$94,'CSRT RCO'!$OJ$9:$OJ$94,0,0)</f>
        <v>0</v>
      </c>
      <c r="Q80">
        <f>_xlfn.XLOOKUP(A80,'CSRT RCO'!$C$9:$C$94,'CSRT RCO'!$OK$9:$OK$94,0,0)</f>
        <v>0</v>
      </c>
      <c r="R80">
        <f>_xlfn.XLOOKUP(A80,'CSRT RCO'!$C$9:$C$94,'CSRT RCO'!$OL$9:$OL$94,0,0)</f>
        <v>0</v>
      </c>
    </row>
    <row r="81" spans="1:18">
      <c r="A81" t="s">
        <v>457</v>
      </c>
      <c r="B81">
        <v>800</v>
      </c>
      <c r="C81">
        <f>_xlfn.XLOOKUP(A81,'CSRT RCO'!$C$9:$C$94,'CSRT RCO'!$OF$9:$OF$94,0,0)</f>
        <v>0</v>
      </c>
      <c r="D81">
        <f>_xlfn.XLOOKUP(A81,'CSRT RCO'!$C$9:$C$94,'CSRT RCO'!$OG$9:$OG$94,0,0)</f>
        <v>0</v>
      </c>
      <c r="E81">
        <f>_xlfn.XLOOKUP(A81,'CSRT RCO'!$C$9:$C$94,'CSRT RCO'!$OH$9:$OH$94,0,0)</f>
        <v>0</v>
      </c>
      <c r="K81">
        <v>800</v>
      </c>
      <c r="N81">
        <v>800</v>
      </c>
      <c r="P81">
        <f>_xlfn.XLOOKUP(A81,'CSRT RCO'!$C$9:$C$94,'CSRT RCO'!$OJ$9:$OJ$94,0,0)</f>
        <v>0</v>
      </c>
      <c r="Q81">
        <f>_xlfn.XLOOKUP(A81,'CSRT RCO'!$C$9:$C$94,'CSRT RCO'!$OK$9:$OK$94,0,0)</f>
        <v>0</v>
      </c>
      <c r="R81">
        <f>_xlfn.XLOOKUP(A81,'CSRT RCO'!$C$9:$C$94,'CSRT RCO'!$OL$9:$OL$94,0,0)</f>
        <v>0</v>
      </c>
    </row>
    <row r="82" spans="1:18">
      <c r="A82" t="s">
        <v>317</v>
      </c>
      <c r="B82">
        <v>800</v>
      </c>
      <c r="C82">
        <f>_xlfn.XLOOKUP(A82,'CSRT RCO'!$C$9:$C$94,'CSRT RCO'!$OF$9:$OF$94,0,0)</f>
        <v>0</v>
      </c>
      <c r="D82">
        <f>_xlfn.XLOOKUP(A82,'CSRT RCO'!$C$9:$C$94,'CSRT RCO'!$OG$9:$OG$94,0,0)</f>
        <v>0</v>
      </c>
      <c r="E82">
        <f>_xlfn.XLOOKUP(A82,'CSRT RCO'!$C$9:$C$94,'CSRT RCO'!$OH$9:$OH$94,0,0)</f>
        <v>0</v>
      </c>
      <c r="K82">
        <v>800</v>
      </c>
      <c r="N82">
        <v>800</v>
      </c>
      <c r="P82">
        <f>_xlfn.XLOOKUP(A82,'CSRT RCO'!$C$9:$C$94,'CSRT RCO'!$OJ$9:$OJ$94,0,0)</f>
        <v>0</v>
      </c>
      <c r="Q82">
        <f>_xlfn.XLOOKUP(A82,'CSRT RCO'!$C$9:$C$94,'CSRT RCO'!$OK$9:$OK$94,0,0)</f>
        <v>0</v>
      </c>
      <c r="R82">
        <f>_xlfn.XLOOKUP(A82,'CSRT RCO'!$C$9:$C$94,'CSRT RCO'!$OL$9:$OL$94,0,0)</f>
        <v>0</v>
      </c>
    </row>
    <row r="83" spans="1:18">
      <c r="A83" t="s">
        <v>454</v>
      </c>
      <c r="B83">
        <v>0</v>
      </c>
      <c r="C83">
        <f>_xlfn.XLOOKUP(A83,'CSRT RCO'!$C$9:$C$94,'CSRT RCO'!$OF$9:$OF$94,0,0)</f>
        <v>0</v>
      </c>
      <c r="D83">
        <f>_xlfn.XLOOKUP(A83,'CSRT RCO'!$C$9:$C$94,'CSRT RCO'!$OG$9:$OG$94,0,0)</f>
        <v>0</v>
      </c>
      <c r="E83">
        <f>_xlfn.XLOOKUP(A83,'CSRT RCO'!$C$9:$C$94,'CSRT RCO'!$OH$9:$OH$94,0,0)</f>
        <v>0</v>
      </c>
      <c r="K83">
        <v>0</v>
      </c>
      <c r="N83">
        <v>0</v>
      </c>
      <c r="P83">
        <f>_xlfn.XLOOKUP(A83,'CSRT RCO'!$C$9:$C$94,'CSRT RCO'!$OJ$9:$OJ$94,0,0)</f>
        <v>0</v>
      </c>
      <c r="Q83">
        <f>_xlfn.XLOOKUP(A83,'CSRT RCO'!$C$9:$C$94,'CSRT RCO'!$OK$9:$OK$94,0,0)</f>
        <v>0</v>
      </c>
      <c r="R83">
        <f>_xlfn.XLOOKUP(A83,'CSRT RCO'!$C$9:$C$94,'CSRT RCO'!$OL$9:$OL$94,0,0)</f>
        <v>0</v>
      </c>
    </row>
    <row r="84" spans="1:18">
      <c r="A84" t="s">
        <v>536</v>
      </c>
      <c r="B84">
        <v>500</v>
      </c>
      <c r="C84">
        <f>_xlfn.XLOOKUP(A84,'CSRT RCO'!$C$9:$C$94,'CSRT RCO'!$OF$9:$OF$94,0,0)</f>
        <v>0</v>
      </c>
      <c r="D84">
        <f>_xlfn.XLOOKUP(A84,'CSRT RCO'!$C$9:$C$94,'CSRT RCO'!$OG$9:$OG$94,0,0)</f>
        <v>0</v>
      </c>
      <c r="E84">
        <f>_xlfn.XLOOKUP(A84,'CSRT RCO'!$C$9:$C$94,'CSRT RCO'!$OH$9:$OH$94,0,0)</f>
        <v>0</v>
      </c>
      <c r="K84">
        <v>500</v>
      </c>
      <c r="N84">
        <v>500</v>
      </c>
      <c r="P84">
        <f>_xlfn.XLOOKUP(A84,'CSRT RCO'!$C$9:$C$94,'CSRT RCO'!$OJ$9:$OJ$94,0,0)</f>
        <v>0</v>
      </c>
      <c r="Q84">
        <f>_xlfn.XLOOKUP(A84,'CSRT RCO'!$C$9:$C$94,'CSRT RCO'!$OK$9:$OK$94,0,0)</f>
        <v>0</v>
      </c>
      <c r="R84">
        <f>_xlfn.XLOOKUP(A84,'CSRT RCO'!$C$9:$C$94,'CSRT RCO'!$OL$9:$OL$94,0,0)</f>
        <v>0</v>
      </c>
    </row>
    <row r="85" spans="1:18">
      <c r="A85" t="s">
        <v>173</v>
      </c>
      <c r="B85">
        <v>800</v>
      </c>
      <c r="C85">
        <f>_xlfn.XLOOKUP(A85,'CSRT RCO'!$C$9:$C$94,'CSRT RCO'!$OF$9:$OF$94,0,0)</f>
        <v>0</v>
      </c>
      <c r="D85">
        <f>_xlfn.XLOOKUP(A85,'CSRT RCO'!$C$9:$C$94,'CSRT RCO'!$OG$9:$OG$94,0,0)</f>
        <v>0</v>
      </c>
      <c r="E85">
        <f>_xlfn.XLOOKUP(A85,'CSRT RCO'!$C$9:$C$94,'CSRT RCO'!$OH$9:$OH$94,0,0)</f>
        <v>0</v>
      </c>
      <c r="K85">
        <v>800</v>
      </c>
      <c r="N85">
        <v>800</v>
      </c>
      <c r="P85">
        <f>_xlfn.XLOOKUP(A85,'CSRT RCO'!$C$9:$C$94,'CSRT RCO'!$OJ$9:$OJ$94,0,0)</f>
        <v>0</v>
      </c>
      <c r="Q85">
        <f>_xlfn.XLOOKUP(A85,'CSRT RCO'!$C$9:$C$94,'CSRT RCO'!$OK$9:$OK$94,0,0)</f>
        <v>0</v>
      </c>
      <c r="R85">
        <f>_xlfn.XLOOKUP(A85,'CSRT RCO'!$C$9:$C$94,'CSRT RCO'!$OL$9:$OL$94,0,0)</f>
        <v>0</v>
      </c>
    </row>
    <row r="86" spans="1:18">
      <c r="A86" t="s">
        <v>632</v>
      </c>
      <c r="B86">
        <v>0</v>
      </c>
      <c r="C86">
        <f>_xlfn.XLOOKUP(A86,'CSRT RCO'!$C$9:$C$94,'CSRT RCO'!$OF$9:$OF$94,0,0)</f>
        <v>0</v>
      </c>
      <c r="D86">
        <f>_xlfn.XLOOKUP(A86,'CSRT RCO'!$C$9:$C$94,'CSRT RCO'!$OG$9:$OG$94,0,0)</f>
        <v>0</v>
      </c>
      <c r="E86">
        <f>_xlfn.XLOOKUP(A86,'CSRT RCO'!$C$9:$C$94,'CSRT RCO'!$OH$9:$OH$94,0,0)</f>
        <v>0</v>
      </c>
      <c r="K86">
        <v>0</v>
      </c>
      <c r="N86">
        <v>375</v>
      </c>
      <c r="P86">
        <f>_xlfn.XLOOKUP(A86,'CSRT RCO'!$C$9:$C$94,'CSRT RCO'!$OJ$9:$OJ$94,0,0)</f>
        <v>0</v>
      </c>
      <c r="Q86">
        <f>_xlfn.XLOOKUP(A86,'CSRT RCO'!$C$9:$C$94,'CSRT RCO'!$OK$9:$OK$94,0,0)</f>
        <v>0</v>
      </c>
      <c r="R86">
        <f>_xlfn.XLOOKUP(A86,'CSRT RCO'!$C$9:$C$94,'CSRT RCO'!$OL$9:$OL$94,0,0)</f>
        <v>0</v>
      </c>
    </row>
    <row r="87" spans="1:18">
      <c r="A87" t="s">
        <v>523</v>
      </c>
      <c r="B87">
        <v>800</v>
      </c>
      <c r="C87">
        <f>_xlfn.XLOOKUP(A87,'CSRT RCO'!$C$9:$C$94,'CSRT RCO'!$OF$9:$OF$94,0,0)</f>
        <v>0</v>
      </c>
      <c r="D87">
        <f>_xlfn.XLOOKUP(A87,'CSRT RCO'!$C$9:$C$94,'CSRT RCO'!$OG$9:$OG$94,0,0)</f>
        <v>0</v>
      </c>
      <c r="E87">
        <f>_xlfn.XLOOKUP(A87,'CSRT RCO'!$C$9:$C$94,'CSRT RCO'!$OH$9:$OH$94,0,0)</f>
        <v>0</v>
      </c>
      <c r="K87">
        <v>800</v>
      </c>
      <c r="N87">
        <v>800</v>
      </c>
      <c r="P87">
        <f>_xlfn.XLOOKUP(A87,'CSRT RCO'!$C$9:$C$94,'CSRT RCO'!$OJ$9:$OJ$94,0,0)</f>
        <v>0</v>
      </c>
      <c r="Q87">
        <f>_xlfn.XLOOKUP(A87,'CSRT RCO'!$C$9:$C$94,'CSRT RCO'!$OK$9:$OK$94,0,0)</f>
        <v>0</v>
      </c>
      <c r="R87">
        <f>_xlfn.XLOOKUP(A87,'CSRT RCO'!$C$9:$C$94,'CSRT RCO'!$OL$9:$OL$94,0,0)</f>
        <v>0</v>
      </c>
    </row>
    <row r="88" spans="1:18">
      <c r="A88" t="s">
        <v>463</v>
      </c>
      <c r="B88">
        <v>500</v>
      </c>
      <c r="C88">
        <f>_xlfn.XLOOKUP(A88,'CSRT RCO'!$C$9:$C$94,'CSRT RCO'!$OF$9:$OF$94,0,0)</f>
        <v>0</v>
      </c>
      <c r="D88">
        <f>_xlfn.XLOOKUP(A88,'CSRT RCO'!$C$9:$C$94,'CSRT RCO'!$OG$9:$OG$94,0,0)</f>
        <v>0</v>
      </c>
      <c r="E88">
        <f>_xlfn.XLOOKUP(A88,'CSRT RCO'!$C$9:$C$94,'CSRT RCO'!$OH$9:$OH$94,0,0)</f>
        <v>0</v>
      </c>
      <c r="K88">
        <v>500</v>
      </c>
      <c r="N88">
        <v>500</v>
      </c>
      <c r="P88">
        <f>_xlfn.XLOOKUP(A88,'CSRT RCO'!$C$9:$C$94,'CSRT RCO'!$OJ$9:$OJ$94,0,0)</f>
        <v>0</v>
      </c>
      <c r="Q88">
        <f>_xlfn.XLOOKUP(A88,'CSRT RCO'!$C$9:$C$94,'CSRT RCO'!$OK$9:$OK$94,0,0)</f>
        <v>0</v>
      </c>
      <c r="R88">
        <f>_xlfn.XLOOKUP(A88,'CSRT RCO'!$C$9:$C$94,'CSRT RCO'!$OL$9:$OL$94,0,0)</f>
        <v>0</v>
      </c>
    </row>
    <row r="89" spans="1:18">
      <c r="A89" t="s">
        <v>625</v>
      </c>
      <c r="B89">
        <v>500</v>
      </c>
      <c r="C89">
        <f>_xlfn.XLOOKUP(A89,'CSRT RCO'!$C$9:$C$94,'CSRT RCO'!$OF$9:$OF$94,0,0)</f>
        <v>0</v>
      </c>
      <c r="D89">
        <f>_xlfn.XLOOKUP(A89,'CSRT RCO'!$C$9:$C$94,'CSRT RCO'!$OG$9:$OG$94,0,0)</f>
        <v>0</v>
      </c>
      <c r="E89">
        <f>_xlfn.XLOOKUP(A89,'CSRT RCO'!$C$9:$C$94,'CSRT RCO'!$OH$9:$OH$94,0,0)</f>
        <v>0</v>
      </c>
      <c r="K89">
        <v>500</v>
      </c>
      <c r="N89">
        <v>500</v>
      </c>
      <c r="P89">
        <f>_xlfn.XLOOKUP(A89,'CSRT RCO'!$C$9:$C$94,'CSRT RCO'!$OJ$9:$OJ$94,0,0)</f>
        <v>0</v>
      </c>
      <c r="Q89">
        <f>_xlfn.XLOOKUP(A89,'CSRT RCO'!$C$9:$C$94,'CSRT RCO'!$OK$9:$OK$94,0,0)</f>
        <v>0</v>
      </c>
      <c r="R89">
        <f>_xlfn.XLOOKUP(A89,'CSRT RCO'!$C$9:$C$94,'CSRT RCO'!$OL$9:$OL$94,0,0)</f>
        <v>0</v>
      </c>
    </row>
    <row r="90" spans="1:18">
      <c r="A90" t="s">
        <v>380</v>
      </c>
      <c r="B90">
        <v>0</v>
      </c>
      <c r="C90">
        <f>_xlfn.XLOOKUP(A90,'CSRT RCO'!$C$9:$C$94,'CSRT RCO'!$OF$9:$OF$94,0,0)</f>
        <v>0</v>
      </c>
      <c r="D90">
        <f>_xlfn.XLOOKUP(A90,'CSRT RCO'!$C$9:$C$94,'CSRT RCO'!$OG$9:$OG$94,0,0)</f>
        <v>0</v>
      </c>
      <c r="E90">
        <f>_xlfn.XLOOKUP(A90,'CSRT RCO'!$C$9:$C$94,'CSRT RCO'!$OH$9:$OH$94,0,0)</f>
        <v>0</v>
      </c>
      <c r="K90">
        <v>0</v>
      </c>
      <c r="N90">
        <v>375</v>
      </c>
      <c r="P90">
        <f>_xlfn.XLOOKUP(A90,'CSRT RCO'!$C$9:$C$94,'CSRT RCO'!$OJ$9:$OJ$94,0,0)</f>
        <v>0</v>
      </c>
      <c r="Q90">
        <f>_xlfn.XLOOKUP(A90,'CSRT RCO'!$C$9:$C$94,'CSRT RCO'!$OK$9:$OK$94,0,0)</f>
        <v>0</v>
      </c>
      <c r="R90">
        <f>_xlfn.XLOOKUP(A90,'CSRT RCO'!$C$9:$C$94,'CSRT RCO'!$OL$9:$OL$94,0,0)</f>
        <v>0</v>
      </c>
    </row>
    <row r="91" spans="1:18">
      <c r="A91" t="s">
        <v>513</v>
      </c>
      <c r="B91">
        <v>500</v>
      </c>
      <c r="C91">
        <f>_xlfn.XLOOKUP(A91,'CSRT RCO'!$C$9:$C$94,'CSRT RCO'!$OF$9:$OF$94,0,0)</f>
        <v>0</v>
      </c>
      <c r="D91">
        <f>_xlfn.XLOOKUP(A91,'CSRT RCO'!$C$9:$C$94,'CSRT RCO'!$OG$9:$OG$94,0,0)</f>
        <v>0</v>
      </c>
      <c r="E91">
        <f>_xlfn.XLOOKUP(A91,'CSRT RCO'!$C$9:$C$94,'CSRT RCO'!$OH$9:$OH$94,0,0)</f>
        <v>0</v>
      </c>
      <c r="K91">
        <v>500</v>
      </c>
      <c r="N91">
        <v>500</v>
      </c>
      <c r="P91">
        <f>_xlfn.XLOOKUP(A91,'CSRT RCO'!$C$9:$C$94,'CSRT RCO'!$OJ$9:$OJ$94,0,0)</f>
        <v>0</v>
      </c>
      <c r="Q91">
        <f>_xlfn.XLOOKUP(A91,'CSRT RCO'!$C$9:$C$94,'CSRT RCO'!$OK$9:$OK$94,0,0)</f>
        <v>0</v>
      </c>
      <c r="R91">
        <f>_xlfn.XLOOKUP(A91,'CSRT RCO'!$C$9:$C$94,'CSRT RCO'!$OL$9:$OL$94,0,0)</f>
        <v>0</v>
      </c>
    </row>
    <row r="92" spans="1:18">
      <c r="A92" t="s">
        <v>516</v>
      </c>
      <c r="B92">
        <v>800</v>
      </c>
      <c r="C92">
        <f>_xlfn.XLOOKUP(A92,'CSRT RCO'!$C$9:$C$94,'CSRT RCO'!$OF$9:$OF$94,0,0)</f>
        <v>0</v>
      </c>
      <c r="D92">
        <f>_xlfn.XLOOKUP(A92,'CSRT RCO'!$C$9:$C$94,'CSRT RCO'!$OG$9:$OG$94,0,0)</f>
        <v>0</v>
      </c>
      <c r="E92">
        <f>_xlfn.XLOOKUP(A92,'CSRT RCO'!$C$9:$C$94,'CSRT RCO'!$OH$9:$OH$94,0,0)</f>
        <v>0</v>
      </c>
      <c r="K92">
        <v>800</v>
      </c>
      <c r="N92">
        <v>800</v>
      </c>
      <c r="P92">
        <f>_xlfn.XLOOKUP(A92,'CSRT RCO'!$C$9:$C$94,'CSRT RCO'!$OJ$9:$OJ$94,0,0)</f>
        <v>0</v>
      </c>
      <c r="Q92">
        <f>_xlfn.XLOOKUP(A92,'CSRT RCO'!$C$9:$C$94,'CSRT RCO'!$OK$9:$OK$94,0,0)</f>
        <v>0</v>
      </c>
      <c r="R92">
        <f>_xlfn.XLOOKUP(A92,'CSRT RCO'!$C$9:$C$94,'CSRT RCO'!$OL$9:$OL$94,0,0)</f>
        <v>0</v>
      </c>
    </row>
    <row r="93" spans="1:18">
      <c r="A93" t="s">
        <v>206</v>
      </c>
      <c r="B93">
        <v>0</v>
      </c>
      <c r="C93">
        <f>_xlfn.XLOOKUP(A93,'CSRT RCO'!$C$9:$C$94,'CSRT RCO'!$OF$9:$OF$94,0,0)</f>
        <v>0</v>
      </c>
      <c r="D93">
        <f>_xlfn.XLOOKUP(A93,'CSRT RCO'!$C$9:$C$94,'CSRT RCO'!$OG$9:$OG$94,0,0)</f>
        <v>0</v>
      </c>
      <c r="E93">
        <f>_xlfn.XLOOKUP(A93,'CSRT RCO'!$C$9:$C$94,'CSRT RCO'!$OH$9:$OH$94,0,0)</f>
        <v>0</v>
      </c>
      <c r="K93">
        <v>0</v>
      </c>
      <c r="N93">
        <v>0</v>
      </c>
      <c r="P93">
        <f>_xlfn.XLOOKUP(A93,'CSRT RCO'!$C$9:$C$94,'CSRT RCO'!$OJ$9:$OJ$94,0,0)</f>
        <v>0</v>
      </c>
      <c r="Q93">
        <f>_xlfn.XLOOKUP(A93,'CSRT RCO'!$C$9:$C$94,'CSRT RCO'!$OK$9:$OK$94,0,0)</f>
        <v>0</v>
      </c>
      <c r="R93">
        <f>_xlfn.XLOOKUP(A93,'CSRT RCO'!$C$9:$C$94,'CSRT RCO'!$OL$9:$OL$94,0,0)</f>
        <v>0</v>
      </c>
    </row>
    <row r="94" spans="1:18">
      <c r="A94" t="s">
        <v>605</v>
      </c>
      <c r="B94">
        <v>500</v>
      </c>
      <c r="C94">
        <f>_xlfn.XLOOKUP(A94,'CSRT RCO'!$C$9:$C$94,'CSRT RCO'!$OF$9:$OF$94,0,0)</f>
        <v>0</v>
      </c>
      <c r="D94">
        <f>_xlfn.XLOOKUP(A94,'CSRT RCO'!$C$9:$C$94,'CSRT RCO'!$OG$9:$OG$94,0,0)</f>
        <v>0</v>
      </c>
      <c r="E94">
        <f>_xlfn.XLOOKUP(A94,'CSRT RCO'!$C$9:$C$94,'CSRT RCO'!$OH$9:$OH$94,0,0)</f>
        <v>0</v>
      </c>
      <c r="K94">
        <v>500</v>
      </c>
      <c r="N94">
        <v>500</v>
      </c>
      <c r="P94">
        <f>_xlfn.XLOOKUP(A94,'CSRT RCO'!$C$9:$C$94,'CSRT RCO'!$OJ$9:$OJ$94,0,0)</f>
        <v>0</v>
      </c>
      <c r="Q94">
        <f>_xlfn.XLOOKUP(A94,'CSRT RCO'!$C$9:$C$94,'CSRT RCO'!$OK$9:$OK$94,0,0)</f>
        <v>0</v>
      </c>
      <c r="R94">
        <f>_xlfn.XLOOKUP(A94,'CSRT RCO'!$C$9:$C$94,'CSRT RCO'!$OL$9:$OL$94,0,0)</f>
        <v>0</v>
      </c>
    </row>
    <row r="95" spans="1:18">
      <c r="A95" t="s">
        <v>510</v>
      </c>
      <c r="B95">
        <v>800</v>
      </c>
      <c r="C95">
        <f>_xlfn.XLOOKUP(A95,'CSRT RCO'!$C$9:$C$94,'CSRT RCO'!$OF$9:$OF$94,0,0)</f>
        <v>0</v>
      </c>
      <c r="D95">
        <f>_xlfn.XLOOKUP(A95,'CSRT RCO'!$C$9:$C$94,'CSRT RCO'!$OG$9:$OG$94,0,0)</f>
        <v>0</v>
      </c>
      <c r="E95">
        <f>_xlfn.XLOOKUP(A95,'CSRT RCO'!$C$9:$C$94,'CSRT RCO'!$OH$9:$OH$94,0,0)</f>
        <v>0</v>
      </c>
      <c r="K95">
        <v>800</v>
      </c>
      <c r="N95">
        <v>800</v>
      </c>
      <c r="P95">
        <f>_xlfn.XLOOKUP(A95,'CSRT RCO'!$C$9:$C$94,'CSRT RCO'!$OJ$9:$OJ$94,0,0)</f>
        <v>0</v>
      </c>
      <c r="Q95">
        <f>_xlfn.XLOOKUP(A95,'CSRT RCO'!$C$9:$C$94,'CSRT RCO'!$OK$9:$OK$94,0,0)</f>
        <v>0</v>
      </c>
      <c r="R95">
        <f>_xlfn.XLOOKUP(A95,'CSRT RCO'!$C$9:$C$94,'CSRT RCO'!$OL$9:$OL$94,0,0)</f>
        <v>0</v>
      </c>
    </row>
    <row r="96" spans="1:18">
      <c r="A96" t="s">
        <v>576</v>
      </c>
      <c r="B96">
        <v>0</v>
      </c>
      <c r="C96">
        <f>_xlfn.XLOOKUP(A96,'CSRT RCO'!$C$9:$C$94,'CSRT RCO'!$OF$9:$OF$94,0,0)</f>
        <v>0</v>
      </c>
      <c r="D96">
        <f>_xlfn.XLOOKUP(A96,'CSRT RCO'!$C$9:$C$94,'CSRT RCO'!$OG$9:$OG$94,0,0)</f>
        <v>0</v>
      </c>
      <c r="E96">
        <f>_xlfn.XLOOKUP(A96,'CSRT RCO'!$C$9:$C$94,'CSRT RCO'!$OH$9:$OH$94,0,0)</f>
        <v>0</v>
      </c>
      <c r="K96">
        <v>0</v>
      </c>
      <c r="N96">
        <v>375</v>
      </c>
      <c r="P96">
        <f>_xlfn.XLOOKUP(A96,'CSRT RCO'!$C$9:$C$94,'CSRT RCO'!$OJ$9:$OJ$94,0,0)</f>
        <v>0</v>
      </c>
      <c r="Q96">
        <f>_xlfn.XLOOKUP(A96,'CSRT RCO'!$C$9:$C$94,'CSRT RCO'!$OK$9:$OK$94,0,0)</f>
        <v>0</v>
      </c>
      <c r="R96">
        <f>_xlfn.XLOOKUP(A96,'CSRT RCO'!$C$9:$C$94,'CSRT RCO'!$OL$9:$OL$94,0,0)</f>
        <v>0</v>
      </c>
    </row>
    <row r="97" spans="1:18">
      <c r="A97" t="s">
        <v>223</v>
      </c>
      <c r="B97">
        <v>800</v>
      </c>
      <c r="C97">
        <f>_xlfn.XLOOKUP(A97,'CSRT RCO'!$C$9:$C$94,'CSRT RCO'!$OF$9:$OF$94,0,0)</f>
        <v>0</v>
      </c>
      <c r="D97">
        <f>_xlfn.XLOOKUP(A97,'CSRT RCO'!$C$9:$C$94,'CSRT RCO'!$OG$9:$OG$94,0,0)</f>
        <v>0</v>
      </c>
      <c r="E97">
        <f>_xlfn.XLOOKUP(A97,'CSRT RCO'!$C$9:$C$94,'CSRT RCO'!$OH$9:$OH$94,0,0)</f>
        <v>0</v>
      </c>
      <c r="K97">
        <v>800</v>
      </c>
      <c r="N97">
        <v>800</v>
      </c>
      <c r="P97">
        <f>_xlfn.XLOOKUP(A97,'CSRT RCO'!$C$9:$C$94,'CSRT RCO'!$OJ$9:$OJ$94,0,0)</f>
        <v>0</v>
      </c>
      <c r="Q97">
        <f>_xlfn.XLOOKUP(A97,'CSRT RCO'!$C$9:$C$94,'CSRT RCO'!$OK$9:$OK$94,0,0)</f>
        <v>0</v>
      </c>
      <c r="R97">
        <f>_xlfn.XLOOKUP(A97,'CSRT RCO'!$C$9:$C$94,'CSRT RCO'!$OL$9:$OL$94,0,0)</f>
        <v>0</v>
      </c>
    </row>
    <row r="98" spans="1:18">
      <c r="A98" t="s">
        <v>220</v>
      </c>
      <c r="B98">
        <v>400</v>
      </c>
      <c r="C98">
        <f>_xlfn.XLOOKUP(A98,'CSRT RCO'!$C$9:$C$94,'CSRT RCO'!$OF$9:$OF$94,0,0)</f>
        <v>0</v>
      </c>
      <c r="D98">
        <f>_xlfn.XLOOKUP(A98,'CSRT RCO'!$C$9:$C$94,'CSRT RCO'!$OG$9:$OG$94,0,0)</f>
        <v>0</v>
      </c>
      <c r="E98">
        <f>_xlfn.XLOOKUP(A98,'CSRT RCO'!$C$9:$C$94,'CSRT RCO'!$OH$9:$OH$94,0,0)</f>
        <v>0</v>
      </c>
      <c r="K98">
        <v>400</v>
      </c>
      <c r="N98">
        <v>400</v>
      </c>
      <c r="P98">
        <f>_xlfn.XLOOKUP(A98,'CSRT RCO'!$C$9:$C$94,'CSRT RCO'!$OJ$9:$OJ$94,0,0)</f>
        <v>0</v>
      </c>
      <c r="Q98">
        <f>_xlfn.XLOOKUP(A98,'CSRT RCO'!$C$9:$C$94,'CSRT RCO'!$OK$9:$OK$94,0,0)</f>
        <v>0</v>
      </c>
      <c r="R98">
        <f>_xlfn.XLOOKUP(A98,'CSRT RCO'!$C$9:$C$94,'CSRT RCO'!$OL$9:$OL$94,0,0)</f>
        <v>0</v>
      </c>
    </row>
    <row r="99" spans="1:18">
      <c r="A99" t="s">
        <v>288</v>
      </c>
      <c r="B99">
        <v>0</v>
      </c>
      <c r="C99">
        <f>_xlfn.XLOOKUP(A99,'CSRT RCO'!$C$9:$C$94,'CSRT RCO'!$OF$9:$OF$94,0,0)</f>
        <v>0</v>
      </c>
      <c r="D99">
        <f>_xlfn.XLOOKUP(A99,'CSRT RCO'!$C$9:$C$94,'CSRT RCO'!$OG$9:$OG$94,0,0)</f>
        <v>0</v>
      </c>
      <c r="E99">
        <f>_xlfn.XLOOKUP(A99,'CSRT RCO'!$C$9:$C$94,'CSRT RCO'!$OH$9:$OH$94,0,0)</f>
        <v>0</v>
      </c>
      <c r="K99">
        <v>0</v>
      </c>
      <c r="N99">
        <v>0</v>
      </c>
      <c r="P99">
        <f>_xlfn.XLOOKUP(A99,'CSRT RCO'!$C$9:$C$94,'CSRT RCO'!$OJ$9:$OJ$94,0,0)</f>
        <v>0</v>
      </c>
      <c r="Q99">
        <f>_xlfn.XLOOKUP(A99,'CSRT RCO'!$C$9:$C$94,'CSRT RCO'!$OK$9:$OK$94,0,0)</f>
        <v>0</v>
      </c>
      <c r="R99">
        <f>_xlfn.XLOOKUP(A99,'CSRT RCO'!$C$9:$C$94,'CSRT RCO'!$OL$9:$OL$94,0,0)</f>
        <v>0</v>
      </c>
    </row>
    <row r="100" spans="1:18">
      <c r="A100" t="s">
        <v>349</v>
      </c>
      <c r="B100">
        <v>0</v>
      </c>
      <c r="C100">
        <f>_xlfn.XLOOKUP(A100,'CSRT RCO'!$C$9:$C$94,'CSRT RCO'!$OF$9:$OF$94,0,0)</f>
        <v>0</v>
      </c>
      <c r="D100">
        <f>_xlfn.XLOOKUP(A100,'CSRT RCO'!$C$9:$C$94,'CSRT RCO'!$OG$9:$OG$94,0,0)</f>
        <v>0</v>
      </c>
      <c r="E100">
        <f>_xlfn.XLOOKUP(A100,'CSRT RCO'!$C$9:$C$94,'CSRT RCO'!$OH$9:$OH$94,0,0)</f>
        <v>0</v>
      </c>
      <c r="K100">
        <v>0</v>
      </c>
      <c r="N100">
        <v>0</v>
      </c>
      <c r="P100">
        <f>_xlfn.XLOOKUP(A100,'CSRT RCO'!$C$9:$C$94,'CSRT RCO'!$OJ$9:$OJ$94,0,0)</f>
        <v>0</v>
      </c>
      <c r="Q100">
        <f>_xlfn.XLOOKUP(A100,'CSRT RCO'!$C$9:$C$94,'CSRT RCO'!$OK$9:$OK$94,0,0)</f>
        <v>0</v>
      </c>
      <c r="R100">
        <f>_xlfn.XLOOKUP(A100,'CSRT RCO'!$C$9:$C$94,'CSRT RCO'!$OL$9:$OL$94,0,0)</f>
        <v>0</v>
      </c>
    </row>
    <row r="101" spans="1:18">
      <c r="A101" t="s">
        <v>470</v>
      </c>
      <c r="B101">
        <v>0</v>
      </c>
      <c r="C101">
        <f>_xlfn.XLOOKUP(A101,'CSRT RCO'!$C$9:$C$94,'CSRT RCO'!$OF$9:$OF$94,0,0)</f>
        <v>0</v>
      </c>
      <c r="D101">
        <f>_xlfn.XLOOKUP(A101,'CSRT RCO'!$C$9:$C$94,'CSRT RCO'!$OG$9:$OG$94,0,0)</f>
        <v>0</v>
      </c>
      <c r="E101">
        <f>_xlfn.XLOOKUP(A101,'CSRT RCO'!$C$9:$C$94,'CSRT RCO'!$OH$9:$OH$94,0,0)</f>
        <v>0</v>
      </c>
      <c r="K101">
        <v>0</v>
      </c>
      <c r="N101">
        <v>0</v>
      </c>
      <c r="P101">
        <f>_xlfn.XLOOKUP(A101,'CSRT RCO'!$C$9:$C$94,'CSRT RCO'!$OJ$9:$OJ$94,0,0)</f>
        <v>0</v>
      </c>
      <c r="Q101">
        <f>_xlfn.XLOOKUP(A101,'CSRT RCO'!$C$9:$C$94,'CSRT RCO'!$OK$9:$OK$94,0,0)</f>
        <v>0</v>
      </c>
      <c r="R101">
        <f>_xlfn.XLOOKUP(A101,'CSRT RCO'!$C$9:$C$94,'CSRT RCO'!$OL$9:$OL$94,0,0)</f>
        <v>0</v>
      </c>
    </row>
    <row r="102" spans="1:18">
      <c r="A102" t="s">
        <v>582</v>
      </c>
      <c r="B102">
        <v>500</v>
      </c>
      <c r="C102">
        <f>_xlfn.XLOOKUP(A102,'CSRT RCO'!$C$9:$C$94,'CSRT RCO'!$OF$9:$OF$94,0,0)</f>
        <v>0</v>
      </c>
      <c r="D102">
        <f>_xlfn.XLOOKUP(A102,'CSRT RCO'!$C$9:$C$94,'CSRT RCO'!$OG$9:$OG$94,0,0)</f>
        <v>0</v>
      </c>
      <c r="E102">
        <f>_xlfn.XLOOKUP(A102,'CSRT RCO'!$C$9:$C$94,'CSRT RCO'!$OH$9:$OH$94,0,0)</f>
        <v>0</v>
      </c>
      <c r="K102">
        <v>500</v>
      </c>
      <c r="N102">
        <v>500</v>
      </c>
      <c r="P102">
        <f>_xlfn.XLOOKUP(A102,'CSRT RCO'!$C$9:$C$94,'CSRT RCO'!$OJ$9:$OJ$94,0,0)</f>
        <v>0</v>
      </c>
      <c r="Q102">
        <f>_xlfn.XLOOKUP(A102,'CSRT RCO'!$C$9:$C$94,'CSRT RCO'!$OK$9:$OK$94,0,0)</f>
        <v>0</v>
      </c>
      <c r="R102">
        <f>_xlfn.XLOOKUP(A102,'CSRT RCO'!$C$9:$C$94,'CSRT RCO'!$OL$9:$OL$94,0,0)</f>
        <v>0</v>
      </c>
    </row>
    <row r="103" spans="1:18">
      <c r="A103" t="s">
        <v>324</v>
      </c>
      <c r="B103">
        <v>500</v>
      </c>
      <c r="C103">
        <f>_xlfn.XLOOKUP(A103,'CSRT RCO'!$C$9:$C$94,'CSRT RCO'!$OF$9:$OF$94,0,0)</f>
        <v>0</v>
      </c>
      <c r="D103">
        <f>_xlfn.XLOOKUP(A103,'CSRT RCO'!$C$9:$C$94,'CSRT RCO'!$OG$9:$OG$94,0,0)</f>
        <v>0</v>
      </c>
      <c r="E103">
        <f>_xlfn.XLOOKUP(A103,'CSRT RCO'!$C$9:$C$94,'CSRT RCO'!$OH$9:$OH$94,0,0)</f>
        <v>0</v>
      </c>
      <c r="K103">
        <v>500</v>
      </c>
      <c r="N103">
        <v>500</v>
      </c>
      <c r="P103">
        <f>_xlfn.XLOOKUP(A103,'CSRT RCO'!$C$9:$C$94,'CSRT RCO'!$OJ$9:$OJ$94,0,0)</f>
        <v>0</v>
      </c>
      <c r="Q103">
        <f>_xlfn.XLOOKUP(A103,'CSRT RCO'!$C$9:$C$94,'CSRT RCO'!$OK$9:$OK$94,0,0)</f>
        <v>0</v>
      </c>
      <c r="R103">
        <f>_xlfn.XLOOKUP(A103,'CSRT RCO'!$C$9:$C$94,'CSRT RCO'!$OL$9:$OL$94,0,0)</f>
        <v>0</v>
      </c>
    </row>
    <row r="104" spans="1:18">
      <c r="A104" t="s">
        <v>242</v>
      </c>
      <c r="B104">
        <v>500</v>
      </c>
      <c r="C104">
        <f>_xlfn.XLOOKUP(A104,'CSRT RCO'!$C$9:$C$94,'CSRT RCO'!$OF$9:$OF$94,0,0)</f>
        <v>0</v>
      </c>
      <c r="D104">
        <f>_xlfn.XLOOKUP(A104,'CSRT RCO'!$C$9:$C$94,'CSRT RCO'!$OG$9:$OG$94,0,0)</f>
        <v>0</v>
      </c>
      <c r="E104">
        <f>_xlfn.XLOOKUP(A104,'CSRT RCO'!$C$9:$C$94,'CSRT RCO'!$OH$9:$OH$94,0,0)</f>
        <v>0</v>
      </c>
      <c r="K104">
        <v>500</v>
      </c>
      <c r="N104">
        <v>500</v>
      </c>
      <c r="P104">
        <f>_xlfn.XLOOKUP(A104,'CSRT RCO'!$C$9:$C$94,'CSRT RCO'!$OJ$9:$OJ$94,0,0)</f>
        <v>0</v>
      </c>
      <c r="Q104">
        <f>_xlfn.XLOOKUP(A104,'CSRT RCO'!$C$9:$C$94,'CSRT RCO'!$OK$9:$OK$94,0,0)</f>
        <v>0</v>
      </c>
      <c r="R104">
        <f>_xlfn.XLOOKUP(A104,'CSRT RCO'!$C$9:$C$94,'CSRT RCO'!$OL$9:$OL$94,0,0)</f>
        <v>0</v>
      </c>
    </row>
    <row r="105" spans="1:18">
      <c r="A105" t="s">
        <v>377</v>
      </c>
      <c r="B105">
        <v>500</v>
      </c>
      <c r="C105">
        <f>_xlfn.XLOOKUP(A105,'CSRT RCO'!$C$9:$C$94,'CSRT RCO'!$OF$9:$OF$94,0,0)</f>
        <v>0</v>
      </c>
      <c r="D105">
        <f>_xlfn.XLOOKUP(A105,'CSRT RCO'!$C$9:$C$94,'CSRT RCO'!$OG$9:$OG$94,0,0)</f>
        <v>0</v>
      </c>
      <c r="E105">
        <f>_xlfn.XLOOKUP(A105,'CSRT RCO'!$C$9:$C$94,'CSRT RCO'!$OH$9:$OH$94,0,0)</f>
        <v>0</v>
      </c>
      <c r="K105">
        <v>500</v>
      </c>
      <c r="N105">
        <v>500</v>
      </c>
      <c r="P105">
        <f>_xlfn.XLOOKUP(A105,'CSRT RCO'!$C$9:$C$94,'CSRT RCO'!$OJ$9:$OJ$94,0,0)</f>
        <v>0</v>
      </c>
      <c r="Q105">
        <f>_xlfn.XLOOKUP(A105,'CSRT RCO'!$C$9:$C$94,'CSRT RCO'!$OK$9:$OK$94,0,0)</f>
        <v>0</v>
      </c>
      <c r="R105">
        <f>_xlfn.XLOOKUP(A105,'CSRT RCO'!$C$9:$C$94,'CSRT RCO'!$OL$9:$OL$94,0,0)</f>
        <v>0</v>
      </c>
    </row>
    <row r="106" spans="1:18">
      <c r="A106" t="s">
        <v>401</v>
      </c>
      <c r="B106">
        <v>0</v>
      </c>
      <c r="C106">
        <f>_xlfn.XLOOKUP(A106,'CSRT RCO'!$C$9:$C$94,'CSRT RCO'!$OF$9:$OF$94,0,0)</f>
        <v>0</v>
      </c>
      <c r="D106">
        <f>_xlfn.XLOOKUP(A106,'CSRT RCO'!$C$9:$C$94,'CSRT RCO'!$OG$9:$OG$94,0,0)</f>
        <v>0</v>
      </c>
      <c r="E106">
        <f>_xlfn.XLOOKUP(A106,'CSRT RCO'!$C$9:$C$94,'CSRT RCO'!$OH$9:$OH$94,0,0)</f>
        <v>0</v>
      </c>
      <c r="K106">
        <v>0</v>
      </c>
      <c r="N106">
        <v>500</v>
      </c>
      <c r="P106">
        <f>_xlfn.XLOOKUP(A106,'CSRT RCO'!$C$9:$C$94,'CSRT RCO'!$OJ$9:$OJ$94,0,0)</f>
        <v>0</v>
      </c>
      <c r="Q106">
        <f>_xlfn.XLOOKUP(A106,'CSRT RCO'!$C$9:$C$94,'CSRT RCO'!$OK$9:$OK$94,0,0)</f>
        <v>0</v>
      </c>
      <c r="R106">
        <f>_xlfn.XLOOKUP(A106,'CSRT RCO'!$C$9:$C$94,'CSRT RCO'!$OL$9:$OL$94,0,0)</f>
        <v>0</v>
      </c>
    </row>
    <row r="107" spans="1:18">
      <c r="A107" t="s">
        <v>168</v>
      </c>
      <c r="B107">
        <v>500</v>
      </c>
      <c r="C107">
        <f>_xlfn.XLOOKUP(A107,'CSRT RCO'!$C$9:$C$94,'CSRT RCO'!$OF$9:$OF$94,0,0)</f>
        <v>0</v>
      </c>
      <c r="D107">
        <f>_xlfn.XLOOKUP(A107,'CSRT RCO'!$C$9:$C$94,'CSRT RCO'!$OG$9:$OG$94,0,0)</f>
        <v>0</v>
      </c>
      <c r="E107">
        <f>_xlfn.XLOOKUP(A107,'CSRT RCO'!$C$9:$C$94,'CSRT RCO'!$OH$9:$OH$94,0,0)</f>
        <v>0</v>
      </c>
      <c r="K107">
        <v>500</v>
      </c>
      <c r="N107">
        <v>500</v>
      </c>
      <c r="P107">
        <f>_xlfn.XLOOKUP(A107,'CSRT RCO'!$C$9:$C$94,'CSRT RCO'!$OJ$9:$OJ$94,0,0)</f>
        <v>0</v>
      </c>
      <c r="Q107">
        <f>_xlfn.XLOOKUP(A107,'CSRT RCO'!$C$9:$C$94,'CSRT RCO'!$OK$9:$OK$94,0,0)</f>
        <v>0</v>
      </c>
      <c r="R107">
        <f>_xlfn.XLOOKUP(A107,'CSRT RCO'!$C$9:$C$94,'CSRT RCO'!$OL$9:$OL$94,0,0)</f>
        <v>0</v>
      </c>
    </row>
    <row r="108" spans="1:18">
      <c r="A108" t="s">
        <v>202</v>
      </c>
      <c r="B108">
        <v>500</v>
      </c>
      <c r="C108">
        <f>_xlfn.XLOOKUP(A108,'CSRT RCO'!$C$9:$C$94,'CSRT RCO'!$OF$9:$OF$94,0,0)</f>
        <v>0</v>
      </c>
      <c r="D108">
        <f>_xlfn.XLOOKUP(A108,'CSRT RCO'!$C$9:$C$94,'CSRT RCO'!$OG$9:$OG$94,0,0)</f>
        <v>0</v>
      </c>
      <c r="E108">
        <f>_xlfn.XLOOKUP(A108,'CSRT RCO'!$C$9:$C$94,'CSRT RCO'!$OH$9:$OH$94,0,0)</f>
        <v>0</v>
      </c>
      <c r="K108">
        <v>500</v>
      </c>
      <c r="N108">
        <v>500</v>
      </c>
      <c r="P108">
        <f>_xlfn.XLOOKUP(A108,'CSRT RCO'!$C$9:$C$94,'CSRT RCO'!$OJ$9:$OJ$94,0,0)</f>
        <v>0</v>
      </c>
      <c r="Q108">
        <f>_xlfn.XLOOKUP(A108,'CSRT RCO'!$C$9:$C$94,'CSRT RCO'!$OK$9:$OK$94,0,0)</f>
        <v>0</v>
      </c>
      <c r="R108">
        <f>_xlfn.XLOOKUP(A108,'CSRT RCO'!$C$9:$C$94,'CSRT RCO'!$OL$9:$OL$94,0,0)</f>
        <v>0</v>
      </c>
    </row>
    <row r="109" spans="1:18">
      <c r="A109" t="s">
        <v>432</v>
      </c>
      <c r="B109">
        <v>800</v>
      </c>
      <c r="C109">
        <f>_xlfn.XLOOKUP(A109,'CSRT RCO'!$C$9:$C$94,'CSRT RCO'!$OF$9:$OF$94,0,0)</f>
        <v>0</v>
      </c>
      <c r="D109">
        <f>_xlfn.XLOOKUP(A109,'CSRT RCO'!$C$9:$C$94,'CSRT RCO'!$OG$9:$OG$94,0,0)</f>
        <v>0</v>
      </c>
      <c r="E109">
        <f>_xlfn.XLOOKUP(A109,'CSRT RCO'!$C$9:$C$94,'CSRT RCO'!$OH$9:$OH$94,0,0)</f>
        <v>0</v>
      </c>
      <c r="K109">
        <v>800</v>
      </c>
      <c r="N109">
        <v>800</v>
      </c>
      <c r="P109">
        <f>_xlfn.XLOOKUP(A109,'CSRT RCO'!$C$9:$C$94,'CSRT RCO'!$OJ$9:$OJ$94,0,0)</f>
        <v>0</v>
      </c>
      <c r="Q109">
        <f>_xlfn.XLOOKUP(A109,'CSRT RCO'!$C$9:$C$94,'CSRT RCO'!$OK$9:$OK$94,0,0)</f>
        <v>0</v>
      </c>
      <c r="R109">
        <f>_xlfn.XLOOKUP(A109,'CSRT RCO'!$C$9:$C$94,'CSRT RCO'!$OL$9:$OL$94,0,0)</f>
        <v>0</v>
      </c>
    </row>
    <row r="110" spans="1:18">
      <c r="A110" t="s">
        <v>234</v>
      </c>
      <c r="B110">
        <v>800</v>
      </c>
      <c r="C110">
        <f>_xlfn.XLOOKUP(A110,'CSRT RCO'!$C$9:$C$94,'CSRT RCO'!$OF$9:$OF$94,0,0)</f>
        <v>0</v>
      </c>
      <c r="D110">
        <f>_xlfn.XLOOKUP(A110,'CSRT RCO'!$C$9:$C$94,'CSRT RCO'!$OG$9:$OG$94,0,0)</f>
        <v>0</v>
      </c>
      <c r="E110">
        <f>_xlfn.XLOOKUP(A110,'CSRT RCO'!$C$9:$C$94,'CSRT RCO'!$OH$9:$OH$94,0,0)</f>
        <v>0</v>
      </c>
      <c r="K110">
        <v>800</v>
      </c>
      <c r="N110">
        <v>800</v>
      </c>
      <c r="P110">
        <f>_xlfn.XLOOKUP(A110,'CSRT RCO'!$C$9:$C$94,'CSRT RCO'!$OJ$9:$OJ$94,0,0)</f>
        <v>0</v>
      </c>
      <c r="Q110">
        <f>_xlfn.XLOOKUP(A110,'CSRT RCO'!$C$9:$C$94,'CSRT RCO'!$OK$9:$OK$94,0,0)</f>
        <v>0</v>
      </c>
      <c r="R110">
        <f>_xlfn.XLOOKUP(A110,'CSRT RCO'!$C$9:$C$94,'CSRT RCO'!$OL$9:$OL$94,0,0)</f>
        <v>0</v>
      </c>
    </row>
    <row r="111" spans="1:18">
      <c r="A111" t="s">
        <v>579</v>
      </c>
      <c r="B111">
        <v>0</v>
      </c>
      <c r="C111">
        <f>_xlfn.XLOOKUP(A111,'CSRT RCO'!$C$9:$C$94,'CSRT RCO'!$OF$9:$OF$94,0,0)</f>
        <v>0</v>
      </c>
      <c r="D111">
        <f>_xlfn.XLOOKUP(A111,'CSRT RCO'!$C$9:$C$94,'CSRT RCO'!$OG$9:$OG$94,0,0)</f>
        <v>0</v>
      </c>
      <c r="E111">
        <f>_xlfn.XLOOKUP(A111,'CSRT RCO'!$C$9:$C$94,'CSRT RCO'!$OH$9:$OH$94,0,0)</f>
        <v>0</v>
      </c>
      <c r="K111">
        <v>0</v>
      </c>
      <c r="N111">
        <v>0</v>
      </c>
      <c r="P111">
        <f>_xlfn.XLOOKUP(A111,'CSRT RCO'!$C$9:$C$94,'CSRT RCO'!$OJ$9:$OJ$94,0,0)</f>
        <v>0</v>
      </c>
      <c r="Q111">
        <f>_xlfn.XLOOKUP(A111,'CSRT RCO'!$C$9:$C$94,'CSRT RCO'!$OK$9:$OK$94,0,0)</f>
        <v>0</v>
      </c>
      <c r="R111">
        <f>_xlfn.XLOOKUP(A111,'CSRT RCO'!$C$9:$C$94,'CSRT RCO'!$OL$9:$OL$94,0,0)</f>
        <v>0</v>
      </c>
    </row>
    <row r="112" spans="1:18">
      <c r="A112" t="s">
        <v>353</v>
      </c>
      <c r="B112">
        <v>0</v>
      </c>
      <c r="C112">
        <f>_xlfn.XLOOKUP(A112,'CSRT RCO'!$C$9:$C$94,'CSRT RCO'!$OF$9:$OF$94,0,0)</f>
        <v>0</v>
      </c>
      <c r="D112">
        <f>_xlfn.XLOOKUP(A112,'CSRT RCO'!$C$9:$C$94,'CSRT RCO'!$OG$9:$OG$94,0,0)</f>
        <v>0</v>
      </c>
      <c r="E112">
        <f>_xlfn.XLOOKUP(A112,'CSRT RCO'!$C$9:$C$94,'CSRT RCO'!$OH$9:$OH$94,0,0)</f>
        <v>0</v>
      </c>
      <c r="K112">
        <v>0</v>
      </c>
      <c r="N112">
        <v>0</v>
      </c>
      <c r="P112">
        <f>_xlfn.XLOOKUP(A112,'CSRT RCO'!$C$9:$C$94,'CSRT RCO'!$OJ$9:$OJ$94,0,0)</f>
        <v>0</v>
      </c>
      <c r="Q112">
        <f>_xlfn.XLOOKUP(A112,'CSRT RCO'!$C$9:$C$94,'CSRT RCO'!$OK$9:$OK$94,0,0)</f>
        <v>0</v>
      </c>
      <c r="R112">
        <f>_xlfn.XLOOKUP(A112,'CSRT RCO'!$C$9:$C$94,'CSRT RCO'!$OL$9:$OL$94,0,0)</f>
        <v>0</v>
      </c>
    </row>
    <row r="113" spans="1:18">
      <c r="A113" t="s">
        <v>360</v>
      </c>
      <c r="B113">
        <v>0</v>
      </c>
      <c r="C113">
        <f>_xlfn.XLOOKUP(A113,'CSRT RCO'!$C$9:$C$94,'CSRT RCO'!$OF$9:$OF$94,0,0)</f>
        <v>0</v>
      </c>
      <c r="D113">
        <f>_xlfn.XLOOKUP(A113,'CSRT RCO'!$C$9:$C$94,'CSRT RCO'!$OG$9:$OG$94,0,0)</f>
        <v>0</v>
      </c>
      <c r="E113">
        <f>_xlfn.XLOOKUP(A113,'CSRT RCO'!$C$9:$C$94,'CSRT RCO'!$OH$9:$OH$94,0,0)</f>
        <v>0</v>
      </c>
      <c r="K113">
        <v>0</v>
      </c>
      <c r="N113">
        <v>0</v>
      </c>
      <c r="P113">
        <f>_xlfn.XLOOKUP(A113,'CSRT RCO'!$C$9:$C$94,'CSRT RCO'!$OJ$9:$OJ$94,0,0)</f>
        <v>0</v>
      </c>
      <c r="Q113">
        <f>_xlfn.XLOOKUP(A113,'CSRT RCO'!$C$9:$C$94,'CSRT RCO'!$OK$9:$OK$94,0,0)</f>
        <v>0</v>
      </c>
      <c r="R113">
        <f>_xlfn.XLOOKUP(A113,'CSRT RCO'!$C$9:$C$94,'CSRT RCO'!$OL$9:$OL$94,0,0)</f>
        <v>0</v>
      </c>
    </row>
    <row r="114" spans="1:18">
      <c r="A114" t="s">
        <v>398</v>
      </c>
      <c r="B114">
        <v>0</v>
      </c>
      <c r="C114">
        <f>_xlfn.XLOOKUP(A114,'CSRT RCO'!$C$9:$C$94,'CSRT RCO'!$OF$9:$OF$94,0,0)</f>
        <v>0</v>
      </c>
      <c r="D114">
        <f>_xlfn.XLOOKUP(A114,'CSRT RCO'!$C$9:$C$94,'CSRT RCO'!$OG$9:$OG$94,0,0)</f>
        <v>0</v>
      </c>
      <c r="E114">
        <f>_xlfn.XLOOKUP(A114,'CSRT RCO'!$C$9:$C$94,'CSRT RCO'!$OH$9:$OH$94,0,0)</f>
        <v>0</v>
      </c>
      <c r="K114">
        <v>0</v>
      </c>
      <c r="N114">
        <v>0</v>
      </c>
      <c r="P114">
        <f>_xlfn.XLOOKUP(A114,'CSRT RCO'!$C$9:$C$94,'CSRT RCO'!$OJ$9:$OJ$94,0,0)</f>
        <v>0</v>
      </c>
      <c r="Q114">
        <f>_xlfn.XLOOKUP(A114,'CSRT RCO'!$C$9:$C$94,'CSRT RCO'!$OK$9:$OK$94,0,0)</f>
        <v>0</v>
      </c>
      <c r="R114">
        <f>_xlfn.XLOOKUP(A114,'CSRT RCO'!$C$9:$C$94,'CSRT RCO'!$OL$9:$OL$94,0,0)</f>
        <v>0</v>
      </c>
    </row>
    <row r="115" spans="1:18">
      <c r="A115" t="s">
        <v>555</v>
      </c>
      <c r="B115">
        <v>0</v>
      </c>
      <c r="C115">
        <f>_xlfn.XLOOKUP(A115,'CSRT RCO'!$C$9:$C$94,'CSRT RCO'!$OF$9:$OF$94,0,0)</f>
        <v>0</v>
      </c>
      <c r="D115">
        <f>_xlfn.XLOOKUP(A115,'CSRT RCO'!$C$9:$C$94,'CSRT RCO'!$OG$9:$OG$94,0,0)</f>
        <v>0</v>
      </c>
      <c r="E115">
        <f>_xlfn.XLOOKUP(A115,'CSRT RCO'!$C$9:$C$94,'CSRT RCO'!$OH$9:$OH$94,0,0)</f>
        <v>0</v>
      </c>
      <c r="K115">
        <v>0</v>
      </c>
      <c r="N115">
        <v>0</v>
      </c>
      <c r="P115">
        <f>_xlfn.XLOOKUP(A115,'CSRT RCO'!$C$9:$C$94,'CSRT RCO'!$OJ$9:$OJ$94,0,0)</f>
        <v>0</v>
      </c>
      <c r="Q115">
        <f>_xlfn.XLOOKUP(A115,'CSRT RCO'!$C$9:$C$94,'CSRT RCO'!$OK$9:$OK$94,0,0)</f>
        <v>0</v>
      </c>
      <c r="R115">
        <f>_xlfn.XLOOKUP(A115,'CSRT RCO'!$C$9:$C$94,'CSRT RCO'!$OL$9:$OL$94,0,0)</f>
        <v>0</v>
      </c>
    </row>
    <row r="116" spans="1:18">
      <c r="A116" t="s">
        <v>277</v>
      </c>
      <c r="B116">
        <v>800</v>
      </c>
      <c r="C116">
        <f>_xlfn.XLOOKUP(A116,'CSRT RCO'!$C$9:$C$94,'CSRT RCO'!$OF$9:$OF$94,0,0)</f>
        <v>0</v>
      </c>
      <c r="D116">
        <f>_xlfn.XLOOKUP(A116,'CSRT RCO'!$C$9:$C$94,'CSRT RCO'!$OG$9:$OG$94,0,0)</f>
        <v>0</v>
      </c>
      <c r="E116">
        <f>_xlfn.XLOOKUP(A116,'CSRT RCO'!$C$9:$C$94,'CSRT RCO'!$OH$9:$OH$94,0,0)</f>
        <v>0</v>
      </c>
      <c r="K116">
        <v>800</v>
      </c>
      <c r="N116">
        <v>800</v>
      </c>
      <c r="P116">
        <f>_xlfn.XLOOKUP(A116,'CSRT RCO'!$C$9:$C$94,'CSRT RCO'!$OJ$9:$OJ$94,0,0)</f>
        <v>0</v>
      </c>
      <c r="Q116">
        <f>_xlfn.XLOOKUP(A116,'CSRT RCO'!$C$9:$C$94,'CSRT RCO'!$OK$9:$OK$94,0,0)</f>
        <v>0</v>
      </c>
      <c r="R116">
        <f>_xlfn.XLOOKUP(A116,'CSRT RCO'!$C$9:$C$94,'CSRT RCO'!$OL$9:$OL$94,0,0)</f>
        <v>0</v>
      </c>
    </row>
    <row r="117" spans="1:18">
      <c r="A117" t="s">
        <v>412</v>
      </c>
      <c r="B117">
        <v>800</v>
      </c>
      <c r="C117">
        <f>_xlfn.XLOOKUP(A117,'CSRT RCO'!$C$9:$C$94,'CSRT RCO'!$OF$9:$OF$94,0,0)</f>
        <v>0</v>
      </c>
      <c r="D117">
        <f>_xlfn.XLOOKUP(A117,'CSRT RCO'!$C$9:$C$94,'CSRT RCO'!$OG$9:$OG$94,0,0)</f>
        <v>0</v>
      </c>
      <c r="E117">
        <f>_xlfn.XLOOKUP(A117,'CSRT RCO'!$C$9:$C$94,'CSRT RCO'!$OH$9:$OH$94,0,0)</f>
        <v>0</v>
      </c>
      <c r="K117">
        <v>800</v>
      </c>
      <c r="N117">
        <v>800</v>
      </c>
      <c r="P117">
        <f>_xlfn.XLOOKUP(A117,'CSRT RCO'!$C$9:$C$94,'CSRT RCO'!$OJ$9:$OJ$94,0,0)</f>
        <v>0</v>
      </c>
      <c r="Q117">
        <f>_xlfn.XLOOKUP(A117,'CSRT RCO'!$C$9:$C$94,'CSRT RCO'!$OK$9:$OK$94,0,0)</f>
        <v>0</v>
      </c>
      <c r="R117">
        <f>_xlfn.XLOOKUP(A117,'CSRT RCO'!$C$9:$C$94,'CSRT RCO'!$OL$9:$OL$94,0,0)</f>
        <v>0</v>
      </c>
    </row>
    <row r="118" spans="1:18">
      <c r="A118" t="s">
        <v>562</v>
      </c>
      <c r="B118">
        <v>800</v>
      </c>
      <c r="C118">
        <f>_xlfn.XLOOKUP(A118,'CSRT RCO'!$C$9:$C$94,'CSRT RCO'!$OF$9:$OF$94,0,0)</f>
        <v>0</v>
      </c>
      <c r="D118">
        <f>_xlfn.XLOOKUP(A118,'CSRT RCO'!$C$9:$C$94,'CSRT RCO'!$OG$9:$OG$94,0,0)</f>
        <v>0</v>
      </c>
      <c r="E118">
        <f>_xlfn.XLOOKUP(A118,'CSRT RCO'!$C$9:$C$94,'CSRT RCO'!$OH$9:$OH$94,0,0)</f>
        <v>0</v>
      </c>
      <c r="K118">
        <v>800</v>
      </c>
      <c r="N118">
        <v>800</v>
      </c>
      <c r="P118">
        <f>_xlfn.XLOOKUP(A118,'CSRT RCO'!$C$9:$C$94,'CSRT RCO'!$OJ$9:$OJ$94,0,0)</f>
        <v>0</v>
      </c>
      <c r="Q118">
        <f>_xlfn.XLOOKUP(A118,'CSRT RCO'!$C$9:$C$94,'CSRT RCO'!$OK$9:$OK$94,0,0)</f>
        <v>0</v>
      </c>
      <c r="R118">
        <f>_xlfn.XLOOKUP(A118,'CSRT RCO'!$C$9:$C$94,'CSRT RCO'!$OL$9:$OL$94,0,0)</f>
        <v>0</v>
      </c>
    </row>
    <row r="119" spans="1:18">
      <c r="A119" t="s">
        <v>619</v>
      </c>
      <c r="B119">
        <v>800</v>
      </c>
      <c r="C119">
        <f>_xlfn.XLOOKUP(A119,'CSRT RCO'!$C$9:$C$94,'CSRT RCO'!$OF$9:$OF$94,0,0)</f>
        <v>0</v>
      </c>
      <c r="D119">
        <f>_xlfn.XLOOKUP(A119,'CSRT RCO'!$C$9:$C$94,'CSRT RCO'!$OG$9:$OG$94,0,0)</f>
        <v>0</v>
      </c>
      <c r="E119">
        <f>_xlfn.XLOOKUP(A119,'CSRT RCO'!$C$9:$C$94,'CSRT RCO'!$OH$9:$OH$94,0,0)</f>
        <v>0</v>
      </c>
      <c r="K119">
        <v>800</v>
      </c>
      <c r="N119">
        <v>800</v>
      </c>
      <c r="P119">
        <f>_xlfn.XLOOKUP(A119,'CSRT RCO'!$C$9:$C$94,'CSRT RCO'!$OJ$9:$OJ$94,0,0)</f>
        <v>0</v>
      </c>
      <c r="Q119">
        <f>_xlfn.XLOOKUP(A119,'CSRT RCO'!$C$9:$C$94,'CSRT RCO'!$OK$9:$OK$94,0,0)</f>
        <v>0</v>
      </c>
      <c r="R119">
        <f>_xlfn.XLOOKUP(A119,'CSRT RCO'!$C$9:$C$94,'CSRT RCO'!$OL$9:$OL$94,0,0)</f>
        <v>0</v>
      </c>
    </row>
    <row r="120" spans="1:18">
      <c r="A120" t="s">
        <v>388</v>
      </c>
      <c r="B120">
        <v>0</v>
      </c>
      <c r="C120">
        <f>_xlfn.XLOOKUP(A120,'CSRT RCO'!$C$9:$C$94,'CSRT RCO'!$OF$9:$OF$94,0,0)</f>
        <v>0</v>
      </c>
      <c r="D120">
        <f>_xlfn.XLOOKUP(A120,'CSRT RCO'!$C$9:$C$94,'CSRT RCO'!$OG$9:$OG$94,0,0)</f>
        <v>0</v>
      </c>
      <c r="E120">
        <f>_xlfn.XLOOKUP(A120,'CSRT RCO'!$C$9:$C$94,'CSRT RCO'!$OH$9:$OH$94,0,0)</f>
        <v>0</v>
      </c>
      <c r="K120">
        <v>0</v>
      </c>
      <c r="N120">
        <v>500</v>
      </c>
      <c r="P120">
        <f>_xlfn.XLOOKUP(A120,'CSRT RCO'!$C$9:$C$94,'CSRT RCO'!$OJ$9:$OJ$94,0,0)</f>
        <v>0</v>
      </c>
      <c r="Q120">
        <f>_xlfn.XLOOKUP(A120,'CSRT RCO'!$C$9:$C$94,'CSRT RCO'!$OK$9:$OK$94,0,0)</f>
        <v>0</v>
      </c>
      <c r="R120">
        <f>_xlfn.XLOOKUP(A120,'CSRT RCO'!$C$9:$C$94,'CSRT RCO'!$OL$9:$OL$94,0,0)</f>
        <v>0</v>
      </c>
    </row>
    <row r="121" spans="1:18">
      <c r="A121" t="s">
        <v>195</v>
      </c>
      <c r="B121">
        <v>500</v>
      </c>
      <c r="C121">
        <f>_xlfn.XLOOKUP(A121,'CSRT RCO'!$C$9:$C$94,'CSRT RCO'!$OF$9:$OF$94,0,0)</f>
        <v>0</v>
      </c>
      <c r="D121">
        <f>_xlfn.XLOOKUP(A121,'CSRT RCO'!$C$9:$C$94,'CSRT RCO'!$OG$9:$OG$94,0,0)</f>
        <v>0</v>
      </c>
      <c r="E121">
        <f>_xlfn.XLOOKUP(A121,'CSRT RCO'!$C$9:$C$94,'CSRT RCO'!$OH$9:$OH$94,0,0)</f>
        <v>0</v>
      </c>
      <c r="K121">
        <v>500</v>
      </c>
      <c r="N121">
        <v>500</v>
      </c>
      <c r="P121">
        <f>_xlfn.XLOOKUP(A121,'CSRT RCO'!$C$9:$C$94,'CSRT RCO'!$OJ$9:$OJ$94,0,0)</f>
        <v>0</v>
      </c>
      <c r="Q121">
        <f>_xlfn.XLOOKUP(A121,'CSRT RCO'!$C$9:$C$94,'CSRT RCO'!$OK$9:$OK$94,0,0)</f>
        <v>0</v>
      </c>
      <c r="R121">
        <f>_xlfn.XLOOKUP(A121,'CSRT RCO'!$C$9:$C$94,'CSRT RCO'!$OL$9:$OL$94,0,0)</f>
        <v>0</v>
      </c>
    </row>
    <row r="122" spans="1:18">
      <c r="A122" t="s">
        <v>442</v>
      </c>
      <c r="B122">
        <v>0</v>
      </c>
      <c r="C122">
        <f>_xlfn.XLOOKUP(A122,'CSRT RCO'!$C$9:$C$94,'CSRT RCO'!$OF$9:$OF$94,0,0)</f>
        <v>0</v>
      </c>
      <c r="D122">
        <f>_xlfn.XLOOKUP(A122,'CSRT RCO'!$C$9:$C$94,'CSRT RCO'!$OG$9:$OG$94,0,0)</f>
        <v>0</v>
      </c>
      <c r="E122">
        <f>_xlfn.XLOOKUP(A122,'CSRT RCO'!$C$9:$C$94,'CSRT RCO'!$OH$9:$OH$94,0,0)</f>
        <v>0</v>
      </c>
      <c r="K122">
        <v>0</v>
      </c>
      <c r="N122">
        <v>0</v>
      </c>
      <c r="P122">
        <f>_xlfn.XLOOKUP(A122,'CSRT RCO'!$C$9:$C$94,'CSRT RCO'!$OJ$9:$OJ$94,0,0)</f>
        <v>0</v>
      </c>
      <c r="Q122">
        <f>_xlfn.XLOOKUP(A122,'CSRT RCO'!$C$9:$C$94,'CSRT RCO'!$OK$9:$OK$94,0,0)</f>
        <v>0</v>
      </c>
      <c r="R122">
        <f>_xlfn.XLOOKUP(A122,'CSRT RCO'!$C$9:$C$94,'CSRT RCO'!$OL$9:$OL$94,0,0)</f>
        <v>0</v>
      </c>
    </row>
    <row r="123" spans="1:18">
      <c r="A123" t="s">
        <v>419</v>
      </c>
      <c r="B123">
        <v>500</v>
      </c>
      <c r="C123">
        <f>_xlfn.XLOOKUP(A123,'CSRT RCO'!$C$9:$C$94,'CSRT RCO'!$OF$9:$OF$94,0,0)</f>
        <v>0</v>
      </c>
      <c r="D123">
        <f>_xlfn.XLOOKUP(A123,'CSRT RCO'!$C$9:$C$94,'CSRT RCO'!$OG$9:$OG$94,0,0)</f>
        <v>0</v>
      </c>
      <c r="E123">
        <f>_xlfn.XLOOKUP(A123,'CSRT RCO'!$C$9:$C$94,'CSRT RCO'!$OH$9:$OH$94,0,0)</f>
        <v>0</v>
      </c>
      <c r="K123">
        <v>500</v>
      </c>
      <c r="N123">
        <v>500</v>
      </c>
      <c r="P123">
        <f>_xlfn.XLOOKUP(A123,'CSRT RCO'!$C$9:$C$94,'CSRT RCO'!$OJ$9:$OJ$94,0,0)</f>
        <v>0</v>
      </c>
      <c r="Q123">
        <f>_xlfn.XLOOKUP(A123,'CSRT RCO'!$C$9:$C$94,'CSRT RCO'!$OK$9:$OK$94,0,0)</f>
        <v>0</v>
      </c>
      <c r="R123">
        <f>_xlfn.XLOOKUP(A123,'CSRT RCO'!$C$9:$C$94,'CSRT RCO'!$OL$9:$OL$94,0,0)</f>
        <v>0</v>
      </c>
    </row>
    <row r="124" spans="1:18">
      <c r="A124" t="s">
        <v>569</v>
      </c>
      <c r="B124">
        <v>500</v>
      </c>
      <c r="C124">
        <f>_xlfn.XLOOKUP(A124,'CSRT RCO'!$C$9:$C$94,'CSRT RCO'!$OF$9:$OF$94,0,0)</f>
        <v>0</v>
      </c>
      <c r="D124">
        <f>_xlfn.XLOOKUP(A124,'CSRT RCO'!$C$9:$C$94,'CSRT RCO'!$OG$9:$OG$94,0,0)</f>
        <v>0</v>
      </c>
      <c r="E124">
        <f>_xlfn.XLOOKUP(A124,'CSRT RCO'!$C$9:$C$94,'CSRT RCO'!$OH$9:$OH$94,0,0)</f>
        <v>0</v>
      </c>
      <c r="K124">
        <v>500</v>
      </c>
      <c r="N124">
        <v>500</v>
      </c>
      <c r="P124">
        <f>_xlfn.XLOOKUP(A124,'CSRT RCO'!$C$9:$C$94,'CSRT RCO'!$OJ$9:$OJ$94,0,0)</f>
        <v>0</v>
      </c>
      <c r="Q124">
        <f>_xlfn.XLOOKUP(A124,'CSRT RCO'!$C$9:$C$94,'CSRT RCO'!$OK$9:$OK$94,0,0)</f>
        <v>0</v>
      </c>
      <c r="R124">
        <f>_xlfn.XLOOKUP(A124,'CSRT RCO'!$C$9:$C$94,'CSRT RCO'!$OL$9:$OL$94,0,0)</f>
        <v>0</v>
      </c>
    </row>
    <row r="125" spans="1:18">
      <c r="A125" t="s">
        <v>530</v>
      </c>
      <c r="B125">
        <v>800</v>
      </c>
      <c r="C125">
        <f>_xlfn.XLOOKUP(A125,'CSRT RCO'!$C$9:$C$94,'CSRT RCO'!$OF$9:$OF$94,0,0)</f>
        <v>0</v>
      </c>
      <c r="D125">
        <f>_xlfn.XLOOKUP(A125,'CSRT RCO'!$C$9:$C$94,'CSRT RCO'!$OG$9:$OG$94,0,0)</f>
        <v>0</v>
      </c>
      <c r="E125">
        <f>_xlfn.XLOOKUP(A125,'CSRT RCO'!$C$9:$C$94,'CSRT RCO'!$OH$9:$OH$94,0,0)</f>
        <v>0</v>
      </c>
      <c r="K125">
        <v>800</v>
      </c>
      <c r="N125">
        <v>800</v>
      </c>
      <c r="P125">
        <f>_xlfn.XLOOKUP(A125,'CSRT RCO'!$C$9:$C$94,'CSRT RCO'!$OJ$9:$OJ$94,0,0)</f>
        <v>0</v>
      </c>
      <c r="Q125">
        <f>_xlfn.XLOOKUP(A125,'CSRT RCO'!$C$9:$C$94,'CSRT RCO'!$OK$9:$OK$94,0,0)</f>
        <v>0</v>
      </c>
      <c r="R125">
        <f>_xlfn.XLOOKUP(A125,'CSRT RCO'!$C$9:$C$94,'CSRT RCO'!$OL$9:$OL$94,0,0)</f>
        <v>0</v>
      </c>
    </row>
    <row r="126" spans="1:18">
      <c r="A126" t="s">
        <v>422</v>
      </c>
      <c r="B126">
        <v>500</v>
      </c>
      <c r="C126">
        <f>_xlfn.XLOOKUP(A126,'CSRT RCO'!$C$9:$C$94,'CSRT RCO'!$OF$9:$OF$94,0,0)</f>
        <v>0</v>
      </c>
      <c r="D126">
        <f>_xlfn.XLOOKUP(A126,'CSRT RCO'!$C$9:$C$94,'CSRT RCO'!$OG$9:$OG$94,0,0)</f>
        <v>0</v>
      </c>
      <c r="E126">
        <f>_xlfn.XLOOKUP(A126,'CSRT RCO'!$C$9:$C$94,'CSRT RCO'!$OH$9:$OH$94,0,0)</f>
        <v>0</v>
      </c>
      <c r="K126">
        <v>500</v>
      </c>
      <c r="N126">
        <v>500</v>
      </c>
      <c r="P126">
        <f>_xlfn.XLOOKUP(A126,'CSRT RCO'!$C$9:$C$94,'CSRT RCO'!$OJ$9:$OJ$94,0,0)</f>
        <v>0</v>
      </c>
      <c r="Q126">
        <f>_xlfn.XLOOKUP(A126,'CSRT RCO'!$C$9:$C$94,'CSRT RCO'!$OK$9:$OK$94,0,0)</f>
        <v>0</v>
      </c>
      <c r="R126">
        <f>_xlfn.XLOOKUP(A126,'CSRT RCO'!$C$9:$C$94,'CSRT RCO'!$OL$9:$OL$94,0,0)</f>
        <v>0</v>
      </c>
    </row>
    <row r="127" spans="1:18">
      <c r="A127" t="s">
        <v>527</v>
      </c>
      <c r="B127">
        <v>0</v>
      </c>
      <c r="C127">
        <f>_xlfn.XLOOKUP(A127,'CSRT RCO'!$C$9:$C$94,'CSRT RCO'!$OF$9:$OF$94,0,0)</f>
        <v>0</v>
      </c>
      <c r="D127">
        <f>_xlfn.XLOOKUP(A127,'CSRT RCO'!$C$9:$C$94,'CSRT RCO'!$OG$9:$OG$94,0,0)</f>
        <v>0</v>
      </c>
      <c r="E127">
        <f>_xlfn.XLOOKUP(A127,'CSRT RCO'!$C$9:$C$94,'CSRT RCO'!$OH$9:$OH$94,0,0)</f>
        <v>0</v>
      </c>
      <c r="K127">
        <v>0</v>
      </c>
      <c r="N127">
        <v>500</v>
      </c>
      <c r="P127">
        <f>_xlfn.XLOOKUP(A127,'CSRT RCO'!$C$9:$C$94,'CSRT RCO'!$OJ$9:$OJ$94,0,0)</f>
        <v>0</v>
      </c>
      <c r="Q127">
        <f>_xlfn.XLOOKUP(A127,'CSRT RCO'!$C$9:$C$94,'CSRT RCO'!$OK$9:$OK$94,0,0)</f>
        <v>0</v>
      </c>
      <c r="R127">
        <f>_xlfn.XLOOKUP(A127,'CSRT RCO'!$C$9:$C$94,'CSRT RCO'!$OL$9:$OL$94,0,0)</f>
        <v>0</v>
      </c>
    </row>
    <row r="128" spans="1:18">
      <c r="A128" t="s">
        <v>622</v>
      </c>
      <c r="B128">
        <v>800</v>
      </c>
      <c r="C128">
        <f>_xlfn.XLOOKUP(A128,'CSRT RCO'!$C$9:$C$94,'CSRT RCO'!$OF$9:$OF$94,0,0)</f>
        <v>0</v>
      </c>
      <c r="D128">
        <f>_xlfn.XLOOKUP(A128,'CSRT RCO'!$C$9:$C$94,'CSRT RCO'!$OG$9:$OG$94,0,0)</f>
        <v>0</v>
      </c>
      <c r="E128">
        <f>_xlfn.XLOOKUP(A128,'CSRT RCO'!$C$9:$C$94,'CSRT RCO'!$OH$9:$OH$94,0,0)</f>
        <v>0</v>
      </c>
      <c r="K128">
        <v>800</v>
      </c>
      <c r="N128">
        <v>800</v>
      </c>
      <c r="P128">
        <f>_xlfn.XLOOKUP(A128,'CSRT RCO'!$C$9:$C$94,'CSRT RCO'!$OJ$9:$OJ$94,0,0)</f>
        <v>0</v>
      </c>
      <c r="Q128">
        <f>_xlfn.XLOOKUP(A128,'CSRT RCO'!$C$9:$C$94,'CSRT RCO'!$OK$9:$OK$94,0,0)</f>
        <v>0</v>
      </c>
      <c r="R128">
        <f>_xlfn.XLOOKUP(A128,'CSRT RCO'!$C$9:$C$94,'CSRT RCO'!$OL$9:$OL$94,0,0)</f>
        <v>0</v>
      </c>
    </row>
    <row r="129" spans="1:18">
      <c r="A129" t="s">
        <v>3077</v>
      </c>
      <c r="B129">
        <v>500</v>
      </c>
      <c r="C129">
        <f>_xlfn.XLOOKUP(A129,'CSRT RCO'!$C$9:$C$94,'CSRT RCO'!$OF$9:$OF$94,0,0)</f>
        <v>0</v>
      </c>
      <c r="D129">
        <f>_xlfn.XLOOKUP(A129,'CSRT RCO'!$C$9:$C$94,'CSRT RCO'!$OG$9:$OG$94,0,0)</f>
        <v>0</v>
      </c>
      <c r="E129">
        <f>_xlfn.XLOOKUP(A129,'CSRT RCO'!$C$9:$C$94,'CSRT RCO'!$OH$9:$OH$94,0,0)</f>
        <v>0</v>
      </c>
      <c r="K129">
        <v>500</v>
      </c>
      <c r="N129">
        <v>500</v>
      </c>
      <c r="P129">
        <f>_xlfn.XLOOKUP(A129,'CSRT RCO'!$C$9:$C$94,'CSRT RCO'!$OJ$9:$OJ$94,0,0)</f>
        <v>0</v>
      </c>
      <c r="Q129">
        <f>_xlfn.XLOOKUP(A129,'CSRT RCO'!$C$9:$C$94,'CSRT RCO'!$OK$9:$OK$94,0,0)</f>
        <v>0</v>
      </c>
      <c r="R129">
        <f>_xlfn.XLOOKUP(A129,'CSRT RCO'!$C$9:$C$94,'CSRT RCO'!$OL$9:$OL$94,0,0)</f>
        <v>0</v>
      </c>
    </row>
    <row r="130" spans="1:18">
      <c r="A130" t="s">
        <v>3079</v>
      </c>
      <c r="B130">
        <v>0</v>
      </c>
      <c r="C130">
        <f>_xlfn.XLOOKUP(A130,'CSRT RCO'!$C$9:$C$94,'CSRT RCO'!$OF$9:$OF$94,0,0)</f>
        <v>0</v>
      </c>
      <c r="D130">
        <f>_xlfn.XLOOKUP(A130,'CSRT RCO'!$C$9:$C$94,'CSRT RCO'!$OG$9:$OG$94,0,0)</f>
        <v>0</v>
      </c>
      <c r="E130">
        <f>_xlfn.XLOOKUP(A130,'CSRT RCO'!$C$9:$C$94,'CSRT RCO'!$OH$9:$OH$94,0,0)</f>
        <v>0</v>
      </c>
      <c r="K130">
        <v>0</v>
      </c>
      <c r="N130">
        <v>750</v>
      </c>
      <c r="P130">
        <f>_xlfn.XLOOKUP(A130,'CSRT RCO'!$C$9:$C$94,'CSRT RCO'!$OJ$9:$OJ$94,0,0)</f>
        <v>0</v>
      </c>
      <c r="Q130">
        <f>_xlfn.XLOOKUP(A130,'CSRT RCO'!$C$9:$C$94,'CSRT RCO'!$OK$9:$OK$94,0,0)</f>
        <v>0</v>
      </c>
      <c r="R130">
        <f>_xlfn.XLOOKUP(A130,'CSRT RCO'!$C$9:$C$94,'CSRT RCO'!$OL$9:$OL$94,0,0)</f>
        <v>0</v>
      </c>
    </row>
    <row r="131" spans="1:18">
      <c r="A131" t="s">
        <v>3083</v>
      </c>
      <c r="B131">
        <v>500</v>
      </c>
      <c r="C131">
        <f>_xlfn.XLOOKUP(A131,'CSRT RCO'!$C$9:$C$94,'CSRT RCO'!$OF$9:$OF$94,0,0)</f>
        <v>0</v>
      </c>
      <c r="D131">
        <f>_xlfn.XLOOKUP(A131,'CSRT RCO'!$C$9:$C$94,'CSRT RCO'!$OG$9:$OG$94,0,0)</f>
        <v>0</v>
      </c>
      <c r="E131">
        <f>_xlfn.XLOOKUP(A131,'CSRT RCO'!$C$9:$C$94,'CSRT RCO'!$OH$9:$OH$94,0,0)</f>
        <v>0</v>
      </c>
      <c r="K131">
        <v>500</v>
      </c>
      <c r="N131">
        <v>500</v>
      </c>
      <c r="P131">
        <f>_xlfn.XLOOKUP(A131,'CSRT RCO'!$C$9:$C$94,'CSRT RCO'!$OJ$9:$OJ$94,0,0)</f>
        <v>0</v>
      </c>
      <c r="Q131">
        <f>_xlfn.XLOOKUP(A131,'CSRT RCO'!$C$9:$C$94,'CSRT RCO'!$OK$9:$OK$94,0,0)</f>
        <v>0</v>
      </c>
      <c r="R131">
        <f>_xlfn.XLOOKUP(A131,'CSRT RCO'!$C$9:$C$94,'CSRT RCO'!$OL$9:$OL$94,0,0)</f>
        <v>0</v>
      </c>
    </row>
    <row r="132" spans="1:18">
      <c r="A132" t="s">
        <v>3082</v>
      </c>
      <c r="B132">
        <v>800</v>
      </c>
      <c r="C132">
        <f>_xlfn.XLOOKUP(A132,'CSRT RCO'!$C$9:$C$94,'CSRT RCO'!$OF$9:$OF$94,0,0)</f>
        <v>0</v>
      </c>
      <c r="D132">
        <f>_xlfn.XLOOKUP(A132,'CSRT RCO'!$C$9:$C$94,'CSRT RCO'!$OG$9:$OG$94,0,0)</f>
        <v>0</v>
      </c>
      <c r="E132">
        <f>_xlfn.XLOOKUP(A132,'CSRT RCO'!$C$9:$C$94,'CSRT RCO'!$OH$9:$OH$94,0,0)</f>
        <v>0</v>
      </c>
      <c r="K132">
        <v>800</v>
      </c>
      <c r="N132">
        <v>800</v>
      </c>
      <c r="P132">
        <f>_xlfn.XLOOKUP(A132,'CSRT RCO'!$C$9:$C$94,'CSRT RCO'!$OJ$9:$OJ$94,0,0)</f>
        <v>0</v>
      </c>
      <c r="Q132">
        <f>_xlfn.XLOOKUP(A132,'CSRT RCO'!$C$9:$C$94,'CSRT RCO'!$OK$9:$OK$94,0,0)</f>
        <v>0</v>
      </c>
      <c r="R132">
        <f>_xlfn.XLOOKUP(A132,'CSRT RCO'!$C$9:$C$94,'CSRT RCO'!$OL$9:$OL$94,0,0)</f>
        <v>0</v>
      </c>
    </row>
    <row r="133" spans="1:18">
      <c r="A133" t="s">
        <v>3086</v>
      </c>
      <c r="B133">
        <v>800</v>
      </c>
      <c r="C133">
        <f>_xlfn.XLOOKUP(A133,'CSRT RCO'!$C$9:$C$94,'CSRT RCO'!$OF$9:$OF$94,0,0)</f>
        <v>0</v>
      </c>
      <c r="D133">
        <f>_xlfn.XLOOKUP(A133,'CSRT RCO'!$C$9:$C$94,'CSRT RCO'!$OG$9:$OG$94,0,0)</f>
        <v>0</v>
      </c>
      <c r="E133">
        <f>_xlfn.XLOOKUP(A133,'CSRT RCO'!$C$9:$C$94,'CSRT RCO'!$OH$9:$OH$94,0,0)</f>
        <v>0</v>
      </c>
      <c r="K133">
        <v>800</v>
      </c>
      <c r="N133">
        <v>800</v>
      </c>
      <c r="P133">
        <f>_xlfn.XLOOKUP(A133,'CSRT RCO'!$C$9:$C$94,'CSRT RCO'!$OJ$9:$OJ$94,0,0)</f>
        <v>0</v>
      </c>
      <c r="Q133">
        <f>_xlfn.XLOOKUP(A133,'CSRT RCO'!$C$9:$C$94,'CSRT RCO'!$OK$9:$OK$94,0,0)</f>
        <v>0</v>
      </c>
      <c r="R133">
        <f>_xlfn.XLOOKUP(A133,'CSRT RCO'!$C$9:$C$94,'CSRT RCO'!$OL$9:$OL$94,0,0)</f>
        <v>0</v>
      </c>
    </row>
    <row r="134" spans="1:18">
      <c r="A134" t="s">
        <v>3080</v>
      </c>
      <c r="B134">
        <v>800</v>
      </c>
      <c r="C134">
        <f>_xlfn.XLOOKUP(A134,'CSRT RCO'!$C$9:$C$94,'CSRT RCO'!$OF$9:$OF$94,0,0)</f>
        <v>0</v>
      </c>
      <c r="D134">
        <f>_xlfn.XLOOKUP(A134,'CSRT RCO'!$C$9:$C$94,'CSRT RCO'!$OG$9:$OG$94,0,0)</f>
        <v>0</v>
      </c>
      <c r="E134">
        <f>_xlfn.XLOOKUP(A134,'CSRT RCO'!$C$9:$C$94,'CSRT RCO'!$OH$9:$OH$94,0,0)</f>
        <v>0</v>
      </c>
      <c r="K134">
        <v>800</v>
      </c>
      <c r="N134">
        <v>800</v>
      </c>
      <c r="P134">
        <f>_xlfn.XLOOKUP(A134,'CSRT RCO'!$C$9:$C$94,'CSRT RCO'!$OJ$9:$OJ$94,0,0)</f>
        <v>0</v>
      </c>
      <c r="Q134">
        <f>_xlfn.XLOOKUP(A134,'CSRT RCO'!$C$9:$C$94,'CSRT RCO'!$OK$9:$OK$94,0,0)</f>
        <v>0</v>
      </c>
      <c r="R134">
        <f>_xlfn.XLOOKUP(A134,'CSRT RCO'!$C$9:$C$94,'CSRT RCO'!$OL$9:$OL$94,0,0)</f>
        <v>0</v>
      </c>
    </row>
    <row r="135" spans="1:18">
      <c r="A135" t="s">
        <v>3063</v>
      </c>
      <c r="B135">
        <v>800</v>
      </c>
      <c r="C135">
        <f>_xlfn.XLOOKUP(A135,'CSRT RCO'!$C$9:$C$94,'CSRT RCO'!$OF$9:$OF$94,0,0)</f>
        <v>0</v>
      </c>
      <c r="D135">
        <f>_xlfn.XLOOKUP(A135,'CSRT RCO'!$C$9:$C$94,'CSRT RCO'!$OG$9:$OG$94,0,0)</f>
        <v>0</v>
      </c>
      <c r="E135">
        <f>_xlfn.XLOOKUP(A135,'CSRT RCO'!$C$9:$C$94,'CSRT RCO'!$OH$9:$OH$94,0,0)</f>
        <v>0</v>
      </c>
      <c r="K135">
        <v>800</v>
      </c>
      <c r="N135">
        <v>800</v>
      </c>
      <c r="P135">
        <f>_xlfn.XLOOKUP(A135,'CSRT RCO'!$C$9:$C$94,'CSRT RCO'!$OJ$9:$OJ$94,0,0)</f>
        <v>0</v>
      </c>
      <c r="Q135">
        <f>_xlfn.XLOOKUP(A135,'CSRT RCO'!$C$9:$C$94,'CSRT RCO'!$OK$9:$OK$94,0,0)</f>
        <v>0</v>
      </c>
      <c r="R135">
        <f>_xlfn.XLOOKUP(A135,'CSRT RCO'!$C$9:$C$94,'CSRT RCO'!$OL$9:$OL$94,0,0)</f>
        <v>0</v>
      </c>
    </row>
    <row r="136" spans="1:18">
      <c r="A136" t="s">
        <v>3085</v>
      </c>
      <c r="B136">
        <v>800</v>
      </c>
      <c r="C136">
        <f>_xlfn.XLOOKUP(A136,'CSRT RCO'!$C$9:$C$94,'CSRT RCO'!$OF$9:$OF$94,0,0)</f>
        <v>0</v>
      </c>
      <c r="D136">
        <f>_xlfn.XLOOKUP(A136,'CSRT RCO'!$C$9:$C$94,'CSRT RCO'!$OG$9:$OG$94,0,0)</f>
        <v>0</v>
      </c>
      <c r="E136">
        <f>_xlfn.XLOOKUP(A136,'CSRT RCO'!$C$9:$C$94,'CSRT RCO'!$OH$9:$OH$94,0,0)</f>
        <v>0</v>
      </c>
      <c r="K136">
        <v>800</v>
      </c>
      <c r="N136">
        <v>800</v>
      </c>
      <c r="P136">
        <f>_xlfn.XLOOKUP(A136,'CSRT RCO'!$C$9:$C$94,'CSRT RCO'!$OJ$9:$OJ$94,0,0)</f>
        <v>0</v>
      </c>
      <c r="Q136">
        <f>_xlfn.XLOOKUP(A136,'CSRT RCO'!$C$9:$C$94,'CSRT RCO'!$OK$9:$OK$94,0,0)</f>
        <v>0</v>
      </c>
      <c r="R136">
        <f>_xlfn.XLOOKUP(A136,'CSRT RCO'!$C$9:$C$94,'CSRT RCO'!$OL$9:$OL$94,0,0)</f>
        <v>0</v>
      </c>
    </row>
    <row r="137" spans="1:18">
      <c r="A137" t="s">
        <v>636</v>
      </c>
      <c r="B137">
        <v>0</v>
      </c>
      <c r="C137">
        <f>_xlfn.XLOOKUP(A137,'CSRT RCO'!$C$9:$C$94,'CSRT RCO'!$OF$9:$OF$94,0,0)</f>
        <v>0</v>
      </c>
      <c r="D137">
        <f>_xlfn.XLOOKUP(A137,'CSRT RCO'!$C$9:$C$94,'CSRT RCO'!$OG$9:$OG$94,0,0)</f>
        <v>0</v>
      </c>
      <c r="E137">
        <f>_xlfn.XLOOKUP(A137,'CSRT RCO'!$C$9:$C$94,'CSRT RCO'!$OH$9:$OH$94,0,0)</f>
        <v>0</v>
      </c>
      <c r="K137">
        <v>0</v>
      </c>
      <c r="N137">
        <v>412.5</v>
      </c>
      <c r="P137">
        <f>_xlfn.XLOOKUP(A137,'CSRT RCO'!$C$9:$C$94,'CSRT RCO'!$OJ$9:$OJ$94,0,0)</f>
        <v>0</v>
      </c>
      <c r="Q137">
        <f>_xlfn.XLOOKUP(A137,'CSRT RCO'!$C$9:$C$94,'CSRT RCO'!$OK$9:$OK$94,0,0)</f>
        <v>0</v>
      </c>
      <c r="R137">
        <f>_xlfn.XLOOKUP(A137,'CSRT RCO'!$C$9:$C$94,'CSRT RCO'!$OL$9:$OL$94,0,0)</f>
        <v>0</v>
      </c>
    </row>
    <row r="138" spans="1:18">
      <c r="A138" t="s">
        <v>651</v>
      </c>
      <c r="B138">
        <v>0</v>
      </c>
      <c r="C138">
        <f>_xlfn.XLOOKUP(A138,'CSRT RCO'!$C$9:$C$94,'CSRT RCO'!$OF$9:$OF$94,0,0)</f>
        <v>0</v>
      </c>
      <c r="D138">
        <f>_xlfn.XLOOKUP(A138,'CSRT RCO'!$C$9:$C$94,'CSRT RCO'!$OG$9:$OG$94,0,0)</f>
        <v>0</v>
      </c>
      <c r="E138">
        <f>_xlfn.XLOOKUP(A138,'CSRT RCO'!$C$9:$C$94,'CSRT RCO'!$OH$9:$OH$94,0,0)</f>
        <v>0</v>
      </c>
      <c r="K138">
        <v>0</v>
      </c>
      <c r="N138">
        <v>337.5</v>
      </c>
      <c r="P138">
        <f>_xlfn.XLOOKUP(A138,'CSRT RCO'!$C$9:$C$94,'CSRT RCO'!$OJ$9:$OJ$94,0,0)</f>
        <v>0</v>
      </c>
      <c r="Q138">
        <f>_xlfn.XLOOKUP(A138,'CSRT RCO'!$C$9:$C$94,'CSRT RCO'!$OK$9:$OK$94,0,0)</f>
        <v>0</v>
      </c>
      <c r="R138">
        <f>_xlfn.XLOOKUP(A138,'CSRT RCO'!$C$9:$C$94,'CSRT RCO'!$OL$9:$OL$94,0,0)</f>
        <v>0</v>
      </c>
    </row>
    <row r="139" spans="1:18">
      <c r="A139" t="s">
        <v>628</v>
      </c>
      <c r="B139">
        <v>0</v>
      </c>
      <c r="C139">
        <f>_xlfn.XLOOKUP(A139,'CSRT RCO'!$C$9:$C$94,'CSRT RCO'!$OF$9:$OF$94,0,0)</f>
        <v>0</v>
      </c>
      <c r="D139">
        <f>_xlfn.XLOOKUP(A139,'CSRT RCO'!$C$9:$C$94,'CSRT RCO'!$OG$9:$OG$94,0,0)</f>
        <v>0</v>
      </c>
      <c r="E139">
        <f>_xlfn.XLOOKUP(A139,'CSRT RCO'!$C$9:$C$94,'CSRT RCO'!$OH$9:$OH$94,0,0)</f>
        <v>0</v>
      </c>
      <c r="K139">
        <v>0</v>
      </c>
      <c r="N139">
        <v>312.5</v>
      </c>
      <c r="P139">
        <f>_xlfn.XLOOKUP(A139,'CSRT RCO'!$C$9:$C$94,'CSRT RCO'!$OJ$9:$OJ$94,0,0)</f>
        <v>0</v>
      </c>
      <c r="Q139">
        <f>_xlfn.XLOOKUP(A139,'CSRT RCO'!$C$9:$C$94,'CSRT RCO'!$OK$9:$OK$94,0,0)</f>
        <v>0</v>
      </c>
      <c r="R139">
        <f>_xlfn.XLOOKUP(A139,'CSRT RCO'!$C$9:$C$94,'CSRT RCO'!$OL$9:$OL$94,0,0)</f>
        <v>0</v>
      </c>
    </row>
    <row r="140" spans="1:18">
      <c r="A140" t="s">
        <v>655</v>
      </c>
      <c r="B140">
        <v>0</v>
      </c>
      <c r="C140">
        <f>_xlfn.XLOOKUP(A140,'CSRT RCO'!$C$9:$C$94,'CSRT RCO'!$OF$9:$OF$94,0,0)</f>
        <v>0</v>
      </c>
      <c r="D140">
        <f>_xlfn.XLOOKUP(A140,'CSRT RCO'!$C$9:$C$94,'CSRT RCO'!$OG$9:$OG$94,0,0)</f>
        <v>0</v>
      </c>
      <c r="E140">
        <f>_xlfn.XLOOKUP(A140,'CSRT RCO'!$C$9:$C$94,'CSRT RCO'!$OH$9:$OH$94,0,0)</f>
        <v>0</v>
      </c>
      <c r="K140">
        <v>426.66</v>
      </c>
      <c r="N140">
        <v>613.33000000000004</v>
      </c>
      <c r="P140">
        <f>_xlfn.XLOOKUP(A140,'CSRT RCO'!$C$9:$C$94,'CSRT RCO'!$OJ$9:$OJ$94,0,0)</f>
        <v>0</v>
      </c>
      <c r="Q140">
        <f>_xlfn.XLOOKUP(A140,'CSRT RCO'!$C$9:$C$94,'CSRT RCO'!$OK$9:$OK$94,0,0)</f>
        <v>0</v>
      </c>
      <c r="R140">
        <f>_xlfn.XLOOKUP(A140,'CSRT RCO'!$C$9:$C$94,'CSRT RCO'!$OL$9:$OL$94,0,0)</f>
        <v>0</v>
      </c>
    </row>
    <row r="141" spans="1:18">
      <c r="A141" t="s">
        <v>640</v>
      </c>
      <c r="B141">
        <v>0</v>
      </c>
      <c r="C141">
        <f>_xlfn.XLOOKUP(A141,'CSRT RCO'!$C$9:$C$94,'CSRT RCO'!$OF$9:$OF$94,0,0)</f>
        <v>0</v>
      </c>
      <c r="D141">
        <f>_xlfn.XLOOKUP(A141,'CSRT RCO'!$C$9:$C$94,'CSRT RCO'!$OG$9:$OG$94,0,0)</f>
        <v>0</v>
      </c>
      <c r="E141">
        <f>_xlfn.XLOOKUP(A141,'CSRT RCO'!$C$9:$C$94,'CSRT RCO'!$OH$9:$OH$94,0,0)</f>
        <v>0</v>
      </c>
      <c r="K141">
        <v>0</v>
      </c>
      <c r="N141">
        <v>175</v>
      </c>
      <c r="P141">
        <f>_xlfn.XLOOKUP(A141,'CSRT RCO'!$C$9:$C$94,'CSRT RCO'!$OJ$9:$OJ$94,0,0)</f>
        <v>0</v>
      </c>
      <c r="Q141">
        <f>_xlfn.XLOOKUP(A141,'CSRT RCO'!$C$9:$C$94,'CSRT RCO'!$OK$9:$OK$94,0,0)</f>
        <v>0</v>
      </c>
      <c r="R141">
        <f>_xlfn.XLOOKUP(A141,'CSRT RCO'!$C$9:$C$94,'CSRT RCO'!$OL$9:$OL$94,0,0)</f>
        <v>0</v>
      </c>
    </row>
    <row r="142" spans="1:18">
      <c r="A142" t="s">
        <v>643</v>
      </c>
      <c r="B142">
        <v>0</v>
      </c>
      <c r="C142">
        <f>_xlfn.XLOOKUP(A142,'CSRT RCO'!$C$9:$C$94,'CSRT RCO'!$OF$9:$OF$94,0,0)</f>
        <v>0</v>
      </c>
      <c r="D142">
        <f>_xlfn.XLOOKUP(A142,'CSRT RCO'!$C$9:$C$94,'CSRT RCO'!$OG$9:$OG$94,0,0)</f>
        <v>0</v>
      </c>
      <c r="E142">
        <f>_xlfn.XLOOKUP(A142,'CSRT RCO'!$C$9:$C$94,'CSRT RCO'!$OH$9:$OH$94,0,0)</f>
        <v>0</v>
      </c>
      <c r="K142">
        <v>160</v>
      </c>
      <c r="N142">
        <v>346.67</v>
      </c>
      <c r="P142">
        <f>_xlfn.XLOOKUP(A142,'CSRT RCO'!$C$9:$C$94,'CSRT RCO'!$OJ$9:$OJ$94,0,0)</f>
        <v>0</v>
      </c>
      <c r="Q142">
        <f>_xlfn.XLOOKUP(A142,'CSRT RCO'!$C$9:$C$94,'CSRT RCO'!$OK$9:$OK$94,0,0)</f>
        <v>0</v>
      </c>
      <c r="R142">
        <f>_xlfn.XLOOKUP(A142,'CSRT RCO'!$C$9:$C$94,'CSRT RCO'!$OL$9:$OL$94,0,0)</f>
        <v>0</v>
      </c>
    </row>
    <row r="143" spans="1:18">
      <c r="A143" t="s">
        <v>647</v>
      </c>
      <c r="B143">
        <v>0</v>
      </c>
      <c r="C143">
        <f>_xlfn.XLOOKUP(A143,'CSRT RCO'!$C$9:$C$94,'CSRT RCO'!$OF$9:$OF$94,0,0)</f>
        <v>0</v>
      </c>
      <c r="D143">
        <f>_xlfn.XLOOKUP(A143,'CSRT RCO'!$C$9:$C$94,'CSRT RCO'!$OG$9:$OG$94,0,0)</f>
        <v>0</v>
      </c>
      <c r="E143">
        <f>_xlfn.XLOOKUP(A143,'CSRT RCO'!$C$9:$C$94,'CSRT RCO'!$OH$9:$OH$94,0,0)</f>
        <v>0</v>
      </c>
      <c r="K143">
        <v>160</v>
      </c>
      <c r="N143">
        <v>346.67</v>
      </c>
      <c r="P143">
        <f>_xlfn.XLOOKUP(A143,'CSRT RCO'!$C$9:$C$94,'CSRT RCO'!$OJ$9:$OJ$94,0,0)</f>
        <v>0</v>
      </c>
      <c r="Q143">
        <f>_xlfn.XLOOKUP(A143,'CSRT RCO'!$C$9:$C$94,'CSRT RCO'!$OK$9:$OK$94,0,0)</f>
        <v>0</v>
      </c>
      <c r="R143">
        <f>_xlfn.XLOOKUP(A143,'CSRT RCO'!$C$9:$C$94,'CSRT RCO'!$OL$9:$OL$94,0,0)</f>
        <v>0</v>
      </c>
    </row>
    <row r="144" spans="1:18">
      <c r="A144" t="s">
        <v>659</v>
      </c>
      <c r="B144">
        <v>0</v>
      </c>
      <c r="C144">
        <f>_xlfn.XLOOKUP(A144,'CSRT RCO'!$C$9:$C$94,'CSRT RCO'!$OF$9:$OF$94,0,0)</f>
        <v>0</v>
      </c>
      <c r="D144">
        <f>_xlfn.XLOOKUP(A144,'CSRT RCO'!$C$9:$C$94,'CSRT RCO'!$OG$9:$OG$94,0,0)</f>
        <v>0</v>
      </c>
      <c r="E144">
        <f>_xlfn.XLOOKUP(A144,'CSRT RCO'!$C$9:$C$94,'CSRT RCO'!$OH$9:$OH$94,0,0)</f>
        <v>0</v>
      </c>
      <c r="K144">
        <v>106.66</v>
      </c>
      <c r="N144">
        <v>293.33</v>
      </c>
      <c r="P144">
        <f>_xlfn.XLOOKUP(A144,'CSRT RCO'!$C$9:$C$94,'CSRT RCO'!$OJ$9:$OJ$94,0,0)</f>
        <v>0</v>
      </c>
      <c r="Q144">
        <f>_xlfn.XLOOKUP(A144,'CSRT RCO'!$C$9:$C$94,'CSRT RCO'!$OK$9:$OK$94,0,0)</f>
        <v>0</v>
      </c>
      <c r="R144">
        <f>_xlfn.XLOOKUP(A144,'CSRT RCO'!$C$9:$C$94,'CSRT RCO'!$OL$9:$OL$94,0,0)</f>
        <v>0</v>
      </c>
    </row>
    <row r="145" spans="1:18">
      <c r="A145" t="s">
        <v>5628</v>
      </c>
      <c r="B145">
        <v>0</v>
      </c>
      <c r="C145">
        <f>_xlfn.XLOOKUP(A145,'CSRT RCO'!$C$9:$C$94,'CSRT RCO'!$OF$9:$OF$94,0,0)</f>
        <v>0</v>
      </c>
      <c r="D145">
        <f>_xlfn.XLOOKUP(A145,'CSRT RCO'!$C$9:$C$94,'CSRT RCO'!$OG$9:$OG$94,0,0)</f>
        <v>0</v>
      </c>
      <c r="E145">
        <f>_xlfn.XLOOKUP(A145,'CSRT RCO'!$C$9:$C$94,'CSRT RCO'!$OH$9:$OH$94,0,0)</f>
        <v>0</v>
      </c>
      <c r="K145">
        <v>0</v>
      </c>
      <c r="N145">
        <v>160</v>
      </c>
      <c r="P145">
        <f>_xlfn.XLOOKUP(A145,'CSRT RCO'!$C$9:$C$94,'CSRT RCO'!$OJ$9:$OJ$94,0,0)</f>
        <v>0</v>
      </c>
      <c r="Q145">
        <f>_xlfn.XLOOKUP(A145,'CSRT RCO'!$C$9:$C$94,'CSRT RCO'!$OK$9:$OK$94,0,0)</f>
        <v>0</v>
      </c>
      <c r="R145">
        <f>_xlfn.XLOOKUP(A145,'CSRT RCO'!$C$9:$C$94,'CSRT RCO'!$OL$9:$OL$94,0,0)</f>
        <v>0</v>
      </c>
    </row>
    <row r="146" spans="1:18">
      <c r="A146" t="s">
        <v>714</v>
      </c>
      <c r="B146">
        <v>0</v>
      </c>
      <c r="C146">
        <f>_xlfn.XLOOKUP(A146,'CSRT RCO'!$C$9:$C$94,'CSRT RCO'!$OF$9:$OF$94,0,0)</f>
        <v>44.5</v>
      </c>
      <c r="D146">
        <f>_xlfn.XLOOKUP(A146,'CSRT RCO'!$C$9:$C$94,'CSRT RCO'!$OG$9:$OG$94,0,0)</f>
        <v>31.5</v>
      </c>
      <c r="E146">
        <f>_xlfn.XLOOKUP(A146,'CSRT RCO'!$C$9:$C$94,'CSRT RCO'!$OH$9:$OH$94,0,0)</f>
        <v>12</v>
      </c>
      <c r="K146">
        <v>0</v>
      </c>
      <c r="N146">
        <v>0</v>
      </c>
      <c r="P146">
        <f>_xlfn.XLOOKUP(A146,'CSRT RCO'!$C$9:$C$94,'CSRT RCO'!$OJ$9:$OJ$94,0,0)</f>
        <v>0</v>
      </c>
      <c r="Q146">
        <f>_xlfn.XLOOKUP(A146,'CSRT RCO'!$C$9:$C$94,'CSRT RCO'!$OK$9:$OK$94,0,0)</f>
        <v>0</v>
      </c>
      <c r="R146">
        <f>_xlfn.XLOOKUP(A146,'CSRT RCO'!$C$9:$C$94,'CSRT RCO'!$OL$9:$OL$94,0,0)</f>
        <v>0</v>
      </c>
    </row>
    <row r="147" spans="1:18">
      <c r="A147" t="s">
        <v>719</v>
      </c>
      <c r="B147">
        <v>183.37</v>
      </c>
      <c r="C147">
        <f>_xlfn.XLOOKUP(A147,'CSRT RCO'!$C$9:$C$94,'CSRT RCO'!$OF$9:$OF$94,0,0)</f>
        <v>0</v>
      </c>
      <c r="D147">
        <f>_xlfn.XLOOKUP(A147,'CSRT RCO'!$C$9:$C$94,'CSRT RCO'!$OG$9:$OG$94,0,0)</f>
        <v>0</v>
      </c>
      <c r="E147">
        <f>_xlfn.XLOOKUP(A147,'CSRT RCO'!$C$9:$C$94,'CSRT RCO'!$OH$9:$OH$94,0,0)</f>
        <v>0</v>
      </c>
      <c r="K147">
        <v>183.37</v>
      </c>
      <c r="N147">
        <v>183.37</v>
      </c>
      <c r="P147">
        <f>_xlfn.XLOOKUP(A147,'CSRT RCO'!$C$9:$C$94,'CSRT RCO'!$OJ$9:$OJ$94,0,0)</f>
        <v>0</v>
      </c>
      <c r="Q147">
        <f>_xlfn.XLOOKUP(A147,'CSRT RCO'!$C$9:$C$94,'CSRT RCO'!$OK$9:$OK$94,0,0)</f>
        <v>0</v>
      </c>
      <c r="R147">
        <f>_xlfn.XLOOKUP(A147,'CSRT RCO'!$C$9:$C$94,'CSRT RCO'!$OL$9:$OL$94,0,0)</f>
        <v>0</v>
      </c>
    </row>
    <row r="148" spans="1:18">
      <c r="A148" t="s">
        <v>723</v>
      </c>
      <c r="B148">
        <v>0</v>
      </c>
      <c r="C148">
        <f>_xlfn.XLOOKUP(A148,'CSRT RCO'!$C$9:$C$94,'CSRT RCO'!$OF$9:$OF$94,0,0)</f>
        <v>26.5</v>
      </c>
      <c r="D148">
        <f>_xlfn.XLOOKUP(A148,'CSRT RCO'!$C$9:$C$94,'CSRT RCO'!$OG$9:$OG$94,0,0)</f>
        <v>4.0000000000000009</v>
      </c>
      <c r="E148">
        <f>_xlfn.XLOOKUP(A148,'CSRT RCO'!$C$9:$C$94,'CSRT RCO'!$OH$9:$OH$94,0,0)</f>
        <v>0</v>
      </c>
      <c r="K148">
        <v>0</v>
      </c>
      <c r="N148">
        <v>0</v>
      </c>
      <c r="P148">
        <f>_xlfn.XLOOKUP(A148,'CSRT RCO'!$C$9:$C$94,'CSRT RCO'!$OJ$9:$OJ$94,0,0)</f>
        <v>0</v>
      </c>
      <c r="Q148">
        <f>_xlfn.XLOOKUP(A148,'CSRT RCO'!$C$9:$C$94,'CSRT RCO'!$OK$9:$OK$94,0,0)</f>
        <v>0</v>
      </c>
      <c r="R148">
        <f>_xlfn.XLOOKUP(A148,'CSRT RCO'!$C$9:$C$94,'CSRT RCO'!$OL$9:$OL$94,0,0)</f>
        <v>0</v>
      </c>
    </row>
    <row r="149" spans="1:18">
      <c r="A149" t="s">
        <v>727</v>
      </c>
      <c r="B149">
        <v>800</v>
      </c>
      <c r="C149">
        <f>_xlfn.XLOOKUP(A149,'CSRT RCO'!$C$9:$C$94,'CSRT RCO'!$OF$9:$OF$94,0,0)</f>
        <v>0</v>
      </c>
      <c r="D149">
        <f>_xlfn.XLOOKUP(A149,'CSRT RCO'!$C$9:$C$94,'CSRT RCO'!$OG$9:$OG$94,0,0)</f>
        <v>0</v>
      </c>
      <c r="E149">
        <f>_xlfn.XLOOKUP(A149,'CSRT RCO'!$C$9:$C$94,'CSRT RCO'!$OH$9:$OH$94,0,0)</f>
        <v>0</v>
      </c>
      <c r="K149">
        <v>800</v>
      </c>
      <c r="N149">
        <v>800</v>
      </c>
      <c r="P149">
        <f>_xlfn.XLOOKUP(A149,'CSRT RCO'!$C$9:$C$94,'CSRT RCO'!$OJ$9:$OJ$94,0,0)</f>
        <v>0</v>
      </c>
      <c r="Q149">
        <f>_xlfn.XLOOKUP(A149,'CSRT RCO'!$C$9:$C$94,'CSRT RCO'!$OK$9:$OK$94,0,0)</f>
        <v>0</v>
      </c>
      <c r="R149">
        <f>_xlfn.XLOOKUP(A149,'CSRT RCO'!$C$9:$C$94,'CSRT RCO'!$OL$9:$OL$94,0,0)</f>
        <v>0</v>
      </c>
    </row>
    <row r="150" spans="1:18">
      <c r="A150" t="s">
        <v>730</v>
      </c>
      <c r="B150">
        <v>0</v>
      </c>
      <c r="C150">
        <f>_xlfn.XLOOKUP(A150,'CSRT RCO'!$C$9:$C$94,'CSRT RCO'!$OF$9:$OF$94,0,0)</f>
        <v>34.5</v>
      </c>
      <c r="D150">
        <f>_xlfn.XLOOKUP(A150,'CSRT RCO'!$C$9:$C$94,'CSRT RCO'!$OG$9:$OG$94,0,0)</f>
        <v>10.000000000000002</v>
      </c>
      <c r="E150">
        <f>_xlfn.XLOOKUP(A150,'CSRT RCO'!$C$9:$C$94,'CSRT RCO'!$OH$9:$OH$94,0,0)</f>
        <v>11</v>
      </c>
      <c r="K150">
        <v>0</v>
      </c>
      <c r="N150">
        <v>0</v>
      </c>
      <c r="P150">
        <f>_xlfn.XLOOKUP(A150,'CSRT RCO'!$C$9:$C$94,'CSRT RCO'!$OJ$9:$OJ$94,0,0)</f>
        <v>0</v>
      </c>
      <c r="Q150">
        <f>_xlfn.XLOOKUP(A150,'CSRT RCO'!$C$9:$C$94,'CSRT RCO'!$OK$9:$OK$94,0,0)</f>
        <v>0</v>
      </c>
      <c r="R150">
        <f>_xlfn.XLOOKUP(A150,'CSRT RCO'!$C$9:$C$94,'CSRT RCO'!$OL$9:$OL$94,0,0)</f>
        <v>0</v>
      </c>
    </row>
    <row r="151" spans="1:18">
      <c r="A151" t="s">
        <v>733</v>
      </c>
      <c r="B151">
        <v>500</v>
      </c>
      <c r="C151">
        <f>_xlfn.XLOOKUP(A151,'CSRT RCO'!$C$9:$C$94,'CSRT RCO'!$OF$9:$OF$94,0,0)</f>
        <v>26</v>
      </c>
      <c r="D151">
        <f>_xlfn.XLOOKUP(A151,'CSRT RCO'!$C$9:$C$94,'CSRT RCO'!$OG$9:$OG$94,0,0)</f>
        <v>17</v>
      </c>
      <c r="E151">
        <f>_xlfn.XLOOKUP(A151,'CSRT RCO'!$C$9:$C$94,'CSRT RCO'!$OH$9:$OH$94,0,0)</f>
        <v>9</v>
      </c>
      <c r="K151">
        <v>500</v>
      </c>
      <c r="N151">
        <v>500</v>
      </c>
      <c r="P151">
        <f>_xlfn.XLOOKUP(A151,'CSRT RCO'!$C$9:$C$94,'CSRT RCO'!$OJ$9:$OJ$94,0,0)</f>
        <v>0</v>
      </c>
      <c r="Q151">
        <f>_xlfn.XLOOKUP(A151,'CSRT RCO'!$C$9:$C$94,'CSRT RCO'!$OK$9:$OK$94,0,0)</f>
        <v>0</v>
      </c>
      <c r="R151">
        <f>_xlfn.XLOOKUP(A151,'CSRT RCO'!$C$9:$C$94,'CSRT RCO'!$OL$9:$OL$94,0,0)</f>
        <v>0</v>
      </c>
    </row>
    <row r="152" spans="1:18">
      <c r="A152" t="s">
        <v>737</v>
      </c>
      <c r="B152">
        <v>0</v>
      </c>
      <c r="C152">
        <f>_xlfn.XLOOKUP(A152,'CSRT RCO'!$C$9:$C$94,'CSRT RCO'!$OF$9:$OF$94,0,0)</f>
        <v>52</v>
      </c>
      <c r="D152">
        <f>_xlfn.XLOOKUP(A152,'CSRT RCO'!$C$9:$C$94,'CSRT RCO'!$OG$9:$OG$94,0,0)</f>
        <v>34.5</v>
      </c>
      <c r="E152">
        <f>_xlfn.XLOOKUP(A152,'CSRT RCO'!$C$9:$C$94,'CSRT RCO'!$OH$9:$OH$94,0,0)</f>
        <v>0</v>
      </c>
      <c r="K152">
        <v>0</v>
      </c>
      <c r="N152">
        <v>375</v>
      </c>
      <c r="P152">
        <f>_xlfn.XLOOKUP(A152,'CSRT RCO'!$C$9:$C$94,'CSRT RCO'!$OJ$9:$OJ$94,0,0)</f>
        <v>0</v>
      </c>
      <c r="Q152">
        <f>_xlfn.XLOOKUP(A152,'CSRT RCO'!$C$9:$C$94,'CSRT RCO'!$OK$9:$OK$94,0,0)</f>
        <v>0</v>
      </c>
      <c r="R152">
        <f>_xlfn.XLOOKUP(A152,'CSRT RCO'!$C$9:$C$94,'CSRT RCO'!$OL$9:$OL$94,0,0)</f>
        <v>0</v>
      </c>
    </row>
    <row r="153" spans="1:18">
      <c r="A153" t="s">
        <v>741</v>
      </c>
      <c r="B153">
        <v>800</v>
      </c>
      <c r="C153">
        <f>_xlfn.XLOOKUP(A153,'CSRT RCO'!$C$9:$C$94,'CSRT RCO'!$OF$9:$OF$94,0,0)</f>
        <v>0</v>
      </c>
      <c r="D153">
        <f>_xlfn.XLOOKUP(A153,'CSRT RCO'!$C$9:$C$94,'CSRT RCO'!$OG$9:$OG$94,0,0)</f>
        <v>0</v>
      </c>
      <c r="E153">
        <f>_xlfn.XLOOKUP(A153,'CSRT RCO'!$C$9:$C$94,'CSRT RCO'!$OH$9:$OH$94,0,0)</f>
        <v>0</v>
      </c>
      <c r="K153">
        <v>800</v>
      </c>
      <c r="N153">
        <v>800</v>
      </c>
      <c r="P153">
        <f>_xlfn.XLOOKUP(A153,'CSRT RCO'!$C$9:$C$94,'CSRT RCO'!$OJ$9:$OJ$94,0,0)</f>
        <v>0</v>
      </c>
      <c r="Q153">
        <f>_xlfn.XLOOKUP(A153,'CSRT RCO'!$C$9:$C$94,'CSRT RCO'!$OK$9:$OK$94,0,0)</f>
        <v>0</v>
      </c>
      <c r="R153">
        <f>_xlfn.XLOOKUP(A153,'CSRT RCO'!$C$9:$C$94,'CSRT RCO'!$OL$9:$OL$94,0,0)</f>
        <v>0</v>
      </c>
    </row>
    <row r="154" spans="1:18">
      <c r="A154" t="s">
        <v>744</v>
      </c>
      <c r="B154">
        <v>0</v>
      </c>
      <c r="C154">
        <f>_xlfn.XLOOKUP(A154,'CSRT RCO'!$C$9:$C$94,'CSRT RCO'!$OF$9:$OF$94,0,0)</f>
        <v>54</v>
      </c>
      <c r="D154">
        <f>_xlfn.XLOOKUP(A154,'CSRT RCO'!$C$9:$C$94,'CSRT RCO'!$OG$9:$OG$94,0,0)</f>
        <v>40</v>
      </c>
      <c r="E154">
        <f>_xlfn.XLOOKUP(A154,'CSRT RCO'!$C$9:$C$94,'CSRT RCO'!$OH$9:$OH$94,0,0)</f>
        <v>5</v>
      </c>
      <c r="K154">
        <v>0</v>
      </c>
      <c r="N154">
        <v>375</v>
      </c>
      <c r="P154">
        <f>_xlfn.XLOOKUP(A154,'CSRT RCO'!$C$9:$C$94,'CSRT RCO'!$OJ$9:$OJ$94,0,0)</f>
        <v>0</v>
      </c>
      <c r="Q154">
        <f>_xlfn.XLOOKUP(A154,'CSRT RCO'!$C$9:$C$94,'CSRT RCO'!$OK$9:$OK$94,0,0)</f>
        <v>0</v>
      </c>
      <c r="R154">
        <f>_xlfn.XLOOKUP(A154,'CSRT RCO'!$C$9:$C$94,'CSRT RCO'!$OL$9:$OL$94,0,0)</f>
        <v>0</v>
      </c>
    </row>
    <row r="155" spans="1:18">
      <c r="A155" t="s">
        <v>748</v>
      </c>
      <c r="B155">
        <v>500</v>
      </c>
      <c r="C155">
        <f>_xlfn.XLOOKUP(A155,'CSRT RCO'!$C$9:$C$94,'CSRT RCO'!$OF$9:$OF$94,0,0)</f>
        <v>51.5</v>
      </c>
      <c r="D155">
        <f>_xlfn.XLOOKUP(A155,'CSRT RCO'!$C$9:$C$94,'CSRT RCO'!$OG$9:$OG$94,0,0)</f>
        <v>23.000000000000004</v>
      </c>
      <c r="E155">
        <f>_xlfn.XLOOKUP(A155,'CSRT RCO'!$C$9:$C$94,'CSRT RCO'!$OH$9:$OH$94,0,0)</f>
        <v>10.5</v>
      </c>
      <c r="K155">
        <v>500</v>
      </c>
      <c r="N155">
        <v>500</v>
      </c>
      <c r="P155">
        <f>_xlfn.XLOOKUP(A155,'CSRT RCO'!$C$9:$C$94,'CSRT RCO'!$OJ$9:$OJ$94,0,0)</f>
        <v>0</v>
      </c>
      <c r="Q155">
        <f>_xlfn.XLOOKUP(A155,'CSRT RCO'!$C$9:$C$94,'CSRT RCO'!$OK$9:$OK$94,0,0)</f>
        <v>0</v>
      </c>
      <c r="R155">
        <f>_xlfn.XLOOKUP(A155,'CSRT RCO'!$C$9:$C$94,'CSRT RCO'!$OL$9:$OL$94,0,0)</f>
        <v>0</v>
      </c>
    </row>
    <row r="156" spans="1:18">
      <c r="A156" t="s">
        <v>751</v>
      </c>
      <c r="B156">
        <v>0</v>
      </c>
      <c r="C156">
        <f>_xlfn.XLOOKUP(A156,'CSRT RCO'!$C$9:$C$94,'CSRT RCO'!$OF$9:$OF$94,0,0)</f>
        <v>40</v>
      </c>
      <c r="D156">
        <f>_xlfn.XLOOKUP(A156,'CSRT RCO'!$C$9:$C$94,'CSRT RCO'!$OG$9:$OG$94,0,0)</f>
        <v>11.000000000000004</v>
      </c>
      <c r="E156">
        <f>_xlfn.XLOOKUP(A156,'CSRT RCO'!$C$9:$C$94,'CSRT RCO'!$OH$9:$OH$94,0,0)</f>
        <v>5.5</v>
      </c>
      <c r="K156">
        <v>0</v>
      </c>
      <c r="N156">
        <v>0</v>
      </c>
      <c r="P156">
        <f>_xlfn.XLOOKUP(A156,'CSRT RCO'!$C$9:$C$94,'CSRT RCO'!$OJ$9:$OJ$94,0,0)</f>
        <v>0</v>
      </c>
      <c r="Q156">
        <f>_xlfn.XLOOKUP(A156,'CSRT RCO'!$C$9:$C$94,'CSRT RCO'!$OK$9:$OK$94,0,0)</f>
        <v>0</v>
      </c>
      <c r="R156">
        <f>_xlfn.XLOOKUP(A156,'CSRT RCO'!$C$9:$C$94,'CSRT RCO'!$OL$9:$OL$94,0,0)</f>
        <v>0</v>
      </c>
    </row>
    <row r="157" spans="1:18">
      <c r="A157" t="s">
        <v>755</v>
      </c>
      <c r="B157">
        <v>0</v>
      </c>
      <c r="C157">
        <f>_xlfn.XLOOKUP(A157,'CSRT RCO'!$C$9:$C$94,'CSRT RCO'!$OF$9:$OF$94,0,0)</f>
        <v>39</v>
      </c>
      <c r="D157">
        <f>_xlfn.XLOOKUP(A157,'CSRT RCO'!$C$9:$C$94,'CSRT RCO'!$OG$9:$OG$94,0,0)</f>
        <v>12.5</v>
      </c>
      <c r="E157">
        <f>_xlfn.XLOOKUP(A157,'CSRT RCO'!$C$9:$C$94,'CSRT RCO'!$OH$9:$OH$94,0,0)</f>
        <v>14</v>
      </c>
      <c r="K157">
        <v>0</v>
      </c>
      <c r="N157">
        <v>0</v>
      </c>
      <c r="P157">
        <f>_xlfn.XLOOKUP(A157,'CSRT RCO'!$C$9:$C$94,'CSRT RCO'!$OJ$9:$OJ$94,0,0)</f>
        <v>0</v>
      </c>
      <c r="Q157">
        <f>_xlfn.XLOOKUP(A157,'CSRT RCO'!$C$9:$C$94,'CSRT RCO'!$OK$9:$OK$94,0,0)</f>
        <v>0</v>
      </c>
      <c r="R157">
        <f>_xlfn.XLOOKUP(A157,'CSRT RCO'!$C$9:$C$94,'CSRT RCO'!$OL$9:$OL$94,0,0)</f>
        <v>0</v>
      </c>
    </row>
    <row r="158" spans="1:18">
      <c r="A158" t="s">
        <v>759</v>
      </c>
      <c r="B158">
        <v>0</v>
      </c>
      <c r="C158">
        <f>_xlfn.XLOOKUP(A158,'CSRT RCO'!$C$9:$C$94,'CSRT RCO'!$OF$9:$OF$94,0,0)</f>
        <v>20.500000000000004</v>
      </c>
      <c r="D158">
        <f>_xlfn.XLOOKUP(A158,'CSRT RCO'!$C$9:$C$94,'CSRT RCO'!$OG$9:$OG$94,0,0)</f>
        <v>0.5</v>
      </c>
      <c r="E158">
        <f>_xlfn.XLOOKUP(A158,'CSRT RCO'!$C$9:$C$94,'CSRT RCO'!$OH$9:$OH$94,0,0)</f>
        <v>0</v>
      </c>
      <c r="K158">
        <v>0</v>
      </c>
      <c r="N158">
        <v>0</v>
      </c>
      <c r="P158">
        <f>_xlfn.XLOOKUP(A158,'CSRT RCO'!$C$9:$C$94,'CSRT RCO'!$OJ$9:$OJ$94,0,0)</f>
        <v>0</v>
      </c>
      <c r="Q158">
        <f>_xlfn.XLOOKUP(A158,'CSRT RCO'!$C$9:$C$94,'CSRT RCO'!$OK$9:$OK$94,0,0)</f>
        <v>0</v>
      </c>
      <c r="R158">
        <f>_xlfn.XLOOKUP(A158,'CSRT RCO'!$C$9:$C$94,'CSRT RCO'!$OL$9:$OL$94,0,0)</f>
        <v>0</v>
      </c>
    </row>
    <row r="159" spans="1:18">
      <c r="A159" t="s">
        <v>763</v>
      </c>
      <c r="B159">
        <v>0</v>
      </c>
      <c r="C159">
        <f>_xlfn.XLOOKUP(A159,'CSRT RCO'!$C$9:$C$94,'CSRT RCO'!$OF$9:$OF$94,0,0)</f>
        <v>45</v>
      </c>
      <c r="D159">
        <f>_xlfn.XLOOKUP(A159,'CSRT RCO'!$C$9:$C$94,'CSRT RCO'!$OG$9:$OG$94,0,0)</f>
        <v>13.000000000000004</v>
      </c>
      <c r="E159">
        <f>_xlfn.XLOOKUP(A159,'CSRT RCO'!$C$9:$C$94,'CSRT RCO'!$OH$9:$OH$94,0,0)</f>
        <v>0</v>
      </c>
      <c r="K159">
        <v>0</v>
      </c>
      <c r="N159">
        <v>375</v>
      </c>
      <c r="P159">
        <f>_xlfn.XLOOKUP(A159,'CSRT RCO'!$C$9:$C$94,'CSRT RCO'!$OJ$9:$OJ$94,0,0)</f>
        <v>0</v>
      </c>
      <c r="Q159">
        <f>_xlfn.XLOOKUP(A159,'CSRT RCO'!$C$9:$C$94,'CSRT RCO'!$OK$9:$OK$94,0,0)</f>
        <v>0</v>
      </c>
      <c r="R159">
        <f>_xlfn.XLOOKUP(A159,'CSRT RCO'!$C$9:$C$94,'CSRT RCO'!$OL$9:$OL$94,0,0)</f>
        <v>0</v>
      </c>
    </row>
    <row r="160" spans="1:18">
      <c r="A160" t="s">
        <v>766</v>
      </c>
      <c r="B160">
        <v>500</v>
      </c>
      <c r="C160">
        <f>_xlfn.XLOOKUP(A160,'CSRT RCO'!$C$9:$C$94,'CSRT RCO'!$OF$9:$OF$94,0,0)</f>
        <v>53</v>
      </c>
      <c r="D160">
        <f>_xlfn.XLOOKUP(A160,'CSRT RCO'!$C$9:$C$94,'CSRT RCO'!$OG$9:$OG$94,0,0)</f>
        <v>21.500000000000004</v>
      </c>
      <c r="E160">
        <f>_xlfn.XLOOKUP(A160,'CSRT RCO'!$C$9:$C$94,'CSRT RCO'!$OH$9:$OH$94,0,0)</f>
        <v>22.5</v>
      </c>
      <c r="K160">
        <v>500</v>
      </c>
      <c r="N160">
        <v>500</v>
      </c>
      <c r="P160">
        <f>_xlfn.XLOOKUP(A160,'CSRT RCO'!$C$9:$C$94,'CSRT RCO'!$OJ$9:$OJ$94,0,0)</f>
        <v>0</v>
      </c>
      <c r="Q160">
        <f>_xlfn.XLOOKUP(A160,'CSRT RCO'!$C$9:$C$94,'CSRT RCO'!$OK$9:$OK$94,0,0)</f>
        <v>0</v>
      </c>
      <c r="R160">
        <f>_xlfn.XLOOKUP(A160,'CSRT RCO'!$C$9:$C$94,'CSRT RCO'!$OL$9:$OL$94,0,0)</f>
        <v>0</v>
      </c>
    </row>
    <row r="161" spans="1:18">
      <c r="A161" t="s">
        <v>770</v>
      </c>
      <c r="B161">
        <v>500</v>
      </c>
      <c r="C161">
        <f>_xlfn.XLOOKUP(A161,'CSRT RCO'!$C$9:$C$94,'CSRT RCO'!$OF$9:$OF$94,0,0)</f>
        <v>34</v>
      </c>
      <c r="D161">
        <f>_xlfn.XLOOKUP(A161,'CSRT RCO'!$C$9:$C$94,'CSRT RCO'!$OG$9:$OG$94,0,0)</f>
        <v>25</v>
      </c>
      <c r="E161">
        <f>_xlfn.XLOOKUP(A161,'CSRT RCO'!$C$9:$C$94,'CSRT RCO'!$OH$9:$OH$94,0,0)</f>
        <v>12.5</v>
      </c>
      <c r="K161">
        <v>500</v>
      </c>
      <c r="N161">
        <v>500</v>
      </c>
      <c r="P161">
        <f>_xlfn.XLOOKUP(A161,'CSRT RCO'!$C$9:$C$94,'CSRT RCO'!$OJ$9:$OJ$94,0,0)</f>
        <v>0</v>
      </c>
      <c r="Q161">
        <f>_xlfn.XLOOKUP(A161,'CSRT RCO'!$C$9:$C$94,'CSRT RCO'!$OK$9:$OK$94,0,0)</f>
        <v>0</v>
      </c>
      <c r="R161">
        <f>_xlfn.XLOOKUP(A161,'CSRT RCO'!$C$9:$C$94,'CSRT RCO'!$OL$9:$OL$94,0,0)</f>
        <v>0</v>
      </c>
    </row>
    <row r="162" spans="1:18">
      <c r="A162" t="s">
        <v>774</v>
      </c>
      <c r="B162">
        <v>0</v>
      </c>
      <c r="C162">
        <f>_xlfn.XLOOKUP(A162,'CSRT RCO'!$C$9:$C$94,'CSRT RCO'!$OF$9:$OF$94,0,0)</f>
        <v>38</v>
      </c>
      <c r="D162">
        <f>_xlfn.XLOOKUP(A162,'CSRT RCO'!$C$9:$C$94,'CSRT RCO'!$OG$9:$OG$94,0,0)</f>
        <v>14.500000000000004</v>
      </c>
      <c r="E162">
        <f>_xlfn.XLOOKUP(A162,'CSRT RCO'!$C$9:$C$94,'CSRT RCO'!$OH$9:$OH$94,0,0)</f>
        <v>0</v>
      </c>
      <c r="K162">
        <v>0</v>
      </c>
      <c r="N162">
        <v>0</v>
      </c>
      <c r="P162">
        <f>_xlfn.XLOOKUP(A162,'CSRT RCO'!$C$9:$C$94,'CSRT RCO'!$OJ$9:$OJ$94,0,0)</f>
        <v>0</v>
      </c>
      <c r="Q162">
        <f>_xlfn.XLOOKUP(A162,'CSRT RCO'!$C$9:$C$94,'CSRT RCO'!$OK$9:$OK$94,0,0)</f>
        <v>0</v>
      </c>
      <c r="R162">
        <f>_xlfn.XLOOKUP(A162,'CSRT RCO'!$C$9:$C$94,'CSRT RCO'!$OL$9:$OL$94,0,0)</f>
        <v>0</v>
      </c>
    </row>
    <row r="163" spans="1:18">
      <c r="A163" t="s">
        <v>777</v>
      </c>
      <c r="B163">
        <v>0</v>
      </c>
      <c r="C163">
        <f>_xlfn.XLOOKUP(A163,'CSRT RCO'!$C$9:$C$94,'CSRT RCO'!$OF$9:$OF$94,0,0)</f>
        <v>51</v>
      </c>
      <c r="D163">
        <f>_xlfn.XLOOKUP(A163,'CSRT RCO'!$C$9:$C$94,'CSRT RCO'!$OG$9:$OG$94,0,0)</f>
        <v>21.000000000000004</v>
      </c>
      <c r="E163">
        <f>_xlfn.XLOOKUP(A163,'CSRT RCO'!$C$9:$C$94,'CSRT RCO'!$OH$9:$OH$94,0,0)</f>
        <v>4.5</v>
      </c>
      <c r="K163">
        <v>0</v>
      </c>
      <c r="N163">
        <v>0</v>
      </c>
      <c r="P163">
        <f>_xlfn.XLOOKUP(A163,'CSRT RCO'!$C$9:$C$94,'CSRT RCO'!$OJ$9:$OJ$94,0,0)</f>
        <v>0</v>
      </c>
      <c r="Q163">
        <f>_xlfn.XLOOKUP(A163,'CSRT RCO'!$C$9:$C$94,'CSRT RCO'!$OK$9:$OK$94,0,0)</f>
        <v>0</v>
      </c>
      <c r="R163">
        <f>_xlfn.XLOOKUP(A163,'CSRT RCO'!$C$9:$C$94,'CSRT RCO'!$OL$9:$OL$94,0,0)</f>
        <v>0</v>
      </c>
    </row>
    <row r="164" spans="1:18">
      <c r="A164" t="s">
        <v>780</v>
      </c>
      <c r="B164">
        <v>500</v>
      </c>
      <c r="C164">
        <f>_xlfn.XLOOKUP(A164,'CSRT RCO'!$C$9:$C$94,'CSRT RCO'!$OF$9:$OF$94,0,0)</f>
        <v>50</v>
      </c>
      <c r="D164">
        <f>_xlfn.XLOOKUP(A164,'CSRT RCO'!$C$9:$C$94,'CSRT RCO'!$OG$9:$OG$94,0,0)</f>
        <v>10.500000000000004</v>
      </c>
      <c r="E164">
        <f>_xlfn.XLOOKUP(A164,'CSRT RCO'!$C$9:$C$94,'CSRT RCO'!$OH$9:$OH$94,0,0)</f>
        <v>0</v>
      </c>
      <c r="K164">
        <v>500</v>
      </c>
      <c r="N164">
        <v>500</v>
      </c>
      <c r="P164">
        <f>_xlfn.XLOOKUP(A164,'CSRT RCO'!$C$9:$C$94,'CSRT RCO'!$OJ$9:$OJ$94,0,0)</f>
        <v>0</v>
      </c>
      <c r="Q164">
        <f>_xlfn.XLOOKUP(A164,'CSRT RCO'!$C$9:$C$94,'CSRT RCO'!$OK$9:$OK$94,0,0)</f>
        <v>0</v>
      </c>
      <c r="R164">
        <f>_xlfn.XLOOKUP(A164,'CSRT RCO'!$C$9:$C$94,'CSRT RCO'!$OL$9:$OL$94,0,0)</f>
        <v>0</v>
      </c>
    </row>
    <row r="165" spans="1:18">
      <c r="A165" t="s">
        <v>784</v>
      </c>
      <c r="B165">
        <v>0</v>
      </c>
      <c r="C165">
        <f>_xlfn.XLOOKUP(A165,'CSRT RCO'!$C$9:$C$94,'CSRT RCO'!$OF$9:$OF$94,0,0)</f>
        <v>20</v>
      </c>
      <c r="D165">
        <f>_xlfn.XLOOKUP(A165,'CSRT RCO'!$C$9:$C$94,'CSRT RCO'!$OG$9:$OG$94,0,0)</f>
        <v>8.8817841970012523E-16</v>
      </c>
      <c r="E165">
        <f>_xlfn.XLOOKUP(A165,'CSRT RCO'!$C$9:$C$94,'CSRT RCO'!$OH$9:$OH$94,0,0)</f>
        <v>0</v>
      </c>
      <c r="K165">
        <v>0</v>
      </c>
      <c r="N165">
        <v>0</v>
      </c>
      <c r="P165">
        <f>_xlfn.XLOOKUP(A165,'CSRT RCO'!$C$9:$C$94,'CSRT RCO'!$OJ$9:$OJ$94,0,0)</f>
        <v>0</v>
      </c>
      <c r="Q165">
        <f>_xlfn.XLOOKUP(A165,'CSRT RCO'!$C$9:$C$94,'CSRT RCO'!$OK$9:$OK$94,0,0)</f>
        <v>0</v>
      </c>
      <c r="R165">
        <f>_xlfn.XLOOKUP(A165,'CSRT RCO'!$C$9:$C$94,'CSRT RCO'!$OL$9:$OL$94,0,0)</f>
        <v>0</v>
      </c>
    </row>
    <row r="166" spans="1:18">
      <c r="A166" t="s">
        <v>787</v>
      </c>
      <c r="B166">
        <v>0</v>
      </c>
      <c r="C166">
        <f>_xlfn.XLOOKUP(A166,'CSRT RCO'!$C$9:$C$94,'CSRT RCO'!$OF$9:$OF$94,0,0)</f>
        <v>54</v>
      </c>
      <c r="D166">
        <f>_xlfn.XLOOKUP(A166,'CSRT RCO'!$C$9:$C$94,'CSRT RCO'!$OG$9:$OG$94,0,0)</f>
        <v>24.500000000000004</v>
      </c>
      <c r="E166">
        <f>_xlfn.XLOOKUP(A166,'CSRT RCO'!$C$9:$C$94,'CSRT RCO'!$OH$9:$OH$94,0,0)</f>
        <v>8.5</v>
      </c>
      <c r="K166">
        <v>0</v>
      </c>
      <c r="N166">
        <v>0</v>
      </c>
      <c r="P166">
        <f>_xlfn.XLOOKUP(A166,'CSRT RCO'!$C$9:$C$94,'CSRT RCO'!$OJ$9:$OJ$94,0,0)</f>
        <v>0</v>
      </c>
      <c r="Q166">
        <f>_xlfn.XLOOKUP(A166,'CSRT RCO'!$C$9:$C$94,'CSRT RCO'!$OK$9:$OK$94,0,0)</f>
        <v>0</v>
      </c>
      <c r="R166">
        <f>_xlfn.XLOOKUP(A166,'CSRT RCO'!$C$9:$C$94,'CSRT RCO'!$OL$9:$OL$94,0,0)</f>
        <v>0</v>
      </c>
    </row>
    <row r="167" spans="1:18">
      <c r="A167" t="s">
        <v>791</v>
      </c>
      <c r="B167">
        <v>0</v>
      </c>
      <c r="C167">
        <f>_xlfn.XLOOKUP(A167,'CSRT RCO'!$C$9:$C$94,'CSRT RCO'!$OF$9:$OF$94,0,0)</f>
        <v>42</v>
      </c>
      <c r="D167">
        <f>_xlfn.XLOOKUP(A167,'CSRT RCO'!$C$9:$C$94,'CSRT RCO'!$OG$9:$OG$94,0,0)</f>
        <v>13.000000000000004</v>
      </c>
      <c r="E167">
        <f>_xlfn.XLOOKUP(A167,'CSRT RCO'!$C$9:$C$94,'CSRT RCO'!$OH$9:$OH$94,0,0)</f>
        <v>0</v>
      </c>
      <c r="K167">
        <v>0</v>
      </c>
      <c r="N167">
        <v>0</v>
      </c>
      <c r="P167">
        <f>_xlfn.XLOOKUP(A167,'CSRT RCO'!$C$9:$C$94,'CSRT RCO'!$OJ$9:$OJ$94,0,0)</f>
        <v>0</v>
      </c>
      <c r="Q167">
        <f>_xlfn.XLOOKUP(A167,'CSRT RCO'!$C$9:$C$94,'CSRT RCO'!$OK$9:$OK$94,0,0)</f>
        <v>0</v>
      </c>
      <c r="R167">
        <f>_xlfn.XLOOKUP(A167,'CSRT RCO'!$C$9:$C$94,'CSRT RCO'!$OL$9:$OL$94,0,0)</f>
        <v>0</v>
      </c>
    </row>
    <row r="168" spans="1:18">
      <c r="A168" t="s">
        <v>794</v>
      </c>
      <c r="B168">
        <v>0</v>
      </c>
      <c r="C168">
        <f>_xlfn.XLOOKUP(A168,'CSRT RCO'!$C$9:$C$94,'CSRT RCO'!$OF$9:$OF$94,0,0)</f>
        <v>0</v>
      </c>
      <c r="D168">
        <f>_xlfn.XLOOKUP(A168,'CSRT RCO'!$C$9:$C$94,'CSRT RCO'!$OG$9:$OG$94,0,0)</f>
        <v>0</v>
      </c>
      <c r="E168">
        <f>_xlfn.XLOOKUP(A168,'CSRT RCO'!$C$9:$C$94,'CSRT RCO'!$OH$9:$OH$94,0,0)</f>
        <v>0</v>
      </c>
      <c r="K168">
        <v>0</v>
      </c>
      <c r="N168">
        <v>0</v>
      </c>
      <c r="P168">
        <f>_xlfn.XLOOKUP(A168,'CSRT RCO'!$C$9:$C$94,'CSRT RCO'!$OJ$9:$OJ$94,0,0)</f>
        <v>0</v>
      </c>
      <c r="Q168">
        <f>_xlfn.XLOOKUP(A168,'CSRT RCO'!$C$9:$C$94,'CSRT RCO'!$OK$9:$OK$94,0,0)</f>
        <v>0</v>
      </c>
      <c r="R168">
        <f>_xlfn.XLOOKUP(A168,'CSRT RCO'!$C$9:$C$94,'CSRT RCO'!$OL$9:$OL$94,0,0)</f>
        <v>0</v>
      </c>
    </row>
    <row r="169" spans="1:18">
      <c r="A169" t="s">
        <v>797</v>
      </c>
      <c r="B169">
        <v>0</v>
      </c>
      <c r="C169">
        <f>_xlfn.XLOOKUP(A169,'CSRT RCO'!$C$9:$C$94,'CSRT RCO'!$OF$9:$OF$94,0,0)</f>
        <v>0</v>
      </c>
      <c r="D169">
        <f>_xlfn.XLOOKUP(A169,'CSRT RCO'!$C$9:$C$94,'CSRT RCO'!$OG$9:$OG$94,0,0)</f>
        <v>0</v>
      </c>
      <c r="E169">
        <f>_xlfn.XLOOKUP(A169,'CSRT RCO'!$C$9:$C$94,'CSRT RCO'!$OH$9:$OH$94,0,0)</f>
        <v>0</v>
      </c>
      <c r="K169">
        <v>0</v>
      </c>
      <c r="N169">
        <v>300</v>
      </c>
      <c r="P169">
        <f>_xlfn.XLOOKUP(A169,'CSRT RCO'!$C$9:$C$94,'CSRT RCO'!$OJ$9:$OJ$94,0,0)</f>
        <v>0</v>
      </c>
      <c r="Q169">
        <f>_xlfn.XLOOKUP(A169,'CSRT RCO'!$C$9:$C$94,'CSRT RCO'!$OK$9:$OK$94,0,0)</f>
        <v>0</v>
      </c>
      <c r="R169">
        <f>_xlfn.XLOOKUP(A169,'CSRT RCO'!$C$9:$C$94,'CSRT RCO'!$OL$9:$OL$94,0,0)</f>
        <v>0</v>
      </c>
    </row>
    <row r="170" spans="1:18">
      <c r="A170" t="s">
        <v>801</v>
      </c>
      <c r="B170">
        <v>500</v>
      </c>
      <c r="C170">
        <f>_xlfn.XLOOKUP(A170,'CSRT RCO'!$C$9:$C$94,'CSRT RCO'!$OF$9:$OF$94,0,0)</f>
        <v>33</v>
      </c>
      <c r="D170">
        <f>_xlfn.XLOOKUP(A170,'CSRT RCO'!$C$9:$C$94,'CSRT RCO'!$OG$9:$OG$94,0,0)</f>
        <v>4.5000000000000018</v>
      </c>
      <c r="E170">
        <f>_xlfn.XLOOKUP(A170,'CSRT RCO'!$C$9:$C$94,'CSRT RCO'!$OH$9:$OH$94,0,0)</f>
        <v>0</v>
      </c>
      <c r="K170">
        <v>500</v>
      </c>
      <c r="N170">
        <v>500</v>
      </c>
      <c r="P170">
        <f>_xlfn.XLOOKUP(A170,'CSRT RCO'!$C$9:$C$94,'CSRT RCO'!$OJ$9:$OJ$94,0,0)</f>
        <v>0</v>
      </c>
      <c r="Q170">
        <f>_xlfn.XLOOKUP(A170,'CSRT RCO'!$C$9:$C$94,'CSRT RCO'!$OK$9:$OK$94,0,0)</f>
        <v>0</v>
      </c>
      <c r="R170">
        <f>_xlfn.XLOOKUP(A170,'CSRT RCO'!$C$9:$C$94,'CSRT RCO'!$OL$9:$OL$94,0,0)</f>
        <v>0</v>
      </c>
    </row>
    <row r="171" spans="1:18">
      <c r="A171" t="s">
        <v>805</v>
      </c>
      <c r="B171">
        <v>500</v>
      </c>
      <c r="C171">
        <f>_xlfn.XLOOKUP(A171,'CSRT RCO'!$C$9:$C$94,'CSRT RCO'!$OF$9:$OF$94,0,0)</f>
        <v>54</v>
      </c>
      <c r="D171">
        <f>_xlfn.XLOOKUP(A171,'CSRT RCO'!$C$9:$C$94,'CSRT RCO'!$OG$9:$OG$94,0,0)</f>
        <v>16.000000000000004</v>
      </c>
      <c r="E171">
        <f>_xlfn.XLOOKUP(A171,'CSRT RCO'!$C$9:$C$94,'CSRT RCO'!$OH$9:$OH$94,0,0)</f>
        <v>15</v>
      </c>
      <c r="K171">
        <v>500</v>
      </c>
      <c r="N171">
        <v>500</v>
      </c>
      <c r="P171">
        <f>_xlfn.XLOOKUP(A171,'CSRT RCO'!$C$9:$C$94,'CSRT RCO'!$OJ$9:$OJ$94,0,0)</f>
        <v>0</v>
      </c>
      <c r="Q171">
        <f>_xlfn.XLOOKUP(A171,'CSRT RCO'!$C$9:$C$94,'CSRT RCO'!$OK$9:$OK$94,0,0)</f>
        <v>0</v>
      </c>
      <c r="R171">
        <f>_xlfn.XLOOKUP(A171,'CSRT RCO'!$C$9:$C$94,'CSRT RCO'!$OL$9:$OL$94,0,0)</f>
        <v>0</v>
      </c>
    </row>
    <row r="172" spans="1:18">
      <c r="A172" t="s">
        <v>809</v>
      </c>
      <c r="B172">
        <v>0</v>
      </c>
      <c r="C172">
        <f>_xlfn.XLOOKUP(A172,'CSRT RCO'!$C$9:$C$94,'CSRT RCO'!$OF$9:$OF$94,0,0)</f>
        <v>15</v>
      </c>
      <c r="D172">
        <f>_xlfn.XLOOKUP(A172,'CSRT RCO'!$C$9:$C$94,'CSRT RCO'!$OG$9:$OG$94,0,0)</f>
        <v>8.8817841970012523E-16</v>
      </c>
      <c r="E172">
        <f>_xlfn.XLOOKUP(A172,'CSRT RCO'!$C$9:$C$94,'CSRT RCO'!$OH$9:$OH$94,0,0)</f>
        <v>0</v>
      </c>
      <c r="K172">
        <v>0</v>
      </c>
      <c r="N172">
        <v>0</v>
      </c>
      <c r="P172">
        <f>_xlfn.XLOOKUP(A172,'CSRT RCO'!$C$9:$C$94,'CSRT RCO'!$OJ$9:$OJ$94,0,0)</f>
        <v>0</v>
      </c>
      <c r="Q172">
        <f>_xlfn.XLOOKUP(A172,'CSRT RCO'!$C$9:$C$94,'CSRT RCO'!$OK$9:$OK$94,0,0)</f>
        <v>0</v>
      </c>
      <c r="R172">
        <f>_xlfn.XLOOKUP(A172,'CSRT RCO'!$C$9:$C$94,'CSRT RCO'!$OL$9:$OL$94,0,0)</f>
        <v>0</v>
      </c>
    </row>
    <row r="173" spans="1:18">
      <c r="A173" t="s">
        <v>812</v>
      </c>
      <c r="B173">
        <v>0</v>
      </c>
      <c r="C173">
        <f>_xlfn.XLOOKUP(A173,'CSRT RCO'!$C$9:$C$94,'CSRT RCO'!$OF$9:$OF$94,0,0)</f>
        <v>0</v>
      </c>
      <c r="D173">
        <f>_xlfn.XLOOKUP(A173,'CSRT RCO'!$C$9:$C$94,'CSRT RCO'!$OG$9:$OG$94,0,0)</f>
        <v>0</v>
      </c>
      <c r="E173">
        <f>_xlfn.XLOOKUP(A173,'CSRT RCO'!$C$9:$C$94,'CSRT RCO'!$OH$9:$OH$94,0,0)</f>
        <v>0</v>
      </c>
      <c r="K173">
        <v>0</v>
      </c>
      <c r="N173">
        <v>0</v>
      </c>
      <c r="P173">
        <f>_xlfn.XLOOKUP(A173,'CSRT RCO'!$C$9:$C$94,'CSRT RCO'!$OJ$9:$OJ$94,0,0)</f>
        <v>0</v>
      </c>
      <c r="Q173">
        <f>_xlfn.XLOOKUP(A173,'CSRT RCO'!$C$9:$C$94,'CSRT RCO'!$OK$9:$OK$94,0,0)</f>
        <v>0</v>
      </c>
      <c r="R173">
        <f>_xlfn.XLOOKUP(A173,'CSRT RCO'!$C$9:$C$94,'CSRT RCO'!$OL$9:$OL$94,0,0)</f>
        <v>0</v>
      </c>
    </row>
    <row r="174" spans="1:18">
      <c r="A174" t="s">
        <v>815</v>
      </c>
      <c r="B174">
        <v>0</v>
      </c>
      <c r="C174">
        <f>_xlfn.XLOOKUP(A174,'CSRT RCO'!$C$9:$C$94,'CSRT RCO'!$OF$9:$OF$94,0,0)</f>
        <v>38.5</v>
      </c>
      <c r="D174">
        <f>_xlfn.XLOOKUP(A174,'CSRT RCO'!$C$9:$C$94,'CSRT RCO'!$OG$9:$OG$94,0,0)</f>
        <v>16.000000000000004</v>
      </c>
      <c r="E174">
        <f>_xlfn.XLOOKUP(A174,'CSRT RCO'!$C$9:$C$94,'CSRT RCO'!$OH$9:$OH$94,0,0)</f>
        <v>0</v>
      </c>
      <c r="K174">
        <v>0</v>
      </c>
      <c r="N174">
        <v>0</v>
      </c>
      <c r="P174">
        <f>_xlfn.XLOOKUP(A174,'CSRT RCO'!$C$9:$C$94,'CSRT RCO'!$OJ$9:$OJ$94,0,0)</f>
        <v>0</v>
      </c>
      <c r="Q174">
        <f>_xlfn.XLOOKUP(A174,'CSRT RCO'!$C$9:$C$94,'CSRT RCO'!$OK$9:$OK$94,0,0)</f>
        <v>0</v>
      </c>
      <c r="R174">
        <f>_xlfn.XLOOKUP(A174,'CSRT RCO'!$C$9:$C$94,'CSRT RCO'!$OL$9:$OL$94,0,0)</f>
        <v>0</v>
      </c>
    </row>
    <row r="175" spans="1:18">
      <c r="A175" t="s">
        <v>818</v>
      </c>
      <c r="B175">
        <v>0</v>
      </c>
      <c r="C175">
        <f>_xlfn.XLOOKUP(A175,'CSRT RCO'!$C$9:$C$94,'CSRT RCO'!$OF$9:$OF$94,0,0)</f>
        <v>24.5</v>
      </c>
      <c r="D175">
        <f>_xlfn.XLOOKUP(A175,'CSRT RCO'!$C$9:$C$94,'CSRT RCO'!$OG$9:$OG$94,0,0)</f>
        <v>6.5000000000000009</v>
      </c>
      <c r="E175">
        <f>_xlfn.XLOOKUP(A175,'CSRT RCO'!$C$9:$C$94,'CSRT RCO'!$OH$9:$OH$94,0,0)</f>
        <v>0</v>
      </c>
      <c r="K175">
        <v>0</v>
      </c>
      <c r="N175">
        <v>500</v>
      </c>
      <c r="P175">
        <f>_xlfn.XLOOKUP(A175,'CSRT RCO'!$C$9:$C$94,'CSRT RCO'!$OJ$9:$OJ$94,0,0)</f>
        <v>0</v>
      </c>
      <c r="Q175">
        <f>_xlfn.XLOOKUP(A175,'CSRT RCO'!$C$9:$C$94,'CSRT RCO'!$OK$9:$OK$94,0,0)</f>
        <v>0</v>
      </c>
      <c r="R175">
        <f>_xlfn.XLOOKUP(A175,'CSRT RCO'!$C$9:$C$94,'CSRT RCO'!$OL$9:$OL$94,0,0)</f>
        <v>0</v>
      </c>
    </row>
    <row r="176" spans="1:18">
      <c r="A176" t="s">
        <v>821</v>
      </c>
      <c r="B176">
        <v>800</v>
      </c>
      <c r="C176">
        <f>_xlfn.XLOOKUP(A176,'CSRT RCO'!$C$9:$C$94,'CSRT RCO'!$OF$9:$OF$94,0,0)</f>
        <v>25</v>
      </c>
      <c r="D176">
        <f>_xlfn.XLOOKUP(A176,'CSRT RCO'!$C$9:$C$94,'CSRT RCO'!$OG$9:$OG$94,0,0)</f>
        <v>8.8817841970012523E-16</v>
      </c>
      <c r="E176">
        <f>_xlfn.XLOOKUP(A176,'CSRT RCO'!$C$9:$C$94,'CSRT RCO'!$OH$9:$OH$94,0,0)</f>
        <v>0</v>
      </c>
      <c r="K176">
        <v>800</v>
      </c>
      <c r="N176">
        <v>800</v>
      </c>
      <c r="P176">
        <f>_xlfn.XLOOKUP(A176,'CSRT RCO'!$C$9:$C$94,'CSRT RCO'!$OJ$9:$OJ$94,0,0)</f>
        <v>0</v>
      </c>
      <c r="Q176">
        <f>_xlfn.XLOOKUP(A176,'CSRT RCO'!$C$9:$C$94,'CSRT RCO'!$OK$9:$OK$94,0,0)</f>
        <v>0</v>
      </c>
      <c r="R176">
        <f>_xlfn.XLOOKUP(A176,'CSRT RCO'!$C$9:$C$94,'CSRT RCO'!$OL$9:$OL$94,0,0)</f>
        <v>0</v>
      </c>
    </row>
    <row r="177" spans="1:18">
      <c r="A177" t="s">
        <v>824</v>
      </c>
      <c r="B177">
        <v>500</v>
      </c>
      <c r="C177">
        <f>_xlfn.XLOOKUP(A177,'CSRT RCO'!$C$9:$C$94,'CSRT RCO'!$OF$9:$OF$94,0,0)</f>
        <v>19</v>
      </c>
      <c r="D177">
        <f>_xlfn.XLOOKUP(A177,'CSRT RCO'!$C$9:$C$94,'CSRT RCO'!$OG$9:$OG$94,0,0)</f>
        <v>1.7763568394002505E-15</v>
      </c>
      <c r="E177">
        <f>_xlfn.XLOOKUP(A177,'CSRT RCO'!$C$9:$C$94,'CSRT RCO'!$OH$9:$OH$94,0,0)</f>
        <v>0</v>
      </c>
      <c r="K177">
        <v>500</v>
      </c>
      <c r="N177">
        <v>500</v>
      </c>
      <c r="P177">
        <f>_xlfn.XLOOKUP(A177,'CSRT RCO'!$C$9:$C$94,'CSRT RCO'!$OJ$9:$OJ$94,0,0)</f>
        <v>0</v>
      </c>
      <c r="Q177">
        <f>_xlfn.XLOOKUP(A177,'CSRT RCO'!$C$9:$C$94,'CSRT RCO'!$OK$9:$OK$94,0,0)</f>
        <v>0</v>
      </c>
      <c r="R177">
        <f>_xlfn.XLOOKUP(A177,'CSRT RCO'!$C$9:$C$94,'CSRT RCO'!$OL$9:$OL$94,0,0)</f>
        <v>0</v>
      </c>
    </row>
    <row r="178" spans="1:18">
      <c r="A178" t="s">
        <v>828</v>
      </c>
      <c r="B178">
        <v>0</v>
      </c>
      <c r="C178">
        <f>_xlfn.XLOOKUP(A178,'CSRT RCO'!$C$9:$C$94,'CSRT RCO'!$OF$9:$OF$94,0,0)</f>
        <v>50</v>
      </c>
      <c r="D178">
        <f>_xlfn.XLOOKUP(A178,'CSRT RCO'!$C$9:$C$94,'CSRT RCO'!$OG$9:$OG$94,0,0)</f>
        <v>10.500000000000004</v>
      </c>
      <c r="E178">
        <f>_xlfn.XLOOKUP(A178,'CSRT RCO'!$C$9:$C$94,'CSRT RCO'!$OH$9:$OH$94,0,0)</f>
        <v>0</v>
      </c>
      <c r="K178">
        <v>0</v>
      </c>
      <c r="N178">
        <v>0</v>
      </c>
      <c r="P178">
        <f>_xlfn.XLOOKUP(A178,'CSRT RCO'!$C$9:$C$94,'CSRT RCO'!$OJ$9:$OJ$94,0,0)</f>
        <v>0</v>
      </c>
      <c r="Q178">
        <f>_xlfn.XLOOKUP(A178,'CSRT RCO'!$C$9:$C$94,'CSRT RCO'!$OK$9:$OK$94,0,0)</f>
        <v>0</v>
      </c>
      <c r="R178">
        <f>_xlfn.XLOOKUP(A178,'CSRT RCO'!$C$9:$C$94,'CSRT RCO'!$OL$9:$OL$94,0,0)</f>
        <v>0</v>
      </c>
    </row>
    <row r="179" spans="1:18">
      <c r="A179" t="s">
        <v>831</v>
      </c>
      <c r="B179">
        <v>0</v>
      </c>
      <c r="C179">
        <f>_xlfn.XLOOKUP(A179,'CSRT RCO'!$C$9:$C$94,'CSRT RCO'!$OF$9:$OF$94,0,0)</f>
        <v>0</v>
      </c>
      <c r="D179">
        <f>_xlfn.XLOOKUP(A179,'CSRT RCO'!$C$9:$C$94,'CSRT RCO'!$OG$9:$OG$94,0,0)</f>
        <v>0</v>
      </c>
      <c r="E179">
        <f>_xlfn.XLOOKUP(A179,'CSRT RCO'!$C$9:$C$94,'CSRT RCO'!$OH$9:$OH$94,0,0)</f>
        <v>0</v>
      </c>
      <c r="K179">
        <v>0</v>
      </c>
      <c r="N179">
        <v>0</v>
      </c>
      <c r="P179">
        <f>_xlfn.XLOOKUP(A179,'CSRT RCO'!$C$9:$C$94,'CSRT RCO'!$OJ$9:$OJ$94,0,0)</f>
        <v>0</v>
      </c>
      <c r="Q179">
        <f>_xlfn.XLOOKUP(A179,'CSRT RCO'!$C$9:$C$94,'CSRT RCO'!$OK$9:$OK$94,0,0)</f>
        <v>0</v>
      </c>
      <c r="R179">
        <f>_xlfn.XLOOKUP(A179,'CSRT RCO'!$C$9:$C$94,'CSRT RCO'!$OL$9:$OL$94,0,0)</f>
        <v>0</v>
      </c>
    </row>
    <row r="180" spans="1:18">
      <c r="A180" t="s">
        <v>834</v>
      </c>
      <c r="B180">
        <v>0</v>
      </c>
      <c r="C180">
        <f>_xlfn.XLOOKUP(A180,'CSRT RCO'!$C$9:$C$94,'CSRT RCO'!$OF$9:$OF$94,0,0)</f>
        <v>51</v>
      </c>
      <c r="D180">
        <f>_xlfn.XLOOKUP(A180,'CSRT RCO'!$C$9:$C$94,'CSRT RCO'!$OG$9:$OG$94,0,0)</f>
        <v>11.000000000000004</v>
      </c>
      <c r="E180">
        <f>_xlfn.XLOOKUP(A180,'CSRT RCO'!$C$9:$C$94,'CSRT RCO'!$OH$9:$OH$94,0,0)</f>
        <v>0</v>
      </c>
      <c r="K180">
        <v>0</v>
      </c>
      <c r="N180">
        <v>0</v>
      </c>
      <c r="P180">
        <f>_xlfn.XLOOKUP(A180,'CSRT RCO'!$C$9:$C$94,'CSRT RCO'!$OJ$9:$OJ$94,0,0)</f>
        <v>0</v>
      </c>
      <c r="Q180">
        <f>_xlfn.XLOOKUP(A180,'CSRT RCO'!$C$9:$C$94,'CSRT RCO'!$OK$9:$OK$94,0,0)</f>
        <v>0</v>
      </c>
      <c r="R180">
        <f>_xlfn.XLOOKUP(A180,'CSRT RCO'!$C$9:$C$94,'CSRT RCO'!$OL$9:$OL$94,0,0)</f>
        <v>0</v>
      </c>
    </row>
    <row r="181" spans="1:18">
      <c r="A181" t="s">
        <v>837</v>
      </c>
      <c r="B181">
        <v>0</v>
      </c>
      <c r="C181">
        <f>_xlfn.XLOOKUP(A181,'CSRT RCO'!$C$9:$C$94,'CSRT RCO'!$OF$9:$OF$94,0,0)</f>
        <v>50.5</v>
      </c>
      <c r="D181">
        <f>_xlfn.XLOOKUP(A181,'CSRT RCO'!$C$9:$C$94,'CSRT RCO'!$OG$9:$OG$94,0,0)</f>
        <v>28.000000000000004</v>
      </c>
      <c r="E181">
        <f>_xlfn.XLOOKUP(A181,'CSRT RCO'!$C$9:$C$94,'CSRT RCO'!$OH$9:$OH$94,0,0)</f>
        <v>11.5</v>
      </c>
      <c r="K181">
        <v>0</v>
      </c>
      <c r="N181">
        <v>0</v>
      </c>
      <c r="P181">
        <f>_xlfn.XLOOKUP(A181,'CSRT RCO'!$C$9:$C$94,'CSRT RCO'!$OJ$9:$OJ$94,0,0)</f>
        <v>0</v>
      </c>
      <c r="Q181">
        <f>_xlfn.XLOOKUP(A181,'CSRT RCO'!$C$9:$C$94,'CSRT RCO'!$OK$9:$OK$94,0,0)</f>
        <v>0</v>
      </c>
      <c r="R181">
        <f>_xlfn.XLOOKUP(A181,'CSRT RCO'!$C$9:$C$94,'CSRT RCO'!$OL$9:$OL$94,0,0)</f>
        <v>0</v>
      </c>
    </row>
    <row r="182" spans="1:18">
      <c r="A182" t="s">
        <v>841</v>
      </c>
      <c r="B182">
        <v>0</v>
      </c>
      <c r="C182">
        <f>_xlfn.XLOOKUP(A182,'CSRT RCO'!$C$9:$C$94,'CSRT RCO'!$OF$9:$OF$94,0,0)</f>
        <v>35.5</v>
      </c>
      <c r="D182">
        <f>_xlfn.XLOOKUP(A182,'CSRT RCO'!$C$9:$C$94,'CSRT RCO'!$OG$9:$OG$94,0,0)</f>
        <v>23.5</v>
      </c>
      <c r="E182">
        <f>_xlfn.XLOOKUP(A182,'CSRT RCO'!$C$9:$C$94,'CSRT RCO'!$OH$9:$OH$94,0,0)</f>
        <v>10.5</v>
      </c>
      <c r="K182">
        <v>0</v>
      </c>
      <c r="N182">
        <v>0</v>
      </c>
      <c r="P182">
        <f>_xlfn.XLOOKUP(A182,'CSRT RCO'!$C$9:$C$94,'CSRT RCO'!$OJ$9:$OJ$94,0,0)</f>
        <v>0</v>
      </c>
      <c r="Q182">
        <f>_xlfn.XLOOKUP(A182,'CSRT RCO'!$C$9:$C$94,'CSRT RCO'!$OK$9:$OK$94,0,0)</f>
        <v>0</v>
      </c>
      <c r="R182">
        <f>_xlfn.XLOOKUP(A182,'CSRT RCO'!$C$9:$C$94,'CSRT RCO'!$OL$9:$OL$94,0,0)</f>
        <v>0</v>
      </c>
    </row>
    <row r="183" spans="1:18">
      <c r="A183" t="s">
        <v>845</v>
      </c>
      <c r="B183">
        <v>0</v>
      </c>
      <c r="C183">
        <f>_xlfn.XLOOKUP(A183,'CSRT RCO'!$C$9:$C$94,'CSRT RCO'!$OF$9:$OF$94,0,0)</f>
        <v>50</v>
      </c>
      <c r="D183">
        <f>_xlfn.XLOOKUP(A183,'CSRT RCO'!$C$9:$C$94,'CSRT RCO'!$OG$9:$OG$94,0,0)</f>
        <v>22</v>
      </c>
      <c r="E183">
        <f>_xlfn.XLOOKUP(A183,'CSRT RCO'!$C$9:$C$94,'CSRT RCO'!$OH$9:$OH$94,0,0)</f>
        <v>14</v>
      </c>
      <c r="K183">
        <v>0</v>
      </c>
      <c r="N183">
        <v>0</v>
      </c>
      <c r="P183">
        <f>_xlfn.XLOOKUP(A183,'CSRT RCO'!$C$9:$C$94,'CSRT RCO'!$OJ$9:$OJ$94,0,0)</f>
        <v>0</v>
      </c>
      <c r="Q183">
        <f>_xlfn.XLOOKUP(A183,'CSRT RCO'!$C$9:$C$94,'CSRT RCO'!$OK$9:$OK$94,0,0)</f>
        <v>0</v>
      </c>
      <c r="R183">
        <f>_xlfn.XLOOKUP(A183,'CSRT RCO'!$C$9:$C$94,'CSRT RCO'!$OL$9:$OL$94,0,0)</f>
        <v>0</v>
      </c>
    </row>
    <row r="184" spans="1:18">
      <c r="A184" t="s">
        <v>848</v>
      </c>
      <c r="B184">
        <v>0</v>
      </c>
      <c r="C184">
        <f>_xlfn.XLOOKUP(A184,'CSRT RCO'!$C$9:$C$94,'CSRT RCO'!$OF$9:$OF$94,0,0)</f>
        <v>48</v>
      </c>
      <c r="D184">
        <f>_xlfn.XLOOKUP(A184,'CSRT RCO'!$C$9:$C$94,'CSRT RCO'!$OG$9:$OG$94,0,0)</f>
        <v>15.500000000000004</v>
      </c>
      <c r="E184">
        <f>_xlfn.XLOOKUP(A184,'CSRT RCO'!$C$9:$C$94,'CSRT RCO'!$OH$9:$OH$94,0,0)</f>
        <v>0</v>
      </c>
      <c r="K184">
        <v>0</v>
      </c>
      <c r="N184">
        <v>0</v>
      </c>
      <c r="P184">
        <f>_xlfn.XLOOKUP(A184,'CSRT RCO'!$C$9:$C$94,'CSRT RCO'!$OJ$9:$OJ$94,0,0)</f>
        <v>0</v>
      </c>
      <c r="Q184">
        <f>_xlfn.XLOOKUP(A184,'CSRT RCO'!$C$9:$C$94,'CSRT RCO'!$OK$9:$OK$94,0,0)</f>
        <v>0</v>
      </c>
      <c r="R184">
        <f>_xlfn.XLOOKUP(A184,'CSRT RCO'!$C$9:$C$94,'CSRT RCO'!$OL$9:$OL$94,0,0)</f>
        <v>0</v>
      </c>
    </row>
    <row r="185" spans="1:18">
      <c r="A185" t="s">
        <v>851</v>
      </c>
      <c r="B185">
        <v>0</v>
      </c>
      <c r="C185">
        <f>_xlfn.XLOOKUP(A185,'CSRT RCO'!$C$9:$C$94,'CSRT RCO'!$OF$9:$OF$94,0,0)</f>
        <v>54</v>
      </c>
      <c r="D185">
        <f>_xlfn.XLOOKUP(A185,'CSRT RCO'!$C$9:$C$94,'CSRT RCO'!$OG$9:$OG$94,0,0)</f>
        <v>15.000000000000004</v>
      </c>
      <c r="E185">
        <f>_xlfn.XLOOKUP(A185,'CSRT RCO'!$C$9:$C$94,'CSRT RCO'!$OH$9:$OH$94,0,0)</f>
        <v>0</v>
      </c>
      <c r="K185">
        <v>0</v>
      </c>
      <c r="N185">
        <v>0</v>
      </c>
      <c r="P185">
        <f>_xlfn.XLOOKUP(A185,'CSRT RCO'!$C$9:$C$94,'CSRT RCO'!$OJ$9:$OJ$94,0,0)</f>
        <v>0</v>
      </c>
      <c r="Q185">
        <f>_xlfn.XLOOKUP(A185,'CSRT RCO'!$C$9:$C$94,'CSRT RCO'!$OK$9:$OK$94,0,0)</f>
        <v>0</v>
      </c>
      <c r="R185">
        <f>_xlfn.XLOOKUP(A185,'CSRT RCO'!$C$9:$C$94,'CSRT RCO'!$OL$9:$OL$94,0,0)</f>
        <v>0</v>
      </c>
    </row>
    <row r="186" spans="1:18">
      <c r="A186" t="s">
        <v>854</v>
      </c>
      <c r="B186">
        <v>0</v>
      </c>
      <c r="C186">
        <f>_xlfn.XLOOKUP(A186,'CSRT RCO'!$C$9:$C$94,'CSRT RCO'!$OF$9:$OF$94,0,0)</f>
        <v>0</v>
      </c>
      <c r="D186">
        <f>_xlfn.XLOOKUP(A186,'CSRT RCO'!$C$9:$C$94,'CSRT RCO'!$OG$9:$OG$94,0,0)</f>
        <v>0</v>
      </c>
      <c r="E186">
        <f>_xlfn.XLOOKUP(A186,'CSRT RCO'!$C$9:$C$94,'CSRT RCO'!$OH$9:$OH$94,0,0)</f>
        <v>0</v>
      </c>
      <c r="K186">
        <v>0</v>
      </c>
      <c r="N186">
        <v>0</v>
      </c>
      <c r="P186">
        <f>_xlfn.XLOOKUP(A186,'CSRT RCO'!$C$9:$C$94,'CSRT RCO'!$OJ$9:$OJ$94,0,0)</f>
        <v>0</v>
      </c>
      <c r="Q186">
        <f>_xlfn.XLOOKUP(A186,'CSRT RCO'!$C$9:$C$94,'CSRT RCO'!$OK$9:$OK$94,0,0)</f>
        <v>0</v>
      </c>
      <c r="R186">
        <f>_xlfn.XLOOKUP(A186,'CSRT RCO'!$C$9:$C$94,'CSRT RCO'!$OL$9:$OL$94,0,0)</f>
        <v>0</v>
      </c>
    </row>
    <row r="187" spans="1:18">
      <c r="A187" t="s">
        <v>857</v>
      </c>
      <c r="B187">
        <v>0</v>
      </c>
      <c r="C187">
        <f>_xlfn.XLOOKUP(A187,'CSRT RCO'!$C$9:$C$94,'CSRT RCO'!$OF$9:$OF$94,0,0)</f>
        <v>53</v>
      </c>
      <c r="D187">
        <f>_xlfn.XLOOKUP(A187,'CSRT RCO'!$C$9:$C$94,'CSRT RCO'!$OG$9:$OG$94,0,0)</f>
        <v>34.5</v>
      </c>
      <c r="E187">
        <f>_xlfn.XLOOKUP(A187,'CSRT RCO'!$C$9:$C$94,'CSRT RCO'!$OH$9:$OH$94,0,0)</f>
        <v>0</v>
      </c>
      <c r="K187">
        <v>0</v>
      </c>
      <c r="N187">
        <v>0</v>
      </c>
      <c r="P187">
        <f>_xlfn.XLOOKUP(A187,'CSRT RCO'!$C$9:$C$94,'CSRT RCO'!$OJ$9:$OJ$94,0,0)</f>
        <v>0</v>
      </c>
      <c r="Q187">
        <f>_xlfn.XLOOKUP(A187,'CSRT RCO'!$C$9:$C$94,'CSRT RCO'!$OK$9:$OK$94,0,0)</f>
        <v>0</v>
      </c>
      <c r="R187">
        <f>_xlfn.XLOOKUP(A187,'CSRT RCO'!$C$9:$C$94,'CSRT RCO'!$OL$9:$OL$94,0,0)</f>
        <v>0</v>
      </c>
    </row>
    <row r="188" spans="1:18">
      <c r="A188" t="s">
        <v>861</v>
      </c>
      <c r="B188">
        <v>500</v>
      </c>
      <c r="C188">
        <f>_xlfn.XLOOKUP(A188,'CSRT RCO'!$C$9:$C$94,'CSRT RCO'!$OF$9:$OF$94,0,0)</f>
        <v>44.5</v>
      </c>
      <c r="D188">
        <f>_xlfn.XLOOKUP(A188,'CSRT RCO'!$C$9:$C$94,'CSRT RCO'!$OG$9:$OG$94,0,0)</f>
        <v>8.0000000000000036</v>
      </c>
      <c r="E188">
        <f>_xlfn.XLOOKUP(A188,'CSRT RCO'!$C$9:$C$94,'CSRT RCO'!$OH$9:$OH$94,0,0)</f>
        <v>10</v>
      </c>
      <c r="K188">
        <v>500</v>
      </c>
      <c r="N188">
        <v>500</v>
      </c>
      <c r="P188">
        <f>_xlfn.XLOOKUP(A188,'CSRT RCO'!$C$9:$C$94,'CSRT RCO'!$OJ$9:$OJ$94,0,0)</f>
        <v>0</v>
      </c>
      <c r="Q188">
        <f>_xlfn.XLOOKUP(A188,'CSRT RCO'!$C$9:$C$94,'CSRT RCO'!$OK$9:$OK$94,0,0)</f>
        <v>0</v>
      </c>
      <c r="R188">
        <f>_xlfn.XLOOKUP(A188,'CSRT RCO'!$C$9:$C$94,'CSRT RCO'!$OL$9:$OL$94,0,0)</f>
        <v>0</v>
      </c>
    </row>
    <row r="189" spans="1:18">
      <c r="A189" t="s">
        <v>865</v>
      </c>
      <c r="B189">
        <v>500</v>
      </c>
      <c r="C189">
        <f>_xlfn.XLOOKUP(A189,'CSRT RCO'!$C$9:$C$94,'CSRT RCO'!$OF$9:$OF$94,0,0)</f>
        <v>52</v>
      </c>
      <c r="D189">
        <f>_xlfn.XLOOKUP(A189,'CSRT RCO'!$C$9:$C$94,'CSRT RCO'!$OG$9:$OG$94,0,0)</f>
        <v>24</v>
      </c>
      <c r="E189">
        <f>_xlfn.XLOOKUP(A189,'CSRT RCO'!$C$9:$C$94,'CSRT RCO'!$OH$9:$OH$94,0,0)</f>
        <v>18.5</v>
      </c>
      <c r="K189">
        <v>500</v>
      </c>
      <c r="N189">
        <v>500</v>
      </c>
      <c r="P189">
        <f>_xlfn.XLOOKUP(A189,'CSRT RCO'!$C$9:$C$94,'CSRT RCO'!$OJ$9:$OJ$94,0,0)</f>
        <v>0</v>
      </c>
      <c r="Q189">
        <f>_xlfn.XLOOKUP(A189,'CSRT RCO'!$C$9:$C$94,'CSRT RCO'!$OK$9:$OK$94,0,0)</f>
        <v>0</v>
      </c>
      <c r="R189">
        <f>_xlfn.XLOOKUP(A189,'CSRT RCO'!$C$9:$C$94,'CSRT RCO'!$OL$9:$OL$94,0,0)</f>
        <v>0</v>
      </c>
    </row>
    <row r="190" spans="1:18">
      <c r="A190" t="s">
        <v>868</v>
      </c>
      <c r="B190">
        <v>0</v>
      </c>
      <c r="C190">
        <f>_xlfn.XLOOKUP(A190,'CSRT RCO'!$C$9:$C$94,'CSRT RCO'!$OF$9:$OF$94,0,0)</f>
        <v>26</v>
      </c>
      <c r="D190">
        <f>_xlfn.XLOOKUP(A190,'CSRT RCO'!$C$9:$C$94,'CSRT RCO'!$OG$9:$OG$94,0,0)</f>
        <v>9.0000000000000018</v>
      </c>
      <c r="E190">
        <f>_xlfn.XLOOKUP(A190,'CSRT RCO'!$C$9:$C$94,'CSRT RCO'!$OH$9:$OH$94,0,0)</f>
        <v>6</v>
      </c>
      <c r="K190">
        <v>0</v>
      </c>
      <c r="N190">
        <v>0</v>
      </c>
      <c r="P190">
        <f>_xlfn.XLOOKUP(A190,'CSRT RCO'!$C$9:$C$94,'CSRT RCO'!$OJ$9:$OJ$94,0,0)</f>
        <v>0</v>
      </c>
      <c r="Q190">
        <f>_xlfn.XLOOKUP(A190,'CSRT RCO'!$C$9:$C$94,'CSRT RCO'!$OK$9:$OK$94,0,0)</f>
        <v>0</v>
      </c>
      <c r="R190">
        <f>_xlfn.XLOOKUP(A190,'CSRT RCO'!$C$9:$C$94,'CSRT RCO'!$OL$9:$OL$94,0,0)</f>
        <v>0</v>
      </c>
    </row>
    <row r="191" spans="1:18">
      <c r="A191" t="s">
        <v>872</v>
      </c>
      <c r="B191">
        <v>0</v>
      </c>
      <c r="C191">
        <f>_xlfn.XLOOKUP(A191,'CSRT RCO'!$C$9:$C$94,'CSRT RCO'!$OF$9:$OF$94,0,0)</f>
        <v>31.5</v>
      </c>
      <c r="D191">
        <f>_xlfn.XLOOKUP(A191,'CSRT RCO'!$C$9:$C$94,'CSRT RCO'!$OG$9:$OG$94,0,0)</f>
        <v>18.500000000000004</v>
      </c>
      <c r="E191">
        <f>_xlfn.XLOOKUP(A191,'CSRT RCO'!$C$9:$C$94,'CSRT RCO'!$OH$9:$OH$94,0,0)</f>
        <v>8.5</v>
      </c>
      <c r="K191">
        <v>0</v>
      </c>
      <c r="N191">
        <v>0</v>
      </c>
      <c r="P191">
        <f>_xlfn.XLOOKUP(A191,'CSRT RCO'!$C$9:$C$94,'CSRT RCO'!$OJ$9:$OJ$94,0,0)</f>
        <v>0</v>
      </c>
      <c r="Q191">
        <f>_xlfn.XLOOKUP(A191,'CSRT RCO'!$C$9:$C$94,'CSRT RCO'!$OK$9:$OK$94,0,0)</f>
        <v>0</v>
      </c>
      <c r="R191">
        <f>_xlfn.XLOOKUP(A191,'CSRT RCO'!$C$9:$C$94,'CSRT RCO'!$OL$9:$OL$94,0,0)</f>
        <v>0</v>
      </c>
    </row>
    <row r="192" spans="1:18">
      <c r="A192" t="s">
        <v>876</v>
      </c>
      <c r="B192">
        <v>0</v>
      </c>
      <c r="C192">
        <f>_xlfn.XLOOKUP(A192,'CSRT RCO'!$C$9:$C$94,'CSRT RCO'!$OF$9:$OF$94,0,0)</f>
        <v>9.5000000000000036</v>
      </c>
      <c r="D192">
        <f>_xlfn.XLOOKUP(A192,'CSRT RCO'!$C$9:$C$94,'CSRT RCO'!$OG$9:$OG$94,0,0)</f>
        <v>0</v>
      </c>
      <c r="E192">
        <f>_xlfn.XLOOKUP(A192,'CSRT RCO'!$C$9:$C$94,'CSRT RCO'!$OH$9:$OH$94,0,0)</f>
        <v>0</v>
      </c>
      <c r="K192">
        <v>0</v>
      </c>
      <c r="N192">
        <v>375</v>
      </c>
      <c r="P192">
        <f>_xlfn.XLOOKUP(A192,'CSRT RCO'!$C$9:$C$94,'CSRT RCO'!$OJ$9:$OJ$94,0,0)</f>
        <v>0</v>
      </c>
      <c r="Q192">
        <f>_xlfn.XLOOKUP(A192,'CSRT RCO'!$C$9:$C$94,'CSRT RCO'!$OK$9:$OK$94,0,0)</f>
        <v>0</v>
      </c>
      <c r="R192">
        <f>_xlfn.XLOOKUP(A192,'CSRT RCO'!$C$9:$C$94,'CSRT RCO'!$OL$9:$OL$94,0,0)</f>
        <v>0</v>
      </c>
    </row>
    <row r="193" spans="1:24">
      <c r="A193" t="s">
        <v>879</v>
      </c>
      <c r="B193">
        <v>0</v>
      </c>
      <c r="C193">
        <f>_xlfn.XLOOKUP(A193,'CSRT RCO'!$C$9:$C$94,'CSRT RCO'!$OF$9:$OF$94,0,0)</f>
        <v>0</v>
      </c>
      <c r="D193">
        <f>_xlfn.XLOOKUP(A193,'CSRT RCO'!$C$9:$C$94,'CSRT RCO'!$OG$9:$OG$94,0,0)</f>
        <v>0</v>
      </c>
      <c r="E193">
        <f>_xlfn.XLOOKUP(A193,'CSRT RCO'!$C$9:$C$94,'CSRT RCO'!$OH$9:$OH$94,0,0)</f>
        <v>0</v>
      </c>
      <c r="K193">
        <v>0</v>
      </c>
      <c r="N193">
        <v>0</v>
      </c>
      <c r="P193">
        <f>_xlfn.XLOOKUP(A193,'CSRT RCO'!$C$9:$C$94,'CSRT RCO'!$OJ$9:$OJ$94,0,0)</f>
        <v>0</v>
      </c>
      <c r="Q193">
        <f>_xlfn.XLOOKUP(A193,'CSRT RCO'!$C$9:$C$94,'CSRT RCO'!$OK$9:$OK$94,0,0)</f>
        <v>0</v>
      </c>
      <c r="R193">
        <f>_xlfn.XLOOKUP(A193,'CSRT RCO'!$C$9:$C$94,'CSRT RCO'!$OL$9:$OL$94,0,0)</f>
        <v>0</v>
      </c>
    </row>
    <row r="194" spans="1:24">
      <c r="A194" t="s">
        <v>881</v>
      </c>
      <c r="B194">
        <v>0</v>
      </c>
      <c r="C194">
        <f>_xlfn.XLOOKUP(A194,'CSRT RCO'!$C$9:$C$94,'CSRT RCO'!$OF$9:$OF$94,0,0)</f>
        <v>17.5</v>
      </c>
      <c r="D194">
        <f>_xlfn.XLOOKUP(A194,'CSRT RCO'!$C$9:$C$94,'CSRT RCO'!$OG$9:$OG$94,0,0)</f>
        <v>8.8817841970012523E-16</v>
      </c>
      <c r="E194">
        <f>_xlfn.XLOOKUP(A194,'CSRT RCO'!$C$9:$C$94,'CSRT RCO'!$OH$9:$OH$94,0,0)</f>
        <v>0</v>
      </c>
      <c r="K194">
        <v>0</v>
      </c>
      <c r="N194">
        <v>0</v>
      </c>
      <c r="P194">
        <f>_xlfn.XLOOKUP(A194,'CSRT RCO'!$C$9:$C$94,'CSRT RCO'!$OJ$9:$OJ$94,0,0)</f>
        <v>0</v>
      </c>
      <c r="Q194">
        <f>_xlfn.XLOOKUP(A194,'CSRT RCO'!$C$9:$C$94,'CSRT RCO'!$OK$9:$OK$94,0,0)</f>
        <v>0</v>
      </c>
      <c r="R194">
        <f>_xlfn.XLOOKUP(A194,'CSRT RCO'!$C$9:$C$94,'CSRT RCO'!$OL$9:$OL$94,0,0)</f>
        <v>0</v>
      </c>
    </row>
    <row r="195" spans="1:24">
      <c r="A195" t="s">
        <v>884</v>
      </c>
      <c r="B195">
        <v>800</v>
      </c>
      <c r="C195">
        <f>_xlfn.XLOOKUP(A195,'CSRT RCO'!$C$9:$C$94,'CSRT RCO'!$OF$9:$OF$94,0,0)</f>
        <v>36</v>
      </c>
      <c r="D195">
        <f>_xlfn.XLOOKUP(A195,'CSRT RCO'!$C$9:$C$94,'CSRT RCO'!$OG$9:$OG$94,0,0)</f>
        <v>18.500000000000004</v>
      </c>
      <c r="E195">
        <f>_xlfn.XLOOKUP(A195,'CSRT RCO'!$C$9:$C$94,'CSRT RCO'!$OH$9:$OH$94,0,0)</f>
        <v>13.5</v>
      </c>
      <c r="K195">
        <v>800</v>
      </c>
      <c r="N195">
        <v>800</v>
      </c>
      <c r="P195">
        <f>_xlfn.XLOOKUP(A195,'CSRT RCO'!$C$9:$C$94,'CSRT RCO'!$OJ$9:$OJ$94,0,0)</f>
        <v>0</v>
      </c>
      <c r="Q195">
        <f>_xlfn.XLOOKUP(A195,'CSRT RCO'!$C$9:$C$94,'CSRT RCO'!$OK$9:$OK$94,0,0)</f>
        <v>0</v>
      </c>
      <c r="R195">
        <f>_xlfn.XLOOKUP(A195,'CSRT RCO'!$C$9:$C$94,'CSRT RCO'!$OL$9:$OL$94,0,0)</f>
        <v>0</v>
      </c>
    </row>
    <row r="196" spans="1:24">
      <c r="A196" t="s">
        <v>887</v>
      </c>
      <c r="B196">
        <v>800</v>
      </c>
      <c r="C196">
        <f>_xlfn.XLOOKUP(A196,'CSRT RCO'!$C$9:$C$94,'CSRT RCO'!$OF$9:$OF$94,0,0)</f>
        <v>25</v>
      </c>
      <c r="D196">
        <f>_xlfn.XLOOKUP(A196,'CSRT RCO'!$C$9:$C$94,'CSRT RCO'!$OG$9:$OG$94,0,0)</f>
        <v>8.8817841970012523E-16</v>
      </c>
      <c r="E196">
        <f>_xlfn.XLOOKUP(A196,'CSRT RCO'!$C$9:$C$94,'CSRT RCO'!$OH$9:$OH$94,0,0)</f>
        <v>0</v>
      </c>
      <c r="K196">
        <v>800</v>
      </c>
      <c r="N196">
        <v>800</v>
      </c>
      <c r="P196">
        <f>_xlfn.XLOOKUP(A196,'CSRT RCO'!$C$9:$C$94,'CSRT RCO'!$OJ$9:$OJ$94,0,0)</f>
        <v>0</v>
      </c>
      <c r="Q196">
        <f>_xlfn.XLOOKUP(A196,'CSRT RCO'!$C$9:$C$94,'CSRT RCO'!$OK$9:$OK$94,0,0)</f>
        <v>0</v>
      </c>
      <c r="R196">
        <f>_xlfn.XLOOKUP(A196,'CSRT RCO'!$C$9:$C$94,'CSRT RCO'!$OL$9:$OL$94,0,0)</f>
        <v>0</v>
      </c>
    </row>
    <row r="197" spans="1:24">
      <c r="A197" t="s">
        <v>890</v>
      </c>
      <c r="B197">
        <v>0</v>
      </c>
      <c r="C197">
        <f>_xlfn.XLOOKUP(A197,'CSRT RCO'!$C$9:$C$94,'CSRT RCO'!$OF$9:$OF$94,0,0)</f>
        <v>1.0000000000000036</v>
      </c>
      <c r="D197">
        <f>_xlfn.XLOOKUP(A197,'CSRT RCO'!$C$9:$C$94,'CSRT RCO'!$OG$9:$OG$94,0,0)</f>
        <v>0</v>
      </c>
      <c r="E197">
        <f>_xlfn.XLOOKUP(A197,'CSRT RCO'!$C$9:$C$94,'CSRT RCO'!$OH$9:$OH$94,0,0)</f>
        <v>0</v>
      </c>
      <c r="K197">
        <v>0</v>
      </c>
      <c r="N197">
        <v>375</v>
      </c>
      <c r="P197">
        <f>_xlfn.XLOOKUP(A197,'CSRT RCO'!$C$9:$C$94,'CSRT RCO'!$OJ$9:$OJ$94,0,0)</f>
        <v>0</v>
      </c>
      <c r="Q197">
        <f>_xlfn.XLOOKUP(A197,'CSRT RCO'!$C$9:$C$94,'CSRT RCO'!$OK$9:$OK$94,0,0)</f>
        <v>0</v>
      </c>
      <c r="R197">
        <f>_xlfn.XLOOKUP(A197,'CSRT RCO'!$C$9:$C$94,'CSRT RCO'!$OL$9:$OL$94,0,0)</f>
        <v>0</v>
      </c>
    </row>
    <row r="198" spans="1:24">
      <c r="A198" s="375" t="s">
        <v>893</v>
      </c>
      <c r="B198">
        <v>500</v>
      </c>
      <c r="C198">
        <f>_xlfn.XLOOKUP(A198,'CSRT RCO'!$C$9:$C$94,'CSRT RCO'!$OF$9:$OF$94,0,0)</f>
        <v>54</v>
      </c>
      <c r="D198">
        <f>_xlfn.XLOOKUP(A198,'CSRT RCO'!$C$9:$C$94,'CSRT RCO'!$OG$9:$OG$94,0,0)</f>
        <v>55</v>
      </c>
      <c r="E198">
        <f>_xlfn.XLOOKUP(A198,'CSRT RCO'!$C$9:$C$94,'CSRT RCO'!$OH$9:$OH$94,0,0)</f>
        <v>26</v>
      </c>
      <c r="K198">
        <v>500</v>
      </c>
      <c r="N198">
        <v>500</v>
      </c>
      <c r="P198">
        <f>_xlfn.XLOOKUP(A198,'CSRT RCO'!$C$9:$C$94,'CSRT RCO'!$OJ$9:$OJ$94,0,0)</f>
        <v>2</v>
      </c>
      <c r="Q198">
        <f>_xlfn.XLOOKUP(A198,'CSRT RCO'!$C$9:$C$94,'CSRT RCO'!$OK$9:$OK$94,0,0)</f>
        <v>2</v>
      </c>
      <c r="R198">
        <f>_xlfn.XLOOKUP(A198,'CSRT RCO'!$C$9:$C$94,'CSRT RCO'!$OL$9:$OL$94,0,0)</f>
        <v>0</v>
      </c>
      <c r="X198">
        <v>150</v>
      </c>
    </row>
    <row r="199" spans="1:24">
      <c r="A199" t="s">
        <v>896</v>
      </c>
      <c r="B199">
        <v>500</v>
      </c>
      <c r="C199">
        <f>_xlfn.XLOOKUP(A199,'CSRT RCO'!$C$9:$C$94,'CSRT RCO'!$OF$9:$OF$94,0,0)</f>
        <v>52</v>
      </c>
      <c r="D199">
        <f>_xlfn.XLOOKUP(A199,'CSRT RCO'!$C$9:$C$94,'CSRT RCO'!$OG$9:$OG$94,0,0)</f>
        <v>38.5</v>
      </c>
      <c r="E199">
        <f>_xlfn.XLOOKUP(A199,'CSRT RCO'!$C$9:$C$94,'CSRT RCO'!$OH$9:$OH$94,0,0)</f>
        <v>12</v>
      </c>
      <c r="K199">
        <v>500</v>
      </c>
      <c r="N199">
        <v>500</v>
      </c>
      <c r="P199">
        <f>_xlfn.XLOOKUP(A199,'CSRT RCO'!$C$9:$C$94,'CSRT RCO'!$OJ$9:$OJ$94,0,0)</f>
        <v>0</v>
      </c>
      <c r="Q199">
        <f>_xlfn.XLOOKUP(A199,'CSRT RCO'!$C$9:$C$94,'CSRT RCO'!$OK$9:$OK$94,0,0)</f>
        <v>0</v>
      </c>
      <c r="R199">
        <f>_xlfn.XLOOKUP(A199,'CSRT RCO'!$C$9:$C$94,'CSRT RCO'!$OL$9:$OL$94,0,0)</f>
        <v>0</v>
      </c>
    </row>
    <row r="200" spans="1:24">
      <c r="A200" t="s">
        <v>899</v>
      </c>
      <c r="B200">
        <v>500</v>
      </c>
      <c r="C200">
        <f>_xlfn.XLOOKUP(A200,'CSRT RCO'!$C$9:$C$94,'CSRT RCO'!$OF$9:$OF$94,0,0)</f>
        <v>46</v>
      </c>
      <c r="D200">
        <f>_xlfn.XLOOKUP(A200,'CSRT RCO'!$C$9:$C$94,'CSRT RCO'!$OG$9:$OG$94,0,0)</f>
        <v>37</v>
      </c>
      <c r="E200">
        <f>_xlfn.XLOOKUP(A200,'CSRT RCO'!$C$9:$C$94,'CSRT RCO'!$OH$9:$OH$94,0,0)</f>
        <v>20.5</v>
      </c>
      <c r="K200">
        <v>500</v>
      </c>
      <c r="N200">
        <v>500</v>
      </c>
      <c r="P200">
        <f>_xlfn.XLOOKUP(A200,'CSRT RCO'!$C$9:$C$94,'CSRT RCO'!$OJ$9:$OJ$94,0,0)</f>
        <v>0</v>
      </c>
      <c r="Q200">
        <f>_xlfn.XLOOKUP(A200,'CSRT RCO'!$C$9:$C$94,'CSRT RCO'!$OK$9:$OK$94,0,0)</f>
        <v>0</v>
      </c>
      <c r="R200">
        <f>_xlfn.XLOOKUP(A200,'CSRT RCO'!$C$9:$C$94,'CSRT RCO'!$OL$9:$OL$94,0,0)</f>
        <v>0</v>
      </c>
    </row>
    <row r="201" spans="1:24">
      <c r="A201" t="s">
        <v>902</v>
      </c>
      <c r="B201">
        <v>0</v>
      </c>
      <c r="C201">
        <f>_xlfn.XLOOKUP(A201,'CSRT RCO'!$C$9:$C$94,'CSRT RCO'!$OF$9:$OF$94,0,0)</f>
        <v>35.5</v>
      </c>
      <c r="D201">
        <f>_xlfn.XLOOKUP(A201,'CSRT RCO'!$C$9:$C$94,'CSRT RCO'!$OG$9:$OG$94,0,0)</f>
        <v>18.500000000000004</v>
      </c>
      <c r="E201">
        <f>_xlfn.XLOOKUP(A201,'CSRT RCO'!$C$9:$C$94,'CSRT RCO'!$OH$9:$OH$94,0,0)</f>
        <v>33</v>
      </c>
      <c r="K201">
        <v>0</v>
      </c>
      <c r="N201">
        <v>0</v>
      </c>
      <c r="P201">
        <f>_xlfn.XLOOKUP(A201,'CSRT RCO'!$C$9:$C$94,'CSRT RCO'!$OJ$9:$OJ$94,0,0)</f>
        <v>0</v>
      </c>
      <c r="Q201">
        <f>_xlfn.XLOOKUP(A201,'CSRT RCO'!$C$9:$C$94,'CSRT RCO'!$OK$9:$OK$94,0,0)</f>
        <v>0</v>
      </c>
      <c r="R201">
        <f>_xlfn.XLOOKUP(A201,'CSRT RCO'!$C$9:$C$94,'CSRT RCO'!$OL$9:$OL$94,0,0)</f>
        <v>0</v>
      </c>
    </row>
    <row r="202" spans="1:24">
      <c r="A202" t="s">
        <v>906</v>
      </c>
      <c r="B202">
        <v>0</v>
      </c>
      <c r="C202">
        <f>_xlfn.XLOOKUP(A202,'CSRT RCO'!$C$9:$C$94,'CSRT RCO'!$OF$9:$OF$94,0,0)</f>
        <v>22.5</v>
      </c>
      <c r="D202">
        <f>_xlfn.XLOOKUP(A202,'CSRT RCO'!$C$9:$C$94,'CSRT RCO'!$OG$9:$OG$94,0,0)</f>
        <v>10</v>
      </c>
      <c r="E202">
        <f>_xlfn.XLOOKUP(A202,'CSRT RCO'!$C$9:$C$94,'CSRT RCO'!$OH$9:$OH$94,0,0)</f>
        <v>32</v>
      </c>
      <c r="K202">
        <v>0</v>
      </c>
      <c r="N202">
        <v>0</v>
      </c>
      <c r="P202">
        <f>_xlfn.XLOOKUP(A202,'CSRT RCO'!$C$9:$C$94,'CSRT RCO'!$OJ$9:$OJ$94,0,0)</f>
        <v>0</v>
      </c>
      <c r="Q202">
        <f>_xlfn.XLOOKUP(A202,'CSRT RCO'!$C$9:$C$94,'CSRT RCO'!$OK$9:$OK$94,0,0)</f>
        <v>0</v>
      </c>
      <c r="R202">
        <f>_xlfn.XLOOKUP(A202,'CSRT RCO'!$C$9:$C$94,'CSRT RCO'!$OL$9:$OL$94,0,0)</f>
        <v>0</v>
      </c>
    </row>
    <row r="203" spans="1:24">
      <c r="A203" t="s">
        <v>909</v>
      </c>
      <c r="B203">
        <v>0</v>
      </c>
      <c r="C203">
        <f>_xlfn.XLOOKUP(A203,'CSRT RCO'!$C$9:$C$94,'CSRT RCO'!$OF$9:$OF$94,0,0)</f>
        <v>45.5</v>
      </c>
      <c r="D203">
        <f>_xlfn.XLOOKUP(A203,'CSRT RCO'!$C$9:$C$94,'CSRT RCO'!$OG$9:$OG$94,0,0)</f>
        <v>10.5</v>
      </c>
      <c r="E203">
        <f>_xlfn.XLOOKUP(A203,'CSRT RCO'!$C$9:$C$94,'CSRT RCO'!$OH$9:$OH$94,0,0)</f>
        <v>0</v>
      </c>
      <c r="K203">
        <v>0</v>
      </c>
      <c r="N203">
        <v>0</v>
      </c>
      <c r="P203">
        <f>_xlfn.XLOOKUP(A203,'CSRT RCO'!$C$9:$C$94,'CSRT RCO'!$OJ$9:$OJ$94,0,0)</f>
        <v>0</v>
      </c>
      <c r="Q203">
        <f>_xlfn.XLOOKUP(A203,'CSRT RCO'!$C$9:$C$94,'CSRT RCO'!$OK$9:$OK$94,0,0)</f>
        <v>0</v>
      </c>
      <c r="R203">
        <f>_xlfn.XLOOKUP(A203,'CSRT RCO'!$C$9:$C$94,'CSRT RCO'!$OL$9:$OL$94,0,0)</f>
        <v>0</v>
      </c>
    </row>
    <row r="204" spans="1:24">
      <c r="A204" t="s">
        <v>913</v>
      </c>
      <c r="B204">
        <v>0</v>
      </c>
      <c r="C204">
        <f>_xlfn.XLOOKUP(A204,'CSRT RCO'!$C$9:$C$94,'CSRT RCO'!$OF$9:$OF$94,0,0)</f>
        <v>53.5</v>
      </c>
      <c r="D204">
        <f>_xlfn.XLOOKUP(A204,'CSRT RCO'!$C$9:$C$94,'CSRT RCO'!$OG$9:$OG$94,0,0)</f>
        <v>41.5</v>
      </c>
      <c r="E204">
        <f>_xlfn.XLOOKUP(A204,'CSRT RCO'!$C$9:$C$94,'CSRT RCO'!$OH$9:$OH$94,0,0)</f>
        <v>5</v>
      </c>
      <c r="K204">
        <v>0</v>
      </c>
      <c r="N204">
        <v>287.5</v>
      </c>
      <c r="P204">
        <f>_xlfn.XLOOKUP(A204,'CSRT RCO'!$C$9:$C$94,'CSRT RCO'!$OJ$9:$OJ$94,0,0)</f>
        <v>0</v>
      </c>
      <c r="Q204">
        <f>_xlfn.XLOOKUP(A204,'CSRT RCO'!$C$9:$C$94,'CSRT RCO'!$OK$9:$OK$94,0,0)</f>
        <v>0</v>
      </c>
      <c r="R204">
        <f>_xlfn.XLOOKUP(A204,'CSRT RCO'!$C$9:$C$94,'CSRT RCO'!$OL$9:$OL$94,0,0)</f>
        <v>0</v>
      </c>
    </row>
    <row r="205" spans="1:24">
      <c r="A205" t="s">
        <v>917</v>
      </c>
      <c r="B205">
        <v>0</v>
      </c>
      <c r="C205">
        <f>_xlfn.XLOOKUP(A205,'CSRT RCO'!$C$9:$C$94,'CSRT RCO'!$OF$9:$OF$94,0,0)</f>
        <v>52</v>
      </c>
      <c r="D205">
        <f>_xlfn.XLOOKUP(A205,'CSRT RCO'!$C$9:$C$94,'CSRT RCO'!$OG$9:$OG$94,0,0)</f>
        <v>38</v>
      </c>
      <c r="E205">
        <f>_xlfn.XLOOKUP(A205,'CSRT RCO'!$C$9:$C$94,'CSRT RCO'!$OH$9:$OH$94,0,0)</f>
        <v>0</v>
      </c>
      <c r="K205">
        <v>0</v>
      </c>
      <c r="N205">
        <v>0</v>
      </c>
      <c r="P205">
        <f>_xlfn.XLOOKUP(A205,'CSRT RCO'!$C$9:$C$94,'CSRT RCO'!$OJ$9:$OJ$94,0,0)</f>
        <v>0</v>
      </c>
      <c r="Q205">
        <f>_xlfn.XLOOKUP(A205,'CSRT RCO'!$C$9:$C$94,'CSRT RCO'!$OK$9:$OK$94,0,0)</f>
        <v>0</v>
      </c>
      <c r="R205">
        <f>_xlfn.XLOOKUP(A205,'CSRT RCO'!$C$9:$C$94,'CSRT RCO'!$OL$9:$OL$94,0,0)</f>
        <v>0</v>
      </c>
    </row>
    <row r="206" spans="1:24">
      <c r="A206" t="s">
        <v>6237</v>
      </c>
      <c r="B206">
        <v>0</v>
      </c>
      <c r="C206">
        <f>_xlfn.XLOOKUP(A206,'CSRT RCO'!$C$9:$C$94,'CSRT RCO'!$OF$9:$OF$94,0,0)</f>
        <v>46.5</v>
      </c>
      <c r="D206">
        <f>_xlfn.XLOOKUP(A206,'CSRT RCO'!$C$9:$C$94,'CSRT RCO'!$OG$9:$OG$94,0,0)</f>
        <v>22.000000000000004</v>
      </c>
      <c r="E206">
        <f>_xlfn.XLOOKUP(A206,'CSRT RCO'!$C$9:$C$94,'CSRT RCO'!$OH$9:$OH$94,0,0)</f>
        <v>18.5</v>
      </c>
      <c r="K206">
        <v>0</v>
      </c>
      <c r="N206">
        <v>0</v>
      </c>
      <c r="P206">
        <f>_xlfn.XLOOKUP(A206,'CSRT RCO'!$C$9:$C$94,'CSRT RCO'!$OJ$9:$OJ$94,0,0)</f>
        <v>0</v>
      </c>
      <c r="Q206">
        <f>_xlfn.XLOOKUP(A206,'CSRT RCO'!$C$9:$C$94,'CSRT RCO'!$OK$9:$OK$94,0,0)</f>
        <v>0</v>
      </c>
      <c r="R206">
        <f>_xlfn.XLOOKUP(A206,'CSRT RCO'!$C$9:$C$94,'CSRT RCO'!$OL$9:$OL$94,0,0)</f>
        <v>0</v>
      </c>
    </row>
    <row r="207" spans="1:24">
      <c r="B207" s="372">
        <f t="shared" ref="B207:X207" si="0">SUM(B2:B206)</f>
        <v>81183.37</v>
      </c>
      <c r="C207">
        <f t="shared" si="0"/>
        <v>2027</v>
      </c>
      <c r="D207">
        <f t="shared" si="0"/>
        <v>879</v>
      </c>
      <c r="E207">
        <f t="shared" si="0"/>
        <v>369.5</v>
      </c>
      <c r="F207">
        <f t="shared" si="0"/>
        <v>0</v>
      </c>
      <c r="G207">
        <f t="shared" si="0"/>
        <v>0</v>
      </c>
      <c r="H207">
        <f t="shared" si="0"/>
        <v>0</v>
      </c>
      <c r="I207">
        <f t="shared" si="0"/>
        <v>0</v>
      </c>
      <c r="J207">
        <f t="shared" si="0"/>
        <v>0</v>
      </c>
      <c r="K207" s="372">
        <f t="shared" si="0"/>
        <v>82036.69</v>
      </c>
      <c r="L207">
        <f t="shared" si="0"/>
        <v>0</v>
      </c>
      <c r="M207">
        <f t="shared" si="0"/>
        <v>0</v>
      </c>
      <c r="N207" s="373">
        <f t="shared" si="0"/>
        <v>97158.37</v>
      </c>
      <c r="O207">
        <f t="shared" si="0"/>
        <v>0</v>
      </c>
      <c r="P207">
        <f t="shared" si="0"/>
        <v>2</v>
      </c>
      <c r="Q207">
        <f t="shared" si="0"/>
        <v>2</v>
      </c>
      <c r="R207">
        <f t="shared" si="0"/>
        <v>0</v>
      </c>
      <c r="S207">
        <f t="shared" si="0"/>
        <v>0</v>
      </c>
      <c r="T207">
        <f t="shared" si="0"/>
        <v>0</v>
      </c>
      <c r="U207">
        <f t="shared" si="0"/>
        <v>0</v>
      </c>
      <c r="V207">
        <f t="shared" si="0"/>
        <v>0</v>
      </c>
      <c r="W207">
        <f t="shared" si="0"/>
        <v>0</v>
      </c>
      <c r="X207">
        <f t="shared" si="0"/>
        <v>150</v>
      </c>
    </row>
  </sheetData>
  <autoFilter ref="A1:W206" xr:uid="{773769EB-F6F6-4BD8-BA17-50BA46D0844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8127-D850-453D-87D0-C5AAFF29F1AA}">
  <sheetPr codeName="Hoja4">
    <tabColor theme="7" tint="0.39997558519241921"/>
    <outlinePr summaryBelow="0" summaryRight="0"/>
  </sheetPr>
  <dimension ref="A2:AR968"/>
  <sheetViews>
    <sheetView topLeftCell="A797" workbookViewId="0">
      <selection activeCell="A2" sqref="A2:AR964"/>
    </sheetView>
  </sheetViews>
  <sheetFormatPr baseColWidth="10" defaultColWidth="11.54296875" defaultRowHeight="14.5"/>
  <cols>
    <col min="1" max="1" width="9.36328125" style="300" customWidth="1"/>
    <col min="2" max="2" width="43.36328125" style="300" bestFit="1" customWidth="1"/>
    <col min="3" max="3" width="11.36328125" style="300" customWidth="1"/>
    <col min="4" max="4" width="14.453125" style="302" bestFit="1" customWidth="1"/>
    <col min="5" max="5" width="27.36328125" style="300" customWidth="1"/>
    <col min="6" max="6" width="13.36328125" style="300" customWidth="1"/>
    <col min="7" max="7" width="12.54296875" style="300" customWidth="1"/>
    <col min="8" max="8" width="19.54296875" style="300" customWidth="1"/>
    <col min="9" max="9" width="37.54296875" style="300" customWidth="1"/>
    <col min="10" max="40" width="11.6328125" style="315" customWidth="1"/>
    <col min="41" max="16384" width="11.54296875" style="301"/>
  </cols>
  <sheetData>
    <row r="2" spans="1:44">
      <c r="A2" s="316" t="s">
        <v>4</v>
      </c>
      <c r="B2" s="316" t="s">
        <v>920</v>
      </c>
      <c r="C2" s="316" t="s">
        <v>921</v>
      </c>
      <c r="D2" s="316" t="s">
        <v>922</v>
      </c>
      <c r="E2" s="316" t="s">
        <v>923</v>
      </c>
      <c r="F2" s="316" t="s">
        <v>924</v>
      </c>
      <c r="G2" s="316" t="s">
        <v>925</v>
      </c>
      <c r="H2" s="316" t="s">
        <v>926</v>
      </c>
      <c r="I2" s="316" t="s">
        <v>927</v>
      </c>
      <c r="J2" s="316" t="s">
        <v>928</v>
      </c>
      <c r="K2" s="316" t="s">
        <v>929</v>
      </c>
      <c r="L2" s="316" t="s">
        <v>930</v>
      </c>
      <c r="M2" s="316" t="s">
        <v>5396</v>
      </c>
      <c r="N2" s="316" t="s">
        <v>5397</v>
      </c>
      <c r="O2" s="316" t="s">
        <v>7642</v>
      </c>
      <c r="P2" s="316" t="s">
        <v>7643</v>
      </c>
      <c r="Q2" s="316" t="s">
        <v>7644</v>
      </c>
      <c r="R2" s="316" t="s">
        <v>7645</v>
      </c>
      <c r="S2" s="316" t="s">
        <v>7646</v>
      </c>
      <c r="T2" s="316" t="s">
        <v>7647</v>
      </c>
      <c r="U2" s="316" t="s">
        <v>7648</v>
      </c>
      <c r="V2" s="316" t="s">
        <v>7649</v>
      </c>
      <c r="W2" s="316" t="s">
        <v>7650</v>
      </c>
      <c r="X2" s="316" t="s">
        <v>7651</v>
      </c>
      <c r="Y2" s="316" t="s">
        <v>7652</v>
      </c>
      <c r="Z2" s="316" t="s">
        <v>7653</v>
      </c>
      <c r="AA2" s="316" t="s">
        <v>7654</v>
      </c>
      <c r="AB2" s="316" t="s">
        <v>7655</v>
      </c>
      <c r="AC2" s="316" t="s">
        <v>7656</v>
      </c>
      <c r="AD2" s="316" t="s">
        <v>7657</v>
      </c>
      <c r="AE2" s="316" t="s">
        <v>7658</v>
      </c>
      <c r="AF2" s="316" t="s">
        <v>7659</v>
      </c>
      <c r="AG2" s="316" t="s">
        <v>7660</v>
      </c>
      <c r="AH2" s="316" t="s">
        <v>7661</v>
      </c>
      <c r="AI2" s="316" t="s">
        <v>7662</v>
      </c>
      <c r="AJ2" s="316" t="s">
        <v>7663</v>
      </c>
      <c r="AK2" s="316" t="s">
        <v>7664</v>
      </c>
      <c r="AL2" s="316" t="s">
        <v>7665</v>
      </c>
      <c r="AM2" s="316" t="s">
        <v>7666</v>
      </c>
      <c r="AN2" s="316" t="s">
        <v>7667</v>
      </c>
      <c r="AO2" s="316" t="s">
        <v>7821</v>
      </c>
      <c r="AP2" s="316" t="s">
        <v>7822</v>
      </c>
      <c r="AQ2" s="316" t="s">
        <v>7874</v>
      </c>
      <c r="AR2" s="316" t="s">
        <v>7875</v>
      </c>
    </row>
    <row r="3" spans="1:44">
      <c r="A3" s="316" t="s">
        <v>762</v>
      </c>
      <c r="B3" s="316" t="s">
        <v>764</v>
      </c>
      <c r="C3" s="316" t="s">
        <v>931</v>
      </c>
      <c r="D3" s="317">
        <v>44575</v>
      </c>
      <c r="E3" s="316" t="s">
        <v>932</v>
      </c>
      <c r="F3" s="316" t="s">
        <v>169</v>
      </c>
      <c r="G3" s="316" t="s">
        <v>933</v>
      </c>
      <c r="H3" s="316" t="s">
        <v>934</v>
      </c>
      <c r="I3" s="316" t="s">
        <v>832</v>
      </c>
      <c r="J3" s="316" t="s">
        <v>939</v>
      </c>
      <c r="K3" s="316" t="s">
        <v>939</v>
      </c>
      <c r="L3" s="316" t="s">
        <v>939</v>
      </c>
      <c r="M3" s="316" t="s">
        <v>937</v>
      </c>
      <c r="N3" s="316" t="s">
        <v>938</v>
      </c>
      <c r="O3" s="316" t="s">
        <v>939</v>
      </c>
      <c r="P3" s="316" t="s">
        <v>939</v>
      </c>
      <c r="Q3" s="316" t="s">
        <v>939</v>
      </c>
      <c r="R3" s="316" t="s">
        <v>939</v>
      </c>
      <c r="S3" s="316" t="s">
        <v>939</v>
      </c>
      <c r="T3" s="316" t="s">
        <v>937</v>
      </c>
      <c r="U3" s="316" t="s">
        <v>938</v>
      </c>
      <c r="V3" s="316" t="s">
        <v>939</v>
      </c>
      <c r="W3" s="316" t="s">
        <v>939</v>
      </c>
      <c r="X3" s="316" t="s">
        <v>939</v>
      </c>
      <c r="Y3" s="316" t="s">
        <v>941</v>
      </c>
      <c r="Z3" s="316" t="s">
        <v>939</v>
      </c>
      <c r="AA3" s="316" t="s">
        <v>937</v>
      </c>
      <c r="AB3" s="316" t="s">
        <v>938</v>
      </c>
      <c r="AC3" s="316" t="s">
        <v>939</v>
      </c>
      <c r="AD3" s="316" t="s">
        <v>941</v>
      </c>
      <c r="AE3" s="316" t="s">
        <v>939</v>
      </c>
      <c r="AF3" s="316" t="s">
        <v>939</v>
      </c>
      <c r="AG3" s="316" t="s">
        <v>978</v>
      </c>
      <c r="AH3" s="316" t="s">
        <v>955</v>
      </c>
      <c r="AI3" s="316" t="s">
        <v>938</v>
      </c>
      <c r="AJ3" s="316" t="s">
        <v>978</v>
      </c>
      <c r="AK3" s="316" t="s">
        <v>978</v>
      </c>
      <c r="AL3" s="316" t="s">
        <v>978</v>
      </c>
      <c r="AM3" s="316" t="s">
        <v>978</v>
      </c>
      <c r="AN3" s="316" t="s">
        <v>978</v>
      </c>
      <c r="AO3" s="316" t="s">
        <v>937</v>
      </c>
      <c r="AP3" s="316" t="s">
        <v>938</v>
      </c>
      <c r="AQ3" s="316" t="s">
        <v>978</v>
      </c>
      <c r="AR3" s="316" t="s">
        <v>966</v>
      </c>
    </row>
    <row r="4" spans="1:44">
      <c r="A4" s="316" t="s">
        <v>383</v>
      </c>
      <c r="B4" s="316" t="s">
        <v>385</v>
      </c>
      <c r="C4" s="316" t="s">
        <v>943</v>
      </c>
      <c r="D4" s="317">
        <v>44629</v>
      </c>
      <c r="E4" s="316" t="s">
        <v>932</v>
      </c>
      <c r="F4" s="316" t="s">
        <v>644</v>
      </c>
      <c r="G4" s="316" t="s">
        <v>933</v>
      </c>
      <c r="H4" s="316" t="s">
        <v>944</v>
      </c>
      <c r="I4" s="316" t="s">
        <v>945</v>
      </c>
      <c r="J4" s="316" t="s">
        <v>939</v>
      </c>
      <c r="K4" s="316" t="s">
        <v>947</v>
      </c>
      <c r="L4" s="316" t="s">
        <v>947</v>
      </c>
      <c r="M4" s="316" t="s">
        <v>699</v>
      </c>
      <c r="N4" s="316" t="s">
        <v>938</v>
      </c>
      <c r="O4" s="316" t="s">
        <v>672</v>
      </c>
      <c r="P4" s="316" t="s">
        <v>672</v>
      </c>
      <c r="Q4" s="316" t="s">
        <v>672</v>
      </c>
      <c r="R4" s="316" t="s">
        <v>672</v>
      </c>
      <c r="S4" s="316" t="s">
        <v>672</v>
      </c>
      <c r="T4" s="316" t="s">
        <v>672</v>
      </c>
      <c r="U4" s="316" t="s">
        <v>975</v>
      </c>
      <c r="V4" s="316" t="s">
        <v>947</v>
      </c>
      <c r="W4" s="316" t="s">
        <v>947</v>
      </c>
      <c r="X4" s="316" t="s">
        <v>946</v>
      </c>
      <c r="Y4" s="316" t="s">
        <v>941</v>
      </c>
      <c r="Z4" s="316" t="s">
        <v>941</v>
      </c>
      <c r="AA4" s="316" t="s">
        <v>955</v>
      </c>
      <c r="AB4" s="316" t="s">
        <v>976</v>
      </c>
      <c r="AC4" s="316" t="s">
        <v>946</v>
      </c>
      <c r="AD4" s="316" t="s">
        <v>946</v>
      </c>
      <c r="AE4" s="316" t="s">
        <v>939</v>
      </c>
      <c r="AF4" s="316" t="s">
        <v>939</v>
      </c>
      <c r="AG4" s="316" t="s">
        <v>955</v>
      </c>
      <c r="AH4" s="316" t="s">
        <v>939</v>
      </c>
      <c r="AI4" s="316" t="s">
        <v>976</v>
      </c>
      <c r="AJ4" s="316" t="s">
        <v>939</v>
      </c>
      <c r="AK4" s="316" t="s">
        <v>982</v>
      </c>
      <c r="AL4" s="316" t="s">
        <v>939</v>
      </c>
      <c r="AM4" s="316" t="s">
        <v>947</v>
      </c>
      <c r="AN4" s="316" t="s">
        <v>946</v>
      </c>
      <c r="AO4" s="316" t="s">
        <v>975</v>
      </c>
      <c r="AP4" s="316" t="s">
        <v>938</v>
      </c>
      <c r="AQ4" s="316" t="s">
        <v>672</v>
      </c>
      <c r="AR4" s="316" t="s">
        <v>672</v>
      </c>
    </row>
    <row r="5" spans="1:44">
      <c r="A5" s="316" t="s">
        <v>191</v>
      </c>
      <c r="B5" s="316" t="s">
        <v>193</v>
      </c>
      <c r="C5" s="316" t="s">
        <v>950</v>
      </c>
      <c r="D5" s="317">
        <v>44866</v>
      </c>
      <c r="E5" s="316" t="s">
        <v>932</v>
      </c>
      <c r="F5" s="316" t="s">
        <v>644</v>
      </c>
      <c r="G5" s="316" t="s">
        <v>933</v>
      </c>
      <c r="H5" s="316" t="s">
        <v>951</v>
      </c>
      <c r="I5" s="316" t="s">
        <v>952</v>
      </c>
      <c r="J5" s="316" t="s">
        <v>947</v>
      </c>
      <c r="K5" s="316" t="s">
        <v>956</v>
      </c>
      <c r="L5" s="316" t="s">
        <v>942</v>
      </c>
      <c r="M5" s="316" t="s">
        <v>942</v>
      </c>
      <c r="N5" s="316" t="s">
        <v>976</v>
      </c>
      <c r="O5" s="316" t="s">
        <v>978</v>
      </c>
      <c r="P5" s="316" t="s">
        <v>978</v>
      </c>
      <c r="Q5" s="316" t="s">
        <v>946</v>
      </c>
      <c r="R5" s="316" t="s">
        <v>955</v>
      </c>
      <c r="S5" s="316" t="s">
        <v>942</v>
      </c>
      <c r="T5" s="316" t="s">
        <v>672</v>
      </c>
      <c r="U5" s="316" t="s">
        <v>938</v>
      </c>
      <c r="V5" s="316" t="s">
        <v>672</v>
      </c>
      <c r="W5" s="316" t="s">
        <v>672</v>
      </c>
      <c r="X5" s="316" t="s">
        <v>672</v>
      </c>
      <c r="Y5" s="316" t="s">
        <v>672</v>
      </c>
      <c r="Z5" s="316" t="s">
        <v>672</v>
      </c>
      <c r="AA5" s="316" t="s">
        <v>672</v>
      </c>
      <c r="AB5" s="316" t="s">
        <v>938</v>
      </c>
      <c r="AC5" s="316" t="s">
        <v>955</v>
      </c>
      <c r="AD5" s="316" t="s">
        <v>955</v>
      </c>
      <c r="AE5" s="316" t="s">
        <v>941</v>
      </c>
      <c r="AF5" s="316" t="s">
        <v>956</v>
      </c>
      <c r="AG5" s="316" t="s">
        <v>939</v>
      </c>
      <c r="AH5" s="316" t="s">
        <v>970</v>
      </c>
      <c r="AI5" s="316" t="s">
        <v>938</v>
      </c>
      <c r="AJ5" s="316" t="s">
        <v>131</v>
      </c>
      <c r="AK5" s="316" t="s">
        <v>131</v>
      </c>
      <c r="AL5" s="316" t="s">
        <v>131</v>
      </c>
      <c r="AM5" s="316" t="s">
        <v>131</v>
      </c>
      <c r="AN5" s="316" t="s">
        <v>131</v>
      </c>
      <c r="AO5" s="316" t="s">
        <v>131</v>
      </c>
      <c r="AP5" s="316" t="s">
        <v>938</v>
      </c>
      <c r="AQ5" s="316" t="s">
        <v>131</v>
      </c>
      <c r="AR5" s="316" t="s">
        <v>131</v>
      </c>
    </row>
    <row r="6" spans="1:44">
      <c r="A6" s="316" t="s">
        <v>438</v>
      </c>
      <c r="B6" s="316" t="s">
        <v>957</v>
      </c>
      <c r="C6" s="316" t="s">
        <v>958</v>
      </c>
      <c r="D6" s="317">
        <v>44914</v>
      </c>
      <c r="E6" s="316" t="s">
        <v>932</v>
      </c>
      <c r="F6" s="316" t="s">
        <v>644</v>
      </c>
      <c r="G6" s="316" t="s">
        <v>933</v>
      </c>
      <c r="H6" s="316" t="s">
        <v>959</v>
      </c>
      <c r="I6" s="316" t="s">
        <v>960</v>
      </c>
      <c r="J6" s="316" t="s">
        <v>946</v>
      </c>
      <c r="K6" s="316" t="s">
        <v>967</v>
      </c>
      <c r="L6" s="316" t="s">
        <v>967</v>
      </c>
      <c r="M6" s="316" t="s">
        <v>987</v>
      </c>
      <c r="N6" s="316" t="s">
        <v>940</v>
      </c>
      <c r="O6" s="316" t="s">
        <v>977</v>
      </c>
      <c r="P6" s="316" t="s">
        <v>982</v>
      </c>
      <c r="Q6" s="316" t="s">
        <v>939</v>
      </c>
      <c r="R6" s="316" t="s">
        <v>946</v>
      </c>
      <c r="S6" s="316" t="s">
        <v>699</v>
      </c>
      <c r="T6" s="316" t="s">
        <v>966</v>
      </c>
      <c r="U6" s="316" t="s">
        <v>949</v>
      </c>
      <c r="V6" s="316" t="s">
        <v>947</v>
      </c>
      <c r="W6" s="316" t="s">
        <v>946</v>
      </c>
      <c r="X6" s="316" t="s">
        <v>947</v>
      </c>
      <c r="Y6" s="316" t="s">
        <v>939</v>
      </c>
      <c r="Z6" s="316" t="s">
        <v>939</v>
      </c>
      <c r="AA6" s="316" t="s">
        <v>939</v>
      </c>
      <c r="AB6" s="316" t="s">
        <v>962</v>
      </c>
      <c r="AC6" s="316" t="s">
        <v>941</v>
      </c>
      <c r="AD6" s="316" t="s">
        <v>672</v>
      </c>
      <c r="AE6" s="316" t="s">
        <v>672</v>
      </c>
      <c r="AF6" s="316" t="s">
        <v>672</v>
      </c>
      <c r="AG6" s="316" t="s">
        <v>672</v>
      </c>
      <c r="AH6" s="316" t="s">
        <v>672</v>
      </c>
      <c r="AI6" s="316" t="s">
        <v>938</v>
      </c>
      <c r="AJ6" s="316" t="s">
        <v>672</v>
      </c>
      <c r="AK6" s="316" t="s">
        <v>947</v>
      </c>
      <c r="AL6" s="316" t="s">
        <v>946</v>
      </c>
      <c r="AM6" s="316" t="s">
        <v>699</v>
      </c>
      <c r="AN6" s="316" t="s">
        <v>982</v>
      </c>
      <c r="AO6" s="316" t="s">
        <v>939</v>
      </c>
      <c r="AP6" s="316" t="s">
        <v>947</v>
      </c>
      <c r="AQ6" s="316" t="s">
        <v>964</v>
      </c>
      <c r="AR6" s="316" t="s">
        <v>946</v>
      </c>
    </row>
    <row r="7" spans="1:44">
      <c r="A7" s="316" t="s">
        <v>365</v>
      </c>
      <c r="B7" s="316" t="s">
        <v>968</v>
      </c>
      <c r="C7" s="316" t="s">
        <v>969</v>
      </c>
      <c r="D7" s="317">
        <v>44924</v>
      </c>
      <c r="E7" s="316" t="s">
        <v>932</v>
      </c>
      <c r="F7" s="316" t="s">
        <v>644</v>
      </c>
      <c r="G7" s="316" t="s">
        <v>933</v>
      </c>
      <c r="H7" s="316" t="s">
        <v>959</v>
      </c>
      <c r="I7" s="316" t="s">
        <v>960</v>
      </c>
      <c r="J7" s="316" t="s">
        <v>693</v>
      </c>
      <c r="K7" s="316" t="s">
        <v>947</v>
      </c>
      <c r="L7" s="316" t="s">
        <v>939</v>
      </c>
      <c r="M7" s="316" t="s">
        <v>965</v>
      </c>
      <c r="N7" s="316" t="s">
        <v>975</v>
      </c>
      <c r="O7" s="316" t="s">
        <v>946</v>
      </c>
      <c r="P7" s="316" t="s">
        <v>955</v>
      </c>
      <c r="Q7" s="316" t="s">
        <v>978</v>
      </c>
      <c r="R7" s="316" t="s">
        <v>693</v>
      </c>
      <c r="S7" s="316" t="s">
        <v>672</v>
      </c>
      <c r="T7" s="316" t="s">
        <v>672</v>
      </c>
      <c r="U7" s="316" t="s">
        <v>938</v>
      </c>
      <c r="V7" s="316" t="s">
        <v>962</v>
      </c>
      <c r="W7" s="316" t="s">
        <v>978</v>
      </c>
      <c r="X7" s="316" t="s">
        <v>947</v>
      </c>
      <c r="Y7" s="316" t="s">
        <v>939</v>
      </c>
      <c r="Z7" s="316" t="s">
        <v>956</v>
      </c>
      <c r="AA7" s="316" t="s">
        <v>937</v>
      </c>
      <c r="AB7" s="316" t="s">
        <v>962</v>
      </c>
      <c r="AC7" s="316" t="s">
        <v>947</v>
      </c>
      <c r="AD7" s="316" t="s">
        <v>672</v>
      </c>
      <c r="AE7" s="316" t="s">
        <v>672</v>
      </c>
      <c r="AF7" s="316" t="s">
        <v>672</v>
      </c>
      <c r="AG7" s="316" t="s">
        <v>672</v>
      </c>
      <c r="AH7" s="316" t="s">
        <v>672</v>
      </c>
      <c r="AI7" s="316" t="s">
        <v>938</v>
      </c>
      <c r="AJ7" s="316" t="s">
        <v>672</v>
      </c>
      <c r="AK7" s="316" t="s">
        <v>672</v>
      </c>
      <c r="AL7" s="316" t="s">
        <v>672</v>
      </c>
      <c r="AM7" s="316" t="s">
        <v>955</v>
      </c>
      <c r="AN7" s="316" t="s">
        <v>939</v>
      </c>
      <c r="AO7" s="316" t="s">
        <v>942</v>
      </c>
      <c r="AP7" s="316" t="s">
        <v>948</v>
      </c>
      <c r="AQ7" s="316" t="s">
        <v>939</v>
      </c>
      <c r="AR7" s="316" t="s">
        <v>935</v>
      </c>
    </row>
    <row r="8" spans="1:44">
      <c r="A8" s="316" t="s">
        <v>330</v>
      </c>
      <c r="B8" s="316" t="s">
        <v>332</v>
      </c>
      <c r="C8" s="316" t="s">
        <v>972</v>
      </c>
      <c r="D8" s="317">
        <v>44927</v>
      </c>
      <c r="E8" s="316" t="s">
        <v>932</v>
      </c>
      <c r="F8" s="316" t="s">
        <v>644</v>
      </c>
      <c r="G8" s="316" t="s">
        <v>933</v>
      </c>
      <c r="H8" s="316" t="s">
        <v>973</v>
      </c>
      <c r="I8" s="316" t="s">
        <v>974</v>
      </c>
      <c r="J8" s="316" t="s">
        <v>672</v>
      </c>
      <c r="K8" s="316" t="s">
        <v>672</v>
      </c>
      <c r="L8" s="316" t="s">
        <v>672</v>
      </c>
      <c r="M8" s="316" t="s">
        <v>672</v>
      </c>
      <c r="N8" s="316" t="s">
        <v>938</v>
      </c>
      <c r="O8" s="316" t="s">
        <v>970</v>
      </c>
      <c r="P8" s="316" t="s">
        <v>699</v>
      </c>
      <c r="Q8" s="316" t="s">
        <v>947</v>
      </c>
      <c r="R8" s="316" t="s">
        <v>699</v>
      </c>
      <c r="S8" s="316" t="s">
        <v>693</v>
      </c>
      <c r="T8" s="316" t="s">
        <v>693</v>
      </c>
      <c r="U8" s="316" t="s">
        <v>938</v>
      </c>
      <c r="V8" s="316" t="s">
        <v>699</v>
      </c>
      <c r="W8" s="316" t="s">
        <v>946</v>
      </c>
      <c r="X8" s="316" t="s">
        <v>946</v>
      </c>
      <c r="Y8" s="316" t="s">
        <v>939</v>
      </c>
      <c r="Z8" s="316" t="s">
        <v>699</v>
      </c>
      <c r="AA8" s="316" t="s">
        <v>941</v>
      </c>
      <c r="AB8" s="316" t="s">
        <v>949</v>
      </c>
      <c r="AC8" s="316" t="s">
        <v>947</v>
      </c>
      <c r="AD8" s="316" t="s">
        <v>939</v>
      </c>
      <c r="AE8" s="316" t="s">
        <v>947</v>
      </c>
      <c r="AF8" s="316" t="s">
        <v>947</v>
      </c>
      <c r="AG8" s="316" t="s">
        <v>946</v>
      </c>
      <c r="AH8" s="316" t="s">
        <v>955</v>
      </c>
      <c r="AI8" s="316" t="s">
        <v>976</v>
      </c>
      <c r="AJ8" s="316" t="s">
        <v>699</v>
      </c>
      <c r="AK8" s="316" t="s">
        <v>941</v>
      </c>
      <c r="AL8" s="316" t="s">
        <v>672</v>
      </c>
      <c r="AM8" s="316" t="s">
        <v>672</v>
      </c>
      <c r="AN8" s="316" t="s">
        <v>672</v>
      </c>
      <c r="AO8" s="316" t="s">
        <v>672</v>
      </c>
      <c r="AP8" s="316" t="s">
        <v>938</v>
      </c>
      <c r="AQ8" s="316" t="s">
        <v>672</v>
      </c>
      <c r="AR8" s="316" t="s">
        <v>672</v>
      </c>
    </row>
    <row r="9" spans="1:44">
      <c r="A9" s="316" t="s">
        <v>736</v>
      </c>
      <c r="B9" s="316" t="s">
        <v>738</v>
      </c>
      <c r="C9" s="316" t="s">
        <v>980</v>
      </c>
      <c r="D9" s="317">
        <v>44932</v>
      </c>
      <c r="E9" s="316" t="s">
        <v>932</v>
      </c>
      <c r="F9" s="316" t="s">
        <v>169</v>
      </c>
      <c r="G9" s="316" t="s">
        <v>933</v>
      </c>
      <c r="H9" s="316" t="s">
        <v>934</v>
      </c>
      <c r="I9" s="316" t="s">
        <v>981</v>
      </c>
      <c r="J9" s="316" t="s">
        <v>982</v>
      </c>
      <c r="K9" s="316" t="s">
        <v>982</v>
      </c>
      <c r="L9" s="316" t="s">
        <v>982</v>
      </c>
      <c r="M9" s="316" t="s">
        <v>937</v>
      </c>
      <c r="N9" s="316" t="s">
        <v>938</v>
      </c>
      <c r="O9" s="316" t="s">
        <v>941</v>
      </c>
      <c r="P9" s="316" t="s">
        <v>966</v>
      </c>
      <c r="Q9" s="316" t="s">
        <v>941</v>
      </c>
      <c r="R9" s="316" t="s">
        <v>982</v>
      </c>
      <c r="S9" s="316" t="s">
        <v>982</v>
      </c>
      <c r="T9" s="316" t="s">
        <v>975</v>
      </c>
      <c r="U9" s="316" t="s">
        <v>938</v>
      </c>
      <c r="V9" s="316" t="s">
        <v>977</v>
      </c>
      <c r="W9" s="316" t="s">
        <v>966</v>
      </c>
      <c r="X9" s="316" t="s">
        <v>941</v>
      </c>
      <c r="Y9" s="316" t="s">
        <v>941</v>
      </c>
      <c r="Z9" s="316" t="s">
        <v>982</v>
      </c>
      <c r="AA9" s="316" t="s">
        <v>953</v>
      </c>
      <c r="AB9" s="316" t="s">
        <v>938</v>
      </c>
      <c r="AC9" s="316" t="s">
        <v>941</v>
      </c>
      <c r="AD9" s="316" t="s">
        <v>966</v>
      </c>
      <c r="AE9" s="316" t="s">
        <v>941</v>
      </c>
      <c r="AF9" s="316" t="s">
        <v>939</v>
      </c>
      <c r="AG9" s="316" t="s">
        <v>941</v>
      </c>
      <c r="AH9" s="316" t="s">
        <v>935</v>
      </c>
      <c r="AI9" s="316" t="s">
        <v>938</v>
      </c>
      <c r="AJ9" s="316" t="s">
        <v>982</v>
      </c>
      <c r="AK9" s="316" t="s">
        <v>941</v>
      </c>
      <c r="AL9" s="316" t="s">
        <v>977</v>
      </c>
      <c r="AM9" s="316" t="s">
        <v>977</v>
      </c>
      <c r="AN9" s="316" t="s">
        <v>966</v>
      </c>
      <c r="AO9" s="316" t="s">
        <v>975</v>
      </c>
      <c r="AP9" s="316" t="s">
        <v>938</v>
      </c>
      <c r="AQ9" s="316" t="s">
        <v>977</v>
      </c>
      <c r="AR9" s="316" t="s">
        <v>982</v>
      </c>
    </row>
    <row r="10" spans="1:44">
      <c r="A10" s="316" t="s">
        <v>344</v>
      </c>
      <c r="B10" s="316" t="s">
        <v>346</v>
      </c>
      <c r="C10" s="316" t="s">
        <v>983</v>
      </c>
      <c r="D10" s="317">
        <v>44956</v>
      </c>
      <c r="E10" s="316" t="s">
        <v>984</v>
      </c>
      <c r="F10" s="316" t="s">
        <v>169</v>
      </c>
      <c r="G10" s="316" t="s">
        <v>933</v>
      </c>
      <c r="H10" s="316" t="s">
        <v>985</v>
      </c>
      <c r="I10" s="316" t="s">
        <v>986</v>
      </c>
      <c r="J10" s="316" t="s">
        <v>988</v>
      </c>
      <c r="K10" s="316" t="s">
        <v>956</v>
      </c>
      <c r="L10" s="316" t="s">
        <v>966</v>
      </c>
      <c r="M10" s="316" t="s">
        <v>978</v>
      </c>
      <c r="N10" s="316" t="s">
        <v>938</v>
      </c>
      <c r="O10" s="316" t="s">
        <v>978</v>
      </c>
      <c r="P10" s="316" t="s">
        <v>699</v>
      </c>
      <c r="Q10" s="316" t="s">
        <v>1183</v>
      </c>
      <c r="R10" s="316" t="s">
        <v>953</v>
      </c>
      <c r="S10" s="316" t="s">
        <v>982</v>
      </c>
      <c r="T10" s="316" t="s">
        <v>679</v>
      </c>
      <c r="U10" s="316" t="s">
        <v>938</v>
      </c>
      <c r="V10" s="316" t="s">
        <v>953</v>
      </c>
      <c r="W10" s="316" t="s">
        <v>947</v>
      </c>
      <c r="X10" s="316" t="s">
        <v>975</v>
      </c>
      <c r="Y10" s="316" t="s">
        <v>693</v>
      </c>
      <c r="Z10" s="316" t="s">
        <v>693</v>
      </c>
      <c r="AA10" s="316" t="s">
        <v>693</v>
      </c>
      <c r="AB10" s="316" t="s">
        <v>938</v>
      </c>
      <c r="AC10" s="316" t="s">
        <v>975</v>
      </c>
      <c r="AD10" s="316" t="s">
        <v>982</v>
      </c>
      <c r="AE10" s="316" t="s">
        <v>977</v>
      </c>
      <c r="AF10" s="316" t="s">
        <v>699</v>
      </c>
      <c r="AG10" s="316" t="s">
        <v>937</v>
      </c>
      <c r="AH10" s="316" t="s">
        <v>7668</v>
      </c>
      <c r="AI10" s="316" t="s">
        <v>938</v>
      </c>
      <c r="AJ10" s="316" t="s">
        <v>699</v>
      </c>
      <c r="AK10" s="316" t="s">
        <v>1173</v>
      </c>
      <c r="AL10" s="316" t="s">
        <v>699</v>
      </c>
      <c r="AM10" s="316" t="s">
        <v>1183</v>
      </c>
      <c r="AN10" s="316" t="s">
        <v>699</v>
      </c>
      <c r="AO10" s="316" t="s">
        <v>1183</v>
      </c>
      <c r="AP10" s="316" t="s">
        <v>938</v>
      </c>
      <c r="AQ10" s="316" t="s">
        <v>977</v>
      </c>
      <c r="AR10" s="316" t="s">
        <v>699</v>
      </c>
    </row>
    <row r="11" spans="1:44">
      <c r="A11" s="316" t="s">
        <v>614</v>
      </c>
      <c r="B11" s="316" t="s">
        <v>616</v>
      </c>
      <c r="C11" s="316" t="s">
        <v>989</v>
      </c>
      <c r="D11" s="317">
        <v>44956</v>
      </c>
      <c r="E11" s="316" t="s">
        <v>984</v>
      </c>
      <c r="F11" s="316" t="s">
        <v>644</v>
      </c>
      <c r="G11" s="316" t="s">
        <v>933</v>
      </c>
      <c r="H11" s="316" t="s">
        <v>990</v>
      </c>
      <c r="I11" s="316" t="s">
        <v>649</v>
      </c>
      <c r="J11" s="316" t="s">
        <v>699</v>
      </c>
      <c r="K11" s="316" t="s">
        <v>699</v>
      </c>
      <c r="L11" s="316" t="s">
        <v>672</v>
      </c>
      <c r="M11" s="316" t="s">
        <v>672</v>
      </c>
      <c r="N11" s="316" t="s">
        <v>938</v>
      </c>
      <c r="O11" s="316" t="s">
        <v>672</v>
      </c>
      <c r="P11" s="316" t="s">
        <v>672</v>
      </c>
      <c r="Q11" s="316" t="s">
        <v>672</v>
      </c>
      <c r="R11" s="316" t="s">
        <v>672</v>
      </c>
      <c r="S11" s="316" t="s">
        <v>672</v>
      </c>
      <c r="T11" s="316" t="s">
        <v>672</v>
      </c>
      <c r="U11" s="316" t="s">
        <v>938</v>
      </c>
      <c r="V11" s="316" t="s">
        <v>938</v>
      </c>
      <c r="W11" s="316" t="s">
        <v>938</v>
      </c>
      <c r="X11" s="316" t="s">
        <v>938</v>
      </c>
      <c r="Y11" s="316" t="s">
        <v>938</v>
      </c>
      <c r="Z11" s="316" t="s">
        <v>938</v>
      </c>
      <c r="AA11" s="316" t="s">
        <v>938</v>
      </c>
      <c r="AB11" s="316" t="s">
        <v>938</v>
      </c>
      <c r="AC11" s="316" t="s">
        <v>938</v>
      </c>
      <c r="AD11" s="316" t="s">
        <v>938</v>
      </c>
      <c r="AE11" s="316" t="s">
        <v>938</v>
      </c>
      <c r="AF11" s="316" t="s">
        <v>938</v>
      </c>
      <c r="AG11" s="316" t="s">
        <v>938</v>
      </c>
      <c r="AH11" s="316" t="s">
        <v>938</v>
      </c>
      <c r="AI11" s="316" t="s">
        <v>938</v>
      </c>
      <c r="AJ11" s="316" t="s">
        <v>938</v>
      </c>
      <c r="AK11" s="316" t="s">
        <v>938</v>
      </c>
      <c r="AL11" s="316" t="s">
        <v>938</v>
      </c>
      <c r="AM11" s="316" t="s">
        <v>938</v>
      </c>
      <c r="AN11" s="316" t="s">
        <v>938</v>
      </c>
      <c r="AO11" s="316" t="s">
        <v>938</v>
      </c>
      <c r="AP11" s="316" t="s">
        <v>938</v>
      </c>
      <c r="AQ11" s="316" t="s">
        <v>938</v>
      </c>
      <c r="AR11" s="316" t="s">
        <v>938</v>
      </c>
    </row>
    <row r="12" spans="1:44">
      <c r="A12" s="316" t="s">
        <v>244</v>
      </c>
      <c r="B12" s="316" t="s">
        <v>246</v>
      </c>
      <c r="C12" s="316" t="s">
        <v>991</v>
      </c>
      <c r="D12" s="317">
        <v>44962</v>
      </c>
      <c r="E12" s="316" t="s">
        <v>984</v>
      </c>
      <c r="F12" s="316" t="s">
        <v>169</v>
      </c>
      <c r="G12" s="316" t="s">
        <v>933</v>
      </c>
      <c r="H12" s="316" t="s">
        <v>985</v>
      </c>
      <c r="I12" s="316" t="s">
        <v>992</v>
      </c>
      <c r="J12" s="316" t="s">
        <v>946</v>
      </c>
      <c r="K12" s="316" t="s">
        <v>699</v>
      </c>
      <c r="L12" s="316" t="s">
        <v>939</v>
      </c>
      <c r="M12" s="316" t="s">
        <v>686</v>
      </c>
      <c r="N12" s="316" t="s">
        <v>938</v>
      </c>
      <c r="O12" s="316" t="s">
        <v>946</v>
      </c>
      <c r="P12" s="316" t="s">
        <v>977</v>
      </c>
      <c r="Q12" s="316" t="s">
        <v>939</v>
      </c>
      <c r="R12" s="316" t="s">
        <v>946</v>
      </c>
      <c r="S12" s="316" t="s">
        <v>947</v>
      </c>
      <c r="T12" s="316" t="s">
        <v>935</v>
      </c>
      <c r="U12" s="316" t="s">
        <v>938</v>
      </c>
      <c r="V12" s="316" t="s">
        <v>947</v>
      </c>
      <c r="W12" s="316" t="s">
        <v>941</v>
      </c>
      <c r="X12" s="316" t="s">
        <v>939</v>
      </c>
      <c r="Y12" s="316" t="s">
        <v>966</v>
      </c>
      <c r="Z12" s="316" t="s">
        <v>941</v>
      </c>
      <c r="AA12" s="316" t="s">
        <v>946</v>
      </c>
      <c r="AB12" s="316" t="s">
        <v>938</v>
      </c>
      <c r="AC12" s="316" t="s">
        <v>955</v>
      </c>
      <c r="AD12" s="316" t="s">
        <v>946</v>
      </c>
      <c r="AE12" s="316" t="s">
        <v>963</v>
      </c>
      <c r="AF12" s="316" t="s">
        <v>955</v>
      </c>
      <c r="AG12" s="316" t="s">
        <v>947</v>
      </c>
      <c r="AH12" s="316" t="s">
        <v>935</v>
      </c>
      <c r="AI12" s="316" t="s">
        <v>938</v>
      </c>
      <c r="AJ12" s="316" t="s">
        <v>955</v>
      </c>
      <c r="AK12" s="316" t="s">
        <v>947</v>
      </c>
      <c r="AL12" s="316" t="s">
        <v>941</v>
      </c>
      <c r="AM12" s="316" t="s">
        <v>947</v>
      </c>
      <c r="AN12" s="316" t="s">
        <v>947</v>
      </c>
      <c r="AO12" s="316" t="s">
        <v>935</v>
      </c>
      <c r="AP12" s="316" t="s">
        <v>938</v>
      </c>
      <c r="AQ12" s="316" t="s">
        <v>679</v>
      </c>
      <c r="AR12" s="316" t="s">
        <v>941</v>
      </c>
    </row>
    <row r="13" spans="1:44">
      <c r="A13" s="316" t="s">
        <v>262</v>
      </c>
      <c r="B13" s="316" t="s">
        <v>264</v>
      </c>
      <c r="C13" s="316" t="s">
        <v>996</v>
      </c>
      <c r="D13" s="317">
        <v>44966</v>
      </c>
      <c r="E13" s="316" t="s">
        <v>932</v>
      </c>
      <c r="F13" s="316" t="s">
        <v>644</v>
      </c>
      <c r="G13" s="316" t="s">
        <v>933</v>
      </c>
      <c r="H13" s="316" t="s">
        <v>997</v>
      </c>
      <c r="I13" s="316" t="s">
        <v>265</v>
      </c>
      <c r="J13" s="316" t="s">
        <v>672</v>
      </c>
      <c r="K13" s="316" t="s">
        <v>672</v>
      </c>
      <c r="L13" s="316" t="s">
        <v>672</v>
      </c>
      <c r="M13" s="316" t="s">
        <v>961</v>
      </c>
      <c r="N13" s="316" t="s">
        <v>976</v>
      </c>
      <c r="O13" s="316" t="s">
        <v>941</v>
      </c>
      <c r="P13" s="316" t="s">
        <v>939</v>
      </c>
      <c r="Q13" s="316" t="s">
        <v>946</v>
      </c>
      <c r="R13" s="316" t="s">
        <v>947</v>
      </c>
      <c r="S13" s="316" t="s">
        <v>947</v>
      </c>
      <c r="T13" s="316" t="s">
        <v>975</v>
      </c>
      <c r="U13" s="316" t="s">
        <v>979</v>
      </c>
      <c r="V13" s="316" t="s">
        <v>947</v>
      </c>
      <c r="W13" s="316" t="s">
        <v>941</v>
      </c>
      <c r="X13" s="316" t="s">
        <v>947</v>
      </c>
      <c r="Y13" s="316" t="s">
        <v>947</v>
      </c>
      <c r="Z13" s="316" t="s">
        <v>947</v>
      </c>
      <c r="AA13" s="316" t="s">
        <v>975</v>
      </c>
      <c r="AB13" s="316" t="s">
        <v>949</v>
      </c>
      <c r="AC13" s="316" t="s">
        <v>939</v>
      </c>
      <c r="AD13" s="316" t="s">
        <v>982</v>
      </c>
      <c r="AE13" s="316" t="s">
        <v>699</v>
      </c>
      <c r="AF13" s="316" t="s">
        <v>978</v>
      </c>
      <c r="AG13" s="316" t="s">
        <v>693</v>
      </c>
      <c r="AH13" s="316" t="s">
        <v>672</v>
      </c>
      <c r="AI13" s="316" t="s">
        <v>938</v>
      </c>
      <c r="AJ13" s="316" t="s">
        <v>672</v>
      </c>
      <c r="AK13" s="316" t="s">
        <v>672</v>
      </c>
      <c r="AL13" s="316" t="s">
        <v>672</v>
      </c>
      <c r="AM13" s="316" t="s">
        <v>672</v>
      </c>
      <c r="AN13" s="316" t="s">
        <v>672</v>
      </c>
      <c r="AO13" s="316" t="s">
        <v>935</v>
      </c>
      <c r="AP13" s="316" t="s">
        <v>976</v>
      </c>
      <c r="AQ13" s="316" t="s">
        <v>947</v>
      </c>
      <c r="AR13" s="316" t="s">
        <v>939</v>
      </c>
    </row>
    <row r="14" spans="1:44">
      <c r="A14" s="316" t="s">
        <v>830</v>
      </c>
      <c r="B14" s="316" t="s">
        <v>998</v>
      </c>
      <c r="C14" s="316" t="s">
        <v>999</v>
      </c>
      <c r="D14" s="317">
        <v>45975</v>
      </c>
      <c r="E14" s="316" t="s">
        <v>932</v>
      </c>
      <c r="F14" s="316" t="s">
        <v>169</v>
      </c>
      <c r="G14" s="316" t="s">
        <v>933</v>
      </c>
      <c r="H14" s="316" t="s">
        <v>934</v>
      </c>
      <c r="I14" s="316" t="s">
        <v>832</v>
      </c>
      <c r="J14" s="316" t="s">
        <v>939</v>
      </c>
      <c r="K14" s="316" t="s">
        <v>939</v>
      </c>
      <c r="L14" s="316" t="s">
        <v>939</v>
      </c>
      <c r="M14" s="316" t="s">
        <v>937</v>
      </c>
      <c r="N14" s="316" t="s">
        <v>938</v>
      </c>
      <c r="O14" s="316" t="s">
        <v>939</v>
      </c>
      <c r="P14" s="316" t="s">
        <v>939</v>
      </c>
      <c r="Q14" s="316" t="s">
        <v>939</v>
      </c>
      <c r="R14" s="316" t="s">
        <v>941</v>
      </c>
      <c r="S14" s="316" t="s">
        <v>939</v>
      </c>
      <c r="T14" s="316" t="s">
        <v>679</v>
      </c>
      <c r="U14" s="316" t="s">
        <v>938</v>
      </c>
      <c r="V14" s="316" t="s">
        <v>938</v>
      </c>
      <c r="W14" s="316" t="s">
        <v>938</v>
      </c>
      <c r="X14" s="316" t="s">
        <v>938</v>
      </c>
      <c r="Y14" s="316" t="s">
        <v>938</v>
      </c>
      <c r="Z14" s="316" t="s">
        <v>938</v>
      </c>
      <c r="AA14" s="316" t="s">
        <v>938</v>
      </c>
      <c r="AB14" s="316" t="s">
        <v>938</v>
      </c>
      <c r="AC14" s="316" t="s">
        <v>938</v>
      </c>
      <c r="AD14" s="316" t="s">
        <v>938</v>
      </c>
      <c r="AE14" s="316" t="s">
        <v>938</v>
      </c>
      <c r="AF14" s="316" t="s">
        <v>938</v>
      </c>
      <c r="AG14" s="316" t="s">
        <v>938</v>
      </c>
      <c r="AH14" s="316" t="s">
        <v>938</v>
      </c>
      <c r="AI14" s="316" t="s">
        <v>938</v>
      </c>
      <c r="AJ14" s="316" t="s">
        <v>938</v>
      </c>
      <c r="AK14" s="316" t="s">
        <v>938</v>
      </c>
      <c r="AL14" s="316" t="s">
        <v>938</v>
      </c>
      <c r="AM14" s="316" t="s">
        <v>938</v>
      </c>
      <c r="AN14" s="316" t="s">
        <v>938</v>
      </c>
      <c r="AO14" s="316" t="s">
        <v>938</v>
      </c>
      <c r="AP14" s="316" t="s">
        <v>938</v>
      </c>
      <c r="AQ14" s="316" t="s">
        <v>938</v>
      </c>
      <c r="AR14" s="316" t="s">
        <v>938</v>
      </c>
    </row>
    <row r="15" spans="1:44">
      <c r="A15" s="316" t="s">
        <v>400</v>
      </c>
      <c r="B15" s="316" t="s">
        <v>402</v>
      </c>
      <c r="C15" s="316" t="s">
        <v>1000</v>
      </c>
      <c r="D15" s="317">
        <v>45908</v>
      </c>
      <c r="E15" s="316" t="s">
        <v>932</v>
      </c>
      <c r="F15" s="316" t="s">
        <v>169</v>
      </c>
      <c r="G15" s="316" t="s">
        <v>933</v>
      </c>
      <c r="H15" s="316" t="s">
        <v>1001</v>
      </c>
      <c r="I15" s="316" t="s">
        <v>1002</v>
      </c>
      <c r="J15" s="316" t="s">
        <v>947</v>
      </c>
      <c r="K15" s="316" t="s">
        <v>679</v>
      </c>
      <c r="L15" s="316" t="s">
        <v>679</v>
      </c>
      <c r="M15" s="316" t="s">
        <v>679</v>
      </c>
      <c r="N15" s="316" t="s">
        <v>938</v>
      </c>
      <c r="O15" s="316" t="s">
        <v>946</v>
      </c>
      <c r="P15" s="316" t="s">
        <v>955</v>
      </c>
      <c r="Q15" s="316" t="s">
        <v>946</v>
      </c>
      <c r="R15" s="316" t="s">
        <v>946</v>
      </c>
      <c r="S15" s="316" t="s">
        <v>982</v>
      </c>
      <c r="T15" s="316" t="s">
        <v>679</v>
      </c>
      <c r="U15" s="316" t="s">
        <v>949</v>
      </c>
      <c r="V15" s="316" t="s">
        <v>941</v>
      </c>
      <c r="W15" s="316" t="s">
        <v>941</v>
      </c>
      <c r="X15" s="316" t="s">
        <v>955</v>
      </c>
      <c r="Y15" s="316" t="s">
        <v>946</v>
      </c>
      <c r="Z15" s="316" t="s">
        <v>947</v>
      </c>
      <c r="AA15" s="316" t="s">
        <v>699</v>
      </c>
      <c r="AB15" s="316" t="s">
        <v>938</v>
      </c>
      <c r="AC15" s="316" t="s">
        <v>955</v>
      </c>
      <c r="AD15" s="316" t="s">
        <v>947</v>
      </c>
      <c r="AE15" s="316" t="s">
        <v>961</v>
      </c>
      <c r="AF15" s="316" t="s">
        <v>955</v>
      </c>
      <c r="AG15" s="316" t="s">
        <v>978</v>
      </c>
      <c r="AH15" s="316" t="s">
        <v>961</v>
      </c>
      <c r="AI15" s="316" t="s">
        <v>949</v>
      </c>
      <c r="AJ15" s="316" t="s">
        <v>946</v>
      </c>
      <c r="AK15" s="316" t="s">
        <v>947</v>
      </c>
      <c r="AL15" s="316" t="s">
        <v>977</v>
      </c>
      <c r="AM15" s="316" t="s">
        <v>966</v>
      </c>
      <c r="AN15" s="316" t="s">
        <v>946</v>
      </c>
      <c r="AO15" s="316" t="s">
        <v>953</v>
      </c>
      <c r="AP15" s="316" t="s">
        <v>940</v>
      </c>
      <c r="AQ15" s="316" t="s">
        <v>946</v>
      </c>
      <c r="AR15" s="316" t="s">
        <v>946</v>
      </c>
    </row>
    <row r="16" spans="1:44">
      <c r="A16" s="316" t="s">
        <v>305</v>
      </c>
      <c r="B16" s="316" t="s">
        <v>307</v>
      </c>
      <c r="C16" s="316" t="s">
        <v>1003</v>
      </c>
      <c r="D16" s="317">
        <v>44998</v>
      </c>
      <c r="E16" s="316" t="s">
        <v>932</v>
      </c>
      <c r="F16" s="316" t="s">
        <v>644</v>
      </c>
      <c r="G16" s="316" t="s">
        <v>933</v>
      </c>
      <c r="H16" s="316" t="s">
        <v>951</v>
      </c>
      <c r="I16" s="316" t="s">
        <v>1004</v>
      </c>
      <c r="J16" s="316" t="s">
        <v>672</v>
      </c>
      <c r="K16" s="316" t="s">
        <v>672</v>
      </c>
      <c r="L16" s="316" t="s">
        <v>672</v>
      </c>
      <c r="M16" s="316" t="s">
        <v>672</v>
      </c>
      <c r="N16" s="316" t="s">
        <v>938</v>
      </c>
      <c r="O16" s="316" t="s">
        <v>672</v>
      </c>
      <c r="P16" s="316" t="s">
        <v>672</v>
      </c>
      <c r="Q16" s="316" t="s">
        <v>946</v>
      </c>
      <c r="R16" s="316" t="s">
        <v>947</v>
      </c>
      <c r="S16" s="316" t="s">
        <v>946</v>
      </c>
      <c r="T16" s="316" t="s">
        <v>946</v>
      </c>
      <c r="U16" s="316" t="s">
        <v>976</v>
      </c>
      <c r="V16" s="316" t="s">
        <v>946</v>
      </c>
      <c r="W16" s="316" t="s">
        <v>946</v>
      </c>
      <c r="X16" s="316" t="s">
        <v>946</v>
      </c>
      <c r="Y16" s="316" t="s">
        <v>939</v>
      </c>
      <c r="Z16" s="316" t="s">
        <v>946</v>
      </c>
      <c r="AA16" s="316" t="s">
        <v>955</v>
      </c>
      <c r="AB16" s="316" t="s">
        <v>976</v>
      </c>
      <c r="AC16" s="316" t="s">
        <v>947</v>
      </c>
      <c r="AD16" s="316" t="s">
        <v>693</v>
      </c>
      <c r="AE16" s="316" t="s">
        <v>939</v>
      </c>
      <c r="AF16" s="316" t="s">
        <v>693</v>
      </c>
      <c r="AG16" s="316" t="s">
        <v>693</v>
      </c>
      <c r="AH16" s="316" t="s">
        <v>693</v>
      </c>
      <c r="AI16" s="316" t="s">
        <v>938</v>
      </c>
      <c r="AJ16" s="316" t="s">
        <v>693</v>
      </c>
      <c r="AK16" s="316" t="s">
        <v>693</v>
      </c>
      <c r="AL16" s="316" t="s">
        <v>672</v>
      </c>
      <c r="AM16" s="316" t="s">
        <v>672</v>
      </c>
      <c r="AN16" s="316" t="s">
        <v>699</v>
      </c>
      <c r="AO16" s="316" t="s">
        <v>946</v>
      </c>
      <c r="AP16" s="316" t="s">
        <v>976</v>
      </c>
      <c r="AQ16" s="316" t="s">
        <v>946</v>
      </c>
      <c r="AR16" s="316" t="s">
        <v>946</v>
      </c>
    </row>
    <row r="17" spans="1:44">
      <c r="A17" s="316" t="s">
        <v>337</v>
      </c>
      <c r="B17" s="316" t="s">
        <v>339</v>
      </c>
      <c r="C17" s="316" t="s">
        <v>1005</v>
      </c>
      <c r="D17" s="317">
        <v>45009</v>
      </c>
      <c r="E17" s="316" t="s">
        <v>932</v>
      </c>
      <c r="F17" s="316" t="s">
        <v>1006</v>
      </c>
      <c r="G17" s="316" t="s">
        <v>933</v>
      </c>
      <c r="H17" s="316" t="s">
        <v>997</v>
      </c>
      <c r="I17" s="316" t="s">
        <v>1007</v>
      </c>
      <c r="J17" s="316" t="s">
        <v>936</v>
      </c>
      <c r="K17" s="316" t="s">
        <v>936</v>
      </c>
      <c r="L17" s="316" t="s">
        <v>936</v>
      </c>
      <c r="M17" s="316" t="s">
        <v>936</v>
      </c>
      <c r="N17" s="316" t="s">
        <v>938</v>
      </c>
      <c r="O17" s="316" t="s">
        <v>936</v>
      </c>
      <c r="P17" s="316" t="s">
        <v>936</v>
      </c>
      <c r="Q17" s="316" t="s">
        <v>936</v>
      </c>
      <c r="R17" s="316" t="s">
        <v>936</v>
      </c>
      <c r="S17" s="316" t="s">
        <v>936</v>
      </c>
      <c r="T17" s="316" t="s">
        <v>936</v>
      </c>
      <c r="U17" s="316" t="s">
        <v>938</v>
      </c>
      <c r="V17" s="316" t="s">
        <v>693</v>
      </c>
      <c r="W17" s="316" t="s">
        <v>693</v>
      </c>
      <c r="X17" s="316" t="s">
        <v>693</v>
      </c>
      <c r="Y17" s="316" t="s">
        <v>693</v>
      </c>
      <c r="Z17" s="316" t="s">
        <v>693</v>
      </c>
      <c r="AA17" s="316" t="s">
        <v>936</v>
      </c>
      <c r="AB17" s="316" t="s">
        <v>938</v>
      </c>
      <c r="AC17" s="316" t="s">
        <v>936</v>
      </c>
      <c r="AD17" s="316" t="s">
        <v>936</v>
      </c>
      <c r="AE17" s="316" t="s">
        <v>936</v>
      </c>
      <c r="AF17" s="316" t="s">
        <v>936</v>
      </c>
      <c r="AG17" s="316" t="s">
        <v>936</v>
      </c>
      <c r="AH17" s="316" t="s">
        <v>936</v>
      </c>
      <c r="AI17" s="316" t="s">
        <v>938</v>
      </c>
      <c r="AJ17" s="316" t="s">
        <v>936</v>
      </c>
      <c r="AK17" s="316" t="s">
        <v>936</v>
      </c>
      <c r="AL17" s="316" t="s">
        <v>936</v>
      </c>
      <c r="AM17" s="316" t="s">
        <v>936</v>
      </c>
      <c r="AN17" s="316" t="s">
        <v>936</v>
      </c>
      <c r="AO17" s="316" t="s">
        <v>936</v>
      </c>
      <c r="AP17" s="316" t="s">
        <v>938</v>
      </c>
      <c r="AQ17" s="316" t="s">
        <v>936</v>
      </c>
      <c r="AR17" s="316" t="s">
        <v>936</v>
      </c>
    </row>
    <row r="18" spans="1:44">
      <c r="A18" s="316" t="s">
        <v>6705</v>
      </c>
      <c r="B18" s="316" t="s">
        <v>6706</v>
      </c>
      <c r="C18" s="316" t="s">
        <v>7823</v>
      </c>
      <c r="D18" s="317">
        <v>46076</v>
      </c>
      <c r="E18" s="316" t="s">
        <v>932</v>
      </c>
      <c r="F18" s="316" t="s">
        <v>169</v>
      </c>
      <c r="G18" s="316" t="s">
        <v>933</v>
      </c>
      <c r="H18" s="316" t="s">
        <v>934</v>
      </c>
      <c r="I18" s="316" t="s">
        <v>981</v>
      </c>
      <c r="J18" s="316" t="s">
        <v>938</v>
      </c>
      <c r="K18" s="316" t="s">
        <v>938</v>
      </c>
      <c r="L18" s="316" t="s">
        <v>938</v>
      </c>
      <c r="M18" s="316" t="s">
        <v>938</v>
      </c>
      <c r="N18" s="316" t="s">
        <v>938</v>
      </c>
      <c r="O18" s="316" t="s">
        <v>938</v>
      </c>
      <c r="P18" s="316" t="s">
        <v>938</v>
      </c>
      <c r="Q18" s="316" t="s">
        <v>938</v>
      </c>
      <c r="R18" s="316" t="s">
        <v>938</v>
      </c>
      <c r="S18" s="316" t="s">
        <v>938</v>
      </c>
      <c r="T18" s="316" t="s">
        <v>938</v>
      </c>
      <c r="U18" s="316" t="s">
        <v>938</v>
      </c>
      <c r="V18" s="316" t="s">
        <v>938</v>
      </c>
      <c r="W18" s="316" t="s">
        <v>938</v>
      </c>
      <c r="X18" s="316" t="s">
        <v>938</v>
      </c>
      <c r="Y18" s="316" t="s">
        <v>938</v>
      </c>
      <c r="Z18" s="316" t="s">
        <v>938</v>
      </c>
      <c r="AA18" s="316" t="s">
        <v>938</v>
      </c>
      <c r="AB18" s="316" t="s">
        <v>938</v>
      </c>
      <c r="AC18" s="316" t="s">
        <v>938</v>
      </c>
      <c r="AD18" s="316" t="s">
        <v>938</v>
      </c>
      <c r="AE18" s="316" t="s">
        <v>938</v>
      </c>
      <c r="AF18" s="316" t="s">
        <v>938</v>
      </c>
      <c r="AG18" s="316" t="s">
        <v>938</v>
      </c>
      <c r="AH18" s="316" t="s">
        <v>938</v>
      </c>
      <c r="AI18" s="316" t="s">
        <v>938</v>
      </c>
      <c r="AJ18" s="316" t="s">
        <v>938</v>
      </c>
      <c r="AK18" s="316" t="s">
        <v>938</v>
      </c>
      <c r="AL18" s="316" t="s">
        <v>938</v>
      </c>
      <c r="AM18" s="316" t="s">
        <v>938</v>
      </c>
      <c r="AN18" s="316" t="s">
        <v>938</v>
      </c>
      <c r="AO18" s="316" t="s">
        <v>936</v>
      </c>
      <c r="AP18" s="316" t="s">
        <v>938</v>
      </c>
      <c r="AQ18" s="316" t="s">
        <v>936</v>
      </c>
      <c r="AR18" s="316" t="s">
        <v>936</v>
      </c>
    </row>
    <row r="19" spans="1:44">
      <c r="A19" s="316" t="s">
        <v>259</v>
      </c>
      <c r="B19" s="316" t="s">
        <v>261</v>
      </c>
      <c r="C19" s="316" t="s">
        <v>1008</v>
      </c>
      <c r="D19" s="317">
        <v>45139</v>
      </c>
      <c r="E19" s="316" t="s">
        <v>932</v>
      </c>
      <c r="F19" s="316" t="s">
        <v>169</v>
      </c>
      <c r="G19" s="316" t="s">
        <v>933</v>
      </c>
      <c r="H19" s="316" t="s">
        <v>959</v>
      </c>
      <c r="I19" s="316" t="s">
        <v>960</v>
      </c>
      <c r="J19" s="316" t="s">
        <v>978</v>
      </c>
      <c r="K19" s="316" t="s">
        <v>966</v>
      </c>
      <c r="L19" s="316" t="s">
        <v>978</v>
      </c>
      <c r="M19" s="316" t="s">
        <v>953</v>
      </c>
      <c r="N19" s="316" t="s">
        <v>938</v>
      </c>
      <c r="O19" s="316" t="s">
        <v>953</v>
      </c>
      <c r="P19" s="316" t="s">
        <v>978</v>
      </c>
      <c r="Q19" s="316" t="s">
        <v>956</v>
      </c>
      <c r="R19" s="316" t="s">
        <v>946</v>
      </c>
      <c r="S19" s="316" t="s">
        <v>978</v>
      </c>
      <c r="T19" s="316" t="s">
        <v>949</v>
      </c>
      <c r="U19" s="316" t="s">
        <v>938</v>
      </c>
      <c r="V19" s="316" t="s">
        <v>938</v>
      </c>
      <c r="W19" s="316" t="s">
        <v>938</v>
      </c>
      <c r="X19" s="316" t="s">
        <v>938</v>
      </c>
      <c r="Y19" s="316" t="s">
        <v>938</v>
      </c>
      <c r="Z19" s="316" t="s">
        <v>938</v>
      </c>
      <c r="AA19" s="316" t="s">
        <v>938</v>
      </c>
      <c r="AB19" s="316" t="s">
        <v>938</v>
      </c>
      <c r="AC19" s="316" t="s">
        <v>938</v>
      </c>
      <c r="AD19" s="316" t="s">
        <v>938</v>
      </c>
      <c r="AE19" s="316" t="s">
        <v>938</v>
      </c>
      <c r="AF19" s="316" t="s">
        <v>938</v>
      </c>
      <c r="AG19" s="316" t="s">
        <v>938</v>
      </c>
      <c r="AH19" s="316" t="s">
        <v>938</v>
      </c>
      <c r="AI19" s="316" t="s">
        <v>938</v>
      </c>
      <c r="AJ19" s="316" t="s">
        <v>938</v>
      </c>
      <c r="AK19" s="316" t="s">
        <v>938</v>
      </c>
      <c r="AL19" s="316" t="s">
        <v>938</v>
      </c>
      <c r="AM19" s="316" t="s">
        <v>938</v>
      </c>
      <c r="AN19" s="316" t="s">
        <v>938</v>
      </c>
      <c r="AO19" s="316" t="s">
        <v>938</v>
      </c>
      <c r="AP19" s="316" t="s">
        <v>938</v>
      </c>
      <c r="AQ19" s="316" t="s">
        <v>938</v>
      </c>
      <c r="AR19" s="316" t="s">
        <v>938</v>
      </c>
    </row>
    <row r="20" spans="1:44">
      <c r="A20" s="316" t="s">
        <v>532</v>
      </c>
      <c r="B20" s="316" t="s">
        <v>534</v>
      </c>
      <c r="C20" s="316" t="s">
        <v>1012</v>
      </c>
      <c r="D20" s="317">
        <v>45139</v>
      </c>
      <c r="E20" s="316" t="s">
        <v>932</v>
      </c>
      <c r="F20" s="316" t="s">
        <v>644</v>
      </c>
      <c r="G20" s="316" t="s">
        <v>933</v>
      </c>
      <c r="H20" s="316" t="s">
        <v>934</v>
      </c>
      <c r="I20" s="316" t="s">
        <v>1013</v>
      </c>
      <c r="J20" s="316" t="s">
        <v>939</v>
      </c>
      <c r="K20" s="316" t="s">
        <v>941</v>
      </c>
      <c r="L20" s="316" t="s">
        <v>941</v>
      </c>
      <c r="M20" s="316" t="s">
        <v>977</v>
      </c>
      <c r="N20" s="316" t="s">
        <v>962</v>
      </c>
      <c r="O20" s="316" t="s">
        <v>672</v>
      </c>
      <c r="P20" s="316" t="s">
        <v>672</v>
      </c>
      <c r="Q20" s="316" t="s">
        <v>672</v>
      </c>
      <c r="R20" s="316" t="s">
        <v>672</v>
      </c>
      <c r="S20" s="316" t="s">
        <v>672</v>
      </c>
      <c r="T20" s="316" t="s">
        <v>672</v>
      </c>
      <c r="U20" s="316" t="s">
        <v>938</v>
      </c>
      <c r="V20" s="316" t="s">
        <v>672</v>
      </c>
      <c r="W20" s="316" t="s">
        <v>941</v>
      </c>
      <c r="X20" s="316" t="s">
        <v>941</v>
      </c>
      <c r="Y20" s="316" t="s">
        <v>982</v>
      </c>
      <c r="Z20" s="316" t="s">
        <v>941</v>
      </c>
      <c r="AA20" s="316" t="s">
        <v>939</v>
      </c>
      <c r="AB20" s="316" t="s">
        <v>979</v>
      </c>
      <c r="AC20" s="316" t="s">
        <v>699</v>
      </c>
      <c r="AD20" s="316" t="s">
        <v>941</v>
      </c>
      <c r="AE20" s="316" t="s">
        <v>939</v>
      </c>
      <c r="AF20" s="316" t="s">
        <v>941</v>
      </c>
      <c r="AG20" s="316" t="s">
        <v>939</v>
      </c>
      <c r="AH20" s="316" t="s">
        <v>978</v>
      </c>
      <c r="AI20" s="316" t="s">
        <v>938</v>
      </c>
      <c r="AJ20" s="316" t="s">
        <v>941</v>
      </c>
      <c r="AK20" s="316" t="s">
        <v>941</v>
      </c>
      <c r="AL20" s="316" t="s">
        <v>941</v>
      </c>
      <c r="AM20" s="316" t="s">
        <v>941</v>
      </c>
      <c r="AN20" s="316" t="s">
        <v>939</v>
      </c>
      <c r="AO20" s="316" t="s">
        <v>942</v>
      </c>
      <c r="AP20" s="316" t="s">
        <v>938</v>
      </c>
      <c r="AQ20" s="316" t="s">
        <v>941</v>
      </c>
      <c r="AR20" s="316" t="s">
        <v>941</v>
      </c>
    </row>
    <row r="21" spans="1:44">
      <c r="A21" s="316" t="s">
        <v>565</v>
      </c>
      <c r="B21" s="316" t="s">
        <v>567</v>
      </c>
      <c r="C21" s="316" t="s">
        <v>1014</v>
      </c>
      <c r="D21" s="317">
        <v>45139</v>
      </c>
      <c r="E21" s="316" t="s">
        <v>932</v>
      </c>
      <c r="F21" s="316" t="s">
        <v>169</v>
      </c>
      <c r="G21" s="316" t="s">
        <v>933</v>
      </c>
      <c r="H21" s="316" t="s">
        <v>959</v>
      </c>
      <c r="I21" s="316" t="s">
        <v>268</v>
      </c>
      <c r="J21" s="316" t="s">
        <v>956</v>
      </c>
      <c r="K21" s="316" t="s">
        <v>956</v>
      </c>
      <c r="L21" s="316" t="s">
        <v>967</v>
      </c>
      <c r="M21" s="316" t="s">
        <v>939</v>
      </c>
      <c r="N21" s="316" t="s">
        <v>938</v>
      </c>
      <c r="O21" s="316" t="s">
        <v>942</v>
      </c>
      <c r="P21" s="316" t="s">
        <v>955</v>
      </c>
      <c r="Q21" s="316" t="s">
        <v>939</v>
      </c>
      <c r="R21" s="316" t="s">
        <v>978</v>
      </c>
      <c r="S21" s="316" t="s">
        <v>955</v>
      </c>
      <c r="T21" s="316" t="s">
        <v>961</v>
      </c>
      <c r="U21" s="316" t="s">
        <v>938</v>
      </c>
      <c r="V21" s="316" t="s">
        <v>947</v>
      </c>
      <c r="W21" s="316" t="s">
        <v>946</v>
      </c>
      <c r="X21" s="316" t="s">
        <v>955</v>
      </c>
      <c r="Y21" s="316" t="s">
        <v>955</v>
      </c>
      <c r="Z21" s="316" t="s">
        <v>955</v>
      </c>
      <c r="AA21" s="316" t="s">
        <v>982</v>
      </c>
      <c r="AB21" s="316" t="s">
        <v>938</v>
      </c>
      <c r="AC21" s="316" t="s">
        <v>941</v>
      </c>
      <c r="AD21" s="316" t="s">
        <v>956</v>
      </c>
      <c r="AE21" s="316" t="s">
        <v>956</v>
      </c>
      <c r="AF21" s="316" t="s">
        <v>955</v>
      </c>
      <c r="AG21" s="316" t="s">
        <v>946</v>
      </c>
      <c r="AH21" s="316" t="s">
        <v>679</v>
      </c>
      <c r="AI21" s="316" t="s">
        <v>938</v>
      </c>
      <c r="AJ21" s="316" t="s">
        <v>679</v>
      </c>
      <c r="AK21" s="316" t="s">
        <v>946</v>
      </c>
      <c r="AL21" s="316" t="s">
        <v>982</v>
      </c>
      <c r="AM21" s="316" t="s">
        <v>939</v>
      </c>
      <c r="AN21" s="316" t="s">
        <v>939</v>
      </c>
      <c r="AO21" s="316" t="s">
        <v>947</v>
      </c>
      <c r="AP21" s="316" t="s">
        <v>938</v>
      </c>
      <c r="AQ21" s="316" t="s">
        <v>967</v>
      </c>
      <c r="AR21" s="316" t="s">
        <v>699</v>
      </c>
    </row>
    <row r="22" spans="1:44">
      <c r="A22" s="316" t="s">
        <v>180</v>
      </c>
      <c r="B22" s="316" t="s">
        <v>182</v>
      </c>
      <c r="C22" s="316" t="s">
        <v>1015</v>
      </c>
      <c r="D22" s="317">
        <v>45152</v>
      </c>
      <c r="E22" s="316" t="s">
        <v>984</v>
      </c>
      <c r="F22" s="316" t="s">
        <v>169</v>
      </c>
      <c r="G22" s="316" t="s">
        <v>933</v>
      </c>
      <c r="H22" s="316" t="s">
        <v>990</v>
      </c>
      <c r="I22" s="316" t="s">
        <v>1016</v>
      </c>
      <c r="J22" s="316" t="s">
        <v>955</v>
      </c>
      <c r="K22" s="316" t="s">
        <v>978</v>
      </c>
      <c r="L22" s="316" t="s">
        <v>955</v>
      </c>
      <c r="M22" s="316" t="s">
        <v>940</v>
      </c>
      <c r="N22" s="316" t="s">
        <v>938</v>
      </c>
      <c r="O22" s="316" t="s">
        <v>955</v>
      </c>
      <c r="P22" s="316" t="s">
        <v>946</v>
      </c>
      <c r="Q22" s="316" t="s">
        <v>947</v>
      </c>
      <c r="R22" s="316" t="s">
        <v>947</v>
      </c>
      <c r="S22" s="316" t="s">
        <v>946</v>
      </c>
      <c r="T22" s="316" t="s">
        <v>940</v>
      </c>
      <c r="U22" s="316" t="s">
        <v>938</v>
      </c>
      <c r="V22" s="316" t="s">
        <v>947</v>
      </c>
      <c r="W22" s="316" t="s">
        <v>956</v>
      </c>
      <c r="X22" s="316" t="s">
        <v>977</v>
      </c>
      <c r="Y22" s="316" t="s">
        <v>955</v>
      </c>
      <c r="Z22" s="316" t="s">
        <v>938</v>
      </c>
      <c r="AA22" s="316" t="s">
        <v>938</v>
      </c>
      <c r="AB22" s="316" t="s">
        <v>938</v>
      </c>
      <c r="AC22" s="316" t="s">
        <v>938</v>
      </c>
      <c r="AD22" s="316" t="s">
        <v>938</v>
      </c>
      <c r="AE22" s="316" t="s">
        <v>938</v>
      </c>
      <c r="AF22" s="316" t="s">
        <v>938</v>
      </c>
      <c r="AG22" s="316" t="s">
        <v>938</v>
      </c>
      <c r="AH22" s="316" t="s">
        <v>938</v>
      </c>
      <c r="AI22" s="316" t="s">
        <v>938</v>
      </c>
      <c r="AJ22" s="316" t="s">
        <v>938</v>
      </c>
      <c r="AK22" s="316" t="s">
        <v>938</v>
      </c>
      <c r="AL22" s="316" t="s">
        <v>938</v>
      </c>
      <c r="AM22" s="316" t="s">
        <v>938</v>
      </c>
      <c r="AN22" s="316" t="s">
        <v>938</v>
      </c>
      <c r="AO22" s="316" t="s">
        <v>938</v>
      </c>
      <c r="AP22" s="316" t="s">
        <v>938</v>
      </c>
      <c r="AQ22" s="316" t="s">
        <v>938</v>
      </c>
      <c r="AR22" s="316" t="s">
        <v>938</v>
      </c>
    </row>
    <row r="23" spans="1:44">
      <c r="A23" s="316" t="s">
        <v>571</v>
      </c>
      <c r="B23" s="316" t="s">
        <v>573</v>
      </c>
      <c r="C23" s="316" t="s">
        <v>1017</v>
      </c>
      <c r="D23" s="317">
        <v>45159</v>
      </c>
      <c r="E23" s="316" t="s">
        <v>932</v>
      </c>
      <c r="F23" s="316" t="s">
        <v>644</v>
      </c>
      <c r="G23" s="316" t="s">
        <v>933</v>
      </c>
      <c r="H23" s="316" t="s">
        <v>1018</v>
      </c>
      <c r="I23" s="316" t="s">
        <v>1019</v>
      </c>
      <c r="J23" s="316" t="s">
        <v>947</v>
      </c>
      <c r="K23" s="316" t="s">
        <v>941</v>
      </c>
      <c r="L23" s="316" t="s">
        <v>941</v>
      </c>
      <c r="M23" s="316" t="s">
        <v>947</v>
      </c>
      <c r="N23" s="316" t="s">
        <v>961</v>
      </c>
      <c r="O23" s="316" t="s">
        <v>941</v>
      </c>
      <c r="P23" s="316" t="s">
        <v>982</v>
      </c>
      <c r="Q23" s="316" t="s">
        <v>939</v>
      </c>
      <c r="R23" s="316" t="s">
        <v>939</v>
      </c>
      <c r="S23" s="316" t="s">
        <v>977</v>
      </c>
      <c r="T23" s="316" t="s">
        <v>941</v>
      </c>
      <c r="U23" s="316" t="s">
        <v>699</v>
      </c>
      <c r="V23" s="316" t="s">
        <v>672</v>
      </c>
      <c r="W23" s="316" t="s">
        <v>672</v>
      </c>
      <c r="X23" s="316" t="s">
        <v>672</v>
      </c>
      <c r="Y23" s="316" t="s">
        <v>672</v>
      </c>
      <c r="Z23" s="316" t="s">
        <v>672</v>
      </c>
      <c r="AA23" s="316" t="s">
        <v>672</v>
      </c>
      <c r="AB23" s="316" t="s">
        <v>938</v>
      </c>
      <c r="AC23" s="316" t="s">
        <v>939</v>
      </c>
      <c r="AD23" s="316" t="s">
        <v>977</v>
      </c>
      <c r="AE23" s="316" t="s">
        <v>947</v>
      </c>
      <c r="AF23" s="316" t="s">
        <v>941</v>
      </c>
      <c r="AG23" s="316" t="s">
        <v>966</v>
      </c>
      <c r="AH23" s="316" t="s">
        <v>978</v>
      </c>
      <c r="AI23" s="316" t="s">
        <v>976</v>
      </c>
      <c r="AJ23" s="316" t="s">
        <v>947</v>
      </c>
      <c r="AK23" s="316" t="s">
        <v>941</v>
      </c>
      <c r="AL23" s="316" t="s">
        <v>982</v>
      </c>
      <c r="AM23" s="316" t="s">
        <v>947</v>
      </c>
      <c r="AN23" s="316" t="s">
        <v>982</v>
      </c>
      <c r="AO23" s="316" t="s">
        <v>953</v>
      </c>
      <c r="AP23" s="316" t="s">
        <v>976</v>
      </c>
      <c r="AQ23" s="316" t="s">
        <v>941</v>
      </c>
      <c r="AR23" s="316" t="s">
        <v>947</v>
      </c>
    </row>
    <row r="24" spans="1:44">
      <c r="A24" s="316" t="s">
        <v>309</v>
      </c>
      <c r="B24" s="316" t="s">
        <v>311</v>
      </c>
      <c r="C24" s="316" t="s">
        <v>1020</v>
      </c>
      <c r="D24" s="317">
        <v>45201</v>
      </c>
      <c r="E24" s="316" t="s">
        <v>1021</v>
      </c>
      <c r="F24" s="316" t="s">
        <v>644</v>
      </c>
      <c r="G24" s="316" t="s">
        <v>933</v>
      </c>
      <c r="H24" s="316" t="s">
        <v>973</v>
      </c>
      <c r="I24" s="316" t="s">
        <v>1022</v>
      </c>
      <c r="J24" s="316" t="s">
        <v>955</v>
      </c>
      <c r="K24" s="316" t="s">
        <v>955</v>
      </c>
      <c r="L24" s="316" t="s">
        <v>955</v>
      </c>
      <c r="M24" s="316" t="s">
        <v>955</v>
      </c>
      <c r="N24" s="316" t="s">
        <v>979</v>
      </c>
      <c r="O24" s="316" t="s">
        <v>947</v>
      </c>
      <c r="P24" s="316" t="s">
        <v>947</v>
      </c>
      <c r="Q24" s="316" t="s">
        <v>955</v>
      </c>
      <c r="R24" s="316" t="s">
        <v>955</v>
      </c>
      <c r="S24" s="316" t="s">
        <v>955</v>
      </c>
      <c r="T24" s="316" t="s">
        <v>955</v>
      </c>
      <c r="U24" s="316" t="s">
        <v>938</v>
      </c>
      <c r="V24" s="316" t="s">
        <v>672</v>
      </c>
      <c r="W24" s="316" t="s">
        <v>672</v>
      </c>
      <c r="X24" s="316" t="s">
        <v>672</v>
      </c>
      <c r="Y24" s="316" t="s">
        <v>672</v>
      </c>
      <c r="Z24" s="316" t="s">
        <v>672</v>
      </c>
      <c r="AA24" s="316" t="s">
        <v>672</v>
      </c>
      <c r="AB24" s="316" t="s">
        <v>976</v>
      </c>
      <c r="AC24" s="316" t="s">
        <v>946</v>
      </c>
      <c r="AD24" s="316" t="s">
        <v>955</v>
      </c>
      <c r="AE24" s="316" t="s">
        <v>955</v>
      </c>
      <c r="AF24" s="316" t="s">
        <v>946</v>
      </c>
      <c r="AG24" s="316" t="s">
        <v>946</v>
      </c>
      <c r="AH24" s="316" t="s">
        <v>978</v>
      </c>
      <c r="AI24" s="316" t="s">
        <v>979</v>
      </c>
      <c r="AJ24" s="316" t="s">
        <v>946</v>
      </c>
      <c r="AK24" s="316" t="s">
        <v>955</v>
      </c>
      <c r="AL24" s="316" t="s">
        <v>955</v>
      </c>
      <c r="AM24" s="316" t="s">
        <v>947</v>
      </c>
      <c r="AN24" s="316" t="s">
        <v>946</v>
      </c>
      <c r="AO24" s="316" t="s">
        <v>978</v>
      </c>
      <c r="AP24" s="316" t="s">
        <v>976</v>
      </c>
      <c r="AQ24" s="316" t="s">
        <v>955</v>
      </c>
      <c r="AR24" s="316" t="s">
        <v>941</v>
      </c>
    </row>
    <row r="25" spans="1:44">
      <c r="A25" s="316" t="s">
        <v>209</v>
      </c>
      <c r="B25" s="316" t="s">
        <v>211</v>
      </c>
      <c r="C25" s="316" t="s">
        <v>1023</v>
      </c>
      <c r="D25" s="317">
        <v>45201</v>
      </c>
      <c r="E25" s="316" t="s">
        <v>932</v>
      </c>
      <c r="F25" s="316" t="s">
        <v>644</v>
      </c>
      <c r="G25" s="316" t="s">
        <v>933</v>
      </c>
      <c r="H25" s="316" t="s">
        <v>944</v>
      </c>
      <c r="I25" s="316" t="s">
        <v>1024</v>
      </c>
      <c r="J25" s="316" t="s">
        <v>672</v>
      </c>
      <c r="K25" s="316" t="s">
        <v>672</v>
      </c>
      <c r="L25" s="316" t="s">
        <v>672</v>
      </c>
      <c r="M25" s="316" t="s">
        <v>978</v>
      </c>
      <c r="N25" s="316" t="s">
        <v>976</v>
      </c>
      <c r="O25" s="316" t="s">
        <v>946</v>
      </c>
      <c r="P25" s="316" t="s">
        <v>955</v>
      </c>
      <c r="Q25" s="316" t="s">
        <v>699</v>
      </c>
      <c r="R25" s="316" t="s">
        <v>956</v>
      </c>
      <c r="S25" s="316" t="s">
        <v>946</v>
      </c>
      <c r="T25" s="316" t="s">
        <v>978</v>
      </c>
      <c r="U25" s="316" t="s">
        <v>954</v>
      </c>
      <c r="V25" s="316" t="s">
        <v>955</v>
      </c>
      <c r="W25" s="316" t="s">
        <v>946</v>
      </c>
      <c r="X25" s="316" t="s">
        <v>942</v>
      </c>
      <c r="Y25" s="316" t="s">
        <v>672</v>
      </c>
      <c r="Z25" s="316" t="s">
        <v>672</v>
      </c>
      <c r="AA25" s="316" t="s">
        <v>672</v>
      </c>
      <c r="AB25" s="316" t="s">
        <v>938</v>
      </c>
      <c r="AC25" s="316" t="s">
        <v>672</v>
      </c>
      <c r="AD25" s="316" t="s">
        <v>672</v>
      </c>
      <c r="AE25" s="316" t="s">
        <v>672</v>
      </c>
      <c r="AF25" s="316" t="s">
        <v>939</v>
      </c>
      <c r="AG25" s="316" t="s">
        <v>978</v>
      </c>
      <c r="AH25" s="316" t="s">
        <v>956</v>
      </c>
      <c r="AI25" s="316" t="s">
        <v>962</v>
      </c>
      <c r="AJ25" s="316" t="s">
        <v>955</v>
      </c>
      <c r="AK25" s="316" t="s">
        <v>946</v>
      </c>
      <c r="AL25" s="316" t="s">
        <v>946</v>
      </c>
      <c r="AM25" s="316" t="s">
        <v>946</v>
      </c>
      <c r="AN25" s="316" t="s">
        <v>955</v>
      </c>
      <c r="AO25" s="316" t="s">
        <v>953</v>
      </c>
      <c r="AP25" s="316" t="s">
        <v>699</v>
      </c>
      <c r="AQ25" s="316" t="s">
        <v>955</v>
      </c>
      <c r="AR25" s="316" t="s">
        <v>946</v>
      </c>
    </row>
    <row r="26" spans="1:44">
      <c r="A26" s="316" t="s">
        <v>875</v>
      </c>
      <c r="B26" s="316" t="s">
        <v>877</v>
      </c>
      <c r="C26" s="316" t="s">
        <v>1025</v>
      </c>
      <c r="D26" s="317">
        <v>45204</v>
      </c>
      <c r="E26" s="316" t="s">
        <v>932</v>
      </c>
      <c r="F26" s="316" t="s">
        <v>169</v>
      </c>
      <c r="G26" s="316" t="s">
        <v>933</v>
      </c>
      <c r="H26" s="316" t="s">
        <v>1026</v>
      </c>
      <c r="I26" s="316" t="s">
        <v>1027</v>
      </c>
      <c r="J26" s="316" t="s">
        <v>956</v>
      </c>
      <c r="K26" s="316" t="s">
        <v>956</v>
      </c>
      <c r="L26" s="316" t="s">
        <v>956</v>
      </c>
      <c r="M26" s="316" t="s">
        <v>961</v>
      </c>
      <c r="N26" s="316" t="s">
        <v>938</v>
      </c>
      <c r="O26" s="316" t="s">
        <v>978</v>
      </c>
      <c r="P26" s="316" t="s">
        <v>978</v>
      </c>
      <c r="Q26" s="316" t="s">
        <v>978</v>
      </c>
      <c r="R26" s="316" t="s">
        <v>978</v>
      </c>
      <c r="S26" s="316" t="s">
        <v>978</v>
      </c>
      <c r="T26" s="316" t="s">
        <v>961</v>
      </c>
      <c r="U26" s="316" t="s">
        <v>938</v>
      </c>
      <c r="V26" s="316" t="s">
        <v>978</v>
      </c>
      <c r="W26" s="316" t="s">
        <v>979</v>
      </c>
      <c r="X26" s="316" t="s">
        <v>978</v>
      </c>
      <c r="Y26" s="316" t="s">
        <v>978</v>
      </c>
      <c r="Z26" s="316" t="s">
        <v>956</v>
      </c>
      <c r="AA26" s="316" t="s">
        <v>961</v>
      </c>
      <c r="AB26" s="316" t="s">
        <v>938</v>
      </c>
      <c r="AC26" s="316" t="s">
        <v>956</v>
      </c>
      <c r="AD26" s="316" t="s">
        <v>956</v>
      </c>
      <c r="AE26" s="316" t="s">
        <v>956</v>
      </c>
      <c r="AF26" s="316" t="s">
        <v>978</v>
      </c>
      <c r="AG26" s="316" t="s">
        <v>978</v>
      </c>
      <c r="AH26" s="316" t="s">
        <v>961</v>
      </c>
      <c r="AI26" s="316" t="s">
        <v>938</v>
      </c>
      <c r="AJ26" s="316" t="s">
        <v>956</v>
      </c>
      <c r="AK26" s="316" t="s">
        <v>978</v>
      </c>
      <c r="AL26" s="316" t="s">
        <v>978</v>
      </c>
      <c r="AM26" s="316" t="s">
        <v>978</v>
      </c>
      <c r="AN26" s="316" t="s">
        <v>978</v>
      </c>
      <c r="AO26" s="316" t="s">
        <v>961</v>
      </c>
      <c r="AP26" s="316" t="s">
        <v>938</v>
      </c>
      <c r="AQ26" s="316" t="s">
        <v>978</v>
      </c>
      <c r="AR26" s="316" t="s">
        <v>978</v>
      </c>
    </row>
    <row r="27" spans="1:44">
      <c r="A27" s="316" t="s">
        <v>889</v>
      </c>
      <c r="B27" s="316" t="s">
        <v>891</v>
      </c>
      <c r="C27" s="316" t="s">
        <v>1028</v>
      </c>
      <c r="D27" s="317">
        <v>45204</v>
      </c>
      <c r="E27" s="316" t="s">
        <v>932</v>
      </c>
      <c r="F27" s="316" t="s">
        <v>169</v>
      </c>
      <c r="G27" s="316" t="s">
        <v>933</v>
      </c>
      <c r="H27" s="316" t="s">
        <v>1026</v>
      </c>
      <c r="I27" s="316" t="s">
        <v>1027</v>
      </c>
      <c r="J27" s="316" t="s">
        <v>956</v>
      </c>
      <c r="K27" s="316" t="s">
        <v>956</v>
      </c>
      <c r="L27" s="316" t="s">
        <v>956</v>
      </c>
      <c r="M27" s="316" t="s">
        <v>940</v>
      </c>
      <c r="N27" s="316" t="s">
        <v>938</v>
      </c>
      <c r="O27" s="316" t="s">
        <v>936</v>
      </c>
      <c r="P27" s="316" t="s">
        <v>936</v>
      </c>
      <c r="Q27" s="316" t="s">
        <v>936</v>
      </c>
      <c r="R27" s="316" t="s">
        <v>936</v>
      </c>
      <c r="S27" s="316" t="s">
        <v>936</v>
      </c>
      <c r="T27" s="316" t="s">
        <v>936</v>
      </c>
      <c r="U27" s="316" t="s">
        <v>938</v>
      </c>
      <c r="V27" s="316" t="s">
        <v>978</v>
      </c>
      <c r="W27" s="316" t="s">
        <v>956</v>
      </c>
      <c r="X27" s="316" t="s">
        <v>956</v>
      </c>
      <c r="Y27" s="316" t="s">
        <v>956</v>
      </c>
      <c r="Z27" s="316" t="s">
        <v>956</v>
      </c>
      <c r="AA27" s="316" t="s">
        <v>940</v>
      </c>
      <c r="AB27" s="316" t="s">
        <v>938</v>
      </c>
      <c r="AC27" s="316" t="s">
        <v>956</v>
      </c>
      <c r="AD27" s="316" t="s">
        <v>956</v>
      </c>
      <c r="AE27" s="316" t="s">
        <v>956</v>
      </c>
      <c r="AF27" s="316" t="s">
        <v>956</v>
      </c>
      <c r="AG27" s="316" t="s">
        <v>956</v>
      </c>
      <c r="AH27" s="316" t="s">
        <v>940</v>
      </c>
      <c r="AI27" s="316" t="s">
        <v>938</v>
      </c>
      <c r="AJ27" s="316" t="s">
        <v>956</v>
      </c>
      <c r="AK27" s="316" t="s">
        <v>956</v>
      </c>
      <c r="AL27" s="316" t="s">
        <v>956</v>
      </c>
      <c r="AM27" s="316" t="s">
        <v>956</v>
      </c>
      <c r="AN27" s="316" t="s">
        <v>956</v>
      </c>
      <c r="AO27" s="316" t="s">
        <v>961</v>
      </c>
      <c r="AP27" s="316" t="s">
        <v>938</v>
      </c>
      <c r="AQ27" s="316" t="s">
        <v>956</v>
      </c>
      <c r="AR27" s="316" t="s">
        <v>956</v>
      </c>
    </row>
    <row r="28" spans="1:44">
      <c r="A28" s="316" t="s">
        <v>373</v>
      </c>
      <c r="B28" s="316" t="s">
        <v>375</v>
      </c>
      <c r="C28" s="316" t="s">
        <v>1029</v>
      </c>
      <c r="D28" s="317">
        <v>45215</v>
      </c>
      <c r="E28" s="316" t="s">
        <v>984</v>
      </c>
      <c r="F28" s="316" t="s">
        <v>644</v>
      </c>
      <c r="G28" s="316" t="s">
        <v>933</v>
      </c>
      <c r="H28" s="316" t="s">
        <v>973</v>
      </c>
      <c r="I28" s="316" t="s">
        <v>1022</v>
      </c>
      <c r="J28" s="316" t="s">
        <v>672</v>
      </c>
      <c r="K28" s="316" t="s">
        <v>672</v>
      </c>
      <c r="L28" s="316" t="s">
        <v>672</v>
      </c>
      <c r="M28" s="316" t="s">
        <v>962</v>
      </c>
      <c r="N28" s="316" t="s">
        <v>979</v>
      </c>
      <c r="O28" s="316" t="s">
        <v>946</v>
      </c>
      <c r="P28" s="316" t="s">
        <v>947</v>
      </c>
      <c r="Q28" s="316" t="s">
        <v>946</v>
      </c>
      <c r="R28" s="316" t="s">
        <v>946</v>
      </c>
      <c r="S28" s="316" t="s">
        <v>946</v>
      </c>
      <c r="T28" s="316" t="s">
        <v>946</v>
      </c>
      <c r="U28" s="316" t="s">
        <v>948</v>
      </c>
      <c r="V28" s="316" t="s">
        <v>955</v>
      </c>
      <c r="W28" s="316" t="s">
        <v>672</v>
      </c>
      <c r="X28" s="316" t="s">
        <v>672</v>
      </c>
      <c r="Y28" s="316" t="s">
        <v>672</v>
      </c>
      <c r="Z28" s="316" t="s">
        <v>672</v>
      </c>
      <c r="AA28" s="316" t="s">
        <v>672</v>
      </c>
      <c r="AB28" s="316" t="s">
        <v>938</v>
      </c>
      <c r="AC28" s="316" t="s">
        <v>672</v>
      </c>
      <c r="AD28" s="316" t="s">
        <v>672</v>
      </c>
      <c r="AE28" s="316" t="s">
        <v>672</v>
      </c>
      <c r="AF28" s="316" t="s">
        <v>672</v>
      </c>
      <c r="AG28" s="316" t="s">
        <v>672</v>
      </c>
      <c r="AH28" s="316" t="s">
        <v>672</v>
      </c>
      <c r="AI28" s="316" t="s">
        <v>938</v>
      </c>
      <c r="AJ28" s="316" t="s">
        <v>672</v>
      </c>
      <c r="AK28" s="316" t="s">
        <v>672</v>
      </c>
      <c r="AL28" s="316" t="s">
        <v>672</v>
      </c>
      <c r="AM28" s="316" t="s">
        <v>672</v>
      </c>
      <c r="AN28" s="316" t="s">
        <v>946</v>
      </c>
      <c r="AO28" s="316" t="s">
        <v>978</v>
      </c>
      <c r="AP28" s="316" t="s">
        <v>979</v>
      </c>
      <c r="AQ28" s="316" t="s">
        <v>939</v>
      </c>
      <c r="AR28" s="316" t="s">
        <v>982</v>
      </c>
    </row>
    <row r="29" spans="1:44">
      <c r="A29" s="316" t="s">
        <v>424</v>
      </c>
      <c r="B29" s="316" t="s">
        <v>1030</v>
      </c>
      <c r="C29" s="316" t="s">
        <v>1031</v>
      </c>
      <c r="D29" s="317">
        <v>45241</v>
      </c>
      <c r="E29" s="316" t="s">
        <v>932</v>
      </c>
      <c r="F29" s="316" t="s">
        <v>169</v>
      </c>
      <c r="G29" s="316" t="s">
        <v>933</v>
      </c>
      <c r="H29" s="316" t="s">
        <v>1026</v>
      </c>
      <c r="I29" s="316" t="s">
        <v>215</v>
      </c>
      <c r="J29" s="316" t="s">
        <v>955</v>
      </c>
      <c r="K29" s="316" t="s">
        <v>953</v>
      </c>
      <c r="L29" s="316" t="s">
        <v>946</v>
      </c>
      <c r="M29" s="316" t="s">
        <v>693</v>
      </c>
      <c r="N29" s="316" t="s">
        <v>938</v>
      </c>
      <c r="O29" s="316" t="s">
        <v>982</v>
      </c>
      <c r="P29" s="316" t="s">
        <v>941</v>
      </c>
      <c r="Q29" s="316" t="s">
        <v>947</v>
      </c>
      <c r="R29" s="316" t="s">
        <v>978</v>
      </c>
      <c r="S29" s="316" t="s">
        <v>947</v>
      </c>
      <c r="T29" s="316" t="s">
        <v>975</v>
      </c>
      <c r="U29" s="316" t="s">
        <v>938</v>
      </c>
      <c r="V29" s="316" t="s">
        <v>970</v>
      </c>
      <c r="W29" s="316" t="s">
        <v>955</v>
      </c>
      <c r="X29" s="316" t="s">
        <v>947</v>
      </c>
      <c r="Y29" s="316" t="s">
        <v>946</v>
      </c>
      <c r="Z29" s="316" t="s">
        <v>947</v>
      </c>
      <c r="AA29" s="316" t="s">
        <v>970</v>
      </c>
      <c r="AB29" s="316" t="s">
        <v>938</v>
      </c>
      <c r="AC29" s="316" t="s">
        <v>688</v>
      </c>
      <c r="AD29" s="316" t="s">
        <v>688</v>
      </c>
      <c r="AE29" s="316" t="s">
        <v>688</v>
      </c>
      <c r="AF29" s="316" t="s">
        <v>688</v>
      </c>
      <c r="AG29" s="316" t="s">
        <v>693</v>
      </c>
      <c r="AH29" s="316" t="s">
        <v>693</v>
      </c>
      <c r="AI29" s="316" t="s">
        <v>938</v>
      </c>
      <c r="AJ29" s="316" t="s">
        <v>955</v>
      </c>
      <c r="AK29" s="316" t="s">
        <v>970</v>
      </c>
      <c r="AL29" s="316" t="s">
        <v>946</v>
      </c>
      <c r="AM29" s="316" t="s">
        <v>946</v>
      </c>
      <c r="AN29" s="316" t="s">
        <v>955</v>
      </c>
      <c r="AO29" s="316" t="s">
        <v>975</v>
      </c>
      <c r="AP29" s="316" t="s">
        <v>938</v>
      </c>
      <c r="AQ29" s="316" t="s">
        <v>939</v>
      </c>
      <c r="AR29" s="316" t="s">
        <v>941</v>
      </c>
    </row>
    <row r="30" spans="1:44">
      <c r="A30" s="316" t="s">
        <v>237</v>
      </c>
      <c r="B30" s="316" t="s">
        <v>239</v>
      </c>
      <c r="C30" s="316" t="s">
        <v>1032</v>
      </c>
      <c r="D30" s="317">
        <v>45251</v>
      </c>
      <c r="E30" s="316" t="s">
        <v>932</v>
      </c>
      <c r="F30" s="316" t="s">
        <v>169</v>
      </c>
      <c r="G30" s="316" t="s">
        <v>933</v>
      </c>
      <c r="H30" s="316" t="s">
        <v>1033</v>
      </c>
      <c r="I30" s="316" t="s">
        <v>638</v>
      </c>
      <c r="J30" s="316" t="s">
        <v>679</v>
      </c>
      <c r="K30" s="316" t="s">
        <v>955</v>
      </c>
      <c r="L30" s="316" t="s">
        <v>946</v>
      </c>
      <c r="M30" s="316" t="s">
        <v>962</v>
      </c>
      <c r="N30" s="316" t="s">
        <v>938</v>
      </c>
      <c r="O30" s="316" t="s">
        <v>955</v>
      </c>
      <c r="P30" s="316" t="s">
        <v>947</v>
      </c>
      <c r="Q30" s="316" t="s">
        <v>982</v>
      </c>
      <c r="R30" s="316" t="s">
        <v>947</v>
      </c>
      <c r="S30" s="316" t="s">
        <v>679</v>
      </c>
      <c r="T30" s="316" t="s">
        <v>962</v>
      </c>
      <c r="U30" s="316" t="s">
        <v>938</v>
      </c>
      <c r="V30" s="316" t="s">
        <v>978</v>
      </c>
      <c r="W30" s="316" t="s">
        <v>978</v>
      </c>
      <c r="X30" s="316" t="s">
        <v>946</v>
      </c>
      <c r="Y30" s="316" t="s">
        <v>956</v>
      </c>
      <c r="Z30" s="316" t="s">
        <v>949</v>
      </c>
      <c r="AA30" s="316" t="s">
        <v>961</v>
      </c>
      <c r="AB30" s="316" t="s">
        <v>938</v>
      </c>
      <c r="AC30" s="316" t="s">
        <v>693</v>
      </c>
      <c r="AD30" s="316" t="s">
        <v>693</v>
      </c>
      <c r="AE30" s="316" t="s">
        <v>693</v>
      </c>
      <c r="AF30" s="316" t="s">
        <v>956</v>
      </c>
      <c r="AG30" s="316" t="s">
        <v>978</v>
      </c>
      <c r="AH30" s="316" t="s">
        <v>940</v>
      </c>
      <c r="AI30" s="316" t="s">
        <v>938</v>
      </c>
      <c r="AJ30" s="316" t="s">
        <v>946</v>
      </c>
      <c r="AK30" s="316" t="s">
        <v>978</v>
      </c>
      <c r="AL30" s="316" t="s">
        <v>955</v>
      </c>
      <c r="AM30" s="316" t="s">
        <v>978</v>
      </c>
      <c r="AN30" s="316" t="s">
        <v>953</v>
      </c>
      <c r="AO30" s="316" t="s">
        <v>935</v>
      </c>
      <c r="AP30" s="316" t="s">
        <v>938</v>
      </c>
      <c r="AQ30" s="316" t="s">
        <v>939</v>
      </c>
      <c r="AR30" s="316" t="s">
        <v>939</v>
      </c>
    </row>
    <row r="31" spans="1:44">
      <c r="A31" s="316" t="s">
        <v>369</v>
      </c>
      <c r="B31" s="316" t="s">
        <v>371</v>
      </c>
      <c r="C31" s="316" t="s">
        <v>1034</v>
      </c>
      <c r="D31" s="317">
        <v>45261</v>
      </c>
      <c r="E31" s="316" t="s">
        <v>932</v>
      </c>
      <c r="F31" s="316" t="s">
        <v>1006</v>
      </c>
      <c r="G31" s="316" t="s">
        <v>933</v>
      </c>
      <c r="H31" s="316" t="s">
        <v>951</v>
      </c>
      <c r="I31" s="316" t="s">
        <v>372</v>
      </c>
      <c r="J31" s="316" t="s">
        <v>936</v>
      </c>
      <c r="K31" s="316" t="s">
        <v>936</v>
      </c>
      <c r="L31" s="316" t="s">
        <v>936</v>
      </c>
      <c r="M31" s="316" t="s">
        <v>936</v>
      </c>
      <c r="N31" s="316" t="s">
        <v>938</v>
      </c>
      <c r="O31" s="316" t="s">
        <v>693</v>
      </c>
      <c r="P31" s="316" t="s">
        <v>693</v>
      </c>
      <c r="Q31" s="316" t="s">
        <v>693</v>
      </c>
      <c r="R31" s="316" t="s">
        <v>693</v>
      </c>
      <c r="S31" s="316" t="s">
        <v>693</v>
      </c>
      <c r="T31" s="316" t="s">
        <v>693</v>
      </c>
      <c r="U31" s="316" t="s">
        <v>938</v>
      </c>
      <c r="V31" s="316" t="s">
        <v>699</v>
      </c>
      <c r="W31" s="316" t="s">
        <v>941</v>
      </c>
      <c r="X31" s="316" t="s">
        <v>947</v>
      </c>
      <c r="Y31" s="316" t="s">
        <v>946</v>
      </c>
      <c r="Z31" s="316" t="s">
        <v>699</v>
      </c>
      <c r="AA31" s="316" t="s">
        <v>936</v>
      </c>
      <c r="AB31" s="316" t="s">
        <v>938</v>
      </c>
      <c r="AC31" s="316" t="s">
        <v>936</v>
      </c>
      <c r="AD31" s="316" t="s">
        <v>936</v>
      </c>
      <c r="AE31" s="316" t="s">
        <v>936</v>
      </c>
      <c r="AF31" s="316" t="s">
        <v>936</v>
      </c>
      <c r="AG31" s="316" t="s">
        <v>936</v>
      </c>
      <c r="AH31" s="316" t="s">
        <v>936</v>
      </c>
      <c r="AI31" s="316" t="s">
        <v>938</v>
      </c>
      <c r="AJ31" s="316" t="s">
        <v>699</v>
      </c>
      <c r="AK31" s="316" t="s">
        <v>699</v>
      </c>
      <c r="AL31" s="316" t="s">
        <v>947</v>
      </c>
      <c r="AM31" s="316" t="s">
        <v>699</v>
      </c>
      <c r="AN31" s="316" t="s">
        <v>936</v>
      </c>
      <c r="AO31" s="316" t="s">
        <v>936</v>
      </c>
      <c r="AP31" s="316" t="s">
        <v>938</v>
      </c>
      <c r="AQ31" s="316" t="s">
        <v>936</v>
      </c>
      <c r="AR31" s="316" t="s">
        <v>936</v>
      </c>
    </row>
    <row r="32" spans="1:44">
      <c r="A32" s="316" t="s">
        <v>817</v>
      </c>
      <c r="B32" s="316" t="s">
        <v>819</v>
      </c>
      <c r="C32" s="316" t="s">
        <v>1035</v>
      </c>
      <c r="D32" s="317">
        <v>45261</v>
      </c>
      <c r="E32" s="316" t="s">
        <v>932</v>
      </c>
      <c r="F32" s="316" t="s">
        <v>169</v>
      </c>
      <c r="G32" s="316" t="s">
        <v>933</v>
      </c>
      <c r="H32" s="316" t="s">
        <v>934</v>
      </c>
      <c r="I32" s="316" t="s">
        <v>1036</v>
      </c>
      <c r="J32" s="316" t="s">
        <v>946</v>
      </c>
      <c r="K32" s="316" t="s">
        <v>946</v>
      </c>
      <c r="L32" s="316" t="s">
        <v>939</v>
      </c>
      <c r="M32" s="316" t="s">
        <v>978</v>
      </c>
      <c r="N32" s="316" t="s">
        <v>938</v>
      </c>
      <c r="O32" s="316" t="s">
        <v>693</v>
      </c>
      <c r="P32" s="316" t="s">
        <v>693</v>
      </c>
      <c r="Q32" s="316" t="s">
        <v>693</v>
      </c>
      <c r="R32" s="316" t="s">
        <v>693</v>
      </c>
      <c r="S32" s="316" t="s">
        <v>693</v>
      </c>
      <c r="T32" s="316" t="s">
        <v>693</v>
      </c>
      <c r="U32" s="316" t="s">
        <v>938</v>
      </c>
      <c r="V32" s="316" t="s">
        <v>947</v>
      </c>
      <c r="W32" s="316" t="s">
        <v>946</v>
      </c>
      <c r="X32" s="316" t="s">
        <v>956</v>
      </c>
      <c r="Y32" s="316" t="s">
        <v>946</v>
      </c>
      <c r="Z32" s="316" t="s">
        <v>978</v>
      </c>
      <c r="AA32" s="316" t="s">
        <v>961</v>
      </c>
      <c r="AB32" s="316" t="s">
        <v>938</v>
      </c>
      <c r="AC32" s="316" t="s">
        <v>978</v>
      </c>
      <c r="AD32" s="316" t="s">
        <v>955</v>
      </c>
      <c r="AE32" s="316" t="s">
        <v>955</v>
      </c>
      <c r="AF32" s="316" t="s">
        <v>978</v>
      </c>
      <c r="AG32" s="316" t="s">
        <v>939</v>
      </c>
      <c r="AH32" s="316" t="s">
        <v>940</v>
      </c>
      <c r="AI32" s="316" t="s">
        <v>938</v>
      </c>
      <c r="AJ32" s="316" t="s">
        <v>946</v>
      </c>
      <c r="AK32" s="316" t="s">
        <v>699</v>
      </c>
      <c r="AL32" s="316" t="s">
        <v>964</v>
      </c>
      <c r="AM32" s="316" t="s">
        <v>947</v>
      </c>
      <c r="AN32" s="316" t="s">
        <v>947</v>
      </c>
      <c r="AO32" s="316" t="s">
        <v>961</v>
      </c>
      <c r="AP32" s="316" t="s">
        <v>938</v>
      </c>
      <c r="AQ32" s="316" t="s">
        <v>946</v>
      </c>
      <c r="AR32" s="316" t="s">
        <v>946</v>
      </c>
    </row>
    <row r="33" spans="1:44">
      <c r="A33" s="316" t="s">
        <v>607</v>
      </c>
      <c r="B33" s="316" t="s">
        <v>609</v>
      </c>
      <c r="C33" s="316" t="s">
        <v>1037</v>
      </c>
      <c r="D33" s="317">
        <v>45261</v>
      </c>
      <c r="E33" s="316" t="s">
        <v>932</v>
      </c>
      <c r="F33" s="316" t="s">
        <v>169</v>
      </c>
      <c r="G33" s="316" t="s">
        <v>933</v>
      </c>
      <c r="H33" s="316" t="s">
        <v>951</v>
      </c>
      <c r="I33" s="316" t="s">
        <v>661</v>
      </c>
      <c r="J33" s="316" t="s">
        <v>955</v>
      </c>
      <c r="K33" s="316" t="s">
        <v>955</v>
      </c>
      <c r="L33" s="316" t="s">
        <v>955</v>
      </c>
      <c r="M33" s="316" t="s">
        <v>961</v>
      </c>
      <c r="N33" s="316" t="s">
        <v>938</v>
      </c>
      <c r="O33" s="316" t="s">
        <v>693</v>
      </c>
      <c r="P33" s="316" t="s">
        <v>693</v>
      </c>
      <c r="Q33" s="316" t="s">
        <v>693</v>
      </c>
      <c r="R33" s="316" t="s">
        <v>693</v>
      </c>
      <c r="S33" s="316" t="s">
        <v>693</v>
      </c>
      <c r="T33" s="316" t="s">
        <v>693</v>
      </c>
      <c r="U33" s="316" t="s">
        <v>938</v>
      </c>
      <c r="V33" s="316" t="s">
        <v>693</v>
      </c>
      <c r="W33" s="316" t="s">
        <v>693</v>
      </c>
      <c r="X33" s="316" t="s">
        <v>693</v>
      </c>
      <c r="Y33" s="316" t="s">
        <v>693</v>
      </c>
      <c r="Z33" s="316" t="s">
        <v>693</v>
      </c>
      <c r="AA33" s="316" t="s">
        <v>940</v>
      </c>
      <c r="AB33" s="316" t="s">
        <v>938</v>
      </c>
      <c r="AC33" s="316" t="s">
        <v>956</v>
      </c>
      <c r="AD33" s="316" t="s">
        <v>956</v>
      </c>
      <c r="AE33" s="316" t="s">
        <v>978</v>
      </c>
      <c r="AF33" s="316" t="s">
        <v>130</v>
      </c>
      <c r="AG33" s="316" t="s">
        <v>978</v>
      </c>
      <c r="AH33" s="316" t="s">
        <v>962</v>
      </c>
      <c r="AI33" s="316" t="s">
        <v>938</v>
      </c>
      <c r="AJ33" s="316" t="s">
        <v>978</v>
      </c>
      <c r="AK33" s="316" t="s">
        <v>978</v>
      </c>
      <c r="AL33" s="316" t="s">
        <v>978</v>
      </c>
      <c r="AM33" s="316" t="s">
        <v>978</v>
      </c>
      <c r="AN33" s="316" t="s">
        <v>955</v>
      </c>
      <c r="AO33" s="316" t="s">
        <v>940</v>
      </c>
      <c r="AP33" s="316" t="s">
        <v>938</v>
      </c>
      <c r="AQ33" s="316" t="s">
        <v>978</v>
      </c>
      <c r="AR33" s="316" t="s">
        <v>955</v>
      </c>
    </row>
    <row r="34" spans="1:44">
      <c r="A34" s="316" t="s">
        <v>488</v>
      </c>
      <c r="B34" s="316" t="s">
        <v>490</v>
      </c>
      <c r="C34" s="316" t="s">
        <v>1038</v>
      </c>
      <c r="D34" s="317">
        <v>45267</v>
      </c>
      <c r="E34" s="316" t="s">
        <v>932</v>
      </c>
      <c r="F34" s="316" t="s">
        <v>644</v>
      </c>
      <c r="G34" s="316" t="s">
        <v>933</v>
      </c>
      <c r="H34" s="316" t="s">
        <v>1039</v>
      </c>
      <c r="I34" s="316" t="s">
        <v>1040</v>
      </c>
      <c r="J34" s="316" t="s">
        <v>966</v>
      </c>
      <c r="K34" s="316" t="s">
        <v>963</v>
      </c>
      <c r="L34" s="316" t="s">
        <v>947</v>
      </c>
      <c r="M34" s="316" t="s">
        <v>956</v>
      </c>
      <c r="N34" s="316" t="s">
        <v>938</v>
      </c>
      <c r="O34" s="316" t="s">
        <v>672</v>
      </c>
      <c r="P34" s="316" t="s">
        <v>672</v>
      </c>
      <c r="Q34" s="316" t="s">
        <v>672</v>
      </c>
      <c r="R34" s="316" t="s">
        <v>672</v>
      </c>
      <c r="S34" s="316" t="s">
        <v>672</v>
      </c>
      <c r="T34" s="316" t="s">
        <v>672</v>
      </c>
      <c r="U34" s="316" t="s">
        <v>938</v>
      </c>
      <c r="V34" s="316" t="s">
        <v>693</v>
      </c>
      <c r="W34" s="316" t="s">
        <v>693</v>
      </c>
      <c r="X34" s="316" t="s">
        <v>693</v>
      </c>
      <c r="Y34" s="316" t="s">
        <v>693</v>
      </c>
      <c r="Z34" s="316" t="s">
        <v>693</v>
      </c>
      <c r="AA34" s="316" t="s">
        <v>693</v>
      </c>
      <c r="AB34" s="316" t="s">
        <v>938</v>
      </c>
      <c r="AC34" s="316" t="s">
        <v>693</v>
      </c>
      <c r="AD34" s="316" t="s">
        <v>947</v>
      </c>
      <c r="AE34" s="316" t="s">
        <v>941</v>
      </c>
      <c r="AF34" s="316" t="s">
        <v>946</v>
      </c>
      <c r="AG34" s="316" t="s">
        <v>941</v>
      </c>
      <c r="AH34" s="316" t="s">
        <v>946</v>
      </c>
      <c r="AI34" s="316" t="s">
        <v>976</v>
      </c>
      <c r="AJ34" s="316" t="s">
        <v>939</v>
      </c>
      <c r="AK34" s="316" t="s">
        <v>946</v>
      </c>
      <c r="AL34" s="316" t="s">
        <v>941</v>
      </c>
      <c r="AM34" s="316" t="s">
        <v>939</v>
      </c>
      <c r="AN34" s="316" t="s">
        <v>977</v>
      </c>
      <c r="AO34" s="316" t="s">
        <v>947</v>
      </c>
      <c r="AP34" s="316" t="s">
        <v>976</v>
      </c>
      <c r="AQ34" s="316" t="s">
        <v>947</v>
      </c>
      <c r="AR34" s="316" t="s">
        <v>939</v>
      </c>
    </row>
    <row r="35" spans="1:44">
      <c r="A35" s="316" t="s">
        <v>184</v>
      </c>
      <c r="B35" s="316" t="s">
        <v>1041</v>
      </c>
      <c r="C35" s="316" t="s">
        <v>1042</v>
      </c>
      <c r="D35" s="317">
        <v>45279</v>
      </c>
      <c r="E35" s="316" t="s">
        <v>932</v>
      </c>
      <c r="F35" s="316" t="s">
        <v>644</v>
      </c>
      <c r="G35" s="316" t="s">
        <v>933</v>
      </c>
      <c r="H35" s="316" t="s">
        <v>1043</v>
      </c>
      <c r="I35" s="316" t="s">
        <v>1044</v>
      </c>
      <c r="J35" s="316" t="s">
        <v>672</v>
      </c>
      <c r="K35" s="316" t="s">
        <v>672</v>
      </c>
      <c r="L35" s="316" t="s">
        <v>672</v>
      </c>
      <c r="M35" s="316" t="s">
        <v>672</v>
      </c>
      <c r="N35" s="316" t="s">
        <v>938</v>
      </c>
      <c r="O35" s="316" t="s">
        <v>672</v>
      </c>
      <c r="P35" s="316" t="s">
        <v>946</v>
      </c>
      <c r="Q35" s="316" t="s">
        <v>963</v>
      </c>
      <c r="R35" s="316" t="s">
        <v>964</v>
      </c>
      <c r="S35" s="316" t="s">
        <v>941</v>
      </c>
      <c r="T35" s="316" t="s">
        <v>947</v>
      </c>
      <c r="U35" s="316" t="s">
        <v>962</v>
      </c>
      <c r="V35" s="316" t="s">
        <v>963</v>
      </c>
      <c r="W35" s="316" t="s">
        <v>965</v>
      </c>
      <c r="X35" s="316" t="s">
        <v>977</v>
      </c>
      <c r="Y35" s="316" t="s">
        <v>963</v>
      </c>
      <c r="Z35" s="316" t="s">
        <v>947</v>
      </c>
      <c r="AA35" s="316" t="s">
        <v>699</v>
      </c>
      <c r="AB35" s="316" t="s">
        <v>976</v>
      </c>
      <c r="AC35" s="316" t="s">
        <v>977</v>
      </c>
      <c r="AD35" s="316" t="s">
        <v>963</v>
      </c>
      <c r="AE35" s="316" t="s">
        <v>939</v>
      </c>
      <c r="AF35" s="316" t="s">
        <v>939</v>
      </c>
      <c r="AG35" s="316" t="s">
        <v>946</v>
      </c>
      <c r="AH35" s="316" t="s">
        <v>982</v>
      </c>
      <c r="AI35" s="316" t="s">
        <v>938</v>
      </c>
      <c r="AJ35" s="316" t="s">
        <v>966</v>
      </c>
      <c r="AK35" s="316" t="s">
        <v>939</v>
      </c>
      <c r="AL35" s="316" t="s">
        <v>977</v>
      </c>
      <c r="AM35" s="316" t="s">
        <v>978</v>
      </c>
      <c r="AN35" s="316" t="s">
        <v>672</v>
      </c>
      <c r="AO35" s="316" t="s">
        <v>672</v>
      </c>
      <c r="AP35" s="316" t="s">
        <v>938</v>
      </c>
      <c r="AQ35" s="316" t="s">
        <v>672</v>
      </c>
      <c r="AR35" s="316" t="s">
        <v>672</v>
      </c>
    </row>
    <row r="36" spans="1:44">
      <c r="A36" s="316" t="s">
        <v>295</v>
      </c>
      <c r="B36" s="316" t="s">
        <v>297</v>
      </c>
      <c r="C36" s="316" t="s">
        <v>1045</v>
      </c>
      <c r="D36" s="317">
        <v>45280</v>
      </c>
      <c r="E36" s="316" t="s">
        <v>932</v>
      </c>
      <c r="F36" s="316" t="s">
        <v>644</v>
      </c>
      <c r="G36" s="316" t="s">
        <v>933</v>
      </c>
      <c r="H36" s="316" t="s">
        <v>994</v>
      </c>
      <c r="I36" s="316" t="s">
        <v>995</v>
      </c>
      <c r="J36" s="316" t="s">
        <v>672</v>
      </c>
      <c r="K36" s="316" t="s">
        <v>672</v>
      </c>
      <c r="L36" s="316" t="s">
        <v>672</v>
      </c>
      <c r="M36" s="316" t="s">
        <v>672</v>
      </c>
      <c r="N36" s="316" t="s">
        <v>699</v>
      </c>
      <c r="O36" s="316" t="s">
        <v>955</v>
      </c>
      <c r="P36" s="316" t="s">
        <v>978</v>
      </c>
      <c r="Q36" s="316" t="s">
        <v>978</v>
      </c>
      <c r="R36" s="316" t="s">
        <v>978</v>
      </c>
      <c r="S36" s="316" t="s">
        <v>956</v>
      </c>
      <c r="T36" s="316" t="s">
        <v>946</v>
      </c>
      <c r="U36" s="316" t="s">
        <v>1046</v>
      </c>
      <c r="V36" s="316" t="s">
        <v>978</v>
      </c>
      <c r="W36" s="316" t="s">
        <v>978</v>
      </c>
      <c r="X36" s="316" t="s">
        <v>946</v>
      </c>
      <c r="Y36" s="316" t="s">
        <v>978</v>
      </c>
      <c r="Z36" s="316" t="s">
        <v>978</v>
      </c>
      <c r="AA36" s="316" t="s">
        <v>978</v>
      </c>
      <c r="AB36" s="316" t="s">
        <v>1056</v>
      </c>
      <c r="AC36" s="316" t="s">
        <v>947</v>
      </c>
      <c r="AD36" s="316" t="s">
        <v>946</v>
      </c>
      <c r="AE36" s="316" t="s">
        <v>955</v>
      </c>
      <c r="AF36" s="316" t="s">
        <v>939</v>
      </c>
      <c r="AG36" s="316" t="s">
        <v>699</v>
      </c>
      <c r="AH36" s="316" t="s">
        <v>672</v>
      </c>
      <c r="AI36" s="316" t="s">
        <v>938</v>
      </c>
      <c r="AJ36" s="316" t="s">
        <v>672</v>
      </c>
      <c r="AK36" s="316" t="s">
        <v>672</v>
      </c>
      <c r="AL36" s="316" t="s">
        <v>672</v>
      </c>
      <c r="AM36" s="316" t="s">
        <v>672</v>
      </c>
      <c r="AN36" s="316" t="s">
        <v>672</v>
      </c>
      <c r="AO36" s="316" t="s">
        <v>672</v>
      </c>
      <c r="AP36" s="316" t="s">
        <v>699</v>
      </c>
      <c r="AQ36" s="316" t="s">
        <v>978</v>
      </c>
      <c r="AR36" s="316" t="s">
        <v>955</v>
      </c>
    </row>
    <row r="37" spans="1:44">
      <c r="A37" s="316" t="s">
        <v>407</v>
      </c>
      <c r="B37" s="316" t="s">
        <v>1047</v>
      </c>
      <c r="C37" s="316" t="s">
        <v>1048</v>
      </c>
      <c r="D37" s="317">
        <v>45281</v>
      </c>
      <c r="E37" s="316" t="s">
        <v>984</v>
      </c>
      <c r="F37" s="316" t="s">
        <v>644</v>
      </c>
      <c r="G37" s="316" t="s">
        <v>933</v>
      </c>
      <c r="H37" s="316" t="s">
        <v>1049</v>
      </c>
      <c r="I37" s="316" t="s">
        <v>1050</v>
      </c>
      <c r="J37" s="316" t="s">
        <v>936</v>
      </c>
      <c r="K37" s="316" t="s">
        <v>936</v>
      </c>
      <c r="L37" s="316" t="s">
        <v>936</v>
      </c>
      <c r="M37" s="316" t="s">
        <v>936</v>
      </c>
      <c r="N37" s="316" t="s">
        <v>938</v>
      </c>
      <c r="O37" s="316" t="s">
        <v>936</v>
      </c>
      <c r="P37" s="316" t="s">
        <v>936</v>
      </c>
      <c r="Q37" s="316" t="s">
        <v>936</v>
      </c>
      <c r="R37" s="316" t="s">
        <v>936</v>
      </c>
      <c r="S37" s="316" t="s">
        <v>936</v>
      </c>
      <c r="T37" s="316" t="s">
        <v>936</v>
      </c>
      <c r="U37" s="316" t="s">
        <v>938</v>
      </c>
      <c r="V37" s="316" t="s">
        <v>936</v>
      </c>
      <c r="W37" s="316" t="s">
        <v>936</v>
      </c>
      <c r="X37" s="316" t="s">
        <v>936</v>
      </c>
      <c r="Y37" s="316" t="s">
        <v>936</v>
      </c>
      <c r="Z37" s="316" t="s">
        <v>936</v>
      </c>
      <c r="AA37" s="316" t="s">
        <v>936</v>
      </c>
      <c r="AB37" s="316" t="s">
        <v>938</v>
      </c>
      <c r="AC37" s="316" t="s">
        <v>936</v>
      </c>
      <c r="AD37" s="316" t="s">
        <v>936</v>
      </c>
      <c r="AE37" s="316" t="s">
        <v>936</v>
      </c>
      <c r="AF37" s="316" t="s">
        <v>936</v>
      </c>
      <c r="AG37" s="316" t="s">
        <v>936</v>
      </c>
      <c r="AH37" s="316" t="s">
        <v>936</v>
      </c>
      <c r="AI37" s="316" t="s">
        <v>938</v>
      </c>
      <c r="AJ37" s="316" t="s">
        <v>936</v>
      </c>
      <c r="AK37" s="316" t="s">
        <v>936</v>
      </c>
      <c r="AL37" s="316" t="s">
        <v>936</v>
      </c>
      <c r="AM37" s="316" t="s">
        <v>936</v>
      </c>
      <c r="AN37" s="316" t="s">
        <v>936</v>
      </c>
      <c r="AO37" s="316" t="s">
        <v>936</v>
      </c>
      <c r="AP37" s="316" t="s">
        <v>938</v>
      </c>
      <c r="AQ37" s="316" t="s">
        <v>936</v>
      </c>
      <c r="AR37" s="316" t="s">
        <v>936</v>
      </c>
    </row>
    <row r="38" spans="1:44">
      <c r="A38" s="316" t="s">
        <v>478</v>
      </c>
      <c r="B38" s="316" t="s">
        <v>480</v>
      </c>
      <c r="C38" s="316" t="s">
        <v>1051</v>
      </c>
      <c r="D38" s="317">
        <v>45334</v>
      </c>
      <c r="E38" s="316" t="s">
        <v>932</v>
      </c>
      <c r="F38" s="316" t="s">
        <v>1006</v>
      </c>
      <c r="G38" s="316" t="s">
        <v>933</v>
      </c>
      <c r="H38" s="316" t="s">
        <v>997</v>
      </c>
      <c r="I38" s="316" t="s">
        <v>1052</v>
      </c>
      <c r="J38" s="316" t="s">
        <v>936</v>
      </c>
      <c r="K38" s="316" t="s">
        <v>936</v>
      </c>
      <c r="L38" s="316" t="s">
        <v>936</v>
      </c>
      <c r="M38" s="316" t="s">
        <v>936</v>
      </c>
      <c r="N38" s="316" t="s">
        <v>938</v>
      </c>
      <c r="O38" s="316" t="s">
        <v>936</v>
      </c>
      <c r="P38" s="316" t="s">
        <v>936</v>
      </c>
      <c r="Q38" s="316" t="s">
        <v>936</v>
      </c>
      <c r="R38" s="316" t="s">
        <v>936</v>
      </c>
      <c r="S38" s="316" t="s">
        <v>936</v>
      </c>
      <c r="T38" s="316" t="s">
        <v>936</v>
      </c>
      <c r="U38" s="316" t="s">
        <v>938</v>
      </c>
      <c r="V38" s="316" t="s">
        <v>936</v>
      </c>
      <c r="W38" s="316" t="s">
        <v>936</v>
      </c>
      <c r="X38" s="316" t="s">
        <v>936</v>
      </c>
      <c r="Y38" s="316" t="s">
        <v>936</v>
      </c>
      <c r="Z38" s="316" t="s">
        <v>936</v>
      </c>
      <c r="AA38" s="316" t="s">
        <v>936</v>
      </c>
      <c r="AB38" s="316" t="s">
        <v>938</v>
      </c>
      <c r="AC38" s="316" t="s">
        <v>936</v>
      </c>
      <c r="AD38" s="316" t="s">
        <v>936</v>
      </c>
      <c r="AE38" s="316" t="s">
        <v>936</v>
      </c>
      <c r="AF38" s="316" t="s">
        <v>936</v>
      </c>
      <c r="AG38" s="316" t="s">
        <v>936</v>
      </c>
      <c r="AH38" s="316" t="s">
        <v>936</v>
      </c>
      <c r="AI38" s="316" t="s">
        <v>938</v>
      </c>
      <c r="AJ38" s="316" t="s">
        <v>936</v>
      </c>
      <c r="AK38" s="316" t="s">
        <v>936</v>
      </c>
      <c r="AL38" s="316" t="s">
        <v>936</v>
      </c>
      <c r="AM38" s="316" t="s">
        <v>936</v>
      </c>
      <c r="AN38" s="316" t="s">
        <v>936</v>
      </c>
      <c r="AO38" s="316" t="s">
        <v>936</v>
      </c>
      <c r="AP38" s="316" t="s">
        <v>938</v>
      </c>
      <c r="AQ38" s="316" t="s">
        <v>936</v>
      </c>
      <c r="AR38" s="316" t="s">
        <v>936</v>
      </c>
    </row>
    <row r="39" spans="1:44">
      <c r="A39" s="316" t="s">
        <v>610</v>
      </c>
      <c r="B39" s="316" t="s">
        <v>612</v>
      </c>
      <c r="C39" s="316" t="s">
        <v>1053</v>
      </c>
      <c r="D39" s="317">
        <v>45355</v>
      </c>
      <c r="E39" s="316" t="s">
        <v>932</v>
      </c>
      <c r="F39" s="316" t="s">
        <v>644</v>
      </c>
      <c r="G39" s="316" t="s">
        <v>933</v>
      </c>
      <c r="H39" s="316" t="s">
        <v>944</v>
      </c>
      <c r="I39" s="316" t="s">
        <v>613</v>
      </c>
      <c r="J39" s="316" t="s">
        <v>946</v>
      </c>
      <c r="K39" s="316" t="s">
        <v>699</v>
      </c>
      <c r="L39" s="316" t="s">
        <v>946</v>
      </c>
      <c r="M39" s="316" t="s">
        <v>978</v>
      </c>
      <c r="N39" s="316" t="s">
        <v>948</v>
      </c>
      <c r="O39" s="316" t="s">
        <v>947</v>
      </c>
      <c r="P39" s="316" t="s">
        <v>978</v>
      </c>
      <c r="Q39" s="316" t="s">
        <v>672</v>
      </c>
      <c r="R39" s="316" t="s">
        <v>672</v>
      </c>
      <c r="S39" s="316" t="s">
        <v>672</v>
      </c>
      <c r="T39" s="316" t="s">
        <v>672</v>
      </c>
      <c r="U39" s="316" t="s">
        <v>938</v>
      </c>
      <c r="V39" s="316" t="s">
        <v>672</v>
      </c>
      <c r="W39" s="316" t="s">
        <v>946</v>
      </c>
      <c r="X39" s="316" t="s">
        <v>946</v>
      </c>
      <c r="Y39" s="316" t="s">
        <v>946</v>
      </c>
      <c r="Z39" s="316" t="s">
        <v>939</v>
      </c>
      <c r="AA39" s="316" t="s">
        <v>978</v>
      </c>
      <c r="AB39" s="316" t="s">
        <v>949</v>
      </c>
      <c r="AC39" s="316" t="s">
        <v>947</v>
      </c>
      <c r="AD39" s="316" t="s">
        <v>946</v>
      </c>
      <c r="AE39" s="316" t="s">
        <v>946</v>
      </c>
      <c r="AF39" s="316" t="s">
        <v>946</v>
      </c>
      <c r="AG39" s="316" t="s">
        <v>699</v>
      </c>
      <c r="AH39" s="316" t="s">
        <v>947</v>
      </c>
      <c r="AI39" s="316" t="s">
        <v>938</v>
      </c>
      <c r="AJ39" s="316" t="s">
        <v>947</v>
      </c>
      <c r="AK39" s="316" t="s">
        <v>946</v>
      </c>
      <c r="AL39" s="316" t="s">
        <v>946</v>
      </c>
      <c r="AM39" s="316" t="s">
        <v>955</v>
      </c>
      <c r="AN39" s="316" t="s">
        <v>699</v>
      </c>
      <c r="AO39" s="316" t="s">
        <v>672</v>
      </c>
      <c r="AP39" s="316" t="s">
        <v>938</v>
      </c>
      <c r="AQ39" s="316" t="s">
        <v>672</v>
      </c>
      <c r="AR39" s="316" t="s">
        <v>672</v>
      </c>
    </row>
    <row r="40" spans="1:44">
      <c r="A40" s="316" t="s">
        <v>283</v>
      </c>
      <c r="B40" s="316" t="s">
        <v>285</v>
      </c>
      <c r="C40" s="316" t="s">
        <v>1054</v>
      </c>
      <c r="D40" s="317">
        <v>45369</v>
      </c>
      <c r="E40" s="316" t="s">
        <v>932</v>
      </c>
      <c r="F40" s="316" t="s">
        <v>644</v>
      </c>
      <c r="G40" s="316" t="s">
        <v>933</v>
      </c>
      <c r="H40" s="316" t="s">
        <v>1039</v>
      </c>
      <c r="I40" s="316" t="s">
        <v>1055</v>
      </c>
      <c r="J40" s="316" t="s">
        <v>946</v>
      </c>
      <c r="K40" s="316" t="s">
        <v>42</v>
      </c>
      <c r="L40" s="316" t="s">
        <v>978</v>
      </c>
      <c r="M40" s="316" t="s">
        <v>978</v>
      </c>
      <c r="N40" s="316" t="s">
        <v>938</v>
      </c>
      <c r="O40" s="316" t="s">
        <v>699</v>
      </c>
      <c r="P40" s="316" t="s">
        <v>978</v>
      </c>
      <c r="Q40" s="316" t="s">
        <v>946</v>
      </c>
      <c r="R40" s="316" t="s">
        <v>955</v>
      </c>
      <c r="S40" s="316" t="s">
        <v>978</v>
      </c>
      <c r="T40" s="316" t="s">
        <v>956</v>
      </c>
      <c r="U40" s="316" t="s">
        <v>938</v>
      </c>
      <c r="V40" s="316" t="s">
        <v>672</v>
      </c>
      <c r="W40" s="316" t="s">
        <v>672</v>
      </c>
      <c r="X40" s="316" t="s">
        <v>672</v>
      </c>
      <c r="Y40" s="316" t="s">
        <v>672</v>
      </c>
      <c r="Z40" s="316" t="s">
        <v>672</v>
      </c>
      <c r="AA40" s="316" t="s">
        <v>672</v>
      </c>
      <c r="AB40" s="316" t="s">
        <v>938</v>
      </c>
      <c r="AC40" s="316" t="s">
        <v>955</v>
      </c>
      <c r="AD40" s="316" t="s">
        <v>953</v>
      </c>
      <c r="AE40" s="316" t="s">
        <v>699</v>
      </c>
      <c r="AF40" s="316" t="s">
        <v>978</v>
      </c>
      <c r="AG40" s="316" t="s">
        <v>939</v>
      </c>
      <c r="AH40" s="316" t="s">
        <v>978</v>
      </c>
      <c r="AI40" s="316" t="s">
        <v>954</v>
      </c>
      <c r="AJ40" s="316" t="s">
        <v>955</v>
      </c>
      <c r="AK40" s="316" t="s">
        <v>939</v>
      </c>
      <c r="AL40" s="316" t="s">
        <v>956</v>
      </c>
      <c r="AM40" s="316" t="s">
        <v>955</v>
      </c>
      <c r="AN40" s="316" t="s">
        <v>978</v>
      </c>
      <c r="AO40" s="316" t="s">
        <v>978</v>
      </c>
      <c r="AP40" s="316" t="s">
        <v>938</v>
      </c>
      <c r="AQ40" s="316" t="s">
        <v>936</v>
      </c>
      <c r="AR40" s="316" t="s">
        <v>978</v>
      </c>
    </row>
    <row r="41" spans="1:44">
      <c r="A41" s="316" t="s">
        <v>472</v>
      </c>
      <c r="B41" s="316" t="s">
        <v>474</v>
      </c>
      <c r="C41" s="316" t="s">
        <v>1057</v>
      </c>
      <c r="D41" s="317">
        <v>45371</v>
      </c>
      <c r="E41" s="316" t="s">
        <v>932</v>
      </c>
      <c r="F41" s="316" t="s">
        <v>644</v>
      </c>
      <c r="G41" s="316" t="s">
        <v>933</v>
      </c>
      <c r="H41" s="316" t="s">
        <v>944</v>
      </c>
      <c r="I41" s="316" t="s">
        <v>1058</v>
      </c>
      <c r="J41" s="316" t="s">
        <v>947</v>
      </c>
      <c r="K41" s="316" t="s">
        <v>947</v>
      </c>
      <c r="L41" s="316" t="s">
        <v>946</v>
      </c>
      <c r="M41" s="316" t="s">
        <v>978</v>
      </c>
      <c r="N41" s="316" t="s">
        <v>1056</v>
      </c>
      <c r="O41" s="316" t="s">
        <v>946</v>
      </c>
      <c r="P41" s="316" t="s">
        <v>946</v>
      </c>
      <c r="Q41" s="316" t="s">
        <v>955</v>
      </c>
      <c r="R41" s="316" t="s">
        <v>946</v>
      </c>
      <c r="S41" s="316" t="s">
        <v>978</v>
      </c>
      <c r="T41" s="316" t="s">
        <v>978</v>
      </c>
      <c r="U41" s="316" t="s">
        <v>938</v>
      </c>
      <c r="V41" s="316" t="s">
        <v>941</v>
      </c>
      <c r="W41" s="316" t="s">
        <v>956</v>
      </c>
      <c r="X41" s="316" t="s">
        <v>672</v>
      </c>
      <c r="Y41" s="316" t="s">
        <v>672</v>
      </c>
      <c r="Z41" s="316" t="s">
        <v>672</v>
      </c>
      <c r="AA41" s="316" t="s">
        <v>672</v>
      </c>
      <c r="AB41" s="316" t="s">
        <v>938</v>
      </c>
      <c r="AC41" s="316" t="s">
        <v>672</v>
      </c>
      <c r="AD41" s="316" t="s">
        <v>672</v>
      </c>
      <c r="AE41" s="316" t="s">
        <v>672</v>
      </c>
      <c r="AF41" s="316" t="s">
        <v>947</v>
      </c>
      <c r="AG41" s="316" t="s">
        <v>955</v>
      </c>
      <c r="AH41" s="316" t="s">
        <v>953</v>
      </c>
      <c r="AI41" s="316" t="s">
        <v>42</v>
      </c>
      <c r="AJ41" s="316" t="s">
        <v>977</v>
      </c>
      <c r="AK41" s="316" t="s">
        <v>939</v>
      </c>
      <c r="AL41" s="316" t="s">
        <v>966</v>
      </c>
      <c r="AM41" s="316" t="s">
        <v>947</v>
      </c>
      <c r="AN41" s="316" t="s">
        <v>978</v>
      </c>
      <c r="AO41" s="316" t="s">
        <v>953</v>
      </c>
      <c r="AP41" s="316" t="s">
        <v>938</v>
      </c>
      <c r="AQ41" s="316" t="s">
        <v>939</v>
      </c>
      <c r="AR41" s="316" t="s">
        <v>977</v>
      </c>
    </row>
    <row r="42" spans="1:44">
      <c r="A42" s="316" t="s">
        <v>162</v>
      </c>
      <c r="B42" s="316" t="s">
        <v>165</v>
      </c>
      <c r="C42" s="316" t="s">
        <v>1063</v>
      </c>
      <c r="D42" s="317">
        <v>45386</v>
      </c>
      <c r="E42" s="316" t="s">
        <v>932</v>
      </c>
      <c r="F42" s="316" t="s">
        <v>644</v>
      </c>
      <c r="G42" s="316" t="s">
        <v>933</v>
      </c>
      <c r="H42" s="316" t="s">
        <v>1001</v>
      </c>
      <c r="I42" s="316" t="s">
        <v>1064</v>
      </c>
      <c r="J42" s="316" t="s">
        <v>946</v>
      </c>
      <c r="K42" s="316" t="s">
        <v>955</v>
      </c>
      <c r="L42" s="316" t="s">
        <v>939</v>
      </c>
      <c r="M42" s="316" t="s">
        <v>674</v>
      </c>
      <c r="N42" s="316" t="s">
        <v>938</v>
      </c>
      <c r="O42" s="316" t="s">
        <v>672</v>
      </c>
      <c r="P42" s="316" t="s">
        <v>672</v>
      </c>
      <c r="Q42" s="316" t="s">
        <v>672</v>
      </c>
      <c r="R42" s="316" t="s">
        <v>672</v>
      </c>
      <c r="S42" s="316" t="s">
        <v>672</v>
      </c>
      <c r="T42" s="316" t="s">
        <v>672</v>
      </c>
      <c r="U42" s="316" t="s">
        <v>938</v>
      </c>
      <c r="V42" s="316" t="s">
        <v>946</v>
      </c>
      <c r="W42" s="316" t="s">
        <v>947</v>
      </c>
      <c r="X42" s="316" t="s">
        <v>956</v>
      </c>
      <c r="Y42" s="316" t="s">
        <v>955</v>
      </c>
      <c r="Z42" s="316" t="s">
        <v>978</v>
      </c>
      <c r="AA42" s="316" t="s">
        <v>955</v>
      </c>
      <c r="AB42" s="316" t="s">
        <v>976</v>
      </c>
      <c r="AC42" s="316" t="s">
        <v>955</v>
      </c>
      <c r="AD42" s="316" t="s">
        <v>947</v>
      </c>
      <c r="AE42" s="316" t="s">
        <v>955</v>
      </c>
      <c r="AF42" s="316" t="s">
        <v>947</v>
      </c>
      <c r="AG42" s="316" t="s">
        <v>947</v>
      </c>
      <c r="AH42" s="316" t="s">
        <v>978</v>
      </c>
      <c r="AI42" s="316" t="s">
        <v>976</v>
      </c>
      <c r="AJ42" s="316" t="s">
        <v>699</v>
      </c>
      <c r="AK42" s="316" t="s">
        <v>672</v>
      </c>
      <c r="AL42" s="316" t="s">
        <v>672</v>
      </c>
      <c r="AM42" s="316" t="s">
        <v>672</v>
      </c>
      <c r="AN42" s="316" t="s">
        <v>672</v>
      </c>
      <c r="AO42" s="316" t="s">
        <v>672</v>
      </c>
      <c r="AP42" s="316" t="s">
        <v>938</v>
      </c>
      <c r="AQ42" s="316" t="s">
        <v>672</v>
      </c>
      <c r="AR42" s="316" t="s">
        <v>947</v>
      </c>
    </row>
    <row r="43" spans="1:44">
      <c r="A43" s="316" t="s">
        <v>197</v>
      </c>
      <c r="B43" s="316" t="s">
        <v>199</v>
      </c>
      <c r="C43" s="316" t="s">
        <v>1065</v>
      </c>
      <c r="D43" s="317">
        <v>45386</v>
      </c>
      <c r="E43" s="316" t="s">
        <v>932</v>
      </c>
      <c r="F43" s="316" t="s">
        <v>644</v>
      </c>
      <c r="G43" s="316" t="s">
        <v>933</v>
      </c>
      <c r="H43" s="316" t="s">
        <v>1043</v>
      </c>
      <c r="I43" s="316" t="s">
        <v>268</v>
      </c>
      <c r="J43" s="316" t="s">
        <v>939</v>
      </c>
      <c r="K43" s="316" t="s">
        <v>947</v>
      </c>
      <c r="L43" s="316" t="s">
        <v>947</v>
      </c>
      <c r="M43" s="316" t="s">
        <v>946</v>
      </c>
      <c r="N43" s="316" t="s">
        <v>976</v>
      </c>
      <c r="O43" s="316" t="s">
        <v>939</v>
      </c>
      <c r="P43" s="316" t="s">
        <v>946</v>
      </c>
      <c r="Q43" s="316" t="s">
        <v>946</v>
      </c>
      <c r="R43" s="316" t="s">
        <v>946</v>
      </c>
      <c r="S43" s="316" t="s">
        <v>946</v>
      </c>
      <c r="T43" s="316" t="s">
        <v>947</v>
      </c>
      <c r="U43" s="316" t="s">
        <v>976</v>
      </c>
      <c r="V43" s="316" t="s">
        <v>672</v>
      </c>
      <c r="W43" s="316" t="s">
        <v>672</v>
      </c>
      <c r="X43" s="316" t="s">
        <v>672</v>
      </c>
      <c r="Y43" s="316" t="s">
        <v>672</v>
      </c>
      <c r="Z43" s="316" t="s">
        <v>947</v>
      </c>
      <c r="AA43" s="316" t="s">
        <v>939</v>
      </c>
      <c r="AB43" s="316" t="s">
        <v>976</v>
      </c>
      <c r="AC43" s="316" t="s">
        <v>947</v>
      </c>
      <c r="AD43" s="316" t="s">
        <v>946</v>
      </c>
      <c r="AE43" s="316" t="s">
        <v>939</v>
      </c>
      <c r="AF43" s="316" t="s">
        <v>939</v>
      </c>
      <c r="AG43" s="316" t="s">
        <v>955</v>
      </c>
      <c r="AH43" s="316" t="s">
        <v>946</v>
      </c>
      <c r="AI43" s="316" t="s">
        <v>979</v>
      </c>
      <c r="AJ43" s="316" t="s">
        <v>941</v>
      </c>
      <c r="AK43" s="316" t="s">
        <v>946</v>
      </c>
      <c r="AL43" s="316" t="s">
        <v>966</v>
      </c>
      <c r="AM43" s="316" t="s">
        <v>977</v>
      </c>
      <c r="AN43" s="316" t="s">
        <v>939</v>
      </c>
      <c r="AO43" s="316" t="s">
        <v>947</v>
      </c>
      <c r="AP43" s="316" t="s">
        <v>949</v>
      </c>
      <c r="AQ43" s="316" t="s">
        <v>955</v>
      </c>
      <c r="AR43" s="316" t="s">
        <v>946</v>
      </c>
    </row>
    <row r="44" spans="1:44">
      <c r="A44" s="316" t="s">
        <v>506</v>
      </c>
      <c r="B44" s="316" t="s">
        <v>508</v>
      </c>
      <c r="C44" s="316" t="s">
        <v>1066</v>
      </c>
      <c r="D44" s="317">
        <v>45390</v>
      </c>
      <c r="E44" s="316" t="s">
        <v>932</v>
      </c>
      <c r="F44" s="316" t="s">
        <v>169</v>
      </c>
      <c r="G44" s="316" t="s">
        <v>933</v>
      </c>
      <c r="H44" s="316" t="s">
        <v>1018</v>
      </c>
      <c r="I44" s="316" t="s">
        <v>1019</v>
      </c>
      <c r="J44" s="316" t="s">
        <v>956</v>
      </c>
      <c r="K44" s="316" t="s">
        <v>956</v>
      </c>
      <c r="L44" s="316" t="s">
        <v>956</v>
      </c>
      <c r="M44" s="316" t="s">
        <v>940</v>
      </c>
      <c r="N44" s="316" t="s">
        <v>938</v>
      </c>
      <c r="O44" s="316" t="s">
        <v>955</v>
      </c>
      <c r="P44" s="316" t="s">
        <v>956</v>
      </c>
      <c r="Q44" s="316" t="s">
        <v>956</v>
      </c>
      <c r="R44" s="316" t="s">
        <v>956</v>
      </c>
      <c r="S44" s="316" t="s">
        <v>955</v>
      </c>
      <c r="T44" s="316" t="s">
        <v>962</v>
      </c>
      <c r="U44" s="316" t="s">
        <v>938</v>
      </c>
      <c r="V44" s="316" t="s">
        <v>956</v>
      </c>
      <c r="W44" s="316" t="s">
        <v>956</v>
      </c>
      <c r="X44" s="316" t="s">
        <v>956</v>
      </c>
      <c r="Y44" s="316" t="s">
        <v>956</v>
      </c>
      <c r="Z44" s="316" t="s">
        <v>956</v>
      </c>
      <c r="AA44" s="316" t="s">
        <v>940</v>
      </c>
      <c r="AB44" s="316" t="s">
        <v>938</v>
      </c>
      <c r="AC44" s="316" t="s">
        <v>978</v>
      </c>
      <c r="AD44" s="316" t="s">
        <v>956</v>
      </c>
      <c r="AE44" s="316" t="s">
        <v>956</v>
      </c>
      <c r="AF44" s="316" t="s">
        <v>956</v>
      </c>
      <c r="AG44" s="316" t="s">
        <v>956</v>
      </c>
      <c r="AH44" s="316" t="s">
        <v>940</v>
      </c>
      <c r="AI44" s="316" t="s">
        <v>938</v>
      </c>
      <c r="AJ44" s="316" t="s">
        <v>956</v>
      </c>
      <c r="AK44" s="316" t="s">
        <v>956</v>
      </c>
      <c r="AL44" s="316" t="s">
        <v>956</v>
      </c>
      <c r="AM44" s="316" t="s">
        <v>956</v>
      </c>
      <c r="AN44" s="316" t="s">
        <v>978</v>
      </c>
      <c r="AO44" s="316" t="s">
        <v>693</v>
      </c>
      <c r="AP44" s="316" t="s">
        <v>938</v>
      </c>
      <c r="AQ44" s="316" t="s">
        <v>956</v>
      </c>
      <c r="AR44" s="316" t="s">
        <v>978</v>
      </c>
    </row>
    <row r="45" spans="1:44">
      <c r="A45" s="316" t="s">
        <v>459</v>
      </c>
      <c r="B45" s="316" t="s">
        <v>461</v>
      </c>
      <c r="C45" s="316" t="s">
        <v>1067</v>
      </c>
      <c r="D45" s="317">
        <v>45404</v>
      </c>
      <c r="E45" s="316" t="s">
        <v>932</v>
      </c>
      <c r="F45" s="316" t="s">
        <v>169</v>
      </c>
      <c r="G45" s="316" t="s">
        <v>933</v>
      </c>
      <c r="H45" s="316" t="s">
        <v>959</v>
      </c>
      <c r="I45" s="316" t="s">
        <v>268</v>
      </c>
      <c r="J45" s="316" t="s">
        <v>978</v>
      </c>
      <c r="K45" s="316" t="s">
        <v>966</v>
      </c>
      <c r="L45" s="316" t="s">
        <v>956</v>
      </c>
      <c r="M45" s="316" t="s">
        <v>953</v>
      </c>
      <c r="N45" s="316" t="s">
        <v>938</v>
      </c>
      <c r="O45" s="316" t="s">
        <v>953</v>
      </c>
      <c r="P45" s="316" t="s">
        <v>978</v>
      </c>
      <c r="Q45" s="316" t="s">
        <v>956</v>
      </c>
      <c r="R45" s="316" t="s">
        <v>956</v>
      </c>
      <c r="S45" s="316" t="s">
        <v>699</v>
      </c>
      <c r="T45" s="316" t="s">
        <v>679</v>
      </c>
      <c r="U45" s="316" t="s">
        <v>938</v>
      </c>
      <c r="V45" s="316" t="s">
        <v>938</v>
      </c>
      <c r="W45" s="316" t="s">
        <v>938</v>
      </c>
      <c r="X45" s="316" t="s">
        <v>938</v>
      </c>
      <c r="Y45" s="316" t="s">
        <v>938</v>
      </c>
      <c r="Z45" s="316" t="s">
        <v>938</v>
      </c>
      <c r="AA45" s="316" t="s">
        <v>938</v>
      </c>
      <c r="AB45" s="316" t="s">
        <v>938</v>
      </c>
      <c r="AC45" s="316" t="s">
        <v>938</v>
      </c>
      <c r="AD45" s="316" t="s">
        <v>938</v>
      </c>
      <c r="AE45" s="316" t="s">
        <v>938</v>
      </c>
      <c r="AF45" s="316" t="s">
        <v>938</v>
      </c>
      <c r="AG45" s="316" t="s">
        <v>938</v>
      </c>
      <c r="AH45" s="316" t="s">
        <v>938</v>
      </c>
      <c r="AI45" s="316" t="s">
        <v>938</v>
      </c>
      <c r="AJ45" s="316" t="s">
        <v>938</v>
      </c>
      <c r="AK45" s="316" t="s">
        <v>938</v>
      </c>
      <c r="AL45" s="316" t="s">
        <v>938</v>
      </c>
      <c r="AM45" s="316" t="s">
        <v>938</v>
      </c>
      <c r="AN45" s="316" t="s">
        <v>938</v>
      </c>
      <c r="AO45" s="316" t="s">
        <v>938</v>
      </c>
      <c r="AP45" s="316" t="s">
        <v>938</v>
      </c>
      <c r="AQ45" s="316" t="s">
        <v>938</v>
      </c>
      <c r="AR45" s="316" t="s">
        <v>938</v>
      </c>
    </row>
    <row r="46" spans="1:44">
      <c r="A46" s="316" t="s">
        <v>291</v>
      </c>
      <c r="B46" s="316" t="s">
        <v>293</v>
      </c>
      <c r="C46" s="316" t="s">
        <v>1071</v>
      </c>
      <c r="D46" s="317">
        <v>45423</v>
      </c>
      <c r="E46" s="316" t="s">
        <v>932</v>
      </c>
      <c r="F46" s="316" t="s">
        <v>644</v>
      </c>
      <c r="G46" s="316" t="s">
        <v>933</v>
      </c>
      <c r="H46" s="316" t="s">
        <v>1069</v>
      </c>
      <c r="I46" s="316" t="s">
        <v>294</v>
      </c>
      <c r="J46" s="316" t="s">
        <v>946</v>
      </c>
      <c r="K46" s="316" t="s">
        <v>699</v>
      </c>
      <c r="L46" s="316" t="s">
        <v>946</v>
      </c>
      <c r="M46" s="316" t="s">
        <v>955</v>
      </c>
      <c r="N46" s="316" t="s">
        <v>979</v>
      </c>
      <c r="O46" s="316" t="s">
        <v>947</v>
      </c>
      <c r="P46" s="316" t="s">
        <v>946</v>
      </c>
      <c r="Q46" s="316" t="s">
        <v>946</v>
      </c>
      <c r="R46" s="316" t="s">
        <v>978</v>
      </c>
      <c r="S46" s="316" t="s">
        <v>946</v>
      </c>
      <c r="T46" s="316" t="s">
        <v>941</v>
      </c>
      <c r="U46" s="316" t="s">
        <v>948</v>
      </c>
      <c r="V46" s="316" t="s">
        <v>672</v>
      </c>
      <c r="W46" s="316" t="s">
        <v>672</v>
      </c>
      <c r="X46" s="316" t="s">
        <v>672</v>
      </c>
      <c r="Y46" s="316" t="s">
        <v>672</v>
      </c>
      <c r="Z46" s="316" t="s">
        <v>672</v>
      </c>
      <c r="AA46" s="316" t="s">
        <v>672</v>
      </c>
      <c r="AB46" s="316" t="s">
        <v>938</v>
      </c>
      <c r="AC46" s="316" t="s">
        <v>672</v>
      </c>
      <c r="AD46" s="316" t="s">
        <v>672</v>
      </c>
      <c r="AE46" s="316" t="s">
        <v>947</v>
      </c>
      <c r="AF46" s="316" t="s">
        <v>955</v>
      </c>
      <c r="AG46" s="316" t="s">
        <v>947</v>
      </c>
      <c r="AH46" s="316" t="s">
        <v>946</v>
      </c>
      <c r="AI46" s="316" t="s">
        <v>948</v>
      </c>
      <c r="AJ46" s="316" t="s">
        <v>947</v>
      </c>
      <c r="AK46" s="316" t="s">
        <v>947</v>
      </c>
      <c r="AL46" s="316" t="s">
        <v>947</v>
      </c>
      <c r="AM46" s="316" t="s">
        <v>699</v>
      </c>
      <c r="AN46" s="316" t="s">
        <v>955</v>
      </c>
      <c r="AO46" s="316" t="s">
        <v>955</v>
      </c>
      <c r="AP46" s="316" t="s">
        <v>949</v>
      </c>
      <c r="AQ46" s="316" t="s">
        <v>699</v>
      </c>
      <c r="AR46" s="316" t="s">
        <v>946</v>
      </c>
    </row>
    <row r="47" spans="1:44">
      <c r="A47" s="316" t="s">
        <v>449</v>
      </c>
      <c r="B47" s="316" t="s">
        <v>451</v>
      </c>
      <c r="C47" s="316" t="s">
        <v>1072</v>
      </c>
      <c r="D47" s="317">
        <v>45434</v>
      </c>
      <c r="E47" s="316" t="s">
        <v>932</v>
      </c>
      <c r="F47" s="316" t="s">
        <v>644</v>
      </c>
      <c r="G47" s="316" t="s">
        <v>933</v>
      </c>
      <c r="H47" s="316" t="s">
        <v>1069</v>
      </c>
      <c r="I47" s="316" t="s">
        <v>1073</v>
      </c>
      <c r="J47" s="316" t="s">
        <v>42</v>
      </c>
      <c r="K47" s="316" t="s">
        <v>42</v>
      </c>
      <c r="L47" s="316" t="s">
        <v>42</v>
      </c>
      <c r="M47" s="316" t="s">
        <v>42</v>
      </c>
      <c r="N47" s="316" t="s">
        <v>938</v>
      </c>
      <c r="O47" s="316" t="s">
        <v>42</v>
      </c>
      <c r="P47" s="316" t="s">
        <v>699</v>
      </c>
      <c r="Q47" s="316" t="s">
        <v>42</v>
      </c>
      <c r="R47" s="316" t="s">
        <v>699</v>
      </c>
      <c r="S47" s="316" t="s">
        <v>699</v>
      </c>
      <c r="T47" s="316" t="s">
        <v>699</v>
      </c>
      <c r="U47" s="316" t="s">
        <v>938</v>
      </c>
      <c r="V47" s="316" t="s">
        <v>672</v>
      </c>
      <c r="W47" s="316" t="s">
        <v>672</v>
      </c>
      <c r="X47" s="316" t="s">
        <v>672</v>
      </c>
      <c r="Y47" s="316" t="s">
        <v>672</v>
      </c>
      <c r="Z47" s="316" t="s">
        <v>672</v>
      </c>
      <c r="AA47" s="316" t="s">
        <v>672</v>
      </c>
      <c r="AB47" s="316" t="s">
        <v>938</v>
      </c>
      <c r="AC47" s="316" t="s">
        <v>672</v>
      </c>
      <c r="AD47" s="316" t="s">
        <v>693</v>
      </c>
      <c r="AE47" s="316" t="s">
        <v>693</v>
      </c>
      <c r="AF47" s="316" t="s">
        <v>693</v>
      </c>
      <c r="AG47" s="316" t="s">
        <v>693</v>
      </c>
      <c r="AH47" s="316" t="s">
        <v>693</v>
      </c>
      <c r="AI47" s="316" t="s">
        <v>938</v>
      </c>
      <c r="AJ47" s="316" t="s">
        <v>699</v>
      </c>
      <c r="AK47" s="316" t="s">
        <v>699</v>
      </c>
      <c r="AL47" s="316" t="s">
        <v>699</v>
      </c>
      <c r="AM47" s="316" t="s">
        <v>699</v>
      </c>
      <c r="AN47" s="316" t="s">
        <v>699</v>
      </c>
      <c r="AO47" s="316" t="s">
        <v>699</v>
      </c>
      <c r="AP47" s="316" t="s">
        <v>699</v>
      </c>
      <c r="AQ47" s="316" t="s">
        <v>699</v>
      </c>
      <c r="AR47" s="316" t="s">
        <v>699</v>
      </c>
    </row>
    <row r="48" spans="1:44">
      <c r="A48" s="316" t="s">
        <v>498</v>
      </c>
      <c r="B48" s="316" t="s">
        <v>500</v>
      </c>
      <c r="C48" s="316" t="s">
        <v>1074</v>
      </c>
      <c r="D48" s="317">
        <v>45435</v>
      </c>
      <c r="E48" s="316" t="s">
        <v>1021</v>
      </c>
      <c r="F48" s="316" t="s">
        <v>644</v>
      </c>
      <c r="G48" s="316" t="s">
        <v>933</v>
      </c>
      <c r="H48" s="316" t="s">
        <v>959</v>
      </c>
      <c r="I48" s="316" t="s">
        <v>1075</v>
      </c>
      <c r="J48" s="316" t="s">
        <v>946</v>
      </c>
      <c r="K48" s="316" t="s">
        <v>977</v>
      </c>
      <c r="L48" s="316" t="s">
        <v>946</v>
      </c>
      <c r="M48" s="316" t="s">
        <v>946</v>
      </c>
      <c r="N48" s="316" t="s">
        <v>938</v>
      </c>
      <c r="O48" s="316" t="s">
        <v>672</v>
      </c>
      <c r="P48" s="316" t="s">
        <v>672</v>
      </c>
      <c r="Q48" s="316" t="s">
        <v>672</v>
      </c>
      <c r="R48" s="316" t="s">
        <v>672</v>
      </c>
      <c r="S48" s="316" t="s">
        <v>672</v>
      </c>
      <c r="T48" s="316" t="s">
        <v>672</v>
      </c>
      <c r="U48" s="316" t="s">
        <v>938</v>
      </c>
      <c r="V48" s="316" t="s">
        <v>938</v>
      </c>
      <c r="W48" s="316" t="s">
        <v>938</v>
      </c>
      <c r="X48" s="316" t="s">
        <v>938</v>
      </c>
      <c r="Y48" s="316" t="s">
        <v>938</v>
      </c>
      <c r="Z48" s="316" t="s">
        <v>938</v>
      </c>
      <c r="AA48" s="316" t="s">
        <v>938</v>
      </c>
      <c r="AB48" s="316" t="s">
        <v>938</v>
      </c>
      <c r="AC48" s="316" t="s">
        <v>938</v>
      </c>
      <c r="AD48" s="316" t="s">
        <v>938</v>
      </c>
      <c r="AE48" s="316" t="s">
        <v>938</v>
      </c>
      <c r="AF48" s="316" t="s">
        <v>938</v>
      </c>
      <c r="AG48" s="316" t="s">
        <v>938</v>
      </c>
      <c r="AH48" s="316" t="s">
        <v>938</v>
      </c>
      <c r="AI48" s="316" t="s">
        <v>938</v>
      </c>
      <c r="AJ48" s="316" t="s">
        <v>938</v>
      </c>
      <c r="AK48" s="316" t="s">
        <v>938</v>
      </c>
      <c r="AL48" s="316" t="s">
        <v>938</v>
      </c>
      <c r="AM48" s="316" t="s">
        <v>938</v>
      </c>
      <c r="AN48" s="316" t="s">
        <v>938</v>
      </c>
      <c r="AO48" s="316" t="s">
        <v>938</v>
      </c>
      <c r="AP48" s="316" t="s">
        <v>938</v>
      </c>
      <c r="AQ48" s="316" t="s">
        <v>938</v>
      </c>
      <c r="AR48" s="316" t="s">
        <v>938</v>
      </c>
    </row>
    <row r="49" spans="1:44">
      <c r="A49" s="316" t="s">
        <v>776</v>
      </c>
      <c r="B49" s="316" t="s">
        <v>778</v>
      </c>
      <c r="C49" s="316" t="s">
        <v>1076</v>
      </c>
      <c r="D49" s="317">
        <v>45439</v>
      </c>
      <c r="E49" s="316" t="s">
        <v>932</v>
      </c>
      <c r="F49" s="316" t="s">
        <v>169</v>
      </c>
      <c r="G49" s="316" t="s">
        <v>933</v>
      </c>
      <c r="H49" s="316" t="s">
        <v>1018</v>
      </c>
      <c r="I49" s="316" t="s">
        <v>1077</v>
      </c>
      <c r="J49" s="316" t="s">
        <v>947</v>
      </c>
      <c r="K49" s="316" t="s">
        <v>947</v>
      </c>
      <c r="L49" s="316" t="s">
        <v>941</v>
      </c>
      <c r="M49" s="316" t="s">
        <v>956</v>
      </c>
      <c r="N49" s="316" t="s">
        <v>938</v>
      </c>
      <c r="O49" s="316" t="s">
        <v>941</v>
      </c>
      <c r="P49" s="316" t="s">
        <v>941</v>
      </c>
      <c r="Q49" s="316" t="s">
        <v>941</v>
      </c>
      <c r="R49" s="316" t="s">
        <v>941</v>
      </c>
      <c r="S49" s="316" t="s">
        <v>941</v>
      </c>
      <c r="T49" s="316" t="s">
        <v>955</v>
      </c>
      <c r="U49" s="316" t="s">
        <v>949</v>
      </c>
      <c r="V49" s="316" t="s">
        <v>941</v>
      </c>
      <c r="W49" s="316" t="s">
        <v>941</v>
      </c>
      <c r="X49" s="316" t="s">
        <v>941</v>
      </c>
      <c r="Y49" s="316" t="s">
        <v>941</v>
      </c>
      <c r="Z49" s="316" t="s">
        <v>941</v>
      </c>
      <c r="AA49" s="316" t="s">
        <v>942</v>
      </c>
      <c r="AB49" s="316" t="s">
        <v>938</v>
      </c>
      <c r="AC49" s="316" t="s">
        <v>941</v>
      </c>
      <c r="AD49" s="316" t="s">
        <v>947</v>
      </c>
      <c r="AE49" s="316" t="s">
        <v>947</v>
      </c>
      <c r="AF49" s="316" t="s">
        <v>941</v>
      </c>
      <c r="AG49" s="316" t="s">
        <v>941</v>
      </c>
      <c r="AH49" s="316" t="s">
        <v>940</v>
      </c>
      <c r="AI49" s="316" t="s">
        <v>938</v>
      </c>
      <c r="AJ49" s="316" t="s">
        <v>941</v>
      </c>
      <c r="AK49" s="316" t="s">
        <v>941</v>
      </c>
      <c r="AL49" s="316" t="s">
        <v>941</v>
      </c>
      <c r="AM49" s="316" t="s">
        <v>941</v>
      </c>
      <c r="AN49" s="316" t="s">
        <v>955</v>
      </c>
      <c r="AO49" s="316" t="s">
        <v>942</v>
      </c>
      <c r="AP49" s="316" t="s">
        <v>938</v>
      </c>
      <c r="AQ49" s="316" t="s">
        <v>941</v>
      </c>
      <c r="AR49" s="316" t="s">
        <v>941</v>
      </c>
    </row>
    <row r="50" spans="1:44">
      <c r="A50" s="316" t="s">
        <v>475</v>
      </c>
      <c r="B50" s="316" t="s">
        <v>477</v>
      </c>
      <c r="C50" s="316" t="s">
        <v>1078</v>
      </c>
      <c r="D50" s="317">
        <v>45444</v>
      </c>
      <c r="E50" s="316" t="s">
        <v>1021</v>
      </c>
      <c r="F50" s="316" t="s">
        <v>644</v>
      </c>
      <c r="G50" s="316" t="s">
        <v>933</v>
      </c>
      <c r="H50" s="316" t="s">
        <v>1039</v>
      </c>
      <c r="I50" s="316" t="s">
        <v>1079</v>
      </c>
      <c r="J50" s="316" t="s">
        <v>966</v>
      </c>
      <c r="K50" s="316" t="s">
        <v>967</v>
      </c>
      <c r="L50" s="316" t="s">
        <v>964</v>
      </c>
      <c r="M50" s="316" t="s">
        <v>941</v>
      </c>
      <c r="N50" s="316" t="s">
        <v>962</v>
      </c>
      <c r="O50" s="316" t="s">
        <v>941</v>
      </c>
      <c r="P50" s="316" t="s">
        <v>939</v>
      </c>
      <c r="Q50" s="316" t="s">
        <v>947</v>
      </c>
      <c r="R50" s="316" t="s">
        <v>946</v>
      </c>
      <c r="S50" s="316" t="s">
        <v>977</v>
      </c>
      <c r="T50" s="316" t="s">
        <v>946</v>
      </c>
      <c r="U50" s="316" t="s">
        <v>962</v>
      </c>
      <c r="V50" s="316" t="s">
        <v>966</v>
      </c>
      <c r="W50" s="316" t="s">
        <v>947</v>
      </c>
      <c r="X50" s="316" t="s">
        <v>941</v>
      </c>
      <c r="Y50" s="316" t="s">
        <v>939</v>
      </c>
      <c r="Z50" s="316" t="s">
        <v>947</v>
      </c>
      <c r="AA50" s="316" t="s">
        <v>693</v>
      </c>
      <c r="AB50" s="316" t="s">
        <v>938</v>
      </c>
      <c r="AC50" s="316" t="s">
        <v>939</v>
      </c>
      <c r="AD50" s="316" t="s">
        <v>982</v>
      </c>
      <c r="AE50" s="316" t="s">
        <v>966</v>
      </c>
      <c r="AF50" s="316" t="s">
        <v>937</v>
      </c>
      <c r="AG50" s="316" t="s">
        <v>672</v>
      </c>
      <c r="AH50" s="316" t="s">
        <v>672</v>
      </c>
      <c r="AI50" s="316" t="s">
        <v>938</v>
      </c>
      <c r="AJ50" s="316" t="s">
        <v>672</v>
      </c>
      <c r="AK50" s="316" t="s">
        <v>672</v>
      </c>
      <c r="AL50" s="316" t="s">
        <v>672</v>
      </c>
      <c r="AM50" s="316" t="s">
        <v>672</v>
      </c>
      <c r="AN50" s="316" t="s">
        <v>963</v>
      </c>
      <c r="AO50" s="316" t="s">
        <v>947</v>
      </c>
      <c r="AP50" s="316" t="s">
        <v>962</v>
      </c>
      <c r="AQ50" s="316" t="s">
        <v>939</v>
      </c>
      <c r="AR50" s="316" t="s">
        <v>699</v>
      </c>
    </row>
    <row r="51" spans="1:44">
      <c r="A51" s="316" t="s">
        <v>847</v>
      </c>
      <c r="B51" s="316" t="s">
        <v>849</v>
      </c>
      <c r="C51" s="316" t="s">
        <v>1080</v>
      </c>
      <c r="D51" s="317">
        <v>45477</v>
      </c>
      <c r="E51" s="316" t="s">
        <v>932</v>
      </c>
      <c r="F51" s="316" t="s">
        <v>169</v>
      </c>
      <c r="G51" s="316" t="s">
        <v>933</v>
      </c>
      <c r="H51" s="316" t="s">
        <v>934</v>
      </c>
      <c r="I51" s="316" t="s">
        <v>832</v>
      </c>
      <c r="J51" s="316" t="s">
        <v>693</v>
      </c>
      <c r="K51" s="316" t="s">
        <v>693</v>
      </c>
      <c r="L51" s="316" t="s">
        <v>693</v>
      </c>
      <c r="M51" s="316" t="s">
        <v>693</v>
      </c>
      <c r="N51" s="316" t="s">
        <v>938</v>
      </c>
      <c r="O51" s="316" t="s">
        <v>939</v>
      </c>
      <c r="P51" s="316" t="s">
        <v>939</v>
      </c>
      <c r="Q51" s="316" t="s">
        <v>939</v>
      </c>
      <c r="R51" s="316" t="s">
        <v>939</v>
      </c>
      <c r="S51" s="316" t="s">
        <v>939</v>
      </c>
      <c r="T51" s="316" t="s">
        <v>937</v>
      </c>
      <c r="U51" s="316" t="s">
        <v>938</v>
      </c>
      <c r="V51" s="316" t="s">
        <v>939</v>
      </c>
      <c r="W51" s="316" t="s">
        <v>939</v>
      </c>
      <c r="X51" s="316" t="s">
        <v>939</v>
      </c>
      <c r="Y51" s="316" t="s">
        <v>941</v>
      </c>
      <c r="Z51" s="316" t="s">
        <v>939</v>
      </c>
      <c r="AA51" s="316" t="s">
        <v>942</v>
      </c>
      <c r="AB51" s="316" t="s">
        <v>938</v>
      </c>
      <c r="AC51" s="316" t="s">
        <v>939</v>
      </c>
      <c r="AD51" s="316" t="s">
        <v>939</v>
      </c>
      <c r="AE51" s="316" t="s">
        <v>939</v>
      </c>
      <c r="AF51" s="316" t="s">
        <v>941</v>
      </c>
      <c r="AG51" s="316" t="s">
        <v>939</v>
      </c>
      <c r="AH51" s="316" t="s">
        <v>978</v>
      </c>
      <c r="AI51" s="316" t="s">
        <v>938</v>
      </c>
      <c r="AJ51" s="316" t="s">
        <v>939</v>
      </c>
      <c r="AK51" s="316" t="s">
        <v>939</v>
      </c>
      <c r="AL51" s="316" t="s">
        <v>941</v>
      </c>
      <c r="AM51" s="316" t="s">
        <v>977</v>
      </c>
      <c r="AN51" s="316" t="s">
        <v>941</v>
      </c>
      <c r="AO51" s="316" t="s">
        <v>942</v>
      </c>
      <c r="AP51" s="316" t="s">
        <v>938</v>
      </c>
      <c r="AQ51" s="316" t="s">
        <v>982</v>
      </c>
      <c r="AR51" s="316" t="s">
        <v>966</v>
      </c>
    </row>
    <row r="52" spans="1:44">
      <c r="A52" s="316" t="s">
        <v>434</v>
      </c>
      <c r="B52" s="316" t="s">
        <v>436</v>
      </c>
      <c r="C52" s="316" t="s">
        <v>1081</v>
      </c>
      <c r="D52" s="317">
        <v>45489</v>
      </c>
      <c r="E52" s="316" t="s">
        <v>932</v>
      </c>
      <c r="F52" s="316" t="s">
        <v>644</v>
      </c>
      <c r="G52" s="316" t="s">
        <v>933</v>
      </c>
      <c r="H52" s="316" t="s">
        <v>1069</v>
      </c>
      <c r="I52" s="316" t="s">
        <v>1082</v>
      </c>
      <c r="J52" s="316" t="s">
        <v>946</v>
      </c>
      <c r="K52" s="316" t="s">
        <v>946</v>
      </c>
      <c r="L52" s="316" t="s">
        <v>699</v>
      </c>
      <c r="M52" s="316" t="s">
        <v>955</v>
      </c>
      <c r="N52" s="316" t="s">
        <v>962</v>
      </c>
      <c r="O52" s="316" t="s">
        <v>941</v>
      </c>
      <c r="P52" s="316" t="s">
        <v>946</v>
      </c>
      <c r="Q52" s="316" t="s">
        <v>699</v>
      </c>
      <c r="R52" s="316" t="s">
        <v>672</v>
      </c>
      <c r="S52" s="316" t="s">
        <v>672</v>
      </c>
      <c r="T52" s="316" t="s">
        <v>672</v>
      </c>
      <c r="U52" s="316" t="s">
        <v>938</v>
      </c>
      <c r="V52" s="316" t="s">
        <v>672</v>
      </c>
      <c r="W52" s="316" t="s">
        <v>672</v>
      </c>
      <c r="X52" s="316" t="s">
        <v>946</v>
      </c>
      <c r="Y52" s="316" t="s">
        <v>946</v>
      </c>
      <c r="Z52" s="316" t="s">
        <v>946</v>
      </c>
      <c r="AA52" s="316" t="s">
        <v>956</v>
      </c>
      <c r="AB52" s="316" t="s">
        <v>954</v>
      </c>
      <c r="AC52" s="316" t="s">
        <v>946</v>
      </c>
      <c r="AD52" s="316" t="s">
        <v>941</v>
      </c>
      <c r="AE52" s="316" t="s">
        <v>955</v>
      </c>
      <c r="AF52" s="316" t="s">
        <v>946</v>
      </c>
      <c r="AG52" s="316" t="s">
        <v>970</v>
      </c>
      <c r="AH52" s="316" t="s">
        <v>978</v>
      </c>
      <c r="AI52" s="316" t="s">
        <v>1056</v>
      </c>
      <c r="AJ52" s="316" t="s">
        <v>955</v>
      </c>
      <c r="AK52" s="316" t="s">
        <v>947</v>
      </c>
      <c r="AL52" s="316" t="s">
        <v>947</v>
      </c>
      <c r="AM52" s="316" t="s">
        <v>962</v>
      </c>
      <c r="AN52" s="316" t="s">
        <v>672</v>
      </c>
      <c r="AO52" s="316" t="s">
        <v>672</v>
      </c>
      <c r="AP52" s="316" t="s">
        <v>938</v>
      </c>
      <c r="AQ52" s="316" t="s">
        <v>672</v>
      </c>
      <c r="AR52" s="316" t="s">
        <v>672</v>
      </c>
    </row>
    <row r="53" spans="1:44">
      <c r="A53" s="316" t="s">
        <v>352</v>
      </c>
      <c r="B53" s="316" t="s">
        <v>354</v>
      </c>
      <c r="C53" s="316" t="s">
        <v>1083</v>
      </c>
      <c r="D53" s="317">
        <v>45925</v>
      </c>
      <c r="E53" s="316" t="s">
        <v>932</v>
      </c>
      <c r="F53" s="316" t="s">
        <v>169</v>
      </c>
      <c r="G53" s="316" t="s">
        <v>933</v>
      </c>
      <c r="H53" s="316" t="s">
        <v>1039</v>
      </c>
      <c r="I53" s="316" t="s">
        <v>661</v>
      </c>
      <c r="J53" s="316" t="s">
        <v>978</v>
      </c>
      <c r="K53" s="316" t="s">
        <v>978</v>
      </c>
      <c r="L53" s="316" t="s">
        <v>978</v>
      </c>
      <c r="M53" s="316" t="s">
        <v>962</v>
      </c>
      <c r="N53" s="316" t="s">
        <v>938</v>
      </c>
      <c r="O53" s="316" t="s">
        <v>956</v>
      </c>
      <c r="P53" s="316" t="s">
        <v>956</v>
      </c>
      <c r="Q53" s="316" t="s">
        <v>955</v>
      </c>
      <c r="R53" s="316" t="s">
        <v>693</v>
      </c>
      <c r="S53" s="316" t="s">
        <v>955</v>
      </c>
      <c r="T53" s="316" t="s">
        <v>940</v>
      </c>
      <c r="U53" s="316" t="s">
        <v>938</v>
      </c>
      <c r="V53" s="316" t="s">
        <v>955</v>
      </c>
      <c r="W53" s="316" t="s">
        <v>956</v>
      </c>
      <c r="X53" s="316" t="s">
        <v>955</v>
      </c>
      <c r="Y53" s="316" t="s">
        <v>978</v>
      </c>
      <c r="Z53" s="316" t="s">
        <v>978</v>
      </c>
      <c r="AA53" s="316" t="s">
        <v>699</v>
      </c>
      <c r="AB53" s="316" t="s">
        <v>938</v>
      </c>
      <c r="AC53" s="316" t="s">
        <v>978</v>
      </c>
      <c r="AD53" s="316" t="s">
        <v>956</v>
      </c>
      <c r="AE53" s="316" t="s">
        <v>978</v>
      </c>
      <c r="AF53" s="316" t="s">
        <v>953</v>
      </c>
      <c r="AG53" s="316" t="s">
        <v>978</v>
      </c>
      <c r="AH53" s="316" t="s">
        <v>961</v>
      </c>
      <c r="AI53" s="316" t="s">
        <v>938</v>
      </c>
      <c r="AJ53" s="316" t="s">
        <v>955</v>
      </c>
      <c r="AK53" s="316" t="s">
        <v>946</v>
      </c>
      <c r="AL53" s="316" t="s">
        <v>956</v>
      </c>
      <c r="AM53" s="316" t="s">
        <v>947</v>
      </c>
      <c r="AN53" s="316" t="s">
        <v>978</v>
      </c>
      <c r="AO53" s="316" t="s">
        <v>940</v>
      </c>
      <c r="AP53" s="316" t="s">
        <v>938</v>
      </c>
      <c r="AQ53" s="316" t="s">
        <v>946</v>
      </c>
      <c r="AR53" s="316" t="s">
        <v>946</v>
      </c>
    </row>
    <row r="54" spans="1:44">
      <c r="A54" s="316" t="s">
        <v>187</v>
      </c>
      <c r="B54" s="316" t="s">
        <v>189</v>
      </c>
      <c r="C54" s="316" t="s">
        <v>1087</v>
      </c>
      <c r="D54" s="317">
        <v>45545</v>
      </c>
      <c r="E54" s="316" t="s">
        <v>932</v>
      </c>
      <c r="F54" s="316" t="s">
        <v>644</v>
      </c>
      <c r="G54" s="316" t="s">
        <v>933</v>
      </c>
      <c r="H54" s="316" t="s">
        <v>1069</v>
      </c>
      <c r="I54" s="316" t="s">
        <v>1088</v>
      </c>
      <c r="J54" s="316" t="s">
        <v>946</v>
      </c>
      <c r="K54" s="316" t="s">
        <v>699</v>
      </c>
      <c r="L54" s="316" t="s">
        <v>699</v>
      </c>
      <c r="M54" s="316" t="s">
        <v>946</v>
      </c>
      <c r="N54" s="316" t="s">
        <v>962</v>
      </c>
      <c r="O54" s="316" t="s">
        <v>672</v>
      </c>
      <c r="P54" s="316" t="s">
        <v>672</v>
      </c>
      <c r="Q54" s="316" t="s">
        <v>672</v>
      </c>
      <c r="R54" s="316" t="s">
        <v>672</v>
      </c>
      <c r="S54" s="316" t="s">
        <v>672</v>
      </c>
      <c r="T54" s="316" t="s">
        <v>672</v>
      </c>
      <c r="U54" s="316" t="s">
        <v>938</v>
      </c>
      <c r="V54" s="316" t="s">
        <v>955</v>
      </c>
      <c r="W54" s="316" t="s">
        <v>977</v>
      </c>
      <c r="X54" s="316" t="s">
        <v>982</v>
      </c>
      <c r="Y54" s="316" t="s">
        <v>939</v>
      </c>
      <c r="Z54" s="316" t="s">
        <v>939</v>
      </c>
      <c r="AA54" s="316" t="s">
        <v>699</v>
      </c>
      <c r="AB54" s="316" t="s">
        <v>940</v>
      </c>
      <c r="AC54" s="316" t="s">
        <v>966</v>
      </c>
      <c r="AD54" s="316" t="s">
        <v>963</v>
      </c>
      <c r="AE54" s="316" t="s">
        <v>946</v>
      </c>
      <c r="AF54" s="316" t="s">
        <v>941</v>
      </c>
      <c r="AG54" s="316" t="s">
        <v>947</v>
      </c>
      <c r="AH54" s="316" t="s">
        <v>946</v>
      </c>
      <c r="AI54" s="316" t="s">
        <v>976</v>
      </c>
      <c r="AJ54" s="316" t="s">
        <v>947</v>
      </c>
      <c r="AK54" s="316" t="s">
        <v>699</v>
      </c>
      <c r="AL54" s="316" t="s">
        <v>1183</v>
      </c>
      <c r="AM54" s="316" t="s">
        <v>966</v>
      </c>
      <c r="AN54" s="316" t="s">
        <v>955</v>
      </c>
      <c r="AO54" s="316" t="s">
        <v>699</v>
      </c>
      <c r="AP54" s="316" t="s">
        <v>961</v>
      </c>
      <c r="AQ54" s="316" t="s">
        <v>672</v>
      </c>
      <c r="AR54" s="316" t="s">
        <v>672</v>
      </c>
    </row>
    <row r="55" spans="1:44">
      <c r="A55" s="316" t="s">
        <v>713</v>
      </c>
      <c r="B55" s="316" t="s">
        <v>715</v>
      </c>
      <c r="C55" s="316" t="s">
        <v>1089</v>
      </c>
      <c r="D55" s="317">
        <v>45558</v>
      </c>
      <c r="E55" s="316" t="s">
        <v>932</v>
      </c>
      <c r="F55" s="316" t="s">
        <v>169</v>
      </c>
      <c r="G55" s="316" t="s">
        <v>933</v>
      </c>
      <c r="H55" s="316" t="s">
        <v>934</v>
      </c>
      <c r="I55" s="316" t="s">
        <v>915</v>
      </c>
      <c r="J55" s="316" t="s">
        <v>941</v>
      </c>
      <c r="K55" s="316" t="s">
        <v>977</v>
      </c>
      <c r="L55" s="316" t="s">
        <v>977</v>
      </c>
      <c r="M55" s="316" t="s">
        <v>956</v>
      </c>
      <c r="N55" s="316" t="s">
        <v>961</v>
      </c>
      <c r="O55" s="316" t="s">
        <v>941</v>
      </c>
      <c r="P55" s="316" t="s">
        <v>977</v>
      </c>
      <c r="Q55" s="316" t="s">
        <v>939</v>
      </c>
      <c r="R55" s="316" t="s">
        <v>941</v>
      </c>
      <c r="S55" s="316" t="s">
        <v>941</v>
      </c>
      <c r="T55" s="316" t="s">
        <v>942</v>
      </c>
      <c r="U55" s="316" t="s">
        <v>938</v>
      </c>
      <c r="V55" s="316" t="s">
        <v>977</v>
      </c>
      <c r="W55" s="316" t="s">
        <v>977</v>
      </c>
      <c r="X55" s="316" t="s">
        <v>941</v>
      </c>
      <c r="Y55" s="316" t="s">
        <v>947</v>
      </c>
      <c r="Z55" s="316" t="s">
        <v>966</v>
      </c>
      <c r="AA55" s="316" t="s">
        <v>939</v>
      </c>
      <c r="AB55" s="316" t="s">
        <v>961</v>
      </c>
      <c r="AC55" s="316" t="s">
        <v>941</v>
      </c>
      <c r="AD55" s="316" t="s">
        <v>977</v>
      </c>
      <c r="AE55" s="316" t="s">
        <v>941</v>
      </c>
      <c r="AF55" s="316" t="s">
        <v>966</v>
      </c>
      <c r="AG55" s="316" t="s">
        <v>982</v>
      </c>
      <c r="AH55" s="316" t="s">
        <v>693</v>
      </c>
      <c r="AI55" s="316" t="s">
        <v>938</v>
      </c>
      <c r="AJ55" s="316" t="s">
        <v>693</v>
      </c>
      <c r="AK55" s="316" t="s">
        <v>693</v>
      </c>
      <c r="AL55" s="316" t="s">
        <v>693</v>
      </c>
      <c r="AM55" s="316" t="s">
        <v>941</v>
      </c>
      <c r="AN55" s="316" t="s">
        <v>941</v>
      </c>
      <c r="AO55" s="316" t="s">
        <v>961</v>
      </c>
      <c r="AP55" s="316" t="s">
        <v>938</v>
      </c>
      <c r="AQ55" s="316" t="s">
        <v>982</v>
      </c>
      <c r="AR55" s="316" t="s">
        <v>939</v>
      </c>
    </row>
    <row r="56" spans="1:44">
      <c r="A56" s="316" t="s">
        <v>836</v>
      </c>
      <c r="B56" s="316" t="s">
        <v>838</v>
      </c>
      <c r="C56" s="316" t="s">
        <v>1090</v>
      </c>
      <c r="D56" s="317">
        <v>45559</v>
      </c>
      <c r="E56" s="316" t="s">
        <v>932</v>
      </c>
      <c r="F56" s="316" t="s">
        <v>169</v>
      </c>
      <c r="G56" s="316" t="s">
        <v>933</v>
      </c>
      <c r="H56" s="316" t="s">
        <v>934</v>
      </c>
      <c r="I56" s="316" t="s">
        <v>915</v>
      </c>
      <c r="J56" s="316" t="s">
        <v>941</v>
      </c>
      <c r="K56" s="316" t="s">
        <v>982</v>
      </c>
      <c r="L56" s="316" t="s">
        <v>941</v>
      </c>
      <c r="M56" s="316" t="s">
        <v>942</v>
      </c>
      <c r="N56" s="316" t="s">
        <v>938</v>
      </c>
      <c r="O56" s="316" t="s">
        <v>955</v>
      </c>
      <c r="P56" s="316" t="s">
        <v>939</v>
      </c>
      <c r="Q56" s="316" t="s">
        <v>955</v>
      </c>
      <c r="R56" s="316" t="s">
        <v>946</v>
      </c>
      <c r="S56" s="316" t="s">
        <v>941</v>
      </c>
      <c r="T56" s="316" t="s">
        <v>937</v>
      </c>
      <c r="U56" s="316" t="s">
        <v>961</v>
      </c>
      <c r="V56" s="316" t="s">
        <v>982</v>
      </c>
      <c r="W56" s="316" t="s">
        <v>977</v>
      </c>
      <c r="X56" s="316" t="s">
        <v>982</v>
      </c>
      <c r="Y56" s="316" t="s">
        <v>982</v>
      </c>
      <c r="Z56" s="316" t="s">
        <v>966</v>
      </c>
      <c r="AA56" s="316" t="s">
        <v>947</v>
      </c>
      <c r="AB56" s="316" t="s">
        <v>940</v>
      </c>
      <c r="AC56" s="316" t="s">
        <v>982</v>
      </c>
      <c r="AD56" s="316" t="s">
        <v>977</v>
      </c>
      <c r="AE56" s="316" t="s">
        <v>941</v>
      </c>
      <c r="AF56" s="316" t="s">
        <v>982</v>
      </c>
      <c r="AG56" s="316" t="s">
        <v>982</v>
      </c>
      <c r="AH56" s="316" t="s">
        <v>942</v>
      </c>
      <c r="AI56" s="316" t="s">
        <v>938</v>
      </c>
      <c r="AJ56" s="316" t="s">
        <v>941</v>
      </c>
      <c r="AK56" s="316" t="s">
        <v>977</v>
      </c>
      <c r="AL56" s="316" t="s">
        <v>947</v>
      </c>
      <c r="AM56" s="316" t="s">
        <v>946</v>
      </c>
      <c r="AN56" s="316" t="s">
        <v>941</v>
      </c>
      <c r="AO56" s="316" t="s">
        <v>970</v>
      </c>
      <c r="AP56" s="316" t="s">
        <v>938</v>
      </c>
      <c r="AQ56" s="316" t="s">
        <v>982</v>
      </c>
      <c r="AR56" s="316" t="s">
        <v>977</v>
      </c>
    </row>
    <row r="57" spans="1:44">
      <c r="A57" s="316" t="s">
        <v>840</v>
      </c>
      <c r="B57" s="316" t="s">
        <v>842</v>
      </c>
      <c r="C57" s="316" t="s">
        <v>1091</v>
      </c>
      <c r="D57" s="317">
        <v>45561</v>
      </c>
      <c r="E57" s="316" t="s">
        <v>932</v>
      </c>
      <c r="F57" s="316" t="s">
        <v>169</v>
      </c>
      <c r="G57" s="316" t="s">
        <v>933</v>
      </c>
      <c r="H57" s="316" t="s">
        <v>1069</v>
      </c>
      <c r="I57" s="316" t="s">
        <v>1092</v>
      </c>
      <c r="J57" s="316" t="s">
        <v>693</v>
      </c>
      <c r="K57" s="316" t="s">
        <v>693</v>
      </c>
      <c r="L57" s="316" t="s">
        <v>693</v>
      </c>
      <c r="M57" s="316" t="s">
        <v>693</v>
      </c>
      <c r="N57" s="316" t="s">
        <v>938</v>
      </c>
      <c r="O57" s="316" t="s">
        <v>982</v>
      </c>
      <c r="P57" s="316" t="s">
        <v>941</v>
      </c>
      <c r="Q57" s="316" t="s">
        <v>966</v>
      </c>
      <c r="R57" s="316" t="s">
        <v>955</v>
      </c>
      <c r="S57" s="316" t="s">
        <v>941</v>
      </c>
      <c r="T57" s="316" t="s">
        <v>982</v>
      </c>
      <c r="U57" s="316" t="s">
        <v>975</v>
      </c>
      <c r="V57" s="316" t="s">
        <v>956</v>
      </c>
      <c r="W57" s="316" t="s">
        <v>941</v>
      </c>
      <c r="X57" s="316" t="s">
        <v>955</v>
      </c>
      <c r="Y57" s="316" t="s">
        <v>941</v>
      </c>
      <c r="Z57" s="316" t="s">
        <v>955</v>
      </c>
      <c r="AA57" s="316" t="s">
        <v>947</v>
      </c>
      <c r="AB57" s="316" t="s">
        <v>938</v>
      </c>
      <c r="AC57" s="316" t="s">
        <v>941</v>
      </c>
      <c r="AD57" s="316" t="s">
        <v>955</v>
      </c>
      <c r="AE57" s="316" t="s">
        <v>941</v>
      </c>
      <c r="AF57" s="316" t="s">
        <v>956</v>
      </c>
      <c r="AG57" s="316" t="s">
        <v>941</v>
      </c>
      <c r="AH57" s="316" t="s">
        <v>940</v>
      </c>
      <c r="AI57" s="316" t="s">
        <v>976</v>
      </c>
      <c r="AJ57" s="316" t="s">
        <v>955</v>
      </c>
      <c r="AK57" s="316" t="s">
        <v>941</v>
      </c>
      <c r="AL57" s="316" t="s">
        <v>955</v>
      </c>
      <c r="AM57" s="316" t="s">
        <v>941</v>
      </c>
      <c r="AN57" s="316" t="s">
        <v>946</v>
      </c>
      <c r="AO57" s="316" t="s">
        <v>947</v>
      </c>
      <c r="AP57" s="316" t="s">
        <v>938</v>
      </c>
      <c r="AQ57" s="316" t="s">
        <v>941</v>
      </c>
      <c r="AR57" s="316" t="s">
        <v>942</v>
      </c>
    </row>
    <row r="58" spans="1:44">
      <c r="A58" s="316" t="s">
        <v>445</v>
      </c>
      <c r="B58" s="316" t="s">
        <v>447</v>
      </c>
      <c r="C58" s="316" t="s">
        <v>1093</v>
      </c>
      <c r="D58" s="317">
        <v>45566</v>
      </c>
      <c r="E58" s="316" t="s">
        <v>932</v>
      </c>
      <c r="F58" s="316" t="s">
        <v>644</v>
      </c>
      <c r="G58" s="316" t="s">
        <v>933</v>
      </c>
      <c r="H58" s="316" t="s">
        <v>1043</v>
      </c>
      <c r="I58" s="316" t="s">
        <v>1044</v>
      </c>
      <c r="J58" s="316" t="s">
        <v>967</v>
      </c>
      <c r="K58" s="316" t="s">
        <v>964</v>
      </c>
      <c r="L58" s="316" t="s">
        <v>967</v>
      </c>
      <c r="M58" s="316" t="s">
        <v>699</v>
      </c>
      <c r="N58" s="316" t="s">
        <v>963</v>
      </c>
      <c r="O58" s="316" t="s">
        <v>672</v>
      </c>
      <c r="P58" s="316" t="s">
        <v>672</v>
      </c>
      <c r="Q58" s="316" t="s">
        <v>672</v>
      </c>
      <c r="R58" s="316" t="s">
        <v>672</v>
      </c>
      <c r="S58" s="316" t="s">
        <v>672</v>
      </c>
      <c r="T58" s="316" t="s">
        <v>672</v>
      </c>
      <c r="U58" s="316" t="s">
        <v>938</v>
      </c>
      <c r="V58" s="316" t="s">
        <v>966</v>
      </c>
      <c r="W58" s="316" t="s">
        <v>941</v>
      </c>
      <c r="X58" s="316" t="s">
        <v>977</v>
      </c>
      <c r="Y58" s="316" t="s">
        <v>977</v>
      </c>
      <c r="Z58" s="316" t="s">
        <v>982</v>
      </c>
      <c r="AA58" s="316" t="s">
        <v>939</v>
      </c>
      <c r="AB58" s="316" t="s">
        <v>976</v>
      </c>
      <c r="AC58" s="316" t="s">
        <v>963</v>
      </c>
      <c r="AD58" s="316" t="s">
        <v>963</v>
      </c>
      <c r="AE58" s="316" t="s">
        <v>967</v>
      </c>
      <c r="AF58" s="316" t="s">
        <v>982</v>
      </c>
      <c r="AG58" s="316" t="s">
        <v>978</v>
      </c>
      <c r="AH58" s="316" t="s">
        <v>672</v>
      </c>
      <c r="AI58" s="316" t="s">
        <v>938</v>
      </c>
      <c r="AJ58" s="316" t="s">
        <v>672</v>
      </c>
      <c r="AK58" s="316" t="s">
        <v>672</v>
      </c>
      <c r="AL58" s="316" t="s">
        <v>672</v>
      </c>
      <c r="AM58" s="316" t="s">
        <v>672</v>
      </c>
      <c r="AN58" s="316" t="s">
        <v>939</v>
      </c>
      <c r="AO58" s="316" t="s">
        <v>982</v>
      </c>
      <c r="AP58" s="316" t="s">
        <v>949</v>
      </c>
      <c r="AQ58" s="316" t="s">
        <v>977</v>
      </c>
      <c r="AR58" s="316" t="s">
        <v>982</v>
      </c>
    </row>
    <row r="59" spans="1:44">
      <c r="A59" s="316" t="s">
        <v>299</v>
      </c>
      <c r="B59" s="316" t="s">
        <v>301</v>
      </c>
      <c r="C59" s="316" t="s">
        <v>1094</v>
      </c>
      <c r="D59" s="317">
        <v>45580</v>
      </c>
      <c r="E59" s="316" t="s">
        <v>932</v>
      </c>
      <c r="F59" s="316" t="s">
        <v>169</v>
      </c>
      <c r="G59" s="316" t="s">
        <v>933</v>
      </c>
      <c r="H59" s="316" t="s">
        <v>959</v>
      </c>
      <c r="I59" s="316" t="s">
        <v>268</v>
      </c>
      <c r="J59" s="316" t="s">
        <v>956</v>
      </c>
      <c r="K59" s="316" t="s">
        <v>977</v>
      </c>
      <c r="L59" s="316" t="s">
        <v>967</v>
      </c>
      <c r="M59" s="316" t="s">
        <v>946</v>
      </c>
      <c r="N59" s="316" t="s">
        <v>938</v>
      </c>
      <c r="O59" s="316" t="s">
        <v>942</v>
      </c>
      <c r="P59" s="316" t="s">
        <v>956</v>
      </c>
      <c r="Q59" s="316" t="s">
        <v>955</v>
      </c>
      <c r="R59" s="316" t="s">
        <v>677</v>
      </c>
      <c r="S59" s="316" t="s">
        <v>677</v>
      </c>
      <c r="T59" s="316" t="s">
        <v>42</v>
      </c>
      <c r="U59" s="316" t="s">
        <v>938</v>
      </c>
      <c r="V59" s="316" t="s">
        <v>679</v>
      </c>
      <c r="W59" s="316" t="s">
        <v>679</v>
      </c>
      <c r="X59" s="316" t="s">
        <v>679</v>
      </c>
      <c r="Y59" s="316" t="s">
        <v>955</v>
      </c>
      <c r="Z59" s="316" t="s">
        <v>956</v>
      </c>
      <c r="AA59" s="316" t="s">
        <v>982</v>
      </c>
      <c r="AB59" s="316" t="s">
        <v>938</v>
      </c>
      <c r="AC59" s="316" t="s">
        <v>955</v>
      </c>
      <c r="AD59" s="316" t="s">
        <v>956</v>
      </c>
      <c r="AE59" s="316" t="s">
        <v>982</v>
      </c>
      <c r="AF59" s="316" t="s">
        <v>956</v>
      </c>
      <c r="AG59" s="316" t="s">
        <v>956</v>
      </c>
      <c r="AH59" s="316" t="s">
        <v>940</v>
      </c>
      <c r="AI59" s="316" t="s">
        <v>938</v>
      </c>
      <c r="AJ59" s="316" t="s">
        <v>978</v>
      </c>
      <c r="AK59" s="316" t="s">
        <v>955</v>
      </c>
      <c r="AL59" s="316" t="s">
        <v>956</v>
      </c>
      <c r="AM59" s="316" t="s">
        <v>956</v>
      </c>
      <c r="AN59" s="316" t="s">
        <v>941</v>
      </c>
      <c r="AO59" s="316" t="s">
        <v>947</v>
      </c>
      <c r="AP59" s="316" t="s">
        <v>938</v>
      </c>
      <c r="AQ59" s="316" t="s">
        <v>963</v>
      </c>
      <c r="AR59" s="316" t="s">
        <v>978</v>
      </c>
    </row>
    <row r="60" spans="1:44">
      <c r="A60" s="316" t="s">
        <v>790</v>
      </c>
      <c r="B60" s="316" t="s">
        <v>792</v>
      </c>
      <c r="C60" s="316" t="s">
        <v>1095</v>
      </c>
      <c r="D60" s="317">
        <v>45594</v>
      </c>
      <c r="E60" s="316" t="s">
        <v>1021</v>
      </c>
      <c r="F60" s="316" t="s">
        <v>169</v>
      </c>
      <c r="G60" s="316" t="s">
        <v>933</v>
      </c>
      <c r="H60" s="316" t="s">
        <v>1069</v>
      </c>
      <c r="I60" s="316" t="s">
        <v>789</v>
      </c>
      <c r="J60" s="316" t="s">
        <v>947</v>
      </c>
      <c r="K60" s="316" t="s">
        <v>939</v>
      </c>
      <c r="L60" s="316" t="s">
        <v>947</v>
      </c>
      <c r="M60" s="316" t="s">
        <v>953</v>
      </c>
      <c r="N60" s="316" t="s">
        <v>938</v>
      </c>
      <c r="O60" s="316" t="s">
        <v>939</v>
      </c>
      <c r="P60" s="316" t="s">
        <v>939</v>
      </c>
      <c r="Q60" s="316" t="s">
        <v>947</v>
      </c>
      <c r="R60" s="316" t="s">
        <v>939</v>
      </c>
      <c r="S60" s="316" t="s">
        <v>941</v>
      </c>
      <c r="T60" s="316" t="s">
        <v>956</v>
      </c>
      <c r="U60" s="316" t="s">
        <v>938</v>
      </c>
      <c r="V60" s="316" t="s">
        <v>939</v>
      </c>
      <c r="W60" s="316" t="s">
        <v>941</v>
      </c>
      <c r="X60" s="316" t="s">
        <v>941</v>
      </c>
      <c r="Y60" s="316" t="s">
        <v>953</v>
      </c>
      <c r="Z60" s="316" t="s">
        <v>941</v>
      </c>
      <c r="AA60" s="316" t="s">
        <v>956</v>
      </c>
      <c r="AB60" s="316" t="s">
        <v>938</v>
      </c>
      <c r="AC60" s="316" t="s">
        <v>939</v>
      </c>
      <c r="AD60" s="316" t="s">
        <v>947</v>
      </c>
      <c r="AE60" s="316" t="s">
        <v>693</v>
      </c>
      <c r="AF60" s="316" t="s">
        <v>693</v>
      </c>
      <c r="AG60" s="316" t="s">
        <v>693</v>
      </c>
      <c r="AH60" s="316" t="s">
        <v>693</v>
      </c>
      <c r="AI60" s="316" t="s">
        <v>938</v>
      </c>
      <c r="AJ60" s="316" t="s">
        <v>956</v>
      </c>
      <c r="AK60" s="316" t="s">
        <v>939</v>
      </c>
      <c r="AL60" s="316" t="s">
        <v>941</v>
      </c>
      <c r="AM60" s="316" t="s">
        <v>941</v>
      </c>
      <c r="AN60" s="316" t="s">
        <v>939</v>
      </c>
      <c r="AO60" s="316" t="s">
        <v>937</v>
      </c>
      <c r="AP60" s="316" t="s">
        <v>938</v>
      </c>
      <c r="AQ60" s="316" t="s">
        <v>956</v>
      </c>
      <c r="AR60" s="316" t="s">
        <v>947</v>
      </c>
    </row>
    <row r="61" spans="1:44">
      <c r="A61" s="316" t="s">
        <v>226</v>
      </c>
      <c r="B61" s="316" t="s">
        <v>228</v>
      </c>
      <c r="C61" s="316" t="s">
        <v>1096</v>
      </c>
      <c r="D61" s="317">
        <v>45597</v>
      </c>
      <c r="E61" s="316" t="s">
        <v>932</v>
      </c>
      <c r="F61" s="316" t="s">
        <v>644</v>
      </c>
      <c r="G61" s="316" t="s">
        <v>933</v>
      </c>
      <c r="H61" s="316" t="s">
        <v>1049</v>
      </c>
      <c r="I61" s="316" t="s">
        <v>1097</v>
      </c>
      <c r="J61" s="316" t="s">
        <v>939</v>
      </c>
      <c r="K61" s="316" t="s">
        <v>946</v>
      </c>
      <c r="L61" s="316" t="s">
        <v>699</v>
      </c>
      <c r="M61" s="316" t="s">
        <v>672</v>
      </c>
      <c r="N61" s="316" t="s">
        <v>938</v>
      </c>
      <c r="O61" s="316" t="s">
        <v>672</v>
      </c>
      <c r="P61" s="316" t="s">
        <v>947</v>
      </c>
      <c r="Q61" s="316" t="s">
        <v>941</v>
      </c>
      <c r="R61" s="316" t="s">
        <v>947</v>
      </c>
      <c r="S61" s="316" t="s">
        <v>946</v>
      </c>
      <c r="T61" s="316" t="s">
        <v>978</v>
      </c>
      <c r="U61" s="316" t="s">
        <v>949</v>
      </c>
      <c r="V61" s="316" t="s">
        <v>978</v>
      </c>
      <c r="W61" s="316" t="s">
        <v>947</v>
      </c>
      <c r="X61" s="316" t="s">
        <v>946</v>
      </c>
      <c r="Y61" s="316" t="s">
        <v>941</v>
      </c>
      <c r="Z61" s="316" t="s">
        <v>975</v>
      </c>
      <c r="AA61" s="316" t="s">
        <v>672</v>
      </c>
      <c r="AB61" s="316" t="s">
        <v>938</v>
      </c>
      <c r="AC61" s="316" t="s">
        <v>939</v>
      </c>
      <c r="AD61" s="316" t="s">
        <v>966</v>
      </c>
      <c r="AE61" s="316" t="s">
        <v>699</v>
      </c>
      <c r="AF61" s="316" t="s">
        <v>967</v>
      </c>
      <c r="AG61" s="316" t="s">
        <v>941</v>
      </c>
      <c r="AH61" s="316" t="s">
        <v>699</v>
      </c>
      <c r="AI61" s="316" t="s">
        <v>954</v>
      </c>
      <c r="AJ61" s="316" t="s">
        <v>699</v>
      </c>
      <c r="AK61" s="316" t="s">
        <v>967</v>
      </c>
      <c r="AL61" s="316" t="s">
        <v>939</v>
      </c>
      <c r="AM61" s="316" t="s">
        <v>699</v>
      </c>
      <c r="AN61" s="316" t="s">
        <v>947</v>
      </c>
      <c r="AO61" s="316" t="s">
        <v>699</v>
      </c>
      <c r="AP61" s="316" t="s">
        <v>1056</v>
      </c>
      <c r="AQ61" s="316" t="s">
        <v>978</v>
      </c>
      <c r="AR61" s="316" t="s">
        <v>977</v>
      </c>
    </row>
    <row r="62" spans="1:44">
      <c r="A62" s="316" t="s">
        <v>883</v>
      </c>
      <c r="B62" s="316" t="s">
        <v>885</v>
      </c>
      <c r="C62" s="316" t="s">
        <v>1098</v>
      </c>
      <c r="D62" s="317">
        <v>45600</v>
      </c>
      <c r="E62" s="316" t="s">
        <v>932</v>
      </c>
      <c r="F62" s="316" t="s">
        <v>644</v>
      </c>
      <c r="G62" s="316" t="s">
        <v>933</v>
      </c>
      <c r="H62" s="316" t="s">
        <v>1018</v>
      </c>
      <c r="I62" s="316" t="s">
        <v>1099</v>
      </c>
      <c r="J62" s="316" t="s">
        <v>941</v>
      </c>
      <c r="K62" s="316" t="s">
        <v>941</v>
      </c>
      <c r="L62" s="316" t="s">
        <v>953</v>
      </c>
      <c r="M62" s="316" t="s">
        <v>672</v>
      </c>
      <c r="N62" s="316" t="s">
        <v>938</v>
      </c>
      <c r="O62" s="316" t="s">
        <v>672</v>
      </c>
      <c r="P62" s="316" t="s">
        <v>672</v>
      </c>
      <c r="Q62" s="316" t="s">
        <v>672</v>
      </c>
      <c r="R62" s="316" t="s">
        <v>672</v>
      </c>
      <c r="S62" s="316" t="s">
        <v>672</v>
      </c>
      <c r="T62" s="316" t="s">
        <v>978</v>
      </c>
      <c r="U62" s="316" t="s">
        <v>949</v>
      </c>
      <c r="V62" s="316" t="s">
        <v>941</v>
      </c>
      <c r="W62" s="316" t="s">
        <v>941</v>
      </c>
      <c r="X62" s="316" t="s">
        <v>941</v>
      </c>
      <c r="Y62" s="316" t="s">
        <v>941</v>
      </c>
      <c r="Z62" s="316" t="s">
        <v>941</v>
      </c>
      <c r="AA62" s="316" t="s">
        <v>978</v>
      </c>
      <c r="AB62" s="316" t="s">
        <v>976</v>
      </c>
      <c r="AC62" s="316" t="s">
        <v>941</v>
      </c>
      <c r="AD62" s="316" t="s">
        <v>941</v>
      </c>
      <c r="AE62" s="316" t="s">
        <v>939</v>
      </c>
      <c r="AF62" s="316" t="s">
        <v>941</v>
      </c>
      <c r="AG62" s="316" t="s">
        <v>941</v>
      </c>
      <c r="AH62" s="316" t="s">
        <v>978</v>
      </c>
      <c r="AI62" s="316" t="s">
        <v>962</v>
      </c>
      <c r="AJ62" s="316" t="s">
        <v>941</v>
      </c>
      <c r="AK62" s="316" t="s">
        <v>939</v>
      </c>
      <c r="AL62" s="316" t="s">
        <v>941</v>
      </c>
      <c r="AM62" s="316" t="s">
        <v>941</v>
      </c>
      <c r="AN62" s="316" t="s">
        <v>953</v>
      </c>
      <c r="AO62" s="316" t="s">
        <v>672</v>
      </c>
      <c r="AP62" s="316" t="s">
        <v>938</v>
      </c>
      <c r="AQ62" s="316" t="s">
        <v>672</v>
      </c>
      <c r="AR62" s="316" t="s">
        <v>672</v>
      </c>
    </row>
    <row r="63" spans="1:44">
      <c r="A63" s="316" t="s">
        <v>800</v>
      </c>
      <c r="B63" s="316" t="s">
        <v>802</v>
      </c>
      <c r="C63" s="316" t="s">
        <v>1100</v>
      </c>
      <c r="D63" s="317">
        <v>45607</v>
      </c>
      <c r="E63" s="316" t="s">
        <v>1101</v>
      </c>
      <c r="F63" s="316" t="s">
        <v>644</v>
      </c>
      <c r="G63" s="316" t="s">
        <v>933</v>
      </c>
      <c r="H63" s="316" t="s">
        <v>1102</v>
      </c>
      <c r="I63" s="316" t="s">
        <v>1103</v>
      </c>
      <c r="J63" s="316" t="s">
        <v>955</v>
      </c>
      <c r="K63" s="316" t="s">
        <v>956</v>
      </c>
      <c r="L63" s="316" t="s">
        <v>693</v>
      </c>
      <c r="M63" s="316" t="s">
        <v>693</v>
      </c>
      <c r="N63" s="316" t="s">
        <v>938</v>
      </c>
      <c r="O63" s="316" t="s">
        <v>693</v>
      </c>
      <c r="P63" s="316" t="s">
        <v>946</v>
      </c>
      <c r="Q63" s="316" t="s">
        <v>966</v>
      </c>
      <c r="R63" s="316" t="s">
        <v>947</v>
      </c>
      <c r="S63" s="316" t="s">
        <v>978</v>
      </c>
      <c r="T63" s="316" t="s">
        <v>961</v>
      </c>
      <c r="U63" s="316" t="s">
        <v>938</v>
      </c>
      <c r="V63" s="316" t="s">
        <v>937</v>
      </c>
      <c r="W63" s="316" t="s">
        <v>947</v>
      </c>
      <c r="X63" s="316" t="s">
        <v>947</v>
      </c>
      <c r="Y63" s="316" t="s">
        <v>947</v>
      </c>
      <c r="Z63" s="316" t="s">
        <v>947</v>
      </c>
      <c r="AA63" s="316" t="s">
        <v>953</v>
      </c>
      <c r="AB63" s="316" t="s">
        <v>938</v>
      </c>
      <c r="AC63" s="316" t="s">
        <v>956</v>
      </c>
      <c r="AD63" s="316" t="s">
        <v>978</v>
      </c>
      <c r="AE63" s="316" t="s">
        <v>955</v>
      </c>
      <c r="AF63" s="316" t="s">
        <v>947</v>
      </c>
      <c r="AG63" s="316" t="s">
        <v>947</v>
      </c>
      <c r="AH63" s="316" t="s">
        <v>940</v>
      </c>
      <c r="AI63" s="316" t="s">
        <v>938</v>
      </c>
      <c r="AJ63" s="316" t="s">
        <v>946</v>
      </c>
      <c r="AK63" s="316" t="s">
        <v>982</v>
      </c>
      <c r="AL63" s="316" t="s">
        <v>947</v>
      </c>
      <c r="AM63" s="316" t="s">
        <v>947</v>
      </c>
      <c r="AN63" s="316" t="s">
        <v>946</v>
      </c>
      <c r="AO63" s="316" t="s">
        <v>935</v>
      </c>
      <c r="AP63" s="316" t="s">
        <v>938</v>
      </c>
      <c r="AQ63" s="316" t="s">
        <v>949</v>
      </c>
      <c r="AR63" s="316" t="s">
        <v>947</v>
      </c>
    </row>
    <row r="64" spans="1:44">
      <c r="A64" s="316" t="s">
        <v>769</v>
      </c>
      <c r="B64" s="316" t="s">
        <v>771</v>
      </c>
      <c r="C64" s="316" t="s">
        <v>1104</v>
      </c>
      <c r="D64" s="317">
        <v>45610</v>
      </c>
      <c r="E64" s="316" t="s">
        <v>1105</v>
      </c>
      <c r="F64" s="316" t="s">
        <v>644</v>
      </c>
      <c r="G64" s="316" t="s">
        <v>933</v>
      </c>
      <c r="H64" s="316" t="s">
        <v>1106</v>
      </c>
      <c r="I64" s="316" t="s">
        <v>1103</v>
      </c>
      <c r="J64" s="316" t="s">
        <v>941</v>
      </c>
      <c r="K64" s="316" t="s">
        <v>693</v>
      </c>
      <c r="L64" s="316" t="s">
        <v>947</v>
      </c>
      <c r="M64" s="316" t="s">
        <v>956</v>
      </c>
      <c r="N64" s="316" t="s">
        <v>938</v>
      </c>
      <c r="O64" s="316" t="s">
        <v>966</v>
      </c>
      <c r="P64" s="316" t="s">
        <v>939</v>
      </c>
      <c r="Q64" s="316" t="s">
        <v>947</v>
      </c>
      <c r="R64" s="316" t="s">
        <v>941</v>
      </c>
      <c r="S64" s="316" t="s">
        <v>941</v>
      </c>
      <c r="T64" s="316" t="s">
        <v>941</v>
      </c>
      <c r="U64" s="316" t="s">
        <v>975</v>
      </c>
      <c r="V64" s="316" t="s">
        <v>982</v>
      </c>
      <c r="W64" s="316" t="s">
        <v>939</v>
      </c>
      <c r="X64" s="316" t="s">
        <v>982</v>
      </c>
      <c r="Y64" s="316" t="s">
        <v>977</v>
      </c>
      <c r="Z64" s="316" t="s">
        <v>982</v>
      </c>
      <c r="AA64" s="316" t="s">
        <v>939</v>
      </c>
      <c r="AB64" s="316" t="s">
        <v>961</v>
      </c>
      <c r="AC64" s="316" t="s">
        <v>941</v>
      </c>
      <c r="AD64" s="316" t="s">
        <v>941</v>
      </c>
      <c r="AE64" s="316" t="s">
        <v>953</v>
      </c>
      <c r="AF64" s="316" t="s">
        <v>672</v>
      </c>
      <c r="AG64" s="316" t="s">
        <v>672</v>
      </c>
      <c r="AH64" s="316" t="s">
        <v>672</v>
      </c>
      <c r="AI64" s="316" t="s">
        <v>938</v>
      </c>
      <c r="AJ64" s="316" t="s">
        <v>672</v>
      </c>
      <c r="AK64" s="316" t="s">
        <v>672</v>
      </c>
      <c r="AL64" s="316" t="s">
        <v>693</v>
      </c>
      <c r="AM64" s="316" t="s">
        <v>693</v>
      </c>
      <c r="AN64" s="316" t="s">
        <v>693</v>
      </c>
      <c r="AO64" s="316" t="s">
        <v>946</v>
      </c>
      <c r="AP64" s="316" t="s">
        <v>961</v>
      </c>
      <c r="AQ64" s="316" t="s">
        <v>966</v>
      </c>
      <c r="AR64" s="316" t="s">
        <v>982</v>
      </c>
    </row>
    <row r="65" spans="1:44">
      <c r="A65" s="316" t="s">
        <v>732</v>
      </c>
      <c r="B65" s="316" t="s">
        <v>734</v>
      </c>
      <c r="C65" s="316" t="s">
        <v>1107</v>
      </c>
      <c r="D65" s="317">
        <v>45610</v>
      </c>
      <c r="E65" s="316" t="s">
        <v>1101</v>
      </c>
      <c r="F65" s="316" t="s">
        <v>644</v>
      </c>
      <c r="G65" s="316" t="s">
        <v>933</v>
      </c>
      <c r="H65" s="316" t="s">
        <v>1102</v>
      </c>
      <c r="I65" s="316" t="s">
        <v>1099</v>
      </c>
      <c r="J65" s="316" t="s">
        <v>672</v>
      </c>
      <c r="K65" s="316" t="s">
        <v>672</v>
      </c>
      <c r="L65" s="316" t="s">
        <v>672</v>
      </c>
      <c r="M65" s="316" t="s">
        <v>955</v>
      </c>
      <c r="N65" s="316" t="s">
        <v>949</v>
      </c>
      <c r="O65" s="316" t="s">
        <v>982</v>
      </c>
      <c r="P65" s="316" t="s">
        <v>941</v>
      </c>
      <c r="Q65" s="316" t="s">
        <v>941</v>
      </c>
      <c r="R65" s="316" t="s">
        <v>982</v>
      </c>
      <c r="S65" s="316" t="s">
        <v>941</v>
      </c>
      <c r="T65" s="316" t="s">
        <v>946</v>
      </c>
      <c r="U65" s="316" t="s">
        <v>949</v>
      </c>
      <c r="V65" s="316" t="s">
        <v>941</v>
      </c>
      <c r="W65" s="316" t="s">
        <v>941</v>
      </c>
      <c r="X65" s="316" t="s">
        <v>941</v>
      </c>
      <c r="Y65" s="316" t="s">
        <v>941</v>
      </c>
      <c r="Z65" s="316" t="s">
        <v>941</v>
      </c>
      <c r="AA65" s="316" t="s">
        <v>978</v>
      </c>
      <c r="AB65" s="316" t="s">
        <v>938</v>
      </c>
      <c r="AC65" s="316" t="s">
        <v>938</v>
      </c>
      <c r="AD65" s="316" t="s">
        <v>938</v>
      </c>
      <c r="AE65" s="316" t="s">
        <v>938</v>
      </c>
      <c r="AF65" s="316" t="s">
        <v>938</v>
      </c>
      <c r="AG65" s="316" t="s">
        <v>938</v>
      </c>
      <c r="AH65" s="316" t="s">
        <v>938</v>
      </c>
      <c r="AI65" s="316" t="s">
        <v>938</v>
      </c>
      <c r="AJ65" s="316" t="s">
        <v>938</v>
      </c>
      <c r="AK65" s="316" t="s">
        <v>938</v>
      </c>
      <c r="AL65" s="316" t="s">
        <v>938</v>
      </c>
      <c r="AM65" s="316" t="s">
        <v>938</v>
      </c>
      <c r="AN65" s="316" t="s">
        <v>938</v>
      </c>
      <c r="AO65" s="316" t="s">
        <v>938</v>
      </c>
      <c r="AP65" s="316" t="s">
        <v>938</v>
      </c>
      <c r="AQ65" s="316" t="s">
        <v>938</v>
      </c>
      <c r="AR65" s="316" t="s">
        <v>938</v>
      </c>
    </row>
    <row r="66" spans="1:44">
      <c r="A66" s="316" t="s">
        <v>597</v>
      </c>
      <c r="B66" s="316" t="s">
        <v>599</v>
      </c>
      <c r="C66" s="316" t="s">
        <v>1108</v>
      </c>
      <c r="D66" s="317">
        <v>45610</v>
      </c>
      <c r="E66" s="316" t="s">
        <v>932</v>
      </c>
      <c r="F66" s="316" t="s">
        <v>644</v>
      </c>
      <c r="G66" s="316" t="s">
        <v>933</v>
      </c>
      <c r="H66" s="316" t="s">
        <v>1018</v>
      </c>
      <c r="I66" s="316" t="s">
        <v>1109</v>
      </c>
      <c r="J66" s="316" t="s">
        <v>939</v>
      </c>
      <c r="K66" s="316" t="s">
        <v>941</v>
      </c>
      <c r="L66" s="316" t="s">
        <v>978</v>
      </c>
      <c r="M66" s="316" t="s">
        <v>672</v>
      </c>
      <c r="N66" s="316" t="s">
        <v>938</v>
      </c>
      <c r="O66" s="316" t="s">
        <v>672</v>
      </c>
      <c r="P66" s="316" t="s">
        <v>672</v>
      </c>
      <c r="Q66" s="316" t="s">
        <v>672</v>
      </c>
      <c r="R66" s="316" t="s">
        <v>672</v>
      </c>
      <c r="S66" s="316" t="s">
        <v>672</v>
      </c>
      <c r="T66" s="316" t="s">
        <v>941</v>
      </c>
      <c r="U66" s="316" t="s">
        <v>961</v>
      </c>
      <c r="V66" s="316" t="s">
        <v>982</v>
      </c>
      <c r="W66" s="316" t="s">
        <v>941</v>
      </c>
      <c r="X66" s="316" t="s">
        <v>941</v>
      </c>
      <c r="Y66" s="316" t="s">
        <v>941</v>
      </c>
      <c r="Z66" s="316" t="s">
        <v>941</v>
      </c>
      <c r="AA66" s="316" t="s">
        <v>939</v>
      </c>
      <c r="AB66" s="316" t="s">
        <v>962</v>
      </c>
      <c r="AC66" s="316" t="s">
        <v>982</v>
      </c>
      <c r="AD66" s="316" t="s">
        <v>982</v>
      </c>
      <c r="AE66" s="316" t="s">
        <v>982</v>
      </c>
      <c r="AF66" s="316" t="s">
        <v>982</v>
      </c>
      <c r="AG66" s="316" t="s">
        <v>982</v>
      </c>
      <c r="AH66" s="316" t="s">
        <v>693</v>
      </c>
      <c r="AI66" s="316" t="s">
        <v>938</v>
      </c>
      <c r="AJ66" s="316" t="s">
        <v>982</v>
      </c>
      <c r="AK66" s="316" t="s">
        <v>982</v>
      </c>
      <c r="AL66" s="316" t="s">
        <v>977</v>
      </c>
      <c r="AM66" s="316" t="s">
        <v>939</v>
      </c>
      <c r="AN66" s="316" t="s">
        <v>977</v>
      </c>
      <c r="AO66" s="316" t="s">
        <v>946</v>
      </c>
      <c r="AP66" s="316" t="s">
        <v>949</v>
      </c>
      <c r="AQ66" s="316" t="s">
        <v>939</v>
      </c>
      <c r="AR66" s="316" t="s">
        <v>977</v>
      </c>
    </row>
    <row r="67" spans="1:44">
      <c r="A67" s="316" t="s">
        <v>786</v>
      </c>
      <c r="B67" s="316" t="s">
        <v>788</v>
      </c>
      <c r="C67" s="316" t="s">
        <v>1110</v>
      </c>
      <c r="D67" s="317">
        <v>45615</v>
      </c>
      <c r="E67" s="316" t="s">
        <v>1101</v>
      </c>
      <c r="F67" s="316" t="s">
        <v>169</v>
      </c>
      <c r="G67" s="316" t="s">
        <v>933</v>
      </c>
      <c r="H67" s="316" t="s">
        <v>1102</v>
      </c>
      <c r="I67" s="316" t="s">
        <v>789</v>
      </c>
      <c r="J67" s="316" t="s">
        <v>947</v>
      </c>
      <c r="K67" s="316" t="s">
        <v>947</v>
      </c>
      <c r="L67" s="316" t="s">
        <v>939</v>
      </c>
      <c r="M67" s="316" t="s">
        <v>956</v>
      </c>
      <c r="N67" s="316" t="s">
        <v>938</v>
      </c>
      <c r="O67" s="316" t="s">
        <v>941</v>
      </c>
      <c r="P67" s="316" t="s">
        <v>941</v>
      </c>
      <c r="Q67" s="316" t="s">
        <v>941</v>
      </c>
      <c r="R67" s="316" t="s">
        <v>941</v>
      </c>
      <c r="S67" s="316" t="s">
        <v>941</v>
      </c>
      <c r="T67" s="316" t="s">
        <v>955</v>
      </c>
      <c r="U67" s="316" t="s">
        <v>949</v>
      </c>
      <c r="V67" s="316" t="s">
        <v>941</v>
      </c>
      <c r="W67" s="316" t="s">
        <v>941</v>
      </c>
      <c r="X67" s="316" t="s">
        <v>941</v>
      </c>
      <c r="Y67" s="316" t="s">
        <v>941</v>
      </c>
      <c r="Z67" s="316" t="s">
        <v>941</v>
      </c>
      <c r="AA67" s="316" t="s">
        <v>978</v>
      </c>
      <c r="AB67" s="316" t="s">
        <v>938</v>
      </c>
      <c r="AC67" s="316" t="s">
        <v>941</v>
      </c>
      <c r="AD67" s="316" t="s">
        <v>947</v>
      </c>
      <c r="AE67" s="316" t="s">
        <v>947</v>
      </c>
      <c r="AF67" s="316" t="s">
        <v>941</v>
      </c>
      <c r="AG67" s="316" t="s">
        <v>941</v>
      </c>
      <c r="AH67" s="316" t="s">
        <v>956</v>
      </c>
      <c r="AI67" s="316" t="s">
        <v>976</v>
      </c>
      <c r="AJ67" s="316" t="s">
        <v>941</v>
      </c>
      <c r="AK67" s="316" t="s">
        <v>941</v>
      </c>
      <c r="AL67" s="316" t="s">
        <v>941</v>
      </c>
      <c r="AM67" s="316" t="s">
        <v>941</v>
      </c>
      <c r="AN67" s="316" t="s">
        <v>941</v>
      </c>
      <c r="AO67" s="316" t="s">
        <v>937</v>
      </c>
      <c r="AP67" s="316" t="s">
        <v>938</v>
      </c>
      <c r="AQ67" s="316" t="s">
        <v>693</v>
      </c>
      <c r="AR67" s="316" t="s">
        <v>693</v>
      </c>
    </row>
    <row r="68" spans="1:44">
      <c r="A68" s="316" t="s">
        <v>765</v>
      </c>
      <c r="B68" s="316" t="s">
        <v>1111</v>
      </c>
      <c r="C68" s="316" t="s">
        <v>1112</v>
      </c>
      <c r="D68" s="317">
        <v>45616</v>
      </c>
      <c r="E68" s="316" t="s">
        <v>1105</v>
      </c>
      <c r="F68" s="316" t="s">
        <v>644</v>
      </c>
      <c r="G68" s="316" t="s">
        <v>933</v>
      </c>
      <c r="H68" s="316" t="s">
        <v>1106</v>
      </c>
      <c r="I68" s="316" t="s">
        <v>1103</v>
      </c>
      <c r="J68" s="316" t="s">
        <v>939</v>
      </c>
      <c r="K68" s="316" t="s">
        <v>939</v>
      </c>
      <c r="L68" s="316" t="s">
        <v>941</v>
      </c>
      <c r="M68" s="316" t="s">
        <v>935</v>
      </c>
      <c r="N68" s="316" t="s">
        <v>962</v>
      </c>
      <c r="O68" s="316" t="s">
        <v>941</v>
      </c>
      <c r="P68" s="316" t="s">
        <v>939</v>
      </c>
      <c r="Q68" s="316" t="s">
        <v>939</v>
      </c>
      <c r="R68" s="316" t="s">
        <v>947</v>
      </c>
      <c r="S68" s="316" t="s">
        <v>947</v>
      </c>
      <c r="T68" s="316" t="s">
        <v>953</v>
      </c>
      <c r="U68" s="316" t="s">
        <v>975</v>
      </c>
      <c r="V68" s="316" t="s">
        <v>947</v>
      </c>
      <c r="W68" s="316" t="s">
        <v>947</v>
      </c>
      <c r="X68" s="316" t="s">
        <v>939</v>
      </c>
      <c r="Y68" s="316" t="s">
        <v>941</v>
      </c>
      <c r="Z68" s="316" t="s">
        <v>947</v>
      </c>
      <c r="AA68" s="316" t="s">
        <v>947</v>
      </c>
      <c r="AB68" s="316" t="s">
        <v>940</v>
      </c>
      <c r="AC68" s="316" t="s">
        <v>939</v>
      </c>
      <c r="AD68" s="316" t="s">
        <v>982</v>
      </c>
      <c r="AE68" s="316" t="s">
        <v>941</v>
      </c>
      <c r="AF68" s="316" t="s">
        <v>967</v>
      </c>
      <c r="AG68" s="316" t="s">
        <v>941</v>
      </c>
      <c r="AH68" s="316" t="s">
        <v>955</v>
      </c>
      <c r="AI68" s="316" t="s">
        <v>940</v>
      </c>
      <c r="AJ68" s="316" t="s">
        <v>955</v>
      </c>
      <c r="AK68" s="316" t="s">
        <v>941</v>
      </c>
      <c r="AL68" s="316" t="s">
        <v>939</v>
      </c>
      <c r="AM68" s="316" t="s">
        <v>947</v>
      </c>
      <c r="AN68" s="316" t="s">
        <v>941</v>
      </c>
      <c r="AO68" s="316" t="s">
        <v>956</v>
      </c>
      <c r="AP68" s="316" t="s">
        <v>938</v>
      </c>
      <c r="AQ68" s="316" t="s">
        <v>939</v>
      </c>
      <c r="AR68" s="316" t="s">
        <v>947</v>
      </c>
    </row>
    <row r="69" spans="1:44">
      <c r="A69" s="316" t="s">
        <v>548</v>
      </c>
      <c r="B69" s="316" t="s">
        <v>550</v>
      </c>
      <c r="C69" s="316" t="s">
        <v>1114</v>
      </c>
      <c r="D69" s="317">
        <v>45627</v>
      </c>
      <c r="E69" s="316" t="s">
        <v>1105</v>
      </c>
      <c r="F69" s="316" t="s">
        <v>644</v>
      </c>
      <c r="G69" s="316" t="s">
        <v>933</v>
      </c>
      <c r="H69" s="316" t="s">
        <v>1039</v>
      </c>
      <c r="I69" s="316" t="s">
        <v>1115</v>
      </c>
      <c r="J69" s="316" t="s">
        <v>955</v>
      </c>
      <c r="K69" s="316" t="s">
        <v>939</v>
      </c>
      <c r="L69" s="316" t="s">
        <v>947</v>
      </c>
      <c r="M69" s="316" t="s">
        <v>946</v>
      </c>
      <c r="N69" s="316" t="s">
        <v>949</v>
      </c>
      <c r="O69" s="316" t="s">
        <v>955</v>
      </c>
      <c r="P69" s="316" t="s">
        <v>953</v>
      </c>
      <c r="Q69" s="316" t="s">
        <v>672</v>
      </c>
      <c r="R69" s="316" t="s">
        <v>672</v>
      </c>
      <c r="S69" s="316" t="s">
        <v>672</v>
      </c>
      <c r="T69" s="316" t="s">
        <v>672</v>
      </c>
      <c r="U69" s="316" t="s">
        <v>938</v>
      </c>
      <c r="V69" s="316" t="s">
        <v>672</v>
      </c>
      <c r="W69" s="316" t="s">
        <v>672</v>
      </c>
      <c r="X69" s="316" t="s">
        <v>946</v>
      </c>
      <c r="Y69" s="316" t="s">
        <v>939</v>
      </c>
      <c r="Z69" s="316" t="s">
        <v>946</v>
      </c>
      <c r="AA69" s="316" t="s">
        <v>955</v>
      </c>
      <c r="AB69" s="316" t="s">
        <v>976</v>
      </c>
      <c r="AC69" s="316" t="s">
        <v>946</v>
      </c>
      <c r="AD69" s="316" t="s">
        <v>947</v>
      </c>
      <c r="AE69" s="316" t="s">
        <v>955</v>
      </c>
      <c r="AF69" s="316" t="s">
        <v>947</v>
      </c>
      <c r="AG69" s="316" t="s">
        <v>946</v>
      </c>
      <c r="AH69" s="316" t="s">
        <v>946</v>
      </c>
      <c r="AI69" s="316" t="s">
        <v>976</v>
      </c>
      <c r="AJ69" s="316" t="s">
        <v>955</v>
      </c>
      <c r="AK69" s="316" t="s">
        <v>946</v>
      </c>
      <c r="AL69" s="316" t="s">
        <v>947</v>
      </c>
      <c r="AM69" s="316" t="s">
        <v>939</v>
      </c>
      <c r="AN69" s="316" t="s">
        <v>947</v>
      </c>
      <c r="AO69" s="316" t="s">
        <v>946</v>
      </c>
      <c r="AP69" s="316" t="s">
        <v>962</v>
      </c>
      <c r="AQ69" s="316" t="s">
        <v>955</v>
      </c>
      <c r="AR69" s="316" t="s">
        <v>953</v>
      </c>
    </row>
    <row r="70" spans="1:44">
      <c r="A70" s="316" t="s">
        <v>272</v>
      </c>
      <c r="B70" s="316" t="s">
        <v>274</v>
      </c>
      <c r="C70" s="316" t="s">
        <v>1116</v>
      </c>
      <c r="D70" s="317">
        <v>45627</v>
      </c>
      <c r="E70" s="316" t="s">
        <v>1101</v>
      </c>
      <c r="F70" s="316" t="s">
        <v>644</v>
      </c>
      <c r="G70" s="316" t="s">
        <v>933</v>
      </c>
      <c r="H70" s="316" t="s">
        <v>1018</v>
      </c>
      <c r="I70" s="316" t="s">
        <v>1117</v>
      </c>
      <c r="J70" s="316" t="s">
        <v>947</v>
      </c>
      <c r="K70" s="316" t="s">
        <v>982</v>
      </c>
      <c r="L70" s="316" t="s">
        <v>955</v>
      </c>
      <c r="M70" s="316" t="s">
        <v>672</v>
      </c>
      <c r="N70" s="316" t="s">
        <v>938</v>
      </c>
      <c r="O70" s="316" t="s">
        <v>672</v>
      </c>
      <c r="P70" s="316" t="s">
        <v>672</v>
      </c>
      <c r="Q70" s="316" t="s">
        <v>672</v>
      </c>
      <c r="R70" s="316" t="s">
        <v>672</v>
      </c>
      <c r="S70" s="316" t="s">
        <v>672</v>
      </c>
      <c r="T70" s="316" t="s">
        <v>672</v>
      </c>
      <c r="U70" s="316" t="s">
        <v>938</v>
      </c>
      <c r="V70" s="316" t="s">
        <v>938</v>
      </c>
      <c r="W70" s="316" t="s">
        <v>938</v>
      </c>
      <c r="X70" s="316" t="s">
        <v>938</v>
      </c>
      <c r="Y70" s="316" t="s">
        <v>938</v>
      </c>
      <c r="Z70" s="316" t="s">
        <v>938</v>
      </c>
      <c r="AA70" s="316" t="s">
        <v>938</v>
      </c>
      <c r="AB70" s="316" t="s">
        <v>938</v>
      </c>
      <c r="AC70" s="316" t="s">
        <v>938</v>
      </c>
      <c r="AD70" s="316" t="s">
        <v>938</v>
      </c>
      <c r="AE70" s="316" t="s">
        <v>938</v>
      </c>
      <c r="AF70" s="316" t="s">
        <v>938</v>
      </c>
      <c r="AG70" s="316" t="s">
        <v>938</v>
      </c>
      <c r="AH70" s="316" t="s">
        <v>938</v>
      </c>
      <c r="AI70" s="316" t="s">
        <v>938</v>
      </c>
      <c r="AJ70" s="316" t="s">
        <v>938</v>
      </c>
      <c r="AK70" s="316" t="s">
        <v>938</v>
      </c>
      <c r="AL70" s="316" t="s">
        <v>938</v>
      </c>
      <c r="AM70" s="316" t="s">
        <v>938</v>
      </c>
      <c r="AN70" s="316" t="s">
        <v>938</v>
      </c>
      <c r="AO70" s="316" t="s">
        <v>938</v>
      </c>
      <c r="AP70" s="316" t="s">
        <v>938</v>
      </c>
      <c r="AQ70" s="316" t="s">
        <v>938</v>
      </c>
      <c r="AR70" s="316" t="s">
        <v>938</v>
      </c>
    </row>
    <row r="71" spans="1:44">
      <c r="A71" s="316" t="s">
        <v>252</v>
      </c>
      <c r="B71" s="316" t="s">
        <v>254</v>
      </c>
      <c r="C71" s="316" t="s">
        <v>1118</v>
      </c>
      <c r="D71" s="317">
        <v>45627</v>
      </c>
      <c r="E71" s="316" t="s">
        <v>932</v>
      </c>
      <c r="F71" s="316" t="s">
        <v>169</v>
      </c>
      <c r="G71" s="316" t="s">
        <v>933</v>
      </c>
      <c r="H71" s="316" t="s">
        <v>1018</v>
      </c>
      <c r="I71" s="316" t="s">
        <v>1119</v>
      </c>
      <c r="J71" s="316" t="s">
        <v>947</v>
      </c>
      <c r="K71" s="316" t="s">
        <v>939</v>
      </c>
      <c r="L71" s="316" t="s">
        <v>939</v>
      </c>
      <c r="M71" s="316" t="s">
        <v>953</v>
      </c>
      <c r="N71" s="316" t="s">
        <v>938</v>
      </c>
      <c r="O71" s="316" t="s">
        <v>939</v>
      </c>
      <c r="P71" s="316" t="s">
        <v>982</v>
      </c>
      <c r="Q71" s="316" t="s">
        <v>947</v>
      </c>
      <c r="R71" s="316" t="s">
        <v>939</v>
      </c>
      <c r="S71" s="316" t="s">
        <v>941</v>
      </c>
      <c r="T71" s="316" t="s">
        <v>956</v>
      </c>
      <c r="U71" s="316" t="s">
        <v>938</v>
      </c>
      <c r="V71" s="316" t="s">
        <v>947</v>
      </c>
      <c r="W71" s="316" t="s">
        <v>699</v>
      </c>
      <c r="X71" s="316" t="s">
        <v>939</v>
      </c>
      <c r="Y71" s="316" t="s">
        <v>941</v>
      </c>
      <c r="Z71" s="316" t="s">
        <v>939</v>
      </c>
      <c r="AA71" s="316" t="s">
        <v>978</v>
      </c>
      <c r="AB71" s="316" t="s">
        <v>938</v>
      </c>
      <c r="AC71" s="316" t="s">
        <v>946</v>
      </c>
      <c r="AD71" s="316" t="s">
        <v>939</v>
      </c>
      <c r="AE71" s="316" t="s">
        <v>946</v>
      </c>
      <c r="AF71" s="316" t="s">
        <v>963</v>
      </c>
      <c r="AG71" s="316" t="s">
        <v>978</v>
      </c>
      <c r="AH71" s="316" t="s">
        <v>961</v>
      </c>
      <c r="AI71" s="316" t="s">
        <v>938</v>
      </c>
      <c r="AJ71" s="316" t="s">
        <v>939</v>
      </c>
      <c r="AK71" s="316" t="s">
        <v>699</v>
      </c>
      <c r="AL71" s="316" t="s">
        <v>947</v>
      </c>
      <c r="AM71" s="316" t="s">
        <v>939</v>
      </c>
      <c r="AN71" s="316" t="s">
        <v>699</v>
      </c>
      <c r="AO71" s="316" t="s">
        <v>679</v>
      </c>
      <c r="AP71" s="316" t="s">
        <v>938</v>
      </c>
      <c r="AQ71" s="316" t="s">
        <v>941</v>
      </c>
      <c r="AR71" s="316" t="s">
        <v>939</v>
      </c>
    </row>
    <row r="72" spans="1:44">
      <c r="A72" s="316" t="s">
        <v>814</v>
      </c>
      <c r="B72" s="316" t="s">
        <v>1120</v>
      </c>
      <c r="C72" s="316" t="s">
        <v>1121</v>
      </c>
      <c r="D72" s="317">
        <v>45629</v>
      </c>
      <c r="E72" s="316" t="s">
        <v>932</v>
      </c>
      <c r="F72" s="316" t="s">
        <v>169</v>
      </c>
      <c r="G72" s="316" t="s">
        <v>933</v>
      </c>
      <c r="H72" s="316" t="s">
        <v>1018</v>
      </c>
      <c r="I72" s="316" t="s">
        <v>1099</v>
      </c>
      <c r="J72" s="316" t="s">
        <v>947</v>
      </c>
      <c r="K72" s="316" t="s">
        <v>946</v>
      </c>
      <c r="L72" s="316" t="s">
        <v>939</v>
      </c>
      <c r="M72" s="316" t="s">
        <v>955</v>
      </c>
      <c r="N72" s="316" t="s">
        <v>938</v>
      </c>
      <c r="O72" s="316" t="s">
        <v>693</v>
      </c>
      <c r="P72" s="316" t="s">
        <v>693</v>
      </c>
      <c r="Q72" s="316" t="s">
        <v>693</v>
      </c>
      <c r="R72" s="316" t="s">
        <v>693</v>
      </c>
      <c r="S72" s="316" t="s">
        <v>693</v>
      </c>
      <c r="T72" s="316" t="s">
        <v>693</v>
      </c>
      <c r="U72" s="316" t="s">
        <v>938</v>
      </c>
      <c r="V72" s="316" t="s">
        <v>941</v>
      </c>
      <c r="W72" s="316" t="s">
        <v>941</v>
      </c>
      <c r="X72" s="316" t="s">
        <v>941</v>
      </c>
      <c r="Y72" s="316" t="s">
        <v>941</v>
      </c>
      <c r="Z72" s="316" t="s">
        <v>956</v>
      </c>
      <c r="AA72" s="316" t="s">
        <v>956</v>
      </c>
      <c r="AB72" s="316" t="s">
        <v>938</v>
      </c>
      <c r="AC72" s="316" t="s">
        <v>947</v>
      </c>
      <c r="AD72" s="316" t="s">
        <v>955</v>
      </c>
      <c r="AE72" s="316" t="s">
        <v>947</v>
      </c>
      <c r="AF72" s="316" t="s">
        <v>941</v>
      </c>
      <c r="AG72" s="316" t="s">
        <v>941</v>
      </c>
      <c r="AH72" s="316" t="s">
        <v>978</v>
      </c>
      <c r="AI72" s="316" t="s">
        <v>938</v>
      </c>
      <c r="AJ72" s="316" t="s">
        <v>941</v>
      </c>
      <c r="AK72" s="316" t="s">
        <v>941</v>
      </c>
      <c r="AL72" s="316" t="s">
        <v>941</v>
      </c>
      <c r="AM72" s="316" t="s">
        <v>941</v>
      </c>
      <c r="AN72" s="316" t="s">
        <v>941</v>
      </c>
      <c r="AO72" s="316" t="s">
        <v>942</v>
      </c>
      <c r="AP72" s="316" t="s">
        <v>949</v>
      </c>
      <c r="AQ72" s="316" t="s">
        <v>941</v>
      </c>
      <c r="AR72" s="316" t="s">
        <v>941</v>
      </c>
    </row>
    <row r="73" spans="1:44">
      <c r="A73" s="316" t="s">
        <v>1122</v>
      </c>
      <c r="B73" s="316" t="s">
        <v>1123</v>
      </c>
      <c r="C73" s="316" t="s">
        <v>1124</v>
      </c>
      <c r="D73" s="317">
        <v>45630</v>
      </c>
      <c r="E73" s="316" t="s">
        <v>932</v>
      </c>
      <c r="F73" s="316" t="s">
        <v>169</v>
      </c>
      <c r="G73" s="316" t="s">
        <v>933</v>
      </c>
      <c r="H73" s="316" t="s">
        <v>934</v>
      </c>
      <c r="I73" s="316" t="s">
        <v>1125</v>
      </c>
      <c r="J73" s="316" t="s">
        <v>936</v>
      </c>
      <c r="K73" s="316" t="s">
        <v>936</v>
      </c>
      <c r="L73" s="316" t="s">
        <v>936</v>
      </c>
      <c r="M73" s="316" t="s">
        <v>936</v>
      </c>
      <c r="N73" s="316" t="s">
        <v>938</v>
      </c>
      <c r="O73" s="316" t="s">
        <v>936</v>
      </c>
      <c r="P73" s="316" t="s">
        <v>936</v>
      </c>
      <c r="Q73" s="316" t="s">
        <v>936</v>
      </c>
      <c r="R73" s="316" t="s">
        <v>936</v>
      </c>
      <c r="S73" s="316" t="s">
        <v>936</v>
      </c>
      <c r="T73" s="316" t="s">
        <v>936</v>
      </c>
      <c r="U73" s="316" t="s">
        <v>938</v>
      </c>
      <c r="V73" s="316" t="s">
        <v>936</v>
      </c>
      <c r="W73" s="316" t="s">
        <v>936</v>
      </c>
      <c r="X73" s="316" t="s">
        <v>936</v>
      </c>
      <c r="Y73" s="316" t="s">
        <v>936</v>
      </c>
      <c r="Z73" s="316" t="s">
        <v>936</v>
      </c>
      <c r="AA73" s="316" t="s">
        <v>936</v>
      </c>
      <c r="AB73" s="316" t="s">
        <v>938</v>
      </c>
      <c r="AC73" s="316" t="s">
        <v>936</v>
      </c>
      <c r="AD73" s="316" t="s">
        <v>936</v>
      </c>
      <c r="AE73" s="316" t="s">
        <v>936</v>
      </c>
      <c r="AF73" s="316" t="s">
        <v>936</v>
      </c>
      <c r="AG73" s="316" t="s">
        <v>936</v>
      </c>
      <c r="AH73" s="316" t="s">
        <v>936</v>
      </c>
      <c r="AI73" s="316" t="s">
        <v>938</v>
      </c>
      <c r="AJ73" s="316" t="s">
        <v>936</v>
      </c>
      <c r="AK73" s="316" t="s">
        <v>936</v>
      </c>
      <c r="AL73" s="316" t="s">
        <v>936</v>
      </c>
      <c r="AM73" s="316" t="s">
        <v>936</v>
      </c>
      <c r="AN73" s="316" t="s">
        <v>936</v>
      </c>
      <c r="AO73" s="316" t="s">
        <v>936</v>
      </c>
      <c r="AP73" s="316" t="s">
        <v>938</v>
      </c>
      <c r="AQ73" s="316" t="s">
        <v>936</v>
      </c>
      <c r="AR73" s="316" t="s">
        <v>936</v>
      </c>
    </row>
    <row r="74" spans="1:44">
      <c r="A74" s="316" t="s">
        <v>216</v>
      </c>
      <c r="B74" s="316" t="s">
        <v>1126</v>
      </c>
      <c r="C74" s="316" t="s">
        <v>1127</v>
      </c>
      <c r="D74" s="317">
        <v>45640</v>
      </c>
      <c r="E74" s="316" t="s">
        <v>984</v>
      </c>
      <c r="F74" s="316" t="s">
        <v>644</v>
      </c>
      <c r="G74" s="316" t="s">
        <v>933</v>
      </c>
      <c r="H74" s="316" t="s">
        <v>973</v>
      </c>
      <c r="I74" s="316" t="s">
        <v>1128</v>
      </c>
      <c r="J74" s="316" t="s">
        <v>978</v>
      </c>
      <c r="K74" s="316" t="s">
        <v>978</v>
      </c>
      <c r="L74" s="316" t="s">
        <v>956</v>
      </c>
      <c r="M74" s="316" t="s">
        <v>978</v>
      </c>
      <c r="N74" s="316" t="s">
        <v>979</v>
      </c>
      <c r="O74" s="316" t="s">
        <v>946</v>
      </c>
      <c r="P74" s="316" t="s">
        <v>955</v>
      </c>
      <c r="Q74" s="316" t="s">
        <v>953</v>
      </c>
      <c r="R74" s="316" t="s">
        <v>956</v>
      </c>
      <c r="S74" s="316" t="s">
        <v>946</v>
      </c>
      <c r="T74" s="316" t="s">
        <v>978</v>
      </c>
      <c r="U74" s="316" t="s">
        <v>954</v>
      </c>
      <c r="V74" s="316" t="s">
        <v>699</v>
      </c>
      <c r="W74" s="316" t="s">
        <v>978</v>
      </c>
      <c r="X74" s="316" t="s">
        <v>699</v>
      </c>
      <c r="Y74" s="316" t="s">
        <v>672</v>
      </c>
      <c r="Z74" s="316" t="s">
        <v>672</v>
      </c>
      <c r="AA74" s="316" t="s">
        <v>672</v>
      </c>
      <c r="AB74" s="316" t="s">
        <v>938</v>
      </c>
      <c r="AC74" s="316" t="s">
        <v>672</v>
      </c>
      <c r="AD74" s="316" t="s">
        <v>672</v>
      </c>
      <c r="AE74" s="316" t="s">
        <v>672</v>
      </c>
      <c r="AF74" s="316" t="s">
        <v>955</v>
      </c>
      <c r="AG74" s="316" t="s">
        <v>978</v>
      </c>
      <c r="AH74" s="316" t="s">
        <v>956</v>
      </c>
      <c r="AI74" s="316" t="s">
        <v>1056</v>
      </c>
      <c r="AJ74" s="316" t="s">
        <v>978</v>
      </c>
      <c r="AK74" s="316" t="s">
        <v>978</v>
      </c>
      <c r="AL74" s="316" t="s">
        <v>978</v>
      </c>
      <c r="AM74" s="316" t="s">
        <v>946</v>
      </c>
      <c r="AN74" s="316" t="s">
        <v>978</v>
      </c>
      <c r="AO74" s="316" t="s">
        <v>953</v>
      </c>
      <c r="AP74" s="316" t="s">
        <v>938</v>
      </c>
      <c r="AQ74" s="316" t="s">
        <v>955</v>
      </c>
      <c r="AR74" s="316" t="s">
        <v>946</v>
      </c>
    </row>
    <row r="75" spans="1:44">
      <c r="A75" s="316" t="s">
        <v>205</v>
      </c>
      <c r="B75" s="316" t="s">
        <v>1129</v>
      </c>
      <c r="C75" s="316" t="s">
        <v>1130</v>
      </c>
      <c r="D75" s="317">
        <v>45839</v>
      </c>
      <c r="E75" s="316" t="s">
        <v>932</v>
      </c>
      <c r="F75" s="316" t="s">
        <v>644</v>
      </c>
      <c r="G75" s="316" t="s">
        <v>933</v>
      </c>
      <c r="H75" s="316" t="s">
        <v>1018</v>
      </c>
      <c r="I75" s="316" t="s">
        <v>1131</v>
      </c>
      <c r="J75" s="316" t="s">
        <v>936</v>
      </c>
      <c r="K75" s="316" t="s">
        <v>936</v>
      </c>
      <c r="L75" s="316" t="s">
        <v>936</v>
      </c>
      <c r="M75" s="316" t="s">
        <v>936</v>
      </c>
      <c r="N75" s="316" t="s">
        <v>938</v>
      </c>
      <c r="O75" s="316" t="s">
        <v>936</v>
      </c>
      <c r="P75" s="316" t="s">
        <v>936</v>
      </c>
      <c r="Q75" s="316" t="s">
        <v>936</v>
      </c>
      <c r="R75" s="316" t="s">
        <v>936</v>
      </c>
      <c r="S75" s="316" t="s">
        <v>936</v>
      </c>
      <c r="T75" s="316" t="s">
        <v>936</v>
      </c>
      <c r="U75" s="316" t="s">
        <v>938</v>
      </c>
      <c r="V75" s="316" t="s">
        <v>936</v>
      </c>
      <c r="W75" s="316" t="s">
        <v>936</v>
      </c>
      <c r="X75" s="316" t="s">
        <v>936</v>
      </c>
      <c r="Y75" s="316" t="s">
        <v>936</v>
      </c>
      <c r="Z75" s="316" t="s">
        <v>936</v>
      </c>
      <c r="AA75" s="316" t="s">
        <v>936</v>
      </c>
      <c r="AB75" s="316" t="s">
        <v>938</v>
      </c>
      <c r="AC75" s="316" t="s">
        <v>936</v>
      </c>
      <c r="AD75" s="316" t="s">
        <v>936</v>
      </c>
      <c r="AE75" s="316" t="s">
        <v>936</v>
      </c>
      <c r="AF75" s="316" t="s">
        <v>936</v>
      </c>
      <c r="AG75" s="316" t="s">
        <v>936</v>
      </c>
      <c r="AH75" s="316" t="s">
        <v>936</v>
      </c>
      <c r="AI75" s="316" t="s">
        <v>938</v>
      </c>
      <c r="AJ75" s="316" t="s">
        <v>936</v>
      </c>
      <c r="AK75" s="316" t="s">
        <v>936</v>
      </c>
      <c r="AL75" s="316" t="s">
        <v>936</v>
      </c>
      <c r="AM75" s="316" t="s">
        <v>936</v>
      </c>
      <c r="AN75" s="316" t="s">
        <v>936</v>
      </c>
      <c r="AO75" s="316" t="s">
        <v>936</v>
      </c>
      <c r="AP75" s="316" t="s">
        <v>938</v>
      </c>
      <c r="AQ75" s="316" t="s">
        <v>936</v>
      </c>
      <c r="AR75" s="316" t="s">
        <v>936</v>
      </c>
    </row>
    <row r="76" spans="1:44">
      <c r="A76" s="316" t="s">
        <v>256</v>
      </c>
      <c r="B76" s="316" t="s">
        <v>1132</v>
      </c>
      <c r="C76" s="316" t="s">
        <v>1133</v>
      </c>
      <c r="D76" s="317">
        <v>45640</v>
      </c>
      <c r="E76" s="316" t="s">
        <v>984</v>
      </c>
      <c r="F76" s="316" t="s">
        <v>644</v>
      </c>
      <c r="G76" s="316" t="s">
        <v>933</v>
      </c>
      <c r="H76" s="316" t="s">
        <v>944</v>
      </c>
      <c r="I76" s="316" t="s">
        <v>1134</v>
      </c>
      <c r="J76" s="316" t="s">
        <v>978</v>
      </c>
      <c r="K76" s="316" t="s">
        <v>42</v>
      </c>
      <c r="L76" s="316" t="s">
        <v>956</v>
      </c>
      <c r="M76" s="316" t="s">
        <v>956</v>
      </c>
      <c r="N76" s="316" t="s">
        <v>938</v>
      </c>
      <c r="O76" s="316" t="s">
        <v>42</v>
      </c>
      <c r="P76" s="316" t="s">
        <v>978</v>
      </c>
      <c r="Q76" s="316" t="s">
        <v>955</v>
      </c>
      <c r="R76" s="316" t="s">
        <v>953</v>
      </c>
      <c r="S76" s="316" t="s">
        <v>940</v>
      </c>
      <c r="T76" s="316" t="s">
        <v>699</v>
      </c>
      <c r="U76" s="316" t="s">
        <v>938</v>
      </c>
      <c r="V76" s="316" t="s">
        <v>956</v>
      </c>
      <c r="W76" s="316" t="s">
        <v>970</v>
      </c>
      <c r="X76" s="316" t="s">
        <v>978</v>
      </c>
      <c r="Y76" s="316" t="s">
        <v>947</v>
      </c>
      <c r="Z76" s="316" t="s">
        <v>699</v>
      </c>
      <c r="AA76" s="316" t="s">
        <v>942</v>
      </c>
      <c r="AB76" s="316" t="s">
        <v>938</v>
      </c>
      <c r="AC76" s="316" t="s">
        <v>956</v>
      </c>
      <c r="AD76" s="316" t="s">
        <v>955</v>
      </c>
      <c r="AE76" s="316" t="s">
        <v>956</v>
      </c>
      <c r="AF76" s="316" t="s">
        <v>946</v>
      </c>
      <c r="AG76" s="316" t="s">
        <v>699</v>
      </c>
      <c r="AH76" s="316" t="s">
        <v>699</v>
      </c>
      <c r="AI76" s="316" t="s">
        <v>938</v>
      </c>
      <c r="AJ76" s="316" t="s">
        <v>699</v>
      </c>
      <c r="AK76" s="316" t="s">
        <v>946</v>
      </c>
      <c r="AL76" s="316" t="s">
        <v>935</v>
      </c>
      <c r="AM76" s="316" t="s">
        <v>699</v>
      </c>
      <c r="AN76" s="316" t="s">
        <v>672</v>
      </c>
      <c r="AO76" s="316" t="s">
        <v>672</v>
      </c>
      <c r="AP76" s="316" t="s">
        <v>938</v>
      </c>
      <c r="AQ76" s="316" t="s">
        <v>672</v>
      </c>
      <c r="AR76" s="316" t="s">
        <v>672</v>
      </c>
    </row>
    <row r="77" spans="1:44">
      <c r="A77" s="316" t="s">
        <v>334</v>
      </c>
      <c r="B77" s="316" t="s">
        <v>1135</v>
      </c>
      <c r="C77" s="316" t="s">
        <v>1136</v>
      </c>
      <c r="D77" s="317">
        <v>45627</v>
      </c>
      <c r="E77" s="316" t="s">
        <v>984</v>
      </c>
      <c r="F77" s="316" t="s">
        <v>644</v>
      </c>
      <c r="G77" s="316" t="s">
        <v>933</v>
      </c>
      <c r="H77" s="316" t="s">
        <v>1018</v>
      </c>
      <c r="I77" s="316" t="s">
        <v>1131</v>
      </c>
      <c r="J77" s="316" t="s">
        <v>936</v>
      </c>
      <c r="K77" s="316" t="s">
        <v>936</v>
      </c>
      <c r="L77" s="316" t="s">
        <v>936</v>
      </c>
      <c r="M77" s="316" t="s">
        <v>936</v>
      </c>
      <c r="N77" s="316" t="s">
        <v>938</v>
      </c>
      <c r="O77" s="316" t="s">
        <v>936</v>
      </c>
      <c r="P77" s="316" t="s">
        <v>936</v>
      </c>
      <c r="Q77" s="316" t="s">
        <v>936</v>
      </c>
      <c r="R77" s="316" t="s">
        <v>936</v>
      </c>
      <c r="S77" s="316" t="s">
        <v>936</v>
      </c>
      <c r="T77" s="316" t="s">
        <v>936</v>
      </c>
      <c r="U77" s="316" t="s">
        <v>938</v>
      </c>
      <c r="V77" s="316" t="s">
        <v>936</v>
      </c>
      <c r="W77" s="316" t="s">
        <v>936</v>
      </c>
      <c r="X77" s="316" t="s">
        <v>936</v>
      </c>
      <c r="Y77" s="316" t="s">
        <v>936</v>
      </c>
      <c r="Z77" s="316" t="s">
        <v>936</v>
      </c>
      <c r="AA77" s="316" t="s">
        <v>936</v>
      </c>
      <c r="AB77" s="316" t="s">
        <v>938</v>
      </c>
      <c r="AC77" s="316" t="s">
        <v>936</v>
      </c>
      <c r="AD77" s="316" t="s">
        <v>936</v>
      </c>
      <c r="AE77" s="316" t="s">
        <v>936</v>
      </c>
      <c r="AF77" s="316" t="s">
        <v>936</v>
      </c>
      <c r="AG77" s="316" t="s">
        <v>936</v>
      </c>
      <c r="AH77" s="316" t="s">
        <v>936</v>
      </c>
      <c r="AI77" s="316" t="s">
        <v>938</v>
      </c>
      <c r="AJ77" s="316" t="s">
        <v>936</v>
      </c>
      <c r="AK77" s="316" t="s">
        <v>936</v>
      </c>
      <c r="AL77" s="316" t="s">
        <v>936</v>
      </c>
      <c r="AM77" s="316" t="s">
        <v>936</v>
      </c>
      <c r="AN77" s="316" t="s">
        <v>936</v>
      </c>
      <c r="AO77" s="316" t="s">
        <v>936</v>
      </c>
      <c r="AP77" s="316" t="s">
        <v>938</v>
      </c>
      <c r="AQ77" s="316" t="s">
        <v>936</v>
      </c>
      <c r="AR77" s="316" t="s">
        <v>936</v>
      </c>
    </row>
    <row r="78" spans="1:44">
      <c r="A78" s="316" t="s">
        <v>860</v>
      </c>
      <c r="B78" s="316" t="s">
        <v>862</v>
      </c>
      <c r="C78" s="316" t="s">
        <v>1137</v>
      </c>
      <c r="D78" s="317">
        <v>45839</v>
      </c>
      <c r="E78" s="316" t="s">
        <v>1138</v>
      </c>
      <c r="F78" s="316" t="s">
        <v>644</v>
      </c>
      <c r="G78" s="316" t="s">
        <v>933</v>
      </c>
      <c r="H78" s="316" t="s">
        <v>1018</v>
      </c>
      <c r="I78" s="316" t="s">
        <v>1103</v>
      </c>
      <c r="J78" s="316" t="s">
        <v>956</v>
      </c>
      <c r="K78" s="316" t="s">
        <v>939</v>
      </c>
      <c r="L78" s="316" t="s">
        <v>947</v>
      </c>
      <c r="M78" s="316" t="s">
        <v>956</v>
      </c>
      <c r="N78" s="316" t="s">
        <v>976</v>
      </c>
      <c r="O78" s="316" t="s">
        <v>947</v>
      </c>
      <c r="P78" s="316" t="s">
        <v>953</v>
      </c>
      <c r="Q78" s="316" t="s">
        <v>947</v>
      </c>
      <c r="R78" s="316" t="s">
        <v>939</v>
      </c>
      <c r="S78" s="316" t="s">
        <v>956</v>
      </c>
      <c r="T78" s="316" t="s">
        <v>956</v>
      </c>
      <c r="U78" s="316" t="s">
        <v>961</v>
      </c>
      <c r="V78" s="316" t="s">
        <v>946</v>
      </c>
      <c r="W78" s="316" t="s">
        <v>955</v>
      </c>
      <c r="X78" s="316" t="s">
        <v>941</v>
      </c>
      <c r="Y78" s="316" t="s">
        <v>947</v>
      </c>
      <c r="Z78" s="316" t="s">
        <v>946</v>
      </c>
      <c r="AA78" s="316" t="s">
        <v>956</v>
      </c>
      <c r="AB78" s="316" t="s">
        <v>938</v>
      </c>
      <c r="AC78" s="316" t="s">
        <v>947</v>
      </c>
      <c r="AD78" s="316" t="s">
        <v>941</v>
      </c>
      <c r="AE78" s="316" t="s">
        <v>946</v>
      </c>
      <c r="AF78" s="316" t="s">
        <v>947</v>
      </c>
      <c r="AG78" s="316" t="s">
        <v>956</v>
      </c>
      <c r="AH78" s="316" t="s">
        <v>970</v>
      </c>
      <c r="AI78" s="316" t="s">
        <v>938</v>
      </c>
      <c r="AJ78" s="316" t="s">
        <v>946</v>
      </c>
      <c r="AK78" s="316" t="s">
        <v>947</v>
      </c>
      <c r="AL78" s="316" t="s">
        <v>947</v>
      </c>
      <c r="AM78" s="316" t="s">
        <v>947</v>
      </c>
      <c r="AN78" s="316" t="s">
        <v>941</v>
      </c>
      <c r="AO78" s="316" t="s">
        <v>956</v>
      </c>
      <c r="AP78" s="316" t="s">
        <v>979</v>
      </c>
      <c r="AQ78" s="316" t="s">
        <v>936</v>
      </c>
      <c r="AR78" s="316" t="s">
        <v>947</v>
      </c>
    </row>
    <row r="79" spans="1:44">
      <c r="A79" s="316" t="s">
        <v>544</v>
      </c>
      <c r="B79" s="316" t="s">
        <v>546</v>
      </c>
      <c r="C79" s="316" t="s">
        <v>1139</v>
      </c>
      <c r="D79" s="317">
        <v>45659</v>
      </c>
      <c r="E79" s="316" t="s">
        <v>932</v>
      </c>
      <c r="F79" s="316" t="s">
        <v>644</v>
      </c>
      <c r="G79" s="316" t="s">
        <v>933</v>
      </c>
      <c r="H79" s="316" t="s">
        <v>1018</v>
      </c>
      <c r="I79" s="316" t="s">
        <v>1140</v>
      </c>
      <c r="J79" s="316" t="s">
        <v>947</v>
      </c>
      <c r="K79" s="316" t="s">
        <v>699</v>
      </c>
      <c r="L79" s="316" t="s">
        <v>978</v>
      </c>
      <c r="M79" s="316" t="s">
        <v>672</v>
      </c>
      <c r="N79" s="316" t="s">
        <v>938</v>
      </c>
      <c r="O79" s="316" t="s">
        <v>672</v>
      </c>
      <c r="P79" s="316" t="s">
        <v>672</v>
      </c>
      <c r="Q79" s="316" t="s">
        <v>672</v>
      </c>
      <c r="R79" s="316" t="s">
        <v>672</v>
      </c>
      <c r="S79" s="316" t="s">
        <v>672</v>
      </c>
      <c r="T79" s="316" t="s">
        <v>672</v>
      </c>
      <c r="U79" s="316" t="s">
        <v>938</v>
      </c>
      <c r="V79" s="316" t="s">
        <v>947</v>
      </c>
      <c r="W79" s="316" t="s">
        <v>947</v>
      </c>
      <c r="X79" s="316" t="s">
        <v>939</v>
      </c>
      <c r="Y79" s="316" t="s">
        <v>982</v>
      </c>
      <c r="Z79" s="316" t="s">
        <v>941</v>
      </c>
      <c r="AA79" s="316" t="s">
        <v>946</v>
      </c>
      <c r="AB79" s="316" t="s">
        <v>940</v>
      </c>
      <c r="AC79" s="316" t="s">
        <v>946</v>
      </c>
      <c r="AD79" s="316" t="s">
        <v>939</v>
      </c>
      <c r="AE79" s="316" t="s">
        <v>946</v>
      </c>
      <c r="AF79" s="316" t="s">
        <v>982</v>
      </c>
      <c r="AG79" s="316" t="s">
        <v>939</v>
      </c>
      <c r="AH79" s="316" t="s">
        <v>699</v>
      </c>
      <c r="AI79" s="316" t="s">
        <v>979</v>
      </c>
      <c r="AJ79" s="316" t="s">
        <v>939</v>
      </c>
      <c r="AK79" s="316" t="s">
        <v>941</v>
      </c>
      <c r="AL79" s="316" t="s">
        <v>939</v>
      </c>
      <c r="AM79" s="316" t="s">
        <v>941</v>
      </c>
      <c r="AN79" s="316" t="s">
        <v>939</v>
      </c>
      <c r="AO79" s="316" t="s">
        <v>672</v>
      </c>
      <c r="AP79" s="316" t="s">
        <v>938</v>
      </c>
      <c r="AQ79" s="316" t="s">
        <v>672</v>
      </c>
      <c r="AR79" s="316" t="s">
        <v>672</v>
      </c>
    </row>
    <row r="80" spans="1:44">
      <c r="A80" s="316" t="s">
        <v>427</v>
      </c>
      <c r="B80" s="316" t="s">
        <v>429</v>
      </c>
      <c r="C80" s="316" t="s">
        <v>1141</v>
      </c>
      <c r="D80" s="317">
        <v>45656</v>
      </c>
      <c r="E80" s="316" t="s">
        <v>1021</v>
      </c>
      <c r="F80" s="316" t="s">
        <v>169</v>
      </c>
      <c r="G80" s="316" t="s">
        <v>933</v>
      </c>
      <c r="H80" s="316" t="s">
        <v>1039</v>
      </c>
      <c r="I80" s="316" t="s">
        <v>1079</v>
      </c>
      <c r="J80" s="316" t="s">
        <v>966</v>
      </c>
      <c r="K80" s="316" t="s">
        <v>967</v>
      </c>
      <c r="L80" s="316" t="s">
        <v>964</v>
      </c>
      <c r="M80" s="316" t="s">
        <v>946</v>
      </c>
      <c r="N80" s="316" t="s">
        <v>949</v>
      </c>
      <c r="O80" s="316" t="s">
        <v>941</v>
      </c>
      <c r="P80" s="316" t="s">
        <v>946</v>
      </c>
      <c r="Q80" s="316" t="s">
        <v>946</v>
      </c>
      <c r="R80" s="316" t="s">
        <v>946</v>
      </c>
      <c r="S80" s="316" t="s">
        <v>947</v>
      </c>
      <c r="T80" s="316" t="s">
        <v>946</v>
      </c>
      <c r="U80" s="316" t="s">
        <v>1056</v>
      </c>
      <c r="V80" s="316" t="s">
        <v>947</v>
      </c>
      <c r="W80" s="316" t="s">
        <v>947</v>
      </c>
      <c r="X80" s="316" t="s">
        <v>941</v>
      </c>
      <c r="Y80" s="316" t="s">
        <v>939</v>
      </c>
      <c r="Z80" s="316" t="s">
        <v>947</v>
      </c>
      <c r="AA80" s="316" t="s">
        <v>699</v>
      </c>
      <c r="AB80" s="316" t="s">
        <v>979</v>
      </c>
      <c r="AC80" s="316" t="s">
        <v>939</v>
      </c>
      <c r="AD80" s="316" t="s">
        <v>956</v>
      </c>
      <c r="AE80" s="316" t="s">
        <v>672</v>
      </c>
      <c r="AF80" s="316" t="s">
        <v>672</v>
      </c>
      <c r="AG80" s="316" t="s">
        <v>672</v>
      </c>
      <c r="AH80" s="316" t="s">
        <v>672</v>
      </c>
      <c r="AI80" s="316" t="s">
        <v>938</v>
      </c>
      <c r="AJ80" s="316" t="s">
        <v>672</v>
      </c>
      <c r="AK80" s="316" t="s">
        <v>672</v>
      </c>
      <c r="AL80" s="316" t="s">
        <v>939</v>
      </c>
      <c r="AM80" s="316" t="s">
        <v>939</v>
      </c>
      <c r="AN80" s="316" t="s">
        <v>963</v>
      </c>
      <c r="AO80" s="316" t="s">
        <v>939</v>
      </c>
      <c r="AP80" s="316" t="s">
        <v>962</v>
      </c>
      <c r="AQ80" s="316" t="s">
        <v>939</v>
      </c>
      <c r="AR80" s="316" t="s">
        <v>939</v>
      </c>
    </row>
    <row r="81" spans="1:44">
      <c r="A81" s="316" t="s">
        <v>557</v>
      </c>
      <c r="B81" s="316" t="s">
        <v>559</v>
      </c>
      <c r="C81" s="316" t="s">
        <v>1145</v>
      </c>
      <c r="D81" s="317">
        <v>45667</v>
      </c>
      <c r="E81" s="316" t="s">
        <v>932</v>
      </c>
      <c r="F81" s="316" t="s">
        <v>169</v>
      </c>
      <c r="G81" s="316" t="s">
        <v>933</v>
      </c>
      <c r="H81" s="316" t="s">
        <v>934</v>
      </c>
      <c r="I81" s="316" t="s">
        <v>1146</v>
      </c>
      <c r="J81" s="316" t="s">
        <v>955</v>
      </c>
      <c r="K81" s="316" t="s">
        <v>978</v>
      </c>
      <c r="L81" s="316" t="s">
        <v>955</v>
      </c>
      <c r="M81" s="316" t="s">
        <v>961</v>
      </c>
      <c r="N81" s="316" t="s">
        <v>938</v>
      </c>
      <c r="O81" s="316" t="s">
        <v>955</v>
      </c>
      <c r="P81" s="316" t="s">
        <v>955</v>
      </c>
      <c r="Q81" s="316" t="s">
        <v>955</v>
      </c>
      <c r="R81" s="316" t="s">
        <v>679</v>
      </c>
      <c r="S81" s="316" t="s">
        <v>946</v>
      </c>
      <c r="T81" s="316" t="s">
        <v>949</v>
      </c>
      <c r="U81" s="316" t="s">
        <v>938</v>
      </c>
      <c r="V81" s="316" t="s">
        <v>978</v>
      </c>
      <c r="W81" s="316" t="s">
        <v>978</v>
      </c>
      <c r="X81" s="316" t="s">
        <v>941</v>
      </c>
      <c r="Y81" s="316" t="s">
        <v>963</v>
      </c>
      <c r="Z81" s="316" t="s">
        <v>955</v>
      </c>
      <c r="AA81" s="316" t="s">
        <v>949</v>
      </c>
      <c r="AB81" s="316" t="s">
        <v>938</v>
      </c>
      <c r="AC81" s="316" t="s">
        <v>947</v>
      </c>
      <c r="AD81" s="316" t="s">
        <v>963</v>
      </c>
      <c r="AE81" s="316" t="s">
        <v>955</v>
      </c>
      <c r="AF81" s="316" t="s">
        <v>978</v>
      </c>
      <c r="AG81" s="316" t="s">
        <v>978</v>
      </c>
      <c r="AH81" s="316" t="s">
        <v>961</v>
      </c>
      <c r="AI81" s="316" t="s">
        <v>938</v>
      </c>
      <c r="AJ81" s="316" t="s">
        <v>955</v>
      </c>
      <c r="AK81" s="316" t="s">
        <v>956</v>
      </c>
      <c r="AL81" s="316" t="s">
        <v>946</v>
      </c>
      <c r="AM81" s="316" t="s">
        <v>955</v>
      </c>
      <c r="AN81" s="316" t="s">
        <v>939</v>
      </c>
      <c r="AO81" s="316" t="s">
        <v>937</v>
      </c>
      <c r="AP81" s="316" t="s">
        <v>938</v>
      </c>
      <c r="AQ81" s="316" t="s">
        <v>947</v>
      </c>
      <c r="AR81" s="316" t="s">
        <v>955</v>
      </c>
    </row>
    <row r="82" spans="1:44">
      <c r="A82" s="316" t="s">
        <v>320</v>
      </c>
      <c r="B82" s="316" t="s">
        <v>1147</v>
      </c>
      <c r="C82" s="316" t="s">
        <v>1148</v>
      </c>
      <c r="D82" s="317">
        <v>45678</v>
      </c>
      <c r="E82" s="316" t="s">
        <v>932</v>
      </c>
      <c r="F82" s="316" t="s">
        <v>169</v>
      </c>
      <c r="G82" s="316" t="s">
        <v>933</v>
      </c>
      <c r="H82" s="316" t="s">
        <v>1018</v>
      </c>
      <c r="I82" s="316" t="s">
        <v>1119</v>
      </c>
      <c r="J82" s="316" t="s">
        <v>939</v>
      </c>
      <c r="K82" s="316" t="s">
        <v>941</v>
      </c>
      <c r="L82" s="316" t="s">
        <v>939</v>
      </c>
      <c r="M82" s="316" t="s">
        <v>939</v>
      </c>
      <c r="N82" s="316" t="s">
        <v>962</v>
      </c>
      <c r="O82" s="316" t="s">
        <v>941</v>
      </c>
      <c r="P82" s="316" t="s">
        <v>982</v>
      </c>
      <c r="Q82" s="316" t="s">
        <v>939</v>
      </c>
      <c r="R82" s="316" t="s">
        <v>941</v>
      </c>
      <c r="S82" s="316" t="s">
        <v>982</v>
      </c>
      <c r="T82" s="316" t="s">
        <v>941</v>
      </c>
      <c r="U82" s="316" t="s">
        <v>962</v>
      </c>
      <c r="V82" s="316" t="s">
        <v>941</v>
      </c>
      <c r="W82" s="316" t="s">
        <v>941</v>
      </c>
      <c r="X82" s="316" t="s">
        <v>941</v>
      </c>
      <c r="Y82" s="316" t="s">
        <v>941</v>
      </c>
      <c r="Z82" s="316" t="s">
        <v>941</v>
      </c>
      <c r="AA82" s="316" t="s">
        <v>941</v>
      </c>
      <c r="AB82" s="316" t="s">
        <v>962</v>
      </c>
      <c r="AC82" s="316" t="s">
        <v>941</v>
      </c>
      <c r="AD82" s="316" t="s">
        <v>982</v>
      </c>
      <c r="AE82" s="316" t="s">
        <v>982</v>
      </c>
      <c r="AF82" s="316" t="s">
        <v>982</v>
      </c>
      <c r="AG82" s="316" t="s">
        <v>982</v>
      </c>
      <c r="AH82" s="316" t="s">
        <v>955</v>
      </c>
      <c r="AI82" s="316" t="s">
        <v>976</v>
      </c>
      <c r="AJ82" s="316" t="s">
        <v>982</v>
      </c>
      <c r="AK82" s="316" t="s">
        <v>941</v>
      </c>
      <c r="AL82" s="316" t="s">
        <v>939</v>
      </c>
      <c r="AM82" s="316" t="s">
        <v>939</v>
      </c>
      <c r="AN82" s="316" t="s">
        <v>982</v>
      </c>
      <c r="AO82" s="316" t="s">
        <v>955</v>
      </c>
      <c r="AP82" s="316" t="s">
        <v>962</v>
      </c>
      <c r="AQ82" s="316" t="s">
        <v>982</v>
      </c>
      <c r="AR82" s="316" t="s">
        <v>966</v>
      </c>
    </row>
    <row r="83" spans="1:44">
      <c r="A83" s="316" t="s">
        <v>302</v>
      </c>
      <c r="B83" s="316" t="s">
        <v>304</v>
      </c>
      <c r="C83" s="316" t="s">
        <v>1149</v>
      </c>
      <c r="D83" s="317">
        <v>45679</v>
      </c>
      <c r="E83" s="316" t="s">
        <v>932</v>
      </c>
      <c r="F83" s="316" t="s">
        <v>644</v>
      </c>
      <c r="G83" s="316" t="s">
        <v>933</v>
      </c>
      <c r="H83" s="316" t="s">
        <v>959</v>
      </c>
      <c r="I83" s="316" t="s">
        <v>960</v>
      </c>
      <c r="J83" s="316" t="s">
        <v>982</v>
      </c>
      <c r="K83" s="316" t="s">
        <v>966</v>
      </c>
      <c r="L83" s="316" t="s">
        <v>967</v>
      </c>
      <c r="M83" s="316" t="s">
        <v>987</v>
      </c>
      <c r="N83" s="316" t="s">
        <v>942</v>
      </c>
      <c r="O83" s="316" t="s">
        <v>947</v>
      </c>
      <c r="P83" s="316" t="s">
        <v>672</v>
      </c>
      <c r="Q83" s="316" t="s">
        <v>672</v>
      </c>
      <c r="R83" s="316" t="s">
        <v>672</v>
      </c>
      <c r="S83" s="316" t="s">
        <v>672</v>
      </c>
      <c r="T83" s="316" t="s">
        <v>672</v>
      </c>
      <c r="U83" s="316" t="s">
        <v>938</v>
      </c>
      <c r="V83" s="316" t="s">
        <v>672</v>
      </c>
      <c r="W83" s="316" t="s">
        <v>941</v>
      </c>
      <c r="X83" s="316" t="s">
        <v>982</v>
      </c>
      <c r="Y83" s="316" t="s">
        <v>941</v>
      </c>
      <c r="Z83" s="316" t="s">
        <v>941</v>
      </c>
      <c r="AA83" s="316" t="s">
        <v>966</v>
      </c>
      <c r="AB83" s="316" t="s">
        <v>953</v>
      </c>
      <c r="AC83" s="316" t="s">
        <v>941</v>
      </c>
      <c r="AD83" s="316" t="s">
        <v>964</v>
      </c>
      <c r="AE83" s="316" t="s">
        <v>977</v>
      </c>
      <c r="AF83" s="316" t="s">
        <v>982</v>
      </c>
      <c r="AG83" s="316" t="s">
        <v>941</v>
      </c>
      <c r="AH83" s="316" t="s">
        <v>941</v>
      </c>
      <c r="AI83" s="316" t="s">
        <v>940</v>
      </c>
      <c r="AJ83" s="316" t="s">
        <v>941</v>
      </c>
      <c r="AK83" s="316" t="s">
        <v>982</v>
      </c>
      <c r="AL83" s="316" t="s">
        <v>941</v>
      </c>
      <c r="AM83" s="316" t="s">
        <v>941</v>
      </c>
      <c r="AN83" s="316" t="s">
        <v>977</v>
      </c>
      <c r="AO83" s="316" t="s">
        <v>941</v>
      </c>
      <c r="AP83" s="316" t="s">
        <v>946</v>
      </c>
      <c r="AQ83" s="316" t="s">
        <v>978</v>
      </c>
      <c r="AR83" s="316" t="s">
        <v>672</v>
      </c>
    </row>
    <row r="84" spans="1:44">
      <c r="A84" s="316" t="s">
        <v>248</v>
      </c>
      <c r="B84" s="316" t="s">
        <v>250</v>
      </c>
      <c r="C84" s="316" t="s">
        <v>1150</v>
      </c>
      <c r="D84" s="317">
        <v>45679</v>
      </c>
      <c r="E84" s="316" t="s">
        <v>932</v>
      </c>
      <c r="F84" s="316" t="s">
        <v>644</v>
      </c>
      <c r="G84" s="316" t="s">
        <v>933</v>
      </c>
      <c r="H84" s="316" t="s">
        <v>959</v>
      </c>
      <c r="I84" s="316" t="s">
        <v>960</v>
      </c>
      <c r="J84" s="316" t="s">
        <v>672</v>
      </c>
      <c r="K84" s="316" t="s">
        <v>966</v>
      </c>
      <c r="L84" s="316" t="s">
        <v>967</v>
      </c>
      <c r="M84" s="316" t="s">
        <v>967</v>
      </c>
      <c r="N84" s="316" t="s">
        <v>1056</v>
      </c>
      <c r="O84" s="316" t="s">
        <v>966</v>
      </c>
      <c r="P84" s="316" t="s">
        <v>939</v>
      </c>
      <c r="Q84" s="316" t="s">
        <v>941</v>
      </c>
      <c r="R84" s="316" t="s">
        <v>946</v>
      </c>
      <c r="S84" s="316" t="s">
        <v>699</v>
      </c>
      <c r="T84" s="316" t="s">
        <v>977</v>
      </c>
      <c r="U84" s="316" t="s">
        <v>949</v>
      </c>
      <c r="V84" s="316" t="s">
        <v>946</v>
      </c>
      <c r="W84" s="316" t="s">
        <v>942</v>
      </c>
      <c r="X84" s="316" t="s">
        <v>672</v>
      </c>
      <c r="Y84" s="316" t="s">
        <v>672</v>
      </c>
      <c r="Z84" s="316" t="s">
        <v>672</v>
      </c>
      <c r="AA84" s="316" t="s">
        <v>672</v>
      </c>
      <c r="AB84" s="316" t="s">
        <v>938</v>
      </c>
      <c r="AC84" s="316" t="s">
        <v>672</v>
      </c>
      <c r="AD84" s="316" t="s">
        <v>672</v>
      </c>
      <c r="AE84" s="316" t="s">
        <v>947</v>
      </c>
      <c r="AF84" s="316" t="s">
        <v>947</v>
      </c>
      <c r="AG84" s="316" t="s">
        <v>946</v>
      </c>
      <c r="AH84" s="316" t="s">
        <v>939</v>
      </c>
      <c r="AI84" s="316" t="s">
        <v>938</v>
      </c>
      <c r="AJ84" s="316" t="s">
        <v>941</v>
      </c>
      <c r="AK84" s="316" t="s">
        <v>947</v>
      </c>
      <c r="AL84" s="316" t="s">
        <v>941</v>
      </c>
      <c r="AM84" s="316" t="s">
        <v>939</v>
      </c>
      <c r="AN84" s="316" t="s">
        <v>977</v>
      </c>
      <c r="AO84" s="316" t="s">
        <v>939</v>
      </c>
      <c r="AP84" s="316" t="s">
        <v>938</v>
      </c>
      <c r="AQ84" s="316" t="s">
        <v>967</v>
      </c>
      <c r="AR84" s="316" t="s">
        <v>672</v>
      </c>
    </row>
    <row r="85" spans="1:44">
      <c r="A85" s="316" t="s">
        <v>601</v>
      </c>
      <c r="B85" s="316" t="s">
        <v>603</v>
      </c>
      <c r="C85" s="316" t="s">
        <v>1151</v>
      </c>
      <c r="D85" s="317">
        <v>45679</v>
      </c>
      <c r="E85" s="316" t="s">
        <v>1021</v>
      </c>
      <c r="F85" s="316" t="s">
        <v>169</v>
      </c>
      <c r="G85" s="316" t="s">
        <v>933</v>
      </c>
      <c r="H85" s="316" t="s">
        <v>959</v>
      </c>
      <c r="I85" s="316" t="s">
        <v>268</v>
      </c>
      <c r="J85" s="316" t="s">
        <v>956</v>
      </c>
      <c r="K85" s="316" t="s">
        <v>966</v>
      </c>
      <c r="L85" s="316" t="s">
        <v>946</v>
      </c>
      <c r="M85" s="316" t="s">
        <v>940</v>
      </c>
      <c r="N85" s="316" t="s">
        <v>938</v>
      </c>
      <c r="O85" s="316" t="s">
        <v>942</v>
      </c>
      <c r="P85" s="316" t="s">
        <v>956</v>
      </c>
      <c r="Q85" s="316" t="s">
        <v>956</v>
      </c>
      <c r="R85" s="316" t="s">
        <v>956</v>
      </c>
      <c r="S85" s="316" t="s">
        <v>956</v>
      </c>
      <c r="T85" s="316" t="s">
        <v>940</v>
      </c>
      <c r="U85" s="316" t="s">
        <v>938</v>
      </c>
      <c r="V85" s="316" t="s">
        <v>938</v>
      </c>
      <c r="W85" s="316" t="s">
        <v>938</v>
      </c>
      <c r="X85" s="316" t="s">
        <v>938</v>
      </c>
      <c r="Y85" s="316" t="s">
        <v>938</v>
      </c>
      <c r="Z85" s="316" t="s">
        <v>938</v>
      </c>
      <c r="AA85" s="316" t="s">
        <v>938</v>
      </c>
      <c r="AB85" s="316" t="s">
        <v>938</v>
      </c>
      <c r="AC85" s="316" t="s">
        <v>938</v>
      </c>
      <c r="AD85" s="316" t="s">
        <v>938</v>
      </c>
      <c r="AE85" s="316" t="s">
        <v>938</v>
      </c>
      <c r="AF85" s="316" t="s">
        <v>938</v>
      </c>
      <c r="AG85" s="316" t="s">
        <v>938</v>
      </c>
      <c r="AH85" s="316" t="s">
        <v>938</v>
      </c>
      <c r="AI85" s="316" t="s">
        <v>938</v>
      </c>
      <c r="AJ85" s="316" t="s">
        <v>938</v>
      </c>
      <c r="AK85" s="316" t="s">
        <v>938</v>
      </c>
      <c r="AL85" s="316" t="s">
        <v>938</v>
      </c>
      <c r="AM85" s="316" t="s">
        <v>938</v>
      </c>
      <c r="AN85" s="316" t="s">
        <v>938</v>
      </c>
      <c r="AO85" s="316" t="s">
        <v>938</v>
      </c>
      <c r="AP85" s="316" t="s">
        <v>938</v>
      </c>
      <c r="AQ85" s="316" t="s">
        <v>938</v>
      </c>
      <c r="AR85" s="316" t="s">
        <v>938</v>
      </c>
    </row>
    <row r="86" spans="1:44">
      <c r="A86" s="316" t="s">
        <v>341</v>
      </c>
      <c r="B86" s="316" t="s">
        <v>343</v>
      </c>
      <c r="C86" s="316" t="s">
        <v>1152</v>
      </c>
      <c r="D86" s="317">
        <v>45677</v>
      </c>
      <c r="E86" s="316" t="s">
        <v>1021</v>
      </c>
      <c r="F86" s="316" t="s">
        <v>169</v>
      </c>
      <c r="G86" s="316" t="s">
        <v>933</v>
      </c>
      <c r="H86" s="316" t="s">
        <v>959</v>
      </c>
      <c r="I86" s="316" t="s">
        <v>268</v>
      </c>
      <c r="J86" s="316" t="s">
        <v>978</v>
      </c>
      <c r="K86" s="316" t="s">
        <v>966</v>
      </c>
      <c r="L86" s="316" t="s">
        <v>967</v>
      </c>
      <c r="M86" s="316" t="s">
        <v>970</v>
      </c>
      <c r="N86" s="316" t="s">
        <v>938</v>
      </c>
      <c r="O86" s="316" t="s">
        <v>677</v>
      </c>
      <c r="P86" s="316" t="s">
        <v>947</v>
      </c>
      <c r="Q86" s="316" t="s">
        <v>956</v>
      </c>
      <c r="R86" s="316" t="s">
        <v>955</v>
      </c>
      <c r="S86" s="316" t="s">
        <v>955</v>
      </c>
      <c r="T86" s="316" t="s">
        <v>975</v>
      </c>
      <c r="U86" s="316" t="s">
        <v>938</v>
      </c>
      <c r="V86" s="316" t="s">
        <v>955</v>
      </c>
      <c r="W86" s="316" t="s">
        <v>956</v>
      </c>
      <c r="X86" s="316" t="s">
        <v>978</v>
      </c>
      <c r="Y86" s="316" t="s">
        <v>978</v>
      </c>
      <c r="Z86" s="316" t="s">
        <v>956</v>
      </c>
      <c r="AA86" s="316" t="s">
        <v>940</v>
      </c>
      <c r="AB86" s="316" t="s">
        <v>956</v>
      </c>
      <c r="AC86" s="316" t="s">
        <v>956</v>
      </c>
      <c r="AD86" s="316" t="s">
        <v>978</v>
      </c>
      <c r="AE86" s="316" t="s">
        <v>982</v>
      </c>
      <c r="AF86" s="316" t="s">
        <v>978</v>
      </c>
      <c r="AG86" s="316" t="s">
        <v>679</v>
      </c>
      <c r="AH86" s="316" t="s">
        <v>679</v>
      </c>
      <c r="AI86" s="316" t="s">
        <v>938</v>
      </c>
      <c r="AJ86" s="316" t="s">
        <v>956</v>
      </c>
      <c r="AK86" s="316" t="s">
        <v>956</v>
      </c>
      <c r="AL86" s="316" t="s">
        <v>939</v>
      </c>
      <c r="AM86" s="316" t="s">
        <v>956</v>
      </c>
      <c r="AN86" s="316" t="s">
        <v>956</v>
      </c>
      <c r="AO86" s="316" t="s">
        <v>939</v>
      </c>
      <c r="AP86" s="316" t="s">
        <v>938</v>
      </c>
      <c r="AQ86" s="316" t="s">
        <v>946</v>
      </c>
      <c r="AR86" s="316" t="s">
        <v>978</v>
      </c>
    </row>
    <row r="87" spans="1:44">
      <c r="A87" s="316" t="s">
        <v>588</v>
      </c>
      <c r="B87" s="316" t="s">
        <v>590</v>
      </c>
      <c r="C87" s="316" t="s">
        <v>1153</v>
      </c>
      <c r="D87" s="317">
        <v>45685</v>
      </c>
      <c r="E87" s="316" t="s">
        <v>1021</v>
      </c>
      <c r="F87" s="316" t="s">
        <v>169</v>
      </c>
      <c r="G87" s="316" t="s">
        <v>933</v>
      </c>
      <c r="H87" s="316" t="s">
        <v>959</v>
      </c>
      <c r="I87" s="316" t="s">
        <v>268</v>
      </c>
      <c r="J87" s="316" t="s">
        <v>956</v>
      </c>
      <c r="K87" s="316" t="s">
        <v>982</v>
      </c>
      <c r="L87" s="316" t="s">
        <v>982</v>
      </c>
      <c r="M87" s="316" t="s">
        <v>961</v>
      </c>
      <c r="N87" s="316" t="s">
        <v>938</v>
      </c>
      <c r="O87" s="316" t="s">
        <v>699</v>
      </c>
      <c r="P87" s="316" t="s">
        <v>956</v>
      </c>
      <c r="Q87" s="316" t="s">
        <v>956</v>
      </c>
      <c r="R87" s="316" t="s">
        <v>956</v>
      </c>
      <c r="S87" s="316" t="s">
        <v>955</v>
      </c>
      <c r="T87" s="316" t="s">
        <v>961</v>
      </c>
      <c r="U87" s="316" t="s">
        <v>938</v>
      </c>
      <c r="V87" s="316" t="s">
        <v>978</v>
      </c>
      <c r="W87" s="316" t="s">
        <v>956</v>
      </c>
      <c r="X87" s="316" t="s">
        <v>956</v>
      </c>
      <c r="Y87" s="316" t="s">
        <v>956</v>
      </c>
      <c r="Z87" s="316" t="s">
        <v>956</v>
      </c>
      <c r="AA87" s="316" t="s">
        <v>940</v>
      </c>
      <c r="AB87" s="316" t="s">
        <v>938</v>
      </c>
      <c r="AC87" s="316" t="s">
        <v>956</v>
      </c>
      <c r="AD87" s="316" t="s">
        <v>956</v>
      </c>
      <c r="AE87" s="316" t="s">
        <v>956</v>
      </c>
      <c r="AF87" s="316" t="s">
        <v>956</v>
      </c>
      <c r="AG87" s="316" t="s">
        <v>953</v>
      </c>
      <c r="AH87" s="316" t="s">
        <v>940</v>
      </c>
      <c r="AI87" s="316" t="s">
        <v>938</v>
      </c>
      <c r="AJ87" s="316" t="s">
        <v>956</v>
      </c>
      <c r="AK87" s="316" t="s">
        <v>978</v>
      </c>
      <c r="AL87" s="316" t="s">
        <v>953</v>
      </c>
      <c r="AM87" s="316" t="s">
        <v>947</v>
      </c>
      <c r="AN87" s="316" t="s">
        <v>946</v>
      </c>
      <c r="AO87" s="316" t="s">
        <v>970</v>
      </c>
      <c r="AP87" s="316" t="s">
        <v>938</v>
      </c>
      <c r="AQ87" s="316" t="s">
        <v>953</v>
      </c>
      <c r="AR87" s="316" t="s">
        <v>956</v>
      </c>
    </row>
    <row r="88" spans="1:44">
      <c r="A88" s="316" t="s">
        <v>394</v>
      </c>
      <c r="B88" s="316" t="s">
        <v>1154</v>
      </c>
      <c r="C88" s="316" t="s">
        <v>1155</v>
      </c>
      <c r="D88" s="317">
        <v>45684</v>
      </c>
      <c r="E88" s="316" t="s">
        <v>1021</v>
      </c>
      <c r="F88" s="316" t="s">
        <v>169</v>
      </c>
      <c r="G88" s="316" t="s">
        <v>933</v>
      </c>
      <c r="H88" s="316" t="s">
        <v>959</v>
      </c>
      <c r="I88" s="316" t="s">
        <v>268</v>
      </c>
      <c r="J88" s="316" t="s">
        <v>956</v>
      </c>
      <c r="K88" s="316" t="s">
        <v>966</v>
      </c>
      <c r="L88" s="316" t="s">
        <v>963</v>
      </c>
      <c r="M88" s="316" t="s">
        <v>961</v>
      </c>
      <c r="N88" s="316" t="s">
        <v>938</v>
      </c>
      <c r="O88" s="316" t="s">
        <v>953</v>
      </c>
      <c r="P88" s="316" t="s">
        <v>956</v>
      </c>
      <c r="Q88" s="316" t="s">
        <v>956</v>
      </c>
      <c r="R88" s="316" t="s">
        <v>956</v>
      </c>
      <c r="S88" s="316" t="s">
        <v>955</v>
      </c>
      <c r="T88" s="316" t="s">
        <v>940</v>
      </c>
      <c r="U88" s="316" t="s">
        <v>938</v>
      </c>
      <c r="V88" s="316" t="s">
        <v>978</v>
      </c>
      <c r="W88" s="316" t="s">
        <v>978</v>
      </c>
      <c r="X88" s="316" t="s">
        <v>978</v>
      </c>
      <c r="Y88" s="316" t="s">
        <v>978</v>
      </c>
      <c r="Z88" s="316" t="s">
        <v>956</v>
      </c>
      <c r="AA88" s="316" t="s">
        <v>966</v>
      </c>
      <c r="AB88" s="316" t="s">
        <v>938</v>
      </c>
      <c r="AC88" s="316" t="s">
        <v>956</v>
      </c>
      <c r="AD88" s="316" t="s">
        <v>978</v>
      </c>
      <c r="AE88" s="316" t="s">
        <v>956</v>
      </c>
      <c r="AF88" s="316" t="s">
        <v>982</v>
      </c>
      <c r="AG88" s="316" t="s">
        <v>941</v>
      </c>
      <c r="AH88" s="316" t="s">
        <v>679</v>
      </c>
      <c r="AI88" s="316" t="s">
        <v>938</v>
      </c>
      <c r="AJ88" s="316" t="s">
        <v>956</v>
      </c>
      <c r="AK88" s="316" t="s">
        <v>978</v>
      </c>
      <c r="AL88" s="316" t="s">
        <v>946</v>
      </c>
      <c r="AM88" s="316" t="s">
        <v>978</v>
      </c>
      <c r="AN88" s="316" t="s">
        <v>939</v>
      </c>
      <c r="AO88" s="316" t="s">
        <v>939</v>
      </c>
      <c r="AP88" s="316" t="s">
        <v>947</v>
      </c>
      <c r="AQ88" s="316" t="s">
        <v>956</v>
      </c>
      <c r="AR88" s="316" t="s">
        <v>955</v>
      </c>
    </row>
    <row r="89" spans="1:44">
      <c r="A89" s="316" t="s">
        <v>631</v>
      </c>
      <c r="B89" s="316" t="s">
        <v>633</v>
      </c>
      <c r="C89" s="316" t="s">
        <v>1156</v>
      </c>
      <c r="D89" s="317">
        <v>45798</v>
      </c>
      <c r="E89" s="316" t="s">
        <v>932</v>
      </c>
      <c r="F89" s="316" t="s">
        <v>169</v>
      </c>
      <c r="G89" s="316" t="s">
        <v>933</v>
      </c>
      <c r="H89" s="316" t="s">
        <v>934</v>
      </c>
      <c r="I89" s="316" t="s">
        <v>634</v>
      </c>
      <c r="J89" s="316" t="s">
        <v>955</v>
      </c>
      <c r="K89" s="316" t="s">
        <v>978</v>
      </c>
      <c r="L89" s="316" t="s">
        <v>955</v>
      </c>
      <c r="M89" s="316" t="s">
        <v>962</v>
      </c>
      <c r="N89" s="316" t="s">
        <v>938</v>
      </c>
      <c r="O89" s="316" t="s">
        <v>978</v>
      </c>
      <c r="P89" s="316" t="s">
        <v>946</v>
      </c>
      <c r="Q89" s="316" t="s">
        <v>947</v>
      </c>
      <c r="R89" s="316" t="s">
        <v>953</v>
      </c>
      <c r="S89" s="316" t="s">
        <v>978</v>
      </c>
      <c r="T89" s="316" t="s">
        <v>42</v>
      </c>
      <c r="U89" s="316" t="s">
        <v>938</v>
      </c>
      <c r="V89" s="316" t="s">
        <v>978</v>
      </c>
      <c r="W89" s="316" t="s">
        <v>962</v>
      </c>
      <c r="X89" s="316" t="s">
        <v>978</v>
      </c>
      <c r="Y89" s="316" t="s">
        <v>978</v>
      </c>
      <c r="Z89" s="316" t="s">
        <v>956</v>
      </c>
      <c r="AA89" s="316" t="s">
        <v>962</v>
      </c>
      <c r="AB89" s="316" t="s">
        <v>938</v>
      </c>
      <c r="AC89" s="316" t="s">
        <v>955</v>
      </c>
      <c r="AD89" s="316" t="s">
        <v>982</v>
      </c>
      <c r="AE89" s="316" t="s">
        <v>955</v>
      </c>
      <c r="AF89" s="316" t="s">
        <v>978</v>
      </c>
      <c r="AG89" s="316" t="s">
        <v>978</v>
      </c>
      <c r="AH89" s="316" t="s">
        <v>961</v>
      </c>
      <c r="AI89" s="316" t="s">
        <v>938</v>
      </c>
      <c r="AJ89" s="316" t="s">
        <v>699</v>
      </c>
      <c r="AK89" s="316" t="s">
        <v>978</v>
      </c>
      <c r="AL89" s="316" t="s">
        <v>940</v>
      </c>
      <c r="AM89" s="316" t="s">
        <v>978</v>
      </c>
      <c r="AN89" s="316" t="s">
        <v>699</v>
      </c>
      <c r="AO89" s="316" t="s">
        <v>699</v>
      </c>
      <c r="AP89" s="316" t="s">
        <v>948</v>
      </c>
      <c r="AQ89" s="316" t="s">
        <v>939</v>
      </c>
      <c r="AR89" s="316" t="s">
        <v>955</v>
      </c>
    </row>
    <row r="90" spans="1:44">
      <c r="A90" s="316" t="s">
        <v>465</v>
      </c>
      <c r="B90" s="316" t="s">
        <v>467</v>
      </c>
      <c r="C90" s="316" t="s">
        <v>1157</v>
      </c>
      <c r="D90" s="317">
        <v>45687</v>
      </c>
      <c r="E90" s="316" t="s">
        <v>1021</v>
      </c>
      <c r="F90" s="316" t="s">
        <v>644</v>
      </c>
      <c r="G90" s="316" t="s">
        <v>933</v>
      </c>
      <c r="H90" s="316" t="s">
        <v>1069</v>
      </c>
      <c r="I90" s="316" t="s">
        <v>1158</v>
      </c>
      <c r="J90" s="316" t="s">
        <v>672</v>
      </c>
      <c r="K90" s="316" t="s">
        <v>672</v>
      </c>
      <c r="L90" s="316" t="s">
        <v>672</v>
      </c>
      <c r="M90" s="316" t="s">
        <v>672</v>
      </c>
      <c r="N90" s="316" t="s">
        <v>938</v>
      </c>
      <c r="O90" s="316" t="s">
        <v>941</v>
      </c>
      <c r="P90" s="316" t="s">
        <v>941</v>
      </c>
      <c r="Q90" s="316" t="s">
        <v>939</v>
      </c>
      <c r="R90" s="316" t="s">
        <v>941</v>
      </c>
      <c r="S90" s="316" t="s">
        <v>939</v>
      </c>
      <c r="T90" s="316" t="s">
        <v>947</v>
      </c>
      <c r="U90" s="316" t="s">
        <v>976</v>
      </c>
      <c r="V90" s="316" t="s">
        <v>947</v>
      </c>
      <c r="W90" s="316" t="s">
        <v>939</v>
      </c>
      <c r="X90" s="316" t="s">
        <v>939</v>
      </c>
      <c r="Y90" s="316" t="s">
        <v>941</v>
      </c>
      <c r="Z90" s="316" t="s">
        <v>939</v>
      </c>
      <c r="AA90" s="316" t="s">
        <v>947</v>
      </c>
      <c r="AB90" s="316" t="s">
        <v>976</v>
      </c>
      <c r="AC90" s="316" t="s">
        <v>962</v>
      </c>
      <c r="AD90" s="316" t="s">
        <v>939</v>
      </c>
      <c r="AE90" s="316" t="s">
        <v>939</v>
      </c>
      <c r="AF90" s="316" t="s">
        <v>939</v>
      </c>
      <c r="AG90" s="316" t="s">
        <v>939</v>
      </c>
      <c r="AH90" s="316" t="s">
        <v>955</v>
      </c>
      <c r="AI90" s="316" t="s">
        <v>976</v>
      </c>
      <c r="AJ90" s="316" t="s">
        <v>672</v>
      </c>
      <c r="AK90" s="316" t="s">
        <v>672</v>
      </c>
      <c r="AL90" s="316" t="s">
        <v>672</v>
      </c>
      <c r="AM90" s="316" t="s">
        <v>672</v>
      </c>
      <c r="AN90" s="316" t="s">
        <v>672</v>
      </c>
      <c r="AO90" s="316" t="s">
        <v>672</v>
      </c>
      <c r="AP90" s="316" t="s">
        <v>938</v>
      </c>
      <c r="AQ90" s="316" t="s">
        <v>939</v>
      </c>
      <c r="AR90" s="316" t="s">
        <v>939</v>
      </c>
    </row>
    <row r="91" spans="1:44">
      <c r="A91" s="316" t="s">
        <v>743</v>
      </c>
      <c r="B91" s="316" t="s">
        <v>745</v>
      </c>
      <c r="C91" s="316" t="s">
        <v>1159</v>
      </c>
      <c r="D91" s="317">
        <v>45688</v>
      </c>
      <c r="E91" s="316" t="s">
        <v>932</v>
      </c>
      <c r="F91" s="316" t="s">
        <v>169</v>
      </c>
      <c r="G91" s="316" t="s">
        <v>933</v>
      </c>
      <c r="H91" s="316" t="s">
        <v>934</v>
      </c>
      <c r="I91" s="316" t="s">
        <v>832</v>
      </c>
      <c r="J91" s="316" t="s">
        <v>941</v>
      </c>
      <c r="K91" s="316" t="s">
        <v>982</v>
      </c>
      <c r="L91" s="316" t="s">
        <v>941</v>
      </c>
      <c r="M91" s="316" t="s">
        <v>939</v>
      </c>
      <c r="N91" s="316" t="s">
        <v>962</v>
      </c>
      <c r="O91" s="316" t="s">
        <v>941</v>
      </c>
      <c r="P91" s="316" t="s">
        <v>941</v>
      </c>
      <c r="Q91" s="316" t="s">
        <v>941</v>
      </c>
      <c r="R91" s="316" t="s">
        <v>941</v>
      </c>
      <c r="S91" s="316" t="s">
        <v>941</v>
      </c>
      <c r="T91" s="316" t="s">
        <v>942</v>
      </c>
      <c r="U91" s="316" t="s">
        <v>938</v>
      </c>
      <c r="V91" s="316" t="s">
        <v>982</v>
      </c>
      <c r="W91" s="316" t="s">
        <v>982</v>
      </c>
      <c r="X91" s="316" t="s">
        <v>941</v>
      </c>
      <c r="Y91" s="316" t="s">
        <v>977</v>
      </c>
      <c r="Z91" s="316" t="s">
        <v>982</v>
      </c>
      <c r="AA91" s="316" t="s">
        <v>978</v>
      </c>
      <c r="AB91" s="316" t="s">
        <v>938</v>
      </c>
      <c r="AC91" s="316" t="s">
        <v>982</v>
      </c>
      <c r="AD91" s="316" t="s">
        <v>941</v>
      </c>
      <c r="AE91" s="316" t="s">
        <v>982</v>
      </c>
      <c r="AF91" s="316" t="s">
        <v>941</v>
      </c>
      <c r="AG91" s="316" t="s">
        <v>982</v>
      </c>
      <c r="AH91" s="316" t="s">
        <v>946</v>
      </c>
      <c r="AI91" s="316" t="s">
        <v>938</v>
      </c>
      <c r="AJ91" s="316" t="s">
        <v>963</v>
      </c>
      <c r="AK91" s="316" t="s">
        <v>941</v>
      </c>
      <c r="AL91" s="316" t="s">
        <v>977</v>
      </c>
      <c r="AM91" s="316" t="s">
        <v>966</v>
      </c>
      <c r="AN91" s="316" t="s">
        <v>977</v>
      </c>
      <c r="AO91" s="316" t="s">
        <v>953</v>
      </c>
      <c r="AP91" s="316" t="s">
        <v>938</v>
      </c>
      <c r="AQ91" s="316" t="s">
        <v>977</v>
      </c>
      <c r="AR91" s="316" t="s">
        <v>966</v>
      </c>
    </row>
    <row r="92" spans="1:44">
      <c r="A92" s="316" t="s">
        <v>895</v>
      </c>
      <c r="B92" s="316" t="s">
        <v>1160</v>
      </c>
      <c r="C92" s="316" t="s">
        <v>1161</v>
      </c>
      <c r="D92" s="317">
        <v>45689</v>
      </c>
      <c r="E92" s="316" t="s">
        <v>1021</v>
      </c>
      <c r="F92" s="316" t="s">
        <v>644</v>
      </c>
      <c r="G92" s="316" t="s">
        <v>933</v>
      </c>
      <c r="H92" s="316" t="s">
        <v>1018</v>
      </c>
      <c r="I92" s="316" t="s">
        <v>1103</v>
      </c>
      <c r="J92" s="316" t="s">
        <v>941</v>
      </c>
      <c r="K92" s="316" t="s">
        <v>941</v>
      </c>
      <c r="L92" s="316" t="s">
        <v>941</v>
      </c>
      <c r="M92" s="316" t="s">
        <v>947</v>
      </c>
      <c r="N92" s="316" t="s">
        <v>938</v>
      </c>
      <c r="O92" s="316" t="s">
        <v>939</v>
      </c>
      <c r="P92" s="316" t="s">
        <v>956</v>
      </c>
      <c r="Q92" s="316" t="s">
        <v>939</v>
      </c>
      <c r="R92" s="316" t="s">
        <v>977</v>
      </c>
      <c r="S92" s="316" t="s">
        <v>982</v>
      </c>
      <c r="T92" s="316" t="s">
        <v>947</v>
      </c>
      <c r="U92" s="316" t="s">
        <v>961</v>
      </c>
      <c r="V92" s="316" t="s">
        <v>941</v>
      </c>
      <c r="W92" s="316" t="s">
        <v>982</v>
      </c>
      <c r="X92" s="316" t="s">
        <v>982</v>
      </c>
      <c r="Y92" s="316" t="s">
        <v>966</v>
      </c>
      <c r="Z92" s="316" t="s">
        <v>982</v>
      </c>
      <c r="AA92" s="316" t="s">
        <v>947</v>
      </c>
      <c r="AB92" s="316" t="s">
        <v>961</v>
      </c>
      <c r="AC92" s="316" t="s">
        <v>941</v>
      </c>
      <c r="AD92" s="316" t="s">
        <v>941</v>
      </c>
      <c r="AE92" s="316" t="s">
        <v>982</v>
      </c>
      <c r="AF92" s="316" t="s">
        <v>982</v>
      </c>
      <c r="AG92" s="316" t="s">
        <v>941</v>
      </c>
      <c r="AH92" s="316" t="s">
        <v>947</v>
      </c>
      <c r="AI92" s="316" t="s">
        <v>938</v>
      </c>
      <c r="AJ92" s="316" t="s">
        <v>941</v>
      </c>
      <c r="AK92" s="316" t="s">
        <v>941</v>
      </c>
      <c r="AL92" s="316" t="s">
        <v>941</v>
      </c>
      <c r="AM92" s="316" t="s">
        <v>941</v>
      </c>
      <c r="AN92" s="316" t="s">
        <v>941</v>
      </c>
      <c r="AO92" s="316" t="s">
        <v>956</v>
      </c>
      <c r="AP92" s="316" t="s">
        <v>938</v>
      </c>
      <c r="AQ92" s="316" t="s">
        <v>941</v>
      </c>
      <c r="AR92" s="316" t="s">
        <v>941</v>
      </c>
    </row>
    <row r="93" spans="1:44">
      <c r="A93" s="316" t="s">
        <v>823</v>
      </c>
      <c r="B93" s="316" t="s">
        <v>825</v>
      </c>
      <c r="C93" s="316" t="s">
        <v>1162</v>
      </c>
      <c r="D93" s="317">
        <v>45689</v>
      </c>
      <c r="E93" s="316" t="s">
        <v>1101</v>
      </c>
      <c r="F93" s="316" t="s">
        <v>644</v>
      </c>
      <c r="G93" s="316" t="s">
        <v>933</v>
      </c>
      <c r="H93" s="316" t="s">
        <v>1106</v>
      </c>
      <c r="I93" s="316" t="s">
        <v>1103</v>
      </c>
      <c r="J93" s="316" t="s">
        <v>955</v>
      </c>
      <c r="K93" s="316" t="s">
        <v>955</v>
      </c>
      <c r="L93" s="316" t="s">
        <v>956</v>
      </c>
      <c r="M93" s="316" t="s">
        <v>942</v>
      </c>
      <c r="N93" s="316" t="s">
        <v>938</v>
      </c>
      <c r="O93" s="316" t="s">
        <v>955</v>
      </c>
      <c r="P93" s="316" t="s">
        <v>955</v>
      </c>
      <c r="Q93" s="316" t="s">
        <v>978</v>
      </c>
      <c r="R93" s="316" t="s">
        <v>955</v>
      </c>
      <c r="S93" s="316" t="s">
        <v>956</v>
      </c>
      <c r="T93" s="316" t="s">
        <v>970</v>
      </c>
      <c r="U93" s="316" t="s">
        <v>938</v>
      </c>
      <c r="V93" s="316" t="s">
        <v>956</v>
      </c>
      <c r="W93" s="316" t="s">
        <v>978</v>
      </c>
      <c r="X93" s="316" t="s">
        <v>956</v>
      </c>
      <c r="Y93" s="316" t="s">
        <v>978</v>
      </c>
      <c r="Z93" s="316" t="s">
        <v>978</v>
      </c>
      <c r="AA93" s="316" t="s">
        <v>940</v>
      </c>
      <c r="AB93" s="316" t="s">
        <v>938</v>
      </c>
      <c r="AC93" s="316" t="s">
        <v>956</v>
      </c>
      <c r="AD93" s="316" t="s">
        <v>956</v>
      </c>
      <c r="AE93" s="316" t="s">
        <v>955</v>
      </c>
      <c r="AF93" s="316" t="s">
        <v>955</v>
      </c>
      <c r="AG93" s="316" t="s">
        <v>978</v>
      </c>
      <c r="AH93" s="316" t="s">
        <v>134</v>
      </c>
      <c r="AI93" s="316" t="s">
        <v>938</v>
      </c>
      <c r="AJ93" s="316" t="s">
        <v>955</v>
      </c>
      <c r="AK93" s="316" t="s">
        <v>955</v>
      </c>
      <c r="AL93" s="316" t="s">
        <v>955</v>
      </c>
      <c r="AM93" s="316" t="s">
        <v>955</v>
      </c>
      <c r="AN93" s="316" t="s">
        <v>955</v>
      </c>
      <c r="AO93" s="316" t="s">
        <v>942</v>
      </c>
      <c r="AP93" s="316" t="s">
        <v>938</v>
      </c>
      <c r="AQ93" s="316" t="s">
        <v>955</v>
      </c>
      <c r="AR93" s="316" t="s">
        <v>941</v>
      </c>
    </row>
    <row r="94" spans="1:44">
      <c r="A94" s="316" t="s">
        <v>779</v>
      </c>
      <c r="B94" s="316" t="s">
        <v>781</v>
      </c>
      <c r="C94" s="316" t="s">
        <v>1163</v>
      </c>
      <c r="D94" s="317">
        <v>45688</v>
      </c>
      <c r="E94" s="316" t="s">
        <v>1021</v>
      </c>
      <c r="F94" s="316" t="s">
        <v>169</v>
      </c>
      <c r="G94" s="316" t="s">
        <v>933</v>
      </c>
      <c r="H94" s="316" t="s">
        <v>1018</v>
      </c>
      <c r="I94" s="316" t="s">
        <v>1103</v>
      </c>
      <c r="J94" s="316" t="s">
        <v>939</v>
      </c>
      <c r="K94" s="316" t="s">
        <v>939</v>
      </c>
      <c r="L94" s="316" t="s">
        <v>947</v>
      </c>
      <c r="M94" s="316" t="s">
        <v>978</v>
      </c>
      <c r="N94" s="316" t="s">
        <v>938</v>
      </c>
      <c r="O94" s="316" t="s">
        <v>939</v>
      </c>
      <c r="P94" s="316" t="s">
        <v>939</v>
      </c>
      <c r="Q94" s="316" t="s">
        <v>947</v>
      </c>
      <c r="R94" s="316" t="s">
        <v>939</v>
      </c>
      <c r="S94" s="316" t="s">
        <v>939</v>
      </c>
      <c r="T94" s="316" t="s">
        <v>978</v>
      </c>
      <c r="U94" s="316" t="s">
        <v>938</v>
      </c>
      <c r="V94" s="316" t="s">
        <v>939</v>
      </c>
      <c r="W94" s="316" t="s">
        <v>947</v>
      </c>
      <c r="X94" s="316" t="s">
        <v>947</v>
      </c>
      <c r="Y94" s="316" t="s">
        <v>939</v>
      </c>
      <c r="Z94" s="316" t="s">
        <v>939</v>
      </c>
      <c r="AA94" s="316" t="s">
        <v>936</v>
      </c>
      <c r="AB94" s="316" t="s">
        <v>938</v>
      </c>
      <c r="AC94" s="316" t="s">
        <v>939</v>
      </c>
      <c r="AD94" s="316" t="s">
        <v>947</v>
      </c>
      <c r="AE94" s="316" t="s">
        <v>939</v>
      </c>
      <c r="AF94" s="316" t="s">
        <v>947</v>
      </c>
      <c r="AG94" s="316" t="s">
        <v>939</v>
      </c>
      <c r="AH94" s="316" t="s">
        <v>978</v>
      </c>
      <c r="AI94" s="316" t="s">
        <v>938</v>
      </c>
      <c r="AJ94" s="316" t="s">
        <v>939</v>
      </c>
      <c r="AK94" s="316" t="s">
        <v>947</v>
      </c>
      <c r="AL94" s="316" t="s">
        <v>947</v>
      </c>
      <c r="AM94" s="316" t="s">
        <v>947</v>
      </c>
      <c r="AN94" s="316" t="s">
        <v>947</v>
      </c>
      <c r="AO94" s="316" t="s">
        <v>962</v>
      </c>
      <c r="AP94" s="316" t="s">
        <v>938</v>
      </c>
      <c r="AQ94" s="316" t="s">
        <v>947</v>
      </c>
      <c r="AR94" s="316" t="s">
        <v>939</v>
      </c>
    </row>
    <row r="95" spans="1:44">
      <c r="A95" s="316" t="s">
        <v>481</v>
      </c>
      <c r="B95" s="316" t="s">
        <v>483</v>
      </c>
      <c r="C95" s="316" t="s">
        <v>1164</v>
      </c>
      <c r="D95" s="317">
        <v>45691</v>
      </c>
      <c r="E95" s="316" t="s">
        <v>932</v>
      </c>
      <c r="F95" s="316" t="s">
        <v>644</v>
      </c>
      <c r="G95" s="316" t="s">
        <v>933</v>
      </c>
      <c r="H95" s="316" t="s">
        <v>1026</v>
      </c>
      <c r="I95" s="316" t="s">
        <v>1165</v>
      </c>
      <c r="J95" s="316" t="s">
        <v>939</v>
      </c>
      <c r="K95" s="316" t="s">
        <v>941</v>
      </c>
      <c r="L95" s="316" t="s">
        <v>955</v>
      </c>
      <c r="M95" s="316" t="s">
        <v>982</v>
      </c>
      <c r="N95" s="316" t="s">
        <v>975</v>
      </c>
      <c r="O95" s="316" t="s">
        <v>941</v>
      </c>
      <c r="P95" s="316" t="s">
        <v>941</v>
      </c>
      <c r="Q95" s="316" t="s">
        <v>982</v>
      </c>
      <c r="R95" s="316" t="s">
        <v>941</v>
      </c>
      <c r="S95" s="316" t="s">
        <v>941</v>
      </c>
      <c r="T95" s="316" t="s">
        <v>939</v>
      </c>
      <c r="U95" s="316" t="s">
        <v>961</v>
      </c>
      <c r="V95" s="316" t="s">
        <v>939</v>
      </c>
      <c r="W95" s="316" t="s">
        <v>939</v>
      </c>
      <c r="X95" s="316" t="s">
        <v>939</v>
      </c>
      <c r="Y95" s="316" t="s">
        <v>953</v>
      </c>
      <c r="Z95" s="316" t="s">
        <v>672</v>
      </c>
      <c r="AA95" s="316" t="s">
        <v>672</v>
      </c>
      <c r="AB95" s="316" t="s">
        <v>938</v>
      </c>
      <c r="AC95" s="316" t="s">
        <v>672</v>
      </c>
      <c r="AD95" s="316" t="s">
        <v>672</v>
      </c>
      <c r="AE95" s="316" t="s">
        <v>672</v>
      </c>
      <c r="AF95" s="316" t="s">
        <v>672</v>
      </c>
      <c r="AG95" s="316" t="s">
        <v>941</v>
      </c>
      <c r="AH95" s="316" t="s">
        <v>947</v>
      </c>
      <c r="AI95" s="316" t="s">
        <v>979</v>
      </c>
      <c r="AJ95" s="316" t="s">
        <v>982</v>
      </c>
      <c r="AK95" s="316" t="s">
        <v>939</v>
      </c>
      <c r="AL95" s="316" t="s">
        <v>941</v>
      </c>
      <c r="AM95" s="316" t="s">
        <v>941</v>
      </c>
      <c r="AN95" s="316" t="s">
        <v>939</v>
      </c>
      <c r="AO95" s="316" t="s">
        <v>939</v>
      </c>
      <c r="AP95" s="316" t="s">
        <v>940</v>
      </c>
      <c r="AQ95" s="316" t="s">
        <v>941</v>
      </c>
      <c r="AR95" s="316" t="s">
        <v>941</v>
      </c>
    </row>
    <row r="96" spans="1:44">
      <c r="A96" s="316" t="s">
        <v>390</v>
      </c>
      <c r="B96" s="316" t="s">
        <v>1166</v>
      </c>
      <c r="C96" s="316" t="s">
        <v>1167</v>
      </c>
      <c r="D96" s="317">
        <v>45691</v>
      </c>
      <c r="E96" s="316" t="s">
        <v>932</v>
      </c>
      <c r="F96" s="316" t="s">
        <v>644</v>
      </c>
      <c r="G96" s="316" t="s">
        <v>933</v>
      </c>
      <c r="H96" s="316" t="s">
        <v>1026</v>
      </c>
      <c r="I96" s="316" t="s">
        <v>1168</v>
      </c>
      <c r="J96" s="316" t="s">
        <v>941</v>
      </c>
      <c r="K96" s="316" t="s">
        <v>982</v>
      </c>
      <c r="L96" s="316" t="s">
        <v>977</v>
      </c>
      <c r="M96" s="316" t="s">
        <v>982</v>
      </c>
      <c r="N96" s="316" t="s">
        <v>975</v>
      </c>
      <c r="O96" s="316" t="s">
        <v>982</v>
      </c>
      <c r="P96" s="316" t="s">
        <v>956</v>
      </c>
      <c r="Q96" s="316" t="s">
        <v>672</v>
      </c>
      <c r="R96" s="316" t="s">
        <v>672</v>
      </c>
      <c r="S96" s="316" t="s">
        <v>672</v>
      </c>
      <c r="T96" s="316" t="s">
        <v>672</v>
      </c>
      <c r="U96" s="316" t="s">
        <v>938</v>
      </c>
      <c r="V96" s="316" t="s">
        <v>672</v>
      </c>
      <c r="W96" s="316" t="s">
        <v>672</v>
      </c>
      <c r="X96" s="316" t="s">
        <v>941</v>
      </c>
      <c r="Y96" s="316" t="s">
        <v>941</v>
      </c>
      <c r="Z96" s="316" t="s">
        <v>941</v>
      </c>
      <c r="AA96" s="316" t="s">
        <v>947</v>
      </c>
      <c r="AB96" s="316" t="s">
        <v>940</v>
      </c>
      <c r="AC96" s="316" t="s">
        <v>939</v>
      </c>
      <c r="AD96" s="316" t="s">
        <v>939</v>
      </c>
      <c r="AE96" s="316" t="s">
        <v>947</v>
      </c>
      <c r="AF96" s="316" t="s">
        <v>947</v>
      </c>
      <c r="AG96" s="316" t="s">
        <v>941</v>
      </c>
      <c r="AH96" s="316" t="s">
        <v>947</v>
      </c>
      <c r="AI96" s="316" t="s">
        <v>938</v>
      </c>
      <c r="AJ96" s="316" t="s">
        <v>982</v>
      </c>
      <c r="AK96" s="316" t="s">
        <v>970</v>
      </c>
      <c r="AL96" s="316" t="s">
        <v>941</v>
      </c>
      <c r="AM96" s="316" t="s">
        <v>941</v>
      </c>
      <c r="AN96" s="316" t="s">
        <v>941</v>
      </c>
      <c r="AO96" s="316" t="s">
        <v>947</v>
      </c>
      <c r="AP96" s="316" t="s">
        <v>940</v>
      </c>
      <c r="AQ96" s="316" t="s">
        <v>982</v>
      </c>
      <c r="AR96" s="316" t="s">
        <v>672</v>
      </c>
    </row>
    <row r="97" spans="1:44">
      <c r="A97" s="316" t="s">
        <v>540</v>
      </c>
      <c r="B97" s="316" t="s">
        <v>1169</v>
      </c>
      <c r="C97" s="316" t="s">
        <v>1170</v>
      </c>
      <c r="D97" s="317">
        <v>45691</v>
      </c>
      <c r="E97" s="316" t="s">
        <v>1101</v>
      </c>
      <c r="F97" s="316" t="s">
        <v>644</v>
      </c>
      <c r="G97" s="316" t="s">
        <v>933</v>
      </c>
      <c r="H97" s="316" t="s">
        <v>934</v>
      </c>
      <c r="I97" s="316" t="s">
        <v>1171</v>
      </c>
      <c r="J97" s="316" t="s">
        <v>941</v>
      </c>
      <c r="K97" s="316" t="s">
        <v>946</v>
      </c>
      <c r="L97" s="316" t="s">
        <v>941</v>
      </c>
      <c r="M97" s="316" t="s">
        <v>939</v>
      </c>
      <c r="N97" s="316" t="s">
        <v>938</v>
      </c>
      <c r="O97" s="316" t="s">
        <v>936</v>
      </c>
      <c r="P97" s="316" t="s">
        <v>936</v>
      </c>
      <c r="Q97" s="316" t="s">
        <v>936</v>
      </c>
      <c r="R97" s="316" t="s">
        <v>936</v>
      </c>
      <c r="S97" s="316" t="s">
        <v>936</v>
      </c>
      <c r="T97" s="316" t="s">
        <v>936</v>
      </c>
      <c r="U97" s="316" t="s">
        <v>938</v>
      </c>
      <c r="V97" s="316" t="s">
        <v>938</v>
      </c>
      <c r="W97" s="316" t="s">
        <v>938</v>
      </c>
      <c r="X97" s="316" t="s">
        <v>938</v>
      </c>
      <c r="Y97" s="316" t="s">
        <v>938</v>
      </c>
      <c r="Z97" s="316" t="s">
        <v>938</v>
      </c>
      <c r="AA97" s="316" t="s">
        <v>938</v>
      </c>
      <c r="AB97" s="316" t="s">
        <v>938</v>
      </c>
      <c r="AC97" s="316" t="s">
        <v>938</v>
      </c>
      <c r="AD97" s="316" t="s">
        <v>938</v>
      </c>
      <c r="AE97" s="316" t="s">
        <v>938</v>
      </c>
      <c r="AF97" s="316" t="s">
        <v>938</v>
      </c>
      <c r="AG97" s="316" t="s">
        <v>938</v>
      </c>
      <c r="AH97" s="316" t="s">
        <v>938</v>
      </c>
      <c r="AI97" s="316" t="s">
        <v>938</v>
      </c>
      <c r="AJ97" s="316" t="s">
        <v>938</v>
      </c>
      <c r="AK97" s="316" t="s">
        <v>938</v>
      </c>
      <c r="AL97" s="316" t="s">
        <v>938</v>
      </c>
      <c r="AM97" s="316" t="s">
        <v>938</v>
      </c>
      <c r="AN97" s="316" t="s">
        <v>938</v>
      </c>
      <c r="AO97" s="316" t="s">
        <v>938</v>
      </c>
      <c r="AP97" s="316" t="s">
        <v>938</v>
      </c>
      <c r="AQ97" s="316" t="s">
        <v>938</v>
      </c>
      <c r="AR97" s="316" t="s">
        <v>938</v>
      </c>
    </row>
    <row r="98" spans="1:44">
      <c r="A98" s="316" t="s">
        <v>355</v>
      </c>
      <c r="B98" s="316" t="s">
        <v>1174</v>
      </c>
      <c r="C98" s="316" t="s">
        <v>1175</v>
      </c>
      <c r="D98" s="317">
        <v>45689</v>
      </c>
      <c r="E98" s="316" t="s">
        <v>932</v>
      </c>
      <c r="F98" s="316" t="s">
        <v>644</v>
      </c>
      <c r="G98" s="316" t="s">
        <v>933</v>
      </c>
      <c r="H98" s="316" t="s">
        <v>1069</v>
      </c>
      <c r="I98" s="316" t="s">
        <v>358</v>
      </c>
      <c r="J98" s="316" t="s">
        <v>672</v>
      </c>
      <c r="K98" s="316" t="s">
        <v>672</v>
      </c>
      <c r="L98" s="316" t="s">
        <v>672</v>
      </c>
      <c r="M98" s="316" t="s">
        <v>672</v>
      </c>
      <c r="N98" s="316" t="s">
        <v>938</v>
      </c>
      <c r="O98" s="316" t="s">
        <v>947</v>
      </c>
      <c r="P98" s="316" t="s">
        <v>947</v>
      </c>
      <c r="Q98" s="316" t="s">
        <v>939</v>
      </c>
      <c r="R98" s="316" t="s">
        <v>978</v>
      </c>
      <c r="S98" s="316" t="s">
        <v>947</v>
      </c>
      <c r="T98" s="316" t="s">
        <v>977</v>
      </c>
      <c r="U98" s="316" t="s">
        <v>949</v>
      </c>
      <c r="V98" s="316" t="s">
        <v>946</v>
      </c>
      <c r="W98" s="316" t="s">
        <v>946</v>
      </c>
      <c r="X98" s="316" t="s">
        <v>946</v>
      </c>
      <c r="Y98" s="316" t="s">
        <v>947</v>
      </c>
      <c r="Z98" s="316" t="s">
        <v>947</v>
      </c>
      <c r="AA98" s="316" t="s">
        <v>699</v>
      </c>
      <c r="AB98" s="316" t="s">
        <v>962</v>
      </c>
      <c r="AC98" s="316" t="s">
        <v>939</v>
      </c>
      <c r="AD98" s="316" t="s">
        <v>946</v>
      </c>
      <c r="AE98" s="316" t="s">
        <v>699</v>
      </c>
      <c r="AF98" s="316" t="s">
        <v>946</v>
      </c>
      <c r="AG98" s="316" t="s">
        <v>699</v>
      </c>
      <c r="AH98" s="316" t="s">
        <v>946</v>
      </c>
      <c r="AI98" s="316" t="s">
        <v>1056</v>
      </c>
      <c r="AJ98" s="316" t="s">
        <v>672</v>
      </c>
      <c r="AK98" s="316" t="s">
        <v>672</v>
      </c>
      <c r="AL98" s="316" t="s">
        <v>672</v>
      </c>
      <c r="AM98" s="316" t="s">
        <v>672</v>
      </c>
      <c r="AN98" s="316" t="s">
        <v>672</v>
      </c>
      <c r="AO98" s="316" t="s">
        <v>672</v>
      </c>
      <c r="AP98" s="316" t="s">
        <v>938</v>
      </c>
      <c r="AQ98" s="316" t="s">
        <v>946</v>
      </c>
      <c r="AR98" s="316" t="s">
        <v>946</v>
      </c>
    </row>
    <row r="99" spans="1:44">
      <c r="A99" s="316" t="s">
        <v>230</v>
      </c>
      <c r="B99" s="316" t="s">
        <v>232</v>
      </c>
      <c r="C99" s="316" t="s">
        <v>1176</v>
      </c>
      <c r="D99" s="317">
        <v>45691</v>
      </c>
      <c r="E99" s="316" t="s">
        <v>1021</v>
      </c>
      <c r="F99" s="316" t="s">
        <v>169</v>
      </c>
      <c r="G99" s="316" t="s">
        <v>933</v>
      </c>
      <c r="H99" s="316" t="s">
        <v>959</v>
      </c>
      <c r="I99" s="316" t="s">
        <v>268</v>
      </c>
      <c r="J99" s="316" t="s">
        <v>978</v>
      </c>
      <c r="K99" s="316" t="s">
        <v>966</v>
      </c>
      <c r="L99" s="316" t="s">
        <v>967</v>
      </c>
      <c r="M99" s="316" t="s">
        <v>939</v>
      </c>
      <c r="N99" s="316" t="s">
        <v>938</v>
      </c>
      <c r="O99" s="316" t="s">
        <v>942</v>
      </c>
      <c r="P99" s="316" t="s">
        <v>956</v>
      </c>
      <c r="Q99" s="316" t="s">
        <v>955</v>
      </c>
      <c r="R99" s="316" t="s">
        <v>978</v>
      </c>
      <c r="S99" s="316" t="s">
        <v>955</v>
      </c>
      <c r="T99" s="316" t="s">
        <v>961</v>
      </c>
      <c r="U99" s="316" t="s">
        <v>938</v>
      </c>
      <c r="V99" s="316" t="s">
        <v>978</v>
      </c>
      <c r="W99" s="316" t="s">
        <v>956</v>
      </c>
      <c r="X99" s="316" t="s">
        <v>956</v>
      </c>
      <c r="Y99" s="316" t="s">
        <v>978</v>
      </c>
      <c r="Z99" s="316" t="s">
        <v>956</v>
      </c>
      <c r="AA99" s="316" t="s">
        <v>982</v>
      </c>
      <c r="AB99" s="316" t="s">
        <v>962</v>
      </c>
      <c r="AC99" s="316" t="s">
        <v>693</v>
      </c>
      <c r="AD99" s="316" t="s">
        <v>693</v>
      </c>
      <c r="AE99" s="316" t="s">
        <v>693</v>
      </c>
      <c r="AF99" s="316" t="s">
        <v>693</v>
      </c>
      <c r="AG99" s="316" t="s">
        <v>693</v>
      </c>
      <c r="AH99" s="316" t="s">
        <v>693</v>
      </c>
      <c r="AI99" s="316" t="s">
        <v>938</v>
      </c>
      <c r="AJ99" s="316" t="s">
        <v>677</v>
      </c>
      <c r="AK99" s="316" t="s">
        <v>677</v>
      </c>
      <c r="AL99" s="316" t="s">
        <v>956</v>
      </c>
      <c r="AM99" s="316" t="s">
        <v>977</v>
      </c>
      <c r="AN99" s="316" t="s">
        <v>966</v>
      </c>
      <c r="AO99" s="316" t="s">
        <v>947</v>
      </c>
      <c r="AP99" s="316" t="s">
        <v>938</v>
      </c>
      <c r="AQ99" s="316" t="s">
        <v>963</v>
      </c>
      <c r="AR99" s="316" t="s">
        <v>963</v>
      </c>
    </row>
    <row r="100" spans="1:44">
      <c r="A100" s="316" t="s">
        <v>362</v>
      </c>
      <c r="B100" s="316" t="s">
        <v>1177</v>
      </c>
      <c r="C100" s="316" t="s">
        <v>1178</v>
      </c>
      <c r="D100" s="317">
        <v>45691</v>
      </c>
      <c r="E100" s="316" t="s">
        <v>932</v>
      </c>
      <c r="F100" s="316" t="s">
        <v>169</v>
      </c>
      <c r="G100" s="316" t="s">
        <v>933</v>
      </c>
      <c r="H100" s="316" t="s">
        <v>959</v>
      </c>
      <c r="I100" s="316" t="s">
        <v>268</v>
      </c>
      <c r="J100" s="316" t="s">
        <v>956</v>
      </c>
      <c r="K100" s="316" t="s">
        <v>977</v>
      </c>
      <c r="L100" s="316" t="s">
        <v>977</v>
      </c>
      <c r="M100" s="316" t="s">
        <v>947</v>
      </c>
      <c r="N100" s="316" t="s">
        <v>938</v>
      </c>
      <c r="O100" s="316" t="s">
        <v>953</v>
      </c>
      <c r="P100" s="316" t="s">
        <v>956</v>
      </c>
      <c r="Q100" s="316" t="s">
        <v>956</v>
      </c>
      <c r="R100" s="316" t="s">
        <v>956</v>
      </c>
      <c r="S100" s="316" t="s">
        <v>955</v>
      </c>
      <c r="T100" s="316" t="s">
        <v>955</v>
      </c>
      <c r="U100" s="316" t="s">
        <v>938</v>
      </c>
      <c r="V100" s="316" t="s">
        <v>978</v>
      </c>
      <c r="W100" s="316" t="s">
        <v>978</v>
      </c>
      <c r="X100" s="316" t="s">
        <v>956</v>
      </c>
      <c r="Y100" s="316" t="s">
        <v>955</v>
      </c>
      <c r="Z100" s="316" t="s">
        <v>956</v>
      </c>
      <c r="AA100" s="316" t="s">
        <v>938</v>
      </c>
      <c r="AB100" s="316" t="s">
        <v>938</v>
      </c>
      <c r="AC100" s="316" t="s">
        <v>679</v>
      </c>
      <c r="AD100" s="316" t="s">
        <v>978</v>
      </c>
      <c r="AE100" s="316" t="s">
        <v>956</v>
      </c>
      <c r="AF100" s="316" t="s">
        <v>955</v>
      </c>
      <c r="AG100" s="316" t="s">
        <v>955</v>
      </c>
      <c r="AH100" s="316" t="s">
        <v>956</v>
      </c>
      <c r="AI100" s="316" t="s">
        <v>938</v>
      </c>
      <c r="AJ100" s="316" t="s">
        <v>956</v>
      </c>
      <c r="AK100" s="316" t="s">
        <v>978</v>
      </c>
      <c r="AL100" s="316" t="s">
        <v>978</v>
      </c>
      <c r="AM100" s="316" t="s">
        <v>978</v>
      </c>
      <c r="AN100" s="316" t="s">
        <v>955</v>
      </c>
      <c r="AO100" s="316" t="s">
        <v>939</v>
      </c>
      <c r="AP100" s="316" t="s">
        <v>956</v>
      </c>
      <c r="AQ100" s="316" t="s">
        <v>956</v>
      </c>
      <c r="AR100" s="316" t="s">
        <v>946</v>
      </c>
    </row>
    <row r="101" spans="1:44">
      <c r="A101" s="316" t="s">
        <v>551</v>
      </c>
      <c r="B101" s="316" t="s">
        <v>1179</v>
      </c>
      <c r="C101" s="316" t="s">
        <v>1180</v>
      </c>
      <c r="D101" s="317">
        <v>45691</v>
      </c>
      <c r="E101" s="316" t="s">
        <v>1021</v>
      </c>
      <c r="F101" s="316" t="s">
        <v>169</v>
      </c>
      <c r="G101" s="316" t="s">
        <v>933</v>
      </c>
      <c r="H101" s="316" t="s">
        <v>959</v>
      </c>
      <c r="I101" s="316" t="s">
        <v>268</v>
      </c>
      <c r="J101" s="316" t="s">
        <v>956</v>
      </c>
      <c r="K101" s="316" t="s">
        <v>947</v>
      </c>
      <c r="L101" s="316" t="s">
        <v>970</v>
      </c>
      <c r="M101" s="316" t="s">
        <v>970</v>
      </c>
      <c r="N101" s="316" t="s">
        <v>938</v>
      </c>
      <c r="O101" s="316" t="s">
        <v>942</v>
      </c>
      <c r="P101" s="316" t="s">
        <v>956</v>
      </c>
      <c r="Q101" s="316" t="s">
        <v>936</v>
      </c>
      <c r="R101" s="316" t="s">
        <v>956</v>
      </c>
      <c r="S101" s="316" t="s">
        <v>956</v>
      </c>
      <c r="T101" s="316" t="s">
        <v>940</v>
      </c>
      <c r="U101" s="316" t="s">
        <v>938</v>
      </c>
      <c r="V101" s="316" t="s">
        <v>978</v>
      </c>
      <c r="W101" s="316" t="s">
        <v>956</v>
      </c>
      <c r="X101" s="316" t="s">
        <v>956</v>
      </c>
      <c r="Y101" s="316" t="s">
        <v>956</v>
      </c>
      <c r="Z101" s="316" t="s">
        <v>956</v>
      </c>
      <c r="AA101" s="316" t="s">
        <v>982</v>
      </c>
      <c r="AB101" s="316" t="s">
        <v>938</v>
      </c>
      <c r="AC101" s="316" t="s">
        <v>953</v>
      </c>
      <c r="AD101" s="316" t="s">
        <v>956</v>
      </c>
      <c r="AE101" s="316" t="s">
        <v>941</v>
      </c>
      <c r="AF101" s="316" t="s">
        <v>939</v>
      </c>
      <c r="AG101" s="316" t="s">
        <v>978</v>
      </c>
      <c r="AH101" s="316" t="s">
        <v>953</v>
      </c>
      <c r="AI101" s="316" t="s">
        <v>938</v>
      </c>
      <c r="AJ101" s="316" t="s">
        <v>956</v>
      </c>
      <c r="AK101" s="316" t="s">
        <v>956</v>
      </c>
      <c r="AL101" s="316" t="s">
        <v>956</v>
      </c>
      <c r="AM101" s="316" t="s">
        <v>956</v>
      </c>
      <c r="AN101" s="316" t="s">
        <v>956</v>
      </c>
      <c r="AO101" s="316" t="s">
        <v>962</v>
      </c>
      <c r="AP101" s="316" t="s">
        <v>938</v>
      </c>
      <c r="AQ101" s="316" t="s">
        <v>956</v>
      </c>
      <c r="AR101" s="316" t="s">
        <v>956</v>
      </c>
    </row>
    <row r="102" spans="1:44">
      <c r="A102" s="316" t="s">
        <v>502</v>
      </c>
      <c r="B102" s="316" t="s">
        <v>504</v>
      </c>
      <c r="C102" s="316" t="s">
        <v>1181</v>
      </c>
      <c r="D102" s="317">
        <v>45693</v>
      </c>
      <c r="E102" s="316" t="s">
        <v>932</v>
      </c>
      <c r="F102" s="316" t="s">
        <v>169</v>
      </c>
      <c r="G102" s="316" t="s">
        <v>933</v>
      </c>
      <c r="H102" s="316" t="s">
        <v>1026</v>
      </c>
      <c r="I102" s="316" t="s">
        <v>315</v>
      </c>
      <c r="J102" s="316" t="s">
        <v>946</v>
      </c>
      <c r="K102" s="316" t="s">
        <v>955</v>
      </c>
      <c r="L102" s="316" t="s">
        <v>955</v>
      </c>
      <c r="M102" s="316" t="s">
        <v>975</v>
      </c>
      <c r="N102" s="316" t="s">
        <v>938</v>
      </c>
      <c r="O102" s="316" t="s">
        <v>946</v>
      </c>
      <c r="P102" s="316" t="s">
        <v>946</v>
      </c>
      <c r="Q102" s="316" t="s">
        <v>955</v>
      </c>
      <c r="R102" s="316" t="s">
        <v>946</v>
      </c>
      <c r="S102" s="316" t="s">
        <v>939</v>
      </c>
      <c r="T102" s="316" t="s">
        <v>970</v>
      </c>
      <c r="U102" s="316" t="s">
        <v>938</v>
      </c>
      <c r="V102" s="316" t="s">
        <v>955</v>
      </c>
      <c r="W102" s="316" t="s">
        <v>946</v>
      </c>
      <c r="X102" s="316" t="s">
        <v>946</v>
      </c>
      <c r="Y102" s="316" t="s">
        <v>946</v>
      </c>
      <c r="Z102" s="316" t="s">
        <v>947</v>
      </c>
      <c r="AA102" s="316" t="s">
        <v>970</v>
      </c>
      <c r="AB102" s="316" t="s">
        <v>938</v>
      </c>
      <c r="AC102" s="316" t="s">
        <v>946</v>
      </c>
      <c r="AD102" s="316" t="s">
        <v>939</v>
      </c>
      <c r="AE102" s="316" t="s">
        <v>955</v>
      </c>
      <c r="AF102" s="316" t="s">
        <v>955</v>
      </c>
      <c r="AG102" s="316" t="s">
        <v>978</v>
      </c>
      <c r="AH102" s="316" t="s">
        <v>961</v>
      </c>
      <c r="AI102" s="316" t="s">
        <v>938</v>
      </c>
      <c r="AJ102" s="316" t="s">
        <v>955</v>
      </c>
      <c r="AK102" s="316" t="s">
        <v>978</v>
      </c>
      <c r="AL102" s="316" t="s">
        <v>978</v>
      </c>
      <c r="AM102" s="316" t="s">
        <v>942</v>
      </c>
      <c r="AN102" s="316" t="s">
        <v>946</v>
      </c>
      <c r="AO102" s="316" t="s">
        <v>975</v>
      </c>
      <c r="AP102" s="316" t="s">
        <v>938</v>
      </c>
      <c r="AQ102" s="316" t="s">
        <v>946</v>
      </c>
      <c r="AR102" s="316" t="s">
        <v>941</v>
      </c>
    </row>
    <row r="103" spans="1:44">
      <c r="A103" s="316" t="s">
        <v>591</v>
      </c>
      <c r="B103" s="316" t="s">
        <v>593</v>
      </c>
      <c r="C103" s="316" t="s">
        <v>1182</v>
      </c>
      <c r="D103" s="317">
        <v>45705</v>
      </c>
      <c r="E103" s="316" t="s">
        <v>1021</v>
      </c>
      <c r="F103" s="316" t="s">
        <v>644</v>
      </c>
      <c r="G103" s="316" t="s">
        <v>933</v>
      </c>
      <c r="H103" s="316" t="s">
        <v>1026</v>
      </c>
      <c r="I103" s="316" t="s">
        <v>215</v>
      </c>
      <c r="J103" s="316" t="s">
        <v>672</v>
      </c>
      <c r="K103" s="316" t="s">
        <v>672</v>
      </c>
      <c r="L103" s="316" t="s">
        <v>977</v>
      </c>
      <c r="M103" s="316" t="s">
        <v>964</v>
      </c>
      <c r="N103" s="316" t="s">
        <v>940</v>
      </c>
      <c r="O103" s="316" t="s">
        <v>966</v>
      </c>
      <c r="P103" s="316" t="s">
        <v>977</v>
      </c>
      <c r="Q103" s="316" t="s">
        <v>941</v>
      </c>
      <c r="R103" s="316" t="s">
        <v>982</v>
      </c>
      <c r="S103" s="316" t="s">
        <v>982</v>
      </c>
      <c r="T103" s="316" t="s">
        <v>941</v>
      </c>
      <c r="U103" s="316" t="s">
        <v>975</v>
      </c>
      <c r="V103" s="316" t="s">
        <v>964</v>
      </c>
      <c r="W103" s="316" t="s">
        <v>965</v>
      </c>
      <c r="X103" s="316" t="s">
        <v>977</v>
      </c>
      <c r="Y103" s="316" t="s">
        <v>967</v>
      </c>
      <c r="Z103" s="316" t="s">
        <v>977</v>
      </c>
      <c r="AA103" s="316" t="s">
        <v>962</v>
      </c>
      <c r="AB103" s="316" t="s">
        <v>962</v>
      </c>
      <c r="AC103" s="316" t="s">
        <v>982</v>
      </c>
      <c r="AD103" s="316" t="s">
        <v>966</v>
      </c>
      <c r="AE103" s="316" t="s">
        <v>967</v>
      </c>
      <c r="AF103" s="316" t="s">
        <v>955</v>
      </c>
      <c r="AG103" s="316" t="s">
        <v>672</v>
      </c>
      <c r="AH103" s="316" t="s">
        <v>672</v>
      </c>
      <c r="AI103" s="316" t="s">
        <v>938</v>
      </c>
      <c r="AJ103" s="316" t="s">
        <v>672</v>
      </c>
      <c r="AK103" s="316" t="s">
        <v>672</v>
      </c>
      <c r="AL103" s="316" t="s">
        <v>672</v>
      </c>
      <c r="AM103" s="316" t="s">
        <v>672</v>
      </c>
      <c r="AN103" s="316" t="s">
        <v>982</v>
      </c>
      <c r="AO103" s="316" t="s">
        <v>939</v>
      </c>
      <c r="AP103" s="316" t="s">
        <v>970</v>
      </c>
      <c r="AQ103" s="316" t="s">
        <v>982</v>
      </c>
      <c r="AR103" s="316" t="s">
        <v>967</v>
      </c>
    </row>
    <row r="104" spans="1:44">
      <c r="A104" s="316" t="s">
        <v>326</v>
      </c>
      <c r="B104" s="316" t="s">
        <v>328</v>
      </c>
      <c r="C104" s="316" t="s">
        <v>1185</v>
      </c>
      <c r="D104" s="317">
        <v>45709</v>
      </c>
      <c r="E104" s="316" t="s">
        <v>1101</v>
      </c>
      <c r="F104" s="316" t="s">
        <v>644</v>
      </c>
      <c r="G104" s="316" t="s">
        <v>933</v>
      </c>
      <c r="H104" s="316" t="s">
        <v>1069</v>
      </c>
      <c r="I104" s="316" t="s">
        <v>1186</v>
      </c>
      <c r="J104" s="316" t="s">
        <v>978</v>
      </c>
      <c r="K104" s="316" t="s">
        <v>672</v>
      </c>
      <c r="L104" s="316" t="s">
        <v>672</v>
      </c>
      <c r="M104" s="316" t="s">
        <v>672</v>
      </c>
      <c r="N104" s="316" t="s">
        <v>938</v>
      </c>
      <c r="O104" s="316" t="s">
        <v>672</v>
      </c>
      <c r="P104" s="316" t="s">
        <v>672</v>
      </c>
      <c r="Q104" s="316" t="s">
        <v>672</v>
      </c>
      <c r="R104" s="316" t="s">
        <v>672</v>
      </c>
      <c r="S104" s="316" t="s">
        <v>941</v>
      </c>
      <c r="T104" s="316" t="s">
        <v>947</v>
      </c>
      <c r="U104" s="316" t="s">
        <v>949</v>
      </c>
      <c r="V104" s="316" t="s">
        <v>939</v>
      </c>
      <c r="W104" s="316" t="s">
        <v>941</v>
      </c>
      <c r="X104" s="316" t="s">
        <v>939</v>
      </c>
      <c r="Y104" s="316" t="s">
        <v>939</v>
      </c>
      <c r="Z104" s="316" t="s">
        <v>941</v>
      </c>
      <c r="AA104" s="316" t="s">
        <v>947</v>
      </c>
      <c r="AB104" s="316" t="s">
        <v>956</v>
      </c>
      <c r="AC104" s="316" t="s">
        <v>982</v>
      </c>
      <c r="AD104" s="316" t="s">
        <v>947</v>
      </c>
      <c r="AE104" s="316" t="s">
        <v>939</v>
      </c>
      <c r="AF104" s="316" t="s">
        <v>939</v>
      </c>
      <c r="AG104" s="316" t="s">
        <v>977</v>
      </c>
      <c r="AH104" s="316" t="s">
        <v>939</v>
      </c>
      <c r="AI104" s="316" t="s">
        <v>949</v>
      </c>
      <c r="AJ104" s="316" t="s">
        <v>941</v>
      </c>
      <c r="AK104" s="316" t="s">
        <v>699</v>
      </c>
      <c r="AL104" s="316" t="s">
        <v>963</v>
      </c>
      <c r="AM104" s="316" t="s">
        <v>941</v>
      </c>
      <c r="AN104" s="316" t="s">
        <v>941</v>
      </c>
      <c r="AO104" s="316" t="s">
        <v>939</v>
      </c>
      <c r="AP104" s="316" t="s">
        <v>962</v>
      </c>
      <c r="AQ104" s="316" t="s">
        <v>939</v>
      </c>
      <c r="AR104" s="316" t="s">
        <v>982</v>
      </c>
    </row>
    <row r="105" spans="1:44">
      <c r="A105" s="316" t="s">
        <v>403</v>
      </c>
      <c r="B105" s="316" t="s">
        <v>405</v>
      </c>
      <c r="C105" s="316" t="s">
        <v>1187</v>
      </c>
      <c r="D105" s="317">
        <v>45720</v>
      </c>
      <c r="E105" s="316" t="s">
        <v>932</v>
      </c>
      <c r="F105" s="316" t="s">
        <v>644</v>
      </c>
      <c r="G105" s="316" t="s">
        <v>933</v>
      </c>
      <c r="H105" s="316" t="s">
        <v>1188</v>
      </c>
      <c r="I105" s="316" t="s">
        <v>1189</v>
      </c>
      <c r="J105" s="316" t="s">
        <v>946</v>
      </c>
      <c r="K105" s="316" t="s">
        <v>939</v>
      </c>
      <c r="L105" s="316" t="s">
        <v>941</v>
      </c>
      <c r="M105" s="316" t="s">
        <v>955</v>
      </c>
      <c r="N105" s="316" t="s">
        <v>962</v>
      </c>
      <c r="O105" s="316" t="s">
        <v>939</v>
      </c>
      <c r="P105" s="316" t="s">
        <v>939</v>
      </c>
      <c r="Q105" s="316" t="s">
        <v>947</v>
      </c>
      <c r="R105" s="316" t="s">
        <v>947</v>
      </c>
      <c r="S105" s="316" t="s">
        <v>946</v>
      </c>
      <c r="T105" s="316" t="s">
        <v>672</v>
      </c>
      <c r="U105" s="316" t="s">
        <v>938</v>
      </c>
      <c r="V105" s="316" t="s">
        <v>672</v>
      </c>
      <c r="W105" s="316" t="s">
        <v>672</v>
      </c>
      <c r="X105" s="316" t="s">
        <v>672</v>
      </c>
      <c r="Y105" s="316" t="s">
        <v>982</v>
      </c>
      <c r="Z105" s="316" t="s">
        <v>939</v>
      </c>
      <c r="AA105" s="316" t="s">
        <v>955</v>
      </c>
      <c r="AB105" s="316" t="s">
        <v>962</v>
      </c>
      <c r="AC105" s="316" t="s">
        <v>947</v>
      </c>
      <c r="AD105" s="316" t="s">
        <v>939</v>
      </c>
      <c r="AE105" s="316" t="s">
        <v>939</v>
      </c>
      <c r="AF105" s="316" t="s">
        <v>947</v>
      </c>
      <c r="AG105" s="316" t="s">
        <v>955</v>
      </c>
      <c r="AH105" s="316" t="s">
        <v>672</v>
      </c>
      <c r="AI105" s="316" t="s">
        <v>938</v>
      </c>
      <c r="AJ105" s="316" t="s">
        <v>672</v>
      </c>
      <c r="AK105" s="316" t="s">
        <v>947</v>
      </c>
      <c r="AL105" s="316" t="s">
        <v>939</v>
      </c>
      <c r="AM105" s="316" t="s">
        <v>939</v>
      </c>
      <c r="AN105" s="316" t="s">
        <v>939</v>
      </c>
      <c r="AO105" s="316" t="s">
        <v>941</v>
      </c>
      <c r="AP105" s="316" t="s">
        <v>940</v>
      </c>
      <c r="AQ105" s="316" t="s">
        <v>939</v>
      </c>
      <c r="AR105" s="316" t="s">
        <v>939</v>
      </c>
    </row>
    <row r="106" spans="1:44">
      <c r="A106" s="316" t="s">
        <v>421</v>
      </c>
      <c r="B106" s="316" t="s">
        <v>423</v>
      </c>
      <c r="C106" s="316" t="s">
        <v>1190</v>
      </c>
      <c r="D106" s="317">
        <v>45954</v>
      </c>
      <c r="E106" s="316" t="s">
        <v>1191</v>
      </c>
      <c r="F106" s="316" t="s">
        <v>169</v>
      </c>
      <c r="G106" s="316" t="s">
        <v>933</v>
      </c>
      <c r="H106" s="316" t="s">
        <v>1039</v>
      </c>
      <c r="I106" s="316" t="s">
        <v>1192</v>
      </c>
      <c r="J106" s="316" t="s">
        <v>941</v>
      </c>
      <c r="K106" s="316" t="s">
        <v>982</v>
      </c>
      <c r="L106" s="316" t="s">
        <v>966</v>
      </c>
      <c r="M106" s="316" t="s">
        <v>963</v>
      </c>
      <c r="N106" s="316" t="s">
        <v>935</v>
      </c>
      <c r="O106" s="316" t="s">
        <v>947</v>
      </c>
      <c r="P106" s="316" t="s">
        <v>939</v>
      </c>
      <c r="Q106" s="316" t="s">
        <v>978</v>
      </c>
      <c r="R106" s="316" t="s">
        <v>955</v>
      </c>
      <c r="S106" s="316" t="s">
        <v>978</v>
      </c>
      <c r="T106" s="316" t="s">
        <v>953</v>
      </c>
      <c r="U106" s="316" t="s">
        <v>938</v>
      </c>
      <c r="V106" s="316" t="s">
        <v>978</v>
      </c>
      <c r="W106" s="316" t="s">
        <v>947</v>
      </c>
      <c r="X106" s="316" t="s">
        <v>947</v>
      </c>
      <c r="Y106" s="316" t="s">
        <v>978</v>
      </c>
      <c r="Z106" s="316" t="s">
        <v>947</v>
      </c>
      <c r="AA106" s="316" t="s">
        <v>940</v>
      </c>
      <c r="AB106" s="316" t="s">
        <v>938</v>
      </c>
      <c r="AC106" s="316" t="s">
        <v>955</v>
      </c>
      <c r="AD106" s="316" t="s">
        <v>946</v>
      </c>
      <c r="AE106" s="316" t="s">
        <v>947</v>
      </c>
      <c r="AF106" s="316" t="s">
        <v>946</v>
      </c>
      <c r="AG106" s="316" t="s">
        <v>947</v>
      </c>
      <c r="AH106" s="316" t="s">
        <v>947</v>
      </c>
      <c r="AI106" s="316" t="s">
        <v>938</v>
      </c>
      <c r="AJ106" s="316" t="s">
        <v>982</v>
      </c>
      <c r="AK106" s="316" t="s">
        <v>947</v>
      </c>
      <c r="AL106" s="316" t="s">
        <v>939</v>
      </c>
      <c r="AM106" s="316" t="s">
        <v>939</v>
      </c>
      <c r="AN106" s="316" t="s">
        <v>947</v>
      </c>
      <c r="AO106" s="316" t="s">
        <v>947</v>
      </c>
      <c r="AP106" s="316" t="s">
        <v>938</v>
      </c>
      <c r="AQ106" s="316" t="s">
        <v>939</v>
      </c>
      <c r="AR106" s="316" t="s">
        <v>941</v>
      </c>
    </row>
    <row r="107" spans="1:44">
      <c r="A107" s="316" t="s">
        <v>280</v>
      </c>
      <c r="B107" s="316" t="s">
        <v>282</v>
      </c>
      <c r="C107" s="316" t="s">
        <v>1193</v>
      </c>
      <c r="D107" s="317">
        <v>45726</v>
      </c>
      <c r="E107" s="316" t="s">
        <v>1021</v>
      </c>
      <c r="F107" s="316" t="s">
        <v>169</v>
      </c>
      <c r="G107" s="316" t="s">
        <v>933</v>
      </c>
      <c r="H107" s="316" t="s">
        <v>959</v>
      </c>
      <c r="I107" s="316" t="s">
        <v>268</v>
      </c>
      <c r="J107" s="316" t="s">
        <v>699</v>
      </c>
      <c r="K107" s="316" t="s">
        <v>966</v>
      </c>
      <c r="L107" s="316" t="s">
        <v>963</v>
      </c>
      <c r="M107" s="316" t="s">
        <v>939</v>
      </c>
      <c r="N107" s="316" t="s">
        <v>938</v>
      </c>
      <c r="O107" s="316" t="s">
        <v>942</v>
      </c>
      <c r="P107" s="316" t="s">
        <v>978</v>
      </c>
      <c r="Q107" s="316" t="s">
        <v>956</v>
      </c>
      <c r="R107" s="316" t="s">
        <v>956</v>
      </c>
      <c r="S107" s="316" t="s">
        <v>955</v>
      </c>
      <c r="T107" s="316" t="s">
        <v>956</v>
      </c>
      <c r="U107" s="316" t="s">
        <v>938</v>
      </c>
      <c r="V107" s="316" t="s">
        <v>946</v>
      </c>
      <c r="W107" s="316" t="s">
        <v>956</v>
      </c>
      <c r="X107" s="316" t="s">
        <v>956</v>
      </c>
      <c r="Y107" s="316" t="s">
        <v>955</v>
      </c>
      <c r="Z107" s="316" t="s">
        <v>978</v>
      </c>
      <c r="AA107" s="316" t="s">
        <v>982</v>
      </c>
      <c r="AB107" s="316" t="s">
        <v>938</v>
      </c>
      <c r="AC107" s="316" t="s">
        <v>978</v>
      </c>
      <c r="AD107" s="316" t="s">
        <v>699</v>
      </c>
      <c r="AE107" s="316" t="s">
        <v>955</v>
      </c>
      <c r="AF107" s="316" t="s">
        <v>978</v>
      </c>
      <c r="AG107" s="316" t="s">
        <v>947</v>
      </c>
      <c r="AH107" s="316" t="s">
        <v>940</v>
      </c>
      <c r="AI107" s="316" t="s">
        <v>938</v>
      </c>
      <c r="AJ107" s="316" t="s">
        <v>679</v>
      </c>
      <c r="AK107" s="316" t="s">
        <v>679</v>
      </c>
      <c r="AL107" s="316" t="s">
        <v>956</v>
      </c>
      <c r="AM107" s="316" t="s">
        <v>978</v>
      </c>
      <c r="AN107" s="316" t="s">
        <v>939</v>
      </c>
      <c r="AO107" s="316" t="s">
        <v>947</v>
      </c>
      <c r="AP107" s="316" t="s">
        <v>938</v>
      </c>
      <c r="AQ107" s="316" t="s">
        <v>699</v>
      </c>
      <c r="AR107" s="316" t="s">
        <v>978</v>
      </c>
    </row>
    <row r="108" spans="1:44">
      <c r="A108" s="316" t="s">
        <v>485</v>
      </c>
      <c r="B108" s="316" t="s">
        <v>487</v>
      </c>
      <c r="C108" s="316" t="s">
        <v>1194</v>
      </c>
      <c r="D108" s="317">
        <v>45726</v>
      </c>
      <c r="E108" s="316" t="s">
        <v>1021</v>
      </c>
      <c r="F108" s="316" t="s">
        <v>169</v>
      </c>
      <c r="G108" s="316" t="s">
        <v>933</v>
      </c>
      <c r="H108" s="316" t="s">
        <v>959</v>
      </c>
      <c r="I108" s="316" t="s">
        <v>268</v>
      </c>
      <c r="J108" s="316" t="s">
        <v>978</v>
      </c>
      <c r="K108" s="316" t="s">
        <v>982</v>
      </c>
      <c r="L108" s="316" t="s">
        <v>982</v>
      </c>
      <c r="M108" s="316" t="s">
        <v>961</v>
      </c>
      <c r="N108" s="316" t="s">
        <v>938</v>
      </c>
      <c r="O108" s="316" t="s">
        <v>942</v>
      </c>
      <c r="P108" s="316" t="s">
        <v>955</v>
      </c>
      <c r="Q108" s="316" t="s">
        <v>978</v>
      </c>
      <c r="R108" s="316" t="s">
        <v>978</v>
      </c>
      <c r="S108" s="316" t="s">
        <v>955</v>
      </c>
      <c r="T108" s="316" t="s">
        <v>961</v>
      </c>
      <c r="U108" s="316" t="s">
        <v>938</v>
      </c>
      <c r="V108" s="316" t="s">
        <v>955</v>
      </c>
      <c r="W108" s="316" t="s">
        <v>978</v>
      </c>
      <c r="X108" s="316" t="s">
        <v>978</v>
      </c>
      <c r="Y108" s="316" t="s">
        <v>955</v>
      </c>
      <c r="Z108" s="316" t="s">
        <v>978</v>
      </c>
      <c r="AA108" s="316" t="s">
        <v>940</v>
      </c>
      <c r="AB108" s="316" t="s">
        <v>938</v>
      </c>
      <c r="AC108" s="316" t="s">
        <v>978</v>
      </c>
      <c r="AD108" s="316" t="s">
        <v>978</v>
      </c>
      <c r="AE108" s="316" t="s">
        <v>982</v>
      </c>
      <c r="AF108" s="316" t="s">
        <v>978</v>
      </c>
      <c r="AG108" s="316" t="s">
        <v>982</v>
      </c>
      <c r="AH108" s="316" t="s">
        <v>940</v>
      </c>
      <c r="AI108" s="316" t="s">
        <v>938</v>
      </c>
      <c r="AJ108" s="316" t="s">
        <v>978</v>
      </c>
      <c r="AK108" s="316" t="s">
        <v>956</v>
      </c>
      <c r="AL108" s="316" t="s">
        <v>956</v>
      </c>
      <c r="AM108" s="316" t="s">
        <v>941</v>
      </c>
      <c r="AN108" s="316" t="s">
        <v>941</v>
      </c>
      <c r="AO108" s="316" t="s">
        <v>939</v>
      </c>
      <c r="AP108" s="316" t="s">
        <v>938</v>
      </c>
      <c r="AQ108" s="316" t="s">
        <v>956</v>
      </c>
      <c r="AR108" s="316" t="s">
        <v>978</v>
      </c>
    </row>
    <row r="109" spans="1:44">
      <c r="A109" s="316" t="s">
        <v>176</v>
      </c>
      <c r="B109" s="316" t="s">
        <v>178</v>
      </c>
      <c r="C109" s="316" t="s">
        <v>1195</v>
      </c>
      <c r="D109" s="317">
        <v>45727</v>
      </c>
      <c r="E109" s="316" t="s">
        <v>1196</v>
      </c>
      <c r="F109" s="316" t="s">
        <v>169</v>
      </c>
      <c r="G109" s="316" t="s">
        <v>933</v>
      </c>
      <c r="H109" s="316" t="s">
        <v>1001</v>
      </c>
      <c r="I109" s="316" t="s">
        <v>1002</v>
      </c>
      <c r="J109" s="316" t="s">
        <v>966</v>
      </c>
      <c r="K109" s="316" t="s">
        <v>946</v>
      </c>
      <c r="L109" s="316" t="s">
        <v>941</v>
      </c>
      <c r="M109" s="316" t="s">
        <v>941</v>
      </c>
      <c r="N109" s="316" t="s">
        <v>938</v>
      </c>
      <c r="O109" s="316" t="s">
        <v>941</v>
      </c>
      <c r="P109" s="316" t="s">
        <v>947</v>
      </c>
      <c r="Q109" s="316" t="s">
        <v>963</v>
      </c>
      <c r="R109" s="316" t="s">
        <v>963</v>
      </c>
      <c r="S109" s="316" t="s">
        <v>946</v>
      </c>
      <c r="T109" s="316" t="s">
        <v>982</v>
      </c>
      <c r="U109" s="316" t="s">
        <v>938</v>
      </c>
      <c r="V109" s="316" t="s">
        <v>963</v>
      </c>
      <c r="W109" s="316" t="s">
        <v>939</v>
      </c>
      <c r="X109" s="316" t="s">
        <v>939</v>
      </c>
      <c r="Y109" s="316" t="s">
        <v>982</v>
      </c>
      <c r="Z109" s="316" t="s">
        <v>982</v>
      </c>
      <c r="AA109" s="316" t="s">
        <v>936</v>
      </c>
      <c r="AB109" s="316" t="s">
        <v>938</v>
      </c>
      <c r="AC109" s="316" t="s">
        <v>939</v>
      </c>
      <c r="AD109" s="316" t="s">
        <v>977</v>
      </c>
      <c r="AE109" s="316" t="s">
        <v>939</v>
      </c>
      <c r="AF109" s="316" t="s">
        <v>982</v>
      </c>
      <c r="AG109" s="316" t="s">
        <v>939</v>
      </c>
      <c r="AH109" s="316" t="s">
        <v>982</v>
      </c>
      <c r="AI109" s="316" t="s">
        <v>938</v>
      </c>
      <c r="AJ109" s="316" t="s">
        <v>966</v>
      </c>
      <c r="AK109" s="316" t="s">
        <v>941</v>
      </c>
      <c r="AL109" s="316" t="s">
        <v>965</v>
      </c>
      <c r="AM109" s="316" t="s">
        <v>941</v>
      </c>
      <c r="AN109" s="316" t="s">
        <v>939</v>
      </c>
      <c r="AO109" s="316" t="s">
        <v>967</v>
      </c>
      <c r="AP109" s="316" t="s">
        <v>975</v>
      </c>
      <c r="AQ109" s="316" t="s">
        <v>699</v>
      </c>
      <c r="AR109" s="316" t="s">
        <v>7668</v>
      </c>
    </row>
    <row r="110" spans="1:44">
      <c r="A110" s="316" t="s">
        <v>892</v>
      </c>
      <c r="B110" s="316" t="s">
        <v>894</v>
      </c>
      <c r="C110" s="316" t="s">
        <v>1197</v>
      </c>
      <c r="D110" s="317">
        <v>45726</v>
      </c>
      <c r="E110" s="316" t="s">
        <v>1101</v>
      </c>
      <c r="F110" s="316" t="s">
        <v>644</v>
      </c>
      <c r="G110" s="316" t="s">
        <v>933</v>
      </c>
      <c r="H110" s="316" t="s">
        <v>1102</v>
      </c>
      <c r="I110" s="316" t="s">
        <v>1103</v>
      </c>
      <c r="J110" s="316" t="s">
        <v>977</v>
      </c>
      <c r="K110" s="316" t="s">
        <v>982</v>
      </c>
      <c r="L110" s="316" t="s">
        <v>982</v>
      </c>
      <c r="M110" s="316" t="s">
        <v>956</v>
      </c>
      <c r="N110" s="316" t="s">
        <v>975</v>
      </c>
      <c r="O110" s="316" t="s">
        <v>941</v>
      </c>
      <c r="P110" s="316" t="s">
        <v>941</v>
      </c>
      <c r="Q110" s="316" t="s">
        <v>941</v>
      </c>
      <c r="R110" s="316" t="s">
        <v>966</v>
      </c>
      <c r="S110" s="316" t="s">
        <v>966</v>
      </c>
      <c r="T110" s="316" t="s">
        <v>941</v>
      </c>
      <c r="U110" s="316" t="s">
        <v>970</v>
      </c>
      <c r="V110" s="316" t="s">
        <v>977</v>
      </c>
      <c r="W110" s="316" t="s">
        <v>977</v>
      </c>
      <c r="X110" s="316" t="s">
        <v>941</v>
      </c>
      <c r="Y110" s="316" t="s">
        <v>977</v>
      </c>
      <c r="Z110" s="316" t="s">
        <v>977</v>
      </c>
      <c r="AA110" s="316" t="s">
        <v>939</v>
      </c>
      <c r="AB110" s="316" t="s">
        <v>961</v>
      </c>
      <c r="AC110" s="316" t="s">
        <v>966</v>
      </c>
      <c r="AD110" s="316" t="s">
        <v>977</v>
      </c>
      <c r="AE110" s="316" t="s">
        <v>966</v>
      </c>
      <c r="AF110" s="316" t="s">
        <v>982</v>
      </c>
      <c r="AG110" s="316" t="s">
        <v>966</v>
      </c>
      <c r="AH110" s="316" t="s">
        <v>955</v>
      </c>
      <c r="AI110" s="316" t="s">
        <v>975</v>
      </c>
      <c r="AJ110" s="316" t="s">
        <v>966</v>
      </c>
      <c r="AK110" s="316" t="s">
        <v>963</v>
      </c>
      <c r="AL110" s="316" t="s">
        <v>977</v>
      </c>
      <c r="AM110" s="316" t="s">
        <v>977</v>
      </c>
      <c r="AN110" s="316" t="s">
        <v>966</v>
      </c>
      <c r="AO110" s="316" t="s">
        <v>978</v>
      </c>
      <c r="AP110" s="316" t="s">
        <v>938</v>
      </c>
      <c r="AQ110" s="316" t="s">
        <v>977</v>
      </c>
      <c r="AR110" s="316" t="s">
        <v>977</v>
      </c>
    </row>
    <row r="111" spans="1:44">
      <c r="A111" s="316" t="s">
        <v>316</v>
      </c>
      <c r="B111" s="316" t="s">
        <v>318</v>
      </c>
      <c r="C111" s="316" t="s">
        <v>1198</v>
      </c>
      <c r="D111" s="317">
        <v>45748</v>
      </c>
      <c r="E111" s="316" t="s">
        <v>932</v>
      </c>
      <c r="F111" s="316" t="s">
        <v>644</v>
      </c>
      <c r="G111" s="316" t="s">
        <v>933</v>
      </c>
      <c r="H111" s="316" t="s">
        <v>997</v>
      </c>
      <c r="I111" s="316" t="s">
        <v>1199</v>
      </c>
      <c r="J111" s="316" t="s">
        <v>672</v>
      </c>
      <c r="K111" s="316" t="s">
        <v>672</v>
      </c>
      <c r="L111" s="316" t="s">
        <v>672</v>
      </c>
      <c r="M111" s="316" t="s">
        <v>672</v>
      </c>
      <c r="N111" s="316" t="s">
        <v>938</v>
      </c>
      <c r="O111" s="316" t="s">
        <v>672</v>
      </c>
      <c r="P111" s="316" t="s">
        <v>947</v>
      </c>
      <c r="Q111" s="316" t="s">
        <v>946</v>
      </c>
      <c r="R111" s="316" t="s">
        <v>699</v>
      </c>
      <c r="S111" s="316" t="s">
        <v>955</v>
      </c>
      <c r="T111" s="316" t="s">
        <v>699</v>
      </c>
      <c r="U111" s="316" t="s">
        <v>979</v>
      </c>
      <c r="V111" s="316" t="s">
        <v>946</v>
      </c>
      <c r="W111" s="316" t="s">
        <v>946</v>
      </c>
      <c r="X111" s="316" t="s">
        <v>946</v>
      </c>
      <c r="Y111" s="316" t="s">
        <v>946</v>
      </c>
      <c r="Z111" s="316" t="s">
        <v>946</v>
      </c>
      <c r="AA111" s="316" t="s">
        <v>699</v>
      </c>
      <c r="AB111" s="316" t="s">
        <v>976</v>
      </c>
      <c r="AC111" s="316" t="s">
        <v>699</v>
      </c>
      <c r="AD111" s="316" t="s">
        <v>947</v>
      </c>
      <c r="AE111" s="316" t="s">
        <v>699</v>
      </c>
      <c r="AF111" s="316" t="s">
        <v>699</v>
      </c>
      <c r="AG111" s="316" t="s">
        <v>672</v>
      </c>
      <c r="AH111" s="316" t="s">
        <v>672</v>
      </c>
      <c r="AI111" s="316" t="s">
        <v>938</v>
      </c>
      <c r="AJ111" s="316" t="s">
        <v>672</v>
      </c>
      <c r="AK111" s="316" t="s">
        <v>672</v>
      </c>
      <c r="AL111" s="316" t="s">
        <v>672</v>
      </c>
      <c r="AM111" s="316" t="s">
        <v>672</v>
      </c>
      <c r="AN111" s="316" t="s">
        <v>947</v>
      </c>
      <c r="AO111" s="316" t="s">
        <v>978</v>
      </c>
      <c r="AP111" s="316" t="s">
        <v>979</v>
      </c>
      <c r="AQ111" s="316" t="s">
        <v>946</v>
      </c>
      <c r="AR111" s="316" t="s">
        <v>946</v>
      </c>
    </row>
    <row r="112" spans="1:44">
      <c r="A112" s="316" t="s">
        <v>456</v>
      </c>
      <c r="B112" s="316" t="s">
        <v>1200</v>
      </c>
      <c r="C112" s="316" t="s">
        <v>1201</v>
      </c>
      <c r="D112" s="317">
        <v>45745</v>
      </c>
      <c r="E112" s="316" t="s">
        <v>1202</v>
      </c>
      <c r="F112" s="316" t="s">
        <v>644</v>
      </c>
      <c r="G112" s="316" t="s">
        <v>933</v>
      </c>
      <c r="H112" s="316" t="s">
        <v>1069</v>
      </c>
      <c r="I112" s="316" t="s">
        <v>1088</v>
      </c>
      <c r="J112" s="316" t="s">
        <v>977</v>
      </c>
      <c r="K112" s="316" t="s">
        <v>941</v>
      </c>
      <c r="L112" s="316" t="s">
        <v>977</v>
      </c>
      <c r="M112" s="316" t="s">
        <v>947</v>
      </c>
      <c r="N112" s="316" t="s">
        <v>962</v>
      </c>
      <c r="O112" s="316" t="s">
        <v>699</v>
      </c>
      <c r="P112" s="316" t="s">
        <v>947</v>
      </c>
      <c r="Q112" s="316" t="s">
        <v>947</v>
      </c>
      <c r="R112" s="316" t="s">
        <v>955</v>
      </c>
      <c r="S112" s="316" t="s">
        <v>947</v>
      </c>
      <c r="T112" s="316" t="s">
        <v>946</v>
      </c>
      <c r="U112" s="316" t="s">
        <v>948</v>
      </c>
      <c r="V112" s="316" t="s">
        <v>977</v>
      </c>
      <c r="W112" s="316" t="s">
        <v>964</v>
      </c>
      <c r="X112" s="316" t="s">
        <v>672</v>
      </c>
      <c r="Y112" s="316" t="s">
        <v>672</v>
      </c>
      <c r="Z112" s="316" t="s">
        <v>672</v>
      </c>
      <c r="AA112" s="316" t="s">
        <v>672</v>
      </c>
      <c r="AB112" s="316" t="s">
        <v>938</v>
      </c>
      <c r="AC112" s="316" t="s">
        <v>672</v>
      </c>
      <c r="AD112" s="316" t="s">
        <v>672</v>
      </c>
      <c r="AE112" s="316" t="s">
        <v>939</v>
      </c>
      <c r="AF112" s="316" t="s">
        <v>947</v>
      </c>
      <c r="AG112" s="316" t="s">
        <v>939</v>
      </c>
      <c r="AH112" s="316" t="s">
        <v>946</v>
      </c>
      <c r="AI112" s="316" t="s">
        <v>962</v>
      </c>
      <c r="AJ112" s="316" t="s">
        <v>947</v>
      </c>
      <c r="AK112" s="316" t="s">
        <v>982</v>
      </c>
      <c r="AL112" s="316" t="s">
        <v>982</v>
      </c>
      <c r="AM112" s="316" t="s">
        <v>977</v>
      </c>
      <c r="AN112" s="316" t="s">
        <v>982</v>
      </c>
      <c r="AO112" s="316" t="s">
        <v>947</v>
      </c>
      <c r="AP112" s="316" t="s">
        <v>962</v>
      </c>
      <c r="AQ112" s="316" t="s">
        <v>947</v>
      </c>
      <c r="AR112" s="316" t="s">
        <v>947</v>
      </c>
    </row>
    <row r="113" spans="1:44">
      <c r="A113" s="316" t="s">
        <v>453</v>
      </c>
      <c r="B113" s="316" t="s">
        <v>455</v>
      </c>
      <c r="C113" s="316" t="s">
        <v>1203</v>
      </c>
      <c r="D113" s="317">
        <v>45769</v>
      </c>
      <c r="E113" s="316" t="s">
        <v>932</v>
      </c>
      <c r="F113" s="316" t="s">
        <v>169</v>
      </c>
      <c r="G113" s="316" t="s">
        <v>933</v>
      </c>
      <c r="H113" s="316" t="s">
        <v>1018</v>
      </c>
      <c r="I113" s="316" t="s">
        <v>630</v>
      </c>
      <c r="J113" s="316" t="s">
        <v>946</v>
      </c>
      <c r="K113" s="316" t="s">
        <v>946</v>
      </c>
      <c r="L113" s="316" t="s">
        <v>941</v>
      </c>
      <c r="M113" s="316" t="s">
        <v>940</v>
      </c>
      <c r="N113" s="316" t="s">
        <v>938</v>
      </c>
      <c r="O113" s="316" t="s">
        <v>939</v>
      </c>
      <c r="P113" s="316" t="s">
        <v>939</v>
      </c>
      <c r="Q113" s="316" t="s">
        <v>946</v>
      </c>
      <c r="R113" s="316" t="s">
        <v>947</v>
      </c>
      <c r="S113" s="316" t="s">
        <v>946</v>
      </c>
      <c r="T113" s="316" t="s">
        <v>975</v>
      </c>
      <c r="U113" s="316" t="s">
        <v>938</v>
      </c>
      <c r="V113" s="316" t="s">
        <v>947</v>
      </c>
      <c r="W113" s="316" t="s">
        <v>947</v>
      </c>
      <c r="X113" s="316" t="s">
        <v>939</v>
      </c>
      <c r="Y113" s="316" t="s">
        <v>946</v>
      </c>
      <c r="Z113" s="316" t="s">
        <v>939</v>
      </c>
      <c r="AA113" s="316" t="s">
        <v>961</v>
      </c>
      <c r="AB113" s="316" t="s">
        <v>938</v>
      </c>
      <c r="AC113" s="316" t="s">
        <v>947</v>
      </c>
      <c r="AD113" s="316" t="s">
        <v>947</v>
      </c>
      <c r="AE113" s="316" t="s">
        <v>946</v>
      </c>
      <c r="AF113" s="316" t="s">
        <v>939</v>
      </c>
      <c r="AG113" s="316" t="s">
        <v>939</v>
      </c>
      <c r="AH113" s="316" t="s">
        <v>962</v>
      </c>
      <c r="AI113" s="316" t="s">
        <v>938</v>
      </c>
      <c r="AJ113" s="316" t="s">
        <v>978</v>
      </c>
      <c r="AK113" s="316" t="s">
        <v>956</v>
      </c>
      <c r="AL113" s="316" t="s">
        <v>955</v>
      </c>
      <c r="AM113" s="316" t="s">
        <v>955</v>
      </c>
      <c r="AN113" s="316" t="s">
        <v>946</v>
      </c>
      <c r="AO113" s="316" t="s">
        <v>949</v>
      </c>
      <c r="AP113" s="316" t="s">
        <v>938</v>
      </c>
      <c r="AQ113" s="316" t="s">
        <v>946</v>
      </c>
      <c r="AR113" s="316" t="s">
        <v>955</v>
      </c>
    </row>
    <row r="114" spans="1:44">
      <c r="A114" s="316" t="s">
        <v>535</v>
      </c>
      <c r="B114" s="316" t="s">
        <v>537</v>
      </c>
      <c r="C114" s="316" t="s">
        <v>1204</v>
      </c>
      <c r="D114" s="317">
        <v>45782</v>
      </c>
      <c r="E114" s="316" t="s">
        <v>1021</v>
      </c>
      <c r="F114" s="316" t="s">
        <v>169</v>
      </c>
      <c r="G114" s="316" t="s">
        <v>933</v>
      </c>
      <c r="H114" s="316" t="s">
        <v>959</v>
      </c>
      <c r="I114" s="316" t="s">
        <v>268</v>
      </c>
      <c r="J114" s="316" t="s">
        <v>956</v>
      </c>
      <c r="K114" s="316" t="s">
        <v>977</v>
      </c>
      <c r="L114" s="316" t="s">
        <v>977</v>
      </c>
      <c r="M114" s="316" t="s">
        <v>947</v>
      </c>
      <c r="N114" s="316" t="s">
        <v>938</v>
      </c>
      <c r="O114" s="316" t="s">
        <v>942</v>
      </c>
      <c r="P114" s="316" t="s">
        <v>978</v>
      </c>
      <c r="Q114" s="316" t="s">
        <v>956</v>
      </c>
      <c r="R114" s="316" t="s">
        <v>953</v>
      </c>
      <c r="S114" s="316" t="s">
        <v>955</v>
      </c>
      <c r="T114" s="316" t="s">
        <v>940</v>
      </c>
      <c r="U114" s="316" t="s">
        <v>938</v>
      </c>
      <c r="V114" s="316" t="s">
        <v>956</v>
      </c>
      <c r="W114" s="316" t="s">
        <v>956</v>
      </c>
      <c r="X114" s="316" t="s">
        <v>956</v>
      </c>
      <c r="Y114" s="316" t="s">
        <v>956</v>
      </c>
      <c r="Z114" s="316" t="s">
        <v>956</v>
      </c>
      <c r="AA114" s="316" t="s">
        <v>699</v>
      </c>
      <c r="AB114" s="316" t="s">
        <v>938</v>
      </c>
      <c r="AC114" s="316" t="s">
        <v>956</v>
      </c>
      <c r="AD114" s="316" t="s">
        <v>978</v>
      </c>
      <c r="AE114" s="316" t="s">
        <v>956</v>
      </c>
      <c r="AF114" s="316" t="s">
        <v>978</v>
      </c>
      <c r="AG114" s="316" t="s">
        <v>978</v>
      </c>
      <c r="AH114" s="316" t="s">
        <v>679</v>
      </c>
      <c r="AI114" s="316" t="s">
        <v>938</v>
      </c>
      <c r="AJ114" s="316" t="s">
        <v>956</v>
      </c>
      <c r="AK114" s="316" t="s">
        <v>941</v>
      </c>
      <c r="AL114" s="316" t="s">
        <v>956</v>
      </c>
      <c r="AM114" s="316" t="s">
        <v>978</v>
      </c>
      <c r="AN114" s="316" t="s">
        <v>939</v>
      </c>
      <c r="AO114" s="316" t="s">
        <v>947</v>
      </c>
      <c r="AP114" s="316" t="s">
        <v>938</v>
      </c>
      <c r="AQ114" s="316" t="s">
        <v>946</v>
      </c>
      <c r="AR114" s="316" t="s">
        <v>978</v>
      </c>
    </row>
    <row r="115" spans="1:44">
      <c r="A115" s="316" t="s">
        <v>758</v>
      </c>
      <c r="B115" s="316" t="s">
        <v>760</v>
      </c>
      <c r="C115" s="316" t="s">
        <v>1205</v>
      </c>
      <c r="D115" s="317">
        <v>45782</v>
      </c>
      <c r="E115" s="316" t="s">
        <v>932</v>
      </c>
      <c r="F115" s="316" t="s">
        <v>169</v>
      </c>
      <c r="G115" s="316" t="s">
        <v>933</v>
      </c>
      <c r="H115" s="316" t="s">
        <v>934</v>
      </c>
      <c r="I115" s="316" t="s">
        <v>1125</v>
      </c>
      <c r="J115" s="316" t="s">
        <v>946</v>
      </c>
      <c r="K115" s="316" t="s">
        <v>955</v>
      </c>
      <c r="L115" s="316" t="s">
        <v>955</v>
      </c>
      <c r="M115" s="316" t="s">
        <v>961</v>
      </c>
      <c r="N115" s="316" t="s">
        <v>938</v>
      </c>
      <c r="O115" s="316" t="s">
        <v>978</v>
      </c>
      <c r="P115" s="316" t="s">
        <v>956</v>
      </c>
      <c r="Q115" s="316" t="s">
        <v>955</v>
      </c>
      <c r="R115" s="316" t="s">
        <v>955</v>
      </c>
      <c r="S115" s="316" t="s">
        <v>955</v>
      </c>
      <c r="T115" s="316" t="s">
        <v>961</v>
      </c>
      <c r="U115" s="316" t="s">
        <v>938</v>
      </c>
      <c r="V115" s="316" t="s">
        <v>946</v>
      </c>
      <c r="W115" s="316" t="s">
        <v>955</v>
      </c>
      <c r="X115" s="316" t="s">
        <v>978</v>
      </c>
      <c r="Y115" s="316" t="s">
        <v>946</v>
      </c>
      <c r="Z115" s="316" t="s">
        <v>956</v>
      </c>
      <c r="AA115" s="316" t="s">
        <v>961</v>
      </c>
      <c r="AB115" s="316" t="s">
        <v>938</v>
      </c>
      <c r="AC115" s="316" t="s">
        <v>978</v>
      </c>
      <c r="AD115" s="316" t="s">
        <v>956</v>
      </c>
      <c r="AE115" s="316" t="s">
        <v>978</v>
      </c>
      <c r="AF115" s="316" t="s">
        <v>978</v>
      </c>
      <c r="AG115" s="316" t="s">
        <v>955</v>
      </c>
      <c r="AH115" s="316" t="s">
        <v>962</v>
      </c>
      <c r="AI115" s="316" t="s">
        <v>938</v>
      </c>
      <c r="AJ115" s="316" t="s">
        <v>978</v>
      </c>
      <c r="AK115" s="316" t="s">
        <v>939</v>
      </c>
      <c r="AL115" s="316" t="s">
        <v>955</v>
      </c>
      <c r="AM115" s="316" t="s">
        <v>946</v>
      </c>
      <c r="AN115" s="316" t="s">
        <v>946</v>
      </c>
      <c r="AO115" s="316" t="s">
        <v>940</v>
      </c>
      <c r="AP115" s="316" t="s">
        <v>938</v>
      </c>
      <c r="AQ115" s="316" t="s">
        <v>978</v>
      </c>
      <c r="AR115" s="316" t="s">
        <v>946</v>
      </c>
    </row>
    <row r="116" spans="1:44">
      <c r="A116" s="316" t="s">
        <v>796</v>
      </c>
      <c r="B116" s="316" t="s">
        <v>798</v>
      </c>
      <c r="C116" s="316" t="s">
        <v>1206</v>
      </c>
      <c r="D116" s="317">
        <v>45783</v>
      </c>
      <c r="E116" s="316" t="s">
        <v>932</v>
      </c>
      <c r="F116" s="316" t="s">
        <v>169</v>
      </c>
      <c r="G116" s="316" t="s">
        <v>933</v>
      </c>
      <c r="H116" s="316" t="s">
        <v>1026</v>
      </c>
      <c r="I116" s="316" t="s">
        <v>1027</v>
      </c>
      <c r="J116" s="316" t="s">
        <v>978</v>
      </c>
      <c r="K116" s="316" t="s">
        <v>978</v>
      </c>
      <c r="L116" s="316" t="s">
        <v>978</v>
      </c>
      <c r="M116" s="316" t="s">
        <v>961</v>
      </c>
      <c r="N116" s="316" t="s">
        <v>938</v>
      </c>
      <c r="O116" s="316" t="s">
        <v>978</v>
      </c>
      <c r="P116" s="316" t="s">
        <v>956</v>
      </c>
      <c r="Q116" s="316" t="s">
        <v>978</v>
      </c>
      <c r="R116" s="316" t="s">
        <v>978</v>
      </c>
      <c r="S116" s="316" t="s">
        <v>978</v>
      </c>
      <c r="T116" s="316" t="s">
        <v>961</v>
      </c>
      <c r="U116" s="316" t="s">
        <v>938</v>
      </c>
      <c r="V116" s="316" t="s">
        <v>938</v>
      </c>
      <c r="W116" s="316" t="s">
        <v>938</v>
      </c>
      <c r="X116" s="316" t="s">
        <v>938</v>
      </c>
      <c r="Y116" s="316" t="s">
        <v>938</v>
      </c>
      <c r="Z116" s="316" t="s">
        <v>938</v>
      </c>
      <c r="AA116" s="316" t="s">
        <v>938</v>
      </c>
      <c r="AB116" s="316" t="s">
        <v>938</v>
      </c>
      <c r="AC116" s="316" t="s">
        <v>938</v>
      </c>
      <c r="AD116" s="316" t="s">
        <v>938</v>
      </c>
      <c r="AE116" s="316" t="s">
        <v>938</v>
      </c>
      <c r="AF116" s="316" t="s">
        <v>938</v>
      </c>
      <c r="AG116" s="316" t="s">
        <v>938</v>
      </c>
      <c r="AH116" s="316" t="s">
        <v>938</v>
      </c>
      <c r="AI116" s="316" t="s">
        <v>938</v>
      </c>
      <c r="AJ116" s="316" t="s">
        <v>938</v>
      </c>
      <c r="AK116" s="316" t="s">
        <v>938</v>
      </c>
      <c r="AL116" s="316" t="s">
        <v>938</v>
      </c>
      <c r="AM116" s="316" t="s">
        <v>938</v>
      </c>
      <c r="AN116" s="316" t="s">
        <v>938</v>
      </c>
      <c r="AO116" s="316" t="s">
        <v>938</v>
      </c>
      <c r="AP116" s="316" t="s">
        <v>938</v>
      </c>
      <c r="AQ116" s="316" t="s">
        <v>938</v>
      </c>
      <c r="AR116" s="316" t="s">
        <v>938</v>
      </c>
    </row>
    <row r="117" spans="1:44">
      <c r="A117" s="316" t="s">
        <v>804</v>
      </c>
      <c r="B117" s="316" t="s">
        <v>806</v>
      </c>
      <c r="C117" s="316" t="s">
        <v>1207</v>
      </c>
      <c r="D117" s="317">
        <v>45785</v>
      </c>
      <c r="E117" s="316" t="s">
        <v>1208</v>
      </c>
      <c r="F117" s="316" t="s">
        <v>644</v>
      </c>
      <c r="G117" s="316" t="s">
        <v>933</v>
      </c>
      <c r="H117" s="316" t="s">
        <v>1018</v>
      </c>
      <c r="I117" s="316" t="s">
        <v>1103</v>
      </c>
      <c r="J117" s="316" t="s">
        <v>939</v>
      </c>
      <c r="K117" s="316" t="s">
        <v>939</v>
      </c>
      <c r="L117" s="316" t="s">
        <v>947</v>
      </c>
      <c r="M117" s="316" t="s">
        <v>956</v>
      </c>
      <c r="N117" s="316" t="s">
        <v>962</v>
      </c>
      <c r="O117" s="316" t="s">
        <v>939</v>
      </c>
      <c r="P117" s="316" t="s">
        <v>939</v>
      </c>
      <c r="Q117" s="316" t="s">
        <v>939</v>
      </c>
      <c r="R117" s="316" t="s">
        <v>939</v>
      </c>
      <c r="S117" s="316" t="s">
        <v>939</v>
      </c>
      <c r="T117" s="316" t="s">
        <v>946</v>
      </c>
      <c r="U117" s="316" t="s">
        <v>962</v>
      </c>
      <c r="V117" s="316" t="s">
        <v>939</v>
      </c>
      <c r="W117" s="316" t="s">
        <v>939</v>
      </c>
      <c r="X117" s="316" t="s">
        <v>939</v>
      </c>
      <c r="Y117" s="316" t="s">
        <v>939</v>
      </c>
      <c r="Z117" s="316" t="s">
        <v>947</v>
      </c>
      <c r="AA117" s="316" t="s">
        <v>956</v>
      </c>
      <c r="AB117" s="316" t="s">
        <v>962</v>
      </c>
      <c r="AC117" s="316" t="s">
        <v>939</v>
      </c>
      <c r="AD117" s="316" t="s">
        <v>947</v>
      </c>
      <c r="AE117" s="316" t="s">
        <v>939</v>
      </c>
      <c r="AF117" s="316" t="s">
        <v>939</v>
      </c>
      <c r="AG117" s="316" t="s">
        <v>941</v>
      </c>
      <c r="AH117" s="316" t="s">
        <v>956</v>
      </c>
      <c r="AI117" s="316" t="s">
        <v>938</v>
      </c>
      <c r="AJ117" s="316" t="s">
        <v>939</v>
      </c>
      <c r="AK117" s="316" t="s">
        <v>939</v>
      </c>
      <c r="AL117" s="316" t="s">
        <v>947</v>
      </c>
      <c r="AM117" s="316" t="s">
        <v>939</v>
      </c>
      <c r="AN117" s="316" t="s">
        <v>941</v>
      </c>
      <c r="AO117" s="316" t="s">
        <v>937</v>
      </c>
      <c r="AP117" s="316" t="s">
        <v>938</v>
      </c>
      <c r="AQ117" s="316" t="s">
        <v>939</v>
      </c>
      <c r="AR117" s="316" t="s">
        <v>947</v>
      </c>
    </row>
    <row r="118" spans="1:44">
      <c r="A118" s="316" t="s">
        <v>172</v>
      </c>
      <c r="B118" s="316" t="s">
        <v>174</v>
      </c>
      <c r="C118" s="316" t="s">
        <v>1209</v>
      </c>
      <c r="D118" s="317">
        <v>45787</v>
      </c>
      <c r="E118" s="316" t="s">
        <v>932</v>
      </c>
      <c r="F118" s="316" t="s">
        <v>644</v>
      </c>
      <c r="G118" s="316" t="s">
        <v>933</v>
      </c>
      <c r="H118" s="316" t="s">
        <v>944</v>
      </c>
      <c r="I118" s="316" t="s">
        <v>1058</v>
      </c>
      <c r="J118" s="316" t="s">
        <v>947</v>
      </c>
      <c r="K118" s="316" t="s">
        <v>956</v>
      </c>
      <c r="L118" s="316" t="s">
        <v>672</v>
      </c>
      <c r="M118" s="316" t="s">
        <v>672</v>
      </c>
      <c r="N118" s="316" t="s">
        <v>938</v>
      </c>
      <c r="O118" s="316" t="s">
        <v>672</v>
      </c>
      <c r="P118" s="316" t="s">
        <v>672</v>
      </c>
      <c r="Q118" s="316" t="s">
        <v>672</v>
      </c>
      <c r="R118" s="316" t="s">
        <v>672</v>
      </c>
      <c r="S118" s="316" t="s">
        <v>955</v>
      </c>
      <c r="T118" s="316" t="s">
        <v>955</v>
      </c>
      <c r="U118" s="316" t="s">
        <v>976</v>
      </c>
      <c r="V118" s="316" t="s">
        <v>947</v>
      </c>
      <c r="W118" s="316" t="s">
        <v>946</v>
      </c>
      <c r="X118" s="316" t="s">
        <v>946</v>
      </c>
      <c r="Y118" s="316" t="s">
        <v>947</v>
      </c>
      <c r="Z118" s="316" t="s">
        <v>947</v>
      </c>
      <c r="AA118" s="316" t="s">
        <v>978</v>
      </c>
      <c r="AB118" s="316" t="s">
        <v>948</v>
      </c>
      <c r="AC118" s="316" t="s">
        <v>946</v>
      </c>
      <c r="AD118" s="316" t="s">
        <v>946</v>
      </c>
      <c r="AE118" s="316" t="s">
        <v>947</v>
      </c>
      <c r="AF118" s="316" t="s">
        <v>946</v>
      </c>
      <c r="AG118" s="316" t="s">
        <v>956</v>
      </c>
      <c r="AH118" s="316" t="s">
        <v>672</v>
      </c>
      <c r="AI118" s="316" t="s">
        <v>938</v>
      </c>
      <c r="AJ118" s="316" t="s">
        <v>672</v>
      </c>
      <c r="AK118" s="316" t="s">
        <v>672</v>
      </c>
      <c r="AL118" s="316" t="s">
        <v>672</v>
      </c>
      <c r="AM118" s="316" t="s">
        <v>947</v>
      </c>
      <c r="AN118" s="316" t="s">
        <v>947</v>
      </c>
      <c r="AO118" s="316" t="s">
        <v>946</v>
      </c>
      <c r="AP118" s="316" t="s">
        <v>976</v>
      </c>
      <c r="AQ118" s="316" t="s">
        <v>946</v>
      </c>
      <c r="AR118" s="316" t="s">
        <v>946</v>
      </c>
    </row>
    <row r="119" spans="1:44">
      <c r="A119" s="316" t="s">
        <v>871</v>
      </c>
      <c r="B119" s="316" t="s">
        <v>1216</v>
      </c>
      <c r="C119" s="316" t="s">
        <v>1217</v>
      </c>
      <c r="D119" s="317">
        <v>45792</v>
      </c>
      <c r="E119" s="316" t="s">
        <v>932</v>
      </c>
      <c r="F119" s="316" t="s">
        <v>169</v>
      </c>
      <c r="G119" s="316" t="s">
        <v>933</v>
      </c>
      <c r="H119" s="316" t="s">
        <v>1069</v>
      </c>
      <c r="I119" s="316" t="s">
        <v>1218</v>
      </c>
      <c r="J119" s="316" t="s">
        <v>941</v>
      </c>
      <c r="K119" s="316" t="s">
        <v>941</v>
      </c>
      <c r="L119" s="316" t="s">
        <v>941</v>
      </c>
      <c r="M119" s="316" t="s">
        <v>956</v>
      </c>
      <c r="N119" s="316" t="s">
        <v>976</v>
      </c>
      <c r="O119" s="316" t="s">
        <v>956</v>
      </c>
      <c r="P119" s="316" t="s">
        <v>956</v>
      </c>
      <c r="Q119" s="316" t="s">
        <v>966</v>
      </c>
      <c r="R119" s="316" t="s">
        <v>941</v>
      </c>
      <c r="S119" s="316" t="s">
        <v>956</v>
      </c>
      <c r="T119" s="316" t="s">
        <v>941</v>
      </c>
      <c r="U119" s="316" t="s">
        <v>938</v>
      </c>
      <c r="V119" s="316" t="s">
        <v>941</v>
      </c>
      <c r="W119" s="316" t="s">
        <v>956</v>
      </c>
      <c r="X119" s="316" t="s">
        <v>941</v>
      </c>
      <c r="Y119" s="316" t="s">
        <v>956</v>
      </c>
      <c r="Z119" s="316" t="s">
        <v>941</v>
      </c>
      <c r="AA119" s="316" t="s">
        <v>942</v>
      </c>
      <c r="AB119" s="316" t="s">
        <v>949</v>
      </c>
      <c r="AC119" s="316" t="s">
        <v>956</v>
      </c>
      <c r="AD119" s="316" t="s">
        <v>941</v>
      </c>
      <c r="AE119" s="316" t="s">
        <v>946</v>
      </c>
      <c r="AF119" s="316" t="s">
        <v>941</v>
      </c>
      <c r="AG119" s="316" t="s">
        <v>956</v>
      </c>
      <c r="AH119" s="316" t="s">
        <v>940</v>
      </c>
      <c r="AI119" s="316" t="s">
        <v>938</v>
      </c>
      <c r="AJ119" s="316" t="s">
        <v>941</v>
      </c>
      <c r="AK119" s="316" t="s">
        <v>956</v>
      </c>
      <c r="AL119" s="316" t="s">
        <v>941</v>
      </c>
      <c r="AM119" s="316" t="s">
        <v>956</v>
      </c>
      <c r="AN119" s="316" t="s">
        <v>941</v>
      </c>
      <c r="AO119" s="316" t="s">
        <v>940</v>
      </c>
      <c r="AP119" s="316" t="s">
        <v>938</v>
      </c>
      <c r="AQ119" s="316" t="s">
        <v>956</v>
      </c>
      <c r="AR119" s="316" t="s">
        <v>941</v>
      </c>
    </row>
    <row r="120" spans="1:44">
      <c r="A120" s="316" t="s">
        <v>522</v>
      </c>
      <c r="B120" s="316" t="s">
        <v>524</v>
      </c>
      <c r="C120" s="316" t="s">
        <v>1219</v>
      </c>
      <c r="D120" s="317">
        <v>45803</v>
      </c>
      <c r="E120" s="316" t="s">
        <v>932</v>
      </c>
      <c r="F120" s="316" t="s">
        <v>644</v>
      </c>
      <c r="G120" s="316" t="s">
        <v>933</v>
      </c>
      <c r="H120" s="316" t="s">
        <v>1001</v>
      </c>
      <c r="I120" s="316" t="s">
        <v>1220</v>
      </c>
      <c r="J120" s="316" t="s">
        <v>963</v>
      </c>
      <c r="K120" s="316" t="s">
        <v>946</v>
      </c>
      <c r="L120" s="316" t="s">
        <v>939</v>
      </c>
      <c r="M120" s="316" t="s">
        <v>978</v>
      </c>
      <c r="N120" s="316" t="s">
        <v>938</v>
      </c>
      <c r="O120" s="316" t="s">
        <v>672</v>
      </c>
      <c r="P120" s="316" t="s">
        <v>672</v>
      </c>
      <c r="Q120" s="316" t="s">
        <v>947</v>
      </c>
      <c r="R120" s="316" t="s">
        <v>947</v>
      </c>
      <c r="S120" s="316" t="s">
        <v>947</v>
      </c>
      <c r="T120" s="316" t="s">
        <v>978</v>
      </c>
      <c r="U120" s="316" t="s">
        <v>976</v>
      </c>
      <c r="V120" s="316" t="s">
        <v>947</v>
      </c>
      <c r="W120" s="316" t="s">
        <v>947</v>
      </c>
      <c r="X120" s="316" t="s">
        <v>947</v>
      </c>
      <c r="Y120" s="316" t="s">
        <v>939</v>
      </c>
      <c r="Z120" s="316" t="s">
        <v>978</v>
      </c>
      <c r="AA120" s="316" t="s">
        <v>955</v>
      </c>
      <c r="AB120" s="316" t="s">
        <v>699</v>
      </c>
      <c r="AC120" s="316" t="s">
        <v>941</v>
      </c>
      <c r="AD120" s="316" t="s">
        <v>947</v>
      </c>
      <c r="AE120" s="316" t="s">
        <v>978</v>
      </c>
      <c r="AF120" s="316" t="s">
        <v>672</v>
      </c>
      <c r="AG120" s="316" t="s">
        <v>672</v>
      </c>
      <c r="AH120" s="316" t="s">
        <v>672</v>
      </c>
      <c r="AI120" s="316" t="s">
        <v>938</v>
      </c>
      <c r="AJ120" s="316" t="s">
        <v>693</v>
      </c>
      <c r="AK120" s="316" t="s">
        <v>693</v>
      </c>
      <c r="AL120" s="316" t="s">
        <v>693</v>
      </c>
      <c r="AM120" s="316" t="s">
        <v>693</v>
      </c>
      <c r="AN120" s="316" t="s">
        <v>693</v>
      </c>
      <c r="AO120" s="316" t="s">
        <v>693</v>
      </c>
      <c r="AP120" s="316" t="s">
        <v>938</v>
      </c>
      <c r="AQ120" s="316" t="s">
        <v>672</v>
      </c>
      <c r="AR120" s="316" t="s">
        <v>672</v>
      </c>
    </row>
    <row r="121" spans="1:44">
      <c r="A121" s="316" t="s">
        <v>462</v>
      </c>
      <c r="B121" s="316" t="s">
        <v>464</v>
      </c>
      <c r="C121" s="316" t="s">
        <v>1221</v>
      </c>
      <c r="D121" s="317">
        <v>45810</v>
      </c>
      <c r="E121" s="316" t="s">
        <v>932</v>
      </c>
      <c r="F121" s="316" t="s">
        <v>644</v>
      </c>
      <c r="G121" s="316" t="s">
        <v>933</v>
      </c>
      <c r="H121" s="316" t="s">
        <v>1018</v>
      </c>
      <c r="I121" s="316" t="s">
        <v>1140</v>
      </c>
      <c r="J121" s="316" t="s">
        <v>681</v>
      </c>
      <c r="K121" s="316" t="s">
        <v>681</v>
      </c>
      <c r="L121" s="316" t="s">
        <v>693</v>
      </c>
      <c r="M121" s="316" t="s">
        <v>693</v>
      </c>
      <c r="N121" s="316" t="s">
        <v>938</v>
      </c>
      <c r="O121" s="316" t="s">
        <v>939</v>
      </c>
      <c r="P121" s="316" t="s">
        <v>982</v>
      </c>
      <c r="Q121" s="316" t="s">
        <v>941</v>
      </c>
      <c r="R121" s="316" t="s">
        <v>947</v>
      </c>
      <c r="S121" s="316" t="s">
        <v>939</v>
      </c>
      <c r="T121" s="316" t="s">
        <v>939</v>
      </c>
      <c r="U121" s="316" t="s">
        <v>949</v>
      </c>
      <c r="V121" s="316" t="s">
        <v>941</v>
      </c>
      <c r="W121" s="316" t="s">
        <v>941</v>
      </c>
      <c r="X121" s="316" t="s">
        <v>941</v>
      </c>
      <c r="Y121" s="316" t="s">
        <v>982</v>
      </c>
      <c r="Z121" s="316" t="s">
        <v>939</v>
      </c>
      <c r="AA121" s="316" t="s">
        <v>947</v>
      </c>
      <c r="AB121" s="316" t="s">
        <v>976</v>
      </c>
      <c r="AC121" s="316" t="s">
        <v>939</v>
      </c>
      <c r="AD121" s="316" t="s">
        <v>941</v>
      </c>
      <c r="AE121" s="316" t="s">
        <v>939</v>
      </c>
      <c r="AF121" s="316" t="s">
        <v>956</v>
      </c>
      <c r="AG121" s="316" t="s">
        <v>672</v>
      </c>
      <c r="AH121" s="316" t="s">
        <v>672</v>
      </c>
      <c r="AI121" s="316" t="s">
        <v>938</v>
      </c>
      <c r="AJ121" s="316" t="s">
        <v>672</v>
      </c>
      <c r="AK121" s="316" t="s">
        <v>672</v>
      </c>
      <c r="AL121" s="316" t="s">
        <v>672</v>
      </c>
      <c r="AM121" s="316" t="s">
        <v>672</v>
      </c>
      <c r="AN121" s="316" t="s">
        <v>941</v>
      </c>
      <c r="AO121" s="316" t="s">
        <v>978</v>
      </c>
      <c r="AP121" s="316" t="s">
        <v>976</v>
      </c>
      <c r="AQ121" s="316" t="s">
        <v>941</v>
      </c>
      <c r="AR121" s="316" t="s">
        <v>939</v>
      </c>
    </row>
    <row r="122" spans="1:44">
      <c r="A122" s="316" t="s">
        <v>624</v>
      </c>
      <c r="B122" s="316" t="s">
        <v>626</v>
      </c>
      <c r="C122" s="316" t="s">
        <v>1222</v>
      </c>
      <c r="D122" s="317">
        <v>45812</v>
      </c>
      <c r="E122" s="316" t="s">
        <v>932</v>
      </c>
      <c r="F122" s="316" t="s">
        <v>169</v>
      </c>
      <c r="G122" s="316" t="s">
        <v>933</v>
      </c>
      <c r="H122" s="316" t="s">
        <v>1018</v>
      </c>
      <c r="I122" s="316" t="s">
        <v>630</v>
      </c>
      <c r="J122" s="316" t="s">
        <v>947</v>
      </c>
      <c r="K122" s="316" t="s">
        <v>939</v>
      </c>
      <c r="L122" s="316" t="s">
        <v>939</v>
      </c>
      <c r="M122" s="316" t="s">
        <v>946</v>
      </c>
      <c r="N122" s="316" t="s">
        <v>949</v>
      </c>
      <c r="O122" s="316" t="s">
        <v>939</v>
      </c>
      <c r="P122" s="316" t="s">
        <v>982</v>
      </c>
      <c r="Q122" s="316" t="s">
        <v>939</v>
      </c>
      <c r="R122" s="316" t="s">
        <v>947</v>
      </c>
      <c r="S122" s="316" t="s">
        <v>977</v>
      </c>
      <c r="T122" s="316" t="s">
        <v>42</v>
      </c>
      <c r="U122" s="316" t="s">
        <v>938</v>
      </c>
      <c r="V122" s="316" t="s">
        <v>941</v>
      </c>
      <c r="W122" s="316" t="s">
        <v>939</v>
      </c>
      <c r="X122" s="316" t="s">
        <v>939</v>
      </c>
      <c r="Y122" s="316" t="s">
        <v>982</v>
      </c>
      <c r="Z122" s="316" t="s">
        <v>939</v>
      </c>
      <c r="AA122" s="316" t="s">
        <v>947</v>
      </c>
      <c r="AB122" s="316" t="s">
        <v>976</v>
      </c>
      <c r="AC122" s="316" t="s">
        <v>941</v>
      </c>
      <c r="AD122" s="316" t="s">
        <v>982</v>
      </c>
      <c r="AE122" s="316" t="s">
        <v>941</v>
      </c>
      <c r="AF122" s="316" t="s">
        <v>939</v>
      </c>
      <c r="AG122" s="316" t="s">
        <v>941</v>
      </c>
      <c r="AH122" s="316" t="s">
        <v>946</v>
      </c>
      <c r="AI122" s="316" t="s">
        <v>948</v>
      </c>
      <c r="AJ122" s="316" t="s">
        <v>939</v>
      </c>
      <c r="AK122" s="316" t="s">
        <v>941</v>
      </c>
      <c r="AL122" s="316" t="s">
        <v>941</v>
      </c>
      <c r="AM122" s="316" t="s">
        <v>939</v>
      </c>
      <c r="AN122" s="316" t="s">
        <v>939</v>
      </c>
      <c r="AO122" s="316" t="s">
        <v>946</v>
      </c>
      <c r="AP122" s="316" t="s">
        <v>949</v>
      </c>
      <c r="AQ122" s="316" t="s">
        <v>939</v>
      </c>
      <c r="AR122" s="316" t="s">
        <v>939</v>
      </c>
    </row>
    <row r="123" spans="1:44">
      <c r="A123" s="316" t="s">
        <v>379</v>
      </c>
      <c r="B123" s="316" t="s">
        <v>381</v>
      </c>
      <c r="C123" s="316" t="s">
        <v>1223</v>
      </c>
      <c r="D123" s="317">
        <v>45818</v>
      </c>
      <c r="E123" s="316" t="s">
        <v>932</v>
      </c>
      <c r="F123" s="316" t="s">
        <v>169</v>
      </c>
      <c r="G123" s="316" t="s">
        <v>933</v>
      </c>
      <c r="H123" s="316" t="s">
        <v>934</v>
      </c>
      <c r="I123" s="316" t="s">
        <v>634</v>
      </c>
      <c r="J123" s="316" t="s">
        <v>956</v>
      </c>
      <c r="K123" s="316" t="s">
        <v>946</v>
      </c>
      <c r="L123" s="316" t="s">
        <v>978</v>
      </c>
      <c r="M123" s="316" t="s">
        <v>937</v>
      </c>
      <c r="N123" s="316" t="s">
        <v>938</v>
      </c>
      <c r="O123" s="316" t="s">
        <v>947</v>
      </c>
      <c r="P123" s="316" t="s">
        <v>955</v>
      </c>
      <c r="Q123" s="316" t="s">
        <v>679</v>
      </c>
      <c r="R123" s="316" t="s">
        <v>978</v>
      </c>
      <c r="S123" s="316" t="s">
        <v>946</v>
      </c>
      <c r="T123" s="316" t="s">
        <v>937</v>
      </c>
      <c r="U123" s="316" t="s">
        <v>938</v>
      </c>
      <c r="V123" s="316" t="s">
        <v>947</v>
      </c>
      <c r="W123" s="316" t="s">
        <v>978</v>
      </c>
      <c r="X123" s="316" t="s">
        <v>978</v>
      </c>
      <c r="Y123" s="316" t="s">
        <v>978</v>
      </c>
      <c r="Z123" s="316" t="s">
        <v>953</v>
      </c>
      <c r="AA123" s="316" t="s">
        <v>961</v>
      </c>
      <c r="AB123" s="316" t="s">
        <v>938</v>
      </c>
      <c r="AC123" s="316" t="s">
        <v>946</v>
      </c>
      <c r="AD123" s="316" t="s">
        <v>956</v>
      </c>
      <c r="AE123" s="316" t="s">
        <v>955</v>
      </c>
      <c r="AF123" s="316" t="s">
        <v>956</v>
      </c>
      <c r="AG123" s="316" t="s">
        <v>978</v>
      </c>
      <c r="AH123" s="316" t="s">
        <v>975</v>
      </c>
      <c r="AI123" s="316" t="s">
        <v>938</v>
      </c>
      <c r="AJ123" s="316" t="s">
        <v>953</v>
      </c>
      <c r="AK123" s="316" t="s">
        <v>947</v>
      </c>
      <c r="AL123" s="316" t="s">
        <v>946</v>
      </c>
      <c r="AM123" s="316" t="s">
        <v>939</v>
      </c>
      <c r="AN123" s="316" t="s">
        <v>953</v>
      </c>
      <c r="AO123" s="316" t="s">
        <v>970</v>
      </c>
      <c r="AP123" s="316" t="s">
        <v>938</v>
      </c>
      <c r="AQ123" s="316" t="s">
        <v>946</v>
      </c>
      <c r="AR123" s="316" t="s">
        <v>946</v>
      </c>
    </row>
    <row r="124" spans="1:44">
      <c r="A124" s="316" t="s">
        <v>844</v>
      </c>
      <c r="B124" s="316" t="s">
        <v>1225</v>
      </c>
      <c r="C124" s="316" t="s">
        <v>1226</v>
      </c>
      <c r="D124" s="317">
        <v>45819</v>
      </c>
      <c r="E124" s="316" t="s">
        <v>932</v>
      </c>
      <c r="F124" s="316" t="s">
        <v>169</v>
      </c>
      <c r="G124" s="316" t="s">
        <v>933</v>
      </c>
      <c r="H124" s="316" t="s">
        <v>1018</v>
      </c>
      <c r="I124" s="316" t="s">
        <v>1227</v>
      </c>
      <c r="J124" s="316" t="s">
        <v>941</v>
      </c>
      <c r="K124" s="316" t="s">
        <v>939</v>
      </c>
      <c r="L124" s="316" t="s">
        <v>947</v>
      </c>
      <c r="M124" s="316" t="s">
        <v>956</v>
      </c>
      <c r="N124" s="316" t="s">
        <v>949</v>
      </c>
      <c r="O124" s="316" t="s">
        <v>941</v>
      </c>
      <c r="P124" s="316" t="s">
        <v>941</v>
      </c>
      <c r="Q124" s="316" t="s">
        <v>941</v>
      </c>
      <c r="R124" s="316" t="s">
        <v>941</v>
      </c>
      <c r="S124" s="316" t="s">
        <v>941</v>
      </c>
      <c r="T124" s="316" t="s">
        <v>978</v>
      </c>
      <c r="U124" s="316" t="s">
        <v>938</v>
      </c>
      <c r="V124" s="316" t="s">
        <v>941</v>
      </c>
      <c r="W124" s="316" t="s">
        <v>941</v>
      </c>
      <c r="X124" s="316" t="s">
        <v>941</v>
      </c>
      <c r="Y124" s="316" t="s">
        <v>941</v>
      </c>
      <c r="Z124" s="316" t="s">
        <v>941</v>
      </c>
      <c r="AA124" s="316" t="s">
        <v>940</v>
      </c>
      <c r="AB124" s="316" t="s">
        <v>949</v>
      </c>
      <c r="AC124" s="316" t="s">
        <v>941</v>
      </c>
      <c r="AD124" s="316" t="s">
        <v>947</v>
      </c>
      <c r="AE124" s="316" t="s">
        <v>947</v>
      </c>
      <c r="AF124" s="316" t="s">
        <v>941</v>
      </c>
      <c r="AG124" s="316" t="s">
        <v>941</v>
      </c>
      <c r="AH124" s="316" t="s">
        <v>956</v>
      </c>
      <c r="AI124" s="316" t="s">
        <v>962</v>
      </c>
      <c r="AJ124" s="316" t="s">
        <v>941</v>
      </c>
      <c r="AK124" s="316" t="s">
        <v>941</v>
      </c>
      <c r="AL124" s="316" t="s">
        <v>941</v>
      </c>
      <c r="AM124" s="316" t="s">
        <v>941</v>
      </c>
      <c r="AN124" s="316" t="s">
        <v>941</v>
      </c>
      <c r="AO124" s="316" t="s">
        <v>976</v>
      </c>
      <c r="AP124" s="316" t="s">
        <v>938</v>
      </c>
      <c r="AQ124" s="316" t="s">
        <v>941</v>
      </c>
      <c r="AR124" s="316" t="s">
        <v>941</v>
      </c>
    </row>
    <row r="125" spans="1:44">
      <c r="A125" s="316" t="s">
        <v>512</v>
      </c>
      <c r="B125" s="316" t="s">
        <v>1228</v>
      </c>
      <c r="C125" s="316" t="s">
        <v>1229</v>
      </c>
      <c r="D125" s="317">
        <v>45831</v>
      </c>
      <c r="E125" s="316" t="s">
        <v>932</v>
      </c>
      <c r="F125" s="316" t="s">
        <v>644</v>
      </c>
      <c r="G125" s="316" t="s">
        <v>933</v>
      </c>
      <c r="H125" s="316" t="s">
        <v>1001</v>
      </c>
      <c r="I125" s="316" t="s">
        <v>1002</v>
      </c>
      <c r="J125" s="316" t="s">
        <v>977</v>
      </c>
      <c r="K125" s="316" t="s">
        <v>946</v>
      </c>
      <c r="L125" s="316" t="s">
        <v>977</v>
      </c>
      <c r="M125" s="316" t="s">
        <v>963</v>
      </c>
      <c r="N125" s="316" t="s">
        <v>975</v>
      </c>
      <c r="O125" s="316" t="s">
        <v>941</v>
      </c>
      <c r="P125" s="316" t="s">
        <v>964</v>
      </c>
      <c r="Q125" s="316" t="s">
        <v>946</v>
      </c>
      <c r="R125" s="316" t="s">
        <v>947</v>
      </c>
      <c r="S125" s="316" t="s">
        <v>982</v>
      </c>
      <c r="T125" s="316" t="s">
        <v>941</v>
      </c>
      <c r="U125" s="316" t="s">
        <v>938</v>
      </c>
      <c r="V125" s="316" t="s">
        <v>941</v>
      </c>
      <c r="W125" s="316" t="s">
        <v>964</v>
      </c>
      <c r="X125" s="316" t="s">
        <v>978</v>
      </c>
      <c r="Y125" s="316" t="s">
        <v>939</v>
      </c>
      <c r="Z125" s="316" t="s">
        <v>941</v>
      </c>
      <c r="AA125" s="316" t="s">
        <v>955</v>
      </c>
      <c r="AB125" s="316" t="s">
        <v>976</v>
      </c>
      <c r="AC125" s="316" t="s">
        <v>947</v>
      </c>
      <c r="AD125" s="316" t="s">
        <v>966</v>
      </c>
      <c r="AE125" s="316" t="s">
        <v>939</v>
      </c>
      <c r="AF125" s="316" t="s">
        <v>941</v>
      </c>
      <c r="AG125" s="316" t="s">
        <v>941</v>
      </c>
      <c r="AH125" s="316" t="s">
        <v>977</v>
      </c>
      <c r="AI125" s="316" t="s">
        <v>938</v>
      </c>
      <c r="AJ125" s="316" t="s">
        <v>982</v>
      </c>
      <c r="AK125" s="316" t="s">
        <v>977</v>
      </c>
      <c r="AL125" s="316" t="s">
        <v>977</v>
      </c>
      <c r="AM125" s="316" t="s">
        <v>982</v>
      </c>
      <c r="AN125" s="316" t="s">
        <v>939</v>
      </c>
      <c r="AO125" s="316" t="s">
        <v>939</v>
      </c>
      <c r="AP125" s="316" t="s">
        <v>938</v>
      </c>
      <c r="AQ125" s="316" t="s">
        <v>941</v>
      </c>
      <c r="AR125" s="316" t="s">
        <v>939</v>
      </c>
    </row>
    <row r="126" spans="1:44">
      <c r="A126" s="316" t="s">
        <v>515</v>
      </c>
      <c r="B126" s="316" t="s">
        <v>517</v>
      </c>
      <c r="C126" s="316" t="s">
        <v>1230</v>
      </c>
      <c r="D126" s="317">
        <v>45833</v>
      </c>
      <c r="E126" s="316" t="s">
        <v>932</v>
      </c>
      <c r="F126" s="316" t="s">
        <v>644</v>
      </c>
      <c r="G126" s="316" t="s">
        <v>933</v>
      </c>
      <c r="H126" s="316" t="s">
        <v>944</v>
      </c>
      <c r="I126" s="316" t="s">
        <v>497</v>
      </c>
      <c r="J126" s="316" t="s">
        <v>947</v>
      </c>
      <c r="K126" s="316" t="s">
        <v>947</v>
      </c>
      <c r="L126" s="316" t="s">
        <v>946</v>
      </c>
      <c r="M126" s="316" t="s">
        <v>955</v>
      </c>
      <c r="N126" s="316" t="s">
        <v>979</v>
      </c>
      <c r="O126" s="316" t="s">
        <v>946</v>
      </c>
      <c r="P126" s="316" t="s">
        <v>956</v>
      </c>
      <c r="Q126" s="316" t="s">
        <v>672</v>
      </c>
      <c r="R126" s="316" t="s">
        <v>672</v>
      </c>
      <c r="S126" s="316" t="s">
        <v>672</v>
      </c>
      <c r="T126" s="316" t="s">
        <v>672</v>
      </c>
      <c r="U126" s="316" t="s">
        <v>938</v>
      </c>
      <c r="V126" s="316" t="s">
        <v>672</v>
      </c>
      <c r="W126" s="316" t="s">
        <v>672</v>
      </c>
      <c r="X126" s="316" t="s">
        <v>672</v>
      </c>
      <c r="Y126" s="316" t="s">
        <v>946</v>
      </c>
      <c r="Z126" s="316" t="s">
        <v>947</v>
      </c>
      <c r="AA126" s="316" t="s">
        <v>978</v>
      </c>
      <c r="AB126" s="316" t="s">
        <v>976</v>
      </c>
      <c r="AC126" s="316" t="s">
        <v>946</v>
      </c>
      <c r="AD126" s="316" t="s">
        <v>946</v>
      </c>
      <c r="AE126" s="316" t="s">
        <v>946</v>
      </c>
      <c r="AF126" s="316" t="s">
        <v>699</v>
      </c>
      <c r="AG126" s="316" t="s">
        <v>946</v>
      </c>
      <c r="AH126" s="316" t="s">
        <v>955</v>
      </c>
      <c r="AI126" s="316" t="s">
        <v>976</v>
      </c>
      <c r="AJ126" s="316" t="s">
        <v>946</v>
      </c>
      <c r="AK126" s="316" t="s">
        <v>947</v>
      </c>
      <c r="AL126" s="316" t="s">
        <v>947</v>
      </c>
      <c r="AM126" s="316" t="s">
        <v>946</v>
      </c>
      <c r="AN126" s="316" t="s">
        <v>946</v>
      </c>
      <c r="AO126" s="316" t="s">
        <v>953</v>
      </c>
      <c r="AP126" s="316" t="s">
        <v>938</v>
      </c>
      <c r="AQ126" s="316" t="s">
        <v>955</v>
      </c>
      <c r="AR126" s="316" t="s">
        <v>939</v>
      </c>
    </row>
    <row r="127" spans="1:44">
      <c r="A127" s="316" t="s">
        <v>856</v>
      </c>
      <c r="B127" s="316" t="s">
        <v>858</v>
      </c>
      <c r="C127" s="316" t="s">
        <v>1231</v>
      </c>
      <c r="D127" s="317">
        <v>45839</v>
      </c>
      <c r="E127" s="316" t="s">
        <v>932</v>
      </c>
      <c r="F127" s="316" t="s">
        <v>169</v>
      </c>
      <c r="G127" s="316" t="s">
        <v>933</v>
      </c>
      <c r="H127" s="316" t="s">
        <v>934</v>
      </c>
      <c r="I127" s="316" t="s">
        <v>1232</v>
      </c>
      <c r="J127" s="316" t="s">
        <v>941</v>
      </c>
      <c r="K127" s="316" t="s">
        <v>982</v>
      </c>
      <c r="L127" s="316" t="s">
        <v>941</v>
      </c>
      <c r="M127" s="316" t="s">
        <v>942</v>
      </c>
      <c r="N127" s="316" t="s">
        <v>938</v>
      </c>
      <c r="O127" s="316" t="s">
        <v>941</v>
      </c>
      <c r="P127" s="316" t="s">
        <v>941</v>
      </c>
      <c r="Q127" s="316" t="s">
        <v>941</v>
      </c>
      <c r="R127" s="316" t="s">
        <v>941</v>
      </c>
      <c r="S127" s="316" t="s">
        <v>941</v>
      </c>
      <c r="T127" s="316" t="s">
        <v>941</v>
      </c>
      <c r="U127" s="316" t="s">
        <v>938</v>
      </c>
      <c r="V127" s="316" t="s">
        <v>982</v>
      </c>
      <c r="W127" s="316" t="s">
        <v>941</v>
      </c>
      <c r="X127" s="316" t="s">
        <v>941</v>
      </c>
      <c r="Y127" s="316" t="s">
        <v>982</v>
      </c>
      <c r="Z127" s="316" t="s">
        <v>941</v>
      </c>
      <c r="AA127" s="316" t="s">
        <v>982</v>
      </c>
      <c r="AB127" s="316" t="s">
        <v>938</v>
      </c>
      <c r="AC127" s="316" t="s">
        <v>977</v>
      </c>
      <c r="AD127" s="316" t="s">
        <v>941</v>
      </c>
      <c r="AE127" s="316" t="s">
        <v>941</v>
      </c>
      <c r="AF127" s="316" t="s">
        <v>941</v>
      </c>
      <c r="AG127" s="316" t="s">
        <v>941</v>
      </c>
      <c r="AH127" s="316" t="s">
        <v>935</v>
      </c>
      <c r="AI127" s="316" t="s">
        <v>938</v>
      </c>
      <c r="AJ127" s="316" t="s">
        <v>941</v>
      </c>
      <c r="AK127" s="316" t="s">
        <v>982</v>
      </c>
      <c r="AL127" s="316" t="s">
        <v>982</v>
      </c>
      <c r="AM127" s="316" t="s">
        <v>982</v>
      </c>
      <c r="AN127" s="316" t="s">
        <v>941</v>
      </c>
      <c r="AO127" s="316" t="s">
        <v>975</v>
      </c>
      <c r="AP127" s="316" t="s">
        <v>938</v>
      </c>
      <c r="AQ127" s="316" t="s">
        <v>982</v>
      </c>
      <c r="AR127" s="316" t="s">
        <v>941</v>
      </c>
    </row>
    <row r="128" spans="1:44">
      <c r="A128" s="316" t="s">
        <v>604</v>
      </c>
      <c r="B128" s="316" t="s">
        <v>606</v>
      </c>
      <c r="C128" s="316" t="s">
        <v>1233</v>
      </c>
      <c r="D128" s="317">
        <v>45840</v>
      </c>
      <c r="E128" s="316" t="s">
        <v>932</v>
      </c>
      <c r="F128" s="316" t="s">
        <v>169</v>
      </c>
      <c r="G128" s="316" t="s">
        <v>933</v>
      </c>
      <c r="H128" s="316" t="s">
        <v>1026</v>
      </c>
      <c r="I128" s="316" t="s">
        <v>215</v>
      </c>
      <c r="J128" s="316" t="s">
        <v>977</v>
      </c>
      <c r="K128" s="316" t="s">
        <v>963</v>
      </c>
      <c r="L128" s="316" t="s">
        <v>982</v>
      </c>
      <c r="M128" s="316" t="s">
        <v>964</v>
      </c>
      <c r="N128" s="316" t="s">
        <v>938</v>
      </c>
      <c r="O128" s="316" t="s">
        <v>977</v>
      </c>
      <c r="P128" s="316" t="s">
        <v>982</v>
      </c>
      <c r="Q128" s="316" t="s">
        <v>941</v>
      </c>
      <c r="R128" s="316" t="s">
        <v>982</v>
      </c>
      <c r="S128" s="316" t="s">
        <v>982</v>
      </c>
      <c r="T128" s="316" t="s">
        <v>947</v>
      </c>
      <c r="U128" s="316" t="s">
        <v>940</v>
      </c>
      <c r="V128" s="316" t="s">
        <v>964</v>
      </c>
      <c r="W128" s="316" t="s">
        <v>978</v>
      </c>
      <c r="X128" s="316" t="s">
        <v>982</v>
      </c>
      <c r="Y128" s="316" t="s">
        <v>963</v>
      </c>
      <c r="Z128" s="316" t="s">
        <v>977</v>
      </c>
      <c r="AA128" s="316" t="s">
        <v>975</v>
      </c>
      <c r="AB128" s="316" t="s">
        <v>938</v>
      </c>
      <c r="AC128" s="316" t="s">
        <v>941</v>
      </c>
      <c r="AD128" s="316" t="s">
        <v>977</v>
      </c>
      <c r="AE128" s="316" t="s">
        <v>967</v>
      </c>
      <c r="AF128" s="316" t="s">
        <v>963</v>
      </c>
      <c r="AG128" s="316" t="s">
        <v>963</v>
      </c>
      <c r="AH128" s="316" t="s">
        <v>939</v>
      </c>
      <c r="AI128" s="316" t="s">
        <v>976</v>
      </c>
      <c r="AJ128" s="316" t="s">
        <v>982</v>
      </c>
      <c r="AK128" s="316" t="s">
        <v>982</v>
      </c>
      <c r="AL128" s="316" t="s">
        <v>963</v>
      </c>
      <c r="AM128" s="316" t="s">
        <v>977</v>
      </c>
      <c r="AN128" s="316" t="s">
        <v>941</v>
      </c>
      <c r="AO128" s="316" t="s">
        <v>939</v>
      </c>
      <c r="AP128" s="316" t="s">
        <v>976</v>
      </c>
      <c r="AQ128" s="316" t="s">
        <v>982</v>
      </c>
      <c r="AR128" s="316" t="s">
        <v>964</v>
      </c>
    </row>
    <row r="129" spans="1:44">
      <c r="A129" s="316" t="s">
        <v>509</v>
      </c>
      <c r="B129" s="316" t="s">
        <v>511</v>
      </c>
      <c r="C129" s="316" t="s">
        <v>1234</v>
      </c>
      <c r="D129" s="317">
        <v>45845</v>
      </c>
      <c r="E129" s="316" t="s">
        <v>932</v>
      </c>
      <c r="F129" s="316" t="s">
        <v>644</v>
      </c>
      <c r="G129" s="316" t="s">
        <v>933</v>
      </c>
      <c r="H129" s="316" t="s">
        <v>1039</v>
      </c>
      <c r="I129" s="316" t="s">
        <v>1079</v>
      </c>
      <c r="J129" s="316" t="s">
        <v>967</v>
      </c>
      <c r="K129" s="316" t="s">
        <v>1183</v>
      </c>
      <c r="L129" s="316" t="s">
        <v>982</v>
      </c>
      <c r="M129" s="316" t="s">
        <v>963</v>
      </c>
      <c r="N129" s="316" t="s">
        <v>935</v>
      </c>
      <c r="O129" s="316" t="s">
        <v>699</v>
      </c>
      <c r="P129" s="316" t="s">
        <v>672</v>
      </c>
      <c r="Q129" s="316" t="s">
        <v>672</v>
      </c>
      <c r="R129" s="316" t="s">
        <v>672</v>
      </c>
      <c r="S129" s="316" t="s">
        <v>672</v>
      </c>
      <c r="T129" s="316" t="s">
        <v>672</v>
      </c>
      <c r="U129" s="316" t="s">
        <v>938</v>
      </c>
      <c r="V129" s="316" t="s">
        <v>672</v>
      </c>
      <c r="W129" s="316" t="s">
        <v>672</v>
      </c>
      <c r="X129" s="316" t="s">
        <v>946</v>
      </c>
      <c r="Y129" s="316" t="s">
        <v>947</v>
      </c>
      <c r="Z129" s="316" t="s">
        <v>941</v>
      </c>
      <c r="AA129" s="316" t="s">
        <v>699</v>
      </c>
      <c r="AB129" s="316" t="s">
        <v>962</v>
      </c>
      <c r="AC129" s="316" t="s">
        <v>939</v>
      </c>
      <c r="AD129" s="316" t="s">
        <v>939</v>
      </c>
      <c r="AE129" s="316" t="s">
        <v>947</v>
      </c>
      <c r="AF129" s="316" t="s">
        <v>947</v>
      </c>
      <c r="AG129" s="316" t="s">
        <v>699</v>
      </c>
      <c r="AH129" s="316" t="s">
        <v>939</v>
      </c>
      <c r="AI129" s="316" t="s">
        <v>949</v>
      </c>
      <c r="AJ129" s="316" t="s">
        <v>982</v>
      </c>
      <c r="AK129" s="316" t="s">
        <v>939</v>
      </c>
      <c r="AL129" s="316" t="s">
        <v>699</v>
      </c>
      <c r="AM129" s="316" t="s">
        <v>964</v>
      </c>
      <c r="AN129" s="316" t="s">
        <v>964</v>
      </c>
      <c r="AO129" s="316" t="s">
        <v>963</v>
      </c>
      <c r="AP129" s="316" t="s">
        <v>975</v>
      </c>
      <c r="AQ129" s="316" t="s">
        <v>982</v>
      </c>
      <c r="AR129" s="316" t="s">
        <v>939</v>
      </c>
    </row>
    <row r="130" spans="1:44">
      <c r="A130" s="316" t="s">
        <v>575</v>
      </c>
      <c r="B130" s="316" t="s">
        <v>1239</v>
      </c>
      <c r="C130" s="316" t="s">
        <v>1240</v>
      </c>
      <c r="D130" s="317">
        <v>45850</v>
      </c>
      <c r="E130" s="316" t="s">
        <v>1021</v>
      </c>
      <c r="F130" s="316" t="s">
        <v>169</v>
      </c>
      <c r="G130" s="316" t="s">
        <v>933</v>
      </c>
      <c r="H130" s="316" t="s">
        <v>959</v>
      </c>
      <c r="I130" s="316" t="s">
        <v>268</v>
      </c>
      <c r="J130" s="316" t="s">
        <v>955</v>
      </c>
      <c r="K130" s="316" t="s">
        <v>966</v>
      </c>
      <c r="L130" s="316" t="s">
        <v>967</v>
      </c>
      <c r="M130" s="316" t="s">
        <v>975</v>
      </c>
      <c r="N130" s="316" t="s">
        <v>938</v>
      </c>
      <c r="O130" s="316" t="s">
        <v>955</v>
      </c>
      <c r="P130" s="316" t="s">
        <v>956</v>
      </c>
      <c r="Q130" s="316" t="s">
        <v>978</v>
      </c>
      <c r="R130" s="316" t="s">
        <v>956</v>
      </c>
      <c r="S130" s="316" t="s">
        <v>955</v>
      </c>
      <c r="T130" s="316" t="s">
        <v>961</v>
      </c>
      <c r="U130" s="316" t="s">
        <v>938</v>
      </c>
      <c r="V130" s="316" t="s">
        <v>955</v>
      </c>
      <c r="W130" s="316" t="s">
        <v>956</v>
      </c>
      <c r="X130" s="316" t="s">
        <v>956</v>
      </c>
      <c r="Y130" s="316" t="s">
        <v>978</v>
      </c>
      <c r="Z130" s="316" t="s">
        <v>936</v>
      </c>
      <c r="AA130" s="316" t="s">
        <v>936</v>
      </c>
      <c r="AB130" s="316" t="s">
        <v>938</v>
      </c>
      <c r="AC130" s="316" t="s">
        <v>978</v>
      </c>
      <c r="AD130" s="316" t="s">
        <v>978</v>
      </c>
      <c r="AE130" s="316" t="s">
        <v>941</v>
      </c>
      <c r="AF130" s="316" t="s">
        <v>956</v>
      </c>
      <c r="AG130" s="316" t="s">
        <v>941</v>
      </c>
      <c r="AH130" s="316" t="s">
        <v>940</v>
      </c>
      <c r="AI130" s="316" t="s">
        <v>938</v>
      </c>
      <c r="AJ130" s="316" t="s">
        <v>978</v>
      </c>
      <c r="AK130" s="316" t="s">
        <v>956</v>
      </c>
      <c r="AL130" s="316" t="s">
        <v>956</v>
      </c>
      <c r="AM130" s="316" t="s">
        <v>941</v>
      </c>
      <c r="AN130" s="316" t="s">
        <v>941</v>
      </c>
      <c r="AO130" s="316" t="s">
        <v>961</v>
      </c>
      <c r="AP130" s="316" t="s">
        <v>938</v>
      </c>
      <c r="AQ130" s="316" t="s">
        <v>978</v>
      </c>
      <c r="AR130" s="316" t="s">
        <v>956</v>
      </c>
    </row>
    <row r="131" spans="1:44">
      <c r="A131" s="316" t="s">
        <v>222</v>
      </c>
      <c r="B131" s="316" t="s">
        <v>224</v>
      </c>
      <c r="C131" s="316" t="s">
        <v>1241</v>
      </c>
      <c r="D131" s="317">
        <v>45856</v>
      </c>
      <c r="E131" s="316" t="s">
        <v>932</v>
      </c>
      <c r="F131" s="316" t="s">
        <v>644</v>
      </c>
      <c r="G131" s="316" t="s">
        <v>933</v>
      </c>
      <c r="H131" s="316" t="s">
        <v>944</v>
      </c>
      <c r="I131" s="316" t="s">
        <v>1024</v>
      </c>
      <c r="J131" s="316" t="s">
        <v>947</v>
      </c>
      <c r="K131" s="316" t="s">
        <v>699</v>
      </c>
      <c r="L131" s="316" t="s">
        <v>965</v>
      </c>
      <c r="M131" s="316" t="s">
        <v>672</v>
      </c>
      <c r="N131" s="316" t="s">
        <v>938</v>
      </c>
      <c r="O131" s="316" t="s">
        <v>672</v>
      </c>
      <c r="P131" s="316" t="s">
        <v>672</v>
      </c>
      <c r="Q131" s="316" t="s">
        <v>672</v>
      </c>
      <c r="R131" s="316" t="s">
        <v>672</v>
      </c>
      <c r="S131" s="316" t="s">
        <v>672</v>
      </c>
      <c r="T131" s="316" t="s">
        <v>946</v>
      </c>
      <c r="U131" s="316" t="s">
        <v>962</v>
      </c>
      <c r="V131" s="316" t="s">
        <v>946</v>
      </c>
      <c r="W131" s="316" t="s">
        <v>955</v>
      </c>
      <c r="X131" s="316" t="s">
        <v>955</v>
      </c>
      <c r="Y131" s="316" t="s">
        <v>947</v>
      </c>
      <c r="Z131" s="316" t="s">
        <v>939</v>
      </c>
      <c r="AA131" s="316" t="s">
        <v>955</v>
      </c>
      <c r="AB131" s="316" t="s">
        <v>976</v>
      </c>
      <c r="AC131" s="316" t="s">
        <v>955</v>
      </c>
      <c r="AD131" s="316" t="s">
        <v>955</v>
      </c>
      <c r="AE131" s="316" t="s">
        <v>939</v>
      </c>
      <c r="AF131" s="316" t="s">
        <v>947</v>
      </c>
      <c r="AG131" s="316" t="s">
        <v>955</v>
      </c>
      <c r="AH131" s="316" t="s">
        <v>947</v>
      </c>
      <c r="AI131" s="316" t="s">
        <v>976</v>
      </c>
      <c r="AJ131" s="316" t="s">
        <v>946</v>
      </c>
      <c r="AK131" s="316" t="s">
        <v>939</v>
      </c>
      <c r="AL131" s="316" t="s">
        <v>939</v>
      </c>
      <c r="AM131" s="316" t="s">
        <v>947</v>
      </c>
      <c r="AN131" s="316" t="s">
        <v>946</v>
      </c>
      <c r="AO131" s="316" t="s">
        <v>672</v>
      </c>
      <c r="AP131" s="316" t="s">
        <v>938</v>
      </c>
      <c r="AQ131" s="316" t="s">
        <v>672</v>
      </c>
      <c r="AR131" s="316" t="s">
        <v>672</v>
      </c>
    </row>
    <row r="132" spans="1:44">
      <c r="A132" s="316" t="s">
        <v>287</v>
      </c>
      <c r="B132" s="316" t="s">
        <v>289</v>
      </c>
      <c r="C132" s="316" t="s">
        <v>1242</v>
      </c>
      <c r="D132" s="317">
        <v>45870</v>
      </c>
      <c r="E132" s="316" t="s">
        <v>1196</v>
      </c>
      <c r="F132" s="316" t="s">
        <v>169</v>
      </c>
      <c r="G132" s="316" t="s">
        <v>933</v>
      </c>
      <c r="H132" s="316" t="s">
        <v>1001</v>
      </c>
      <c r="I132" s="316" t="s">
        <v>1243</v>
      </c>
      <c r="J132" s="316" t="s">
        <v>939</v>
      </c>
      <c r="K132" s="316" t="s">
        <v>941</v>
      </c>
      <c r="L132" s="316" t="s">
        <v>939</v>
      </c>
      <c r="M132" s="316" t="s">
        <v>970</v>
      </c>
      <c r="N132" s="316" t="s">
        <v>938</v>
      </c>
      <c r="O132" s="316" t="s">
        <v>956</v>
      </c>
      <c r="P132" s="316" t="s">
        <v>941</v>
      </c>
      <c r="Q132" s="316" t="s">
        <v>982</v>
      </c>
      <c r="R132" s="316" t="s">
        <v>939</v>
      </c>
      <c r="S132" s="316" t="s">
        <v>982</v>
      </c>
      <c r="T132" s="316" t="s">
        <v>970</v>
      </c>
      <c r="U132" s="316" t="s">
        <v>938</v>
      </c>
      <c r="V132" s="316" t="s">
        <v>941</v>
      </c>
      <c r="W132" s="316" t="s">
        <v>982</v>
      </c>
      <c r="X132" s="316" t="s">
        <v>939</v>
      </c>
      <c r="Y132" s="316" t="s">
        <v>982</v>
      </c>
      <c r="Z132" s="316" t="s">
        <v>941</v>
      </c>
      <c r="AA132" s="316" t="s">
        <v>672</v>
      </c>
      <c r="AB132" s="316" t="s">
        <v>938</v>
      </c>
      <c r="AC132" s="316" t="s">
        <v>941</v>
      </c>
      <c r="AD132" s="316" t="s">
        <v>982</v>
      </c>
      <c r="AE132" s="316" t="s">
        <v>941</v>
      </c>
      <c r="AF132" s="316" t="s">
        <v>939</v>
      </c>
      <c r="AG132" s="316" t="s">
        <v>939</v>
      </c>
      <c r="AH132" s="316" t="s">
        <v>955</v>
      </c>
      <c r="AI132" s="316" t="s">
        <v>938</v>
      </c>
      <c r="AJ132" s="316" t="s">
        <v>941</v>
      </c>
      <c r="AK132" s="316" t="s">
        <v>941</v>
      </c>
      <c r="AL132" s="316" t="s">
        <v>982</v>
      </c>
      <c r="AM132" s="316" t="s">
        <v>941</v>
      </c>
      <c r="AN132" s="316" t="s">
        <v>941</v>
      </c>
      <c r="AO132" s="316" t="s">
        <v>970</v>
      </c>
      <c r="AP132" s="316" t="s">
        <v>938</v>
      </c>
      <c r="AQ132" s="316" t="s">
        <v>947</v>
      </c>
      <c r="AR132" s="316" t="s">
        <v>941</v>
      </c>
    </row>
    <row r="133" spans="1:44">
      <c r="A133" s="316" t="s">
        <v>469</v>
      </c>
      <c r="B133" s="316" t="s">
        <v>471</v>
      </c>
      <c r="C133" s="316" t="s">
        <v>1244</v>
      </c>
      <c r="D133" s="317">
        <v>45870</v>
      </c>
      <c r="E133" s="316" t="s">
        <v>1196</v>
      </c>
      <c r="F133" s="316" t="s">
        <v>169</v>
      </c>
      <c r="G133" s="316" t="s">
        <v>933</v>
      </c>
      <c r="H133" s="316" t="s">
        <v>1001</v>
      </c>
      <c r="I133" s="316" t="s">
        <v>1245</v>
      </c>
      <c r="J133" s="316" t="s">
        <v>946</v>
      </c>
      <c r="K133" s="316" t="s">
        <v>946</v>
      </c>
      <c r="L133" s="316" t="s">
        <v>946</v>
      </c>
      <c r="M133" s="316" t="s">
        <v>699</v>
      </c>
      <c r="N133" s="316" t="s">
        <v>938</v>
      </c>
      <c r="O133" s="316" t="s">
        <v>955</v>
      </c>
      <c r="P133" s="316" t="s">
        <v>955</v>
      </c>
      <c r="Q133" s="316" t="s">
        <v>955</v>
      </c>
      <c r="R133" s="316" t="s">
        <v>978</v>
      </c>
      <c r="S133" s="316" t="s">
        <v>946</v>
      </c>
      <c r="T133" s="316" t="s">
        <v>42</v>
      </c>
      <c r="U133" s="316" t="s">
        <v>938</v>
      </c>
      <c r="V133" s="316" t="s">
        <v>672</v>
      </c>
      <c r="W133" s="316" t="s">
        <v>672</v>
      </c>
      <c r="X133" s="316" t="s">
        <v>672</v>
      </c>
      <c r="Y133" s="316" t="s">
        <v>672</v>
      </c>
      <c r="Z133" s="316" t="s">
        <v>672</v>
      </c>
      <c r="AA133" s="316" t="s">
        <v>672</v>
      </c>
      <c r="AB133" s="316" t="s">
        <v>938</v>
      </c>
      <c r="AC133" s="316" t="s">
        <v>672</v>
      </c>
      <c r="AD133" s="316" t="s">
        <v>672</v>
      </c>
      <c r="AE133" s="316" t="s">
        <v>672</v>
      </c>
      <c r="AF133" s="316" t="s">
        <v>672</v>
      </c>
      <c r="AG133" s="316" t="s">
        <v>672</v>
      </c>
      <c r="AH133" s="316" t="s">
        <v>672</v>
      </c>
      <c r="AI133" s="316" t="s">
        <v>938</v>
      </c>
      <c r="AJ133" s="316" t="s">
        <v>672</v>
      </c>
      <c r="AK133" s="316" t="s">
        <v>672</v>
      </c>
      <c r="AL133" s="316" t="s">
        <v>672</v>
      </c>
      <c r="AM133" s="316" t="s">
        <v>672</v>
      </c>
      <c r="AN133" s="316" t="s">
        <v>672</v>
      </c>
      <c r="AO133" s="316" t="s">
        <v>672</v>
      </c>
      <c r="AP133" s="316" t="s">
        <v>938</v>
      </c>
      <c r="AQ133" s="316" t="s">
        <v>672</v>
      </c>
      <c r="AR133" s="316" t="s">
        <v>672</v>
      </c>
    </row>
    <row r="134" spans="1:44">
      <c r="A134" s="316" t="s">
        <v>219</v>
      </c>
      <c r="B134" s="316" t="s">
        <v>221</v>
      </c>
      <c r="C134" s="316" t="s">
        <v>1249</v>
      </c>
      <c r="D134" s="317">
        <v>45870</v>
      </c>
      <c r="E134" s="316" t="s">
        <v>932</v>
      </c>
      <c r="F134" s="316" t="s">
        <v>169</v>
      </c>
      <c r="G134" s="316" t="s">
        <v>933</v>
      </c>
      <c r="H134" s="316" t="s">
        <v>1033</v>
      </c>
      <c r="I134" s="316" t="s">
        <v>638</v>
      </c>
      <c r="J134" s="316" t="s">
        <v>982</v>
      </c>
      <c r="K134" s="316" t="s">
        <v>947</v>
      </c>
      <c r="L134" s="316" t="s">
        <v>941</v>
      </c>
      <c r="M134" s="316" t="s">
        <v>940</v>
      </c>
      <c r="N134" s="316" t="s">
        <v>938</v>
      </c>
      <c r="O134" s="316" t="s">
        <v>982</v>
      </c>
      <c r="P134" s="316" t="s">
        <v>967</v>
      </c>
      <c r="Q134" s="316" t="s">
        <v>977</v>
      </c>
      <c r="R134" s="316" t="s">
        <v>939</v>
      </c>
      <c r="S134" s="316" t="s">
        <v>977</v>
      </c>
      <c r="T134" s="316" t="s">
        <v>955</v>
      </c>
      <c r="U134" s="316" t="s">
        <v>938</v>
      </c>
      <c r="V134" s="316" t="s">
        <v>939</v>
      </c>
      <c r="W134" s="316" t="s">
        <v>947</v>
      </c>
      <c r="X134" s="316" t="s">
        <v>939</v>
      </c>
      <c r="Y134" s="316" t="s">
        <v>679</v>
      </c>
      <c r="Z134" s="316" t="s">
        <v>679</v>
      </c>
      <c r="AA134" s="316" t="s">
        <v>679</v>
      </c>
      <c r="AB134" s="316" t="s">
        <v>938</v>
      </c>
      <c r="AC134" s="316" t="s">
        <v>679</v>
      </c>
      <c r="AD134" s="316" t="s">
        <v>679</v>
      </c>
      <c r="AE134" s="316" t="s">
        <v>679</v>
      </c>
      <c r="AF134" s="316" t="s">
        <v>679</v>
      </c>
      <c r="AG134" s="316" t="s">
        <v>938</v>
      </c>
      <c r="AH134" s="316" t="s">
        <v>938</v>
      </c>
      <c r="AI134" s="316" t="s">
        <v>938</v>
      </c>
      <c r="AJ134" s="316" t="s">
        <v>938</v>
      </c>
      <c r="AK134" s="316" t="s">
        <v>938</v>
      </c>
      <c r="AL134" s="316" t="s">
        <v>938</v>
      </c>
      <c r="AM134" s="316" t="s">
        <v>938</v>
      </c>
      <c r="AN134" s="316" t="s">
        <v>938</v>
      </c>
      <c r="AO134" s="316" t="s">
        <v>938</v>
      </c>
      <c r="AP134" s="316" t="s">
        <v>938</v>
      </c>
      <c r="AQ134" s="316" t="s">
        <v>938</v>
      </c>
      <c r="AR134" s="316" t="s">
        <v>938</v>
      </c>
    </row>
    <row r="135" spans="1:44">
      <c r="A135" s="316" t="s">
        <v>348</v>
      </c>
      <c r="B135" s="316" t="s">
        <v>1250</v>
      </c>
      <c r="C135" s="316" t="s">
        <v>1251</v>
      </c>
      <c r="D135" s="317">
        <v>45870</v>
      </c>
      <c r="E135" s="316" t="s">
        <v>1196</v>
      </c>
      <c r="F135" s="316" t="s">
        <v>169</v>
      </c>
      <c r="G135" s="316" t="s">
        <v>933</v>
      </c>
      <c r="H135" s="316" t="s">
        <v>1001</v>
      </c>
      <c r="I135" s="316" t="s">
        <v>1245</v>
      </c>
      <c r="J135" s="316" t="s">
        <v>947</v>
      </c>
      <c r="K135" s="316" t="s">
        <v>947</v>
      </c>
      <c r="L135" s="316" t="s">
        <v>939</v>
      </c>
      <c r="M135" s="316" t="s">
        <v>940</v>
      </c>
      <c r="N135" s="316" t="s">
        <v>938</v>
      </c>
      <c r="O135" s="316" t="s">
        <v>940</v>
      </c>
      <c r="P135" s="316" t="s">
        <v>946</v>
      </c>
      <c r="Q135" s="316" t="s">
        <v>955</v>
      </c>
      <c r="R135" s="316" t="s">
        <v>955</v>
      </c>
      <c r="S135" s="316" t="s">
        <v>679</v>
      </c>
      <c r="T135" s="316" t="s">
        <v>42</v>
      </c>
      <c r="U135" s="316" t="s">
        <v>938</v>
      </c>
      <c r="V135" s="316" t="s">
        <v>946</v>
      </c>
      <c r="W135" s="316" t="s">
        <v>946</v>
      </c>
      <c r="X135" s="316" t="s">
        <v>946</v>
      </c>
      <c r="Y135" s="316" t="s">
        <v>939</v>
      </c>
      <c r="Z135" s="316" t="s">
        <v>946</v>
      </c>
      <c r="AA135" s="316" t="s">
        <v>962</v>
      </c>
      <c r="AB135" s="316" t="s">
        <v>938</v>
      </c>
      <c r="AC135" s="316" t="s">
        <v>956</v>
      </c>
      <c r="AD135" s="316" t="s">
        <v>956</v>
      </c>
      <c r="AE135" s="316" t="s">
        <v>962</v>
      </c>
      <c r="AF135" s="316" t="s">
        <v>946</v>
      </c>
      <c r="AG135" s="316" t="s">
        <v>946</v>
      </c>
      <c r="AH135" s="316" t="s">
        <v>940</v>
      </c>
      <c r="AI135" s="316" t="s">
        <v>938</v>
      </c>
      <c r="AJ135" s="316" t="s">
        <v>946</v>
      </c>
      <c r="AK135" s="316" t="s">
        <v>956</v>
      </c>
      <c r="AL135" s="316" t="s">
        <v>947</v>
      </c>
      <c r="AM135" s="316" t="s">
        <v>956</v>
      </c>
      <c r="AN135" s="316" t="s">
        <v>962</v>
      </c>
      <c r="AO135" s="316" t="s">
        <v>940</v>
      </c>
      <c r="AP135" s="316" t="s">
        <v>938</v>
      </c>
      <c r="AQ135" s="316" t="s">
        <v>946</v>
      </c>
      <c r="AR135" s="316" t="s">
        <v>939</v>
      </c>
    </row>
    <row r="136" spans="1:44">
      <c r="A136" s="316" t="s">
        <v>581</v>
      </c>
      <c r="B136" s="316" t="s">
        <v>583</v>
      </c>
      <c r="C136" s="316" t="s">
        <v>1252</v>
      </c>
      <c r="D136" s="317">
        <v>45882</v>
      </c>
      <c r="E136" s="316" t="s">
        <v>932</v>
      </c>
      <c r="F136" s="316" t="s">
        <v>169</v>
      </c>
      <c r="G136" s="316" t="s">
        <v>933</v>
      </c>
      <c r="H136" s="316" t="s">
        <v>959</v>
      </c>
      <c r="I136" s="316" t="s">
        <v>268</v>
      </c>
      <c r="J136" s="316" t="s">
        <v>956</v>
      </c>
      <c r="K136" s="316" t="s">
        <v>941</v>
      </c>
      <c r="L136" s="316" t="s">
        <v>977</v>
      </c>
      <c r="M136" s="316" t="s">
        <v>940</v>
      </c>
      <c r="N136" s="316" t="s">
        <v>938</v>
      </c>
      <c r="O136" s="316" t="s">
        <v>953</v>
      </c>
      <c r="P136" s="316" t="s">
        <v>956</v>
      </c>
      <c r="Q136" s="316" t="s">
        <v>956</v>
      </c>
      <c r="R136" s="316" t="s">
        <v>956</v>
      </c>
      <c r="S136" s="316" t="s">
        <v>978</v>
      </c>
      <c r="T136" s="316" t="s">
        <v>940</v>
      </c>
      <c r="U136" s="316" t="s">
        <v>938</v>
      </c>
      <c r="V136" s="316" t="s">
        <v>978</v>
      </c>
      <c r="W136" s="316" t="s">
        <v>978</v>
      </c>
      <c r="X136" s="316" t="s">
        <v>956</v>
      </c>
      <c r="Y136" s="316" t="s">
        <v>978</v>
      </c>
      <c r="Z136" s="316" t="s">
        <v>956</v>
      </c>
      <c r="AA136" s="316" t="s">
        <v>982</v>
      </c>
      <c r="AB136" s="316" t="s">
        <v>938</v>
      </c>
      <c r="AC136" s="316" t="s">
        <v>978</v>
      </c>
      <c r="AD136" s="316" t="s">
        <v>941</v>
      </c>
      <c r="AE136" s="316" t="s">
        <v>956</v>
      </c>
      <c r="AF136" s="316" t="s">
        <v>982</v>
      </c>
      <c r="AG136" s="316" t="s">
        <v>955</v>
      </c>
      <c r="AH136" s="316" t="s">
        <v>940</v>
      </c>
      <c r="AI136" s="316" t="s">
        <v>938</v>
      </c>
      <c r="AJ136" s="316" t="s">
        <v>956</v>
      </c>
      <c r="AK136" s="316" t="s">
        <v>956</v>
      </c>
      <c r="AL136" s="316" t="s">
        <v>956</v>
      </c>
      <c r="AM136" s="316" t="s">
        <v>939</v>
      </c>
      <c r="AN136" s="316" t="s">
        <v>939</v>
      </c>
      <c r="AO136" s="316" t="s">
        <v>939</v>
      </c>
      <c r="AP136" s="316" t="s">
        <v>938</v>
      </c>
      <c r="AQ136" s="316" t="s">
        <v>956</v>
      </c>
      <c r="AR136" s="316" t="s">
        <v>699</v>
      </c>
    </row>
    <row r="137" spans="1:44">
      <c r="A137" s="316" t="s">
        <v>323</v>
      </c>
      <c r="B137" s="316" t="s">
        <v>325</v>
      </c>
      <c r="C137" s="316" t="s">
        <v>1253</v>
      </c>
      <c r="D137" s="317">
        <v>45888</v>
      </c>
      <c r="E137" s="316" t="s">
        <v>932</v>
      </c>
      <c r="F137" s="316" t="s">
        <v>169</v>
      </c>
      <c r="G137" s="316" t="s">
        <v>933</v>
      </c>
      <c r="H137" s="316" t="s">
        <v>959</v>
      </c>
      <c r="I137" s="316" t="s">
        <v>268</v>
      </c>
      <c r="J137" s="316" t="s">
        <v>956</v>
      </c>
      <c r="K137" s="316" t="s">
        <v>982</v>
      </c>
      <c r="L137" s="316" t="s">
        <v>982</v>
      </c>
      <c r="M137" s="316" t="s">
        <v>955</v>
      </c>
      <c r="N137" s="316" t="s">
        <v>938</v>
      </c>
      <c r="O137" s="316" t="s">
        <v>937</v>
      </c>
      <c r="P137" s="316" t="s">
        <v>956</v>
      </c>
      <c r="Q137" s="316" t="s">
        <v>956</v>
      </c>
      <c r="R137" s="316" t="s">
        <v>956</v>
      </c>
      <c r="S137" s="316" t="s">
        <v>978</v>
      </c>
      <c r="T137" s="316" t="s">
        <v>42</v>
      </c>
      <c r="U137" s="316" t="s">
        <v>938</v>
      </c>
      <c r="V137" s="316" t="s">
        <v>978</v>
      </c>
      <c r="W137" s="316" t="s">
        <v>953</v>
      </c>
      <c r="X137" s="316" t="s">
        <v>956</v>
      </c>
      <c r="Y137" s="316" t="s">
        <v>936</v>
      </c>
      <c r="Z137" s="316" t="s">
        <v>953</v>
      </c>
      <c r="AA137" s="316" t="s">
        <v>940</v>
      </c>
      <c r="AB137" s="316" t="s">
        <v>938</v>
      </c>
      <c r="AC137" s="316" t="s">
        <v>956</v>
      </c>
      <c r="AD137" s="316" t="s">
        <v>953</v>
      </c>
      <c r="AE137" s="316" t="s">
        <v>978</v>
      </c>
      <c r="AF137" s="316" t="s">
        <v>953</v>
      </c>
      <c r="AG137" s="316" t="s">
        <v>956</v>
      </c>
      <c r="AH137" s="316" t="s">
        <v>962</v>
      </c>
      <c r="AI137" s="316" t="s">
        <v>938</v>
      </c>
      <c r="AJ137" s="316" t="s">
        <v>953</v>
      </c>
      <c r="AK137" s="316" t="s">
        <v>953</v>
      </c>
      <c r="AL137" s="316" t="s">
        <v>953</v>
      </c>
      <c r="AM137" s="316" t="s">
        <v>953</v>
      </c>
      <c r="AN137" s="316" t="s">
        <v>953</v>
      </c>
      <c r="AO137" s="316" t="s">
        <v>962</v>
      </c>
      <c r="AP137" s="316" t="s">
        <v>938</v>
      </c>
      <c r="AQ137" s="316" t="s">
        <v>967</v>
      </c>
      <c r="AR137" s="316" t="s">
        <v>955</v>
      </c>
    </row>
    <row r="138" spans="1:44">
      <c r="A138" s="316" t="s">
        <v>750</v>
      </c>
      <c r="B138" s="316" t="s">
        <v>1254</v>
      </c>
      <c r="C138" s="316" t="s">
        <v>1255</v>
      </c>
      <c r="D138" s="317">
        <v>45894</v>
      </c>
      <c r="E138" s="316" t="s">
        <v>1105</v>
      </c>
      <c r="F138" s="316" t="s">
        <v>169</v>
      </c>
      <c r="G138" s="316" t="s">
        <v>933</v>
      </c>
      <c r="H138" s="316" t="s">
        <v>1018</v>
      </c>
      <c r="I138" s="316" t="s">
        <v>1256</v>
      </c>
      <c r="J138" s="316" t="s">
        <v>947</v>
      </c>
      <c r="K138" s="316" t="s">
        <v>978</v>
      </c>
      <c r="L138" s="316" t="s">
        <v>946</v>
      </c>
      <c r="M138" s="316" t="s">
        <v>956</v>
      </c>
      <c r="N138" s="316" t="s">
        <v>938</v>
      </c>
      <c r="O138" s="316" t="s">
        <v>947</v>
      </c>
      <c r="P138" s="316" t="s">
        <v>940</v>
      </c>
      <c r="Q138" s="316" t="s">
        <v>976</v>
      </c>
      <c r="R138" s="316" t="s">
        <v>956</v>
      </c>
      <c r="S138" s="316" t="s">
        <v>956</v>
      </c>
      <c r="T138" s="316" t="s">
        <v>942</v>
      </c>
      <c r="U138" s="316" t="s">
        <v>938</v>
      </c>
      <c r="V138" s="316" t="s">
        <v>939</v>
      </c>
      <c r="W138" s="316" t="s">
        <v>947</v>
      </c>
      <c r="X138" s="316" t="s">
        <v>939</v>
      </c>
      <c r="Y138" s="316" t="s">
        <v>939</v>
      </c>
      <c r="Z138" s="316" t="s">
        <v>982</v>
      </c>
      <c r="AA138" s="316" t="s">
        <v>947</v>
      </c>
      <c r="AB138" s="316" t="s">
        <v>940</v>
      </c>
      <c r="AC138" s="316" t="s">
        <v>939</v>
      </c>
      <c r="AD138" s="316" t="s">
        <v>939</v>
      </c>
      <c r="AE138" s="316" t="s">
        <v>939</v>
      </c>
      <c r="AF138" s="316" t="s">
        <v>947</v>
      </c>
      <c r="AG138" s="316" t="s">
        <v>978</v>
      </c>
      <c r="AH138" s="316" t="s">
        <v>975</v>
      </c>
      <c r="AI138" s="316" t="s">
        <v>938</v>
      </c>
      <c r="AJ138" s="316" t="s">
        <v>941</v>
      </c>
      <c r="AK138" s="316" t="s">
        <v>939</v>
      </c>
      <c r="AL138" s="316" t="s">
        <v>947</v>
      </c>
      <c r="AM138" s="316" t="s">
        <v>939</v>
      </c>
      <c r="AN138" s="316" t="s">
        <v>978</v>
      </c>
      <c r="AO138" s="316" t="s">
        <v>953</v>
      </c>
      <c r="AP138" s="316" t="s">
        <v>961</v>
      </c>
      <c r="AQ138" s="316" t="s">
        <v>947</v>
      </c>
      <c r="AR138" s="316" t="s">
        <v>939</v>
      </c>
    </row>
    <row r="139" spans="1:44">
      <c r="A139" s="316" t="s">
        <v>867</v>
      </c>
      <c r="B139" s="316" t="s">
        <v>869</v>
      </c>
      <c r="C139" s="316" t="s">
        <v>1257</v>
      </c>
      <c r="D139" s="317">
        <v>45894</v>
      </c>
      <c r="E139" s="316" t="s">
        <v>1105</v>
      </c>
      <c r="F139" s="316" t="s">
        <v>169</v>
      </c>
      <c r="G139" s="316" t="s">
        <v>933</v>
      </c>
      <c r="H139" s="316" t="s">
        <v>1018</v>
      </c>
      <c r="I139" s="316" t="s">
        <v>1256</v>
      </c>
      <c r="J139" s="316" t="s">
        <v>939</v>
      </c>
      <c r="K139" s="316" t="s">
        <v>978</v>
      </c>
      <c r="L139" s="316" t="s">
        <v>947</v>
      </c>
      <c r="M139" s="316" t="s">
        <v>935</v>
      </c>
      <c r="N139" s="316" t="s">
        <v>938</v>
      </c>
      <c r="O139" s="316" t="s">
        <v>939</v>
      </c>
      <c r="P139" s="316" t="s">
        <v>955</v>
      </c>
      <c r="Q139" s="316" t="s">
        <v>956</v>
      </c>
      <c r="R139" s="316" t="s">
        <v>956</v>
      </c>
      <c r="S139" s="316" t="s">
        <v>941</v>
      </c>
      <c r="T139" s="316" t="s">
        <v>936</v>
      </c>
      <c r="U139" s="316" t="s">
        <v>938</v>
      </c>
      <c r="V139" s="316" t="s">
        <v>936</v>
      </c>
      <c r="W139" s="316" t="s">
        <v>699</v>
      </c>
      <c r="X139" s="316" t="s">
        <v>977</v>
      </c>
      <c r="Y139" s="316" t="s">
        <v>941</v>
      </c>
      <c r="Z139" s="316" t="s">
        <v>955</v>
      </c>
      <c r="AA139" s="316" t="s">
        <v>955</v>
      </c>
      <c r="AB139" s="316" t="s">
        <v>961</v>
      </c>
      <c r="AC139" s="316" t="s">
        <v>955</v>
      </c>
      <c r="AD139" s="316" t="s">
        <v>982</v>
      </c>
      <c r="AE139" s="316" t="s">
        <v>978</v>
      </c>
      <c r="AF139" s="316" t="s">
        <v>955</v>
      </c>
      <c r="AG139" s="316" t="s">
        <v>956</v>
      </c>
      <c r="AH139" s="316" t="s">
        <v>961</v>
      </c>
      <c r="AI139" s="316" t="s">
        <v>938</v>
      </c>
      <c r="AJ139" s="316" t="s">
        <v>1056</v>
      </c>
      <c r="AK139" s="316" t="s">
        <v>975</v>
      </c>
      <c r="AL139" s="316" t="s">
        <v>939</v>
      </c>
      <c r="AM139" s="316" t="s">
        <v>939</v>
      </c>
      <c r="AN139" s="316" t="s">
        <v>978</v>
      </c>
      <c r="AO139" s="316" t="s">
        <v>976</v>
      </c>
      <c r="AP139" s="316" t="s">
        <v>938</v>
      </c>
      <c r="AQ139" s="316" t="s">
        <v>982</v>
      </c>
      <c r="AR139" s="316" t="s">
        <v>939</v>
      </c>
    </row>
    <row r="140" spans="1:44">
      <c r="A140" s="316" t="s">
        <v>241</v>
      </c>
      <c r="B140" s="316" t="s">
        <v>243</v>
      </c>
      <c r="C140" s="316" t="s">
        <v>1258</v>
      </c>
      <c r="D140" s="317">
        <v>45901</v>
      </c>
      <c r="E140" s="316" t="s">
        <v>1021</v>
      </c>
      <c r="F140" s="316" t="s">
        <v>169</v>
      </c>
      <c r="G140" s="316" t="s">
        <v>933</v>
      </c>
      <c r="H140" s="316" t="s">
        <v>959</v>
      </c>
      <c r="I140" s="316" t="s">
        <v>268</v>
      </c>
      <c r="J140" s="316" t="s">
        <v>956</v>
      </c>
      <c r="K140" s="316" t="s">
        <v>966</v>
      </c>
      <c r="L140" s="316" t="s">
        <v>967</v>
      </c>
      <c r="M140" s="316" t="s">
        <v>961</v>
      </c>
      <c r="N140" s="316" t="s">
        <v>938</v>
      </c>
      <c r="O140" s="316" t="s">
        <v>942</v>
      </c>
      <c r="P140" s="316" t="s">
        <v>978</v>
      </c>
      <c r="Q140" s="316" t="s">
        <v>978</v>
      </c>
      <c r="R140" s="316" t="s">
        <v>978</v>
      </c>
      <c r="S140" s="316" t="s">
        <v>955</v>
      </c>
      <c r="T140" s="316" t="s">
        <v>961</v>
      </c>
      <c r="U140" s="316" t="s">
        <v>938</v>
      </c>
      <c r="V140" s="316" t="s">
        <v>955</v>
      </c>
      <c r="W140" s="316" t="s">
        <v>937</v>
      </c>
      <c r="X140" s="316" t="s">
        <v>956</v>
      </c>
      <c r="Y140" s="316" t="s">
        <v>978</v>
      </c>
      <c r="Z140" s="316" t="s">
        <v>955</v>
      </c>
      <c r="AA140" s="316" t="s">
        <v>977</v>
      </c>
      <c r="AB140" s="316" t="s">
        <v>938</v>
      </c>
      <c r="AC140" s="316" t="s">
        <v>978</v>
      </c>
      <c r="AD140" s="316" t="s">
        <v>941</v>
      </c>
      <c r="AE140" s="316" t="s">
        <v>956</v>
      </c>
      <c r="AF140" s="316" t="s">
        <v>941</v>
      </c>
      <c r="AG140" s="316" t="s">
        <v>947</v>
      </c>
      <c r="AH140" s="316" t="s">
        <v>975</v>
      </c>
      <c r="AI140" s="316" t="s">
        <v>938</v>
      </c>
      <c r="AJ140" s="316" t="s">
        <v>978</v>
      </c>
      <c r="AK140" s="316" t="s">
        <v>939</v>
      </c>
      <c r="AL140" s="316" t="s">
        <v>955</v>
      </c>
      <c r="AM140" s="316" t="s">
        <v>978</v>
      </c>
      <c r="AN140" s="316" t="s">
        <v>956</v>
      </c>
      <c r="AO140" s="316" t="s">
        <v>975</v>
      </c>
      <c r="AP140" s="316" t="s">
        <v>938</v>
      </c>
      <c r="AQ140" s="316" t="s">
        <v>956</v>
      </c>
      <c r="AR140" s="316" t="s">
        <v>978</v>
      </c>
    </row>
    <row r="141" spans="1:44">
      <c r="A141" s="316" t="s">
        <v>898</v>
      </c>
      <c r="B141" s="316" t="s">
        <v>900</v>
      </c>
      <c r="C141" s="316" t="s">
        <v>1259</v>
      </c>
      <c r="D141" s="317">
        <v>45902</v>
      </c>
      <c r="E141" s="316" t="s">
        <v>1202</v>
      </c>
      <c r="F141" s="316" t="s">
        <v>644</v>
      </c>
      <c r="G141" s="316" t="s">
        <v>933</v>
      </c>
      <c r="H141" s="316" t="s">
        <v>1018</v>
      </c>
      <c r="I141" s="316" t="s">
        <v>1103</v>
      </c>
      <c r="J141" s="316" t="s">
        <v>672</v>
      </c>
      <c r="K141" s="316" t="s">
        <v>672</v>
      </c>
      <c r="L141" s="316" t="s">
        <v>672</v>
      </c>
      <c r="M141" s="316" t="s">
        <v>982</v>
      </c>
      <c r="N141" s="316" t="s">
        <v>940</v>
      </c>
      <c r="O141" s="316" t="s">
        <v>982</v>
      </c>
      <c r="P141" s="316" t="s">
        <v>977</v>
      </c>
      <c r="Q141" s="316" t="s">
        <v>941</v>
      </c>
      <c r="R141" s="316" t="s">
        <v>947</v>
      </c>
      <c r="S141" s="316" t="s">
        <v>982</v>
      </c>
      <c r="T141" s="316" t="s">
        <v>947</v>
      </c>
      <c r="U141" s="316" t="s">
        <v>940</v>
      </c>
      <c r="V141" s="316" t="s">
        <v>939</v>
      </c>
      <c r="W141" s="316" t="s">
        <v>946</v>
      </c>
      <c r="X141" s="316" t="s">
        <v>955</v>
      </c>
      <c r="Y141" s="316" t="s">
        <v>953</v>
      </c>
      <c r="Z141" s="316" t="s">
        <v>982</v>
      </c>
      <c r="AA141" s="316" t="s">
        <v>941</v>
      </c>
      <c r="AB141" s="316" t="s">
        <v>955</v>
      </c>
      <c r="AC141" s="316" t="s">
        <v>982</v>
      </c>
      <c r="AD141" s="316" t="s">
        <v>982</v>
      </c>
      <c r="AE141" s="316" t="s">
        <v>982</v>
      </c>
      <c r="AF141" s="316" t="s">
        <v>946</v>
      </c>
      <c r="AG141" s="316" t="s">
        <v>982</v>
      </c>
      <c r="AH141" s="316" t="s">
        <v>947</v>
      </c>
      <c r="AI141" s="316" t="s">
        <v>938</v>
      </c>
      <c r="AJ141" s="316" t="s">
        <v>982</v>
      </c>
      <c r="AK141" s="316" t="s">
        <v>982</v>
      </c>
      <c r="AL141" s="316" t="s">
        <v>982</v>
      </c>
      <c r="AM141" s="316" t="s">
        <v>982</v>
      </c>
      <c r="AN141" s="316" t="s">
        <v>982</v>
      </c>
      <c r="AO141" s="316" t="s">
        <v>956</v>
      </c>
      <c r="AP141" s="316" t="s">
        <v>938</v>
      </c>
      <c r="AQ141" s="316" t="s">
        <v>939</v>
      </c>
      <c r="AR141" s="316" t="s">
        <v>982</v>
      </c>
    </row>
    <row r="142" spans="1:44">
      <c r="A142" s="316" t="s">
        <v>376</v>
      </c>
      <c r="B142" s="316" t="s">
        <v>378</v>
      </c>
      <c r="C142" s="316" t="s">
        <v>1261</v>
      </c>
      <c r="D142" s="317">
        <v>45904</v>
      </c>
      <c r="E142" s="316" t="s">
        <v>932</v>
      </c>
      <c r="F142" s="316" t="s">
        <v>169</v>
      </c>
      <c r="G142" s="316" t="s">
        <v>933</v>
      </c>
      <c r="H142" s="316" t="s">
        <v>959</v>
      </c>
      <c r="I142" s="316" t="s">
        <v>268</v>
      </c>
      <c r="J142" s="316" t="s">
        <v>956</v>
      </c>
      <c r="K142" s="316" t="s">
        <v>966</v>
      </c>
      <c r="L142" s="316" t="s">
        <v>982</v>
      </c>
      <c r="M142" s="316" t="s">
        <v>940</v>
      </c>
      <c r="N142" s="316" t="s">
        <v>938</v>
      </c>
      <c r="O142" s="316" t="s">
        <v>942</v>
      </c>
      <c r="P142" s="316" t="s">
        <v>956</v>
      </c>
      <c r="Q142" s="316" t="s">
        <v>956</v>
      </c>
      <c r="R142" s="316" t="s">
        <v>956</v>
      </c>
      <c r="S142" s="316" t="s">
        <v>956</v>
      </c>
      <c r="T142" s="316" t="s">
        <v>940</v>
      </c>
      <c r="U142" s="316" t="s">
        <v>938</v>
      </c>
      <c r="V142" s="316" t="s">
        <v>956</v>
      </c>
      <c r="W142" s="316" t="s">
        <v>956</v>
      </c>
      <c r="X142" s="316" t="s">
        <v>956</v>
      </c>
      <c r="Y142" s="316" t="s">
        <v>956</v>
      </c>
      <c r="Z142" s="316" t="s">
        <v>956</v>
      </c>
      <c r="AA142" s="316" t="s">
        <v>982</v>
      </c>
      <c r="AB142" s="316" t="s">
        <v>953</v>
      </c>
      <c r="AC142" s="316" t="s">
        <v>956</v>
      </c>
      <c r="AD142" s="316" t="s">
        <v>939</v>
      </c>
      <c r="AE142" s="316" t="s">
        <v>956</v>
      </c>
      <c r="AF142" s="316" t="s">
        <v>939</v>
      </c>
      <c r="AG142" s="316" t="s">
        <v>947</v>
      </c>
      <c r="AH142" s="316" t="s">
        <v>940</v>
      </c>
      <c r="AI142" s="316" t="s">
        <v>938</v>
      </c>
      <c r="AJ142" s="316" t="s">
        <v>939</v>
      </c>
      <c r="AK142" s="316" t="s">
        <v>956</v>
      </c>
      <c r="AL142" s="316" t="s">
        <v>956</v>
      </c>
      <c r="AM142" s="316" t="s">
        <v>939</v>
      </c>
      <c r="AN142" s="316" t="s">
        <v>956</v>
      </c>
      <c r="AO142" s="316" t="s">
        <v>947</v>
      </c>
      <c r="AP142" s="316" t="s">
        <v>938</v>
      </c>
      <c r="AQ142" s="316" t="s">
        <v>947</v>
      </c>
      <c r="AR142" s="316" t="s">
        <v>956</v>
      </c>
    </row>
    <row r="143" spans="1:44">
      <c r="A143" s="316" t="s">
        <v>201</v>
      </c>
      <c r="B143" s="316" t="s">
        <v>203</v>
      </c>
      <c r="C143" s="316" t="s">
        <v>1262</v>
      </c>
      <c r="D143" s="317">
        <v>45909</v>
      </c>
      <c r="E143" s="316" t="s">
        <v>932</v>
      </c>
      <c r="F143" s="316" t="s">
        <v>169</v>
      </c>
      <c r="G143" s="316" t="s">
        <v>933</v>
      </c>
      <c r="H143" s="316" t="s">
        <v>1039</v>
      </c>
      <c r="I143" s="316" t="s">
        <v>1192</v>
      </c>
      <c r="J143" s="316" t="s">
        <v>941</v>
      </c>
      <c r="K143" s="316" t="s">
        <v>963</v>
      </c>
      <c r="L143" s="316" t="s">
        <v>966</v>
      </c>
      <c r="M143" s="316" t="s">
        <v>946</v>
      </c>
      <c r="N143" s="316" t="s">
        <v>976</v>
      </c>
      <c r="O143" s="316" t="s">
        <v>946</v>
      </c>
      <c r="P143" s="316" t="s">
        <v>946</v>
      </c>
      <c r="Q143" s="316" t="s">
        <v>978</v>
      </c>
      <c r="R143" s="316" t="s">
        <v>946</v>
      </c>
      <c r="S143" s="316" t="s">
        <v>955</v>
      </c>
      <c r="T143" s="316" t="s">
        <v>970</v>
      </c>
      <c r="U143" s="316" t="s">
        <v>938</v>
      </c>
      <c r="V143" s="316" t="s">
        <v>699</v>
      </c>
      <c r="W143" s="316" t="s">
        <v>939</v>
      </c>
      <c r="X143" s="316" t="s">
        <v>947</v>
      </c>
      <c r="Y143" s="316" t="s">
        <v>946</v>
      </c>
      <c r="Z143" s="316" t="s">
        <v>978</v>
      </c>
      <c r="AA143" s="316" t="s">
        <v>699</v>
      </c>
      <c r="AB143" s="316" t="s">
        <v>938</v>
      </c>
      <c r="AC143" s="316" t="s">
        <v>955</v>
      </c>
      <c r="AD143" s="316" t="s">
        <v>946</v>
      </c>
      <c r="AE143" s="316" t="s">
        <v>939</v>
      </c>
      <c r="AF143" s="316" t="s">
        <v>941</v>
      </c>
      <c r="AG143" s="316" t="s">
        <v>941</v>
      </c>
      <c r="AH143" s="316" t="s">
        <v>970</v>
      </c>
      <c r="AI143" s="316" t="s">
        <v>938</v>
      </c>
      <c r="AJ143" s="316" t="s">
        <v>947</v>
      </c>
      <c r="AK143" s="316" t="s">
        <v>939</v>
      </c>
      <c r="AL143" s="316" t="s">
        <v>955</v>
      </c>
      <c r="AM143" s="316" t="s">
        <v>939</v>
      </c>
      <c r="AN143" s="316" t="s">
        <v>982</v>
      </c>
      <c r="AO143" s="316" t="s">
        <v>947</v>
      </c>
      <c r="AP143" s="316" t="s">
        <v>962</v>
      </c>
      <c r="AQ143" s="316" t="s">
        <v>939</v>
      </c>
      <c r="AR143" s="316" t="s">
        <v>941</v>
      </c>
    </row>
    <row r="144" spans="1:44">
      <c r="A144" s="316" t="s">
        <v>167</v>
      </c>
      <c r="B144" s="316" t="s">
        <v>170</v>
      </c>
      <c r="C144" s="316" t="s">
        <v>1263</v>
      </c>
      <c r="D144" s="317">
        <v>45909</v>
      </c>
      <c r="E144" s="316" t="s">
        <v>932</v>
      </c>
      <c r="F144" s="316" t="s">
        <v>169</v>
      </c>
      <c r="G144" s="316" t="s">
        <v>933</v>
      </c>
      <c r="H144" s="316" t="s">
        <v>959</v>
      </c>
      <c r="I144" s="316" t="s">
        <v>268</v>
      </c>
      <c r="J144" s="316" t="s">
        <v>956</v>
      </c>
      <c r="K144" s="316" t="s">
        <v>966</v>
      </c>
      <c r="L144" s="316" t="s">
        <v>977</v>
      </c>
      <c r="M144" s="316" t="s">
        <v>955</v>
      </c>
      <c r="N144" s="316" t="s">
        <v>938</v>
      </c>
      <c r="O144" s="316" t="s">
        <v>942</v>
      </c>
      <c r="P144" s="316" t="s">
        <v>131</v>
      </c>
      <c r="Q144" s="316" t="s">
        <v>131</v>
      </c>
      <c r="R144" s="316" t="s">
        <v>131</v>
      </c>
      <c r="S144" s="316" t="s">
        <v>131</v>
      </c>
      <c r="T144" s="316" t="s">
        <v>131</v>
      </c>
      <c r="U144" s="316" t="s">
        <v>938</v>
      </c>
      <c r="V144" s="316" t="s">
        <v>131</v>
      </c>
      <c r="W144" s="316" t="s">
        <v>956</v>
      </c>
      <c r="X144" s="316" t="s">
        <v>956</v>
      </c>
      <c r="Y144" s="316" t="s">
        <v>956</v>
      </c>
      <c r="Z144" s="316" t="s">
        <v>956</v>
      </c>
      <c r="AA144" s="316" t="s">
        <v>982</v>
      </c>
      <c r="AB144" s="316" t="s">
        <v>953</v>
      </c>
      <c r="AC144" s="316" t="s">
        <v>956</v>
      </c>
      <c r="AD144" s="316" t="s">
        <v>956</v>
      </c>
      <c r="AE144" s="316" t="s">
        <v>956</v>
      </c>
      <c r="AF144" s="316" t="s">
        <v>978</v>
      </c>
      <c r="AG144" s="316" t="s">
        <v>953</v>
      </c>
      <c r="AH144" s="316" t="s">
        <v>956</v>
      </c>
      <c r="AI144" s="316" t="s">
        <v>938</v>
      </c>
      <c r="AJ144" s="316" t="s">
        <v>956</v>
      </c>
      <c r="AK144" s="316" t="s">
        <v>955</v>
      </c>
      <c r="AL144" s="316" t="s">
        <v>956</v>
      </c>
      <c r="AM144" s="316" t="s">
        <v>939</v>
      </c>
      <c r="AN144" s="316" t="s">
        <v>978</v>
      </c>
      <c r="AO144" s="316" t="s">
        <v>940</v>
      </c>
      <c r="AP144" s="316" t="s">
        <v>938</v>
      </c>
      <c r="AQ144" s="316" t="s">
        <v>939</v>
      </c>
      <c r="AR144" s="316" t="s">
        <v>956</v>
      </c>
    </row>
    <row r="145" spans="1:44">
      <c r="A145" s="316" t="s">
        <v>431</v>
      </c>
      <c r="B145" s="316" t="s">
        <v>433</v>
      </c>
      <c r="C145" s="316" t="s">
        <v>1264</v>
      </c>
      <c r="D145" s="317">
        <v>45909</v>
      </c>
      <c r="E145" s="316" t="s">
        <v>1202</v>
      </c>
      <c r="F145" s="316" t="s">
        <v>644</v>
      </c>
      <c r="G145" s="316" t="s">
        <v>933</v>
      </c>
      <c r="H145" s="316" t="s">
        <v>1026</v>
      </c>
      <c r="I145" s="316" t="s">
        <v>215</v>
      </c>
      <c r="J145" s="316" t="s">
        <v>942</v>
      </c>
      <c r="K145" s="316" t="s">
        <v>672</v>
      </c>
      <c r="L145" s="316" t="s">
        <v>672</v>
      </c>
      <c r="M145" s="316" t="s">
        <v>672</v>
      </c>
      <c r="N145" s="316" t="s">
        <v>938</v>
      </c>
      <c r="O145" s="316" t="s">
        <v>672</v>
      </c>
      <c r="P145" s="316" t="s">
        <v>672</v>
      </c>
      <c r="Q145" s="316" t="s">
        <v>672</v>
      </c>
      <c r="R145" s="316" t="s">
        <v>939</v>
      </c>
      <c r="S145" s="316" t="s">
        <v>941</v>
      </c>
      <c r="T145" s="316" t="s">
        <v>941</v>
      </c>
      <c r="U145" s="316" t="s">
        <v>699</v>
      </c>
      <c r="V145" s="316" t="s">
        <v>939</v>
      </c>
      <c r="W145" s="316" t="s">
        <v>941</v>
      </c>
      <c r="X145" s="316" t="s">
        <v>966</v>
      </c>
      <c r="Y145" s="316" t="s">
        <v>947</v>
      </c>
      <c r="Z145" s="316" t="s">
        <v>939</v>
      </c>
      <c r="AA145" s="316" t="s">
        <v>947</v>
      </c>
      <c r="AB145" s="316" t="s">
        <v>962</v>
      </c>
      <c r="AC145" s="316" t="s">
        <v>939</v>
      </c>
      <c r="AD145" s="316" t="s">
        <v>939</v>
      </c>
      <c r="AE145" s="316" t="s">
        <v>982</v>
      </c>
      <c r="AF145" s="316" t="s">
        <v>946</v>
      </c>
      <c r="AG145" s="316" t="s">
        <v>941</v>
      </c>
      <c r="AH145" s="316" t="s">
        <v>947</v>
      </c>
      <c r="AI145" s="316" t="s">
        <v>949</v>
      </c>
      <c r="AJ145" s="316" t="s">
        <v>936</v>
      </c>
      <c r="AK145" s="316" t="s">
        <v>939</v>
      </c>
      <c r="AL145" s="316" t="s">
        <v>949</v>
      </c>
      <c r="AM145" s="316" t="s">
        <v>672</v>
      </c>
      <c r="AN145" s="316" t="s">
        <v>672</v>
      </c>
      <c r="AO145" s="316" t="s">
        <v>672</v>
      </c>
      <c r="AP145" s="316" t="s">
        <v>938</v>
      </c>
      <c r="AQ145" s="316" t="s">
        <v>672</v>
      </c>
      <c r="AR145" s="316" t="s">
        <v>672</v>
      </c>
    </row>
    <row r="146" spans="1:44">
      <c r="A146" s="316" t="s">
        <v>773</v>
      </c>
      <c r="B146" s="316" t="s">
        <v>1265</v>
      </c>
      <c r="C146" s="316" t="s">
        <v>1266</v>
      </c>
      <c r="D146" s="317">
        <v>45916</v>
      </c>
      <c r="E146" s="316" t="s">
        <v>1267</v>
      </c>
      <c r="F146" s="316" t="s">
        <v>169</v>
      </c>
      <c r="G146" s="316" t="s">
        <v>933</v>
      </c>
      <c r="H146" s="316" t="s">
        <v>934</v>
      </c>
      <c r="I146" s="316" t="s">
        <v>911</v>
      </c>
      <c r="J146" s="316" t="s">
        <v>939</v>
      </c>
      <c r="K146" s="316" t="s">
        <v>939</v>
      </c>
      <c r="L146" s="316" t="s">
        <v>939</v>
      </c>
      <c r="M146" s="316" t="s">
        <v>955</v>
      </c>
      <c r="N146" s="316" t="s">
        <v>938</v>
      </c>
      <c r="O146" s="316" t="s">
        <v>947</v>
      </c>
      <c r="P146" s="316" t="s">
        <v>939</v>
      </c>
      <c r="Q146" s="316" t="s">
        <v>939</v>
      </c>
      <c r="R146" s="316" t="s">
        <v>947</v>
      </c>
      <c r="S146" s="316" t="s">
        <v>947</v>
      </c>
      <c r="T146" s="316" t="s">
        <v>946</v>
      </c>
      <c r="U146" s="316" t="s">
        <v>938</v>
      </c>
      <c r="V146" s="316" t="s">
        <v>941</v>
      </c>
      <c r="W146" s="316" t="s">
        <v>939</v>
      </c>
      <c r="X146" s="316" t="s">
        <v>939</v>
      </c>
      <c r="Y146" s="316" t="s">
        <v>939</v>
      </c>
      <c r="Z146" s="316" t="s">
        <v>939</v>
      </c>
      <c r="AA146" s="316" t="s">
        <v>947</v>
      </c>
      <c r="AB146" s="316" t="s">
        <v>938</v>
      </c>
      <c r="AC146" s="316" t="s">
        <v>947</v>
      </c>
      <c r="AD146" s="316" t="s">
        <v>978</v>
      </c>
      <c r="AE146" s="316" t="s">
        <v>939</v>
      </c>
      <c r="AF146" s="316" t="s">
        <v>946</v>
      </c>
      <c r="AG146" s="316" t="s">
        <v>982</v>
      </c>
      <c r="AH146" s="316" t="s">
        <v>938</v>
      </c>
      <c r="AI146" s="316" t="s">
        <v>938</v>
      </c>
      <c r="AJ146" s="316" t="s">
        <v>938</v>
      </c>
      <c r="AK146" s="316" t="s">
        <v>938</v>
      </c>
      <c r="AL146" s="316" t="s">
        <v>938</v>
      </c>
      <c r="AM146" s="316" t="s">
        <v>938</v>
      </c>
      <c r="AN146" s="316" t="s">
        <v>938</v>
      </c>
      <c r="AO146" s="316" t="s">
        <v>938</v>
      </c>
      <c r="AP146" s="316" t="s">
        <v>938</v>
      </c>
      <c r="AQ146" s="316" t="s">
        <v>938</v>
      </c>
      <c r="AR146" s="316" t="s">
        <v>938</v>
      </c>
    </row>
    <row r="147" spans="1:44">
      <c r="A147" s="316" t="s">
        <v>233</v>
      </c>
      <c r="B147" s="316" t="s">
        <v>235</v>
      </c>
      <c r="C147" s="316" t="s">
        <v>1268</v>
      </c>
      <c r="D147" s="317">
        <v>45923</v>
      </c>
      <c r="E147" s="316" t="s">
        <v>932</v>
      </c>
      <c r="F147" s="316" t="s">
        <v>644</v>
      </c>
      <c r="G147" s="316" t="s">
        <v>933</v>
      </c>
      <c r="H147" s="316" t="s">
        <v>944</v>
      </c>
      <c r="I147" s="316" t="s">
        <v>1269</v>
      </c>
      <c r="J147" s="316" t="s">
        <v>947</v>
      </c>
      <c r="K147" s="316" t="s">
        <v>947</v>
      </c>
      <c r="L147" s="316" t="s">
        <v>946</v>
      </c>
      <c r="M147" s="316" t="s">
        <v>955</v>
      </c>
      <c r="N147" s="316" t="s">
        <v>938</v>
      </c>
      <c r="O147" s="316" t="s">
        <v>947</v>
      </c>
      <c r="P147" s="316" t="s">
        <v>955</v>
      </c>
      <c r="Q147" s="316" t="s">
        <v>946</v>
      </c>
      <c r="R147" s="316" t="s">
        <v>946</v>
      </c>
      <c r="S147" s="316" t="s">
        <v>947</v>
      </c>
      <c r="T147" s="316" t="s">
        <v>42</v>
      </c>
      <c r="U147" s="316" t="s">
        <v>938</v>
      </c>
      <c r="V147" s="316" t="s">
        <v>946</v>
      </c>
      <c r="W147" s="316" t="s">
        <v>947</v>
      </c>
      <c r="X147" s="316" t="s">
        <v>955</v>
      </c>
      <c r="Y147" s="316" t="s">
        <v>946</v>
      </c>
      <c r="Z147" s="316" t="s">
        <v>953</v>
      </c>
      <c r="AA147" s="316" t="s">
        <v>672</v>
      </c>
      <c r="AB147" s="316" t="s">
        <v>938</v>
      </c>
      <c r="AC147" s="316" t="s">
        <v>946</v>
      </c>
      <c r="AD147" s="316" t="s">
        <v>946</v>
      </c>
      <c r="AE147" s="316" t="s">
        <v>946</v>
      </c>
      <c r="AF147" s="316" t="s">
        <v>947</v>
      </c>
      <c r="AG147" s="316" t="s">
        <v>946</v>
      </c>
      <c r="AH147" s="316" t="s">
        <v>42</v>
      </c>
      <c r="AI147" s="316" t="s">
        <v>938</v>
      </c>
      <c r="AJ147" s="316" t="s">
        <v>946</v>
      </c>
      <c r="AK147" s="316" t="s">
        <v>947</v>
      </c>
      <c r="AL147" s="316" t="s">
        <v>947</v>
      </c>
      <c r="AM147" s="316" t="s">
        <v>946</v>
      </c>
      <c r="AN147" s="316" t="s">
        <v>946</v>
      </c>
      <c r="AO147" s="316" t="s">
        <v>942</v>
      </c>
      <c r="AP147" s="316" t="s">
        <v>938</v>
      </c>
      <c r="AQ147" s="316" t="s">
        <v>955</v>
      </c>
      <c r="AR147" s="316" t="s">
        <v>947</v>
      </c>
    </row>
    <row r="148" spans="1:44">
      <c r="A148" s="316" t="s">
        <v>359</v>
      </c>
      <c r="B148" s="316" t="s">
        <v>361</v>
      </c>
      <c r="C148" s="316" t="s">
        <v>1270</v>
      </c>
      <c r="D148" s="317">
        <v>45925</v>
      </c>
      <c r="E148" s="316" t="s">
        <v>932</v>
      </c>
      <c r="F148" s="316" t="s">
        <v>169</v>
      </c>
      <c r="G148" s="316" t="s">
        <v>933</v>
      </c>
      <c r="H148" s="316" t="s">
        <v>1001</v>
      </c>
      <c r="I148" s="316" t="s">
        <v>1271</v>
      </c>
      <c r="J148" s="316" t="s">
        <v>946</v>
      </c>
      <c r="K148" s="316" t="s">
        <v>946</v>
      </c>
      <c r="L148" s="316" t="s">
        <v>941</v>
      </c>
      <c r="M148" s="316" t="s">
        <v>699</v>
      </c>
      <c r="N148" s="316" t="s">
        <v>938</v>
      </c>
      <c r="O148" s="316" t="s">
        <v>955</v>
      </c>
      <c r="P148" s="316" t="s">
        <v>955</v>
      </c>
      <c r="Q148" s="316" t="s">
        <v>947</v>
      </c>
      <c r="R148" s="316" t="s">
        <v>978</v>
      </c>
      <c r="S148" s="316" t="s">
        <v>955</v>
      </c>
      <c r="T148" s="316" t="s">
        <v>978</v>
      </c>
      <c r="U148" s="316" t="s">
        <v>938</v>
      </c>
      <c r="V148" s="316" t="s">
        <v>946</v>
      </c>
      <c r="W148" s="316" t="s">
        <v>946</v>
      </c>
      <c r="X148" s="316" t="s">
        <v>946</v>
      </c>
      <c r="Y148" s="316" t="s">
        <v>947</v>
      </c>
      <c r="Z148" s="316" t="s">
        <v>947</v>
      </c>
      <c r="AA148" s="316" t="s">
        <v>937</v>
      </c>
      <c r="AB148" s="316" t="s">
        <v>938</v>
      </c>
      <c r="AC148" s="316" t="s">
        <v>947</v>
      </c>
      <c r="AD148" s="316" t="s">
        <v>946</v>
      </c>
      <c r="AE148" s="316" t="s">
        <v>946</v>
      </c>
      <c r="AF148" s="316" t="s">
        <v>946</v>
      </c>
      <c r="AG148" s="316" t="s">
        <v>955</v>
      </c>
      <c r="AH148" s="316" t="s">
        <v>962</v>
      </c>
      <c r="AI148" s="316" t="s">
        <v>938</v>
      </c>
      <c r="AJ148" s="316" t="s">
        <v>955</v>
      </c>
      <c r="AK148" s="316" t="s">
        <v>946</v>
      </c>
      <c r="AL148" s="316" t="s">
        <v>946</v>
      </c>
      <c r="AM148" s="316" t="s">
        <v>955</v>
      </c>
      <c r="AN148" s="316" t="s">
        <v>965</v>
      </c>
      <c r="AO148" s="316" t="s">
        <v>679</v>
      </c>
      <c r="AP148" s="316" t="s">
        <v>938</v>
      </c>
      <c r="AQ148" s="316" t="s">
        <v>955</v>
      </c>
      <c r="AR148" s="316" t="s">
        <v>955</v>
      </c>
    </row>
    <row r="149" spans="1:44">
      <c r="A149" s="316" t="s">
        <v>397</v>
      </c>
      <c r="B149" s="316" t="s">
        <v>399</v>
      </c>
      <c r="C149" s="316" t="s">
        <v>1272</v>
      </c>
      <c r="D149" s="317">
        <v>45925</v>
      </c>
      <c r="E149" s="316" t="s">
        <v>932</v>
      </c>
      <c r="F149" s="316" t="s">
        <v>169</v>
      </c>
      <c r="G149" s="316" t="s">
        <v>933</v>
      </c>
      <c r="H149" s="316" t="s">
        <v>1001</v>
      </c>
      <c r="I149" s="316" t="s">
        <v>1271</v>
      </c>
      <c r="J149" s="316" t="s">
        <v>955</v>
      </c>
      <c r="K149" s="316" t="s">
        <v>947</v>
      </c>
      <c r="L149" s="316" t="s">
        <v>978</v>
      </c>
      <c r="M149" s="316" t="s">
        <v>940</v>
      </c>
      <c r="N149" s="316" t="s">
        <v>938</v>
      </c>
      <c r="O149" s="316" t="s">
        <v>953</v>
      </c>
      <c r="P149" s="316" t="s">
        <v>978</v>
      </c>
      <c r="Q149" s="316" t="s">
        <v>946</v>
      </c>
      <c r="R149" s="316" t="s">
        <v>946</v>
      </c>
      <c r="S149" s="316" t="s">
        <v>955</v>
      </c>
      <c r="T149" s="316" t="s">
        <v>961</v>
      </c>
      <c r="U149" s="316" t="s">
        <v>938</v>
      </c>
      <c r="V149" s="316" t="s">
        <v>978</v>
      </c>
      <c r="W149" s="316" t="s">
        <v>978</v>
      </c>
      <c r="X149" s="316" t="s">
        <v>956</v>
      </c>
      <c r="Y149" s="316" t="s">
        <v>956</v>
      </c>
      <c r="Z149" s="316" t="s">
        <v>947</v>
      </c>
      <c r="AA149" s="316" t="s">
        <v>940</v>
      </c>
      <c r="AB149" s="316" t="s">
        <v>938</v>
      </c>
      <c r="AC149" s="316" t="s">
        <v>956</v>
      </c>
      <c r="AD149" s="316" t="s">
        <v>947</v>
      </c>
      <c r="AE149" s="316" t="s">
        <v>946</v>
      </c>
      <c r="AF149" s="316" t="s">
        <v>956</v>
      </c>
      <c r="AG149" s="316" t="s">
        <v>978</v>
      </c>
      <c r="AH149" s="316" t="s">
        <v>940</v>
      </c>
      <c r="AI149" s="316" t="s">
        <v>938</v>
      </c>
      <c r="AJ149" s="316" t="s">
        <v>955</v>
      </c>
      <c r="AK149" s="316" t="s">
        <v>947</v>
      </c>
      <c r="AL149" s="316" t="s">
        <v>955</v>
      </c>
      <c r="AM149" s="316" t="s">
        <v>947</v>
      </c>
      <c r="AN149" s="316" t="s">
        <v>956</v>
      </c>
      <c r="AO149" s="316" t="s">
        <v>940</v>
      </c>
      <c r="AP149" s="316" t="s">
        <v>938</v>
      </c>
      <c r="AQ149" s="316" t="s">
        <v>946</v>
      </c>
      <c r="AR149" s="316" t="s">
        <v>978</v>
      </c>
    </row>
    <row r="150" spans="1:44">
      <c r="A150" s="316" t="s">
        <v>554</v>
      </c>
      <c r="B150" s="316" t="s">
        <v>556</v>
      </c>
      <c r="C150" s="316" t="s">
        <v>1273</v>
      </c>
      <c r="D150" s="317">
        <v>45925</v>
      </c>
      <c r="E150" s="316" t="s">
        <v>932</v>
      </c>
      <c r="F150" s="316" t="s">
        <v>169</v>
      </c>
      <c r="G150" s="316" t="s">
        <v>933</v>
      </c>
      <c r="H150" s="316" t="s">
        <v>1001</v>
      </c>
      <c r="I150" s="316" t="s">
        <v>1271</v>
      </c>
      <c r="J150" s="316" t="s">
        <v>978</v>
      </c>
      <c r="K150" s="316" t="s">
        <v>978</v>
      </c>
      <c r="L150" s="316" t="s">
        <v>956</v>
      </c>
      <c r="M150" s="316" t="s">
        <v>961</v>
      </c>
      <c r="N150" s="316" t="s">
        <v>938</v>
      </c>
      <c r="O150" s="316" t="s">
        <v>978</v>
      </c>
      <c r="P150" s="316" t="s">
        <v>978</v>
      </c>
      <c r="Q150" s="316" t="s">
        <v>978</v>
      </c>
      <c r="R150" s="316" t="s">
        <v>978</v>
      </c>
      <c r="S150" s="316" t="s">
        <v>978</v>
      </c>
      <c r="T150" s="316" t="s">
        <v>961</v>
      </c>
      <c r="U150" s="316" t="s">
        <v>938</v>
      </c>
      <c r="V150" s="316" t="s">
        <v>955</v>
      </c>
      <c r="W150" s="316" t="s">
        <v>955</v>
      </c>
      <c r="X150" s="316" t="s">
        <v>939</v>
      </c>
      <c r="Y150" s="316" t="s">
        <v>955</v>
      </c>
      <c r="Z150" s="316" t="s">
        <v>955</v>
      </c>
      <c r="AA150" s="316" t="s">
        <v>955</v>
      </c>
      <c r="AB150" s="316" t="s">
        <v>938</v>
      </c>
      <c r="AC150" s="316" t="s">
        <v>955</v>
      </c>
      <c r="AD150" s="316" t="s">
        <v>978</v>
      </c>
      <c r="AE150" s="316" t="s">
        <v>946</v>
      </c>
      <c r="AF150" s="316" t="s">
        <v>978</v>
      </c>
      <c r="AG150" s="316" t="s">
        <v>947</v>
      </c>
      <c r="AH150" s="316" t="s">
        <v>947</v>
      </c>
      <c r="AI150" s="316" t="s">
        <v>938</v>
      </c>
      <c r="AJ150" s="316" t="s">
        <v>941</v>
      </c>
      <c r="AK150" s="316" t="s">
        <v>955</v>
      </c>
      <c r="AL150" s="316" t="s">
        <v>955</v>
      </c>
      <c r="AM150" s="316" t="s">
        <v>947</v>
      </c>
      <c r="AN150" s="316" t="s">
        <v>955</v>
      </c>
      <c r="AO150" s="316" t="s">
        <v>937</v>
      </c>
      <c r="AP150" s="316" t="s">
        <v>938</v>
      </c>
      <c r="AQ150" s="316" t="s">
        <v>978</v>
      </c>
      <c r="AR150" s="316" t="s">
        <v>947</v>
      </c>
    </row>
    <row r="151" spans="1:44">
      <c r="A151" s="316" t="s">
        <v>411</v>
      </c>
      <c r="B151" s="316" t="s">
        <v>413</v>
      </c>
      <c r="C151" s="316" t="s">
        <v>1274</v>
      </c>
      <c r="D151" s="317">
        <v>45931</v>
      </c>
      <c r="E151" s="316" t="s">
        <v>984</v>
      </c>
      <c r="F151" s="316" t="s">
        <v>644</v>
      </c>
      <c r="G151" s="316" t="s">
        <v>933</v>
      </c>
      <c r="H151" s="316" t="s">
        <v>1033</v>
      </c>
      <c r="I151" s="316" t="s">
        <v>1275</v>
      </c>
      <c r="J151" s="316" t="s">
        <v>963</v>
      </c>
      <c r="K151" s="316" t="s">
        <v>964</v>
      </c>
      <c r="L151" s="316" t="s">
        <v>955</v>
      </c>
      <c r="M151" s="316" t="s">
        <v>935</v>
      </c>
      <c r="N151" s="316" t="s">
        <v>949</v>
      </c>
      <c r="O151" s="316" t="s">
        <v>975</v>
      </c>
      <c r="P151" s="316" t="s">
        <v>977</v>
      </c>
      <c r="Q151" s="316" t="s">
        <v>1172</v>
      </c>
      <c r="R151" s="316" t="s">
        <v>699</v>
      </c>
      <c r="S151" s="316" t="s">
        <v>953</v>
      </c>
      <c r="T151" s="316" t="s">
        <v>672</v>
      </c>
      <c r="U151" s="316" t="s">
        <v>938</v>
      </c>
      <c r="V151" s="316" t="s">
        <v>672</v>
      </c>
      <c r="W151" s="316" t="s">
        <v>672</v>
      </c>
      <c r="X151" s="316" t="s">
        <v>672</v>
      </c>
      <c r="Y151" s="316" t="s">
        <v>672</v>
      </c>
      <c r="Z151" s="316" t="s">
        <v>977</v>
      </c>
      <c r="AA151" s="316" t="s">
        <v>964</v>
      </c>
      <c r="AB151" s="316" t="s">
        <v>970</v>
      </c>
      <c r="AC151" s="316" t="s">
        <v>939</v>
      </c>
      <c r="AD151" s="316" t="s">
        <v>964</v>
      </c>
      <c r="AE151" s="316" t="s">
        <v>967</v>
      </c>
      <c r="AF151" s="316" t="s">
        <v>978</v>
      </c>
      <c r="AG151" s="316" t="s">
        <v>955</v>
      </c>
      <c r="AH151" s="316" t="s">
        <v>961</v>
      </c>
      <c r="AI151" s="316" t="s">
        <v>1046</v>
      </c>
      <c r="AJ151" s="316" t="s">
        <v>982</v>
      </c>
      <c r="AK151" s="316" t="s">
        <v>975</v>
      </c>
      <c r="AL151" s="316" t="s">
        <v>961</v>
      </c>
      <c r="AM151" s="316" t="s">
        <v>978</v>
      </c>
      <c r="AN151" s="316" t="s">
        <v>947</v>
      </c>
      <c r="AO151" s="316" t="s">
        <v>956</v>
      </c>
      <c r="AP151" s="316" t="s">
        <v>954</v>
      </c>
      <c r="AQ151" s="316" t="s">
        <v>963</v>
      </c>
      <c r="AR151" s="316" t="s">
        <v>961</v>
      </c>
    </row>
    <row r="152" spans="1:44">
      <c r="A152" s="316" t="s">
        <v>387</v>
      </c>
      <c r="B152" s="316" t="s">
        <v>389</v>
      </c>
      <c r="C152" s="316" t="s">
        <v>1276</v>
      </c>
      <c r="D152" s="317">
        <v>45946</v>
      </c>
      <c r="E152" s="316" t="s">
        <v>1196</v>
      </c>
      <c r="F152" s="316" t="s">
        <v>169</v>
      </c>
      <c r="G152" s="316" t="s">
        <v>933</v>
      </c>
      <c r="H152" s="316" t="s">
        <v>959</v>
      </c>
      <c r="I152" s="316" t="s">
        <v>268</v>
      </c>
      <c r="J152" s="316" t="s">
        <v>978</v>
      </c>
      <c r="K152" s="316" t="s">
        <v>966</v>
      </c>
      <c r="L152" s="316" t="s">
        <v>947</v>
      </c>
      <c r="M152" s="316" t="s">
        <v>953</v>
      </c>
      <c r="N152" s="316" t="s">
        <v>938</v>
      </c>
      <c r="O152" s="316" t="s">
        <v>942</v>
      </c>
      <c r="P152" s="316" t="s">
        <v>955</v>
      </c>
      <c r="Q152" s="316" t="s">
        <v>956</v>
      </c>
      <c r="R152" s="316" t="s">
        <v>956</v>
      </c>
      <c r="S152" s="316" t="s">
        <v>953</v>
      </c>
      <c r="T152" s="316" t="s">
        <v>940</v>
      </c>
      <c r="U152" s="316" t="s">
        <v>938</v>
      </c>
      <c r="V152" s="316" t="s">
        <v>946</v>
      </c>
      <c r="W152" s="316" t="s">
        <v>955</v>
      </c>
      <c r="X152" s="316" t="s">
        <v>946</v>
      </c>
      <c r="Y152" s="316" t="s">
        <v>946</v>
      </c>
      <c r="Z152" s="316" t="s">
        <v>978</v>
      </c>
      <c r="AA152" s="316" t="s">
        <v>937</v>
      </c>
      <c r="AB152" s="316" t="s">
        <v>953</v>
      </c>
      <c r="AC152" s="316" t="s">
        <v>955</v>
      </c>
      <c r="AD152" s="316" t="s">
        <v>978</v>
      </c>
      <c r="AE152" s="316" t="s">
        <v>947</v>
      </c>
      <c r="AF152" s="316" t="s">
        <v>956</v>
      </c>
      <c r="AG152" s="316" t="s">
        <v>939</v>
      </c>
      <c r="AH152" s="316" t="s">
        <v>940</v>
      </c>
      <c r="AI152" s="316" t="s">
        <v>962</v>
      </c>
      <c r="AJ152" s="316" t="s">
        <v>955</v>
      </c>
      <c r="AK152" s="316" t="s">
        <v>956</v>
      </c>
      <c r="AL152" s="316" t="s">
        <v>978</v>
      </c>
      <c r="AM152" s="316" t="s">
        <v>939</v>
      </c>
      <c r="AN152" s="316" t="s">
        <v>964</v>
      </c>
      <c r="AO152" s="316" t="s">
        <v>982</v>
      </c>
      <c r="AP152" s="316" t="s">
        <v>699</v>
      </c>
      <c r="AQ152" s="316" t="s">
        <v>953</v>
      </c>
      <c r="AR152" s="316" t="s">
        <v>955</v>
      </c>
    </row>
    <row r="153" spans="1:44">
      <c r="A153" s="316" t="s">
        <v>886</v>
      </c>
      <c r="B153" s="316" t="s">
        <v>888</v>
      </c>
      <c r="C153" s="316" t="s">
        <v>1277</v>
      </c>
      <c r="D153" s="317">
        <v>45947</v>
      </c>
      <c r="E153" s="316" t="s">
        <v>1278</v>
      </c>
      <c r="F153" s="316" t="s">
        <v>644</v>
      </c>
      <c r="G153" s="316" t="s">
        <v>933</v>
      </c>
      <c r="H153" s="316" t="s">
        <v>1018</v>
      </c>
      <c r="I153" s="316" t="s">
        <v>1279</v>
      </c>
      <c r="J153" s="316" t="s">
        <v>947</v>
      </c>
      <c r="K153" s="316" t="s">
        <v>946</v>
      </c>
      <c r="L153" s="316" t="s">
        <v>975</v>
      </c>
      <c r="M153" s="316" t="s">
        <v>935</v>
      </c>
      <c r="N153" s="316" t="s">
        <v>938</v>
      </c>
      <c r="O153" s="316" t="s">
        <v>956</v>
      </c>
      <c r="P153" s="316" t="s">
        <v>956</v>
      </c>
      <c r="Q153" s="316" t="s">
        <v>956</v>
      </c>
      <c r="R153" s="316" t="s">
        <v>978</v>
      </c>
      <c r="S153" s="316" t="s">
        <v>956</v>
      </c>
      <c r="T153" s="316" t="s">
        <v>940</v>
      </c>
      <c r="U153" s="316" t="s">
        <v>938</v>
      </c>
      <c r="V153" s="316" t="s">
        <v>947</v>
      </c>
      <c r="W153" s="316" t="s">
        <v>947</v>
      </c>
      <c r="X153" s="316" t="s">
        <v>947</v>
      </c>
      <c r="Y153" s="316" t="s">
        <v>978</v>
      </c>
      <c r="Z153" s="316" t="s">
        <v>947</v>
      </c>
      <c r="AA153" s="316" t="s">
        <v>940</v>
      </c>
      <c r="AB153" s="316" t="s">
        <v>938</v>
      </c>
      <c r="AC153" s="316" t="s">
        <v>947</v>
      </c>
      <c r="AD153" s="316" t="s">
        <v>947</v>
      </c>
      <c r="AE153" s="316" t="s">
        <v>947</v>
      </c>
      <c r="AF153" s="316" t="s">
        <v>947</v>
      </c>
      <c r="AG153" s="316" t="s">
        <v>956</v>
      </c>
      <c r="AH153" s="316" t="s">
        <v>940</v>
      </c>
      <c r="AI153" s="316" t="s">
        <v>938</v>
      </c>
      <c r="AJ153" s="316" t="s">
        <v>956</v>
      </c>
      <c r="AK153" s="316" t="s">
        <v>978</v>
      </c>
      <c r="AL153" s="316" t="s">
        <v>956</v>
      </c>
      <c r="AM153" s="316" t="s">
        <v>947</v>
      </c>
      <c r="AN153" s="316" t="s">
        <v>947</v>
      </c>
      <c r="AO153" s="316" t="s">
        <v>940</v>
      </c>
      <c r="AP153" s="316" t="s">
        <v>938</v>
      </c>
      <c r="AQ153" s="316" t="s">
        <v>699</v>
      </c>
      <c r="AR153" s="316" t="s">
        <v>978</v>
      </c>
    </row>
    <row r="154" spans="1:44">
      <c r="A154" s="316" t="s">
        <v>808</v>
      </c>
      <c r="B154" s="316" t="s">
        <v>810</v>
      </c>
      <c r="C154" s="316" t="s">
        <v>1280</v>
      </c>
      <c r="D154" s="317">
        <v>45948</v>
      </c>
      <c r="E154" s="316" t="s">
        <v>1278</v>
      </c>
      <c r="F154" s="316" t="s">
        <v>169</v>
      </c>
      <c r="G154" s="316" t="s">
        <v>933</v>
      </c>
      <c r="H154" s="316" t="s">
        <v>1018</v>
      </c>
      <c r="I154" s="316" t="s">
        <v>1281</v>
      </c>
      <c r="J154" s="316" t="s">
        <v>936</v>
      </c>
      <c r="K154" s="316" t="s">
        <v>936</v>
      </c>
      <c r="L154" s="316" t="s">
        <v>956</v>
      </c>
      <c r="M154" s="316" t="s">
        <v>935</v>
      </c>
      <c r="N154" s="316" t="s">
        <v>938</v>
      </c>
      <c r="O154" s="316" t="s">
        <v>956</v>
      </c>
      <c r="P154" s="316" t="s">
        <v>936</v>
      </c>
      <c r="Q154" s="316" t="s">
        <v>978</v>
      </c>
      <c r="R154" s="316" t="s">
        <v>956</v>
      </c>
      <c r="S154" s="316" t="s">
        <v>936</v>
      </c>
      <c r="T154" s="316" t="s">
        <v>940</v>
      </c>
      <c r="U154" s="316" t="s">
        <v>938</v>
      </c>
      <c r="V154" s="316" t="s">
        <v>947</v>
      </c>
      <c r="W154" s="316" t="s">
        <v>947</v>
      </c>
      <c r="X154" s="316" t="s">
        <v>979</v>
      </c>
      <c r="Y154" s="316" t="s">
        <v>978</v>
      </c>
      <c r="Z154" s="316" t="s">
        <v>936</v>
      </c>
      <c r="AA154" s="316" t="s">
        <v>936</v>
      </c>
      <c r="AB154" s="316" t="s">
        <v>938</v>
      </c>
      <c r="AC154" s="316" t="s">
        <v>947</v>
      </c>
      <c r="AD154" s="316" t="s">
        <v>936</v>
      </c>
      <c r="AE154" s="316" t="s">
        <v>947</v>
      </c>
      <c r="AF154" s="316" t="s">
        <v>947</v>
      </c>
      <c r="AG154" s="316" t="s">
        <v>979</v>
      </c>
      <c r="AH154" s="316" t="s">
        <v>940</v>
      </c>
      <c r="AI154" s="316" t="s">
        <v>938</v>
      </c>
      <c r="AJ154" s="316" t="s">
        <v>956</v>
      </c>
      <c r="AK154" s="316" t="s">
        <v>936</v>
      </c>
      <c r="AL154" s="316" t="s">
        <v>956</v>
      </c>
      <c r="AM154" s="316" t="s">
        <v>947</v>
      </c>
      <c r="AN154" s="316" t="s">
        <v>956</v>
      </c>
      <c r="AO154" s="316" t="s">
        <v>940</v>
      </c>
      <c r="AP154" s="316" t="s">
        <v>938</v>
      </c>
      <c r="AQ154" s="316" t="s">
        <v>936</v>
      </c>
      <c r="AR154" s="316" t="s">
        <v>936</v>
      </c>
    </row>
    <row r="155" spans="1:44">
      <c r="A155" s="316" t="s">
        <v>880</v>
      </c>
      <c r="B155" s="316" t="s">
        <v>882</v>
      </c>
      <c r="C155" s="316" t="s">
        <v>1282</v>
      </c>
      <c r="D155" s="317">
        <v>45947</v>
      </c>
      <c r="E155" s="316" t="s">
        <v>1278</v>
      </c>
      <c r="F155" s="316" t="s">
        <v>169</v>
      </c>
      <c r="G155" s="316" t="s">
        <v>933</v>
      </c>
      <c r="H155" s="316" t="s">
        <v>1018</v>
      </c>
      <c r="I155" s="316" t="s">
        <v>1281</v>
      </c>
      <c r="J155" s="316" t="s">
        <v>939</v>
      </c>
      <c r="K155" s="316" t="s">
        <v>947</v>
      </c>
      <c r="L155" s="316" t="s">
        <v>956</v>
      </c>
      <c r="M155" s="316" t="s">
        <v>935</v>
      </c>
      <c r="N155" s="316" t="s">
        <v>938</v>
      </c>
      <c r="O155" s="316" t="s">
        <v>936</v>
      </c>
      <c r="P155" s="316" t="s">
        <v>956</v>
      </c>
      <c r="Q155" s="316" t="s">
        <v>956</v>
      </c>
      <c r="R155" s="316" t="s">
        <v>956</v>
      </c>
      <c r="S155" s="316" t="s">
        <v>956</v>
      </c>
      <c r="T155" s="316" t="s">
        <v>948</v>
      </c>
      <c r="U155" s="316" t="s">
        <v>938</v>
      </c>
      <c r="V155" s="316" t="s">
        <v>947</v>
      </c>
      <c r="W155" s="316" t="s">
        <v>947</v>
      </c>
      <c r="X155" s="316" t="s">
        <v>947</v>
      </c>
      <c r="Y155" s="316" t="s">
        <v>978</v>
      </c>
      <c r="Z155" s="316" t="s">
        <v>947</v>
      </c>
      <c r="AA155" s="316" t="s">
        <v>961</v>
      </c>
      <c r="AB155" s="316" t="s">
        <v>938</v>
      </c>
      <c r="AC155" s="316" t="s">
        <v>936</v>
      </c>
      <c r="AD155" s="316" t="s">
        <v>947</v>
      </c>
      <c r="AE155" s="316" t="s">
        <v>947</v>
      </c>
      <c r="AF155" s="316" t="s">
        <v>936</v>
      </c>
      <c r="AG155" s="316" t="s">
        <v>956</v>
      </c>
      <c r="AH155" s="316" t="s">
        <v>940</v>
      </c>
      <c r="AI155" s="316" t="s">
        <v>938</v>
      </c>
      <c r="AJ155" s="316" t="s">
        <v>936</v>
      </c>
      <c r="AK155" s="316" t="s">
        <v>936</v>
      </c>
      <c r="AL155" s="316" t="s">
        <v>978</v>
      </c>
      <c r="AM155" s="316" t="s">
        <v>936</v>
      </c>
      <c r="AN155" s="316" t="s">
        <v>936</v>
      </c>
      <c r="AO155" s="316" t="s">
        <v>940</v>
      </c>
      <c r="AP155" s="316" t="s">
        <v>938</v>
      </c>
      <c r="AQ155" s="316" t="s">
        <v>947</v>
      </c>
      <c r="AR155" s="316" t="s">
        <v>955</v>
      </c>
    </row>
    <row r="156" spans="1:44">
      <c r="A156" s="316" t="s">
        <v>811</v>
      </c>
      <c r="B156" s="316" t="s">
        <v>813</v>
      </c>
      <c r="C156" s="316" t="s">
        <v>1283</v>
      </c>
      <c r="D156" s="317">
        <v>45947</v>
      </c>
      <c r="E156" s="316" t="s">
        <v>1202</v>
      </c>
      <c r="F156" s="316" t="s">
        <v>169</v>
      </c>
      <c r="G156" s="316" t="s">
        <v>933</v>
      </c>
      <c r="H156" s="316" t="s">
        <v>1018</v>
      </c>
      <c r="I156" s="316" t="s">
        <v>1281</v>
      </c>
      <c r="J156" s="316" t="s">
        <v>936</v>
      </c>
      <c r="K156" s="316" t="s">
        <v>947</v>
      </c>
      <c r="L156" s="316" t="s">
        <v>956</v>
      </c>
      <c r="M156" s="316" t="s">
        <v>961</v>
      </c>
      <c r="N156" s="316" t="s">
        <v>938</v>
      </c>
      <c r="O156" s="316" t="s">
        <v>978</v>
      </c>
      <c r="P156" s="316" t="s">
        <v>956</v>
      </c>
      <c r="Q156" s="316" t="s">
        <v>978</v>
      </c>
      <c r="R156" s="316" t="s">
        <v>936</v>
      </c>
      <c r="S156" s="316" t="s">
        <v>978</v>
      </c>
      <c r="T156" s="316" t="s">
        <v>975</v>
      </c>
      <c r="U156" s="316" t="s">
        <v>938</v>
      </c>
      <c r="V156" s="316" t="s">
        <v>938</v>
      </c>
      <c r="W156" s="316" t="s">
        <v>938</v>
      </c>
      <c r="X156" s="316" t="s">
        <v>938</v>
      </c>
      <c r="Y156" s="316" t="s">
        <v>938</v>
      </c>
      <c r="Z156" s="316" t="s">
        <v>938</v>
      </c>
      <c r="AA156" s="316" t="s">
        <v>938</v>
      </c>
      <c r="AB156" s="316" t="s">
        <v>938</v>
      </c>
      <c r="AC156" s="316" t="s">
        <v>938</v>
      </c>
      <c r="AD156" s="316" t="s">
        <v>938</v>
      </c>
      <c r="AE156" s="316" t="s">
        <v>938</v>
      </c>
      <c r="AF156" s="316" t="s">
        <v>938</v>
      </c>
      <c r="AG156" s="316" t="s">
        <v>938</v>
      </c>
      <c r="AH156" s="316" t="s">
        <v>938</v>
      </c>
      <c r="AI156" s="316" t="s">
        <v>938</v>
      </c>
      <c r="AJ156" s="316" t="s">
        <v>938</v>
      </c>
      <c r="AK156" s="316" t="s">
        <v>938</v>
      </c>
      <c r="AL156" s="316" t="s">
        <v>938</v>
      </c>
      <c r="AM156" s="316" t="s">
        <v>938</v>
      </c>
      <c r="AN156" s="316" t="s">
        <v>938</v>
      </c>
      <c r="AO156" s="316" t="s">
        <v>938</v>
      </c>
      <c r="AP156" s="316" t="s">
        <v>938</v>
      </c>
      <c r="AQ156" s="316" t="s">
        <v>938</v>
      </c>
      <c r="AR156" s="316" t="s">
        <v>938</v>
      </c>
    </row>
    <row r="157" spans="1:44">
      <c r="A157" s="316" t="s">
        <v>722</v>
      </c>
      <c r="B157" s="316" t="s">
        <v>724</v>
      </c>
      <c r="C157" s="316" t="s">
        <v>1284</v>
      </c>
      <c r="D157" s="317">
        <v>45948</v>
      </c>
      <c r="E157" s="316" t="s">
        <v>1278</v>
      </c>
      <c r="F157" s="316" t="s">
        <v>169</v>
      </c>
      <c r="G157" s="316" t="s">
        <v>933</v>
      </c>
      <c r="H157" s="316" t="s">
        <v>1018</v>
      </c>
      <c r="I157" s="316" t="s">
        <v>1281</v>
      </c>
      <c r="J157" s="316" t="s">
        <v>939</v>
      </c>
      <c r="K157" s="316" t="s">
        <v>947</v>
      </c>
      <c r="L157" s="316" t="s">
        <v>956</v>
      </c>
      <c r="M157" s="316" t="s">
        <v>937</v>
      </c>
      <c r="N157" s="316" t="s">
        <v>938</v>
      </c>
      <c r="O157" s="316" t="s">
        <v>956</v>
      </c>
      <c r="P157" s="316" t="s">
        <v>936</v>
      </c>
      <c r="Q157" s="316" t="s">
        <v>956</v>
      </c>
      <c r="R157" s="316" t="s">
        <v>978</v>
      </c>
      <c r="S157" s="316" t="s">
        <v>978</v>
      </c>
      <c r="T157" s="316" t="s">
        <v>961</v>
      </c>
      <c r="U157" s="316" t="s">
        <v>938</v>
      </c>
      <c r="V157" s="316" t="s">
        <v>947</v>
      </c>
      <c r="W157" s="316" t="s">
        <v>939</v>
      </c>
      <c r="X157" s="316" t="s">
        <v>939</v>
      </c>
      <c r="Y157" s="316" t="s">
        <v>978</v>
      </c>
      <c r="Z157" s="316" t="s">
        <v>939</v>
      </c>
      <c r="AA157" s="316" t="s">
        <v>940</v>
      </c>
      <c r="AB157" s="316" t="s">
        <v>938</v>
      </c>
      <c r="AC157" s="316" t="s">
        <v>939</v>
      </c>
      <c r="AD157" s="316" t="s">
        <v>939</v>
      </c>
      <c r="AE157" s="316" t="s">
        <v>936</v>
      </c>
      <c r="AF157" s="316" t="s">
        <v>947</v>
      </c>
      <c r="AG157" s="316" t="s">
        <v>978</v>
      </c>
      <c r="AH157" s="316" t="s">
        <v>940</v>
      </c>
      <c r="AI157" s="316" t="s">
        <v>938</v>
      </c>
      <c r="AJ157" s="316" t="s">
        <v>956</v>
      </c>
      <c r="AK157" s="316" t="s">
        <v>978</v>
      </c>
      <c r="AL157" s="316" t="s">
        <v>955</v>
      </c>
      <c r="AM157" s="316" t="s">
        <v>939</v>
      </c>
      <c r="AN157" s="316" t="s">
        <v>939</v>
      </c>
      <c r="AO157" s="316" t="s">
        <v>961</v>
      </c>
      <c r="AP157" s="316" t="s">
        <v>938</v>
      </c>
      <c r="AQ157" s="316" t="s">
        <v>947</v>
      </c>
      <c r="AR157" s="316" t="s">
        <v>979</v>
      </c>
    </row>
    <row r="158" spans="1:44">
      <c r="A158" s="316" t="s">
        <v>793</v>
      </c>
      <c r="B158" s="316" t="s">
        <v>795</v>
      </c>
      <c r="C158" s="316" t="s">
        <v>1285</v>
      </c>
      <c r="D158" s="317">
        <v>45947</v>
      </c>
      <c r="E158" s="316" t="s">
        <v>1278</v>
      </c>
      <c r="F158" s="316" t="s">
        <v>169</v>
      </c>
      <c r="G158" s="316" t="s">
        <v>933</v>
      </c>
      <c r="H158" s="316" t="s">
        <v>1018</v>
      </c>
      <c r="I158" s="316" t="s">
        <v>1279</v>
      </c>
      <c r="J158" s="316" t="s">
        <v>936</v>
      </c>
      <c r="K158" s="316" t="s">
        <v>978</v>
      </c>
      <c r="L158" s="316" t="s">
        <v>956</v>
      </c>
      <c r="M158" s="316" t="s">
        <v>940</v>
      </c>
      <c r="N158" s="316" t="s">
        <v>938</v>
      </c>
      <c r="O158" s="316" t="s">
        <v>936</v>
      </c>
      <c r="P158" s="316" t="s">
        <v>956</v>
      </c>
      <c r="Q158" s="316" t="s">
        <v>956</v>
      </c>
      <c r="R158" s="316" t="s">
        <v>956</v>
      </c>
      <c r="S158" s="316" t="s">
        <v>936</v>
      </c>
      <c r="T158" s="316" t="s">
        <v>699</v>
      </c>
      <c r="U158" s="316" t="s">
        <v>938</v>
      </c>
      <c r="V158" s="316" t="s">
        <v>938</v>
      </c>
      <c r="W158" s="316" t="s">
        <v>938</v>
      </c>
      <c r="X158" s="316" t="s">
        <v>938</v>
      </c>
      <c r="Y158" s="316" t="s">
        <v>938</v>
      </c>
      <c r="Z158" s="316" t="s">
        <v>938</v>
      </c>
      <c r="AA158" s="316" t="s">
        <v>938</v>
      </c>
      <c r="AB158" s="316" t="s">
        <v>938</v>
      </c>
      <c r="AC158" s="316" t="s">
        <v>938</v>
      </c>
      <c r="AD158" s="316" t="s">
        <v>938</v>
      </c>
      <c r="AE158" s="316" t="s">
        <v>938</v>
      </c>
      <c r="AF158" s="316" t="s">
        <v>938</v>
      </c>
      <c r="AG158" s="316" t="s">
        <v>938</v>
      </c>
      <c r="AH158" s="316" t="s">
        <v>938</v>
      </c>
      <c r="AI158" s="316" t="s">
        <v>938</v>
      </c>
      <c r="AJ158" s="316" t="s">
        <v>938</v>
      </c>
      <c r="AK158" s="316" t="s">
        <v>938</v>
      </c>
      <c r="AL158" s="316" t="s">
        <v>938</v>
      </c>
      <c r="AM158" s="316" t="s">
        <v>938</v>
      </c>
      <c r="AN158" s="316" t="s">
        <v>938</v>
      </c>
      <c r="AO158" s="316" t="s">
        <v>938</v>
      </c>
      <c r="AP158" s="316" t="s">
        <v>938</v>
      </c>
      <c r="AQ158" s="316" t="s">
        <v>938</v>
      </c>
      <c r="AR158" s="316" t="s">
        <v>938</v>
      </c>
    </row>
    <row r="159" spans="1:44">
      <c r="A159" s="316" t="s">
        <v>726</v>
      </c>
      <c r="B159" s="316" t="s">
        <v>1286</v>
      </c>
      <c r="C159" s="316" t="s">
        <v>1287</v>
      </c>
      <c r="D159" s="317">
        <v>45947</v>
      </c>
      <c r="E159" s="316" t="s">
        <v>1018</v>
      </c>
      <c r="F159" s="316" t="s">
        <v>644</v>
      </c>
      <c r="G159" s="316" t="s">
        <v>933</v>
      </c>
      <c r="H159" s="316" t="s">
        <v>1018</v>
      </c>
      <c r="I159" s="316" t="s">
        <v>1288</v>
      </c>
      <c r="J159" s="316" t="s">
        <v>947</v>
      </c>
      <c r="K159" s="316" t="s">
        <v>956</v>
      </c>
      <c r="L159" s="316" t="s">
        <v>956</v>
      </c>
      <c r="M159" s="316" t="s">
        <v>940</v>
      </c>
      <c r="N159" s="316" t="s">
        <v>938</v>
      </c>
      <c r="O159" s="316" t="s">
        <v>956</v>
      </c>
      <c r="P159" s="316" t="s">
        <v>956</v>
      </c>
      <c r="Q159" s="316" t="s">
        <v>956</v>
      </c>
      <c r="R159" s="316" t="s">
        <v>978</v>
      </c>
      <c r="S159" s="316" t="s">
        <v>956</v>
      </c>
      <c r="T159" s="316" t="s">
        <v>699</v>
      </c>
      <c r="U159" s="316" t="s">
        <v>938</v>
      </c>
      <c r="V159" s="316" t="s">
        <v>938</v>
      </c>
      <c r="W159" s="316" t="s">
        <v>938</v>
      </c>
      <c r="X159" s="316" t="s">
        <v>938</v>
      </c>
      <c r="Y159" s="316" t="s">
        <v>938</v>
      </c>
      <c r="Z159" s="316" t="s">
        <v>938</v>
      </c>
      <c r="AA159" s="316" t="s">
        <v>938</v>
      </c>
      <c r="AB159" s="316" t="s">
        <v>938</v>
      </c>
      <c r="AC159" s="316" t="s">
        <v>938</v>
      </c>
      <c r="AD159" s="316" t="s">
        <v>938</v>
      </c>
      <c r="AE159" s="316" t="s">
        <v>938</v>
      </c>
      <c r="AF159" s="316" t="s">
        <v>938</v>
      </c>
      <c r="AG159" s="316" t="s">
        <v>938</v>
      </c>
      <c r="AH159" s="316" t="s">
        <v>938</v>
      </c>
      <c r="AI159" s="316" t="s">
        <v>938</v>
      </c>
      <c r="AJ159" s="316" t="s">
        <v>938</v>
      </c>
      <c r="AK159" s="316" t="s">
        <v>938</v>
      </c>
      <c r="AL159" s="316" t="s">
        <v>938</v>
      </c>
      <c r="AM159" s="316" t="s">
        <v>938</v>
      </c>
      <c r="AN159" s="316" t="s">
        <v>938</v>
      </c>
      <c r="AO159" s="316" t="s">
        <v>938</v>
      </c>
      <c r="AP159" s="316" t="s">
        <v>938</v>
      </c>
      <c r="AQ159" s="316" t="s">
        <v>938</v>
      </c>
      <c r="AR159" s="316" t="s">
        <v>938</v>
      </c>
    </row>
    <row r="160" spans="1:44">
      <c r="A160" s="316" t="s">
        <v>783</v>
      </c>
      <c r="B160" s="316" t="s">
        <v>785</v>
      </c>
      <c r="C160" s="316" t="s">
        <v>1289</v>
      </c>
      <c r="D160" s="317">
        <v>45947</v>
      </c>
      <c r="E160" s="316" t="s">
        <v>1202</v>
      </c>
      <c r="F160" s="316" t="s">
        <v>169</v>
      </c>
      <c r="G160" s="316" t="s">
        <v>933</v>
      </c>
      <c r="H160" s="316" t="s">
        <v>1018</v>
      </c>
      <c r="I160" s="316" t="s">
        <v>1288</v>
      </c>
      <c r="J160" s="316" t="s">
        <v>956</v>
      </c>
      <c r="K160" s="316" t="s">
        <v>956</v>
      </c>
      <c r="L160" s="316" t="s">
        <v>956</v>
      </c>
      <c r="M160" s="316" t="s">
        <v>935</v>
      </c>
      <c r="N160" s="316" t="s">
        <v>938</v>
      </c>
      <c r="O160" s="316" t="s">
        <v>936</v>
      </c>
      <c r="P160" s="316" t="s">
        <v>956</v>
      </c>
      <c r="Q160" s="316" t="s">
        <v>956</v>
      </c>
      <c r="R160" s="316" t="s">
        <v>956</v>
      </c>
      <c r="S160" s="316" t="s">
        <v>956</v>
      </c>
      <c r="T160" s="316" t="s">
        <v>940</v>
      </c>
      <c r="U160" s="316" t="s">
        <v>938</v>
      </c>
      <c r="V160" s="316" t="s">
        <v>947</v>
      </c>
      <c r="W160" s="316" t="s">
        <v>936</v>
      </c>
      <c r="X160" s="316" t="s">
        <v>947</v>
      </c>
      <c r="Y160" s="316" t="s">
        <v>978</v>
      </c>
      <c r="Z160" s="316" t="s">
        <v>947</v>
      </c>
      <c r="AA160" s="316" t="s">
        <v>961</v>
      </c>
      <c r="AB160" s="316" t="s">
        <v>938</v>
      </c>
      <c r="AC160" s="316" t="s">
        <v>947</v>
      </c>
      <c r="AD160" s="316" t="s">
        <v>947</v>
      </c>
      <c r="AE160" s="316" t="s">
        <v>956</v>
      </c>
      <c r="AF160" s="316" t="s">
        <v>947</v>
      </c>
      <c r="AG160" s="316" t="s">
        <v>956</v>
      </c>
      <c r="AH160" s="316" t="s">
        <v>940</v>
      </c>
      <c r="AI160" s="316" t="s">
        <v>938</v>
      </c>
      <c r="AJ160" s="316" t="s">
        <v>936</v>
      </c>
      <c r="AK160" s="316" t="s">
        <v>955</v>
      </c>
      <c r="AL160" s="316" t="s">
        <v>956</v>
      </c>
      <c r="AM160" s="316" t="s">
        <v>947</v>
      </c>
      <c r="AN160" s="316" t="s">
        <v>947</v>
      </c>
      <c r="AO160" s="316" t="s">
        <v>940</v>
      </c>
      <c r="AP160" s="316" t="s">
        <v>938</v>
      </c>
      <c r="AQ160" s="316" t="s">
        <v>947</v>
      </c>
      <c r="AR160" s="316" t="s">
        <v>956</v>
      </c>
    </row>
    <row r="161" spans="1:44">
      <c r="A161" s="316" t="s">
        <v>820</v>
      </c>
      <c r="B161" s="316" t="s">
        <v>822</v>
      </c>
      <c r="C161" s="316" t="s">
        <v>1293</v>
      </c>
      <c r="D161" s="317">
        <v>45947</v>
      </c>
      <c r="E161" s="316" t="s">
        <v>1278</v>
      </c>
      <c r="F161" s="316" t="s">
        <v>169</v>
      </c>
      <c r="G161" s="316" t="s">
        <v>933</v>
      </c>
      <c r="H161" s="316" t="s">
        <v>1018</v>
      </c>
      <c r="I161" s="316" t="s">
        <v>1279</v>
      </c>
      <c r="J161" s="316" t="s">
        <v>947</v>
      </c>
      <c r="K161" s="316" t="s">
        <v>946</v>
      </c>
      <c r="L161" s="316" t="s">
        <v>956</v>
      </c>
      <c r="M161" s="316" t="s">
        <v>935</v>
      </c>
      <c r="N161" s="316" t="s">
        <v>938</v>
      </c>
      <c r="O161" s="316" t="s">
        <v>948</v>
      </c>
      <c r="P161" s="316" t="s">
        <v>956</v>
      </c>
      <c r="Q161" s="316" t="s">
        <v>956</v>
      </c>
      <c r="R161" s="316" t="s">
        <v>978</v>
      </c>
      <c r="S161" s="316" t="s">
        <v>956</v>
      </c>
      <c r="T161" s="316" t="s">
        <v>940</v>
      </c>
      <c r="U161" s="316" t="s">
        <v>938</v>
      </c>
      <c r="V161" s="316" t="s">
        <v>947</v>
      </c>
      <c r="W161" s="316" t="s">
        <v>947</v>
      </c>
      <c r="X161" s="316" t="s">
        <v>947</v>
      </c>
      <c r="Y161" s="316" t="s">
        <v>978</v>
      </c>
      <c r="Z161" s="316" t="s">
        <v>947</v>
      </c>
      <c r="AA161" s="316" t="s">
        <v>940</v>
      </c>
      <c r="AB161" s="316" t="s">
        <v>938</v>
      </c>
      <c r="AC161" s="316" t="s">
        <v>947</v>
      </c>
      <c r="AD161" s="316" t="s">
        <v>947</v>
      </c>
      <c r="AE161" s="316" t="s">
        <v>947</v>
      </c>
      <c r="AF161" s="316" t="s">
        <v>947</v>
      </c>
      <c r="AG161" s="316" t="s">
        <v>956</v>
      </c>
      <c r="AH161" s="316" t="s">
        <v>936</v>
      </c>
      <c r="AI161" s="316" t="s">
        <v>938</v>
      </c>
      <c r="AJ161" s="316" t="s">
        <v>956</v>
      </c>
      <c r="AK161" s="316" t="s">
        <v>978</v>
      </c>
      <c r="AL161" s="316" t="s">
        <v>936</v>
      </c>
      <c r="AM161" s="316" t="s">
        <v>947</v>
      </c>
      <c r="AN161" s="316" t="s">
        <v>947</v>
      </c>
      <c r="AO161" s="316" t="s">
        <v>940</v>
      </c>
      <c r="AP161" s="316" t="s">
        <v>938</v>
      </c>
      <c r="AQ161" s="316" t="s">
        <v>947</v>
      </c>
      <c r="AR161" s="316" t="s">
        <v>978</v>
      </c>
    </row>
    <row r="162" spans="1:44">
      <c r="A162" s="316" t="s">
        <v>740</v>
      </c>
      <c r="B162" s="316" t="s">
        <v>742</v>
      </c>
      <c r="C162" s="316" t="s">
        <v>1294</v>
      </c>
      <c r="D162" s="317">
        <v>45947</v>
      </c>
      <c r="E162" s="316" t="s">
        <v>1278</v>
      </c>
      <c r="F162" s="316" t="s">
        <v>644</v>
      </c>
      <c r="G162" s="316" t="s">
        <v>933</v>
      </c>
      <c r="H162" s="316" t="s">
        <v>1018</v>
      </c>
      <c r="I162" s="316" t="s">
        <v>1279</v>
      </c>
      <c r="J162" s="316" t="s">
        <v>947</v>
      </c>
      <c r="K162" s="316" t="s">
        <v>946</v>
      </c>
      <c r="L162" s="316" t="s">
        <v>956</v>
      </c>
      <c r="M162" s="316" t="s">
        <v>935</v>
      </c>
      <c r="N162" s="316" t="s">
        <v>938</v>
      </c>
      <c r="O162" s="316" t="s">
        <v>956</v>
      </c>
      <c r="P162" s="316" t="s">
        <v>956</v>
      </c>
      <c r="Q162" s="316" t="s">
        <v>956</v>
      </c>
      <c r="R162" s="316" t="s">
        <v>936</v>
      </c>
      <c r="S162" s="316" t="s">
        <v>956</v>
      </c>
      <c r="T162" s="316" t="s">
        <v>940</v>
      </c>
      <c r="U162" s="316" t="s">
        <v>938</v>
      </c>
      <c r="V162" s="316" t="s">
        <v>938</v>
      </c>
      <c r="W162" s="316" t="s">
        <v>938</v>
      </c>
      <c r="X162" s="316" t="s">
        <v>938</v>
      </c>
      <c r="Y162" s="316" t="s">
        <v>938</v>
      </c>
      <c r="Z162" s="316" t="s">
        <v>938</v>
      </c>
      <c r="AA162" s="316" t="s">
        <v>938</v>
      </c>
      <c r="AB162" s="316" t="s">
        <v>938</v>
      </c>
      <c r="AC162" s="316" t="s">
        <v>938</v>
      </c>
      <c r="AD162" s="316" t="s">
        <v>938</v>
      </c>
      <c r="AE162" s="316" t="s">
        <v>938</v>
      </c>
      <c r="AF162" s="316" t="s">
        <v>938</v>
      </c>
      <c r="AG162" s="316" t="s">
        <v>938</v>
      </c>
      <c r="AH162" s="316" t="s">
        <v>938</v>
      </c>
      <c r="AI162" s="316" t="s">
        <v>938</v>
      </c>
      <c r="AJ162" s="316" t="s">
        <v>938</v>
      </c>
      <c r="AK162" s="316" t="s">
        <v>938</v>
      </c>
      <c r="AL162" s="316" t="s">
        <v>938</v>
      </c>
      <c r="AM162" s="316" t="s">
        <v>938</v>
      </c>
      <c r="AN162" s="316" t="s">
        <v>938</v>
      </c>
      <c r="AO162" s="316" t="s">
        <v>938</v>
      </c>
      <c r="AP162" s="316" t="s">
        <v>938</v>
      </c>
      <c r="AQ162" s="316" t="s">
        <v>938</v>
      </c>
      <c r="AR162" s="316" t="s">
        <v>938</v>
      </c>
    </row>
    <row r="163" spans="1:44">
      <c r="A163" s="316" t="s">
        <v>578</v>
      </c>
      <c r="B163" s="316" t="s">
        <v>580</v>
      </c>
      <c r="C163" s="316" t="s">
        <v>1298</v>
      </c>
      <c r="D163" s="317">
        <v>45948</v>
      </c>
      <c r="E163" s="316" t="s">
        <v>1196</v>
      </c>
      <c r="F163" s="316" t="s">
        <v>169</v>
      </c>
      <c r="G163" s="316" t="s">
        <v>933</v>
      </c>
      <c r="H163" s="316" t="s">
        <v>1018</v>
      </c>
      <c r="I163" s="316" t="s">
        <v>1299</v>
      </c>
      <c r="J163" s="316" t="s">
        <v>967</v>
      </c>
      <c r="K163" s="316" t="s">
        <v>946</v>
      </c>
      <c r="L163" s="316" t="s">
        <v>982</v>
      </c>
      <c r="M163" s="316" t="s">
        <v>977</v>
      </c>
      <c r="N163" s="316" t="s">
        <v>938</v>
      </c>
      <c r="O163" s="316" t="s">
        <v>978</v>
      </c>
      <c r="P163" s="316" t="s">
        <v>955</v>
      </c>
      <c r="Q163" s="316" t="s">
        <v>699</v>
      </c>
      <c r="R163" s="316" t="s">
        <v>939</v>
      </c>
      <c r="S163" s="316" t="s">
        <v>978</v>
      </c>
      <c r="T163" s="316" t="s">
        <v>940</v>
      </c>
      <c r="U163" s="316" t="s">
        <v>938</v>
      </c>
      <c r="V163" s="316" t="s">
        <v>947</v>
      </c>
      <c r="W163" s="316" t="s">
        <v>947</v>
      </c>
      <c r="X163" s="316" t="s">
        <v>955</v>
      </c>
      <c r="Y163" s="316" t="s">
        <v>939</v>
      </c>
      <c r="Z163" s="316" t="s">
        <v>939</v>
      </c>
      <c r="AA163" s="316" t="s">
        <v>975</v>
      </c>
      <c r="AB163" s="316" t="s">
        <v>938</v>
      </c>
      <c r="AC163" s="316" t="s">
        <v>939</v>
      </c>
      <c r="AD163" s="316" t="s">
        <v>955</v>
      </c>
      <c r="AE163" s="316" t="s">
        <v>947</v>
      </c>
      <c r="AF163" s="316" t="s">
        <v>946</v>
      </c>
      <c r="AG163" s="316" t="s">
        <v>947</v>
      </c>
      <c r="AH163" s="316" t="s">
        <v>940</v>
      </c>
      <c r="AI163" s="316" t="s">
        <v>938</v>
      </c>
      <c r="AJ163" s="316" t="s">
        <v>947</v>
      </c>
      <c r="AK163" s="316" t="s">
        <v>946</v>
      </c>
      <c r="AL163" s="316" t="s">
        <v>955</v>
      </c>
      <c r="AM163" s="316" t="s">
        <v>947</v>
      </c>
      <c r="AN163" s="316" t="s">
        <v>965</v>
      </c>
      <c r="AO163" s="316" t="s">
        <v>672</v>
      </c>
      <c r="AP163" s="316" t="s">
        <v>938</v>
      </c>
      <c r="AQ163" s="316" t="s">
        <v>672</v>
      </c>
      <c r="AR163" s="316" t="s">
        <v>956</v>
      </c>
    </row>
    <row r="164" spans="1:44">
      <c r="A164" s="316" t="s">
        <v>747</v>
      </c>
      <c r="B164" s="316" t="s">
        <v>1300</v>
      </c>
      <c r="C164" s="316" t="s">
        <v>1301</v>
      </c>
      <c r="D164" s="317">
        <v>45930</v>
      </c>
      <c r="E164" s="316" t="s">
        <v>1196</v>
      </c>
      <c r="F164" s="316" t="s">
        <v>644</v>
      </c>
      <c r="G164" s="316" t="s">
        <v>933</v>
      </c>
      <c r="H164" s="316" t="s">
        <v>1018</v>
      </c>
      <c r="I164" s="316" t="s">
        <v>1103</v>
      </c>
      <c r="J164" s="316" t="s">
        <v>939</v>
      </c>
      <c r="K164" s="316" t="s">
        <v>982</v>
      </c>
      <c r="L164" s="316" t="s">
        <v>941</v>
      </c>
      <c r="M164" s="316" t="s">
        <v>937</v>
      </c>
      <c r="N164" s="316" t="s">
        <v>962</v>
      </c>
      <c r="O164" s="316" t="s">
        <v>982</v>
      </c>
      <c r="P164" s="316" t="s">
        <v>941</v>
      </c>
      <c r="Q164" s="316" t="s">
        <v>941</v>
      </c>
      <c r="R164" s="316" t="s">
        <v>946</v>
      </c>
      <c r="S164" s="316" t="s">
        <v>941</v>
      </c>
      <c r="T164" s="316" t="s">
        <v>942</v>
      </c>
      <c r="U164" s="316" t="s">
        <v>940</v>
      </c>
      <c r="V164" s="316" t="s">
        <v>941</v>
      </c>
      <c r="W164" s="316" t="s">
        <v>941</v>
      </c>
      <c r="X164" s="316" t="s">
        <v>939</v>
      </c>
      <c r="Y164" s="316" t="s">
        <v>941</v>
      </c>
      <c r="Z164" s="316" t="s">
        <v>947</v>
      </c>
      <c r="AA164" s="316" t="s">
        <v>937</v>
      </c>
      <c r="AB164" s="316" t="s">
        <v>938</v>
      </c>
      <c r="AC164" s="316" t="s">
        <v>941</v>
      </c>
      <c r="AD164" s="316" t="s">
        <v>941</v>
      </c>
      <c r="AE164" s="316" t="s">
        <v>941</v>
      </c>
      <c r="AF164" s="316" t="s">
        <v>941</v>
      </c>
      <c r="AG164" s="316" t="s">
        <v>941</v>
      </c>
      <c r="AH164" s="316" t="s">
        <v>935</v>
      </c>
      <c r="AI164" s="316" t="s">
        <v>938</v>
      </c>
      <c r="AJ164" s="316" t="s">
        <v>941</v>
      </c>
      <c r="AK164" s="316" t="s">
        <v>939</v>
      </c>
      <c r="AL164" s="316" t="s">
        <v>977</v>
      </c>
      <c r="AM164" s="316" t="s">
        <v>982</v>
      </c>
      <c r="AN164" s="316" t="s">
        <v>982</v>
      </c>
      <c r="AO164" s="316" t="s">
        <v>948</v>
      </c>
      <c r="AP164" s="316" t="s">
        <v>938</v>
      </c>
      <c r="AQ164" s="316" t="s">
        <v>672</v>
      </c>
      <c r="AR164" s="316" t="s">
        <v>672</v>
      </c>
    </row>
    <row r="165" spans="1:44">
      <c r="A165" s="316" t="s">
        <v>441</v>
      </c>
      <c r="B165" s="316" t="s">
        <v>443</v>
      </c>
      <c r="C165" s="316" t="s">
        <v>1302</v>
      </c>
      <c r="D165" s="317">
        <v>45948</v>
      </c>
      <c r="E165" s="316" t="s">
        <v>1278</v>
      </c>
      <c r="F165" s="316" t="s">
        <v>169</v>
      </c>
      <c r="G165" s="316" t="s">
        <v>933</v>
      </c>
      <c r="H165" s="316" t="s">
        <v>1001</v>
      </c>
      <c r="I165" s="316" t="s">
        <v>1303</v>
      </c>
      <c r="J165" s="316" t="s">
        <v>699</v>
      </c>
      <c r="K165" s="316" t="s">
        <v>699</v>
      </c>
      <c r="L165" s="316" t="s">
        <v>699</v>
      </c>
      <c r="M165" s="316" t="s">
        <v>699</v>
      </c>
      <c r="N165" s="316" t="s">
        <v>938</v>
      </c>
      <c r="O165" s="316" t="s">
        <v>699</v>
      </c>
      <c r="P165" s="316" t="s">
        <v>699</v>
      </c>
      <c r="Q165" s="316" t="s">
        <v>699</v>
      </c>
      <c r="R165" s="316" t="s">
        <v>699</v>
      </c>
      <c r="S165" s="316" t="s">
        <v>699</v>
      </c>
      <c r="T165" s="316" t="s">
        <v>699</v>
      </c>
      <c r="U165" s="316" t="s">
        <v>938</v>
      </c>
      <c r="V165" s="316" t="s">
        <v>699</v>
      </c>
      <c r="W165" s="316" t="s">
        <v>946</v>
      </c>
      <c r="X165" s="316" t="s">
        <v>699</v>
      </c>
      <c r="Y165" s="316" t="s">
        <v>946</v>
      </c>
      <c r="Z165" s="316" t="s">
        <v>978</v>
      </c>
      <c r="AA165" s="316" t="s">
        <v>940</v>
      </c>
      <c r="AB165" s="316" t="s">
        <v>938</v>
      </c>
      <c r="AC165" s="316" t="s">
        <v>978</v>
      </c>
      <c r="AD165" s="316" t="s">
        <v>955</v>
      </c>
      <c r="AE165" s="316" t="s">
        <v>978</v>
      </c>
      <c r="AF165" s="316" t="s">
        <v>956</v>
      </c>
      <c r="AG165" s="316" t="s">
        <v>699</v>
      </c>
      <c r="AH165" s="316" t="s">
        <v>938</v>
      </c>
      <c r="AI165" s="316" t="s">
        <v>938</v>
      </c>
      <c r="AJ165" s="316" t="s">
        <v>938</v>
      </c>
      <c r="AK165" s="316" t="s">
        <v>938</v>
      </c>
      <c r="AL165" s="316" t="s">
        <v>938</v>
      </c>
      <c r="AM165" s="316" t="s">
        <v>938</v>
      </c>
      <c r="AN165" s="316" t="s">
        <v>938</v>
      </c>
      <c r="AO165" s="316" t="s">
        <v>938</v>
      </c>
      <c r="AP165" s="316" t="s">
        <v>938</v>
      </c>
      <c r="AQ165" s="316" t="s">
        <v>938</v>
      </c>
      <c r="AR165" s="316" t="s">
        <v>938</v>
      </c>
    </row>
    <row r="166" spans="1:44">
      <c r="A166" s="316" t="s">
        <v>194</v>
      </c>
      <c r="B166" s="316" t="s">
        <v>196</v>
      </c>
      <c r="C166" s="316" t="s">
        <v>1304</v>
      </c>
      <c r="D166" s="317">
        <v>45947</v>
      </c>
      <c r="E166" s="316" t="s">
        <v>1278</v>
      </c>
      <c r="F166" s="316" t="s">
        <v>169</v>
      </c>
      <c r="G166" s="316" t="s">
        <v>933</v>
      </c>
      <c r="H166" s="316" t="s">
        <v>959</v>
      </c>
      <c r="I166" s="316" t="s">
        <v>268</v>
      </c>
      <c r="J166" s="316" t="s">
        <v>956</v>
      </c>
      <c r="K166" s="316" t="s">
        <v>956</v>
      </c>
      <c r="L166" s="316" t="s">
        <v>946</v>
      </c>
      <c r="M166" s="316" t="s">
        <v>941</v>
      </c>
      <c r="N166" s="316" t="s">
        <v>938</v>
      </c>
      <c r="O166" s="316" t="s">
        <v>956</v>
      </c>
      <c r="P166" s="316" t="s">
        <v>956</v>
      </c>
      <c r="Q166" s="316" t="s">
        <v>953</v>
      </c>
      <c r="R166" s="316" t="s">
        <v>955</v>
      </c>
      <c r="S166" s="316" t="s">
        <v>693</v>
      </c>
      <c r="T166" s="316" t="s">
        <v>679</v>
      </c>
      <c r="U166" s="316" t="s">
        <v>938</v>
      </c>
      <c r="V166" s="316" t="s">
        <v>953</v>
      </c>
      <c r="W166" s="316" t="s">
        <v>956</v>
      </c>
      <c r="X166" s="316" t="s">
        <v>953</v>
      </c>
      <c r="Y166" s="316" t="s">
        <v>956</v>
      </c>
      <c r="Z166" s="316" t="s">
        <v>956</v>
      </c>
      <c r="AA166" s="316" t="s">
        <v>962</v>
      </c>
      <c r="AB166" s="316" t="s">
        <v>938</v>
      </c>
      <c r="AC166" s="316" t="s">
        <v>953</v>
      </c>
      <c r="AD166" s="316" t="s">
        <v>953</v>
      </c>
      <c r="AE166" s="316" t="s">
        <v>956</v>
      </c>
      <c r="AF166" s="316" t="s">
        <v>953</v>
      </c>
      <c r="AG166" s="316" t="s">
        <v>953</v>
      </c>
      <c r="AH166" s="316" t="s">
        <v>962</v>
      </c>
      <c r="AI166" s="316" t="s">
        <v>938</v>
      </c>
      <c r="AJ166" s="316" t="s">
        <v>953</v>
      </c>
      <c r="AK166" s="316" t="s">
        <v>953</v>
      </c>
      <c r="AL166" s="316" t="s">
        <v>953</v>
      </c>
      <c r="AM166" s="316" t="s">
        <v>953</v>
      </c>
      <c r="AN166" s="316" t="s">
        <v>956</v>
      </c>
      <c r="AO166" s="316" t="s">
        <v>962</v>
      </c>
      <c r="AP166" s="316" t="s">
        <v>938</v>
      </c>
      <c r="AQ166" s="316" t="s">
        <v>953</v>
      </c>
      <c r="AR166" s="316" t="s">
        <v>956</v>
      </c>
    </row>
    <row r="167" spans="1:44">
      <c r="A167" s="316" t="s">
        <v>561</v>
      </c>
      <c r="B167" s="316" t="s">
        <v>563</v>
      </c>
      <c r="C167" s="316" t="s">
        <v>1305</v>
      </c>
      <c r="D167" s="317">
        <v>45931</v>
      </c>
      <c r="E167" s="316" t="s">
        <v>932</v>
      </c>
      <c r="F167" s="316" t="s">
        <v>644</v>
      </c>
      <c r="G167" s="316" t="s">
        <v>933</v>
      </c>
      <c r="H167" s="316" t="s">
        <v>951</v>
      </c>
      <c r="I167" s="316" t="s">
        <v>661</v>
      </c>
      <c r="J167" s="316" t="s">
        <v>672</v>
      </c>
      <c r="K167" s="316" t="s">
        <v>672</v>
      </c>
      <c r="L167" s="316" t="s">
        <v>672</v>
      </c>
      <c r="M167" s="316" t="s">
        <v>672</v>
      </c>
      <c r="N167" s="316" t="s">
        <v>976</v>
      </c>
      <c r="O167" s="316" t="s">
        <v>947</v>
      </c>
      <c r="P167" s="316" t="s">
        <v>947</v>
      </c>
      <c r="Q167" s="316" t="s">
        <v>946</v>
      </c>
      <c r="R167" s="316" t="s">
        <v>955</v>
      </c>
      <c r="S167" s="316" t="s">
        <v>955</v>
      </c>
      <c r="T167" s="316" t="s">
        <v>955</v>
      </c>
      <c r="U167" s="316" t="s">
        <v>976</v>
      </c>
      <c r="V167" s="316" t="s">
        <v>946</v>
      </c>
      <c r="W167" s="316" t="s">
        <v>130</v>
      </c>
      <c r="X167" s="316" t="s">
        <v>946</v>
      </c>
      <c r="Y167" s="316" t="s">
        <v>946</v>
      </c>
      <c r="Z167" s="316" t="s">
        <v>946</v>
      </c>
      <c r="AA167" s="316" t="s">
        <v>955</v>
      </c>
      <c r="AB167" s="316" t="s">
        <v>976</v>
      </c>
      <c r="AC167" s="316" t="s">
        <v>947</v>
      </c>
      <c r="AD167" s="316" t="s">
        <v>955</v>
      </c>
      <c r="AE167" s="316" t="s">
        <v>946</v>
      </c>
      <c r="AF167" s="316" t="s">
        <v>946</v>
      </c>
      <c r="AG167" s="316" t="s">
        <v>947</v>
      </c>
      <c r="AH167" s="316" t="s">
        <v>953</v>
      </c>
      <c r="AI167" s="316" t="s">
        <v>938</v>
      </c>
      <c r="AJ167" s="316" t="s">
        <v>672</v>
      </c>
      <c r="AK167" s="316" t="s">
        <v>672</v>
      </c>
      <c r="AL167" s="316" t="s">
        <v>672</v>
      </c>
      <c r="AM167" s="316" t="s">
        <v>672</v>
      </c>
      <c r="AN167" s="316" t="s">
        <v>672</v>
      </c>
      <c r="AO167" s="316" t="s">
        <v>672</v>
      </c>
      <c r="AP167" s="316" t="s">
        <v>976</v>
      </c>
      <c r="AQ167" s="316" t="s">
        <v>947</v>
      </c>
      <c r="AR167" s="316" t="s">
        <v>947</v>
      </c>
    </row>
    <row r="168" spans="1:44">
      <c r="A168" s="316" t="s">
        <v>618</v>
      </c>
      <c r="B168" s="316" t="s">
        <v>620</v>
      </c>
      <c r="C168" s="316" t="s">
        <v>1306</v>
      </c>
      <c r="D168" s="317">
        <v>45931</v>
      </c>
      <c r="E168" s="316" t="s">
        <v>932</v>
      </c>
      <c r="F168" s="316" t="s">
        <v>644</v>
      </c>
      <c r="G168" s="316" t="s">
        <v>933</v>
      </c>
      <c r="H168" s="316" t="s">
        <v>1043</v>
      </c>
      <c r="I168" s="316" t="s">
        <v>1044</v>
      </c>
      <c r="J168" s="316" t="s">
        <v>672</v>
      </c>
      <c r="K168" s="316" t="s">
        <v>672</v>
      </c>
      <c r="L168" s="316" t="s">
        <v>672</v>
      </c>
      <c r="M168" s="316" t="s">
        <v>672</v>
      </c>
      <c r="N168" s="316" t="s">
        <v>938</v>
      </c>
      <c r="O168" s="316" t="s">
        <v>672</v>
      </c>
      <c r="P168" s="316" t="s">
        <v>672</v>
      </c>
      <c r="Q168" s="316" t="s">
        <v>946</v>
      </c>
      <c r="R168" s="316" t="s">
        <v>947</v>
      </c>
      <c r="S168" s="316" t="s">
        <v>947</v>
      </c>
      <c r="T168" s="316" t="s">
        <v>982</v>
      </c>
      <c r="U168" s="316" t="s">
        <v>979</v>
      </c>
      <c r="V168" s="316" t="s">
        <v>939</v>
      </c>
      <c r="W168" s="316" t="s">
        <v>947</v>
      </c>
      <c r="X168" s="316" t="s">
        <v>939</v>
      </c>
      <c r="Y168" s="316" t="s">
        <v>982</v>
      </c>
      <c r="Z168" s="316" t="s">
        <v>977</v>
      </c>
      <c r="AA168" s="316" t="s">
        <v>946</v>
      </c>
      <c r="AB168" s="316" t="s">
        <v>938</v>
      </c>
      <c r="AC168" s="316" t="s">
        <v>939</v>
      </c>
      <c r="AD168" s="316" t="s">
        <v>977</v>
      </c>
      <c r="AE168" s="316" t="s">
        <v>982</v>
      </c>
      <c r="AF168" s="316" t="s">
        <v>982</v>
      </c>
      <c r="AG168" s="316" t="s">
        <v>939</v>
      </c>
      <c r="AH168" s="316" t="s">
        <v>947</v>
      </c>
      <c r="AI168" s="316" t="s">
        <v>976</v>
      </c>
      <c r="AJ168" s="316" t="s">
        <v>947</v>
      </c>
      <c r="AK168" s="316" t="s">
        <v>672</v>
      </c>
      <c r="AL168" s="316" t="s">
        <v>672</v>
      </c>
      <c r="AM168" s="316" t="s">
        <v>672</v>
      </c>
      <c r="AN168" s="316" t="s">
        <v>672</v>
      </c>
      <c r="AO168" s="316" t="s">
        <v>672</v>
      </c>
      <c r="AP168" s="316" t="s">
        <v>938</v>
      </c>
      <c r="AQ168" s="316" t="s">
        <v>672</v>
      </c>
      <c r="AR168" s="316" t="s">
        <v>939</v>
      </c>
    </row>
    <row r="169" spans="1:44">
      <c r="A169" s="316" t="s">
        <v>276</v>
      </c>
      <c r="B169" s="316" t="s">
        <v>278</v>
      </c>
      <c r="C169" s="316" t="s">
        <v>1307</v>
      </c>
      <c r="D169" s="317">
        <v>45931</v>
      </c>
      <c r="E169" s="316" t="s">
        <v>932</v>
      </c>
      <c r="F169" s="316" t="s">
        <v>644</v>
      </c>
      <c r="G169" s="316" t="s">
        <v>933</v>
      </c>
      <c r="H169" s="316" t="s">
        <v>1043</v>
      </c>
      <c r="I169" s="316" t="s">
        <v>1044</v>
      </c>
      <c r="J169" s="316" t="s">
        <v>672</v>
      </c>
      <c r="K169" s="316" t="s">
        <v>672</v>
      </c>
      <c r="L169" s="316" t="s">
        <v>939</v>
      </c>
      <c r="M169" s="316" t="s">
        <v>982</v>
      </c>
      <c r="N169" s="316" t="s">
        <v>961</v>
      </c>
      <c r="O169" s="316" t="s">
        <v>947</v>
      </c>
      <c r="P169" s="316" t="s">
        <v>966</v>
      </c>
      <c r="Q169" s="316" t="s">
        <v>982</v>
      </c>
      <c r="R169" s="316" t="s">
        <v>947</v>
      </c>
      <c r="S169" s="316" t="s">
        <v>941</v>
      </c>
      <c r="T169" s="316" t="s">
        <v>982</v>
      </c>
      <c r="U169" s="316" t="s">
        <v>949</v>
      </c>
      <c r="V169" s="316" t="s">
        <v>977</v>
      </c>
      <c r="W169" s="316" t="s">
        <v>941</v>
      </c>
      <c r="X169" s="316" t="s">
        <v>939</v>
      </c>
      <c r="Y169" s="316" t="s">
        <v>941</v>
      </c>
      <c r="Z169" s="316" t="s">
        <v>982</v>
      </c>
      <c r="AA169" s="316" t="s">
        <v>964</v>
      </c>
      <c r="AB169" s="316" t="s">
        <v>976</v>
      </c>
      <c r="AC169" s="316" t="s">
        <v>955</v>
      </c>
      <c r="AD169" s="316" t="s">
        <v>672</v>
      </c>
      <c r="AE169" s="316" t="s">
        <v>672</v>
      </c>
      <c r="AF169" s="316" t="s">
        <v>672</v>
      </c>
      <c r="AG169" s="316" t="s">
        <v>672</v>
      </c>
      <c r="AH169" s="316" t="s">
        <v>672</v>
      </c>
      <c r="AI169" s="316" t="s">
        <v>938</v>
      </c>
      <c r="AJ169" s="316" t="s">
        <v>672</v>
      </c>
      <c r="AK169" s="316" t="s">
        <v>941</v>
      </c>
      <c r="AL169" s="316" t="s">
        <v>982</v>
      </c>
      <c r="AM169" s="316" t="s">
        <v>941</v>
      </c>
      <c r="AN169" s="316" t="s">
        <v>939</v>
      </c>
      <c r="AO169" s="316" t="s">
        <v>977</v>
      </c>
      <c r="AP169" s="316" t="s">
        <v>938</v>
      </c>
      <c r="AQ169" s="316" t="s">
        <v>941</v>
      </c>
      <c r="AR169" s="316" t="s">
        <v>947</v>
      </c>
    </row>
    <row r="170" spans="1:44">
      <c r="A170" s="316" t="s">
        <v>850</v>
      </c>
      <c r="B170" s="316" t="s">
        <v>852</v>
      </c>
      <c r="C170" s="316" t="s">
        <v>1308</v>
      </c>
      <c r="D170" s="317">
        <v>45936</v>
      </c>
      <c r="E170" s="316" t="s">
        <v>1267</v>
      </c>
      <c r="F170" s="316" t="s">
        <v>169</v>
      </c>
      <c r="G170" s="316" t="s">
        <v>933</v>
      </c>
      <c r="H170" s="316" t="s">
        <v>934</v>
      </c>
      <c r="I170" s="316" t="s">
        <v>911</v>
      </c>
      <c r="J170" s="316" t="s">
        <v>947</v>
      </c>
      <c r="K170" s="316" t="s">
        <v>939</v>
      </c>
      <c r="L170" s="316" t="s">
        <v>939</v>
      </c>
      <c r="M170" s="316" t="s">
        <v>942</v>
      </c>
      <c r="N170" s="316" t="s">
        <v>938</v>
      </c>
      <c r="O170" s="316" t="s">
        <v>939</v>
      </c>
      <c r="P170" s="316" t="s">
        <v>939</v>
      </c>
      <c r="Q170" s="316" t="s">
        <v>947</v>
      </c>
      <c r="R170" s="316" t="s">
        <v>939</v>
      </c>
      <c r="S170" s="316" t="s">
        <v>939</v>
      </c>
      <c r="T170" s="316" t="s">
        <v>953</v>
      </c>
      <c r="U170" s="316" t="s">
        <v>938</v>
      </c>
      <c r="V170" s="316" t="s">
        <v>939</v>
      </c>
      <c r="W170" s="316" t="s">
        <v>939</v>
      </c>
      <c r="X170" s="316" t="s">
        <v>939</v>
      </c>
      <c r="Y170" s="316" t="s">
        <v>939</v>
      </c>
      <c r="Z170" s="316" t="s">
        <v>939</v>
      </c>
      <c r="AA170" s="316" t="s">
        <v>939</v>
      </c>
      <c r="AB170" s="316" t="s">
        <v>938</v>
      </c>
      <c r="AC170" s="316" t="s">
        <v>939</v>
      </c>
      <c r="AD170" s="316" t="s">
        <v>939</v>
      </c>
      <c r="AE170" s="316" t="s">
        <v>939</v>
      </c>
      <c r="AF170" s="316" t="s">
        <v>939</v>
      </c>
      <c r="AG170" s="316" t="s">
        <v>939</v>
      </c>
      <c r="AH170" s="316" t="s">
        <v>953</v>
      </c>
      <c r="AI170" s="316" t="s">
        <v>938</v>
      </c>
      <c r="AJ170" s="316" t="s">
        <v>939</v>
      </c>
      <c r="AK170" s="316" t="s">
        <v>939</v>
      </c>
      <c r="AL170" s="316" t="s">
        <v>939</v>
      </c>
      <c r="AM170" s="316" t="s">
        <v>939</v>
      </c>
      <c r="AN170" s="316" t="s">
        <v>939</v>
      </c>
      <c r="AO170" s="316" t="s">
        <v>942</v>
      </c>
      <c r="AP170" s="316" t="s">
        <v>938</v>
      </c>
      <c r="AQ170" s="316" t="s">
        <v>939</v>
      </c>
      <c r="AR170" s="316" t="s">
        <v>939</v>
      </c>
    </row>
    <row r="171" spans="1:44">
      <c r="A171" s="316" t="s">
        <v>853</v>
      </c>
      <c r="B171" s="316" t="s">
        <v>855</v>
      </c>
      <c r="C171" s="316" t="s">
        <v>1309</v>
      </c>
      <c r="D171" s="317">
        <v>45936</v>
      </c>
      <c r="E171" s="316" t="s">
        <v>1267</v>
      </c>
      <c r="F171" s="316" t="s">
        <v>169</v>
      </c>
      <c r="G171" s="316" t="s">
        <v>933</v>
      </c>
      <c r="H171" s="316" t="s">
        <v>934</v>
      </c>
      <c r="I171" s="316" t="s">
        <v>911</v>
      </c>
      <c r="J171" s="316" t="s">
        <v>947</v>
      </c>
      <c r="K171" s="316" t="s">
        <v>947</v>
      </c>
      <c r="L171" s="316" t="s">
        <v>699</v>
      </c>
      <c r="M171" s="316" t="s">
        <v>938</v>
      </c>
      <c r="N171" s="316" t="s">
        <v>938</v>
      </c>
      <c r="O171" s="316" t="s">
        <v>938</v>
      </c>
      <c r="P171" s="316" t="s">
        <v>938</v>
      </c>
      <c r="Q171" s="316" t="s">
        <v>938</v>
      </c>
      <c r="R171" s="316" t="s">
        <v>938</v>
      </c>
      <c r="S171" s="316" t="s">
        <v>938</v>
      </c>
      <c r="T171" s="316" t="s">
        <v>938</v>
      </c>
      <c r="U171" s="316" t="s">
        <v>938</v>
      </c>
      <c r="V171" s="316" t="s">
        <v>938</v>
      </c>
      <c r="W171" s="316" t="s">
        <v>938</v>
      </c>
      <c r="X171" s="316" t="s">
        <v>938</v>
      </c>
      <c r="Y171" s="316" t="s">
        <v>938</v>
      </c>
      <c r="Z171" s="316" t="s">
        <v>938</v>
      </c>
      <c r="AA171" s="316" t="s">
        <v>938</v>
      </c>
      <c r="AB171" s="316" t="s">
        <v>938</v>
      </c>
      <c r="AC171" s="316" t="s">
        <v>938</v>
      </c>
      <c r="AD171" s="316" t="s">
        <v>938</v>
      </c>
      <c r="AE171" s="316" t="s">
        <v>938</v>
      </c>
      <c r="AF171" s="316" t="s">
        <v>938</v>
      </c>
      <c r="AG171" s="316" t="s">
        <v>938</v>
      </c>
      <c r="AH171" s="316" t="s">
        <v>938</v>
      </c>
      <c r="AI171" s="316" t="s">
        <v>938</v>
      </c>
      <c r="AJ171" s="316" t="s">
        <v>938</v>
      </c>
      <c r="AK171" s="316" t="s">
        <v>938</v>
      </c>
      <c r="AL171" s="316" t="s">
        <v>938</v>
      </c>
      <c r="AM171" s="316" t="s">
        <v>938</v>
      </c>
      <c r="AN171" s="316" t="s">
        <v>938</v>
      </c>
      <c r="AO171" s="316" t="s">
        <v>938</v>
      </c>
      <c r="AP171" s="316" t="s">
        <v>938</v>
      </c>
      <c r="AQ171" s="316" t="s">
        <v>938</v>
      </c>
      <c r="AR171" s="316" t="s">
        <v>938</v>
      </c>
    </row>
    <row r="172" spans="1:44">
      <c r="A172" s="316" t="s">
        <v>568</v>
      </c>
      <c r="B172" s="316" t="s">
        <v>570</v>
      </c>
      <c r="C172" s="316" t="s">
        <v>1313</v>
      </c>
      <c r="D172" s="317">
        <v>45950</v>
      </c>
      <c r="E172" s="316" t="s">
        <v>1278</v>
      </c>
      <c r="F172" s="316" t="s">
        <v>169</v>
      </c>
      <c r="G172" s="316" t="s">
        <v>933</v>
      </c>
      <c r="H172" s="316" t="s">
        <v>1039</v>
      </c>
      <c r="I172" s="316" t="s">
        <v>1079</v>
      </c>
      <c r="J172" s="316" t="s">
        <v>941</v>
      </c>
      <c r="K172" s="316" t="s">
        <v>966</v>
      </c>
      <c r="L172" s="316" t="s">
        <v>941</v>
      </c>
      <c r="M172" s="316" t="s">
        <v>982</v>
      </c>
      <c r="N172" s="316" t="s">
        <v>956</v>
      </c>
      <c r="O172" s="316" t="s">
        <v>939</v>
      </c>
      <c r="P172" s="316" t="s">
        <v>947</v>
      </c>
      <c r="Q172" s="316" t="s">
        <v>956</v>
      </c>
      <c r="R172" s="316" t="s">
        <v>955</v>
      </c>
      <c r="S172" s="316" t="s">
        <v>939</v>
      </c>
      <c r="T172" s="316" t="s">
        <v>961</v>
      </c>
      <c r="U172" s="316" t="s">
        <v>938</v>
      </c>
      <c r="V172" s="316" t="s">
        <v>955</v>
      </c>
      <c r="W172" s="316" t="s">
        <v>946</v>
      </c>
      <c r="X172" s="316" t="s">
        <v>946</v>
      </c>
      <c r="Y172" s="316" t="s">
        <v>946</v>
      </c>
      <c r="Z172" s="316" t="s">
        <v>956</v>
      </c>
      <c r="AA172" s="316" t="s">
        <v>699</v>
      </c>
      <c r="AB172" s="316" t="s">
        <v>979</v>
      </c>
      <c r="AC172" s="316" t="s">
        <v>955</v>
      </c>
      <c r="AD172" s="316" t="s">
        <v>955</v>
      </c>
      <c r="AE172" s="316" t="s">
        <v>955</v>
      </c>
      <c r="AF172" s="316" t="s">
        <v>978</v>
      </c>
      <c r="AG172" s="316" t="s">
        <v>946</v>
      </c>
      <c r="AH172" s="316" t="s">
        <v>956</v>
      </c>
      <c r="AI172" s="316" t="s">
        <v>979</v>
      </c>
      <c r="AJ172" s="316" t="s">
        <v>946</v>
      </c>
      <c r="AK172" s="316" t="s">
        <v>982</v>
      </c>
      <c r="AL172" s="316" t="s">
        <v>947</v>
      </c>
      <c r="AM172" s="316" t="s">
        <v>939</v>
      </c>
      <c r="AN172" s="316" t="s">
        <v>941</v>
      </c>
      <c r="AO172" s="316" t="s">
        <v>977</v>
      </c>
      <c r="AP172" s="316" t="s">
        <v>975</v>
      </c>
      <c r="AQ172" s="316" t="s">
        <v>939</v>
      </c>
      <c r="AR172" s="316" t="s">
        <v>966</v>
      </c>
    </row>
    <row r="173" spans="1:44">
      <c r="A173" s="316" t="s">
        <v>754</v>
      </c>
      <c r="B173" s="316" t="s">
        <v>756</v>
      </c>
      <c r="C173" s="316" t="s">
        <v>1314</v>
      </c>
      <c r="D173" s="317">
        <v>45931</v>
      </c>
      <c r="E173" s="316" t="s">
        <v>932</v>
      </c>
      <c r="F173" s="316" t="s">
        <v>169</v>
      </c>
      <c r="G173" s="316" t="s">
        <v>933</v>
      </c>
      <c r="H173" s="316" t="s">
        <v>1018</v>
      </c>
      <c r="I173" s="316" t="s">
        <v>1077</v>
      </c>
      <c r="J173" s="316" t="s">
        <v>947</v>
      </c>
      <c r="K173" s="316" t="s">
        <v>947</v>
      </c>
      <c r="L173" s="316" t="s">
        <v>941</v>
      </c>
      <c r="M173" s="316" t="s">
        <v>956</v>
      </c>
      <c r="N173" s="316" t="s">
        <v>949</v>
      </c>
      <c r="O173" s="316" t="s">
        <v>982</v>
      </c>
      <c r="P173" s="316" t="s">
        <v>941</v>
      </c>
      <c r="Q173" s="316" t="s">
        <v>941</v>
      </c>
      <c r="R173" s="316" t="s">
        <v>982</v>
      </c>
      <c r="S173" s="316" t="s">
        <v>941</v>
      </c>
      <c r="T173" s="316" t="s">
        <v>955</v>
      </c>
      <c r="U173" s="316" t="s">
        <v>938</v>
      </c>
      <c r="V173" s="316" t="s">
        <v>955</v>
      </c>
      <c r="W173" s="316" t="s">
        <v>955</v>
      </c>
      <c r="X173" s="316" t="s">
        <v>955</v>
      </c>
      <c r="Y173" s="316" t="s">
        <v>955</v>
      </c>
      <c r="Z173" s="316" t="s">
        <v>955</v>
      </c>
      <c r="AA173" s="316" t="s">
        <v>978</v>
      </c>
      <c r="AB173" s="316" t="s">
        <v>949</v>
      </c>
      <c r="AC173" s="316" t="s">
        <v>955</v>
      </c>
      <c r="AD173" s="316" t="s">
        <v>955</v>
      </c>
      <c r="AE173" s="316" t="s">
        <v>955</v>
      </c>
      <c r="AF173" s="316" t="s">
        <v>955</v>
      </c>
      <c r="AG173" s="316" t="s">
        <v>955</v>
      </c>
      <c r="AH173" s="316" t="s">
        <v>956</v>
      </c>
      <c r="AI173" s="316" t="s">
        <v>962</v>
      </c>
      <c r="AJ173" s="316" t="s">
        <v>955</v>
      </c>
      <c r="AK173" s="316" t="s">
        <v>955</v>
      </c>
      <c r="AL173" s="316" t="s">
        <v>955</v>
      </c>
      <c r="AM173" s="316" t="s">
        <v>955</v>
      </c>
      <c r="AN173" s="316" t="s">
        <v>955</v>
      </c>
      <c r="AO173" s="316" t="s">
        <v>935</v>
      </c>
      <c r="AP173" s="316" t="s">
        <v>962</v>
      </c>
      <c r="AQ173" s="316" t="s">
        <v>955</v>
      </c>
      <c r="AR173" s="316" t="s">
        <v>946</v>
      </c>
    </row>
    <row r="174" spans="1:44">
      <c r="A174" s="316" t="s">
        <v>864</v>
      </c>
      <c r="B174" s="316" t="s">
        <v>1315</v>
      </c>
      <c r="C174" s="316" t="s">
        <v>1316</v>
      </c>
      <c r="D174" s="317">
        <v>45931</v>
      </c>
      <c r="E174" s="316" t="s">
        <v>932</v>
      </c>
      <c r="F174" s="316" t="s">
        <v>644</v>
      </c>
      <c r="G174" s="316" t="s">
        <v>933</v>
      </c>
      <c r="H174" s="316" t="s">
        <v>1018</v>
      </c>
      <c r="I174" s="316" t="s">
        <v>1099</v>
      </c>
      <c r="J174" s="316" t="s">
        <v>939</v>
      </c>
      <c r="K174" s="316" t="s">
        <v>939</v>
      </c>
      <c r="L174" s="316" t="s">
        <v>939</v>
      </c>
      <c r="M174" s="316" t="s">
        <v>978</v>
      </c>
      <c r="N174" s="316" t="s">
        <v>949</v>
      </c>
      <c r="O174" s="316" t="s">
        <v>982</v>
      </c>
      <c r="P174" s="316" t="s">
        <v>941</v>
      </c>
      <c r="Q174" s="316" t="s">
        <v>941</v>
      </c>
      <c r="R174" s="316" t="s">
        <v>982</v>
      </c>
      <c r="S174" s="316" t="s">
        <v>941</v>
      </c>
      <c r="T174" s="316" t="s">
        <v>955</v>
      </c>
      <c r="U174" s="316" t="s">
        <v>949</v>
      </c>
      <c r="V174" s="316" t="s">
        <v>955</v>
      </c>
      <c r="W174" s="316" t="s">
        <v>941</v>
      </c>
      <c r="X174" s="316" t="s">
        <v>941</v>
      </c>
      <c r="Y174" s="316" t="s">
        <v>941</v>
      </c>
      <c r="Z174" s="316" t="s">
        <v>941</v>
      </c>
      <c r="AA174" s="316" t="s">
        <v>978</v>
      </c>
      <c r="AB174" s="316" t="s">
        <v>949</v>
      </c>
      <c r="AC174" s="316" t="s">
        <v>941</v>
      </c>
      <c r="AD174" s="316" t="s">
        <v>947</v>
      </c>
      <c r="AE174" s="316" t="s">
        <v>947</v>
      </c>
      <c r="AF174" s="316" t="s">
        <v>941</v>
      </c>
      <c r="AG174" s="316" t="s">
        <v>941</v>
      </c>
      <c r="AH174" s="316" t="s">
        <v>956</v>
      </c>
      <c r="AI174" s="316" t="s">
        <v>962</v>
      </c>
      <c r="AJ174" s="316" t="s">
        <v>941</v>
      </c>
      <c r="AK174" s="316" t="s">
        <v>955</v>
      </c>
      <c r="AL174" s="316" t="s">
        <v>941</v>
      </c>
      <c r="AM174" s="316" t="s">
        <v>941</v>
      </c>
      <c r="AN174" s="316" t="s">
        <v>941</v>
      </c>
      <c r="AO174" s="316" t="s">
        <v>942</v>
      </c>
      <c r="AP174" s="316" t="s">
        <v>962</v>
      </c>
      <c r="AQ174" s="316" t="s">
        <v>941</v>
      </c>
      <c r="AR174" s="316" t="s">
        <v>941</v>
      </c>
    </row>
    <row r="175" spans="1:44">
      <c r="A175" s="316" t="s">
        <v>418</v>
      </c>
      <c r="B175" s="316" t="s">
        <v>420</v>
      </c>
      <c r="C175" s="316" t="s">
        <v>1317</v>
      </c>
      <c r="D175" s="317">
        <v>45950</v>
      </c>
      <c r="E175" s="316" t="s">
        <v>1196</v>
      </c>
      <c r="F175" s="316" t="s">
        <v>169</v>
      </c>
      <c r="G175" s="316" t="s">
        <v>933</v>
      </c>
      <c r="H175" s="316" t="s">
        <v>959</v>
      </c>
      <c r="I175" s="316" t="s">
        <v>268</v>
      </c>
      <c r="J175" s="316" t="s">
        <v>955</v>
      </c>
      <c r="K175" s="316" t="s">
        <v>966</v>
      </c>
      <c r="L175" s="316" t="s">
        <v>941</v>
      </c>
      <c r="M175" s="316" t="s">
        <v>982</v>
      </c>
      <c r="N175" s="316" t="s">
        <v>938</v>
      </c>
      <c r="O175" s="316" t="s">
        <v>953</v>
      </c>
      <c r="P175" s="316" t="s">
        <v>956</v>
      </c>
      <c r="Q175" s="316" t="s">
        <v>956</v>
      </c>
      <c r="R175" s="316" t="s">
        <v>956</v>
      </c>
      <c r="S175" s="316" t="s">
        <v>953</v>
      </c>
      <c r="T175" s="316" t="s">
        <v>975</v>
      </c>
      <c r="U175" s="316" t="s">
        <v>938</v>
      </c>
      <c r="V175" s="316" t="s">
        <v>938</v>
      </c>
      <c r="W175" s="316" t="s">
        <v>938</v>
      </c>
      <c r="X175" s="316" t="s">
        <v>938</v>
      </c>
      <c r="Y175" s="316" t="s">
        <v>938</v>
      </c>
      <c r="Z175" s="316" t="s">
        <v>938</v>
      </c>
      <c r="AA175" s="316" t="s">
        <v>938</v>
      </c>
      <c r="AB175" s="316" t="s">
        <v>938</v>
      </c>
      <c r="AC175" s="316" t="s">
        <v>938</v>
      </c>
      <c r="AD175" s="316" t="s">
        <v>938</v>
      </c>
      <c r="AE175" s="316" t="s">
        <v>938</v>
      </c>
      <c r="AF175" s="316" t="s">
        <v>938</v>
      </c>
      <c r="AG175" s="316" t="s">
        <v>938</v>
      </c>
      <c r="AH175" s="316" t="s">
        <v>938</v>
      </c>
      <c r="AI175" s="316" t="s">
        <v>938</v>
      </c>
      <c r="AJ175" s="316" t="s">
        <v>938</v>
      </c>
      <c r="AK175" s="316" t="s">
        <v>938</v>
      </c>
      <c r="AL175" s="316" t="s">
        <v>938</v>
      </c>
      <c r="AM175" s="316" t="s">
        <v>938</v>
      </c>
      <c r="AN175" s="316" t="s">
        <v>938</v>
      </c>
      <c r="AO175" s="316" t="s">
        <v>938</v>
      </c>
      <c r="AP175" s="316" t="s">
        <v>938</v>
      </c>
      <c r="AQ175" s="316" t="s">
        <v>938</v>
      </c>
      <c r="AR175" s="316" t="s">
        <v>938</v>
      </c>
    </row>
    <row r="176" spans="1:44">
      <c r="A176" s="316" t="s">
        <v>529</v>
      </c>
      <c r="B176" s="316" t="s">
        <v>1318</v>
      </c>
      <c r="C176" s="316" t="s">
        <v>1319</v>
      </c>
      <c r="D176" s="317">
        <v>45952</v>
      </c>
      <c r="E176" s="316" t="s">
        <v>932</v>
      </c>
      <c r="F176" s="316" t="s">
        <v>644</v>
      </c>
      <c r="G176" s="316" t="s">
        <v>933</v>
      </c>
      <c r="H176" s="316" t="s">
        <v>1039</v>
      </c>
      <c r="I176" s="316" t="s">
        <v>1079</v>
      </c>
      <c r="J176" s="316" t="s">
        <v>672</v>
      </c>
      <c r="K176" s="316" t="s">
        <v>672</v>
      </c>
      <c r="L176" s="316" t="s">
        <v>947</v>
      </c>
      <c r="M176" s="316" t="s">
        <v>947</v>
      </c>
      <c r="N176" s="316" t="s">
        <v>962</v>
      </c>
      <c r="O176" s="316" t="s">
        <v>946</v>
      </c>
      <c r="P176" s="316" t="s">
        <v>939</v>
      </c>
      <c r="Q176" s="316" t="s">
        <v>947</v>
      </c>
      <c r="R176" s="316" t="s">
        <v>946</v>
      </c>
      <c r="S176" s="316" t="s">
        <v>946</v>
      </c>
      <c r="T176" s="316" t="s">
        <v>947</v>
      </c>
      <c r="U176" s="316" t="s">
        <v>949</v>
      </c>
      <c r="V176" s="316" t="s">
        <v>946</v>
      </c>
      <c r="W176" s="316" t="s">
        <v>947</v>
      </c>
      <c r="X176" s="316" t="s">
        <v>947</v>
      </c>
      <c r="Y176" s="316" t="s">
        <v>946</v>
      </c>
      <c r="Z176" s="316" t="s">
        <v>946</v>
      </c>
      <c r="AA176" s="316" t="s">
        <v>946</v>
      </c>
      <c r="AB176" s="316" t="s">
        <v>976</v>
      </c>
      <c r="AC176" s="316" t="s">
        <v>946</v>
      </c>
      <c r="AD176" s="316" t="s">
        <v>955</v>
      </c>
      <c r="AE176" s="316" t="s">
        <v>946</v>
      </c>
      <c r="AF176" s="316" t="s">
        <v>947</v>
      </c>
      <c r="AG176" s="316" t="s">
        <v>942</v>
      </c>
      <c r="AH176" s="316" t="s">
        <v>672</v>
      </c>
      <c r="AI176" s="316" t="s">
        <v>938</v>
      </c>
      <c r="AJ176" s="316" t="s">
        <v>672</v>
      </c>
      <c r="AK176" s="316" t="s">
        <v>672</v>
      </c>
      <c r="AL176" s="316" t="s">
        <v>672</v>
      </c>
      <c r="AM176" s="316" t="s">
        <v>672</v>
      </c>
      <c r="AN176" s="316" t="s">
        <v>672</v>
      </c>
      <c r="AO176" s="316" t="s">
        <v>947</v>
      </c>
      <c r="AP176" s="316" t="s">
        <v>979</v>
      </c>
      <c r="AQ176" s="316" t="s">
        <v>946</v>
      </c>
      <c r="AR176" s="316" t="s">
        <v>939</v>
      </c>
    </row>
    <row r="177" spans="1:44">
      <c r="A177" s="316" t="s">
        <v>729</v>
      </c>
      <c r="B177" s="316" t="s">
        <v>731</v>
      </c>
      <c r="C177" s="316" t="s">
        <v>1324</v>
      </c>
      <c r="D177" s="317">
        <v>45937</v>
      </c>
      <c r="E177" s="316" t="s">
        <v>1267</v>
      </c>
      <c r="F177" s="316" t="s">
        <v>169</v>
      </c>
      <c r="G177" s="316" t="s">
        <v>933</v>
      </c>
      <c r="H177" s="316" t="s">
        <v>934</v>
      </c>
      <c r="I177" s="316" t="s">
        <v>911</v>
      </c>
      <c r="J177" s="316" t="s">
        <v>699</v>
      </c>
      <c r="K177" s="316" t="s">
        <v>947</v>
      </c>
      <c r="L177" s="316" t="s">
        <v>955</v>
      </c>
      <c r="M177" s="316" t="s">
        <v>947</v>
      </c>
      <c r="N177" s="316" t="s">
        <v>938</v>
      </c>
      <c r="O177" s="316" t="s">
        <v>939</v>
      </c>
      <c r="P177" s="316" t="s">
        <v>939</v>
      </c>
      <c r="Q177" s="316" t="s">
        <v>939</v>
      </c>
      <c r="R177" s="316" t="s">
        <v>939</v>
      </c>
      <c r="S177" s="316" t="s">
        <v>947</v>
      </c>
      <c r="T177" s="316" t="s">
        <v>940</v>
      </c>
      <c r="U177" s="316" t="s">
        <v>939</v>
      </c>
      <c r="V177" s="316" t="s">
        <v>936</v>
      </c>
      <c r="W177" s="316" t="s">
        <v>41</v>
      </c>
      <c r="X177" s="316" t="s">
        <v>41</v>
      </c>
      <c r="Y177" s="316" t="s">
        <v>41</v>
      </c>
      <c r="Z177" s="316" t="s">
        <v>41</v>
      </c>
      <c r="AA177" s="316" t="s">
        <v>41</v>
      </c>
      <c r="AB177" s="316" t="s">
        <v>938</v>
      </c>
      <c r="AC177" s="316" t="s">
        <v>947</v>
      </c>
      <c r="AD177" s="316" t="s">
        <v>947</v>
      </c>
      <c r="AE177" s="316" t="s">
        <v>947</v>
      </c>
      <c r="AF177" s="316" t="s">
        <v>947</v>
      </c>
      <c r="AG177" s="316" t="s">
        <v>941</v>
      </c>
      <c r="AH177" s="316" t="s">
        <v>1056</v>
      </c>
      <c r="AI177" s="316" t="s">
        <v>938</v>
      </c>
      <c r="AJ177" s="316" t="s">
        <v>947</v>
      </c>
      <c r="AK177" s="316" t="s">
        <v>936</v>
      </c>
      <c r="AL177" s="316" t="s">
        <v>941</v>
      </c>
      <c r="AM177" s="316" t="s">
        <v>946</v>
      </c>
      <c r="AN177" s="316" t="s">
        <v>947</v>
      </c>
      <c r="AO177" s="316" t="s">
        <v>947</v>
      </c>
      <c r="AP177" s="316" t="s">
        <v>938</v>
      </c>
      <c r="AQ177" s="316" t="s">
        <v>939</v>
      </c>
      <c r="AR177" s="316" t="s">
        <v>699</v>
      </c>
    </row>
    <row r="178" spans="1:44">
      <c r="A178" s="316" t="s">
        <v>827</v>
      </c>
      <c r="B178" s="316" t="s">
        <v>829</v>
      </c>
      <c r="C178" s="316" t="s">
        <v>1325</v>
      </c>
      <c r="D178" s="317">
        <v>45964</v>
      </c>
      <c r="E178" s="316" t="s">
        <v>1267</v>
      </c>
      <c r="F178" s="316" t="s">
        <v>169</v>
      </c>
      <c r="G178" s="316" t="s">
        <v>933</v>
      </c>
      <c r="H178" s="316" t="s">
        <v>934</v>
      </c>
      <c r="I178" s="316" t="s">
        <v>911</v>
      </c>
      <c r="J178" s="316" t="s">
        <v>947</v>
      </c>
      <c r="K178" s="316" t="s">
        <v>947</v>
      </c>
      <c r="L178" s="316" t="s">
        <v>939</v>
      </c>
      <c r="M178" s="316" t="s">
        <v>942</v>
      </c>
      <c r="N178" s="316" t="s">
        <v>938</v>
      </c>
      <c r="O178" s="316" t="s">
        <v>947</v>
      </c>
      <c r="P178" s="316" t="s">
        <v>939</v>
      </c>
      <c r="Q178" s="316" t="s">
        <v>939</v>
      </c>
      <c r="R178" s="316" t="s">
        <v>939</v>
      </c>
      <c r="S178" s="316" t="s">
        <v>939</v>
      </c>
      <c r="T178" s="316" t="s">
        <v>956</v>
      </c>
      <c r="U178" s="316" t="s">
        <v>938</v>
      </c>
      <c r="V178" s="316" t="s">
        <v>939</v>
      </c>
      <c r="W178" s="316" t="s">
        <v>939</v>
      </c>
      <c r="X178" s="316" t="s">
        <v>939</v>
      </c>
      <c r="Y178" s="316" t="s">
        <v>939</v>
      </c>
      <c r="Z178" s="316" t="s">
        <v>936</v>
      </c>
      <c r="AA178" s="316" t="s">
        <v>953</v>
      </c>
      <c r="AB178" s="316" t="s">
        <v>938</v>
      </c>
      <c r="AC178" s="316" t="s">
        <v>939</v>
      </c>
      <c r="AD178" s="316" t="s">
        <v>939</v>
      </c>
      <c r="AE178" s="316" t="s">
        <v>939</v>
      </c>
      <c r="AF178" s="316" t="s">
        <v>939</v>
      </c>
      <c r="AG178" s="316" t="s">
        <v>939</v>
      </c>
      <c r="AH178" s="316" t="s">
        <v>937</v>
      </c>
      <c r="AI178" s="316" t="s">
        <v>938</v>
      </c>
      <c r="AJ178" s="316" t="s">
        <v>939</v>
      </c>
      <c r="AK178" s="316" t="s">
        <v>939</v>
      </c>
      <c r="AL178" s="316" t="s">
        <v>939</v>
      </c>
      <c r="AM178" s="316" t="s">
        <v>947</v>
      </c>
      <c r="AN178" s="316" t="s">
        <v>947</v>
      </c>
      <c r="AO178" s="316" t="s">
        <v>938</v>
      </c>
      <c r="AP178" s="316" t="s">
        <v>938</v>
      </c>
      <c r="AQ178" s="316" t="s">
        <v>938</v>
      </c>
      <c r="AR178" s="316" t="s">
        <v>938</v>
      </c>
    </row>
    <row r="179" spans="1:44">
      <c r="A179" s="316" t="s">
        <v>833</v>
      </c>
      <c r="B179" s="316" t="s">
        <v>835</v>
      </c>
      <c r="C179" s="316" t="s">
        <v>1326</v>
      </c>
      <c r="D179" s="317">
        <v>45966</v>
      </c>
      <c r="E179" s="316" t="s">
        <v>1267</v>
      </c>
      <c r="F179" s="316" t="s">
        <v>169</v>
      </c>
      <c r="G179" s="316" t="s">
        <v>933</v>
      </c>
      <c r="H179" s="316" t="s">
        <v>934</v>
      </c>
      <c r="I179" s="316" t="s">
        <v>911</v>
      </c>
      <c r="J179" s="316" t="s">
        <v>946</v>
      </c>
      <c r="K179" s="316" t="s">
        <v>947</v>
      </c>
      <c r="L179" s="316" t="s">
        <v>939</v>
      </c>
      <c r="M179" s="316" t="s">
        <v>956</v>
      </c>
      <c r="N179" s="316" t="s">
        <v>938</v>
      </c>
      <c r="O179" s="316" t="s">
        <v>947</v>
      </c>
      <c r="P179" s="316" t="s">
        <v>939</v>
      </c>
      <c r="Q179" s="316" t="s">
        <v>947</v>
      </c>
      <c r="R179" s="316" t="s">
        <v>947</v>
      </c>
      <c r="S179" s="316" t="s">
        <v>947</v>
      </c>
      <c r="T179" s="316" t="s">
        <v>953</v>
      </c>
      <c r="U179" s="316" t="s">
        <v>938</v>
      </c>
      <c r="V179" s="316" t="s">
        <v>939</v>
      </c>
      <c r="W179" s="316" t="s">
        <v>939</v>
      </c>
      <c r="X179" s="316" t="s">
        <v>939</v>
      </c>
      <c r="Y179" s="316" t="s">
        <v>939</v>
      </c>
      <c r="Z179" s="316" t="s">
        <v>939</v>
      </c>
      <c r="AA179" s="316" t="s">
        <v>953</v>
      </c>
      <c r="AB179" s="316" t="s">
        <v>938</v>
      </c>
      <c r="AC179" s="316" t="s">
        <v>939</v>
      </c>
      <c r="AD179" s="316" t="s">
        <v>939</v>
      </c>
      <c r="AE179" s="316" t="s">
        <v>941</v>
      </c>
      <c r="AF179" s="316" t="s">
        <v>941</v>
      </c>
      <c r="AG179" s="316" t="s">
        <v>955</v>
      </c>
      <c r="AH179" s="316" t="s">
        <v>693</v>
      </c>
      <c r="AI179" s="316" t="s">
        <v>938</v>
      </c>
      <c r="AJ179" s="316" t="s">
        <v>939</v>
      </c>
      <c r="AK179" s="316" t="s">
        <v>939</v>
      </c>
      <c r="AL179" s="316" t="s">
        <v>939</v>
      </c>
      <c r="AM179" s="316" t="s">
        <v>939</v>
      </c>
      <c r="AN179" s="316" t="s">
        <v>939</v>
      </c>
      <c r="AO179" s="316" t="s">
        <v>935</v>
      </c>
      <c r="AP179" s="316" t="s">
        <v>938</v>
      </c>
      <c r="AQ179" s="316" t="s">
        <v>955</v>
      </c>
      <c r="AR179" s="316" t="s">
        <v>939</v>
      </c>
    </row>
    <row r="180" spans="1:44">
      <c r="A180" s="316" t="s">
        <v>526</v>
      </c>
      <c r="B180" s="316" t="s">
        <v>528</v>
      </c>
      <c r="C180" s="316" t="s">
        <v>1327</v>
      </c>
      <c r="D180" s="317">
        <v>45968</v>
      </c>
      <c r="E180" s="316" t="s">
        <v>1021</v>
      </c>
      <c r="F180" s="316" t="s">
        <v>169</v>
      </c>
      <c r="G180" s="316" t="s">
        <v>933</v>
      </c>
      <c r="H180" s="316" t="s">
        <v>959</v>
      </c>
      <c r="I180" s="316" t="s">
        <v>268</v>
      </c>
      <c r="J180" s="316" t="s">
        <v>956</v>
      </c>
      <c r="K180" s="316" t="s">
        <v>966</v>
      </c>
      <c r="L180" s="316" t="s">
        <v>982</v>
      </c>
      <c r="M180" s="316" t="s">
        <v>940</v>
      </c>
      <c r="N180" s="316" t="s">
        <v>938</v>
      </c>
      <c r="O180" s="316" t="s">
        <v>953</v>
      </c>
      <c r="P180" s="316" t="s">
        <v>978</v>
      </c>
      <c r="Q180" s="316" t="s">
        <v>978</v>
      </c>
      <c r="R180" s="316" t="s">
        <v>956</v>
      </c>
      <c r="S180" s="316" t="s">
        <v>955</v>
      </c>
      <c r="T180" s="316" t="s">
        <v>940</v>
      </c>
      <c r="U180" s="316" t="s">
        <v>938</v>
      </c>
      <c r="V180" s="316" t="s">
        <v>978</v>
      </c>
      <c r="W180" s="316" t="s">
        <v>978</v>
      </c>
      <c r="X180" s="316" t="s">
        <v>978</v>
      </c>
      <c r="Y180" s="316" t="s">
        <v>955</v>
      </c>
      <c r="Z180" s="316" t="s">
        <v>978</v>
      </c>
      <c r="AA180" s="316" t="s">
        <v>966</v>
      </c>
      <c r="AB180" s="316" t="s">
        <v>938</v>
      </c>
      <c r="AC180" s="316" t="s">
        <v>955</v>
      </c>
      <c r="AD180" s="316" t="s">
        <v>978</v>
      </c>
      <c r="AE180" s="316" t="s">
        <v>982</v>
      </c>
      <c r="AF180" s="316" t="s">
        <v>977</v>
      </c>
      <c r="AG180" s="316" t="s">
        <v>941</v>
      </c>
      <c r="AH180" s="316" t="s">
        <v>961</v>
      </c>
      <c r="AI180" s="316" t="s">
        <v>938</v>
      </c>
      <c r="AJ180" s="316" t="s">
        <v>956</v>
      </c>
      <c r="AK180" s="316" t="s">
        <v>978</v>
      </c>
      <c r="AL180" s="316" t="s">
        <v>941</v>
      </c>
      <c r="AM180" s="316" t="s">
        <v>978</v>
      </c>
      <c r="AN180" s="316" t="s">
        <v>941</v>
      </c>
      <c r="AO180" s="316" t="s">
        <v>940</v>
      </c>
      <c r="AP180" s="316" t="s">
        <v>940</v>
      </c>
      <c r="AQ180" s="316" t="s">
        <v>941</v>
      </c>
      <c r="AR180" s="316" t="s">
        <v>955</v>
      </c>
    </row>
    <row r="181" spans="1:44">
      <c r="A181" s="316" t="s">
        <v>621</v>
      </c>
      <c r="B181" s="316" t="s">
        <v>1328</v>
      </c>
      <c r="C181" s="316" t="s">
        <v>1329</v>
      </c>
      <c r="D181" s="317">
        <v>45968</v>
      </c>
      <c r="E181" s="316" t="s">
        <v>1202</v>
      </c>
      <c r="F181" s="316" t="s">
        <v>644</v>
      </c>
      <c r="G181" s="316" t="s">
        <v>933</v>
      </c>
      <c r="H181" s="316" t="s">
        <v>1018</v>
      </c>
      <c r="I181" s="316" t="s">
        <v>1140</v>
      </c>
      <c r="J181" s="316" t="s">
        <v>672</v>
      </c>
      <c r="K181" s="316" t="s">
        <v>672</v>
      </c>
      <c r="L181" s="316" t="s">
        <v>672</v>
      </c>
      <c r="M181" s="316" t="s">
        <v>672</v>
      </c>
      <c r="N181" s="316" t="s">
        <v>940</v>
      </c>
      <c r="O181" s="316" t="s">
        <v>982</v>
      </c>
      <c r="P181" s="316" t="s">
        <v>941</v>
      </c>
      <c r="Q181" s="316" t="s">
        <v>941</v>
      </c>
      <c r="R181" s="316" t="s">
        <v>955</v>
      </c>
      <c r="S181" s="316" t="s">
        <v>941</v>
      </c>
      <c r="T181" s="316" t="s">
        <v>941</v>
      </c>
      <c r="U181" s="316" t="s">
        <v>940</v>
      </c>
      <c r="V181" s="316" t="s">
        <v>955</v>
      </c>
      <c r="W181" s="316" t="s">
        <v>955</v>
      </c>
      <c r="X181" s="316" t="s">
        <v>978</v>
      </c>
      <c r="Y181" s="316" t="s">
        <v>953</v>
      </c>
      <c r="Z181" s="316" t="s">
        <v>982</v>
      </c>
      <c r="AA181" s="316" t="s">
        <v>947</v>
      </c>
      <c r="AB181" s="316" t="s">
        <v>956</v>
      </c>
      <c r="AC181" s="316" t="s">
        <v>982</v>
      </c>
      <c r="AD181" s="316" t="s">
        <v>947</v>
      </c>
      <c r="AE181" s="316" t="s">
        <v>970</v>
      </c>
      <c r="AF181" s="316" t="s">
        <v>939</v>
      </c>
      <c r="AG181" s="316" t="s">
        <v>946</v>
      </c>
      <c r="AH181" s="316" t="s">
        <v>937</v>
      </c>
      <c r="AI181" s="316" t="s">
        <v>938</v>
      </c>
      <c r="AJ181" s="316" t="s">
        <v>672</v>
      </c>
      <c r="AK181" s="316" t="s">
        <v>672</v>
      </c>
      <c r="AL181" s="316" t="s">
        <v>672</v>
      </c>
      <c r="AM181" s="316" t="s">
        <v>672</v>
      </c>
      <c r="AN181" s="316" t="s">
        <v>672</v>
      </c>
      <c r="AO181" s="316" t="s">
        <v>672</v>
      </c>
      <c r="AP181" s="316" t="s">
        <v>962</v>
      </c>
      <c r="AQ181" s="316" t="s">
        <v>941</v>
      </c>
      <c r="AR181" s="316" t="s">
        <v>941</v>
      </c>
    </row>
    <row r="182" spans="1:44">
      <c r="A182" s="316" t="s">
        <v>269</v>
      </c>
      <c r="B182" s="316" t="s">
        <v>1332</v>
      </c>
      <c r="C182" s="316" t="s">
        <v>1333</v>
      </c>
      <c r="D182" s="317">
        <v>45972</v>
      </c>
      <c r="E182" s="316" t="s">
        <v>932</v>
      </c>
      <c r="F182" s="316" t="s">
        <v>644</v>
      </c>
      <c r="G182" s="316" t="s">
        <v>933</v>
      </c>
      <c r="H182" s="316" t="s">
        <v>1033</v>
      </c>
      <c r="I182" s="316" t="s">
        <v>271</v>
      </c>
      <c r="J182" s="316" t="s">
        <v>672</v>
      </c>
      <c r="K182" s="316" t="s">
        <v>672</v>
      </c>
      <c r="L182" s="316" t="s">
        <v>978</v>
      </c>
      <c r="M182" s="316" t="s">
        <v>955</v>
      </c>
      <c r="N182" s="316" t="s">
        <v>979</v>
      </c>
      <c r="O182" s="316" t="s">
        <v>946</v>
      </c>
      <c r="P182" s="316" t="s">
        <v>699</v>
      </c>
      <c r="Q182" s="316" t="s">
        <v>955</v>
      </c>
      <c r="R182" s="316" t="s">
        <v>946</v>
      </c>
      <c r="S182" s="316" t="s">
        <v>946</v>
      </c>
      <c r="T182" s="316" t="s">
        <v>978</v>
      </c>
      <c r="U182" s="316" t="s">
        <v>979</v>
      </c>
      <c r="V182" s="316" t="s">
        <v>955</v>
      </c>
      <c r="W182" s="316" t="s">
        <v>955</v>
      </c>
      <c r="X182" s="316" t="s">
        <v>946</v>
      </c>
      <c r="Y182" s="316" t="s">
        <v>955</v>
      </c>
      <c r="Z182" s="316" t="s">
        <v>946</v>
      </c>
      <c r="AA182" s="316" t="s">
        <v>946</v>
      </c>
      <c r="AB182" s="316" t="s">
        <v>976</v>
      </c>
      <c r="AC182" s="316" t="s">
        <v>955</v>
      </c>
      <c r="AD182" s="316" t="s">
        <v>946</v>
      </c>
      <c r="AE182" s="316" t="s">
        <v>946</v>
      </c>
      <c r="AF182" s="316" t="s">
        <v>955</v>
      </c>
      <c r="AG182" s="316" t="s">
        <v>946</v>
      </c>
      <c r="AH182" s="316" t="s">
        <v>955</v>
      </c>
      <c r="AI182" s="316" t="s">
        <v>938</v>
      </c>
      <c r="AJ182" s="316" t="s">
        <v>982</v>
      </c>
      <c r="AK182" s="316" t="s">
        <v>941</v>
      </c>
      <c r="AL182" s="316" t="s">
        <v>699</v>
      </c>
      <c r="AM182" s="316" t="s">
        <v>699</v>
      </c>
      <c r="AN182" s="316" t="s">
        <v>955</v>
      </c>
      <c r="AO182" s="316" t="s">
        <v>939</v>
      </c>
      <c r="AP182" s="316" t="s">
        <v>938</v>
      </c>
      <c r="AQ182" s="316" t="s">
        <v>672</v>
      </c>
      <c r="AR182" s="316" t="s">
        <v>672</v>
      </c>
    </row>
    <row r="183" spans="1:44">
      <c r="A183" s="316" t="s">
        <v>313</v>
      </c>
      <c r="B183" s="316" t="s">
        <v>314</v>
      </c>
      <c r="C183" s="316" t="s">
        <v>1338</v>
      </c>
      <c r="D183" s="317">
        <v>45992</v>
      </c>
      <c r="E183" s="316" t="s">
        <v>932</v>
      </c>
      <c r="F183" s="316" t="s">
        <v>169</v>
      </c>
      <c r="G183" s="316" t="s">
        <v>933</v>
      </c>
      <c r="H183" s="316" t="s">
        <v>1026</v>
      </c>
      <c r="I183" s="316" t="s">
        <v>315</v>
      </c>
      <c r="J183" s="316" t="s">
        <v>939</v>
      </c>
      <c r="K183" s="316" t="s">
        <v>955</v>
      </c>
      <c r="L183" s="316" t="s">
        <v>946</v>
      </c>
      <c r="M183" s="316" t="s">
        <v>962</v>
      </c>
      <c r="N183" s="316" t="s">
        <v>938</v>
      </c>
      <c r="O183" s="316" t="s">
        <v>955</v>
      </c>
      <c r="P183" s="316" t="s">
        <v>978</v>
      </c>
      <c r="Q183" s="316" t="s">
        <v>955</v>
      </c>
      <c r="R183" s="316" t="s">
        <v>956</v>
      </c>
      <c r="S183" s="316" t="s">
        <v>978</v>
      </c>
      <c r="T183" s="316" t="s">
        <v>940</v>
      </c>
      <c r="U183" s="316" t="s">
        <v>938</v>
      </c>
      <c r="V183" s="316" t="s">
        <v>947</v>
      </c>
      <c r="W183" s="316" t="s">
        <v>955</v>
      </c>
      <c r="X183" s="316" t="s">
        <v>978</v>
      </c>
      <c r="Y183" s="316" t="s">
        <v>956</v>
      </c>
      <c r="Z183" s="316" t="s">
        <v>978</v>
      </c>
      <c r="AA183" s="316" t="s">
        <v>699</v>
      </c>
      <c r="AB183" s="316" t="s">
        <v>938</v>
      </c>
      <c r="AC183" s="316" t="s">
        <v>978</v>
      </c>
      <c r="AD183" s="316" t="s">
        <v>946</v>
      </c>
      <c r="AE183" s="316" t="s">
        <v>978</v>
      </c>
      <c r="AF183" s="316" t="s">
        <v>956</v>
      </c>
      <c r="AG183" s="316" t="s">
        <v>956</v>
      </c>
      <c r="AH183" s="316" t="s">
        <v>975</v>
      </c>
      <c r="AI183" s="316" t="s">
        <v>938</v>
      </c>
      <c r="AJ183" s="316" t="s">
        <v>978</v>
      </c>
      <c r="AK183" s="316" t="s">
        <v>955</v>
      </c>
      <c r="AL183" s="316" t="s">
        <v>956</v>
      </c>
      <c r="AM183" s="316" t="s">
        <v>955</v>
      </c>
      <c r="AN183" s="316" t="s">
        <v>978</v>
      </c>
      <c r="AO183" s="316" t="s">
        <v>940</v>
      </c>
      <c r="AP183" s="316" t="s">
        <v>938</v>
      </c>
      <c r="AQ183" s="316" t="s">
        <v>956</v>
      </c>
      <c r="AR183" s="316" t="s">
        <v>946</v>
      </c>
    </row>
    <row r="184" spans="1:44">
      <c r="A184" s="316" t="s">
        <v>901</v>
      </c>
      <c r="B184" s="316" t="s">
        <v>903</v>
      </c>
      <c r="C184" s="316" t="s">
        <v>1339</v>
      </c>
      <c r="D184" s="317">
        <v>45994</v>
      </c>
      <c r="E184" s="316" t="s">
        <v>1267</v>
      </c>
      <c r="F184" s="316" t="s">
        <v>169</v>
      </c>
      <c r="G184" s="316" t="s">
        <v>933</v>
      </c>
      <c r="H184" s="316" t="s">
        <v>934</v>
      </c>
      <c r="I184" s="316" t="s">
        <v>911</v>
      </c>
      <c r="J184" s="316" t="s">
        <v>939</v>
      </c>
      <c r="K184" s="316" t="s">
        <v>941</v>
      </c>
      <c r="L184" s="316" t="s">
        <v>947</v>
      </c>
      <c r="M184" s="316" t="s">
        <v>939</v>
      </c>
      <c r="N184" s="316" t="s">
        <v>961</v>
      </c>
      <c r="O184" s="316" t="s">
        <v>941</v>
      </c>
      <c r="P184" s="316" t="s">
        <v>941</v>
      </c>
      <c r="Q184" s="316" t="s">
        <v>699</v>
      </c>
      <c r="R184" s="316" t="s">
        <v>699</v>
      </c>
      <c r="S184" s="316" t="s">
        <v>941</v>
      </c>
      <c r="T184" s="316" t="s">
        <v>941</v>
      </c>
      <c r="U184" s="316" t="s">
        <v>961</v>
      </c>
      <c r="V184" s="316" t="s">
        <v>699</v>
      </c>
      <c r="W184" s="316" t="s">
        <v>947</v>
      </c>
      <c r="X184" s="316" t="s">
        <v>947</v>
      </c>
      <c r="Y184" s="316" t="s">
        <v>699</v>
      </c>
      <c r="Z184" s="316" t="s">
        <v>699</v>
      </c>
      <c r="AA184" s="316" t="s">
        <v>946</v>
      </c>
      <c r="AB184" s="316" t="s">
        <v>947</v>
      </c>
      <c r="AC184" s="316" t="s">
        <v>699</v>
      </c>
      <c r="AD184" s="316" t="s">
        <v>939</v>
      </c>
      <c r="AE184" s="316" t="s">
        <v>946</v>
      </c>
      <c r="AF184" s="316" t="s">
        <v>939</v>
      </c>
      <c r="AG184" s="316" t="s">
        <v>939</v>
      </c>
      <c r="AH184" s="316" t="s">
        <v>940</v>
      </c>
      <c r="AI184" s="316" t="s">
        <v>947</v>
      </c>
      <c r="AJ184" s="316" t="s">
        <v>941</v>
      </c>
      <c r="AK184" s="316" t="s">
        <v>939</v>
      </c>
      <c r="AL184" s="316" t="s">
        <v>941</v>
      </c>
      <c r="AM184" s="316" t="s">
        <v>939</v>
      </c>
      <c r="AN184" s="316" t="s">
        <v>699</v>
      </c>
      <c r="AO184" s="316" t="s">
        <v>699</v>
      </c>
      <c r="AP184" s="316" t="s">
        <v>940</v>
      </c>
      <c r="AQ184" s="316" t="s">
        <v>699</v>
      </c>
      <c r="AR184" s="316" t="s">
        <v>699</v>
      </c>
    </row>
    <row r="185" spans="1:44">
      <c r="A185" s="316" t="s">
        <v>266</v>
      </c>
      <c r="B185" s="316" t="s">
        <v>267</v>
      </c>
      <c r="C185" s="316" t="s">
        <v>1340</v>
      </c>
      <c r="D185" s="317">
        <v>45994</v>
      </c>
      <c r="E185" s="316" t="s">
        <v>984</v>
      </c>
      <c r="F185" s="316" t="s">
        <v>169</v>
      </c>
      <c r="G185" s="316" t="s">
        <v>933</v>
      </c>
      <c r="H185" s="316" t="s">
        <v>959</v>
      </c>
      <c r="I185" s="316" t="s">
        <v>268</v>
      </c>
      <c r="J185" s="316" t="s">
        <v>978</v>
      </c>
      <c r="K185" s="316" t="s">
        <v>41</v>
      </c>
      <c r="L185" s="316" t="s">
        <v>977</v>
      </c>
      <c r="M185" s="316" t="s">
        <v>961</v>
      </c>
      <c r="N185" s="316" t="s">
        <v>938</v>
      </c>
      <c r="O185" s="316" t="s">
        <v>953</v>
      </c>
      <c r="P185" s="316" t="s">
        <v>956</v>
      </c>
      <c r="Q185" s="316" t="s">
        <v>956</v>
      </c>
      <c r="R185" s="316" t="s">
        <v>956</v>
      </c>
      <c r="S185" s="316" t="s">
        <v>955</v>
      </c>
      <c r="T185" s="316" t="s">
        <v>962</v>
      </c>
      <c r="U185" s="316" t="s">
        <v>938</v>
      </c>
      <c r="V185" s="316" t="s">
        <v>938</v>
      </c>
      <c r="W185" s="316" t="s">
        <v>938</v>
      </c>
      <c r="X185" s="316" t="s">
        <v>938</v>
      </c>
      <c r="Y185" s="316" t="s">
        <v>938</v>
      </c>
      <c r="Z185" s="316" t="s">
        <v>938</v>
      </c>
      <c r="AA185" s="316" t="s">
        <v>938</v>
      </c>
      <c r="AB185" s="316" t="s">
        <v>938</v>
      </c>
      <c r="AC185" s="316" t="s">
        <v>938</v>
      </c>
      <c r="AD185" s="316" t="s">
        <v>938</v>
      </c>
      <c r="AE185" s="316" t="s">
        <v>938</v>
      </c>
      <c r="AF185" s="316" t="s">
        <v>938</v>
      </c>
      <c r="AG185" s="316" t="s">
        <v>938</v>
      </c>
      <c r="AH185" s="316" t="s">
        <v>938</v>
      </c>
      <c r="AI185" s="316" t="s">
        <v>938</v>
      </c>
      <c r="AJ185" s="316" t="s">
        <v>938</v>
      </c>
      <c r="AK185" s="316" t="s">
        <v>938</v>
      </c>
      <c r="AL185" s="316" t="s">
        <v>938</v>
      </c>
      <c r="AM185" s="316" t="s">
        <v>938</v>
      </c>
      <c r="AN185" s="316" t="s">
        <v>938</v>
      </c>
      <c r="AO185" s="316" t="s">
        <v>938</v>
      </c>
      <c r="AP185" s="316" t="s">
        <v>938</v>
      </c>
      <c r="AQ185" s="316" t="s">
        <v>938</v>
      </c>
      <c r="AR185" s="316" t="s">
        <v>938</v>
      </c>
    </row>
    <row r="186" spans="1:44">
      <c r="A186" s="316" t="s">
        <v>538</v>
      </c>
      <c r="B186" s="316" t="s">
        <v>539</v>
      </c>
      <c r="C186" s="316" t="s">
        <v>1341</v>
      </c>
      <c r="D186" s="317">
        <v>45998</v>
      </c>
      <c r="E186" s="316" t="s">
        <v>984</v>
      </c>
      <c r="F186" s="316" t="s">
        <v>644</v>
      </c>
      <c r="G186" s="316" t="s">
        <v>933</v>
      </c>
      <c r="H186" s="316" t="s">
        <v>1026</v>
      </c>
      <c r="I186" s="316" t="s">
        <v>215</v>
      </c>
      <c r="J186" s="316" t="s">
        <v>941</v>
      </c>
      <c r="K186" s="316" t="s">
        <v>966</v>
      </c>
      <c r="L186" s="316" t="s">
        <v>977</v>
      </c>
      <c r="M186" s="316" t="s">
        <v>941</v>
      </c>
      <c r="N186" s="316" t="s">
        <v>975</v>
      </c>
      <c r="O186" s="316" t="s">
        <v>977</v>
      </c>
      <c r="P186" s="316" t="s">
        <v>982</v>
      </c>
      <c r="Q186" s="316" t="s">
        <v>977</v>
      </c>
      <c r="R186" s="316" t="s">
        <v>977</v>
      </c>
      <c r="S186" s="316" t="s">
        <v>672</v>
      </c>
      <c r="T186" s="316" t="s">
        <v>672</v>
      </c>
      <c r="U186" s="316" t="s">
        <v>938</v>
      </c>
      <c r="V186" s="316" t="s">
        <v>672</v>
      </c>
      <c r="W186" s="316" t="s">
        <v>672</v>
      </c>
      <c r="X186" s="316" t="s">
        <v>672</v>
      </c>
      <c r="Y186" s="316" t="s">
        <v>672</v>
      </c>
      <c r="Z186" s="316" t="s">
        <v>672</v>
      </c>
      <c r="AA186" s="316" t="s">
        <v>982</v>
      </c>
      <c r="AB186" s="316" t="s">
        <v>940</v>
      </c>
      <c r="AC186" s="316" t="s">
        <v>966</v>
      </c>
      <c r="AD186" s="316" t="s">
        <v>939</v>
      </c>
      <c r="AE186" s="316" t="s">
        <v>977</v>
      </c>
      <c r="AF186" s="316" t="s">
        <v>966</v>
      </c>
      <c r="AG186" s="316" t="s">
        <v>977</v>
      </c>
      <c r="AH186" s="316" t="s">
        <v>947</v>
      </c>
      <c r="AI186" s="316" t="s">
        <v>962</v>
      </c>
      <c r="AJ186" s="316" t="s">
        <v>982</v>
      </c>
      <c r="AK186" s="316" t="s">
        <v>977</v>
      </c>
      <c r="AL186" s="316" t="s">
        <v>982</v>
      </c>
      <c r="AM186" s="316" t="s">
        <v>964</v>
      </c>
      <c r="AN186" s="316" t="s">
        <v>977</v>
      </c>
      <c r="AO186" s="316" t="s">
        <v>947</v>
      </c>
      <c r="AP186" s="316" t="s">
        <v>975</v>
      </c>
      <c r="AQ186" s="316" t="s">
        <v>966</v>
      </c>
      <c r="AR186" s="316" t="s">
        <v>941</v>
      </c>
    </row>
    <row r="187" spans="1:44">
      <c r="A187" s="316" t="s">
        <v>213</v>
      </c>
      <c r="B187" s="316" t="s">
        <v>214</v>
      </c>
      <c r="C187" s="316" t="s">
        <v>1342</v>
      </c>
      <c r="D187" s="317">
        <v>45996</v>
      </c>
      <c r="E187" s="316" t="s">
        <v>984</v>
      </c>
      <c r="F187" s="316" t="s">
        <v>644</v>
      </c>
      <c r="G187" s="316" t="s">
        <v>933</v>
      </c>
      <c r="H187" s="316" t="s">
        <v>1026</v>
      </c>
      <c r="I187" s="316" t="s">
        <v>215</v>
      </c>
      <c r="J187" s="316" t="s">
        <v>982</v>
      </c>
      <c r="K187" s="316" t="s">
        <v>982</v>
      </c>
      <c r="L187" s="316" t="s">
        <v>970</v>
      </c>
      <c r="M187" s="316" t="s">
        <v>672</v>
      </c>
      <c r="N187" s="316" t="s">
        <v>938</v>
      </c>
      <c r="O187" s="316" t="s">
        <v>672</v>
      </c>
      <c r="P187" s="316" t="s">
        <v>672</v>
      </c>
      <c r="Q187" s="316" t="s">
        <v>672</v>
      </c>
      <c r="R187" s="316" t="s">
        <v>672</v>
      </c>
      <c r="S187" s="316" t="s">
        <v>672</v>
      </c>
      <c r="T187" s="316" t="s">
        <v>941</v>
      </c>
      <c r="U187" s="316" t="s">
        <v>961</v>
      </c>
      <c r="V187" s="316" t="s">
        <v>946</v>
      </c>
      <c r="W187" s="316" t="s">
        <v>947</v>
      </c>
      <c r="X187" s="316" t="s">
        <v>946</v>
      </c>
      <c r="Y187" s="316" t="s">
        <v>978</v>
      </c>
      <c r="Z187" s="316" t="s">
        <v>966</v>
      </c>
      <c r="AA187" s="316" t="s">
        <v>941</v>
      </c>
      <c r="AB187" s="316" t="s">
        <v>940</v>
      </c>
      <c r="AC187" s="316" t="s">
        <v>939</v>
      </c>
      <c r="AD187" s="316" t="s">
        <v>978</v>
      </c>
      <c r="AE187" s="316" t="s">
        <v>955</v>
      </c>
      <c r="AF187" s="316" t="s">
        <v>956</v>
      </c>
      <c r="AG187" s="316" t="s">
        <v>953</v>
      </c>
      <c r="AH187" s="316" t="s">
        <v>978</v>
      </c>
      <c r="AI187" s="316" t="s">
        <v>938</v>
      </c>
      <c r="AJ187" s="316" t="s">
        <v>937</v>
      </c>
      <c r="AK187" s="316" t="s">
        <v>946</v>
      </c>
      <c r="AL187" s="316" t="s">
        <v>935</v>
      </c>
      <c r="AM187" s="316" t="s">
        <v>946</v>
      </c>
      <c r="AN187" s="316" t="s">
        <v>949</v>
      </c>
      <c r="AO187" s="316" t="s">
        <v>672</v>
      </c>
      <c r="AP187" s="316" t="s">
        <v>938</v>
      </c>
      <c r="AQ187" s="316" t="s">
        <v>672</v>
      </c>
      <c r="AR187" s="316" t="s">
        <v>672</v>
      </c>
    </row>
    <row r="188" spans="1:44">
      <c r="A188" s="316" t="s">
        <v>415</v>
      </c>
      <c r="B188" s="316" t="s">
        <v>416</v>
      </c>
      <c r="C188" s="316" t="s">
        <v>1343</v>
      </c>
      <c r="D188" s="317">
        <v>45999</v>
      </c>
      <c r="E188" s="316" t="s">
        <v>984</v>
      </c>
      <c r="F188" s="316" t="s">
        <v>644</v>
      </c>
      <c r="G188" s="316" t="s">
        <v>933</v>
      </c>
      <c r="H188" s="316" t="s">
        <v>1001</v>
      </c>
      <c r="I188" s="316" t="s">
        <v>417</v>
      </c>
      <c r="J188" s="316" t="s">
        <v>949</v>
      </c>
      <c r="K188" s="316" t="s">
        <v>955</v>
      </c>
      <c r="L188" s="316" t="s">
        <v>946</v>
      </c>
      <c r="M188" s="316" t="s">
        <v>955</v>
      </c>
      <c r="N188" s="316" t="s">
        <v>976</v>
      </c>
      <c r="O188" s="316" t="s">
        <v>672</v>
      </c>
      <c r="P188" s="316" t="s">
        <v>672</v>
      </c>
      <c r="Q188" s="316" t="s">
        <v>672</v>
      </c>
      <c r="R188" s="316" t="s">
        <v>672</v>
      </c>
      <c r="S188" s="316" t="s">
        <v>672</v>
      </c>
      <c r="T188" s="316" t="s">
        <v>672</v>
      </c>
      <c r="U188" s="316" t="s">
        <v>938</v>
      </c>
      <c r="V188" s="316" t="s">
        <v>977</v>
      </c>
      <c r="W188" s="316" t="s">
        <v>947</v>
      </c>
      <c r="X188" s="316" t="s">
        <v>947</v>
      </c>
      <c r="Y188" s="316" t="s">
        <v>946</v>
      </c>
      <c r="Z188" s="316" t="s">
        <v>947</v>
      </c>
      <c r="AA188" s="316" t="s">
        <v>699</v>
      </c>
      <c r="AB188" s="316" t="s">
        <v>938</v>
      </c>
      <c r="AC188" s="316" t="s">
        <v>946</v>
      </c>
      <c r="AD188" s="316" t="s">
        <v>946</v>
      </c>
      <c r="AE188" s="316" t="s">
        <v>946</v>
      </c>
      <c r="AF188" s="316" t="s">
        <v>955</v>
      </c>
      <c r="AG188" s="316" t="s">
        <v>946</v>
      </c>
      <c r="AH188" s="316" t="s">
        <v>941</v>
      </c>
      <c r="AI188" s="316" t="s">
        <v>938</v>
      </c>
      <c r="AJ188" s="316" t="s">
        <v>939</v>
      </c>
      <c r="AK188" s="316" t="s">
        <v>939</v>
      </c>
      <c r="AL188" s="316" t="s">
        <v>947</v>
      </c>
      <c r="AM188" s="316" t="s">
        <v>955</v>
      </c>
      <c r="AN188" s="316" t="s">
        <v>946</v>
      </c>
      <c r="AO188" s="316" t="s">
        <v>947</v>
      </c>
      <c r="AP188" s="316" t="s">
        <v>938</v>
      </c>
      <c r="AQ188" s="316" t="s">
        <v>955</v>
      </c>
      <c r="AR188" s="316" t="s">
        <v>946</v>
      </c>
    </row>
    <row r="189" spans="1:44">
      <c r="A189" s="316" t="s">
        <v>594</v>
      </c>
      <c r="B189" s="316" t="s">
        <v>595</v>
      </c>
      <c r="C189" s="316" t="s">
        <v>1344</v>
      </c>
      <c r="D189" s="317">
        <v>46000</v>
      </c>
      <c r="E189" s="316" t="s">
        <v>984</v>
      </c>
      <c r="F189" s="316" t="s">
        <v>644</v>
      </c>
      <c r="G189" s="316" t="s">
        <v>933</v>
      </c>
      <c r="H189" s="316" t="s">
        <v>934</v>
      </c>
      <c r="I189" s="316" t="s">
        <v>596</v>
      </c>
      <c r="J189" s="316" t="s">
        <v>955</v>
      </c>
      <c r="K189" s="316" t="s">
        <v>947</v>
      </c>
      <c r="L189" s="316" t="s">
        <v>947</v>
      </c>
      <c r="M189" s="316" t="s">
        <v>956</v>
      </c>
      <c r="N189" s="316" t="s">
        <v>948</v>
      </c>
      <c r="O189" s="316" t="s">
        <v>956</v>
      </c>
      <c r="P189" s="316" t="s">
        <v>699</v>
      </c>
      <c r="Q189" s="316" t="s">
        <v>956</v>
      </c>
      <c r="R189" s="316" t="s">
        <v>672</v>
      </c>
      <c r="S189" s="316" t="s">
        <v>672</v>
      </c>
      <c r="T189" s="316" t="s">
        <v>672</v>
      </c>
      <c r="U189" s="316" t="s">
        <v>938</v>
      </c>
      <c r="V189" s="316" t="s">
        <v>672</v>
      </c>
      <c r="W189" s="316" t="s">
        <v>672</v>
      </c>
      <c r="X189" s="316" t="s">
        <v>672</v>
      </c>
      <c r="Y189" s="316" t="s">
        <v>946</v>
      </c>
      <c r="Z189" s="316" t="s">
        <v>941</v>
      </c>
      <c r="AA189" s="316" t="s">
        <v>977</v>
      </c>
      <c r="AB189" s="316" t="s">
        <v>949</v>
      </c>
      <c r="AC189" s="316" t="s">
        <v>947</v>
      </c>
      <c r="AD189" s="316" t="s">
        <v>966</v>
      </c>
      <c r="AE189" s="316" t="s">
        <v>967</v>
      </c>
      <c r="AF189" s="316" t="s">
        <v>955</v>
      </c>
      <c r="AG189" s="316" t="s">
        <v>939</v>
      </c>
      <c r="AH189" s="316" t="s">
        <v>978</v>
      </c>
      <c r="AI189" s="316" t="s">
        <v>938</v>
      </c>
      <c r="AJ189" s="316" t="s">
        <v>130</v>
      </c>
      <c r="AK189" s="316" t="s">
        <v>939</v>
      </c>
      <c r="AL189" s="316" t="s">
        <v>941</v>
      </c>
      <c r="AM189" s="316" t="s">
        <v>939</v>
      </c>
      <c r="AN189" s="316" t="s">
        <v>672</v>
      </c>
      <c r="AO189" s="316" t="s">
        <v>672</v>
      </c>
      <c r="AP189" s="316" t="s">
        <v>938</v>
      </c>
      <c r="AQ189" s="316" t="s">
        <v>672</v>
      </c>
      <c r="AR189" s="316" t="s">
        <v>672</v>
      </c>
    </row>
    <row r="190" spans="1:44">
      <c r="A190" s="316" t="s">
        <v>905</v>
      </c>
      <c r="B190" s="316" t="s">
        <v>907</v>
      </c>
      <c r="C190" s="316" t="s">
        <v>1345</v>
      </c>
      <c r="D190" s="317">
        <v>46001</v>
      </c>
      <c r="E190" s="316" t="s">
        <v>1267</v>
      </c>
      <c r="F190" s="316" t="s">
        <v>169</v>
      </c>
      <c r="G190" s="316" t="s">
        <v>933</v>
      </c>
      <c r="H190" s="316" t="s">
        <v>934</v>
      </c>
      <c r="I190" s="316" t="s">
        <v>911</v>
      </c>
      <c r="J190" s="316" t="s">
        <v>699</v>
      </c>
      <c r="K190" s="316" t="s">
        <v>941</v>
      </c>
      <c r="L190" s="316" t="s">
        <v>947</v>
      </c>
      <c r="M190" s="316" t="s">
        <v>961</v>
      </c>
      <c r="N190" s="316" t="s">
        <v>939</v>
      </c>
      <c r="O190" s="316" t="s">
        <v>699</v>
      </c>
      <c r="P190" s="316" t="s">
        <v>947</v>
      </c>
      <c r="Q190" s="316" t="s">
        <v>699</v>
      </c>
      <c r="R190" s="316" t="s">
        <v>699</v>
      </c>
      <c r="S190" s="316" t="s">
        <v>947</v>
      </c>
      <c r="T190" s="316" t="s">
        <v>939</v>
      </c>
      <c r="U190" s="316" t="s">
        <v>947</v>
      </c>
      <c r="V190" s="316" t="s">
        <v>967</v>
      </c>
      <c r="W190" s="316" t="s">
        <v>939</v>
      </c>
      <c r="X190" s="316" t="s">
        <v>939</v>
      </c>
      <c r="Y190" s="316" t="s">
        <v>699</v>
      </c>
      <c r="Z190" s="316" t="s">
        <v>699</v>
      </c>
      <c r="AA190" s="316" t="s">
        <v>961</v>
      </c>
      <c r="AB190" s="316" t="s">
        <v>947</v>
      </c>
      <c r="AC190" s="316" t="s">
        <v>939</v>
      </c>
      <c r="AD190" s="316" t="s">
        <v>939</v>
      </c>
      <c r="AE190" s="316" t="s">
        <v>946</v>
      </c>
      <c r="AF190" s="316" t="s">
        <v>41</v>
      </c>
      <c r="AG190" s="316" t="s">
        <v>41</v>
      </c>
      <c r="AH190" s="316" t="s">
        <v>41</v>
      </c>
      <c r="AI190" s="316" t="s">
        <v>938</v>
      </c>
      <c r="AJ190" s="316" t="s">
        <v>41</v>
      </c>
      <c r="AK190" s="316" t="s">
        <v>41</v>
      </c>
      <c r="AL190" s="316" t="s">
        <v>41</v>
      </c>
      <c r="AM190" s="316" t="s">
        <v>41</v>
      </c>
      <c r="AN190" s="316" t="s">
        <v>41</v>
      </c>
      <c r="AO190" s="316" t="s">
        <v>41</v>
      </c>
      <c r="AP190" s="316" t="s">
        <v>938</v>
      </c>
      <c r="AQ190" s="316" t="s">
        <v>41</v>
      </c>
      <c r="AR190" s="316" t="s">
        <v>41</v>
      </c>
    </row>
    <row r="191" spans="1:44">
      <c r="A191" s="316" t="s">
        <v>495</v>
      </c>
      <c r="B191" s="316" t="s">
        <v>496</v>
      </c>
      <c r="C191" s="316" t="s">
        <v>1346</v>
      </c>
      <c r="D191" s="317">
        <v>46001</v>
      </c>
      <c r="E191" s="316" t="s">
        <v>984</v>
      </c>
      <c r="F191" s="316" t="s">
        <v>644</v>
      </c>
      <c r="G191" s="316" t="s">
        <v>933</v>
      </c>
      <c r="H191" s="316" t="s">
        <v>944</v>
      </c>
      <c r="I191" s="316" t="s">
        <v>497</v>
      </c>
      <c r="J191" s="316" t="s">
        <v>946</v>
      </c>
      <c r="K191" s="316" t="s">
        <v>947</v>
      </c>
      <c r="L191" s="316" t="s">
        <v>947</v>
      </c>
      <c r="M191" s="316" t="s">
        <v>946</v>
      </c>
      <c r="N191" s="316" t="s">
        <v>976</v>
      </c>
      <c r="O191" s="316" t="s">
        <v>939</v>
      </c>
      <c r="P191" s="316" t="s">
        <v>953</v>
      </c>
      <c r="Q191" s="316" t="s">
        <v>672</v>
      </c>
      <c r="R191" s="316" t="s">
        <v>672</v>
      </c>
      <c r="S191" s="316" t="s">
        <v>672</v>
      </c>
      <c r="T191" s="316" t="s">
        <v>672</v>
      </c>
      <c r="U191" s="316" t="s">
        <v>938</v>
      </c>
      <c r="V191" s="316" t="s">
        <v>672</v>
      </c>
      <c r="W191" s="316" t="s">
        <v>672</v>
      </c>
      <c r="X191" s="316" t="s">
        <v>946</v>
      </c>
      <c r="Y191" s="316" t="s">
        <v>946</v>
      </c>
      <c r="Z191" s="316" t="s">
        <v>947</v>
      </c>
      <c r="AA191" s="316" t="s">
        <v>955</v>
      </c>
      <c r="AB191" s="316" t="s">
        <v>976</v>
      </c>
      <c r="AC191" s="316" t="s">
        <v>946</v>
      </c>
      <c r="AD191" s="316" t="s">
        <v>946</v>
      </c>
      <c r="AE191" s="316" t="s">
        <v>946</v>
      </c>
      <c r="AF191" s="316" t="s">
        <v>947</v>
      </c>
      <c r="AG191" s="316" t="s">
        <v>946</v>
      </c>
      <c r="AH191" s="316" t="s">
        <v>955</v>
      </c>
      <c r="AI191" s="316" t="s">
        <v>962</v>
      </c>
      <c r="AJ191" s="316" t="s">
        <v>947</v>
      </c>
      <c r="AK191" s="316" t="s">
        <v>947</v>
      </c>
      <c r="AL191" s="316" t="s">
        <v>947</v>
      </c>
      <c r="AM191" s="316" t="s">
        <v>946</v>
      </c>
      <c r="AN191" s="316" t="s">
        <v>946</v>
      </c>
      <c r="AO191" s="316" t="s">
        <v>955</v>
      </c>
      <c r="AP191" s="316" t="s">
        <v>979</v>
      </c>
      <c r="AQ191" s="316" t="s">
        <v>947</v>
      </c>
      <c r="AR191" s="316" t="s">
        <v>939</v>
      </c>
    </row>
    <row r="192" spans="1:44">
      <c r="A192" s="316" t="s">
        <v>635</v>
      </c>
      <c r="B192" s="316" t="s">
        <v>637</v>
      </c>
      <c r="C192" s="316" t="s">
        <v>1347</v>
      </c>
      <c r="D192" s="317">
        <v>46020</v>
      </c>
      <c r="E192" s="316" t="s">
        <v>984</v>
      </c>
      <c r="F192" s="316" t="s">
        <v>169</v>
      </c>
      <c r="G192" s="316" t="s">
        <v>933</v>
      </c>
      <c r="H192" s="316" t="s">
        <v>1033</v>
      </c>
      <c r="I192" s="316" t="s">
        <v>638</v>
      </c>
      <c r="J192" s="316" t="s">
        <v>963</v>
      </c>
      <c r="K192" s="316" t="s">
        <v>982</v>
      </c>
      <c r="L192" s="316" t="s">
        <v>982</v>
      </c>
      <c r="M192" s="316" t="s">
        <v>942</v>
      </c>
      <c r="N192" s="316" t="s">
        <v>938</v>
      </c>
      <c r="O192" s="316" t="s">
        <v>977</v>
      </c>
      <c r="P192" s="316" t="s">
        <v>941</v>
      </c>
      <c r="Q192" s="316" t="s">
        <v>977</v>
      </c>
      <c r="R192" s="316" t="s">
        <v>941</v>
      </c>
      <c r="S192" s="316" t="s">
        <v>941</v>
      </c>
      <c r="T192" s="316" t="s">
        <v>940</v>
      </c>
      <c r="U192" s="316" t="s">
        <v>938</v>
      </c>
      <c r="V192" s="316" t="s">
        <v>941</v>
      </c>
      <c r="W192" s="316" t="s">
        <v>947</v>
      </c>
      <c r="X192" s="316" t="s">
        <v>947</v>
      </c>
      <c r="Y192" s="316" t="s">
        <v>946</v>
      </c>
      <c r="Z192" s="316" t="s">
        <v>955</v>
      </c>
      <c r="AA192" s="316" t="s">
        <v>940</v>
      </c>
      <c r="AB192" s="316" t="s">
        <v>938</v>
      </c>
      <c r="AC192" s="316" t="s">
        <v>955</v>
      </c>
      <c r="AD192" s="316" t="s">
        <v>939</v>
      </c>
      <c r="AE192" s="316" t="s">
        <v>946</v>
      </c>
      <c r="AF192" s="316" t="s">
        <v>955</v>
      </c>
      <c r="AG192" s="316" t="s">
        <v>955</v>
      </c>
      <c r="AH192" s="316" t="s">
        <v>940</v>
      </c>
      <c r="AI192" s="316" t="s">
        <v>938</v>
      </c>
      <c r="AJ192" s="316" t="s">
        <v>955</v>
      </c>
      <c r="AK192" s="316" t="s">
        <v>978</v>
      </c>
      <c r="AL192" s="316" t="s">
        <v>955</v>
      </c>
      <c r="AM192" s="316" t="s">
        <v>955</v>
      </c>
      <c r="AN192" s="316" t="s">
        <v>955</v>
      </c>
      <c r="AO192" s="316" t="s">
        <v>962</v>
      </c>
      <c r="AP192" s="316" t="s">
        <v>938</v>
      </c>
      <c r="AQ192" s="316" t="s">
        <v>955</v>
      </c>
      <c r="AR192" s="316" t="s">
        <v>955</v>
      </c>
    </row>
    <row r="193" spans="1:44">
      <c r="A193" s="316" t="s">
        <v>916</v>
      </c>
      <c r="B193" s="316" t="s">
        <v>918</v>
      </c>
      <c r="C193" s="316" t="s">
        <v>1348</v>
      </c>
      <c r="D193" s="317">
        <v>46027</v>
      </c>
      <c r="E193" s="316" t="s">
        <v>932</v>
      </c>
      <c r="F193" s="316" t="s">
        <v>169</v>
      </c>
      <c r="G193" s="316" t="s">
        <v>933</v>
      </c>
      <c r="H193" s="316" t="s">
        <v>934</v>
      </c>
      <c r="I193" s="316" t="s">
        <v>919</v>
      </c>
      <c r="J193" s="316" t="s">
        <v>941</v>
      </c>
      <c r="K193" s="316" t="s">
        <v>977</v>
      </c>
      <c r="L193" s="316" t="s">
        <v>941</v>
      </c>
      <c r="M193" s="316" t="s">
        <v>942</v>
      </c>
      <c r="N193" s="316" t="s">
        <v>938</v>
      </c>
      <c r="O193" s="316" t="s">
        <v>947</v>
      </c>
      <c r="P193" s="316" t="s">
        <v>939</v>
      </c>
      <c r="Q193" s="316" t="s">
        <v>939</v>
      </c>
      <c r="R193" s="316" t="s">
        <v>947</v>
      </c>
      <c r="S193" s="316" t="s">
        <v>947</v>
      </c>
      <c r="T193" s="316" t="s">
        <v>935</v>
      </c>
      <c r="U193" s="316" t="s">
        <v>938</v>
      </c>
      <c r="V193" s="316" t="s">
        <v>977</v>
      </c>
      <c r="W193" s="316" t="s">
        <v>977</v>
      </c>
      <c r="X193" s="316" t="s">
        <v>982</v>
      </c>
      <c r="Y193" s="316" t="s">
        <v>977</v>
      </c>
      <c r="Z193" s="316" t="s">
        <v>963</v>
      </c>
      <c r="AA193" s="316" t="s">
        <v>946</v>
      </c>
      <c r="AB193" s="316" t="s">
        <v>938</v>
      </c>
      <c r="AC193" s="316" t="s">
        <v>982</v>
      </c>
      <c r="AD193" s="316" t="s">
        <v>977</v>
      </c>
      <c r="AE193" s="316" t="s">
        <v>982</v>
      </c>
      <c r="AF193" s="316" t="s">
        <v>966</v>
      </c>
      <c r="AG193" s="316" t="s">
        <v>982</v>
      </c>
      <c r="AH193" s="316" t="s">
        <v>942</v>
      </c>
      <c r="AI193" s="316" t="s">
        <v>938</v>
      </c>
      <c r="AJ193" s="316" t="s">
        <v>953</v>
      </c>
      <c r="AK193" s="316" t="s">
        <v>966</v>
      </c>
      <c r="AL193" s="316" t="s">
        <v>982</v>
      </c>
      <c r="AM193" s="316" t="s">
        <v>977</v>
      </c>
      <c r="AN193" s="316" t="s">
        <v>1184</v>
      </c>
      <c r="AO193" s="316" t="s">
        <v>953</v>
      </c>
      <c r="AP193" s="316" t="s">
        <v>962</v>
      </c>
      <c r="AQ193" s="316" t="s">
        <v>977</v>
      </c>
      <c r="AR193" s="316" t="s">
        <v>977</v>
      </c>
    </row>
    <row r="194" spans="1:44">
      <c r="A194" s="316" t="s">
        <v>627</v>
      </c>
      <c r="B194" s="316" t="s">
        <v>629</v>
      </c>
      <c r="C194" s="316" t="s">
        <v>1349</v>
      </c>
      <c r="D194" s="317">
        <v>46028</v>
      </c>
      <c r="E194" s="316" t="s">
        <v>984</v>
      </c>
      <c r="F194" s="316" t="s">
        <v>169</v>
      </c>
      <c r="G194" s="316" t="s">
        <v>933</v>
      </c>
      <c r="H194" s="316" t="s">
        <v>1018</v>
      </c>
      <c r="I194" s="316" t="s">
        <v>630</v>
      </c>
      <c r="J194" s="316" t="s">
        <v>947</v>
      </c>
      <c r="K194" s="316" t="s">
        <v>941</v>
      </c>
      <c r="L194" s="316" t="s">
        <v>955</v>
      </c>
      <c r="M194" s="316" t="s">
        <v>699</v>
      </c>
      <c r="N194" s="316" t="s">
        <v>938</v>
      </c>
      <c r="O194" s="316" t="s">
        <v>947</v>
      </c>
      <c r="P194" s="316" t="s">
        <v>947</v>
      </c>
      <c r="Q194" s="316" t="s">
        <v>946</v>
      </c>
      <c r="R194" s="316" t="s">
        <v>978</v>
      </c>
      <c r="S194" s="316" t="s">
        <v>955</v>
      </c>
      <c r="T194" s="316" t="s">
        <v>961</v>
      </c>
      <c r="U194" s="316" t="s">
        <v>938</v>
      </c>
      <c r="V194" s="316" t="s">
        <v>947</v>
      </c>
      <c r="W194" s="316" t="s">
        <v>939</v>
      </c>
      <c r="X194" s="316" t="s">
        <v>955</v>
      </c>
      <c r="Y194" s="316" t="s">
        <v>955</v>
      </c>
      <c r="Z194" s="316" t="s">
        <v>947</v>
      </c>
      <c r="AA194" s="316" t="s">
        <v>942</v>
      </c>
      <c r="AB194" s="316" t="s">
        <v>938</v>
      </c>
      <c r="AC194" s="316" t="s">
        <v>946</v>
      </c>
      <c r="AD194" s="316" t="s">
        <v>946</v>
      </c>
      <c r="AE194" s="316" t="s">
        <v>939</v>
      </c>
      <c r="AF194" s="316" t="s">
        <v>939</v>
      </c>
      <c r="AG194" s="316" t="s">
        <v>956</v>
      </c>
      <c r="AH194" s="316" t="s">
        <v>131</v>
      </c>
      <c r="AI194" s="316" t="s">
        <v>938</v>
      </c>
      <c r="AJ194" s="316" t="s">
        <v>939</v>
      </c>
      <c r="AK194" s="316" t="s">
        <v>947</v>
      </c>
      <c r="AL194" s="316" t="s">
        <v>946</v>
      </c>
      <c r="AM194" s="316" t="s">
        <v>947</v>
      </c>
      <c r="AN194" s="316" t="s">
        <v>941</v>
      </c>
      <c r="AO194" s="316" t="s">
        <v>946</v>
      </c>
      <c r="AP194" s="316" t="s">
        <v>962</v>
      </c>
      <c r="AQ194" s="316" t="s">
        <v>955</v>
      </c>
      <c r="AR194" s="316" t="s">
        <v>947</v>
      </c>
    </row>
    <row r="195" spans="1:44">
      <c r="A195" s="316" t="s">
        <v>650</v>
      </c>
      <c r="B195" s="316" t="s">
        <v>652</v>
      </c>
      <c r="C195" s="316" t="s">
        <v>1350</v>
      </c>
      <c r="D195" s="317">
        <v>46027</v>
      </c>
      <c r="E195" s="316" t="s">
        <v>984</v>
      </c>
      <c r="F195" s="316" t="s">
        <v>169</v>
      </c>
      <c r="G195" s="316" t="s">
        <v>933</v>
      </c>
      <c r="H195" s="316" t="s">
        <v>934</v>
      </c>
      <c r="I195" s="316" t="s">
        <v>653</v>
      </c>
      <c r="J195" s="316" t="s">
        <v>939</v>
      </c>
      <c r="K195" s="316" t="s">
        <v>947</v>
      </c>
      <c r="L195" s="316" t="s">
        <v>947</v>
      </c>
      <c r="M195" s="316" t="s">
        <v>975</v>
      </c>
      <c r="N195" s="316" t="s">
        <v>938</v>
      </c>
      <c r="O195" s="316" t="s">
        <v>947</v>
      </c>
      <c r="P195" s="316" t="s">
        <v>947</v>
      </c>
      <c r="Q195" s="316" t="s">
        <v>939</v>
      </c>
      <c r="R195" s="316" t="s">
        <v>947</v>
      </c>
      <c r="S195" s="316" t="s">
        <v>939</v>
      </c>
      <c r="T195" s="316" t="s">
        <v>970</v>
      </c>
      <c r="U195" s="316" t="s">
        <v>938</v>
      </c>
      <c r="V195" s="316" t="s">
        <v>947</v>
      </c>
      <c r="W195" s="316" t="s">
        <v>947</v>
      </c>
      <c r="X195" s="316" t="s">
        <v>946</v>
      </c>
      <c r="Y195" s="316" t="s">
        <v>939</v>
      </c>
      <c r="Z195" s="316" t="s">
        <v>947</v>
      </c>
      <c r="AA195" s="316" t="s">
        <v>940</v>
      </c>
      <c r="AB195" s="316" t="s">
        <v>938</v>
      </c>
      <c r="AC195" s="316" t="s">
        <v>939</v>
      </c>
      <c r="AD195" s="316" t="s">
        <v>939</v>
      </c>
      <c r="AE195" s="316" t="s">
        <v>947</v>
      </c>
      <c r="AF195" s="316" t="s">
        <v>699</v>
      </c>
      <c r="AG195" s="316" t="s">
        <v>947</v>
      </c>
      <c r="AH195" s="316" t="s">
        <v>962</v>
      </c>
      <c r="AI195" s="316" t="s">
        <v>938</v>
      </c>
      <c r="AJ195" s="316" t="s">
        <v>939</v>
      </c>
      <c r="AK195" s="316" t="s">
        <v>939</v>
      </c>
      <c r="AL195" s="316" t="s">
        <v>939</v>
      </c>
      <c r="AM195" s="316" t="s">
        <v>939</v>
      </c>
      <c r="AN195" s="316" t="s">
        <v>939</v>
      </c>
      <c r="AO195" s="316" t="s">
        <v>699</v>
      </c>
      <c r="AP195" s="316" t="s">
        <v>938</v>
      </c>
      <c r="AQ195" s="316" t="s">
        <v>947</v>
      </c>
      <c r="AR195" s="316" t="s">
        <v>947</v>
      </c>
    </row>
    <row r="196" spans="1:44">
      <c r="A196" s="316" t="s">
        <v>912</v>
      </c>
      <c r="B196" s="316" t="s">
        <v>914</v>
      </c>
      <c r="C196" s="316" t="s">
        <v>1351</v>
      </c>
      <c r="D196" s="317">
        <v>46030</v>
      </c>
      <c r="E196" s="316" t="s">
        <v>984</v>
      </c>
      <c r="F196" s="316" t="s">
        <v>169</v>
      </c>
      <c r="G196" s="316" t="s">
        <v>933</v>
      </c>
      <c r="H196" s="316" t="s">
        <v>934</v>
      </c>
      <c r="I196" s="316" t="s">
        <v>915</v>
      </c>
      <c r="J196" s="316" t="s">
        <v>941</v>
      </c>
      <c r="K196" s="316" t="s">
        <v>977</v>
      </c>
      <c r="L196" s="316" t="s">
        <v>939</v>
      </c>
      <c r="M196" s="316" t="s">
        <v>956</v>
      </c>
      <c r="N196" s="316" t="s">
        <v>938</v>
      </c>
      <c r="O196" s="316" t="s">
        <v>939</v>
      </c>
      <c r="P196" s="316" t="s">
        <v>977</v>
      </c>
      <c r="Q196" s="316" t="s">
        <v>939</v>
      </c>
      <c r="R196" s="316" t="s">
        <v>941</v>
      </c>
      <c r="S196" s="316" t="s">
        <v>982</v>
      </c>
      <c r="T196" s="316" t="s">
        <v>942</v>
      </c>
      <c r="U196" s="316" t="s">
        <v>938</v>
      </c>
      <c r="V196" s="316" t="s">
        <v>966</v>
      </c>
      <c r="W196" s="316" t="s">
        <v>977</v>
      </c>
      <c r="X196" s="316" t="s">
        <v>982</v>
      </c>
      <c r="Y196" s="316" t="s">
        <v>982</v>
      </c>
      <c r="Z196" s="316" t="s">
        <v>963</v>
      </c>
      <c r="AA196" s="316" t="s">
        <v>941</v>
      </c>
      <c r="AB196" s="316" t="s">
        <v>938</v>
      </c>
      <c r="AC196" s="316" t="s">
        <v>982</v>
      </c>
      <c r="AD196" s="316" t="s">
        <v>977</v>
      </c>
      <c r="AE196" s="316" t="s">
        <v>982</v>
      </c>
      <c r="AF196" s="316" t="s">
        <v>966</v>
      </c>
      <c r="AG196" s="316" t="s">
        <v>977</v>
      </c>
      <c r="AH196" s="316" t="s">
        <v>942</v>
      </c>
      <c r="AI196" s="316" t="s">
        <v>962</v>
      </c>
      <c r="AJ196" s="316" t="s">
        <v>982</v>
      </c>
      <c r="AK196" s="316" t="s">
        <v>966</v>
      </c>
      <c r="AL196" s="316" t="s">
        <v>982</v>
      </c>
      <c r="AM196" s="316" t="s">
        <v>982</v>
      </c>
      <c r="AN196" s="316" t="s">
        <v>982</v>
      </c>
      <c r="AO196" s="316" t="s">
        <v>970</v>
      </c>
      <c r="AP196" s="316" t="s">
        <v>938</v>
      </c>
      <c r="AQ196" s="316" t="s">
        <v>947</v>
      </c>
      <c r="AR196" s="316" t="s">
        <v>941</v>
      </c>
    </row>
    <row r="197" spans="1:44">
      <c r="A197" s="316" t="s">
        <v>654</v>
      </c>
      <c r="B197" s="316" t="s">
        <v>656</v>
      </c>
      <c r="C197" s="316" t="s">
        <v>1352</v>
      </c>
      <c r="D197" s="317">
        <v>46031</v>
      </c>
      <c r="E197" s="316" t="s">
        <v>984</v>
      </c>
      <c r="F197" s="316" t="s">
        <v>644</v>
      </c>
      <c r="G197" s="316" t="s">
        <v>933</v>
      </c>
      <c r="H197" s="316" t="s">
        <v>959</v>
      </c>
      <c r="I197" s="316" t="s">
        <v>657</v>
      </c>
      <c r="J197" s="316" t="s">
        <v>939</v>
      </c>
      <c r="K197" s="316" t="s">
        <v>964</v>
      </c>
      <c r="L197" s="316" t="s">
        <v>977</v>
      </c>
      <c r="M197" s="316" t="s">
        <v>965</v>
      </c>
      <c r="N197" s="316" t="s">
        <v>970</v>
      </c>
      <c r="O197" s="316" t="s">
        <v>699</v>
      </c>
      <c r="P197" s="316" t="s">
        <v>7673</v>
      </c>
      <c r="Q197" s="316" t="s">
        <v>941</v>
      </c>
      <c r="R197" s="316" t="s">
        <v>941</v>
      </c>
      <c r="S197" s="316" t="s">
        <v>699</v>
      </c>
      <c r="T197" s="316" t="s">
        <v>966</v>
      </c>
      <c r="U197" s="316" t="s">
        <v>976</v>
      </c>
      <c r="V197" s="316" t="s">
        <v>672</v>
      </c>
      <c r="W197" s="316" t="s">
        <v>672</v>
      </c>
      <c r="X197" s="316" t="s">
        <v>672</v>
      </c>
      <c r="Y197" s="316" t="s">
        <v>672</v>
      </c>
      <c r="Z197" s="316" t="s">
        <v>672</v>
      </c>
      <c r="AA197" s="316" t="s">
        <v>672</v>
      </c>
      <c r="AB197" s="316" t="s">
        <v>938</v>
      </c>
      <c r="AC197" s="316" t="s">
        <v>672</v>
      </c>
      <c r="AD197" s="316" t="s">
        <v>964</v>
      </c>
      <c r="AE197" s="316" t="s">
        <v>966</v>
      </c>
      <c r="AF197" s="316" t="s">
        <v>939</v>
      </c>
      <c r="AG197" s="316" t="s">
        <v>963</v>
      </c>
      <c r="AH197" s="316" t="s">
        <v>939</v>
      </c>
      <c r="AI197" s="316" t="s">
        <v>699</v>
      </c>
      <c r="AJ197" s="316" t="s">
        <v>963</v>
      </c>
      <c r="AK197" s="316" t="s">
        <v>947</v>
      </c>
      <c r="AL197" s="316" t="s">
        <v>965</v>
      </c>
      <c r="AM197" s="316" t="s">
        <v>699</v>
      </c>
      <c r="AN197" s="316" t="s">
        <v>966</v>
      </c>
      <c r="AO197" s="316" t="s">
        <v>939</v>
      </c>
      <c r="AP197" s="316" t="s">
        <v>937</v>
      </c>
      <c r="AQ197" s="316" t="s">
        <v>967</v>
      </c>
      <c r="AR197" s="316" t="s">
        <v>978</v>
      </c>
    </row>
    <row r="198" spans="1:44">
      <c r="A198" s="316" t="s">
        <v>908</v>
      </c>
      <c r="B198" s="316" t="s">
        <v>910</v>
      </c>
      <c r="C198" s="316" t="s">
        <v>1353</v>
      </c>
      <c r="D198" s="317">
        <v>46034</v>
      </c>
      <c r="E198" s="316" t="s">
        <v>984</v>
      </c>
      <c r="F198" s="316" t="s">
        <v>169</v>
      </c>
      <c r="G198" s="316" t="s">
        <v>933</v>
      </c>
      <c r="H198" s="316" t="s">
        <v>934</v>
      </c>
      <c r="I198" s="316" t="s">
        <v>911</v>
      </c>
      <c r="J198" s="316" t="s">
        <v>939</v>
      </c>
      <c r="K198" s="316" t="s">
        <v>947</v>
      </c>
      <c r="L198" s="316" t="s">
        <v>947</v>
      </c>
      <c r="M198" s="316" t="s">
        <v>961</v>
      </c>
      <c r="N198" s="316" t="s">
        <v>938</v>
      </c>
      <c r="O198" s="316" t="s">
        <v>947</v>
      </c>
      <c r="P198" s="316" t="s">
        <v>947</v>
      </c>
      <c r="Q198" s="316" t="s">
        <v>939</v>
      </c>
      <c r="R198" s="316" t="s">
        <v>939</v>
      </c>
      <c r="S198" s="316" t="s">
        <v>939</v>
      </c>
      <c r="T198" s="316" t="s">
        <v>961</v>
      </c>
      <c r="U198" s="316" t="s">
        <v>938</v>
      </c>
      <c r="V198" s="316" t="s">
        <v>939</v>
      </c>
      <c r="W198" s="316" t="s">
        <v>939</v>
      </c>
      <c r="X198" s="316" t="s">
        <v>939</v>
      </c>
      <c r="Y198" s="316" t="s">
        <v>939</v>
      </c>
      <c r="Z198" s="316" t="s">
        <v>939</v>
      </c>
      <c r="AA198" s="316" t="s">
        <v>940</v>
      </c>
      <c r="AB198" s="316" t="s">
        <v>938</v>
      </c>
      <c r="AC198" s="316" t="s">
        <v>941</v>
      </c>
      <c r="AD198" s="316" t="s">
        <v>947</v>
      </c>
      <c r="AE198" s="316" t="s">
        <v>947</v>
      </c>
      <c r="AF198" s="316" t="s">
        <v>947</v>
      </c>
      <c r="AG198" s="316" t="s">
        <v>947</v>
      </c>
      <c r="AH198" s="316" t="s">
        <v>961</v>
      </c>
      <c r="AI198" s="316" t="s">
        <v>938</v>
      </c>
      <c r="AJ198" s="316" t="s">
        <v>939</v>
      </c>
      <c r="AK198" s="316" t="s">
        <v>939</v>
      </c>
      <c r="AL198" s="316" t="s">
        <v>939</v>
      </c>
      <c r="AM198" s="316" t="s">
        <v>939</v>
      </c>
      <c r="AN198" s="316" t="s">
        <v>956</v>
      </c>
      <c r="AO198" s="316" t="s">
        <v>939</v>
      </c>
      <c r="AP198" s="316" t="s">
        <v>961</v>
      </c>
      <c r="AQ198" s="316" t="s">
        <v>939</v>
      </c>
      <c r="AR198" s="316" t="s">
        <v>947</v>
      </c>
    </row>
    <row r="199" spans="1:44">
      <c r="A199" s="316" t="s">
        <v>639</v>
      </c>
      <c r="B199" s="316" t="s">
        <v>641</v>
      </c>
      <c r="C199" s="316" t="s">
        <v>1354</v>
      </c>
      <c r="D199" s="317">
        <v>46039</v>
      </c>
      <c r="E199" s="316" t="s">
        <v>932</v>
      </c>
      <c r="F199" s="316" t="s">
        <v>169</v>
      </c>
      <c r="G199" s="316" t="s">
        <v>933</v>
      </c>
      <c r="H199" s="316" t="s">
        <v>934</v>
      </c>
      <c r="I199" s="316" t="s">
        <v>634</v>
      </c>
      <c r="J199" s="316" t="s">
        <v>946</v>
      </c>
      <c r="K199" s="316" t="s">
        <v>946</v>
      </c>
      <c r="L199" s="316" t="s">
        <v>947</v>
      </c>
      <c r="M199" s="316" t="s">
        <v>961</v>
      </c>
      <c r="N199" s="316" t="s">
        <v>938</v>
      </c>
      <c r="O199" s="316" t="s">
        <v>955</v>
      </c>
      <c r="P199" s="316" t="s">
        <v>939</v>
      </c>
      <c r="Q199" s="316" t="s">
        <v>939</v>
      </c>
      <c r="R199" s="316" t="s">
        <v>978</v>
      </c>
      <c r="S199" s="316" t="s">
        <v>947</v>
      </c>
      <c r="T199" s="316" t="s">
        <v>940</v>
      </c>
      <c r="U199" s="316" t="s">
        <v>938</v>
      </c>
      <c r="V199" s="316" t="s">
        <v>941</v>
      </c>
      <c r="W199" s="316" t="s">
        <v>955</v>
      </c>
      <c r="X199" s="316" t="s">
        <v>955</v>
      </c>
      <c r="Y199" s="316" t="s">
        <v>978</v>
      </c>
      <c r="Z199" s="316" t="s">
        <v>953</v>
      </c>
      <c r="AA199" s="316" t="s">
        <v>961</v>
      </c>
      <c r="AB199" s="316" t="s">
        <v>938</v>
      </c>
      <c r="AC199" s="316" t="s">
        <v>978</v>
      </c>
      <c r="AD199" s="316" t="s">
        <v>956</v>
      </c>
      <c r="AE199" s="316" t="s">
        <v>956</v>
      </c>
      <c r="AF199" s="316" t="s">
        <v>953</v>
      </c>
      <c r="AG199" s="316" t="s">
        <v>956</v>
      </c>
      <c r="AH199" s="316" t="s">
        <v>699</v>
      </c>
      <c r="AI199" s="316" t="s">
        <v>938</v>
      </c>
      <c r="AJ199" s="316" t="s">
        <v>42</v>
      </c>
      <c r="AK199" s="316" t="s">
        <v>938</v>
      </c>
      <c r="AL199" s="316" t="s">
        <v>938</v>
      </c>
      <c r="AM199" s="316" t="s">
        <v>938</v>
      </c>
      <c r="AN199" s="316" t="s">
        <v>938</v>
      </c>
      <c r="AO199" s="316" t="s">
        <v>938</v>
      </c>
      <c r="AP199" s="316" t="s">
        <v>938</v>
      </c>
      <c r="AQ199" s="316" t="s">
        <v>938</v>
      </c>
      <c r="AR199" s="316" t="s">
        <v>938</v>
      </c>
    </row>
    <row r="200" spans="1:44">
      <c r="A200" s="316" t="s">
        <v>642</v>
      </c>
      <c r="B200" s="316" t="s">
        <v>645</v>
      </c>
      <c r="C200" s="316" t="s">
        <v>1355</v>
      </c>
      <c r="D200" s="317">
        <v>46041</v>
      </c>
      <c r="E200" s="316" t="s">
        <v>932</v>
      </c>
      <c r="F200" s="316" t="s">
        <v>644</v>
      </c>
      <c r="G200" s="316" t="s">
        <v>933</v>
      </c>
      <c r="H200" s="316" t="s">
        <v>934</v>
      </c>
      <c r="I200" s="316" t="s">
        <v>1171</v>
      </c>
      <c r="J200" s="316" t="s">
        <v>946</v>
      </c>
      <c r="K200" s="316" t="s">
        <v>966</v>
      </c>
      <c r="L200" s="316" t="s">
        <v>966</v>
      </c>
      <c r="M200" s="316" t="s">
        <v>978</v>
      </c>
      <c r="N200" s="316" t="s">
        <v>979</v>
      </c>
      <c r="O200" s="316" t="s">
        <v>975</v>
      </c>
      <c r="P200" s="316" t="s">
        <v>966</v>
      </c>
      <c r="Q200" s="316" t="s">
        <v>7674</v>
      </c>
      <c r="R200" s="316" t="s">
        <v>699</v>
      </c>
      <c r="S200" s="316" t="s">
        <v>971</v>
      </c>
      <c r="T200" s="316" t="s">
        <v>942</v>
      </c>
      <c r="U200" s="316" t="s">
        <v>1056</v>
      </c>
      <c r="V200" s="316" t="s">
        <v>939</v>
      </c>
      <c r="W200" s="316" t="s">
        <v>939</v>
      </c>
      <c r="X200" s="316" t="s">
        <v>939</v>
      </c>
      <c r="Y200" s="316" t="s">
        <v>975</v>
      </c>
      <c r="Z200" s="316" t="s">
        <v>1173</v>
      </c>
      <c r="AA200" s="316" t="s">
        <v>964</v>
      </c>
      <c r="AB200" s="316" t="s">
        <v>942</v>
      </c>
      <c r="AC200" s="316" t="s">
        <v>699</v>
      </c>
      <c r="AD200" s="316" t="s">
        <v>967</v>
      </c>
      <c r="AE200" s="316" t="s">
        <v>946</v>
      </c>
      <c r="AF200" s="316" t="s">
        <v>672</v>
      </c>
      <c r="AG200" s="316" t="s">
        <v>672</v>
      </c>
      <c r="AH200" s="316" t="s">
        <v>672</v>
      </c>
      <c r="AI200" s="316" t="s">
        <v>938</v>
      </c>
      <c r="AJ200" s="316" t="s">
        <v>672</v>
      </c>
      <c r="AK200" s="316" t="s">
        <v>672</v>
      </c>
      <c r="AL200" s="316" t="s">
        <v>672</v>
      </c>
      <c r="AM200" s="316" t="s">
        <v>946</v>
      </c>
      <c r="AN200" s="316" t="s">
        <v>946</v>
      </c>
      <c r="AO200" s="316" t="s">
        <v>978</v>
      </c>
      <c r="AP200" s="316" t="s">
        <v>979</v>
      </c>
      <c r="AQ200" s="316" t="s">
        <v>966</v>
      </c>
      <c r="AR200" s="316" t="s">
        <v>941</v>
      </c>
    </row>
    <row r="201" spans="1:44">
      <c r="A201" s="316" t="s">
        <v>646</v>
      </c>
      <c r="B201" s="316" t="s">
        <v>648</v>
      </c>
      <c r="C201" s="316" t="s">
        <v>1356</v>
      </c>
      <c r="D201" s="317">
        <v>46041</v>
      </c>
      <c r="E201" s="316" t="s">
        <v>984</v>
      </c>
      <c r="F201" s="316" t="s">
        <v>644</v>
      </c>
      <c r="G201" s="316" t="s">
        <v>933</v>
      </c>
      <c r="H201" s="316" t="s">
        <v>990</v>
      </c>
      <c r="I201" s="316" t="s">
        <v>649</v>
      </c>
      <c r="J201" s="316" t="s">
        <v>939</v>
      </c>
      <c r="K201" s="316" t="s">
        <v>947</v>
      </c>
      <c r="L201" s="316" t="s">
        <v>939</v>
      </c>
      <c r="M201" s="316" t="s">
        <v>977</v>
      </c>
      <c r="N201" s="316" t="s">
        <v>699</v>
      </c>
      <c r="O201" s="316" t="s">
        <v>946</v>
      </c>
      <c r="P201" s="316" t="s">
        <v>946</v>
      </c>
      <c r="Q201" s="316" t="s">
        <v>947</v>
      </c>
      <c r="R201" s="316" t="s">
        <v>946</v>
      </c>
      <c r="S201" s="316" t="s">
        <v>946</v>
      </c>
      <c r="T201" s="316" t="s">
        <v>982</v>
      </c>
      <c r="U201" s="316" t="s">
        <v>975</v>
      </c>
      <c r="V201" s="316" t="s">
        <v>946</v>
      </c>
      <c r="W201" s="316" t="s">
        <v>946</v>
      </c>
      <c r="X201" s="316" t="s">
        <v>947</v>
      </c>
      <c r="Y201" s="316" t="s">
        <v>946</v>
      </c>
      <c r="Z201" s="316" t="s">
        <v>966</v>
      </c>
      <c r="AA201" s="316" t="s">
        <v>941</v>
      </c>
      <c r="AB201" s="316" t="s">
        <v>699</v>
      </c>
      <c r="AC201" s="316" t="s">
        <v>946</v>
      </c>
      <c r="AD201" s="316" t="s">
        <v>946</v>
      </c>
      <c r="AE201" s="316" t="s">
        <v>946</v>
      </c>
      <c r="AF201" s="316" t="s">
        <v>947</v>
      </c>
      <c r="AG201" s="316" t="s">
        <v>947</v>
      </c>
      <c r="AH201" s="316" t="s">
        <v>939</v>
      </c>
      <c r="AI201" s="316" t="s">
        <v>938</v>
      </c>
      <c r="AJ201" s="316" t="s">
        <v>672</v>
      </c>
      <c r="AK201" s="316" t="s">
        <v>672</v>
      </c>
      <c r="AL201" s="316" t="s">
        <v>672</v>
      </c>
      <c r="AM201" s="316" t="s">
        <v>672</v>
      </c>
      <c r="AN201" s="316" t="s">
        <v>672</v>
      </c>
      <c r="AO201" s="316" t="s">
        <v>672</v>
      </c>
      <c r="AP201" s="316" t="s">
        <v>938</v>
      </c>
      <c r="AQ201" s="316" t="s">
        <v>947</v>
      </c>
      <c r="AR201" s="316" t="s">
        <v>947</v>
      </c>
    </row>
    <row r="202" spans="1:44">
      <c r="A202" s="316" t="s">
        <v>658</v>
      </c>
      <c r="B202" s="316" t="s">
        <v>660</v>
      </c>
      <c r="C202" s="316" t="s">
        <v>1357</v>
      </c>
      <c r="D202" s="317">
        <v>46043</v>
      </c>
      <c r="E202" s="316" t="s">
        <v>984</v>
      </c>
      <c r="F202" s="316" t="s">
        <v>644</v>
      </c>
      <c r="G202" s="316" t="s">
        <v>933</v>
      </c>
      <c r="H202" s="316" t="s">
        <v>1039</v>
      </c>
      <c r="I202" s="316" t="s">
        <v>661</v>
      </c>
      <c r="J202" s="316" t="s">
        <v>946</v>
      </c>
      <c r="K202" s="316" t="s">
        <v>947</v>
      </c>
      <c r="L202" s="316" t="s">
        <v>947</v>
      </c>
      <c r="M202" s="316" t="s">
        <v>947</v>
      </c>
      <c r="N202" s="316" t="s">
        <v>962</v>
      </c>
      <c r="O202" s="316" t="s">
        <v>946</v>
      </c>
      <c r="P202" s="316" t="s">
        <v>946</v>
      </c>
      <c r="Q202" s="316" t="s">
        <v>946</v>
      </c>
      <c r="R202" s="316" t="s">
        <v>947</v>
      </c>
      <c r="S202" s="316" t="s">
        <v>939</v>
      </c>
      <c r="T202" s="316" t="s">
        <v>947</v>
      </c>
      <c r="U202" s="316" t="s">
        <v>949</v>
      </c>
      <c r="V202" s="316" t="s">
        <v>947</v>
      </c>
      <c r="W202" s="316" t="s">
        <v>947</v>
      </c>
      <c r="X202" s="316" t="s">
        <v>947</v>
      </c>
      <c r="Y202" s="316" t="s">
        <v>947</v>
      </c>
      <c r="Z202" s="316" t="s">
        <v>955</v>
      </c>
      <c r="AA202" s="316" t="s">
        <v>699</v>
      </c>
      <c r="AB202" s="316" t="s">
        <v>949</v>
      </c>
      <c r="AC202" s="316" t="s">
        <v>947</v>
      </c>
      <c r="AD202" s="316" t="s">
        <v>955</v>
      </c>
      <c r="AE202" s="316" t="s">
        <v>672</v>
      </c>
      <c r="AF202" s="316" t="s">
        <v>672</v>
      </c>
      <c r="AG202" s="316" t="s">
        <v>672</v>
      </c>
      <c r="AH202" s="316" t="s">
        <v>672</v>
      </c>
      <c r="AI202" s="316" t="s">
        <v>938</v>
      </c>
      <c r="AJ202" s="316" t="s">
        <v>672</v>
      </c>
      <c r="AK202" s="316" t="s">
        <v>672</v>
      </c>
      <c r="AL202" s="316" t="s">
        <v>946</v>
      </c>
      <c r="AM202" s="316" t="s">
        <v>947</v>
      </c>
      <c r="AN202" s="316" t="s">
        <v>946</v>
      </c>
      <c r="AO202" s="316" t="s">
        <v>947</v>
      </c>
      <c r="AP202" s="316" t="s">
        <v>940</v>
      </c>
      <c r="AQ202" s="316" t="s">
        <v>946</v>
      </c>
      <c r="AR202" s="316" t="s">
        <v>947</v>
      </c>
    </row>
    <row r="203" spans="1:44">
      <c r="A203" s="316" t="s">
        <v>5400</v>
      </c>
      <c r="B203" s="316" t="s">
        <v>5401</v>
      </c>
      <c r="C203" s="316" t="s">
        <v>5402</v>
      </c>
      <c r="D203" s="317">
        <v>46048</v>
      </c>
      <c r="E203" s="316" t="s">
        <v>1202</v>
      </c>
      <c r="F203" s="316" t="s">
        <v>169</v>
      </c>
      <c r="G203" s="316" t="s">
        <v>933</v>
      </c>
      <c r="H203" s="316" t="s">
        <v>1018</v>
      </c>
      <c r="I203" s="316" t="s">
        <v>1103</v>
      </c>
      <c r="J203" s="316" t="s">
        <v>938</v>
      </c>
      <c r="K203" s="316" t="s">
        <v>938</v>
      </c>
      <c r="L203" s="316" t="s">
        <v>938</v>
      </c>
      <c r="M203" s="316" t="s">
        <v>936</v>
      </c>
      <c r="N203" s="316" t="s">
        <v>938</v>
      </c>
      <c r="O203" s="316" t="s">
        <v>947</v>
      </c>
      <c r="P203" s="316" t="s">
        <v>947</v>
      </c>
      <c r="Q203" s="316" t="s">
        <v>947</v>
      </c>
      <c r="R203" s="316" t="s">
        <v>947</v>
      </c>
      <c r="S203" s="316" t="s">
        <v>939</v>
      </c>
      <c r="T203" s="316" t="s">
        <v>937</v>
      </c>
      <c r="U203" s="316" t="s">
        <v>961</v>
      </c>
      <c r="V203" s="316" t="s">
        <v>939</v>
      </c>
      <c r="W203" s="316" t="s">
        <v>939</v>
      </c>
      <c r="X203" s="316" t="s">
        <v>939</v>
      </c>
      <c r="Y203" s="316" t="s">
        <v>939</v>
      </c>
      <c r="Z203" s="316" t="s">
        <v>982</v>
      </c>
      <c r="AA203" s="316" t="s">
        <v>946</v>
      </c>
      <c r="AB203" s="316" t="s">
        <v>975</v>
      </c>
      <c r="AC203" s="316" t="s">
        <v>941</v>
      </c>
      <c r="AD203" s="316" t="s">
        <v>982</v>
      </c>
      <c r="AE203" s="316" t="s">
        <v>982</v>
      </c>
      <c r="AF203" s="316" t="s">
        <v>982</v>
      </c>
      <c r="AG203" s="316" t="s">
        <v>982</v>
      </c>
      <c r="AH203" s="316" t="s">
        <v>953</v>
      </c>
      <c r="AI203" s="316" t="s">
        <v>961</v>
      </c>
      <c r="AJ203" s="316" t="s">
        <v>982</v>
      </c>
      <c r="AK203" s="316" t="s">
        <v>982</v>
      </c>
      <c r="AL203" s="316" t="s">
        <v>982</v>
      </c>
      <c r="AM203" s="316" t="s">
        <v>982</v>
      </c>
      <c r="AN203" s="316" t="s">
        <v>982</v>
      </c>
      <c r="AO203" s="316" t="s">
        <v>961</v>
      </c>
      <c r="AP203" s="316" t="s">
        <v>975</v>
      </c>
      <c r="AQ203" s="316" t="s">
        <v>982</v>
      </c>
      <c r="AR203" s="316" t="s">
        <v>982</v>
      </c>
    </row>
    <row r="204" spans="1:44">
      <c r="A204" s="316" t="s">
        <v>5605</v>
      </c>
      <c r="B204" s="316" t="s">
        <v>5606</v>
      </c>
      <c r="C204" s="316" t="s">
        <v>7679</v>
      </c>
      <c r="D204" s="317">
        <v>46049</v>
      </c>
      <c r="E204" s="316" t="s">
        <v>932</v>
      </c>
      <c r="F204" s="316" t="s">
        <v>644</v>
      </c>
      <c r="G204" s="316" t="s">
        <v>933</v>
      </c>
      <c r="H204" s="316" t="s">
        <v>1018</v>
      </c>
      <c r="I204" s="316" t="s">
        <v>7680</v>
      </c>
      <c r="J204" s="316" t="s">
        <v>938</v>
      </c>
      <c r="K204" s="316" t="s">
        <v>938</v>
      </c>
      <c r="L204" s="316" t="s">
        <v>938</v>
      </c>
      <c r="M204" s="316" t="s">
        <v>938</v>
      </c>
      <c r="N204" s="316" t="s">
        <v>938</v>
      </c>
      <c r="O204" s="316" t="s">
        <v>936</v>
      </c>
      <c r="P204" s="316" t="s">
        <v>982</v>
      </c>
      <c r="Q204" s="316" t="s">
        <v>939</v>
      </c>
      <c r="R204" s="316" t="s">
        <v>978</v>
      </c>
      <c r="S204" s="316" t="s">
        <v>947</v>
      </c>
      <c r="T204" s="316" t="s">
        <v>946</v>
      </c>
      <c r="U204" s="316" t="s">
        <v>699</v>
      </c>
      <c r="V204" s="316" t="s">
        <v>699</v>
      </c>
      <c r="W204" s="316" t="s">
        <v>982</v>
      </c>
      <c r="X204" s="316" t="s">
        <v>939</v>
      </c>
      <c r="Y204" s="316" t="s">
        <v>939</v>
      </c>
      <c r="Z204" s="316" t="s">
        <v>939</v>
      </c>
      <c r="AA204" s="316" t="s">
        <v>947</v>
      </c>
      <c r="AB204" s="316" t="s">
        <v>978</v>
      </c>
      <c r="AC204" s="316" t="s">
        <v>941</v>
      </c>
      <c r="AD204" s="316" t="s">
        <v>699</v>
      </c>
      <c r="AE204" s="316" t="s">
        <v>977</v>
      </c>
      <c r="AF204" s="316" t="s">
        <v>947</v>
      </c>
      <c r="AG204" s="316" t="s">
        <v>955</v>
      </c>
      <c r="AH204" s="316" t="s">
        <v>939</v>
      </c>
      <c r="AI204" s="316" t="s">
        <v>940</v>
      </c>
      <c r="AJ204" s="316" t="s">
        <v>947</v>
      </c>
      <c r="AK204" s="316" t="s">
        <v>941</v>
      </c>
      <c r="AL204" s="316" t="s">
        <v>947</v>
      </c>
      <c r="AM204" s="316" t="s">
        <v>939</v>
      </c>
      <c r="AN204" s="316" t="s">
        <v>982</v>
      </c>
      <c r="AO204" s="316" t="s">
        <v>939</v>
      </c>
      <c r="AP204" s="316" t="s">
        <v>949</v>
      </c>
      <c r="AQ204" s="316" t="s">
        <v>939</v>
      </c>
      <c r="AR204" s="316" t="s">
        <v>672</v>
      </c>
    </row>
    <row r="205" spans="1:44">
      <c r="A205" s="316" t="s">
        <v>7687</v>
      </c>
      <c r="B205" s="316" t="s">
        <v>7688</v>
      </c>
      <c r="C205" s="316" t="s">
        <v>7689</v>
      </c>
      <c r="D205" s="317">
        <v>46055</v>
      </c>
      <c r="E205" s="316" t="s">
        <v>984</v>
      </c>
      <c r="F205" s="316" t="s">
        <v>644</v>
      </c>
      <c r="G205" s="316" t="s">
        <v>933</v>
      </c>
      <c r="H205" s="316" t="s">
        <v>1018</v>
      </c>
      <c r="I205" s="316" t="s">
        <v>7690</v>
      </c>
      <c r="J205" s="316" t="s">
        <v>938</v>
      </c>
      <c r="K205" s="316" t="s">
        <v>938</v>
      </c>
      <c r="L205" s="316" t="s">
        <v>938</v>
      </c>
      <c r="M205" s="316" t="s">
        <v>938</v>
      </c>
      <c r="N205" s="316" t="s">
        <v>938</v>
      </c>
      <c r="O205" s="316" t="s">
        <v>938</v>
      </c>
      <c r="P205" s="316" t="s">
        <v>938</v>
      </c>
      <c r="Q205" s="316" t="s">
        <v>938</v>
      </c>
      <c r="R205" s="316" t="s">
        <v>938</v>
      </c>
      <c r="S205" s="316" t="s">
        <v>938</v>
      </c>
      <c r="T205" s="316" t="s">
        <v>938</v>
      </c>
      <c r="U205" s="316" t="s">
        <v>938</v>
      </c>
      <c r="V205" s="316" t="s">
        <v>976</v>
      </c>
      <c r="W205" s="316" t="s">
        <v>938</v>
      </c>
      <c r="X205" s="316" t="s">
        <v>938</v>
      </c>
      <c r="Y205" s="316" t="s">
        <v>938</v>
      </c>
      <c r="Z205" s="316" t="s">
        <v>938</v>
      </c>
      <c r="AA205" s="316" t="s">
        <v>938</v>
      </c>
      <c r="AB205" s="316" t="s">
        <v>938</v>
      </c>
      <c r="AC205" s="316" t="s">
        <v>938</v>
      </c>
      <c r="AD205" s="316" t="s">
        <v>938</v>
      </c>
      <c r="AE205" s="316" t="s">
        <v>938</v>
      </c>
      <c r="AF205" s="316" t="s">
        <v>938</v>
      </c>
      <c r="AG205" s="316" t="s">
        <v>938</v>
      </c>
      <c r="AH205" s="316" t="s">
        <v>938</v>
      </c>
      <c r="AI205" s="316" t="s">
        <v>938</v>
      </c>
      <c r="AJ205" s="316" t="s">
        <v>938</v>
      </c>
      <c r="AK205" s="316" t="s">
        <v>938</v>
      </c>
      <c r="AL205" s="316" t="s">
        <v>938</v>
      </c>
      <c r="AM205" s="316" t="s">
        <v>938</v>
      </c>
      <c r="AN205" s="316" t="s">
        <v>938</v>
      </c>
      <c r="AO205" s="316" t="s">
        <v>938</v>
      </c>
      <c r="AP205" s="316" t="s">
        <v>938</v>
      </c>
      <c r="AQ205" s="316" t="s">
        <v>938</v>
      </c>
      <c r="AR205" s="316" t="s">
        <v>938</v>
      </c>
    </row>
    <row r="206" spans="1:44">
      <c r="A206" s="316" t="s">
        <v>7691</v>
      </c>
      <c r="B206" s="316" t="s">
        <v>7692</v>
      </c>
      <c r="C206" s="316" t="s">
        <v>7693</v>
      </c>
      <c r="D206" s="317">
        <v>46056</v>
      </c>
      <c r="E206" s="316" t="s">
        <v>984</v>
      </c>
      <c r="F206" s="316" t="s">
        <v>169</v>
      </c>
      <c r="G206" s="316" t="s">
        <v>933</v>
      </c>
      <c r="H206" s="316" t="s">
        <v>994</v>
      </c>
      <c r="I206" s="316" t="s">
        <v>4808</v>
      </c>
      <c r="J206" s="316" t="s">
        <v>938</v>
      </c>
      <c r="K206" s="316" t="s">
        <v>938</v>
      </c>
      <c r="L206" s="316" t="s">
        <v>938</v>
      </c>
      <c r="M206" s="316" t="s">
        <v>938</v>
      </c>
      <c r="N206" s="316" t="s">
        <v>938</v>
      </c>
      <c r="O206" s="316" t="s">
        <v>938</v>
      </c>
      <c r="P206" s="316" t="s">
        <v>938</v>
      </c>
      <c r="Q206" s="316" t="s">
        <v>938</v>
      </c>
      <c r="R206" s="316" t="s">
        <v>938</v>
      </c>
      <c r="S206" s="316" t="s">
        <v>938</v>
      </c>
      <c r="T206" s="316" t="s">
        <v>938</v>
      </c>
      <c r="U206" s="316" t="s">
        <v>938</v>
      </c>
      <c r="V206" s="316" t="s">
        <v>936</v>
      </c>
      <c r="W206" s="316" t="s">
        <v>956</v>
      </c>
      <c r="X206" s="316" t="s">
        <v>978</v>
      </c>
      <c r="Y206" s="316" t="s">
        <v>955</v>
      </c>
      <c r="Z206" s="316" t="s">
        <v>978</v>
      </c>
      <c r="AA206" s="316" t="s">
        <v>975</v>
      </c>
      <c r="AB206" s="316" t="s">
        <v>938</v>
      </c>
      <c r="AC206" s="316" t="s">
        <v>978</v>
      </c>
      <c r="AD206" s="316" t="s">
        <v>956</v>
      </c>
      <c r="AE206" s="316" t="s">
        <v>955</v>
      </c>
      <c r="AF206" s="316" t="s">
        <v>956</v>
      </c>
      <c r="AG206" s="316" t="s">
        <v>946</v>
      </c>
      <c r="AH206" s="316" t="s">
        <v>940</v>
      </c>
      <c r="AI206" s="316" t="s">
        <v>938</v>
      </c>
      <c r="AJ206" s="316" t="s">
        <v>978</v>
      </c>
      <c r="AK206" s="316" t="s">
        <v>956</v>
      </c>
      <c r="AL206" s="316" t="s">
        <v>978</v>
      </c>
      <c r="AM206" s="316" t="s">
        <v>955</v>
      </c>
      <c r="AN206" s="316" t="s">
        <v>956</v>
      </c>
      <c r="AO206" s="316" t="s">
        <v>961</v>
      </c>
      <c r="AP206" s="316" t="s">
        <v>938</v>
      </c>
      <c r="AQ206" s="316" t="s">
        <v>699</v>
      </c>
      <c r="AR206" s="316" t="s">
        <v>947</v>
      </c>
    </row>
    <row r="207" spans="1:44">
      <c r="A207" s="316" t="s">
        <v>7694</v>
      </c>
      <c r="B207" s="316" t="s">
        <v>7695</v>
      </c>
      <c r="C207" s="316" t="s">
        <v>7696</v>
      </c>
      <c r="D207" s="317">
        <v>46054</v>
      </c>
      <c r="E207" s="316" t="s">
        <v>984</v>
      </c>
      <c r="F207" s="316" t="s">
        <v>169</v>
      </c>
      <c r="G207" s="316" t="s">
        <v>933</v>
      </c>
      <c r="H207" s="316" t="s">
        <v>934</v>
      </c>
      <c r="I207" s="316" t="s">
        <v>7697</v>
      </c>
      <c r="J207" s="316" t="s">
        <v>938</v>
      </c>
      <c r="K207" s="316" t="s">
        <v>938</v>
      </c>
      <c r="L207" s="316" t="s">
        <v>938</v>
      </c>
      <c r="M207" s="316" t="s">
        <v>938</v>
      </c>
      <c r="N207" s="316" t="s">
        <v>938</v>
      </c>
      <c r="O207" s="316" t="s">
        <v>938</v>
      </c>
      <c r="P207" s="316" t="s">
        <v>938</v>
      </c>
      <c r="Q207" s="316" t="s">
        <v>938</v>
      </c>
      <c r="R207" s="316" t="s">
        <v>938</v>
      </c>
      <c r="S207" s="316" t="s">
        <v>938</v>
      </c>
      <c r="T207" s="316" t="s">
        <v>938</v>
      </c>
      <c r="U207" s="316" t="s">
        <v>938</v>
      </c>
      <c r="V207" s="316" t="s">
        <v>936</v>
      </c>
      <c r="W207" s="316" t="s">
        <v>947</v>
      </c>
      <c r="X207" s="316" t="s">
        <v>946</v>
      </c>
      <c r="Y207" s="316" t="s">
        <v>947</v>
      </c>
      <c r="Z207" s="316" t="s">
        <v>939</v>
      </c>
      <c r="AA207" s="316" t="s">
        <v>699</v>
      </c>
      <c r="AB207" s="316" t="s">
        <v>940</v>
      </c>
      <c r="AC207" s="316" t="s">
        <v>941</v>
      </c>
      <c r="AD207" s="316" t="s">
        <v>947</v>
      </c>
      <c r="AE207" s="316" t="s">
        <v>941</v>
      </c>
      <c r="AF207" s="316" t="s">
        <v>947</v>
      </c>
      <c r="AG207" s="316" t="s">
        <v>941</v>
      </c>
      <c r="AH207" s="316" t="s">
        <v>946</v>
      </c>
      <c r="AI207" s="316" t="s">
        <v>949</v>
      </c>
      <c r="AJ207" s="316" t="s">
        <v>947</v>
      </c>
      <c r="AK207" s="316" t="s">
        <v>947</v>
      </c>
      <c r="AL207" s="316" t="s">
        <v>947</v>
      </c>
      <c r="AM207" s="316" t="s">
        <v>947</v>
      </c>
      <c r="AN207" s="316" t="s">
        <v>947</v>
      </c>
      <c r="AO207" s="316" t="s">
        <v>946</v>
      </c>
      <c r="AP207" s="316" t="s">
        <v>976</v>
      </c>
      <c r="AQ207" s="316" t="s">
        <v>936</v>
      </c>
      <c r="AR207" s="316" t="s">
        <v>936</v>
      </c>
    </row>
    <row r="208" spans="1:44">
      <c r="A208" s="316" t="s">
        <v>7698</v>
      </c>
      <c r="B208" s="316" t="s">
        <v>7699</v>
      </c>
      <c r="C208" s="316" t="s">
        <v>7700</v>
      </c>
      <c r="D208" s="317">
        <v>46056</v>
      </c>
      <c r="E208" s="316" t="s">
        <v>9839</v>
      </c>
      <c r="F208" s="316" t="s">
        <v>644</v>
      </c>
      <c r="G208" s="316" t="s">
        <v>933</v>
      </c>
      <c r="H208" s="316" t="s">
        <v>934</v>
      </c>
      <c r="I208" s="316" t="s">
        <v>832</v>
      </c>
      <c r="J208" s="316" t="s">
        <v>938</v>
      </c>
      <c r="K208" s="316" t="s">
        <v>938</v>
      </c>
      <c r="L208" s="316" t="s">
        <v>938</v>
      </c>
      <c r="M208" s="316" t="s">
        <v>938</v>
      </c>
      <c r="N208" s="316" t="s">
        <v>938</v>
      </c>
      <c r="O208" s="316" t="s">
        <v>938</v>
      </c>
      <c r="P208" s="316" t="s">
        <v>938</v>
      </c>
      <c r="Q208" s="316" t="s">
        <v>938</v>
      </c>
      <c r="R208" s="316" t="s">
        <v>938</v>
      </c>
      <c r="S208" s="316" t="s">
        <v>938</v>
      </c>
      <c r="T208" s="316" t="s">
        <v>938</v>
      </c>
      <c r="U208" s="316" t="s">
        <v>938</v>
      </c>
      <c r="V208" s="316" t="s">
        <v>938</v>
      </c>
      <c r="W208" s="316" t="s">
        <v>982</v>
      </c>
      <c r="X208" s="316" t="s">
        <v>941</v>
      </c>
      <c r="Y208" s="316" t="s">
        <v>977</v>
      </c>
      <c r="Z208" s="316" t="s">
        <v>982</v>
      </c>
      <c r="AA208" s="316" t="s">
        <v>978</v>
      </c>
      <c r="AB208" s="316" t="s">
        <v>938</v>
      </c>
      <c r="AC208" s="316" t="s">
        <v>977</v>
      </c>
      <c r="AD208" s="316" t="s">
        <v>982</v>
      </c>
      <c r="AE208" s="316" t="s">
        <v>982</v>
      </c>
      <c r="AF208" s="316" t="s">
        <v>982</v>
      </c>
      <c r="AG208" s="316" t="s">
        <v>982</v>
      </c>
      <c r="AH208" s="316" t="s">
        <v>947</v>
      </c>
      <c r="AI208" s="316" t="s">
        <v>938</v>
      </c>
      <c r="AJ208" s="316" t="s">
        <v>967</v>
      </c>
      <c r="AK208" s="316" t="s">
        <v>982</v>
      </c>
      <c r="AL208" s="316" t="s">
        <v>966</v>
      </c>
      <c r="AM208" s="316" t="s">
        <v>963</v>
      </c>
      <c r="AN208" s="316" t="s">
        <v>977</v>
      </c>
      <c r="AO208" s="316" t="s">
        <v>953</v>
      </c>
      <c r="AP208" s="316" t="s">
        <v>938</v>
      </c>
      <c r="AQ208" s="316" t="s">
        <v>966</v>
      </c>
      <c r="AR208" s="316" t="s">
        <v>963</v>
      </c>
    </row>
    <row r="209" spans="1:44">
      <c r="A209" s="316" t="s">
        <v>7701</v>
      </c>
      <c r="B209" s="316" t="s">
        <v>7702</v>
      </c>
      <c r="C209" s="316" t="s">
        <v>7703</v>
      </c>
      <c r="D209" s="317">
        <v>46055</v>
      </c>
      <c r="E209" s="316" t="s">
        <v>984</v>
      </c>
      <c r="F209" s="316" t="s">
        <v>169</v>
      </c>
      <c r="G209" s="316" t="s">
        <v>933</v>
      </c>
      <c r="H209" s="316" t="s">
        <v>934</v>
      </c>
      <c r="I209" s="316" t="s">
        <v>634</v>
      </c>
      <c r="J209" s="316" t="s">
        <v>938</v>
      </c>
      <c r="K209" s="316" t="s">
        <v>938</v>
      </c>
      <c r="L209" s="316" t="s">
        <v>938</v>
      </c>
      <c r="M209" s="316" t="s">
        <v>938</v>
      </c>
      <c r="N209" s="316" t="s">
        <v>938</v>
      </c>
      <c r="O209" s="316" t="s">
        <v>938</v>
      </c>
      <c r="P209" s="316" t="s">
        <v>938</v>
      </c>
      <c r="Q209" s="316" t="s">
        <v>938</v>
      </c>
      <c r="R209" s="316" t="s">
        <v>938</v>
      </c>
      <c r="S209" s="316" t="s">
        <v>938</v>
      </c>
      <c r="T209" s="316" t="s">
        <v>938</v>
      </c>
      <c r="U209" s="316" t="s">
        <v>938</v>
      </c>
      <c r="V209" s="316" t="s">
        <v>938</v>
      </c>
      <c r="W209" s="316" t="s">
        <v>42</v>
      </c>
      <c r="X209" s="316" t="s">
        <v>42</v>
      </c>
      <c r="Y209" s="316" t="s">
        <v>42</v>
      </c>
      <c r="Z209" s="316" t="s">
        <v>42</v>
      </c>
      <c r="AA209" s="316" t="s">
        <v>42</v>
      </c>
      <c r="AB209" s="316" t="s">
        <v>938</v>
      </c>
      <c r="AC209" s="316" t="s">
        <v>42</v>
      </c>
      <c r="AD209" s="316" t="s">
        <v>42</v>
      </c>
      <c r="AE209" s="316" t="s">
        <v>42</v>
      </c>
      <c r="AF209" s="316" t="s">
        <v>42</v>
      </c>
      <c r="AG209" s="316" t="s">
        <v>42</v>
      </c>
      <c r="AH209" s="316" t="s">
        <v>42</v>
      </c>
      <c r="AI209" s="316" t="s">
        <v>938</v>
      </c>
      <c r="AJ209" s="316" t="s">
        <v>42</v>
      </c>
      <c r="AK209" s="316" t="s">
        <v>699</v>
      </c>
      <c r="AL209" s="316" t="s">
        <v>978</v>
      </c>
      <c r="AM209" s="316" t="s">
        <v>978</v>
      </c>
      <c r="AN209" s="316" t="s">
        <v>956</v>
      </c>
      <c r="AO209" s="316" t="s">
        <v>940</v>
      </c>
      <c r="AP209" s="316" t="s">
        <v>938</v>
      </c>
      <c r="AQ209" s="316" t="s">
        <v>955</v>
      </c>
      <c r="AR209" s="316" t="s">
        <v>699</v>
      </c>
    </row>
    <row r="210" spans="1:44">
      <c r="A210" s="316" t="s">
        <v>7704</v>
      </c>
      <c r="B210" s="316" t="s">
        <v>7705</v>
      </c>
      <c r="C210" s="316" t="s">
        <v>7706</v>
      </c>
      <c r="D210" s="317">
        <v>46056</v>
      </c>
      <c r="E210" s="316" t="s">
        <v>9840</v>
      </c>
      <c r="F210" s="316" t="s">
        <v>169</v>
      </c>
      <c r="G210" s="316" t="s">
        <v>933</v>
      </c>
      <c r="H210" s="316" t="s">
        <v>934</v>
      </c>
      <c r="I210" s="316" t="s">
        <v>911</v>
      </c>
      <c r="J210" s="316" t="s">
        <v>938</v>
      </c>
      <c r="K210" s="316" t="s">
        <v>938</v>
      </c>
      <c r="L210" s="316" t="s">
        <v>938</v>
      </c>
      <c r="M210" s="316" t="s">
        <v>938</v>
      </c>
      <c r="N210" s="316" t="s">
        <v>938</v>
      </c>
      <c r="O210" s="316" t="s">
        <v>938</v>
      </c>
      <c r="P210" s="316" t="s">
        <v>938</v>
      </c>
      <c r="Q210" s="316" t="s">
        <v>938</v>
      </c>
      <c r="R210" s="316" t="s">
        <v>938</v>
      </c>
      <c r="S210" s="316" t="s">
        <v>938</v>
      </c>
      <c r="T210" s="316" t="s">
        <v>938</v>
      </c>
      <c r="U210" s="316" t="s">
        <v>938</v>
      </c>
      <c r="V210" s="316" t="s">
        <v>938</v>
      </c>
      <c r="W210" s="316" t="s">
        <v>939</v>
      </c>
      <c r="X210" s="316" t="s">
        <v>939</v>
      </c>
      <c r="Y210" s="316" t="s">
        <v>941</v>
      </c>
      <c r="Z210" s="316" t="s">
        <v>939</v>
      </c>
      <c r="AA210" s="316" t="s">
        <v>975</v>
      </c>
      <c r="AB210" s="316" t="s">
        <v>938</v>
      </c>
      <c r="AC210" s="316" t="s">
        <v>941</v>
      </c>
      <c r="AD210" s="316" t="s">
        <v>939</v>
      </c>
      <c r="AE210" s="316" t="s">
        <v>939</v>
      </c>
      <c r="AF210" s="316" t="s">
        <v>939</v>
      </c>
      <c r="AG210" s="316" t="s">
        <v>939</v>
      </c>
      <c r="AH210" s="316" t="s">
        <v>940</v>
      </c>
      <c r="AI210" s="316" t="s">
        <v>938</v>
      </c>
      <c r="AJ210" s="316" t="s">
        <v>947</v>
      </c>
      <c r="AK210" s="316" t="s">
        <v>939</v>
      </c>
      <c r="AL210" s="316" t="s">
        <v>939</v>
      </c>
      <c r="AM210" s="316" t="s">
        <v>939</v>
      </c>
      <c r="AN210" s="316" t="s">
        <v>947</v>
      </c>
      <c r="AO210" s="316" t="s">
        <v>961</v>
      </c>
      <c r="AP210" s="316" t="s">
        <v>938</v>
      </c>
      <c r="AQ210" s="316" t="s">
        <v>939</v>
      </c>
      <c r="AR210" s="316" t="s">
        <v>939</v>
      </c>
    </row>
    <row r="211" spans="1:44">
      <c r="A211" s="316" t="s">
        <v>7707</v>
      </c>
      <c r="B211" s="316" t="s">
        <v>7708</v>
      </c>
      <c r="C211" s="316" t="s">
        <v>7709</v>
      </c>
      <c r="D211" s="317">
        <v>46057</v>
      </c>
      <c r="E211" s="316" t="s">
        <v>984</v>
      </c>
      <c r="F211" s="316" t="s">
        <v>644</v>
      </c>
      <c r="G211" s="316" t="s">
        <v>933</v>
      </c>
      <c r="H211" s="316" t="s">
        <v>1069</v>
      </c>
      <c r="I211" s="316" t="s">
        <v>7710</v>
      </c>
      <c r="J211" s="316" t="s">
        <v>938</v>
      </c>
      <c r="K211" s="316" t="s">
        <v>938</v>
      </c>
      <c r="L211" s="316" t="s">
        <v>938</v>
      </c>
      <c r="M211" s="316" t="s">
        <v>938</v>
      </c>
      <c r="N211" s="316" t="s">
        <v>938</v>
      </c>
      <c r="O211" s="316" t="s">
        <v>938</v>
      </c>
      <c r="P211" s="316" t="s">
        <v>938</v>
      </c>
      <c r="Q211" s="316" t="s">
        <v>938</v>
      </c>
      <c r="R211" s="316" t="s">
        <v>938</v>
      </c>
      <c r="S211" s="316" t="s">
        <v>938</v>
      </c>
      <c r="T211" s="316" t="s">
        <v>938</v>
      </c>
      <c r="U211" s="316" t="s">
        <v>938</v>
      </c>
      <c r="V211" s="316" t="s">
        <v>938</v>
      </c>
      <c r="W211" s="316" t="s">
        <v>938</v>
      </c>
      <c r="X211" s="316" t="s">
        <v>42</v>
      </c>
      <c r="Y211" s="316" t="s">
        <v>947</v>
      </c>
      <c r="Z211" s="316" t="s">
        <v>939</v>
      </c>
      <c r="AA211" s="316" t="s">
        <v>699</v>
      </c>
      <c r="AB211" s="316" t="s">
        <v>949</v>
      </c>
      <c r="AC211" s="316" t="s">
        <v>947</v>
      </c>
      <c r="AD211" s="316" t="s">
        <v>947</v>
      </c>
      <c r="AE211" s="316" t="s">
        <v>699</v>
      </c>
      <c r="AF211" s="316" t="s">
        <v>947</v>
      </c>
      <c r="AG211" s="316" t="s">
        <v>947</v>
      </c>
      <c r="AH211" s="316" t="s">
        <v>955</v>
      </c>
      <c r="AI211" s="316" t="s">
        <v>949</v>
      </c>
      <c r="AJ211" s="316" t="s">
        <v>946</v>
      </c>
      <c r="AK211" s="316" t="s">
        <v>947</v>
      </c>
      <c r="AL211" s="316" t="s">
        <v>947</v>
      </c>
      <c r="AM211" s="316" t="s">
        <v>946</v>
      </c>
      <c r="AN211" s="316" t="s">
        <v>939</v>
      </c>
      <c r="AO211" s="316" t="s">
        <v>946</v>
      </c>
      <c r="AP211" s="316" t="s">
        <v>975</v>
      </c>
      <c r="AQ211" s="316" t="s">
        <v>946</v>
      </c>
      <c r="AR211" s="316" t="s">
        <v>946</v>
      </c>
    </row>
    <row r="212" spans="1:44">
      <c r="A212" s="316" t="s">
        <v>7711</v>
      </c>
      <c r="B212" s="316" t="s">
        <v>7712</v>
      </c>
      <c r="C212" s="316" t="s">
        <v>7713</v>
      </c>
      <c r="D212" s="317">
        <v>46058</v>
      </c>
      <c r="E212" s="316" t="s">
        <v>9840</v>
      </c>
      <c r="F212" s="316" t="s">
        <v>169</v>
      </c>
      <c r="G212" s="316" t="s">
        <v>933</v>
      </c>
      <c r="H212" s="316" t="s">
        <v>934</v>
      </c>
      <c r="I212" s="316" t="s">
        <v>911</v>
      </c>
      <c r="J212" s="316" t="s">
        <v>938</v>
      </c>
      <c r="K212" s="316" t="s">
        <v>938</v>
      </c>
      <c r="L212" s="316" t="s">
        <v>938</v>
      </c>
      <c r="M212" s="316" t="s">
        <v>938</v>
      </c>
      <c r="N212" s="316" t="s">
        <v>938</v>
      </c>
      <c r="O212" s="316" t="s">
        <v>938</v>
      </c>
      <c r="P212" s="316" t="s">
        <v>938</v>
      </c>
      <c r="Q212" s="316" t="s">
        <v>938</v>
      </c>
      <c r="R212" s="316" t="s">
        <v>938</v>
      </c>
      <c r="S212" s="316" t="s">
        <v>938</v>
      </c>
      <c r="T212" s="316" t="s">
        <v>938</v>
      </c>
      <c r="U212" s="316" t="s">
        <v>938</v>
      </c>
      <c r="V212" s="316" t="s">
        <v>938</v>
      </c>
      <c r="W212" s="316" t="s">
        <v>938</v>
      </c>
      <c r="X212" s="316" t="s">
        <v>938</v>
      </c>
      <c r="Y212" s="316" t="s">
        <v>939</v>
      </c>
      <c r="Z212" s="316" t="s">
        <v>939</v>
      </c>
      <c r="AA212" s="316" t="s">
        <v>961</v>
      </c>
      <c r="AB212" s="316" t="s">
        <v>938</v>
      </c>
      <c r="AC212" s="316" t="s">
        <v>939</v>
      </c>
      <c r="AD212" s="316" t="s">
        <v>939</v>
      </c>
      <c r="AE212" s="316" t="s">
        <v>939</v>
      </c>
      <c r="AF212" s="316" t="s">
        <v>939</v>
      </c>
      <c r="AG212" s="316" t="s">
        <v>982</v>
      </c>
      <c r="AH212" s="316" t="s">
        <v>961</v>
      </c>
      <c r="AI212" s="316" t="s">
        <v>938</v>
      </c>
      <c r="AJ212" s="316" t="s">
        <v>982</v>
      </c>
      <c r="AK212" s="316" t="s">
        <v>939</v>
      </c>
      <c r="AL212" s="316" t="s">
        <v>939</v>
      </c>
      <c r="AM212" s="316" t="s">
        <v>939</v>
      </c>
      <c r="AN212" s="316" t="s">
        <v>941</v>
      </c>
      <c r="AO212" s="316" t="s">
        <v>941</v>
      </c>
      <c r="AP212" s="316" t="s">
        <v>938</v>
      </c>
      <c r="AQ212" s="316" t="s">
        <v>699</v>
      </c>
      <c r="AR212" s="316" t="s">
        <v>939</v>
      </c>
    </row>
    <row r="213" spans="1:44">
      <c r="A213" s="316" t="s">
        <v>7714</v>
      </c>
      <c r="B213" s="316" t="s">
        <v>7715</v>
      </c>
      <c r="C213" s="316" t="s">
        <v>7716</v>
      </c>
      <c r="D213" s="317">
        <v>46059</v>
      </c>
      <c r="E213" s="316" t="s">
        <v>984</v>
      </c>
      <c r="F213" s="316" t="s">
        <v>644</v>
      </c>
      <c r="G213" s="316" t="s">
        <v>933</v>
      </c>
      <c r="H213" s="316" t="s">
        <v>1018</v>
      </c>
      <c r="I213" s="316" t="s">
        <v>7717</v>
      </c>
      <c r="J213" s="316" t="s">
        <v>938</v>
      </c>
      <c r="K213" s="316" t="s">
        <v>938</v>
      </c>
      <c r="L213" s="316" t="s">
        <v>938</v>
      </c>
      <c r="M213" s="316" t="s">
        <v>938</v>
      </c>
      <c r="N213" s="316" t="s">
        <v>938</v>
      </c>
      <c r="O213" s="316" t="s">
        <v>938</v>
      </c>
      <c r="P213" s="316" t="s">
        <v>938</v>
      </c>
      <c r="Q213" s="316" t="s">
        <v>938</v>
      </c>
      <c r="R213" s="316" t="s">
        <v>938</v>
      </c>
      <c r="S213" s="316" t="s">
        <v>938</v>
      </c>
      <c r="T213" s="316" t="s">
        <v>938</v>
      </c>
      <c r="U213" s="316" t="s">
        <v>938</v>
      </c>
      <c r="V213" s="316" t="s">
        <v>938</v>
      </c>
      <c r="W213" s="316" t="s">
        <v>938</v>
      </c>
      <c r="X213" s="316" t="s">
        <v>938</v>
      </c>
      <c r="Y213" s="316" t="s">
        <v>936</v>
      </c>
      <c r="Z213" s="316" t="s">
        <v>699</v>
      </c>
      <c r="AA213" s="316" t="s">
        <v>699</v>
      </c>
      <c r="AB213" s="316" t="s">
        <v>699</v>
      </c>
      <c r="AC213" s="316" t="s">
        <v>946</v>
      </c>
      <c r="AD213" s="316" t="s">
        <v>946</v>
      </c>
      <c r="AE213" s="316" t="s">
        <v>946</v>
      </c>
      <c r="AF213" s="316" t="s">
        <v>939</v>
      </c>
      <c r="AG213" s="316" t="s">
        <v>939</v>
      </c>
      <c r="AH213" s="316" t="s">
        <v>955</v>
      </c>
      <c r="AI213" s="316" t="s">
        <v>976</v>
      </c>
      <c r="AJ213" s="316" t="s">
        <v>939</v>
      </c>
      <c r="AK213" s="316" t="s">
        <v>947</v>
      </c>
      <c r="AL213" s="316" t="s">
        <v>947</v>
      </c>
      <c r="AM213" s="316" t="s">
        <v>939</v>
      </c>
      <c r="AN213" s="316" t="s">
        <v>939</v>
      </c>
      <c r="AO213" s="316" t="s">
        <v>947</v>
      </c>
      <c r="AP213" s="316" t="s">
        <v>949</v>
      </c>
      <c r="AQ213" s="316" t="s">
        <v>939</v>
      </c>
      <c r="AR213" s="316" t="s">
        <v>947</v>
      </c>
    </row>
    <row r="214" spans="1:44">
      <c r="A214" s="316" t="s">
        <v>7718</v>
      </c>
      <c r="B214" s="316" t="s">
        <v>7719</v>
      </c>
      <c r="C214" s="316" t="s">
        <v>7720</v>
      </c>
      <c r="D214" s="317">
        <v>46063</v>
      </c>
      <c r="E214" s="316" t="s">
        <v>932</v>
      </c>
      <c r="F214" s="316" t="s">
        <v>644</v>
      </c>
      <c r="G214" s="316" t="s">
        <v>933</v>
      </c>
      <c r="H214" s="316" t="s">
        <v>934</v>
      </c>
      <c r="I214" s="316" t="s">
        <v>7721</v>
      </c>
      <c r="J214" s="316" t="s">
        <v>938</v>
      </c>
      <c r="K214" s="316" t="s">
        <v>938</v>
      </c>
      <c r="L214" s="316" t="s">
        <v>938</v>
      </c>
      <c r="M214" s="316" t="s">
        <v>938</v>
      </c>
      <c r="N214" s="316" t="s">
        <v>938</v>
      </c>
      <c r="O214" s="316" t="s">
        <v>938</v>
      </c>
      <c r="P214" s="316" t="s">
        <v>938</v>
      </c>
      <c r="Q214" s="316" t="s">
        <v>938</v>
      </c>
      <c r="R214" s="316" t="s">
        <v>938</v>
      </c>
      <c r="S214" s="316" t="s">
        <v>938</v>
      </c>
      <c r="T214" s="316" t="s">
        <v>938</v>
      </c>
      <c r="U214" s="316" t="s">
        <v>938</v>
      </c>
      <c r="V214" s="316" t="s">
        <v>938</v>
      </c>
      <c r="W214" s="316" t="s">
        <v>938</v>
      </c>
      <c r="X214" s="316" t="s">
        <v>938</v>
      </c>
      <c r="Y214" s="316" t="s">
        <v>938</v>
      </c>
      <c r="Z214" s="316" t="s">
        <v>938</v>
      </c>
      <c r="AA214" s="316" t="s">
        <v>938</v>
      </c>
      <c r="AB214" s="316" t="s">
        <v>938</v>
      </c>
      <c r="AC214" s="316" t="s">
        <v>938</v>
      </c>
      <c r="AD214" s="316" t="s">
        <v>699</v>
      </c>
      <c r="AE214" s="316" t="s">
        <v>947</v>
      </c>
      <c r="AF214" s="316" t="s">
        <v>946</v>
      </c>
      <c r="AG214" s="316" t="s">
        <v>939</v>
      </c>
      <c r="AH214" s="316" t="s">
        <v>955</v>
      </c>
      <c r="AI214" s="316" t="s">
        <v>979</v>
      </c>
      <c r="AJ214" s="316" t="s">
        <v>939</v>
      </c>
      <c r="AK214" s="316" t="s">
        <v>947</v>
      </c>
      <c r="AL214" s="316" t="s">
        <v>955</v>
      </c>
      <c r="AM214" s="316" t="s">
        <v>946</v>
      </c>
      <c r="AN214" s="316" t="s">
        <v>946</v>
      </c>
      <c r="AO214" s="316" t="s">
        <v>955</v>
      </c>
      <c r="AP214" s="316" t="s">
        <v>948</v>
      </c>
      <c r="AQ214" s="316" t="s">
        <v>947</v>
      </c>
      <c r="AR214" s="316" t="s">
        <v>946</v>
      </c>
    </row>
    <row r="215" spans="1:44">
      <c r="A215" s="316" t="s">
        <v>7722</v>
      </c>
      <c r="B215" s="316" t="s">
        <v>7723</v>
      </c>
      <c r="C215" s="316" t="s">
        <v>7724</v>
      </c>
      <c r="D215" s="317">
        <v>46069</v>
      </c>
      <c r="E215" s="316" t="s">
        <v>9841</v>
      </c>
      <c r="F215" s="316" t="s">
        <v>169</v>
      </c>
      <c r="G215" s="316" t="s">
        <v>933</v>
      </c>
      <c r="H215" s="316" t="s">
        <v>959</v>
      </c>
      <c r="I215" s="316" t="s">
        <v>268</v>
      </c>
      <c r="J215" s="316" t="s">
        <v>938</v>
      </c>
      <c r="K215" s="316" t="s">
        <v>938</v>
      </c>
      <c r="L215" s="316" t="s">
        <v>938</v>
      </c>
      <c r="M215" s="316" t="s">
        <v>938</v>
      </c>
      <c r="N215" s="316" t="s">
        <v>938</v>
      </c>
      <c r="O215" s="316" t="s">
        <v>938</v>
      </c>
      <c r="P215" s="316" t="s">
        <v>938</v>
      </c>
      <c r="Q215" s="316" t="s">
        <v>938</v>
      </c>
      <c r="R215" s="316" t="s">
        <v>938</v>
      </c>
      <c r="S215" s="316" t="s">
        <v>938</v>
      </c>
      <c r="T215" s="316" t="s">
        <v>938</v>
      </c>
      <c r="U215" s="316" t="s">
        <v>938</v>
      </c>
      <c r="V215" s="316" t="s">
        <v>938</v>
      </c>
      <c r="W215" s="316" t="s">
        <v>938</v>
      </c>
      <c r="X215" s="316" t="s">
        <v>938</v>
      </c>
      <c r="Y215" s="316" t="s">
        <v>938</v>
      </c>
      <c r="Z215" s="316" t="s">
        <v>938</v>
      </c>
      <c r="AA215" s="316" t="s">
        <v>938</v>
      </c>
      <c r="AB215" s="316" t="s">
        <v>938</v>
      </c>
      <c r="AC215" s="316" t="s">
        <v>938</v>
      </c>
      <c r="AD215" s="316" t="s">
        <v>938</v>
      </c>
      <c r="AE215" s="316" t="s">
        <v>938</v>
      </c>
      <c r="AF215" s="316" t="s">
        <v>938</v>
      </c>
      <c r="AG215" s="316" t="s">
        <v>938</v>
      </c>
      <c r="AH215" s="316" t="s">
        <v>938</v>
      </c>
      <c r="AI215" s="316" t="s">
        <v>938</v>
      </c>
      <c r="AJ215" s="316" t="s">
        <v>699</v>
      </c>
      <c r="AK215" s="316" t="s">
        <v>978</v>
      </c>
      <c r="AL215" s="316" t="s">
        <v>978</v>
      </c>
      <c r="AM215" s="316" t="s">
        <v>956</v>
      </c>
      <c r="AN215" s="316" t="s">
        <v>956</v>
      </c>
      <c r="AO215" s="316" t="s">
        <v>940</v>
      </c>
      <c r="AP215" s="316" t="s">
        <v>938</v>
      </c>
      <c r="AQ215" s="316" t="s">
        <v>977</v>
      </c>
      <c r="AR215" s="316" t="s">
        <v>978</v>
      </c>
    </row>
    <row r="216" spans="1:44">
      <c r="A216" s="316" t="s">
        <v>7725</v>
      </c>
      <c r="B216" s="316" t="s">
        <v>7726</v>
      </c>
      <c r="C216" s="316" t="s">
        <v>7727</v>
      </c>
      <c r="D216" s="317">
        <v>46069</v>
      </c>
      <c r="E216" s="316" t="s">
        <v>9841</v>
      </c>
      <c r="F216" s="316" t="s">
        <v>169</v>
      </c>
      <c r="G216" s="316" t="s">
        <v>933</v>
      </c>
      <c r="H216" s="316" t="s">
        <v>959</v>
      </c>
      <c r="I216" s="316" t="s">
        <v>268</v>
      </c>
      <c r="J216" s="316" t="s">
        <v>938</v>
      </c>
      <c r="K216" s="316" t="s">
        <v>938</v>
      </c>
      <c r="L216" s="316" t="s">
        <v>938</v>
      </c>
      <c r="M216" s="316" t="s">
        <v>938</v>
      </c>
      <c r="N216" s="316" t="s">
        <v>938</v>
      </c>
      <c r="O216" s="316" t="s">
        <v>938</v>
      </c>
      <c r="P216" s="316" t="s">
        <v>938</v>
      </c>
      <c r="Q216" s="316" t="s">
        <v>938</v>
      </c>
      <c r="R216" s="316" t="s">
        <v>938</v>
      </c>
      <c r="S216" s="316" t="s">
        <v>938</v>
      </c>
      <c r="T216" s="316" t="s">
        <v>938</v>
      </c>
      <c r="U216" s="316" t="s">
        <v>938</v>
      </c>
      <c r="V216" s="316" t="s">
        <v>938</v>
      </c>
      <c r="W216" s="316" t="s">
        <v>938</v>
      </c>
      <c r="X216" s="316" t="s">
        <v>938</v>
      </c>
      <c r="Y216" s="316" t="s">
        <v>938</v>
      </c>
      <c r="Z216" s="316" t="s">
        <v>938</v>
      </c>
      <c r="AA216" s="316" t="s">
        <v>938</v>
      </c>
      <c r="AB216" s="316" t="s">
        <v>938</v>
      </c>
      <c r="AC216" s="316" t="s">
        <v>938</v>
      </c>
      <c r="AD216" s="316" t="s">
        <v>938</v>
      </c>
      <c r="AE216" s="316" t="s">
        <v>938</v>
      </c>
      <c r="AF216" s="316" t="s">
        <v>938</v>
      </c>
      <c r="AG216" s="316" t="s">
        <v>938</v>
      </c>
      <c r="AH216" s="316" t="s">
        <v>938</v>
      </c>
      <c r="AI216" s="316" t="s">
        <v>938</v>
      </c>
      <c r="AJ216" s="316" t="s">
        <v>938</v>
      </c>
      <c r="AK216" s="316" t="s">
        <v>699</v>
      </c>
      <c r="AL216" s="316" t="s">
        <v>939</v>
      </c>
      <c r="AM216" s="316" t="s">
        <v>978</v>
      </c>
      <c r="AN216" s="316" t="s">
        <v>939</v>
      </c>
      <c r="AO216" s="316" t="s">
        <v>963</v>
      </c>
      <c r="AP216" s="316" t="s">
        <v>938</v>
      </c>
      <c r="AQ216" s="316" t="s">
        <v>978</v>
      </c>
      <c r="AR216" s="316" t="s">
        <v>978</v>
      </c>
    </row>
    <row r="217" spans="1:44">
      <c r="A217" s="316" t="s">
        <v>7728</v>
      </c>
      <c r="B217" s="316" t="s">
        <v>7729</v>
      </c>
      <c r="C217" s="316" t="s">
        <v>7730</v>
      </c>
      <c r="D217" s="317">
        <v>46069</v>
      </c>
      <c r="E217" s="316" t="s">
        <v>9841</v>
      </c>
      <c r="F217" s="316" t="s">
        <v>169</v>
      </c>
      <c r="G217" s="316" t="s">
        <v>933</v>
      </c>
      <c r="H217" s="316" t="s">
        <v>959</v>
      </c>
      <c r="I217" s="316" t="s">
        <v>268</v>
      </c>
      <c r="J217" s="316" t="s">
        <v>938</v>
      </c>
      <c r="K217" s="316" t="s">
        <v>938</v>
      </c>
      <c r="L217" s="316" t="s">
        <v>938</v>
      </c>
      <c r="M217" s="316" t="s">
        <v>938</v>
      </c>
      <c r="N217" s="316" t="s">
        <v>938</v>
      </c>
      <c r="O217" s="316" t="s">
        <v>938</v>
      </c>
      <c r="P217" s="316" t="s">
        <v>938</v>
      </c>
      <c r="Q217" s="316" t="s">
        <v>938</v>
      </c>
      <c r="R217" s="316" t="s">
        <v>938</v>
      </c>
      <c r="S217" s="316" t="s">
        <v>938</v>
      </c>
      <c r="T217" s="316" t="s">
        <v>938</v>
      </c>
      <c r="U217" s="316" t="s">
        <v>938</v>
      </c>
      <c r="V217" s="316" t="s">
        <v>938</v>
      </c>
      <c r="W217" s="316" t="s">
        <v>938</v>
      </c>
      <c r="X217" s="316" t="s">
        <v>938</v>
      </c>
      <c r="Y217" s="316" t="s">
        <v>938</v>
      </c>
      <c r="Z217" s="316" t="s">
        <v>938</v>
      </c>
      <c r="AA217" s="316" t="s">
        <v>938</v>
      </c>
      <c r="AB217" s="316" t="s">
        <v>938</v>
      </c>
      <c r="AC217" s="316" t="s">
        <v>938</v>
      </c>
      <c r="AD217" s="316" t="s">
        <v>938</v>
      </c>
      <c r="AE217" s="316" t="s">
        <v>938</v>
      </c>
      <c r="AF217" s="316" t="s">
        <v>938</v>
      </c>
      <c r="AG217" s="316" t="s">
        <v>938</v>
      </c>
      <c r="AH217" s="316" t="s">
        <v>938</v>
      </c>
      <c r="AI217" s="316" t="s">
        <v>938</v>
      </c>
      <c r="AJ217" s="316" t="s">
        <v>938</v>
      </c>
      <c r="AK217" s="316" t="s">
        <v>699</v>
      </c>
      <c r="AL217" s="316" t="s">
        <v>939</v>
      </c>
      <c r="AM217" s="316" t="s">
        <v>939</v>
      </c>
      <c r="AN217" s="316" t="s">
        <v>978</v>
      </c>
      <c r="AO217" s="316" t="s">
        <v>941</v>
      </c>
      <c r="AP217" s="316" t="s">
        <v>938</v>
      </c>
      <c r="AQ217" s="316" t="s">
        <v>978</v>
      </c>
      <c r="AR217" s="316" t="s">
        <v>978</v>
      </c>
    </row>
    <row r="218" spans="1:44">
      <c r="A218" s="316" t="s">
        <v>7731</v>
      </c>
      <c r="B218" s="316" t="s">
        <v>7732</v>
      </c>
      <c r="C218" s="316" t="s">
        <v>7733</v>
      </c>
      <c r="D218" s="317">
        <v>46069</v>
      </c>
      <c r="E218" s="316" t="s">
        <v>9841</v>
      </c>
      <c r="F218" s="316" t="s">
        <v>169</v>
      </c>
      <c r="G218" s="316" t="s">
        <v>933</v>
      </c>
      <c r="H218" s="316" t="s">
        <v>959</v>
      </c>
      <c r="I218" s="316" t="s">
        <v>268</v>
      </c>
      <c r="J218" s="316" t="s">
        <v>938</v>
      </c>
      <c r="K218" s="316" t="s">
        <v>938</v>
      </c>
      <c r="L218" s="316" t="s">
        <v>938</v>
      </c>
      <c r="M218" s="316" t="s">
        <v>938</v>
      </c>
      <c r="N218" s="316" t="s">
        <v>938</v>
      </c>
      <c r="O218" s="316" t="s">
        <v>938</v>
      </c>
      <c r="P218" s="316" t="s">
        <v>938</v>
      </c>
      <c r="Q218" s="316" t="s">
        <v>938</v>
      </c>
      <c r="R218" s="316" t="s">
        <v>938</v>
      </c>
      <c r="S218" s="316" t="s">
        <v>938</v>
      </c>
      <c r="T218" s="316" t="s">
        <v>938</v>
      </c>
      <c r="U218" s="316" t="s">
        <v>938</v>
      </c>
      <c r="V218" s="316" t="s">
        <v>938</v>
      </c>
      <c r="W218" s="316" t="s">
        <v>938</v>
      </c>
      <c r="X218" s="316" t="s">
        <v>938</v>
      </c>
      <c r="Y218" s="316" t="s">
        <v>938</v>
      </c>
      <c r="Z218" s="316" t="s">
        <v>938</v>
      </c>
      <c r="AA218" s="316" t="s">
        <v>938</v>
      </c>
      <c r="AB218" s="316" t="s">
        <v>938</v>
      </c>
      <c r="AC218" s="316" t="s">
        <v>938</v>
      </c>
      <c r="AD218" s="316" t="s">
        <v>938</v>
      </c>
      <c r="AE218" s="316" t="s">
        <v>938</v>
      </c>
      <c r="AF218" s="316" t="s">
        <v>938</v>
      </c>
      <c r="AG218" s="316" t="s">
        <v>938</v>
      </c>
      <c r="AH218" s="316" t="s">
        <v>938</v>
      </c>
      <c r="AI218" s="316" t="s">
        <v>938</v>
      </c>
      <c r="AJ218" s="316" t="s">
        <v>938</v>
      </c>
      <c r="AK218" s="316" t="s">
        <v>699</v>
      </c>
      <c r="AL218" s="316" t="s">
        <v>978</v>
      </c>
      <c r="AM218" s="316" t="s">
        <v>978</v>
      </c>
      <c r="AN218" s="316" t="s">
        <v>939</v>
      </c>
      <c r="AO218" s="316" t="s">
        <v>961</v>
      </c>
      <c r="AP218" s="316" t="s">
        <v>938</v>
      </c>
      <c r="AQ218" s="316" t="s">
        <v>978</v>
      </c>
      <c r="AR218" s="316" t="s">
        <v>955</v>
      </c>
    </row>
    <row r="219" spans="1:44">
      <c r="A219" s="316" t="s">
        <v>7734</v>
      </c>
      <c r="B219" s="316" t="s">
        <v>7735</v>
      </c>
      <c r="C219" s="316" t="s">
        <v>7736</v>
      </c>
      <c r="D219" s="317">
        <v>46070</v>
      </c>
      <c r="E219" s="316" t="s">
        <v>984</v>
      </c>
      <c r="F219" s="316" t="s">
        <v>169</v>
      </c>
      <c r="G219" s="316" t="s">
        <v>933</v>
      </c>
      <c r="H219" s="316" t="s">
        <v>1033</v>
      </c>
      <c r="I219" s="316" t="s">
        <v>7737</v>
      </c>
      <c r="J219" s="316" t="s">
        <v>938</v>
      </c>
      <c r="K219" s="316" t="s">
        <v>938</v>
      </c>
      <c r="L219" s="316" t="s">
        <v>938</v>
      </c>
      <c r="M219" s="316" t="s">
        <v>938</v>
      </c>
      <c r="N219" s="316" t="s">
        <v>938</v>
      </c>
      <c r="O219" s="316" t="s">
        <v>938</v>
      </c>
      <c r="P219" s="316" t="s">
        <v>938</v>
      </c>
      <c r="Q219" s="316" t="s">
        <v>938</v>
      </c>
      <c r="R219" s="316" t="s">
        <v>938</v>
      </c>
      <c r="S219" s="316" t="s">
        <v>938</v>
      </c>
      <c r="T219" s="316" t="s">
        <v>938</v>
      </c>
      <c r="U219" s="316" t="s">
        <v>938</v>
      </c>
      <c r="V219" s="316" t="s">
        <v>938</v>
      </c>
      <c r="W219" s="316" t="s">
        <v>938</v>
      </c>
      <c r="X219" s="316" t="s">
        <v>938</v>
      </c>
      <c r="Y219" s="316" t="s">
        <v>938</v>
      </c>
      <c r="Z219" s="316" t="s">
        <v>938</v>
      </c>
      <c r="AA219" s="316" t="s">
        <v>938</v>
      </c>
      <c r="AB219" s="316" t="s">
        <v>938</v>
      </c>
      <c r="AC219" s="316" t="s">
        <v>938</v>
      </c>
      <c r="AD219" s="316" t="s">
        <v>938</v>
      </c>
      <c r="AE219" s="316" t="s">
        <v>938</v>
      </c>
      <c r="AF219" s="316" t="s">
        <v>938</v>
      </c>
      <c r="AG219" s="316" t="s">
        <v>938</v>
      </c>
      <c r="AH219" s="316" t="s">
        <v>938</v>
      </c>
      <c r="AI219" s="316" t="s">
        <v>938</v>
      </c>
      <c r="AJ219" s="316" t="s">
        <v>938</v>
      </c>
      <c r="AK219" s="316" t="s">
        <v>42</v>
      </c>
      <c r="AL219" s="316" t="s">
        <v>947</v>
      </c>
      <c r="AM219" s="316" t="s">
        <v>946</v>
      </c>
      <c r="AN219" s="316" t="s">
        <v>947</v>
      </c>
      <c r="AO219" s="316" t="s">
        <v>956</v>
      </c>
      <c r="AP219" s="316" t="s">
        <v>938</v>
      </c>
      <c r="AQ219" s="316" t="s">
        <v>963</v>
      </c>
      <c r="AR219" s="316" t="s">
        <v>975</v>
      </c>
    </row>
    <row r="220" spans="1:44">
      <c r="A220" s="316" t="s">
        <v>7738</v>
      </c>
      <c r="B220" s="316" t="s">
        <v>7739</v>
      </c>
      <c r="C220" s="316" t="s">
        <v>7740</v>
      </c>
      <c r="D220" s="317">
        <v>46070</v>
      </c>
      <c r="E220" s="316" t="s">
        <v>984</v>
      </c>
      <c r="F220" s="316" t="s">
        <v>169</v>
      </c>
      <c r="G220" s="316" t="s">
        <v>933</v>
      </c>
      <c r="H220" s="316" t="s">
        <v>934</v>
      </c>
      <c r="I220" s="316" t="s">
        <v>634</v>
      </c>
      <c r="J220" s="316" t="s">
        <v>938</v>
      </c>
      <c r="K220" s="316" t="s">
        <v>938</v>
      </c>
      <c r="L220" s="316" t="s">
        <v>938</v>
      </c>
      <c r="M220" s="316" t="s">
        <v>938</v>
      </c>
      <c r="N220" s="316" t="s">
        <v>938</v>
      </c>
      <c r="O220" s="316" t="s">
        <v>938</v>
      </c>
      <c r="P220" s="316" t="s">
        <v>938</v>
      </c>
      <c r="Q220" s="316" t="s">
        <v>938</v>
      </c>
      <c r="R220" s="316" t="s">
        <v>938</v>
      </c>
      <c r="S220" s="316" t="s">
        <v>938</v>
      </c>
      <c r="T220" s="316" t="s">
        <v>938</v>
      </c>
      <c r="U220" s="316" t="s">
        <v>938</v>
      </c>
      <c r="V220" s="316" t="s">
        <v>938</v>
      </c>
      <c r="W220" s="316" t="s">
        <v>938</v>
      </c>
      <c r="X220" s="316" t="s">
        <v>938</v>
      </c>
      <c r="Y220" s="316" t="s">
        <v>938</v>
      </c>
      <c r="Z220" s="316" t="s">
        <v>938</v>
      </c>
      <c r="AA220" s="316" t="s">
        <v>938</v>
      </c>
      <c r="AB220" s="316" t="s">
        <v>938</v>
      </c>
      <c r="AC220" s="316" t="s">
        <v>938</v>
      </c>
      <c r="AD220" s="316" t="s">
        <v>938</v>
      </c>
      <c r="AE220" s="316" t="s">
        <v>938</v>
      </c>
      <c r="AF220" s="316" t="s">
        <v>938</v>
      </c>
      <c r="AG220" s="316" t="s">
        <v>938</v>
      </c>
      <c r="AH220" s="316" t="s">
        <v>938</v>
      </c>
      <c r="AI220" s="316" t="s">
        <v>938</v>
      </c>
      <c r="AJ220" s="316" t="s">
        <v>938</v>
      </c>
      <c r="AK220" s="316" t="s">
        <v>699</v>
      </c>
      <c r="AL220" s="316" t="s">
        <v>978</v>
      </c>
      <c r="AM220" s="316" t="s">
        <v>978</v>
      </c>
      <c r="AN220" s="316" t="s">
        <v>956</v>
      </c>
      <c r="AO220" s="316" t="s">
        <v>961</v>
      </c>
      <c r="AP220" s="316" t="s">
        <v>938</v>
      </c>
      <c r="AQ220" s="316" t="s">
        <v>946</v>
      </c>
      <c r="AR220" s="316" t="s">
        <v>955</v>
      </c>
    </row>
    <row r="221" spans="1:44">
      <c r="A221" s="316" t="s">
        <v>7824</v>
      </c>
      <c r="B221" s="316" t="s">
        <v>7825</v>
      </c>
      <c r="C221" s="316" t="s">
        <v>7826</v>
      </c>
      <c r="D221" s="317">
        <v>46072</v>
      </c>
      <c r="E221" s="316" t="s">
        <v>932</v>
      </c>
      <c r="F221" s="316" t="s">
        <v>169</v>
      </c>
      <c r="G221" s="316" t="s">
        <v>933</v>
      </c>
      <c r="H221" s="316" t="s">
        <v>1018</v>
      </c>
      <c r="I221" s="316" t="s">
        <v>4192</v>
      </c>
      <c r="J221" s="316" t="s">
        <v>938</v>
      </c>
      <c r="K221" s="316" t="s">
        <v>938</v>
      </c>
      <c r="L221" s="316" t="s">
        <v>938</v>
      </c>
      <c r="M221" s="316" t="s">
        <v>938</v>
      </c>
      <c r="N221" s="316" t="s">
        <v>938</v>
      </c>
      <c r="O221" s="316" t="s">
        <v>938</v>
      </c>
      <c r="P221" s="316" t="s">
        <v>938</v>
      </c>
      <c r="Q221" s="316" t="s">
        <v>938</v>
      </c>
      <c r="R221" s="316" t="s">
        <v>938</v>
      </c>
      <c r="S221" s="316" t="s">
        <v>938</v>
      </c>
      <c r="T221" s="316" t="s">
        <v>938</v>
      </c>
      <c r="U221" s="316" t="s">
        <v>938</v>
      </c>
      <c r="V221" s="316" t="s">
        <v>938</v>
      </c>
      <c r="W221" s="316" t="s">
        <v>938</v>
      </c>
      <c r="X221" s="316" t="s">
        <v>938</v>
      </c>
      <c r="Y221" s="316" t="s">
        <v>938</v>
      </c>
      <c r="Z221" s="316" t="s">
        <v>938</v>
      </c>
      <c r="AA221" s="316" t="s">
        <v>938</v>
      </c>
      <c r="AB221" s="316" t="s">
        <v>938</v>
      </c>
      <c r="AC221" s="316" t="s">
        <v>938</v>
      </c>
      <c r="AD221" s="316" t="s">
        <v>938</v>
      </c>
      <c r="AE221" s="316" t="s">
        <v>938</v>
      </c>
      <c r="AF221" s="316" t="s">
        <v>938</v>
      </c>
      <c r="AG221" s="316" t="s">
        <v>938</v>
      </c>
      <c r="AH221" s="316" t="s">
        <v>938</v>
      </c>
      <c r="AI221" s="316" t="s">
        <v>938</v>
      </c>
      <c r="AJ221" s="316" t="s">
        <v>938</v>
      </c>
      <c r="AK221" s="316" t="s">
        <v>938</v>
      </c>
      <c r="AL221" s="316" t="s">
        <v>938</v>
      </c>
      <c r="AM221" s="316" t="s">
        <v>936</v>
      </c>
      <c r="AN221" s="316" t="s">
        <v>699</v>
      </c>
      <c r="AO221" s="316" t="s">
        <v>970</v>
      </c>
      <c r="AP221" s="316" t="s">
        <v>938</v>
      </c>
      <c r="AQ221" s="316" t="s">
        <v>946</v>
      </c>
      <c r="AR221" s="316" t="s">
        <v>946</v>
      </c>
    </row>
    <row r="222" spans="1:44">
      <c r="A222" s="316" t="s">
        <v>7741</v>
      </c>
      <c r="B222" s="316" t="s">
        <v>7742</v>
      </c>
      <c r="C222" s="316" t="s">
        <v>7743</v>
      </c>
      <c r="D222" s="317">
        <v>46074</v>
      </c>
      <c r="E222" s="316" t="s">
        <v>9841</v>
      </c>
      <c r="F222" s="316" t="s">
        <v>169</v>
      </c>
      <c r="G222" s="316" t="s">
        <v>933</v>
      </c>
      <c r="H222" s="316" t="s">
        <v>959</v>
      </c>
      <c r="I222" s="316" t="s">
        <v>268</v>
      </c>
      <c r="J222" s="316" t="s">
        <v>938</v>
      </c>
      <c r="K222" s="316" t="s">
        <v>938</v>
      </c>
      <c r="L222" s="316" t="s">
        <v>938</v>
      </c>
      <c r="M222" s="316" t="s">
        <v>938</v>
      </c>
      <c r="N222" s="316" t="s">
        <v>938</v>
      </c>
      <c r="O222" s="316" t="s">
        <v>938</v>
      </c>
      <c r="P222" s="316" t="s">
        <v>938</v>
      </c>
      <c r="Q222" s="316" t="s">
        <v>938</v>
      </c>
      <c r="R222" s="316" t="s">
        <v>938</v>
      </c>
      <c r="S222" s="316" t="s">
        <v>938</v>
      </c>
      <c r="T222" s="316" t="s">
        <v>938</v>
      </c>
      <c r="U222" s="316" t="s">
        <v>938</v>
      </c>
      <c r="V222" s="316" t="s">
        <v>938</v>
      </c>
      <c r="W222" s="316" t="s">
        <v>938</v>
      </c>
      <c r="X222" s="316" t="s">
        <v>938</v>
      </c>
      <c r="Y222" s="316" t="s">
        <v>938</v>
      </c>
      <c r="Z222" s="316" t="s">
        <v>938</v>
      </c>
      <c r="AA222" s="316" t="s">
        <v>938</v>
      </c>
      <c r="AB222" s="316" t="s">
        <v>938</v>
      </c>
      <c r="AC222" s="316" t="s">
        <v>938</v>
      </c>
      <c r="AD222" s="316" t="s">
        <v>938</v>
      </c>
      <c r="AE222" s="316" t="s">
        <v>938</v>
      </c>
      <c r="AF222" s="316" t="s">
        <v>938</v>
      </c>
      <c r="AG222" s="316" t="s">
        <v>938</v>
      </c>
      <c r="AH222" s="316" t="s">
        <v>938</v>
      </c>
      <c r="AI222" s="316" t="s">
        <v>938</v>
      </c>
      <c r="AJ222" s="316" t="s">
        <v>938</v>
      </c>
      <c r="AK222" s="316" t="s">
        <v>938</v>
      </c>
      <c r="AL222" s="316" t="s">
        <v>938</v>
      </c>
      <c r="AM222" s="316" t="s">
        <v>938</v>
      </c>
      <c r="AN222" s="316" t="s">
        <v>936</v>
      </c>
      <c r="AO222" s="316" t="s">
        <v>961</v>
      </c>
      <c r="AP222" s="316" t="s">
        <v>938</v>
      </c>
      <c r="AQ222" s="316" t="s">
        <v>978</v>
      </c>
      <c r="AR222" s="316" t="s">
        <v>978</v>
      </c>
    </row>
    <row r="223" spans="1:44">
      <c r="A223" s="316" t="s">
        <v>7827</v>
      </c>
      <c r="B223" s="316" t="s">
        <v>7828</v>
      </c>
      <c r="C223" s="316" t="s">
        <v>7829</v>
      </c>
      <c r="D223" s="317">
        <v>46074</v>
      </c>
      <c r="E223" s="316" t="s">
        <v>932</v>
      </c>
      <c r="F223" s="316" t="s">
        <v>169</v>
      </c>
      <c r="G223" s="316" t="s">
        <v>933</v>
      </c>
      <c r="H223" s="316" t="s">
        <v>1018</v>
      </c>
      <c r="I223" s="316" t="s">
        <v>630</v>
      </c>
      <c r="J223" s="316" t="s">
        <v>938</v>
      </c>
      <c r="K223" s="316" t="s">
        <v>938</v>
      </c>
      <c r="L223" s="316" t="s">
        <v>938</v>
      </c>
      <c r="M223" s="316" t="s">
        <v>938</v>
      </c>
      <c r="N223" s="316" t="s">
        <v>938</v>
      </c>
      <c r="O223" s="316" t="s">
        <v>938</v>
      </c>
      <c r="P223" s="316" t="s">
        <v>938</v>
      </c>
      <c r="Q223" s="316" t="s">
        <v>938</v>
      </c>
      <c r="R223" s="316" t="s">
        <v>938</v>
      </c>
      <c r="S223" s="316" t="s">
        <v>938</v>
      </c>
      <c r="T223" s="316" t="s">
        <v>938</v>
      </c>
      <c r="U223" s="316" t="s">
        <v>938</v>
      </c>
      <c r="V223" s="316" t="s">
        <v>938</v>
      </c>
      <c r="W223" s="316" t="s">
        <v>938</v>
      </c>
      <c r="X223" s="316" t="s">
        <v>938</v>
      </c>
      <c r="Y223" s="316" t="s">
        <v>938</v>
      </c>
      <c r="Z223" s="316" t="s">
        <v>938</v>
      </c>
      <c r="AA223" s="316" t="s">
        <v>938</v>
      </c>
      <c r="AB223" s="316" t="s">
        <v>938</v>
      </c>
      <c r="AC223" s="316" t="s">
        <v>938</v>
      </c>
      <c r="AD223" s="316" t="s">
        <v>938</v>
      </c>
      <c r="AE223" s="316" t="s">
        <v>938</v>
      </c>
      <c r="AF223" s="316" t="s">
        <v>938</v>
      </c>
      <c r="AG223" s="316" t="s">
        <v>938</v>
      </c>
      <c r="AH223" s="316" t="s">
        <v>938</v>
      </c>
      <c r="AI223" s="316" t="s">
        <v>938</v>
      </c>
      <c r="AJ223" s="316" t="s">
        <v>938</v>
      </c>
      <c r="AK223" s="316" t="s">
        <v>938</v>
      </c>
      <c r="AL223" s="316" t="s">
        <v>938</v>
      </c>
      <c r="AM223" s="316" t="s">
        <v>938</v>
      </c>
      <c r="AN223" s="316" t="s">
        <v>936</v>
      </c>
      <c r="AO223" s="316" t="s">
        <v>976</v>
      </c>
      <c r="AP223" s="316" t="s">
        <v>938</v>
      </c>
      <c r="AQ223" s="316" t="s">
        <v>978</v>
      </c>
      <c r="AR223" s="316" t="s">
        <v>955</v>
      </c>
    </row>
    <row r="224" spans="1:44">
      <c r="A224" s="316" t="s">
        <v>7876</v>
      </c>
      <c r="B224" s="316" t="s">
        <v>7877</v>
      </c>
      <c r="C224" s="316" t="s">
        <v>7878</v>
      </c>
      <c r="D224" s="317">
        <v>45503</v>
      </c>
      <c r="E224" s="316" t="s">
        <v>932</v>
      </c>
      <c r="F224" s="316" t="s">
        <v>644</v>
      </c>
      <c r="G224" s="316" t="s">
        <v>7879</v>
      </c>
      <c r="H224" s="316" t="s">
        <v>3190</v>
      </c>
      <c r="I224" s="316" t="s">
        <v>7880</v>
      </c>
      <c r="J224" s="316" t="s">
        <v>947</v>
      </c>
      <c r="K224" s="316" t="s">
        <v>947</v>
      </c>
      <c r="L224" s="316" t="s">
        <v>939</v>
      </c>
      <c r="M224" s="316" t="s">
        <v>947</v>
      </c>
      <c r="N224" s="316" t="s">
        <v>961</v>
      </c>
      <c r="O224" s="316" t="s">
        <v>947</v>
      </c>
      <c r="P224" s="316" t="s">
        <v>941</v>
      </c>
      <c r="Q224" s="316" t="s">
        <v>939</v>
      </c>
      <c r="R224" s="316" t="s">
        <v>966</v>
      </c>
      <c r="S224" s="316" t="s">
        <v>947</v>
      </c>
      <c r="T224" s="316" t="s">
        <v>936</v>
      </c>
      <c r="U224" s="316" t="s">
        <v>938</v>
      </c>
      <c r="V224" s="316" t="s">
        <v>982</v>
      </c>
      <c r="W224" s="316" t="s">
        <v>947</v>
      </c>
      <c r="X224" s="316" t="s">
        <v>947</v>
      </c>
      <c r="Y224" s="316" t="s">
        <v>941</v>
      </c>
      <c r="Z224" s="316" t="s">
        <v>941</v>
      </c>
      <c r="AA224" s="316" t="s">
        <v>947</v>
      </c>
      <c r="AB224" s="316" t="s">
        <v>961</v>
      </c>
      <c r="AC224" s="316" t="s">
        <v>947</v>
      </c>
      <c r="AD224" s="316" t="s">
        <v>947</v>
      </c>
      <c r="AE224" s="316" t="s">
        <v>982</v>
      </c>
      <c r="AF224" s="316" t="s">
        <v>939</v>
      </c>
      <c r="AG224" s="316" t="s">
        <v>939</v>
      </c>
      <c r="AH224" s="316" t="s">
        <v>947</v>
      </c>
      <c r="AI224" s="316" t="s">
        <v>961</v>
      </c>
      <c r="AJ224" s="316" t="s">
        <v>941</v>
      </c>
      <c r="AK224" s="316" t="s">
        <v>941</v>
      </c>
      <c r="AL224" s="316" t="s">
        <v>939</v>
      </c>
      <c r="AM224" s="316" t="s">
        <v>941</v>
      </c>
      <c r="AN224" s="316" t="s">
        <v>941</v>
      </c>
      <c r="AO224" s="316" t="s">
        <v>949</v>
      </c>
      <c r="AP224" s="316" t="s">
        <v>961</v>
      </c>
      <c r="AQ224" s="316" t="s">
        <v>941</v>
      </c>
      <c r="AR224" s="316" t="s">
        <v>982</v>
      </c>
    </row>
    <row r="225" spans="1:44">
      <c r="A225" s="316" t="s">
        <v>7881</v>
      </c>
      <c r="B225" s="316" t="s">
        <v>7882</v>
      </c>
      <c r="C225" s="316" t="s">
        <v>7883</v>
      </c>
      <c r="D225" s="317">
        <v>45516</v>
      </c>
      <c r="E225" s="316" t="s">
        <v>932</v>
      </c>
      <c r="F225" s="316" t="s">
        <v>169</v>
      </c>
      <c r="G225" s="316" t="s">
        <v>7879</v>
      </c>
      <c r="H225" s="316" t="s">
        <v>3190</v>
      </c>
      <c r="I225" s="316" t="s">
        <v>3197</v>
      </c>
      <c r="J225" s="316" t="s">
        <v>978</v>
      </c>
      <c r="K225" s="316" t="s">
        <v>939</v>
      </c>
      <c r="L225" s="316" t="s">
        <v>978</v>
      </c>
      <c r="M225" s="316" t="s">
        <v>940</v>
      </c>
      <c r="N225" s="316" t="s">
        <v>938</v>
      </c>
      <c r="O225" s="316" t="s">
        <v>978</v>
      </c>
      <c r="P225" s="316" t="s">
        <v>978</v>
      </c>
      <c r="Q225" s="316" t="s">
        <v>978</v>
      </c>
      <c r="R225" s="316" t="s">
        <v>978</v>
      </c>
      <c r="S225" s="316" t="s">
        <v>956</v>
      </c>
      <c r="T225" s="316" t="s">
        <v>961</v>
      </c>
      <c r="U225" s="316" t="s">
        <v>938</v>
      </c>
      <c r="V225" s="316" t="s">
        <v>978</v>
      </c>
      <c r="W225" s="316" t="s">
        <v>978</v>
      </c>
      <c r="X225" s="316" t="s">
        <v>956</v>
      </c>
      <c r="Y225" s="316" t="s">
        <v>978</v>
      </c>
      <c r="Z225" s="316" t="s">
        <v>956</v>
      </c>
      <c r="AA225" s="316" t="s">
        <v>940</v>
      </c>
      <c r="AB225" s="316" t="s">
        <v>938</v>
      </c>
      <c r="AC225" s="316" t="s">
        <v>946</v>
      </c>
      <c r="AD225" s="316" t="s">
        <v>978</v>
      </c>
      <c r="AE225" s="316" t="s">
        <v>955</v>
      </c>
      <c r="AF225" s="316" t="s">
        <v>939</v>
      </c>
      <c r="AG225" s="316" t="s">
        <v>978</v>
      </c>
      <c r="AH225" s="316" t="s">
        <v>975</v>
      </c>
      <c r="AI225" s="316" t="s">
        <v>938</v>
      </c>
      <c r="AJ225" s="316" t="s">
        <v>936</v>
      </c>
      <c r="AK225" s="316" t="s">
        <v>956</v>
      </c>
      <c r="AL225" s="316" t="s">
        <v>956</v>
      </c>
      <c r="AM225" s="316" t="s">
        <v>978</v>
      </c>
      <c r="AN225" s="316" t="s">
        <v>978</v>
      </c>
      <c r="AO225" s="316" t="s">
        <v>699</v>
      </c>
      <c r="AP225" s="316" t="s">
        <v>938</v>
      </c>
      <c r="AQ225" s="316" t="s">
        <v>936</v>
      </c>
      <c r="AR225" s="316" t="s">
        <v>978</v>
      </c>
    </row>
    <row r="226" spans="1:44">
      <c r="A226" s="316" t="s">
        <v>7884</v>
      </c>
      <c r="B226" s="316" t="s">
        <v>7885</v>
      </c>
      <c r="C226" s="316" t="s">
        <v>7886</v>
      </c>
      <c r="D226" s="317">
        <v>46037</v>
      </c>
      <c r="E226" s="316" t="s">
        <v>7887</v>
      </c>
      <c r="F226" s="316" t="s">
        <v>169</v>
      </c>
      <c r="G226" s="316" t="s">
        <v>7879</v>
      </c>
      <c r="H226" s="316" t="s">
        <v>3190</v>
      </c>
      <c r="I226" s="316" t="s">
        <v>3192</v>
      </c>
      <c r="J226" s="316" t="s">
        <v>946</v>
      </c>
      <c r="K226" s="316" t="s">
        <v>946</v>
      </c>
      <c r="L226" s="316" t="s">
        <v>946</v>
      </c>
      <c r="M226" s="316" t="s">
        <v>961</v>
      </c>
      <c r="N226" s="316" t="s">
        <v>938</v>
      </c>
      <c r="O226" s="316" t="s">
        <v>955</v>
      </c>
      <c r="P226" s="316" t="s">
        <v>946</v>
      </c>
      <c r="Q226" s="316" t="s">
        <v>946</v>
      </c>
      <c r="R226" s="316" t="s">
        <v>946</v>
      </c>
      <c r="S226" s="316" t="s">
        <v>946</v>
      </c>
      <c r="T226" s="316" t="s">
        <v>970</v>
      </c>
      <c r="U226" s="316" t="s">
        <v>938</v>
      </c>
      <c r="V226" s="316" t="s">
        <v>946</v>
      </c>
      <c r="W226" s="316" t="s">
        <v>946</v>
      </c>
      <c r="X226" s="316" t="s">
        <v>946</v>
      </c>
      <c r="Y226" s="316" t="s">
        <v>978</v>
      </c>
      <c r="Z226" s="316" t="s">
        <v>946</v>
      </c>
      <c r="AA226" s="316" t="s">
        <v>970</v>
      </c>
      <c r="AB226" s="316" t="s">
        <v>938</v>
      </c>
      <c r="AC226" s="316" t="s">
        <v>978</v>
      </c>
      <c r="AD226" s="316" t="s">
        <v>978</v>
      </c>
      <c r="AE226" s="316" t="s">
        <v>978</v>
      </c>
      <c r="AF226" s="316" t="s">
        <v>955</v>
      </c>
      <c r="AG226" s="316" t="s">
        <v>955</v>
      </c>
      <c r="AH226" s="316" t="s">
        <v>940</v>
      </c>
      <c r="AI226" s="316" t="s">
        <v>938</v>
      </c>
      <c r="AJ226" s="316" t="s">
        <v>936</v>
      </c>
      <c r="AK226" s="316" t="s">
        <v>955</v>
      </c>
      <c r="AL226" s="316" t="s">
        <v>946</v>
      </c>
      <c r="AM226" s="316" t="s">
        <v>955</v>
      </c>
      <c r="AN226" s="316" t="s">
        <v>946</v>
      </c>
      <c r="AO226" s="316" t="s">
        <v>699</v>
      </c>
      <c r="AP226" s="316" t="s">
        <v>938</v>
      </c>
      <c r="AQ226" s="316" t="s">
        <v>955</v>
      </c>
      <c r="AR226" s="316" t="s">
        <v>955</v>
      </c>
    </row>
    <row r="227" spans="1:44">
      <c r="A227" s="316" t="s">
        <v>7888</v>
      </c>
      <c r="B227" s="316" t="s">
        <v>7889</v>
      </c>
      <c r="C227" s="316" t="s">
        <v>7890</v>
      </c>
      <c r="D227" s="317">
        <v>45964</v>
      </c>
      <c r="E227" s="316" t="s">
        <v>7891</v>
      </c>
      <c r="F227" s="316" t="s">
        <v>644</v>
      </c>
      <c r="G227" s="316" t="s">
        <v>7879</v>
      </c>
      <c r="H227" s="316" t="s">
        <v>3190</v>
      </c>
      <c r="I227" s="316" t="s">
        <v>3193</v>
      </c>
      <c r="J227" s="316" t="s">
        <v>939</v>
      </c>
      <c r="K227" s="316" t="s">
        <v>978</v>
      </c>
      <c r="L227" s="316" t="s">
        <v>978</v>
      </c>
      <c r="M227" s="316" t="s">
        <v>935</v>
      </c>
      <c r="N227" s="316" t="s">
        <v>938</v>
      </c>
      <c r="O227" s="316" t="s">
        <v>939</v>
      </c>
      <c r="P227" s="316" t="s">
        <v>978</v>
      </c>
      <c r="Q227" s="316" t="s">
        <v>955</v>
      </c>
      <c r="R227" s="316" t="s">
        <v>955</v>
      </c>
      <c r="S227" s="316" t="s">
        <v>939</v>
      </c>
      <c r="T227" s="316" t="s">
        <v>978</v>
      </c>
      <c r="U227" s="316" t="s">
        <v>938</v>
      </c>
      <c r="V227" s="316" t="s">
        <v>982</v>
      </c>
      <c r="W227" s="316" t="s">
        <v>939</v>
      </c>
      <c r="X227" s="316" t="s">
        <v>982</v>
      </c>
      <c r="Y227" s="316" t="s">
        <v>977</v>
      </c>
      <c r="Z227" s="316" t="s">
        <v>982</v>
      </c>
      <c r="AA227" s="316" t="s">
        <v>941</v>
      </c>
      <c r="AB227" s="316" t="s">
        <v>938</v>
      </c>
      <c r="AC227" s="316" t="s">
        <v>939</v>
      </c>
      <c r="AD227" s="316" t="s">
        <v>939</v>
      </c>
      <c r="AE227" s="316" t="s">
        <v>939</v>
      </c>
      <c r="AF227" s="316" t="s">
        <v>966</v>
      </c>
      <c r="AG227" s="316" t="s">
        <v>939</v>
      </c>
      <c r="AH227" s="316" t="s">
        <v>956</v>
      </c>
      <c r="AI227" s="316" t="s">
        <v>938</v>
      </c>
      <c r="AJ227" s="316" t="s">
        <v>939</v>
      </c>
      <c r="AK227" s="316" t="s">
        <v>939</v>
      </c>
      <c r="AL227" s="316" t="s">
        <v>939</v>
      </c>
      <c r="AM227" s="316" t="s">
        <v>982</v>
      </c>
      <c r="AN227" s="316" t="s">
        <v>939</v>
      </c>
      <c r="AO227" s="316" t="s">
        <v>976</v>
      </c>
      <c r="AP227" s="316" t="s">
        <v>938</v>
      </c>
      <c r="AQ227" s="316" t="s">
        <v>977</v>
      </c>
      <c r="AR227" s="316" t="s">
        <v>941</v>
      </c>
    </row>
    <row r="228" spans="1:44">
      <c r="A228" s="316" t="s">
        <v>7892</v>
      </c>
      <c r="B228" s="316" t="s">
        <v>7893</v>
      </c>
      <c r="C228" s="316" t="s">
        <v>7894</v>
      </c>
      <c r="D228" s="317">
        <v>45573</v>
      </c>
      <c r="E228" s="316" t="s">
        <v>1138</v>
      </c>
      <c r="F228" s="316" t="s">
        <v>169</v>
      </c>
      <c r="G228" s="316" t="s">
        <v>7879</v>
      </c>
      <c r="H228" s="316" t="s">
        <v>3190</v>
      </c>
      <c r="I228" s="316" t="s">
        <v>3195</v>
      </c>
      <c r="J228" s="316" t="s">
        <v>936</v>
      </c>
      <c r="K228" s="316" t="s">
        <v>955</v>
      </c>
      <c r="L228" s="316" t="s">
        <v>955</v>
      </c>
      <c r="M228" s="316" t="s">
        <v>975</v>
      </c>
      <c r="N228" s="316" t="s">
        <v>938</v>
      </c>
      <c r="O228" s="316" t="s">
        <v>956</v>
      </c>
      <c r="P228" s="316" t="s">
        <v>946</v>
      </c>
      <c r="Q228" s="316" t="s">
        <v>946</v>
      </c>
      <c r="R228" s="316" t="s">
        <v>955</v>
      </c>
      <c r="S228" s="316" t="s">
        <v>946</v>
      </c>
      <c r="T228" s="316" t="s">
        <v>975</v>
      </c>
      <c r="U228" s="316" t="s">
        <v>938</v>
      </c>
      <c r="V228" s="316" t="s">
        <v>946</v>
      </c>
      <c r="W228" s="316" t="s">
        <v>946</v>
      </c>
      <c r="X228" s="316" t="s">
        <v>946</v>
      </c>
      <c r="Y228" s="316" t="s">
        <v>955</v>
      </c>
      <c r="Z228" s="316" t="s">
        <v>955</v>
      </c>
      <c r="AA228" s="316" t="s">
        <v>975</v>
      </c>
      <c r="AB228" s="316" t="s">
        <v>938</v>
      </c>
      <c r="AC228" s="316" t="s">
        <v>946</v>
      </c>
      <c r="AD228" s="316" t="s">
        <v>955</v>
      </c>
      <c r="AE228" s="316" t="s">
        <v>946</v>
      </c>
      <c r="AF228" s="316" t="s">
        <v>978</v>
      </c>
      <c r="AG228" s="316" t="s">
        <v>946</v>
      </c>
      <c r="AH228" s="316" t="s">
        <v>961</v>
      </c>
      <c r="AI228" s="316" t="s">
        <v>938</v>
      </c>
      <c r="AJ228" s="316" t="s">
        <v>936</v>
      </c>
      <c r="AK228" s="316" t="s">
        <v>941</v>
      </c>
      <c r="AL228" s="316" t="s">
        <v>941</v>
      </c>
      <c r="AM228" s="316" t="s">
        <v>941</v>
      </c>
      <c r="AN228" s="316" t="s">
        <v>947</v>
      </c>
      <c r="AO228" s="316" t="s">
        <v>699</v>
      </c>
      <c r="AP228" s="316" t="s">
        <v>938</v>
      </c>
      <c r="AQ228" s="316" t="s">
        <v>946</v>
      </c>
      <c r="AR228" s="316" t="s">
        <v>941</v>
      </c>
    </row>
    <row r="229" spans="1:44">
      <c r="A229" s="316" t="s">
        <v>7895</v>
      </c>
      <c r="B229" s="316" t="s">
        <v>7896</v>
      </c>
      <c r="C229" s="316" t="s">
        <v>7897</v>
      </c>
      <c r="D229" s="317">
        <v>45584</v>
      </c>
      <c r="E229" s="316" t="s">
        <v>1101</v>
      </c>
      <c r="F229" s="316" t="s">
        <v>169</v>
      </c>
      <c r="G229" s="316" t="s">
        <v>7879</v>
      </c>
      <c r="H229" s="316" t="s">
        <v>3190</v>
      </c>
      <c r="I229" s="316" t="s">
        <v>3196</v>
      </c>
      <c r="J229" s="316" t="s">
        <v>956</v>
      </c>
      <c r="K229" s="316" t="s">
        <v>947</v>
      </c>
      <c r="L229" s="316" t="s">
        <v>956</v>
      </c>
      <c r="M229" s="316" t="s">
        <v>940</v>
      </c>
      <c r="N229" s="316" t="s">
        <v>938</v>
      </c>
      <c r="O229" s="316" t="s">
        <v>956</v>
      </c>
      <c r="P229" s="316" t="s">
        <v>939</v>
      </c>
      <c r="Q229" s="316" t="s">
        <v>947</v>
      </c>
      <c r="R229" s="316" t="s">
        <v>956</v>
      </c>
      <c r="S229" s="316" t="s">
        <v>978</v>
      </c>
      <c r="T229" s="316" t="s">
        <v>947</v>
      </c>
      <c r="U229" s="316" t="s">
        <v>975</v>
      </c>
      <c r="V229" s="316" t="s">
        <v>941</v>
      </c>
      <c r="W229" s="316" t="s">
        <v>956</v>
      </c>
      <c r="X229" s="316" t="s">
        <v>941</v>
      </c>
      <c r="Y229" s="316" t="s">
        <v>956</v>
      </c>
      <c r="Z229" s="316" t="s">
        <v>956</v>
      </c>
      <c r="AA229" s="316" t="s">
        <v>699</v>
      </c>
      <c r="AB229" s="316" t="s">
        <v>938</v>
      </c>
      <c r="AC229" s="316" t="s">
        <v>699</v>
      </c>
      <c r="AD229" s="316" t="s">
        <v>947</v>
      </c>
      <c r="AE229" s="316" t="s">
        <v>947</v>
      </c>
      <c r="AF229" s="316" t="s">
        <v>947</v>
      </c>
      <c r="AG229" s="316" t="s">
        <v>947</v>
      </c>
      <c r="AH229" s="316" t="s">
        <v>947</v>
      </c>
      <c r="AI229" s="316" t="s">
        <v>947</v>
      </c>
      <c r="AJ229" s="316" t="s">
        <v>947</v>
      </c>
      <c r="AK229" s="316" t="s">
        <v>947</v>
      </c>
      <c r="AL229" s="316" t="s">
        <v>947</v>
      </c>
      <c r="AM229" s="316" t="s">
        <v>947</v>
      </c>
      <c r="AN229" s="316" t="s">
        <v>947</v>
      </c>
      <c r="AO229" s="316" t="s">
        <v>947</v>
      </c>
      <c r="AP229" s="316" t="s">
        <v>947</v>
      </c>
      <c r="AQ229" s="316" t="s">
        <v>947</v>
      </c>
      <c r="AR229" s="316" t="s">
        <v>946</v>
      </c>
    </row>
    <row r="230" spans="1:44">
      <c r="A230" s="316" t="s">
        <v>7898</v>
      </c>
      <c r="B230" s="316" t="s">
        <v>7899</v>
      </c>
      <c r="C230" s="316" t="s">
        <v>7900</v>
      </c>
      <c r="D230" s="317">
        <v>45918</v>
      </c>
      <c r="E230" s="316" t="s">
        <v>1208</v>
      </c>
      <c r="F230" s="316" t="s">
        <v>169</v>
      </c>
      <c r="G230" s="316" t="s">
        <v>7879</v>
      </c>
      <c r="H230" s="316" t="s">
        <v>3190</v>
      </c>
      <c r="I230" s="316" t="s">
        <v>3192</v>
      </c>
      <c r="J230" s="316" t="s">
        <v>940</v>
      </c>
      <c r="K230" s="316" t="s">
        <v>956</v>
      </c>
      <c r="L230" s="316" t="s">
        <v>956</v>
      </c>
      <c r="M230" s="316" t="s">
        <v>953</v>
      </c>
      <c r="N230" s="316" t="s">
        <v>938</v>
      </c>
      <c r="O230" s="316" t="s">
        <v>956</v>
      </c>
      <c r="P230" s="316" t="s">
        <v>956</v>
      </c>
      <c r="Q230" s="316" t="s">
        <v>956</v>
      </c>
      <c r="R230" s="316" t="s">
        <v>947</v>
      </c>
      <c r="S230" s="316" t="s">
        <v>978</v>
      </c>
      <c r="T230" s="316" t="s">
        <v>956</v>
      </c>
      <c r="U230" s="316" t="s">
        <v>938</v>
      </c>
      <c r="V230" s="316" t="s">
        <v>947</v>
      </c>
      <c r="W230" s="316" t="s">
        <v>978</v>
      </c>
      <c r="X230" s="316" t="s">
        <v>939</v>
      </c>
      <c r="Y230" s="316" t="s">
        <v>936</v>
      </c>
      <c r="Z230" s="316" t="s">
        <v>939</v>
      </c>
      <c r="AA230" s="316" t="s">
        <v>940</v>
      </c>
      <c r="AB230" s="316" t="s">
        <v>938</v>
      </c>
      <c r="AC230" s="316" t="s">
        <v>947</v>
      </c>
      <c r="AD230" s="316" t="s">
        <v>947</v>
      </c>
      <c r="AE230" s="316" t="s">
        <v>947</v>
      </c>
      <c r="AF230" s="316" t="s">
        <v>956</v>
      </c>
      <c r="AG230" s="316" t="s">
        <v>947</v>
      </c>
      <c r="AH230" s="316" t="s">
        <v>940</v>
      </c>
      <c r="AI230" s="316" t="s">
        <v>938</v>
      </c>
      <c r="AJ230" s="316" t="s">
        <v>947</v>
      </c>
      <c r="AK230" s="316" t="s">
        <v>947</v>
      </c>
      <c r="AL230" s="316" t="s">
        <v>940</v>
      </c>
      <c r="AM230" s="316" t="s">
        <v>947</v>
      </c>
      <c r="AN230" s="316" t="s">
        <v>947</v>
      </c>
      <c r="AO230" s="316" t="s">
        <v>949</v>
      </c>
      <c r="AP230" s="316" t="s">
        <v>938</v>
      </c>
      <c r="AQ230" s="316" t="s">
        <v>936</v>
      </c>
      <c r="AR230" s="316" t="s">
        <v>947</v>
      </c>
    </row>
    <row r="231" spans="1:44">
      <c r="A231" s="316" t="s">
        <v>9832</v>
      </c>
      <c r="B231" s="316" t="s">
        <v>9833</v>
      </c>
      <c r="C231" s="316" t="s">
        <v>9834</v>
      </c>
      <c r="D231" s="317">
        <v>46078</v>
      </c>
      <c r="E231" s="316" t="s">
        <v>1021</v>
      </c>
      <c r="F231" s="316" t="s">
        <v>169</v>
      </c>
      <c r="G231" s="316" t="s">
        <v>7879</v>
      </c>
      <c r="H231" s="316" t="s">
        <v>3190</v>
      </c>
      <c r="I231" s="316" t="s">
        <v>9835</v>
      </c>
      <c r="J231" s="316" t="s">
        <v>938</v>
      </c>
      <c r="K231" s="316" t="s">
        <v>938</v>
      </c>
      <c r="L231" s="316" t="s">
        <v>938</v>
      </c>
      <c r="M231" s="316" t="s">
        <v>938</v>
      </c>
      <c r="N231" s="316" t="s">
        <v>938</v>
      </c>
      <c r="O231" s="316" t="s">
        <v>938</v>
      </c>
      <c r="P231" s="316" t="s">
        <v>938</v>
      </c>
      <c r="Q231" s="316" t="s">
        <v>938</v>
      </c>
      <c r="R231" s="316" t="s">
        <v>938</v>
      </c>
      <c r="S231" s="316" t="s">
        <v>938</v>
      </c>
      <c r="T231" s="316" t="s">
        <v>938</v>
      </c>
      <c r="U231" s="316" t="s">
        <v>938</v>
      </c>
      <c r="V231" s="316" t="s">
        <v>938</v>
      </c>
      <c r="W231" s="316" t="s">
        <v>938</v>
      </c>
      <c r="X231" s="316" t="s">
        <v>938</v>
      </c>
      <c r="Y231" s="316" t="s">
        <v>938</v>
      </c>
      <c r="Z231" s="316" t="s">
        <v>938</v>
      </c>
      <c r="AA231" s="316" t="s">
        <v>938</v>
      </c>
      <c r="AB231" s="316" t="s">
        <v>938</v>
      </c>
      <c r="AC231" s="316" t="s">
        <v>938</v>
      </c>
      <c r="AD231" s="316" t="s">
        <v>938</v>
      </c>
      <c r="AE231" s="316" t="s">
        <v>938</v>
      </c>
      <c r="AF231" s="316" t="s">
        <v>938</v>
      </c>
      <c r="AG231" s="316" t="s">
        <v>938</v>
      </c>
      <c r="AH231" s="316" t="s">
        <v>938</v>
      </c>
      <c r="AI231" s="316" t="s">
        <v>938</v>
      </c>
      <c r="AJ231" s="316" t="s">
        <v>938</v>
      </c>
      <c r="AK231" s="316" t="s">
        <v>938</v>
      </c>
      <c r="AL231" s="316" t="s">
        <v>938</v>
      </c>
      <c r="AM231" s="316" t="s">
        <v>938</v>
      </c>
      <c r="AN231" s="316" t="s">
        <v>938</v>
      </c>
      <c r="AO231" s="316" t="s">
        <v>938</v>
      </c>
      <c r="AP231" s="316" t="s">
        <v>938</v>
      </c>
      <c r="AQ231" s="316" t="s">
        <v>938</v>
      </c>
      <c r="AR231" s="316" t="s">
        <v>936</v>
      </c>
    </row>
    <row r="232" spans="1:44">
      <c r="A232" s="316" t="s">
        <v>7901</v>
      </c>
      <c r="B232" s="316" t="s">
        <v>7902</v>
      </c>
      <c r="C232" s="316" t="s">
        <v>7903</v>
      </c>
      <c r="D232" s="317">
        <v>45595</v>
      </c>
      <c r="E232" s="316" t="s">
        <v>7904</v>
      </c>
      <c r="F232" s="316" t="s">
        <v>169</v>
      </c>
      <c r="G232" s="316" t="s">
        <v>7879</v>
      </c>
      <c r="H232" s="316" t="s">
        <v>3190</v>
      </c>
      <c r="I232" s="316" t="s">
        <v>3192</v>
      </c>
      <c r="J232" s="316" t="s">
        <v>941</v>
      </c>
      <c r="K232" s="316" t="s">
        <v>982</v>
      </c>
      <c r="L232" s="316" t="s">
        <v>977</v>
      </c>
      <c r="M232" s="316" t="s">
        <v>942</v>
      </c>
      <c r="N232" s="316" t="s">
        <v>938</v>
      </c>
      <c r="O232" s="316" t="s">
        <v>941</v>
      </c>
      <c r="P232" s="316" t="s">
        <v>941</v>
      </c>
      <c r="Q232" s="316" t="s">
        <v>975</v>
      </c>
      <c r="R232" s="316" t="s">
        <v>941</v>
      </c>
      <c r="S232" s="316" t="s">
        <v>982</v>
      </c>
      <c r="T232" s="316" t="s">
        <v>978</v>
      </c>
      <c r="U232" s="316" t="s">
        <v>938</v>
      </c>
      <c r="V232" s="316" t="s">
        <v>941</v>
      </c>
      <c r="W232" s="316" t="s">
        <v>941</v>
      </c>
      <c r="X232" s="316" t="s">
        <v>941</v>
      </c>
      <c r="Y232" s="316" t="s">
        <v>941</v>
      </c>
      <c r="Z232" s="316" t="s">
        <v>941</v>
      </c>
      <c r="AA232" s="316" t="s">
        <v>941</v>
      </c>
      <c r="AB232" s="316" t="s">
        <v>938</v>
      </c>
      <c r="AC232" s="316" t="s">
        <v>941</v>
      </c>
      <c r="AD232" s="316" t="s">
        <v>941</v>
      </c>
      <c r="AE232" s="316" t="s">
        <v>941</v>
      </c>
      <c r="AF232" s="316" t="s">
        <v>941</v>
      </c>
      <c r="AG232" s="316" t="s">
        <v>941</v>
      </c>
      <c r="AH232" s="316" t="s">
        <v>978</v>
      </c>
      <c r="AI232" s="316" t="s">
        <v>938</v>
      </c>
      <c r="AJ232" s="316" t="s">
        <v>939</v>
      </c>
      <c r="AK232" s="316" t="s">
        <v>982</v>
      </c>
      <c r="AL232" s="316" t="s">
        <v>941</v>
      </c>
      <c r="AM232" s="316" t="s">
        <v>939</v>
      </c>
      <c r="AN232" s="316" t="s">
        <v>941</v>
      </c>
      <c r="AO232" s="316" t="s">
        <v>979</v>
      </c>
      <c r="AP232" s="316" t="s">
        <v>938</v>
      </c>
      <c r="AQ232" s="316" t="s">
        <v>982</v>
      </c>
      <c r="AR232" s="316" t="s">
        <v>939</v>
      </c>
    </row>
    <row r="233" spans="1:44">
      <c r="A233" s="316" t="s">
        <v>3198</v>
      </c>
      <c r="B233" s="316" t="s">
        <v>3199</v>
      </c>
      <c r="C233" s="316" t="s">
        <v>7905</v>
      </c>
      <c r="D233" s="317">
        <v>45598</v>
      </c>
      <c r="E233" s="316" t="s">
        <v>1021</v>
      </c>
      <c r="F233" s="316" t="s">
        <v>169</v>
      </c>
      <c r="G233" s="316" t="s">
        <v>7879</v>
      </c>
      <c r="H233" s="316" t="s">
        <v>3190</v>
      </c>
      <c r="I233" s="316" t="s">
        <v>3192</v>
      </c>
      <c r="J233" s="316" t="s">
        <v>936</v>
      </c>
      <c r="K233" s="316" t="s">
        <v>936</v>
      </c>
      <c r="L233" s="316" t="s">
        <v>936</v>
      </c>
      <c r="M233" s="316" t="s">
        <v>134</v>
      </c>
      <c r="N233" s="316" t="s">
        <v>938</v>
      </c>
      <c r="O233" s="316" t="s">
        <v>936</v>
      </c>
      <c r="P233" s="316" t="s">
        <v>936</v>
      </c>
      <c r="Q233" s="316" t="s">
        <v>699</v>
      </c>
      <c r="R233" s="316" t="s">
        <v>41</v>
      </c>
      <c r="S233" s="316" t="s">
        <v>41</v>
      </c>
      <c r="T233" s="316" t="s">
        <v>41</v>
      </c>
      <c r="U233" s="316" t="s">
        <v>938</v>
      </c>
      <c r="V233" s="316" t="s">
        <v>939</v>
      </c>
      <c r="W233" s="316" t="s">
        <v>939</v>
      </c>
      <c r="X233" s="316" t="s">
        <v>955</v>
      </c>
      <c r="Y233" s="316" t="s">
        <v>941</v>
      </c>
      <c r="Z233" s="316" t="s">
        <v>941</v>
      </c>
      <c r="AA233" s="316" t="s">
        <v>970</v>
      </c>
      <c r="AB233" s="316" t="s">
        <v>938</v>
      </c>
      <c r="AC233" s="316" t="s">
        <v>939</v>
      </c>
      <c r="AD233" s="316" t="s">
        <v>939</v>
      </c>
      <c r="AE233" s="316" t="s">
        <v>939</v>
      </c>
      <c r="AF233" s="316" t="s">
        <v>939</v>
      </c>
      <c r="AG233" s="316" t="s">
        <v>941</v>
      </c>
      <c r="AH233" s="316" t="s">
        <v>975</v>
      </c>
      <c r="AI233" s="316" t="s">
        <v>938</v>
      </c>
      <c r="AJ233" s="316" t="s">
        <v>936</v>
      </c>
      <c r="AK233" s="316" t="s">
        <v>954</v>
      </c>
      <c r="AL233" s="316" t="s">
        <v>939</v>
      </c>
      <c r="AM233" s="316" t="s">
        <v>941</v>
      </c>
      <c r="AN233" s="316" t="s">
        <v>939</v>
      </c>
      <c r="AO233" s="316" t="s">
        <v>978</v>
      </c>
      <c r="AP233" s="316" t="s">
        <v>938</v>
      </c>
      <c r="AQ233" s="316" t="s">
        <v>939</v>
      </c>
      <c r="AR233" s="316" t="s">
        <v>939</v>
      </c>
    </row>
    <row r="234" spans="1:44">
      <c r="A234" s="316" t="s">
        <v>7906</v>
      </c>
      <c r="B234" s="316" t="s">
        <v>7907</v>
      </c>
      <c r="C234" s="316" t="s">
        <v>7908</v>
      </c>
      <c r="D234" s="317">
        <v>45964</v>
      </c>
      <c r="E234" s="316" t="s">
        <v>1021</v>
      </c>
      <c r="F234" s="316" t="s">
        <v>644</v>
      </c>
      <c r="G234" s="316" t="s">
        <v>7879</v>
      </c>
      <c r="H234" s="316" t="s">
        <v>3190</v>
      </c>
      <c r="I234" s="316" t="s">
        <v>3197</v>
      </c>
      <c r="J234" s="316" t="s">
        <v>947</v>
      </c>
      <c r="K234" s="316" t="s">
        <v>947</v>
      </c>
      <c r="L234" s="316" t="s">
        <v>947</v>
      </c>
      <c r="M234" s="316" t="s">
        <v>956</v>
      </c>
      <c r="N234" s="316" t="s">
        <v>938</v>
      </c>
      <c r="O234" s="316" t="s">
        <v>956</v>
      </c>
      <c r="P234" s="316" t="s">
        <v>947</v>
      </c>
      <c r="Q234" s="316" t="s">
        <v>947</v>
      </c>
      <c r="R234" s="316" t="s">
        <v>947</v>
      </c>
      <c r="S234" s="316" t="s">
        <v>947</v>
      </c>
      <c r="T234" s="316" t="s">
        <v>956</v>
      </c>
      <c r="U234" s="316" t="s">
        <v>938</v>
      </c>
      <c r="V234" s="316" t="s">
        <v>947</v>
      </c>
      <c r="W234" s="316" t="s">
        <v>947</v>
      </c>
      <c r="X234" s="316" t="s">
        <v>947</v>
      </c>
      <c r="Y234" s="316" t="s">
        <v>955</v>
      </c>
      <c r="Z234" s="316" t="s">
        <v>947</v>
      </c>
      <c r="AA234" s="316" t="s">
        <v>956</v>
      </c>
      <c r="AB234" s="316" t="s">
        <v>938</v>
      </c>
      <c r="AC234" s="316" t="s">
        <v>947</v>
      </c>
      <c r="AD234" s="316" t="s">
        <v>947</v>
      </c>
      <c r="AE234" s="316" t="s">
        <v>947</v>
      </c>
      <c r="AF234" s="316" t="s">
        <v>947</v>
      </c>
      <c r="AG234" s="316" t="s">
        <v>947</v>
      </c>
      <c r="AH234" s="316" t="s">
        <v>956</v>
      </c>
      <c r="AI234" s="316" t="s">
        <v>938</v>
      </c>
      <c r="AJ234" s="316" t="s">
        <v>947</v>
      </c>
      <c r="AK234" s="316" t="s">
        <v>947</v>
      </c>
      <c r="AL234" s="316" t="s">
        <v>947</v>
      </c>
      <c r="AM234" s="316" t="s">
        <v>947</v>
      </c>
      <c r="AN234" s="316" t="s">
        <v>947</v>
      </c>
      <c r="AO234" s="316" t="s">
        <v>948</v>
      </c>
      <c r="AP234" s="316" t="s">
        <v>938</v>
      </c>
      <c r="AQ234" s="316" t="s">
        <v>947</v>
      </c>
      <c r="AR234" s="316" t="s">
        <v>947</v>
      </c>
    </row>
    <row r="235" spans="1:44">
      <c r="A235" s="316" t="s">
        <v>3200</v>
      </c>
      <c r="B235" s="316" t="s">
        <v>3201</v>
      </c>
      <c r="C235" s="316" t="s">
        <v>7909</v>
      </c>
      <c r="D235" s="317">
        <v>45892</v>
      </c>
      <c r="E235" s="316" t="s">
        <v>1138</v>
      </c>
      <c r="F235" s="316" t="s">
        <v>169</v>
      </c>
      <c r="G235" s="316" t="s">
        <v>7879</v>
      </c>
      <c r="H235" s="316" t="s">
        <v>3190</v>
      </c>
      <c r="I235" s="316" t="s">
        <v>3195</v>
      </c>
      <c r="J235" s="316" t="s">
        <v>956</v>
      </c>
      <c r="K235" s="316" t="s">
        <v>947</v>
      </c>
      <c r="L235" s="316" t="s">
        <v>956</v>
      </c>
      <c r="M235" s="316" t="s">
        <v>699</v>
      </c>
      <c r="N235" s="316" t="s">
        <v>938</v>
      </c>
      <c r="O235" s="316" t="s">
        <v>936</v>
      </c>
      <c r="P235" s="316" t="s">
        <v>956</v>
      </c>
      <c r="Q235" s="316" t="s">
        <v>947</v>
      </c>
      <c r="R235" s="316" t="s">
        <v>947</v>
      </c>
      <c r="S235" s="316" t="s">
        <v>956</v>
      </c>
      <c r="T235" s="316" t="s">
        <v>940</v>
      </c>
      <c r="U235" s="316" t="s">
        <v>938</v>
      </c>
      <c r="V235" s="316" t="s">
        <v>956</v>
      </c>
      <c r="W235" s="316" t="s">
        <v>956</v>
      </c>
      <c r="X235" s="316" t="s">
        <v>956</v>
      </c>
      <c r="Y235" s="316" t="s">
        <v>956</v>
      </c>
      <c r="Z235" s="316" t="s">
        <v>939</v>
      </c>
      <c r="AA235" s="316" t="s">
        <v>940</v>
      </c>
      <c r="AB235" s="316" t="s">
        <v>938</v>
      </c>
      <c r="AC235" s="316" t="s">
        <v>956</v>
      </c>
      <c r="AD235" s="316" t="s">
        <v>956</v>
      </c>
      <c r="AE235" s="316" t="s">
        <v>936</v>
      </c>
      <c r="AF235" s="316" t="s">
        <v>41</v>
      </c>
      <c r="AG235" s="316" t="s">
        <v>41</v>
      </c>
      <c r="AH235" s="316" t="s">
        <v>41</v>
      </c>
      <c r="AI235" s="316" t="s">
        <v>938</v>
      </c>
      <c r="AJ235" s="316" t="s">
        <v>41</v>
      </c>
      <c r="AK235" s="316" t="s">
        <v>41</v>
      </c>
      <c r="AL235" s="316" t="s">
        <v>938</v>
      </c>
      <c r="AM235" s="316" t="s">
        <v>938</v>
      </c>
      <c r="AN235" s="316" t="s">
        <v>938</v>
      </c>
      <c r="AO235" s="316" t="s">
        <v>938</v>
      </c>
      <c r="AP235" s="316" t="s">
        <v>938</v>
      </c>
      <c r="AQ235" s="316" t="s">
        <v>938</v>
      </c>
      <c r="AR235" s="316" t="s">
        <v>938</v>
      </c>
    </row>
    <row r="236" spans="1:44">
      <c r="A236" s="316" t="s">
        <v>7910</v>
      </c>
      <c r="B236" s="316" t="s">
        <v>7911</v>
      </c>
      <c r="C236" s="316" t="s">
        <v>7912</v>
      </c>
      <c r="D236" s="317">
        <v>45796</v>
      </c>
      <c r="E236" s="316" t="s">
        <v>7913</v>
      </c>
      <c r="F236" s="316" t="s">
        <v>169</v>
      </c>
      <c r="G236" s="316" t="s">
        <v>7879</v>
      </c>
      <c r="H236" s="316" t="s">
        <v>3190</v>
      </c>
      <c r="I236" s="316" t="s">
        <v>3196</v>
      </c>
      <c r="J236" s="316" t="s">
        <v>947</v>
      </c>
      <c r="K236" s="316" t="s">
        <v>956</v>
      </c>
      <c r="L236" s="316" t="s">
        <v>947</v>
      </c>
      <c r="M236" s="316" t="s">
        <v>935</v>
      </c>
      <c r="N236" s="316" t="s">
        <v>938</v>
      </c>
      <c r="O236" s="316" t="s">
        <v>947</v>
      </c>
      <c r="P236" s="316" t="s">
        <v>956</v>
      </c>
      <c r="Q236" s="316" t="s">
        <v>975</v>
      </c>
      <c r="R236" s="316" t="s">
        <v>966</v>
      </c>
      <c r="S236" s="316" t="s">
        <v>939</v>
      </c>
      <c r="T236" s="316" t="s">
        <v>975</v>
      </c>
      <c r="U236" s="316" t="s">
        <v>938</v>
      </c>
      <c r="V236" s="316" t="s">
        <v>941</v>
      </c>
      <c r="W236" s="316" t="s">
        <v>939</v>
      </c>
      <c r="X236" s="316" t="s">
        <v>978</v>
      </c>
      <c r="Y236" s="316" t="s">
        <v>978</v>
      </c>
      <c r="Z236" s="316" t="s">
        <v>939</v>
      </c>
      <c r="AA236" s="316" t="s">
        <v>939</v>
      </c>
      <c r="AB236" s="316" t="s">
        <v>938</v>
      </c>
      <c r="AC236" s="316" t="s">
        <v>978</v>
      </c>
      <c r="AD236" s="316" t="s">
        <v>941</v>
      </c>
      <c r="AE236" s="316" t="s">
        <v>978</v>
      </c>
      <c r="AF236" s="316" t="s">
        <v>956</v>
      </c>
      <c r="AG236" s="316" t="s">
        <v>941</v>
      </c>
      <c r="AH236" s="316" t="s">
        <v>935</v>
      </c>
      <c r="AI236" s="316" t="s">
        <v>938</v>
      </c>
      <c r="AJ236" s="316" t="s">
        <v>941</v>
      </c>
      <c r="AK236" s="316" t="s">
        <v>941</v>
      </c>
      <c r="AL236" s="316" t="s">
        <v>947</v>
      </c>
      <c r="AM236" s="316" t="s">
        <v>939</v>
      </c>
      <c r="AN236" s="316" t="s">
        <v>978</v>
      </c>
      <c r="AO236" s="316" t="s">
        <v>940</v>
      </c>
      <c r="AP236" s="316" t="s">
        <v>938</v>
      </c>
      <c r="AQ236" s="316" t="s">
        <v>939</v>
      </c>
      <c r="AR236" s="316" t="s">
        <v>947</v>
      </c>
    </row>
    <row r="237" spans="1:44">
      <c r="A237" s="316" t="s">
        <v>3202</v>
      </c>
      <c r="B237" s="316" t="s">
        <v>3203</v>
      </c>
      <c r="C237" s="316" t="s">
        <v>7914</v>
      </c>
      <c r="D237" s="317">
        <v>45598</v>
      </c>
      <c r="E237" s="316" t="s">
        <v>1101</v>
      </c>
      <c r="F237" s="316" t="s">
        <v>169</v>
      </c>
      <c r="G237" s="316" t="s">
        <v>7879</v>
      </c>
      <c r="H237" s="316" t="s">
        <v>3190</v>
      </c>
      <c r="I237" s="316" t="s">
        <v>3196</v>
      </c>
      <c r="J237" s="316" t="s">
        <v>976</v>
      </c>
      <c r="K237" s="316" t="s">
        <v>978</v>
      </c>
      <c r="L237" s="316" t="s">
        <v>947</v>
      </c>
      <c r="M237" s="316" t="s">
        <v>961</v>
      </c>
      <c r="N237" s="316" t="s">
        <v>938</v>
      </c>
      <c r="O237" s="316" t="s">
        <v>947</v>
      </c>
      <c r="P237" s="316" t="s">
        <v>978</v>
      </c>
      <c r="Q237" s="316" t="s">
        <v>955</v>
      </c>
      <c r="R237" s="316" t="s">
        <v>978</v>
      </c>
      <c r="S237" s="316" t="s">
        <v>978</v>
      </c>
      <c r="T237" s="316" t="s">
        <v>961</v>
      </c>
      <c r="U237" s="316" t="s">
        <v>938</v>
      </c>
      <c r="V237" s="316" t="s">
        <v>956</v>
      </c>
      <c r="W237" s="316" t="s">
        <v>978</v>
      </c>
      <c r="X237" s="316" t="s">
        <v>939</v>
      </c>
      <c r="Y237" s="316" t="s">
        <v>978</v>
      </c>
      <c r="Z237" s="316" t="s">
        <v>978</v>
      </c>
      <c r="AA237" s="316" t="s">
        <v>961</v>
      </c>
      <c r="AB237" s="316" t="s">
        <v>938</v>
      </c>
      <c r="AC237" s="316" t="s">
        <v>978</v>
      </c>
      <c r="AD237" s="316" t="s">
        <v>978</v>
      </c>
      <c r="AE237" s="316" t="s">
        <v>978</v>
      </c>
      <c r="AF237" s="316" t="s">
        <v>978</v>
      </c>
      <c r="AG237" s="316" t="s">
        <v>956</v>
      </c>
      <c r="AH237" s="316" t="s">
        <v>940</v>
      </c>
      <c r="AI237" s="316" t="s">
        <v>938</v>
      </c>
      <c r="AJ237" s="316" t="s">
        <v>956</v>
      </c>
      <c r="AK237" s="316" t="s">
        <v>978</v>
      </c>
      <c r="AL237" s="316" t="s">
        <v>978</v>
      </c>
      <c r="AM237" s="316" t="s">
        <v>978</v>
      </c>
      <c r="AN237" s="316" t="s">
        <v>978</v>
      </c>
      <c r="AO237" s="316" t="s">
        <v>699</v>
      </c>
      <c r="AP237" s="316" t="s">
        <v>938</v>
      </c>
      <c r="AQ237" s="316" t="s">
        <v>978</v>
      </c>
      <c r="AR237" s="316" t="s">
        <v>978</v>
      </c>
    </row>
    <row r="238" spans="1:44">
      <c r="A238" s="316" t="s">
        <v>7915</v>
      </c>
      <c r="B238" s="316" t="s">
        <v>7916</v>
      </c>
      <c r="C238" s="316" t="s">
        <v>7917</v>
      </c>
      <c r="D238" s="317">
        <v>45598</v>
      </c>
      <c r="E238" s="316" t="s">
        <v>1021</v>
      </c>
      <c r="F238" s="316" t="s">
        <v>644</v>
      </c>
      <c r="G238" s="316" t="s">
        <v>7879</v>
      </c>
      <c r="H238" s="316" t="s">
        <v>3190</v>
      </c>
      <c r="I238" s="316" t="s">
        <v>3197</v>
      </c>
      <c r="J238" s="316" t="s">
        <v>947</v>
      </c>
      <c r="K238" s="316" t="s">
        <v>947</v>
      </c>
      <c r="L238" s="316" t="s">
        <v>947</v>
      </c>
      <c r="M238" s="316" t="s">
        <v>956</v>
      </c>
      <c r="N238" s="316" t="s">
        <v>938</v>
      </c>
      <c r="O238" s="316" t="s">
        <v>956</v>
      </c>
      <c r="P238" s="316" t="s">
        <v>947</v>
      </c>
      <c r="Q238" s="316" t="s">
        <v>947</v>
      </c>
      <c r="R238" s="316" t="s">
        <v>947</v>
      </c>
      <c r="S238" s="316" t="s">
        <v>947</v>
      </c>
      <c r="T238" s="316" t="s">
        <v>956</v>
      </c>
      <c r="U238" s="316" t="s">
        <v>938</v>
      </c>
      <c r="V238" s="316" t="s">
        <v>947</v>
      </c>
      <c r="W238" s="316" t="s">
        <v>947</v>
      </c>
      <c r="X238" s="316" t="s">
        <v>947</v>
      </c>
      <c r="Y238" s="316" t="s">
        <v>955</v>
      </c>
      <c r="Z238" s="316" t="s">
        <v>947</v>
      </c>
      <c r="AA238" s="316" t="s">
        <v>956</v>
      </c>
      <c r="AB238" s="316" t="s">
        <v>938</v>
      </c>
      <c r="AC238" s="316" t="s">
        <v>947</v>
      </c>
      <c r="AD238" s="316" t="s">
        <v>947</v>
      </c>
      <c r="AE238" s="316" t="s">
        <v>947</v>
      </c>
      <c r="AF238" s="316" t="s">
        <v>947</v>
      </c>
      <c r="AG238" s="316" t="s">
        <v>947</v>
      </c>
      <c r="AH238" s="316" t="s">
        <v>956</v>
      </c>
      <c r="AI238" s="316" t="s">
        <v>938</v>
      </c>
      <c r="AJ238" s="316" t="s">
        <v>947</v>
      </c>
      <c r="AK238" s="316" t="s">
        <v>947</v>
      </c>
      <c r="AL238" s="316" t="s">
        <v>947</v>
      </c>
      <c r="AM238" s="316" t="s">
        <v>947</v>
      </c>
      <c r="AN238" s="316" t="s">
        <v>947</v>
      </c>
      <c r="AO238" s="316" t="s">
        <v>956</v>
      </c>
      <c r="AP238" s="316" t="s">
        <v>938</v>
      </c>
      <c r="AQ238" s="316" t="s">
        <v>947</v>
      </c>
      <c r="AR238" s="316" t="s">
        <v>947</v>
      </c>
    </row>
    <row r="239" spans="1:44">
      <c r="A239" s="316" t="s">
        <v>7918</v>
      </c>
      <c r="B239" s="316" t="s">
        <v>7919</v>
      </c>
      <c r="C239" s="316" t="s">
        <v>7920</v>
      </c>
      <c r="D239" s="317">
        <v>45598</v>
      </c>
      <c r="E239" s="316" t="s">
        <v>1021</v>
      </c>
      <c r="F239" s="316" t="s">
        <v>644</v>
      </c>
      <c r="G239" s="316" t="s">
        <v>7879</v>
      </c>
      <c r="H239" s="316" t="s">
        <v>3190</v>
      </c>
      <c r="I239" s="316" t="s">
        <v>3197</v>
      </c>
      <c r="J239" s="316" t="s">
        <v>947</v>
      </c>
      <c r="K239" s="316" t="s">
        <v>947</v>
      </c>
      <c r="L239" s="316" t="s">
        <v>947</v>
      </c>
      <c r="M239" s="316" t="s">
        <v>956</v>
      </c>
      <c r="N239" s="316" t="s">
        <v>938</v>
      </c>
      <c r="O239" s="316" t="s">
        <v>956</v>
      </c>
      <c r="P239" s="316" t="s">
        <v>947</v>
      </c>
      <c r="Q239" s="316" t="s">
        <v>947</v>
      </c>
      <c r="R239" s="316" t="s">
        <v>947</v>
      </c>
      <c r="S239" s="316" t="s">
        <v>947</v>
      </c>
      <c r="T239" s="316" t="s">
        <v>956</v>
      </c>
      <c r="U239" s="316" t="s">
        <v>938</v>
      </c>
      <c r="V239" s="316" t="s">
        <v>947</v>
      </c>
      <c r="W239" s="316" t="s">
        <v>947</v>
      </c>
      <c r="X239" s="316" t="s">
        <v>947</v>
      </c>
      <c r="Y239" s="316" t="s">
        <v>955</v>
      </c>
      <c r="Z239" s="316" t="s">
        <v>947</v>
      </c>
      <c r="AA239" s="316" t="s">
        <v>956</v>
      </c>
      <c r="AB239" s="316" t="s">
        <v>938</v>
      </c>
      <c r="AC239" s="316" t="s">
        <v>947</v>
      </c>
      <c r="AD239" s="316" t="s">
        <v>947</v>
      </c>
      <c r="AE239" s="316" t="s">
        <v>947</v>
      </c>
      <c r="AF239" s="316" t="s">
        <v>947</v>
      </c>
      <c r="AG239" s="316" t="s">
        <v>947</v>
      </c>
      <c r="AH239" s="316" t="s">
        <v>978</v>
      </c>
      <c r="AI239" s="316" t="s">
        <v>938</v>
      </c>
      <c r="AJ239" s="316" t="s">
        <v>947</v>
      </c>
      <c r="AK239" s="316" t="s">
        <v>947</v>
      </c>
      <c r="AL239" s="316" t="s">
        <v>947</v>
      </c>
      <c r="AM239" s="316" t="s">
        <v>947</v>
      </c>
      <c r="AN239" s="316" t="s">
        <v>947</v>
      </c>
      <c r="AO239" s="316" t="s">
        <v>956</v>
      </c>
      <c r="AP239" s="316" t="s">
        <v>938</v>
      </c>
      <c r="AQ239" s="316" t="s">
        <v>947</v>
      </c>
      <c r="AR239" s="316" t="s">
        <v>947</v>
      </c>
    </row>
    <row r="240" spans="1:44">
      <c r="A240" s="316" t="s">
        <v>3204</v>
      </c>
      <c r="B240" s="316" t="s">
        <v>3205</v>
      </c>
      <c r="C240" s="316" t="s">
        <v>7921</v>
      </c>
      <c r="D240" s="317">
        <v>45602</v>
      </c>
      <c r="E240" s="316" t="s">
        <v>1021</v>
      </c>
      <c r="F240" s="316" t="s">
        <v>644</v>
      </c>
      <c r="G240" s="316" t="s">
        <v>7879</v>
      </c>
      <c r="H240" s="316" t="s">
        <v>3190</v>
      </c>
      <c r="I240" s="316" t="s">
        <v>3197</v>
      </c>
      <c r="J240" s="316" t="s">
        <v>41</v>
      </c>
      <c r="K240" s="316" t="s">
        <v>947</v>
      </c>
      <c r="L240" s="316" t="s">
        <v>936</v>
      </c>
      <c r="M240" s="316" t="s">
        <v>956</v>
      </c>
      <c r="N240" s="316" t="s">
        <v>938</v>
      </c>
      <c r="O240" s="316" t="s">
        <v>947</v>
      </c>
      <c r="P240" s="316" t="s">
        <v>947</v>
      </c>
      <c r="Q240" s="316" t="s">
        <v>947</v>
      </c>
      <c r="R240" s="316" t="s">
        <v>947</v>
      </c>
      <c r="S240" s="316" t="s">
        <v>947</v>
      </c>
      <c r="T240" s="316" t="s">
        <v>978</v>
      </c>
      <c r="U240" s="316" t="s">
        <v>938</v>
      </c>
      <c r="V240" s="316" t="s">
        <v>947</v>
      </c>
      <c r="W240" s="316" t="s">
        <v>939</v>
      </c>
      <c r="X240" s="316" t="s">
        <v>947</v>
      </c>
      <c r="Y240" s="316" t="s">
        <v>939</v>
      </c>
      <c r="Z240" s="316" t="s">
        <v>947</v>
      </c>
      <c r="AA240" s="316" t="s">
        <v>978</v>
      </c>
      <c r="AB240" s="316" t="s">
        <v>938</v>
      </c>
      <c r="AC240" s="316" t="s">
        <v>947</v>
      </c>
      <c r="AD240" s="316" t="s">
        <v>947</v>
      </c>
      <c r="AE240" s="316" t="s">
        <v>939</v>
      </c>
      <c r="AF240" s="316" t="s">
        <v>947</v>
      </c>
      <c r="AG240" s="316" t="s">
        <v>947</v>
      </c>
      <c r="AH240" s="316" t="s">
        <v>956</v>
      </c>
      <c r="AI240" s="316" t="s">
        <v>938</v>
      </c>
      <c r="AJ240" s="316" t="s">
        <v>947</v>
      </c>
      <c r="AK240" s="316" t="s">
        <v>947</v>
      </c>
      <c r="AL240" s="316" t="s">
        <v>956</v>
      </c>
      <c r="AM240" s="316" t="s">
        <v>947</v>
      </c>
      <c r="AN240" s="316" t="s">
        <v>936</v>
      </c>
      <c r="AO240" s="316" t="s">
        <v>956</v>
      </c>
      <c r="AP240" s="316" t="s">
        <v>938</v>
      </c>
      <c r="AQ240" s="316" t="s">
        <v>936</v>
      </c>
      <c r="AR240" s="316" t="s">
        <v>947</v>
      </c>
    </row>
    <row r="241" spans="1:44">
      <c r="A241" s="316" t="s">
        <v>3206</v>
      </c>
      <c r="B241" s="316" t="s">
        <v>3207</v>
      </c>
      <c r="C241" s="316" t="s">
        <v>7922</v>
      </c>
      <c r="D241" s="317">
        <v>45961</v>
      </c>
      <c r="E241" s="316" t="s">
        <v>7923</v>
      </c>
      <c r="F241" s="316" t="s">
        <v>644</v>
      </c>
      <c r="G241" s="316" t="s">
        <v>7879</v>
      </c>
      <c r="H241" s="316" t="s">
        <v>3190</v>
      </c>
      <c r="I241" s="316" t="s">
        <v>3208</v>
      </c>
      <c r="J241" s="316" t="s">
        <v>956</v>
      </c>
      <c r="K241" s="316" t="s">
        <v>956</v>
      </c>
      <c r="L241" s="316" t="s">
        <v>947</v>
      </c>
      <c r="M241" s="316" t="s">
        <v>961</v>
      </c>
      <c r="N241" s="316" t="s">
        <v>938</v>
      </c>
      <c r="O241" s="316" t="s">
        <v>939</v>
      </c>
      <c r="P241" s="316" t="s">
        <v>978</v>
      </c>
      <c r="Q241" s="316" t="s">
        <v>978</v>
      </c>
      <c r="R241" s="316" t="s">
        <v>956</v>
      </c>
      <c r="S241" s="316" t="s">
        <v>978</v>
      </c>
      <c r="T241" s="316" t="s">
        <v>961</v>
      </c>
      <c r="U241" s="316" t="s">
        <v>938</v>
      </c>
      <c r="V241" s="316" t="s">
        <v>978</v>
      </c>
      <c r="W241" s="316" t="s">
        <v>978</v>
      </c>
      <c r="X241" s="316" t="s">
        <v>939</v>
      </c>
      <c r="Y241" s="316" t="s">
        <v>978</v>
      </c>
      <c r="Z241" s="316" t="s">
        <v>978</v>
      </c>
      <c r="AA241" s="316" t="s">
        <v>961</v>
      </c>
      <c r="AB241" s="316" t="s">
        <v>938</v>
      </c>
      <c r="AC241" s="316" t="s">
        <v>978</v>
      </c>
      <c r="AD241" s="316" t="s">
        <v>978</v>
      </c>
      <c r="AE241" s="316" t="s">
        <v>978</v>
      </c>
      <c r="AF241" s="316" t="s">
        <v>978</v>
      </c>
      <c r="AG241" s="316" t="s">
        <v>978</v>
      </c>
      <c r="AH241" s="316" t="s">
        <v>940</v>
      </c>
      <c r="AI241" s="316" t="s">
        <v>938</v>
      </c>
      <c r="AJ241" s="316" t="s">
        <v>978</v>
      </c>
      <c r="AK241" s="316" t="s">
        <v>936</v>
      </c>
      <c r="AL241" s="316" t="s">
        <v>978</v>
      </c>
      <c r="AM241" s="316" t="s">
        <v>975</v>
      </c>
      <c r="AN241" s="316" t="s">
        <v>978</v>
      </c>
      <c r="AO241" s="316" t="s">
        <v>699</v>
      </c>
      <c r="AP241" s="316" t="s">
        <v>938</v>
      </c>
      <c r="AQ241" s="316" t="s">
        <v>978</v>
      </c>
      <c r="AR241" s="316" t="s">
        <v>956</v>
      </c>
    </row>
    <row r="242" spans="1:44">
      <c r="A242" s="316" t="s">
        <v>9836</v>
      </c>
      <c r="B242" s="316" t="s">
        <v>9837</v>
      </c>
      <c r="C242" s="316" t="s">
        <v>9838</v>
      </c>
      <c r="D242" s="317">
        <v>46078</v>
      </c>
      <c r="E242" s="316" t="s">
        <v>1021</v>
      </c>
      <c r="F242" s="316" t="s">
        <v>644</v>
      </c>
      <c r="G242" s="316" t="s">
        <v>7879</v>
      </c>
      <c r="H242" s="316" t="s">
        <v>3190</v>
      </c>
      <c r="I242" s="316" t="s">
        <v>7880</v>
      </c>
      <c r="J242" s="316" t="s">
        <v>938</v>
      </c>
      <c r="K242" s="316" t="s">
        <v>938</v>
      </c>
      <c r="L242" s="316" t="s">
        <v>938</v>
      </c>
      <c r="M242" s="316" t="s">
        <v>938</v>
      </c>
      <c r="N242" s="316" t="s">
        <v>938</v>
      </c>
      <c r="O242" s="316" t="s">
        <v>938</v>
      </c>
      <c r="P242" s="316" t="s">
        <v>938</v>
      </c>
      <c r="Q242" s="316" t="s">
        <v>938</v>
      </c>
      <c r="R242" s="316" t="s">
        <v>938</v>
      </c>
      <c r="S242" s="316" t="s">
        <v>938</v>
      </c>
      <c r="T242" s="316" t="s">
        <v>938</v>
      </c>
      <c r="U242" s="316" t="s">
        <v>938</v>
      </c>
      <c r="V242" s="316" t="s">
        <v>938</v>
      </c>
      <c r="W242" s="316" t="s">
        <v>938</v>
      </c>
      <c r="X242" s="316" t="s">
        <v>938</v>
      </c>
      <c r="Y242" s="316" t="s">
        <v>938</v>
      </c>
      <c r="Z242" s="316" t="s">
        <v>938</v>
      </c>
      <c r="AA242" s="316" t="s">
        <v>938</v>
      </c>
      <c r="AB242" s="316" t="s">
        <v>938</v>
      </c>
      <c r="AC242" s="316" t="s">
        <v>938</v>
      </c>
      <c r="AD242" s="316" t="s">
        <v>938</v>
      </c>
      <c r="AE242" s="316" t="s">
        <v>938</v>
      </c>
      <c r="AF242" s="316" t="s">
        <v>938</v>
      </c>
      <c r="AG242" s="316" t="s">
        <v>938</v>
      </c>
      <c r="AH242" s="316" t="s">
        <v>938</v>
      </c>
      <c r="AI242" s="316" t="s">
        <v>938</v>
      </c>
      <c r="AJ242" s="316" t="s">
        <v>938</v>
      </c>
      <c r="AK242" s="316" t="s">
        <v>938</v>
      </c>
      <c r="AL242" s="316" t="s">
        <v>938</v>
      </c>
      <c r="AM242" s="316" t="s">
        <v>938</v>
      </c>
      <c r="AN242" s="316" t="s">
        <v>938</v>
      </c>
      <c r="AO242" s="316" t="s">
        <v>938</v>
      </c>
      <c r="AP242" s="316" t="s">
        <v>938</v>
      </c>
      <c r="AQ242" s="316" t="s">
        <v>938</v>
      </c>
      <c r="AR242" s="316" t="s">
        <v>936</v>
      </c>
    </row>
    <row r="243" spans="1:44">
      <c r="A243" s="316" t="s">
        <v>3209</v>
      </c>
      <c r="B243" s="316" t="s">
        <v>3210</v>
      </c>
      <c r="C243" s="316" t="s">
        <v>7924</v>
      </c>
      <c r="D243" s="317">
        <v>45611</v>
      </c>
      <c r="E243" s="316" t="s">
        <v>1101</v>
      </c>
      <c r="F243" s="316" t="s">
        <v>644</v>
      </c>
      <c r="G243" s="316" t="s">
        <v>7879</v>
      </c>
      <c r="H243" s="316" t="s">
        <v>3190</v>
      </c>
      <c r="I243" s="316" t="s">
        <v>3208</v>
      </c>
      <c r="J243" s="316" t="s">
        <v>947</v>
      </c>
      <c r="K243" s="316" t="s">
        <v>955</v>
      </c>
      <c r="L243" s="316" t="s">
        <v>939</v>
      </c>
      <c r="M243" s="316" t="s">
        <v>961</v>
      </c>
      <c r="N243" s="316" t="s">
        <v>938</v>
      </c>
      <c r="O243" s="316" t="s">
        <v>939</v>
      </c>
      <c r="P243" s="316" t="s">
        <v>955</v>
      </c>
      <c r="Q243" s="316" t="s">
        <v>947</v>
      </c>
      <c r="R243" s="316" t="s">
        <v>946</v>
      </c>
      <c r="S243" s="316" t="s">
        <v>946</v>
      </c>
      <c r="T243" s="316" t="s">
        <v>975</v>
      </c>
      <c r="U243" s="316" t="s">
        <v>938</v>
      </c>
      <c r="V243" s="316" t="s">
        <v>978</v>
      </c>
      <c r="W243" s="316" t="s">
        <v>946</v>
      </c>
      <c r="X243" s="316" t="s">
        <v>941</v>
      </c>
      <c r="Y243" s="316" t="s">
        <v>946</v>
      </c>
      <c r="Z243" s="316" t="s">
        <v>946</v>
      </c>
      <c r="AA243" s="316" t="s">
        <v>970</v>
      </c>
      <c r="AB243" s="316" t="s">
        <v>938</v>
      </c>
      <c r="AC243" s="316" t="s">
        <v>976</v>
      </c>
      <c r="AD243" s="316" t="s">
        <v>955</v>
      </c>
      <c r="AE243" s="316" t="s">
        <v>946</v>
      </c>
      <c r="AF243" s="316" t="s">
        <v>939</v>
      </c>
      <c r="AG243" s="316" t="s">
        <v>939</v>
      </c>
      <c r="AH243" s="316" t="s">
        <v>975</v>
      </c>
      <c r="AI243" s="316" t="s">
        <v>938</v>
      </c>
      <c r="AJ243" s="316" t="s">
        <v>939</v>
      </c>
      <c r="AK243" s="316" t="s">
        <v>939</v>
      </c>
      <c r="AL243" s="316" t="s">
        <v>947</v>
      </c>
      <c r="AM243" s="316" t="s">
        <v>939</v>
      </c>
      <c r="AN243" s="316" t="s">
        <v>947</v>
      </c>
      <c r="AO243" s="316" t="s">
        <v>961</v>
      </c>
      <c r="AP243" s="316" t="s">
        <v>938</v>
      </c>
      <c r="AQ243" s="316" t="s">
        <v>978</v>
      </c>
      <c r="AR243" s="316" t="s">
        <v>939</v>
      </c>
    </row>
    <row r="244" spans="1:44">
      <c r="A244" s="316" t="s">
        <v>3211</v>
      </c>
      <c r="B244" s="316" t="s">
        <v>3212</v>
      </c>
      <c r="C244" s="316" t="s">
        <v>7925</v>
      </c>
      <c r="D244" s="317">
        <v>45937</v>
      </c>
      <c r="E244" s="316" t="s">
        <v>7926</v>
      </c>
      <c r="F244" s="316" t="s">
        <v>169</v>
      </c>
      <c r="G244" s="316" t="s">
        <v>7879</v>
      </c>
      <c r="H244" s="316" t="s">
        <v>3190</v>
      </c>
      <c r="I244" s="316" t="s">
        <v>3193</v>
      </c>
      <c r="J244" s="316" t="s">
        <v>939</v>
      </c>
      <c r="K244" s="316" t="s">
        <v>978</v>
      </c>
      <c r="L244" s="316" t="s">
        <v>978</v>
      </c>
      <c r="M244" s="316" t="s">
        <v>41</v>
      </c>
      <c r="N244" s="316" t="s">
        <v>938</v>
      </c>
      <c r="O244" s="316" t="s">
        <v>41</v>
      </c>
      <c r="P244" s="316" t="s">
        <v>41</v>
      </c>
      <c r="Q244" s="316" t="s">
        <v>41</v>
      </c>
      <c r="R244" s="316" t="s">
        <v>41</v>
      </c>
      <c r="S244" s="316" t="s">
        <v>41</v>
      </c>
      <c r="T244" s="316" t="s">
        <v>41</v>
      </c>
      <c r="U244" s="316" t="s">
        <v>938</v>
      </c>
      <c r="V244" s="316" t="s">
        <v>41</v>
      </c>
      <c r="W244" s="316" t="s">
        <v>41</v>
      </c>
      <c r="X244" s="316" t="s">
        <v>41</v>
      </c>
      <c r="Y244" s="316" t="s">
        <v>41</v>
      </c>
      <c r="Z244" s="316" t="s">
        <v>41</v>
      </c>
      <c r="AA244" s="316" t="s">
        <v>41</v>
      </c>
      <c r="AB244" s="316" t="s">
        <v>938</v>
      </c>
      <c r="AC244" s="316" t="s">
        <v>936</v>
      </c>
      <c r="AD244" s="316" t="s">
        <v>936</v>
      </c>
      <c r="AE244" s="316" t="s">
        <v>936</v>
      </c>
      <c r="AF244" s="316" t="s">
        <v>936</v>
      </c>
      <c r="AG244" s="316" t="s">
        <v>936</v>
      </c>
      <c r="AH244" s="316" t="s">
        <v>936</v>
      </c>
      <c r="AI244" s="316" t="s">
        <v>938</v>
      </c>
      <c r="AJ244" s="316" t="s">
        <v>936</v>
      </c>
      <c r="AK244" s="316" t="s">
        <v>936</v>
      </c>
      <c r="AL244" s="316" t="s">
        <v>936</v>
      </c>
      <c r="AM244" s="316" t="s">
        <v>936</v>
      </c>
      <c r="AN244" s="316" t="s">
        <v>936</v>
      </c>
      <c r="AO244" s="316" t="s">
        <v>936</v>
      </c>
      <c r="AP244" s="316" t="s">
        <v>938</v>
      </c>
      <c r="AQ244" s="316" t="s">
        <v>936</v>
      </c>
      <c r="AR244" s="316" t="s">
        <v>936</v>
      </c>
    </row>
    <row r="245" spans="1:44">
      <c r="A245" s="316" t="s">
        <v>3213</v>
      </c>
      <c r="B245" s="316" t="s">
        <v>3214</v>
      </c>
      <c r="C245" s="316" t="s">
        <v>7927</v>
      </c>
      <c r="D245" s="317">
        <v>45908</v>
      </c>
      <c r="E245" s="316" t="s">
        <v>7923</v>
      </c>
      <c r="F245" s="316" t="s">
        <v>644</v>
      </c>
      <c r="G245" s="316" t="s">
        <v>7879</v>
      </c>
      <c r="H245" s="316" t="s">
        <v>3190</v>
      </c>
      <c r="I245" s="316" t="s">
        <v>3208</v>
      </c>
      <c r="J245" s="316" t="s">
        <v>956</v>
      </c>
      <c r="K245" s="316" t="s">
        <v>956</v>
      </c>
      <c r="L245" s="316" t="s">
        <v>956</v>
      </c>
      <c r="M245" s="316" t="s">
        <v>940</v>
      </c>
      <c r="N245" s="316" t="s">
        <v>938</v>
      </c>
      <c r="O245" s="316" t="s">
        <v>947</v>
      </c>
      <c r="P245" s="316" t="s">
        <v>956</v>
      </c>
      <c r="Q245" s="316" t="s">
        <v>956</v>
      </c>
      <c r="R245" s="316" t="s">
        <v>956</v>
      </c>
      <c r="S245" s="316" t="s">
        <v>956</v>
      </c>
      <c r="T245" s="316" t="s">
        <v>940</v>
      </c>
      <c r="U245" s="316" t="s">
        <v>938</v>
      </c>
      <c r="V245" s="316" t="s">
        <v>956</v>
      </c>
      <c r="W245" s="316" t="s">
        <v>978</v>
      </c>
      <c r="X245" s="316" t="s">
        <v>947</v>
      </c>
      <c r="Y245" s="316" t="s">
        <v>947</v>
      </c>
      <c r="Z245" s="316" t="s">
        <v>947</v>
      </c>
      <c r="AA245" s="316" t="s">
        <v>956</v>
      </c>
      <c r="AB245" s="316" t="s">
        <v>938</v>
      </c>
      <c r="AC245" s="316" t="s">
        <v>956</v>
      </c>
      <c r="AD245" s="316" t="s">
        <v>956</v>
      </c>
      <c r="AE245" s="316" t="s">
        <v>956</v>
      </c>
      <c r="AF245" s="316" t="s">
        <v>956</v>
      </c>
      <c r="AG245" s="316" t="s">
        <v>947</v>
      </c>
      <c r="AH245" s="316" t="s">
        <v>961</v>
      </c>
      <c r="AI245" s="316" t="s">
        <v>938</v>
      </c>
      <c r="AJ245" s="316" t="s">
        <v>956</v>
      </c>
      <c r="AK245" s="316" t="s">
        <v>956</v>
      </c>
      <c r="AL245" s="316" t="s">
        <v>956</v>
      </c>
      <c r="AM245" s="316" t="s">
        <v>956</v>
      </c>
      <c r="AN245" s="316" t="s">
        <v>956</v>
      </c>
      <c r="AO245" s="316" t="s">
        <v>699</v>
      </c>
      <c r="AP245" s="316" t="s">
        <v>938</v>
      </c>
      <c r="AQ245" s="316" t="s">
        <v>956</v>
      </c>
      <c r="AR245" s="316" t="s">
        <v>956</v>
      </c>
    </row>
    <row r="246" spans="1:44">
      <c r="A246" s="316" t="s">
        <v>3215</v>
      </c>
      <c r="B246" s="316" t="s">
        <v>3216</v>
      </c>
      <c r="C246" s="316" t="s">
        <v>7928</v>
      </c>
      <c r="D246" s="317">
        <v>45612</v>
      </c>
      <c r="E246" s="316" t="s">
        <v>1101</v>
      </c>
      <c r="F246" s="316" t="s">
        <v>169</v>
      </c>
      <c r="G246" s="316" t="s">
        <v>7879</v>
      </c>
      <c r="H246" s="316" t="s">
        <v>3190</v>
      </c>
      <c r="I246" s="316" t="s">
        <v>3192</v>
      </c>
      <c r="J246" s="316" t="s">
        <v>978</v>
      </c>
      <c r="K246" s="316" t="s">
        <v>978</v>
      </c>
      <c r="L246" s="316" t="s">
        <v>939</v>
      </c>
      <c r="M246" s="316" t="s">
        <v>975</v>
      </c>
      <c r="N246" s="316" t="s">
        <v>938</v>
      </c>
      <c r="O246" s="316" t="s">
        <v>939</v>
      </c>
      <c r="P246" s="316" t="s">
        <v>978</v>
      </c>
      <c r="Q246" s="316" t="s">
        <v>955</v>
      </c>
      <c r="R246" s="316" t="s">
        <v>978</v>
      </c>
      <c r="S246" s="316" t="s">
        <v>978</v>
      </c>
      <c r="T246" s="316" t="s">
        <v>961</v>
      </c>
      <c r="U246" s="316" t="s">
        <v>938</v>
      </c>
      <c r="V246" s="316" t="s">
        <v>978</v>
      </c>
      <c r="W246" s="316" t="s">
        <v>978</v>
      </c>
      <c r="X246" s="316" t="s">
        <v>978</v>
      </c>
      <c r="Y246" s="316" t="s">
        <v>978</v>
      </c>
      <c r="Z246" s="316" t="s">
        <v>978</v>
      </c>
      <c r="AA246" s="316" t="s">
        <v>961</v>
      </c>
      <c r="AB246" s="316" t="s">
        <v>938</v>
      </c>
      <c r="AC246" s="316" t="s">
        <v>978</v>
      </c>
      <c r="AD246" s="316" t="s">
        <v>978</v>
      </c>
      <c r="AE246" s="316" t="s">
        <v>978</v>
      </c>
      <c r="AF246" s="316" t="s">
        <v>978</v>
      </c>
      <c r="AG246" s="316" t="s">
        <v>956</v>
      </c>
      <c r="AH246" s="316" t="s">
        <v>940</v>
      </c>
      <c r="AI246" s="316" t="s">
        <v>938</v>
      </c>
      <c r="AJ246" s="316" t="s">
        <v>978</v>
      </c>
      <c r="AK246" s="316" t="s">
        <v>978</v>
      </c>
      <c r="AL246" s="316" t="s">
        <v>978</v>
      </c>
      <c r="AM246" s="316" t="s">
        <v>978</v>
      </c>
      <c r="AN246" s="316" t="s">
        <v>978</v>
      </c>
      <c r="AO246" s="316" t="s">
        <v>699</v>
      </c>
      <c r="AP246" s="316" t="s">
        <v>938</v>
      </c>
      <c r="AQ246" s="316" t="s">
        <v>978</v>
      </c>
      <c r="AR246" s="316" t="s">
        <v>956</v>
      </c>
    </row>
    <row r="247" spans="1:44">
      <c r="A247" s="316" t="s">
        <v>3217</v>
      </c>
      <c r="B247" s="316" t="s">
        <v>3218</v>
      </c>
      <c r="C247" s="316" t="s">
        <v>7929</v>
      </c>
      <c r="D247" s="317">
        <v>45614</v>
      </c>
      <c r="E247" s="316" t="s">
        <v>1105</v>
      </c>
      <c r="F247" s="316" t="s">
        <v>644</v>
      </c>
      <c r="G247" s="316" t="s">
        <v>7879</v>
      </c>
      <c r="H247" s="316" t="s">
        <v>3190</v>
      </c>
      <c r="I247" s="316" t="s">
        <v>3193</v>
      </c>
      <c r="J247" s="316" t="s">
        <v>939</v>
      </c>
      <c r="K247" s="316" t="s">
        <v>978</v>
      </c>
      <c r="L247" s="316" t="s">
        <v>978</v>
      </c>
      <c r="M247" s="316" t="s">
        <v>970</v>
      </c>
      <c r="N247" s="316" t="s">
        <v>938</v>
      </c>
      <c r="O247" s="316" t="s">
        <v>966</v>
      </c>
      <c r="P247" s="316" t="s">
        <v>978</v>
      </c>
      <c r="Q247" s="316" t="s">
        <v>939</v>
      </c>
      <c r="R247" s="316" t="s">
        <v>939</v>
      </c>
      <c r="S247" s="316" t="s">
        <v>947</v>
      </c>
      <c r="T247" s="316" t="s">
        <v>956</v>
      </c>
      <c r="U247" s="316" t="s">
        <v>961</v>
      </c>
      <c r="V247" s="316" t="s">
        <v>939</v>
      </c>
      <c r="W247" s="316" t="s">
        <v>939</v>
      </c>
      <c r="X247" s="316" t="s">
        <v>941</v>
      </c>
      <c r="Y247" s="316" t="s">
        <v>982</v>
      </c>
      <c r="Z247" s="316" t="s">
        <v>982</v>
      </c>
      <c r="AA247" s="316" t="s">
        <v>939</v>
      </c>
      <c r="AB247" s="316" t="s">
        <v>938</v>
      </c>
      <c r="AC247" s="316" t="s">
        <v>941</v>
      </c>
      <c r="AD247" s="316" t="s">
        <v>939</v>
      </c>
      <c r="AE247" s="316" t="s">
        <v>939</v>
      </c>
      <c r="AF247" s="316" t="s">
        <v>965</v>
      </c>
      <c r="AG247" s="316" t="s">
        <v>982</v>
      </c>
      <c r="AH247" s="316" t="s">
        <v>978</v>
      </c>
      <c r="AI247" s="316" t="s">
        <v>962</v>
      </c>
      <c r="AJ247" s="316" t="s">
        <v>965</v>
      </c>
      <c r="AK247" s="316" t="s">
        <v>941</v>
      </c>
      <c r="AL247" s="316" t="s">
        <v>939</v>
      </c>
      <c r="AM247" s="316" t="s">
        <v>956</v>
      </c>
      <c r="AN247" s="316" t="s">
        <v>941</v>
      </c>
      <c r="AO247" s="316" t="s">
        <v>699</v>
      </c>
      <c r="AP247" s="316" t="s">
        <v>938</v>
      </c>
      <c r="AQ247" s="316" t="s">
        <v>977</v>
      </c>
      <c r="AR247" s="316" t="s">
        <v>982</v>
      </c>
    </row>
    <row r="248" spans="1:44">
      <c r="A248" s="316" t="s">
        <v>7930</v>
      </c>
      <c r="B248" s="316" t="s">
        <v>7931</v>
      </c>
      <c r="C248" s="316" t="s">
        <v>7932</v>
      </c>
      <c r="D248" s="317">
        <v>45614</v>
      </c>
      <c r="E248" s="316" t="s">
        <v>7913</v>
      </c>
      <c r="F248" s="316" t="s">
        <v>644</v>
      </c>
      <c r="G248" s="316" t="s">
        <v>7879</v>
      </c>
      <c r="H248" s="316" t="s">
        <v>3190</v>
      </c>
      <c r="I248" s="316" t="s">
        <v>3193</v>
      </c>
      <c r="J248" s="316" t="s">
        <v>939</v>
      </c>
      <c r="K248" s="316" t="s">
        <v>978</v>
      </c>
      <c r="L248" s="316" t="s">
        <v>947</v>
      </c>
      <c r="M248" s="316" t="s">
        <v>956</v>
      </c>
      <c r="N248" s="316" t="s">
        <v>962</v>
      </c>
      <c r="O248" s="316" t="s">
        <v>947</v>
      </c>
      <c r="P248" s="316" t="s">
        <v>699</v>
      </c>
      <c r="Q248" s="316" t="s">
        <v>947</v>
      </c>
      <c r="R248" s="316" t="s">
        <v>947</v>
      </c>
      <c r="S248" s="316" t="s">
        <v>939</v>
      </c>
      <c r="T248" s="316" t="s">
        <v>956</v>
      </c>
      <c r="U248" s="316" t="s">
        <v>940</v>
      </c>
      <c r="V248" s="316" t="s">
        <v>939</v>
      </c>
      <c r="W248" s="316" t="s">
        <v>947</v>
      </c>
      <c r="X248" s="316" t="s">
        <v>947</v>
      </c>
      <c r="Y248" s="316" t="s">
        <v>941</v>
      </c>
      <c r="Z248" s="316" t="s">
        <v>982</v>
      </c>
      <c r="AA248" s="316" t="s">
        <v>947</v>
      </c>
      <c r="AB248" s="316" t="s">
        <v>961</v>
      </c>
      <c r="AC248" s="316" t="s">
        <v>947</v>
      </c>
      <c r="AD248" s="316" t="s">
        <v>939</v>
      </c>
      <c r="AE248" s="316" t="s">
        <v>947</v>
      </c>
      <c r="AF248" s="316" t="s">
        <v>947</v>
      </c>
      <c r="AG248" s="316" t="s">
        <v>947</v>
      </c>
      <c r="AH248" s="316" t="s">
        <v>956</v>
      </c>
      <c r="AI248" s="316" t="s">
        <v>938</v>
      </c>
      <c r="AJ248" s="316" t="s">
        <v>939</v>
      </c>
      <c r="AK248" s="316" t="s">
        <v>947</v>
      </c>
      <c r="AL248" s="316" t="s">
        <v>939</v>
      </c>
      <c r="AM248" s="316" t="s">
        <v>947</v>
      </c>
      <c r="AN248" s="316" t="s">
        <v>947</v>
      </c>
      <c r="AO248" s="316" t="s">
        <v>976</v>
      </c>
      <c r="AP248" s="316" t="s">
        <v>961</v>
      </c>
      <c r="AQ248" s="316" t="s">
        <v>977</v>
      </c>
      <c r="AR248" s="316" t="s">
        <v>941</v>
      </c>
    </row>
    <row r="249" spans="1:44">
      <c r="A249" s="316" t="s">
        <v>3219</v>
      </c>
      <c r="B249" s="316" t="s">
        <v>3220</v>
      </c>
      <c r="C249" s="316" t="s">
        <v>7933</v>
      </c>
      <c r="D249" s="317">
        <v>45936</v>
      </c>
      <c r="E249" s="316" t="s">
        <v>1208</v>
      </c>
      <c r="F249" s="316" t="s">
        <v>169</v>
      </c>
      <c r="G249" s="316" t="s">
        <v>7879</v>
      </c>
      <c r="H249" s="316" t="s">
        <v>3190</v>
      </c>
      <c r="I249" s="316" t="s">
        <v>3192</v>
      </c>
      <c r="J249" s="316" t="s">
        <v>41</v>
      </c>
      <c r="K249" s="316" t="s">
        <v>41</v>
      </c>
      <c r="L249" s="316" t="s">
        <v>41</v>
      </c>
      <c r="M249" s="316" t="s">
        <v>41</v>
      </c>
      <c r="N249" s="316" t="s">
        <v>938</v>
      </c>
      <c r="O249" s="316" t="s">
        <v>936</v>
      </c>
      <c r="P249" s="316" t="s">
        <v>941</v>
      </c>
      <c r="Q249" s="316" t="s">
        <v>947</v>
      </c>
      <c r="R249" s="316" t="s">
        <v>941</v>
      </c>
      <c r="S249" s="316" t="s">
        <v>941</v>
      </c>
      <c r="T249" s="316" t="s">
        <v>978</v>
      </c>
      <c r="U249" s="316" t="s">
        <v>938</v>
      </c>
      <c r="V249" s="316" t="s">
        <v>941</v>
      </c>
      <c r="W249" s="316" t="s">
        <v>941</v>
      </c>
      <c r="X249" s="316" t="s">
        <v>941</v>
      </c>
      <c r="Y249" s="316" t="s">
        <v>956</v>
      </c>
      <c r="Z249" s="316" t="s">
        <v>941</v>
      </c>
      <c r="AA249" s="316" t="s">
        <v>936</v>
      </c>
      <c r="AB249" s="316" t="s">
        <v>938</v>
      </c>
      <c r="AC249" s="316" t="s">
        <v>956</v>
      </c>
      <c r="AD249" s="316" t="s">
        <v>941</v>
      </c>
      <c r="AE249" s="316" t="s">
        <v>956</v>
      </c>
      <c r="AF249" s="316" t="s">
        <v>941</v>
      </c>
      <c r="AG249" s="316" t="s">
        <v>947</v>
      </c>
      <c r="AH249" s="316" t="s">
        <v>940</v>
      </c>
      <c r="AI249" s="316" t="s">
        <v>938</v>
      </c>
      <c r="AJ249" s="316" t="s">
        <v>956</v>
      </c>
      <c r="AK249" s="316" t="s">
        <v>956</v>
      </c>
      <c r="AL249" s="316" t="s">
        <v>956</v>
      </c>
      <c r="AM249" s="316" t="s">
        <v>956</v>
      </c>
      <c r="AN249" s="316" t="s">
        <v>956</v>
      </c>
      <c r="AO249" s="316" t="s">
        <v>699</v>
      </c>
      <c r="AP249" s="316" t="s">
        <v>938</v>
      </c>
      <c r="AQ249" s="316" t="s">
        <v>978</v>
      </c>
      <c r="AR249" s="316" t="s">
        <v>956</v>
      </c>
    </row>
    <row r="250" spans="1:44">
      <c r="A250" s="316" t="s">
        <v>3221</v>
      </c>
      <c r="B250" s="316" t="s">
        <v>3222</v>
      </c>
      <c r="C250" s="316" t="s">
        <v>7934</v>
      </c>
      <c r="D250" s="317">
        <v>45615</v>
      </c>
      <c r="E250" s="316" t="s">
        <v>7913</v>
      </c>
      <c r="F250" s="316" t="s">
        <v>644</v>
      </c>
      <c r="G250" s="316" t="s">
        <v>7879</v>
      </c>
      <c r="H250" s="316" t="s">
        <v>3190</v>
      </c>
      <c r="I250" s="316" t="s">
        <v>3193</v>
      </c>
      <c r="J250" s="316" t="s">
        <v>939</v>
      </c>
      <c r="K250" s="316" t="s">
        <v>978</v>
      </c>
      <c r="L250" s="316" t="s">
        <v>947</v>
      </c>
      <c r="M250" s="316" t="s">
        <v>956</v>
      </c>
      <c r="N250" s="316" t="s">
        <v>938</v>
      </c>
      <c r="O250" s="316" t="s">
        <v>939</v>
      </c>
      <c r="P250" s="316" t="s">
        <v>947</v>
      </c>
      <c r="Q250" s="316" t="s">
        <v>947</v>
      </c>
      <c r="R250" s="316" t="s">
        <v>947</v>
      </c>
      <c r="S250" s="316" t="s">
        <v>956</v>
      </c>
      <c r="T250" s="316" t="s">
        <v>978</v>
      </c>
      <c r="U250" s="316" t="s">
        <v>975</v>
      </c>
      <c r="V250" s="316" t="s">
        <v>982</v>
      </c>
      <c r="W250" s="316" t="s">
        <v>939</v>
      </c>
      <c r="X250" s="316" t="s">
        <v>939</v>
      </c>
      <c r="Y250" s="316" t="s">
        <v>941</v>
      </c>
      <c r="Z250" s="316" t="s">
        <v>982</v>
      </c>
      <c r="AA250" s="316" t="s">
        <v>947</v>
      </c>
      <c r="AB250" s="316" t="s">
        <v>961</v>
      </c>
      <c r="AC250" s="316" t="s">
        <v>939</v>
      </c>
      <c r="AD250" s="316" t="s">
        <v>939</v>
      </c>
      <c r="AE250" s="316" t="s">
        <v>939</v>
      </c>
      <c r="AF250" s="316" t="s">
        <v>939</v>
      </c>
      <c r="AG250" s="316" t="s">
        <v>939</v>
      </c>
      <c r="AH250" s="316" t="s">
        <v>978</v>
      </c>
      <c r="AI250" s="316" t="s">
        <v>962</v>
      </c>
      <c r="AJ250" s="316" t="s">
        <v>939</v>
      </c>
      <c r="AK250" s="316" t="s">
        <v>939</v>
      </c>
      <c r="AL250" s="316" t="s">
        <v>939</v>
      </c>
      <c r="AM250" s="316" t="s">
        <v>939</v>
      </c>
      <c r="AN250" s="316" t="s">
        <v>977</v>
      </c>
      <c r="AO250" s="316" t="s">
        <v>699</v>
      </c>
      <c r="AP250" s="316" t="s">
        <v>975</v>
      </c>
      <c r="AQ250" s="316" t="s">
        <v>977</v>
      </c>
      <c r="AR250" s="316" t="s">
        <v>941</v>
      </c>
    </row>
    <row r="251" spans="1:44">
      <c r="A251" s="316" t="s">
        <v>3223</v>
      </c>
      <c r="B251" s="316" t="s">
        <v>3224</v>
      </c>
      <c r="C251" s="316" t="s">
        <v>7935</v>
      </c>
      <c r="D251" s="317">
        <v>45615</v>
      </c>
      <c r="E251" s="316" t="s">
        <v>7936</v>
      </c>
      <c r="F251" s="316" t="s">
        <v>644</v>
      </c>
      <c r="G251" s="316" t="s">
        <v>7879</v>
      </c>
      <c r="H251" s="316" t="s">
        <v>3190</v>
      </c>
      <c r="I251" s="316" t="s">
        <v>3194</v>
      </c>
      <c r="J251" s="316" t="s">
        <v>947</v>
      </c>
      <c r="K251" s="316" t="s">
        <v>939</v>
      </c>
      <c r="L251" s="316" t="s">
        <v>939</v>
      </c>
      <c r="M251" s="316" t="s">
        <v>956</v>
      </c>
      <c r="N251" s="316" t="s">
        <v>961</v>
      </c>
      <c r="O251" s="316" t="s">
        <v>941</v>
      </c>
      <c r="P251" s="316" t="s">
        <v>939</v>
      </c>
      <c r="Q251" s="316" t="s">
        <v>961</v>
      </c>
      <c r="R251" s="316" t="s">
        <v>939</v>
      </c>
      <c r="S251" s="316" t="s">
        <v>939</v>
      </c>
      <c r="T251" s="316" t="s">
        <v>956</v>
      </c>
      <c r="U251" s="316" t="s">
        <v>961</v>
      </c>
      <c r="V251" s="316" t="s">
        <v>939</v>
      </c>
      <c r="W251" s="316" t="s">
        <v>939</v>
      </c>
      <c r="X251" s="316" t="s">
        <v>939</v>
      </c>
      <c r="Y251" s="316" t="s">
        <v>939</v>
      </c>
      <c r="Z251" s="316" t="s">
        <v>939</v>
      </c>
      <c r="AA251" s="316" t="s">
        <v>947</v>
      </c>
      <c r="AB251" s="316" t="s">
        <v>961</v>
      </c>
      <c r="AC251" s="316" t="s">
        <v>941</v>
      </c>
      <c r="AD251" s="316" t="s">
        <v>939</v>
      </c>
      <c r="AE251" s="316" t="s">
        <v>939</v>
      </c>
      <c r="AF251" s="316" t="s">
        <v>941</v>
      </c>
      <c r="AG251" s="316" t="s">
        <v>939</v>
      </c>
      <c r="AH251" s="316" t="s">
        <v>947</v>
      </c>
      <c r="AI251" s="316" t="s">
        <v>940</v>
      </c>
      <c r="AJ251" s="316" t="s">
        <v>947</v>
      </c>
      <c r="AK251" s="316" t="s">
        <v>941</v>
      </c>
      <c r="AL251" s="316" t="s">
        <v>941</v>
      </c>
      <c r="AM251" s="316" t="s">
        <v>939</v>
      </c>
      <c r="AN251" s="316" t="s">
        <v>947</v>
      </c>
      <c r="AO251" s="316" t="s">
        <v>940</v>
      </c>
      <c r="AP251" s="316" t="s">
        <v>940</v>
      </c>
      <c r="AQ251" s="316" t="s">
        <v>939</v>
      </c>
      <c r="AR251" s="316" t="s">
        <v>939</v>
      </c>
    </row>
    <row r="252" spans="1:44">
      <c r="A252" s="316" t="s">
        <v>7937</v>
      </c>
      <c r="B252" s="316" t="s">
        <v>7938</v>
      </c>
      <c r="C252" s="316" t="s">
        <v>7939</v>
      </c>
      <c r="D252" s="317">
        <v>45616</v>
      </c>
      <c r="E252" s="316" t="s">
        <v>7940</v>
      </c>
      <c r="F252" s="316" t="s">
        <v>169</v>
      </c>
      <c r="G252" s="316" t="s">
        <v>7879</v>
      </c>
      <c r="H252" s="316" t="s">
        <v>3190</v>
      </c>
      <c r="I252" s="316" t="s">
        <v>7880</v>
      </c>
      <c r="J252" s="316" t="s">
        <v>978</v>
      </c>
      <c r="K252" s="316" t="s">
        <v>978</v>
      </c>
      <c r="L252" s="316" t="s">
        <v>978</v>
      </c>
      <c r="M252" s="316" t="s">
        <v>961</v>
      </c>
      <c r="N252" s="316" t="s">
        <v>938</v>
      </c>
      <c r="O252" s="316" t="s">
        <v>978</v>
      </c>
      <c r="P252" s="316" t="s">
        <v>978</v>
      </c>
      <c r="Q252" s="316" t="s">
        <v>956</v>
      </c>
      <c r="R252" s="316" t="s">
        <v>936</v>
      </c>
      <c r="S252" s="316" t="s">
        <v>936</v>
      </c>
      <c r="T252" s="316" t="s">
        <v>936</v>
      </c>
      <c r="U252" s="316" t="s">
        <v>938</v>
      </c>
      <c r="V252" s="316" t="s">
        <v>956</v>
      </c>
      <c r="W252" s="316" t="s">
        <v>956</v>
      </c>
      <c r="X252" s="316" t="s">
        <v>956</v>
      </c>
      <c r="Y252" s="316" t="s">
        <v>978</v>
      </c>
      <c r="Z252" s="316" t="s">
        <v>956</v>
      </c>
      <c r="AA252" s="316" t="s">
        <v>961</v>
      </c>
      <c r="AB252" s="316" t="s">
        <v>938</v>
      </c>
      <c r="AC252" s="316" t="s">
        <v>978</v>
      </c>
      <c r="AD252" s="316" t="s">
        <v>978</v>
      </c>
      <c r="AE252" s="316" t="s">
        <v>699</v>
      </c>
      <c r="AF252" s="316" t="s">
        <v>978</v>
      </c>
      <c r="AG252" s="316" t="s">
        <v>956</v>
      </c>
      <c r="AH252" s="316" t="s">
        <v>961</v>
      </c>
      <c r="AI252" s="316" t="s">
        <v>938</v>
      </c>
      <c r="AJ252" s="316" t="s">
        <v>978</v>
      </c>
      <c r="AK252" s="316" t="s">
        <v>978</v>
      </c>
      <c r="AL252" s="316" t="s">
        <v>978</v>
      </c>
      <c r="AM252" s="316" t="s">
        <v>936</v>
      </c>
      <c r="AN252" s="316" t="s">
        <v>936</v>
      </c>
      <c r="AO252" s="316" t="s">
        <v>699</v>
      </c>
      <c r="AP252" s="316" t="s">
        <v>938</v>
      </c>
      <c r="AQ252" s="316" t="s">
        <v>978</v>
      </c>
      <c r="AR252" s="316" t="s">
        <v>978</v>
      </c>
    </row>
    <row r="253" spans="1:44">
      <c r="A253" s="316" t="s">
        <v>7941</v>
      </c>
      <c r="B253" s="316" t="s">
        <v>7942</v>
      </c>
      <c r="C253" s="316" t="s">
        <v>7943</v>
      </c>
      <c r="D253" s="317">
        <v>45964</v>
      </c>
      <c r="E253" s="316" t="s">
        <v>7923</v>
      </c>
      <c r="F253" s="316" t="s">
        <v>169</v>
      </c>
      <c r="G253" s="316" t="s">
        <v>7879</v>
      </c>
      <c r="H253" s="316" t="s">
        <v>3190</v>
      </c>
      <c r="I253" s="316" t="s">
        <v>3192</v>
      </c>
      <c r="J253" s="316" t="s">
        <v>955</v>
      </c>
      <c r="K253" s="316" t="s">
        <v>956</v>
      </c>
      <c r="L253" s="316" t="s">
        <v>956</v>
      </c>
      <c r="M253" s="316" t="s">
        <v>940</v>
      </c>
      <c r="N253" s="316" t="s">
        <v>938</v>
      </c>
      <c r="O253" s="316" t="s">
        <v>947</v>
      </c>
      <c r="P253" s="316" t="s">
        <v>956</v>
      </c>
      <c r="Q253" s="316" t="s">
        <v>978</v>
      </c>
      <c r="R253" s="316" t="s">
        <v>956</v>
      </c>
      <c r="S253" s="316" t="s">
        <v>956</v>
      </c>
      <c r="T253" s="316" t="s">
        <v>940</v>
      </c>
      <c r="U253" s="316" t="s">
        <v>938</v>
      </c>
      <c r="V253" s="316" t="s">
        <v>956</v>
      </c>
      <c r="W253" s="316" t="s">
        <v>956</v>
      </c>
      <c r="X253" s="316" t="s">
        <v>956</v>
      </c>
      <c r="Y253" s="316" t="s">
        <v>956</v>
      </c>
      <c r="Z253" s="316" t="s">
        <v>956</v>
      </c>
      <c r="AA253" s="316" t="s">
        <v>940</v>
      </c>
      <c r="AB253" s="316" t="s">
        <v>938</v>
      </c>
      <c r="AC253" s="316" t="s">
        <v>956</v>
      </c>
      <c r="AD253" s="316" t="s">
        <v>956</v>
      </c>
      <c r="AE253" s="316" t="s">
        <v>956</v>
      </c>
      <c r="AF253" s="316" t="s">
        <v>956</v>
      </c>
      <c r="AG253" s="316" t="s">
        <v>956</v>
      </c>
      <c r="AH253" s="316" t="s">
        <v>940</v>
      </c>
      <c r="AI253" s="316" t="s">
        <v>938</v>
      </c>
      <c r="AJ253" s="316" t="s">
        <v>956</v>
      </c>
      <c r="AK253" s="316" t="s">
        <v>956</v>
      </c>
      <c r="AL253" s="316" t="s">
        <v>956</v>
      </c>
      <c r="AM253" s="316" t="s">
        <v>937</v>
      </c>
      <c r="AN253" s="316" t="s">
        <v>936</v>
      </c>
      <c r="AO253" s="316" t="s">
        <v>699</v>
      </c>
      <c r="AP253" s="316" t="s">
        <v>938</v>
      </c>
      <c r="AQ253" s="316" t="s">
        <v>956</v>
      </c>
      <c r="AR253" s="316" t="s">
        <v>956</v>
      </c>
    </row>
    <row r="254" spans="1:44">
      <c r="A254" s="316" t="s">
        <v>3225</v>
      </c>
      <c r="B254" s="316" t="s">
        <v>3226</v>
      </c>
      <c r="C254" s="316" t="s">
        <v>7944</v>
      </c>
      <c r="D254" s="317">
        <v>45617</v>
      </c>
      <c r="E254" s="316" t="s">
        <v>7936</v>
      </c>
      <c r="F254" s="316" t="s">
        <v>169</v>
      </c>
      <c r="G254" s="316" t="s">
        <v>7879</v>
      </c>
      <c r="H254" s="316" t="s">
        <v>3190</v>
      </c>
      <c r="I254" s="316" t="s">
        <v>3193</v>
      </c>
      <c r="J254" s="316" t="s">
        <v>939</v>
      </c>
      <c r="K254" s="316" t="s">
        <v>941</v>
      </c>
      <c r="L254" s="316" t="s">
        <v>939</v>
      </c>
      <c r="M254" s="316" t="s">
        <v>937</v>
      </c>
      <c r="N254" s="316" t="s">
        <v>961</v>
      </c>
      <c r="O254" s="316" t="s">
        <v>941</v>
      </c>
      <c r="P254" s="316" t="s">
        <v>939</v>
      </c>
      <c r="Q254" s="316" t="s">
        <v>961</v>
      </c>
      <c r="R254" s="316" t="s">
        <v>939</v>
      </c>
      <c r="S254" s="316" t="s">
        <v>939</v>
      </c>
      <c r="T254" s="316" t="s">
        <v>978</v>
      </c>
      <c r="U254" s="316" t="s">
        <v>938</v>
      </c>
      <c r="V254" s="316" t="s">
        <v>939</v>
      </c>
      <c r="W254" s="316" t="s">
        <v>941</v>
      </c>
      <c r="X254" s="316" t="s">
        <v>939</v>
      </c>
      <c r="Y254" s="316" t="s">
        <v>939</v>
      </c>
      <c r="Z254" s="316" t="s">
        <v>939</v>
      </c>
      <c r="AA254" s="316" t="s">
        <v>939</v>
      </c>
      <c r="AB254" s="316" t="s">
        <v>961</v>
      </c>
      <c r="AC254" s="316" t="s">
        <v>939</v>
      </c>
      <c r="AD254" s="316" t="s">
        <v>939</v>
      </c>
      <c r="AE254" s="316" t="s">
        <v>939</v>
      </c>
      <c r="AF254" s="316" t="s">
        <v>939</v>
      </c>
      <c r="AG254" s="316" t="s">
        <v>947</v>
      </c>
      <c r="AH254" s="316" t="s">
        <v>956</v>
      </c>
      <c r="AI254" s="316" t="s">
        <v>940</v>
      </c>
      <c r="AJ254" s="316" t="s">
        <v>939</v>
      </c>
      <c r="AK254" s="316" t="s">
        <v>939</v>
      </c>
      <c r="AL254" s="316" t="s">
        <v>941</v>
      </c>
      <c r="AM254" s="316" t="s">
        <v>941</v>
      </c>
      <c r="AN254" s="316" t="s">
        <v>941</v>
      </c>
      <c r="AO254" s="316" t="s">
        <v>940</v>
      </c>
      <c r="AP254" s="316" t="s">
        <v>975</v>
      </c>
      <c r="AQ254" s="316" t="s">
        <v>939</v>
      </c>
      <c r="AR254" s="316" t="s">
        <v>941</v>
      </c>
    </row>
    <row r="255" spans="1:44">
      <c r="A255" s="316" t="s">
        <v>3227</v>
      </c>
      <c r="B255" s="316" t="s">
        <v>3228</v>
      </c>
      <c r="C255" s="316" t="s">
        <v>7945</v>
      </c>
      <c r="D255" s="317">
        <v>45908</v>
      </c>
      <c r="E255" s="316" t="s">
        <v>7923</v>
      </c>
      <c r="F255" s="316" t="s">
        <v>169</v>
      </c>
      <c r="G255" s="316" t="s">
        <v>7879</v>
      </c>
      <c r="H255" s="316" t="s">
        <v>3190</v>
      </c>
      <c r="I255" s="316" t="s">
        <v>3196</v>
      </c>
      <c r="J255" s="316" t="s">
        <v>956</v>
      </c>
      <c r="K255" s="316" t="s">
        <v>956</v>
      </c>
      <c r="L255" s="316" t="s">
        <v>956</v>
      </c>
      <c r="M255" s="316" t="s">
        <v>940</v>
      </c>
      <c r="N255" s="316" t="s">
        <v>938</v>
      </c>
      <c r="O255" s="316" t="s">
        <v>947</v>
      </c>
      <c r="P255" s="316" t="s">
        <v>956</v>
      </c>
      <c r="Q255" s="316" t="s">
        <v>936</v>
      </c>
      <c r="R255" s="316" t="s">
        <v>956</v>
      </c>
      <c r="S255" s="316" t="s">
        <v>956</v>
      </c>
      <c r="T255" s="316" t="s">
        <v>940</v>
      </c>
      <c r="U255" s="316" t="s">
        <v>938</v>
      </c>
      <c r="V255" s="316" t="s">
        <v>956</v>
      </c>
      <c r="W255" s="316" t="s">
        <v>956</v>
      </c>
      <c r="X255" s="316" t="s">
        <v>947</v>
      </c>
      <c r="Y255" s="316" t="s">
        <v>947</v>
      </c>
      <c r="Z255" s="316" t="s">
        <v>947</v>
      </c>
      <c r="AA255" s="316" t="s">
        <v>956</v>
      </c>
      <c r="AB255" s="316" t="s">
        <v>938</v>
      </c>
      <c r="AC255" s="316" t="s">
        <v>956</v>
      </c>
      <c r="AD255" s="316" t="s">
        <v>956</v>
      </c>
      <c r="AE255" s="316" t="s">
        <v>956</v>
      </c>
      <c r="AF255" s="316" t="s">
        <v>956</v>
      </c>
      <c r="AG255" s="316" t="s">
        <v>947</v>
      </c>
      <c r="AH255" s="316" t="s">
        <v>940</v>
      </c>
      <c r="AI255" s="316" t="s">
        <v>938</v>
      </c>
      <c r="AJ255" s="316" t="s">
        <v>956</v>
      </c>
      <c r="AK255" s="316" t="s">
        <v>956</v>
      </c>
      <c r="AL255" s="316" t="s">
        <v>956</v>
      </c>
      <c r="AM255" s="316" t="s">
        <v>956</v>
      </c>
      <c r="AN255" s="316" t="s">
        <v>956</v>
      </c>
      <c r="AO255" s="316" t="s">
        <v>699</v>
      </c>
      <c r="AP255" s="316" t="s">
        <v>938</v>
      </c>
      <c r="AQ255" s="316" t="s">
        <v>956</v>
      </c>
      <c r="AR255" s="316" t="s">
        <v>956</v>
      </c>
    </row>
    <row r="256" spans="1:44">
      <c r="A256" s="316" t="s">
        <v>7946</v>
      </c>
      <c r="B256" s="316" t="s">
        <v>7947</v>
      </c>
      <c r="C256" s="316" t="s">
        <v>7948</v>
      </c>
      <c r="D256" s="317">
        <v>45926</v>
      </c>
      <c r="E256" s="316" t="s">
        <v>1105</v>
      </c>
      <c r="F256" s="316" t="s">
        <v>169</v>
      </c>
      <c r="G256" s="316" t="s">
        <v>7879</v>
      </c>
      <c r="H256" s="316" t="s">
        <v>3190</v>
      </c>
      <c r="I256" s="316" t="s">
        <v>3192</v>
      </c>
      <c r="J256" s="316" t="s">
        <v>978</v>
      </c>
      <c r="K256" s="316" t="s">
        <v>946</v>
      </c>
      <c r="L256" s="316" t="s">
        <v>946</v>
      </c>
      <c r="M256" s="316" t="s">
        <v>978</v>
      </c>
      <c r="N256" s="316" t="s">
        <v>938</v>
      </c>
      <c r="O256" s="316" t="s">
        <v>978</v>
      </c>
      <c r="P256" s="316" t="s">
        <v>978</v>
      </c>
      <c r="Q256" s="316" t="s">
        <v>946</v>
      </c>
      <c r="R256" s="316" t="s">
        <v>978</v>
      </c>
      <c r="S256" s="316" t="s">
        <v>978</v>
      </c>
      <c r="T256" s="316" t="s">
        <v>970</v>
      </c>
      <c r="U256" s="316" t="s">
        <v>938</v>
      </c>
      <c r="V256" s="316" t="s">
        <v>946</v>
      </c>
      <c r="W256" s="316" t="s">
        <v>946</v>
      </c>
      <c r="X256" s="316" t="s">
        <v>955</v>
      </c>
      <c r="Y256" s="316" t="s">
        <v>946</v>
      </c>
      <c r="Z256" s="316" t="s">
        <v>946</v>
      </c>
      <c r="AA256" s="316" t="s">
        <v>937</v>
      </c>
      <c r="AB256" s="316" t="s">
        <v>938</v>
      </c>
      <c r="AC256" s="316" t="s">
        <v>946</v>
      </c>
      <c r="AD256" s="316" t="s">
        <v>946</v>
      </c>
      <c r="AE256" s="316" t="s">
        <v>946</v>
      </c>
      <c r="AF256" s="316" t="s">
        <v>946</v>
      </c>
      <c r="AG256" s="316" t="s">
        <v>949</v>
      </c>
      <c r="AH256" s="316" t="s">
        <v>970</v>
      </c>
      <c r="AI256" s="316" t="s">
        <v>938</v>
      </c>
      <c r="AJ256" s="316" t="s">
        <v>956</v>
      </c>
      <c r="AK256" s="316" t="s">
        <v>946</v>
      </c>
      <c r="AL256" s="316" t="s">
        <v>946</v>
      </c>
      <c r="AM256" s="316" t="s">
        <v>946</v>
      </c>
      <c r="AN256" s="316" t="s">
        <v>946</v>
      </c>
      <c r="AO256" s="316" t="s">
        <v>940</v>
      </c>
      <c r="AP256" s="316" t="s">
        <v>938</v>
      </c>
      <c r="AQ256" s="316" t="s">
        <v>978</v>
      </c>
      <c r="AR256" s="316" t="s">
        <v>955</v>
      </c>
    </row>
    <row r="257" spans="1:44">
      <c r="A257" s="316" t="s">
        <v>7949</v>
      </c>
      <c r="B257" s="316" t="s">
        <v>7950</v>
      </c>
      <c r="C257" s="316" t="s">
        <v>7951</v>
      </c>
      <c r="D257" s="317">
        <v>45617</v>
      </c>
      <c r="E257" s="316" t="s">
        <v>7904</v>
      </c>
      <c r="F257" s="316" t="s">
        <v>169</v>
      </c>
      <c r="G257" s="316" t="s">
        <v>7879</v>
      </c>
      <c r="H257" s="316" t="s">
        <v>3190</v>
      </c>
      <c r="I257" s="316" t="s">
        <v>3194</v>
      </c>
      <c r="J257" s="316" t="s">
        <v>939</v>
      </c>
      <c r="K257" s="316" t="s">
        <v>939</v>
      </c>
      <c r="L257" s="316" t="s">
        <v>939</v>
      </c>
      <c r="M257" s="316" t="s">
        <v>956</v>
      </c>
      <c r="N257" s="316" t="s">
        <v>938</v>
      </c>
      <c r="O257" s="316" t="s">
        <v>939</v>
      </c>
      <c r="P257" s="316" t="s">
        <v>978</v>
      </c>
      <c r="Q257" s="316" t="s">
        <v>946</v>
      </c>
      <c r="R257" s="316" t="s">
        <v>939</v>
      </c>
      <c r="S257" s="316" t="s">
        <v>939</v>
      </c>
      <c r="T257" s="316" t="s">
        <v>961</v>
      </c>
      <c r="U257" s="316" t="s">
        <v>938</v>
      </c>
      <c r="V257" s="316" t="s">
        <v>978</v>
      </c>
      <c r="W257" s="316" t="s">
        <v>978</v>
      </c>
      <c r="X257" s="316" t="s">
        <v>978</v>
      </c>
      <c r="Y257" s="316" t="s">
        <v>978</v>
      </c>
      <c r="Z257" s="316" t="s">
        <v>978</v>
      </c>
      <c r="AA257" s="316" t="s">
        <v>961</v>
      </c>
      <c r="AB257" s="316" t="s">
        <v>938</v>
      </c>
      <c r="AC257" s="316" t="s">
        <v>978</v>
      </c>
      <c r="AD257" s="316" t="s">
        <v>978</v>
      </c>
      <c r="AE257" s="316" t="s">
        <v>947</v>
      </c>
      <c r="AF257" s="316" t="s">
        <v>955</v>
      </c>
      <c r="AG257" s="316" t="s">
        <v>955</v>
      </c>
      <c r="AH257" s="316" t="s">
        <v>940</v>
      </c>
      <c r="AI257" s="316" t="s">
        <v>938</v>
      </c>
      <c r="AJ257" s="316" t="s">
        <v>955</v>
      </c>
      <c r="AK257" s="316" t="s">
        <v>955</v>
      </c>
      <c r="AL257" s="316" t="s">
        <v>956</v>
      </c>
      <c r="AM257" s="316" t="s">
        <v>955</v>
      </c>
      <c r="AN257" s="316" t="s">
        <v>955</v>
      </c>
      <c r="AO257" s="316" t="s">
        <v>699</v>
      </c>
      <c r="AP257" s="316" t="s">
        <v>938</v>
      </c>
      <c r="AQ257" s="316" t="s">
        <v>936</v>
      </c>
      <c r="AR257" s="316" t="s">
        <v>955</v>
      </c>
    </row>
    <row r="258" spans="1:44">
      <c r="A258" s="316" t="s">
        <v>7952</v>
      </c>
      <c r="B258" s="316" t="s">
        <v>7953</v>
      </c>
      <c r="C258" s="316" t="s">
        <v>7954</v>
      </c>
      <c r="D258" s="317">
        <v>45908</v>
      </c>
      <c r="E258" s="316" t="s">
        <v>7955</v>
      </c>
      <c r="F258" s="316" t="s">
        <v>169</v>
      </c>
      <c r="G258" s="316" t="s">
        <v>7879</v>
      </c>
      <c r="H258" s="316" t="s">
        <v>3190</v>
      </c>
      <c r="I258" s="316" t="s">
        <v>3196</v>
      </c>
      <c r="J258" s="316" t="s">
        <v>978</v>
      </c>
      <c r="K258" s="316" t="s">
        <v>956</v>
      </c>
      <c r="L258" s="316" t="s">
        <v>975</v>
      </c>
      <c r="M258" s="316" t="s">
        <v>961</v>
      </c>
      <c r="N258" s="316" t="s">
        <v>938</v>
      </c>
      <c r="O258" s="316" t="s">
        <v>975</v>
      </c>
      <c r="P258" s="316" t="s">
        <v>956</v>
      </c>
      <c r="Q258" s="316" t="s">
        <v>978</v>
      </c>
      <c r="R258" s="316" t="s">
        <v>978</v>
      </c>
      <c r="S258" s="316" t="s">
        <v>978</v>
      </c>
      <c r="T258" s="316" t="s">
        <v>961</v>
      </c>
      <c r="U258" s="316" t="s">
        <v>938</v>
      </c>
      <c r="V258" s="316" t="s">
        <v>956</v>
      </c>
      <c r="W258" s="316" t="s">
        <v>956</v>
      </c>
      <c r="X258" s="316" t="s">
        <v>939</v>
      </c>
      <c r="Y258" s="316" t="s">
        <v>956</v>
      </c>
      <c r="Z258" s="316" t="s">
        <v>956</v>
      </c>
      <c r="AA258" s="316" t="s">
        <v>940</v>
      </c>
      <c r="AB258" s="316" t="s">
        <v>938</v>
      </c>
      <c r="AC258" s="316" t="s">
        <v>979</v>
      </c>
      <c r="AD258" s="316" t="s">
        <v>956</v>
      </c>
      <c r="AE258" s="316" t="s">
        <v>956</v>
      </c>
      <c r="AF258" s="316" t="s">
        <v>956</v>
      </c>
      <c r="AG258" s="316" t="s">
        <v>956</v>
      </c>
      <c r="AH258" s="316" t="s">
        <v>940</v>
      </c>
      <c r="AI258" s="316" t="s">
        <v>938</v>
      </c>
      <c r="AJ258" s="316" t="s">
        <v>956</v>
      </c>
      <c r="AK258" s="316" t="s">
        <v>956</v>
      </c>
      <c r="AL258" s="316" t="s">
        <v>956</v>
      </c>
      <c r="AM258" s="316" t="s">
        <v>978</v>
      </c>
      <c r="AN258" s="316" t="s">
        <v>41</v>
      </c>
      <c r="AO258" s="316" t="s">
        <v>41</v>
      </c>
      <c r="AP258" s="316" t="s">
        <v>938</v>
      </c>
      <c r="AQ258" s="316" t="s">
        <v>956</v>
      </c>
      <c r="AR258" s="316" t="s">
        <v>978</v>
      </c>
    </row>
    <row r="259" spans="1:44">
      <c r="A259" s="316" t="s">
        <v>7956</v>
      </c>
      <c r="B259" s="316" t="s">
        <v>7957</v>
      </c>
      <c r="C259" s="316" t="s">
        <v>7958</v>
      </c>
      <c r="D259" s="317">
        <v>45930</v>
      </c>
      <c r="E259" s="316" t="s">
        <v>1105</v>
      </c>
      <c r="F259" s="316" t="s">
        <v>169</v>
      </c>
      <c r="G259" s="316" t="s">
        <v>7879</v>
      </c>
      <c r="H259" s="316" t="s">
        <v>3190</v>
      </c>
      <c r="I259" s="316" t="s">
        <v>3192</v>
      </c>
      <c r="J259" s="316" t="s">
        <v>978</v>
      </c>
      <c r="K259" s="316" t="s">
        <v>941</v>
      </c>
      <c r="L259" s="316" t="s">
        <v>941</v>
      </c>
      <c r="M259" s="316" t="s">
        <v>940</v>
      </c>
      <c r="N259" s="316" t="s">
        <v>940</v>
      </c>
      <c r="O259" s="316" t="s">
        <v>941</v>
      </c>
      <c r="P259" s="316" t="s">
        <v>941</v>
      </c>
      <c r="Q259" s="316" t="s">
        <v>975</v>
      </c>
      <c r="R259" s="316" t="s">
        <v>941</v>
      </c>
      <c r="S259" s="316" t="s">
        <v>956</v>
      </c>
      <c r="T259" s="316" t="s">
        <v>940</v>
      </c>
      <c r="U259" s="316" t="s">
        <v>938</v>
      </c>
      <c r="V259" s="316" t="s">
        <v>941</v>
      </c>
      <c r="W259" s="316" t="s">
        <v>941</v>
      </c>
      <c r="X259" s="316" t="s">
        <v>941</v>
      </c>
      <c r="Y259" s="316" t="s">
        <v>941</v>
      </c>
      <c r="Z259" s="316" t="s">
        <v>941</v>
      </c>
      <c r="AA259" s="316" t="s">
        <v>940</v>
      </c>
      <c r="AB259" s="316" t="s">
        <v>938</v>
      </c>
      <c r="AC259" s="316" t="s">
        <v>941</v>
      </c>
      <c r="AD259" s="316" t="s">
        <v>941</v>
      </c>
      <c r="AE259" s="316" t="s">
        <v>941</v>
      </c>
      <c r="AF259" s="316" t="s">
        <v>941</v>
      </c>
      <c r="AG259" s="316" t="s">
        <v>956</v>
      </c>
      <c r="AH259" s="316" t="s">
        <v>940</v>
      </c>
      <c r="AI259" s="316" t="s">
        <v>938</v>
      </c>
      <c r="AJ259" s="316" t="s">
        <v>956</v>
      </c>
      <c r="AK259" s="316" t="s">
        <v>956</v>
      </c>
      <c r="AL259" s="316" t="s">
        <v>941</v>
      </c>
      <c r="AM259" s="316" t="s">
        <v>941</v>
      </c>
      <c r="AN259" s="316" t="s">
        <v>941</v>
      </c>
      <c r="AO259" s="316" t="s">
        <v>949</v>
      </c>
      <c r="AP259" s="316" t="s">
        <v>938</v>
      </c>
      <c r="AQ259" s="316" t="s">
        <v>956</v>
      </c>
      <c r="AR259" s="316" t="s">
        <v>956</v>
      </c>
    </row>
    <row r="260" spans="1:44">
      <c r="A260" s="316" t="s">
        <v>7959</v>
      </c>
      <c r="B260" s="316" t="s">
        <v>7960</v>
      </c>
      <c r="C260" s="316" t="s">
        <v>7961</v>
      </c>
      <c r="D260" s="317">
        <v>45619</v>
      </c>
      <c r="E260" s="316" t="s">
        <v>7926</v>
      </c>
      <c r="F260" s="316" t="s">
        <v>169</v>
      </c>
      <c r="G260" s="316" t="s">
        <v>7879</v>
      </c>
      <c r="H260" s="316" t="s">
        <v>3190</v>
      </c>
      <c r="I260" s="316" t="s">
        <v>3194</v>
      </c>
      <c r="J260" s="316" t="s">
        <v>939</v>
      </c>
      <c r="K260" s="316" t="s">
        <v>978</v>
      </c>
      <c r="L260" s="316" t="s">
        <v>978</v>
      </c>
      <c r="M260" s="316" t="s">
        <v>956</v>
      </c>
      <c r="N260" s="316" t="s">
        <v>938</v>
      </c>
      <c r="O260" s="316" t="s">
        <v>939</v>
      </c>
      <c r="P260" s="316" t="s">
        <v>978</v>
      </c>
      <c r="Q260" s="316" t="s">
        <v>978</v>
      </c>
      <c r="R260" s="316" t="s">
        <v>939</v>
      </c>
      <c r="S260" s="316" t="s">
        <v>939</v>
      </c>
      <c r="T260" s="316" t="s">
        <v>961</v>
      </c>
      <c r="U260" s="316" t="s">
        <v>938</v>
      </c>
      <c r="V260" s="316" t="s">
        <v>939</v>
      </c>
      <c r="W260" s="316" t="s">
        <v>939</v>
      </c>
      <c r="X260" s="316" t="s">
        <v>939</v>
      </c>
      <c r="Y260" s="316" t="s">
        <v>982</v>
      </c>
      <c r="Z260" s="316" t="s">
        <v>939</v>
      </c>
      <c r="AA260" s="316" t="s">
        <v>953</v>
      </c>
      <c r="AB260" s="316" t="s">
        <v>938</v>
      </c>
      <c r="AC260" s="316" t="s">
        <v>978</v>
      </c>
      <c r="AD260" s="316" t="s">
        <v>939</v>
      </c>
      <c r="AE260" s="316" t="s">
        <v>939</v>
      </c>
      <c r="AF260" s="316" t="s">
        <v>956</v>
      </c>
      <c r="AG260" s="316" t="s">
        <v>947</v>
      </c>
      <c r="AH260" s="316" t="s">
        <v>935</v>
      </c>
      <c r="AI260" s="316" t="s">
        <v>938</v>
      </c>
      <c r="AJ260" s="316" t="s">
        <v>956</v>
      </c>
      <c r="AK260" s="316" t="s">
        <v>947</v>
      </c>
      <c r="AL260" s="316" t="s">
        <v>941</v>
      </c>
      <c r="AM260" s="316" t="s">
        <v>982</v>
      </c>
      <c r="AN260" s="316" t="s">
        <v>939</v>
      </c>
      <c r="AO260" s="316" t="s">
        <v>962</v>
      </c>
      <c r="AP260" s="316" t="s">
        <v>938</v>
      </c>
      <c r="AQ260" s="316" t="s">
        <v>936</v>
      </c>
      <c r="AR260" s="316" t="s">
        <v>982</v>
      </c>
    </row>
    <row r="261" spans="1:44">
      <c r="A261" s="316" t="s">
        <v>7962</v>
      </c>
      <c r="B261" s="316" t="s">
        <v>7963</v>
      </c>
      <c r="C261" s="316" t="s">
        <v>7964</v>
      </c>
      <c r="D261" s="317">
        <v>45931</v>
      </c>
      <c r="E261" s="316" t="s">
        <v>1105</v>
      </c>
      <c r="F261" s="316" t="s">
        <v>169</v>
      </c>
      <c r="G261" s="316" t="s">
        <v>7879</v>
      </c>
      <c r="H261" s="316" t="s">
        <v>3190</v>
      </c>
      <c r="I261" s="316" t="s">
        <v>3192</v>
      </c>
      <c r="J261" s="316" t="s">
        <v>939</v>
      </c>
      <c r="K261" s="316" t="s">
        <v>956</v>
      </c>
      <c r="L261" s="316" t="s">
        <v>939</v>
      </c>
      <c r="M261" s="316" t="s">
        <v>937</v>
      </c>
      <c r="N261" s="316" t="s">
        <v>938</v>
      </c>
      <c r="O261" s="316" t="s">
        <v>939</v>
      </c>
      <c r="P261" s="316" t="s">
        <v>947</v>
      </c>
      <c r="Q261" s="316" t="s">
        <v>939</v>
      </c>
      <c r="R261" s="316" t="s">
        <v>939</v>
      </c>
      <c r="S261" s="316" t="s">
        <v>939</v>
      </c>
      <c r="T261" s="316" t="s">
        <v>937</v>
      </c>
      <c r="U261" s="316" t="s">
        <v>961</v>
      </c>
      <c r="V261" s="316" t="s">
        <v>939</v>
      </c>
      <c r="W261" s="316" t="s">
        <v>939</v>
      </c>
      <c r="X261" s="316" t="s">
        <v>947</v>
      </c>
      <c r="Y261" s="316" t="s">
        <v>978</v>
      </c>
      <c r="Z261" s="316" t="s">
        <v>978</v>
      </c>
      <c r="AA261" s="316" t="s">
        <v>956</v>
      </c>
      <c r="AB261" s="316" t="s">
        <v>975</v>
      </c>
      <c r="AC261" s="316" t="s">
        <v>941</v>
      </c>
      <c r="AD261" s="316" t="s">
        <v>982</v>
      </c>
      <c r="AE261" s="316" t="s">
        <v>982</v>
      </c>
      <c r="AF261" s="316" t="s">
        <v>941</v>
      </c>
      <c r="AG261" s="316" t="s">
        <v>941</v>
      </c>
      <c r="AH261" s="316" t="s">
        <v>935</v>
      </c>
      <c r="AI261" s="316" t="s">
        <v>961</v>
      </c>
      <c r="AJ261" s="316" t="s">
        <v>941</v>
      </c>
      <c r="AK261" s="316" t="s">
        <v>982</v>
      </c>
      <c r="AL261" s="316" t="s">
        <v>982</v>
      </c>
      <c r="AM261" s="316" t="s">
        <v>941</v>
      </c>
      <c r="AN261" s="316" t="s">
        <v>941</v>
      </c>
      <c r="AO261" s="316" t="s">
        <v>699</v>
      </c>
      <c r="AP261" s="316" t="s">
        <v>938</v>
      </c>
      <c r="AQ261" s="316" t="s">
        <v>939</v>
      </c>
      <c r="AR261" s="316" t="s">
        <v>982</v>
      </c>
    </row>
    <row r="262" spans="1:44">
      <c r="A262" s="316" t="s">
        <v>7965</v>
      </c>
      <c r="B262" s="316" t="s">
        <v>7966</v>
      </c>
      <c r="C262" s="316" t="s">
        <v>7967</v>
      </c>
      <c r="D262" s="317">
        <v>45918</v>
      </c>
      <c r="E262" s="316" t="s">
        <v>1101</v>
      </c>
      <c r="F262" s="316" t="s">
        <v>169</v>
      </c>
      <c r="G262" s="316" t="s">
        <v>7879</v>
      </c>
      <c r="H262" s="316" t="s">
        <v>3190</v>
      </c>
      <c r="I262" s="316" t="s">
        <v>3192</v>
      </c>
      <c r="J262" s="316" t="s">
        <v>956</v>
      </c>
      <c r="K262" s="316" t="s">
        <v>947</v>
      </c>
      <c r="L262" s="316" t="s">
        <v>956</v>
      </c>
      <c r="M262" s="316" t="s">
        <v>961</v>
      </c>
      <c r="N262" s="316" t="s">
        <v>938</v>
      </c>
      <c r="O262" s="316" t="s">
        <v>956</v>
      </c>
      <c r="P262" s="316" t="s">
        <v>956</v>
      </c>
      <c r="Q262" s="316" t="s">
        <v>956</v>
      </c>
      <c r="R262" s="316" t="s">
        <v>947</v>
      </c>
      <c r="S262" s="316" t="s">
        <v>978</v>
      </c>
      <c r="T262" s="316" t="s">
        <v>936</v>
      </c>
      <c r="U262" s="316" t="s">
        <v>938</v>
      </c>
      <c r="V262" s="316" t="s">
        <v>956</v>
      </c>
      <c r="W262" s="316" t="s">
        <v>956</v>
      </c>
      <c r="X262" s="316" t="s">
        <v>978</v>
      </c>
      <c r="Y262" s="316" t="s">
        <v>978</v>
      </c>
      <c r="Z262" s="316" t="s">
        <v>978</v>
      </c>
      <c r="AA262" s="316" t="s">
        <v>961</v>
      </c>
      <c r="AB262" s="316" t="s">
        <v>938</v>
      </c>
      <c r="AC262" s="316" t="s">
        <v>956</v>
      </c>
      <c r="AD262" s="316" t="s">
        <v>956</v>
      </c>
      <c r="AE262" s="316" t="s">
        <v>936</v>
      </c>
      <c r="AF262" s="316" t="s">
        <v>936</v>
      </c>
      <c r="AG262" s="316" t="s">
        <v>956</v>
      </c>
      <c r="AH262" s="316" t="s">
        <v>940</v>
      </c>
      <c r="AI262" s="316" t="s">
        <v>938</v>
      </c>
      <c r="AJ262" s="316" t="s">
        <v>947</v>
      </c>
      <c r="AK262" s="316" t="s">
        <v>947</v>
      </c>
      <c r="AL262" s="316" t="s">
        <v>956</v>
      </c>
      <c r="AM262" s="316" t="s">
        <v>956</v>
      </c>
      <c r="AN262" s="316" t="s">
        <v>978</v>
      </c>
      <c r="AO262" s="316" t="s">
        <v>699</v>
      </c>
      <c r="AP262" s="316" t="s">
        <v>938</v>
      </c>
      <c r="AQ262" s="316" t="s">
        <v>956</v>
      </c>
      <c r="AR262" s="316" t="s">
        <v>956</v>
      </c>
    </row>
    <row r="263" spans="1:44">
      <c r="A263" s="316" t="s">
        <v>7968</v>
      </c>
      <c r="B263" s="316" t="s">
        <v>7969</v>
      </c>
      <c r="C263" s="316" t="s">
        <v>7970</v>
      </c>
      <c r="D263" s="317">
        <v>45931</v>
      </c>
      <c r="E263" s="316" t="s">
        <v>7904</v>
      </c>
      <c r="F263" s="316" t="s">
        <v>169</v>
      </c>
      <c r="G263" s="316" t="s">
        <v>7879</v>
      </c>
      <c r="H263" s="316" t="s">
        <v>3190</v>
      </c>
      <c r="I263" s="316" t="s">
        <v>3192</v>
      </c>
      <c r="J263" s="316" t="s">
        <v>978</v>
      </c>
      <c r="K263" s="316" t="s">
        <v>947</v>
      </c>
      <c r="L263" s="316" t="s">
        <v>947</v>
      </c>
      <c r="M263" s="316" t="s">
        <v>940</v>
      </c>
      <c r="N263" s="316" t="s">
        <v>938</v>
      </c>
      <c r="O263" s="316" t="s">
        <v>956</v>
      </c>
      <c r="P263" s="316" t="s">
        <v>956</v>
      </c>
      <c r="Q263" s="316" t="s">
        <v>978</v>
      </c>
      <c r="R263" s="316" t="s">
        <v>956</v>
      </c>
      <c r="S263" s="316" t="s">
        <v>956</v>
      </c>
      <c r="T263" s="316" t="s">
        <v>961</v>
      </c>
      <c r="U263" s="316" t="s">
        <v>938</v>
      </c>
      <c r="V263" s="316" t="s">
        <v>956</v>
      </c>
      <c r="W263" s="316" t="s">
        <v>947</v>
      </c>
      <c r="X263" s="316" t="s">
        <v>947</v>
      </c>
      <c r="Y263" s="316" t="s">
        <v>956</v>
      </c>
      <c r="Z263" s="316" t="s">
        <v>956</v>
      </c>
      <c r="AA263" s="316" t="s">
        <v>940</v>
      </c>
      <c r="AB263" s="316" t="s">
        <v>975</v>
      </c>
      <c r="AC263" s="316" t="s">
        <v>947</v>
      </c>
      <c r="AD263" s="316" t="s">
        <v>947</v>
      </c>
      <c r="AE263" s="316" t="s">
        <v>956</v>
      </c>
      <c r="AF263" s="316" t="s">
        <v>978</v>
      </c>
      <c r="AG263" s="316" t="s">
        <v>956</v>
      </c>
      <c r="AH263" s="316" t="s">
        <v>940</v>
      </c>
      <c r="AI263" s="316" t="s">
        <v>938</v>
      </c>
      <c r="AJ263" s="316" t="s">
        <v>956</v>
      </c>
      <c r="AK263" s="316" t="s">
        <v>941</v>
      </c>
      <c r="AL263" s="316" t="s">
        <v>947</v>
      </c>
      <c r="AM263" s="316" t="s">
        <v>947</v>
      </c>
      <c r="AN263" s="316" t="s">
        <v>947</v>
      </c>
      <c r="AO263" s="316" t="s">
        <v>699</v>
      </c>
      <c r="AP263" s="316" t="s">
        <v>938</v>
      </c>
      <c r="AQ263" s="316" t="s">
        <v>947</v>
      </c>
      <c r="AR263" s="316" t="s">
        <v>941</v>
      </c>
    </row>
    <row r="264" spans="1:44">
      <c r="A264" s="316" t="s">
        <v>7971</v>
      </c>
      <c r="B264" s="316" t="s">
        <v>7972</v>
      </c>
      <c r="C264" s="316" t="s">
        <v>7973</v>
      </c>
      <c r="D264" s="317">
        <v>45619</v>
      </c>
      <c r="E264" s="316" t="s">
        <v>7904</v>
      </c>
      <c r="F264" s="316" t="s">
        <v>169</v>
      </c>
      <c r="G264" s="316" t="s">
        <v>7879</v>
      </c>
      <c r="H264" s="316" t="s">
        <v>3190</v>
      </c>
      <c r="I264" s="316" t="s">
        <v>3194</v>
      </c>
      <c r="J264" s="316" t="s">
        <v>947</v>
      </c>
      <c r="K264" s="316" t="s">
        <v>939</v>
      </c>
      <c r="L264" s="316" t="s">
        <v>982</v>
      </c>
      <c r="M264" s="316" t="s">
        <v>935</v>
      </c>
      <c r="N264" s="316" t="s">
        <v>940</v>
      </c>
      <c r="O264" s="316" t="s">
        <v>947</v>
      </c>
      <c r="P264" s="316" t="s">
        <v>939</v>
      </c>
      <c r="Q264" s="316" t="s">
        <v>947</v>
      </c>
      <c r="R264" s="316" t="s">
        <v>947</v>
      </c>
      <c r="S264" s="316" t="s">
        <v>939</v>
      </c>
      <c r="T264" s="316" t="s">
        <v>953</v>
      </c>
      <c r="U264" s="316" t="s">
        <v>940</v>
      </c>
      <c r="V264" s="316" t="s">
        <v>939</v>
      </c>
      <c r="W264" s="316" t="s">
        <v>947</v>
      </c>
      <c r="X264" s="316" t="s">
        <v>947</v>
      </c>
      <c r="Y264" s="316" t="s">
        <v>947</v>
      </c>
      <c r="Z264" s="316" t="s">
        <v>939</v>
      </c>
      <c r="AA264" s="316" t="s">
        <v>947</v>
      </c>
      <c r="AB264" s="316" t="s">
        <v>938</v>
      </c>
      <c r="AC264" s="316" t="s">
        <v>939</v>
      </c>
      <c r="AD264" s="316" t="s">
        <v>939</v>
      </c>
      <c r="AE264" s="316" t="s">
        <v>947</v>
      </c>
      <c r="AF264" s="316" t="s">
        <v>966</v>
      </c>
      <c r="AG264" s="316" t="s">
        <v>939</v>
      </c>
      <c r="AH264" s="316" t="s">
        <v>953</v>
      </c>
      <c r="AI264" s="316" t="s">
        <v>940</v>
      </c>
      <c r="AJ264" s="316" t="s">
        <v>947</v>
      </c>
      <c r="AK264" s="316" t="s">
        <v>941</v>
      </c>
      <c r="AL264" s="316" t="s">
        <v>947</v>
      </c>
      <c r="AM264" s="316" t="s">
        <v>947</v>
      </c>
      <c r="AN264" s="316" t="s">
        <v>939</v>
      </c>
      <c r="AO264" s="316" t="s">
        <v>940</v>
      </c>
      <c r="AP264" s="316" t="s">
        <v>938</v>
      </c>
      <c r="AQ264" s="316" t="s">
        <v>941</v>
      </c>
      <c r="AR264" s="316" t="s">
        <v>947</v>
      </c>
    </row>
    <row r="265" spans="1:44">
      <c r="A265" s="316" t="s">
        <v>7974</v>
      </c>
      <c r="B265" s="316" t="s">
        <v>7975</v>
      </c>
      <c r="C265" s="316" t="s">
        <v>7976</v>
      </c>
      <c r="D265" s="317">
        <v>45619</v>
      </c>
      <c r="E265" s="316" t="s">
        <v>1101</v>
      </c>
      <c r="F265" s="316" t="s">
        <v>169</v>
      </c>
      <c r="G265" s="316" t="s">
        <v>7879</v>
      </c>
      <c r="H265" s="316" t="s">
        <v>3190</v>
      </c>
      <c r="I265" s="316" t="s">
        <v>3192</v>
      </c>
      <c r="J265" s="316" t="s">
        <v>955</v>
      </c>
      <c r="K265" s="316" t="s">
        <v>955</v>
      </c>
      <c r="L265" s="316" t="s">
        <v>946</v>
      </c>
      <c r="M265" s="316" t="s">
        <v>940</v>
      </c>
      <c r="N265" s="316" t="s">
        <v>938</v>
      </c>
      <c r="O265" s="316" t="s">
        <v>956</v>
      </c>
      <c r="P265" s="316" t="s">
        <v>955</v>
      </c>
      <c r="Q265" s="316" t="s">
        <v>955</v>
      </c>
      <c r="R265" s="316" t="s">
        <v>946</v>
      </c>
      <c r="S265" s="316" t="s">
        <v>955</v>
      </c>
      <c r="T265" s="316" t="s">
        <v>936</v>
      </c>
      <c r="U265" s="316" t="s">
        <v>938</v>
      </c>
      <c r="V265" s="316" t="s">
        <v>939</v>
      </c>
      <c r="W265" s="316" t="s">
        <v>939</v>
      </c>
      <c r="X265" s="316" t="s">
        <v>939</v>
      </c>
      <c r="Y265" s="316" t="s">
        <v>946</v>
      </c>
      <c r="Z265" s="316" t="s">
        <v>946</v>
      </c>
      <c r="AA265" s="316" t="s">
        <v>961</v>
      </c>
      <c r="AB265" s="316" t="s">
        <v>938</v>
      </c>
      <c r="AC265" s="316" t="s">
        <v>956</v>
      </c>
      <c r="AD265" s="316" t="s">
        <v>956</v>
      </c>
      <c r="AE265" s="316" t="s">
        <v>956</v>
      </c>
      <c r="AF265" s="316" t="s">
        <v>956</v>
      </c>
      <c r="AG265" s="316" t="s">
        <v>956</v>
      </c>
      <c r="AH265" s="316" t="s">
        <v>940</v>
      </c>
      <c r="AI265" s="316" t="s">
        <v>938</v>
      </c>
      <c r="AJ265" s="316" t="s">
        <v>956</v>
      </c>
      <c r="AK265" s="316" t="s">
        <v>956</v>
      </c>
      <c r="AL265" s="316" t="s">
        <v>956</v>
      </c>
      <c r="AM265" s="316" t="s">
        <v>956</v>
      </c>
      <c r="AN265" s="316" t="s">
        <v>956</v>
      </c>
      <c r="AO265" s="316" t="s">
        <v>699</v>
      </c>
      <c r="AP265" s="316" t="s">
        <v>938</v>
      </c>
      <c r="AQ265" s="316" t="s">
        <v>956</v>
      </c>
      <c r="AR265" s="316" t="s">
        <v>956</v>
      </c>
    </row>
    <row r="266" spans="1:44">
      <c r="A266" s="316" t="s">
        <v>3229</v>
      </c>
      <c r="B266" s="316" t="s">
        <v>3230</v>
      </c>
      <c r="C266" s="316" t="s">
        <v>7977</v>
      </c>
      <c r="D266" s="317">
        <v>45619</v>
      </c>
      <c r="E266" s="316" t="s">
        <v>1101</v>
      </c>
      <c r="F266" s="316" t="s">
        <v>644</v>
      </c>
      <c r="G266" s="316" t="s">
        <v>7879</v>
      </c>
      <c r="H266" s="316" t="s">
        <v>3190</v>
      </c>
      <c r="I266" s="316" t="s">
        <v>3208</v>
      </c>
      <c r="J266" s="316" t="s">
        <v>956</v>
      </c>
      <c r="K266" s="316" t="s">
        <v>956</v>
      </c>
      <c r="L266" s="316" t="s">
        <v>947</v>
      </c>
      <c r="M266" s="316" t="s">
        <v>940</v>
      </c>
      <c r="N266" s="316" t="s">
        <v>938</v>
      </c>
      <c r="O266" s="316" t="s">
        <v>947</v>
      </c>
      <c r="P266" s="316" t="s">
        <v>956</v>
      </c>
      <c r="Q266" s="316" t="s">
        <v>956</v>
      </c>
      <c r="R266" s="316" t="s">
        <v>956</v>
      </c>
      <c r="S266" s="316" t="s">
        <v>956</v>
      </c>
      <c r="T266" s="316" t="s">
        <v>940</v>
      </c>
      <c r="U266" s="316" t="s">
        <v>938</v>
      </c>
      <c r="V266" s="316" t="s">
        <v>956</v>
      </c>
      <c r="W266" s="316" t="s">
        <v>956</v>
      </c>
      <c r="X266" s="316" t="s">
        <v>947</v>
      </c>
      <c r="Y266" s="316" t="s">
        <v>947</v>
      </c>
      <c r="Z266" s="316" t="s">
        <v>947</v>
      </c>
      <c r="AA266" s="316" t="s">
        <v>956</v>
      </c>
      <c r="AB266" s="316" t="s">
        <v>938</v>
      </c>
      <c r="AC266" s="316" t="s">
        <v>956</v>
      </c>
      <c r="AD266" s="316" t="s">
        <v>956</v>
      </c>
      <c r="AE266" s="316" t="s">
        <v>956</v>
      </c>
      <c r="AF266" s="316" t="s">
        <v>956</v>
      </c>
      <c r="AG266" s="316" t="s">
        <v>947</v>
      </c>
      <c r="AH266" s="316" t="s">
        <v>940</v>
      </c>
      <c r="AI266" s="316" t="s">
        <v>938</v>
      </c>
      <c r="AJ266" s="316" t="s">
        <v>956</v>
      </c>
      <c r="AK266" s="316" t="s">
        <v>956</v>
      </c>
      <c r="AL266" s="316" t="s">
        <v>956</v>
      </c>
      <c r="AM266" s="316" t="s">
        <v>956</v>
      </c>
      <c r="AN266" s="316" t="s">
        <v>937</v>
      </c>
      <c r="AO266" s="316" t="s">
        <v>699</v>
      </c>
      <c r="AP266" s="316" t="s">
        <v>938</v>
      </c>
      <c r="AQ266" s="316" t="s">
        <v>956</v>
      </c>
      <c r="AR266" s="316" t="s">
        <v>956</v>
      </c>
    </row>
    <row r="267" spans="1:44">
      <c r="A267" s="316" t="s">
        <v>7978</v>
      </c>
      <c r="B267" s="316" t="s">
        <v>7979</v>
      </c>
      <c r="C267" s="316" t="s">
        <v>7980</v>
      </c>
      <c r="D267" s="317">
        <v>45619</v>
      </c>
      <c r="E267" s="316" t="s">
        <v>7936</v>
      </c>
      <c r="F267" s="316" t="s">
        <v>644</v>
      </c>
      <c r="G267" s="316" t="s">
        <v>7879</v>
      </c>
      <c r="H267" s="316" t="s">
        <v>3190</v>
      </c>
      <c r="I267" s="316" t="s">
        <v>3193</v>
      </c>
      <c r="J267" s="316" t="s">
        <v>939</v>
      </c>
      <c r="K267" s="316" t="s">
        <v>956</v>
      </c>
      <c r="L267" s="316" t="s">
        <v>978</v>
      </c>
      <c r="M267" s="316" t="s">
        <v>956</v>
      </c>
      <c r="N267" s="316" t="s">
        <v>940</v>
      </c>
      <c r="O267" s="316" t="s">
        <v>699</v>
      </c>
      <c r="P267" s="316" t="s">
        <v>947</v>
      </c>
      <c r="Q267" s="316" t="s">
        <v>946</v>
      </c>
      <c r="R267" s="316" t="s">
        <v>941</v>
      </c>
      <c r="S267" s="316" t="s">
        <v>939</v>
      </c>
      <c r="T267" s="316" t="s">
        <v>961</v>
      </c>
      <c r="U267" s="316" t="s">
        <v>938</v>
      </c>
      <c r="V267" s="316" t="s">
        <v>982</v>
      </c>
      <c r="W267" s="316" t="s">
        <v>947</v>
      </c>
      <c r="X267" s="316" t="s">
        <v>947</v>
      </c>
      <c r="Y267" s="316" t="s">
        <v>982</v>
      </c>
      <c r="Z267" s="316" t="s">
        <v>939</v>
      </c>
      <c r="AA267" s="316" t="s">
        <v>939</v>
      </c>
      <c r="AB267" s="316" t="s">
        <v>699</v>
      </c>
      <c r="AC267" s="316" t="s">
        <v>955</v>
      </c>
      <c r="AD267" s="316" t="s">
        <v>965</v>
      </c>
      <c r="AE267" s="316" t="s">
        <v>956</v>
      </c>
      <c r="AF267" s="316" t="s">
        <v>956</v>
      </c>
      <c r="AG267" s="316" t="s">
        <v>955</v>
      </c>
      <c r="AH267" s="316" t="s">
        <v>962</v>
      </c>
      <c r="AI267" s="316" t="s">
        <v>938</v>
      </c>
      <c r="AJ267" s="316" t="s">
        <v>939</v>
      </c>
      <c r="AK267" s="316" t="s">
        <v>964</v>
      </c>
      <c r="AL267" s="316" t="s">
        <v>939</v>
      </c>
      <c r="AM267" s="316" t="s">
        <v>941</v>
      </c>
      <c r="AN267" s="316" t="s">
        <v>936</v>
      </c>
      <c r="AO267" s="316" t="s">
        <v>699</v>
      </c>
      <c r="AP267" s="316" t="s">
        <v>961</v>
      </c>
      <c r="AQ267" s="316" t="s">
        <v>977</v>
      </c>
      <c r="AR267" s="316" t="s">
        <v>941</v>
      </c>
    </row>
    <row r="268" spans="1:44">
      <c r="A268" s="316" t="s">
        <v>3231</v>
      </c>
      <c r="B268" s="316" t="s">
        <v>3232</v>
      </c>
      <c r="C268" s="316" t="s">
        <v>7981</v>
      </c>
      <c r="D268" s="317">
        <v>45619</v>
      </c>
      <c r="E268" s="316" t="s">
        <v>1101</v>
      </c>
      <c r="F268" s="316" t="s">
        <v>169</v>
      </c>
      <c r="G268" s="316" t="s">
        <v>7879</v>
      </c>
      <c r="H268" s="316" t="s">
        <v>3190</v>
      </c>
      <c r="I268" s="316" t="s">
        <v>3192</v>
      </c>
      <c r="J268" s="316" t="s">
        <v>956</v>
      </c>
      <c r="K268" s="316" t="s">
        <v>947</v>
      </c>
      <c r="L268" s="316" t="s">
        <v>956</v>
      </c>
      <c r="M268" s="316" t="s">
        <v>940</v>
      </c>
      <c r="N268" s="316" t="s">
        <v>938</v>
      </c>
      <c r="O268" s="316" t="s">
        <v>956</v>
      </c>
      <c r="P268" s="316" t="s">
        <v>956</v>
      </c>
      <c r="Q268" s="316" t="s">
        <v>956</v>
      </c>
      <c r="R268" s="316" t="s">
        <v>956</v>
      </c>
      <c r="S268" s="316" t="s">
        <v>956</v>
      </c>
      <c r="T268" s="316" t="s">
        <v>940</v>
      </c>
      <c r="U268" s="316" t="s">
        <v>938</v>
      </c>
      <c r="V268" s="316" t="s">
        <v>41</v>
      </c>
      <c r="W268" s="316" t="s">
        <v>947</v>
      </c>
      <c r="X268" s="316" t="s">
        <v>956</v>
      </c>
      <c r="Y268" s="316" t="s">
        <v>956</v>
      </c>
      <c r="Z268" s="316" t="s">
        <v>956</v>
      </c>
      <c r="AA268" s="316" t="s">
        <v>940</v>
      </c>
      <c r="AB268" s="316" t="s">
        <v>938</v>
      </c>
      <c r="AC268" s="316" t="s">
        <v>956</v>
      </c>
      <c r="AD268" s="316" t="s">
        <v>956</v>
      </c>
      <c r="AE268" s="316" t="s">
        <v>956</v>
      </c>
      <c r="AF268" s="316" t="s">
        <v>956</v>
      </c>
      <c r="AG268" s="316" t="s">
        <v>955</v>
      </c>
      <c r="AH268" s="316" t="s">
        <v>940</v>
      </c>
      <c r="AI268" s="316" t="s">
        <v>938</v>
      </c>
      <c r="AJ268" s="316" t="s">
        <v>940</v>
      </c>
      <c r="AK268" s="316" t="s">
        <v>947</v>
      </c>
      <c r="AL268" s="316" t="s">
        <v>956</v>
      </c>
      <c r="AM268" s="316" t="s">
        <v>956</v>
      </c>
      <c r="AN268" s="316" t="s">
        <v>978</v>
      </c>
      <c r="AO268" s="316" t="s">
        <v>699</v>
      </c>
      <c r="AP268" s="316" t="s">
        <v>938</v>
      </c>
      <c r="AQ268" s="316" t="s">
        <v>956</v>
      </c>
      <c r="AR268" s="316" t="s">
        <v>956</v>
      </c>
    </row>
    <row r="269" spans="1:44">
      <c r="A269" s="316" t="s">
        <v>3233</v>
      </c>
      <c r="B269" s="316" t="s">
        <v>3234</v>
      </c>
      <c r="C269" s="316" t="s">
        <v>7982</v>
      </c>
      <c r="D269" s="317">
        <v>45619</v>
      </c>
      <c r="E269" s="316" t="s">
        <v>7926</v>
      </c>
      <c r="F269" s="316" t="s">
        <v>169</v>
      </c>
      <c r="G269" s="316" t="s">
        <v>7879</v>
      </c>
      <c r="H269" s="316" t="s">
        <v>3190</v>
      </c>
      <c r="I269" s="316" t="s">
        <v>3194</v>
      </c>
      <c r="J269" s="316" t="s">
        <v>939</v>
      </c>
      <c r="K269" s="316" t="s">
        <v>978</v>
      </c>
      <c r="L269" s="316" t="s">
        <v>939</v>
      </c>
      <c r="M269" s="316" t="s">
        <v>956</v>
      </c>
      <c r="N269" s="316" t="s">
        <v>938</v>
      </c>
      <c r="O269" s="316" t="s">
        <v>961</v>
      </c>
      <c r="P269" s="316" t="s">
        <v>978</v>
      </c>
      <c r="Q269" s="316" t="s">
        <v>975</v>
      </c>
      <c r="R269" s="316" t="s">
        <v>939</v>
      </c>
      <c r="S269" s="316" t="s">
        <v>941</v>
      </c>
      <c r="T269" s="316" t="s">
        <v>978</v>
      </c>
      <c r="U269" s="316" t="s">
        <v>938</v>
      </c>
      <c r="V269" s="316" t="s">
        <v>975</v>
      </c>
      <c r="W269" s="316" t="s">
        <v>134</v>
      </c>
      <c r="X269" s="316" t="s">
        <v>939</v>
      </c>
      <c r="Y269" s="316" t="s">
        <v>977</v>
      </c>
      <c r="Z269" s="316" t="s">
        <v>977</v>
      </c>
      <c r="AA269" s="316" t="s">
        <v>939</v>
      </c>
      <c r="AB269" s="316" t="s">
        <v>699</v>
      </c>
      <c r="AC269" s="316" t="s">
        <v>939</v>
      </c>
      <c r="AD269" s="316" t="s">
        <v>939</v>
      </c>
      <c r="AE269" s="316" t="s">
        <v>939</v>
      </c>
      <c r="AF269" s="316" t="s">
        <v>939</v>
      </c>
      <c r="AG269" s="316" t="s">
        <v>982</v>
      </c>
      <c r="AH269" s="316" t="s">
        <v>953</v>
      </c>
      <c r="AI269" s="316" t="s">
        <v>938</v>
      </c>
      <c r="AJ269" s="316" t="s">
        <v>939</v>
      </c>
      <c r="AK269" s="316" t="s">
        <v>982</v>
      </c>
      <c r="AL269" s="316" t="s">
        <v>982</v>
      </c>
      <c r="AM269" s="316" t="s">
        <v>982</v>
      </c>
      <c r="AN269" s="316" t="s">
        <v>982</v>
      </c>
      <c r="AO269" s="316" t="s">
        <v>699</v>
      </c>
      <c r="AP269" s="316" t="s">
        <v>938</v>
      </c>
      <c r="AQ269" s="316" t="s">
        <v>982</v>
      </c>
      <c r="AR269" s="316" t="s">
        <v>977</v>
      </c>
    </row>
    <row r="270" spans="1:44">
      <c r="A270" s="316" t="s">
        <v>7983</v>
      </c>
      <c r="B270" s="316" t="s">
        <v>7984</v>
      </c>
      <c r="C270" s="316" t="s">
        <v>7985</v>
      </c>
      <c r="D270" s="317">
        <v>45951</v>
      </c>
      <c r="E270" s="316" t="s">
        <v>7923</v>
      </c>
      <c r="F270" s="316" t="s">
        <v>169</v>
      </c>
      <c r="G270" s="316" t="s">
        <v>7879</v>
      </c>
      <c r="H270" s="316" t="s">
        <v>3190</v>
      </c>
      <c r="I270" s="316" t="s">
        <v>3196</v>
      </c>
      <c r="J270" s="316" t="s">
        <v>978</v>
      </c>
      <c r="K270" s="316" t="s">
        <v>978</v>
      </c>
      <c r="L270" s="316" t="s">
        <v>978</v>
      </c>
      <c r="M270" s="316" t="s">
        <v>961</v>
      </c>
      <c r="N270" s="316" t="s">
        <v>938</v>
      </c>
      <c r="O270" s="316" t="s">
        <v>978</v>
      </c>
      <c r="P270" s="316" t="s">
        <v>978</v>
      </c>
      <c r="Q270" s="316" t="s">
        <v>978</v>
      </c>
      <c r="R270" s="316" t="s">
        <v>699</v>
      </c>
      <c r="S270" s="316" t="s">
        <v>946</v>
      </c>
      <c r="T270" s="316" t="s">
        <v>947</v>
      </c>
      <c r="U270" s="316" t="s">
        <v>947</v>
      </c>
      <c r="V270" s="316" t="s">
        <v>946</v>
      </c>
      <c r="W270" s="316" t="s">
        <v>946</v>
      </c>
      <c r="X270" s="316" t="s">
        <v>939</v>
      </c>
      <c r="Y270" s="316" t="s">
        <v>947</v>
      </c>
      <c r="Z270" s="316" t="s">
        <v>947</v>
      </c>
      <c r="AA270" s="316" t="s">
        <v>947</v>
      </c>
      <c r="AB270" s="316" t="s">
        <v>947</v>
      </c>
      <c r="AC270" s="316" t="s">
        <v>947</v>
      </c>
      <c r="AD270" s="316" t="s">
        <v>947</v>
      </c>
      <c r="AE270" s="316" t="s">
        <v>947</v>
      </c>
      <c r="AF270" s="316" t="s">
        <v>946</v>
      </c>
      <c r="AG270" s="316" t="s">
        <v>947</v>
      </c>
      <c r="AH270" s="316" t="s">
        <v>947</v>
      </c>
      <c r="AI270" s="316" t="s">
        <v>699</v>
      </c>
      <c r="AJ270" s="316" t="s">
        <v>699</v>
      </c>
      <c r="AK270" s="316" t="s">
        <v>946</v>
      </c>
      <c r="AL270" s="316" t="s">
        <v>946</v>
      </c>
      <c r="AM270" s="316" t="s">
        <v>947</v>
      </c>
      <c r="AN270" s="316" t="s">
        <v>946</v>
      </c>
      <c r="AO270" s="316" t="s">
        <v>946</v>
      </c>
      <c r="AP270" s="316" t="s">
        <v>699</v>
      </c>
      <c r="AQ270" s="316" t="s">
        <v>699</v>
      </c>
      <c r="AR270" s="316" t="s">
        <v>947</v>
      </c>
    </row>
    <row r="271" spans="1:44">
      <c r="A271" s="316" t="s">
        <v>7986</v>
      </c>
      <c r="B271" s="316" t="s">
        <v>7987</v>
      </c>
      <c r="C271" s="316" t="s">
        <v>7988</v>
      </c>
      <c r="D271" s="317">
        <v>45619</v>
      </c>
      <c r="E271" s="316" t="s">
        <v>1101</v>
      </c>
      <c r="F271" s="316" t="s">
        <v>169</v>
      </c>
      <c r="G271" s="316" t="s">
        <v>7879</v>
      </c>
      <c r="H271" s="316" t="s">
        <v>3190</v>
      </c>
      <c r="I271" s="316" t="s">
        <v>3196</v>
      </c>
      <c r="J271" s="316" t="s">
        <v>956</v>
      </c>
      <c r="K271" s="316" t="s">
        <v>946</v>
      </c>
      <c r="L271" s="316" t="s">
        <v>946</v>
      </c>
      <c r="M271" s="316" t="s">
        <v>956</v>
      </c>
      <c r="N271" s="316" t="s">
        <v>938</v>
      </c>
      <c r="O271" s="316" t="s">
        <v>949</v>
      </c>
      <c r="P271" s="316" t="s">
        <v>946</v>
      </c>
      <c r="Q271" s="316" t="s">
        <v>946</v>
      </c>
      <c r="R271" s="316" t="s">
        <v>955</v>
      </c>
      <c r="S271" s="316" t="s">
        <v>955</v>
      </c>
      <c r="T271" s="316" t="s">
        <v>970</v>
      </c>
      <c r="U271" s="316" t="s">
        <v>938</v>
      </c>
      <c r="V271" s="316" t="s">
        <v>939</v>
      </c>
      <c r="W271" s="316" t="s">
        <v>947</v>
      </c>
      <c r="X271" s="316" t="s">
        <v>947</v>
      </c>
      <c r="Y271" s="316" t="s">
        <v>946</v>
      </c>
      <c r="Z271" s="316" t="s">
        <v>946</v>
      </c>
      <c r="AA271" s="316" t="s">
        <v>940</v>
      </c>
      <c r="AB271" s="316" t="s">
        <v>938</v>
      </c>
      <c r="AC271" s="316" t="s">
        <v>978</v>
      </c>
      <c r="AD271" s="316" t="s">
        <v>956</v>
      </c>
      <c r="AE271" s="316" t="s">
        <v>978</v>
      </c>
      <c r="AF271" s="316" t="s">
        <v>956</v>
      </c>
      <c r="AG271" s="316" t="s">
        <v>979</v>
      </c>
      <c r="AH271" s="316" t="s">
        <v>699</v>
      </c>
      <c r="AI271" s="316" t="s">
        <v>938</v>
      </c>
      <c r="AJ271" s="316" t="s">
        <v>956</v>
      </c>
      <c r="AK271" s="316" t="s">
        <v>978</v>
      </c>
      <c r="AL271" s="316" t="s">
        <v>956</v>
      </c>
      <c r="AM271" s="316" t="s">
        <v>978</v>
      </c>
      <c r="AN271" s="316" t="s">
        <v>956</v>
      </c>
      <c r="AO271" s="316" t="s">
        <v>699</v>
      </c>
      <c r="AP271" s="316" t="s">
        <v>938</v>
      </c>
      <c r="AQ271" s="316" t="s">
        <v>956</v>
      </c>
      <c r="AR271" s="316" t="s">
        <v>956</v>
      </c>
    </row>
    <row r="272" spans="1:44">
      <c r="A272" s="316" t="s">
        <v>7989</v>
      </c>
      <c r="B272" s="316" t="s">
        <v>7990</v>
      </c>
      <c r="C272" s="316" t="s">
        <v>7991</v>
      </c>
      <c r="D272" s="317">
        <v>45619</v>
      </c>
      <c r="E272" s="316" t="s">
        <v>1208</v>
      </c>
      <c r="F272" s="316" t="s">
        <v>169</v>
      </c>
      <c r="G272" s="316" t="s">
        <v>7879</v>
      </c>
      <c r="H272" s="316" t="s">
        <v>3190</v>
      </c>
      <c r="I272" s="316" t="s">
        <v>3192</v>
      </c>
      <c r="J272" s="316" t="s">
        <v>947</v>
      </c>
      <c r="K272" s="316" t="s">
        <v>939</v>
      </c>
      <c r="L272" s="316" t="s">
        <v>982</v>
      </c>
      <c r="M272" s="316" t="s">
        <v>937</v>
      </c>
      <c r="N272" s="316" t="s">
        <v>938</v>
      </c>
      <c r="O272" s="316" t="s">
        <v>947</v>
      </c>
      <c r="P272" s="316" t="s">
        <v>939</v>
      </c>
      <c r="Q272" s="316" t="s">
        <v>946</v>
      </c>
      <c r="R272" s="316" t="s">
        <v>947</v>
      </c>
      <c r="S272" s="316" t="s">
        <v>939</v>
      </c>
      <c r="T272" s="316" t="s">
        <v>953</v>
      </c>
      <c r="U272" s="316" t="s">
        <v>938</v>
      </c>
      <c r="V272" s="316" t="s">
        <v>939</v>
      </c>
      <c r="W272" s="316" t="s">
        <v>947</v>
      </c>
      <c r="X272" s="316" t="s">
        <v>947</v>
      </c>
      <c r="Y272" s="316" t="s">
        <v>939</v>
      </c>
      <c r="Z272" s="316" t="s">
        <v>939</v>
      </c>
      <c r="AA272" s="316" t="s">
        <v>939</v>
      </c>
      <c r="AB272" s="316" t="s">
        <v>938</v>
      </c>
      <c r="AC272" s="316" t="s">
        <v>939</v>
      </c>
      <c r="AD272" s="316" t="s">
        <v>947</v>
      </c>
      <c r="AE272" s="316" t="s">
        <v>939</v>
      </c>
      <c r="AF272" s="316" t="s">
        <v>939</v>
      </c>
      <c r="AG272" s="316" t="s">
        <v>947</v>
      </c>
      <c r="AH272" s="316" t="s">
        <v>940</v>
      </c>
      <c r="AI272" s="316" t="s">
        <v>938</v>
      </c>
      <c r="AJ272" s="316" t="s">
        <v>936</v>
      </c>
      <c r="AK272" s="316" t="s">
        <v>970</v>
      </c>
      <c r="AL272" s="316" t="s">
        <v>939</v>
      </c>
      <c r="AM272" s="316" t="s">
        <v>947</v>
      </c>
      <c r="AN272" s="316" t="s">
        <v>939</v>
      </c>
      <c r="AO272" s="316" t="s">
        <v>940</v>
      </c>
      <c r="AP272" s="316" t="s">
        <v>938</v>
      </c>
      <c r="AQ272" s="316" t="s">
        <v>941</v>
      </c>
      <c r="AR272" s="316" t="s">
        <v>939</v>
      </c>
    </row>
    <row r="273" spans="1:44">
      <c r="A273" s="316" t="s">
        <v>3235</v>
      </c>
      <c r="B273" s="316" t="s">
        <v>3236</v>
      </c>
      <c r="C273" s="316" t="s">
        <v>7992</v>
      </c>
      <c r="D273" s="317">
        <v>45619</v>
      </c>
      <c r="E273" s="316" t="s">
        <v>1101</v>
      </c>
      <c r="F273" s="316" t="s">
        <v>169</v>
      </c>
      <c r="G273" s="316" t="s">
        <v>7879</v>
      </c>
      <c r="H273" s="316" t="s">
        <v>3190</v>
      </c>
      <c r="I273" s="316" t="s">
        <v>3192</v>
      </c>
      <c r="J273" s="316" t="s">
        <v>936</v>
      </c>
      <c r="K273" s="316" t="s">
        <v>936</v>
      </c>
      <c r="L273" s="316" t="s">
        <v>936</v>
      </c>
      <c r="M273" s="316" t="s">
        <v>936</v>
      </c>
      <c r="N273" s="316" t="s">
        <v>938</v>
      </c>
      <c r="O273" s="316" t="s">
        <v>936</v>
      </c>
      <c r="P273" s="316" t="s">
        <v>938</v>
      </c>
      <c r="Q273" s="316" t="s">
        <v>938</v>
      </c>
      <c r="R273" s="316" t="s">
        <v>938</v>
      </c>
      <c r="S273" s="316" t="s">
        <v>938</v>
      </c>
      <c r="T273" s="316" t="s">
        <v>938</v>
      </c>
      <c r="U273" s="316" t="s">
        <v>938</v>
      </c>
      <c r="V273" s="316" t="s">
        <v>938</v>
      </c>
      <c r="W273" s="316" t="s">
        <v>938</v>
      </c>
      <c r="X273" s="316" t="s">
        <v>938</v>
      </c>
      <c r="Y273" s="316" t="s">
        <v>938</v>
      </c>
      <c r="Z273" s="316" t="s">
        <v>938</v>
      </c>
      <c r="AA273" s="316" t="s">
        <v>938</v>
      </c>
      <c r="AB273" s="316" t="s">
        <v>938</v>
      </c>
      <c r="AC273" s="316" t="s">
        <v>938</v>
      </c>
      <c r="AD273" s="316" t="s">
        <v>938</v>
      </c>
      <c r="AE273" s="316" t="s">
        <v>938</v>
      </c>
      <c r="AF273" s="316" t="s">
        <v>938</v>
      </c>
      <c r="AG273" s="316" t="s">
        <v>938</v>
      </c>
      <c r="AH273" s="316" t="s">
        <v>938</v>
      </c>
      <c r="AI273" s="316" t="s">
        <v>938</v>
      </c>
      <c r="AJ273" s="316" t="s">
        <v>938</v>
      </c>
      <c r="AK273" s="316" t="s">
        <v>938</v>
      </c>
      <c r="AL273" s="316" t="s">
        <v>938</v>
      </c>
      <c r="AM273" s="316" t="s">
        <v>938</v>
      </c>
      <c r="AN273" s="316" t="s">
        <v>938</v>
      </c>
      <c r="AO273" s="316" t="s">
        <v>938</v>
      </c>
      <c r="AP273" s="316" t="s">
        <v>938</v>
      </c>
      <c r="AQ273" s="316" t="s">
        <v>938</v>
      </c>
      <c r="AR273" s="316" t="s">
        <v>938</v>
      </c>
    </row>
    <row r="274" spans="1:44">
      <c r="A274" s="316" t="s">
        <v>7993</v>
      </c>
      <c r="B274" s="316" t="s">
        <v>7994</v>
      </c>
      <c r="C274" s="316" t="s">
        <v>7995</v>
      </c>
      <c r="D274" s="317">
        <v>45698</v>
      </c>
      <c r="E274" s="316" t="s">
        <v>1105</v>
      </c>
      <c r="F274" s="316" t="s">
        <v>169</v>
      </c>
      <c r="G274" s="316" t="s">
        <v>7879</v>
      </c>
      <c r="H274" s="316" t="s">
        <v>3190</v>
      </c>
      <c r="I274" s="316" t="s">
        <v>3192</v>
      </c>
      <c r="J274" s="316" t="s">
        <v>946</v>
      </c>
      <c r="K274" s="316" t="s">
        <v>947</v>
      </c>
      <c r="L274" s="316" t="s">
        <v>946</v>
      </c>
      <c r="M274" s="316" t="s">
        <v>946</v>
      </c>
      <c r="N274" s="316" t="s">
        <v>946</v>
      </c>
      <c r="O274" s="316" t="s">
        <v>946</v>
      </c>
      <c r="P274" s="316" t="s">
        <v>946</v>
      </c>
      <c r="Q274" s="316" t="s">
        <v>946</v>
      </c>
      <c r="R274" s="316" t="s">
        <v>947</v>
      </c>
      <c r="S274" s="316" t="s">
        <v>947</v>
      </c>
      <c r="T274" s="316" t="s">
        <v>947</v>
      </c>
      <c r="U274" s="316" t="s">
        <v>699</v>
      </c>
      <c r="V274" s="316" t="s">
        <v>699</v>
      </c>
      <c r="W274" s="316" t="s">
        <v>946</v>
      </c>
      <c r="X274" s="316" t="s">
        <v>946</v>
      </c>
      <c r="Y274" s="316" t="s">
        <v>947</v>
      </c>
      <c r="Z274" s="316" t="s">
        <v>947</v>
      </c>
      <c r="AA274" s="316" t="s">
        <v>947</v>
      </c>
      <c r="AB274" s="316" t="s">
        <v>946</v>
      </c>
      <c r="AC274" s="316" t="s">
        <v>947</v>
      </c>
      <c r="AD274" s="316" t="s">
        <v>946</v>
      </c>
      <c r="AE274" s="316" t="s">
        <v>947</v>
      </c>
      <c r="AF274" s="316" t="s">
        <v>946</v>
      </c>
      <c r="AG274" s="316" t="s">
        <v>947</v>
      </c>
      <c r="AH274" s="316" t="s">
        <v>947</v>
      </c>
      <c r="AI274" s="316" t="s">
        <v>699</v>
      </c>
      <c r="AJ274" s="316" t="s">
        <v>699</v>
      </c>
      <c r="AK274" s="316" t="s">
        <v>947</v>
      </c>
      <c r="AL274" s="316" t="s">
        <v>947</v>
      </c>
      <c r="AM274" s="316" t="s">
        <v>947</v>
      </c>
      <c r="AN274" s="316" t="s">
        <v>946</v>
      </c>
      <c r="AO274" s="316" t="s">
        <v>946</v>
      </c>
      <c r="AP274" s="316" t="s">
        <v>946</v>
      </c>
      <c r="AQ274" s="316" t="s">
        <v>947</v>
      </c>
      <c r="AR274" s="316" t="s">
        <v>946</v>
      </c>
    </row>
    <row r="275" spans="1:44">
      <c r="A275" s="316" t="s">
        <v>3237</v>
      </c>
      <c r="B275" s="316" t="s">
        <v>3238</v>
      </c>
      <c r="C275" s="316" t="s">
        <v>7996</v>
      </c>
      <c r="D275" s="317">
        <v>45619</v>
      </c>
      <c r="E275" s="316" t="s">
        <v>7887</v>
      </c>
      <c r="F275" s="316" t="s">
        <v>169</v>
      </c>
      <c r="G275" s="316" t="s">
        <v>7879</v>
      </c>
      <c r="H275" s="316" t="s">
        <v>3190</v>
      </c>
      <c r="I275" s="316" t="s">
        <v>3192</v>
      </c>
      <c r="J275" s="316" t="s">
        <v>946</v>
      </c>
      <c r="K275" s="316" t="s">
        <v>946</v>
      </c>
      <c r="L275" s="316" t="s">
        <v>946</v>
      </c>
      <c r="M275" s="316" t="s">
        <v>978</v>
      </c>
      <c r="N275" s="316" t="s">
        <v>938</v>
      </c>
      <c r="O275" s="316" t="s">
        <v>946</v>
      </c>
      <c r="P275" s="316" t="s">
        <v>946</v>
      </c>
      <c r="Q275" s="316" t="s">
        <v>946</v>
      </c>
      <c r="R275" s="316" t="s">
        <v>946</v>
      </c>
      <c r="S275" s="316" t="s">
        <v>946</v>
      </c>
      <c r="T275" s="316" t="s">
        <v>961</v>
      </c>
      <c r="U275" s="316" t="s">
        <v>938</v>
      </c>
      <c r="V275" s="316" t="s">
        <v>946</v>
      </c>
      <c r="W275" s="316" t="s">
        <v>946</v>
      </c>
      <c r="X275" s="316" t="s">
        <v>978</v>
      </c>
      <c r="Y275" s="316" t="s">
        <v>978</v>
      </c>
      <c r="Z275" s="316" t="s">
        <v>946</v>
      </c>
      <c r="AA275" s="316" t="s">
        <v>961</v>
      </c>
      <c r="AB275" s="316" t="s">
        <v>938</v>
      </c>
      <c r="AC275" s="316" t="s">
        <v>936</v>
      </c>
      <c r="AD275" s="316" t="s">
        <v>946</v>
      </c>
      <c r="AE275" s="316" t="s">
        <v>946</v>
      </c>
      <c r="AF275" s="316" t="s">
        <v>946</v>
      </c>
      <c r="AG275" s="316" t="s">
        <v>978</v>
      </c>
      <c r="AH275" s="316" t="s">
        <v>961</v>
      </c>
      <c r="AI275" s="316" t="s">
        <v>938</v>
      </c>
      <c r="AJ275" s="316" t="s">
        <v>946</v>
      </c>
      <c r="AK275" s="316" t="s">
        <v>978</v>
      </c>
      <c r="AL275" s="316" t="s">
        <v>946</v>
      </c>
      <c r="AM275" s="316" t="s">
        <v>946</v>
      </c>
      <c r="AN275" s="316" t="s">
        <v>946</v>
      </c>
      <c r="AO275" s="316" t="s">
        <v>699</v>
      </c>
      <c r="AP275" s="316" t="s">
        <v>938</v>
      </c>
      <c r="AQ275" s="316" t="s">
        <v>978</v>
      </c>
      <c r="AR275" s="316" t="s">
        <v>946</v>
      </c>
    </row>
    <row r="276" spans="1:44">
      <c r="A276" s="316" t="s">
        <v>7997</v>
      </c>
      <c r="B276" s="316" t="s">
        <v>7998</v>
      </c>
      <c r="C276" s="316" t="s">
        <v>7999</v>
      </c>
      <c r="D276" s="317">
        <v>45908</v>
      </c>
      <c r="E276" s="316" t="s">
        <v>1101</v>
      </c>
      <c r="F276" s="316" t="s">
        <v>644</v>
      </c>
      <c r="G276" s="316" t="s">
        <v>7879</v>
      </c>
      <c r="H276" s="316" t="s">
        <v>3190</v>
      </c>
      <c r="I276" s="316" t="s">
        <v>3208</v>
      </c>
      <c r="J276" s="316" t="s">
        <v>956</v>
      </c>
      <c r="K276" s="316" t="s">
        <v>956</v>
      </c>
      <c r="L276" s="316" t="s">
        <v>947</v>
      </c>
      <c r="M276" s="316" t="s">
        <v>940</v>
      </c>
      <c r="N276" s="316" t="s">
        <v>938</v>
      </c>
      <c r="O276" s="316" t="s">
        <v>947</v>
      </c>
      <c r="P276" s="316" t="s">
        <v>956</v>
      </c>
      <c r="Q276" s="316" t="s">
        <v>956</v>
      </c>
      <c r="R276" s="316" t="s">
        <v>956</v>
      </c>
      <c r="S276" s="316" t="s">
        <v>956</v>
      </c>
      <c r="T276" s="316" t="s">
        <v>940</v>
      </c>
      <c r="U276" s="316" t="s">
        <v>938</v>
      </c>
      <c r="V276" s="316" t="s">
        <v>956</v>
      </c>
      <c r="W276" s="316" t="s">
        <v>956</v>
      </c>
      <c r="X276" s="316" t="s">
        <v>941</v>
      </c>
      <c r="Y276" s="316" t="s">
        <v>956</v>
      </c>
      <c r="Z276" s="316" t="s">
        <v>956</v>
      </c>
      <c r="AA276" s="316" t="s">
        <v>940</v>
      </c>
      <c r="AB276" s="316" t="s">
        <v>938</v>
      </c>
      <c r="AC276" s="316" t="s">
        <v>956</v>
      </c>
      <c r="AD276" s="316" t="s">
        <v>956</v>
      </c>
      <c r="AE276" s="316" t="s">
        <v>956</v>
      </c>
      <c r="AF276" s="316" t="s">
        <v>979</v>
      </c>
      <c r="AG276" s="316" t="s">
        <v>956</v>
      </c>
      <c r="AH276" s="316" t="s">
        <v>940</v>
      </c>
      <c r="AI276" s="316" t="s">
        <v>938</v>
      </c>
      <c r="AJ276" s="316" t="s">
        <v>956</v>
      </c>
      <c r="AK276" s="316" t="s">
        <v>956</v>
      </c>
      <c r="AL276" s="316" t="s">
        <v>956</v>
      </c>
      <c r="AM276" s="316" t="s">
        <v>956</v>
      </c>
      <c r="AN276" s="316" t="s">
        <v>956</v>
      </c>
      <c r="AO276" s="316" t="s">
        <v>699</v>
      </c>
      <c r="AP276" s="316" t="s">
        <v>938</v>
      </c>
      <c r="AQ276" s="316" t="s">
        <v>956</v>
      </c>
      <c r="AR276" s="316" t="s">
        <v>956</v>
      </c>
    </row>
    <row r="277" spans="1:44">
      <c r="A277" s="316" t="s">
        <v>3239</v>
      </c>
      <c r="B277" s="316" t="s">
        <v>3240</v>
      </c>
      <c r="C277" s="316" t="s">
        <v>8000</v>
      </c>
      <c r="D277" s="317">
        <v>45619</v>
      </c>
      <c r="E277" s="316" t="s">
        <v>1208</v>
      </c>
      <c r="F277" s="316" t="s">
        <v>169</v>
      </c>
      <c r="G277" s="316" t="s">
        <v>7879</v>
      </c>
      <c r="H277" s="316" t="s">
        <v>3190</v>
      </c>
      <c r="I277" s="316" t="s">
        <v>3192</v>
      </c>
      <c r="J277" s="316" t="s">
        <v>978</v>
      </c>
      <c r="K277" s="316" t="s">
        <v>978</v>
      </c>
      <c r="L277" s="316" t="s">
        <v>978</v>
      </c>
      <c r="M277" s="316" t="s">
        <v>961</v>
      </c>
      <c r="N277" s="316" t="s">
        <v>938</v>
      </c>
      <c r="O277" s="316" t="s">
        <v>978</v>
      </c>
      <c r="P277" s="316" t="s">
        <v>978</v>
      </c>
      <c r="Q277" s="316" t="s">
        <v>978</v>
      </c>
      <c r="R277" s="316" t="s">
        <v>978</v>
      </c>
      <c r="S277" s="316" t="s">
        <v>947</v>
      </c>
      <c r="T277" s="316" t="s">
        <v>940</v>
      </c>
      <c r="U277" s="316" t="s">
        <v>938</v>
      </c>
      <c r="V277" s="316" t="s">
        <v>939</v>
      </c>
      <c r="W277" s="316" t="s">
        <v>978</v>
      </c>
      <c r="X277" s="316" t="s">
        <v>956</v>
      </c>
      <c r="Y277" s="316" t="s">
        <v>978</v>
      </c>
      <c r="Z277" s="316" t="s">
        <v>956</v>
      </c>
      <c r="AA277" s="316" t="s">
        <v>940</v>
      </c>
      <c r="AB277" s="316" t="s">
        <v>938</v>
      </c>
      <c r="AC277" s="316" t="s">
        <v>978</v>
      </c>
      <c r="AD277" s="316" t="s">
        <v>956</v>
      </c>
      <c r="AE277" s="316" t="s">
        <v>978</v>
      </c>
      <c r="AF277" s="316" t="s">
        <v>956</v>
      </c>
      <c r="AG277" s="316" t="s">
        <v>956</v>
      </c>
      <c r="AH277" s="316" t="s">
        <v>940</v>
      </c>
      <c r="AI277" s="316" t="s">
        <v>938</v>
      </c>
      <c r="AJ277" s="316" t="s">
        <v>956</v>
      </c>
      <c r="AK277" s="316" t="s">
        <v>947</v>
      </c>
      <c r="AL277" s="316" t="s">
        <v>978</v>
      </c>
      <c r="AM277" s="316" t="s">
        <v>978</v>
      </c>
      <c r="AN277" s="316" t="s">
        <v>978</v>
      </c>
      <c r="AO277" s="316" t="s">
        <v>699</v>
      </c>
      <c r="AP277" s="316" t="s">
        <v>938</v>
      </c>
      <c r="AQ277" s="316" t="s">
        <v>978</v>
      </c>
      <c r="AR277" s="316" t="s">
        <v>978</v>
      </c>
    </row>
    <row r="278" spans="1:44">
      <c r="A278" s="316" t="s">
        <v>8001</v>
      </c>
      <c r="B278" s="316" t="s">
        <v>8002</v>
      </c>
      <c r="C278" s="316" t="s">
        <v>8003</v>
      </c>
      <c r="D278" s="317">
        <v>45619</v>
      </c>
      <c r="E278" s="316" t="s">
        <v>7955</v>
      </c>
      <c r="F278" s="316" t="s">
        <v>169</v>
      </c>
      <c r="G278" s="316" t="s">
        <v>7879</v>
      </c>
      <c r="H278" s="316" t="s">
        <v>3190</v>
      </c>
      <c r="I278" s="316" t="s">
        <v>3196</v>
      </c>
      <c r="J278" s="316" t="s">
        <v>956</v>
      </c>
      <c r="K278" s="316" t="s">
        <v>956</v>
      </c>
      <c r="L278" s="316" t="s">
        <v>939</v>
      </c>
      <c r="M278" s="316" t="s">
        <v>961</v>
      </c>
      <c r="N278" s="316" t="s">
        <v>938</v>
      </c>
      <c r="O278" s="316" t="s">
        <v>956</v>
      </c>
      <c r="P278" s="316" t="s">
        <v>978</v>
      </c>
      <c r="Q278" s="316" t="s">
        <v>939</v>
      </c>
      <c r="R278" s="316" t="s">
        <v>978</v>
      </c>
      <c r="S278" s="316" t="s">
        <v>947</v>
      </c>
      <c r="T278" s="316" t="s">
        <v>961</v>
      </c>
      <c r="U278" s="316" t="s">
        <v>938</v>
      </c>
      <c r="V278" s="316" t="s">
        <v>939</v>
      </c>
      <c r="W278" s="316" t="s">
        <v>939</v>
      </c>
      <c r="X278" s="316" t="s">
        <v>978</v>
      </c>
      <c r="Y278" s="316" t="s">
        <v>978</v>
      </c>
      <c r="Z278" s="316" t="s">
        <v>978</v>
      </c>
      <c r="AA278" s="316" t="s">
        <v>939</v>
      </c>
      <c r="AB278" s="316" t="s">
        <v>938</v>
      </c>
      <c r="AC278" s="316" t="s">
        <v>978</v>
      </c>
      <c r="AD278" s="316" t="s">
        <v>939</v>
      </c>
      <c r="AE278" s="316" t="s">
        <v>978</v>
      </c>
      <c r="AF278" s="316" t="s">
        <v>978</v>
      </c>
      <c r="AG278" s="316" t="s">
        <v>941</v>
      </c>
      <c r="AH278" s="316" t="s">
        <v>935</v>
      </c>
      <c r="AI278" s="316" t="s">
        <v>938</v>
      </c>
      <c r="AJ278" s="316" t="s">
        <v>978</v>
      </c>
      <c r="AK278" s="316" t="s">
        <v>947</v>
      </c>
      <c r="AL278" s="316" t="s">
        <v>955</v>
      </c>
      <c r="AM278" s="316" t="s">
        <v>978</v>
      </c>
      <c r="AN278" s="316" t="s">
        <v>982</v>
      </c>
      <c r="AO278" s="316" t="s">
        <v>699</v>
      </c>
      <c r="AP278" s="316" t="s">
        <v>938</v>
      </c>
      <c r="AQ278" s="316" t="s">
        <v>978</v>
      </c>
      <c r="AR278" s="316" t="s">
        <v>982</v>
      </c>
    </row>
    <row r="279" spans="1:44">
      <c r="A279" s="316" t="s">
        <v>8004</v>
      </c>
      <c r="B279" s="316" t="s">
        <v>8005</v>
      </c>
      <c r="C279" s="316" t="s">
        <v>8006</v>
      </c>
      <c r="D279" s="317">
        <v>45619</v>
      </c>
      <c r="E279" s="316" t="s">
        <v>7904</v>
      </c>
      <c r="F279" s="316" t="s">
        <v>169</v>
      </c>
      <c r="G279" s="316" t="s">
        <v>7879</v>
      </c>
      <c r="H279" s="316" t="s">
        <v>3190</v>
      </c>
      <c r="I279" s="316" t="s">
        <v>3192</v>
      </c>
      <c r="J279" s="316" t="s">
        <v>939</v>
      </c>
      <c r="K279" s="316" t="s">
        <v>939</v>
      </c>
      <c r="L279" s="316" t="s">
        <v>939</v>
      </c>
      <c r="M279" s="316" t="s">
        <v>937</v>
      </c>
      <c r="N279" s="316" t="s">
        <v>938</v>
      </c>
      <c r="O279" s="316" t="s">
        <v>939</v>
      </c>
      <c r="P279" s="316" t="s">
        <v>947</v>
      </c>
      <c r="Q279" s="316" t="s">
        <v>961</v>
      </c>
      <c r="R279" s="316" t="s">
        <v>939</v>
      </c>
      <c r="S279" s="316" t="s">
        <v>978</v>
      </c>
      <c r="T279" s="316" t="s">
        <v>961</v>
      </c>
      <c r="U279" s="316" t="s">
        <v>938</v>
      </c>
      <c r="V279" s="316" t="s">
        <v>939</v>
      </c>
      <c r="W279" s="316" t="s">
        <v>939</v>
      </c>
      <c r="X279" s="316" t="s">
        <v>939</v>
      </c>
      <c r="Y279" s="316" t="s">
        <v>939</v>
      </c>
      <c r="Z279" s="316" t="s">
        <v>939</v>
      </c>
      <c r="AA279" s="316" t="s">
        <v>955</v>
      </c>
      <c r="AB279" s="316" t="s">
        <v>938</v>
      </c>
      <c r="AC279" s="316" t="s">
        <v>978</v>
      </c>
      <c r="AD279" s="316" t="s">
        <v>939</v>
      </c>
      <c r="AE279" s="316" t="s">
        <v>939</v>
      </c>
      <c r="AF279" s="316" t="s">
        <v>939</v>
      </c>
      <c r="AG279" s="316" t="s">
        <v>939</v>
      </c>
      <c r="AH279" s="316" t="s">
        <v>978</v>
      </c>
      <c r="AI279" s="316" t="s">
        <v>938</v>
      </c>
      <c r="AJ279" s="316" t="s">
        <v>939</v>
      </c>
      <c r="AK279" s="316" t="s">
        <v>939</v>
      </c>
      <c r="AL279" s="316" t="s">
        <v>939</v>
      </c>
      <c r="AM279" s="316" t="s">
        <v>939</v>
      </c>
      <c r="AN279" s="316" t="s">
        <v>939</v>
      </c>
      <c r="AO279" s="316" t="s">
        <v>979</v>
      </c>
      <c r="AP279" s="316" t="s">
        <v>938</v>
      </c>
      <c r="AQ279" s="316" t="s">
        <v>947</v>
      </c>
      <c r="AR279" s="316" t="s">
        <v>939</v>
      </c>
    </row>
    <row r="280" spans="1:44">
      <c r="A280" s="316" t="s">
        <v>8007</v>
      </c>
      <c r="B280" s="316" t="s">
        <v>8008</v>
      </c>
      <c r="C280" s="316" t="s">
        <v>8009</v>
      </c>
      <c r="D280" s="317">
        <v>46064</v>
      </c>
      <c r="E280" s="316" t="s">
        <v>1021</v>
      </c>
      <c r="F280" s="316" t="s">
        <v>169</v>
      </c>
      <c r="G280" s="316" t="s">
        <v>7879</v>
      </c>
      <c r="H280" s="316" t="s">
        <v>3190</v>
      </c>
      <c r="I280" s="316" t="s">
        <v>7880</v>
      </c>
      <c r="J280" s="316" t="s">
        <v>938</v>
      </c>
      <c r="K280" s="316" t="s">
        <v>938</v>
      </c>
      <c r="L280" s="316" t="s">
        <v>938</v>
      </c>
      <c r="M280" s="316" t="s">
        <v>938</v>
      </c>
      <c r="N280" s="316" t="s">
        <v>938</v>
      </c>
      <c r="O280" s="316" t="s">
        <v>938</v>
      </c>
      <c r="P280" s="316" t="s">
        <v>938</v>
      </c>
      <c r="Q280" s="316" t="s">
        <v>938</v>
      </c>
      <c r="R280" s="316" t="s">
        <v>938</v>
      </c>
      <c r="S280" s="316" t="s">
        <v>938</v>
      </c>
      <c r="T280" s="316" t="s">
        <v>938</v>
      </c>
      <c r="U280" s="316" t="s">
        <v>938</v>
      </c>
      <c r="V280" s="316" t="s">
        <v>938</v>
      </c>
      <c r="W280" s="316" t="s">
        <v>938</v>
      </c>
      <c r="X280" s="316" t="s">
        <v>938</v>
      </c>
      <c r="Y280" s="316" t="s">
        <v>938</v>
      </c>
      <c r="Z280" s="316" t="s">
        <v>938</v>
      </c>
      <c r="AA280" s="316" t="s">
        <v>938</v>
      </c>
      <c r="AB280" s="316" t="s">
        <v>938</v>
      </c>
      <c r="AC280" s="316" t="s">
        <v>938</v>
      </c>
      <c r="AD280" s="316" t="s">
        <v>936</v>
      </c>
      <c r="AE280" s="316" t="s">
        <v>947</v>
      </c>
      <c r="AF280" s="316" t="s">
        <v>982</v>
      </c>
      <c r="AG280" s="316" t="s">
        <v>982</v>
      </c>
      <c r="AH280" s="316" t="s">
        <v>947</v>
      </c>
      <c r="AI280" s="316" t="s">
        <v>938</v>
      </c>
      <c r="AJ280" s="316" t="s">
        <v>982</v>
      </c>
      <c r="AK280" s="316" t="s">
        <v>941</v>
      </c>
      <c r="AL280" s="316" t="s">
        <v>941</v>
      </c>
      <c r="AM280" s="316" t="s">
        <v>941</v>
      </c>
      <c r="AN280" s="316" t="s">
        <v>939</v>
      </c>
      <c r="AO280" s="316" t="s">
        <v>8010</v>
      </c>
      <c r="AP280" s="316" t="s">
        <v>938</v>
      </c>
      <c r="AQ280" s="316" t="s">
        <v>941</v>
      </c>
      <c r="AR280" s="316" t="s">
        <v>982</v>
      </c>
    </row>
    <row r="281" spans="1:44">
      <c r="A281" s="316" t="s">
        <v>8011</v>
      </c>
      <c r="B281" s="316" t="s">
        <v>8012</v>
      </c>
      <c r="C281" s="316" t="s">
        <v>8013</v>
      </c>
      <c r="D281" s="317">
        <v>45931</v>
      </c>
      <c r="E281" s="316" t="s">
        <v>1101</v>
      </c>
      <c r="F281" s="316" t="s">
        <v>644</v>
      </c>
      <c r="G281" s="316" t="s">
        <v>7879</v>
      </c>
      <c r="H281" s="316" t="s">
        <v>3190</v>
      </c>
      <c r="I281" s="316" t="s">
        <v>3196</v>
      </c>
      <c r="J281" s="316" t="s">
        <v>936</v>
      </c>
      <c r="K281" s="316" t="s">
        <v>956</v>
      </c>
      <c r="L281" s="316" t="s">
        <v>947</v>
      </c>
      <c r="M281" s="316" t="s">
        <v>940</v>
      </c>
      <c r="N281" s="316" t="s">
        <v>938</v>
      </c>
      <c r="O281" s="316" t="s">
        <v>947</v>
      </c>
      <c r="P281" s="316" t="s">
        <v>956</v>
      </c>
      <c r="Q281" s="316" t="s">
        <v>956</v>
      </c>
      <c r="R281" s="316" t="s">
        <v>956</v>
      </c>
      <c r="S281" s="316" t="s">
        <v>956</v>
      </c>
      <c r="T281" s="316" t="s">
        <v>940</v>
      </c>
      <c r="U281" s="316" t="s">
        <v>938</v>
      </c>
      <c r="V281" s="316" t="s">
        <v>956</v>
      </c>
      <c r="W281" s="316" t="s">
        <v>956</v>
      </c>
      <c r="X281" s="316" t="s">
        <v>947</v>
      </c>
      <c r="Y281" s="316" t="s">
        <v>956</v>
      </c>
      <c r="Z281" s="316" t="s">
        <v>956</v>
      </c>
      <c r="AA281" s="316" t="s">
        <v>940</v>
      </c>
      <c r="AB281" s="316" t="s">
        <v>938</v>
      </c>
      <c r="AC281" s="316" t="s">
        <v>956</v>
      </c>
      <c r="AD281" s="316" t="s">
        <v>956</v>
      </c>
      <c r="AE281" s="316" t="s">
        <v>956</v>
      </c>
      <c r="AF281" s="316" t="s">
        <v>956</v>
      </c>
      <c r="AG281" s="316" t="s">
        <v>947</v>
      </c>
      <c r="AH281" s="316" t="s">
        <v>940</v>
      </c>
      <c r="AI281" s="316" t="s">
        <v>938</v>
      </c>
      <c r="AJ281" s="316" t="s">
        <v>956</v>
      </c>
      <c r="AK281" s="316" t="s">
        <v>936</v>
      </c>
      <c r="AL281" s="316" t="s">
        <v>956</v>
      </c>
      <c r="AM281" s="316" t="s">
        <v>947</v>
      </c>
      <c r="AN281" s="316" t="s">
        <v>956</v>
      </c>
      <c r="AO281" s="316" t="s">
        <v>699</v>
      </c>
      <c r="AP281" s="316" t="s">
        <v>938</v>
      </c>
      <c r="AQ281" s="316" t="s">
        <v>956</v>
      </c>
      <c r="AR281" s="316" t="s">
        <v>956</v>
      </c>
    </row>
    <row r="282" spans="1:44">
      <c r="A282" s="316" t="s">
        <v>3241</v>
      </c>
      <c r="B282" s="316" t="s">
        <v>3242</v>
      </c>
      <c r="C282" s="316" t="s">
        <v>8014</v>
      </c>
      <c r="D282" s="317">
        <v>45637</v>
      </c>
      <c r="E282" s="316" t="s">
        <v>1101</v>
      </c>
      <c r="F282" s="316" t="s">
        <v>169</v>
      </c>
      <c r="G282" s="316" t="s">
        <v>7879</v>
      </c>
      <c r="H282" s="316" t="s">
        <v>3190</v>
      </c>
      <c r="I282" s="316" t="s">
        <v>3196</v>
      </c>
      <c r="J282" s="316" t="s">
        <v>978</v>
      </c>
      <c r="K282" s="316" t="s">
        <v>978</v>
      </c>
      <c r="L282" s="316" t="s">
        <v>939</v>
      </c>
      <c r="M282" s="316" t="s">
        <v>961</v>
      </c>
      <c r="N282" s="316" t="s">
        <v>938</v>
      </c>
      <c r="O282" s="316" t="s">
        <v>939</v>
      </c>
      <c r="P282" s="316" t="s">
        <v>978</v>
      </c>
      <c r="Q282" s="316" t="s">
        <v>955</v>
      </c>
      <c r="R282" s="316" t="s">
        <v>956</v>
      </c>
      <c r="S282" s="316" t="s">
        <v>978</v>
      </c>
      <c r="T282" s="316" t="s">
        <v>961</v>
      </c>
      <c r="U282" s="316" t="s">
        <v>938</v>
      </c>
      <c r="V282" s="316" t="s">
        <v>978</v>
      </c>
      <c r="W282" s="316" t="s">
        <v>978</v>
      </c>
      <c r="X282" s="316" t="s">
        <v>939</v>
      </c>
      <c r="Y282" s="316" t="s">
        <v>947</v>
      </c>
      <c r="Z282" s="316" t="s">
        <v>947</v>
      </c>
      <c r="AA282" s="316" t="s">
        <v>978</v>
      </c>
      <c r="AB282" s="316" t="s">
        <v>938</v>
      </c>
      <c r="AC282" s="316" t="s">
        <v>978</v>
      </c>
      <c r="AD282" s="316" t="s">
        <v>956</v>
      </c>
      <c r="AE282" s="316" t="s">
        <v>978</v>
      </c>
      <c r="AF282" s="316" t="s">
        <v>956</v>
      </c>
      <c r="AG282" s="316" t="s">
        <v>939</v>
      </c>
      <c r="AH282" s="316" t="s">
        <v>940</v>
      </c>
      <c r="AI282" s="316" t="s">
        <v>938</v>
      </c>
      <c r="AJ282" s="316" t="s">
        <v>956</v>
      </c>
      <c r="AK282" s="316" t="s">
        <v>978</v>
      </c>
      <c r="AL282" s="316" t="s">
        <v>978</v>
      </c>
      <c r="AM282" s="316" t="s">
        <v>956</v>
      </c>
      <c r="AN282" s="316" t="s">
        <v>956</v>
      </c>
      <c r="AO282" s="316" t="s">
        <v>699</v>
      </c>
      <c r="AP282" s="316" t="s">
        <v>938</v>
      </c>
      <c r="AQ282" s="316" t="s">
        <v>956</v>
      </c>
      <c r="AR282" s="316" t="s">
        <v>956</v>
      </c>
    </row>
    <row r="283" spans="1:44">
      <c r="A283" s="316" t="s">
        <v>8015</v>
      </c>
      <c r="B283" s="316" t="s">
        <v>8016</v>
      </c>
      <c r="C283" s="316" t="s">
        <v>8017</v>
      </c>
      <c r="D283" s="317">
        <v>45637</v>
      </c>
      <c r="E283" s="316" t="s">
        <v>1138</v>
      </c>
      <c r="F283" s="316" t="s">
        <v>169</v>
      </c>
      <c r="G283" s="316" t="s">
        <v>7879</v>
      </c>
      <c r="H283" s="316" t="s">
        <v>3190</v>
      </c>
      <c r="I283" s="316" t="s">
        <v>3195</v>
      </c>
      <c r="J283" s="316" t="s">
        <v>956</v>
      </c>
      <c r="K283" s="316" t="s">
        <v>947</v>
      </c>
      <c r="L283" s="316" t="s">
        <v>947</v>
      </c>
      <c r="M283" s="316" t="s">
        <v>940</v>
      </c>
      <c r="N283" s="316" t="s">
        <v>938</v>
      </c>
      <c r="O283" s="316" t="s">
        <v>956</v>
      </c>
      <c r="P283" s="316" t="s">
        <v>956</v>
      </c>
      <c r="Q283" s="316" t="s">
        <v>947</v>
      </c>
      <c r="R283" s="316" t="s">
        <v>956</v>
      </c>
      <c r="S283" s="316" t="s">
        <v>956</v>
      </c>
      <c r="T283" s="316" t="s">
        <v>940</v>
      </c>
      <c r="U283" s="316" t="s">
        <v>938</v>
      </c>
      <c r="V283" s="316" t="s">
        <v>956</v>
      </c>
      <c r="W283" s="316" t="s">
        <v>956</v>
      </c>
      <c r="X283" s="316" t="s">
        <v>941</v>
      </c>
      <c r="Y283" s="316" t="s">
        <v>956</v>
      </c>
      <c r="Z283" s="316" t="s">
        <v>947</v>
      </c>
      <c r="AA283" s="316" t="s">
        <v>956</v>
      </c>
      <c r="AB283" s="316" t="s">
        <v>938</v>
      </c>
      <c r="AC283" s="316" t="s">
        <v>947</v>
      </c>
      <c r="AD283" s="316" t="s">
        <v>947</v>
      </c>
      <c r="AE283" s="316" t="s">
        <v>947</v>
      </c>
      <c r="AF283" s="316" t="s">
        <v>947</v>
      </c>
      <c r="AG283" s="316" t="s">
        <v>956</v>
      </c>
      <c r="AH283" s="316" t="s">
        <v>935</v>
      </c>
      <c r="AI283" s="316" t="s">
        <v>938</v>
      </c>
      <c r="AJ283" s="316" t="s">
        <v>947</v>
      </c>
      <c r="AK283" s="316" t="s">
        <v>947</v>
      </c>
      <c r="AL283" s="316" t="s">
        <v>947</v>
      </c>
      <c r="AM283" s="316" t="s">
        <v>947</v>
      </c>
      <c r="AN283" s="316" t="s">
        <v>947</v>
      </c>
      <c r="AO283" s="316" t="s">
        <v>699</v>
      </c>
      <c r="AP283" s="316" t="s">
        <v>938</v>
      </c>
      <c r="AQ283" s="316" t="s">
        <v>947</v>
      </c>
      <c r="AR283" s="316" t="s">
        <v>947</v>
      </c>
    </row>
    <row r="284" spans="1:44">
      <c r="A284" s="316" t="s">
        <v>8018</v>
      </c>
      <c r="B284" s="316" t="s">
        <v>8019</v>
      </c>
      <c r="C284" s="316" t="s">
        <v>8020</v>
      </c>
      <c r="D284" s="317">
        <v>45623</v>
      </c>
      <c r="E284" s="316" t="s">
        <v>1021</v>
      </c>
      <c r="F284" s="316" t="s">
        <v>644</v>
      </c>
      <c r="G284" s="316" t="s">
        <v>7879</v>
      </c>
      <c r="H284" s="316" t="s">
        <v>3190</v>
      </c>
      <c r="I284" s="316" t="s">
        <v>8021</v>
      </c>
      <c r="J284" s="316" t="s">
        <v>936</v>
      </c>
      <c r="K284" s="316" t="s">
        <v>947</v>
      </c>
      <c r="L284" s="316" t="s">
        <v>947</v>
      </c>
      <c r="M284" s="316" t="s">
        <v>956</v>
      </c>
      <c r="N284" s="316" t="s">
        <v>938</v>
      </c>
      <c r="O284" s="316" t="s">
        <v>947</v>
      </c>
      <c r="P284" s="316" t="s">
        <v>947</v>
      </c>
      <c r="Q284" s="316" t="s">
        <v>947</v>
      </c>
      <c r="R284" s="316" t="s">
        <v>947</v>
      </c>
      <c r="S284" s="316" t="s">
        <v>947</v>
      </c>
      <c r="T284" s="316" t="s">
        <v>956</v>
      </c>
      <c r="U284" s="316" t="s">
        <v>938</v>
      </c>
      <c r="V284" s="316" t="s">
        <v>947</v>
      </c>
      <c r="W284" s="316" t="s">
        <v>947</v>
      </c>
      <c r="X284" s="316" t="s">
        <v>947</v>
      </c>
      <c r="Y284" s="316" t="s">
        <v>947</v>
      </c>
      <c r="Z284" s="316" t="s">
        <v>947</v>
      </c>
      <c r="AA284" s="316" t="s">
        <v>956</v>
      </c>
      <c r="AB284" s="316" t="s">
        <v>938</v>
      </c>
      <c r="AC284" s="316" t="s">
        <v>947</v>
      </c>
      <c r="AD284" s="316" t="s">
        <v>956</v>
      </c>
      <c r="AE284" s="316" t="s">
        <v>947</v>
      </c>
      <c r="AF284" s="316" t="s">
        <v>947</v>
      </c>
      <c r="AG284" s="316" t="s">
        <v>947</v>
      </c>
      <c r="AH284" s="316" t="s">
        <v>956</v>
      </c>
      <c r="AI284" s="316" t="s">
        <v>938</v>
      </c>
      <c r="AJ284" s="316" t="s">
        <v>947</v>
      </c>
      <c r="AK284" s="316" t="s">
        <v>947</v>
      </c>
      <c r="AL284" s="316" t="s">
        <v>947</v>
      </c>
      <c r="AM284" s="316" t="s">
        <v>947</v>
      </c>
      <c r="AN284" s="316" t="s">
        <v>947</v>
      </c>
      <c r="AO284" s="316" t="s">
        <v>948</v>
      </c>
      <c r="AP284" s="316" t="s">
        <v>938</v>
      </c>
      <c r="AQ284" s="316" t="s">
        <v>947</v>
      </c>
      <c r="AR284" s="316" t="s">
        <v>947</v>
      </c>
    </row>
    <row r="285" spans="1:44">
      <c r="A285" s="316" t="s">
        <v>8022</v>
      </c>
      <c r="B285" s="316" t="s">
        <v>8023</v>
      </c>
      <c r="C285" s="316" t="s">
        <v>8024</v>
      </c>
      <c r="D285" s="317">
        <v>45624</v>
      </c>
      <c r="E285" s="316" t="s">
        <v>1021</v>
      </c>
      <c r="F285" s="316" t="s">
        <v>644</v>
      </c>
      <c r="G285" s="316" t="s">
        <v>7879</v>
      </c>
      <c r="H285" s="316" t="s">
        <v>3190</v>
      </c>
      <c r="I285" s="316" t="s">
        <v>3197</v>
      </c>
      <c r="J285" s="316" t="s">
        <v>947</v>
      </c>
      <c r="K285" s="316" t="s">
        <v>939</v>
      </c>
      <c r="L285" s="316" t="s">
        <v>947</v>
      </c>
      <c r="M285" s="316" t="s">
        <v>956</v>
      </c>
      <c r="N285" s="316" t="s">
        <v>938</v>
      </c>
      <c r="O285" s="316" t="s">
        <v>947</v>
      </c>
      <c r="P285" s="316" t="s">
        <v>947</v>
      </c>
      <c r="Q285" s="316" t="s">
        <v>947</v>
      </c>
      <c r="R285" s="316" t="s">
        <v>947</v>
      </c>
      <c r="S285" s="316" t="s">
        <v>947</v>
      </c>
      <c r="T285" s="316" t="s">
        <v>936</v>
      </c>
      <c r="U285" s="316" t="s">
        <v>938</v>
      </c>
      <c r="V285" s="316" t="s">
        <v>947</v>
      </c>
      <c r="W285" s="316" t="s">
        <v>947</v>
      </c>
      <c r="X285" s="316" t="s">
        <v>956</v>
      </c>
      <c r="Y285" s="316" t="s">
        <v>947</v>
      </c>
      <c r="Z285" s="316" t="s">
        <v>947</v>
      </c>
      <c r="AA285" s="316" t="s">
        <v>941</v>
      </c>
      <c r="AB285" s="316" t="s">
        <v>938</v>
      </c>
      <c r="AC285" s="316" t="s">
        <v>947</v>
      </c>
      <c r="AD285" s="316" t="s">
        <v>947</v>
      </c>
      <c r="AE285" s="316" t="s">
        <v>947</v>
      </c>
      <c r="AF285" s="316" t="s">
        <v>947</v>
      </c>
      <c r="AG285" s="316" t="s">
        <v>947</v>
      </c>
      <c r="AH285" s="316" t="s">
        <v>956</v>
      </c>
      <c r="AI285" s="316" t="s">
        <v>938</v>
      </c>
      <c r="AJ285" s="316" t="s">
        <v>947</v>
      </c>
      <c r="AK285" s="316" t="s">
        <v>947</v>
      </c>
      <c r="AL285" s="316" t="s">
        <v>939</v>
      </c>
      <c r="AM285" s="316" t="s">
        <v>947</v>
      </c>
      <c r="AN285" s="316" t="s">
        <v>947</v>
      </c>
      <c r="AO285" s="316" t="s">
        <v>956</v>
      </c>
      <c r="AP285" s="316" t="s">
        <v>938</v>
      </c>
      <c r="AQ285" s="316" t="s">
        <v>947</v>
      </c>
      <c r="AR285" s="316" t="s">
        <v>947</v>
      </c>
    </row>
    <row r="286" spans="1:44">
      <c r="A286" s="316" t="s">
        <v>3248</v>
      </c>
      <c r="B286" s="316" t="s">
        <v>3249</v>
      </c>
      <c r="C286" s="316" t="s">
        <v>8025</v>
      </c>
      <c r="D286" s="317">
        <v>45625</v>
      </c>
      <c r="E286" s="316" t="s">
        <v>1021</v>
      </c>
      <c r="F286" s="316" t="s">
        <v>169</v>
      </c>
      <c r="G286" s="316" t="s">
        <v>7879</v>
      </c>
      <c r="H286" s="316" t="s">
        <v>3190</v>
      </c>
      <c r="I286" s="316" t="s">
        <v>3192</v>
      </c>
      <c r="J286" s="316" t="s">
        <v>947</v>
      </c>
      <c r="K286" s="316" t="s">
        <v>947</v>
      </c>
      <c r="L286" s="316" t="s">
        <v>947</v>
      </c>
      <c r="M286" s="316" t="s">
        <v>956</v>
      </c>
      <c r="N286" s="316" t="s">
        <v>938</v>
      </c>
      <c r="O286" s="316" t="s">
        <v>947</v>
      </c>
      <c r="P286" s="316" t="s">
        <v>939</v>
      </c>
      <c r="Q286" s="316" t="s">
        <v>947</v>
      </c>
      <c r="R286" s="316" t="s">
        <v>947</v>
      </c>
      <c r="S286" s="316" t="s">
        <v>947</v>
      </c>
      <c r="T286" s="316" t="s">
        <v>940</v>
      </c>
      <c r="U286" s="316" t="s">
        <v>938</v>
      </c>
      <c r="V286" s="316" t="s">
        <v>947</v>
      </c>
      <c r="W286" s="316" t="s">
        <v>947</v>
      </c>
      <c r="X286" s="316" t="s">
        <v>956</v>
      </c>
      <c r="Y286" s="316" t="s">
        <v>947</v>
      </c>
      <c r="Z286" s="316" t="s">
        <v>939</v>
      </c>
      <c r="AA286" s="316" t="s">
        <v>978</v>
      </c>
      <c r="AB286" s="316" t="s">
        <v>938</v>
      </c>
      <c r="AC286" s="316" t="s">
        <v>939</v>
      </c>
      <c r="AD286" s="316" t="s">
        <v>947</v>
      </c>
      <c r="AE286" s="316" t="s">
        <v>947</v>
      </c>
      <c r="AF286" s="316" t="s">
        <v>947</v>
      </c>
      <c r="AG286" s="316" t="s">
        <v>947</v>
      </c>
      <c r="AH286" s="316" t="s">
        <v>978</v>
      </c>
      <c r="AI286" s="316" t="s">
        <v>938</v>
      </c>
      <c r="AJ286" s="316" t="s">
        <v>956</v>
      </c>
      <c r="AK286" s="316" t="s">
        <v>947</v>
      </c>
      <c r="AL286" s="316" t="s">
        <v>947</v>
      </c>
      <c r="AM286" s="316" t="s">
        <v>939</v>
      </c>
      <c r="AN286" s="316" t="s">
        <v>947</v>
      </c>
      <c r="AO286" s="316" t="s">
        <v>956</v>
      </c>
      <c r="AP286" s="316" t="s">
        <v>938</v>
      </c>
      <c r="AQ286" s="316" t="s">
        <v>947</v>
      </c>
      <c r="AR286" s="316" t="s">
        <v>939</v>
      </c>
    </row>
    <row r="287" spans="1:44">
      <c r="A287" s="316" t="s">
        <v>3250</v>
      </c>
      <c r="B287" s="316" t="s">
        <v>3251</v>
      </c>
      <c r="C287" s="316" t="s">
        <v>8026</v>
      </c>
      <c r="D287" s="317">
        <v>45629</v>
      </c>
      <c r="E287" s="316" t="s">
        <v>1208</v>
      </c>
      <c r="F287" s="316" t="s">
        <v>644</v>
      </c>
      <c r="G287" s="316" t="s">
        <v>7879</v>
      </c>
      <c r="H287" s="316" t="s">
        <v>3190</v>
      </c>
      <c r="I287" s="316" t="s">
        <v>3193</v>
      </c>
      <c r="J287" s="316" t="s">
        <v>947</v>
      </c>
      <c r="K287" s="316" t="s">
        <v>939</v>
      </c>
      <c r="L287" s="316" t="s">
        <v>939</v>
      </c>
      <c r="M287" s="316" t="s">
        <v>935</v>
      </c>
      <c r="N287" s="316" t="s">
        <v>940</v>
      </c>
      <c r="O287" s="316" t="s">
        <v>956</v>
      </c>
      <c r="P287" s="316" t="s">
        <v>939</v>
      </c>
      <c r="Q287" s="316" t="s">
        <v>961</v>
      </c>
      <c r="R287" s="316" t="s">
        <v>939</v>
      </c>
      <c r="S287" s="316" t="s">
        <v>978</v>
      </c>
      <c r="T287" s="316" t="s">
        <v>940</v>
      </c>
      <c r="U287" s="316" t="s">
        <v>938</v>
      </c>
      <c r="V287" s="316" t="s">
        <v>936</v>
      </c>
      <c r="W287" s="316" t="s">
        <v>978</v>
      </c>
      <c r="X287" s="316" t="s">
        <v>947</v>
      </c>
      <c r="Y287" s="316" t="s">
        <v>947</v>
      </c>
      <c r="Z287" s="316" t="s">
        <v>947</v>
      </c>
      <c r="AA287" s="316" t="s">
        <v>956</v>
      </c>
      <c r="AB287" s="316" t="s">
        <v>938</v>
      </c>
      <c r="AC287" s="316" t="s">
        <v>947</v>
      </c>
      <c r="AD287" s="316" t="s">
        <v>939</v>
      </c>
      <c r="AE287" s="316" t="s">
        <v>947</v>
      </c>
      <c r="AF287" s="316" t="s">
        <v>947</v>
      </c>
      <c r="AG287" s="316" t="s">
        <v>947</v>
      </c>
      <c r="AH287" s="316" t="s">
        <v>956</v>
      </c>
      <c r="AI287" s="316" t="s">
        <v>938</v>
      </c>
      <c r="AJ287" s="316" t="s">
        <v>947</v>
      </c>
      <c r="AK287" s="316" t="s">
        <v>939</v>
      </c>
      <c r="AL287" s="316" t="s">
        <v>947</v>
      </c>
      <c r="AM287" s="316" t="s">
        <v>955</v>
      </c>
      <c r="AN287" s="316" t="s">
        <v>939</v>
      </c>
      <c r="AO287" s="316" t="s">
        <v>940</v>
      </c>
      <c r="AP287" s="316" t="s">
        <v>940</v>
      </c>
      <c r="AQ287" s="316" t="s">
        <v>947</v>
      </c>
      <c r="AR287" s="316" t="s">
        <v>947</v>
      </c>
    </row>
    <row r="288" spans="1:44">
      <c r="A288" s="316" t="s">
        <v>8027</v>
      </c>
      <c r="B288" s="316" t="s">
        <v>8028</v>
      </c>
      <c r="C288" s="316" t="s">
        <v>8029</v>
      </c>
      <c r="D288" s="317">
        <v>46037</v>
      </c>
      <c r="E288" s="316" t="s">
        <v>7887</v>
      </c>
      <c r="F288" s="316" t="s">
        <v>169</v>
      </c>
      <c r="G288" s="316" t="s">
        <v>7879</v>
      </c>
      <c r="H288" s="316" t="s">
        <v>3190</v>
      </c>
      <c r="I288" s="316" t="s">
        <v>3192</v>
      </c>
      <c r="J288" s="316" t="s">
        <v>955</v>
      </c>
      <c r="K288" s="316" t="s">
        <v>955</v>
      </c>
      <c r="L288" s="316" t="s">
        <v>955</v>
      </c>
      <c r="M288" s="316" t="s">
        <v>956</v>
      </c>
      <c r="N288" s="316" t="s">
        <v>938</v>
      </c>
      <c r="O288" s="316" t="s">
        <v>956</v>
      </c>
      <c r="P288" s="316" t="s">
        <v>955</v>
      </c>
      <c r="Q288" s="316" t="s">
        <v>946</v>
      </c>
      <c r="R288" s="316" t="s">
        <v>946</v>
      </c>
      <c r="S288" s="316" t="s">
        <v>946</v>
      </c>
      <c r="T288" s="316" t="s">
        <v>970</v>
      </c>
      <c r="U288" s="316" t="s">
        <v>938</v>
      </c>
      <c r="V288" s="316" t="s">
        <v>939</v>
      </c>
      <c r="W288" s="316" t="s">
        <v>947</v>
      </c>
      <c r="X288" s="316" t="s">
        <v>939</v>
      </c>
      <c r="Y288" s="316" t="s">
        <v>946</v>
      </c>
      <c r="Z288" s="316" t="s">
        <v>946</v>
      </c>
      <c r="AA288" s="316" t="s">
        <v>961</v>
      </c>
      <c r="AB288" s="316" t="s">
        <v>938</v>
      </c>
      <c r="AC288" s="316" t="s">
        <v>978</v>
      </c>
      <c r="AD288" s="316" t="s">
        <v>978</v>
      </c>
      <c r="AE288" s="316" t="s">
        <v>956</v>
      </c>
      <c r="AF288" s="316" t="s">
        <v>956</v>
      </c>
      <c r="AG288" s="316" t="s">
        <v>956</v>
      </c>
      <c r="AH288" s="316" t="s">
        <v>940</v>
      </c>
      <c r="AI288" s="316" t="s">
        <v>938</v>
      </c>
      <c r="AJ288" s="316" t="s">
        <v>956</v>
      </c>
      <c r="AK288" s="316" t="s">
        <v>956</v>
      </c>
      <c r="AL288" s="316" t="s">
        <v>956</v>
      </c>
      <c r="AM288" s="316" t="s">
        <v>978</v>
      </c>
      <c r="AN288" s="316" t="s">
        <v>978</v>
      </c>
      <c r="AO288" s="316" t="s">
        <v>935</v>
      </c>
      <c r="AP288" s="316" t="s">
        <v>938</v>
      </c>
      <c r="AQ288" s="316" t="s">
        <v>956</v>
      </c>
      <c r="AR288" s="316" t="s">
        <v>956</v>
      </c>
    </row>
    <row r="289" spans="1:44">
      <c r="A289" s="316" t="s">
        <v>3252</v>
      </c>
      <c r="B289" s="316" t="s">
        <v>3253</v>
      </c>
      <c r="C289" s="316" t="s">
        <v>8030</v>
      </c>
      <c r="D289" s="317">
        <v>45631</v>
      </c>
      <c r="E289" s="316" t="s">
        <v>7887</v>
      </c>
      <c r="F289" s="316" t="s">
        <v>644</v>
      </c>
      <c r="G289" s="316" t="s">
        <v>7879</v>
      </c>
      <c r="H289" s="316" t="s">
        <v>3190</v>
      </c>
      <c r="I289" s="316" t="s">
        <v>3193</v>
      </c>
      <c r="J289" s="316" t="s">
        <v>955</v>
      </c>
      <c r="K289" s="316" t="s">
        <v>955</v>
      </c>
      <c r="L289" s="316" t="s">
        <v>955</v>
      </c>
      <c r="M289" s="316" t="s">
        <v>940</v>
      </c>
      <c r="N289" s="316" t="s">
        <v>938</v>
      </c>
      <c r="O289" s="316" t="s">
        <v>955</v>
      </c>
      <c r="P289" s="316" t="s">
        <v>955</v>
      </c>
      <c r="Q289" s="316" t="s">
        <v>955</v>
      </c>
      <c r="R289" s="316" t="s">
        <v>955</v>
      </c>
      <c r="S289" s="316" t="s">
        <v>955</v>
      </c>
      <c r="T289" s="316" t="s">
        <v>41</v>
      </c>
      <c r="U289" s="316" t="s">
        <v>938</v>
      </c>
      <c r="V289" s="316" t="s">
        <v>955</v>
      </c>
      <c r="W289" s="316" t="s">
        <v>955</v>
      </c>
      <c r="X289" s="316" t="s">
        <v>955</v>
      </c>
      <c r="Y289" s="316" t="s">
        <v>956</v>
      </c>
      <c r="Z289" s="316" t="s">
        <v>955</v>
      </c>
      <c r="AA289" s="316" t="s">
        <v>940</v>
      </c>
      <c r="AB289" s="316" t="s">
        <v>938</v>
      </c>
      <c r="AC289" s="316" t="s">
        <v>955</v>
      </c>
      <c r="AD289" s="316" t="s">
        <v>955</v>
      </c>
      <c r="AE289" s="316" t="s">
        <v>956</v>
      </c>
      <c r="AF289" s="316" t="s">
        <v>955</v>
      </c>
      <c r="AG289" s="316" t="s">
        <v>956</v>
      </c>
      <c r="AH289" s="316" t="s">
        <v>699</v>
      </c>
      <c r="AI289" s="316" t="s">
        <v>938</v>
      </c>
      <c r="AJ289" s="316" t="s">
        <v>41</v>
      </c>
      <c r="AK289" s="316" t="s">
        <v>41</v>
      </c>
      <c r="AL289" s="316" t="s">
        <v>41</v>
      </c>
      <c r="AM289" s="316" t="s">
        <v>41</v>
      </c>
      <c r="AN289" s="316" t="s">
        <v>41</v>
      </c>
      <c r="AO289" s="316" t="s">
        <v>41</v>
      </c>
      <c r="AP289" s="316" t="s">
        <v>938</v>
      </c>
      <c r="AQ289" s="316" t="s">
        <v>41</v>
      </c>
      <c r="AR289" s="316" t="s">
        <v>936</v>
      </c>
    </row>
    <row r="290" spans="1:44">
      <c r="A290" s="316" t="s">
        <v>3254</v>
      </c>
      <c r="B290" s="316" t="s">
        <v>3255</v>
      </c>
      <c r="C290" s="316" t="s">
        <v>8031</v>
      </c>
      <c r="D290" s="317">
        <v>45629</v>
      </c>
      <c r="E290" s="316" t="s">
        <v>1021</v>
      </c>
      <c r="F290" s="316" t="s">
        <v>644</v>
      </c>
      <c r="G290" s="316" t="s">
        <v>7879</v>
      </c>
      <c r="H290" s="316" t="s">
        <v>3190</v>
      </c>
      <c r="I290" s="316" t="s">
        <v>3197</v>
      </c>
      <c r="J290" s="316" t="s">
        <v>939</v>
      </c>
      <c r="K290" s="316" t="s">
        <v>947</v>
      </c>
      <c r="L290" s="316" t="s">
        <v>947</v>
      </c>
      <c r="M290" s="316" t="s">
        <v>956</v>
      </c>
      <c r="N290" s="316" t="s">
        <v>938</v>
      </c>
      <c r="O290" s="316" t="s">
        <v>939</v>
      </c>
      <c r="P290" s="316" t="s">
        <v>947</v>
      </c>
      <c r="Q290" s="316" t="s">
        <v>947</v>
      </c>
      <c r="R290" s="316" t="s">
        <v>947</v>
      </c>
      <c r="S290" s="316" t="s">
        <v>947</v>
      </c>
      <c r="T290" s="316" t="s">
        <v>956</v>
      </c>
      <c r="U290" s="316" t="s">
        <v>938</v>
      </c>
      <c r="V290" s="316" t="s">
        <v>947</v>
      </c>
      <c r="W290" s="316" t="s">
        <v>947</v>
      </c>
      <c r="X290" s="316" t="s">
        <v>947</v>
      </c>
      <c r="Y290" s="316" t="s">
        <v>947</v>
      </c>
      <c r="Z290" s="316" t="s">
        <v>947</v>
      </c>
      <c r="AA290" s="316" t="s">
        <v>956</v>
      </c>
      <c r="AB290" s="316" t="s">
        <v>938</v>
      </c>
      <c r="AC290" s="316" t="s">
        <v>947</v>
      </c>
      <c r="AD290" s="316" t="s">
        <v>947</v>
      </c>
      <c r="AE290" s="316" t="s">
        <v>939</v>
      </c>
      <c r="AF290" s="316" t="s">
        <v>947</v>
      </c>
      <c r="AG290" s="316" t="s">
        <v>947</v>
      </c>
      <c r="AH290" s="316" t="s">
        <v>956</v>
      </c>
      <c r="AI290" s="316" t="s">
        <v>938</v>
      </c>
      <c r="AJ290" s="316" t="s">
        <v>939</v>
      </c>
      <c r="AK290" s="316" t="s">
        <v>947</v>
      </c>
      <c r="AL290" s="316" t="s">
        <v>947</v>
      </c>
      <c r="AM290" s="316" t="s">
        <v>947</v>
      </c>
      <c r="AN290" s="316" t="s">
        <v>947</v>
      </c>
      <c r="AO290" s="316" t="s">
        <v>978</v>
      </c>
      <c r="AP290" s="316" t="s">
        <v>938</v>
      </c>
      <c r="AQ290" s="316" t="s">
        <v>947</v>
      </c>
      <c r="AR290" s="316" t="s">
        <v>947</v>
      </c>
    </row>
    <row r="291" spans="1:44">
      <c r="A291" s="316" t="s">
        <v>8032</v>
      </c>
      <c r="B291" s="316" t="s">
        <v>8033</v>
      </c>
      <c r="C291" s="316" t="s">
        <v>8034</v>
      </c>
      <c r="D291" s="317">
        <v>46064</v>
      </c>
      <c r="E291" s="316" t="s">
        <v>7913</v>
      </c>
      <c r="F291" s="316" t="s">
        <v>169</v>
      </c>
      <c r="G291" s="316" t="s">
        <v>7879</v>
      </c>
      <c r="H291" s="316" t="s">
        <v>3190</v>
      </c>
      <c r="I291" s="316" t="s">
        <v>3193</v>
      </c>
      <c r="J291" s="316" t="s">
        <v>938</v>
      </c>
      <c r="K291" s="316" t="s">
        <v>938</v>
      </c>
      <c r="L291" s="316" t="s">
        <v>938</v>
      </c>
      <c r="M291" s="316" t="s">
        <v>938</v>
      </c>
      <c r="N291" s="316" t="s">
        <v>938</v>
      </c>
      <c r="O291" s="316" t="s">
        <v>938</v>
      </c>
      <c r="P291" s="316" t="s">
        <v>938</v>
      </c>
      <c r="Q291" s="316" t="s">
        <v>938</v>
      </c>
      <c r="R291" s="316" t="s">
        <v>938</v>
      </c>
      <c r="S291" s="316" t="s">
        <v>938</v>
      </c>
      <c r="T291" s="316" t="s">
        <v>938</v>
      </c>
      <c r="U291" s="316" t="s">
        <v>938</v>
      </c>
      <c r="V291" s="316" t="s">
        <v>938</v>
      </c>
      <c r="W291" s="316" t="s">
        <v>938</v>
      </c>
      <c r="X291" s="316" t="s">
        <v>938</v>
      </c>
      <c r="Y291" s="316" t="s">
        <v>938</v>
      </c>
      <c r="Z291" s="316" t="s">
        <v>938</v>
      </c>
      <c r="AA291" s="316" t="s">
        <v>938</v>
      </c>
      <c r="AB291" s="316" t="s">
        <v>938</v>
      </c>
      <c r="AC291" s="316" t="s">
        <v>938</v>
      </c>
      <c r="AD291" s="316" t="s">
        <v>936</v>
      </c>
      <c r="AE291" s="316" t="s">
        <v>947</v>
      </c>
      <c r="AF291" s="316" t="s">
        <v>941</v>
      </c>
      <c r="AG291" s="316" t="s">
        <v>941</v>
      </c>
      <c r="AH291" s="316" t="s">
        <v>946</v>
      </c>
      <c r="AI291" s="316" t="s">
        <v>938</v>
      </c>
      <c r="AJ291" s="316" t="s">
        <v>941</v>
      </c>
      <c r="AK291" s="316" t="s">
        <v>982</v>
      </c>
      <c r="AL291" s="316" t="s">
        <v>982</v>
      </c>
      <c r="AM291" s="316" t="s">
        <v>982</v>
      </c>
      <c r="AN291" s="316" t="s">
        <v>982</v>
      </c>
      <c r="AO291" s="316" t="s">
        <v>979</v>
      </c>
      <c r="AP291" s="316" t="s">
        <v>938</v>
      </c>
      <c r="AQ291" s="316" t="s">
        <v>936</v>
      </c>
      <c r="AR291" s="316" t="s">
        <v>982</v>
      </c>
    </row>
    <row r="292" spans="1:44">
      <c r="A292" s="316" t="s">
        <v>3256</v>
      </c>
      <c r="B292" s="316" t="s">
        <v>3257</v>
      </c>
      <c r="C292" s="316" t="s">
        <v>8035</v>
      </c>
      <c r="D292" s="317">
        <v>45629</v>
      </c>
      <c r="E292" s="316" t="s">
        <v>7913</v>
      </c>
      <c r="F292" s="316" t="s">
        <v>169</v>
      </c>
      <c r="G292" s="316" t="s">
        <v>7879</v>
      </c>
      <c r="H292" s="316" t="s">
        <v>3190</v>
      </c>
      <c r="I292" s="316" t="s">
        <v>3194</v>
      </c>
      <c r="J292" s="316" t="s">
        <v>947</v>
      </c>
      <c r="K292" s="316" t="s">
        <v>956</v>
      </c>
      <c r="L292" s="316" t="s">
        <v>978</v>
      </c>
      <c r="M292" s="316" t="s">
        <v>956</v>
      </c>
      <c r="N292" s="316" t="s">
        <v>938</v>
      </c>
      <c r="O292" s="316" t="s">
        <v>939</v>
      </c>
      <c r="P292" s="316" t="s">
        <v>956</v>
      </c>
      <c r="Q292" s="316" t="s">
        <v>961</v>
      </c>
      <c r="R292" s="316" t="s">
        <v>936</v>
      </c>
      <c r="S292" s="316" t="s">
        <v>947</v>
      </c>
      <c r="T292" s="316" t="s">
        <v>961</v>
      </c>
      <c r="U292" s="316" t="s">
        <v>938</v>
      </c>
      <c r="V292" s="316" t="s">
        <v>947</v>
      </c>
      <c r="W292" s="316" t="s">
        <v>941</v>
      </c>
      <c r="X292" s="316" t="s">
        <v>939</v>
      </c>
      <c r="Y292" s="316" t="s">
        <v>977</v>
      </c>
      <c r="Z292" s="316" t="s">
        <v>982</v>
      </c>
      <c r="AA292" s="316" t="s">
        <v>942</v>
      </c>
      <c r="AB292" s="316" t="s">
        <v>938</v>
      </c>
      <c r="AC292" s="316" t="s">
        <v>947</v>
      </c>
      <c r="AD292" s="316" t="s">
        <v>942</v>
      </c>
      <c r="AE292" s="316" t="s">
        <v>947</v>
      </c>
      <c r="AF292" s="316" t="s">
        <v>965</v>
      </c>
      <c r="AG292" s="316" t="s">
        <v>956</v>
      </c>
      <c r="AH292" s="316" t="s">
        <v>937</v>
      </c>
      <c r="AI292" s="316" t="s">
        <v>938</v>
      </c>
      <c r="AJ292" s="316" t="s">
        <v>982</v>
      </c>
      <c r="AK292" s="316" t="s">
        <v>941</v>
      </c>
      <c r="AL292" s="316" t="s">
        <v>941</v>
      </c>
      <c r="AM292" s="316" t="s">
        <v>946</v>
      </c>
      <c r="AN292" s="316" t="s">
        <v>977</v>
      </c>
      <c r="AO292" s="316" t="s">
        <v>940</v>
      </c>
      <c r="AP292" s="316" t="s">
        <v>938</v>
      </c>
      <c r="AQ292" s="316" t="s">
        <v>977</v>
      </c>
      <c r="AR292" s="316" t="s">
        <v>982</v>
      </c>
    </row>
    <row r="293" spans="1:44">
      <c r="A293" s="316" t="s">
        <v>3258</v>
      </c>
      <c r="B293" s="316" t="s">
        <v>3259</v>
      </c>
      <c r="C293" s="316" t="s">
        <v>8036</v>
      </c>
      <c r="D293" s="317">
        <v>45584</v>
      </c>
      <c r="E293" s="316" t="s">
        <v>7923</v>
      </c>
      <c r="F293" s="316" t="s">
        <v>169</v>
      </c>
      <c r="G293" s="316" t="s">
        <v>7879</v>
      </c>
      <c r="H293" s="316" t="s">
        <v>3190</v>
      </c>
      <c r="I293" s="316" t="s">
        <v>3196</v>
      </c>
      <c r="J293" s="316" t="s">
        <v>956</v>
      </c>
      <c r="K293" s="316" t="s">
        <v>956</v>
      </c>
      <c r="L293" s="316" t="s">
        <v>956</v>
      </c>
      <c r="M293" s="316" t="s">
        <v>976</v>
      </c>
      <c r="N293" s="316" t="s">
        <v>938</v>
      </c>
      <c r="O293" s="316" t="s">
        <v>938</v>
      </c>
      <c r="P293" s="316" t="s">
        <v>938</v>
      </c>
      <c r="Q293" s="316" t="s">
        <v>938</v>
      </c>
      <c r="R293" s="316" t="s">
        <v>938</v>
      </c>
      <c r="S293" s="316" t="s">
        <v>938</v>
      </c>
      <c r="T293" s="316" t="s">
        <v>938</v>
      </c>
      <c r="U293" s="316" t="s">
        <v>938</v>
      </c>
      <c r="V293" s="316" t="s">
        <v>938</v>
      </c>
      <c r="W293" s="316" t="s">
        <v>938</v>
      </c>
      <c r="X293" s="316" t="s">
        <v>938</v>
      </c>
      <c r="Y293" s="316" t="s">
        <v>938</v>
      </c>
      <c r="Z293" s="316" t="s">
        <v>938</v>
      </c>
      <c r="AA293" s="316" t="s">
        <v>938</v>
      </c>
      <c r="AB293" s="316" t="s">
        <v>938</v>
      </c>
      <c r="AC293" s="316" t="s">
        <v>938</v>
      </c>
      <c r="AD293" s="316" t="s">
        <v>938</v>
      </c>
      <c r="AE293" s="316" t="s">
        <v>938</v>
      </c>
      <c r="AF293" s="316" t="s">
        <v>938</v>
      </c>
      <c r="AG293" s="316" t="s">
        <v>938</v>
      </c>
      <c r="AH293" s="316" t="s">
        <v>938</v>
      </c>
      <c r="AI293" s="316" t="s">
        <v>938</v>
      </c>
      <c r="AJ293" s="316" t="s">
        <v>938</v>
      </c>
      <c r="AK293" s="316" t="s">
        <v>938</v>
      </c>
      <c r="AL293" s="316" t="s">
        <v>938</v>
      </c>
      <c r="AM293" s="316" t="s">
        <v>938</v>
      </c>
      <c r="AN293" s="316" t="s">
        <v>938</v>
      </c>
      <c r="AO293" s="316" t="s">
        <v>938</v>
      </c>
      <c r="AP293" s="316" t="s">
        <v>938</v>
      </c>
      <c r="AQ293" s="316" t="s">
        <v>938</v>
      </c>
      <c r="AR293" s="316" t="s">
        <v>938</v>
      </c>
    </row>
    <row r="294" spans="1:44">
      <c r="A294" s="316" t="s">
        <v>3261</v>
      </c>
      <c r="B294" s="316" t="s">
        <v>3262</v>
      </c>
      <c r="C294" s="316" t="s">
        <v>8037</v>
      </c>
      <c r="D294" s="317">
        <v>45629</v>
      </c>
      <c r="E294" s="316" t="s">
        <v>8038</v>
      </c>
      <c r="F294" s="316" t="s">
        <v>644</v>
      </c>
      <c r="G294" s="316" t="s">
        <v>7879</v>
      </c>
      <c r="H294" s="316" t="s">
        <v>3190</v>
      </c>
      <c r="I294" s="316" t="s">
        <v>3193</v>
      </c>
      <c r="J294" s="316" t="s">
        <v>939</v>
      </c>
      <c r="K294" s="316" t="s">
        <v>978</v>
      </c>
      <c r="L294" s="316" t="s">
        <v>939</v>
      </c>
      <c r="M294" s="316" t="s">
        <v>956</v>
      </c>
      <c r="N294" s="316" t="s">
        <v>938</v>
      </c>
      <c r="O294" s="316" t="s">
        <v>963</v>
      </c>
      <c r="P294" s="316" t="s">
        <v>947</v>
      </c>
      <c r="Q294" s="316" t="s">
        <v>961</v>
      </c>
      <c r="R294" s="316" t="s">
        <v>939</v>
      </c>
      <c r="S294" s="316" t="s">
        <v>947</v>
      </c>
      <c r="T294" s="316" t="s">
        <v>978</v>
      </c>
      <c r="U294" s="316" t="s">
        <v>975</v>
      </c>
      <c r="V294" s="316" t="s">
        <v>982</v>
      </c>
      <c r="W294" s="316" t="s">
        <v>941</v>
      </c>
      <c r="X294" s="316" t="s">
        <v>941</v>
      </c>
      <c r="Y294" s="316" t="s">
        <v>966</v>
      </c>
      <c r="Z294" s="316" t="s">
        <v>982</v>
      </c>
      <c r="AA294" s="316" t="s">
        <v>939</v>
      </c>
      <c r="AB294" s="316" t="s">
        <v>961</v>
      </c>
      <c r="AC294" s="316" t="s">
        <v>939</v>
      </c>
      <c r="AD294" s="316" t="s">
        <v>939</v>
      </c>
      <c r="AE294" s="316" t="s">
        <v>970</v>
      </c>
      <c r="AF294" s="316" t="s">
        <v>965</v>
      </c>
      <c r="AG294" s="316" t="s">
        <v>947</v>
      </c>
      <c r="AH294" s="316" t="s">
        <v>978</v>
      </c>
      <c r="AI294" s="316" t="s">
        <v>940</v>
      </c>
      <c r="AJ294" s="316" t="s">
        <v>982</v>
      </c>
      <c r="AK294" s="316" t="s">
        <v>941</v>
      </c>
      <c r="AL294" s="316" t="s">
        <v>939</v>
      </c>
      <c r="AM294" s="316" t="s">
        <v>982</v>
      </c>
      <c r="AN294" s="316" t="s">
        <v>982</v>
      </c>
      <c r="AO294" s="316" t="s">
        <v>699</v>
      </c>
      <c r="AP294" s="316" t="s">
        <v>938</v>
      </c>
      <c r="AQ294" s="316" t="s">
        <v>977</v>
      </c>
      <c r="AR294" s="316" t="s">
        <v>977</v>
      </c>
    </row>
    <row r="295" spans="1:44">
      <c r="A295" s="316" t="s">
        <v>3263</v>
      </c>
      <c r="B295" s="316" t="s">
        <v>3264</v>
      </c>
      <c r="C295" s="316" t="s">
        <v>8039</v>
      </c>
      <c r="D295" s="317">
        <v>45629</v>
      </c>
      <c r="E295" s="316" t="s">
        <v>1105</v>
      </c>
      <c r="F295" s="316" t="s">
        <v>644</v>
      </c>
      <c r="G295" s="316" t="s">
        <v>7879</v>
      </c>
      <c r="H295" s="316" t="s">
        <v>3190</v>
      </c>
      <c r="I295" s="316" t="s">
        <v>3193</v>
      </c>
      <c r="J295" s="316" t="s">
        <v>939</v>
      </c>
      <c r="K295" s="316" t="s">
        <v>956</v>
      </c>
      <c r="L295" s="316" t="s">
        <v>939</v>
      </c>
      <c r="M295" s="316" t="s">
        <v>961</v>
      </c>
      <c r="N295" s="316" t="s">
        <v>938</v>
      </c>
      <c r="O295" s="316" t="s">
        <v>961</v>
      </c>
      <c r="P295" s="316" t="s">
        <v>1173</v>
      </c>
      <c r="Q295" s="316" t="s">
        <v>947</v>
      </c>
      <c r="R295" s="316" t="s">
        <v>955</v>
      </c>
      <c r="S295" s="316" t="s">
        <v>947</v>
      </c>
      <c r="T295" s="316" t="s">
        <v>956</v>
      </c>
      <c r="U295" s="316" t="s">
        <v>938</v>
      </c>
      <c r="V295" s="316" t="s">
        <v>941</v>
      </c>
      <c r="W295" s="316" t="s">
        <v>939</v>
      </c>
      <c r="X295" s="316" t="s">
        <v>941</v>
      </c>
      <c r="Y295" s="316" t="s">
        <v>977</v>
      </c>
      <c r="Z295" s="316" t="s">
        <v>941</v>
      </c>
      <c r="AA295" s="316" t="s">
        <v>947</v>
      </c>
      <c r="AB295" s="316" t="s">
        <v>938</v>
      </c>
      <c r="AC295" s="316" t="s">
        <v>939</v>
      </c>
      <c r="AD295" s="316" t="s">
        <v>941</v>
      </c>
      <c r="AE295" s="316" t="s">
        <v>939</v>
      </c>
      <c r="AF295" s="316" t="s">
        <v>965</v>
      </c>
      <c r="AG295" s="316" t="s">
        <v>947</v>
      </c>
      <c r="AH295" s="316" t="s">
        <v>956</v>
      </c>
      <c r="AI295" s="316" t="s">
        <v>938</v>
      </c>
      <c r="AJ295" s="316" t="s">
        <v>939</v>
      </c>
      <c r="AK295" s="316" t="s">
        <v>942</v>
      </c>
      <c r="AL295" s="316" t="s">
        <v>939</v>
      </c>
      <c r="AM295" s="316" t="s">
        <v>941</v>
      </c>
      <c r="AN295" s="316" t="s">
        <v>947</v>
      </c>
      <c r="AO295" s="316" t="s">
        <v>699</v>
      </c>
      <c r="AP295" s="316" t="s">
        <v>938</v>
      </c>
      <c r="AQ295" s="316" t="s">
        <v>982</v>
      </c>
      <c r="AR295" s="316" t="s">
        <v>947</v>
      </c>
    </row>
    <row r="296" spans="1:44">
      <c r="A296" s="316" t="s">
        <v>8040</v>
      </c>
      <c r="B296" s="316" t="s">
        <v>8041</v>
      </c>
      <c r="C296" s="316" t="s">
        <v>8042</v>
      </c>
      <c r="D296" s="317">
        <v>46043</v>
      </c>
      <c r="E296" s="316" t="s">
        <v>7891</v>
      </c>
      <c r="F296" s="316" t="s">
        <v>169</v>
      </c>
      <c r="G296" s="316" t="s">
        <v>7879</v>
      </c>
      <c r="H296" s="316" t="s">
        <v>3190</v>
      </c>
      <c r="I296" s="316" t="s">
        <v>3192</v>
      </c>
      <c r="J296" s="316" t="s">
        <v>939</v>
      </c>
      <c r="K296" s="316" t="s">
        <v>956</v>
      </c>
      <c r="L296" s="316" t="s">
        <v>939</v>
      </c>
      <c r="M296" s="316" t="s">
        <v>970</v>
      </c>
      <c r="N296" s="316" t="s">
        <v>940</v>
      </c>
      <c r="O296" s="316" t="s">
        <v>939</v>
      </c>
      <c r="P296" s="316" t="s">
        <v>978</v>
      </c>
      <c r="Q296" s="316" t="s">
        <v>939</v>
      </c>
      <c r="R296" s="316" t="s">
        <v>939</v>
      </c>
      <c r="S296" s="316" t="s">
        <v>982</v>
      </c>
      <c r="T296" s="316" t="s">
        <v>978</v>
      </c>
      <c r="U296" s="316" t="s">
        <v>699</v>
      </c>
      <c r="V296" s="316" t="s">
        <v>941</v>
      </c>
      <c r="W296" s="316" t="s">
        <v>939</v>
      </c>
      <c r="X296" s="316" t="s">
        <v>941</v>
      </c>
      <c r="Y296" s="316" t="s">
        <v>977</v>
      </c>
      <c r="Z296" s="316" t="s">
        <v>977</v>
      </c>
      <c r="AA296" s="316" t="s">
        <v>947</v>
      </c>
      <c r="AB296" s="316" t="s">
        <v>961</v>
      </c>
      <c r="AC296" s="316" t="s">
        <v>982</v>
      </c>
      <c r="AD296" s="316" t="s">
        <v>941</v>
      </c>
      <c r="AE296" s="316" t="s">
        <v>939</v>
      </c>
      <c r="AF296" s="316" t="s">
        <v>965</v>
      </c>
      <c r="AG296" s="316" t="s">
        <v>939</v>
      </c>
      <c r="AH296" s="316" t="s">
        <v>956</v>
      </c>
      <c r="AI296" s="316" t="s">
        <v>940</v>
      </c>
      <c r="AJ296" s="316" t="s">
        <v>941</v>
      </c>
      <c r="AK296" s="316" t="s">
        <v>941</v>
      </c>
      <c r="AL296" s="316" t="s">
        <v>939</v>
      </c>
      <c r="AM296" s="316" t="s">
        <v>941</v>
      </c>
      <c r="AN296" s="316" t="s">
        <v>977</v>
      </c>
      <c r="AO296" s="316" t="s">
        <v>962</v>
      </c>
      <c r="AP296" s="316" t="s">
        <v>699</v>
      </c>
      <c r="AQ296" s="316" t="s">
        <v>977</v>
      </c>
      <c r="AR296" s="316" t="s">
        <v>977</v>
      </c>
    </row>
    <row r="297" spans="1:44">
      <c r="A297" s="316" t="s">
        <v>8043</v>
      </c>
      <c r="B297" s="316" t="s">
        <v>8044</v>
      </c>
      <c r="C297" s="316" t="s">
        <v>8045</v>
      </c>
      <c r="D297" s="317">
        <v>45950</v>
      </c>
      <c r="E297" s="316" t="s">
        <v>1101</v>
      </c>
      <c r="F297" s="316" t="s">
        <v>644</v>
      </c>
      <c r="G297" s="316" t="s">
        <v>7879</v>
      </c>
      <c r="H297" s="316" t="s">
        <v>3190</v>
      </c>
      <c r="I297" s="316" t="s">
        <v>3208</v>
      </c>
      <c r="J297" s="316" t="s">
        <v>939</v>
      </c>
      <c r="K297" s="316" t="s">
        <v>978</v>
      </c>
      <c r="L297" s="316" t="s">
        <v>939</v>
      </c>
      <c r="M297" s="316" t="s">
        <v>937</v>
      </c>
      <c r="N297" s="316" t="s">
        <v>938</v>
      </c>
      <c r="O297" s="316" t="s">
        <v>939</v>
      </c>
      <c r="P297" s="316" t="s">
        <v>978</v>
      </c>
      <c r="Q297" s="316" t="s">
        <v>975</v>
      </c>
      <c r="R297" s="316" t="s">
        <v>966</v>
      </c>
      <c r="S297" s="316" t="s">
        <v>939</v>
      </c>
      <c r="T297" s="316" t="s">
        <v>939</v>
      </c>
      <c r="U297" s="316" t="s">
        <v>975</v>
      </c>
      <c r="V297" s="316" t="s">
        <v>939</v>
      </c>
      <c r="W297" s="316" t="s">
        <v>939</v>
      </c>
      <c r="X297" s="316" t="s">
        <v>978</v>
      </c>
      <c r="Y297" s="316" t="s">
        <v>978</v>
      </c>
      <c r="Z297" s="316" t="s">
        <v>982</v>
      </c>
      <c r="AA297" s="316" t="s">
        <v>939</v>
      </c>
      <c r="AB297" s="316" t="s">
        <v>938</v>
      </c>
      <c r="AC297" s="316" t="s">
        <v>978</v>
      </c>
      <c r="AD297" s="316" t="s">
        <v>978</v>
      </c>
      <c r="AE297" s="316" t="s">
        <v>978</v>
      </c>
      <c r="AF297" s="316" t="s">
        <v>978</v>
      </c>
      <c r="AG297" s="316" t="s">
        <v>941</v>
      </c>
      <c r="AH297" s="316" t="s">
        <v>935</v>
      </c>
      <c r="AI297" s="316" t="s">
        <v>938</v>
      </c>
      <c r="AJ297" s="316" t="s">
        <v>941</v>
      </c>
      <c r="AK297" s="316" t="s">
        <v>941</v>
      </c>
      <c r="AL297" s="316" t="s">
        <v>947</v>
      </c>
      <c r="AM297" s="316" t="s">
        <v>939</v>
      </c>
      <c r="AN297" s="316" t="s">
        <v>978</v>
      </c>
      <c r="AO297" s="316" t="s">
        <v>940</v>
      </c>
      <c r="AP297" s="316" t="s">
        <v>938</v>
      </c>
      <c r="AQ297" s="316" t="s">
        <v>939</v>
      </c>
      <c r="AR297" s="316" t="s">
        <v>978</v>
      </c>
    </row>
    <row r="298" spans="1:44">
      <c r="A298" s="316" t="s">
        <v>3268</v>
      </c>
      <c r="B298" s="316" t="s">
        <v>3269</v>
      </c>
      <c r="C298" s="316" t="s">
        <v>8046</v>
      </c>
      <c r="D298" s="317">
        <v>45661</v>
      </c>
      <c r="E298" s="316" t="s">
        <v>1101</v>
      </c>
      <c r="F298" s="316" t="s">
        <v>644</v>
      </c>
      <c r="G298" s="316" t="s">
        <v>7879</v>
      </c>
      <c r="H298" s="316" t="s">
        <v>3190</v>
      </c>
      <c r="I298" s="316" t="s">
        <v>3196</v>
      </c>
      <c r="J298" s="316" t="s">
        <v>956</v>
      </c>
      <c r="K298" s="316" t="s">
        <v>947</v>
      </c>
      <c r="L298" s="316" t="s">
        <v>956</v>
      </c>
      <c r="M298" s="316" t="s">
        <v>940</v>
      </c>
      <c r="N298" s="316" t="s">
        <v>938</v>
      </c>
      <c r="O298" s="316" t="s">
        <v>956</v>
      </c>
      <c r="P298" s="316" t="s">
        <v>956</v>
      </c>
      <c r="Q298" s="316" t="s">
        <v>956</v>
      </c>
      <c r="R298" s="316" t="s">
        <v>947</v>
      </c>
      <c r="S298" s="316" t="s">
        <v>956</v>
      </c>
      <c r="T298" s="316" t="s">
        <v>940</v>
      </c>
      <c r="U298" s="316" t="s">
        <v>938</v>
      </c>
      <c r="V298" s="316" t="s">
        <v>956</v>
      </c>
      <c r="W298" s="316" t="s">
        <v>947</v>
      </c>
      <c r="X298" s="316" t="s">
        <v>956</v>
      </c>
      <c r="Y298" s="316" t="s">
        <v>956</v>
      </c>
      <c r="Z298" s="316" t="s">
        <v>956</v>
      </c>
      <c r="AA298" s="316" t="s">
        <v>936</v>
      </c>
      <c r="AB298" s="316" t="s">
        <v>938</v>
      </c>
      <c r="AC298" s="316" t="s">
        <v>41</v>
      </c>
      <c r="AD298" s="316" t="s">
        <v>41</v>
      </c>
      <c r="AE298" s="316" t="s">
        <v>41</v>
      </c>
      <c r="AF298" s="316" t="s">
        <v>41</v>
      </c>
      <c r="AG298" s="316" t="s">
        <v>41</v>
      </c>
      <c r="AH298" s="316" t="s">
        <v>41</v>
      </c>
      <c r="AI298" s="316" t="s">
        <v>938</v>
      </c>
      <c r="AJ298" s="316" t="s">
        <v>41</v>
      </c>
      <c r="AK298" s="316" t="s">
        <v>41</v>
      </c>
      <c r="AL298" s="316" t="s">
        <v>956</v>
      </c>
      <c r="AM298" s="316" t="s">
        <v>956</v>
      </c>
      <c r="AN298" s="316" t="s">
        <v>956</v>
      </c>
      <c r="AO298" s="316" t="s">
        <v>699</v>
      </c>
      <c r="AP298" s="316" t="s">
        <v>938</v>
      </c>
      <c r="AQ298" s="316" t="s">
        <v>956</v>
      </c>
      <c r="AR298" s="316" t="s">
        <v>956</v>
      </c>
    </row>
    <row r="299" spans="1:44">
      <c r="A299" s="316" t="s">
        <v>3270</v>
      </c>
      <c r="B299" s="316" t="s">
        <v>3271</v>
      </c>
      <c r="C299" s="316" t="s">
        <v>8047</v>
      </c>
      <c r="D299" s="317">
        <v>45922</v>
      </c>
      <c r="E299" s="316" t="s">
        <v>1101</v>
      </c>
      <c r="F299" s="316" t="s">
        <v>644</v>
      </c>
      <c r="G299" s="316" t="s">
        <v>7879</v>
      </c>
      <c r="H299" s="316" t="s">
        <v>3190</v>
      </c>
      <c r="I299" s="316" t="s">
        <v>3208</v>
      </c>
      <c r="J299" s="316" t="s">
        <v>956</v>
      </c>
      <c r="K299" s="316" t="s">
        <v>947</v>
      </c>
      <c r="L299" s="316" t="s">
        <v>956</v>
      </c>
      <c r="M299" s="316" t="s">
        <v>940</v>
      </c>
      <c r="N299" s="316" t="s">
        <v>938</v>
      </c>
      <c r="O299" s="316" t="s">
        <v>134</v>
      </c>
      <c r="P299" s="316" t="s">
        <v>956</v>
      </c>
      <c r="Q299" s="316" t="s">
        <v>956</v>
      </c>
      <c r="R299" s="316" t="s">
        <v>947</v>
      </c>
      <c r="S299" s="316" t="s">
        <v>956</v>
      </c>
      <c r="T299" s="316" t="s">
        <v>940</v>
      </c>
      <c r="U299" s="316" t="s">
        <v>938</v>
      </c>
      <c r="V299" s="316" t="s">
        <v>956</v>
      </c>
      <c r="W299" s="316" t="s">
        <v>947</v>
      </c>
      <c r="X299" s="316" t="s">
        <v>956</v>
      </c>
      <c r="Y299" s="316" t="s">
        <v>956</v>
      </c>
      <c r="Z299" s="316" t="s">
        <v>956</v>
      </c>
      <c r="AA299" s="316" t="s">
        <v>940</v>
      </c>
      <c r="AB299" s="316" t="s">
        <v>938</v>
      </c>
      <c r="AC299" s="316" t="s">
        <v>41</v>
      </c>
      <c r="AD299" s="316" t="s">
        <v>956</v>
      </c>
      <c r="AE299" s="316" t="s">
        <v>956</v>
      </c>
      <c r="AF299" s="316" t="s">
        <v>956</v>
      </c>
      <c r="AG299" s="316" t="s">
        <v>956</v>
      </c>
      <c r="AH299" s="316" t="s">
        <v>940</v>
      </c>
      <c r="AI299" s="316" t="s">
        <v>938</v>
      </c>
      <c r="AJ299" s="316" t="s">
        <v>947</v>
      </c>
      <c r="AK299" s="316" t="s">
        <v>947</v>
      </c>
      <c r="AL299" s="316" t="s">
        <v>956</v>
      </c>
      <c r="AM299" s="316" t="s">
        <v>956</v>
      </c>
      <c r="AN299" s="316" t="s">
        <v>956</v>
      </c>
      <c r="AO299" s="316" t="s">
        <v>940</v>
      </c>
      <c r="AP299" s="316" t="s">
        <v>938</v>
      </c>
      <c r="AQ299" s="316" t="s">
        <v>956</v>
      </c>
      <c r="AR299" s="316" t="s">
        <v>956</v>
      </c>
    </row>
    <row r="300" spans="1:44">
      <c r="A300" s="316" t="s">
        <v>8048</v>
      </c>
      <c r="B300" s="316" t="s">
        <v>8049</v>
      </c>
      <c r="C300" s="316" t="s">
        <v>8050</v>
      </c>
      <c r="D300" s="317">
        <v>45922</v>
      </c>
      <c r="E300" s="316" t="s">
        <v>1101</v>
      </c>
      <c r="F300" s="316" t="s">
        <v>644</v>
      </c>
      <c r="G300" s="316" t="s">
        <v>7879</v>
      </c>
      <c r="H300" s="316" t="s">
        <v>3190</v>
      </c>
      <c r="I300" s="316" t="s">
        <v>3208</v>
      </c>
      <c r="J300" s="316" t="s">
        <v>956</v>
      </c>
      <c r="K300" s="316" t="s">
        <v>956</v>
      </c>
      <c r="L300" s="316" t="s">
        <v>979</v>
      </c>
      <c r="M300" s="316" t="s">
        <v>940</v>
      </c>
      <c r="N300" s="316" t="s">
        <v>938</v>
      </c>
      <c r="O300" s="316" t="s">
        <v>947</v>
      </c>
      <c r="P300" s="316" t="s">
        <v>956</v>
      </c>
      <c r="Q300" s="316" t="s">
        <v>956</v>
      </c>
      <c r="R300" s="316" t="s">
        <v>956</v>
      </c>
      <c r="S300" s="316" t="s">
        <v>956</v>
      </c>
      <c r="T300" s="316" t="s">
        <v>940</v>
      </c>
      <c r="U300" s="316" t="s">
        <v>938</v>
      </c>
      <c r="V300" s="316" t="s">
        <v>956</v>
      </c>
      <c r="W300" s="316" t="s">
        <v>956</v>
      </c>
      <c r="X300" s="316" t="s">
        <v>947</v>
      </c>
      <c r="Y300" s="316" t="s">
        <v>947</v>
      </c>
      <c r="Z300" s="316" t="s">
        <v>947</v>
      </c>
      <c r="AA300" s="316" t="s">
        <v>956</v>
      </c>
      <c r="AB300" s="316" t="s">
        <v>938</v>
      </c>
      <c r="AC300" s="316" t="s">
        <v>956</v>
      </c>
      <c r="AD300" s="316" t="s">
        <v>956</v>
      </c>
      <c r="AE300" s="316" t="s">
        <v>956</v>
      </c>
      <c r="AF300" s="316" t="s">
        <v>956</v>
      </c>
      <c r="AG300" s="316" t="s">
        <v>947</v>
      </c>
      <c r="AH300" s="316" t="s">
        <v>940</v>
      </c>
      <c r="AI300" s="316" t="s">
        <v>938</v>
      </c>
      <c r="AJ300" s="316" t="s">
        <v>956</v>
      </c>
      <c r="AK300" s="316" t="s">
        <v>956</v>
      </c>
      <c r="AL300" s="316" t="s">
        <v>956</v>
      </c>
      <c r="AM300" s="316" t="s">
        <v>956</v>
      </c>
      <c r="AN300" s="316" t="s">
        <v>956</v>
      </c>
      <c r="AO300" s="316" t="s">
        <v>699</v>
      </c>
      <c r="AP300" s="316" t="s">
        <v>938</v>
      </c>
      <c r="AQ300" s="316" t="s">
        <v>956</v>
      </c>
      <c r="AR300" s="316" t="s">
        <v>956</v>
      </c>
    </row>
    <row r="301" spans="1:44">
      <c r="A301" s="316" t="s">
        <v>8051</v>
      </c>
      <c r="B301" s="316" t="s">
        <v>8052</v>
      </c>
      <c r="C301" s="316" t="s">
        <v>8053</v>
      </c>
      <c r="D301" s="317">
        <v>45663</v>
      </c>
      <c r="E301" s="316" t="s">
        <v>1138</v>
      </c>
      <c r="F301" s="316" t="s">
        <v>169</v>
      </c>
      <c r="G301" s="316" t="s">
        <v>7879</v>
      </c>
      <c r="H301" s="316" t="s">
        <v>3190</v>
      </c>
      <c r="I301" s="316" t="s">
        <v>3195</v>
      </c>
      <c r="J301" s="316" t="s">
        <v>978</v>
      </c>
      <c r="K301" s="316" t="s">
        <v>939</v>
      </c>
      <c r="L301" s="316" t="s">
        <v>978</v>
      </c>
      <c r="M301" s="316" t="s">
        <v>961</v>
      </c>
      <c r="N301" s="316" t="s">
        <v>938</v>
      </c>
      <c r="O301" s="316" t="s">
        <v>978</v>
      </c>
      <c r="P301" s="316" t="s">
        <v>978</v>
      </c>
      <c r="Q301" s="316" t="s">
        <v>939</v>
      </c>
      <c r="R301" s="316" t="s">
        <v>939</v>
      </c>
      <c r="S301" s="316" t="s">
        <v>978</v>
      </c>
      <c r="T301" s="316" t="s">
        <v>978</v>
      </c>
      <c r="U301" s="316" t="s">
        <v>938</v>
      </c>
      <c r="V301" s="316" t="s">
        <v>947</v>
      </c>
      <c r="W301" s="316" t="s">
        <v>956</v>
      </c>
      <c r="X301" s="316" t="s">
        <v>941</v>
      </c>
      <c r="Y301" s="316" t="s">
        <v>956</v>
      </c>
      <c r="Z301" s="316" t="s">
        <v>939</v>
      </c>
      <c r="AA301" s="316" t="s">
        <v>978</v>
      </c>
      <c r="AB301" s="316" t="s">
        <v>938</v>
      </c>
      <c r="AC301" s="316" t="s">
        <v>939</v>
      </c>
      <c r="AD301" s="316" t="s">
        <v>982</v>
      </c>
      <c r="AE301" s="316" t="s">
        <v>939</v>
      </c>
      <c r="AF301" s="316" t="s">
        <v>947</v>
      </c>
      <c r="AG301" s="316" t="s">
        <v>956</v>
      </c>
      <c r="AH301" s="316" t="s">
        <v>940</v>
      </c>
      <c r="AI301" s="316" t="s">
        <v>938</v>
      </c>
      <c r="AJ301" s="316" t="s">
        <v>947</v>
      </c>
      <c r="AK301" s="316" t="s">
        <v>947</v>
      </c>
      <c r="AL301" s="316" t="s">
        <v>947</v>
      </c>
      <c r="AM301" s="316" t="s">
        <v>947</v>
      </c>
      <c r="AN301" s="316" t="s">
        <v>947</v>
      </c>
      <c r="AO301" s="316" t="s">
        <v>699</v>
      </c>
      <c r="AP301" s="316" t="s">
        <v>938</v>
      </c>
      <c r="AQ301" s="316" t="s">
        <v>956</v>
      </c>
      <c r="AR301" s="316" t="s">
        <v>947</v>
      </c>
    </row>
    <row r="302" spans="1:44">
      <c r="A302" s="316" t="s">
        <v>3272</v>
      </c>
      <c r="B302" s="316" t="s">
        <v>3273</v>
      </c>
      <c r="C302" s="316" t="s">
        <v>8054</v>
      </c>
      <c r="D302" s="317">
        <v>45663</v>
      </c>
      <c r="E302" s="316" t="s">
        <v>1101</v>
      </c>
      <c r="F302" s="316" t="s">
        <v>644</v>
      </c>
      <c r="G302" s="316" t="s">
        <v>7879</v>
      </c>
      <c r="H302" s="316" t="s">
        <v>3190</v>
      </c>
      <c r="I302" s="316" t="s">
        <v>3208</v>
      </c>
      <c r="J302" s="316" t="s">
        <v>956</v>
      </c>
      <c r="K302" s="316" t="s">
        <v>956</v>
      </c>
      <c r="L302" s="316" t="s">
        <v>956</v>
      </c>
      <c r="M302" s="316" t="s">
        <v>940</v>
      </c>
      <c r="N302" s="316" t="s">
        <v>938</v>
      </c>
      <c r="O302" s="316" t="s">
        <v>947</v>
      </c>
      <c r="P302" s="316" t="s">
        <v>956</v>
      </c>
      <c r="Q302" s="316" t="s">
        <v>978</v>
      </c>
      <c r="R302" s="316" t="s">
        <v>956</v>
      </c>
      <c r="S302" s="316" t="s">
        <v>956</v>
      </c>
      <c r="T302" s="316" t="s">
        <v>940</v>
      </c>
      <c r="U302" s="316" t="s">
        <v>938</v>
      </c>
      <c r="V302" s="316" t="s">
        <v>956</v>
      </c>
      <c r="W302" s="316" t="s">
        <v>956</v>
      </c>
      <c r="X302" s="316" t="s">
        <v>947</v>
      </c>
      <c r="Y302" s="316" t="s">
        <v>956</v>
      </c>
      <c r="Z302" s="316" t="s">
        <v>956</v>
      </c>
      <c r="AA302" s="316" t="s">
        <v>940</v>
      </c>
      <c r="AB302" s="316" t="s">
        <v>938</v>
      </c>
      <c r="AC302" s="316" t="s">
        <v>956</v>
      </c>
      <c r="AD302" s="316" t="s">
        <v>956</v>
      </c>
      <c r="AE302" s="316" t="s">
        <v>956</v>
      </c>
      <c r="AF302" s="316" t="s">
        <v>956</v>
      </c>
      <c r="AG302" s="316" t="s">
        <v>956</v>
      </c>
      <c r="AH302" s="316" t="s">
        <v>940</v>
      </c>
      <c r="AI302" s="316" t="s">
        <v>938</v>
      </c>
      <c r="AJ302" s="316" t="s">
        <v>936</v>
      </c>
      <c r="AK302" s="316" t="s">
        <v>956</v>
      </c>
      <c r="AL302" s="316" t="s">
        <v>956</v>
      </c>
      <c r="AM302" s="316" t="s">
        <v>956</v>
      </c>
      <c r="AN302" s="316" t="s">
        <v>699</v>
      </c>
      <c r="AO302" s="316" t="s">
        <v>699</v>
      </c>
      <c r="AP302" s="316" t="s">
        <v>938</v>
      </c>
      <c r="AQ302" s="316" t="s">
        <v>956</v>
      </c>
      <c r="AR302" s="316" t="s">
        <v>956</v>
      </c>
    </row>
    <row r="303" spans="1:44">
      <c r="A303" s="316" t="s">
        <v>8055</v>
      </c>
      <c r="B303" s="316" t="s">
        <v>8056</v>
      </c>
      <c r="C303" s="316" t="s">
        <v>8057</v>
      </c>
      <c r="D303" s="317">
        <v>45664</v>
      </c>
      <c r="E303" s="316" t="s">
        <v>1138</v>
      </c>
      <c r="F303" s="316" t="s">
        <v>644</v>
      </c>
      <c r="G303" s="316" t="s">
        <v>7879</v>
      </c>
      <c r="H303" s="316" t="s">
        <v>3190</v>
      </c>
      <c r="I303" s="316" t="s">
        <v>3260</v>
      </c>
      <c r="J303" s="316" t="s">
        <v>956</v>
      </c>
      <c r="K303" s="316" t="s">
        <v>947</v>
      </c>
      <c r="L303" s="316" t="s">
        <v>956</v>
      </c>
      <c r="M303" s="316" t="s">
        <v>940</v>
      </c>
      <c r="N303" s="316" t="s">
        <v>938</v>
      </c>
      <c r="O303" s="316" t="s">
        <v>947</v>
      </c>
      <c r="P303" s="316" t="s">
        <v>956</v>
      </c>
      <c r="Q303" s="316" t="s">
        <v>947</v>
      </c>
      <c r="R303" s="316" t="s">
        <v>947</v>
      </c>
      <c r="S303" s="316" t="s">
        <v>955</v>
      </c>
      <c r="T303" s="316" t="s">
        <v>961</v>
      </c>
      <c r="U303" s="316" t="s">
        <v>938</v>
      </c>
      <c r="V303" s="316" t="s">
        <v>947</v>
      </c>
      <c r="W303" s="316" t="s">
        <v>956</v>
      </c>
      <c r="X303" s="316" t="s">
        <v>941</v>
      </c>
      <c r="Y303" s="316" t="s">
        <v>956</v>
      </c>
      <c r="Z303" s="316" t="s">
        <v>947</v>
      </c>
      <c r="AA303" s="316" t="s">
        <v>956</v>
      </c>
      <c r="AB303" s="316" t="s">
        <v>938</v>
      </c>
      <c r="AC303" s="316" t="s">
        <v>947</v>
      </c>
      <c r="AD303" s="316" t="s">
        <v>699</v>
      </c>
      <c r="AE303" s="316" t="s">
        <v>956</v>
      </c>
      <c r="AF303" s="316" t="s">
        <v>956</v>
      </c>
      <c r="AG303" s="316" t="s">
        <v>956</v>
      </c>
      <c r="AH303" s="316" t="s">
        <v>940</v>
      </c>
      <c r="AI303" s="316" t="s">
        <v>954</v>
      </c>
      <c r="AJ303" s="316" t="s">
        <v>956</v>
      </c>
      <c r="AK303" s="316" t="s">
        <v>956</v>
      </c>
      <c r="AL303" s="316" t="s">
        <v>956</v>
      </c>
      <c r="AM303" s="316" t="s">
        <v>956</v>
      </c>
      <c r="AN303" s="316" t="s">
        <v>956</v>
      </c>
      <c r="AO303" s="316" t="s">
        <v>699</v>
      </c>
      <c r="AP303" s="316" t="s">
        <v>938</v>
      </c>
      <c r="AQ303" s="316" t="s">
        <v>956</v>
      </c>
      <c r="AR303" s="316" t="s">
        <v>956</v>
      </c>
    </row>
    <row r="304" spans="1:44">
      <c r="A304" s="316" t="s">
        <v>3274</v>
      </c>
      <c r="B304" s="316" t="s">
        <v>3275</v>
      </c>
      <c r="C304" s="316" t="s">
        <v>8058</v>
      </c>
      <c r="D304" s="317">
        <v>45664</v>
      </c>
      <c r="E304" s="316" t="s">
        <v>1101</v>
      </c>
      <c r="F304" s="316" t="s">
        <v>644</v>
      </c>
      <c r="G304" s="316" t="s">
        <v>7879</v>
      </c>
      <c r="H304" s="316" t="s">
        <v>3190</v>
      </c>
      <c r="I304" s="316" t="s">
        <v>3208</v>
      </c>
      <c r="J304" s="316" t="s">
        <v>956</v>
      </c>
      <c r="K304" s="316" t="s">
        <v>947</v>
      </c>
      <c r="L304" s="316" t="s">
        <v>939</v>
      </c>
      <c r="M304" s="316" t="s">
        <v>940</v>
      </c>
      <c r="N304" s="316" t="s">
        <v>938</v>
      </c>
      <c r="O304" s="316" t="s">
        <v>947</v>
      </c>
      <c r="P304" s="316" t="s">
        <v>947</v>
      </c>
      <c r="Q304" s="316" t="s">
        <v>963</v>
      </c>
      <c r="R304" s="316" t="s">
        <v>956</v>
      </c>
      <c r="S304" s="316" t="s">
        <v>956</v>
      </c>
      <c r="T304" s="316" t="s">
        <v>940</v>
      </c>
      <c r="U304" s="316" t="s">
        <v>938</v>
      </c>
      <c r="V304" s="316" t="s">
        <v>956</v>
      </c>
      <c r="W304" s="316" t="s">
        <v>978</v>
      </c>
      <c r="X304" s="316" t="s">
        <v>947</v>
      </c>
      <c r="Y304" s="316" t="s">
        <v>941</v>
      </c>
      <c r="Z304" s="316" t="s">
        <v>939</v>
      </c>
      <c r="AA304" s="316" t="s">
        <v>956</v>
      </c>
      <c r="AB304" s="316" t="s">
        <v>938</v>
      </c>
      <c r="AC304" s="316" t="s">
        <v>956</v>
      </c>
      <c r="AD304" s="316" t="s">
        <v>978</v>
      </c>
      <c r="AE304" s="316" t="s">
        <v>955</v>
      </c>
      <c r="AF304" s="316" t="s">
        <v>978</v>
      </c>
      <c r="AG304" s="316" t="s">
        <v>939</v>
      </c>
      <c r="AH304" s="316" t="s">
        <v>961</v>
      </c>
      <c r="AI304" s="316" t="s">
        <v>938</v>
      </c>
      <c r="AJ304" s="316" t="s">
        <v>982</v>
      </c>
      <c r="AK304" s="316" t="s">
        <v>955</v>
      </c>
      <c r="AL304" s="316" t="s">
        <v>982</v>
      </c>
      <c r="AM304" s="316" t="s">
        <v>955</v>
      </c>
      <c r="AN304" s="316" t="s">
        <v>956</v>
      </c>
      <c r="AO304" s="316" t="s">
        <v>699</v>
      </c>
      <c r="AP304" s="316" t="s">
        <v>938</v>
      </c>
      <c r="AQ304" s="316" t="s">
        <v>956</v>
      </c>
      <c r="AR304" s="316" t="s">
        <v>956</v>
      </c>
    </row>
    <row r="305" spans="1:44">
      <c r="A305" s="316" t="s">
        <v>3276</v>
      </c>
      <c r="B305" s="316" t="s">
        <v>3277</v>
      </c>
      <c r="C305" s="316" t="s">
        <v>8059</v>
      </c>
      <c r="D305" s="317">
        <v>45664</v>
      </c>
      <c r="E305" s="316" t="s">
        <v>1208</v>
      </c>
      <c r="F305" s="316" t="s">
        <v>169</v>
      </c>
      <c r="G305" s="316" t="s">
        <v>7879</v>
      </c>
      <c r="H305" s="316" t="s">
        <v>3190</v>
      </c>
      <c r="I305" s="316" t="s">
        <v>3192</v>
      </c>
      <c r="J305" s="316" t="s">
        <v>947</v>
      </c>
      <c r="K305" s="316" t="s">
        <v>941</v>
      </c>
      <c r="L305" s="316" t="s">
        <v>982</v>
      </c>
      <c r="M305" s="316" t="s">
        <v>935</v>
      </c>
      <c r="N305" s="316" t="s">
        <v>938</v>
      </c>
      <c r="O305" s="316" t="s">
        <v>939</v>
      </c>
      <c r="P305" s="316" t="s">
        <v>939</v>
      </c>
      <c r="Q305" s="316" t="s">
        <v>975</v>
      </c>
      <c r="R305" s="316" t="s">
        <v>947</v>
      </c>
      <c r="S305" s="316" t="s">
        <v>947</v>
      </c>
      <c r="T305" s="316" t="s">
        <v>961</v>
      </c>
      <c r="U305" s="316" t="s">
        <v>938</v>
      </c>
      <c r="V305" s="316" t="s">
        <v>939</v>
      </c>
      <c r="W305" s="316" t="s">
        <v>939</v>
      </c>
      <c r="X305" s="316" t="s">
        <v>941</v>
      </c>
      <c r="Y305" s="316" t="s">
        <v>941</v>
      </c>
      <c r="Z305" s="316" t="s">
        <v>939</v>
      </c>
      <c r="AA305" s="316" t="s">
        <v>978</v>
      </c>
      <c r="AB305" s="316" t="s">
        <v>938</v>
      </c>
      <c r="AC305" s="316" t="s">
        <v>939</v>
      </c>
      <c r="AD305" s="316" t="s">
        <v>978</v>
      </c>
      <c r="AE305" s="316" t="s">
        <v>939</v>
      </c>
      <c r="AF305" s="316" t="s">
        <v>939</v>
      </c>
      <c r="AG305" s="316" t="s">
        <v>961</v>
      </c>
      <c r="AH305" s="316" t="s">
        <v>978</v>
      </c>
      <c r="AI305" s="316" t="s">
        <v>938</v>
      </c>
      <c r="AJ305" s="316" t="s">
        <v>939</v>
      </c>
      <c r="AK305" s="316" t="s">
        <v>939</v>
      </c>
      <c r="AL305" s="316" t="s">
        <v>939</v>
      </c>
      <c r="AM305" s="316" t="s">
        <v>939</v>
      </c>
      <c r="AN305" s="316" t="s">
        <v>939</v>
      </c>
      <c r="AO305" s="316" t="s">
        <v>949</v>
      </c>
      <c r="AP305" s="316" t="s">
        <v>975</v>
      </c>
      <c r="AQ305" s="316" t="s">
        <v>941</v>
      </c>
      <c r="AR305" s="316" t="s">
        <v>939</v>
      </c>
    </row>
    <row r="306" spans="1:44">
      <c r="A306" s="316" t="s">
        <v>3278</v>
      </c>
      <c r="B306" s="316" t="s">
        <v>3279</v>
      </c>
      <c r="C306" s="316" t="s">
        <v>8060</v>
      </c>
      <c r="D306" s="317">
        <v>45665</v>
      </c>
      <c r="E306" s="316" t="s">
        <v>1101</v>
      </c>
      <c r="F306" s="316" t="s">
        <v>644</v>
      </c>
      <c r="G306" s="316" t="s">
        <v>7879</v>
      </c>
      <c r="H306" s="316" t="s">
        <v>3190</v>
      </c>
      <c r="I306" s="316" t="s">
        <v>3208</v>
      </c>
      <c r="J306" s="316" t="s">
        <v>956</v>
      </c>
      <c r="K306" s="316" t="s">
        <v>956</v>
      </c>
      <c r="L306" s="316" t="s">
        <v>939</v>
      </c>
      <c r="M306" s="316" t="s">
        <v>961</v>
      </c>
      <c r="N306" s="316" t="s">
        <v>938</v>
      </c>
      <c r="O306" s="316" t="s">
        <v>956</v>
      </c>
      <c r="P306" s="316" t="s">
        <v>978</v>
      </c>
      <c r="Q306" s="316" t="s">
        <v>963</v>
      </c>
      <c r="R306" s="316" t="s">
        <v>978</v>
      </c>
      <c r="S306" s="316" t="s">
        <v>978</v>
      </c>
      <c r="T306" s="316" t="s">
        <v>961</v>
      </c>
      <c r="U306" s="316" t="s">
        <v>938</v>
      </c>
      <c r="V306" s="316" t="s">
        <v>41</v>
      </c>
      <c r="W306" s="316" t="s">
        <v>41</v>
      </c>
      <c r="X306" s="316" t="s">
        <v>41</v>
      </c>
      <c r="Y306" s="316" t="s">
        <v>939</v>
      </c>
      <c r="Z306" s="316" t="s">
        <v>947</v>
      </c>
      <c r="AA306" s="316" t="s">
        <v>956</v>
      </c>
      <c r="AB306" s="316" t="s">
        <v>938</v>
      </c>
      <c r="AC306" s="316" t="s">
        <v>956</v>
      </c>
      <c r="AD306" s="316" t="s">
        <v>978</v>
      </c>
      <c r="AE306" s="316" t="s">
        <v>956</v>
      </c>
      <c r="AF306" s="316" t="s">
        <v>978</v>
      </c>
      <c r="AG306" s="316" t="s">
        <v>939</v>
      </c>
      <c r="AH306" s="316" t="s">
        <v>961</v>
      </c>
      <c r="AI306" s="316" t="s">
        <v>938</v>
      </c>
      <c r="AJ306" s="316" t="s">
        <v>982</v>
      </c>
      <c r="AK306" s="316" t="s">
        <v>978</v>
      </c>
      <c r="AL306" s="316" t="s">
        <v>982</v>
      </c>
      <c r="AM306" s="316" t="s">
        <v>978</v>
      </c>
      <c r="AN306" s="316" t="s">
        <v>978</v>
      </c>
      <c r="AO306" s="316" t="s">
        <v>699</v>
      </c>
      <c r="AP306" s="316" t="s">
        <v>938</v>
      </c>
      <c r="AQ306" s="316" t="s">
        <v>956</v>
      </c>
      <c r="AR306" s="316" t="s">
        <v>978</v>
      </c>
    </row>
    <row r="307" spans="1:44">
      <c r="A307" s="316" t="s">
        <v>3281</v>
      </c>
      <c r="B307" s="316" t="s">
        <v>3282</v>
      </c>
      <c r="C307" s="316" t="s">
        <v>8061</v>
      </c>
      <c r="D307" s="317">
        <v>45670</v>
      </c>
      <c r="E307" s="316" t="s">
        <v>1105</v>
      </c>
      <c r="F307" s="316" t="s">
        <v>644</v>
      </c>
      <c r="G307" s="316" t="s">
        <v>7879</v>
      </c>
      <c r="H307" s="316" t="s">
        <v>3190</v>
      </c>
      <c r="I307" s="316" t="s">
        <v>3193</v>
      </c>
      <c r="J307" s="316" t="s">
        <v>939</v>
      </c>
      <c r="K307" s="316" t="s">
        <v>941</v>
      </c>
      <c r="L307" s="316" t="s">
        <v>939</v>
      </c>
      <c r="M307" s="316" t="s">
        <v>937</v>
      </c>
      <c r="N307" s="316" t="s">
        <v>938</v>
      </c>
      <c r="O307" s="316" t="s">
        <v>936</v>
      </c>
      <c r="P307" s="316" t="s">
        <v>939</v>
      </c>
      <c r="Q307" s="316" t="s">
        <v>939</v>
      </c>
      <c r="R307" s="316" t="s">
        <v>939</v>
      </c>
      <c r="S307" s="316" t="s">
        <v>947</v>
      </c>
      <c r="T307" s="316" t="s">
        <v>953</v>
      </c>
      <c r="U307" s="316" t="s">
        <v>940</v>
      </c>
      <c r="V307" s="316" t="s">
        <v>939</v>
      </c>
      <c r="W307" s="316" t="s">
        <v>947</v>
      </c>
      <c r="X307" s="316" t="s">
        <v>947</v>
      </c>
      <c r="Y307" s="316" t="s">
        <v>939</v>
      </c>
      <c r="Z307" s="316" t="s">
        <v>939</v>
      </c>
      <c r="AA307" s="316" t="s">
        <v>961</v>
      </c>
      <c r="AB307" s="316" t="s">
        <v>938</v>
      </c>
      <c r="AC307" s="316" t="s">
        <v>936</v>
      </c>
      <c r="AD307" s="316" t="s">
        <v>936</v>
      </c>
      <c r="AE307" s="316" t="s">
        <v>939</v>
      </c>
      <c r="AF307" s="316" t="s">
        <v>939</v>
      </c>
      <c r="AG307" s="316" t="s">
        <v>939</v>
      </c>
      <c r="AH307" s="316" t="s">
        <v>947</v>
      </c>
      <c r="AI307" s="316" t="s">
        <v>940</v>
      </c>
      <c r="AJ307" s="316" t="s">
        <v>947</v>
      </c>
      <c r="AK307" s="316" t="s">
        <v>941</v>
      </c>
      <c r="AL307" s="316" t="s">
        <v>939</v>
      </c>
      <c r="AM307" s="316" t="s">
        <v>947</v>
      </c>
      <c r="AN307" s="316" t="s">
        <v>939</v>
      </c>
      <c r="AO307" s="316" t="s">
        <v>940</v>
      </c>
      <c r="AP307" s="316" t="s">
        <v>940</v>
      </c>
      <c r="AQ307" s="316" t="s">
        <v>939</v>
      </c>
      <c r="AR307" s="316" t="s">
        <v>939</v>
      </c>
    </row>
    <row r="308" spans="1:44">
      <c r="A308" s="316" t="s">
        <v>3283</v>
      </c>
      <c r="B308" s="316" t="s">
        <v>3284</v>
      </c>
      <c r="C308" s="316" t="s">
        <v>8062</v>
      </c>
      <c r="D308" s="317">
        <v>45672</v>
      </c>
      <c r="E308" s="316" t="s">
        <v>7887</v>
      </c>
      <c r="F308" s="316" t="s">
        <v>644</v>
      </c>
      <c r="G308" s="316" t="s">
        <v>7879</v>
      </c>
      <c r="H308" s="316" t="s">
        <v>3190</v>
      </c>
      <c r="I308" s="316" t="s">
        <v>3285</v>
      </c>
      <c r="J308" s="316" t="s">
        <v>946</v>
      </c>
      <c r="K308" s="316" t="s">
        <v>955</v>
      </c>
      <c r="L308" s="316" t="s">
        <v>955</v>
      </c>
      <c r="M308" s="316" t="s">
        <v>956</v>
      </c>
      <c r="N308" s="316" t="s">
        <v>938</v>
      </c>
      <c r="O308" s="316" t="s">
        <v>955</v>
      </c>
      <c r="P308" s="316" t="s">
        <v>955</v>
      </c>
      <c r="Q308" s="316" t="s">
        <v>955</v>
      </c>
      <c r="R308" s="316" t="s">
        <v>955</v>
      </c>
      <c r="S308" s="316" t="s">
        <v>956</v>
      </c>
      <c r="T308" s="316" t="s">
        <v>975</v>
      </c>
      <c r="U308" s="316" t="s">
        <v>938</v>
      </c>
      <c r="V308" s="316" t="s">
        <v>956</v>
      </c>
      <c r="W308" s="316" t="s">
        <v>956</v>
      </c>
      <c r="X308" s="316" t="s">
        <v>978</v>
      </c>
      <c r="Y308" s="316" t="s">
        <v>956</v>
      </c>
      <c r="Z308" s="316" t="s">
        <v>956</v>
      </c>
      <c r="AA308" s="316" t="s">
        <v>961</v>
      </c>
      <c r="AB308" s="316" t="s">
        <v>938</v>
      </c>
      <c r="AC308" s="316" t="s">
        <v>978</v>
      </c>
      <c r="AD308" s="316" t="s">
        <v>956</v>
      </c>
      <c r="AE308" s="316" t="s">
        <v>955</v>
      </c>
      <c r="AF308" s="316" t="s">
        <v>955</v>
      </c>
      <c r="AG308" s="316" t="s">
        <v>955</v>
      </c>
      <c r="AH308" s="316" t="s">
        <v>940</v>
      </c>
      <c r="AI308" s="316" t="s">
        <v>938</v>
      </c>
      <c r="AJ308" s="316" t="s">
        <v>955</v>
      </c>
      <c r="AK308" s="316" t="s">
        <v>955</v>
      </c>
      <c r="AL308" s="316" t="s">
        <v>955</v>
      </c>
      <c r="AM308" s="316" t="s">
        <v>947</v>
      </c>
      <c r="AN308" s="316" t="s">
        <v>955</v>
      </c>
      <c r="AO308" s="316" t="s">
        <v>699</v>
      </c>
      <c r="AP308" s="316" t="s">
        <v>938</v>
      </c>
      <c r="AQ308" s="316" t="s">
        <v>955</v>
      </c>
      <c r="AR308" s="316" t="s">
        <v>947</v>
      </c>
    </row>
    <row r="309" spans="1:44">
      <c r="A309" s="316" t="s">
        <v>3286</v>
      </c>
      <c r="B309" s="316" t="s">
        <v>3287</v>
      </c>
      <c r="C309" s="316" t="s">
        <v>8063</v>
      </c>
      <c r="D309" s="317">
        <v>45671</v>
      </c>
      <c r="E309" s="316" t="s">
        <v>1101</v>
      </c>
      <c r="F309" s="316" t="s">
        <v>644</v>
      </c>
      <c r="G309" s="316" t="s">
        <v>7879</v>
      </c>
      <c r="H309" s="316" t="s">
        <v>3190</v>
      </c>
      <c r="I309" s="316" t="s">
        <v>3208</v>
      </c>
      <c r="J309" s="316" t="s">
        <v>955</v>
      </c>
      <c r="K309" s="316" t="s">
        <v>134</v>
      </c>
      <c r="L309" s="316" t="s">
        <v>956</v>
      </c>
      <c r="M309" s="316" t="s">
        <v>940</v>
      </c>
      <c r="N309" s="316" t="s">
        <v>938</v>
      </c>
      <c r="O309" s="316" t="s">
        <v>978</v>
      </c>
      <c r="P309" s="316" t="s">
        <v>978</v>
      </c>
      <c r="Q309" s="316" t="s">
        <v>946</v>
      </c>
      <c r="R309" s="316" t="s">
        <v>947</v>
      </c>
      <c r="S309" s="316" t="s">
        <v>978</v>
      </c>
      <c r="T309" s="316" t="s">
        <v>940</v>
      </c>
      <c r="U309" s="316" t="s">
        <v>938</v>
      </c>
      <c r="V309" s="316" t="s">
        <v>956</v>
      </c>
      <c r="W309" s="316" t="s">
        <v>947</v>
      </c>
      <c r="X309" s="316" t="s">
        <v>978</v>
      </c>
      <c r="Y309" s="316" t="s">
        <v>956</v>
      </c>
      <c r="Z309" s="316" t="s">
        <v>946</v>
      </c>
      <c r="AA309" s="316" t="s">
        <v>940</v>
      </c>
      <c r="AB309" s="316" t="s">
        <v>938</v>
      </c>
      <c r="AC309" s="316" t="s">
        <v>956</v>
      </c>
      <c r="AD309" s="316" t="s">
        <v>978</v>
      </c>
      <c r="AE309" s="316" t="s">
        <v>956</v>
      </c>
      <c r="AF309" s="316" t="s">
        <v>956</v>
      </c>
      <c r="AG309" s="316" t="s">
        <v>946</v>
      </c>
      <c r="AH309" s="316" t="s">
        <v>940</v>
      </c>
      <c r="AI309" s="316" t="s">
        <v>938</v>
      </c>
      <c r="AJ309" s="316" t="s">
        <v>947</v>
      </c>
      <c r="AK309" s="316" t="s">
        <v>947</v>
      </c>
      <c r="AL309" s="316" t="s">
        <v>956</v>
      </c>
      <c r="AM309" s="316" t="s">
        <v>956</v>
      </c>
      <c r="AN309" s="316" t="s">
        <v>956</v>
      </c>
      <c r="AO309" s="316" t="s">
        <v>699</v>
      </c>
      <c r="AP309" s="316" t="s">
        <v>938</v>
      </c>
      <c r="AQ309" s="316" t="s">
        <v>956</v>
      </c>
      <c r="AR309" s="316" t="s">
        <v>956</v>
      </c>
    </row>
    <row r="310" spans="1:44">
      <c r="A310" s="316" t="s">
        <v>3288</v>
      </c>
      <c r="B310" s="316" t="s">
        <v>3289</v>
      </c>
      <c r="C310" s="316" t="s">
        <v>8064</v>
      </c>
      <c r="D310" s="317">
        <v>45671</v>
      </c>
      <c r="E310" s="316" t="s">
        <v>1101</v>
      </c>
      <c r="F310" s="316" t="s">
        <v>644</v>
      </c>
      <c r="G310" s="316" t="s">
        <v>7879</v>
      </c>
      <c r="H310" s="316" t="s">
        <v>3190</v>
      </c>
      <c r="I310" s="316" t="s">
        <v>3208</v>
      </c>
      <c r="J310" s="316" t="s">
        <v>41</v>
      </c>
      <c r="K310" s="316" t="s">
        <v>41</v>
      </c>
      <c r="L310" s="316" t="s">
        <v>41</v>
      </c>
      <c r="M310" s="316" t="s">
        <v>41</v>
      </c>
      <c r="N310" s="316" t="s">
        <v>938</v>
      </c>
      <c r="O310" s="316" t="s">
        <v>936</v>
      </c>
      <c r="P310" s="316" t="s">
        <v>936</v>
      </c>
      <c r="Q310" s="316" t="s">
        <v>936</v>
      </c>
      <c r="R310" s="316" t="s">
        <v>936</v>
      </c>
      <c r="S310" s="316" t="s">
        <v>936</v>
      </c>
      <c r="T310" s="316" t="s">
        <v>936</v>
      </c>
      <c r="U310" s="316" t="s">
        <v>938</v>
      </c>
      <c r="V310" s="316" t="s">
        <v>936</v>
      </c>
      <c r="W310" s="316" t="s">
        <v>936</v>
      </c>
      <c r="X310" s="316" t="s">
        <v>936</v>
      </c>
      <c r="Y310" s="316" t="s">
        <v>936</v>
      </c>
      <c r="Z310" s="316" t="s">
        <v>936</v>
      </c>
      <c r="AA310" s="316" t="s">
        <v>936</v>
      </c>
      <c r="AB310" s="316" t="s">
        <v>938</v>
      </c>
      <c r="AC310" s="316" t="s">
        <v>938</v>
      </c>
      <c r="AD310" s="316" t="s">
        <v>938</v>
      </c>
      <c r="AE310" s="316" t="s">
        <v>938</v>
      </c>
      <c r="AF310" s="316" t="s">
        <v>938</v>
      </c>
      <c r="AG310" s="316" t="s">
        <v>938</v>
      </c>
      <c r="AH310" s="316" t="s">
        <v>938</v>
      </c>
      <c r="AI310" s="316" t="s">
        <v>938</v>
      </c>
      <c r="AJ310" s="316" t="s">
        <v>938</v>
      </c>
      <c r="AK310" s="316" t="s">
        <v>938</v>
      </c>
      <c r="AL310" s="316" t="s">
        <v>938</v>
      </c>
      <c r="AM310" s="316" t="s">
        <v>938</v>
      </c>
      <c r="AN310" s="316" t="s">
        <v>938</v>
      </c>
      <c r="AO310" s="316" t="s">
        <v>938</v>
      </c>
      <c r="AP310" s="316" t="s">
        <v>938</v>
      </c>
      <c r="AQ310" s="316" t="s">
        <v>938</v>
      </c>
      <c r="AR310" s="316" t="s">
        <v>938</v>
      </c>
    </row>
    <row r="311" spans="1:44">
      <c r="A311" s="316" t="s">
        <v>8065</v>
      </c>
      <c r="B311" s="316" t="s">
        <v>8066</v>
      </c>
      <c r="C311" s="316" t="s">
        <v>8067</v>
      </c>
      <c r="D311" s="317">
        <v>45908</v>
      </c>
      <c r="E311" s="316" t="s">
        <v>1101</v>
      </c>
      <c r="F311" s="316" t="s">
        <v>644</v>
      </c>
      <c r="G311" s="316" t="s">
        <v>7879</v>
      </c>
      <c r="H311" s="316" t="s">
        <v>3190</v>
      </c>
      <c r="I311" s="316" t="s">
        <v>3208</v>
      </c>
      <c r="J311" s="316" t="s">
        <v>956</v>
      </c>
      <c r="K311" s="316" t="s">
        <v>947</v>
      </c>
      <c r="L311" s="316" t="s">
        <v>947</v>
      </c>
      <c r="M311" s="316" t="s">
        <v>940</v>
      </c>
      <c r="N311" s="316" t="s">
        <v>938</v>
      </c>
      <c r="O311" s="316" t="s">
        <v>956</v>
      </c>
      <c r="P311" s="316" t="s">
        <v>947</v>
      </c>
      <c r="Q311" s="316" t="s">
        <v>963</v>
      </c>
      <c r="R311" s="316" t="s">
        <v>956</v>
      </c>
      <c r="S311" s="316" t="s">
        <v>956</v>
      </c>
      <c r="T311" s="316" t="s">
        <v>940</v>
      </c>
      <c r="U311" s="316" t="s">
        <v>938</v>
      </c>
      <c r="V311" s="316" t="s">
        <v>956</v>
      </c>
      <c r="W311" s="316" t="s">
        <v>956</v>
      </c>
      <c r="X311" s="316" t="s">
        <v>947</v>
      </c>
      <c r="Y311" s="316" t="s">
        <v>941</v>
      </c>
      <c r="Z311" s="316" t="s">
        <v>699</v>
      </c>
      <c r="AA311" s="316" t="s">
        <v>956</v>
      </c>
      <c r="AB311" s="316" t="s">
        <v>938</v>
      </c>
      <c r="AC311" s="316" t="s">
        <v>956</v>
      </c>
      <c r="AD311" s="316" t="s">
        <v>956</v>
      </c>
      <c r="AE311" s="316" t="s">
        <v>956</v>
      </c>
      <c r="AF311" s="316" t="s">
        <v>956</v>
      </c>
      <c r="AG311" s="316" t="s">
        <v>947</v>
      </c>
      <c r="AH311" s="316" t="s">
        <v>940</v>
      </c>
      <c r="AI311" s="316" t="s">
        <v>938</v>
      </c>
      <c r="AJ311" s="316" t="s">
        <v>956</v>
      </c>
      <c r="AK311" s="316" t="s">
        <v>956</v>
      </c>
      <c r="AL311" s="316" t="s">
        <v>941</v>
      </c>
      <c r="AM311" s="316" t="s">
        <v>956</v>
      </c>
      <c r="AN311" s="316" t="s">
        <v>956</v>
      </c>
      <c r="AO311" s="316" t="s">
        <v>936</v>
      </c>
      <c r="AP311" s="316" t="s">
        <v>938</v>
      </c>
      <c r="AQ311" s="316" t="s">
        <v>936</v>
      </c>
      <c r="AR311" s="316" t="s">
        <v>936</v>
      </c>
    </row>
    <row r="312" spans="1:44">
      <c r="A312" s="316" t="s">
        <v>8068</v>
      </c>
      <c r="B312" s="316" t="s">
        <v>8069</v>
      </c>
      <c r="C312" s="316" t="s">
        <v>8070</v>
      </c>
      <c r="D312" s="317">
        <v>45901</v>
      </c>
      <c r="E312" s="316" t="s">
        <v>8071</v>
      </c>
      <c r="F312" s="316" t="s">
        <v>169</v>
      </c>
      <c r="G312" s="316" t="s">
        <v>7879</v>
      </c>
      <c r="H312" s="316" t="s">
        <v>3190</v>
      </c>
      <c r="I312" s="316" t="s">
        <v>3192</v>
      </c>
      <c r="J312" s="316" t="s">
        <v>956</v>
      </c>
      <c r="K312" s="316" t="s">
        <v>956</v>
      </c>
      <c r="L312" s="316" t="s">
        <v>936</v>
      </c>
      <c r="M312" s="316" t="s">
        <v>940</v>
      </c>
      <c r="N312" s="316" t="s">
        <v>938</v>
      </c>
      <c r="O312" s="316" t="s">
        <v>978</v>
      </c>
      <c r="P312" s="316" t="s">
        <v>941</v>
      </c>
      <c r="Q312" s="316" t="s">
        <v>947</v>
      </c>
      <c r="R312" s="316" t="s">
        <v>956</v>
      </c>
      <c r="S312" s="316" t="s">
        <v>947</v>
      </c>
      <c r="T312" s="316" t="s">
        <v>940</v>
      </c>
      <c r="U312" s="316" t="s">
        <v>938</v>
      </c>
      <c r="V312" s="316" t="s">
        <v>947</v>
      </c>
      <c r="W312" s="316" t="s">
        <v>947</v>
      </c>
      <c r="X312" s="316" t="s">
        <v>947</v>
      </c>
      <c r="Y312" s="316" t="s">
        <v>947</v>
      </c>
      <c r="Z312" s="316" t="s">
        <v>947</v>
      </c>
      <c r="AA312" s="316" t="s">
        <v>940</v>
      </c>
      <c r="AB312" s="316" t="s">
        <v>938</v>
      </c>
      <c r="AC312" s="316" t="s">
        <v>947</v>
      </c>
      <c r="AD312" s="316" t="s">
        <v>947</v>
      </c>
      <c r="AE312" s="316" t="s">
        <v>939</v>
      </c>
      <c r="AF312" s="316" t="s">
        <v>947</v>
      </c>
      <c r="AG312" s="316" t="s">
        <v>947</v>
      </c>
      <c r="AH312" s="316" t="s">
        <v>940</v>
      </c>
      <c r="AI312" s="316" t="s">
        <v>938</v>
      </c>
      <c r="AJ312" s="316" t="s">
        <v>956</v>
      </c>
      <c r="AK312" s="316" t="s">
        <v>947</v>
      </c>
      <c r="AL312" s="316" t="s">
        <v>947</v>
      </c>
      <c r="AM312" s="316" t="s">
        <v>947</v>
      </c>
      <c r="AN312" s="316" t="s">
        <v>947</v>
      </c>
      <c r="AO312" s="316" t="s">
        <v>935</v>
      </c>
      <c r="AP312" s="316" t="s">
        <v>938</v>
      </c>
      <c r="AQ312" s="316" t="s">
        <v>947</v>
      </c>
      <c r="AR312" s="316" t="s">
        <v>947</v>
      </c>
    </row>
    <row r="313" spans="1:44">
      <c r="A313" s="316" t="s">
        <v>8072</v>
      </c>
      <c r="B313" s="316" t="s">
        <v>8073</v>
      </c>
      <c r="C313" s="316" t="s">
        <v>8074</v>
      </c>
      <c r="D313" s="317">
        <v>45925</v>
      </c>
      <c r="E313" s="316" t="s">
        <v>1101</v>
      </c>
      <c r="F313" s="316" t="s">
        <v>169</v>
      </c>
      <c r="G313" s="316" t="s">
        <v>7879</v>
      </c>
      <c r="H313" s="316" t="s">
        <v>3190</v>
      </c>
      <c r="I313" s="316" t="s">
        <v>3192</v>
      </c>
      <c r="J313" s="316" t="s">
        <v>941</v>
      </c>
      <c r="K313" s="316" t="s">
        <v>946</v>
      </c>
      <c r="L313" s="316" t="s">
        <v>947</v>
      </c>
      <c r="M313" s="316" t="s">
        <v>961</v>
      </c>
      <c r="N313" s="316" t="s">
        <v>938</v>
      </c>
      <c r="O313" s="316" t="s">
        <v>947</v>
      </c>
      <c r="P313" s="316" t="s">
        <v>956</v>
      </c>
      <c r="Q313" s="316" t="s">
        <v>956</v>
      </c>
      <c r="R313" s="316" t="s">
        <v>978</v>
      </c>
      <c r="S313" s="316" t="s">
        <v>941</v>
      </c>
      <c r="T313" s="316" t="s">
        <v>947</v>
      </c>
      <c r="U313" s="316" t="s">
        <v>938</v>
      </c>
      <c r="V313" s="316" t="s">
        <v>939</v>
      </c>
      <c r="W313" s="316" t="s">
        <v>982</v>
      </c>
      <c r="X313" s="316" t="s">
        <v>941</v>
      </c>
      <c r="Y313" s="316" t="s">
        <v>977</v>
      </c>
      <c r="Z313" s="316" t="s">
        <v>941</v>
      </c>
      <c r="AA313" s="316" t="s">
        <v>939</v>
      </c>
      <c r="AB313" s="316" t="s">
        <v>938</v>
      </c>
      <c r="AC313" s="316" t="s">
        <v>941</v>
      </c>
      <c r="AD313" s="316" t="s">
        <v>941</v>
      </c>
      <c r="AE313" s="316" t="s">
        <v>982</v>
      </c>
      <c r="AF313" s="316" t="s">
        <v>941</v>
      </c>
      <c r="AG313" s="316" t="s">
        <v>941</v>
      </c>
      <c r="AH313" s="316" t="s">
        <v>940</v>
      </c>
      <c r="AI313" s="316" t="s">
        <v>938</v>
      </c>
      <c r="AJ313" s="316" t="s">
        <v>941</v>
      </c>
      <c r="AK313" s="316" t="s">
        <v>941</v>
      </c>
      <c r="AL313" s="316" t="s">
        <v>955</v>
      </c>
      <c r="AM313" s="316" t="s">
        <v>941</v>
      </c>
      <c r="AN313" s="316" t="s">
        <v>941</v>
      </c>
      <c r="AO313" s="316" t="s">
        <v>699</v>
      </c>
      <c r="AP313" s="316" t="s">
        <v>938</v>
      </c>
      <c r="AQ313" s="316" t="s">
        <v>978</v>
      </c>
      <c r="AR313" s="316" t="s">
        <v>956</v>
      </c>
    </row>
    <row r="314" spans="1:44">
      <c r="A314" s="316" t="s">
        <v>3291</v>
      </c>
      <c r="B314" s="316" t="s">
        <v>3292</v>
      </c>
      <c r="C314" s="316" t="s">
        <v>8075</v>
      </c>
      <c r="D314" s="317">
        <v>45677</v>
      </c>
      <c r="E314" s="316" t="s">
        <v>1101</v>
      </c>
      <c r="F314" s="316" t="s">
        <v>169</v>
      </c>
      <c r="G314" s="316" t="s">
        <v>7879</v>
      </c>
      <c r="H314" s="316" t="s">
        <v>3190</v>
      </c>
      <c r="I314" s="316" t="s">
        <v>3192</v>
      </c>
      <c r="J314" s="316" t="s">
        <v>946</v>
      </c>
      <c r="K314" s="316" t="s">
        <v>946</v>
      </c>
      <c r="L314" s="316" t="s">
        <v>946</v>
      </c>
      <c r="M314" s="316" t="s">
        <v>978</v>
      </c>
      <c r="N314" s="316" t="s">
        <v>938</v>
      </c>
      <c r="O314" s="316" t="s">
        <v>134</v>
      </c>
      <c r="P314" s="316" t="s">
        <v>978</v>
      </c>
      <c r="Q314" s="316" t="s">
        <v>946</v>
      </c>
      <c r="R314" s="316" t="s">
        <v>947</v>
      </c>
      <c r="S314" s="316" t="s">
        <v>946</v>
      </c>
      <c r="T314" s="316" t="s">
        <v>970</v>
      </c>
      <c r="U314" s="316" t="s">
        <v>938</v>
      </c>
      <c r="V314" s="316" t="s">
        <v>946</v>
      </c>
      <c r="W314" s="316" t="s">
        <v>946</v>
      </c>
      <c r="X314" s="316" t="s">
        <v>946</v>
      </c>
      <c r="Y314" s="316" t="s">
        <v>946</v>
      </c>
      <c r="Z314" s="316" t="s">
        <v>955</v>
      </c>
      <c r="AA314" s="316" t="s">
        <v>699</v>
      </c>
      <c r="AB314" s="316" t="s">
        <v>938</v>
      </c>
      <c r="AC314" s="316" t="s">
        <v>946</v>
      </c>
      <c r="AD314" s="316" t="s">
        <v>955</v>
      </c>
      <c r="AE314" s="316" t="s">
        <v>946</v>
      </c>
      <c r="AF314" s="316" t="s">
        <v>946</v>
      </c>
      <c r="AG314" s="316" t="s">
        <v>946</v>
      </c>
      <c r="AH314" s="316" t="s">
        <v>975</v>
      </c>
      <c r="AI314" s="316" t="s">
        <v>938</v>
      </c>
      <c r="AJ314" s="316" t="s">
        <v>955</v>
      </c>
      <c r="AK314" s="316" t="s">
        <v>955</v>
      </c>
      <c r="AL314" s="316" t="s">
        <v>947</v>
      </c>
      <c r="AM314" s="316" t="s">
        <v>947</v>
      </c>
      <c r="AN314" s="316" t="s">
        <v>947</v>
      </c>
      <c r="AO314" s="316" t="s">
        <v>699</v>
      </c>
      <c r="AP314" s="316" t="s">
        <v>938</v>
      </c>
      <c r="AQ314" s="316" t="s">
        <v>947</v>
      </c>
      <c r="AR314" s="316" t="s">
        <v>947</v>
      </c>
    </row>
    <row r="315" spans="1:44">
      <c r="A315" s="316" t="s">
        <v>3293</v>
      </c>
      <c r="B315" s="316" t="s">
        <v>3294</v>
      </c>
      <c r="C315" s="316" t="s">
        <v>8076</v>
      </c>
      <c r="D315" s="317">
        <v>45677</v>
      </c>
      <c r="E315" s="316" t="s">
        <v>1101</v>
      </c>
      <c r="F315" s="316" t="s">
        <v>169</v>
      </c>
      <c r="G315" s="316" t="s">
        <v>7879</v>
      </c>
      <c r="H315" s="316" t="s">
        <v>3190</v>
      </c>
      <c r="I315" s="316" t="s">
        <v>3192</v>
      </c>
      <c r="J315" s="316" t="s">
        <v>956</v>
      </c>
      <c r="K315" s="316" t="s">
        <v>947</v>
      </c>
      <c r="L315" s="316" t="s">
        <v>956</v>
      </c>
      <c r="M315" s="316" t="s">
        <v>940</v>
      </c>
      <c r="N315" s="316" t="s">
        <v>938</v>
      </c>
      <c r="O315" s="316" t="s">
        <v>978</v>
      </c>
      <c r="P315" s="316" t="s">
        <v>41</v>
      </c>
      <c r="Q315" s="316" t="s">
        <v>978</v>
      </c>
      <c r="R315" s="316" t="s">
        <v>936</v>
      </c>
      <c r="S315" s="316" t="s">
        <v>978</v>
      </c>
      <c r="T315" s="316" t="s">
        <v>940</v>
      </c>
      <c r="U315" s="316" t="s">
        <v>938</v>
      </c>
      <c r="V315" s="316" t="s">
        <v>978</v>
      </c>
      <c r="W315" s="316" t="s">
        <v>947</v>
      </c>
      <c r="X315" s="316" t="s">
        <v>978</v>
      </c>
      <c r="Y315" s="316" t="s">
        <v>978</v>
      </c>
      <c r="Z315" s="316" t="s">
        <v>978</v>
      </c>
      <c r="AA315" s="316" t="s">
        <v>940</v>
      </c>
      <c r="AB315" s="316" t="s">
        <v>938</v>
      </c>
      <c r="AC315" s="316" t="s">
        <v>978</v>
      </c>
      <c r="AD315" s="316" t="s">
        <v>978</v>
      </c>
      <c r="AE315" s="316" t="s">
        <v>134</v>
      </c>
      <c r="AF315" s="316" t="s">
        <v>978</v>
      </c>
      <c r="AG315" s="316" t="s">
        <v>956</v>
      </c>
      <c r="AH315" s="316" t="s">
        <v>940</v>
      </c>
      <c r="AI315" s="316" t="s">
        <v>938</v>
      </c>
      <c r="AJ315" s="316" t="s">
        <v>947</v>
      </c>
      <c r="AK315" s="316" t="s">
        <v>947</v>
      </c>
      <c r="AL315" s="316" t="s">
        <v>956</v>
      </c>
      <c r="AM315" s="316" t="s">
        <v>956</v>
      </c>
      <c r="AN315" s="316" t="s">
        <v>956</v>
      </c>
      <c r="AO315" s="316" t="s">
        <v>699</v>
      </c>
      <c r="AP315" s="316" t="s">
        <v>938</v>
      </c>
      <c r="AQ315" s="316" t="s">
        <v>956</v>
      </c>
      <c r="AR315" s="316" t="s">
        <v>956</v>
      </c>
    </row>
    <row r="316" spans="1:44">
      <c r="A316" s="316" t="s">
        <v>3295</v>
      </c>
      <c r="B316" s="316" t="s">
        <v>3296</v>
      </c>
      <c r="C316" s="316" t="s">
        <v>8077</v>
      </c>
      <c r="D316" s="317">
        <v>45677</v>
      </c>
      <c r="E316" s="316" t="s">
        <v>7955</v>
      </c>
      <c r="F316" s="316" t="s">
        <v>169</v>
      </c>
      <c r="G316" s="316" t="s">
        <v>7879</v>
      </c>
      <c r="H316" s="316" t="s">
        <v>3190</v>
      </c>
      <c r="I316" s="316" t="s">
        <v>3196</v>
      </c>
      <c r="J316" s="316" t="s">
        <v>978</v>
      </c>
      <c r="K316" s="316" t="s">
        <v>939</v>
      </c>
      <c r="L316" s="316" t="s">
        <v>978</v>
      </c>
      <c r="M316" s="316" t="s">
        <v>961</v>
      </c>
      <c r="N316" s="316" t="s">
        <v>938</v>
      </c>
      <c r="O316" s="316" t="s">
        <v>134</v>
      </c>
      <c r="P316" s="316" t="s">
        <v>961</v>
      </c>
      <c r="Q316" s="316" t="s">
        <v>978</v>
      </c>
      <c r="R316" s="316" t="s">
        <v>947</v>
      </c>
      <c r="S316" s="316" t="s">
        <v>955</v>
      </c>
      <c r="T316" s="316" t="s">
        <v>940</v>
      </c>
      <c r="U316" s="316" t="s">
        <v>938</v>
      </c>
      <c r="V316" s="316" t="s">
        <v>978</v>
      </c>
      <c r="W316" s="316" t="s">
        <v>939</v>
      </c>
      <c r="X316" s="316" t="s">
        <v>961</v>
      </c>
      <c r="Y316" s="316" t="s">
        <v>961</v>
      </c>
      <c r="Z316" s="316" t="s">
        <v>978</v>
      </c>
      <c r="AA316" s="316" t="s">
        <v>961</v>
      </c>
      <c r="AB316" s="316" t="s">
        <v>938</v>
      </c>
      <c r="AC316" s="316" t="s">
        <v>956</v>
      </c>
      <c r="AD316" s="316" t="s">
        <v>936</v>
      </c>
      <c r="AE316" s="316" t="s">
        <v>978</v>
      </c>
      <c r="AF316" s="316" t="s">
        <v>978</v>
      </c>
      <c r="AG316" s="316" t="s">
        <v>956</v>
      </c>
      <c r="AH316" s="316" t="s">
        <v>961</v>
      </c>
      <c r="AI316" s="316" t="s">
        <v>938</v>
      </c>
      <c r="AJ316" s="316" t="s">
        <v>978</v>
      </c>
      <c r="AK316" s="316" t="s">
        <v>939</v>
      </c>
      <c r="AL316" s="316" t="s">
        <v>956</v>
      </c>
      <c r="AM316" s="316" t="s">
        <v>956</v>
      </c>
      <c r="AN316" s="316" t="s">
        <v>956</v>
      </c>
      <c r="AO316" s="316" t="s">
        <v>699</v>
      </c>
      <c r="AP316" s="316" t="s">
        <v>938</v>
      </c>
      <c r="AQ316" s="316" t="s">
        <v>978</v>
      </c>
      <c r="AR316" s="316" t="s">
        <v>956</v>
      </c>
    </row>
    <row r="317" spans="1:44">
      <c r="A317" s="316" t="s">
        <v>3301</v>
      </c>
      <c r="B317" s="316" t="s">
        <v>3302</v>
      </c>
      <c r="C317" s="316" t="s">
        <v>8078</v>
      </c>
      <c r="D317" s="317">
        <v>45679</v>
      </c>
      <c r="E317" s="316" t="s">
        <v>7887</v>
      </c>
      <c r="F317" s="316" t="s">
        <v>644</v>
      </c>
      <c r="G317" s="316" t="s">
        <v>7879</v>
      </c>
      <c r="H317" s="316" t="s">
        <v>3190</v>
      </c>
      <c r="I317" s="316" t="s">
        <v>3285</v>
      </c>
      <c r="J317" s="316" t="s">
        <v>955</v>
      </c>
      <c r="K317" s="316" t="s">
        <v>955</v>
      </c>
      <c r="L317" s="316" t="s">
        <v>955</v>
      </c>
      <c r="M317" s="316" t="s">
        <v>956</v>
      </c>
      <c r="N317" s="316" t="s">
        <v>938</v>
      </c>
      <c r="O317" s="316" t="s">
        <v>955</v>
      </c>
      <c r="P317" s="316" t="s">
        <v>956</v>
      </c>
      <c r="Q317" s="316" t="s">
        <v>955</v>
      </c>
      <c r="R317" s="316" t="s">
        <v>955</v>
      </c>
      <c r="S317" s="316" t="s">
        <v>955</v>
      </c>
      <c r="T317" s="316" t="s">
        <v>975</v>
      </c>
      <c r="U317" s="316" t="s">
        <v>938</v>
      </c>
      <c r="V317" s="316" t="s">
        <v>955</v>
      </c>
      <c r="W317" s="316" t="s">
        <v>955</v>
      </c>
      <c r="X317" s="316" t="s">
        <v>955</v>
      </c>
      <c r="Y317" s="316" t="s">
        <v>955</v>
      </c>
      <c r="Z317" s="316" t="s">
        <v>955</v>
      </c>
      <c r="AA317" s="316" t="s">
        <v>970</v>
      </c>
      <c r="AB317" s="316" t="s">
        <v>938</v>
      </c>
      <c r="AC317" s="316" t="s">
        <v>955</v>
      </c>
      <c r="AD317" s="316" t="s">
        <v>955</v>
      </c>
      <c r="AE317" s="316" t="s">
        <v>955</v>
      </c>
      <c r="AF317" s="316" t="s">
        <v>955</v>
      </c>
      <c r="AG317" s="316" t="s">
        <v>955</v>
      </c>
      <c r="AH317" s="316" t="s">
        <v>936</v>
      </c>
      <c r="AI317" s="316" t="s">
        <v>938</v>
      </c>
      <c r="AJ317" s="316" t="s">
        <v>41</v>
      </c>
      <c r="AK317" s="316" t="s">
        <v>41</v>
      </c>
      <c r="AL317" s="316" t="s">
        <v>41</v>
      </c>
      <c r="AM317" s="316" t="s">
        <v>41</v>
      </c>
      <c r="AN317" s="316" t="s">
        <v>41</v>
      </c>
      <c r="AO317" s="316" t="s">
        <v>41</v>
      </c>
      <c r="AP317" s="316" t="s">
        <v>938</v>
      </c>
      <c r="AQ317" s="316" t="s">
        <v>41</v>
      </c>
      <c r="AR317" s="316" t="s">
        <v>955</v>
      </c>
    </row>
    <row r="318" spans="1:44">
      <c r="A318" s="316" t="s">
        <v>8079</v>
      </c>
      <c r="B318" s="316" t="s">
        <v>8080</v>
      </c>
      <c r="C318" s="316" t="s">
        <v>8081</v>
      </c>
      <c r="D318" s="317">
        <v>45684</v>
      </c>
      <c r="E318" s="316" t="s">
        <v>1101</v>
      </c>
      <c r="F318" s="316" t="s">
        <v>169</v>
      </c>
      <c r="G318" s="316" t="s">
        <v>7879</v>
      </c>
      <c r="H318" s="316" t="s">
        <v>3190</v>
      </c>
      <c r="I318" s="316" t="s">
        <v>3196</v>
      </c>
      <c r="J318" s="316" t="s">
        <v>956</v>
      </c>
      <c r="K318" s="316" t="s">
        <v>956</v>
      </c>
      <c r="L318" s="316" t="s">
        <v>956</v>
      </c>
      <c r="M318" s="316" t="s">
        <v>940</v>
      </c>
      <c r="N318" s="316" t="s">
        <v>938</v>
      </c>
      <c r="O318" s="316" t="s">
        <v>947</v>
      </c>
      <c r="P318" s="316" t="s">
        <v>975</v>
      </c>
      <c r="Q318" s="316" t="s">
        <v>978</v>
      </c>
      <c r="R318" s="316" t="s">
        <v>956</v>
      </c>
      <c r="S318" s="316" t="s">
        <v>956</v>
      </c>
      <c r="T318" s="316" t="s">
        <v>936</v>
      </c>
      <c r="U318" s="316" t="s">
        <v>938</v>
      </c>
      <c r="V318" s="316" t="s">
        <v>956</v>
      </c>
      <c r="W318" s="316" t="s">
        <v>956</v>
      </c>
      <c r="X318" s="316" t="s">
        <v>947</v>
      </c>
      <c r="Y318" s="316" t="s">
        <v>956</v>
      </c>
      <c r="Z318" s="316" t="s">
        <v>956</v>
      </c>
      <c r="AA318" s="316" t="s">
        <v>940</v>
      </c>
      <c r="AB318" s="316" t="s">
        <v>938</v>
      </c>
      <c r="AC318" s="316" t="s">
        <v>975</v>
      </c>
      <c r="AD318" s="316" t="s">
        <v>956</v>
      </c>
      <c r="AE318" s="316" t="s">
        <v>956</v>
      </c>
      <c r="AF318" s="316" t="s">
        <v>956</v>
      </c>
      <c r="AG318" s="316" t="s">
        <v>956</v>
      </c>
      <c r="AH318" s="316" t="s">
        <v>940</v>
      </c>
      <c r="AI318" s="316" t="s">
        <v>938</v>
      </c>
      <c r="AJ318" s="316" t="s">
        <v>947</v>
      </c>
      <c r="AK318" s="316" t="s">
        <v>956</v>
      </c>
      <c r="AL318" s="316" t="s">
        <v>956</v>
      </c>
      <c r="AM318" s="316" t="s">
        <v>956</v>
      </c>
      <c r="AN318" s="316" t="s">
        <v>956</v>
      </c>
      <c r="AO318" s="316" t="s">
        <v>699</v>
      </c>
      <c r="AP318" s="316" t="s">
        <v>938</v>
      </c>
      <c r="AQ318" s="316" t="s">
        <v>956</v>
      </c>
      <c r="AR318" s="316" t="s">
        <v>949</v>
      </c>
    </row>
    <row r="319" spans="1:44">
      <c r="A319" s="316" t="s">
        <v>3303</v>
      </c>
      <c r="B319" s="316" t="s">
        <v>3304</v>
      </c>
      <c r="C319" s="316" t="s">
        <v>8082</v>
      </c>
      <c r="D319" s="317">
        <v>45917</v>
      </c>
      <c r="E319" s="316" t="s">
        <v>7891</v>
      </c>
      <c r="F319" s="316" t="s">
        <v>169</v>
      </c>
      <c r="G319" s="316" t="s">
        <v>7879</v>
      </c>
      <c r="H319" s="316" t="s">
        <v>3190</v>
      </c>
      <c r="I319" s="316" t="s">
        <v>3192</v>
      </c>
      <c r="J319" s="316" t="s">
        <v>978</v>
      </c>
      <c r="K319" s="316" t="s">
        <v>978</v>
      </c>
      <c r="L319" s="316" t="s">
        <v>978</v>
      </c>
      <c r="M319" s="316" t="s">
        <v>961</v>
      </c>
      <c r="N319" s="316" t="s">
        <v>938</v>
      </c>
      <c r="O319" s="316" t="s">
        <v>978</v>
      </c>
      <c r="P319" s="316" t="s">
        <v>134</v>
      </c>
      <c r="Q319" s="316" t="s">
        <v>978</v>
      </c>
      <c r="R319" s="316" t="s">
        <v>978</v>
      </c>
      <c r="S319" s="316" t="s">
        <v>978</v>
      </c>
      <c r="T319" s="316" t="s">
        <v>961</v>
      </c>
      <c r="U319" s="316" t="s">
        <v>938</v>
      </c>
      <c r="V319" s="316" t="s">
        <v>978</v>
      </c>
      <c r="W319" s="316" t="s">
        <v>978</v>
      </c>
      <c r="X319" s="316" t="s">
        <v>978</v>
      </c>
      <c r="Y319" s="316" t="s">
        <v>939</v>
      </c>
      <c r="Z319" s="316" t="s">
        <v>939</v>
      </c>
      <c r="AA319" s="316" t="s">
        <v>937</v>
      </c>
      <c r="AB319" s="316" t="s">
        <v>940</v>
      </c>
      <c r="AC319" s="316" t="s">
        <v>939</v>
      </c>
      <c r="AD319" s="316" t="s">
        <v>939</v>
      </c>
      <c r="AE319" s="316" t="s">
        <v>939</v>
      </c>
      <c r="AF319" s="316" t="s">
        <v>939</v>
      </c>
      <c r="AG319" s="316" t="s">
        <v>935</v>
      </c>
      <c r="AH319" s="316" t="s">
        <v>937</v>
      </c>
      <c r="AI319" s="316" t="s">
        <v>938</v>
      </c>
      <c r="AJ319" s="316" t="s">
        <v>939</v>
      </c>
      <c r="AK319" s="316" t="s">
        <v>961</v>
      </c>
      <c r="AL319" s="316" t="s">
        <v>939</v>
      </c>
      <c r="AM319" s="316" t="s">
        <v>939</v>
      </c>
      <c r="AN319" s="316" t="s">
        <v>939</v>
      </c>
      <c r="AO319" s="316" t="s">
        <v>699</v>
      </c>
      <c r="AP319" s="316" t="s">
        <v>938</v>
      </c>
      <c r="AQ319" s="316" t="s">
        <v>939</v>
      </c>
      <c r="AR319" s="316" t="s">
        <v>939</v>
      </c>
    </row>
    <row r="320" spans="1:44">
      <c r="A320" s="316" t="s">
        <v>3305</v>
      </c>
      <c r="B320" s="316" t="s">
        <v>3306</v>
      </c>
      <c r="C320" s="316" t="s">
        <v>8083</v>
      </c>
      <c r="D320" s="317">
        <v>45684</v>
      </c>
      <c r="E320" s="316" t="s">
        <v>7955</v>
      </c>
      <c r="F320" s="316" t="s">
        <v>169</v>
      </c>
      <c r="G320" s="316" t="s">
        <v>7879</v>
      </c>
      <c r="H320" s="316" t="s">
        <v>3190</v>
      </c>
      <c r="I320" s="316" t="s">
        <v>3196</v>
      </c>
      <c r="J320" s="316" t="s">
        <v>978</v>
      </c>
      <c r="K320" s="316" t="s">
        <v>978</v>
      </c>
      <c r="L320" s="316" t="s">
        <v>947</v>
      </c>
      <c r="M320" s="316" t="s">
        <v>961</v>
      </c>
      <c r="N320" s="316" t="s">
        <v>938</v>
      </c>
      <c r="O320" s="316" t="s">
        <v>947</v>
      </c>
      <c r="P320" s="316" t="s">
        <v>956</v>
      </c>
      <c r="Q320" s="316" t="s">
        <v>978</v>
      </c>
      <c r="R320" s="316" t="s">
        <v>956</v>
      </c>
      <c r="S320" s="316" t="s">
        <v>978</v>
      </c>
      <c r="T320" s="316" t="s">
        <v>961</v>
      </c>
      <c r="U320" s="316" t="s">
        <v>938</v>
      </c>
      <c r="V320" s="316" t="s">
        <v>41</v>
      </c>
      <c r="W320" s="316" t="s">
        <v>41</v>
      </c>
      <c r="X320" s="316" t="s">
        <v>41</v>
      </c>
      <c r="Y320" s="316" t="s">
        <v>956</v>
      </c>
      <c r="Z320" s="316" t="s">
        <v>978</v>
      </c>
      <c r="AA320" s="316" t="s">
        <v>940</v>
      </c>
      <c r="AB320" s="316" t="s">
        <v>938</v>
      </c>
      <c r="AC320" s="316" t="s">
        <v>978</v>
      </c>
      <c r="AD320" s="316" t="s">
        <v>956</v>
      </c>
      <c r="AE320" s="316" t="s">
        <v>956</v>
      </c>
      <c r="AF320" s="316" t="s">
        <v>956</v>
      </c>
      <c r="AG320" s="316" t="s">
        <v>956</v>
      </c>
      <c r="AH320" s="316" t="s">
        <v>936</v>
      </c>
      <c r="AI320" s="316" t="s">
        <v>938</v>
      </c>
      <c r="AJ320" s="316" t="s">
        <v>936</v>
      </c>
      <c r="AK320" s="316" t="s">
        <v>978</v>
      </c>
      <c r="AL320" s="316" t="s">
        <v>956</v>
      </c>
      <c r="AM320" s="316" t="s">
        <v>956</v>
      </c>
      <c r="AN320" s="316" t="s">
        <v>956</v>
      </c>
      <c r="AO320" s="316" t="s">
        <v>699</v>
      </c>
      <c r="AP320" s="316" t="s">
        <v>938</v>
      </c>
      <c r="AQ320" s="316" t="s">
        <v>134</v>
      </c>
      <c r="AR320" s="316" t="s">
        <v>956</v>
      </c>
    </row>
    <row r="321" spans="1:44">
      <c r="A321" s="316" t="s">
        <v>8084</v>
      </c>
      <c r="B321" s="316" t="s">
        <v>8085</v>
      </c>
      <c r="C321" s="316" t="s">
        <v>8086</v>
      </c>
      <c r="D321" s="317">
        <v>45978</v>
      </c>
      <c r="E321" s="316" t="s">
        <v>1101</v>
      </c>
      <c r="F321" s="316" t="s">
        <v>644</v>
      </c>
      <c r="G321" s="316" t="s">
        <v>7879</v>
      </c>
      <c r="H321" s="316" t="s">
        <v>3190</v>
      </c>
      <c r="I321" s="316" t="s">
        <v>3208</v>
      </c>
      <c r="J321" s="316" t="s">
        <v>946</v>
      </c>
      <c r="K321" s="316" t="s">
        <v>946</v>
      </c>
      <c r="L321" s="316" t="s">
        <v>946</v>
      </c>
      <c r="M321" s="316" t="s">
        <v>956</v>
      </c>
      <c r="N321" s="316" t="s">
        <v>938</v>
      </c>
      <c r="O321" s="316" t="s">
        <v>978</v>
      </c>
      <c r="P321" s="316" t="s">
        <v>955</v>
      </c>
      <c r="Q321" s="316" t="s">
        <v>955</v>
      </c>
      <c r="R321" s="316" t="s">
        <v>955</v>
      </c>
      <c r="S321" s="316" t="s">
        <v>955</v>
      </c>
      <c r="T321" s="316" t="s">
        <v>970</v>
      </c>
      <c r="U321" s="316" t="s">
        <v>938</v>
      </c>
      <c r="V321" s="316" t="s">
        <v>947</v>
      </c>
      <c r="W321" s="316" t="s">
        <v>947</v>
      </c>
      <c r="X321" s="316" t="s">
        <v>947</v>
      </c>
      <c r="Y321" s="316" t="s">
        <v>955</v>
      </c>
      <c r="Z321" s="316" t="s">
        <v>955</v>
      </c>
      <c r="AA321" s="316" t="s">
        <v>940</v>
      </c>
      <c r="AB321" s="316" t="s">
        <v>938</v>
      </c>
      <c r="AC321" s="316" t="s">
        <v>956</v>
      </c>
      <c r="AD321" s="316" t="s">
        <v>956</v>
      </c>
      <c r="AE321" s="316" t="s">
        <v>956</v>
      </c>
      <c r="AF321" s="316" t="s">
        <v>956</v>
      </c>
      <c r="AG321" s="316" t="s">
        <v>956</v>
      </c>
      <c r="AH321" s="316" t="s">
        <v>940</v>
      </c>
      <c r="AI321" s="316" t="s">
        <v>938</v>
      </c>
      <c r="AJ321" s="316" t="s">
        <v>956</v>
      </c>
      <c r="AK321" s="316" t="s">
        <v>978</v>
      </c>
      <c r="AL321" s="316" t="s">
        <v>956</v>
      </c>
      <c r="AM321" s="316" t="s">
        <v>956</v>
      </c>
      <c r="AN321" s="316" t="s">
        <v>956</v>
      </c>
      <c r="AO321" s="316" t="s">
        <v>699</v>
      </c>
      <c r="AP321" s="316" t="s">
        <v>938</v>
      </c>
      <c r="AQ321" s="316" t="s">
        <v>978</v>
      </c>
      <c r="AR321" s="316" t="s">
        <v>956</v>
      </c>
    </row>
    <row r="322" spans="1:44">
      <c r="A322" s="316" t="s">
        <v>8087</v>
      </c>
      <c r="B322" s="316" t="s">
        <v>8088</v>
      </c>
      <c r="C322" s="316" t="s">
        <v>8089</v>
      </c>
      <c r="D322" s="317">
        <v>45685</v>
      </c>
      <c r="E322" s="316" t="s">
        <v>1101</v>
      </c>
      <c r="F322" s="316" t="s">
        <v>644</v>
      </c>
      <c r="G322" s="316" t="s">
        <v>7879</v>
      </c>
      <c r="H322" s="316" t="s">
        <v>3190</v>
      </c>
      <c r="I322" s="316" t="s">
        <v>3208</v>
      </c>
      <c r="J322" s="316" t="s">
        <v>955</v>
      </c>
      <c r="K322" s="316" t="s">
        <v>955</v>
      </c>
      <c r="L322" s="316" t="s">
        <v>955</v>
      </c>
      <c r="M322" s="316" t="s">
        <v>956</v>
      </c>
      <c r="N322" s="316" t="s">
        <v>938</v>
      </c>
      <c r="O322" s="316" t="s">
        <v>956</v>
      </c>
      <c r="P322" s="316" t="s">
        <v>955</v>
      </c>
      <c r="Q322" s="316" t="s">
        <v>955</v>
      </c>
      <c r="R322" s="316" t="s">
        <v>955</v>
      </c>
      <c r="S322" s="316" t="s">
        <v>955</v>
      </c>
      <c r="T322" s="316" t="s">
        <v>975</v>
      </c>
      <c r="U322" s="316" t="s">
        <v>938</v>
      </c>
      <c r="V322" s="316" t="s">
        <v>947</v>
      </c>
      <c r="W322" s="316" t="s">
        <v>947</v>
      </c>
      <c r="X322" s="316" t="s">
        <v>947</v>
      </c>
      <c r="Y322" s="316" t="s">
        <v>955</v>
      </c>
      <c r="Z322" s="316" t="s">
        <v>955</v>
      </c>
      <c r="AA322" s="316" t="s">
        <v>961</v>
      </c>
      <c r="AB322" s="316" t="s">
        <v>938</v>
      </c>
      <c r="AC322" s="316" t="s">
        <v>956</v>
      </c>
      <c r="AD322" s="316" t="s">
        <v>956</v>
      </c>
      <c r="AE322" s="316" t="s">
        <v>956</v>
      </c>
      <c r="AF322" s="316" t="s">
        <v>956</v>
      </c>
      <c r="AG322" s="316" t="s">
        <v>956</v>
      </c>
      <c r="AH322" s="316" t="s">
        <v>940</v>
      </c>
      <c r="AI322" s="316" t="s">
        <v>938</v>
      </c>
      <c r="AJ322" s="316" t="s">
        <v>956</v>
      </c>
      <c r="AK322" s="316" t="s">
        <v>956</v>
      </c>
      <c r="AL322" s="316" t="s">
        <v>956</v>
      </c>
      <c r="AM322" s="316" t="s">
        <v>956</v>
      </c>
      <c r="AN322" s="316" t="s">
        <v>956</v>
      </c>
      <c r="AO322" s="316" t="s">
        <v>699</v>
      </c>
      <c r="AP322" s="316" t="s">
        <v>938</v>
      </c>
      <c r="AQ322" s="316" t="s">
        <v>956</v>
      </c>
      <c r="AR322" s="316" t="s">
        <v>956</v>
      </c>
    </row>
    <row r="323" spans="1:44">
      <c r="A323" s="316" t="s">
        <v>8090</v>
      </c>
      <c r="B323" s="316" t="s">
        <v>8091</v>
      </c>
      <c r="C323" s="316" t="s">
        <v>8092</v>
      </c>
      <c r="D323" s="317">
        <v>45685</v>
      </c>
      <c r="E323" s="316" t="s">
        <v>1101</v>
      </c>
      <c r="F323" s="316" t="s">
        <v>644</v>
      </c>
      <c r="G323" s="316" t="s">
        <v>7879</v>
      </c>
      <c r="H323" s="316" t="s">
        <v>3190</v>
      </c>
      <c r="I323" s="316" t="s">
        <v>3208</v>
      </c>
      <c r="J323" s="316" t="s">
        <v>946</v>
      </c>
      <c r="K323" s="316" t="s">
        <v>955</v>
      </c>
      <c r="L323" s="316" t="s">
        <v>946</v>
      </c>
      <c r="M323" s="316" t="s">
        <v>956</v>
      </c>
      <c r="N323" s="316" t="s">
        <v>938</v>
      </c>
      <c r="O323" s="316" t="s">
        <v>956</v>
      </c>
      <c r="P323" s="316" t="s">
        <v>955</v>
      </c>
      <c r="Q323" s="316" t="s">
        <v>955</v>
      </c>
      <c r="R323" s="316" t="s">
        <v>955</v>
      </c>
      <c r="S323" s="316" t="s">
        <v>955</v>
      </c>
      <c r="T323" s="316" t="s">
        <v>970</v>
      </c>
      <c r="U323" s="316" t="s">
        <v>938</v>
      </c>
      <c r="V323" s="316" t="s">
        <v>947</v>
      </c>
      <c r="W323" s="316" t="s">
        <v>947</v>
      </c>
      <c r="X323" s="316" t="s">
        <v>947</v>
      </c>
      <c r="Y323" s="316" t="s">
        <v>955</v>
      </c>
      <c r="Z323" s="316" t="s">
        <v>955</v>
      </c>
      <c r="AA323" s="316" t="s">
        <v>940</v>
      </c>
      <c r="AB323" s="316" t="s">
        <v>938</v>
      </c>
      <c r="AC323" s="316" t="s">
        <v>956</v>
      </c>
      <c r="AD323" s="316" t="s">
        <v>956</v>
      </c>
      <c r="AE323" s="316" t="s">
        <v>956</v>
      </c>
      <c r="AF323" s="316" t="s">
        <v>956</v>
      </c>
      <c r="AG323" s="316" t="s">
        <v>956</v>
      </c>
      <c r="AH323" s="316" t="s">
        <v>940</v>
      </c>
      <c r="AI323" s="316" t="s">
        <v>938</v>
      </c>
      <c r="AJ323" s="316" t="s">
        <v>956</v>
      </c>
      <c r="AK323" s="316" t="s">
        <v>956</v>
      </c>
      <c r="AL323" s="316" t="s">
        <v>956</v>
      </c>
      <c r="AM323" s="316" t="s">
        <v>956</v>
      </c>
      <c r="AN323" s="316" t="s">
        <v>978</v>
      </c>
      <c r="AO323" s="316" t="s">
        <v>699</v>
      </c>
      <c r="AP323" s="316" t="s">
        <v>938</v>
      </c>
      <c r="AQ323" s="316" t="s">
        <v>956</v>
      </c>
      <c r="AR323" s="316" t="s">
        <v>956</v>
      </c>
    </row>
    <row r="324" spans="1:44">
      <c r="A324" s="316" t="s">
        <v>8093</v>
      </c>
      <c r="B324" s="316" t="s">
        <v>8094</v>
      </c>
      <c r="C324" s="316" t="s">
        <v>8095</v>
      </c>
      <c r="D324" s="317">
        <v>45687</v>
      </c>
      <c r="E324" s="316" t="s">
        <v>1021</v>
      </c>
      <c r="F324" s="316" t="s">
        <v>644</v>
      </c>
      <c r="G324" s="316" t="s">
        <v>7879</v>
      </c>
      <c r="H324" s="316" t="s">
        <v>3190</v>
      </c>
      <c r="I324" s="316" t="s">
        <v>3197</v>
      </c>
      <c r="J324" s="316" t="s">
        <v>936</v>
      </c>
      <c r="K324" s="316" t="s">
        <v>936</v>
      </c>
      <c r="L324" s="316" t="s">
        <v>936</v>
      </c>
      <c r="M324" s="316" t="s">
        <v>936</v>
      </c>
      <c r="N324" s="316" t="s">
        <v>938</v>
      </c>
      <c r="O324" s="316" t="s">
        <v>936</v>
      </c>
      <c r="P324" s="316" t="s">
        <v>936</v>
      </c>
      <c r="Q324" s="316" t="s">
        <v>936</v>
      </c>
      <c r="R324" s="316" t="s">
        <v>936</v>
      </c>
      <c r="S324" s="316" t="s">
        <v>936</v>
      </c>
      <c r="T324" s="316" t="s">
        <v>936</v>
      </c>
      <c r="U324" s="316" t="s">
        <v>938</v>
      </c>
      <c r="V324" s="316" t="s">
        <v>936</v>
      </c>
      <c r="W324" s="316" t="s">
        <v>936</v>
      </c>
      <c r="X324" s="316" t="s">
        <v>936</v>
      </c>
      <c r="Y324" s="316" t="s">
        <v>936</v>
      </c>
      <c r="Z324" s="316" t="s">
        <v>936</v>
      </c>
      <c r="AA324" s="316" t="s">
        <v>936</v>
      </c>
      <c r="AB324" s="316" t="s">
        <v>938</v>
      </c>
      <c r="AC324" s="316" t="s">
        <v>936</v>
      </c>
      <c r="AD324" s="316" t="s">
        <v>936</v>
      </c>
      <c r="AE324" s="316" t="s">
        <v>936</v>
      </c>
      <c r="AF324" s="316" t="s">
        <v>936</v>
      </c>
      <c r="AG324" s="316" t="s">
        <v>936</v>
      </c>
      <c r="AH324" s="316" t="s">
        <v>936</v>
      </c>
      <c r="AI324" s="316" t="s">
        <v>938</v>
      </c>
      <c r="AJ324" s="316" t="s">
        <v>936</v>
      </c>
      <c r="AK324" s="316" t="s">
        <v>936</v>
      </c>
      <c r="AL324" s="316" t="s">
        <v>936</v>
      </c>
      <c r="AM324" s="316" t="s">
        <v>936</v>
      </c>
      <c r="AN324" s="316" t="s">
        <v>936</v>
      </c>
      <c r="AO324" s="316" t="s">
        <v>936</v>
      </c>
      <c r="AP324" s="316" t="s">
        <v>938</v>
      </c>
      <c r="AQ324" s="316" t="s">
        <v>936</v>
      </c>
      <c r="AR324" s="316" t="s">
        <v>936</v>
      </c>
    </row>
    <row r="325" spans="1:44">
      <c r="A325" s="316" t="s">
        <v>8096</v>
      </c>
      <c r="B325" s="316" t="s">
        <v>8097</v>
      </c>
      <c r="C325" s="316" t="s">
        <v>8098</v>
      </c>
      <c r="D325" s="317">
        <v>45688</v>
      </c>
      <c r="E325" s="316" t="s">
        <v>1021</v>
      </c>
      <c r="F325" s="316" t="s">
        <v>169</v>
      </c>
      <c r="G325" s="316" t="s">
        <v>7879</v>
      </c>
      <c r="H325" s="316" t="s">
        <v>3190</v>
      </c>
      <c r="I325" s="316" t="s">
        <v>7880</v>
      </c>
      <c r="J325" s="316" t="s">
        <v>982</v>
      </c>
      <c r="K325" s="316" t="s">
        <v>939</v>
      </c>
      <c r="L325" s="316" t="s">
        <v>947</v>
      </c>
      <c r="M325" s="316" t="s">
        <v>975</v>
      </c>
      <c r="N325" s="316" t="s">
        <v>938</v>
      </c>
      <c r="O325" s="316" t="s">
        <v>939</v>
      </c>
      <c r="P325" s="316" t="s">
        <v>978</v>
      </c>
      <c r="Q325" s="316" t="s">
        <v>699</v>
      </c>
      <c r="R325" s="316" t="s">
        <v>982</v>
      </c>
      <c r="S325" s="316" t="s">
        <v>939</v>
      </c>
      <c r="T325" s="316" t="s">
        <v>961</v>
      </c>
      <c r="U325" s="316" t="s">
        <v>938</v>
      </c>
      <c r="V325" s="316" t="s">
        <v>982</v>
      </c>
      <c r="W325" s="316" t="s">
        <v>982</v>
      </c>
      <c r="X325" s="316" t="s">
        <v>941</v>
      </c>
      <c r="Y325" s="316" t="s">
        <v>966</v>
      </c>
      <c r="Z325" s="316" t="s">
        <v>982</v>
      </c>
      <c r="AA325" s="316" t="s">
        <v>946</v>
      </c>
      <c r="AB325" s="316" t="s">
        <v>938</v>
      </c>
      <c r="AC325" s="316" t="s">
        <v>982</v>
      </c>
      <c r="AD325" s="316" t="s">
        <v>982</v>
      </c>
      <c r="AE325" s="316" t="s">
        <v>982</v>
      </c>
      <c r="AF325" s="316" t="s">
        <v>982</v>
      </c>
      <c r="AG325" s="316" t="s">
        <v>947</v>
      </c>
      <c r="AH325" s="316" t="s">
        <v>955</v>
      </c>
      <c r="AI325" s="316" t="s">
        <v>938</v>
      </c>
      <c r="AJ325" s="316" t="s">
        <v>941</v>
      </c>
      <c r="AK325" s="316" t="s">
        <v>956</v>
      </c>
      <c r="AL325" s="316" t="s">
        <v>982</v>
      </c>
      <c r="AM325" s="316" t="s">
        <v>982</v>
      </c>
      <c r="AN325" s="316" t="s">
        <v>947</v>
      </c>
      <c r="AO325" s="316" t="s">
        <v>948</v>
      </c>
      <c r="AP325" s="316" t="s">
        <v>938</v>
      </c>
      <c r="AQ325" s="316" t="s">
        <v>982</v>
      </c>
      <c r="AR325" s="316" t="s">
        <v>982</v>
      </c>
    </row>
    <row r="326" spans="1:44">
      <c r="A326" s="316" t="s">
        <v>3312</v>
      </c>
      <c r="B326" s="316" t="s">
        <v>3313</v>
      </c>
      <c r="C326" s="316" t="s">
        <v>8099</v>
      </c>
      <c r="D326" s="317">
        <v>45688</v>
      </c>
      <c r="E326" s="316" t="s">
        <v>1101</v>
      </c>
      <c r="F326" s="316" t="s">
        <v>644</v>
      </c>
      <c r="G326" s="316" t="s">
        <v>7879</v>
      </c>
      <c r="H326" s="316" t="s">
        <v>3190</v>
      </c>
      <c r="I326" s="316" t="s">
        <v>3208</v>
      </c>
      <c r="J326" s="316" t="s">
        <v>955</v>
      </c>
      <c r="K326" s="316" t="s">
        <v>955</v>
      </c>
      <c r="L326" s="316" t="s">
        <v>955</v>
      </c>
      <c r="M326" s="316" t="s">
        <v>956</v>
      </c>
      <c r="N326" s="316" t="s">
        <v>938</v>
      </c>
      <c r="O326" s="316" t="s">
        <v>956</v>
      </c>
      <c r="P326" s="316" t="s">
        <v>955</v>
      </c>
      <c r="Q326" s="316" t="s">
        <v>955</v>
      </c>
      <c r="R326" s="316" t="s">
        <v>955</v>
      </c>
      <c r="S326" s="316" t="s">
        <v>955</v>
      </c>
      <c r="T326" s="316" t="s">
        <v>975</v>
      </c>
      <c r="U326" s="316" t="s">
        <v>938</v>
      </c>
      <c r="V326" s="316" t="s">
        <v>947</v>
      </c>
      <c r="W326" s="316" t="s">
        <v>947</v>
      </c>
      <c r="X326" s="316" t="s">
        <v>947</v>
      </c>
      <c r="Y326" s="316" t="s">
        <v>955</v>
      </c>
      <c r="Z326" s="316" t="s">
        <v>936</v>
      </c>
      <c r="AA326" s="316" t="s">
        <v>940</v>
      </c>
      <c r="AB326" s="316" t="s">
        <v>938</v>
      </c>
      <c r="AC326" s="316" t="s">
        <v>956</v>
      </c>
      <c r="AD326" s="316" t="s">
        <v>956</v>
      </c>
      <c r="AE326" s="316" t="s">
        <v>956</v>
      </c>
      <c r="AF326" s="316" t="s">
        <v>956</v>
      </c>
      <c r="AG326" s="316" t="s">
        <v>956</v>
      </c>
      <c r="AH326" s="316" t="s">
        <v>936</v>
      </c>
      <c r="AI326" s="316" t="s">
        <v>938</v>
      </c>
      <c r="AJ326" s="316" t="s">
        <v>956</v>
      </c>
      <c r="AK326" s="316" t="s">
        <v>134</v>
      </c>
      <c r="AL326" s="316" t="s">
        <v>956</v>
      </c>
      <c r="AM326" s="316" t="s">
        <v>956</v>
      </c>
      <c r="AN326" s="316" t="s">
        <v>956</v>
      </c>
      <c r="AO326" s="316" t="s">
        <v>699</v>
      </c>
      <c r="AP326" s="316" t="s">
        <v>938</v>
      </c>
      <c r="AQ326" s="316" t="s">
        <v>956</v>
      </c>
      <c r="AR326" s="316" t="s">
        <v>956</v>
      </c>
    </row>
    <row r="327" spans="1:44">
      <c r="A327" s="316" t="s">
        <v>8100</v>
      </c>
      <c r="B327" s="316" t="s">
        <v>8101</v>
      </c>
      <c r="C327" s="316" t="s">
        <v>8102</v>
      </c>
      <c r="D327" s="317">
        <v>45689</v>
      </c>
      <c r="E327" s="316" t="s">
        <v>1021</v>
      </c>
      <c r="F327" s="316" t="s">
        <v>644</v>
      </c>
      <c r="G327" s="316" t="s">
        <v>7879</v>
      </c>
      <c r="H327" s="316" t="s">
        <v>3190</v>
      </c>
      <c r="I327" s="316" t="s">
        <v>7880</v>
      </c>
      <c r="J327" s="316" t="s">
        <v>941</v>
      </c>
      <c r="K327" s="316" t="s">
        <v>941</v>
      </c>
      <c r="L327" s="316" t="s">
        <v>941</v>
      </c>
      <c r="M327" s="316" t="s">
        <v>956</v>
      </c>
      <c r="N327" s="316" t="s">
        <v>938</v>
      </c>
      <c r="O327" s="316" t="s">
        <v>939</v>
      </c>
      <c r="P327" s="316" t="s">
        <v>956</v>
      </c>
      <c r="Q327" s="316" t="s">
        <v>975</v>
      </c>
      <c r="R327" s="316" t="s">
        <v>977</v>
      </c>
      <c r="S327" s="316" t="s">
        <v>941</v>
      </c>
      <c r="T327" s="316" t="s">
        <v>947</v>
      </c>
      <c r="U327" s="316" t="s">
        <v>961</v>
      </c>
      <c r="V327" s="316" t="s">
        <v>941</v>
      </c>
      <c r="W327" s="316" t="s">
        <v>941</v>
      </c>
      <c r="X327" s="316" t="s">
        <v>941</v>
      </c>
      <c r="Y327" s="316" t="s">
        <v>977</v>
      </c>
      <c r="Z327" s="316" t="s">
        <v>941</v>
      </c>
      <c r="AA327" s="316" t="s">
        <v>947</v>
      </c>
      <c r="AB327" s="316" t="s">
        <v>938</v>
      </c>
      <c r="AC327" s="316" t="s">
        <v>941</v>
      </c>
      <c r="AD327" s="316" t="s">
        <v>941</v>
      </c>
      <c r="AE327" s="316" t="s">
        <v>941</v>
      </c>
      <c r="AF327" s="316" t="s">
        <v>941</v>
      </c>
      <c r="AG327" s="316" t="s">
        <v>941</v>
      </c>
      <c r="AH327" s="316" t="s">
        <v>947</v>
      </c>
      <c r="AI327" s="316" t="s">
        <v>938</v>
      </c>
      <c r="AJ327" s="316" t="s">
        <v>941</v>
      </c>
      <c r="AK327" s="316" t="s">
        <v>941</v>
      </c>
      <c r="AL327" s="316" t="s">
        <v>941</v>
      </c>
      <c r="AM327" s="316" t="s">
        <v>941</v>
      </c>
      <c r="AN327" s="316" t="s">
        <v>941</v>
      </c>
      <c r="AO327" s="316" t="s">
        <v>962</v>
      </c>
      <c r="AP327" s="316" t="s">
        <v>938</v>
      </c>
      <c r="AQ327" s="316" t="s">
        <v>941</v>
      </c>
      <c r="AR327" s="316" t="s">
        <v>941</v>
      </c>
    </row>
    <row r="328" spans="1:44">
      <c r="A328" s="316" t="s">
        <v>8103</v>
      </c>
      <c r="B328" s="316" t="s">
        <v>8104</v>
      </c>
      <c r="C328" s="316" t="s">
        <v>8105</v>
      </c>
      <c r="D328" s="317">
        <v>45961</v>
      </c>
      <c r="E328" s="316" t="s">
        <v>7913</v>
      </c>
      <c r="F328" s="316" t="s">
        <v>644</v>
      </c>
      <c r="G328" s="316" t="s">
        <v>7879</v>
      </c>
      <c r="H328" s="316" t="s">
        <v>3190</v>
      </c>
      <c r="I328" s="316" t="s">
        <v>3197</v>
      </c>
      <c r="J328" s="316" t="s">
        <v>947</v>
      </c>
      <c r="K328" s="316" t="s">
        <v>947</v>
      </c>
      <c r="L328" s="316" t="s">
        <v>947</v>
      </c>
      <c r="M328" s="316" t="s">
        <v>956</v>
      </c>
      <c r="N328" s="316" t="s">
        <v>938</v>
      </c>
      <c r="O328" s="316" t="s">
        <v>947</v>
      </c>
      <c r="P328" s="316" t="s">
        <v>947</v>
      </c>
      <c r="Q328" s="316" t="s">
        <v>947</v>
      </c>
      <c r="R328" s="316" t="s">
        <v>947</v>
      </c>
      <c r="S328" s="316" t="s">
        <v>947</v>
      </c>
      <c r="T328" s="316" t="s">
        <v>956</v>
      </c>
      <c r="U328" s="316" t="s">
        <v>938</v>
      </c>
      <c r="V328" s="316" t="s">
        <v>947</v>
      </c>
      <c r="W328" s="316" t="s">
        <v>947</v>
      </c>
      <c r="X328" s="316" t="s">
        <v>947</v>
      </c>
      <c r="Y328" s="316" t="s">
        <v>947</v>
      </c>
      <c r="Z328" s="316" t="s">
        <v>947</v>
      </c>
      <c r="AA328" s="316" t="s">
        <v>956</v>
      </c>
      <c r="AB328" s="316" t="s">
        <v>938</v>
      </c>
      <c r="AC328" s="316" t="s">
        <v>947</v>
      </c>
      <c r="AD328" s="316" t="s">
        <v>947</v>
      </c>
      <c r="AE328" s="316" t="s">
        <v>947</v>
      </c>
      <c r="AF328" s="316" t="s">
        <v>947</v>
      </c>
      <c r="AG328" s="316" t="s">
        <v>947</v>
      </c>
      <c r="AH328" s="316" t="s">
        <v>956</v>
      </c>
      <c r="AI328" s="316" t="s">
        <v>938</v>
      </c>
      <c r="AJ328" s="316" t="s">
        <v>947</v>
      </c>
      <c r="AK328" s="316" t="s">
        <v>947</v>
      </c>
      <c r="AL328" s="316" t="s">
        <v>947</v>
      </c>
      <c r="AM328" s="316" t="s">
        <v>947</v>
      </c>
      <c r="AN328" s="316" t="s">
        <v>947</v>
      </c>
      <c r="AO328" s="316" t="s">
        <v>948</v>
      </c>
      <c r="AP328" s="316" t="s">
        <v>938</v>
      </c>
      <c r="AQ328" s="316" t="s">
        <v>947</v>
      </c>
      <c r="AR328" s="316" t="s">
        <v>947</v>
      </c>
    </row>
    <row r="329" spans="1:44">
      <c r="A329" s="316" t="s">
        <v>8106</v>
      </c>
      <c r="B329" s="316" t="s">
        <v>8107</v>
      </c>
      <c r="C329" s="316" t="s">
        <v>8108</v>
      </c>
      <c r="D329" s="317">
        <v>45904</v>
      </c>
      <c r="E329" s="316" t="s">
        <v>8071</v>
      </c>
      <c r="F329" s="316" t="s">
        <v>644</v>
      </c>
      <c r="G329" s="316" t="s">
        <v>7879</v>
      </c>
      <c r="H329" s="316" t="s">
        <v>3190</v>
      </c>
      <c r="I329" s="316" t="s">
        <v>7880</v>
      </c>
      <c r="J329" s="316" t="s">
        <v>982</v>
      </c>
      <c r="K329" s="316" t="s">
        <v>982</v>
      </c>
      <c r="L329" s="316" t="s">
        <v>939</v>
      </c>
      <c r="M329" s="316" t="s">
        <v>939</v>
      </c>
      <c r="N329" s="316" t="s">
        <v>938</v>
      </c>
      <c r="O329" s="316" t="s">
        <v>941</v>
      </c>
      <c r="P329" s="316" t="s">
        <v>978</v>
      </c>
      <c r="Q329" s="316" t="s">
        <v>975</v>
      </c>
      <c r="R329" s="316" t="s">
        <v>978</v>
      </c>
      <c r="S329" s="316" t="s">
        <v>941</v>
      </c>
      <c r="T329" s="316" t="s">
        <v>947</v>
      </c>
      <c r="U329" s="316" t="s">
        <v>961</v>
      </c>
      <c r="V329" s="316" t="s">
        <v>978</v>
      </c>
      <c r="W329" s="316" t="s">
        <v>982</v>
      </c>
      <c r="X329" s="316" t="s">
        <v>982</v>
      </c>
      <c r="Y329" s="316" t="s">
        <v>966</v>
      </c>
      <c r="Z329" s="316" t="s">
        <v>982</v>
      </c>
      <c r="AA329" s="316" t="s">
        <v>939</v>
      </c>
      <c r="AB329" s="316" t="s">
        <v>961</v>
      </c>
      <c r="AC329" s="316" t="s">
        <v>941</v>
      </c>
      <c r="AD329" s="316" t="s">
        <v>982</v>
      </c>
      <c r="AE329" s="316" t="s">
        <v>982</v>
      </c>
      <c r="AF329" s="316" t="s">
        <v>941</v>
      </c>
      <c r="AG329" s="316" t="s">
        <v>982</v>
      </c>
      <c r="AH329" s="316" t="s">
        <v>947</v>
      </c>
      <c r="AI329" s="316" t="s">
        <v>938</v>
      </c>
      <c r="AJ329" s="316" t="s">
        <v>941</v>
      </c>
      <c r="AK329" s="316" t="s">
        <v>941</v>
      </c>
      <c r="AL329" s="316" t="s">
        <v>941</v>
      </c>
      <c r="AM329" s="316" t="s">
        <v>941</v>
      </c>
      <c r="AN329" s="316" t="s">
        <v>941</v>
      </c>
      <c r="AO329" s="316" t="s">
        <v>962</v>
      </c>
      <c r="AP329" s="316" t="s">
        <v>938</v>
      </c>
      <c r="AQ329" s="316" t="s">
        <v>982</v>
      </c>
      <c r="AR329" s="316" t="s">
        <v>941</v>
      </c>
    </row>
    <row r="330" spans="1:44">
      <c r="A330" s="316" t="s">
        <v>8109</v>
      </c>
      <c r="B330" s="316" t="s">
        <v>8110</v>
      </c>
      <c r="C330" s="316" t="s">
        <v>8111</v>
      </c>
      <c r="D330" s="317">
        <v>45691</v>
      </c>
      <c r="E330" s="316" t="s">
        <v>1021</v>
      </c>
      <c r="F330" s="316" t="s">
        <v>644</v>
      </c>
      <c r="G330" s="316" t="s">
        <v>7879</v>
      </c>
      <c r="H330" s="316" t="s">
        <v>3190</v>
      </c>
      <c r="I330" s="316" t="s">
        <v>7880</v>
      </c>
      <c r="J330" s="316" t="s">
        <v>941</v>
      </c>
      <c r="K330" s="316" t="s">
        <v>941</v>
      </c>
      <c r="L330" s="316" t="s">
        <v>956</v>
      </c>
      <c r="M330" s="316" t="s">
        <v>947</v>
      </c>
      <c r="N330" s="316" t="s">
        <v>938</v>
      </c>
      <c r="O330" s="316" t="s">
        <v>939</v>
      </c>
      <c r="P330" s="316" t="s">
        <v>956</v>
      </c>
      <c r="Q330" s="316" t="s">
        <v>975</v>
      </c>
      <c r="R330" s="316" t="s">
        <v>978</v>
      </c>
      <c r="S330" s="316" t="s">
        <v>941</v>
      </c>
      <c r="T330" s="316" t="s">
        <v>978</v>
      </c>
      <c r="U330" s="316" t="s">
        <v>938</v>
      </c>
      <c r="V330" s="316" t="s">
        <v>956</v>
      </c>
      <c r="W330" s="316" t="s">
        <v>941</v>
      </c>
      <c r="X330" s="316" t="s">
        <v>941</v>
      </c>
      <c r="Y330" s="316" t="s">
        <v>966</v>
      </c>
      <c r="Z330" s="316" t="s">
        <v>941</v>
      </c>
      <c r="AA330" s="316" t="s">
        <v>947</v>
      </c>
      <c r="AB330" s="316" t="s">
        <v>961</v>
      </c>
      <c r="AC330" s="316" t="s">
        <v>941</v>
      </c>
      <c r="AD330" s="316" t="s">
        <v>982</v>
      </c>
      <c r="AE330" s="316" t="s">
        <v>982</v>
      </c>
      <c r="AF330" s="316" t="s">
        <v>941</v>
      </c>
      <c r="AG330" s="316" t="s">
        <v>941</v>
      </c>
      <c r="AH330" s="316" t="s">
        <v>947</v>
      </c>
      <c r="AI330" s="316" t="s">
        <v>938</v>
      </c>
      <c r="AJ330" s="316" t="s">
        <v>955</v>
      </c>
      <c r="AK330" s="316" t="s">
        <v>941</v>
      </c>
      <c r="AL330" s="316" t="s">
        <v>941</v>
      </c>
      <c r="AM330" s="316" t="s">
        <v>941</v>
      </c>
      <c r="AN330" s="316" t="s">
        <v>941</v>
      </c>
      <c r="AO330" s="316" t="s">
        <v>962</v>
      </c>
      <c r="AP330" s="316" t="s">
        <v>938</v>
      </c>
      <c r="AQ330" s="316" t="s">
        <v>941</v>
      </c>
      <c r="AR330" s="316" t="s">
        <v>956</v>
      </c>
    </row>
    <row r="331" spans="1:44">
      <c r="A331" s="316" t="s">
        <v>8112</v>
      </c>
      <c r="B331" s="316" t="s">
        <v>8113</v>
      </c>
      <c r="C331" s="316" t="s">
        <v>8114</v>
      </c>
      <c r="D331" s="317">
        <v>45918</v>
      </c>
      <c r="E331" s="316" t="s">
        <v>7923</v>
      </c>
      <c r="F331" s="316" t="s">
        <v>644</v>
      </c>
      <c r="G331" s="316" t="s">
        <v>7879</v>
      </c>
      <c r="H331" s="316" t="s">
        <v>3190</v>
      </c>
      <c r="I331" s="316" t="s">
        <v>3208</v>
      </c>
      <c r="J331" s="316" t="s">
        <v>955</v>
      </c>
      <c r="K331" s="316" t="s">
        <v>956</v>
      </c>
      <c r="L331" s="316" t="s">
        <v>947</v>
      </c>
      <c r="M331" s="316" t="s">
        <v>940</v>
      </c>
      <c r="N331" s="316" t="s">
        <v>938</v>
      </c>
      <c r="O331" s="316" t="s">
        <v>947</v>
      </c>
      <c r="P331" s="316" t="s">
        <v>956</v>
      </c>
      <c r="Q331" s="316" t="s">
        <v>978</v>
      </c>
      <c r="R331" s="316" t="s">
        <v>956</v>
      </c>
      <c r="S331" s="316" t="s">
        <v>956</v>
      </c>
      <c r="T331" s="316" t="s">
        <v>940</v>
      </c>
      <c r="U331" s="316" t="s">
        <v>938</v>
      </c>
      <c r="V331" s="316" t="s">
        <v>956</v>
      </c>
      <c r="W331" s="316" t="s">
        <v>956</v>
      </c>
      <c r="X331" s="316" t="s">
        <v>947</v>
      </c>
      <c r="Y331" s="316" t="s">
        <v>956</v>
      </c>
      <c r="Z331" s="316" t="s">
        <v>956</v>
      </c>
      <c r="AA331" s="316" t="s">
        <v>940</v>
      </c>
      <c r="AB331" s="316" t="s">
        <v>938</v>
      </c>
      <c r="AC331" s="316" t="s">
        <v>956</v>
      </c>
      <c r="AD331" s="316" t="s">
        <v>956</v>
      </c>
      <c r="AE331" s="316" t="s">
        <v>956</v>
      </c>
      <c r="AF331" s="316" t="s">
        <v>956</v>
      </c>
      <c r="AG331" s="316" t="s">
        <v>956</v>
      </c>
      <c r="AH331" s="316" t="s">
        <v>940</v>
      </c>
      <c r="AI331" s="316" t="s">
        <v>938</v>
      </c>
      <c r="AJ331" s="316" t="s">
        <v>956</v>
      </c>
      <c r="AK331" s="316" t="s">
        <v>956</v>
      </c>
      <c r="AL331" s="316" t="s">
        <v>956</v>
      </c>
      <c r="AM331" s="316" t="s">
        <v>978</v>
      </c>
      <c r="AN331" s="316" t="s">
        <v>956</v>
      </c>
      <c r="AO331" s="316" t="s">
        <v>699</v>
      </c>
      <c r="AP331" s="316" t="s">
        <v>938</v>
      </c>
      <c r="AQ331" s="316" t="s">
        <v>956</v>
      </c>
      <c r="AR331" s="316" t="s">
        <v>956</v>
      </c>
    </row>
    <row r="332" spans="1:44">
      <c r="A332" s="316" t="s">
        <v>3324</v>
      </c>
      <c r="B332" s="316" t="s">
        <v>3325</v>
      </c>
      <c r="C332" s="316" t="s">
        <v>8115</v>
      </c>
      <c r="D332" s="317">
        <v>45842</v>
      </c>
      <c r="E332" s="316" t="s">
        <v>1238</v>
      </c>
      <c r="F332" s="316" t="s">
        <v>169</v>
      </c>
      <c r="G332" s="316" t="s">
        <v>7879</v>
      </c>
      <c r="H332" s="316" t="s">
        <v>3190</v>
      </c>
      <c r="I332" s="316" t="s">
        <v>3192</v>
      </c>
      <c r="J332" s="316" t="s">
        <v>941</v>
      </c>
      <c r="K332" s="316" t="s">
        <v>941</v>
      </c>
      <c r="L332" s="316" t="s">
        <v>977</v>
      </c>
      <c r="M332" s="316" t="s">
        <v>937</v>
      </c>
      <c r="N332" s="316" t="s">
        <v>938</v>
      </c>
      <c r="O332" s="316" t="s">
        <v>936</v>
      </c>
      <c r="P332" s="316" t="s">
        <v>936</v>
      </c>
      <c r="Q332" s="316" t="s">
        <v>41</v>
      </c>
      <c r="R332" s="316" t="s">
        <v>41</v>
      </c>
      <c r="S332" s="316" t="s">
        <v>41</v>
      </c>
      <c r="T332" s="316" t="s">
        <v>41</v>
      </c>
      <c r="U332" s="316" t="s">
        <v>938</v>
      </c>
      <c r="V332" s="316" t="s">
        <v>41</v>
      </c>
      <c r="W332" s="316" t="s">
        <v>41</v>
      </c>
      <c r="X332" s="316" t="s">
        <v>41</v>
      </c>
      <c r="Y332" s="316" t="s">
        <v>936</v>
      </c>
      <c r="Z332" s="316" t="s">
        <v>936</v>
      </c>
      <c r="AA332" s="316" t="s">
        <v>936</v>
      </c>
      <c r="AB332" s="316" t="s">
        <v>938</v>
      </c>
      <c r="AC332" s="316" t="s">
        <v>936</v>
      </c>
      <c r="AD332" s="316" t="s">
        <v>936</v>
      </c>
      <c r="AE332" s="316" t="s">
        <v>936</v>
      </c>
      <c r="AF332" s="316" t="s">
        <v>936</v>
      </c>
      <c r="AG332" s="316" t="s">
        <v>936</v>
      </c>
      <c r="AH332" s="316" t="s">
        <v>936</v>
      </c>
      <c r="AI332" s="316" t="s">
        <v>938</v>
      </c>
      <c r="AJ332" s="316" t="s">
        <v>938</v>
      </c>
      <c r="AK332" s="316" t="s">
        <v>938</v>
      </c>
      <c r="AL332" s="316" t="s">
        <v>938</v>
      </c>
      <c r="AM332" s="316" t="s">
        <v>938</v>
      </c>
      <c r="AN332" s="316" t="s">
        <v>938</v>
      </c>
      <c r="AO332" s="316" t="s">
        <v>938</v>
      </c>
      <c r="AP332" s="316" t="s">
        <v>938</v>
      </c>
      <c r="AQ332" s="316" t="s">
        <v>938</v>
      </c>
      <c r="AR332" s="316" t="s">
        <v>938</v>
      </c>
    </row>
    <row r="333" spans="1:44">
      <c r="A333" s="316" t="s">
        <v>8116</v>
      </c>
      <c r="B333" s="316" t="s">
        <v>8117</v>
      </c>
      <c r="C333" s="316" t="s">
        <v>8118</v>
      </c>
      <c r="D333" s="317">
        <v>45692</v>
      </c>
      <c r="E333" s="316" t="s">
        <v>1021</v>
      </c>
      <c r="F333" s="316" t="s">
        <v>169</v>
      </c>
      <c r="G333" s="316" t="s">
        <v>7879</v>
      </c>
      <c r="H333" s="316" t="s">
        <v>3190</v>
      </c>
      <c r="I333" s="316" t="s">
        <v>3192</v>
      </c>
      <c r="J333" s="316" t="s">
        <v>982</v>
      </c>
      <c r="K333" s="316" t="s">
        <v>939</v>
      </c>
      <c r="L333" s="316" t="s">
        <v>939</v>
      </c>
      <c r="M333" s="316" t="s">
        <v>939</v>
      </c>
      <c r="N333" s="316" t="s">
        <v>938</v>
      </c>
      <c r="O333" s="316" t="s">
        <v>978</v>
      </c>
      <c r="P333" s="316" t="s">
        <v>978</v>
      </c>
      <c r="Q333" s="316" t="s">
        <v>699</v>
      </c>
      <c r="R333" s="316" t="s">
        <v>966</v>
      </c>
      <c r="S333" s="316" t="s">
        <v>982</v>
      </c>
      <c r="T333" s="316" t="s">
        <v>939</v>
      </c>
      <c r="U333" s="316" t="s">
        <v>938</v>
      </c>
      <c r="V333" s="316" t="s">
        <v>941</v>
      </c>
      <c r="W333" s="316" t="s">
        <v>982</v>
      </c>
      <c r="X333" s="316" t="s">
        <v>982</v>
      </c>
      <c r="Y333" s="316" t="s">
        <v>966</v>
      </c>
      <c r="Z333" s="316" t="s">
        <v>982</v>
      </c>
      <c r="AA333" s="316" t="s">
        <v>939</v>
      </c>
      <c r="AB333" s="316" t="s">
        <v>961</v>
      </c>
      <c r="AC333" s="316" t="s">
        <v>941</v>
      </c>
      <c r="AD333" s="316" t="s">
        <v>982</v>
      </c>
      <c r="AE333" s="316" t="s">
        <v>982</v>
      </c>
      <c r="AF333" s="316" t="s">
        <v>982</v>
      </c>
      <c r="AG333" s="316" t="s">
        <v>982</v>
      </c>
      <c r="AH333" s="316" t="s">
        <v>947</v>
      </c>
      <c r="AI333" s="316" t="s">
        <v>938</v>
      </c>
      <c r="AJ333" s="316" t="s">
        <v>956</v>
      </c>
      <c r="AK333" s="316" t="s">
        <v>941</v>
      </c>
      <c r="AL333" s="316" t="s">
        <v>941</v>
      </c>
      <c r="AM333" s="316" t="s">
        <v>941</v>
      </c>
      <c r="AN333" s="316" t="s">
        <v>982</v>
      </c>
      <c r="AO333" s="316" t="s">
        <v>699</v>
      </c>
      <c r="AP333" s="316" t="s">
        <v>938</v>
      </c>
      <c r="AQ333" s="316" t="s">
        <v>941</v>
      </c>
      <c r="AR333" s="316" t="s">
        <v>941</v>
      </c>
    </row>
    <row r="334" spans="1:44">
      <c r="A334" s="316" t="s">
        <v>8119</v>
      </c>
      <c r="B334" s="316" t="s">
        <v>8120</v>
      </c>
      <c r="C334" s="316" t="s">
        <v>8121</v>
      </c>
      <c r="D334" s="317">
        <v>45983</v>
      </c>
      <c r="E334" s="316" t="s">
        <v>7891</v>
      </c>
      <c r="F334" s="316" t="s">
        <v>169</v>
      </c>
      <c r="G334" s="316" t="s">
        <v>7879</v>
      </c>
      <c r="H334" s="316" t="s">
        <v>3190</v>
      </c>
      <c r="I334" s="316" t="s">
        <v>3192</v>
      </c>
      <c r="J334" s="316" t="s">
        <v>939</v>
      </c>
      <c r="K334" s="316" t="s">
        <v>978</v>
      </c>
      <c r="L334" s="316" t="s">
        <v>955</v>
      </c>
      <c r="M334" s="316" t="s">
        <v>935</v>
      </c>
      <c r="N334" s="316" t="s">
        <v>938</v>
      </c>
      <c r="O334" s="316" t="s">
        <v>939</v>
      </c>
      <c r="P334" s="316" t="s">
        <v>955</v>
      </c>
      <c r="Q334" s="316" t="s">
        <v>961</v>
      </c>
      <c r="R334" s="316" t="s">
        <v>939</v>
      </c>
      <c r="S334" s="316" t="s">
        <v>978</v>
      </c>
      <c r="T334" s="316" t="s">
        <v>978</v>
      </c>
      <c r="U334" s="316" t="s">
        <v>938</v>
      </c>
      <c r="V334" s="316" t="s">
        <v>939</v>
      </c>
      <c r="W334" s="316" t="s">
        <v>978</v>
      </c>
      <c r="X334" s="316" t="s">
        <v>939</v>
      </c>
      <c r="Y334" s="316" t="s">
        <v>939</v>
      </c>
      <c r="Z334" s="316" t="s">
        <v>939</v>
      </c>
      <c r="AA334" s="316" t="s">
        <v>953</v>
      </c>
      <c r="AB334" s="316" t="s">
        <v>961</v>
      </c>
      <c r="AC334" s="316" t="s">
        <v>978</v>
      </c>
      <c r="AD334" s="316" t="s">
        <v>941</v>
      </c>
      <c r="AE334" s="316" t="s">
        <v>939</v>
      </c>
      <c r="AF334" s="316" t="s">
        <v>939</v>
      </c>
      <c r="AG334" s="316" t="s">
        <v>939</v>
      </c>
      <c r="AH334" s="316" t="s">
        <v>956</v>
      </c>
      <c r="AI334" s="316" t="s">
        <v>938</v>
      </c>
      <c r="AJ334" s="316" t="s">
        <v>939</v>
      </c>
      <c r="AK334" s="316" t="s">
        <v>947</v>
      </c>
      <c r="AL334" s="316" t="s">
        <v>941</v>
      </c>
      <c r="AM334" s="316" t="s">
        <v>978</v>
      </c>
      <c r="AN334" s="316" t="s">
        <v>939</v>
      </c>
      <c r="AO334" s="316" t="s">
        <v>699</v>
      </c>
      <c r="AP334" s="316" t="s">
        <v>975</v>
      </c>
      <c r="AQ334" s="316" t="s">
        <v>977</v>
      </c>
      <c r="AR334" s="316" t="s">
        <v>947</v>
      </c>
    </row>
    <row r="335" spans="1:44">
      <c r="A335" s="316" t="s">
        <v>8122</v>
      </c>
      <c r="B335" s="316" t="s">
        <v>8123</v>
      </c>
      <c r="C335" s="316" t="s">
        <v>8124</v>
      </c>
      <c r="D335" s="317">
        <v>45694</v>
      </c>
      <c r="E335" s="316" t="s">
        <v>7955</v>
      </c>
      <c r="F335" s="316" t="s">
        <v>169</v>
      </c>
      <c r="G335" s="316" t="s">
        <v>7879</v>
      </c>
      <c r="H335" s="316" t="s">
        <v>3190</v>
      </c>
      <c r="I335" s="316" t="s">
        <v>3208</v>
      </c>
      <c r="J335" s="316" t="s">
        <v>956</v>
      </c>
      <c r="K335" s="316" t="s">
        <v>956</v>
      </c>
      <c r="L335" s="316" t="s">
        <v>939</v>
      </c>
      <c r="M335" s="316" t="s">
        <v>961</v>
      </c>
      <c r="N335" s="316" t="s">
        <v>938</v>
      </c>
      <c r="O335" s="316" t="s">
        <v>956</v>
      </c>
      <c r="P335" s="316" t="s">
        <v>956</v>
      </c>
      <c r="Q335" s="316" t="s">
        <v>947</v>
      </c>
      <c r="R335" s="316" t="s">
        <v>955</v>
      </c>
      <c r="S335" s="316" t="s">
        <v>947</v>
      </c>
      <c r="T335" s="316" t="s">
        <v>975</v>
      </c>
      <c r="U335" s="316" t="s">
        <v>938</v>
      </c>
      <c r="V335" s="316" t="s">
        <v>947</v>
      </c>
      <c r="W335" s="316" t="s">
        <v>947</v>
      </c>
      <c r="X335" s="316" t="s">
        <v>978</v>
      </c>
      <c r="Y335" s="316" t="s">
        <v>956</v>
      </c>
      <c r="Z335" s="316" t="s">
        <v>978</v>
      </c>
      <c r="AA335" s="316" t="s">
        <v>947</v>
      </c>
      <c r="AB335" s="316" t="s">
        <v>938</v>
      </c>
      <c r="AC335" s="316" t="s">
        <v>978</v>
      </c>
      <c r="AD335" s="316" t="s">
        <v>939</v>
      </c>
      <c r="AE335" s="316" t="s">
        <v>978</v>
      </c>
      <c r="AF335" s="316" t="s">
        <v>978</v>
      </c>
      <c r="AG335" s="316" t="s">
        <v>941</v>
      </c>
      <c r="AH335" s="316" t="s">
        <v>935</v>
      </c>
      <c r="AI335" s="316" t="s">
        <v>938</v>
      </c>
      <c r="AJ335" s="316" t="s">
        <v>978</v>
      </c>
      <c r="AK335" s="316" t="s">
        <v>947</v>
      </c>
      <c r="AL335" s="316" t="s">
        <v>939</v>
      </c>
      <c r="AM335" s="316" t="s">
        <v>978</v>
      </c>
      <c r="AN335" s="316" t="s">
        <v>982</v>
      </c>
      <c r="AO335" s="316" t="s">
        <v>935</v>
      </c>
      <c r="AP335" s="316" t="s">
        <v>938</v>
      </c>
      <c r="AQ335" s="316" t="s">
        <v>936</v>
      </c>
      <c r="AR335" s="316" t="s">
        <v>941</v>
      </c>
    </row>
    <row r="336" spans="1:44">
      <c r="A336" s="316" t="s">
        <v>8125</v>
      </c>
      <c r="B336" s="316" t="s">
        <v>8126</v>
      </c>
      <c r="C336" s="316" t="s">
        <v>8127</v>
      </c>
      <c r="D336" s="317">
        <v>45901</v>
      </c>
      <c r="E336" s="316" t="s">
        <v>8071</v>
      </c>
      <c r="F336" s="316" t="s">
        <v>169</v>
      </c>
      <c r="G336" s="316" t="s">
        <v>7879</v>
      </c>
      <c r="H336" s="316" t="s">
        <v>3190</v>
      </c>
      <c r="I336" s="316" t="s">
        <v>3192</v>
      </c>
      <c r="J336" s="316" t="s">
        <v>978</v>
      </c>
      <c r="K336" s="316" t="s">
        <v>947</v>
      </c>
      <c r="L336" s="316" t="s">
        <v>947</v>
      </c>
      <c r="M336" s="316" t="s">
        <v>940</v>
      </c>
      <c r="N336" s="316" t="s">
        <v>938</v>
      </c>
      <c r="O336" s="316" t="s">
        <v>947</v>
      </c>
      <c r="P336" s="316" t="s">
        <v>947</v>
      </c>
      <c r="Q336" s="316" t="s">
        <v>939</v>
      </c>
      <c r="R336" s="316" t="s">
        <v>947</v>
      </c>
      <c r="S336" s="316" t="s">
        <v>978</v>
      </c>
      <c r="T336" s="316" t="s">
        <v>956</v>
      </c>
      <c r="U336" s="316" t="s">
        <v>938</v>
      </c>
      <c r="V336" s="316" t="s">
        <v>947</v>
      </c>
      <c r="W336" s="316" t="s">
        <v>947</v>
      </c>
      <c r="X336" s="316" t="s">
        <v>947</v>
      </c>
      <c r="Y336" s="316" t="s">
        <v>977</v>
      </c>
      <c r="Z336" s="316" t="s">
        <v>941</v>
      </c>
      <c r="AA336" s="316" t="s">
        <v>940</v>
      </c>
      <c r="AB336" s="316" t="s">
        <v>961</v>
      </c>
      <c r="AC336" s="316" t="s">
        <v>941</v>
      </c>
      <c r="AD336" s="316" t="s">
        <v>941</v>
      </c>
      <c r="AE336" s="316" t="s">
        <v>941</v>
      </c>
      <c r="AF336" s="316" t="s">
        <v>941</v>
      </c>
      <c r="AG336" s="316" t="s">
        <v>941</v>
      </c>
      <c r="AH336" s="316" t="s">
        <v>940</v>
      </c>
      <c r="AI336" s="316" t="s">
        <v>938</v>
      </c>
      <c r="AJ336" s="316" t="s">
        <v>941</v>
      </c>
      <c r="AK336" s="316" t="s">
        <v>941</v>
      </c>
      <c r="AL336" s="316" t="s">
        <v>941</v>
      </c>
      <c r="AM336" s="316" t="s">
        <v>941</v>
      </c>
      <c r="AN336" s="316" t="s">
        <v>941</v>
      </c>
      <c r="AO336" s="316" t="s">
        <v>699</v>
      </c>
      <c r="AP336" s="316" t="s">
        <v>938</v>
      </c>
      <c r="AQ336" s="316" t="s">
        <v>941</v>
      </c>
      <c r="AR336" s="316" t="s">
        <v>941</v>
      </c>
    </row>
    <row r="337" spans="1:44">
      <c r="A337" s="316" t="s">
        <v>8128</v>
      </c>
      <c r="B337" s="316" t="s">
        <v>8129</v>
      </c>
      <c r="C337" s="316" t="s">
        <v>8130</v>
      </c>
      <c r="D337" s="317">
        <v>45901</v>
      </c>
      <c r="E337" s="316" t="s">
        <v>8071</v>
      </c>
      <c r="F337" s="316" t="s">
        <v>169</v>
      </c>
      <c r="G337" s="316" t="s">
        <v>7879</v>
      </c>
      <c r="H337" s="316" t="s">
        <v>3190</v>
      </c>
      <c r="I337" s="316" t="s">
        <v>3192</v>
      </c>
      <c r="J337" s="316" t="s">
        <v>947</v>
      </c>
      <c r="K337" s="316" t="s">
        <v>947</v>
      </c>
      <c r="L337" s="316" t="s">
        <v>947</v>
      </c>
      <c r="M337" s="316" t="s">
        <v>956</v>
      </c>
      <c r="N337" s="316" t="s">
        <v>938</v>
      </c>
      <c r="O337" s="316" t="s">
        <v>947</v>
      </c>
      <c r="P337" s="316" t="s">
        <v>947</v>
      </c>
      <c r="Q337" s="316" t="s">
        <v>947</v>
      </c>
      <c r="R337" s="316" t="s">
        <v>947</v>
      </c>
      <c r="S337" s="316" t="s">
        <v>947</v>
      </c>
      <c r="T337" s="316" t="s">
        <v>956</v>
      </c>
      <c r="U337" s="316" t="s">
        <v>961</v>
      </c>
      <c r="V337" s="316" t="s">
        <v>947</v>
      </c>
      <c r="W337" s="316" t="s">
        <v>947</v>
      </c>
      <c r="X337" s="316" t="s">
        <v>947</v>
      </c>
      <c r="Y337" s="316" t="s">
        <v>947</v>
      </c>
      <c r="Z337" s="316" t="s">
        <v>947</v>
      </c>
      <c r="AA337" s="316" t="s">
        <v>956</v>
      </c>
      <c r="AB337" s="316" t="s">
        <v>938</v>
      </c>
      <c r="AC337" s="316" t="s">
        <v>947</v>
      </c>
      <c r="AD337" s="316" t="s">
        <v>947</v>
      </c>
      <c r="AE337" s="316" t="s">
        <v>947</v>
      </c>
      <c r="AF337" s="316" t="s">
        <v>947</v>
      </c>
      <c r="AG337" s="316" t="s">
        <v>947</v>
      </c>
      <c r="AH337" s="316" t="s">
        <v>956</v>
      </c>
      <c r="AI337" s="316" t="s">
        <v>938</v>
      </c>
      <c r="AJ337" s="316" t="s">
        <v>947</v>
      </c>
      <c r="AK337" s="316" t="s">
        <v>947</v>
      </c>
      <c r="AL337" s="316" t="s">
        <v>947</v>
      </c>
      <c r="AM337" s="316" t="s">
        <v>947</v>
      </c>
      <c r="AN337" s="316" t="s">
        <v>947</v>
      </c>
      <c r="AO337" s="316" t="s">
        <v>948</v>
      </c>
      <c r="AP337" s="316" t="s">
        <v>938</v>
      </c>
      <c r="AQ337" s="316" t="s">
        <v>947</v>
      </c>
      <c r="AR337" s="316" t="s">
        <v>947</v>
      </c>
    </row>
    <row r="338" spans="1:44">
      <c r="A338" s="316" t="s">
        <v>3327</v>
      </c>
      <c r="B338" s="316" t="s">
        <v>3328</v>
      </c>
      <c r="C338" s="316" t="s">
        <v>8131</v>
      </c>
      <c r="D338" s="317">
        <v>45699</v>
      </c>
      <c r="E338" s="316" t="s">
        <v>1021</v>
      </c>
      <c r="F338" s="316" t="s">
        <v>169</v>
      </c>
      <c r="G338" s="316" t="s">
        <v>7879</v>
      </c>
      <c r="H338" s="316" t="s">
        <v>3190</v>
      </c>
      <c r="I338" s="316" t="s">
        <v>3192</v>
      </c>
      <c r="J338" s="316" t="s">
        <v>941</v>
      </c>
      <c r="K338" s="316" t="s">
        <v>939</v>
      </c>
      <c r="L338" s="316" t="s">
        <v>939</v>
      </c>
      <c r="M338" s="316" t="s">
        <v>961</v>
      </c>
      <c r="N338" s="316" t="s">
        <v>938</v>
      </c>
      <c r="O338" s="316" t="s">
        <v>939</v>
      </c>
      <c r="P338" s="316" t="s">
        <v>978</v>
      </c>
      <c r="Q338" s="316" t="s">
        <v>978</v>
      </c>
      <c r="R338" s="316" t="s">
        <v>982</v>
      </c>
      <c r="S338" s="316" t="s">
        <v>982</v>
      </c>
      <c r="T338" s="316" t="s">
        <v>978</v>
      </c>
      <c r="U338" s="316" t="s">
        <v>938</v>
      </c>
      <c r="V338" s="316" t="s">
        <v>41</v>
      </c>
      <c r="W338" s="316" t="s">
        <v>41</v>
      </c>
      <c r="X338" s="316" t="s">
        <v>41</v>
      </c>
      <c r="Y338" s="316" t="s">
        <v>41</v>
      </c>
      <c r="Z338" s="316" t="s">
        <v>41</v>
      </c>
      <c r="AA338" s="316" t="s">
        <v>41</v>
      </c>
      <c r="AB338" s="316" t="s">
        <v>938</v>
      </c>
      <c r="AC338" s="316" t="s">
        <v>41</v>
      </c>
      <c r="AD338" s="316" t="s">
        <v>41</v>
      </c>
      <c r="AE338" s="316" t="s">
        <v>41</v>
      </c>
      <c r="AF338" s="316" t="s">
        <v>41</v>
      </c>
      <c r="AG338" s="316" t="s">
        <v>41</v>
      </c>
      <c r="AH338" s="316" t="s">
        <v>41</v>
      </c>
      <c r="AI338" s="316" t="s">
        <v>938</v>
      </c>
      <c r="AJ338" s="316" t="s">
        <v>938</v>
      </c>
      <c r="AK338" s="316" t="s">
        <v>938</v>
      </c>
      <c r="AL338" s="316" t="s">
        <v>938</v>
      </c>
      <c r="AM338" s="316" t="s">
        <v>938</v>
      </c>
      <c r="AN338" s="316" t="s">
        <v>938</v>
      </c>
      <c r="AO338" s="316" t="s">
        <v>938</v>
      </c>
      <c r="AP338" s="316" t="s">
        <v>938</v>
      </c>
      <c r="AQ338" s="316" t="s">
        <v>938</v>
      </c>
      <c r="AR338" s="316" t="s">
        <v>938</v>
      </c>
    </row>
    <row r="339" spans="1:44">
      <c r="A339" s="316" t="s">
        <v>8132</v>
      </c>
      <c r="B339" s="316" t="s">
        <v>8133</v>
      </c>
      <c r="C339" s="316" t="s">
        <v>8134</v>
      </c>
      <c r="D339" s="317">
        <v>45699</v>
      </c>
      <c r="E339" s="316" t="s">
        <v>1021</v>
      </c>
      <c r="F339" s="316" t="s">
        <v>169</v>
      </c>
      <c r="G339" s="316" t="s">
        <v>7879</v>
      </c>
      <c r="H339" s="316" t="s">
        <v>3190</v>
      </c>
      <c r="I339" s="316" t="s">
        <v>3192</v>
      </c>
      <c r="J339" s="316" t="s">
        <v>982</v>
      </c>
      <c r="K339" s="316" t="s">
        <v>936</v>
      </c>
      <c r="L339" s="316" t="s">
        <v>947</v>
      </c>
      <c r="M339" s="316" t="s">
        <v>978</v>
      </c>
      <c r="N339" s="316" t="s">
        <v>938</v>
      </c>
      <c r="O339" s="316" t="s">
        <v>939</v>
      </c>
      <c r="P339" s="316" t="s">
        <v>978</v>
      </c>
      <c r="Q339" s="316" t="s">
        <v>978</v>
      </c>
      <c r="R339" s="316" t="s">
        <v>978</v>
      </c>
      <c r="S339" s="316" t="s">
        <v>982</v>
      </c>
      <c r="T339" s="316" t="s">
        <v>939</v>
      </c>
      <c r="U339" s="316" t="s">
        <v>938</v>
      </c>
      <c r="V339" s="316" t="s">
        <v>936</v>
      </c>
      <c r="W339" s="316" t="s">
        <v>1056</v>
      </c>
      <c r="X339" s="316" t="s">
        <v>936</v>
      </c>
      <c r="Y339" s="316" t="s">
        <v>936</v>
      </c>
      <c r="Z339" s="316" t="s">
        <v>936</v>
      </c>
      <c r="AA339" s="316" t="s">
        <v>936</v>
      </c>
      <c r="AB339" s="316" t="s">
        <v>938</v>
      </c>
      <c r="AC339" s="316" t="s">
        <v>939</v>
      </c>
      <c r="AD339" s="316" t="s">
        <v>939</v>
      </c>
      <c r="AE339" s="316" t="s">
        <v>982</v>
      </c>
      <c r="AF339" s="316" t="s">
        <v>941</v>
      </c>
      <c r="AG339" s="316" t="s">
        <v>941</v>
      </c>
      <c r="AH339" s="316" t="s">
        <v>940</v>
      </c>
      <c r="AI339" s="316" t="s">
        <v>938</v>
      </c>
      <c r="AJ339" s="316" t="s">
        <v>982</v>
      </c>
      <c r="AK339" s="316" t="s">
        <v>941</v>
      </c>
      <c r="AL339" s="316" t="s">
        <v>982</v>
      </c>
      <c r="AM339" s="316" t="s">
        <v>978</v>
      </c>
      <c r="AN339" s="316" t="s">
        <v>947</v>
      </c>
      <c r="AO339" s="316" t="s">
        <v>699</v>
      </c>
      <c r="AP339" s="316" t="s">
        <v>938</v>
      </c>
      <c r="AQ339" s="316" t="s">
        <v>941</v>
      </c>
      <c r="AR339" s="316" t="s">
        <v>982</v>
      </c>
    </row>
    <row r="340" spans="1:44">
      <c r="A340" s="316" t="s">
        <v>3329</v>
      </c>
      <c r="B340" s="316" t="s">
        <v>3330</v>
      </c>
      <c r="C340" s="316" t="s">
        <v>8135</v>
      </c>
      <c r="D340" s="317">
        <v>45700</v>
      </c>
      <c r="E340" s="316" t="s">
        <v>1101</v>
      </c>
      <c r="F340" s="316" t="s">
        <v>169</v>
      </c>
      <c r="G340" s="316" t="s">
        <v>7879</v>
      </c>
      <c r="H340" s="316" t="s">
        <v>3190</v>
      </c>
      <c r="I340" s="316" t="s">
        <v>3196</v>
      </c>
      <c r="J340" s="316" t="s">
        <v>955</v>
      </c>
      <c r="K340" s="316" t="s">
        <v>947</v>
      </c>
      <c r="L340" s="316" t="s">
        <v>956</v>
      </c>
      <c r="M340" s="316" t="s">
        <v>940</v>
      </c>
      <c r="N340" s="316" t="s">
        <v>938</v>
      </c>
      <c r="O340" s="316" t="s">
        <v>956</v>
      </c>
      <c r="P340" s="316" t="s">
        <v>956</v>
      </c>
      <c r="Q340" s="316" t="s">
        <v>956</v>
      </c>
      <c r="R340" s="316" t="s">
        <v>947</v>
      </c>
      <c r="S340" s="316" t="s">
        <v>978</v>
      </c>
      <c r="T340" s="316" t="s">
        <v>940</v>
      </c>
      <c r="U340" s="316" t="s">
        <v>938</v>
      </c>
      <c r="V340" s="316" t="s">
        <v>956</v>
      </c>
      <c r="W340" s="316" t="s">
        <v>956</v>
      </c>
      <c r="X340" s="316" t="s">
        <v>956</v>
      </c>
      <c r="Y340" s="316" t="s">
        <v>956</v>
      </c>
      <c r="Z340" s="316" t="s">
        <v>955</v>
      </c>
      <c r="AA340" s="316" t="s">
        <v>940</v>
      </c>
      <c r="AB340" s="316" t="s">
        <v>938</v>
      </c>
      <c r="AC340" s="316" t="s">
        <v>956</v>
      </c>
      <c r="AD340" s="316" t="s">
        <v>956</v>
      </c>
      <c r="AE340" s="316" t="s">
        <v>978</v>
      </c>
      <c r="AF340" s="316" t="s">
        <v>956</v>
      </c>
      <c r="AG340" s="316" t="s">
        <v>946</v>
      </c>
      <c r="AH340" s="316" t="s">
        <v>961</v>
      </c>
      <c r="AI340" s="316" t="s">
        <v>938</v>
      </c>
      <c r="AJ340" s="316" t="s">
        <v>134</v>
      </c>
      <c r="AK340" s="316" t="s">
        <v>947</v>
      </c>
      <c r="AL340" s="316" t="s">
        <v>956</v>
      </c>
      <c r="AM340" s="316" t="s">
        <v>956</v>
      </c>
      <c r="AN340" s="316" t="s">
        <v>956</v>
      </c>
      <c r="AO340" s="316" t="s">
        <v>699</v>
      </c>
      <c r="AP340" s="316" t="s">
        <v>938</v>
      </c>
      <c r="AQ340" s="316" t="s">
        <v>956</v>
      </c>
      <c r="AR340" s="316" t="s">
        <v>956</v>
      </c>
    </row>
    <row r="341" spans="1:44">
      <c r="A341" s="316" t="s">
        <v>8136</v>
      </c>
      <c r="B341" s="316" t="s">
        <v>8137</v>
      </c>
      <c r="C341" s="316" t="s">
        <v>8138</v>
      </c>
      <c r="D341" s="317">
        <v>45701</v>
      </c>
      <c r="E341" s="316" t="s">
        <v>1101</v>
      </c>
      <c r="F341" s="316" t="s">
        <v>644</v>
      </c>
      <c r="G341" s="316" t="s">
        <v>7879</v>
      </c>
      <c r="H341" s="316" t="s">
        <v>3190</v>
      </c>
      <c r="I341" s="316" t="s">
        <v>3208</v>
      </c>
      <c r="J341" s="316" t="s">
        <v>955</v>
      </c>
      <c r="K341" s="316" t="s">
        <v>955</v>
      </c>
      <c r="L341" s="316" t="s">
        <v>955</v>
      </c>
      <c r="M341" s="316" t="s">
        <v>956</v>
      </c>
      <c r="N341" s="316" t="s">
        <v>938</v>
      </c>
      <c r="O341" s="316" t="s">
        <v>955</v>
      </c>
      <c r="P341" s="316" t="s">
        <v>978</v>
      </c>
      <c r="Q341" s="316" t="s">
        <v>955</v>
      </c>
      <c r="R341" s="316" t="s">
        <v>955</v>
      </c>
      <c r="S341" s="316" t="s">
        <v>955</v>
      </c>
      <c r="T341" s="316" t="s">
        <v>975</v>
      </c>
      <c r="U341" s="316" t="s">
        <v>938</v>
      </c>
      <c r="V341" s="316" t="s">
        <v>955</v>
      </c>
      <c r="W341" s="316" t="s">
        <v>955</v>
      </c>
      <c r="X341" s="316" t="s">
        <v>955</v>
      </c>
      <c r="Y341" s="316" t="s">
        <v>955</v>
      </c>
      <c r="Z341" s="316" t="s">
        <v>955</v>
      </c>
      <c r="AA341" s="316" t="s">
        <v>935</v>
      </c>
      <c r="AB341" s="316" t="s">
        <v>938</v>
      </c>
      <c r="AC341" s="316" t="s">
        <v>955</v>
      </c>
      <c r="AD341" s="316" t="s">
        <v>955</v>
      </c>
      <c r="AE341" s="316" t="s">
        <v>955</v>
      </c>
      <c r="AF341" s="316" t="s">
        <v>955</v>
      </c>
      <c r="AG341" s="316" t="s">
        <v>955</v>
      </c>
      <c r="AH341" s="316" t="s">
        <v>975</v>
      </c>
      <c r="AI341" s="316" t="s">
        <v>938</v>
      </c>
      <c r="AJ341" s="316" t="s">
        <v>946</v>
      </c>
      <c r="AK341" s="316" t="s">
        <v>955</v>
      </c>
      <c r="AL341" s="316" t="s">
        <v>947</v>
      </c>
      <c r="AM341" s="316" t="s">
        <v>947</v>
      </c>
      <c r="AN341" s="316" t="s">
        <v>947</v>
      </c>
      <c r="AO341" s="316" t="s">
        <v>975</v>
      </c>
      <c r="AP341" s="316" t="s">
        <v>938</v>
      </c>
      <c r="AQ341" s="316" t="s">
        <v>947</v>
      </c>
      <c r="AR341" s="316" t="s">
        <v>947</v>
      </c>
    </row>
    <row r="342" spans="1:44">
      <c r="A342" s="316" t="s">
        <v>8139</v>
      </c>
      <c r="B342" s="316" t="s">
        <v>8140</v>
      </c>
      <c r="C342" s="316" t="s">
        <v>8141</v>
      </c>
      <c r="D342" s="317">
        <v>45701</v>
      </c>
      <c r="E342" s="316" t="s">
        <v>7887</v>
      </c>
      <c r="F342" s="316" t="s">
        <v>644</v>
      </c>
      <c r="G342" s="316" t="s">
        <v>7879</v>
      </c>
      <c r="H342" s="316" t="s">
        <v>3190</v>
      </c>
      <c r="I342" s="316" t="s">
        <v>3285</v>
      </c>
      <c r="J342" s="316" t="s">
        <v>955</v>
      </c>
      <c r="K342" s="316" t="s">
        <v>946</v>
      </c>
      <c r="L342" s="316" t="s">
        <v>955</v>
      </c>
      <c r="M342" s="316" t="s">
        <v>978</v>
      </c>
      <c r="N342" s="316" t="s">
        <v>938</v>
      </c>
      <c r="O342" s="316" t="s">
        <v>955</v>
      </c>
      <c r="P342" s="316" t="s">
        <v>955</v>
      </c>
      <c r="Q342" s="316" t="s">
        <v>955</v>
      </c>
      <c r="R342" s="316" t="s">
        <v>955</v>
      </c>
      <c r="S342" s="316" t="s">
        <v>956</v>
      </c>
      <c r="T342" s="316" t="s">
        <v>975</v>
      </c>
      <c r="U342" s="316" t="s">
        <v>938</v>
      </c>
      <c r="V342" s="316" t="s">
        <v>938</v>
      </c>
      <c r="W342" s="316" t="s">
        <v>938</v>
      </c>
      <c r="X342" s="316" t="s">
        <v>938</v>
      </c>
      <c r="Y342" s="316" t="s">
        <v>938</v>
      </c>
      <c r="Z342" s="316" t="s">
        <v>938</v>
      </c>
      <c r="AA342" s="316" t="s">
        <v>938</v>
      </c>
      <c r="AB342" s="316" t="s">
        <v>938</v>
      </c>
      <c r="AC342" s="316" t="s">
        <v>938</v>
      </c>
      <c r="AD342" s="316" t="s">
        <v>938</v>
      </c>
      <c r="AE342" s="316" t="s">
        <v>938</v>
      </c>
      <c r="AF342" s="316" t="s">
        <v>938</v>
      </c>
      <c r="AG342" s="316" t="s">
        <v>938</v>
      </c>
      <c r="AH342" s="316" t="s">
        <v>938</v>
      </c>
      <c r="AI342" s="316" t="s">
        <v>938</v>
      </c>
      <c r="AJ342" s="316" t="s">
        <v>938</v>
      </c>
      <c r="AK342" s="316" t="s">
        <v>938</v>
      </c>
      <c r="AL342" s="316" t="s">
        <v>938</v>
      </c>
      <c r="AM342" s="316" t="s">
        <v>938</v>
      </c>
      <c r="AN342" s="316" t="s">
        <v>938</v>
      </c>
      <c r="AO342" s="316" t="s">
        <v>938</v>
      </c>
      <c r="AP342" s="316" t="s">
        <v>938</v>
      </c>
      <c r="AQ342" s="316" t="s">
        <v>938</v>
      </c>
      <c r="AR342" s="316" t="s">
        <v>938</v>
      </c>
    </row>
    <row r="343" spans="1:44">
      <c r="A343" s="316" t="s">
        <v>8142</v>
      </c>
      <c r="B343" s="316" t="s">
        <v>8143</v>
      </c>
      <c r="C343" s="316" t="s">
        <v>8144</v>
      </c>
      <c r="D343" s="317">
        <v>45702</v>
      </c>
      <c r="E343" s="316" t="s">
        <v>7887</v>
      </c>
      <c r="F343" s="316" t="s">
        <v>169</v>
      </c>
      <c r="G343" s="316" t="s">
        <v>7879</v>
      </c>
      <c r="H343" s="316" t="s">
        <v>3190</v>
      </c>
      <c r="I343" s="316" t="s">
        <v>3285</v>
      </c>
      <c r="J343" s="316" t="s">
        <v>955</v>
      </c>
      <c r="K343" s="316" t="s">
        <v>955</v>
      </c>
      <c r="L343" s="316" t="s">
        <v>955</v>
      </c>
      <c r="M343" s="316" t="s">
        <v>956</v>
      </c>
      <c r="N343" s="316" t="s">
        <v>938</v>
      </c>
      <c r="O343" s="316" t="s">
        <v>955</v>
      </c>
      <c r="P343" s="316" t="s">
        <v>955</v>
      </c>
      <c r="Q343" s="316" t="s">
        <v>955</v>
      </c>
      <c r="R343" s="316" t="s">
        <v>955</v>
      </c>
      <c r="S343" s="316" t="s">
        <v>955</v>
      </c>
      <c r="T343" s="316" t="s">
        <v>975</v>
      </c>
      <c r="U343" s="316" t="s">
        <v>938</v>
      </c>
      <c r="V343" s="316" t="s">
        <v>955</v>
      </c>
      <c r="W343" s="316" t="s">
        <v>955</v>
      </c>
      <c r="X343" s="316" t="s">
        <v>955</v>
      </c>
      <c r="Y343" s="316" t="s">
        <v>956</v>
      </c>
      <c r="Z343" s="316" t="s">
        <v>955</v>
      </c>
      <c r="AA343" s="316" t="s">
        <v>975</v>
      </c>
      <c r="AB343" s="316" t="s">
        <v>938</v>
      </c>
      <c r="AC343" s="316" t="s">
        <v>956</v>
      </c>
      <c r="AD343" s="316" t="s">
        <v>956</v>
      </c>
      <c r="AE343" s="316" t="s">
        <v>955</v>
      </c>
      <c r="AF343" s="316" t="s">
        <v>955</v>
      </c>
      <c r="AG343" s="316" t="s">
        <v>955</v>
      </c>
      <c r="AH343" s="316" t="s">
        <v>940</v>
      </c>
      <c r="AI343" s="316" t="s">
        <v>938</v>
      </c>
      <c r="AJ343" s="316" t="s">
        <v>938</v>
      </c>
      <c r="AK343" s="316" t="s">
        <v>938</v>
      </c>
      <c r="AL343" s="316" t="s">
        <v>938</v>
      </c>
      <c r="AM343" s="316" t="s">
        <v>938</v>
      </c>
      <c r="AN343" s="316" t="s">
        <v>938</v>
      </c>
      <c r="AO343" s="316" t="s">
        <v>938</v>
      </c>
      <c r="AP343" s="316" t="s">
        <v>938</v>
      </c>
      <c r="AQ343" s="316" t="s">
        <v>938</v>
      </c>
      <c r="AR343" s="316" t="s">
        <v>938</v>
      </c>
    </row>
    <row r="344" spans="1:44">
      <c r="A344" s="316" t="s">
        <v>3331</v>
      </c>
      <c r="B344" s="316" t="s">
        <v>3332</v>
      </c>
      <c r="C344" s="316" t="s">
        <v>8145</v>
      </c>
      <c r="D344" s="317">
        <v>45702</v>
      </c>
      <c r="E344" s="316" t="s">
        <v>1101</v>
      </c>
      <c r="F344" s="316" t="s">
        <v>169</v>
      </c>
      <c r="G344" s="316" t="s">
        <v>7879</v>
      </c>
      <c r="H344" s="316" t="s">
        <v>3190</v>
      </c>
      <c r="I344" s="316" t="s">
        <v>3196</v>
      </c>
      <c r="J344" s="316" t="s">
        <v>978</v>
      </c>
      <c r="K344" s="316" t="s">
        <v>955</v>
      </c>
      <c r="L344" s="316" t="s">
        <v>939</v>
      </c>
      <c r="M344" s="316" t="s">
        <v>961</v>
      </c>
      <c r="N344" s="316" t="s">
        <v>938</v>
      </c>
      <c r="O344" s="316" t="s">
        <v>956</v>
      </c>
      <c r="P344" s="316" t="s">
        <v>939</v>
      </c>
      <c r="Q344" s="316" t="s">
        <v>699</v>
      </c>
      <c r="R344" s="316" t="s">
        <v>978</v>
      </c>
      <c r="S344" s="316" t="s">
        <v>956</v>
      </c>
      <c r="T344" s="316" t="s">
        <v>961</v>
      </c>
      <c r="U344" s="316" t="s">
        <v>938</v>
      </c>
      <c r="V344" s="316" t="s">
        <v>978</v>
      </c>
      <c r="W344" s="316" t="s">
        <v>978</v>
      </c>
      <c r="X344" s="316" t="s">
        <v>939</v>
      </c>
      <c r="Y344" s="316" t="s">
        <v>936</v>
      </c>
      <c r="Z344" s="316" t="s">
        <v>979</v>
      </c>
      <c r="AA344" s="316" t="s">
        <v>936</v>
      </c>
      <c r="AB344" s="316" t="s">
        <v>938</v>
      </c>
      <c r="AC344" s="316" t="s">
        <v>978</v>
      </c>
      <c r="AD344" s="316" t="s">
        <v>955</v>
      </c>
      <c r="AE344" s="316" t="s">
        <v>978</v>
      </c>
      <c r="AF344" s="316" t="s">
        <v>956</v>
      </c>
      <c r="AG344" s="316" t="s">
        <v>939</v>
      </c>
      <c r="AH344" s="316" t="s">
        <v>940</v>
      </c>
      <c r="AI344" s="316" t="s">
        <v>938</v>
      </c>
      <c r="AJ344" s="316" t="s">
        <v>978</v>
      </c>
      <c r="AK344" s="316" t="s">
        <v>978</v>
      </c>
      <c r="AL344" s="316" t="s">
        <v>941</v>
      </c>
      <c r="AM344" s="316" t="s">
        <v>134</v>
      </c>
      <c r="AN344" s="316" t="s">
        <v>956</v>
      </c>
      <c r="AO344" s="316" t="s">
        <v>699</v>
      </c>
      <c r="AP344" s="316" t="s">
        <v>938</v>
      </c>
      <c r="AQ344" s="316" t="s">
        <v>956</v>
      </c>
      <c r="AR344" s="316" t="s">
        <v>978</v>
      </c>
    </row>
    <row r="345" spans="1:44">
      <c r="A345" s="316" t="s">
        <v>3333</v>
      </c>
      <c r="B345" s="316" t="s">
        <v>3334</v>
      </c>
      <c r="C345" s="316" t="s">
        <v>8146</v>
      </c>
      <c r="D345" s="317">
        <v>45702</v>
      </c>
      <c r="E345" s="316" t="s">
        <v>7887</v>
      </c>
      <c r="F345" s="316" t="s">
        <v>644</v>
      </c>
      <c r="G345" s="316" t="s">
        <v>7879</v>
      </c>
      <c r="H345" s="316" t="s">
        <v>3190</v>
      </c>
      <c r="I345" s="316" t="s">
        <v>3285</v>
      </c>
      <c r="J345" s="316" t="s">
        <v>955</v>
      </c>
      <c r="K345" s="316" t="s">
        <v>946</v>
      </c>
      <c r="L345" s="316" t="s">
        <v>955</v>
      </c>
      <c r="M345" s="316" t="s">
        <v>978</v>
      </c>
      <c r="N345" s="316" t="s">
        <v>938</v>
      </c>
      <c r="O345" s="316" t="s">
        <v>955</v>
      </c>
      <c r="P345" s="316" t="s">
        <v>955</v>
      </c>
      <c r="Q345" s="316" t="s">
        <v>955</v>
      </c>
      <c r="R345" s="316" t="s">
        <v>955</v>
      </c>
      <c r="S345" s="316" t="s">
        <v>978</v>
      </c>
      <c r="T345" s="316" t="s">
        <v>975</v>
      </c>
      <c r="U345" s="316" t="s">
        <v>938</v>
      </c>
      <c r="V345" s="316" t="s">
        <v>956</v>
      </c>
      <c r="W345" s="316" t="s">
        <v>978</v>
      </c>
      <c r="X345" s="316" t="s">
        <v>956</v>
      </c>
      <c r="Y345" s="316" t="s">
        <v>978</v>
      </c>
      <c r="Z345" s="316" t="s">
        <v>956</v>
      </c>
      <c r="AA345" s="316" t="s">
        <v>940</v>
      </c>
      <c r="AB345" s="316" t="s">
        <v>938</v>
      </c>
      <c r="AC345" s="316" t="s">
        <v>978</v>
      </c>
      <c r="AD345" s="316" t="s">
        <v>956</v>
      </c>
      <c r="AE345" s="316" t="s">
        <v>955</v>
      </c>
      <c r="AF345" s="316" t="s">
        <v>946</v>
      </c>
      <c r="AG345" s="316" t="s">
        <v>955</v>
      </c>
      <c r="AH345" s="316" t="s">
        <v>134</v>
      </c>
      <c r="AI345" s="316" t="s">
        <v>938</v>
      </c>
      <c r="AJ345" s="316" t="s">
        <v>955</v>
      </c>
      <c r="AK345" s="316" t="s">
        <v>955</v>
      </c>
      <c r="AL345" s="316" t="s">
        <v>955</v>
      </c>
      <c r="AM345" s="316" t="s">
        <v>955</v>
      </c>
      <c r="AN345" s="316" t="s">
        <v>955</v>
      </c>
      <c r="AO345" s="316" t="s">
        <v>699</v>
      </c>
      <c r="AP345" s="316" t="s">
        <v>962</v>
      </c>
      <c r="AQ345" s="316" t="s">
        <v>955</v>
      </c>
      <c r="AR345" s="316" t="s">
        <v>955</v>
      </c>
    </row>
    <row r="346" spans="1:44">
      <c r="A346" s="316" t="s">
        <v>3335</v>
      </c>
      <c r="B346" s="316" t="s">
        <v>3336</v>
      </c>
      <c r="C346" s="316" t="s">
        <v>8147</v>
      </c>
      <c r="D346" s="317">
        <v>45703</v>
      </c>
      <c r="E346" s="316" t="s">
        <v>7887</v>
      </c>
      <c r="F346" s="316" t="s">
        <v>169</v>
      </c>
      <c r="G346" s="316" t="s">
        <v>7879</v>
      </c>
      <c r="H346" s="316" t="s">
        <v>3190</v>
      </c>
      <c r="I346" s="316" t="s">
        <v>3192</v>
      </c>
      <c r="J346" s="316" t="s">
        <v>946</v>
      </c>
      <c r="K346" s="316" t="s">
        <v>955</v>
      </c>
      <c r="L346" s="316" t="s">
        <v>946</v>
      </c>
      <c r="M346" s="316" t="s">
        <v>978</v>
      </c>
      <c r="N346" s="316" t="s">
        <v>938</v>
      </c>
      <c r="O346" s="316" t="s">
        <v>955</v>
      </c>
      <c r="P346" s="316" t="s">
        <v>955</v>
      </c>
      <c r="Q346" s="316" t="s">
        <v>41</v>
      </c>
      <c r="R346" s="316" t="s">
        <v>946</v>
      </c>
      <c r="S346" s="316" t="s">
        <v>978</v>
      </c>
      <c r="T346" s="316" t="s">
        <v>961</v>
      </c>
      <c r="U346" s="316" t="s">
        <v>938</v>
      </c>
      <c r="V346" s="316" t="s">
        <v>956</v>
      </c>
      <c r="W346" s="316" t="s">
        <v>978</v>
      </c>
      <c r="X346" s="316" t="s">
        <v>978</v>
      </c>
      <c r="Y346" s="316" t="s">
        <v>956</v>
      </c>
      <c r="Z346" s="316" t="s">
        <v>978</v>
      </c>
      <c r="AA346" s="316" t="s">
        <v>961</v>
      </c>
      <c r="AB346" s="316" t="s">
        <v>938</v>
      </c>
      <c r="AC346" s="316" t="s">
        <v>978</v>
      </c>
      <c r="AD346" s="316" t="s">
        <v>978</v>
      </c>
      <c r="AE346" s="316" t="s">
        <v>955</v>
      </c>
      <c r="AF346" s="316" t="s">
        <v>955</v>
      </c>
      <c r="AG346" s="316" t="s">
        <v>946</v>
      </c>
      <c r="AH346" s="316" t="s">
        <v>134</v>
      </c>
      <c r="AI346" s="316" t="s">
        <v>938</v>
      </c>
      <c r="AJ346" s="316" t="s">
        <v>955</v>
      </c>
      <c r="AK346" s="316" t="s">
        <v>955</v>
      </c>
      <c r="AL346" s="316" t="s">
        <v>946</v>
      </c>
      <c r="AM346" s="316" t="s">
        <v>946</v>
      </c>
      <c r="AN346" s="316" t="s">
        <v>946</v>
      </c>
      <c r="AO346" s="316" t="s">
        <v>699</v>
      </c>
      <c r="AP346" s="316" t="s">
        <v>938</v>
      </c>
      <c r="AQ346" s="316" t="s">
        <v>955</v>
      </c>
      <c r="AR346" s="316" t="s">
        <v>955</v>
      </c>
    </row>
    <row r="347" spans="1:44">
      <c r="A347" s="316" t="s">
        <v>3338</v>
      </c>
      <c r="B347" s="316" t="s">
        <v>3339</v>
      </c>
      <c r="C347" s="316" t="s">
        <v>8148</v>
      </c>
      <c r="D347" s="317">
        <v>45705</v>
      </c>
      <c r="E347" s="316" t="s">
        <v>7955</v>
      </c>
      <c r="F347" s="316" t="s">
        <v>169</v>
      </c>
      <c r="G347" s="316" t="s">
        <v>7879</v>
      </c>
      <c r="H347" s="316" t="s">
        <v>3190</v>
      </c>
      <c r="I347" s="316" t="s">
        <v>3196</v>
      </c>
      <c r="J347" s="316" t="s">
        <v>978</v>
      </c>
      <c r="K347" s="316" t="s">
        <v>956</v>
      </c>
      <c r="L347" s="316" t="s">
        <v>956</v>
      </c>
      <c r="M347" s="316" t="s">
        <v>940</v>
      </c>
      <c r="N347" s="316" t="s">
        <v>938</v>
      </c>
      <c r="O347" s="316" t="s">
        <v>956</v>
      </c>
      <c r="P347" s="316" t="s">
        <v>956</v>
      </c>
      <c r="Q347" s="316" t="s">
        <v>956</v>
      </c>
      <c r="R347" s="316" t="s">
        <v>978</v>
      </c>
      <c r="S347" s="316" t="s">
        <v>939</v>
      </c>
      <c r="T347" s="316" t="s">
        <v>947</v>
      </c>
      <c r="U347" s="316" t="s">
        <v>938</v>
      </c>
      <c r="V347" s="316" t="s">
        <v>978</v>
      </c>
      <c r="W347" s="316" t="s">
        <v>939</v>
      </c>
      <c r="X347" s="316" t="s">
        <v>978</v>
      </c>
      <c r="Y347" s="316" t="s">
        <v>947</v>
      </c>
      <c r="Z347" s="316" t="s">
        <v>978</v>
      </c>
      <c r="AA347" s="316" t="s">
        <v>947</v>
      </c>
      <c r="AB347" s="316" t="s">
        <v>938</v>
      </c>
      <c r="AC347" s="316" t="s">
        <v>941</v>
      </c>
      <c r="AD347" s="316" t="s">
        <v>947</v>
      </c>
      <c r="AE347" s="316" t="s">
        <v>956</v>
      </c>
      <c r="AF347" s="316" t="s">
        <v>947</v>
      </c>
      <c r="AG347" s="316" t="s">
        <v>956</v>
      </c>
      <c r="AH347" s="316" t="s">
        <v>935</v>
      </c>
      <c r="AI347" s="316" t="s">
        <v>938</v>
      </c>
      <c r="AJ347" s="316" t="s">
        <v>947</v>
      </c>
      <c r="AK347" s="316" t="s">
        <v>134</v>
      </c>
      <c r="AL347" s="316" t="s">
        <v>956</v>
      </c>
      <c r="AM347" s="316" t="s">
        <v>939</v>
      </c>
      <c r="AN347" s="316" t="s">
        <v>947</v>
      </c>
      <c r="AO347" s="316" t="s">
        <v>940</v>
      </c>
      <c r="AP347" s="316" t="s">
        <v>938</v>
      </c>
      <c r="AQ347" s="316" t="s">
        <v>941</v>
      </c>
      <c r="AR347" s="316" t="s">
        <v>947</v>
      </c>
    </row>
    <row r="348" spans="1:44">
      <c r="A348" s="316" t="s">
        <v>3340</v>
      </c>
      <c r="B348" s="316" t="s">
        <v>3341</v>
      </c>
      <c r="C348" s="316" t="s">
        <v>8149</v>
      </c>
      <c r="D348" s="317">
        <v>45706</v>
      </c>
      <c r="E348" s="316" t="s">
        <v>1101</v>
      </c>
      <c r="F348" s="316" t="s">
        <v>644</v>
      </c>
      <c r="G348" s="316" t="s">
        <v>7879</v>
      </c>
      <c r="H348" s="316" t="s">
        <v>3190</v>
      </c>
      <c r="I348" s="316" t="s">
        <v>3208</v>
      </c>
      <c r="J348" s="316" t="s">
        <v>978</v>
      </c>
      <c r="K348" s="316" t="s">
        <v>947</v>
      </c>
      <c r="L348" s="316" t="s">
        <v>956</v>
      </c>
      <c r="M348" s="316" t="s">
        <v>961</v>
      </c>
      <c r="N348" s="316" t="s">
        <v>938</v>
      </c>
      <c r="O348" s="316" t="s">
        <v>956</v>
      </c>
      <c r="P348" s="316" t="s">
        <v>956</v>
      </c>
      <c r="Q348" s="316" t="s">
        <v>956</v>
      </c>
      <c r="R348" s="316" t="s">
        <v>947</v>
      </c>
      <c r="S348" s="316" t="s">
        <v>978</v>
      </c>
      <c r="T348" s="316" t="s">
        <v>940</v>
      </c>
      <c r="U348" s="316" t="s">
        <v>938</v>
      </c>
      <c r="V348" s="316" t="s">
        <v>956</v>
      </c>
      <c r="W348" s="316" t="s">
        <v>947</v>
      </c>
      <c r="X348" s="316" t="s">
        <v>956</v>
      </c>
      <c r="Y348" s="316" t="s">
        <v>956</v>
      </c>
      <c r="Z348" s="316" t="s">
        <v>956</v>
      </c>
      <c r="AA348" s="316" t="s">
        <v>940</v>
      </c>
      <c r="AB348" s="316" t="s">
        <v>938</v>
      </c>
      <c r="AC348" s="316" t="s">
        <v>956</v>
      </c>
      <c r="AD348" s="316" t="s">
        <v>978</v>
      </c>
      <c r="AE348" s="316" t="s">
        <v>956</v>
      </c>
      <c r="AF348" s="316" t="s">
        <v>956</v>
      </c>
      <c r="AG348" s="316" t="s">
        <v>947</v>
      </c>
      <c r="AH348" s="316" t="s">
        <v>940</v>
      </c>
      <c r="AI348" s="316" t="s">
        <v>938</v>
      </c>
      <c r="AJ348" s="316" t="s">
        <v>41</v>
      </c>
      <c r="AK348" s="316" t="s">
        <v>41</v>
      </c>
      <c r="AL348" s="316" t="s">
        <v>41</v>
      </c>
      <c r="AM348" s="316" t="s">
        <v>41</v>
      </c>
      <c r="AN348" s="316" t="s">
        <v>41</v>
      </c>
      <c r="AO348" s="316" t="s">
        <v>41</v>
      </c>
      <c r="AP348" s="316" t="s">
        <v>938</v>
      </c>
      <c r="AQ348" s="316" t="s">
        <v>936</v>
      </c>
      <c r="AR348" s="316" t="s">
        <v>956</v>
      </c>
    </row>
    <row r="349" spans="1:44">
      <c r="A349" s="316" t="s">
        <v>8150</v>
      </c>
      <c r="B349" s="316" t="s">
        <v>8151</v>
      </c>
      <c r="C349" s="316" t="s">
        <v>8152</v>
      </c>
      <c r="D349" s="317">
        <v>45706</v>
      </c>
      <c r="E349" s="316" t="s">
        <v>1101</v>
      </c>
      <c r="F349" s="316" t="s">
        <v>644</v>
      </c>
      <c r="G349" s="316" t="s">
        <v>7879</v>
      </c>
      <c r="H349" s="316" t="s">
        <v>3190</v>
      </c>
      <c r="I349" s="316" t="s">
        <v>3208</v>
      </c>
      <c r="J349" s="316" t="s">
        <v>956</v>
      </c>
      <c r="K349" s="316" t="s">
        <v>947</v>
      </c>
      <c r="L349" s="316" t="s">
        <v>956</v>
      </c>
      <c r="M349" s="316" t="s">
        <v>940</v>
      </c>
      <c r="N349" s="316" t="s">
        <v>938</v>
      </c>
      <c r="O349" s="316" t="s">
        <v>956</v>
      </c>
      <c r="P349" s="316" t="s">
        <v>956</v>
      </c>
      <c r="Q349" s="316" t="s">
        <v>956</v>
      </c>
      <c r="R349" s="316" t="s">
        <v>947</v>
      </c>
      <c r="S349" s="316" t="s">
        <v>956</v>
      </c>
      <c r="T349" s="316" t="s">
        <v>940</v>
      </c>
      <c r="U349" s="316" t="s">
        <v>938</v>
      </c>
      <c r="V349" s="316" t="s">
        <v>956</v>
      </c>
      <c r="W349" s="316" t="s">
        <v>947</v>
      </c>
      <c r="X349" s="316" t="s">
        <v>956</v>
      </c>
      <c r="Y349" s="316" t="s">
        <v>956</v>
      </c>
      <c r="Z349" s="316" t="s">
        <v>956</v>
      </c>
      <c r="AA349" s="316" t="s">
        <v>961</v>
      </c>
      <c r="AB349" s="316" t="s">
        <v>938</v>
      </c>
      <c r="AC349" s="316" t="s">
        <v>956</v>
      </c>
      <c r="AD349" s="316" t="s">
        <v>956</v>
      </c>
      <c r="AE349" s="316" t="s">
        <v>956</v>
      </c>
      <c r="AF349" s="316" t="s">
        <v>956</v>
      </c>
      <c r="AG349" s="316" t="s">
        <v>975</v>
      </c>
      <c r="AH349" s="316" t="s">
        <v>962</v>
      </c>
      <c r="AI349" s="316" t="s">
        <v>938</v>
      </c>
      <c r="AJ349" s="316" t="s">
        <v>938</v>
      </c>
      <c r="AK349" s="316" t="s">
        <v>938</v>
      </c>
      <c r="AL349" s="316" t="s">
        <v>938</v>
      </c>
      <c r="AM349" s="316" t="s">
        <v>938</v>
      </c>
      <c r="AN349" s="316" t="s">
        <v>938</v>
      </c>
      <c r="AO349" s="316" t="s">
        <v>938</v>
      </c>
      <c r="AP349" s="316" t="s">
        <v>938</v>
      </c>
      <c r="AQ349" s="316" t="s">
        <v>938</v>
      </c>
      <c r="AR349" s="316" t="s">
        <v>938</v>
      </c>
    </row>
    <row r="350" spans="1:44">
      <c r="A350" s="316" t="s">
        <v>8153</v>
      </c>
      <c r="B350" s="316" t="s">
        <v>8154</v>
      </c>
      <c r="C350" s="316" t="s">
        <v>8155</v>
      </c>
      <c r="D350" s="317">
        <v>45946</v>
      </c>
      <c r="E350" s="316" t="s">
        <v>7923</v>
      </c>
      <c r="F350" s="316" t="s">
        <v>644</v>
      </c>
      <c r="G350" s="316" t="s">
        <v>7879</v>
      </c>
      <c r="H350" s="316" t="s">
        <v>3190</v>
      </c>
      <c r="I350" s="316" t="s">
        <v>3208</v>
      </c>
      <c r="J350" s="316" t="s">
        <v>41</v>
      </c>
      <c r="K350" s="316" t="s">
        <v>41</v>
      </c>
      <c r="L350" s="316" t="s">
        <v>41</v>
      </c>
      <c r="M350" s="316" t="s">
        <v>41</v>
      </c>
      <c r="N350" s="316" t="s">
        <v>938</v>
      </c>
      <c r="O350" s="316" t="s">
        <v>956</v>
      </c>
      <c r="P350" s="316" t="s">
        <v>956</v>
      </c>
      <c r="Q350" s="316" t="s">
        <v>956</v>
      </c>
      <c r="R350" s="316" t="s">
        <v>947</v>
      </c>
      <c r="S350" s="316" t="s">
        <v>956</v>
      </c>
      <c r="T350" s="316" t="s">
        <v>940</v>
      </c>
      <c r="U350" s="316" t="s">
        <v>938</v>
      </c>
      <c r="V350" s="316" t="s">
        <v>956</v>
      </c>
      <c r="W350" s="316" t="s">
        <v>947</v>
      </c>
      <c r="X350" s="316" t="s">
        <v>956</v>
      </c>
      <c r="Y350" s="316" t="s">
        <v>956</v>
      </c>
      <c r="Z350" s="316" t="s">
        <v>955</v>
      </c>
      <c r="AA350" s="316" t="s">
        <v>940</v>
      </c>
      <c r="AB350" s="316" t="s">
        <v>938</v>
      </c>
      <c r="AC350" s="316" t="s">
        <v>956</v>
      </c>
      <c r="AD350" s="316" t="s">
        <v>956</v>
      </c>
      <c r="AE350" s="316" t="s">
        <v>956</v>
      </c>
      <c r="AF350" s="316" t="s">
        <v>956</v>
      </c>
      <c r="AG350" s="316" t="s">
        <v>956</v>
      </c>
      <c r="AH350" s="316" t="s">
        <v>940</v>
      </c>
      <c r="AI350" s="316" t="s">
        <v>938</v>
      </c>
      <c r="AJ350" s="316" t="s">
        <v>947</v>
      </c>
      <c r="AK350" s="316" t="s">
        <v>947</v>
      </c>
      <c r="AL350" s="316" t="s">
        <v>956</v>
      </c>
      <c r="AM350" s="316" t="s">
        <v>956</v>
      </c>
      <c r="AN350" s="316" t="s">
        <v>956</v>
      </c>
      <c r="AO350" s="316" t="s">
        <v>699</v>
      </c>
      <c r="AP350" s="316" t="s">
        <v>938</v>
      </c>
      <c r="AQ350" s="316" t="s">
        <v>956</v>
      </c>
      <c r="AR350" s="316" t="s">
        <v>956</v>
      </c>
    </row>
    <row r="351" spans="1:44">
      <c r="A351" s="316" t="s">
        <v>8156</v>
      </c>
      <c r="B351" s="316" t="s">
        <v>8157</v>
      </c>
      <c r="C351" s="316" t="s">
        <v>8158</v>
      </c>
      <c r="D351" s="317">
        <v>45922</v>
      </c>
      <c r="E351" s="316" t="s">
        <v>1101</v>
      </c>
      <c r="F351" s="316" t="s">
        <v>644</v>
      </c>
      <c r="G351" s="316" t="s">
        <v>7879</v>
      </c>
      <c r="H351" s="316" t="s">
        <v>3190</v>
      </c>
      <c r="I351" s="316" t="s">
        <v>3208</v>
      </c>
      <c r="J351" s="316" t="s">
        <v>956</v>
      </c>
      <c r="K351" s="316" t="s">
        <v>947</v>
      </c>
      <c r="L351" s="316" t="s">
        <v>956</v>
      </c>
      <c r="M351" s="316" t="s">
        <v>940</v>
      </c>
      <c r="N351" s="316" t="s">
        <v>938</v>
      </c>
      <c r="O351" s="316" t="s">
        <v>956</v>
      </c>
      <c r="P351" s="316" t="s">
        <v>956</v>
      </c>
      <c r="Q351" s="316" t="s">
        <v>956</v>
      </c>
      <c r="R351" s="316" t="s">
        <v>947</v>
      </c>
      <c r="S351" s="316" t="s">
        <v>956</v>
      </c>
      <c r="T351" s="316" t="s">
        <v>940</v>
      </c>
      <c r="U351" s="316" t="s">
        <v>938</v>
      </c>
      <c r="V351" s="316" t="s">
        <v>956</v>
      </c>
      <c r="W351" s="316" t="s">
        <v>947</v>
      </c>
      <c r="X351" s="316" t="s">
        <v>956</v>
      </c>
      <c r="Y351" s="316" t="s">
        <v>956</v>
      </c>
      <c r="Z351" s="316" t="s">
        <v>956</v>
      </c>
      <c r="AA351" s="316" t="s">
        <v>940</v>
      </c>
      <c r="AB351" s="316" t="s">
        <v>938</v>
      </c>
      <c r="AC351" s="316" t="s">
        <v>956</v>
      </c>
      <c r="AD351" s="316" t="s">
        <v>956</v>
      </c>
      <c r="AE351" s="316" t="s">
        <v>956</v>
      </c>
      <c r="AF351" s="316" t="s">
        <v>956</v>
      </c>
      <c r="AG351" s="316" t="s">
        <v>956</v>
      </c>
      <c r="AH351" s="316" t="s">
        <v>940</v>
      </c>
      <c r="AI351" s="316" t="s">
        <v>938</v>
      </c>
      <c r="AJ351" s="316" t="s">
        <v>947</v>
      </c>
      <c r="AK351" s="316" t="s">
        <v>947</v>
      </c>
      <c r="AL351" s="316" t="s">
        <v>956</v>
      </c>
      <c r="AM351" s="316" t="s">
        <v>956</v>
      </c>
      <c r="AN351" s="316" t="s">
        <v>956</v>
      </c>
      <c r="AO351" s="316" t="s">
        <v>699</v>
      </c>
      <c r="AP351" s="316" t="s">
        <v>938</v>
      </c>
      <c r="AQ351" s="316" t="s">
        <v>134</v>
      </c>
      <c r="AR351" s="316" t="s">
        <v>956</v>
      </c>
    </row>
    <row r="352" spans="1:44">
      <c r="A352" s="316" t="s">
        <v>8159</v>
      </c>
      <c r="B352" s="316" t="s">
        <v>8160</v>
      </c>
      <c r="C352" s="316" t="s">
        <v>8161</v>
      </c>
      <c r="D352" s="317">
        <v>45957</v>
      </c>
      <c r="E352" s="316" t="s">
        <v>1101</v>
      </c>
      <c r="F352" s="316" t="s">
        <v>644</v>
      </c>
      <c r="G352" s="316" t="s">
        <v>7879</v>
      </c>
      <c r="H352" s="316" t="s">
        <v>3190</v>
      </c>
      <c r="I352" s="316" t="s">
        <v>3208</v>
      </c>
      <c r="J352" s="316" t="s">
        <v>956</v>
      </c>
      <c r="K352" s="316" t="s">
        <v>947</v>
      </c>
      <c r="L352" s="316" t="s">
        <v>956</v>
      </c>
      <c r="M352" s="316" t="s">
        <v>940</v>
      </c>
      <c r="N352" s="316" t="s">
        <v>938</v>
      </c>
      <c r="O352" s="316" t="s">
        <v>956</v>
      </c>
      <c r="P352" s="316" t="s">
        <v>956</v>
      </c>
      <c r="Q352" s="316" t="s">
        <v>956</v>
      </c>
      <c r="R352" s="316" t="s">
        <v>947</v>
      </c>
      <c r="S352" s="316" t="s">
        <v>956</v>
      </c>
      <c r="T352" s="316" t="s">
        <v>940</v>
      </c>
      <c r="U352" s="316" t="s">
        <v>938</v>
      </c>
      <c r="V352" s="316" t="s">
        <v>956</v>
      </c>
      <c r="W352" s="316" t="s">
        <v>947</v>
      </c>
      <c r="X352" s="316" t="s">
        <v>956</v>
      </c>
      <c r="Y352" s="316" t="s">
        <v>956</v>
      </c>
      <c r="Z352" s="316" t="s">
        <v>956</v>
      </c>
      <c r="AA352" s="316" t="s">
        <v>940</v>
      </c>
      <c r="AB352" s="316" t="s">
        <v>938</v>
      </c>
      <c r="AC352" s="316" t="s">
        <v>956</v>
      </c>
      <c r="AD352" s="316" t="s">
        <v>956</v>
      </c>
      <c r="AE352" s="316" t="s">
        <v>956</v>
      </c>
      <c r="AF352" s="316" t="s">
        <v>956</v>
      </c>
      <c r="AG352" s="316" t="s">
        <v>956</v>
      </c>
      <c r="AH352" s="316" t="s">
        <v>940</v>
      </c>
      <c r="AI352" s="316" t="s">
        <v>938</v>
      </c>
      <c r="AJ352" s="316" t="s">
        <v>947</v>
      </c>
      <c r="AK352" s="316" t="s">
        <v>947</v>
      </c>
      <c r="AL352" s="316" t="s">
        <v>956</v>
      </c>
      <c r="AM352" s="316" t="s">
        <v>956</v>
      </c>
      <c r="AN352" s="316" t="s">
        <v>956</v>
      </c>
      <c r="AO352" s="316" t="s">
        <v>699</v>
      </c>
      <c r="AP352" s="316" t="s">
        <v>938</v>
      </c>
      <c r="AQ352" s="316" t="s">
        <v>956</v>
      </c>
      <c r="AR352" s="316" t="s">
        <v>956</v>
      </c>
    </row>
    <row r="353" spans="1:44">
      <c r="A353" s="316" t="s">
        <v>3342</v>
      </c>
      <c r="B353" s="316" t="s">
        <v>3343</v>
      </c>
      <c r="C353" s="316" t="s">
        <v>8162</v>
      </c>
      <c r="D353" s="317">
        <v>45946</v>
      </c>
      <c r="E353" s="316" t="s">
        <v>7923</v>
      </c>
      <c r="F353" s="316" t="s">
        <v>644</v>
      </c>
      <c r="G353" s="316" t="s">
        <v>7879</v>
      </c>
      <c r="H353" s="316" t="s">
        <v>3190</v>
      </c>
      <c r="I353" s="316" t="s">
        <v>3208</v>
      </c>
      <c r="J353" s="316" t="s">
        <v>956</v>
      </c>
      <c r="K353" s="316" t="s">
        <v>699</v>
      </c>
      <c r="L353" s="316" t="s">
        <v>961</v>
      </c>
      <c r="M353" s="316" t="s">
        <v>940</v>
      </c>
      <c r="N353" s="316" t="s">
        <v>938</v>
      </c>
      <c r="O353" s="316" t="s">
        <v>956</v>
      </c>
      <c r="P353" s="316" t="s">
        <v>956</v>
      </c>
      <c r="Q353" s="316" t="s">
        <v>956</v>
      </c>
      <c r="R353" s="316" t="s">
        <v>947</v>
      </c>
      <c r="S353" s="316" t="s">
        <v>956</v>
      </c>
      <c r="T353" s="316" t="s">
        <v>940</v>
      </c>
      <c r="U353" s="316" t="s">
        <v>938</v>
      </c>
      <c r="V353" s="316" t="s">
        <v>956</v>
      </c>
      <c r="W353" s="316" t="s">
        <v>947</v>
      </c>
      <c r="X353" s="316" t="s">
        <v>956</v>
      </c>
      <c r="Y353" s="316" t="s">
        <v>956</v>
      </c>
      <c r="Z353" s="316" t="s">
        <v>956</v>
      </c>
      <c r="AA353" s="316" t="s">
        <v>940</v>
      </c>
      <c r="AB353" s="316" t="s">
        <v>938</v>
      </c>
      <c r="AC353" s="316" t="s">
        <v>956</v>
      </c>
      <c r="AD353" s="316" t="s">
        <v>956</v>
      </c>
      <c r="AE353" s="316" t="s">
        <v>956</v>
      </c>
      <c r="AF353" s="316" t="s">
        <v>956</v>
      </c>
      <c r="AG353" s="316" t="s">
        <v>956</v>
      </c>
      <c r="AH353" s="316" t="s">
        <v>940</v>
      </c>
      <c r="AI353" s="316" t="s">
        <v>938</v>
      </c>
      <c r="AJ353" s="316" t="s">
        <v>947</v>
      </c>
      <c r="AK353" s="316" t="s">
        <v>947</v>
      </c>
      <c r="AL353" s="316" t="s">
        <v>956</v>
      </c>
      <c r="AM353" s="316" t="s">
        <v>956</v>
      </c>
      <c r="AN353" s="316" t="s">
        <v>134</v>
      </c>
      <c r="AO353" s="316" t="s">
        <v>699</v>
      </c>
      <c r="AP353" s="316" t="s">
        <v>938</v>
      </c>
      <c r="AQ353" s="316" t="s">
        <v>956</v>
      </c>
      <c r="AR353" s="316" t="s">
        <v>956</v>
      </c>
    </row>
    <row r="354" spans="1:44">
      <c r="A354" s="316" t="s">
        <v>8163</v>
      </c>
      <c r="B354" s="316" t="s">
        <v>8164</v>
      </c>
      <c r="C354" s="316" t="s">
        <v>8165</v>
      </c>
      <c r="D354" s="317">
        <v>45708</v>
      </c>
      <c r="E354" s="316" t="s">
        <v>1101</v>
      </c>
      <c r="F354" s="316" t="s">
        <v>644</v>
      </c>
      <c r="G354" s="316" t="s">
        <v>7879</v>
      </c>
      <c r="H354" s="316" t="s">
        <v>3190</v>
      </c>
      <c r="I354" s="316" t="s">
        <v>3208</v>
      </c>
      <c r="J354" s="316" t="s">
        <v>956</v>
      </c>
      <c r="K354" s="316" t="s">
        <v>956</v>
      </c>
      <c r="L354" s="316" t="s">
        <v>947</v>
      </c>
      <c r="M354" s="316" t="s">
        <v>961</v>
      </c>
      <c r="N354" s="316" t="s">
        <v>938</v>
      </c>
      <c r="O354" s="316" t="s">
        <v>947</v>
      </c>
      <c r="P354" s="316" t="s">
        <v>956</v>
      </c>
      <c r="Q354" s="316" t="s">
        <v>978</v>
      </c>
      <c r="R354" s="316" t="s">
        <v>956</v>
      </c>
      <c r="S354" s="316" t="s">
        <v>978</v>
      </c>
      <c r="T354" s="316" t="s">
        <v>961</v>
      </c>
      <c r="U354" s="316" t="s">
        <v>938</v>
      </c>
      <c r="V354" s="316" t="s">
        <v>956</v>
      </c>
      <c r="W354" s="316" t="s">
        <v>956</v>
      </c>
      <c r="X354" s="316" t="s">
        <v>947</v>
      </c>
      <c r="Y354" s="316" t="s">
        <v>956</v>
      </c>
      <c r="Z354" s="316" t="s">
        <v>956</v>
      </c>
      <c r="AA354" s="316" t="s">
        <v>940</v>
      </c>
      <c r="AB354" s="316" t="s">
        <v>938</v>
      </c>
      <c r="AC354" s="316" t="s">
        <v>956</v>
      </c>
      <c r="AD354" s="316" t="s">
        <v>956</v>
      </c>
      <c r="AE354" s="316" t="s">
        <v>956</v>
      </c>
      <c r="AF354" s="316" t="s">
        <v>956</v>
      </c>
      <c r="AG354" s="316" t="s">
        <v>956</v>
      </c>
      <c r="AH354" s="316" t="s">
        <v>940</v>
      </c>
      <c r="AI354" s="316" t="s">
        <v>938</v>
      </c>
      <c r="AJ354" s="316" t="s">
        <v>956</v>
      </c>
      <c r="AK354" s="316" t="s">
        <v>956</v>
      </c>
      <c r="AL354" s="316" t="s">
        <v>956</v>
      </c>
      <c r="AM354" s="316" t="s">
        <v>978</v>
      </c>
      <c r="AN354" s="316" t="s">
        <v>956</v>
      </c>
      <c r="AO354" s="316" t="s">
        <v>699</v>
      </c>
      <c r="AP354" s="316" t="s">
        <v>938</v>
      </c>
      <c r="AQ354" s="316" t="s">
        <v>956</v>
      </c>
      <c r="AR354" s="316" t="s">
        <v>956</v>
      </c>
    </row>
    <row r="355" spans="1:44">
      <c r="A355" s="316" t="s">
        <v>8166</v>
      </c>
      <c r="B355" s="316" t="s">
        <v>8167</v>
      </c>
      <c r="C355" s="316" t="s">
        <v>8168</v>
      </c>
      <c r="D355" s="317">
        <v>46077</v>
      </c>
      <c r="E355" s="316" t="s">
        <v>1138</v>
      </c>
      <c r="F355" s="316" t="s">
        <v>644</v>
      </c>
      <c r="G355" s="316" t="s">
        <v>7879</v>
      </c>
      <c r="H355" s="316" t="s">
        <v>3190</v>
      </c>
      <c r="I355" s="316" t="s">
        <v>3260</v>
      </c>
      <c r="J355" s="316" t="s">
        <v>938</v>
      </c>
      <c r="K355" s="316" t="s">
        <v>938</v>
      </c>
      <c r="L355" s="316" t="s">
        <v>938</v>
      </c>
      <c r="M355" s="316" t="s">
        <v>938</v>
      </c>
      <c r="N355" s="316" t="s">
        <v>938</v>
      </c>
      <c r="O355" s="316" t="s">
        <v>938</v>
      </c>
      <c r="P355" s="316" t="s">
        <v>938</v>
      </c>
      <c r="Q355" s="316" t="s">
        <v>938</v>
      </c>
      <c r="R355" s="316" t="s">
        <v>938</v>
      </c>
      <c r="S355" s="316" t="s">
        <v>938</v>
      </c>
      <c r="T355" s="316" t="s">
        <v>938</v>
      </c>
      <c r="U355" s="316" t="s">
        <v>938</v>
      </c>
      <c r="V355" s="316" t="s">
        <v>938</v>
      </c>
      <c r="W355" s="316" t="s">
        <v>938</v>
      </c>
      <c r="X355" s="316" t="s">
        <v>938</v>
      </c>
      <c r="Y355" s="316" t="s">
        <v>938</v>
      </c>
      <c r="Z355" s="316" t="s">
        <v>938</v>
      </c>
      <c r="AA355" s="316" t="s">
        <v>938</v>
      </c>
      <c r="AB355" s="316" t="s">
        <v>938</v>
      </c>
      <c r="AC355" s="316" t="s">
        <v>938</v>
      </c>
      <c r="AD355" s="316" t="s">
        <v>938</v>
      </c>
      <c r="AE355" s="316" t="s">
        <v>938</v>
      </c>
      <c r="AF355" s="316" t="s">
        <v>938</v>
      </c>
      <c r="AG355" s="316" t="s">
        <v>938</v>
      </c>
      <c r="AH355" s="316" t="s">
        <v>938</v>
      </c>
      <c r="AI355" s="316" t="s">
        <v>938</v>
      </c>
      <c r="AJ355" s="316" t="s">
        <v>938</v>
      </c>
      <c r="AK355" s="316" t="s">
        <v>938</v>
      </c>
      <c r="AL355" s="316" t="s">
        <v>938</v>
      </c>
      <c r="AM355" s="316" t="s">
        <v>938</v>
      </c>
      <c r="AN355" s="316" t="s">
        <v>938</v>
      </c>
      <c r="AO355" s="316" t="s">
        <v>938</v>
      </c>
      <c r="AP355" s="316" t="s">
        <v>938</v>
      </c>
      <c r="AQ355" s="316" t="s">
        <v>936</v>
      </c>
      <c r="AR355" s="316" t="s">
        <v>978</v>
      </c>
    </row>
    <row r="356" spans="1:44">
      <c r="A356" s="316" t="s">
        <v>8169</v>
      </c>
      <c r="B356" s="316" t="s">
        <v>8170</v>
      </c>
      <c r="C356" s="316" t="s">
        <v>8171</v>
      </c>
      <c r="D356" s="317">
        <v>45719</v>
      </c>
      <c r="E356" s="316" t="s">
        <v>1021</v>
      </c>
      <c r="F356" s="316" t="s">
        <v>644</v>
      </c>
      <c r="G356" s="316" t="s">
        <v>7879</v>
      </c>
      <c r="H356" s="316" t="s">
        <v>3190</v>
      </c>
      <c r="I356" s="316" t="s">
        <v>7880</v>
      </c>
      <c r="J356" s="316" t="s">
        <v>941</v>
      </c>
      <c r="K356" s="316" t="s">
        <v>947</v>
      </c>
      <c r="L356" s="316" t="s">
        <v>947</v>
      </c>
      <c r="M356" s="316" t="s">
        <v>947</v>
      </c>
      <c r="N356" s="316" t="s">
        <v>938</v>
      </c>
      <c r="O356" s="316" t="s">
        <v>939</v>
      </c>
      <c r="P356" s="316" t="s">
        <v>956</v>
      </c>
      <c r="Q356" s="316" t="s">
        <v>970</v>
      </c>
      <c r="R356" s="316" t="s">
        <v>977</v>
      </c>
      <c r="S356" s="316" t="s">
        <v>941</v>
      </c>
      <c r="T356" s="316" t="s">
        <v>947</v>
      </c>
      <c r="U356" s="316" t="s">
        <v>961</v>
      </c>
      <c r="V356" s="316" t="s">
        <v>941</v>
      </c>
      <c r="W356" s="316" t="s">
        <v>941</v>
      </c>
      <c r="X356" s="316" t="s">
        <v>982</v>
      </c>
      <c r="Y356" s="316" t="s">
        <v>966</v>
      </c>
      <c r="Z356" s="316" t="s">
        <v>941</v>
      </c>
      <c r="AA356" s="316" t="s">
        <v>947</v>
      </c>
      <c r="AB356" s="316" t="s">
        <v>961</v>
      </c>
      <c r="AC356" s="316" t="s">
        <v>941</v>
      </c>
      <c r="AD356" s="316" t="s">
        <v>941</v>
      </c>
      <c r="AE356" s="316" t="s">
        <v>941</v>
      </c>
      <c r="AF356" s="316" t="s">
        <v>941</v>
      </c>
      <c r="AG356" s="316" t="s">
        <v>941</v>
      </c>
      <c r="AH356" s="316" t="s">
        <v>947</v>
      </c>
      <c r="AI356" s="316" t="s">
        <v>938</v>
      </c>
      <c r="AJ356" s="316" t="s">
        <v>941</v>
      </c>
      <c r="AK356" s="316" t="s">
        <v>941</v>
      </c>
      <c r="AL356" s="316" t="s">
        <v>941</v>
      </c>
      <c r="AM356" s="316" t="s">
        <v>941</v>
      </c>
      <c r="AN356" s="316" t="s">
        <v>941</v>
      </c>
      <c r="AO356" s="316" t="s">
        <v>948</v>
      </c>
      <c r="AP356" s="316" t="s">
        <v>938</v>
      </c>
      <c r="AQ356" s="316" t="s">
        <v>941</v>
      </c>
      <c r="AR356" s="316" t="s">
        <v>941</v>
      </c>
    </row>
    <row r="357" spans="1:44">
      <c r="A357" s="316" t="s">
        <v>8172</v>
      </c>
      <c r="B357" s="316" t="s">
        <v>8173</v>
      </c>
      <c r="C357" s="316" t="s">
        <v>8174</v>
      </c>
      <c r="D357" s="317">
        <v>45726</v>
      </c>
      <c r="E357" s="316" t="s">
        <v>7955</v>
      </c>
      <c r="F357" s="316" t="s">
        <v>644</v>
      </c>
      <c r="G357" s="316" t="s">
        <v>7879</v>
      </c>
      <c r="H357" s="316" t="s">
        <v>3190</v>
      </c>
      <c r="I357" s="316" t="s">
        <v>3208</v>
      </c>
      <c r="J357" s="316" t="s">
        <v>947</v>
      </c>
      <c r="K357" s="316" t="s">
        <v>978</v>
      </c>
      <c r="L357" s="316" t="s">
        <v>939</v>
      </c>
      <c r="M357" s="316" t="s">
        <v>937</v>
      </c>
      <c r="N357" s="316" t="s">
        <v>699</v>
      </c>
      <c r="O357" s="316" t="s">
        <v>939</v>
      </c>
      <c r="P357" s="316" t="s">
        <v>978</v>
      </c>
      <c r="Q357" s="316" t="s">
        <v>975</v>
      </c>
      <c r="R357" s="316" t="s">
        <v>963</v>
      </c>
      <c r="S357" s="316" t="s">
        <v>939</v>
      </c>
      <c r="T357" s="316" t="s">
        <v>939</v>
      </c>
      <c r="U357" s="316" t="s">
        <v>970</v>
      </c>
      <c r="V357" s="316" t="s">
        <v>941</v>
      </c>
      <c r="W357" s="316" t="s">
        <v>939</v>
      </c>
      <c r="X357" s="316" t="s">
        <v>978</v>
      </c>
      <c r="Y357" s="316" t="s">
        <v>978</v>
      </c>
      <c r="Z357" s="316" t="s">
        <v>977</v>
      </c>
      <c r="AA357" s="316" t="s">
        <v>939</v>
      </c>
      <c r="AB357" s="316" t="s">
        <v>938</v>
      </c>
      <c r="AC357" s="316" t="s">
        <v>978</v>
      </c>
      <c r="AD357" s="316" t="s">
        <v>978</v>
      </c>
      <c r="AE357" s="316" t="s">
        <v>978</v>
      </c>
      <c r="AF357" s="316" t="s">
        <v>978</v>
      </c>
      <c r="AG357" s="316" t="s">
        <v>982</v>
      </c>
      <c r="AH357" s="316" t="s">
        <v>937</v>
      </c>
      <c r="AI357" s="316" t="s">
        <v>938</v>
      </c>
      <c r="AJ357" s="316" t="s">
        <v>941</v>
      </c>
      <c r="AK357" s="316" t="s">
        <v>941</v>
      </c>
      <c r="AL357" s="316" t="s">
        <v>939</v>
      </c>
      <c r="AM357" s="316" t="s">
        <v>939</v>
      </c>
      <c r="AN357" s="316" t="s">
        <v>978</v>
      </c>
      <c r="AO357" s="316" t="s">
        <v>940</v>
      </c>
      <c r="AP357" s="316" t="s">
        <v>938</v>
      </c>
      <c r="AQ357" s="316" t="s">
        <v>939</v>
      </c>
      <c r="AR357" s="316" t="s">
        <v>939</v>
      </c>
    </row>
    <row r="358" spans="1:44">
      <c r="A358" s="316" t="s">
        <v>3349</v>
      </c>
      <c r="B358" s="316" t="s">
        <v>3350</v>
      </c>
      <c r="C358" s="316" t="s">
        <v>8175</v>
      </c>
      <c r="D358" s="317">
        <v>45901</v>
      </c>
      <c r="E358" s="316" t="s">
        <v>8071</v>
      </c>
      <c r="F358" s="316" t="s">
        <v>169</v>
      </c>
      <c r="G358" s="316" t="s">
        <v>7879</v>
      </c>
      <c r="H358" s="316" t="s">
        <v>3190</v>
      </c>
      <c r="I358" s="316" t="s">
        <v>3192</v>
      </c>
      <c r="J358" s="316" t="s">
        <v>956</v>
      </c>
      <c r="K358" s="316" t="s">
        <v>978</v>
      </c>
      <c r="L358" s="316" t="s">
        <v>978</v>
      </c>
      <c r="M358" s="316" t="s">
        <v>940</v>
      </c>
      <c r="N358" s="316" t="s">
        <v>938</v>
      </c>
      <c r="O358" s="316" t="s">
        <v>978</v>
      </c>
      <c r="P358" s="316" t="s">
        <v>947</v>
      </c>
      <c r="Q358" s="316" t="s">
        <v>978</v>
      </c>
      <c r="R358" s="316" t="s">
        <v>955</v>
      </c>
      <c r="S358" s="316" t="s">
        <v>956</v>
      </c>
      <c r="T358" s="316" t="s">
        <v>961</v>
      </c>
      <c r="U358" s="316" t="s">
        <v>938</v>
      </c>
      <c r="V358" s="316" t="s">
        <v>946</v>
      </c>
      <c r="W358" s="316" t="s">
        <v>947</v>
      </c>
      <c r="X358" s="316" t="s">
        <v>978</v>
      </c>
      <c r="Y358" s="316" t="s">
        <v>939</v>
      </c>
      <c r="Z358" s="316" t="s">
        <v>134</v>
      </c>
      <c r="AA358" s="316" t="s">
        <v>134</v>
      </c>
      <c r="AB358" s="316" t="s">
        <v>938</v>
      </c>
      <c r="AC358" s="316" t="s">
        <v>956</v>
      </c>
      <c r="AD358" s="316" t="s">
        <v>947</v>
      </c>
      <c r="AE358" s="316" t="s">
        <v>947</v>
      </c>
      <c r="AF358" s="316" t="s">
        <v>939</v>
      </c>
      <c r="AG358" s="316" t="s">
        <v>947</v>
      </c>
      <c r="AH358" s="316" t="s">
        <v>940</v>
      </c>
      <c r="AI358" s="316" t="s">
        <v>938</v>
      </c>
      <c r="AJ358" s="316" t="s">
        <v>956</v>
      </c>
      <c r="AK358" s="316" t="s">
        <v>939</v>
      </c>
      <c r="AL358" s="316" t="s">
        <v>939</v>
      </c>
      <c r="AM358" s="316" t="s">
        <v>947</v>
      </c>
      <c r="AN358" s="316" t="s">
        <v>947</v>
      </c>
      <c r="AO358" s="316" t="s">
        <v>699</v>
      </c>
      <c r="AP358" s="316" t="s">
        <v>938</v>
      </c>
      <c r="AQ358" s="316" t="s">
        <v>947</v>
      </c>
      <c r="AR358" s="316" t="s">
        <v>956</v>
      </c>
    </row>
    <row r="359" spans="1:44">
      <c r="A359" s="316" t="s">
        <v>8176</v>
      </c>
      <c r="B359" s="316" t="s">
        <v>8177</v>
      </c>
      <c r="C359" s="316" t="s">
        <v>8178</v>
      </c>
      <c r="D359" s="317">
        <v>45726</v>
      </c>
      <c r="E359" s="316" t="s">
        <v>7955</v>
      </c>
      <c r="F359" s="316" t="s">
        <v>644</v>
      </c>
      <c r="G359" s="316" t="s">
        <v>7879</v>
      </c>
      <c r="H359" s="316" t="s">
        <v>3190</v>
      </c>
      <c r="I359" s="316" t="s">
        <v>3208</v>
      </c>
      <c r="J359" s="316" t="s">
        <v>956</v>
      </c>
      <c r="K359" s="316" t="s">
        <v>956</v>
      </c>
      <c r="L359" s="316" t="s">
        <v>956</v>
      </c>
      <c r="M359" s="316" t="s">
        <v>940</v>
      </c>
      <c r="N359" s="316" t="s">
        <v>938</v>
      </c>
      <c r="O359" s="316" t="s">
        <v>956</v>
      </c>
      <c r="P359" s="316" t="s">
        <v>956</v>
      </c>
      <c r="Q359" s="316" t="s">
        <v>956</v>
      </c>
      <c r="R359" s="316" t="s">
        <v>941</v>
      </c>
      <c r="S359" s="316" t="s">
        <v>956</v>
      </c>
      <c r="T359" s="316" t="s">
        <v>975</v>
      </c>
      <c r="U359" s="316" t="s">
        <v>938</v>
      </c>
      <c r="V359" s="316" t="s">
        <v>956</v>
      </c>
      <c r="W359" s="316" t="s">
        <v>956</v>
      </c>
      <c r="X359" s="316" t="s">
        <v>947</v>
      </c>
      <c r="Y359" s="316" t="s">
        <v>941</v>
      </c>
      <c r="Z359" s="316" t="s">
        <v>982</v>
      </c>
      <c r="AA359" s="316" t="s">
        <v>940</v>
      </c>
      <c r="AB359" s="316" t="s">
        <v>938</v>
      </c>
      <c r="AC359" s="316" t="s">
        <v>956</v>
      </c>
      <c r="AD359" s="316" t="s">
        <v>956</v>
      </c>
      <c r="AE359" s="316" t="s">
        <v>956</v>
      </c>
      <c r="AF359" s="316" t="s">
        <v>941</v>
      </c>
      <c r="AG359" s="316" t="s">
        <v>956</v>
      </c>
      <c r="AH359" s="316" t="s">
        <v>935</v>
      </c>
      <c r="AI359" s="316" t="s">
        <v>938</v>
      </c>
      <c r="AJ359" s="316" t="s">
        <v>955</v>
      </c>
      <c r="AK359" s="316" t="s">
        <v>941</v>
      </c>
      <c r="AL359" s="316" t="s">
        <v>956</v>
      </c>
      <c r="AM359" s="316" t="s">
        <v>947</v>
      </c>
      <c r="AN359" s="316" t="s">
        <v>956</v>
      </c>
      <c r="AO359" s="316" t="s">
        <v>699</v>
      </c>
      <c r="AP359" s="316" t="s">
        <v>938</v>
      </c>
      <c r="AQ359" s="316" t="s">
        <v>956</v>
      </c>
      <c r="AR359" s="316" t="s">
        <v>941</v>
      </c>
    </row>
    <row r="360" spans="1:44">
      <c r="A360" s="316" t="s">
        <v>8179</v>
      </c>
      <c r="B360" s="316" t="s">
        <v>8180</v>
      </c>
      <c r="C360" s="316" t="s">
        <v>8181</v>
      </c>
      <c r="D360" s="317">
        <v>45946</v>
      </c>
      <c r="E360" s="316" t="s">
        <v>7923</v>
      </c>
      <c r="F360" s="316" t="s">
        <v>169</v>
      </c>
      <c r="G360" s="316" t="s">
        <v>7879</v>
      </c>
      <c r="H360" s="316" t="s">
        <v>3190</v>
      </c>
      <c r="I360" s="316" t="s">
        <v>3196</v>
      </c>
      <c r="J360" s="316" t="s">
        <v>956</v>
      </c>
      <c r="K360" s="316" t="s">
        <v>947</v>
      </c>
      <c r="L360" s="316" t="s">
        <v>956</v>
      </c>
      <c r="M360" s="316" t="s">
        <v>961</v>
      </c>
      <c r="N360" s="316" t="s">
        <v>938</v>
      </c>
      <c r="O360" s="316" t="s">
        <v>956</v>
      </c>
      <c r="P360" s="316" t="s">
        <v>978</v>
      </c>
      <c r="Q360" s="316" t="s">
        <v>978</v>
      </c>
      <c r="R360" s="316" t="s">
        <v>939</v>
      </c>
      <c r="S360" s="316" t="s">
        <v>956</v>
      </c>
      <c r="T360" s="316" t="s">
        <v>961</v>
      </c>
      <c r="U360" s="316" t="s">
        <v>938</v>
      </c>
      <c r="V360" s="316" t="s">
        <v>978</v>
      </c>
      <c r="W360" s="316" t="s">
        <v>939</v>
      </c>
      <c r="X360" s="316" t="s">
        <v>978</v>
      </c>
      <c r="Y360" s="316" t="s">
        <v>978</v>
      </c>
      <c r="Z360" s="316" t="s">
        <v>946</v>
      </c>
      <c r="AA360" s="316" t="s">
        <v>961</v>
      </c>
      <c r="AB360" s="316" t="s">
        <v>938</v>
      </c>
      <c r="AC360" s="316" t="s">
        <v>956</v>
      </c>
      <c r="AD360" s="316" t="s">
        <v>956</v>
      </c>
      <c r="AE360" s="316" t="s">
        <v>978</v>
      </c>
      <c r="AF360" s="316" t="s">
        <v>956</v>
      </c>
      <c r="AG360" s="316" t="s">
        <v>956</v>
      </c>
      <c r="AH360" s="316" t="s">
        <v>940</v>
      </c>
      <c r="AI360" s="316" t="s">
        <v>938</v>
      </c>
      <c r="AJ360" s="316" t="s">
        <v>956</v>
      </c>
      <c r="AK360" s="316" t="s">
        <v>947</v>
      </c>
      <c r="AL360" s="316" t="s">
        <v>956</v>
      </c>
      <c r="AM360" s="316" t="s">
        <v>956</v>
      </c>
      <c r="AN360" s="316" t="s">
        <v>979</v>
      </c>
      <c r="AO360" s="316" t="s">
        <v>699</v>
      </c>
      <c r="AP360" s="316" t="s">
        <v>938</v>
      </c>
      <c r="AQ360" s="316" t="s">
        <v>956</v>
      </c>
      <c r="AR360" s="316" t="s">
        <v>956</v>
      </c>
    </row>
    <row r="361" spans="1:44">
      <c r="A361" s="316" t="s">
        <v>8182</v>
      </c>
      <c r="B361" s="316" t="s">
        <v>8183</v>
      </c>
      <c r="C361" s="316" t="s">
        <v>8184</v>
      </c>
      <c r="D361" s="317">
        <v>45726</v>
      </c>
      <c r="E361" s="316" t="s">
        <v>1101</v>
      </c>
      <c r="F361" s="316" t="s">
        <v>169</v>
      </c>
      <c r="G361" s="316" t="s">
        <v>7879</v>
      </c>
      <c r="H361" s="316" t="s">
        <v>3190</v>
      </c>
      <c r="I361" s="316" t="s">
        <v>3192</v>
      </c>
      <c r="J361" s="316" t="s">
        <v>978</v>
      </c>
      <c r="K361" s="316" t="s">
        <v>946</v>
      </c>
      <c r="L361" s="316" t="s">
        <v>956</v>
      </c>
      <c r="M361" s="316" t="s">
        <v>940</v>
      </c>
      <c r="N361" s="316" t="s">
        <v>938</v>
      </c>
      <c r="O361" s="316" t="s">
        <v>956</v>
      </c>
      <c r="P361" s="316" t="s">
        <v>956</v>
      </c>
      <c r="Q361" s="316" t="s">
        <v>699</v>
      </c>
      <c r="R361" s="316" t="s">
        <v>978</v>
      </c>
      <c r="S361" s="316" t="s">
        <v>955</v>
      </c>
      <c r="T361" s="316" t="s">
        <v>975</v>
      </c>
      <c r="U361" s="316" t="s">
        <v>938</v>
      </c>
      <c r="V361" s="316" t="s">
        <v>956</v>
      </c>
      <c r="W361" s="316" t="s">
        <v>956</v>
      </c>
      <c r="X361" s="316" t="s">
        <v>946</v>
      </c>
      <c r="Y361" s="316" t="s">
        <v>978</v>
      </c>
      <c r="Z361" s="316" t="s">
        <v>699</v>
      </c>
      <c r="AA361" s="316" t="s">
        <v>699</v>
      </c>
      <c r="AB361" s="316" t="s">
        <v>938</v>
      </c>
      <c r="AC361" s="316" t="s">
        <v>936</v>
      </c>
      <c r="AD361" s="316" t="s">
        <v>956</v>
      </c>
      <c r="AE361" s="316" t="s">
        <v>956</v>
      </c>
      <c r="AF361" s="316" t="s">
        <v>956</v>
      </c>
      <c r="AG361" s="316" t="s">
        <v>936</v>
      </c>
      <c r="AH361" s="316" t="s">
        <v>940</v>
      </c>
      <c r="AI361" s="316" t="s">
        <v>938</v>
      </c>
      <c r="AJ361" s="316" t="s">
        <v>699</v>
      </c>
      <c r="AK361" s="316" t="s">
        <v>978</v>
      </c>
      <c r="AL361" s="316" t="s">
        <v>978</v>
      </c>
      <c r="AM361" s="316" t="s">
        <v>955</v>
      </c>
      <c r="AN361" s="316" t="s">
        <v>978</v>
      </c>
      <c r="AO361" s="316" t="s">
        <v>699</v>
      </c>
      <c r="AP361" s="316" t="s">
        <v>938</v>
      </c>
      <c r="AQ361" s="316" t="s">
        <v>978</v>
      </c>
      <c r="AR361" s="316" t="s">
        <v>699</v>
      </c>
    </row>
    <row r="362" spans="1:44">
      <c r="A362" s="316" t="s">
        <v>8185</v>
      </c>
      <c r="B362" s="316" t="s">
        <v>8186</v>
      </c>
      <c r="C362" s="316" t="s">
        <v>8187</v>
      </c>
      <c r="D362" s="317">
        <v>45726</v>
      </c>
      <c r="E362" s="316" t="s">
        <v>7955</v>
      </c>
      <c r="F362" s="316" t="s">
        <v>644</v>
      </c>
      <c r="G362" s="316" t="s">
        <v>7879</v>
      </c>
      <c r="H362" s="316" t="s">
        <v>3190</v>
      </c>
      <c r="I362" s="316" t="s">
        <v>3196</v>
      </c>
      <c r="J362" s="316" t="s">
        <v>939</v>
      </c>
      <c r="K362" s="316" t="s">
        <v>947</v>
      </c>
      <c r="L362" s="316" t="s">
        <v>947</v>
      </c>
      <c r="M362" s="316" t="s">
        <v>935</v>
      </c>
      <c r="N362" s="316" t="s">
        <v>699</v>
      </c>
      <c r="O362" s="316" t="s">
        <v>941</v>
      </c>
      <c r="P362" s="316" t="s">
        <v>939</v>
      </c>
      <c r="Q362" s="316" t="s">
        <v>970</v>
      </c>
      <c r="R362" s="316" t="s">
        <v>966</v>
      </c>
      <c r="S362" s="316" t="s">
        <v>977</v>
      </c>
      <c r="T362" s="316" t="s">
        <v>947</v>
      </c>
      <c r="U362" s="316" t="s">
        <v>975</v>
      </c>
      <c r="V362" s="316" t="s">
        <v>941</v>
      </c>
      <c r="W362" s="316" t="s">
        <v>982</v>
      </c>
      <c r="X362" s="316" t="s">
        <v>941</v>
      </c>
      <c r="Y362" s="316" t="s">
        <v>941</v>
      </c>
      <c r="Z362" s="316" t="s">
        <v>977</v>
      </c>
      <c r="AA362" s="316" t="s">
        <v>947</v>
      </c>
      <c r="AB362" s="316" t="s">
        <v>940</v>
      </c>
      <c r="AC362" s="316" t="s">
        <v>941</v>
      </c>
      <c r="AD362" s="316" t="s">
        <v>977</v>
      </c>
      <c r="AE362" s="316" t="s">
        <v>941</v>
      </c>
      <c r="AF362" s="316" t="s">
        <v>982</v>
      </c>
      <c r="AG362" s="316" t="s">
        <v>966</v>
      </c>
      <c r="AH362" s="316" t="s">
        <v>942</v>
      </c>
      <c r="AI362" s="316" t="s">
        <v>961</v>
      </c>
      <c r="AJ362" s="316" t="s">
        <v>966</v>
      </c>
      <c r="AK362" s="316" t="s">
        <v>982</v>
      </c>
      <c r="AL362" s="316" t="s">
        <v>977</v>
      </c>
      <c r="AM362" s="316" t="s">
        <v>939</v>
      </c>
      <c r="AN362" s="316" t="s">
        <v>977</v>
      </c>
      <c r="AO362" s="316" t="s">
        <v>975</v>
      </c>
      <c r="AP362" s="316" t="s">
        <v>938</v>
      </c>
      <c r="AQ362" s="316" t="s">
        <v>977</v>
      </c>
      <c r="AR362" s="316" t="s">
        <v>977</v>
      </c>
    </row>
    <row r="363" spans="1:44">
      <c r="A363" s="316" t="s">
        <v>8188</v>
      </c>
      <c r="B363" s="316" t="s">
        <v>8189</v>
      </c>
      <c r="C363" s="316" t="s">
        <v>8190</v>
      </c>
      <c r="D363" s="317">
        <v>45726</v>
      </c>
      <c r="E363" s="316" t="s">
        <v>1101</v>
      </c>
      <c r="F363" s="316" t="s">
        <v>644</v>
      </c>
      <c r="G363" s="316" t="s">
        <v>7879</v>
      </c>
      <c r="H363" s="316" t="s">
        <v>3190</v>
      </c>
      <c r="I363" s="316" t="s">
        <v>3196</v>
      </c>
      <c r="J363" s="316" t="s">
        <v>956</v>
      </c>
      <c r="K363" s="316" t="s">
        <v>947</v>
      </c>
      <c r="L363" s="316" t="s">
        <v>947</v>
      </c>
      <c r="M363" s="316" t="s">
        <v>940</v>
      </c>
      <c r="N363" s="316" t="s">
        <v>938</v>
      </c>
      <c r="O363" s="316" t="s">
        <v>947</v>
      </c>
      <c r="P363" s="316" t="s">
        <v>947</v>
      </c>
      <c r="Q363" s="316" t="s">
        <v>966</v>
      </c>
      <c r="R363" s="316" t="s">
        <v>956</v>
      </c>
      <c r="S363" s="316" t="s">
        <v>956</v>
      </c>
      <c r="T363" s="316" t="s">
        <v>940</v>
      </c>
      <c r="U363" s="316" t="s">
        <v>938</v>
      </c>
      <c r="V363" s="316" t="s">
        <v>956</v>
      </c>
      <c r="W363" s="316" t="s">
        <v>956</v>
      </c>
      <c r="X363" s="316" t="s">
        <v>947</v>
      </c>
      <c r="Y363" s="316" t="s">
        <v>947</v>
      </c>
      <c r="Z363" s="316" t="s">
        <v>947</v>
      </c>
      <c r="AA363" s="316" t="s">
        <v>956</v>
      </c>
      <c r="AB363" s="316" t="s">
        <v>938</v>
      </c>
      <c r="AC363" s="316" t="s">
        <v>956</v>
      </c>
      <c r="AD363" s="316" t="s">
        <v>956</v>
      </c>
      <c r="AE363" s="316" t="s">
        <v>956</v>
      </c>
      <c r="AF363" s="316" t="s">
        <v>956</v>
      </c>
      <c r="AG363" s="316" t="s">
        <v>947</v>
      </c>
      <c r="AH363" s="316" t="s">
        <v>940</v>
      </c>
      <c r="AI363" s="316" t="s">
        <v>938</v>
      </c>
      <c r="AJ363" s="316" t="s">
        <v>956</v>
      </c>
      <c r="AK363" s="316" t="s">
        <v>956</v>
      </c>
      <c r="AL363" s="316" t="s">
        <v>956</v>
      </c>
      <c r="AM363" s="316" t="s">
        <v>956</v>
      </c>
      <c r="AN363" s="316" t="s">
        <v>956</v>
      </c>
      <c r="AO363" s="316" t="s">
        <v>699</v>
      </c>
      <c r="AP363" s="316" t="s">
        <v>938</v>
      </c>
      <c r="AQ363" s="316" t="s">
        <v>956</v>
      </c>
      <c r="AR363" s="316" t="s">
        <v>956</v>
      </c>
    </row>
    <row r="364" spans="1:44">
      <c r="A364" s="316" t="s">
        <v>8191</v>
      </c>
      <c r="B364" s="316" t="s">
        <v>8192</v>
      </c>
      <c r="C364" s="316" t="s">
        <v>8193</v>
      </c>
      <c r="D364" s="317">
        <v>45925</v>
      </c>
      <c r="E364" s="316" t="s">
        <v>7955</v>
      </c>
      <c r="F364" s="316" t="s">
        <v>644</v>
      </c>
      <c r="G364" s="316" t="s">
        <v>7879</v>
      </c>
      <c r="H364" s="316" t="s">
        <v>3190</v>
      </c>
      <c r="I364" s="316" t="s">
        <v>3196</v>
      </c>
      <c r="J364" s="316" t="s">
        <v>956</v>
      </c>
      <c r="K364" s="316" t="s">
        <v>947</v>
      </c>
      <c r="L364" s="316" t="s">
        <v>947</v>
      </c>
      <c r="M364" s="316" t="s">
        <v>699</v>
      </c>
      <c r="N364" s="316" t="s">
        <v>938</v>
      </c>
      <c r="O364" s="316" t="s">
        <v>975</v>
      </c>
      <c r="P364" s="316" t="s">
        <v>975</v>
      </c>
      <c r="Q364" s="316" t="s">
        <v>970</v>
      </c>
      <c r="R364" s="316" t="s">
        <v>941</v>
      </c>
      <c r="S364" s="316" t="s">
        <v>956</v>
      </c>
      <c r="T364" s="316" t="s">
        <v>975</v>
      </c>
      <c r="U364" s="316" t="s">
        <v>938</v>
      </c>
      <c r="V364" s="316" t="s">
        <v>947</v>
      </c>
      <c r="W364" s="316" t="s">
        <v>956</v>
      </c>
      <c r="X364" s="316" t="s">
        <v>947</v>
      </c>
      <c r="Y364" s="316" t="s">
        <v>947</v>
      </c>
      <c r="Z364" s="316" t="s">
        <v>956</v>
      </c>
      <c r="AA364" s="316" t="s">
        <v>947</v>
      </c>
      <c r="AB364" s="316" t="s">
        <v>940</v>
      </c>
      <c r="AC364" s="316" t="s">
        <v>941</v>
      </c>
      <c r="AD364" s="316" t="s">
        <v>956</v>
      </c>
      <c r="AE364" s="316" t="s">
        <v>941</v>
      </c>
      <c r="AF364" s="316" t="s">
        <v>947</v>
      </c>
      <c r="AG364" s="316" t="s">
        <v>947</v>
      </c>
      <c r="AH364" s="316" t="s">
        <v>940</v>
      </c>
      <c r="AI364" s="316" t="s">
        <v>961</v>
      </c>
      <c r="AJ364" s="316" t="s">
        <v>956</v>
      </c>
      <c r="AK364" s="316" t="s">
        <v>956</v>
      </c>
      <c r="AL364" s="316" t="s">
        <v>941</v>
      </c>
      <c r="AM364" s="316" t="s">
        <v>947</v>
      </c>
      <c r="AN364" s="316" t="s">
        <v>941</v>
      </c>
      <c r="AO364" s="316" t="s">
        <v>975</v>
      </c>
      <c r="AP364" s="316" t="s">
        <v>938</v>
      </c>
      <c r="AQ364" s="316" t="s">
        <v>941</v>
      </c>
      <c r="AR364" s="316" t="s">
        <v>941</v>
      </c>
    </row>
    <row r="365" spans="1:44">
      <c r="A365" s="316" t="s">
        <v>3351</v>
      </c>
      <c r="B365" s="316" t="s">
        <v>3352</v>
      </c>
      <c r="C365" s="316" t="s">
        <v>8194</v>
      </c>
      <c r="D365" s="317">
        <v>45726</v>
      </c>
      <c r="E365" s="316" t="s">
        <v>7955</v>
      </c>
      <c r="F365" s="316" t="s">
        <v>644</v>
      </c>
      <c r="G365" s="316" t="s">
        <v>7879</v>
      </c>
      <c r="H365" s="316" t="s">
        <v>3190</v>
      </c>
      <c r="I365" s="316" t="s">
        <v>3208</v>
      </c>
      <c r="J365" s="316" t="s">
        <v>947</v>
      </c>
      <c r="K365" s="316" t="s">
        <v>947</v>
      </c>
      <c r="L365" s="316" t="s">
        <v>956</v>
      </c>
      <c r="M365" s="316" t="s">
        <v>935</v>
      </c>
      <c r="N365" s="316" t="s">
        <v>699</v>
      </c>
      <c r="O365" s="316" t="s">
        <v>947</v>
      </c>
      <c r="P365" s="316" t="s">
        <v>939</v>
      </c>
      <c r="Q365" s="316" t="s">
        <v>699</v>
      </c>
      <c r="R365" s="316" t="s">
        <v>966</v>
      </c>
      <c r="S365" s="316" t="s">
        <v>977</v>
      </c>
      <c r="T365" s="316" t="s">
        <v>947</v>
      </c>
      <c r="U365" s="316" t="s">
        <v>970</v>
      </c>
      <c r="V365" s="316" t="s">
        <v>941</v>
      </c>
      <c r="W365" s="316" t="s">
        <v>956</v>
      </c>
      <c r="X365" s="316" t="s">
        <v>947</v>
      </c>
      <c r="Y365" s="316" t="s">
        <v>941</v>
      </c>
      <c r="Z365" s="316" t="s">
        <v>956</v>
      </c>
      <c r="AA365" s="316" t="s">
        <v>699</v>
      </c>
      <c r="AB365" s="316" t="s">
        <v>961</v>
      </c>
      <c r="AC365" s="316" t="s">
        <v>947</v>
      </c>
      <c r="AD365" s="316" t="s">
        <v>941</v>
      </c>
      <c r="AE365" s="316" t="s">
        <v>946</v>
      </c>
      <c r="AF365" s="316" t="s">
        <v>947</v>
      </c>
      <c r="AG365" s="316" t="s">
        <v>956</v>
      </c>
      <c r="AH365" s="316" t="s">
        <v>935</v>
      </c>
      <c r="AI365" s="316" t="s">
        <v>961</v>
      </c>
      <c r="AJ365" s="316" t="s">
        <v>939</v>
      </c>
      <c r="AK365" s="316" t="s">
        <v>947</v>
      </c>
      <c r="AL365" s="316" t="s">
        <v>936</v>
      </c>
      <c r="AM365" s="316" t="s">
        <v>41</v>
      </c>
      <c r="AN365" s="316" t="s">
        <v>955</v>
      </c>
      <c r="AO365" s="316" t="s">
        <v>975</v>
      </c>
      <c r="AP365" s="316" t="s">
        <v>938</v>
      </c>
      <c r="AQ365" s="316" t="s">
        <v>941</v>
      </c>
      <c r="AR365" s="316" t="s">
        <v>947</v>
      </c>
    </row>
    <row r="366" spans="1:44">
      <c r="A366" s="316" t="s">
        <v>8195</v>
      </c>
      <c r="B366" s="316" t="s">
        <v>8196</v>
      </c>
      <c r="C366" s="316" t="s">
        <v>8197</v>
      </c>
      <c r="D366" s="317">
        <v>45961</v>
      </c>
      <c r="E366" s="316" t="s">
        <v>7923</v>
      </c>
      <c r="F366" s="316" t="s">
        <v>644</v>
      </c>
      <c r="G366" s="316" t="s">
        <v>7879</v>
      </c>
      <c r="H366" s="316" t="s">
        <v>3190</v>
      </c>
      <c r="I366" s="316" t="s">
        <v>3196</v>
      </c>
      <c r="J366" s="316" t="s">
        <v>956</v>
      </c>
      <c r="K366" s="316" t="s">
        <v>947</v>
      </c>
      <c r="L366" s="316" t="s">
        <v>978</v>
      </c>
      <c r="M366" s="316" t="s">
        <v>940</v>
      </c>
      <c r="N366" s="316" t="s">
        <v>938</v>
      </c>
      <c r="O366" s="316" t="s">
        <v>938</v>
      </c>
      <c r="P366" s="316" t="s">
        <v>938</v>
      </c>
      <c r="Q366" s="316" t="s">
        <v>938</v>
      </c>
      <c r="R366" s="316" t="s">
        <v>938</v>
      </c>
      <c r="S366" s="316" t="s">
        <v>938</v>
      </c>
      <c r="T366" s="316" t="s">
        <v>938</v>
      </c>
      <c r="U366" s="316" t="s">
        <v>938</v>
      </c>
      <c r="V366" s="316" t="s">
        <v>938</v>
      </c>
      <c r="W366" s="316" t="s">
        <v>938</v>
      </c>
      <c r="X366" s="316" t="s">
        <v>938</v>
      </c>
      <c r="Y366" s="316" t="s">
        <v>938</v>
      </c>
      <c r="Z366" s="316" t="s">
        <v>938</v>
      </c>
      <c r="AA366" s="316" t="s">
        <v>938</v>
      </c>
      <c r="AB366" s="316" t="s">
        <v>938</v>
      </c>
      <c r="AC366" s="316" t="s">
        <v>938</v>
      </c>
      <c r="AD366" s="316" t="s">
        <v>938</v>
      </c>
      <c r="AE366" s="316" t="s">
        <v>938</v>
      </c>
      <c r="AF366" s="316" t="s">
        <v>938</v>
      </c>
      <c r="AG366" s="316" t="s">
        <v>938</v>
      </c>
      <c r="AH366" s="316" t="s">
        <v>938</v>
      </c>
      <c r="AI366" s="316" t="s">
        <v>938</v>
      </c>
      <c r="AJ366" s="316" t="s">
        <v>938</v>
      </c>
      <c r="AK366" s="316" t="s">
        <v>938</v>
      </c>
      <c r="AL366" s="316" t="s">
        <v>938</v>
      </c>
      <c r="AM366" s="316" t="s">
        <v>938</v>
      </c>
      <c r="AN366" s="316" t="s">
        <v>938</v>
      </c>
      <c r="AO366" s="316" t="s">
        <v>938</v>
      </c>
      <c r="AP366" s="316" t="s">
        <v>938</v>
      </c>
      <c r="AQ366" s="316" t="s">
        <v>938</v>
      </c>
      <c r="AR366" s="316" t="s">
        <v>938</v>
      </c>
    </row>
    <row r="367" spans="1:44">
      <c r="A367" s="316" t="s">
        <v>8198</v>
      </c>
      <c r="B367" s="316" t="s">
        <v>8199</v>
      </c>
      <c r="C367" s="316" t="s">
        <v>8200</v>
      </c>
      <c r="D367" s="317">
        <v>45726</v>
      </c>
      <c r="E367" s="316" t="s">
        <v>7955</v>
      </c>
      <c r="F367" s="316" t="s">
        <v>644</v>
      </c>
      <c r="G367" s="316" t="s">
        <v>7879</v>
      </c>
      <c r="H367" s="316" t="s">
        <v>3190</v>
      </c>
      <c r="I367" s="316" t="s">
        <v>3208</v>
      </c>
      <c r="J367" s="316" t="s">
        <v>956</v>
      </c>
      <c r="K367" s="316" t="s">
        <v>956</v>
      </c>
      <c r="L367" s="316" t="s">
        <v>956</v>
      </c>
      <c r="M367" s="316" t="s">
        <v>940</v>
      </c>
      <c r="N367" s="316" t="s">
        <v>938</v>
      </c>
      <c r="O367" s="316" t="s">
        <v>956</v>
      </c>
      <c r="P367" s="316" t="s">
        <v>956</v>
      </c>
      <c r="Q367" s="316" t="s">
        <v>956</v>
      </c>
      <c r="R367" s="316" t="s">
        <v>978</v>
      </c>
      <c r="S367" s="316" t="s">
        <v>947</v>
      </c>
      <c r="T367" s="316" t="s">
        <v>947</v>
      </c>
      <c r="U367" s="316" t="s">
        <v>938</v>
      </c>
      <c r="V367" s="316" t="s">
        <v>956</v>
      </c>
      <c r="W367" s="316" t="s">
        <v>947</v>
      </c>
      <c r="X367" s="316" t="s">
        <v>947</v>
      </c>
      <c r="Y367" s="316" t="s">
        <v>947</v>
      </c>
      <c r="Z367" s="316" t="s">
        <v>956</v>
      </c>
      <c r="AA367" s="316" t="s">
        <v>947</v>
      </c>
      <c r="AB367" s="316" t="s">
        <v>961</v>
      </c>
      <c r="AC367" s="316" t="s">
        <v>956</v>
      </c>
      <c r="AD367" s="316" t="s">
        <v>941</v>
      </c>
      <c r="AE367" s="316" t="s">
        <v>941</v>
      </c>
      <c r="AF367" s="316" t="s">
        <v>947</v>
      </c>
      <c r="AG367" s="316" t="s">
        <v>956</v>
      </c>
      <c r="AH367" s="316" t="s">
        <v>935</v>
      </c>
      <c r="AI367" s="316" t="s">
        <v>961</v>
      </c>
      <c r="AJ367" s="316" t="s">
        <v>947</v>
      </c>
      <c r="AK367" s="316" t="s">
        <v>956</v>
      </c>
      <c r="AL367" s="316" t="s">
        <v>956</v>
      </c>
      <c r="AM367" s="316" t="s">
        <v>947</v>
      </c>
      <c r="AN367" s="316" t="s">
        <v>939</v>
      </c>
      <c r="AO367" s="316" t="s">
        <v>949</v>
      </c>
      <c r="AP367" s="316" t="s">
        <v>938</v>
      </c>
      <c r="AQ367" s="316" t="s">
        <v>941</v>
      </c>
      <c r="AR367" s="316" t="s">
        <v>947</v>
      </c>
    </row>
    <row r="368" spans="1:44">
      <c r="A368" s="316" t="s">
        <v>8201</v>
      </c>
      <c r="B368" s="316" t="s">
        <v>8202</v>
      </c>
      <c r="C368" s="316" t="s">
        <v>8203</v>
      </c>
      <c r="D368" s="317">
        <v>45726</v>
      </c>
      <c r="E368" s="316" t="s">
        <v>7955</v>
      </c>
      <c r="F368" s="316" t="s">
        <v>644</v>
      </c>
      <c r="G368" s="316" t="s">
        <v>7879</v>
      </c>
      <c r="H368" s="316" t="s">
        <v>3190</v>
      </c>
      <c r="I368" s="316" t="s">
        <v>3208</v>
      </c>
      <c r="J368" s="316" t="s">
        <v>956</v>
      </c>
      <c r="K368" s="316" t="s">
        <v>947</v>
      </c>
      <c r="L368" s="316" t="s">
        <v>947</v>
      </c>
      <c r="M368" s="316" t="s">
        <v>940</v>
      </c>
      <c r="N368" s="316" t="s">
        <v>699</v>
      </c>
      <c r="O368" s="316" t="s">
        <v>956</v>
      </c>
      <c r="P368" s="316" t="s">
        <v>956</v>
      </c>
      <c r="Q368" s="316" t="s">
        <v>956</v>
      </c>
      <c r="R368" s="316" t="s">
        <v>699</v>
      </c>
      <c r="S368" s="316" t="s">
        <v>947</v>
      </c>
      <c r="T368" s="316" t="s">
        <v>947</v>
      </c>
      <c r="U368" s="316" t="s">
        <v>939</v>
      </c>
      <c r="V368" s="316" t="s">
        <v>947</v>
      </c>
      <c r="W368" s="316" t="s">
        <v>947</v>
      </c>
      <c r="X368" s="316" t="s">
        <v>947</v>
      </c>
      <c r="Y368" s="316" t="s">
        <v>947</v>
      </c>
      <c r="Z368" s="316" t="s">
        <v>947</v>
      </c>
      <c r="AA368" s="316" t="s">
        <v>947</v>
      </c>
      <c r="AB368" s="316" t="s">
        <v>947</v>
      </c>
      <c r="AC368" s="316" t="s">
        <v>939</v>
      </c>
      <c r="AD368" s="316" t="s">
        <v>939</v>
      </c>
      <c r="AE368" s="316" t="s">
        <v>947</v>
      </c>
      <c r="AF368" s="316" t="s">
        <v>947</v>
      </c>
      <c r="AG368" s="316" t="s">
        <v>947</v>
      </c>
      <c r="AH368" s="316" t="s">
        <v>947</v>
      </c>
      <c r="AI368" s="316" t="s">
        <v>947</v>
      </c>
      <c r="AJ368" s="316" t="s">
        <v>947</v>
      </c>
      <c r="AK368" s="316" t="s">
        <v>947</v>
      </c>
      <c r="AL368" s="316" t="s">
        <v>939</v>
      </c>
      <c r="AM368" s="316" t="s">
        <v>947</v>
      </c>
      <c r="AN368" s="316" t="s">
        <v>947</v>
      </c>
      <c r="AO368" s="316" t="s">
        <v>947</v>
      </c>
      <c r="AP368" s="316" t="s">
        <v>947</v>
      </c>
      <c r="AQ368" s="316" t="s">
        <v>947</v>
      </c>
      <c r="AR368" s="316" t="s">
        <v>947</v>
      </c>
    </row>
    <row r="369" spans="1:44">
      <c r="A369" s="316" t="s">
        <v>8204</v>
      </c>
      <c r="B369" s="316" t="s">
        <v>8205</v>
      </c>
      <c r="C369" s="316" t="s">
        <v>8206</v>
      </c>
      <c r="D369" s="317">
        <v>45918</v>
      </c>
      <c r="E369" s="316" t="s">
        <v>1105</v>
      </c>
      <c r="F369" s="316" t="s">
        <v>169</v>
      </c>
      <c r="G369" s="316" t="s">
        <v>7879</v>
      </c>
      <c r="H369" s="316" t="s">
        <v>3190</v>
      </c>
      <c r="I369" s="316" t="s">
        <v>3193</v>
      </c>
      <c r="J369" s="316" t="s">
        <v>978</v>
      </c>
      <c r="K369" s="316" t="s">
        <v>978</v>
      </c>
      <c r="L369" s="316" t="s">
        <v>978</v>
      </c>
      <c r="M369" s="316" t="s">
        <v>961</v>
      </c>
      <c r="N369" s="316" t="s">
        <v>938</v>
      </c>
      <c r="O369" s="316" t="s">
        <v>966</v>
      </c>
      <c r="P369" s="316" t="s">
        <v>956</v>
      </c>
      <c r="Q369" s="316" t="s">
        <v>961</v>
      </c>
      <c r="R369" s="316" t="s">
        <v>936</v>
      </c>
      <c r="S369" s="316" t="s">
        <v>947</v>
      </c>
      <c r="T369" s="316" t="s">
        <v>961</v>
      </c>
      <c r="U369" s="316" t="s">
        <v>938</v>
      </c>
      <c r="V369" s="316" t="s">
        <v>939</v>
      </c>
      <c r="W369" s="316" t="s">
        <v>941</v>
      </c>
      <c r="X369" s="316" t="s">
        <v>939</v>
      </c>
      <c r="Y369" s="316" t="s">
        <v>982</v>
      </c>
      <c r="Z369" s="316" t="s">
        <v>982</v>
      </c>
      <c r="AA369" s="316" t="s">
        <v>939</v>
      </c>
      <c r="AB369" s="316" t="s">
        <v>938</v>
      </c>
      <c r="AC369" s="316" t="s">
        <v>939</v>
      </c>
      <c r="AD369" s="316" t="s">
        <v>939</v>
      </c>
      <c r="AE369" s="316" t="s">
        <v>939</v>
      </c>
      <c r="AF369" s="316" t="s">
        <v>978</v>
      </c>
      <c r="AG369" s="316" t="s">
        <v>978</v>
      </c>
      <c r="AH369" s="316" t="s">
        <v>956</v>
      </c>
      <c r="AI369" s="316" t="s">
        <v>938</v>
      </c>
      <c r="AJ369" s="316" t="s">
        <v>939</v>
      </c>
      <c r="AK369" s="316" t="s">
        <v>964</v>
      </c>
      <c r="AL369" s="316" t="s">
        <v>939</v>
      </c>
      <c r="AM369" s="316" t="s">
        <v>978</v>
      </c>
      <c r="AN369" s="316" t="s">
        <v>956</v>
      </c>
      <c r="AO369" s="316" t="s">
        <v>976</v>
      </c>
      <c r="AP369" s="316" t="s">
        <v>975</v>
      </c>
      <c r="AQ369" s="316" t="s">
        <v>982</v>
      </c>
      <c r="AR369" s="316" t="s">
        <v>947</v>
      </c>
    </row>
    <row r="370" spans="1:44">
      <c r="A370" s="316" t="s">
        <v>8207</v>
      </c>
      <c r="B370" s="316" t="s">
        <v>8208</v>
      </c>
      <c r="C370" s="316" t="s">
        <v>8209</v>
      </c>
      <c r="D370" s="317">
        <v>45727</v>
      </c>
      <c r="E370" s="316" t="s">
        <v>1105</v>
      </c>
      <c r="F370" s="316" t="s">
        <v>169</v>
      </c>
      <c r="G370" s="316" t="s">
        <v>7879</v>
      </c>
      <c r="H370" s="316" t="s">
        <v>3190</v>
      </c>
      <c r="I370" s="316" t="s">
        <v>3193</v>
      </c>
      <c r="J370" s="316" t="s">
        <v>939</v>
      </c>
      <c r="K370" s="316" t="s">
        <v>939</v>
      </c>
      <c r="L370" s="316" t="s">
        <v>982</v>
      </c>
      <c r="M370" s="316" t="s">
        <v>937</v>
      </c>
      <c r="N370" s="316" t="s">
        <v>940</v>
      </c>
      <c r="O370" s="316" t="s">
        <v>939</v>
      </c>
      <c r="P370" s="316" t="s">
        <v>939</v>
      </c>
      <c r="Q370" s="316" t="s">
        <v>939</v>
      </c>
      <c r="R370" s="316" t="s">
        <v>939</v>
      </c>
      <c r="S370" s="316" t="s">
        <v>941</v>
      </c>
      <c r="T370" s="316" t="s">
        <v>956</v>
      </c>
      <c r="U370" s="316" t="s">
        <v>938</v>
      </c>
      <c r="V370" s="316" t="s">
        <v>939</v>
      </c>
      <c r="W370" s="316" t="s">
        <v>953</v>
      </c>
      <c r="X370" s="316" t="s">
        <v>947</v>
      </c>
      <c r="Y370" s="316" t="s">
        <v>947</v>
      </c>
      <c r="Z370" s="316" t="s">
        <v>939</v>
      </c>
      <c r="AA370" s="316" t="s">
        <v>947</v>
      </c>
      <c r="AB370" s="316" t="s">
        <v>940</v>
      </c>
      <c r="AC370" s="316" t="s">
        <v>939</v>
      </c>
      <c r="AD370" s="316" t="s">
        <v>941</v>
      </c>
      <c r="AE370" s="316" t="s">
        <v>939</v>
      </c>
      <c r="AF370" s="316" t="s">
        <v>966</v>
      </c>
      <c r="AG370" s="316" t="s">
        <v>939</v>
      </c>
      <c r="AH370" s="316" t="s">
        <v>956</v>
      </c>
      <c r="AI370" s="316" t="s">
        <v>940</v>
      </c>
      <c r="AJ370" s="316" t="s">
        <v>947</v>
      </c>
      <c r="AK370" s="316" t="s">
        <v>941</v>
      </c>
      <c r="AL370" s="316" t="s">
        <v>939</v>
      </c>
      <c r="AM370" s="316" t="s">
        <v>939</v>
      </c>
      <c r="AN370" s="316" t="s">
        <v>936</v>
      </c>
      <c r="AO370" s="316" t="s">
        <v>940</v>
      </c>
      <c r="AP370" s="316" t="s">
        <v>940</v>
      </c>
      <c r="AQ370" s="316" t="s">
        <v>941</v>
      </c>
      <c r="AR370" s="316" t="s">
        <v>939</v>
      </c>
    </row>
    <row r="371" spans="1:44">
      <c r="A371" s="316" t="s">
        <v>8210</v>
      </c>
      <c r="B371" s="316" t="s">
        <v>8211</v>
      </c>
      <c r="C371" s="316" t="s">
        <v>8212</v>
      </c>
      <c r="D371" s="317">
        <v>45729</v>
      </c>
      <c r="E371" s="316" t="s">
        <v>1105</v>
      </c>
      <c r="F371" s="316" t="s">
        <v>169</v>
      </c>
      <c r="G371" s="316" t="s">
        <v>7879</v>
      </c>
      <c r="H371" s="316" t="s">
        <v>3190</v>
      </c>
      <c r="I371" s="316" t="s">
        <v>3194</v>
      </c>
      <c r="J371" s="316" t="s">
        <v>941</v>
      </c>
      <c r="K371" s="316" t="s">
        <v>978</v>
      </c>
      <c r="L371" s="316" t="s">
        <v>955</v>
      </c>
      <c r="M371" s="316" t="s">
        <v>935</v>
      </c>
      <c r="N371" s="316" t="s">
        <v>961</v>
      </c>
      <c r="O371" s="316" t="s">
        <v>939</v>
      </c>
      <c r="P371" s="316" t="s">
        <v>955</v>
      </c>
      <c r="Q371" s="316" t="s">
        <v>961</v>
      </c>
      <c r="R371" s="316" t="s">
        <v>939</v>
      </c>
      <c r="S371" s="316" t="s">
        <v>939</v>
      </c>
      <c r="T371" s="316" t="s">
        <v>978</v>
      </c>
      <c r="U371" s="316" t="s">
        <v>938</v>
      </c>
      <c r="V371" s="316" t="s">
        <v>982</v>
      </c>
      <c r="W371" s="316" t="s">
        <v>941</v>
      </c>
      <c r="X371" s="316" t="s">
        <v>939</v>
      </c>
      <c r="Y371" s="316" t="s">
        <v>977</v>
      </c>
      <c r="Z371" s="316" t="s">
        <v>982</v>
      </c>
      <c r="AA371" s="316" t="s">
        <v>941</v>
      </c>
      <c r="AB371" s="316" t="s">
        <v>938</v>
      </c>
      <c r="AC371" s="316" t="s">
        <v>939</v>
      </c>
      <c r="AD371" s="316" t="s">
        <v>939</v>
      </c>
      <c r="AE371" s="316" t="s">
        <v>939</v>
      </c>
      <c r="AF371" s="316" t="s">
        <v>941</v>
      </c>
      <c r="AG371" s="316" t="s">
        <v>941</v>
      </c>
      <c r="AH371" s="316" t="s">
        <v>955</v>
      </c>
      <c r="AI371" s="316" t="s">
        <v>938</v>
      </c>
      <c r="AJ371" s="316" t="s">
        <v>982</v>
      </c>
      <c r="AK371" s="316" t="s">
        <v>982</v>
      </c>
      <c r="AL371" s="316" t="s">
        <v>941</v>
      </c>
      <c r="AM371" s="316" t="s">
        <v>939</v>
      </c>
      <c r="AN371" s="316" t="s">
        <v>939</v>
      </c>
      <c r="AO371" s="316" t="s">
        <v>940</v>
      </c>
      <c r="AP371" s="316" t="s">
        <v>975</v>
      </c>
      <c r="AQ371" s="316" t="s">
        <v>966</v>
      </c>
      <c r="AR371" s="316" t="s">
        <v>941</v>
      </c>
    </row>
    <row r="372" spans="1:44">
      <c r="A372" s="316" t="s">
        <v>8213</v>
      </c>
      <c r="B372" s="316" t="s">
        <v>8214</v>
      </c>
      <c r="C372" s="316" t="s">
        <v>8215</v>
      </c>
      <c r="D372" s="317">
        <v>45731</v>
      </c>
      <c r="E372" s="316" t="s">
        <v>7955</v>
      </c>
      <c r="F372" s="316" t="s">
        <v>644</v>
      </c>
      <c r="G372" s="316" t="s">
        <v>7879</v>
      </c>
      <c r="H372" s="316" t="s">
        <v>3190</v>
      </c>
      <c r="I372" s="316" t="s">
        <v>3208</v>
      </c>
      <c r="J372" s="316" t="s">
        <v>956</v>
      </c>
      <c r="K372" s="316" t="s">
        <v>947</v>
      </c>
      <c r="L372" s="316" t="s">
        <v>956</v>
      </c>
      <c r="M372" s="316" t="s">
        <v>940</v>
      </c>
      <c r="N372" s="316" t="s">
        <v>938</v>
      </c>
      <c r="O372" s="316" t="s">
        <v>947</v>
      </c>
      <c r="P372" s="316" t="s">
        <v>956</v>
      </c>
      <c r="Q372" s="316" t="s">
        <v>956</v>
      </c>
      <c r="R372" s="316" t="s">
        <v>956</v>
      </c>
      <c r="S372" s="316" t="s">
        <v>956</v>
      </c>
      <c r="T372" s="316" t="s">
        <v>975</v>
      </c>
      <c r="U372" s="316" t="s">
        <v>938</v>
      </c>
      <c r="V372" s="316" t="s">
        <v>956</v>
      </c>
      <c r="W372" s="316" t="s">
        <v>956</v>
      </c>
      <c r="X372" s="316" t="s">
        <v>956</v>
      </c>
      <c r="Y372" s="316" t="s">
        <v>956</v>
      </c>
      <c r="Z372" s="316" t="s">
        <v>956</v>
      </c>
      <c r="AA372" s="316" t="s">
        <v>940</v>
      </c>
      <c r="AB372" s="316" t="s">
        <v>938</v>
      </c>
      <c r="AC372" s="316" t="s">
        <v>956</v>
      </c>
      <c r="AD372" s="316" t="s">
        <v>956</v>
      </c>
      <c r="AE372" s="316" t="s">
        <v>956</v>
      </c>
      <c r="AF372" s="316" t="s">
        <v>941</v>
      </c>
      <c r="AG372" s="316" t="s">
        <v>956</v>
      </c>
      <c r="AH372" s="316" t="s">
        <v>935</v>
      </c>
      <c r="AI372" s="316" t="s">
        <v>961</v>
      </c>
      <c r="AJ372" s="316" t="s">
        <v>947</v>
      </c>
      <c r="AK372" s="316" t="s">
        <v>941</v>
      </c>
      <c r="AL372" s="316" t="s">
        <v>947</v>
      </c>
      <c r="AM372" s="316" t="s">
        <v>947</v>
      </c>
      <c r="AN372" s="316" t="s">
        <v>941</v>
      </c>
      <c r="AO372" s="316" t="s">
        <v>940</v>
      </c>
      <c r="AP372" s="316" t="s">
        <v>938</v>
      </c>
      <c r="AQ372" s="316" t="s">
        <v>936</v>
      </c>
      <c r="AR372" s="316" t="s">
        <v>941</v>
      </c>
    </row>
    <row r="373" spans="1:44">
      <c r="A373" s="316" t="s">
        <v>8216</v>
      </c>
      <c r="B373" s="316" t="s">
        <v>8217</v>
      </c>
      <c r="C373" s="316" t="s">
        <v>8218</v>
      </c>
      <c r="D373" s="317">
        <v>45981</v>
      </c>
      <c r="E373" s="316" t="s">
        <v>7955</v>
      </c>
      <c r="F373" s="316" t="s">
        <v>644</v>
      </c>
      <c r="G373" s="316" t="s">
        <v>7879</v>
      </c>
      <c r="H373" s="316" t="s">
        <v>3190</v>
      </c>
      <c r="I373" s="316" t="s">
        <v>3208</v>
      </c>
      <c r="J373" s="316" t="s">
        <v>947</v>
      </c>
      <c r="K373" s="316" t="s">
        <v>956</v>
      </c>
      <c r="L373" s="316" t="s">
        <v>956</v>
      </c>
      <c r="M373" s="316" t="s">
        <v>961</v>
      </c>
      <c r="N373" s="316" t="s">
        <v>938</v>
      </c>
      <c r="O373" s="316" t="s">
        <v>947</v>
      </c>
      <c r="P373" s="316" t="s">
        <v>956</v>
      </c>
      <c r="Q373" s="316" t="s">
        <v>956</v>
      </c>
      <c r="R373" s="316" t="s">
        <v>956</v>
      </c>
      <c r="S373" s="316" t="s">
        <v>956</v>
      </c>
      <c r="T373" s="316" t="s">
        <v>970</v>
      </c>
      <c r="U373" s="316" t="s">
        <v>938</v>
      </c>
      <c r="V373" s="316" t="s">
        <v>936</v>
      </c>
      <c r="W373" s="316" t="s">
        <v>956</v>
      </c>
      <c r="X373" s="316" t="s">
        <v>956</v>
      </c>
      <c r="Y373" s="316" t="s">
        <v>956</v>
      </c>
      <c r="Z373" s="316" t="s">
        <v>982</v>
      </c>
      <c r="AA373" s="316" t="s">
        <v>961</v>
      </c>
      <c r="AB373" s="316" t="s">
        <v>938</v>
      </c>
      <c r="AC373" s="316" t="s">
        <v>956</v>
      </c>
      <c r="AD373" s="316" t="s">
        <v>978</v>
      </c>
      <c r="AE373" s="316" t="s">
        <v>978</v>
      </c>
      <c r="AF373" s="316" t="s">
        <v>941</v>
      </c>
      <c r="AG373" s="316" t="s">
        <v>936</v>
      </c>
      <c r="AH373" s="316" t="s">
        <v>961</v>
      </c>
      <c r="AI373" s="316" t="s">
        <v>938</v>
      </c>
      <c r="AJ373" s="316" t="s">
        <v>955</v>
      </c>
      <c r="AK373" s="316" t="s">
        <v>947</v>
      </c>
      <c r="AL373" s="316" t="s">
        <v>941</v>
      </c>
      <c r="AM373" s="316" t="s">
        <v>939</v>
      </c>
      <c r="AN373" s="316" t="s">
        <v>978</v>
      </c>
      <c r="AO373" s="316" t="s">
        <v>975</v>
      </c>
      <c r="AP373" s="316" t="s">
        <v>938</v>
      </c>
      <c r="AQ373" s="316" t="s">
        <v>947</v>
      </c>
      <c r="AR373" s="316" t="s">
        <v>941</v>
      </c>
    </row>
    <row r="374" spans="1:44">
      <c r="A374" s="316" t="s">
        <v>8219</v>
      </c>
      <c r="B374" s="316" t="s">
        <v>8220</v>
      </c>
      <c r="C374" s="316" t="s">
        <v>8221</v>
      </c>
      <c r="D374" s="317">
        <v>45731</v>
      </c>
      <c r="E374" s="316" t="s">
        <v>7926</v>
      </c>
      <c r="F374" s="316" t="s">
        <v>169</v>
      </c>
      <c r="G374" s="316" t="s">
        <v>7879</v>
      </c>
      <c r="H374" s="316" t="s">
        <v>3190</v>
      </c>
      <c r="I374" s="316" t="s">
        <v>8222</v>
      </c>
      <c r="J374" s="316" t="s">
        <v>939</v>
      </c>
      <c r="K374" s="316" t="s">
        <v>978</v>
      </c>
      <c r="L374" s="316" t="s">
        <v>978</v>
      </c>
      <c r="M374" s="316" t="s">
        <v>961</v>
      </c>
      <c r="N374" s="316" t="s">
        <v>938</v>
      </c>
      <c r="O374" s="316" t="s">
        <v>939</v>
      </c>
      <c r="P374" s="316" t="s">
        <v>978</v>
      </c>
      <c r="Q374" s="316" t="s">
        <v>955</v>
      </c>
      <c r="R374" s="316" t="s">
        <v>978</v>
      </c>
      <c r="S374" s="316" t="s">
        <v>939</v>
      </c>
      <c r="T374" s="316" t="s">
        <v>961</v>
      </c>
      <c r="U374" s="316" t="s">
        <v>938</v>
      </c>
      <c r="V374" s="316" t="s">
        <v>939</v>
      </c>
      <c r="W374" s="316" t="s">
        <v>939</v>
      </c>
      <c r="X374" s="316" t="s">
        <v>941</v>
      </c>
      <c r="Y374" s="316" t="s">
        <v>978</v>
      </c>
      <c r="Z374" s="316" t="s">
        <v>939</v>
      </c>
      <c r="AA374" s="316" t="s">
        <v>961</v>
      </c>
      <c r="AB374" s="316" t="s">
        <v>938</v>
      </c>
      <c r="AC374" s="316" t="s">
        <v>936</v>
      </c>
      <c r="AD374" s="316" t="s">
        <v>939</v>
      </c>
      <c r="AE374" s="316" t="s">
        <v>939</v>
      </c>
      <c r="AF374" s="316" t="s">
        <v>939</v>
      </c>
      <c r="AG374" s="316" t="s">
        <v>978</v>
      </c>
      <c r="AH374" s="316" t="s">
        <v>961</v>
      </c>
      <c r="AI374" s="316" t="s">
        <v>940</v>
      </c>
      <c r="AJ374" s="316" t="s">
        <v>941</v>
      </c>
      <c r="AK374" s="316" t="s">
        <v>939</v>
      </c>
      <c r="AL374" s="316" t="s">
        <v>939</v>
      </c>
      <c r="AM374" s="316" t="s">
        <v>955</v>
      </c>
      <c r="AN374" s="316" t="s">
        <v>955</v>
      </c>
      <c r="AO374" s="316" t="s">
        <v>699</v>
      </c>
      <c r="AP374" s="316" t="s">
        <v>938</v>
      </c>
      <c r="AQ374" s="316" t="s">
        <v>977</v>
      </c>
      <c r="AR374" s="316" t="s">
        <v>939</v>
      </c>
    </row>
    <row r="375" spans="1:44">
      <c r="A375" s="316" t="s">
        <v>3355</v>
      </c>
      <c r="B375" s="316" t="s">
        <v>3356</v>
      </c>
      <c r="C375" s="316" t="s">
        <v>8223</v>
      </c>
      <c r="D375" s="317">
        <v>45733</v>
      </c>
      <c r="E375" s="316" t="s">
        <v>7904</v>
      </c>
      <c r="F375" s="316" t="s">
        <v>644</v>
      </c>
      <c r="G375" s="316" t="s">
        <v>7879</v>
      </c>
      <c r="H375" s="316" t="s">
        <v>3190</v>
      </c>
      <c r="I375" s="316" t="s">
        <v>3193</v>
      </c>
      <c r="J375" s="316" t="s">
        <v>41</v>
      </c>
      <c r="K375" s="316" t="s">
        <v>41</v>
      </c>
      <c r="L375" s="316" t="s">
        <v>41</v>
      </c>
      <c r="M375" s="316" t="s">
        <v>41</v>
      </c>
      <c r="N375" s="316" t="s">
        <v>938</v>
      </c>
      <c r="O375" s="316" t="s">
        <v>939</v>
      </c>
      <c r="P375" s="316" t="s">
        <v>939</v>
      </c>
      <c r="Q375" s="316" t="s">
        <v>961</v>
      </c>
      <c r="R375" s="316" t="s">
        <v>939</v>
      </c>
      <c r="S375" s="316" t="s">
        <v>941</v>
      </c>
      <c r="T375" s="316" t="s">
        <v>953</v>
      </c>
      <c r="U375" s="316" t="s">
        <v>961</v>
      </c>
      <c r="V375" s="316" t="s">
        <v>939</v>
      </c>
      <c r="W375" s="316" t="s">
        <v>947</v>
      </c>
      <c r="X375" s="316" t="s">
        <v>936</v>
      </c>
      <c r="Y375" s="316" t="s">
        <v>941</v>
      </c>
      <c r="Z375" s="316" t="s">
        <v>947</v>
      </c>
      <c r="AA375" s="316" t="s">
        <v>947</v>
      </c>
      <c r="AB375" s="316" t="s">
        <v>961</v>
      </c>
      <c r="AC375" s="316" t="s">
        <v>939</v>
      </c>
      <c r="AD375" s="316" t="s">
        <v>939</v>
      </c>
      <c r="AE375" s="316" t="s">
        <v>939</v>
      </c>
      <c r="AF375" s="316" t="s">
        <v>966</v>
      </c>
      <c r="AG375" s="316" t="s">
        <v>939</v>
      </c>
      <c r="AH375" s="316" t="s">
        <v>978</v>
      </c>
      <c r="AI375" s="316" t="s">
        <v>940</v>
      </c>
      <c r="AJ375" s="316" t="s">
        <v>939</v>
      </c>
      <c r="AK375" s="316" t="s">
        <v>941</v>
      </c>
      <c r="AL375" s="316" t="s">
        <v>939</v>
      </c>
      <c r="AM375" s="316" t="s">
        <v>939</v>
      </c>
      <c r="AN375" s="316" t="s">
        <v>939</v>
      </c>
      <c r="AO375" s="316" t="s">
        <v>940</v>
      </c>
      <c r="AP375" s="316" t="s">
        <v>938</v>
      </c>
      <c r="AQ375" s="316" t="s">
        <v>941</v>
      </c>
      <c r="AR375" s="316" t="s">
        <v>939</v>
      </c>
    </row>
    <row r="376" spans="1:44">
      <c r="A376" s="316" t="s">
        <v>8224</v>
      </c>
      <c r="B376" s="316" t="s">
        <v>8225</v>
      </c>
      <c r="C376" s="316" t="s">
        <v>8226</v>
      </c>
      <c r="D376" s="317">
        <v>45733</v>
      </c>
      <c r="E376" s="316" t="s">
        <v>7955</v>
      </c>
      <c r="F376" s="316" t="s">
        <v>644</v>
      </c>
      <c r="G376" s="316" t="s">
        <v>7879</v>
      </c>
      <c r="H376" s="316" t="s">
        <v>3190</v>
      </c>
      <c r="I376" s="316" t="s">
        <v>3208</v>
      </c>
      <c r="J376" s="316" t="s">
        <v>956</v>
      </c>
      <c r="K376" s="316" t="s">
        <v>947</v>
      </c>
      <c r="L376" s="316" t="s">
        <v>956</v>
      </c>
      <c r="M376" s="316" t="s">
        <v>940</v>
      </c>
      <c r="N376" s="316" t="s">
        <v>938</v>
      </c>
      <c r="O376" s="316" t="s">
        <v>947</v>
      </c>
      <c r="P376" s="316" t="s">
        <v>956</v>
      </c>
      <c r="Q376" s="316" t="s">
        <v>956</v>
      </c>
      <c r="R376" s="316" t="s">
        <v>941</v>
      </c>
      <c r="S376" s="316" t="s">
        <v>956</v>
      </c>
      <c r="T376" s="316" t="s">
        <v>975</v>
      </c>
      <c r="U376" s="316" t="s">
        <v>938</v>
      </c>
      <c r="V376" s="316" t="s">
        <v>947</v>
      </c>
      <c r="W376" s="316" t="s">
        <v>956</v>
      </c>
      <c r="X376" s="316" t="s">
        <v>947</v>
      </c>
      <c r="Y376" s="316" t="s">
        <v>947</v>
      </c>
      <c r="Z376" s="316" t="s">
        <v>956</v>
      </c>
      <c r="AA376" s="316" t="s">
        <v>936</v>
      </c>
      <c r="AB376" s="316" t="s">
        <v>938</v>
      </c>
      <c r="AC376" s="316" t="s">
        <v>941</v>
      </c>
      <c r="AD376" s="316" t="s">
        <v>956</v>
      </c>
      <c r="AE376" s="316" t="s">
        <v>941</v>
      </c>
      <c r="AF376" s="316" t="s">
        <v>947</v>
      </c>
      <c r="AG376" s="316" t="s">
        <v>947</v>
      </c>
      <c r="AH376" s="316" t="s">
        <v>935</v>
      </c>
      <c r="AI376" s="316" t="s">
        <v>938</v>
      </c>
      <c r="AJ376" s="316" t="s">
        <v>956</v>
      </c>
      <c r="AK376" s="316" t="s">
        <v>956</v>
      </c>
      <c r="AL376" s="316" t="s">
        <v>941</v>
      </c>
      <c r="AM376" s="316" t="s">
        <v>947</v>
      </c>
      <c r="AN376" s="316" t="s">
        <v>941</v>
      </c>
      <c r="AO376" s="316" t="s">
        <v>975</v>
      </c>
      <c r="AP376" s="316" t="s">
        <v>938</v>
      </c>
      <c r="AQ376" s="316" t="s">
        <v>941</v>
      </c>
      <c r="AR376" s="316" t="s">
        <v>941</v>
      </c>
    </row>
    <row r="377" spans="1:44">
      <c r="A377" s="316" t="s">
        <v>8227</v>
      </c>
      <c r="B377" s="316" t="s">
        <v>8228</v>
      </c>
      <c r="C377" s="316" t="s">
        <v>8229</v>
      </c>
      <c r="D377" s="317">
        <v>45733</v>
      </c>
      <c r="E377" s="316" t="s">
        <v>7955</v>
      </c>
      <c r="F377" s="316" t="s">
        <v>644</v>
      </c>
      <c r="G377" s="316" t="s">
        <v>7879</v>
      </c>
      <c r="H377" s="316" t="s">
        <v>3190</v>
      </c>
      <c r="I377" s="316" t="s">
        <v>3196</v>
      </c>
      <c r="J377" s="316" t="s">
        <v>947</v>
      </c>
      <c r="K377" s="316" t="s">
        <v>947</v>
      </c>
      <c r="L377" s="316" t="s">
        <v>956</v>
      </c>
      <c r="M377" s="316" t="s">
        <v>935</v>
      </c>
      <c r="N377" s="316" t="s">
        <v>938</v>
      </c>
      <c r="O377" s="316" t="s">
        <v>956</v>
      </c>
      <c r="P377" s="316" t="s">
        <v>939</v>
      </c>
      <c r="Q377" s="316" t="s">
        <v>970</v>
      </c>
      <c r="R377" s="316" t="s">
        <v>941</v>
      </c>
      <c r="S377" s="316" t="s">
        <v>966</v>
      </c>
      <c r="T377" s="316" t="s">
        <v>947</v>
      </c>
      <c r="U377" s="316" t="s">
        <v>938</v>
      </c>
      <c r="V377" s="316" t="s">
        <v>941</v>
      </c>
      <c r="W377" s="316" t="s">
        <v>982</v>
      </c>
      <c r="X377" s="316" t="s">
        <v>941</v>
      </c>
      <c r="Y377" s="316" t="s">
        <v>941</v>
      </c>
      <c r="Z377" s="316" t="s">
        <v>982</v>
      </c>
      <c r="AA377" s="316" t="s">
        <v>940</v>
      </c>
      <c r="AB377" s="316" t="s">
        <v>940</v>
      </c>
      <c r="AC377" s="316" t="s">
        <v>947</v>
      </c>
      <c r="AD377" s="316" t="s">
        <v>941</v>
      </c>
      <c r="AE377" s="316" t="s">
        <v>947</v>
      </c>
      <c r="AF377" s="316" t="s">
        <v>947</v>
      </c>
      <c r="AG377" s="316" t="s">
        <v>956</v>
      </c>
      <c r="AH377" s="316" t="s">
        <v>942</v>
      </c>
      <c r="AI377" s="316" t="s">
        <v>961</v>
      </c>
      <c r="AJ377" s="316" t="s">
        <v>941</v>
      </c>
      <c r="AK377" s="316" t="s">
        <v>956</v>
      </c>
      <c r="AL377" s="316" t="s">
        <v>956</v>
      </c>
      <c r="AM377" s="316" t="s">
        <v>939</v>
      </c>
      <c r="AN377" s="316" t="s">
        <v>941</v>
      </c>
      <c r="AO377" s="316" t="s">
        <v>975</v>
      </c>
      <c r="AP377" s="316" t="s">
        <v>938</v>
      </c>
      <c r="AQ377" s="316" t="s">
        <v>947</v>
      </c>
      <c r="AR377" s="316" t="s">
        <v>977</v>
      </c>
    </row>
    <row r="378" spans="1:44">
      <c r="A378" s="316" t="s">
        <v>8230</v>
      </c>
      <c r="B378" s="316" t="s">
        <v>8231</v>
      </c>
      <c r="C378" s="316" t="s">
        <v>8232</v>
      </c>
      <c r="D378" s="317">
        <v>45733</v>
      </c>
      <c r="E378" s="316" t="s">
        <v>1101</v>
      </c>
      <c r="F378" s="316" t="s">
        <v>644</v>
      </c>
      <c r="G378" s="316" t="s">
        <v>7879</v>
      </c>
      <c r="H378" s="316" t="s">
        <v>3190</v>
      </c>
      <c r="I378" s="316" t="s">
        <v>3208</v>
      </c>
      <c r="J378" s="316" t="s">
        <v>955</v>
      </c>
      <c r="K378" s="316" t="s">
        <v>955</v>
      </c>
      <c r="L378" s="316" t="s">
        <v>955</v>
      </c>
      <c r="M378" s="316" t="s">
        <v>956</v>
      </c>
      <c r="N378" s="316" t="s">
        <v>938</v>
      </c>
      <c r="O378" s="316" t="s">
        <v>955</v>
      </c>
      <c r="P378" s="316" t="s">
        <v>955</v>
      </c>
      <c r="Q378" s="316" t="s">
        <v>955</v>
      </c>
      <c r="R378" s="316" t="s">
        <v>955</v>
      </c>
      <c r="S378" s="316" t="s">
        <v>955</v>
      </c>
      <c r="T378" s="316" t="s">
        <v>975</v>
      </c>
      <c r="U378" s="316" t="s">
        <v>938</v>
      </c>
      <c r="V378" s="316" t="s">
        <v>955</v>
      </c>
      <c r="W378" s="316" t="s">
        <v>955</v>
      </c>
      <c r="X378" s="316" t="s">
        <v>955</v>
      </c>
      <c r="Y378" s="316" t="s">
        <v>955</v>
      </c>
      <c r="Z378" s="316" t="s">
        <v>955</v>
      </c>
      <c r="AA378" s="316" t="s">
        <v>935</v>
      </c>
      <c r="AB378" s="316" t="s">
        <v>938</v>
      </c>
      <c r="AC378" s="316" t="s">
        <v>955</v>
      </c>
      <c r="AD378" s="316" t="s">
        <v>955</v>
      </c>
      <c r="AE378" s="316" t="s">
        <v>955</v>
      </c>
      <c r="AF378" s="316" t="s">
        <v>955</v>
      </c>
      <c r="AG378" s="316" t="s">
        <v>955</v>
      </c>
      <c r="AH378" s="316" t="s">
        <v>975</v>
      </c>
      <c r="AI378" s="316" t="s">
        <v>938</v>
      </c>
      <c r="AJ378" s="316" t="s">
        <v>955</v>
      </c>
      <c r="AK378" s="316" t="s">
        <v>955</v>
      </c>
      <c r="AL378" s="316" t="s">
        <v>955</v>
      </c>
      <c r="AM378" s="316" t="s">
        <v>947</v>
      </c>
      <c r="AN378" s="316" t="s">
        <v>947</v>
      </c>
      <c r="AO378" s="316" t="s">
        <v>699</v>
      </c>
      <c r="AP378" s="316" t="s">
        <v>938</v>
      </c>
      <c r="AQ378" s="316" t="s">
        <v>41</v>
      </c>
      <c r="AR378" s="316" t="s">
        <v>41</v>
      </c>
    </row>
    <row r="379" spans="1:44">
      <c r="A379" s="316" t="s">
        <v>8233</v>
      </c>
      <c r="B379" s="316" t="s">
        <v>8234</v>
      </c>
      <c r="C379" s="316" t="s">
        <v>8235</v>
      </c>
      <c r="D379" s="317">
        <v>45733</v>
      </c>
      <c r="E379" s="316" t="s">
        <v>7936</v>
      </c>
      <c r="F379" s="316" t="s">
        <v>169</v>
      </c>
      <c r="G379" s="316" t="s">
        <v>7879</v>
      </c>
      <c r="H379" s="316" t="s">
        <v>3190</v>
      </c>
      <c r="I379" s="316" t="s">
        <v>3192</v>
      </c>
      <c r="J379" s="316" t="s">
        <v>947</v>
      </c>
      <c r="K379" s="316" t="s">
        <v>947</v>
      </c>
      <c r="L379" s="316" t="s">
        <v>946</v>
      </c>
      <c r="M379" s="316" t="s">
        <v>947</v>
      </c>
      <c r="N379" s="316" t="s">
        <v>946</v>
      </c>
      <c r="O379" s="316" t="s">
        <v>946</v>
      </c>
      <c r="P379" s="316" t="s">
        <v>946</v>
      </c>
      <c r="Q379" s="316" t="s">
        <v>699</v>
      </c>
      <c r="R379" s="316" t="s">
        <v>699</v>
      </c>
      <c r="S379" s="316" t="s">
        <v>946</v>
      </c>
      <c r="T379" s="316" t="s">
        <v>947</v>
      </c>
      <c r="U379" s="316" t="s">
        <v>947</v>
      </c>
      <c r="V379" s="316" t="s">
        <v>947</v>
      </c>
      <c r="W379" s="316" t="s">
        <v>947</v>
      </c>
      <c r="X379" s="316" t="s">
        <v>947</v>
      </c>
      <c r="Y379" s="316" t="s">
        <v>947</v>
      </c>
      <c r="Z379" s="316" t="s">
        <v>947</v>
      </c>
      <c r="AA379" s="316" t="s">
        <v>947</v>
      </c>
      <c r="AB379" s="316" t="s">
        <v>946</v>
      </c>
      <c r="AC379" s="316" t="s">
        <v>946</v>
      </c>
      <c r="AD379" s="316" t="s">
        <v>955</v>
      </c>
      <c r="AE379" s="316" t="s">
        <v>947</v>
      </c>
      <c r="AF379" s="316" t="s">
        <v>946</v>
      </c>
      <c r="AG379" s="316" t="s">
        <v>947</v>
      </c>
      <c r="AH379" s="316" t="s">
        <v>947</v>
      </c>
      <c r="AI379" s="316" t="s">
        <v>947</v>
      </c>
      <c r="AJ379" s="316" t="s">
        <v>947</v>
      </c>
      <c r="AK379" s="316" t="s">
        <v>947</v>
      </c>
      <c r="AL379" s="316" t="s">
        <v>946</v>
      </c>
      <c r="AM379" s="316" t="s">
        <v>947</v>
      </c>
      <c r="AN379" s="316" t="s">
        <v>947</v>
      </c>
      <c r="AO379" s="316" t="s">
        <v>699</v>
      </c>
      <c r="AP379" s="316" t="s">
        <v>946</v>
      </c>
      <c r="AQ379" s="316" t="s">
        <v>947</v>
      </c>
      <c r="AR379" s="316" t="s">
        <v>947</v>
      </c>
    </row>
    <row r="380" spans="1:44">
      <c r="A380" s="316" t="s">
        <v>8236</v>
      </c>
      <c r="B380" s="316" t="s">
        <v>8237</v>
      </c>
      <c r="C380" s="316" t="s">
        <v>8238</v>
      </c>
      <c r="D380" s="317">
        <v>45734</v>
      </c>
      <c r="E380" s="316" t="s">
        <v>7887</v>
      </c>
      <c r="F380" s="316" t="s">
        <v>644</v>
      </c>
      <c r="G380" s="316" t="s">
        <v>7879</v>
      </c>
      <c r="H380" s="316" t="s">
        <v>3190</v>
      </c>
      <c r="I380" s="316" t="s">
        <v>3285</v>
      </c>
      <c r="J380" s="316" t="s">
        <v>955</v>
      </c>
      <c r="K380" s="316" t="s">
        <v>955</v>
      </c>
      <c r="L380" s="316" t="s">
        <v>955</v>
      </c>
      <c r="M380" s="316" t="s">
        <v>956</v>
      </c>
      <c r="N380" s="316" t="s">
        <v>938</v>
      </c>
      <c r="O380" s="316" t="s">
        <v>956</v>
      </c>
      <c r="P380" s="316" t="s">
        <v>978</v>
      </c>
      <c r="Q380" s="316" t="s">
        <v>955</v>
      </c>
      <c r="R380" s="316" t="s">
        <v>956</v>
      </c>
      <c r="S380" s="316" t="s">
        <v>956</v>
      </c>
      <c r="T380" s="316" t="s">
        <v>940</v>
      </c>
      <c r="U380" s="316" t="s">
        <v>938</v>
      </c>
      <c r="V380" s="316" t="s">
        <v>956</v>
      </c>
      <c r="W380" s="316" t="s">
        <v>956</v>
      </c>
      <c r="X380" s="316" t="s">
        <v>956</v>
      </c>
      <c r="Y380" s="316" t="s">
        <v>956</v>
      </c>
      <c r="Z380" s="316" t="s">
        <v>956</v>
      </c>
      <c r="AA380" s="316" t="s">
        <v>940</v>
      </c>
      <c r="AB380" s="316" t="s">
        <v>938</v>
      </c>
      <c r="AC380" s="316" t="s">
        <v>956</v>
      </c>
      <c r="AD380" s="316" t="s">
        <v>956</v>
      </c>
      <c r="AE380" s="316" t="s">
        <v>955</v>
      </c>
      <c r="AF380" s="316" t="s">
        <v>956</v>
      </c>
      <c r="AG380" s="316" t="s">
        <v>955</v>
      </c>
      <c r="AH380" s="316" t="s">
        <v>940</v>
      </c>
      <c r="AI380" s="316" t="s">
        <v>938</v>
      </c>
      <c r="AJ380" s="316" t="s">
        <v>955</v>
      </c>
      <c r="AK380" s="316" t="s">
        <v>955</v>
      </c>
      <c r="AL380" s="316" t="s">
        <v>946</v>
      </c>
      <c r="AM380" s="316" t="s">
        <v>955</v>
      </c>
      <c r="AN380" s="316" t="s">
        <v>955</v>
      </c>
      <c r="AO380" s="316" t="s">
        <v>699</v>
      </c>
      <c r="AP380" s="316" t="s">
        <v>962</v>
      </c>
      <c r="AQ380" s="316" t="s">
        <v>955</v>
      </c>
      <c r="AR380" s="316" t="s">
        <v>946</v>
      </c>
    </row>
    <row r="381" spans="1:44">
      <c r="A381" s="316" t="s">
        <v>8239</v>
      </c>
      <c r="B381" s="316" t="s">
        <v>8240</v>
      </c>
      <c r="C381" s="316" t="s">
        <v>8241</v>
      </c>
      <c r="D381" s="317">
        <v>45734</v>
      </c>
      <c r="E381" s="316" t="s">
        <v>1208</v>
      </c>
      <c r="F381" s="316" t="s">
        <v>169</v>
      </c>
      <c r="G381" s="316" t="s">
        <v>7879</v>
      </c>
      <c r="H381" s="316" t="s">
        <v>3190</v>
      </c>
      <c r="I381" s="316" t="s">
        <v>3208</v>
      </c>
      <c r="J381" s="316" t="s">
        <v>978</v>
      </c>
      <c r="K381" s="316" t="s">
        <v>978</v>
      </c>
      <c r="L381" s="316" t="s">
        <v>978</v>
      </c>
      <c r="M381" s="316" t="s">
        <v>961</v>
      </c>
      <c r="N381" s="316" t="s">
        <v>938</v>
      </c>
      <c r="O381" s="316" t="s">
        <v>939</v>
      </c>
      <c r="P381" s="316" t="s">
        <v>939</v>
      </c>
      <c r="Q381" s="316" t="s">
        <v>961</v>
      </c>
      <c r="R381" s="316" t="s">
        <v>939</v>
      </c>
      <c r="S381" s="316" t="s">
        <v>939</v>
      </c>
      <c r="T381" s="316" t="s">
        <v>956</v>
      </c>
      <c r="U381" s="316" t="s">
        <v>938</v>
      </c>
      <c r="V381" s="316" t="s">
        <v>939</v>
      </c>
      <c r="W381" s="316" t="s">
        <v>939</v>
      </c>
      <c r="X381" s="316" t="s">
        <v>939</v>
      </c>
      <c r="Y381" s="316" t="s">
        <v>939</v>
      </c>
      <c r="Z381" s="316" t="s">
        <v>939</v>
      </c>
      <c r="AA381" s="316" t="s">
        <v>947</v>
      </c>
      <c r="AB381" s="316" t="s">
        <v>938</v>
      </c>
      <c r="AC381" s="316" t="s">
        <v>939</v>
      </c>
      <c r="AD381" s="316" t="s">
        <v>941</v>
      </c>
      <c r="AE381" s="316" t="s">
        <v>939</v>
      </c>
      <c r="AF381" s="316" t="s">
        <v>947</v>
      </c>
      <c r="AG381" s="316" t="s">
        <v>947</v>
      </c>
      <c r="AH381" s="316" t="s">
        <v>956</v>
      </c>
      <c r="AI381" s="316" t="s">
        <v>938</v>
      </c>
      <c r="AJ381" s="316" t="s">
        <v>947</v>
      </c>
      <c r="AK381" s="316" t="s">
        <v>939</v>
      </c>
      <c r="AL381" s="316" t="s">
        <v>947</v>
      </c>
      <c r="AM381" s="316" t="s">
        <v>939</v>
      </c>
      <c r="AN381" s="316" t="s">
        <v>939</v>
      </c>
      <c r="AO381" s="316" t="s">
        <v>962</v>
      </c>
      <c r="AP381" s="316" t="s">
        <v>938</v>
      </c>
      <c r="AQ381" s="316" t="s">
        <v>939</v>
      </c>
      <c r="AR381" s="316" t="s">
        <v>939</v>
      </c>
    </row>
    <row r="382" spans="1:44">
      <c r="A382" s="316" t="s">
        <v>3357</v>
      </c>
      <c r="B382" s="316" t="s">
        <v>3358</v>
      </c>
      <c r="C382" s="316" t="s">
        <v>8242</v>
      </c>
      <c r="D382" s="317">
        <v>45734</v>
      </c>
      <c r="E382" s="316" t="s">
        <v>7887</v>
      </c>
      <c r="F382" s="316" t="s">
        <v>644</v>
      </c>
      <c r="G382" s="316" t="s">
        <v>7879</v>
      </c>
      <c r="H382" s="316" t="s">
        <v>3190</v>
      </c>
      <c r="I382" s="316" t="s">
        <v>3285</v>
      </c>
      <c r="J382" s="316" t="s">
        <v>946</v>
      </c>
      <c r="K382" s="316" t="s">
        <v>946</v>
      </c>
      <c r="L382" s="316" t="s">
        <v>946</v>
      </c>
      <c r="M382" s="316" t="s">
        <v>978</v>
      </c>
      <c r="N382" s="316" t="s">
        <v>938</v>
      </c>
      <c r="O382" s="316" t="s">
        <v>946</v>
      </c>
      <c r="P382" s="316" t="s">
        <v>946</v>
      </c>
      <c r="Q382" s="316" t="s">
        <v>946</v>
      </c>
      <c r="R382" s="316" t="s">
        <v>946</v>
      </c>
      <c r="S382" s="316" t="s">
        <v>978</v>
      </c>
      <c r="T382" s="316" t="s">
        <v>970</v>
      </c>
      <c r="U382" s="316" t="s">
        <v>938</v>
      </c>
      <c r="V382" s="316" t="s">
        <v>978</v>
      </c>
      <c r="W382" s="316" t="s">
        <v>978</v>
      </c>
      <c r="X382" s="316" t="s">
        <v>978</v>
      </c>
      <c r="Y382" s="316" t="s">
        <v>978</v>
      </c>
      <c r="Z382" s="316" t="s">
        <v>978</v>
      </c>
      <c r="AA382" s="316" t="s">
        <v>970</v>
      </c>
      <c r="AB382" s="316" t="s">
        <v>938</v>
      </c>
      <c r="AC382" s="316" t="s">
        <v>978</v>
      </c>
      <c r="AD382" s="316" t="s">
        <v>946</v>
      </c>
      <c r="AE382" s="316" t="s">
        <v>946</v>
      </c>
      <c r="AF382" s="316" t="s">
        <v>946</v>
      </c>
      <c r="AG382" s="316" t="s">
        <v>946</v>
      </c>
      <c r="AH382" s="316" t="s">
        <v>975</v>
      </c>
      <c r="AI382" s="316" t="s">
        <v>938</v>
      </c>
      <c r="AJ382" s="316" t="s">
        <v>946</v>
      </c>
      <c r="AK382" s="316" t="s">
        <v>946</v>
      </c>
      <c r="AL382" s="316" t="s">
        <v>946</v>
      </c>
      <c r="AM382" s="316" t="s">
        <v>946</v>
      </c>
      <c r="AN382" s="316" t="s">
        <v>946</v>
      </c>
      <c r="AO382" s="316" t="s">
        <v>699</v>
      </c>
      <c r="AP382" s="316" t="s">
        <v>940</v>
      </c>
      <c r="AQ382" s="316" t="s">
        <v>946</v>
      </c>
      <c r="AR382" s="316" t="s">
        <v>946</v>
      </c>
    </row>
    <row r="383" spans="1:44">
      <c r="A383" s="316" t="s">
        <v>8243</v>
      </c>
      <c r="B383" s="316" t="s">
        <v>8244</v>
      </c>
      <c r="C383" s="316" t="s">
        <v>8245</v>
      </c>
      <c r="D383" s="317">
        <v>45734</v>
      </c>
      <c r="E383" s="316" t="s">
        <v>7887</v>
      </c>
      <c r="F383" s="316" t="s">
        <v>169</v>
      </c>
      <c r="G383" s="316" t="s">
        <v>7879</v>
      </c>
      <c r="H383" s="316" t="s">
        <v>3190</v>
      </c>
      <c r="I383" s="316" t="s">
        <v>3192</v>
      </c>
      <c r="J383" s="316" t="s">
        <v>955</v>
      </c>
      <c r="K383" s="316" t="s">
        <v>955</v>
      </c>
      <c r="L383" s="316" t="s">
        <v>955</v>
      </c>
      <c r="M383" s="316" t="s">
        <v>940</v>
      </c>
      <c r="N383" s="316" t="s">
        <v>938</v>
      </c>
      <c r="O383" s="316" t="s">
        <v>955</v>
      </c>
      <c r="P383" s="316" t="s">
        <v>956</v>
      </c>
      <c r="Q383" s="316" t="s">
        <v>955</v>
      </c>
      <c r="R383" s="316" t="s">
        <v>955</v>
      </c>
      <c r="S383" s="316" t="s">
        <v>956</v>
      </c>
      <c r="T383" s="316" t="s">
        <v>975</v>
      </c>
      <c r="U383" s="316" t="s">
        <v>938</v>
      </c>
      <c r="V383" s="316" t="s">
        <v>936</v>
      </c>
      <c r="W383" s="316" t="s">
        <v>956</v>
      </c>
      <c r="X383" s="316" t="s">
        <v>956</v>
      </c>
      <c r="Y383" s="316" t="s">
        <v>956</v>
      </c>
      <c r="Z383" s="316" t="s">
        <v>956</v>
      </c>
      <c r="AA383" s="316" t="s">
        <v>940</v>
      </c>
      <c r="AB383" s="316" t="s">
        <v>938</v>
      </c>
      <c r="AC383" s="316" t="s">
        <v>956</v>
      </c>
      <c r="AD383" s="316" t="s">
        <v>956</v>
      </c>
      <c r="AE383" s="316" t="s">
        <v>955</v>
      </c>
      <c r="AF383" s="316" t="s">
        <v>955</v>
      </c>
      <c r="AG383" s="316" t="s">
        <v>955</v>
      </c>
      <c r="AH383" s="316" t="s">
        <v>940</v>
      </c>
      <c r="AI383" s="316" t="s">
        <v>938</v>
      </c>
      <c r="AJ383" s="316" t="s">
        <v>955</v>
      </c>
      <c r="AK383" s="316" t="s">
        <v>955</v>
      </c>
      <c r="AL383" s="316" t="s">
        <v>955</v>
      </c>
      <c r="AM383" s="316" t="s">
        <v>955</v>
      </c>
      <c r="AN383" s="316" t="s">
        <v>955</v>
      </c>
      <c r="AO383" s="316" t="s">
        <v>699</v>
      </c>
      <c r="AP383" s="316" t="s">
        <v>938</v>
      </c>
      <c r="AQ383" s="316" t="s">
        <v>955</v>
      </c>
      <c r="AR383" s="316" t="s">
        <v>955</v>
      </c>
    </row>
    <row r="384" spans="1:44">
      <c r="A384" s="316" t="s">
        <v>3359</v>
      </c>
      <c r="B384" s="316" t="s">
        <v>3360</v>
      </c>
      <c r="C384" s="316" t="s">
        <v>8246</v>
      </c>
      <c r="D384" s="317">
        <v>45734</v>
      </c>
      <c r="E384" s="316" t="s">
        <v>7887</v>
      </c>
      <c r="F384" s="316" t="s">
        <v>644</v>
      </c>
      <c r="G384" s="316" t="s">
        <v>7879</v>
      </c>
      <c r="H384" s="316" t="s">
        <v>3190</v>
      </c>
      <c r="I384" s="316" t="s">
        <v>3285</v>
      </c>
      <c r="J384" s="316" t="s">
        <v>946</v>
      </c>
      <c r="K384" s="316" t="s">
        <v>955</v>
      </c>
      <c r="L384" s="316" t="s">
        <v>955</v>
      </c>
      <c r="M384" s="316" t="s">
        <v>956</v>
      </c>
      <c r="N384" s="316" t="s">
        <v>938</v>
      </c>
      <c r="O384" s="316" t="s">
        <v>955</v>
      </c>
      <c r="P384" s="316" t="s">
        <v>955</v>
      </c>
      <c r="Q384" s="316" t="s">
        <v>955</v>
      </c>
      <c r="R384" s="316" t="s">
        <v>955</v>
      </c>
      <c r="S384" s="316" t="s">
        <v>978</v>
      </c>
      <c r="T384" s="316" t="s">
        <v>975</v>
      </c>
      <c r="U384" s="316" t="s">
        <v>938</v>
      </c>
      <c r="V384" s="316" t="s">
        <v>955</v>
      </c>
      <c r="W384" s="316" t="s">
        <v>955</v>
      </c>
      <c r="X384" s="316" t="s">
        <v>955</v>
      </c>
      <c r="Y384" s="316" t="s">
        <v>978</v>
      </c>
      <c r="Z384" s="316" t="s">
        <v>955</v>
      </c>
      <c r="AA384" s="316" t="s">
        <v>975</v>
      </c>
      <c r="AB384" s="316" t="s">
        <v>938</v>
      </c>
      <c r="AC384" s="316" t="s">
        <v>956</v>
      </c>
      <c r="AD384" s="316" t="s">
        <v>956</v>
      </c>
      <c r="AE384" s="316" t="s">
        <v>955</v>
      </c>
      <c r="AF384" s="316" t="s">
        <v>955</v>
      </c>
      <c r="AG384" s="316" t="s">
        <v>955</v>
      </c>
      <c r="AH384" s="316" t="s">
        <v>41</v>
      </c>
      <c r="AI384" s="316" t="s">
        <v>938</v>
      </c>
      <c r="AJ384" s="316" t="s">
        <v>41</v>
      </c>
      <c r="AK384" s="316" t="s">
        <v>41</v>
      </c>
      <c r="AL384" s="316" t="s">
        <v>41</v>
      </c>
      <c r="AM384" s="316" t="s">
        <v>41</v>
      </c>
      <c r="AN384" s="316" t="s">
        <v>41</v>
      </c>
      <c r="AO384" s="316" t="s">
        <v>41</v>
      </c>
      <c r="AP384" s="316" t="s">
        <v>938</v>
      </c>
      <c r="AQ384" s="316" t="s">
        <v>955</v>
      </c>
      <c r="AR384" s="316" t="s">
        <v>955</v>
      </c>
    </row>
    <row r="385" spans="1:44">
      <c r="A385" s="316" t="s">
        <v>8247</v>
      </c>
      <c r="B385" s="316" t="s">
        <v>8248</v>
      </c>
      <c r="C385" s="316" t="s">
        <v>8249</v>
      </c>
      <c r="D385" s="317">
        <v>45734</v>
      </c>
      <c r="E385" s="316" t="s">
        <v>1105</v>
      </c>
      <c r="F385" s="316" t="s">
        <v>169</v>
      </c>
      <c r="G385" s="316" t="s">
        <v>7879</v>
      </c>
      <c r="H385" s="316" t="s">
        <v>3190</v>
      </c>
      <c r="I385" s="316" t="s">
        <v>3192</v>
      </c>
      <c r="J385" s="316" t="s">
        <v>955</v>
      </c>
      <c r="K385" s="316" t="s">
        <v>955</v>
      </c>
      <c r="L385" s="316" t="s">
        <v>955</v>
      </c>
      <c r="M385" s="316" t="s">
        <v>940</v>
      </c>
      <c r="N385" s="316" t="s">
        <v>938</v>
      </c>
      <c r="O385" s="316" t="s">
        <v>955</v>
      </c>
      <c r="P385" s="316" t="s">
        <v>956</v>
      </c>
      <c r="Q385" s="316" t="s">
        <v>955</v>
      </c>
      <c r="R385" s="316" t="s">
        <v>955</v>
      </c>
      <c r="S385" s="316" t="s">
        <v>956</v>
      </c>
      <c r="T385" s="316" t="s">
        <v>975</v>
      </c>
      <c r="U385" s="316" t="s">
        <v>938</v>
      </c>
      <c r="V385" s="316" t="s">
        <v>955</v>
      </c>
      <c r="W385" s="316" t="s">
        <v>955</v>
      </c>
      <c r="X385" s="316" t="s">
        <v>955</v>
      </c>
      <c r="Y385" s="316" t="s">
        <v>955</v>
      </c>
      <c r="Z385" s="316" t="s">
        <v>955</v>
      </c>
      <c r="AA385" s="316" t="s">
        <v>975</v>
      </c>
      <c r="AB385" s="316" t="s">
        <v>938</v>
      </c>
      <c r="AC385" s="316" t="s">
        <v>955</v>
      </c>
      <c r="AD385" s="316" t="s">
        <v>955</v>
      </c>
      <c r="AE385" s="316" t="s">
        <v>955</v>
      </c>
      <c r="AF385" s="316" t="s">
        <v>955</v>
      </c>
      <c r="AG385" s="316" t="s">
        <v>955</v>
      </c>
      <c r="AH385" s="316" t="s">
        <v>940</v>
      </c>
      <c r="AI385" s="316" t="s">
        <v>938</v>
      </c>
      <c r="AJ385" s="316" t="s">
        <v>956</v>
      </c>
      <c r="AK385" s="316" t="s">
        <v>956</v>
      </c>
      <c r="AL385" s="316" t="s">
        <v>947</v>
      </c>
      <c r="AM385" s="316" t="s">
        <v>947</v>
      </c>
      <c r="AN385" s="316" t="s">
        <v>947</v>
      </c>
      <c r="AO385" s="316" t="s">
        <v>699</v>
      </c>
      <c r="AP385" s="316" t="s">
        <v>938</v>
      </c>
      <c r="AQ385" s="316" t="s">
        <v>947</v>
      </c>
      <c r="AR385" s="316" t="s">
        <v>947</v>
      </c>
    </row>
    <row r="386" spans="1:44">
      <c r="A386" s="316" t="s">
        <v>8250</v>
      </c>
      <c r="B386" s="316" t="s">
        <v>8251</v>
      </c>
      <c r="C386" s="316" t="s">
        <v>8252</v>
      </c>
      <c r="D386" s="317">
        <v>45742</v>
      </c>
      <c r="E386" s="316" t="s">
        <v>7955</v>
      </c>
      <c r="F386" s="316" t="s">
        <v>644</v>
      </c>
      <c r="G386" s="316" t="s">
        <v>7879</v>
      </c>
      <c r="H386" s="316" t="s">
        <v>3190</v>
      </c>
      <c r="I386" s="316" t="s">
        <v>3208</v>
      </c>
      <c r="J386" s="316" t="s">
        <v>978</v>
      </c>
      <c r="K386" s="316" t="s">
        <v>978</v>
      </c>
      <c r="L386" s="316" t="s">
        <v>978</v>
      </c>
      <c r="M386" s="316" t="s">
        <v>961</v>
      </c>
      <c r="N386" s="316" t="s">
        <v>938</v>
      </c>
      <c r="O386" s="316" t="s">
        <v>978</v>
      </c>
      <c r="P386" s="316" t="s">
        <v>978</v>
      </c>
      <c r="Q386" s="316" t="s">
        <v>978</v>
      </c>
      <c r="R386" s="316" t="s">
        <v>955</v>
      </c>
      <c r="S386" s="316" t="s">
        <v>939</v>
      </c>
      <c r="T386" s="316" t="s">
        <v>947</v>
      </c>
      <c r="U386" s="316" t="s">
        <v>938</v>
      </c>
      <c r="V386" s="316" t="s">
        <v>978</v>
      </c>
      <c r="W386" s="316" t="s">
        <v>947</v>
      </c>
      <c r="X386" s="316" t="s">
        <v>978</v>
      </c>
      <c r="Y386" s="316" t="s">
        <v>947</v>
      </c>
      <c r="Z386" s="316" t="s">
        <v>978</v>
      </c>
      <c r="AA386" s="316" t="s">
        <v>939</v>
      </c>
      <c r="AB386" s="316" t="s">
        <v>938</v>
      </c>
      <c r="AC386" s="316" t="s">
        <v>978</v>
      </c>
      <c r="AD386" s="316" t="s">
        <v>939</v>
      </c>
      <c r="AE386" s="316" t="s">
        <v>941</v>
      </c>
      <c r="AF386" s="316" t="s">
        <v>939</v>
      </c>
      <c r="AG386" s="316" t="s">
        <v>978</v>
      </c>
      <c r="AH386" s="316" t="s">
        <v>935</v>
      </c>
      <c r="AI386" s="316" t="s">
        <v>961</v>
      </c>
      <c r="AJ386" s="316" t="s">
        <v>939</v>
      </c>
      <c r="AK386" s="316" t="s">
        <v>978</v>
      </c>
      <c r="AL386" s="316" t="s">
        <v>978</v>
      </c>
      <c r="AM386" s="316" t="s">
        <v>939</v>
      </c>
      <c r="AN386" s="316" t="s">
        <v>939</v>
      </c>
      <c r="AO386" s="316" t="s">
        <v>940</v>
      </c>
      <c r="AP386" s="316" t="s">
        <v>938</v>
      </c>
      <c r="AQ386" s="316" t="s">
        <v>982</v>
      </c>
      <c r="AR386" s="316" t="s">
        <v>939</v>
      </c>
    </row>
    <row r="387" spans="1:44">
      <c r="A387" s="316" t="s">
        <v>8253</v>
      </c>
      <c r="B387" s="316" t="s">
        <v>8254</v>
      </c>
      <c r="C387" s="316" t="s">
        <v>8255</v>
      </c>
      <c r="D387" s="317">
        <v>45743</v>
      </c>
      <c r="E387" s="316" t="s">
        <v>7936</v>
      </c>
      <c r="F387" s="316" t="s">
        <v>169</v>
      </c>
      <c r="G387" s="316" t="s">
        <v>7879</v>
      </c>
      <c r="H387" s="316" t="s">
        <v>3190</v>
      </c>
      <c r="I387" s="316" t="s">
        <v>3208</v>
      </c>
      <c r="J387" s="316" t="s">
        <v>947</v>
      </c>
      <c r="K387" s="316" t="s">
        <v>939</v>
      </c>
      <c r="L387" s="316" t="s">
        <v>939</v>
      </c>
      <c r="M387" s="316" t="s">
        <v>961</v>
      </c>
      <c r="N387" s="316" t="s">
        <v>938</v>
      </c>
      <c r="O387" s="316" t="s">
        <v>947</v>
      </c>
      <c r="P387" s="316" t="s">
        <v>939</v>
      </c>
      <c r="Q387" s="316" t="s">
        <v>939</v>
      </c>
      <c r="R387" s="316" t="s">
        <v>939</v>
      </c>
      <c r="S387" s="316" t="s">
        <v>939</v>
      </c>
      <c r="T387" s="316" t="s">
        <v>956</v>
      </c>
      <c r="U387" s="316" t="s">
        <v>938</v>
      </c>
      <c r="V387" s="316" t="s">
        <v>939</v>
      </c>
      <c r="W387" s="316" t="s">
        <v>947</v>
      </c>
      <c r="X387" s="316" t="s">
        <v>947</v>
      </c>
      <c r="Y387" s="316" t="s">
        <v>939</v>
      </c>
      <c r="Z387" s="316" t="s">
        <v>939</v>
      </c>
      <c r="AA387" s="316" t="s">
        <v>956</v>
      </c>
      <c r="AB387" s="316" t="s">
        <v>940</v>
      </c>
      <c r="AC387" s="316" t="s">
        <v>939</v>
      </c>
      <c r="AD387" s="316" t="s">
        <v>939</v>
      </c>
      <c r="AE387" s="316" t="s">
        <v>939</v>
      </c>
      <c r="AF387" s="316" t="s">
        <v>947</v>
      </c>
      <c r="AG387" s="316" t="s">
        <v>947</v>
      </c>
      <c r="AH387" s="316" t="s">
        <v>956</v>
      </c>
      <c r="AI387" s="316" t="s">
        <v>938</v>
      </c>
      <c r="AJ387" s="316" t="s">
        <v>947</v>
      </c>
      <c r="AK387" s="316" t="s">
        <v>941</v>
      </c>
      <c r="AL387" s="316" t="s">
        <v>939</v>
      </c>
      <c r="AM387" s="316" t="s">
        <v>939</v>
      </c>
      <c r="AN387" s="316" t="s">
        <v>939</v>
      </c>
      <c r="AO387" s="316" t="s">
        <v>962</v>
      </c>
      <c r="AP387" s="316" t="s">
        <v>940</v>
      </c>
      <c r="AQ387" s="316" t="s">
        <v>947</v>
      </c>
      <c r="AR387" s="316" t="s">
        <v>939</v>
      </c>
    </row>
    <row r="388" spans="1:44">
      <c r="A388" s="316" t="s">
        <v>8256</v>
      </c>
      <c r="B388" s="316" t="s">
        <v>8257</v>
      </c>
      <c r="C388" s="316" t="s">
        <v>8258</v>
      </c>
      <c r="D388" s="317">
        <v>45964</v>
      </c>
      <c r="E388" s="316" t="s">
        <v>7923</v>
      </c>
      <c r="F388" s="316" t="s">
        <v>644</v>
      </c>
      <c r="G388" s="316" t="s">
        <v>7879</v>
      </c>
      <c r="H388" s="316" t="s">
        <v>3190</v>
      </c>
      <c r="I388" s="316" t="s">
        <v>3208</v>
      </c>
      <c r="J388" s="316" t="s">
        <v>956</v>
      </c>
      <c r="K388" s="316" t="s">
        <v>947</v>
      </c>
      <c r="L388" s="316" t="s">
        <v>956</v>
      </c>
      <c r="M388" s="316" t="s">
        <v>940</v>
      </c>
      <c r="N388" s="316" t="s">
        <v>938</v>
      </c>
      <c r="O388" s="316" t="s">
        <v>978</v>
      </c>
      <c r="P388" s="316" t="s">
        <v>956</v>
      </c>
      <c r="Q388" s="316" t="s">
        <v>956</v>
      </c>
      <c r="R388" s="316" t="s">
        <v>947</v>
      </c>
      <c r="S388" s="316" t="s">
        <v>956</v>
      </c>
      <c r="T388" s="316" t="s">
        <v>940</v>
      </c>
      <c r="U388" s="316" t="s">
        <v>938</v>
      </c>
      <c r="V388" s="316" t="s">
        <v>956</v>
      </c>
      <c r="W388" s="316" t="s">
        <v>947</v>
      </c>
      <c r="X388" s="316" t="s">
        <v>956</v>
      </c>
      <c r="Y388" s="316" t="s">
        <v>956</v>
      </c>
      <c r="Z388" s="316" t="s">
        <v>956</v>
      </c>
      <c r="AA388" s="316" t="s">
        <v>961</v>
      </c>
      <c r="AB388" s="316" t="s">
        <v>938</v>
      </c>
      <c r="AC388" s="316" t="s">
        <v>956</v>
      </c>
      <c r="AD388" s="316" t="s">
        <v>956</v>
      </c>
      <c r="AE388" s="316" t="s">
        <v>956</v>
      </c>
      <c r="AF388" s="316" t="s">
        <v>956</v>
      </c>
      <c r="AG388" s="316" t="s">
        <v>956</v>
      </c>
      <c r="AH388" s="316" t="s">
        <v>940</v>
      </c>
      <c r="AI388" s="316" t="s">
        <v>938</v>
      </c>
      <c r="AJ388" s="316" t="s">
        <v>947</v>
      </c>
      <c r="AK388" s="316" t="s">
        <v>947</v>
      </c>
      <c r="AL388" s="316" t="s">
        <v>956</v>
      </c>
      <c r="AM388" s="316" t="s">
        <v>956</v>
      </c>
      <c r="AN388" s="316" t="s">
        <v>956</v>
      </c>
      <c r="AO388" s="316" t="s">
        <v>699</v>
      </c>
      <c r="AP388" s="316" t="s">
        <v>938</v>
      </c>
      <c r="AQ388" s="316" t="s">
        <v>956</v>
      </c>
      <c r="AR388" s="316" t="s">
        <v>956</v>
      </c>
    </row>
    <row r="389" spans="1:44">
      <c r="A389" s="316" t="s">
        <v>8259</v>
      </c>
      <c r="B389" s="316" t="s">
        <v>8260</v>
      </c>
      <c r="C389" s="316" t="s">
        <v>8261</v>
      </c>
      <c r="D389" s="317">
        <v>45908</v>
      </c>
      <c r="E389" s="316" t="s">
        <v>1101</v>
      </c>
      <c r="F389" s="316" t="s">
        <v>644</v>
      </c>
      <c r="G389" s="316" t="s">
        <v>7879</v>
      </c>
      <c r="H389" s="316" t="s">
        <v>3190</v>
      </c>
      <c r="I389" s="316" t="s">
        <v>3196</v>
      </c>
      <c r="J389" s="316" t="s">
        <v>978</v>
      </c>
      <c r="K389" s="316" t="s">
        <v>939</v>
      </c>
      <c r="L389" s="316" t="s">
        <v>947</v>
      </c>
      <c r="M389" s="316" t="s">
        <v>961</v>
      </c>
      <c r="N389" s="316" t="s">
        <v>938</v>
      </c>
      <c r="O389" s="316" t="s">
        <v>947</v>
      </c>
      <c r="P389" s="316" t="s">
        <v>939</v>
      </c>
      <c r="Q389" s="316" t="s">
        <v>963</v>
      </c>
      <c r="R389" s="316" t="s">
        <v>978</v>
      </c>
      <c r="S389" s="316" t="s">
        <v>978</v>
      </c>
      <c r="T389" s="316" t="s">
        <v>961</v>
      </c>
      <c r="U389" s="316" t="s">
        <v>938</v>
      </c>
      <c r="V389" s="316" t="s">
        <v>978</v>
      </c>
      <c r="W389" s="316" t="s">
        <v>978</v>
      </c>
      <c r="X389" s="316" t="s">
        <v>947</v>
      </c>
      <c r="Y389" s="316" t="s">
        <v>947</v>
      </c>
      <c r="Z389" s="316" t="s">
        <v>939</v>
      </c>
      <c r="AA389" s="316" t="s">
        <v>978</v>
      </c>
      <c r="AB389" s="316" t="s">
        <v>938</v>
      </c>
      <c r="AC389" s="316" t="s">
        <v>978</v>
      </c>
      <c r="AD389" s="316" t="s">
        <v>978</v>
      </c>
      <c r="AE389" s="316" t="s">
        <v>978</v>
      </c>
      <c r="AF389" s="316" t="s">
        <v>978</v>
      </c>
      <c r="AG389" s="316" t="s">
        <v>947</v>
      </c>
      <c r="AH389" s="316" t="s">
        <v>961</v>
      </c>
      <c r="AI389" s="316" t="s">
        <v>938</v>
      </c>
      <c r="AJ389" s="316" t="s">
        <v>978</v>
      </c>
      <c r="AK389" s="316" t="s">
        <v>956</v>
      </c>
      <c r="AL389" s="316" t="s">
        <v>978</v>
      </c>
      <c r="AM389" s="316" t="s">
        <v>956</v>
      </c>
      <c r="AN389" s="316" t="s">
        <v>956</v>
      </c>
      <c r="AO389" s="316" t="s">
        <v>699</v>
      </c>
      <c r="AP389" s="316" t="s">
        <v>938</v>
      </c>
      <c r="AQ389" s="316" t="s">
        <v>978</v>
      </c>
      <c r="AR389" s="316" t="s">
        <v>978</v>
      </c>
    </row>
    <row r="390" spans="1:44">
      <c r="A390" s="316" t="s">
        <v>8262</v>
      </c>
      <c r="B390" s="316" t="s">
        <v>8263</v>
      </c>
      <c r="C390" s="316" t="s">
        <v>8264</v>
      </c>
      <c r="D390" s="317">
        <v>45908</v>
      </c>
      <c r="E390" s="316" t="s">
        <v>1101</v>
      </c>
      <c r="F390" s="316" t="s">
        <v>644</v>
      </c>
      <c r="G390" s="316" t="s">
        <v>7879</v>
      </c>
      <c r="H390" s="316" t="s">
        <v>3190</v>
      </c>
      <c r="I390" s="316" t="s">
        <v>3208</v>
      </c>
      <c r="J390" s="316" t="s">
        <v>956</v>
      </c>
      <c r="K390" s="316" t="s">
        <v>947</v>
      </c>
      <c r="L390" s="316" t="s">
        <v>947</v>
      </c>
      <c r="M390" s="316" t="s">
        <v>940</v>
      </c>
      <c r="N390" s="316" t="s">
        <v>938</v>
      </c>
      <c r="O390" s="316" t="s">
        <v>979</v>
      </c>
      <c r="P390" s="316" t="s">
        <v>956</v>
      </c>
      <c r="Q390" s="316" t="s">
        <v>963</v>
      </c>
      <c r="R390" s="316" t="s">
        <v>956</v>
      </c>
      <c r="S390" s="316" t="s">
        <v>956</v>
      </c>
      <c r="T390" s="316" t="s">
        <v>940</v>
      </c>
      <c r="U390" s="316" t="s">
        <v>938</v>
      </c>
      <c r="V390" s="316" t="s">
        <v>956</v>
      </c>
      <c r="W390" s="316" t="s">
        <v>956</v>
      </c>
      <c r="X390" s="316" t="s">
        <v>947</v>
      </c>
      <c r="Y390" s="316" t="s">
        <v>947</v>
      </c>
      <c r="Z390" s="316" t="s">
        <v>947</v>
      </c>
      <c r="AA390" s="316" t="s">
        <v>956</v>
      </c>
      <c r="AB390" s="316" t="s">
        <v>938</v>
      </c>
      <c r="AC390" s="316" t="s">
        <v>956</v>
      </c>
      <c r="AD390" s="316" t="s">
        <v>956</v>
      </c>
      <c r="AE390" s="316" t="s">
        <v>956</v>
      </c>
      <c r="AF390" s="316" t="s">
        <v>956</v>
      </c>
      <c r="AG390" s="316" t="s">
        <v>947</v>
      </c>
      <c r="AH390" s="316" t="s">
        <v>940</v>
      </c>
      <c r="AI390" s="316" t="s">
        <v>938</v>
      </c>
      <c r="AJ390" s="316" t="s">
        <v>956</v>
      </c>
      <c r="AK390" s="316" t="s">
        <v>956</v>
      </c>
      <c r="AL390" s="316" t="s">
        <v>956</v>
      </c>
      <c r="AM390" s="316" t="s">
        <v>956</v>
      </c>
      <c r="AN390" s="316" t="s">
        <v>956</v>
      </c>
      <c r="AO390" s="316" t="s">
        <v>699</v>
      </c>
      <c r="AP390" s="316" t="s">
        <v>938</v>
      </c>
      <c r="AQ390" s="316" t="s">
        <v>936</v>
      </c>
      <c r="AR390" s="316" t="s">
        <v>956</v>
      </c>
    </row>
    <row r="391" spans="1:44">
      <c r="A391" s="316" t="s">
        <v>8265</v>
      </c>
      <c r="B391" s="316" t="s">
        <v>8266</v>
      </c>
      <c r="C391" s="316" t="s">
        <v>8267</v>
      </c>
      <c r="D391" s="317">
        <v>45747</v>
      </c>
      <c r="E391" s="316" t="s">
        <v>8268</v>
      </c>
      <c r="F391" s="316" t="s">
        <v>169</v>
      </c>
      <c r="G391" s="316" t="s">
        <v>7879</v>
      </c>
      <c r="H391" s="316" t="s">
        <v>3190</v>
      </c>
      <c r="I391" s="316" t="s">
        <v>3192</v>
      </c>
      <c r="J391" s="316" t="s">
        <v>956</v>
      </c>
      <c r="K391" s="316" t="s">
        <v>956</v>
      </c>
      <c r="L391" s="316" t="s">
        <v>956</v>
      </c>
      <c r="M391" s="316" t="s">
        <v>699</v>
      </c>
      <c r="N391" s="316" t="s">
        <v>938</v>
      </c>
      <c r="O391" s="316" t="s">
        <v>956</v>
      </c>
      <c r="P391" s="316" t="s">
        <v>956</v>
      </c>
      <c r="Q391" s="316" t="s">
        <v>979</v>
      </c>
      <c r="R391" s="316" t="s">
        <v>956</v>
      </c>
      <c r="S391" s="316" t="s">
        <v>956</v>
      </c>
      <c r="T391" s="316" t="s">
        <v>961</v>
      </c>
      <c r="U391" s="316" t="s">
        <v>938</v>
      </c>
      <c r="V391" s="316" t="s">
        <v>956</v>
      </c>
      <c r="W391" s="316" t="s">
        <v>978</v>
      </c>
      <c r="X391" s="316" t="s">
        <v>956</v>
      </c>
      <c r="Y391" s="316" t="s">
        <v>956</v>
      </c>
      <c r="Z391" s="316" t="s">
        <v>956</v>
      </c>
      <c r="AA391" s="316" t="s">
        <v>940</v>
      </c>
      <c r="AB391" s="316" t="s">
        <v>962</v>
      </c>
      <c r="AC391" s="316" t="s">
        <v>956</v>
      </c>
      <c r="AD391" s="316" t="s">
        <v>956</v>
      </c>
      <c r="AE391" s="316" t="s">
        <v>978</v>
      </c>
      <c r="AF391" s="316" t="s">
        <v>956</v>
      </c>
      <c r="AG391" s="316" t="s">
        <v>956</v>
      </c>
      <c r="AH391" s="316" t="s">
        <v>940</v>
      </c>
      <c r="AI391" s="316" t="s">
        <v>938</v>
      </c>
      <c r="AJ391" s="316" t="s">
        <v>956</v>
      </c>
      <c r="AK391" s="316" t="s">
        <v>956</v>
      </c>
      <c r="AL391" s="316" t="s">
        <v>956</v>
      </c>
      <c r="AM391" s="316" t="s">
        <v>956</v>
      </c>
      <c r="AN391" s="316" t="s">
        <v>956</v>
      </c>
      <c r="AO391" s="316" t="s">
        <v>961</v>
      </c>
      <c r="AP391" s="316" t="s">
        <v>938</v>
      </c>
      <c r="AQ391" s="316" t="s">
        <v>956</v>
      </c>
      <c r="AR391" s="316" t="s">
        <v>956</v>
      </c>
    </row>
    <row r="392" spans="1:44">
      <c r="A392" s="316" t="s">
        <v>8269</v>
      </c>
      <c r="B392" s="316" t="s">
        <v>8270</v>
      </c>
      <c r="C392" s="316" t="s">
        <v>8271</v>
      </c>
      <c r="D392" s="317">
        <v>45749</v>
      </c>
      <c r="E392" s="316" t="s">
        <v>1101</v>
      </c>
      <c r="F392" s="316" t="s">
        <v>644</v>
      </c>
      <c r="G392" s="316" t="s">
        <v>7879</v>
      </c>
      <c r="H392" s="316" t="s">
        <v>3190</v>
      </c>
      <c r="I392" s="316" t="s">
        <v>3208</v>
      </c>
      <c r="J392" s="316" t="s">
        <v>946</v>
      </c>
      <c r="K392" s="316" t="s">
        <v>947</v>
      </c>
      <c r="L392" s="316" t="s">
        <v>947</v>
      </c>
      <c r="M392" s="316" t="s">
        <v>978</v>
      </c>
      <c r="N392" s="316" t="s">
        <v>938</v>
      </c>
      <c r="O392" s="316" t="s">
        <v>947</v>
      </c>
      <c r="P392" s="316" t="s">
        <v>955</v>
      </c>
      <c r="Q392" s="316" t="s">
        <v>946</v>
      </c>
      <c r="R392" s="316" t="s">
        <v>946</v>
      </c>
      <c r="S392" s="316" t="s">
        <v>946</v>
      </c>
      <c r="T392" s="316" t="s">
        <v>970</v>
      </c>
      <c r="U392" s="316" t="s">
        <v>938</v>
      </c>
      <c r="V392" s="316" t="s">
        <v>955</v>
      </c>
      <c r="W392" s="316" t="s">
        <v>946</v>
      </c>
      <c r="X392" s="316" t="s">
        <v>955</v>
      </c>
      <c r="Y392" s="316" t="s">
        <v>955</v>
      </c>
      <c r="Z392" s="316" t="s">
        <v>955</v>
      </c>
      <c r="AA392" s="316" t="s">
        <v>935</v>
      </c>
      <c r="AB392" s="316" t="s">
        <v>938</v>
      </c>
      <c r="AC392" s="316" t="s">
        <v>946</v>
      </c>
      <c r="AD392" s="316" t="s">
        <v>955</v>
      </c>
      <c r="AE392" s="316" t="s">
        <v>955</v>
      </c>
      <c r="AF392" s="316" t="s">
        <v>955</v>
      </c>
      <c r="AG392" s="316" t="s">
        <v>946</v>
      </c>
      <c r="AH392" s="316" t="s">
        <v>975</v>
      </c>
      <c r="AI392" s="316" t="s">
        <v>938</v>
      </c>
      <c r="AJ392" s="316" t="s">
        <v>955</v>
      </c>
      <c r="AK392" s="316" t="s">
        <v>955</v>
      </c>
      <c r="AL392" s="316" t="s">
        <v>939</v>
      </c>
      <c r="AM392" s="316" t="s">
        <v>947</v>
      </c>
      <c r="AN392" s="316" t="s">
        <v>947</v>
      </c>
      <c r="AO392" s="316" t="s">
        <v>946</v>
      </c>
      <c r="AP392" s="316" t="s">
        <v>938</v>
      </c>
      <c r="AQ392" s="316" t="s">
        <v>947</v>
      </c>
      <c r="AR392" s="316" t="s">
        <v>947</v>
      </c>
    </row>
    <row r="393" spans="1:44">
      <c r="A393" s="316" t="s">
        <v>3361</v>
      </c>
      <c r="B393" s="316" t="s">
        <v>3362</v>
      </c>
      <c r="C393" s="316" t="s">
        <v>8272</v>
      </c>
      <c r="D393" s="317">
        <v>45749</v>
      </c>
      <c r="E393" s="316" t="s">
        <v>7926</v>
      </c>
      <c r="F393" s="316" t="s">
        <v>169</v>
      </c>
      <c r="G393" s="316" t="s">
        <v>7879</v>
      </c>
      <c r="H393" s="316" t="s">
        <v>3190</v>
      </c>
      <c r="I393" s="316" t="s">
        <v>3192</v>
      </c>
      <c r="J393" s="316" t="s">
        <v>978</v>
      </c>
      <c r="K393" s="316" t="s">
        <v>978</v>
      </c>
      <c r="L393" s="316" t="s">
        <v>978</v>
      </c>
      <c r="M393" s="316" t="s">
        <v>961</v>
      </c>
      <c r="N393" s="316" t="s">
        <v>938</v>
      </c>
      <c r="O393" s="316" t="s">
        <v>978</v>
      </c>
      <c r="P393" s="316" t="s">
        <v>978</v>
      </c>
      <c r="Q393" s="316" t="s">
        <v>939</v>
      </c>
      <c r="R393" s="316" t="s">
        <v>955</v>
      </c>
      <c r="S393" s="316" t="s">
        <v>978</v>
      </c>
      <c r="T393" s="316" t="s">
        <v>961</v>
      </c>
      <c r="U393" s="316" t="s">
        <v>938</v>
      </c>
      <c r="V393" s="316" t="s">
        <v>936</v>
      </c>
      <c r="W393" s="316" t="s">
        <v>939</v>
      </c>
      <c r="X393" s="316" t="s">
        <v>978</v>
      </c>
      <c r="Y393" s="316" t="s">
        <v>41</v>
      </c>
      <c r="Z393" s="316" t="s">
        <v>41</v>
      </c>
      <c r="AA393" s="316" t="s">
        <v>961</v>
      </c>
      <c r="AB393" s="316" t="s">
        <v>938</v>
      </c>
      <c r="AC393" s="316" t="s">
        <v>978</v>
      </c>
      <c r="AD393" s="316" t="s">
        <v>978</v>
      </c>
      <c r="AE393" s="316" t="s">
        <v>956</v>
      </c>
      <c r="AF393" s="316" t="s">
        <v>978</v>
      </c>
      <c r="AG393" s="316" t="s">
        <v>978</v>
      </c>
      <c r="AH393" s="316" t="s">
        <v>699</v>
      </c>
      <c r="AI393" s="316" t="s">
        <v>938</v>
      </c>
      <c r="AJ393" s="316" t="s">
        <v>938</v>
      </c>
      <c r="AK393" s="316" t="s">
        <v>938</v>
      </c>
      <c r="AL393" s="316" t="s">
        <v>938</v>
      </c>
      <c r="AM393" s="316" t="s">
        <v>938</v>
      </c>
      <c r="AN393" s="316" t="s">
        <v>938</v>
      </c>
      <c r="AO393" s="316" t="s">
        <v>938</v>
      </c>
      <c r="AP393" s="316" t="s">
        <v>938</v>
      </c>
      <c r="AQ393" s="316" t="s">
        <v>938</v>
      </c>
      <c r="AR393" s="316" t="s">
        <v>938</v>
      </c>
    </row>
    <row r="394" spans="1:44">
      <c r="A394" s="316" t="s">
        <v>8273</v>
      </c>
      <c r="B394" s="316" t="s">
        <v>8274</v>
      </c>
      <c r="C394" s="316" t="s">
        <v>8275</v>
      </c>
      <c r="D394" s="317">
        <v>45749</v>
      </c>
      <c r="E394" s="316" t="s">
        <v>7926</v>
      </c>
      <c r="F394" s="316" t="s">
        <v>169</v>
      </c>
      <c r="G394" s="316" t="s">
        <v>7879</v>
      </c>
      <c r="H394" s="316" t="s">
        <v>3190</v>
      </c>
      <c r="I394" s="316" t="s">
        <v>3192</v>
      </c>
      <c r="J394" s="316" t="s">
        <v>939</v>
      </c>
      <c r="K394" s="316" t="s">
        <v>978</v>
      </c>
      <c r="L394" s="316" t="s">
        <v>978</v>
      </c>
      <c r="M394" s="316" t="s">
        <v>961</v>
      </c>
      <c r="N394" s="316" t="s">
        <v>938</v>
      </c>
      <c r="O394" s="316" t="s">
        <v>978</v>
      </c>
      <c r="P394" s="316" t="s">
        <v>978</v>
      </c>
      <c r="Q394" s="316" t="s">
        <v>961</v>
      </c>
      <c r="R394" s="316" t="s">
        <v>941</v>
      </c>
      <c r="S394" s="316" t="s">
        <v>939</v>
      </c>
      <c r="T394" s="316" t="s">
        <v>978</v>
      </c>
      <c r="U394" s="316" t="s">
        <v>938</v>
      </c>
      <c r="V394" s="316" t="s">
        <v>939</v>
      </c>
      <c r="W394" s="316" t="s">
        <v>936</v>
      </c>
      <c r="X394" s="316" t="s">
        <v>936</v>
      </c>
      <c r="Y394" s="316" t="s">
        <v>936</v>
      </c>
      <c r="Z394" s="316" t="s">
        <v>936</v>
      </c>
      <c r="AA394" s="316" t="s">
        <v>936</v>
      </c>
      <c r="AB394" s="316" t="s">
        <v>938</v>
      </c>
      <c r="AC394" s="316" t="s">
        <v>936</v>
      </c>
      <c r="AD394" s="316" t="s">
        <v>936</v>
      </c>
      <c r="AE394" s="316" t="s">
        <v>936</v>
      </c>
      <c r="AF394" s="316" t="s">
        <v>936</v>
      </c>
      <c r="AG394" s="316" t="s">
        <v>936</v>
      </c>
      <c r="AH394" s="316" t="s">
        <v>936</v>
      </c>
      <c r="AI394" s="316" t="s">
        <v>938</v>
      </c>
      <c r="AJ394" s="316" t="s">
        <v>936</v>
      </c>
      <c r="AK394" s="316" t="s">
        <v>936</v>
      </c>
      <c r="AL394" s="316" t="s">
        <v>936</v>
      </c>
      <c r="AM394" s="316" t="s">
        <v>936</v>
      </c>
      <c r="AN394" s="316" t="s">
        <v>936</v>
      </c>
      <c r="AO394" s="316" t="s">
        <v>936</v>
      </c>
      <c r="AP394" s="316" t="s">
        <v>938</v>
      </c>
      <c r="AQ394" s="316" t="s">
        <v>936</v>
      </c>
      <c r="AR394" s="316" t="s">
        <v>936</v>
      </c>
    </row>
    <row r="395" spans="1:44">
      <c r="A395" s="316" t="s">
        <v>3363</v>
      </c>
      <c r="B395" s="316" t="s">
        <v>3364</v>
      </c>
      <c r="C395" s="316" t="s">
        <v>8276</v>
      </c>
      <c r="D395" s="317">
        <v>45749</v>
      </c>
      <c r="E395" s="316" t="s">
        <v>7936</v>
      </c>
      <c r="F395" s="316" t="s">
        <v>169</v>
      </c>
      <c r="G395" s="316" t="s">
        <v>7879</v>
      </c>
      <c r="H395" s="316" t="s">
        <v>3190</v>
      </c>
      <c r="I395" s="316" t="s">
        <v>3193</v>
      </c>
      <c r="J395" s="316" t="s">
        <v>941</v>
      </c>
      <c r="K395" s="316" t="s">
        <v>978</v>
      </c>
      <c r="L395" s="316" t="s">
        <v>947</v>
      </c>
      <c r="M395" s="316" t="s">
        <v>961</v>
      </c>
      <c r="N395" s="316" t="s">
        <v>938</v>
      </c>
      <c r="O395" s="316" t="s">
        <v>941</v>
      </c>
      <c r="P395" s="316" t="s">
        <v>947</v>
      </c>
      <c r="Q395" s="316" t="s">
        <v>699</v>
      </c>
      <c r="R395" s="316" t="s">
        <v>939</v>
      </c>
      <c r="S395" s="316" t="s">
        <v>982</v>
      </c>
      <c r="T395" s="316" t="s">
        <v>978</v>
      </c>
      <c r="U395" s="316" t="s">
        <v>938</v>
      </c>
      <c r="V395" s="316" t="s">
        <v>982</v>
      </c>
      <c r="W395" s="316" t="s">
        <v>941</v>
      </c>
      <c r="X395" s="316" t="s">
        <v>941</v>
      </c>
      <c r="Y395" s="316" t="s">
        <v>982</v>
      </c>
      <c r="Z395" s="316" t="s">
        <v>982</v>
      </c>
      <c r="AA395" s="316" t="s">
        <v>939</v>
      </c>
      <c r="AB395" s="316" t="s">
        <v>975</v>
      </c>
      <c r="AC395" s="316" t="s">
        <v>941</v>
      </c>
      <c r="AD395" s="316" t="s">
        <v>939</v>
      </c>
      <c r="AE395" s="316" t="s">
        <v>699</v>
      </c>
      <c r="AF395" s="316" t="s">
        <v>965</v>
      </c>
      <c r="AG395" s="316" t="s">
        <v>941</v>
      </c>
      <c r="AH395" s="316" t="s">
        <v>961</v>
      </c>
      <c r="AI395" s="316" t="s">
        <v>938</v>
      </c>
      <c r="AJ395" s="316" t="s">
        <v>941</v>
      </c>
      <c r="AK395" s="316" t="s">
        <v>941</v>
      </c>
      <c r="AL395" s="316" t="s">
        <v>941</v>
      </c>
      <c r="AM395" s="316" t="s">
        <v>982</v>
      </c>
      <c r="AN395" s="316" t="s">
        <v>982</v>
      </c>
      <c r="AO395" s="316" t="s">
        <v>699</v>
      </c>
      <c r="AP395" s="316" t="s">
        <v>938</v>
      </c>
      <c r="AQ395" s="316" t="s">
        <v>966</v>
      </c>
      <c r="AR395" s="316" t="s">
        <v>982</v>
      </c>
    </row>
    <row r="396" spans="1:44">
      <c r="A396" s="316" t="s">
        <v>3367</v>
      </c>
      <c r="B396" s="316" t="s">
        <v>3368</v>
      </c>
      <c r="C396" s="316" t="s">
        <v>8277</v>
      </c>
      <c r="D396" s="317">
        <v>45750</v>
      </c>
      <c r="E396" s="316" t="s">
        <v>1101</v>
      </c>
      <c r="F396" s="316" t="s">
        <v>169</v>
      </c>
      <c r="G396" s="316" t="s">
        <v>7879</v>
      </c>
      <c r="H396" s="316" t="s">
        <v>3190</v>
      </c>
      <c r="I396" s="316" t="s">
        <v>3192</v>
      </c>
      <c r="J396" s="316" t="s">
        <v>955</v>
      </c>
      <c r="K396" s="316" t="s">
        <v>955</v>
      </c>
      <c r="L396" s="316" t="s">
        <v>955</v>
      </c>
      <c r="M396" s="316" t="s">
        <v>956</v>
      </c>
      <c r="N396" s="316" t="s">
        <v>938</v>
      </c>
      <c r="O396" s="316" t="s">
        <v>955</v>
      </c>
      <c r="P396" s="316" t="s">
        <v>956</v>
      </c>
      <c r="Q396" s="316" t="s">
        <v>955</v>
      </c>
      <c r="R396" s="316" t="s">
        <v>955</v>
      </c>
      <c r="S396" s="316" t="s">
        <v>956</v>
      </c>
      <c r="T396" s="316" t="s">
        <v>41</v>
      </c>
      <c r="U396" s="316" t="s">
        <v>938</v>
      </c>
      <c r="V396" s="316" t="s">
        <v>956</v>
      </c>
      <c r="W396" s="316" t="s">
        <v>956</v>
      </c>
      <c r="X396" s="316" t="s">
        <v>956</v>
      </c>
      <c r="Y396" s="316" t="s">
        <v>956</v>
      </c>
      <c r="Z396" s="316" t="s">
        <v>956</v>
      </c>
      <c r="AA396" s="316" t="s">
        <v>940</v>
      </c>
      <c r="AB396" s="316" t="s">
        <v>938</v>
      </c>
      <c r="AC396" s="316" t="s">
        <v>956</v>
      </c>
      <c r="AD396" s="316" t="s">
        <v>956</v>
      </c>
      <c r="AE396" s="316" t="s">
        <v>955</v>
      </c>
      <c r="AF396" s="316" t="s">
        <v>955</v>
      </c>
      <c r="AG396" s="316" t="s">
        <v>955</v>
      </c>
      <c r="AH396" s="316" t="s">
        <v>940</v>
      </c>
      <c r="AI396" s="316" t="s">
        <v>938</v>
      </c>
      <c r="AJ396" s="316" t="s">
        <v>936</v>
      </c>
      <c r="AK396" s="316" t="s">
        <v>955</v>
      </c>
      <c r="AL396" s="316" t="s">
        <v>955</v>
      </c>
      <c r="AM396" s="316" t="s">
        <v>955</v>
      </c>
      <c r="AN396" s="316" t="s">
        <v>955</v>
      </c>
      <c r="AO396" s="316" t="s">
        <v>699</v>
      </c>
      <c r="AP396" s="316" t="s">
        <v>938</v>
      </c>
      <c r="AQ396" s="316" t="s">
        <v>956</v>
      </c>
      <c r="AR396" s="316" t="s">
        <v>955</v>
      </c>
    </row>
    <row r="397" spans="1:44">
      <c r="A397" s="316" t="s">
        <v>8278</v>
      </c>
      <c r="B397" s="316" t="s">
        <v>8279</v>
      </c>
      <c r="C397" s="316" t="s">
        <v>8280</v>
      </c>
      <c r="D397" s="317">
        <v>45750</v>
      </c>
      <c r="E397" s="316" t="s">
        <v>7923</v>
      </c>
      <c r="F397" s="316" t="s">
        <v>169</v>
      </c>
      <c r="G397" s="316" t="s">
        <v>7879</v>
      </c>
      <c r="H397" s="316" t="s">
        <v>3190</v>
      </c>
      <c r="I397" s="316" t="s">
        <v>3192</v>
      </c>
      <c r="J397" s="316" t="s">
        <v>956</v>
      </c>
      <c r="K397" s="316" t="s">
        <v>956</v>
      </c>
      <c r="L397" s="316" t="s">
        <v>947</v>
      </c>
      <c r="M397" s="316" t="s">
        <v>940</v>
      </c>
      <c r="N397" s="316" t="s">
        <v>938</v>
      </c>
      <c r="O397" s="316" t="s">
        <v>947</v>
      </c>
      <c r="P397" s="316" t="s">
        <v>946</v>
      </c>
      <c r="Q397" s="316" t="s">
        <v>978</v>
      </c>
      <c r="R397" s="316" t="s">
        <v>956</v>
      </c>
      <c r="S397" s="316" t="s">
        <v>978</v>
      </c>
      <c r="T397" s="316" t="s">
        <v>940</v>
      </c>
      <c r="U397" s="316" t="s">
        <v>938</v>
      </c>
      <c r="V397" s="316" t="s">
        <v>956</v>
      </c>
      <c r="W397" s="316" t="s">
        <v>956</v>
      </c>
      <c r="X397" s="316" t="s">
        <v>947</v>
      </c>
      <c r="Y397" s="316" t="s">
        <v>956</v>
      </c>
      <c r="Z397" s="316" t="s">
        <v>956</v>
      </c>
      <c r="AA397" s="316" t="s">
        <v>940</v>
      </c>
      <c r="AB397" s="316" t="s">
        <v>938</v>
      </c>
      <c r="AC397" s="316" t="s">
        <v>956</v>
      </c>
      <c r="AD397" s="316" t="s">
        <v>956</v>
      </c>
      <c r="AE397" s="316" t="s">
        <v>956</v>
      </c>
      <c r="AF397" s="316" t="s">
        <v>956</v>
      </c>
      <c r="AG397" s="316" t="s">
        <v>956</v>
      </c>
      <c r="AH397" s="316" t="s">
        <v>940</v>
      </c>
      <c r="AI397" s="316" t="s">
        <v>938</v>
      </c>
      <c r="AJ397" s="316" t="s">
        <v>956</v>
      </c>
      <c r="AK397" s="316" t="s">
        <v>956</v>
      </c>
      <c r="AL397" s="316" t="s">
        <v>956</v>
      </c>
      <c r="AM397" s="316" t="s">
        <v>956</v>
      </c>
      <c r="AN397" s="316" t="s">
        <v>956</v>
      </c>
      <c r="AO397" s="316" t="s">
        <v>699</v>
      </c>
      <c r="AP397" s="316" t="s">
        <v>938</v>
      </c>
      <c r="AQ397" s="316" t="s">
        <v>956</v>
      </c>
      <c r="AR397" s="316" t="s">
        <v>956</v>
      </c>
    </row>
    <row r="398" spans="1:44">
      <c r="A398" s="316" t="s">
        <v>3369</v>
      </c>
      <c r="B398" s="316" t="s">
        <v>3370</v>
      </c>
      <c r="C398" s="316" t="s">
        <v>8281</v>
      </c>
      <c r="D398" s="317">
        <v>45750</v>
      </c>
      <c r="E398" s="316" t="s">
        <v>7887</v>
      </c>
      <c r="F398" s="316" t="s">
        <v>644</v>
      </c>
      <c r="G398" s="316" t="s">
        <v>7879</v>
      </c>
      <c r="H398" s="316" t="s">
        <v>3190</v>
      </c>
      <c r="I398" s="316" t="s">
        <v>3285</v>
      </c>
      <c r="J398" s="316" t="s">
        <v>955</v>
      </c>
      <c r="K398" s="316" t="s">
        <v>955</v>
      </c>
      <c r="L398" s="316" t="s">
        <v>955</v>
      </c>
      <c r="M398" s="316" t="s">
        <v>956</v>
      </c>
      <c r="N398" s="316" t="s">
        <v>938</v>
      </c>
      <c r="O398" s="316" t="s">
        <v>955</v>
      </c>
      <c r="P398" s="316" t="s">
        <v>955</v>
      </c>
      <c r="Q398" s="316" t="s">
        <v>955</v>
      </c>
      <c r="R398" s="316" t="s">
        <v>955</v>
      </c>
      <c r="S398" s="316" t="s">
        <v>956</v>
      </c>
      <c r="T398" s="316" t="s">
        <v>940</v>
      </c>
      <c r="U398" s="316" t="s">
        <v>938</v>
      </c>
      <c r="V398" s="316" t="s">
        <v>956</v>
      </c>
      <c r="W398" s="316" t="s">
        <v>956</v>
      </c>
      <c r="X398" s="316" t="s">
        <v>956</v>
      </c>
      <c r="Y398" s="316" t="s">
        <v>956</v>
      </c>
      <c r="Z398" s="316" t="s">
        <v>956</v>
      </c>
      <c r="AA398" s="316" t="s">
        <v>940</v>
      </c>
      <c r="AB398" s="316" t="s">
        <v>938</v>
      </c>
      <c r="AC398" s="316" t="s">
        <v>956</v>
      </c>
      <c r="AD398" s="316" t="s">
        <v>978</v>
      </c>
      <c r="AE398" s="316" t="s">
        <v>956</v>
      </c>
      <c r="AF398" s="316" t="s">
        <v>978</v>
      </c>
      <c r="AG398" s="316" t="s">
        <v>961</v>
      </c>
      <c r="AH398" s="316" t="s">
        <v>936</v>
      </c>
      <c r="AI398" s="316" t="s">
        <v>938</v>
      </c>
      <c r="AJ398" s="316" t="s">
        <v>41</v>
      </c>
      <c r="AK398" s="316" t="s">
        <v>41</v>
      </c>
      <c r="AL398" s="316" t="s">
        <v>41</v>
      </c>
      <c r="AM398" s="316" t="s">
        <v>41</v>
      </c>
      <c r="AN398" s="316" t="s">
        <v>41</v>
      </c>
      <c r="AO398" s="316" t="s">
        <v>41</v>
      </c>
      <c r="AP398" s="316" t="s">
        <v>938</v>
      </c>
      <c r="AQ398" s="316" t="s">
        <v>955</v>
      </c>
      <c r="AR398" s="316" t="s">
        <v>955</v>
      </c>
    </row>
    <row r="399" spans="1:44">
      <c r="A399" s="316" t="s">
        <v>3371</v>
      </c>
      <c r="B399" s="316" t="s">
        <v>3372</v>
      </c>
      <c r="C399" s="316" t="s">
        <v>8282</v>
      </c>
      <c r="D399" s="317">
        <v>45750</v>
      </c>
      <c r="E399" s="316" t="s">
        <v>7913</v>
      </c>
      <c r="F399" s="316" t="s">
        <v>644</v>
      </c>
      <c r="G399" s="316" t="s">
        <v>7879</v>
      </c>
      <c r="H399" s="316" t="s">
        <v>3190</v>
      </c>
      <c r="I399" s="316" t="s">
        <v>3373</v>
      </c>
      <c r="J399" s="316" t="s">
        <v>947</v>
      </c>
      <c r="K399" s="316" t="s">
        <v>956</v>
      </c>
      <c r="L399" s="316" t="s">
        <v>978</v>
      </c>
      <c r="M399" s="316" t="s">
        <v>940</v>
      </c>
      <c r="N399" s="316" t="s">
        <v>938</v>
      </c>
      <c r="O399" s="316" t="s">
        <v>956</v>
      </c>
      <c r="P399" s="316" t="s">
        <v>956</v>
      </c>
      <c r="Q399" s="316" t="s">
        <v>956</v>
      </c>
      <c r="R399" s="316" t="s">
        <v>956</v>
      </c>
      <c r="S399" s="316" t="s">
        <v>947</v>
      </c>
      <c r="T399" s="316" t="s">
        <v>940</v>
      </c>
      <c r="U399" s="316" t="s">
        <v>938</v>
      </c>
      <c r="V399" s="316" t="s">
        <v>947</v>
      </c>
      <c r="W399" s="316" t="s">
        <v>956</v>
      </c>
      <c r="X399" s="316" t="s">
        <v>947</v>
      </c>
      <c r="Y399" s="316" t="s">
        <v>941</v>
      </c>
      <c r="Z399" s="316" t="s">
        <v>956</v>
      </c>
      <c r="AA399" s="316" t="s">
        <v>956</v>
      </c>
      <c r="AB399" s="316" t="s">
        <v>961</v>
      </c>
      <c r="AC399" s="316" t="s">
        <v>941</v>
      </c>
      <c r="AD399" s="316" t="s">
        <v>939</v>
      </c>
      <c r="AE399" s="316" t="s">
        <v>947</v>
      </c>
      <c r="AF399" s="316" t="s">
        <v>956</v>
      </c>
      <c r="AG399" s="316" t="s">
        <v>947</v>
      </c>
      <c r="AH399" s="316" t="s">
        <v>935</v>
      </c>
      <c r="AI399" s="316" t="s">
        <v>938</v>
      </c>
      <c r="AJ399" s="316" t="s">
        <v>978</v>
      </c>
      <c r="AK399" s="316" t="s">
        <v>939</v>
      </c>
      <c r="AL399" s="316" t="s">
        <v>941</v>
      </c>
      <c r="AM399" s="316" t="s">
        <v>941</v>
      </c>
      <c r="AN399" s="316" t="s">
        <v>947</v>
      </c>
      <c r="AO399" s="316" t="s">
        <v>940</v>
      </c>
      <c r="AP399" s="316" t="s">
        <v>975</v>
      </c>
      <c r="AQ399" s="316" t="s">
        <v>977</v>
      </c>
      <c r="AR399" s="316" t="s">
        <v>982</v>
      </c>
    </row>
    <row r="400" spans="1:44">
      <c r="A400" s="316" t="s">
        <v>3374</v>
      </c>
      <c r="B400" s="316" t="s">
        <v>3375</v>
      </c>
      <c r="C400" s="316" t="s">
        <v>8283</v>
      </c>
      <c r="D400" s="317">
        <v>45752</v>
      </c>
      <c r="E400" s="316" t="s">
        <v>8038</v>
      </c>
      <c r="F400" s="316" t="s">
        <v>644</v>
      </c>
      <c r="G400" s="316" t="s">
        <v>7879</v>
      </c>
      <c r="H400" s="316" t="s">
        <v>3190</v>
      </c>
      <c r="I400" s="316" t="s">
        <v>3193</v>
      </c>
      <c r="J400" s="316" t="s">
        <v>947</v>
      </c>
      <c r="K400" s="316" t="s">
        <v>956</v>
      </c>
      <c r="L400" s="316" t="s">
        <v>978</v>
      </c>
      <c r="M400" s="316" t="s">
        <v>970</v>
      </c>
      <c r="N400" s="316" t="s">
        <v>940</v>
      </c>
      <c r="O400" s="316" t="s">
        <v>966</v>
      </c>
      <c r="P400" s="316" t="s">
        <v>946</v>
      </c>
      <c r="Q400" s="316" t="s">
        <v>947</v>
      </c>
      <c r="R400" s="316" t="s">
        <v>956</v>
      </c>
      <c r="S400" s="316" t="s">
        <v>947</v>
      </c>
      <c r="T400" s="316" t="s">
        <v>956</v>
      </c>
      <c r="U400" s="316" t="s">
        <v>940</v>
      </c>
      <c r="V400" s="316" t="s">
        <v>965</v>
      </c>
      <c r="W400" s="316" t="s">
        <v>939</v>
      </c>
      <c r="X400" s="316" t="s">
        <v>941</v>
      </c>
      <c r="Y400" s="316" t="s">
        <v>977</v>
      </c>
      <c r="Z400" s="316" t="s">
        <v>956</v>
      </c>
      <c r="AA400" s="316" t="s">
        <v>41</v>
      </c>
      <c r="AB400" s="316" t="s">
        <v>938</v>
      </c>
      <c r="AC400" s="316" t="s">
        <v>41</v>
      </c>
      <c r="AD400" s="316" t="s">
        <v>965</v>
      </c>
      <c r="AE400" s="316" t="s">
        <v>947</v>
      </c>
      <c r="AF400" s="316" t="s">
        <v>967</v>
      </c>
      <c r="AG400" s="316" t="s">
        <v>977</v>
      </c>
      <c r="AH400" s="316" t="s">
        <v>953</v>
      </c>
      <c r="AI400" s="316" t="s">
        <v>938</v>
      </c>
      <c r="AJ400" s="316" t="s">
        <v>965</v>
      </c>
      <c r="AK400" s="316" t="s">
        <v>947</v>
      </c>
      <c r="AL400" s="316" t="s">
        <v>941</v>
      </c>
      <c r="AM400" s="316" t="s">
        <v>941</v>
      </c>
      <c r="AN400" s="316" t="s">
        <v>982</v>
      </c>
      <c r="AO400" s="316" t="s">
        <v>699</v>
      </c>
      <c r="AP400" s="316" t="s">
        <v>961</v>
      </c>
      <c r="AQ400" s="316" t="s">
        <v>977</v>
      </c>
      <c r="AR400" s="316" t="s">
        <v>982</v>
      </c>
    </row>
    <row r="401" spans="1:44">
      <c r="A401" s="316" t="s">
        <v>3376</v>
      </c>
      <c r="B401" s="316" t="s">
        <v>3377</v>
      </c>
      <c r="C401" s="316" t="s">
        <v>8284</v>
      </c>
      <c r="D401" s="317">
        <v>45754</v>
      </c>
      <c r="E401" s="316" t="s">
        <v>7926</v>
      </c>
      <c r="F401" s="316" t="s">
        <v>169</v>
      </c>
      <c r="G401" s="316" t="s">
        <v>7879</v>
      </c>
      <c r="H401" s="316" t="s">
        <v>3190</v>
      </c>
      <c r="I401" s="316" t="s">
        <v>3194</v>
      </c>
      <c r="J401" s="316" t="s">
        <v>939</v>
      </c>
      <c r="K401" s="316" t="s">
        <v>956</v>
      </c>
      <c r="L401" s="316" t="s">
        <v>41</v>
      </c>
      <c r="M401" s="316" t="s">
        <v>961</v>
      </c>
      <c r="N401" s="316" t="s">
        <v>938</v>
      </c>
      <c r="O401" s="316" t="s">
        <v>947</v>
      </c>
      <c r="P401" s="316" t="s">
        <v>956</v>
      </c>
      <c r="Q401" s="316" t="s">
        <v>947</v>
      </c>
      <c r="R401" s="316" t="s">
        <v>978</v>
      </c>
      <c r="S401" s="316" t="s">
        <v>955</v>
      </c>
      <c r="T401" s="316" t="s">
        <v>956</v>
      </c>
      <c r="U401" s="316" t="s">
        <v>940</v>
      </c>
      <c r="V401" s="316" t="s">
        <v>941</v>
      </c>
      <c r="W401" s="316" t="s">
        <v>978</v>
      </c>
      <c r="X401" s="316" t="s">
        <v>939</v>
      </c>
      <c r="Y401" s="316" t="s">
        <v>941</v>
      </c>
      <c r="Z401" s="316" t="s">
        <v>939</v>
      </c>
      <c r="AA401" s="316" t="s">
        <v>953</v>
      </c>
      <c r="AB401" s="316" t="s">
        <v>940</v>
      </c>
      <c r="AC401" s="316" t="s">
        <v>947</v>
      </c>
      <c r="AD401" s="316" t="s">
        <v>939</v>
      </c>
      <c r="AE401" s="316" t="s">
        <v>946</v>
      </c>
      <c r="AF401" s="316" t="s">
        <v>967</v>
      </c>
      <c r="AG401" s="316" t="s">
        <v>956</v>
      </c>
      <c r="AH401" s="316" t="s">
        <v>956</v>
      </c>
      <c r="AI401" s="316" t="s">
        <v>938</v>
      </c>
      <c r="AJ401" s="316" t="s">
        <v>947</v>
      </c>
      <c r="AK401" s="316" t="s">
        <v>947</v>
      </c>
      <c r="AL401" s="316" t="s">
        <v>939</v>
      </c>
      <c r="AM401" s="316" t="s">
        <v>939</v>
      </c>
      <c r="AN401" s="316" t="s">
        <v>947</v>
      </c>
      <c r="AO401" s="316" t="s">
        <v>699</v>
      </c>
      <c r="AP401" s="316" t="s">
        <v>975</v>
      </c>
      <c r="AQ401" s="316" t="s">
        <v>977</v>
      </c>
      <c r="AR401" s="316" t="s">
        <v>939</v>
      </c>
    </row>
    <row r="402" spans="1:44">
      <c r="A402" s="316" t="s">
        <v>3378</v>
      </c>
      <c r="B402" s="316" t="s">
        <v>3379</v>
      </c>
      <c r="C402" s="316" t="s">
        <v>8285</v>
      </c>
      <c r="D402" s="317">
        <v>45754</v>
      </c>
      <c r="E402" s="316" t="s">
        <v>7926</v>
      </c>
      <c r="F402" s="316" t="s">
        <v>169</v>
      </c>
      <c r="G402" s="316" t="s">
        <v>7879</v>
      </c>
      <c r="H402" s="316" t="s">
        <v>3190</v>
      </c>
      <c r="I402" s="316" t="s">
        <v>3192</v>
      </c>
      <c r="J402" s="316" t="s">
        <v>941</v>
      </c>
      <c r="K402" s="316" t="s">
        <v>978</v>
      </c>
      <c r="L402" s="316" t="s">
        <v>939</v>
      </c>
      <c r="M402" s="316" t="s">
        <v>970</v>
      </c>
      <c r="N402" s="316" t="s">
        <v>938</v>
      </c>
      <c r="O402" s="316" t="s">
        <v>941</v>
      </c>
      <c r="P402" s="316" t="s">
        <v>947</v>
      </c>
      <c r="Q402" s="316" t="s">
        <v>961</v>
      </c>
      <c r="R402" s="316" t="s">
        <v>939</v>
      </c>
      <c r="S402" s="316" t="s">
        <v>939</v>
      </c>
      <c r="T402" s="316" t="s">
        <v>946</v>
      </c>
      <c r="U402" s="316" t="s">
        <v>938</v>
      </c>
      <c r="V402" s="316" t="s">
        <v>41</v>
      </c>
      <c r="W402" s="316" t="s">
        <v>941</v>
      </c>
      <c r="X402" s="316" t="s">
        <v>941</v>
      </c>
      <c r="Y402" s="316" t="s">
        <v>978</v>
      </c>
      <c r="Z402" s="316" t="s">
        <v>941</v>
      </c>
      <c r="AA402" s="316" t="s">
        <v>947</v>
      </c>
      <c r="AB402" s="316" t="s">
        <v>938</v>
      </c>
      <c r="AC402" s="316" t="s">
        <v>941</v>
      </c>
      <c r="AD402" s="316" t="s">
        <v>941</v>
      </c>
      <c r="AE402" s="316" t="s">
        <v>939</v>
      </c>
      <c r="AF402" s="316" t="s">
        <v>941</v>
      </c>
      <c r="AG402" s="316" t="s">
        <v>939</v>
      </c>
      <c r="AH402" s="316" t="s">
        <v>975</v>
      </c>
      <c r="AI402" s="316" t="s">
        <v>938</v>
      </c>
      <c r="AJ402" s="316" t="s">
        <v>939</v>
      </c>
      <c r="AK402" s="316" t="s">
        <v>941</v>
      </c>
      <c r="AL402" s="316" t="s">
        <v>941</v>
      </c>
      <c r="AM402" s="316" t="s">
        <v>941</v>
      </c>
      <c r="AN402" s="316" t="s">
        <v>982</v>
      </c>
      <c r="AO402" s="316" t="s">
        <v>961</v>
      </c>
      <c r="AP402" s="316" t="s">
        <v>938</v>
      </c>
      <c r="AQ402" s="316" t="s">
        <v>961</v>
      </c>
      <c r="AR402" s="316" t="s">
        <v>982</v>
      </c>
    </row>
    <row r="403" spans="1:44">
      <c r="A403" s="316" t="s">
        <v>8286</v>
      </c>
      <c r="B403" s="316" t="s">
        <v>8287</v>
      </c>
      <c r="C403" s="316" t="s">
        <v>8288</v>
      </c>
      <c r="D403" s="317">
        <v>45755</v>
      </c>
      <c r="E403" s="316" t="s">
        <v>1101</v>
      </c>
      <c r="F403" s="316" t="s">
        <v>644</v>
      </c>
      <c r="G403" s="316" t="s">
        <v>7879</v>
      </c>
      <c r="H403" s="316" t="s">
        <v>3190</v>
      </c>
      <c r="I403" s="316" t="s">
        <v>3208</v>
      </c>
      <c r="J403" s="316" t="s">
        <v>955</v>
      </c>
      <c r="K403" s="316" t="s">
        <v>955</v>
      </c>
      <c r="L403" s="316" t="s">
        <v>955</v>
      </c>
      <c r="M403" s="316" t="s">
        <v>956</v>
      </c>
      <c r="N403" s="316" t="s">
        <v>938</v>
      </c>
      <c r="O403" s="316" t="s">
        <v>955</v>
      </c>
      <c r="P403" s="316" t="s">
        <v>956</v>
      </c>
      <c r="Q403" s="316" t="s">
        <v>955</v>
      </c>
      <c r="R403" s="316" t="s">
        <v>955</v>
      </c>
      <c r="S403" s="316" t="s">
        <v>955</v>
      </c>
      <c r="T403" s="316" t="s">
        <v>975</v>
      </c>
      <c r="U403" s="316" t="s">
        <v>938</v>
      </c>
      <c r="V403" s="316" t="s">
        <v>955</v>
      </c>
      <c r="W403" s="316" t="s">
        <v>955</v>
      </c>
      <c r="X403" s="316" t="s">
        <v>955</v>
      </c>
      <c r="Y403" s="316" t="s">
        <v>955</v>
      </c>
      <c r="Z403" s="316" t="s">
        <v>955</v>
      </c>
      <c r="AA403" s="316" t="s">
        <v>935</v>
      </c>
      <c r="AB403" s="316" t="s">
        <v>938</v>
      </c>
      <c r="AC403" s="316" t="s">
        <v>955</v>
      </c>
      <c r="AD403" s="316" t="s">
        <v>955</v>
      </c>
      <c r="AE403" s="316" t="s">
        <v>955</v>
      </c>
      <c r="AF403" s="316" t="s">
        <v>955</v>
      </c>
      <c r="AG403" s="316" t="s">
        <v>955</v>
      </c>
      <c r="AH403" s="316" t="s">
        <v>975</v>
      </c>
      <c r="AI403" s="316" t="s">
        <v>938</v>
      </c>
      <c r="AJ403" s="316" t="s">
        <v>946</v>
      </c>
      <c r="AK403" s="316" t="s">
        <v>955</v>
      </c>
      <c r="AL403" s="316" t="s">
        <v>947</v>
      </c>
      <c r="AM403" s="316" t="s">
        <v>947</v>
      </c>
      <c r="AN403" s="316" t="s">
        <v>947</v>
      </c>
      <c r="AO403" s="316" t="s">
        <v>979</v>
      </c>
      <c r="AP403" s="316" t="s">
        <v>938</v>
      </c>
      <c r="AQ403" s="316" t="s">
        <v>947</v>
      </c>
      <c r="AR403" s="316" t="s">
        <v>947</v>
      </c>
    </row>
    <row r="404" spans="1:44">
      <c r="A404" s="316" t="s">
        <v>3380</v>
      </c>
      <c r="B404" s="316" t="s">
        <v>3381</v>
      </c>
      <c r="C404" s="316" t="s">
        <v>8289</v>
      </c>
      <c r="D404" s="317">
        <v>45756</v>
      </c>
      <c r="E404" s="316" t="s">
        <v>7887</v>
      </c>
      <c r="F404" s="316" t="s">
        <v>644</v>
      </c>
      <c r="G404" s="316" t="s">
        <v>7879</v>
      </c>
      <c r="H404" s="316" t="s">
        <v>3190</v>
      </c>
      <c r="I404" s="316" t="s">
        <v>3285</v>
      </c>
      <c r="J404" s="316" t="s">
        <v>955</v>
      </c>
      <c r="K404" s="316" t="s">
        <v>946</v>
      </c>
      <c r="L404" s="316" t="s">
        <v>946</v>
      </c>
      <c r="M404" s="316" t="s">
        <v>978</v>
      </c>
      <c r="N404" s="316" t="s">
        <v>938</v>
      </c>
      <c r="O404" s="316" t="s">
        <v>41</v>
      </c>
      <c r="P404" s="316" t="s">
        <v>41</v>
      </c>
      <c r="Q404" s="316" t="s">
        <v>41</v>
      </c>
      <c r="R404" s="316" t="s">
        <v>41</v>
      </c>
      <c r="S404" s="316" t="s">
        <v>41</v>
      </c>
      <c r="T404" s="316" t="s">
        <v>41</v>
      </c>
      <c r="U404" s="316" t="s">
        <v>938</v>
      </c>
      <c r="V404" s="316" t="s">
        <v>978</v>
      </c>
      <c r="W404" s="316" t="s">
        <v>978</v>
      </c>
      <c r="X404" s="316" t="s">
        <v>978</v>
      </c>
      <c r="Y404" s="316" t="s">
        <v>978</v>
      </c>
      <c r="Z404" s="316" t="s">
        <v>978</v>
      </c>
      <c r="AA404" s="316" t="s">
        <v>961</v>
      </c>
      <c r="AB404" s="316" t="s">
        <v>938</v>
      </c>
      <c r="AC404" s="316" t="s">
        <v>978</v>
      </c>
      <c r="AD404" s="316" t="s">
        <v>955</v>
      </c>
      <c r="AE404" s="316" t="s">
        <v>946</v>
      </c>
      <c r="AF404" s="316" t="s">
        <v>946</v>
      </c>
      <c r="AG404" s="316" t="s">
        <v>946</v>
      </c>
      <c r="AH404" s="316" t="s">
        <v>940</v>
      </c>
      <c r="AI404" s="316" t="s">
        <v>938</v>
      </c>
      <c r="AJ404" s="316" t="s">
        <v>946</v>
      </c>
      <c r="AK404" s="316" t="s">
        <v>946</v>
      </c>
      <c r="AL404" s="316" t="s">
        <v>947</v>
      </c>
      <c r="AM404" s="316" t="s">
        <v>947</v>
      </c>
      <c r="AN404" s="316" t="s">
        <v>946</v>
      </c>
      <c r="AO404" s="316" t="s">
        <v>699</v>
      </c>
      <c r="AP404" s="316" t="s">
        <v>938</v>
      </c>
      <c r="AQ404" s="316" t="s">
        <v>699</v>
      </c>
      <c r="AR404" s="316" t="s">
        <v>946</v>
      </c>
    </row>
    <row r="405" spans="1:44">
      <c r="A405" s="316" t="s">
        <v>8290</v>
      </c>
      <c r="B405" s="316" t="s">
        <v>8291</v>
      </c>
      <c r="C405" s="316" t="s">
        <v>8292</v>
      </c>
      <c r="D405" s="317">
        <v>45756</v>
      </c>
      <c r="E405" s="316" t="s">
        <v>1021</v>
      </c>
      <c r="F405" s="316" t="s">
        <v>169</v>
      </c>
      <c r="G405" s="316" t="s">
        <v>7879</v>
      </c>
      <c r="H405" s="316" t="s">
        <v>3190</v>
      </c>
      <c r="I405" s="316" t="s">
        <v>3192</v>
      </c>
      <c r="J405" s="316" t="s">
        <v>947</v>
      </c>
      <c r="K405" s="316" t="s">
        <v>947</v>
      </c>
      <c r="L405" s="316" t="s">
        <v>947</v>
      </c>
      <c r="M405" s="316" t="s">
        <v>940</v>
      </c>
      <c r="N405" s="316" t="s">
        <v>938</v>
      </c>
      <c r="O405" s="316" t="s">
        <v>947</v>
      </c>
      <c r="P405" s="316" t="s">
        <v>947</v>
      </c>
      <c r="Q405" s="316" t="s">
        <v>947</v>
      </c>
      <c r="R405" s="316" t="s">
        <v>947</v>
      </c>
      <c r="S405" s="316" t="s">
        <v>947</v>
      </c>
      <c r="T405" s="316" t="s">
        <v>956</v>
      </c>
      <c r="U405" s="316" t="s">
        <v>938</v>
      </c>
      <c r="V405" s="316" t="s">
        <v>982</v>
      </c>
      <c r="W405" s="316" t="s">
        <v>956</v>
      </c>
      <c r="X405" s="316" t="s">
        <v>947</v>
      </c>
      <c r="Y405" s="316" t="s">
        <v>947</v>
      </c>
      <c r="Z405" s="316" t="s">
        <v>947</v>
      </c>
      <c r="AA405" s="316" t="s">
        <v>956</v>
      </c>
      <c r="AB405" s="316" t="s">
        <v>938</v>
      </c>
      <c r="AC405" s="316" t="s">
        <v>940</v>
      </c>
      <c r="AD405" s="316" t="s">
        <v>947</v>
      </c>
      <c r="AE405" s="316" t="s">
        <v>939</v>
      </c>
      <c r="AF405" s="316" t="s">
        <v>947</v>
      </c>
      <c r="AG405" s="316" t="s">
        <v>947</v>
      </c>
      <c r="AH405" s="316" t="s">
        <v>956</v>
      </c>
      <c r="AI405" s="316" t="s">
        <v>938</v>
      </c>
      <c r="AJ405" s="316" t="s">
        <v>699</v>
      </c>
      <c r="AK405" s="316" t="s">
        <v>956</v>
      </c>
      <c r="AL405" s="316" t="s">
        <v>947</v>
      </c>
      <c r="AM405" s="316" t="s">
        <v>947</v>
      </c>
      <c r="AN405" s="316" t="s">
        <v>947</v>
      </c>
      <c r="AO405" s="316" t="s">
        <v>935</v>
      </c>
      <c r="AP405" s="316" t="s">
        <v>938</v>
      </c>
      <c r="AQ405" s="316" t="s">
        <v>936</v>
      </c>
      <c r="AR405" s="316" t="s">
        <v>947</v>
      </c>
    </row>
    <row r="406" spans="1:44">
      <c r="A406" s="316" t="s">
        <v>8293</v>
      </c>
      <c r="B406" s="316" t="s">
        <v>8294</v>
      </c>
      <c r="C406" s="316" t="s">
        <v>8295</v>
      </c>
      <c r="D406" s="317">
        <v>45756</v>
      </c>
      <c r="E406" s="316" t="s">
        <v>7936</v>
      </c>
      <c r="F406" s="316" t="s">
        <v>169</v>
      </c>
      <c r="G406" s="316" t="s">
        <v>7879</v>
      </c>
      <c r="H406" s="316" t="s">
        <v>3190</v>
      </c>
      <c r="I406" s="316" t="s">
        <v>3193</v>
      </c>
      <c r="J406" s="316" t="s">
        <v>939</v>
      </c>
      <c r="K406" s="316" t="s">
        <v>941</v>
      </c>
      <c r="L406" s="316" t="s">
        <v>939</v>
      </c>
      <c r="M406" s="316" t="s">
        <v>937</v>
      </c>
      <c r="N406" s="316" t="s">
        <v>938</v>
      </c>
      <c r="O406" s="316" t="s">
        <v>936</v>
      </c>
      <c r="P406" s="316" t="s">
        <v>939</v>
      </c>
      <c r="Q406" s="316" t="s">
        <v>939</v>
      </c>
      <c r="R406" s="316" t="s">
        <v>939</v>
      </c>
      <c r="S406" s="316" t="s">
        <v>939</v>
      </c>
      <c r="T406" s="316" t="s">
        <v>956</v>
      </c>
      <c r="U406" s="316" t="s">
        <v>938</v>
      </c>
      <c r="V406" s="316" t="s">
        <v>939</v>
      </c>
      <c r="W406" s="316" t="s">
        <v>939</v>
      </c>
      <c r="X406" s="316" t="s">
        <v>939</v>
      </c>
      <c r="Y406" s="316" t="s">
        <v>941</v>
      </c>
      <c r="Z406" s="316" t="s">
        <v>939</v>
      </c>
      <c r="AA406" s="316" t="s">
        <v>939</v>
      </c>
      <c r="AB406" s="316" t="s">
        <v>938</v>
      </c>
      <c r="AC406" s="316" t="s">
        <v>939</v>
      </c>
      <c r="AD406" s="316" t="s">
        <v>939</v>
      </c>
      <c r="AE406" s="316" t="s">
        <v>939</v>
      </c>
      <c r="AF406" s="316" t="s">
        <v>939</v>
      </c>
      <c r="AG406" s="316" t="s">
        <v>947</v>
      </c>
      <c r="AH406" s="316" t="s">
        <v>956</v>
      </c>
      <c r="AI406" s="316" t="s">
        <v>938</v>
      </c>
      <c r="AJ406" s="316" t="s">
        <v>939</v>
      </c>
      <c r="AK406" s="316" t="s">
        <v>941</v>
      </c>
      <c r="AL406" s="316" t="s">
        <v>939</v>
      </c>
      <c r="AM406" s="316" t="s">
        <v>939</v>
      </c>
      <c r="AN406" s="316" t="s">
        <v>939</v>
      </c>
      <c r="AO406" s="316" t="s">
        <v>940</v>
      </c>
      <c r="AP406" s="316" t="s">
        <v>938</v>
      </c>
      <c r="AQ406" s="316" t="s">
        <v>936</v>
      </c>
      <c r="AR406" s="316" t="s">
        <v>947</v>
      </c>
    </row>
    <row r="407" spans="1:44">
      <c r="A407" s="316" t="s">
        <v>3382</v>
      </c>
      <c r="B407" s="316" t="s">
        <v>3383</v>
      </c>
      <c r="C407" s="316" t="s">
        <v>8296</v>
      </c>
      <c r="D407" s="317">
        <v>45756</v>
      </c>
      <c r="E407" s="316" t="s">
        <v>7887</v>
      </c>
      <c r="F407" s="316" t="s">
        <v>644</v>
      </c>
      <c r="G407" s="316" t="s">
        <v>7879</v>
      </c>
      <c r="H407" s="316" t="s">
        <v>3190</v>
      </c>
      <c r="I407" s="316" t="s">
        <v>3285</v>
      </c>
      <c r="J407" s="316" t="s">
        <v>41</v>
      </c>
      <c r="K407" s="316" t="s">
        <v>41</v>
      </c>
      <c r="L407" s="316" t="s">
        <v>955</v>
      </c>
      <c r="M407" s="316" t="s">
        <v>956</v>
      </c>
      <c r="N407" s="316" t="s">
        <v>938</v>
      </c>
      <c r="O407" s="316" t="s">
        <v>946</v>
      </c>
      <c r="P407" s="316" t="s">
        <v>956</v>
      </c>
      <c r="Q407" s="316" t="s">
        <v>955</v>
      </c>
      <c r="R407" s="316" t="s">
        <v>955</v>
      </c>
      <c r="S407" s="316" t="s">
        <v>955</v>
      </c>
      <c r="T407" s="316" t="s">
        <v>975</v>
      </c>
      <c r="U407" s="316" t="s">
        <v>938</v>
      </c>
      <c r="V407" s="316" t="s">
        <v>955</v>
      </c>
      <c r="W407" s="316" t="s">
        <v>955</v>
      </c>
      <c r="X407" s="316" t="s">
        <v>955</v>
      </c>
      <c r="Y407" s="316" t="s">
        <v>955</v>
      </c>
      <c r="Z407" s="316" t="s">
        <v>955</v>
      </c>
      <c r="AA407" s="316" t="s">
        <v>975</v>
      </c>
      <c r="AB407" s="316" t="s">
        <v>938</v>
      </c>
      <c r="AC407" s="316" t="s">
        <v>946</v>
      </c>
      <c r="AD407" s="316" t="s">
        <v>955</v>
      </c>
      <c r="AE407" s="316" t="s">
        <v>955</v>
      </c>
      <c r="AF407" s="316" t="s">
        <v>955</v>
      </c>
      <c r="AG407" s="316" t="s">
        <v>955</v>
      </c>
      <c r="AH407" s="316" t="s">
        <v>940</v>
      </c>
      <c r="AI407" s="316" t="s">
        <v>938</v>
      </c>
      <c r="AJ407" s="316" t="s">
        <v>955</v>
      </c>
      <c r="AK407" s="316" t="s">
        <v>955</v>
      </c>
      <c r="AL407" s="316" t="s">
        <v>955</v>
      </c>
      <c r="AM407" s="316" t="s">
        <v>955</v>
      </c>
      <c r="AN407" s="316" t="s">
        <v>955</v>
      </c>
      <c r="AO407" s="316" t="s">
        <v>699</v>
      </c>
      <c r="AP407" s="316" t="s">
        <v>938</v>
      </c>
      <c r="AQ407" s="316" t="s">
        <v>955</v>
      </c>
      <c r="AR407" s="316" t="s">
        <v>955</v>
      </c>
    </row>
    <row r="408" spans="1:44">
      <c r="A408" s="316" t="s">
        <v>3384</v>
      </c>
      <c r="B408" s="316" t="s">
        <v>3385</v>
      </c>
      <c r="C408" s="316" t="s">
        <v>8297</v>
      </c>
      <c r="D408" s="317">
        <v>45987</v>
      </c>
      <c r="E408" s="316" t="s">
        <v>7887</v>
      </c>
      <c r="F408" s="316" t="s">
        <v>644</v>
      </c>
      <c r="G408" s="316" t="s">
        <v>7879</v>
      </c>
      <c r="H408" s="316" t="s">
        <v>3190</v>
      </c>
      <c r="I408" s="316" t="s">
        <v>3285</v>
      </c>
      <c r="J408" s="316" t="s">
        <v>956</v>
      </c>
      <c r="K408" s="316" t="s">
        <v>955</v>
      </c>
      <c r="L408" s="316" t="s">
        <v>955</v>
      </c>
      <c r="M408" s="316" t="s">
        <v>956</v>
      </c>
      <c r="N408" s="316" t="s">
        <v>938</v>
      </c>
      <c r="O408" s="316" t="s">
        <v>955</v>
      </c>
      <c r="P408" s="316" t="s">
        <v>955</v>
      </c>
      <c r="Q408" s="316" t="s">
        <v>955</v>
      </c>
      <c r="R408" s="316" t="s">
        <v>955</v>
      </c>
      <c r="S408" s="316" t="s">
        <v>956</v>
      </c>
      <c r="T408" s="316" t="s">
        <v>940</v>
      </c>
      <c r="U408" s="316" t="s">
        <v>938</v>
      </c>
      <c r="V408" s="316" t="s">
        <v>978</v>
      </c>
      <c r="W408" s="316" t="s">
        <v>956</v>
      </c>
      <c r="X408" s="316" t="s">
        <v>956</v>
      </c>
      <c r="Y408" s="316" t="s">
        <v>956</v>
      </c>
      <c r="Z408" s="316" t="s">
        <v>956</v>
      </c>
      <c r="AA408" s="316" t="s">
        <v>940</v>
      </c>
      <c r="AB408" s="316" t="s">
        <v>938</v>
      </c>
      <c r="AC408" s="316" t="s">
        <v>978</v>
      </c>
      <c r="AD408" s="316" t="s">
        <v>955</v>
      </c>
      <c r="AE408" s="316" t="s">
        <v>955</v>
      </c>
      <c r="AF408" s="316" t="s">
        <v>955</v>
      </c>
      <c r="AG408" s="316" t="s">
        <v>955</v>
      </c>
      <c r="AH408" s="316" t="s">
        <v>41</v>
      </c>
      <c r="AI408" s="316" t="s">
        <v>938</v>
      </c>
      <c r="AJ408" s="316" t="s">
        <v>41</v>
      </c>
      <c r="AK408" s="316" t="s">
        <v>41</v>
      </c>
      <c r="AL408" s="316" t="s">
        <v>41</v>
      </c>
      <c r="AM408" s="316" t="s">
        <v>41</v>
      </c>
      <c r="AN408" s="316" t="s">
        <v>41</v>
      </c>
      <c r="AO408" s="316" t="s">
        <v>41</v>
      </c>
      <c r="AP408" s="316" t="s">
        <v>938</v>
      </c>
      <c r="AQ408" s="316" t="s">
        <v>955</v>
      </c>
      <c r="AR408" s="316" t="s">
        <v>955</v>
      </c>
    </row>
    <row r="409" spans="1:44">
      <c r="A409" s="316" t="s">
        <v>8298</v>
      </c>
      <c r="B409" s="316" t="s">
        <v>8299</v>
      </c>
      <c r="C409" s="316" t="s">
        <v>8300</v>
      </c>
      <c r="D409" s="317">
        <v>46065</v>
      </c>
      <c r="E409" s="316" t="s">
        <v>1208</v>
      </c>
      <c r="F409" s="316" t="s">
        <v>169</v>
      </c>
      <c r="G409" s="316" t="s">
        <v>7879</v>
      </c>
      <c r="H409" s="316" t="s">
        <v>3190</v>
      </c>
      <c r="I409" s="316" t="s">
        <v>3193</v>
      </c>
      <c r="J409" s="316" t="s">
        <v>938</v>
      </c>
      <c r="K409" s="316" t="s">
        <v>938</v>
      </c>
      <c r="L409" s="316" t="s">
        <v>938</v>
      </c>
      <c r="M409" s="316" t="s">
        <v>938</v>
      </c>
      <c r="N409" s="316" t="s">
        <v>938</v>
      </c>
      <c r="O409" s="316" t="s">
        <v>938</v>
      </c>
      <c r="P409" s="316" t="s">
        <v>938</v>
      </c>
      <c r="Q409" s="316" t="s">
        <v>938</v>
      </c>
      <c r="R409" s="316" t="s">
        <v>938</v>
      </c>
      <c r="S409" s="316" t="s">
        <v>938</v>
      </c>
      <c r="T409" s="316" t="s">
        <v>938</v>
      </c>
      <c r="U409" s="316" t="s">
        <v>938</v>
      </c>
      <c r="V409" s="316" t="s">
        <v>938</v>
      </c>
      <c r="W409" s="316" t="s">
        <v>938</v>
      </c>
      <c r="X409" s="316" t="s">
        <v>938</v>
      </c>
      <c r="Y409" s="316" t="s">
        <v>938</v>
      </c>
      <c r="Z409" s="316" t="s">
        <v>938</v>
      </c>
      <c r="AA409" s="316" t="s">
        <v>938</v>
      </c>
      <c r="AB409" s="316" t="s">
        <v>938</v>
      </c>
      <c r="AC409" s="316" t="s">
        <v>938</v>
      </c>
      <c r="AD409" s="316" t="s">
        <v>938</v>
      </c>
      <c r="AE409" s="316" t="s">
        <v>938</v>
      </c>
      <c r="AF409" s="316" t="s">
        <v>947</v>
      </c>
      <c r="AG409" s="316" t="s">
        <v>947</v>
      </c>
      <c r="AH409" s="316" t="s">
        <v>970</v>
      </c>
      <c r="AI409" s="316" t="s">
        <v>938</v>
      </c>
      <c r="AJ409" s="316" t="s">
        <v>939</v>
      </c>
      <c r="AK409" s="316" t="s">
        <v>941</v>
      </c>
      <c r="AL409" s="316" t="s">
        <v>956</v>
      </c>
      <c r="AM409" s="316" t="s">
        <v>947</v>
      </c>
      <c r="AN409" s="316" t="s">
        <v>939</v>
      </c>
      <c r="AO409" s="316" t="s">
        <v>1056</v>
      </c>
      <c r="AP409" s="316" t="s">
        <v>938</v>
      </c>
      <c r="AQ409" s="316" t="s">
        <v>936</v>
      </c>
      <c r="AR409" s="316" t="s">
        <v>947</v>
      </c>
    </row>
    <row r="410" spans="1:44">
      <c r="A410" s="316" t="s">
        <v>3386</v>
      </c>
      <c r="B410" s="316" t="s">
        <v>3387</v>
      </c>
      <c r="C410" s="316" t="s">
        <v>8301</v>
      </c>
      <c r="D410" s="317">
        <v>45756</v>
      </c>
      <c r="E410" s="316" t="s">
        <v>1105</v>
      </c>
      <c r="F410" s="316" t="s">
        <v>644</v>
      </c>
      <c r="G410" s="316" t="s">
        <v>7879</v>
      </c>
      <c r="H410" s="316" t="s">
        <v>3190</v>
      </c>
      <c r="I410" s="316" t="s">
        <v>3193</v>
      </c>
      <c r="J410" s="316" t="s">
        <v>947</v>
      </c>
      <c r="K410" s="316" t="s">
        <v>947</v>
      </c>
      <c r="L410" s="316" t="s">
        <v>939</v>
      </c>
      <c r="M410" s="316" t="s">
        <v>935</v>
      </c>
      <c r="N410" s="316" t="s">
        <v>938</v>
      </c>
      <c r="O410" s="316" t="s">
        <v>947</v>
      </c>
      <c r="P410" s="316" t="s">
        <v>939</v>
      </c>
      <c r="Q410" s="316" t="s">
        <v>939</v>
      </c>
      <c r="R410" s="316" t="s">
        <v>939</v>
      </c>
      <c r="S410" s="316" t="s">
        <v>947</v>
      </c>
      <c r="T410" s="316" t="s">
        <v>953</v>
      </c>
      <c r="U410" s="316" t="s">
        <v>940</v>
      </c>
      <c r="V410" s="316" t="s">
        <v>939</v>
      </c>
      <c r="W410" s="316" t="s">
        <v>947</v>
      </c>
      <c r="X410" s="316" t="s">
        <v>947</v>
      </c>
      <c r="Y410" s="316" t="s">
        <v>939</v>
      </c>
      <c r="Z410" s="316" t="s">
        <v>947</v>
      </c>
      <c r="AA410" s="316" t="s">
        <v>947</v>
      </c>
      <c r="AB410" s="316" t="s">
        <v>961</v>
      </c>
      <c r="AC410" s="316" t="s">
        <v>939</v>
      </c>
      <c r="AD410" s="316" t="s">
        <v>947</v>
      </c>
      <c r="AE410" s="316" t="s">
        <v>947</v>
      </c>
      <c r="AF410" s="316" t="s">
        <v>966</v>
      </c>
      <c r="AG410" s="316" t="s">
        <v>947</v>
      </c>
      <c r="AH410" s="316" t="s">
        <v>940</v>
      </c>
      <c r="AI410" s="316" t="s">
        <v>938</v>
      </c>
      <c r="AJ410" s="316" t="s">
        <v>939</v>
      </c>
      <c r="AK410" s="316" t="s">
        <v>941</v>
      </c>
      <c r="AL410" s="316" t="s">
        <v>939</v>
      </c>
      <c r="AM410" s="316" t="s">
        <v>947</v>
      </c>
      <c r="AN410" s="316" t="s">
        <v>939</v>
      </c>
      <c r="AO410" s="316" t="s">
        <v>949</v>
      </c>
      <c r="AP410" s="316" t="s">
        <v>940</v>
      </c>
      <c r="AQ410" s="316" t="s">
        <v>41</v>
      </c>
      <c r="AR410" s="316" t="s">
        <v>41</v>
      </c>
    </row>
    <row r="411" spans="1:44">
      <c r="A411" s="316" t="s">
        <v>8302</v>
      </c>
      <c r="B411" s="316" t="s">
        <v>8303</v>
      </c>
      <c r="C411" s="316" t="s">
        <v>8304</v>
      </c>
      <c r="D411" s="317">
        <v>45757</v>
      </c>
      <c r="E411" s="316" t="s">
        <v>1105</v>
      </c>
      <c r="F411" s="316" t="s">
        <v>644</v>
      </c>
      <c r="G411" s="316" t="s">
        <v>7879</v>
      </c>
      <c r="H411" s="316" t="s">
        <v>3190</v>
      </c>
      <c r="I411" s="316" t="s">
        <v>3193</v>
      </c>
      <c r="J411" s="316" t="s">
        <v>977</v>
      </c>
      <c r="K411" s="316" t="s">
        <v>978</v>
      </c>
      <c r="L411" s="316" t="s">
        <v>955</v>
      </c>
      <c r="M411" s="316" t="s">
        <v>970</v>
      </c>
      <c r="N411" s="316" t="s">
        <v>961</v>
      </c>
      <c r="O411" s="316" t="s">
        <v>939</v>
      </c>
      <c r="P411" s="316" t="s">
        <v>946</v>
      </c>
      <c r="Q411" s="316" t="s">
        <v>947</v>
      </c>
      <c r="R411" s="316" t="s">
        <v>939</v>
      </c>
      <c r="S411" s="316" t="s">
        <v>939</v>
      </c>
      <c r="T411" s="316" t="s">
        <v>946</v>
      </c>
      <c r="U411" s="316" t="s">
        <v>961</v>
      </c>
      <c r="V411" s="316" t="s">
        <v>939</v>
      </c>
      <c r="W411" s="316" t="s">
        <v>947</v>
      </c>
      <c r="X411" s="316" t="s">
        <v>939</v>
      </c>
      <c r="Y411" s="316" t="s">
        <v>977</v>
      </c>
      <c r="Z411" s="316" t="s">
        <v>982</v>
      </c>
      <c r="AA411" s="316" t="s">
        <v>947</v>
      </c>
      <c r="AB411" s="316" t="s">
        <v>961</v>
      </c>
      <c r="AC411" s="316" t="s">
        <v>939</v>
      </c>
      <c r="AD411" s="316" t="s">
        <v>947</v>
      </c>
      <c r="AE411" s="316" t="s">
        <v>947</v>
      </c>
      <c r="AF411" s="316" t="s">
        <v>939</v>
      </c>
      <c r="AG411" s="316" t="s">
        <v>941</v>
      </c>
      <c r="AH411" s="316" t="s">
        <v>955</v>
      </c>
      <c r="AI411" s="316" t="s">
        <v>962</v>
      </c>
      <c r="AJ411" s="316" t="s">
        <v>941</v>
      </c>
      <c r="AK411" s="316" t="s">
        <v>941</v>
      </c>
      <c r="AL411" s="316" t="s">
        <v>941</v>
      </c>
      <c r="AM411" s="316" t="s">
        <v>941</v>
      </c>
      <c r="AN411" s="316" t="s">
        <v>982</v>
      </c>
      <c r="AO411" s="316" t="s">
        <v>699</v>
      </c>
      <c r="AP411" s="316" t="s">
        <v>961</v>
      </c>
      <c r="AQ411" s="316" t="s">
        <v>982</v>
      </c>
      <c r="AR411" s="316" t="s">
        <v>982</v>
      </c>
    </row>
    <row r="412" spans="1:44">
      <c r="A412" s="316" t="s">
        <v>8305</v>
      </c>
      <c r="B412" s="316" t="s">
        <v>8306</v>
      </c>
      <c r="C412" s="316" t="s">
        <v>8307</v>
      </c>
      <c r="D412" s="317">
        <v>45919</v>
      </c>
      <c r="E412" s="316" t="s">
        <v>7913</v>
      </c>
      <c r="F412" s="316" t="s">
        <v>169</v>
      </c>
      <c r="G412" s="316" t="s">
        <v>7879</v>
      </c>
      <c r="H412" s="316" t="s">
        <v>3190</v>
      </c>
      <c r="I412" s="316" t="s">
        <v>3193</v>
      </c>
      <c r="J412" s="316" t="s">
        <v>939</v>
      </c>
      <c r="K412" s="316" t="s">
        <v>947</v>
      </c>
      <c r="L412" s="316" t="s">
        <v>947</v>
      </c>
      <c r="M412" s="316" t="s">
        <v>961</v>
      </c>
      <c r="N412" s="316" t="s">
        <v>938</v>
      </c>
      <c r="O412" s="316" t="s">
        <v>947</v>
      </c>
      <c r="P412" s="316" t="s">
        <v>978</v>
      </c>
      <c r="Q412" s="316" t="s">
        <v>939</v>
      </c>
      <c r="R412" s="316" t="s">
        <v>978</v>
      </c>
      <c r="S412" s="316" t="s">
        <v>941</v>
      </c>
      <c r="T412" s="316" t="s">
        <v>978</v>
      </c>
      <c r="U412" s="316" t="s">
        <v>938</v>
      </c>
      <c r="V412" s="316" t="s">
        <v>939</v>
      </c>
      <c r="W412" s="316" t="s">
        <v>939</v>
      </c>
      <c r="X412" s="316" t="s">
        <v>941</v>
      </c>
      <c r="Y412" s="316" t="s">
        <v>941</v>
      </c>
      <c r="Z412" s="316" t="s">
        <v>941</v>
      </c>
      <c r="AA412" s="316" t="s">
        <v>939</v>
      </c>
      <c r="AB412" s="316" t="s">
        <v>938</v>
      </c>
      <c r="AC412" s="316" t="s">
        <v>941</v>
      </c>
      <c r="AD412" s="316" t="s">
        <v>939</v>
      </c>
      <c r="AE412" s="316" t="s">
        <v>941</v>
      </c>
      <c r="AF412" s="316" t="s">
        <v>956</v>
      </c>
      <c r="AG412" s="316" t="s">
        <v>941</v>
      </c>
      <c r="AH412" s="316" t="s">
        <v>947</v>
      </c>
      <c r="AI412" s="316" t="s">
        <v>938</v>
      </c>
      <c r="AJ412" s="316" t="s">
        <v>941</v>
      </c>
      <c r="AK412" s="316" t="s">
        <v>941</v>
      </c>
      <c r="AL412" s="316" t="s">
        <v>941</v>
      </c>
      <c r="AM412" s="316" t="s">
        <v>941</v>
      </c>
      <c r="AN412" s="316" t="s">
        <v>947</v>
      </c>
      <c r="AO412" s="316" t="s">
        <v>699</v>
      </c>
      <c r="AP412" s="316" t="s">
        <v>938</v>
      </c>
      <c r="AQ412" s="316" t="s">
        <v>941</v>
      </c>
      <c r="AR412" s="316" t="s">
        <v>941</v>
      </c>
    </row>
    <row r="413" spans="1:44">
      <c r="A413" s="316" t="s">
        <v>8308</v>
      </c>
      <c r="B413" s="316" t="s">
        <v>8309</v>
      </c>
      <c r="C413" s="316" t="s">
        <v>8310</v>
      </c>
      <c r="D413" s="317">
        <v>46069</v>
      </c>
      <c r="E413" s="316" t="s">
        <v>1208</v>
      </c>
      <c r="F413" s="316" t="s">
        <v>644</v>
      </c>
      <c r="G413" s="316" t="s">
        <v>7879</v>
      </c>
      <c r="H413" s="316" t="s">
        <v>3190</v>
      </c>
      <c r="I413" s="316" t="s">
        <v>3193</v>
      </c>
      <c r="J413" s="316" t="s">
        <v>947</v>
      </c>
      <c r="K413" s="316" t="s">
        <v>939</v>
      </c>
      <c r="L413" s="316" t="s">
        <v>941</v>
      </c>
      <c r="M413" s="316" t="s">
        <v>935</v>
      </c>
      <c r="N413" s="316" t="s">
        <v>938</v>
      </c>
      <c r="O413" s="316" t="s">
        <v>947</v>
      </c>
      <c r="P413" s="316" t="s">
        <v>947</v>
      </c>
      <c r="Q413" s="316" t="s">
        <v>947</v>
      </c>
      <c r="R413" s="316" t="s">
        <v>947</v>
      </c>
      <c r="S413" s="316" t="s">
        <v>939</v>
      </c>
      <c r="T413" s="316" t="s">
        <v>953</v>
      </c>
      <c r="U413" s="316" t="s">
        <v>940</v>
      </c>
      <c r="V413" s="316" t="s">
        <v>947</v>
      </c>
      <c r="W413" s="316" t="s">
        <v>947</v>
      </c>
      <c r="X413" s="316" t="s">
        <v>947</v>
      </c>
      <c r="Y413" s="316" t="s">
        <v>947</v>
      </c>
      <c r="Z413" s="316" t="s">
        <v>947</v>
      </c>
      <c r="AA413" s="316" t="s">
        <v>956</v>
      </c>
      <c r="AB413" s="316" t="s">
        <v>938</v>
      </c>
      <c r="AC413" s="316" t="s">
        <v>947</v>
      </c>
      <c r="AD413" s="316" t="s">
        <v>956</v>
      </c>
      <c r="AE413" s="316" t="s">
        <v>947</v>
      </c>
      <c r="AF413" s="316" t="s">
        <v>947</v>
      </c>
      <c r="AG413" s="316" t="s">
        <v>956</v>
      </c>
      <c r="AH413" s="316" t="s">
        <v>699</v>
      </c>
      <c r="AI413" s="316" t="s">
        <v>938</v>
      </c>
      <c r="AJ413" s="316" t="s">
        <v>938</v>
      </c>
      <c r="AK413" s="316" t="s">
        <v>938</v>
      </c>
      <c r="AL413" s="316" t="s">
        <v>938</v>
      </c>
      <c r="AM413" s="316" t="s">
        <v>938</v>
      </c>
      <c r="AN413" s="316" t="s">
        <v>936</v>
      </c>
      <c r="AO413" s="316" t="s">
        <v>936</v>
      </c>
      <c r="AP413" s="316" t="s">
        <v>938</v>
      </c>
      <c r="AQ413" s="316" t="s">
        <v>936</v>
      </c>
      <c r="AR413" s="316" t="s">
        <v>936</v>
      </c>
    </row>
    <row r="414" spans="1:44">
      <c r="A414" s="316" t="s">
        <v>8311</v>
      </c>
      <c r="B414" s="316" t="s">
        <v>8312</v>
      </c>
      <c r="C414" s="316" t="s">
        <v>8313</v>
      </c>
      <c r="D414" s="317">
        <v>45758</v>
      </c>
      <c r="E414" s="316" t="s">
        <v>1021</v>
      </c>
      <c r="F414" s="316" t="s">
        <v>169</v>
      </c>
      <c r="G414" s="316" t="s">
        <v>7879</v>
      </c>
      <c r="H414" s="316" t="s">
        <v>3190</v>
      </c>
      <c r="I414" s="316" t="s">
        <v>3192</v>
      </c>
      <c r="J414" s="316" t="s">
        <v>939</v>
      </c>
      <c r="K414" s="316" t="s">
        <v>947</v>
      </c>
      <c r="L414" s="316" t="s">
        <v>947</v>
      </c>
      <c r="M414" s="316" t="s">
        <v>956</v>
      </c>
      <c r="N414" s="316" t="s">
        <v>938</v>
      </c>
      <c r="O414" s="316" t="s">
        <v>947</v>
      </c>
      <c r="P414" s="316" t="s">
        <v>947</v>
      </c>
      <c r="Q414" s="316" t="s">
        <v>975</v>
      </c>
      <c r="R414" s="316" t="s">
        <v>947</v>
      </c>
      <c r="S414" s="316" t="s">
        <v>947</v>
      </c>
      <c r="T414" s="316" t="s">
        <v>956</v>
      </c>
      <c r="U414" s="316" t="s">
        <v>938</v>
      </c>
      <c r="V414" s="316" t="s">
        <v>939</v>
      </c>
      <c r="W414" s="316" t="s">
        <v>947</v>
      </c>
      <c r="X414" s="316" t="s">
        <v>947</v>
      </c>
      <c r="Y414" s="316" t="s">
        <v>947</v>
      </c>
      <c r="Z414" s="316" t="s">
        <v>947</v>
      </c>
      <c r="AA414" s="316" t="s">
        <v>956</v>
      </c>
      <c r="AB414" s="316" t="s">
        <v>938</v>
      </c>
      <c r="AC414" s="316" t="s">
        <v>947</v>
      </c>
      <c r="AD414" s="316" t="s">
        <v>947</v>
      </c>
      <c r="AE414" s="316" t="s">
        <v>939</v>
      </c>
      <c r="AF414" s="316" t="s">
        <v>947</v>
      </c>
      <c r="AG414" s="316" t="s">
        <v>947</v>
      </c>
      <c r="AH414" s="316" t="s">
        <v>940</v>
      </c>
      <c r="AI414" s="316" t="s">
        <v>938</v>
      </c>
      <c r="AJ414" s="316" t="s">
        <v>947</v>
      </c>
      <c r="AK414" s="316" t="s">
        <v>947</v>
      </c>
      <c r="AL414" s="316" t="s">
        <v>947</v>
      </c>
      <c r="AM414" s="316" t="s">
        <v>939</v>
      </c>
      <c r="AN414" s="316" t="s">
        <v>947</v>
      </c>
      <c r="AO414" s="316" t="s">
        <v>956</v>
      </c>
      <c r="AP414" s="316" t="s">
        <v>938</v>
      </c>
      <c r="AQ414" s="316" t="s">
        <v>947</v>
      </c>
      <c r="AR414" s="316" t="s">
        <v>947</v>
      </c>
    </row>
    <row r="415" spans="1:44">
      <c r="A415" s="316" t="s">
        <v>8314</v>
      </c>
      <c r="B415" s="316" t="s">
        <v>8315</v>
      </c>
      <c r="C415" s="316" t="s">
        <v>8316</v>
      </c>
      <c r="D415" s="317">
        <v>45989</v>
      </c>
      <c r="E415" s="316" t="s">
        <v>7891</v>
      </c>
      <c r="F415" s="316" t="s">
        <v>169</v>
      </c>
      <c r="G415" s="316" t="s">
        <v>7879</v>
      </c>
      <c r="H415" s="316" t="s">
        <v>3190</v>
      </c>
      <c r="I415" s="316" t="s">
        <v>3192</v>
      </c>
      <c r="J415" s="316" t="s">
        <v>978</v>
      </c>
      <c r="K415" s="316" t="s">
        <v>978</v>
      </c>
      <c r="L415" s="316" t="s">
        <v>978</v>
      </c>
      <c r="M415" s="316" t="s">
        <v>961</v>
      </c>
      <c r="N415" s="316" t="s">
        <v>938</v>
      </c>
      <c r="O415" s="316" t="s">
        <v>939</v>
      </c>
      <c r="P415" s="316" t="s">
        <v>978</v>
      </c>
      <c r="Q415" s="316" t="s">
        <v>939</v>
      </c>
      <c r="R415" s="316" t="s">
        <v>978</v>
      </c>
      <c r="S415" s="316" t="s">
        <v>939</v>
      </c>
      <c r="T415" s="316" t="s">
        <v>978</v>
      </c>
      <c r="U415" s="316" t="s">
        <v>938</v>
      </c>
      <c r="V415" s="316" t="s">
        <v>939</v>
      </c>
      <c r="W415" s="316" t="s">
        <v>978</v>
      </c>
      <c r="X415" s="316" t="s">
        <v>939</v>
      </c>
      <c r="Y415" s="316" t="s">
        <v>939</v>
      </c>
      <c r="Z415" s="316" t="s">
        <v>939</v>
      </c>
      <c r="AA415" s="316" t="s">
        <v>953</v>
      </c>
      <c r="AB415" s="316" t="s">
        <v>938</v>
      </c>
      <c r="AC415" s="316" t="s">
        <v>939</v>
      </c>
      <c r="AD415" s="316" t="s">
        <v>939</v>
      </c>
      <c r="AE415" s="316" t="s">
        <v>978</v>
      </c>
      <c r="AF415" s="316" t="s">
        <v>978</v>
      </c>
      <c r="AG415" s="316" t="s">
        <v>939</v>
      </c>
      <c r="AH415" s="316" t="s">
        <v>936</v>
      </c>
      <c r="AI415" s="316" t="s">
        <v>938</v>
      </c>
      <c r="AJ415" s="316" t="s">
        <v>939</v>
      </c>
      <c r="AK415" s="316" t="s">
        <v>941</v>
      </c>
      <c r="AL415" s="316" t="s">
        <v>939</v>
      </c>
      <c r="AM415" s="316" t="s">
        <v>939</v>
      </c>
      <c r="AN415" s="316" t="s">
        <v>947</v>
      </c>
      <c r="AO415" s="316" t="s">
        <v>949</v>
      </c>
      <c r="AP415" s="316" t="s">
        <v>938</v>
      </c>
      <c r="AQ415" s="316" t="s">
        <v>977</v>
      </c>
      <c r="AR415" s="316" t="s">
        <v>939</v>
      </c>
    </row>
    <row r="416" spans="1:44">
      <c r="A416" s="316" t="s">
        <v>8317</v>
      </c>
      <c r="B416" s="316" t="s">
        <v>8318</v>
      </c>
      <c r="C416" s="316" t="s">
        <v>8319</v>
      </c>
      <c r="D416" s="317">
        <v>45783</v>
      </c>
      <c r="E416" s="316" t="s">
        <v>1101</v>
      </c>
      <c r="F416" s="316" t="s">
        <v>169</v>
      </c>
      <c r="G416" s="316" t="s">
        <v>7879</v>
      </c>
      <c r="H416" s="316" t="s">
        <v>3190</v>
      </c>
      <c r="I416" s="316" t="s">
        <v>3192</v>
      </c>
      <c r="J416" s="316" t="s">
        <v>946</v>
      </c>
      <c r="K416" s="316" t="s">
        <v>946</v>
      </c>
      <c r="L416" s="316" t="s">
        <v>946</v>
      </c>
      <c r="M416" s="316" t="s">
        <v>978</v>
      </c>
      <c r="N416" s="316" t="s">
        <v>938</v>
      </c>
      <c r="O416" s="316" t="s">
        <v>946</v>
      </c>
      <c r="P416" s="316" t="s">
        <v>978</v>
      </c>
      <c r="Q416" s="316" t="s">
        <v>946</v>
      </c>
      <c r="R416" s="316" t="s">
        <v>946</v>
      </c>
      <c r="S416" s="316" t="s">
        <v>946</v>
      </c>
      <c r="T416" s="316" t="s">
        <v>970</v>
      </c>
      <c r="U416" s="316" t="s">
        <v>938</v>
      </c>
      <c r="V416" s="316" t="s">
        <v>946</v>
      </c>
      <c r="W416" s="316" t="s">
        <v>946</v>
      </c>
      <c r="X416" s="316" t="s">
        <v>946</v>
      </c>
      <c r="Y416" s="316" t="s">
        <v>946</v>
      </c>
      <c r="Z416" s="316" t="s">
        <v>946</v>
      </c>
      <c r="AA416" s="316" t="s">
        <v>937</v>
      </c>
      <c r="AB416" s="316" t="s">
        <v>938</v>
      </c>
      <c r="AC416" s="316" t="s">
        <v>946</v>
      </c>
      <c r="AD416" s="316" t="s">
        <v>946</v>
      </c>
      <c r="AE416" s="316" t="s">
        <v>946</v>
      </c>
      <c r="AF416" s="316" t="s">
        <v>946</v>
      </c>
      <c r="AG416" s="316" t="s">
        <v>946</v>
      </c>
      <c r="AH416" s="316" t="s">
        <v>975</v>
      </c>
      <c r="AI416" s="316" t="s">
        <v>938</v>
      </c>
      <c r="AJ416" s="316" t="s">
        <v>955</v>
      </c>
      <c r="AK416" s="316" t="s">
        <v>946</v>
      </c>
      <c r="AL416" s="316" t="s">
        <v>947</v>
      </c>
      <c r="AM416" s="316" t="s">
        <v>947</v>
      </c>
      <c r="AN416" s="316" t="s">
        <v>947</v>
      </c>
      <c r="AO416" s="316" t="s">
        <v>954</v>
      </c>
      <c r="AP416" s="316" t="s">
        <v>938</v>
      </c>
      <c r="AQ416" s="316" t="s">
        <v>947</v>
      </c>
      <c r="AR416" s="316" t="s">
        <v>939</v>
      </c>
    </row>
    <row r="417" spans="1:44">
      <c r="A417" s="316" t="s">
        <v>8320</v>
      </c>
      <c r="B417" s="316" t="s">
        <v>8321</v>
      </c>
      <c r="C417" s="316" t="s">
        <v>8322</v>
      </c>
      <c r="D417" s="317">
        <v>45759</v>
      </c>
      <c r="E417" s="316" t="s">
        <v>7955</v>
      </c>
      <c r="F417" s="316" t="s">
        <v>644</v>
      </c>
      <c r="G417" s="316" t="s">
        <v>7879</v>
      </c>
      <c r="H417" s="316" t="s">
        <v>3190</v>
      </c>
      <c r="I417" s="316" t="s">
        <v>3208</v>
      </c>
      <c r="J417" s="316" t="s">
        <v>955</v>
      </c>
      <c r="K417" s="316" t="s">
        <v>955</v>
      </c>
      <c r="L417" s="316" t="s">
        <v>955</v>
      </c>
      <c r="M417" s="316" t="s">
        <v>956</v>
      </c>
      <c r="N417" s="316" t="s">
        <v>938</v>
      </c>
      <c r="O417" s="316" t="s">
        <v>955</v>
      </c>
      <c r="P417" s="316" t="s">
        <v>956</v>
      </c>
      <c r="Q417" s="316" t="s">
        <v>955</v>
      </c>
      <c r="R417" s="316" t="s">
        <v>955</v>
      </c>
      <c r="S417" s="316" t="s">
        <v>955</v>
      </c>
      <c r="T417" s="316" t="s">
        <v>975</v>
      </c>
      <c r="U417" s="316" t="s">
        <v>938</v>
      </c>
      <c r="V417" s="316" t="s">
        <v>955</v>
      </c>
      <c r="W417" s="316" t="s">
        <v>955</v>
      </c>
      <c r="X417" s="316" t="s">
        <v>955</v>
      </c>
      <c r="Y417" s="316" t="s">
        <v>955</v>
      </c>
      <c r="Z417" s="316" t="s">
        <v>955</v>
      </c>
      <c r="AA417" s="316" t="s">
        <v>935</v>
      </c>
      <c r="AB417" s="316" t="s">
        <v>938</v>
      </c>
      <c r="AC417" s="316" t="s">
        <v>955</v>
      </c>
      <c r="AD417" s="316" t="s">
        <v>955</v>
      </c>
      <c r="AE417" s="316" t="s">
        <v>955</v>
      </c>
      <c r="AF417" s="316" t="s">
        <v>955</v>
      </c>
      <c r="AG417" s="316" t="s">
        <v>955</v>
      </c>
      <c r="AH417" s="316" t="s">
        <v>975</v>
      </c>
      <c r="AI417" s="316" t="s">
        <v>938</v>
      </c>
      <c r="AJ417" s="316" t="s">
        <v>946</v>
      </c>
      <c r="AK417" s="316" t="s">
        <v>955</v>
      </c>
      <c r="AL417" s="316" t="s">
        <v>947</v>
      </c>
      <c r="AM417" s="316" t="s">
        <v>947</v>
      </c>
      <c r="AN417" s="316" t="s">
        <v>947</v>
      </c>
      <c r="AO417" s="316" t="s">
        <v>979</v>
      </c>
      <c r="AP417" s="316" t="s">
        <v>938</v>
      </c>
      <c r="AQ417" s="316" t="s">
        <v>947</v>
      </c>
      <c r="AR417" s="316" t="s">
        <v>947</v>
      </c>
    </row>
    <row r="418" spans="1:44">
      <c r="A418" s="316" t="s">
        <v>8323</v>
      </c>
      <c r="B418" s="316" t="s">
        <v>8324</v>
      </c>
      <c r="C418" s="316" t="s">
        <v>8325</v>
      </c>
      <c r="D418" s="317">
        <v>45759</v>
      </c>
      <c r="E418" s="316" t="s">
        <v>7887</v>
      </c>
      <c r="F418" s="316" t="s">
        <v>169</v>
      </c>
      <c r="G418" s="316" t="s">
        <v>7879</v>
      </c>
      <c r="H418" s="316" t="s">
        <v>3190</v>
      </c>
      <c r="I418" s="316" t="s">
        <v>8222</v>
      </c>
      <c r="J418" s="316" t="s">
        <v>946</v>
      </c>
      <c r="K418" s="316" t="s">
        <v>955</v>
      </c>
      <c r="L418" s="316" t="s">
        <v>946</v>
      </c>
      <c r="M418" s="316" t="s">
        <v>978</v>
      </c>
      <c r="N418" s="316" t="s">
        <v>938</v>
      </c>
      <c r="O418" s="316" t="s">
        <v>946</v>
      </c>
      <c r="P418" s="316" t="s">
        <v>946</v>
      </c>
      <c r="Q418" s="316" t="s">
        <v>946</v>
      </c>
      <c r="R418" s="316" t="s">
        <v>946</v>
      </c>
      <c r="S418" s="316" t="s">
        <v>978</v>
      </c>
      <c r="T418" s="316" t="s">
        <v>961</v>
      </c>
      <c r="U418" s="316" t="s">
        <v>938</v>
      </c>
      <c r="V418" s="316" t="s">
        <v>978</v>
      </c>
      <c r="W418" s="316" t="s">
        <v>978</v>
      </c>
      <c r="X418" s="316" t="s">
        <v>978</v>
      </c>
      <c r="Y418" s="316" t="s">
        <v>978</v>
      </c>
      <c r="Z418" s="316" t="s">
        <v>978</v>
      </c>
      <c r="AA418" s="316" t="s">
        <v>940</v>
      </c>
      <c r="AB418" s="316" t="s">
        <v>938</v>
      </c>
      <c r="AC418" s="316" t="s">
        <v>978</v>
      </c>
      <c r="AD418" s="316" t="s">
        <v>978</v>
      </c>
      <c r="AE418" s="316" t="s">
        <v>946</v>
      </c>
      <c r="AF418" s="316" t="s">
        <v>955</v>
      </c>
      <c r="AG418" s="316" t="s">
        <v>936</v>
      </c>
      <c r="AH418" s="316" t="s">
        <v>940</v>
      </c>
      <c r="AI418" s="316" t="s">
        <v>938</v>
      </c>
      <c r="AJ418" s="316" t="s">
        <v>936</v>
      </c>
      <c r="AK418" s="316" t="s">
        <v>946</v>
      </c>
      <c r="AL418" s="316" t="s">
        <v>947</v>
      </c>
      <c r="AM418" s="316" t="s">
        <v>946</v>
      </c>
      <c r="AN418" s="316" t="s">
        <v>946</v>
      </c>
      <c r="AO418" s="316" t="s">
        <v>699</v>
      </c>
      <c r="AP418" s="316" t="s">
        <v>938</v>
      </c>
      <c r="AQ418" s="316" t="s">
        <v>955</v>
      </c>
      <c r="AR418" s="316" t="s">
        <v>955</v>
      </c>
    </row>
    <row r="419" spans="1:44">
      <c r="A419" s="316" t="s">
        <v>8326</v>
      </c>
      <c r="B419" s="316" t="s">
        <v>8327</v>
      </c>
      <c r="C419" s="316" t="s">
        <v>8328</v>
      </c>
      <c r="D419" s="317">
        <v>45761</v>
      </c>
      <c r="E419" s="316" t="s">
        <v>1101</v>
      </c>
      <c r="F419" s="316" t="s">
        <v>169</v>
      </c>
      <c r="G419" s="316" t="s">
        <v>7879</v>
      </c>
      <c r="H419" s="316" t="s">
        <v>3190</v>
      </c>
      <c r="I419" s="316" t="s">
        <v>3196</v>
      </c>
      <c r="J419" s="316" t="s">
        <v>955</v>
      </c>
      <c r="K419" s="316" t="s">
        <v>955</v>
      </c>
      <c r="L419" s="316" t="s">
        <v>955</v>
      </c>
      <c r="M419" s="316" t="s">
        <v>940</v>
      </c>
      <c r="N419" s="316" t="s">
        <v>938</v>
      </c>
      <c r="O419" s="316" t="s">
        <v>938</v>
      </c>
      <c r="P419" s="316" t="s">
        <v>938</v>
      </c>
      <c r="Q419" s="316" t="s">
        <v>938</v>
      </c>
      <c r="R419" s="316" t="s">
        <v>938</v>
      </c>
      <c r="S419" s="316" t="s">
        <v>938</v>
      </c>
      <c r="T419" s="316" t="s">
        <v>938</v>
      </c>
      <c r="U419" s="316" t="s">
        <v>938</v>
      </c>
      <c r="V419" s="316" t="s">
        <v>938</v>
      </c>
      <c r="W419" s="316" t="s">
        <v>938</v>
      </c>
      <c r="X419" s="316" t="s">
        <v>938</v>
      </c>
      <c r="Y419" s="316" t="s">
        <v>938</v>
      </c>
      <c r="Z419" s="316" t="s">
        <v>938</v>
      </c>
      <c r="AA419" s="316" t="s">
        <v>938</v>
      </c>
      <c r="AB419" s="316" t="s">
        <v>938</v>
      </c>
      <c r="AC419" s="316" t="s">
        <v>938</v>
      </c>
      <c r="AD419" s="316" t="s">
        <v>938</v>
      </c>
      <c r="AE419" s="316" t="s">
        <v>938</v>
      </c>
      <c r="AF419" s="316" t="s">
        <v>938</v>
      </c>
      <c r="AG419" s="316" t="s">
        <v>938</v>
      </c>
      <c r="AH419" s="316" t="s">
        <v>938</v>
      </c>
      <c r="AI419" s="316" t="s">
        <v>938</v>
      </c>
      <c r="AJ419" s="316" t="s">
        <v>938</v>
      </c>
      <c r="AK419" s="316" t="s">
        <v>938</v>
      </c>
      <c r="AL419" s="316" t="s">
        <v>938</v>
      </c>
      <c r="AM419" s="316" t="s">
        <v>938</v>
      </c>
      <c r="AN419" s="316" t="s">
        <v>938</v>
      </c>
      <c r="AO419" s="316" t="s">
        <v>938</v>
      </c>
      <c r="AP419" s="316" t="s">
        <v>938</v>
      </c>
      <c r="AQ419" s="316" t="s">
        <v>938</v>
      </c>
      <c r="AR419" s="316" t="s">
        <v>938</v>
      </c>
    </row>
    <row r="420" spans="1:44">
      <c r="A420" s="316" t="s">
        <v>8329</v>
      </c>
      <c r="B420" s="316" t="s">
        <v>8330</v>
      </c>
      <c r="C420" s="316" t="s">
        <v>8331</v>
      </c>
      <c r="D420" s="317">
        <v>45761</v>
      </c>
      <c r="E420" s="316" t="s">
        <v>1101</v>
      </c>
      <c r="F420" s="316" t="s">
        <v>169</v>
      </c>
      <c r="G420" s="316" t="s">
        <v>7879</v>
      </c>
      <c r="H420" s="316" t="s">
        <v>3190</v>
      </c>
      <c r="I420" s="316" t="s">
        <v>8332</v>
      </c>
      <c r="J420" s="316" t="s">
        <v>955</v>
      </c>
      <c r="K420" s="316" t="s">
        <v>955</v>
      </c>
      <c r="L420" s="316" t="s">
        <v>699</v>
      </c>
      <c r="M420" s="316" t="s">
        <v>956</v>
      </c>
      <c r="N420" s="316" t="s">
        <v>938</v>
      </c>
      <c r="O420" s="316" t="s">
        <v>955</v>
      </c>
      <c r="P420" s="316" t="s">
        <v>955</v>
      </c>
      <c r="Q420" s="316" t="s">
        <v>955</v>
      </c>
      <c r="R420" s="316" t="s">
        <v>955</v>
      </c>
      <c r="S420" s="316" t="s">
        <v>955</v>
      </c>
      <c r="T420" s="316" t="s">
        <v>975</v>
      </c>
      <c r="U420" s="316" t="s">
        <v>938</v>
      </c>
      <c r="V420" s="316" t="s">
        <v>955</v>
      </c>
      <c r="W420" s="316" t="s">
        <v>955</v>
      </c>
      <c r="X420" s="316" t="s">
        <v>955</v>
      </c>
      <c r="Y420" s="316" t="s">
        <v>955</v>
      </c>
      <c r="Z420" s="316" t="s">
        <v>956</v>
      </c>
      <c r="AA420" s="316" t="s">
        <v>940</v>
      </c>
      <c r="AB420" s="316" t="s">
        <v>938</v>
      </c>
      <c r="AC420" s="316" t="s">
        <v>955</v>
      </c>
      <c r="AD420" s="316" t="s">
        <v>955</v>
      </c>
      <c r="AE420" s="316" t="s">
        <v>955</v>
      </c>
      <c r="AF420" s="316" t="s">
        <v>955</v>
      </c>
      <c r="AG420" s="316" t="s">
        <v>955</v>
      </c>
      <c r="AH420" s="316" t="s">
        <v>961</v>
      </c>
      <c r="AI420" s="316" t="s">
        <v>938</v>
      </c>
      <c r="AJ420" s="316" t="s">
        <v>955</v>
      </c>
      <c r="AK420" s="316" t="s">
        <v>955</v>
      </c>
      <c r="AL420" s="316" t="s">
        <v>955</v>
      </c>
      <c r="AM420" s="316" t="s">
        <v>947</v>
      </c>
      <c r="AN420" s="316" t="s">
        <v>947</v>
      </c>
      <c r="AO420" s="316" t="s">
        <v>940</v>
      </c>
      <c r="AP420" s="316" t="s">
        <v>938</v>
      </c>
      <c r="AQ420" s="316" t="s">
        <v>947</v>
      </c>
      <c r="AR420" s="316" t="s">
        <v>947</v>
      </c>
    </row>
    <row r="421" spans="1:44">
      <c r="A421" s="316" t="s">
        <v>8333</v>
      </c>
      <c r="B421" s="316" t="s">
        <v>8334</v>
      </c>
      <c r="C421" s="316" t="s">
        <v>8335</v>
      </c>
      <c r="D421" s="317">
        <v>45761</v>
      </c>
      <c r="E421" s="316" t="s">
        <v>7955</v>
      </c>
      <c r="F421" s="316" t="s">
        <v>644</v>
      </c>
      <c r="G421" s="316" t="s">
        <v>7879</v>
      </c>
      <c r="H421" s="316" t="s">
        <v>3190</v>
      </c>
      <c r="I421" s="316" t="s">
        <v>3208</v>
      </c>
      <c r="J421" s="316" t="s">
        <v>955</v>
      </c>
      <c r="K421" s="316" t="s">
        <v>955</v>
      </c>
      <c r="L421" s="316" t="s">
        <v>955</v>
      </c>
      <c r="M421" s="316" t="s">
        <v>956</v>
      </c>
      <c r="N421" s="316" t="s">
        <v>938</v>
      </c>
      <c r="O421" s="316" t="s">
        <v>955</v>
      </c>
      <c r="P421" s="316" t="s">
        <v>955</v>
      </c>
      <c r="Q421" s="316" t="s">
        <v>955</v>
      </c>
      <c r="R421" s="316" t="s">
        <v>955</v>
      </c>
      <c r="S421" s="316" t="s">
        <v>955</v>
      </c>
      <c r="T421" s="316" t="s">
        <v>975</v>
      </c>
      <c r="U421" s="316" t="s">
        <v>938</v>
      </c>
      <c r="V421" s="316" t="s">
        <v>955</v>
      </c>
      <c r="W421" s="316" t="s">
        <v>946</v>
      </c>
      <c r="X421" s="316" t="s">
        <v>955</v>
      </c>
      <c r="Y421" s="316" t="s">
        <v>955</v>
      </c>
      <c r="Z421" s="316" t="s">
        <v>955</v>
      </c>
      <c r="AA421" s="316" t="s">
        <v>935</v>
      </c>
      <c r="AB421" s="316" t="s">
        <v>938</v>
      </c>
      <c r="AC421" s="316" t="s">
        <v>955</v>
      </c>
      <c r="AD421" s="316" t="s">
        <v>955</v>
      </c>
      <c r="AE421" s="316" t="s">
        <v>955</v>
      </c>
      <c r="AF421" s="316" t="s">
        <v>955</v>
      </c>
      <c r="AG421" s="316" t="s">
        <v>955</v>
      </c>
      <c r="AH421" s="316" t="s">
        <v>975</v>
      </c>
      <c r="AI421" s="316" t="s">
        <v>938</v>
      </c>
      <c r="AJ421" s="316" t="s">
        <v>946</v>
      </c>
      <c r="AK421" s="316" t="s">
        <v>955</v>
      </c>
      <c r="AL421" s="316" t="s">
        <v>947</v>
      </c>
      <c r="AM421" s="316" t="s">
        <v>947</v>
      </c>
      <c r="AN421" s="316" t="s">
        <v>947</v>
      </c>
      <c r="AO421" s="316" t="s">
        <v>979</v>
      </c>
      <c r="AP421" s="316" t="s">
        <v>938</v>
      </c>
      <c r="AQ421" s="316" t="s">
        <v>947</v>
      </c>
      <c r="AR421" s="316" t="s">
        <v>947</v>
      </c>
    </row>
    <row r="422" spans="1:44">
      <c r="A422" s="316" t="s">
        <v>8336</v>
      </c>
      <c r="B422" s="316" t="s">
        <v>8337</v>
      </c>
      <c r="C422" s="316" t="s">
        <v>8338</v>
      </c>
      <c r="D422" s="317">
        <v>45762</v>
      </c>
      <c r="E422" s="316" t="s">
        <v>1021</v>
      </c>
      <c r="F422" s="316" t="s">
        <v>169</v>
      </c>
      <c r="G422" s="316" t="s">
        <v>7879</v>
      </c>
      <c r="H422" s="316" t="s">
        <v>3190</v>
      </c>
      <c r="I422" s="316" t="s">
        <v>3192</v>
      </c>
      <c r="J422" s="316" t="s">
        <v>941</v>
      </c>
      <c r="K422" s="316" t="s">
        <v>947</v>
      </c>
      <c r="L422" s="316" t="s">
        <v>947</v>
      </c>
      <c r="M422" s="316" t="s">
        <v>961</v>
      </c>
      <c r="N422" s="316" t="s">
        <v>938</v>
      </c>
      <c r="O422" s="316" t="s">
        <v>939</v>
      </c>
      <c r="P422" s="316" t="s">
        <v>956</v>
      </c>
      <c r="Q422" s="316" t="s">
        <v>947</v>
      </c>
      <c r="R422" s="316" t="s">
        <v>978</v>
      </c>
      <c r="S422" s="316" t="s">
        <v>941</v>
      </c>
      <c r="T422" s="316" t="s">
        <v>947</v>
      </c>
      <c r="U422" s="316" t="s">
        <v>961</v>
      </c>
      <c r="V422" s="316" t="s">
        <v>947</v>
      </c>
      <c r="W422" s="316" t="s">
        <v>947</v>
      </c>
      <c r="X422" s="316" t="s">
        <v>939</v>
      </c>
      <c r="Y422" s="316" t="s">
        <v>947</v>
      </c>
      <c r="Z422" s="316" t="s">
        <v>947</v>
      </c>
      <c r="AA422" s="316" t="s">
        <v>939</v>
      </c>
      <c r="AB422" s="316" t="s">
        <v>938</v>
      </c>
      <c r="AC422" s="316" t="s">
        <v>939</v>
      </c>
      <c r="AD422" s="316" t="s">
        <v>947</v>
      </c>
      <c r="AE422" s="316" t="s">
        <v>939</v>
      </c>
      <c r="AF422" s="316" t="s">
        <v>947</v>
      </c>
      <c r="AG422" s="316" t="s">
        <v>941</v>
      </c>
      <c r="AH422" s="316" t="s">
        <v>939</v>
      </c>
      <c r="AI422" s="316" t="s">
        <v>938</v>
      </c>
      <c r="AJ422" s="316" t="s">
        <v>982</v>
      </c>
      <c r="AK422" s="316" t="s">
        <v>941</v>
      </c>
      <c r="AL422" s="316" t="s">
        <v>941</v>
      </c>
      <c r="AM422" s="316" t="s">
        <v>941</v>
      </c>
      <c r="AN422" s="316" t="s">
        <v>941</v>
      </c>
      <c r="AO422" s="316" t="s">
        <v>699</v>
      </c>
      <c r="AP422" s="316" t="s">
        <v>938</v>
      </c>
      <c r="AQ422" s="316" t="s">
        <v>941</v>
      </c>
      <c r="AR422" s="316" t="s">
        <v>941</v>
      </c>
    </row>
    <row r="423" spans="1:44">
      <c r="A423" s="316" t="s">
        <v>8339</v>
      </c>
      <c r="B423" s="316" t="s">
        <v>8340</v>
      </c>
      <c r="C423" s="316" t="s">
        <v>8341</v>
      </c>
      <c r="D423" s="317">
        <v>45762</v>
      </c>
      <c r="E423" s="316" t="s">
        <v>1021</v>
      </c>
      <c r="F423" s="316" t="s">
        <v>169</v>
      </c>
      <c r="G423" s="316" t="s">
        <v>7879</v>
      </c>
      <c r="H423" s="316" t="s">
        <v>3190</v>
      </c>
      <c r="I423" s="316" t="s">
        <v>3373</v>
      </c>
      <c r="J423" s="316" t="s">
        <v>982</v>
      </c>
      <c r="K423" s="316" t="s">
        <v>939</v>
      </c>
      <c r="L423" s="316" t="s">
        <v>939</v>
      </c>
      <c r="M423" s="316" t="s">
        <v>978</v>
      </c>
      <c r="N423" s="316" t="s">
        <v>938</v>
      </c>
      <c r="O423" s="316" t="s">
        <v>939</v>
      </c>
      <c r="P423" s="316" t="s">
        <v>978</v>
      </c>
      <c r="Q423" s="316" t="s">
        <v>939</v>
      </c>
      <c r="R423" s="316" t="s">
        <v>955</v>
      </c>
      <c r="S423" s="316" t="s">
        <v>982</v>
      </c>
      <c r="T423" s="316" t="s">
        <v>939</v>
      </c>
      <c r="U423" s="316" t="s">
        <v>938</v>
      </c>
      <c r="V423" s="316" t="s">
        <v>982</v>
      </c>
      <c r="W423" s="316" t="s">
        <v>982</v>
      </c>
      <c r="X423" s="316" t="s">
        <v>936</v>
      </c>
      <c r="Y423" s="316" t="s">
        <v>966</v>
      </c>
      <c r="Z423" s="316" t="s">
        <v>982</v>
      </c>
      <c r="AA423" s="316" t="s">
        <v>939</v>
      </c>
      <c r="AB423" s="316" t="s">
        <v>938</v>
      </c>
      <c r="AC423" s="316" t="s">
        <v>982</v>
      </c>
      <c r="AD423" s="316" t="s">
        <v>978</v>
      </c>
      <c r="AE423" s="316" t="s">
        <v>982</v>
      </c>
      <c r="AF423" s="316" t="s">
        <v>982</v>
      </c>
      <c r="AG423" s="316" t="s">
        <v>941</v>
      </c>
      <c r="AH423" s="316" t="s">
        <v>947</v>
      </c>
      <c r="AI423" s="316" t="s">
        <v>938</v>
      </c>
      <c r="AJ423" s="316" t="s">
        <v>941</v>
      </c>
      <c r="AK423" s="316" t="s">
        <v>941</v>
      </c>
      <c r="AL423" s="316" t="s">
        <v>941</v>
      </c>
      <c r="AM423" s="316" t="s">
        <v>941</v>
      </c>
      <c r="AN423" s="316" t="s">
        <v>941</v>
      </c>
      <c r="AO423" s="316" t="s">
        <v>962</v>
      </c>
      <c r="AP423" s="316" t="s">
        <v>938</v>
      </c>
      <c r="AQ423" s="316" t="s">
        <v>941</v>
      </c>
      <c r="AR423" s="316" t="s">
        <v>941</v>
      </c>
    </row>
    <row r="424" spans="1:44">
      <c r="A424" s="316" t="s">
        <v>3388</v>
      </c>
      <c r="B424" s="316" t="s">
        <v>3389</v>
      </c>
      <c r="C424" s="316" t="s">
        <v>8342</v>
      </c>
      <c r="D424" s="317">
        <v>45769</v>
      </c>
      <c r="E424" s="316" t="s">
        <v>1021</v>
      </c>
      <c r="F424" s="316" t="s">
        <v>169</v>
      </c>
      <c r="G424" s="316" t="s">
        <v>7879</v>
      </c>
      <c r="H424" s="316" t="s">
        <v>3190</v>
      </c>
      <c r="I424" s="316" t="s">
        <v>3192</v>
      </c>
      <c r="J424" s="316" t="s">
        <v>947</v>
      </c>
      <c r="K424" s="316" t="s">
        <v>947</v>
      </c>
      <c r="L424" s="316" t="s">
        <v>947</v>
      </c>
      <c r="M424" s="316" t="s">
        <v>956</v>
      </c>
      <c r="N424" s="316" t="s">
        <v>961</v>
      </c>
      <c r="O424" s="316" t="s">
        <v>947</v>
      </c>
      <c r="P424" s="316" t="s">
        <v>947</v>
      </c>
      <c r="Q424" s="316" t="s">
        <v>947</v>
      </c>
      <c r="R424" s="316" t="s">
        <v>947</v>
      </c>
      <c r="S424" s="316" t="s">
        <v>947</v>
      </c>
      <c r="T424" s="316" t="s">
        <v>956</v>
      </c>
      <c r="U424" s="316" t="s">
        <v>961</v>
      </c>
      <c r="V424" s="316" t="s">
        <v>941</v>
      </c>
      <c r="W424" s="316" t="s">
        <v>956</v>
      </c>
      <c r="X424" s="316" t="s">
        <v>947</v>
      </c>
      <c r="Y424" s="316" t="s">
        <v>947</v>
      </c>
      <c r="Z424" s="316" t="s">
        <v>947</v>
      </c>
      <c r="AA424" s="316" t="s">
        <v>978</v>
      </c>
      <c r="AB424" s="316" t="s">
        <v>961</v>
      </c>
      <c r="AC424" s="316" t="s">
        <v>947</v>
      </c>
      <c r="AD424" s="316" t="s">
        <v>947</v>
      </c>
      <c r="AE424" s="316" t="s">
        <v>947</v>
      </c>
      <c r="AF424" s="316" t="s">
        <v>947</v>
      </c>
      <c r="AG424" s="316" t="s">
        <v>947</v>
      </c>
      <c r="AH424" s="316" t="s">
        <v>956</v>
      </c>
      <c r="AI424" s="316" t="s">
        <v>961</v>
      </c>
      <c r="AJ424" s="316" t="s">
        <v>939</v>
      </c>
      <c r="AK424" s="316" t="s">
        <v>947</v>
      </c>
      <c r="AL424" s="316" t="s">
        <v>947</v>
      </c>
      <c r="AM424" s="316" t="s">
        <v>947</v>
      </c>
      <c r="AN424" s="316" t="s">
        <v>947</v>
      </c>
      <c r="AO424" s="316" t="s">
        <v>699</v>
      </c>
      <c r="AP424" s="316" t="s">
        <v>961</v>
      </c>
      <c r="AQ424" s="316" t="s">
        <v>947</v>
      </c>
      <c r="AR424" s="316" t="s">
        <v>947</v>
      </c>
    </row>
    <row r="425" spans="1:44">
      <c r="A425" s="316" t="s">
        <v>8343</v>
      </c>
      <c r="B425" s="316" t="s">
        <v>8344</v>
      </c>
      <c r="C425" s="316" t="s">
        <v>8345</v>
      </c>
      <c r="D425" s="317">
        <v>45769</v>
      </c>
      <c r="E425" s="316" t="s">
        <v>1138</v>
      </c>
      <c r="F425" s="316" t="s">
        <v>644</v>
      </c>
      <c r="G425" s="316" t="s">
        <v>7879</v>
      </c>
      <c r="H425" s="316" t="s">
        <v>3190</v>
      </c>
      <c r="I425" s="316" t="s">
        <v>3260</v>
      </c>
      <c r="J425" s="316" t="s">
        <v>956</v>
      </c>
      <c r="K425" s="316" t="s">
        <v>947</v>
      </c>
      <c r="L425" s="316" t="s">
        <v>947</v>
      </c>
      <c r="M425" s="316" t="s">
        <v>940</v>
      </c>
      <c r="N425" s="316" t="s">
        <v>938</v>
      </c>
      <c r="O425" s="316" t="s">
        <v>947</v>
      </c>
      <c r="P425" s="316" t="s">
        <v>956</v>
      </c>
      <c r="Q425" s="316" t="s">
        <v>956</v>
      </c>
      <c r="R425" s="316" t="s">
        <v>947</v>
      </c>
      <c r="S425" s="316" t="s">
        <v>956</v>
      </c>
      <c r="T425" s="316" t="s">
        <v>940</v>
      </c>
      <c r="U425" s="316" t="s">
        <v>938</v>
      </c>
      <c r="V425" s="316" t="s">
        <v>936</v>
      </c>
      <c r="W425" s="316" t="s">
        <v>978</v>
      </c>
      <c r="X425" s="316" t="s">
        <v>956</v>
      </c>
      <c r="Y425" s="316" t="s">
        <v>947</v>
      </c>
      <c r="Z425" s="316" t="s">
        <v>947</v>
      </c>
      <c r="AA425" s="316" t="s">
        <v>940</v>
      </c>
      <c r="AB425" s="316" t="s">
        <v>938</v>
      </c>
      <c r="AC425" s="316" t="s">
        <v>956</v>
      </c>
      <c r="AD425" s="316" t="s">
        <v>941</v>
      </c>
      <c r="AE425" s="316" t="s">
        <v>956</v>
      </c>
      <c r="AF425" s="316" t="s">
        <v>947</v>
      </c>
      <c r="AG425" s="316" t="s">
        <v>956</v>
      </c>
      <c r="AH425" s="316" t="s">
        <v>940</v>
      </c>
      <c r="AI425" s="316" t="s">
        <v>938</v>
      </c>
      <c r="AJ425" s="316" t="s">
        <v>947</v>
      </c>
      <c r="AK425" s="316" t="s">
        <v>947</v>
      </c>
      <c r="AL425" s="316" t="s">
        <v>947</v>
      </c>
      <c r="AM425" s="316" t="s">
        <v>947</v>
      </c>
      <c r="AN425" s="316" t="s">
        <v>956</v>
      </c>
      <c r="AO425" s="316" t="s">
        <v>699</v>
      </c>
      <c r="AP425" s="316" t="s">
        <v>938</v>
      </c>
      <c r="AQ425" s="316" t="s">
        <v>41</v>
      </c>
      <c r="AR425" s="316" t="s">
        <v>41</v>
      </c>
    </row>
    <row r="426" spans="1:44">
      <c r="A426" s="316" t="s">
        <v>8346</v>
      </c>
      <c r="B426" s="316" t="s">
        <v>8347</v>
      </c>
      <c r="C426" s="316" t="s">
        <v>8348</v>
      </c>
      <c r="D426" s="317">
        <v>45771</v>
      </c>
      <c r="E426" s="316" t="s">
        <v>1101</v>
      </c>
      <c r="F426" s="316" t="s">
        <v>169</v>
      </c>
      <c r="G426" s="316" t="s">
        <v>7879</v>
      </c>
      <c r="H426" s="316" t="s">
        <v>3190</v>
      </c>
      <c r="I426" s="316" t="s">
        <v>3192</v>
      </c>
      <c r="J426" s="316" t="s">
        <v>947</v>
      </c>
      <c r="K426" s="316" t="s">
        <v>946</v>
      </c>
      <c r="L426" s="316" t="s">
        <v>946</v>
      </c>
      <c r="M426" s="316" t="s">
        <v>978</v>
      </c>
      <c r="N426" s="316" t="s">
        <v>938</v>
      </c>
      <c r="O426" s="316" t="s">
        <v>946</v>
      </c>
      <c r="P426" s="316" t="s">
        <v>978</v>
      </c>
      <c r="Q426" s="316" t="s">
        <v>946</v>
      </c>
      <c r="R426" s="316" t="s">
        <v>946</v>
      </c>
      <c r="S426" s="316" t="s">
        <v>978</v>
      </c>
      <c r="T426" s="316" t="s">
        <v>975</v>
      </c>
      <c r="U426" s="316" t="s">
        <v>938</v>
      </c>
      <c r="V426" s="316" t="s">
        <v>946</v>
      </c>
      <c r="W426" s="316" t="s">
        <v>946</v>
      </c>
      <c r="X426" s="316" t="s">
        <v>946</v>
      </c>
      <c r="Y426" s="316" t="s">
        <v>946</v>
      </c>
      <c r="Z426" s="316" t="s">
        <v>946</v>
      </c>
      <c r="AA426" s="316" t="s">
        <v>937</v>
      </c>
      <c r="AB426" s="316" t="s">
        <v>938</v>
      </c>
      <c r="AC426" s="316" t="s">
        <v>946</v>
      </c>
      <c r="AD426" s="316" t="s">
        <v>946</v>
      </c>
      <c r="AE426" s="316" t="s">
        <v>946</v>
      </c>
      <c r="AF426" s="316" t="s">
        <v>946</v>
      </c>
      <c r="AG426" s="316" t="s">
        <v>956</v>
      </c>
      <c r="AH426" s="316" t="s">
        <v>970</v>
      </c>
      <c r="AI426" s="316" t="s">
        <v>938</v>
      </c>
      <c r="AJ426" s="316" t="s">
        <v>946</v>
      </c>
      <c r="AK426" s="316" t="s">
        <v>946</v>
      </c>
      <c r="AL426" s="316" t="s">
        <v>946</v>
      </c>
      <c r="AM426" s="316" t="s">
        <v>939</v>
      </c>
      <c r="AN426" s="316" t="s">
        <v>939</v>
      </c>
      <c r="AO426" s="316" t="s">
        <v>942</v>
      </c>
      <c r="AP426" s="316" t="s">
        <v>938</v>
      </c>
      <c r="AQ426" s="316" t="s">
        <v>939</v>
      </c>
      <c r="AR426" s="316" t="s">
        <v>939</v>
      </c>
    </row>
    <row r="427" spans="1:44">
      <c r="A427" s="316" t="s">
        <v>8349</v>
      </c>
      <c r="B427" s="316" t="s">
        <v>8350</v>
      </c>
      <c r="C427" s="316" t="s">
        <v>8351</v>
      </c>
      <c r="D427" s="317">
        <v>45771</v>
      </c>
      <c r="E427" s="316" t="s">
        <v>7887</v>
      </c>
      <c r="F427" s="316" t="s">
        <v>169</v>
      </c>
      <c r="G427" s="316" t="s">
        <v>7879</v>
      </c>
      <c r="H427" s="316" t="s">
        <v>3190</v>
      </c>
      <c r="I427" s="316" t="s">
        <v>8222</v>
      </c>
      <c r="J427" s="316" t="s">
        <v>955</v>
      </c>
      <c r="K427" s="316" t="s">
        <v>962</v>
      </c>
      <c r="L427" s="316" t="s">
        <v>955</v>
      </c>
      <c r="M427" s="316" t="s">
        <v>940</v>
      </c>
      <c r="N427" s="316" t="s">
        <v>938</v>
      </c>
      <c r="O427" s="316" t="s">
        <v>955</v>
      </c>
      <c r="P427" s="316" t="s">
        <v>955</v>
      </c>
      <c r="Q427" s="316" t="s">
        <v>955</v>
      </c>
      <c r="R427" s="316" t="s">
        <v>955</v>
      </c>
      <c r="S427" s="316" t="s">
        <v>978</v>
      </c>
      <c r="T427" s="316" t="s">
        <v>961</v>
      </c>
      <c r="U427" s="316" t="s">
        <v>938</v>
      </c>
      <c r="V427" s="316" t="s">
        <v>956</v>
      </c>
      <c r="W427" s="316" t="s">
        <v>956</v>
      </c>
      <c r="X427" s="316" t="s">
        <v>956</v>
      </c>
      <c r="Y427" s="316" t="s">
        <v>956</v>
      </c>
      <c r="Z427" s="316" t="s">
        <v>956</v>
      </c>
      <c r="AA427" s="316" t="s">
        <v>940</v>
      </c>
      <c r="AB427" s="316" t="s">
        <v>938</v>
      </c>
      <c r="AC427" s="316" t="s">
        <v>956</v>
      </c>
      <c r="AD427" s="316" t="s">
        <v>956</v>
      </c>
      <c r="AE427" s="316" t="s">
        <v>955</v>
      </c>
      <c r="AF427" s="316" t="s">
        <v>955</v>
      </c>
      <c r="AG427" s="316" t="s">
        <v>955</v>
      </c>
      <c r="AH427" s="316" t="s">
        <v>940</v>
      </c>
      <c r="AI427" s="316" t="s">
        <v>938</v>
      </c>
      <c r="AJ427" s="316" t="s">
        <v>955</v>
      </c>
      <c r="AK427" s="316" t="s">
        <v>955</v>
      </c>
      <c r="AL427" s="316" t="s">
        <v>956</v>
      </c>
      <c r="AM427" s="316" t="s">
        <v>955</v>
      </c>
      <c r="AN427" s="316" t="s">
        <v>955</v>
      </c>
      <c r="AO427" s="316" t="s">
        <v>699</v>
      </c>
      <c r="AP427" s="316" t="s">
        <v>938</v>
      </c>
      <c r="AQ427" s="316" t="s">
        <v>699</v>
      </c>
      <c r="AR427" s="316" t="s">
        <v>955</v>
      </c>
    </row>
    <row r="428" spans="1:44">
      <c r="A428" s="316" t="s">
        <v>8352</v>
      </c>
      <c r="B428" s="316" t="s">
        <v>8353</v>
      </c>
      <c r="C428" s="316" t="s">
        <v>8354</v>
      </c>
      <c r="D428" s="317">
        <v>45782</v>
      </c>
      <c r="E428" s="316" t="s">
        <v>1101</v>
      </c>
      <c r="F428" s="316" t="s">
        <v>169</v>
      </c>
      <c r="G428" s="316" t="s">
        <v>7879</v>
      </c>
      <c r="H428" s="316" t="s">
        <v>3190</v>
      </c>
      <c r="I428" s="316" t="s">
        <v>3192</v>
      </c>
      <c r="J428" s="316" t="s">
        <v>956</v>
      </c>
      <c r="K428" s="316" t="s">
        <v>956</v>
      </c>
      <c r="L428" s="316" t="s">
        <v>956</v>
      </c>
      <c r="M428" s="316" t="s">
        <v>940</v>
      </c>
      <c r="N428" s="316" t="s">
        <v>938</v>
      </c>
      <c r="O428" s="316" t="s">
        <v>947</v>
      </c>
      <c r="P428" s="316" t="s">
        <v>956</v>
      </c>
      <c r="Q428" s="316" t="s">
        <v>956</v>
      </c>
      <c r="R428" s="316" t="s">
        <v>956</v>
      </c>
      <c r="S428" s="316" t="s">
        <v>936</v>
      </c>
      <c r="T428" s="316" t="s">
        <v>940</v>
      </c>
      <c r="U428" s="316" t="s">
        <v>938</v>
      </c>
      <c r="V428" s="316" t="s">
        <v>956</v>
      </c>
      <c r="W428" s="316" t="s">
        <v>956</v>
      </c>
      <c r="X428" s="316" t="s">
        <v>947</v>
      </c>
      <c r="Y428" s="316" t="s">
        <v>947</v>
      </c>
      <c r="Z428" s="316" t="s">
        <v>947</v>
      </c>
      <c r="AA428" s="316" t="s">
        <v>956</v>
      </c>
      <c r="AB428" s="316" t="s">
        <v>938</v>
      </c>
      <c r="AC428" s="316" t="s">
        <v>956</v>
      </c>
      <c r="AD428" s="316" t="s">
        <v>956</v>
      </c>
      <c r="AE428" s="316" t="s">
        <v>956</v>
      </c>
      <c r="AF428" s="316" t="s">
        <v>956</v>
      </c>
      <c r="AG428" s="316" t="s">
        <v>947</v>
      </c>
      <c r="AH428" s="316" t="s">
        <v>940</v>
      </c>
      <c r="AI428" s="316" t="s">
        <v>938</v>
      </c>
      <c r="AJ428" s="316" t="s">
        <v>956</v>
      </c>
      <c r="AK428" s="316" t="s">
        <v>956</v>
      </c>
      <c r="AL428" s="316" t="s">
        <v>956</v>
      </c>
      <c r="AM428" s="316" t="s">
        <v>956</v>
      </c>
      <c r="AN428" s="316" t="s">
        <v>956</v>
      </c>
      <c r="AO428" s="316" t="s">
        <v>699</v>
      </c>
      <c r="AP428" s="316" t="s">
        <v>938</v>
      </c>
      <c r="AQ428" s="316" t="s">
        <v>956</v>
      </c>
      <c r="AR428" s="316" t="s">
        <v>956</v>
      </c>
    </row>
    <row r="429" spans="1:44">
      <c r="A429" s="316" t="s">
        <v>8355</v>
      </c>
      <c r="B429" s="316" t="s">
        <v>8356</v>
      </c>
      <c r="C429" s="316" t="s">
        <v>8357</v>
      </c>
      <c r="D429" s="317">
        <v>46044</v>
      </c>
      <c r="E429" s="316" t="s">
        <v>7891</v>
      </c>
      <c r="F429" s="316" t="s">
        <v>169</v>
      </c>
      <c r="G429" s="316" t="s">
        <v>7879</v>
      </c>
      <c r="H429" s="316" t="s">
        <v>3190</v>
      </c>
      <c r="I429" s="316" t="s">
        <v>3192</v>
      </c>
      <c r="J429" s="316" t="s">
        <v>938</v>
      </c>
      <c r="K429" s="316" t="s">
        <v>978</v>
      </c>
      <c r="L429" s="316" t="s">
        <v>978</v>
      </c>
      <c r="M429" s="316" t="s">
        <v>935</v>
      </c>
      <c r="N429" s="316" t="s">
        <v>938</v>
      </c>
      <c r="O429" s="316" t="s">
        <v>947</v>
      </c>
      <c r="P429" s="316" t="s">
        <v>947</v>
      </c>
      <c r="Q429" s="316" t="s">
        <v>939</v>
      </c>
      <c r="R429" s="316" t="s">
        <v>956</v>
      </c>
      <c r="S429" s="316" t="s">
        <v>947</v>
      </c>
      <c r="T429" s="316" t="s">
        <v>953</v>
      </c>
      <c r="U429" s="316" t="s">
        <v>940</v>
      </c>
      <c r="V429" s="316" t="s">
        <v>956</v>
      </c>
      <c r="W429" s="316" t="s">
        <v>947</v>
      </c>
      <c r="X429" s="316" t="s">
        <v>947</v>
      </c>
      <c r="Y429" s="316" t="s">
        <v>947</v>
      </c>
      <c r="Z429" s="316" t="s">
        <v>939</v>
      </c>
      <c r="AA429" s="316" t="s">
        <v>947</v>
      </c>
      <c r="AB429" s="316" t="s">
        <v>938</v>
      </c>
      <c r="AC429" s="316" t="s">
        <v>956</v>
      </c>
      <c r="AD429" s="316" t="s">
        <v>947</v>
      </c>
      <c r="AE429" s="316" t="s">
        <v>956</v>
      </c>
      <c r="AF429" s="316" t="s">
        <v>936</v>
      </c>
      <c r="AG429" s="316" t="s">
        <v>947</v>
      </c>
      <c r="AH429" s="316" t="s">
        <v>940</v>
      </c>
      <c r="AI429" s="316" t="s">
        <v>938</v>
      </c>
      <c r="AJ429" s="316" t="s">
        <v>956</v>
      </c>
      <c r="AK429" s="316" t="s">
        <v>956</v>
      </c>
      <c r="AL429" s="316" t="s">
        <v>955</v>
      </c>
      <c r="AM429" s="316" t="s">
        <v>978</v>
      </c>
      <c r="AN429" s="316" t="s">
        <v>947</v>
      </c>
      <c r="AO429" s="316" t="s">
        <v>699</v>
      </c>
      <c r="AP429" s="316" t="s">
        <v>938</v>
      </c>
      <c r="AQ429" s="316" t="s">
        <v>936</v>
      </c>
      <c r="AR429" s="316" t="s">
        <v>947</v>
      </c>
    </row>
    <row r="430" spans="1:44">
      <c r="A430" s="316" t="s">
        <v>8358</v>
      </c>
      <c r="B430" s="316" t="s">
        <v>8359</v>
      </c>
      <c r="C430" s="316" t="s">
        <v>8360</v>
      </c>
      <c r="D430" s="317">
        <v>46071</v>
      </c>
      <c r="E430" s="316" t="s">
        <v>1202</v>
      </c>
      <c r="F430" s="316" t="s">
        <v>169</v>
      </c>
      <c r="G430" s="316" t="s">
        <v>7879</v>
      </c>
      <c r="H430" s="316" t="s">
        <v>3190</v>
      </c>
      <c r="I430" s="316" t="s">
        <v>3192</v>
      </c>
      <c r="J430" s="316" t="s">
        <v>938</v>
      </c>
      <c r="K430" s="316" t="s">
        <v>938</v>
      </c>
      <c r="L430" s="316" t="s">
        <v>938</v>
      </c>
      <c r="M430" s="316" t="s">
        <v>938</v>
      </c>
      <c r="N430" s="316" t="s">
        <v>938</v>
      </c>
      <c r="O430" s="316" t="s">
        <v>938</v>
      </c>
      <c r="P430" s="316" t="s">
        <v>938</v>
      </c>
      <c r="Q430" s="316" t="s">
        <v>938</v>
      </c>
      <c r="R430" s="316" t="s">
        <v>938</v>
      </c>
      <c r="S430" s="316" t="s">
        <v>938</v>
      </c>
      <c r="T430" s="316" t="s">
        <v>938</v>
      </c>
      <c r="U430" s="316" t="s">
        <v>938</v>
      </c>
      <c r="V430" s="316" t="s">
        <v>938</v>
      </c>
      <c r="W430" s="316" t="s">
        <v>938</v>
      </c>
      <c r="X430" s="316" t="s">
        <v>938</v>
      </c>
      <c r="Y430" s="316" t="s">
        <v>938</v>
      </c>
      <c r="Z430" s="316" t="s">
        <v>938</v>
      </c>
      <c r="AA430" s="316" t="s">
        <v>938</v>
      </c>
      <c r="AB430" s="316" t="s">
        <v>938</v>
      </c>
      <c r="AC430" s="316" t="s">
        <v>938</v>
      </c>
      <c r="AD430" s="316" t="s">
        <v>938</v>
      </c>
      <c r="AE430" s="316" t="s">
        <v>938</v>
      </c>
      <c r="AF430" s="316" t="s">
        <v>938</v>
      </c>
      <c r="AG430" s="316" t="s">
        <v>938</v>
      </c>
      <c r="AH430" s="316" t="s">
        <v>938</v>
      </c>
      <c r="AI430" s="316" t="s">
        <v>938</v>
      </c>
      <c r="AJ430" s="316" t="s">
        <v>938</v>
      </c>
      <c r="AK430" s="316" t="s">
        <v>938</v>
      </c>
      <c r="AL430" s="316" t="s">
        <v>936</v>
      </c>
      <c r="AM430" s="316" t="s">
        <v>936</v>
      </c>
      <c r="AN430" s="316" t="s">
        <v>948</v>
      </c>
      <c r="AO430" s="316" t="s">
        <v>699</v>
      </c>
      <c r="AP430" s="316" t="s">
        <v>938</v>
      </c>
      <c r="AQ430" s="316" t="s">
        <v>8010</v>
      </c>
      <c r="AR430" s="316" t="s">
        <v>699</v>
      </c>
    </row>
    <row r="431" spans="1:44">
      <c r="A431" s="316" t="s">
        <v>8361</v>
      </c>
      <c r="B431" s="316" t="s">
        <v>8362</v>
      </c>
      <c r="C431" s="316" t="s">
        <v>8363</v>
      </c>
      <c r="D431" s="317">
        <v>46036</v>
      </c>
      <c r="E431" s="316" t="s">
        <v>7955</v>
      </c>
      <c r="F431" s="316" t="s">
        <v>169</v>
      </c>
      <c r="G431" s="316" t="s">
        <v>7879</v>
      </c>
      <c r="H431" s="316" t="s">
        <v>3190</v>
      </c>
      <c r="I431" s="316" t="s">
        <v>3192</v>
      </c>
      <c r="J431" s="316" t="s">
        <v>955</v>
      </c>
      <c r="K431" s="316" t="s">
        <v>955</v>
      </c>
      <c r="L431" s="316" t="s">
        <v>962</v>
      </c>
      <c r="M431" s="316" t="s">
        <v>956</v>
      </c>
      <c r="N431" s="316" t="s">
        <v>938</v>
      </c>
      <c r="O431" s="316" t="s">
        <v>955</v>
      </c>
      <c r="P431" s="316" t="s">
        <v>955</v>
      </c>
      <c r="Q431" s="316" t="s">
        <v>955</v>
      </c>
      <c r="R431" s="316" t="s">
        <v>955</v>
      </c>
      <c r="S431" s="316" t="s">
        <v>956</v>
      </c>
      <c r="T431" s="316" t="s">
        <v>940</v>
      </c>
      <c r="U431" s="316" t="s">
        <v>938</v>
      </c>
      <c r="V431" s="316" t="s">
        <v>956</v>
      </c>
      <c r="W431" s="316" t="s">
        <v>956</v>
      </c>
      <c r="X431" s="316" t="s">
        <v>956</v>
      </c>
      <c r="Y431" s="316" t="s">
        <v>956</v>
      </c>
      <c r="Z431" s="316" t="s">
        <v>956</v>
      </c>
      <c r="AA431" s="316" t="s">
        <v>940</v>
      </c>
      <c r="AB431" s="316" t="s">
        <v>938</v>
      </c>
      <c r="AC431" s="316" t="s">
        <v>956</v>
      </c>
      <c r="AD431" s="316" t="s">
        <v>956</v>
      </c>
      <c r="AE431" s="316" t="s">
        <v>956</v>
      </c>
      <c r="AF431" s="316" t="s">
        <v>955</v>
      </c>
      <c r="AG431" s="316" t="s">
        <v>955</v>
      </c>
      <c r="AH431" s="316" t="s">
        <v>940</v>
      </c>
      <c r="AI431" s="316" t="s">
        <v>938</v>
      </c>
      <c r="AJ431" s="316" t="s">
        <v>955</v>
      </c>
      <c r="AK431" s="316" t="s">
        <v>955</v>
      </c>
      <c r="AL431" s="316" t="s">
        <v>955</v>
      </c>
      <c r="AM431" s="316" t="s">
        <v>955</v>
      </c>
      <c r="AN431" s="316" t="s">
        <v>955</v>
      </c>
      <c r="AO431" s="316" t="s">
        <v>699</v>
      </c>
      <c r="AP431" s="316" t="s">
        <v>938</v>
      </c>
      <c r="AQ431" s="316" t="s">
        <v>955</v>
      </c>
      <c r="AR431" s="316" t="s">
        <v>955</v>
      </c>
    </row>
    <row r="432" spans="1:44">
      <c r="A432" s="316" t="s">
        <v>8364</v>
      </c>
      <c r="B432" s="316" t="s">
        <v>8365</v>
      </c>
      <c r="C432" s="316" t="s">
        <v>8366</v>
      </c>
      <c r="D432" s="317">
        <v>45794</v>
      </c>
      <c r="E432" s="316" t="s">
        <v>7955</v>
      </c>
      <c r="F432" s="316" t="s">
        <v>169</v>
      </c>
      <c r="G432" s="316" t="s">
        <v>7879</v>
      </c>
      <c r="H432" s="316" t="s">
        <v>3190</v>
      </c>
      <c r="I432" s="316" t="s">
        <v>3196</v>
      </c>
      <c r="J432" s="316" t="s">
        <v>956</v>
      </c>
      <c r="K432" s="316" t="s">
        <v>947</v>
      </c>
      <c r="L432" s="316" t="s">
        <v>956</v>
      </c>
      <c r="M432" s="316" t="s">
        <v>940</v>
      </c>
      <c r="N432" s="316" t="s">
        <v>938</v>
      </c>
      <c r="O432" s="316" t="s">
        <v>938</v>
      </c>
      <c r="P432" s="316" t="s">
        <v>938</v>
      </c>
      <c r="Q432" s="316" t="s">
        <v>938</v>
      </c>
      <c r="R432" s="316" t="s">
        <v>938</v>
      </c>
      <c r="S432" s="316" t="s">
        <v>938</v>
      </c>
      <c r="T432" s="316" t="s">
        <v>938</v>
      </c>
      <c r="U432" s="316" t="s">
        <v>938</v>
      </c>
      <c r="V432" s="316" t="s">
        <v>938</v>
      </c>
      <c r="W432" s="316" t="s">
        <v>938</v>
      </c>
      <c r="X432" s="316" t="s">
        <v>938</v>
      </c>
      <c r="Y432" s="316" t="s">
        <v>938</v>
      </c>
      <c r="Z432" s="316" t="s">
        <v>938</v>
      </c>
      <c r="AA432" s="316" t="s">
        <v>938</v>
      </c>
      <c r="AB432" s="316" t="s">
        <v>938</v>
      </c>
      <c r="AC432" s="316" t="s">
        <v>938</v>
      </c>
      <c r="AD432" s="316" t="s">
        <v>938</v>
      </c>
      <c r="AE432" s="316" t="s">
        <v>938</v>
      </c>
      <c r="AF432" s="316" t="s">
        <v>938</v>
      </c>
      <c r="AG432" s="316" t="s">
        <v>938</v>
      </c>
      <c r="AH432" s="316" t="s">
        <v>938</v>
      </c>
      <c r="AI432" s="316" t="s">
        <v>938</v>
      </c>
      <c r="AJ432" s="316" t="s">
        <v>938</v>
      </c>
      <c r="AK432" s="316" t="s">
        <v>938</v>
      </c>
      <c r="AL432" s="316" t="s">
        <v>938</v>
      </c>
      <c r="AM432" s="316" t="s">
        <v>938</v>
      </c>
      <c r="AN432" s="316" t="s">
        <v>938</v>
      </c>
      <c r="AO432" s="316" t="s">
        <v>938</v>
      </c>
      <c r="AP432" s="316" t="s">
        <v>938</v>
      </c>
      <c r="AQ432" s="316" t="s">
        <v>938</v>
      </c>
      <c r="AR432" s="316" t="s">
        <v>938</v>
      </c>
    </row>
    <row r="433" spans="1:44">
      <c r="A433" s="316" t="s">
        <v>8367</v>
      </c>
      <c r="B433" s="316" t="s">
        <v>8368</v>
      </c>
      <c r="C433" s="316" t="s">
        <v>8369</v>
      </c>
      <c r="D433" s="317">
        <v>45794</v>
      </c>
      <c r="E433" s="316" t="s">
        <v>1101</v>
      </c>
      <c r="F433" s="316" t="s">
        <v>169</v>
      </c>
      <c r="G433" s="316" t="s">
        <v>7879</v>
      </c>
      <c r="H433" s="316" t="s">
        <v>3190</v>
      </c>
      <c r="I433" s="316" t="s">
        <v>3196</v>
      </c>
      <c r="J433" s="316" t="s">
        <v>956</v>
      </c>
      <c r="K433" s="316" t="s">
        <v>947</v>
      </c>
      <c r="L433" s="316" t="s">
        <v>956</v>
      </c>
      <c r="M433" s="316" t="s">
        <v>940</v>
      </c>
      <c r="N433" s="316" t="s">
        <v>938</v>
      </c>
      <c r="O433" s="316" t="s">
        <v>978</v>
      </c>
      <c r="P433" s="316" t="s">
        <v>956</v>
      </c>
      <c r="Q433" s="316" t="s">
        <v>953</v>
      </c>
      <c r="R433" s="316" t="s">
        <v>936</v>
      </c>
      <c r="S433" s="316" t="s">
        <v>936</v>
      </c>
      <c r="T433" s="316" t="s">
        <v>936</v>
      </c>
      <c r="U433" s="316" t="s">
        <v>938</v>
      </c>
      <c r="V433" s="316" t="s">
        <v>936</v>
      </c>
      <c r="W433" s="316" t="s">
        <v>953</v>
      </c>
      <c r="X433" s="316" t="s">
        <v>8010</v>
      </c>
      <c r="Y433" s="316" t="s">
        <v>936</v>
      </c>
      <c r="Z433" s="316" t="s">
        <v>956</v>
      </c>
      <c r="AA433" s="316" t="s">
        <v>940</v>
      </c>
      <c r="AB433" s="316" t="s">
        <v>938</v>
      </c>
      <c r="AC433" s="316" t="s">
        <v>942</v>
      </c>
      <c r="AD433" s="316" t="s">
        <v>956</v>
      </c>
      <c r="AE433" s="316" t="s">
        <v>956</v>
      </c>
      <c r="AF433" s="316" t="s">
        <v>956</v>
      </c>
      <c r="AG433" s="316" t="s">
        <v>956</v>
      </c>
      <c r="AH433" s="316" t="s">
        <v>940</v>
      </c>
      <c r="AI433" s="316" t="s">
        <v>938</v>
      </c>
      <c r="AJ433" s="316" t="s">
        <v>947</v>
      </c>
      <c r="AK433" s="316" t="s">
        <v>947</v>
      </c>
      <c r="AL433" s="316" t="s">
        <v>953</v>
      </c>
      <c r="AM433" s="316" t="s">
        <v>956</v>
      </c>
      <c r="AN433" s="316" t="s">
        <v>937</v>
      </c>
      <c r="AO433" s="316" t="s">
        <v>699</v>
      </c>
      <c r="AP433" s="316" t="s">
        <v>938</v>
      </c>
      <c r="AQ433" s="316" t="s">
        <v>956</v>
      </c>
      <c r="AR433" s="316" t="s">
        <v>956</v>
      </c>
    </row>
    <row r="434" spans="1:44">
      <c r="A434" s="316" t="s">
        <v>8370</v>
      </c>
      <c r="B434" s="316" t="s">
        <v>8371</v>
      </c>
      <c r="C434" s="316" t="s">
        <v>8372</v>
      </c>
      <c r="D434" s="317">
        <v>45799</v>
      </c>
      <c r="E434" s="316" t="s">
        <v>8268</v>
      </c>
      <c r="F434" s="316" t="s">
        <v>169</v>
      </c>
      <c r="G434" s="316" t="s">
        <v>7879</v>
      </c>
      <c r="H434" s="316" t="s">
        <v>3190</v>
      </c>
      <c r="I434" s="316" t="s">
        <v>8373</v>
      </c>
      <c r="J434" s="316" t="s">
        <v>947</v>
      </c>
      <c r="K434" s="316" t="s">
        <v>956</v>
      </c>
      <c r="L434" s="316" t="s">
        <v>978</v>
      </c>
      <c r="M434" s="316" t="s">
        <v>961</v>
      </c>
      <c r="N434" s="316" t="s">
        <v>938</v>
      </c>
      <c r="O434" s="316" t="s">
        <v>939</v>
      </c>
      <c r="P434" s="316" t="s">
        <v>956</v>
      </c>
      <c r="Q434" s="316" t="s">
        <v>961</v>
      </c>
      <c r="R434" s="316" t="s">
        <v>978</v>
      </c>
      <c r="S434" s="316" t="s">
        <v>947</v>
      </c>
      <c r="T434" s="316" t="s">
        <v>956</v>
      </c>
      <c r="U434" s="316" t="s">
        <v>938</v>
      </c>
      <c r="V434" s="316" t="s">
        <v>941</v>
      </c>
      <c r="W434" s="316" t="s">
        <v>978</v>
      </c>
      <c r="X434" s="316" t="s">
        <v>955</v>
      </c>
      <c r="Y434" s="316" t="s">
        <v>939</v>
      </c>
      <c r="Z434" s="316" t="s">
        <v>947</v>
      </c>
      <c r="AA434" s="316" t="s">
        <v>978</v>
      </c>
      <c r="AB434" s="316" t="s">
        <v>938</v>
      </c>
      <c r="AC434" s="316" t="s">
        <v>939</v>
      </c>
      <c r="AD434" s="316" t="s">
        <v>939</v>
      </c>
      <c r="AE434" s="316" t="s">
        <v>939</v>
      </c>
      <c r="AF434" s="316" t="s">
        <v>947</v>
      </c>
      <c r="AG434" s="316" t="s">
        <v>939</v>
      </c>
      <c r="AH434" s="316" t="s">
        <v>940</v>
      </c>
      <c r="AI434" s="316" t="s">
        <v>938</v>
      </c>
      <c r="AJ434" s="316" t="s">
        <v>956</v>
      </c>
      <c r="AK434" s="316" t="s">
        <v>947</v>
      </c>
      <c r="AL434" s="316" t="s">
        <v>947</v>
      </c>
      <c r="AM434" s="316" t="s">
        <v>947</v>
      </c>
      <c r="AN434" s="316" t="s">
        <v>947</v>
      </c>
      <c r="AO434" s="316" t="s">
        <v>976</v>
      </c>
      <c r="AP434" s="316" t="s">
        <v>938</v>
      </c>
      <c r="AQ434" s="316" t="s">
        <v>936</v>
      </c>
      <c r="AR434" s="316" t="s">
        <v>939</v>
      </c>
    </row>
    <row r="435" spans="1:44">
      <c r="A435" s="316" t="s">
        <v>8374</v>
      </c>
      <c r="B435" s="316" t="s">
        <v>8375</v>
      </c>
      <c r="C435" s="316" t="s">
        <v>8376</v>
      </c>
      <c r="D435" s="317">
        <v>45803</v>
      </c>
      <c r="E435" s="316" t="s">
        <v>8377</v>
      </c>
      <c r="F435" s="316" t="s">
        <v>644</v>
      </c>
      <c r="G435" s="316" t="s">
        <v>7879</v>
      </c>
      <c r="H435" s="316" t="s">
        <v>3190</v>
      </c>
      <c r="I435" s="316" t="s">
        <v>8378</v>
      </c>
      <c r="J435" s="316" t="s">
        <v>955</v>
      </c>
      <c r="K435" s="316" t="s">
        <v>955</v>
      </c>
      <c r="L435" s="316" t="s">
        <v>955</v>
      </c>
      <c r="M435" s="316" t="s">
        <v>956</v>
      </c>
      <c r="N435" s="316" t="s">
        <v>938</v>
      </c>
      <c r="O435" s="316" t="s">
        <v>955</v>
      </c>
      <c r="P435" s="316" t="s">
        <v>956</v>
      </c>
      <c r="Q435" s="316" t="s">
        <v>955</v>
      </c>
      <c r="R435" s="316" t="s">
        <v>955</v>
      </c>
      <c r="S435" s="316" t="s">
        <v>955</v>
      </c>
      <c r="T435" s="316" t="s">
        <v>975</v>
      </c>
      <c r="U435" s="316" t="s">
        <v>938</v>
      </c>
      <c r="V435" s="316" t="s">
        <v>955</v>
      </c>
      <c r="W435" s="316" t="s">
        <v>955</v>
      </c>
      <c r="X435" s="316" t="s">
        <v>955</v>
      </c>
      <c r="Y435" s="316" t="s">
        <v>955</v>
      </c>
      <c r="Z435" s="316" t="s">
        <v>955</v>
      </c>
      <c r="AA435" s="316" t="s">
        <v>935</v>
      </c>
      <c r="AB435" s="316" t="s">
        <v>938</v>
      </c>
      <c r="AC435" s="316" t="s">
        <v>955</v>
      </c>
      <c r="AD435" s="316" t="s">
        <v>955</v>
      </c>
      <c r="AE435" s="316" t="s">
        <v>955</v>
      </c>
      <c r="AF435" s="316" t="s">
        <v>955</v>
      </c>
      <c r="AG435" s="316" t="s">
        <v>955</v>
      </c>
      <c r="AH435" s="316" t="s">
        <v>975</v>
      </c>
      <c r="AI435" s="316" t="s">
        <v>938</v>
      </c>
      <c r="AJ435" s="316" t="s">
        <v>955</v>
      </c>
      <c r="AK435" s="316" t="s">
        <v>955</v>
      </c>
      <c r="AL435" s="316" t="s">
        <v>947</v>
      </c>
      <c r="AM435" s="316" t="s">
        <v>955</v>
      </c>
      <c r="AN435" s="316" t="s">
        <v>947</v>
      </c>
      <c r="AO435" s="316" t="s">
        <v>954</v>
      </c>
      <c r="AP435" s="316" t="s">
        <v>938</v>
      </c>
      <c r="AQ435" s="316" t="s">
        <v>947</v>
      </c>
      <c r="AR435" s="316" t="s">
        <v>947</v>
      </c>
    </row>
    <row r="436" spans="1:44">
      <c r="A436" s="316" t="s">
        <v>8379</v>
      </c>
      <c r="B436" s="316" t="s">
        <v>8380</v>
      </c>
      <c r="C436" s="316" t="s">
        <v>8381</v>
      </c>
      <c r="D436" s="317">
        <v>45803</v>
      </c>
      <c r="E436" s="316" t="s">
        <v>8377</v>
      </c>
      <c r="F436" s="316" t="s">
        <v>644</v>
      </c>
      <c r="G436" s="316" t="s">
        <v>7879</v>
      </c>
      <c r="H436" s="316" t="s">
        <v>3190</v>
      </c>
      <c r="I436" s="316" t="s">
        <v>8378</v>
      </c>
      <c r="J436" s="316" t="s">
        <v>955</v>
      </c>
      <c r="K436" s="316" t="s">
        <v>955</v>
      </c>
      <c r="L436" s="316" t="s">
        <v>955</v>
      </c>
      <c r="M436" s="316" t="s">
        <v>956</v>
      </c>
      <c r="N436" s="316" t="s">
        <v>938</v>
      </c>
      <c r="O436" s="316" t="s">
        <v>955</v>
      </c>
      <c r="P436" s="316" t="s">
        <v>956</v>
      </c>
      <c r="Q436" s="316" t="s">
        <v>955</v>
      </c>
      <c r="R436" s="316" t="s">
        <v>955</v>
      </c>
      <c r="S436" s="316" t="s">
        <v>955</v>
      </c>
      <c r="T436" s="316" t="s">
        <v>975</v>
      </c>
      <c r="U436" s="316" t="s">
        <v>938</v>
      </c>
      <c r="V436" s="316" t="s">
        <v>955</v>
      </c>
      <c r="W436" s="316" t="s">
        <v>955</v>
      </c>
      <c r="X436" s="316" t="s">
        <v>955</v>
      </c>
      <c r="Y436" s="316" t="s">
        <v>955</v>
      </c>
      <c r="Z436" s="316" t="s">
        <v>955</v>
      </c>
      <c r="AA436" s="316" t="s">
        <v>935</v>
      </c>
      <c r="AB436" s="316" t="s">
        <v>938</v>
      </c>
      <c r="AC436" s="316" t="s">
        <v>955</v>
      </c>
      <c r="AD436" s="316" t="s">
        <v>955</v>
      </c>
      <c r="AE436" s="316" t="s">
        <v>955</v>
      </c>
      <c r="AF436" s="316" t="s">
        <v>955</v>
      </c>
      <c r="AG436" s="316" t="s">
        <v>955</v>
      </c>
      <c r="AH436" s="316" t="s">
        <v>975</v>
      </c>
      <c r="AI436" s="316" t="s">
        <v>938</v>
      </c>
      <c r="AJ436" s="316" t="s">
        <v>955</v>
      </c>
      <c r="AK436" s="316" t="s">
        <v>955</v>
      </c>
      <c r="AL436" s="316" t="s">
        <v>955</v>
      </c>
      <c r="AM436" s="316" t="s">
        <v>955</v>
      </c>
      <c r="AN436" s="316" t="s">
        <v>947</v>
      </c>
      <c r="AO436" s="316" t="s">
        <v>954</v>
      </c>
      <c r="AP436" s="316" t="s">
        <v>938</v>
      </c>
      <c r="AQ436" s="316" t="s">
        <v>947</v>
      </c>
      <c r="AR436" s="316" t="s">
        <v>947</v>
      </c>
    </row>
    <row r="437" spans="1:44">
      <c r="A437" s="316" t="s">
        <v>8382</v>
      </c>
      <c r="B437" s="316" t="s">
        <v>8383</v>
      </c>
      <c r="C437" s="316" t="s">
        <v>8384</v>
      </c>
      <c r="D437" s="317">
        <v>45818</v>
      </c>
      <c r="E437" s="316" t="s">
        <v>7955</v>
      </c>
      <c r="F437" s="316" t="s">
        <v>644</v>
      </c>
      <c r="G437" s="316" t="s">
        <v>7879</v>
      </c>
      <c r="H437" s="316" t="s">
        <v>3190</v>
      </c>
      <c r="I437" s="316" t="s">
        <v>3196</v>
      </c>
      <c r="J437" s="316" t="s">
        <v>956</v>
      </c>
      <c r="K437" s="316" t="s">
        <v>956</v>
      </c>
      <c r="L437" s="316" t="s">
        <v>956</v>
      </c>
      <c r="M437" s="316" t="s">
        <v>940</v>
      </c>
      <c r="N437" s="316" t="s">
        <v>938</v>
      </c>
      <c r="O437" s="316" t="s">
        <v>956</v>
      </c>
      <c r="P437" s="316" t="s">
        <v>956</v>
      </c>
      <c r="Q437" s="316" t="s">
        <v>947</v>
      </c>
      <c r="R437" s="316" t="s">
        <v>956</v>
      </c>
      <c r="S437" s="316" t="s">
        <v>947</v>
      </c>
      <c r="T437" s="316" t="s">
        <v>947</v>
      </c>
      <c r="U437" s="316" t="s">
        <v>938</v>
      </c>
      <c r="V437" s="316" t="s">
        <v>956</v>
      </c>
      <c r="W437" s="316" t="s">
        <v>947</v>
      </c>
      <c r="X437" s="316" t="s">
        <v>947</v>
      </c>
      <c r="Y437" s="316" t="s">
        <v>947</v>
      </c>
      <c r="Z437" s="316" t="s">
        <v>956</v>
      </c>
      <c r="AA437" s="316" t="s">
        <v>947</v>
      </c>
      <c r="AB437" s="316" t="s">
        <v>940</v>
      </c>
      <c r="AC437" s="316" t="s">
        <v>941</v>
      </c>
      <c r="AD437" s="316" t="s">
        <v>956</v>
      </c>
      <c r="AE437" s="316" t="s">
        <v>941</v>
      </c>
      <c r="AF437" s="316" t="s">
        <v>956</v>
      </c>
      <c r="AG437" s="316" t="s">
        <v>947</v>
      </c>
      <c r="AH437" s="316" t="s">
        <v>935</v>
      </c>
      <c r="AI437" s="316" t="s">
        <v>938</v>
      </c>
      <c r="AJ437" s="316" t="s">
        <v>955</v>
      </c>
      <c r="AK437" s="316" t="s">
        <v>947</v>
      </c>
      <c r="AL437" s="316" t="s">
        <v>941</v>
      </c>
      <c r="AM437" s="316" t="s">
        <v>939</v>
      </c>
      <c r="AN437" s="316" t="s">
        <v>956</v>
      </c>
      <c r="AO437" s="316" t="s">
        <v>975</v>
      </c>
      <c r="AP437" s="316" t="s">
        <v>938</v>
      </c>
      <c r="AQ437" s="316" t="s">
        <v>947</v>
      </c>
      <c r="AR437" s="316" t="s">
        <v>941</v>
      </c>
    </row>
    <row r="438" spans="1:44">
      <c r="A438" s="316" t="s">
        <v>8385</v>
      </c>
      <c r="B438" s="316" t="s">
        <v>8386</v>
      </c>
      <c r="C438" s="316" t="s">
        <v>8387</v>
      </c>
      <c r="D438" s="317">
        <v>45819</v>
      </c>
      <c r="E438" s="316" t="s">
        <v>7887</v>
      </c>
      <c r="F438" s="316" t="s">
        <v>644</v>
      </c>
      <c r="G438" s="316" t="s">
        <v>7879</v>
      </c>
      <c r="H438" s="316" t="s">
        <v>3190</v>
      </c>
      <c r="I438" s="316" t="s">
        <v>3285</v>
      </c>
      <c r="J438" s="316" t="s">
        <v>955</v>
      </c>
      <c r="K438" s="316" t="s">
        <v>955</v>
      </c>
      <c r="L438" s="316" t="s">
        <v>955</v>
      </c>
      <c r="M438" s="316" t="s">
        <v>936</v>
      </c>
      <c r="N438" s="316" t="s">
        <v>938</v>
      </c>
      <c r="O438" s="316" t="s">
        <v>955</v>
      </c>
      <c r="P438" s="316" t="s">
        <v>956</v>
      </c>
      <c r="Q438" s="316" t="s">
        <v>955</v>
      </c>
      <c r="R438" s="316" t="s">
        <v>955</v>
      </c>
      <c r="S438" s="316" t="s">
        <v>955</v>
      </c>
      <c r="T438" s="316" t="s">
        <v>975</v>
      </c>
      <c r="U438" s="316" t="s">
        <v>938</v>
      </c>
      <c r="V438" s="316" t="s">
        <v>955</v>
      </c>
      <c r="W438" s="316" t="s">
        <v>955</v>
      </c>
      <c r="X438" s="316" t="s">
        <v>955</v>
      </c>
      <c r="Y438" s="316" t="s">
        <v>955</v>
      </c>
      <c r="Z438" s="316" t="s">
        <v>955</v>
      </c>
      <c r="AA438" s="316" t="s">
        <v>975</v>
      </c>
      <c r="AB438" s="316" t="s">
        <v>938</v>
      </c>
      <c r="AC438" s="316" t="s">
        <v>955</v>
      </c>
      <c r="AD438" s="316" t="s">
        <v>955</v>
      </c>
      <c r="AE438" s="316" t="s">
        <v>955</v>
      </c>
      <c r="AF438" s="316" t="s">
        <v>955</v>
      </c>
      <c r="AG438" s="316" t="s">
        <v>955</v>
      </c>
      <c r="AH438" s="316" t="s">
        <v>940</v>
      </c>
      <c r="AI438" s="316" t="s">
        <v>938</v>
      </c>
      <c r="AJ438" s="316" t="s">
        <v>955</v>
      </c>
      <c r="AK438" s="316" t="s">
        <v>955</v>
      </c>
      <c r="AL438" s="316" t="s">
        <v>955</v>
      </c>
      <c r="AM438" s="316" t="s">
        <v>955</v>
      </c>
      <c r="AN438" s="316" t="s">
        <v>955</v>
      </c>
      <c r="AO438" s="316" t="s">
        <v>699</v>
      </c>
      <c r="AP438" s="316" t="s">
        <v>938</v>
      </c>
      <c r="AQ438" s="316" t="s">
        <v>936</v>
      </c>
      <c r="AR438" s="316" t="s">
        <v>955</v>
      </c>
    </row>
    <row r="439" spans="1:44">
      <c r="A439" s="316" t="s">
        <v>8388</v>
      </c>
      <c r="B439" s="316" t="s">
        <v>8389</v>
      </c>
      <c r="C439" s="316" t="s">
        <v>8390</v>
      </c>
      <c r="D439" s="317">
        <v>45820</v>
      </c>
      <c r="E439" s="316" t="s">
        <v>7887</v>
      </c>
      <c r="F439" s="316" t="s">
        <v>644</v>
      </c>
      <c r="G439" s="316" t="s">
        <v>7879</v>
      </c>
      <c r="H439" s="316" t="s">
        <v>3190</v>
      </c>
      <c r="I439" s="316" t="s">
        <v>3285</v>
      </c>
      <c r="J439" s="316" t="s">
        <v>955</v>
      </c>
      <c r="K439" s="316" t="s">
        <v>955</v>
      </c>
      <c r="L439" s="316" t="s">
        <v>955</v>
      </c>
      <c r="M439" s="316" t="s">
        <v>956</v>
      </c>
      <c r="N439" s="316" t="s">
        <v>938</v>
      </c>
      <c r="O439" s="316" t="s">
        <v>955</v>
      </c>
      <c r="P439" s="316" t="s">
        <v>956</v>
      </c>
      <c r="Q439" s="316" t="s">
        <v>955</v>
      </c>
      <c r="R439" s="316" t="s">
        <v>955</v>
      </c>
      <c r="S439" s="316" t="s">
        <v>956</v>
      </c>
      <c r="T439" s="316" t="s">
        <v>940</v>
      </c>
      <c r="U439" s="316" t="s">
        <v>938</v>
      </c>
      <c r="V439" s="316" t="s">
        <v>956</v>
      </c>
      <c r="W439" s="316" t="s">
        <v>956</v>
      </c>
      <c r="X439" s="316" t="s">
        <v>956</v>
      </c>
      <c r="Y439" s="316" t="s">
        <v>956</v>
      </c>
      <c r="Z439" s="316" t="s">
        <v>956</v>
      </c>
      <c r="AA439" s="316" t="s">
        <v>940</v>
      </c>
      <c r="AB439" s="316" t="s">
        <v>938</v>
      </c>
      <c r="AC439" s="316" t="s">
        <v>956</v>
      </c>
      <c r="AD439" s="316" t="s">
        <v>956</v>
      </c>
      <c r="AE439" s="316" t="s">
        <v>955</v>
      </c>
      <c r="AF439" s="316" t="s">
        <v>956</v>
      </c>
      <c r="AG439" s="316" t="s">
        <v>955</v>
      </c>
      <c r="AH439" s="316" t="s">
        <v>940</v>
      </c>
      <c r="AI439" s="316" t="s">
        <v>938</v>
      </c>
      <c r="AJ439" s="316" t="s">
        <v>699</v>
      </c>
      <c r="AK439" s="316" t="s">
        <v>956</v>
      </c>
      <c r="AL439" s="316" t="s">
        <v>956</v>
      </c>
      <c r="AM439" s="316" t="s">
        <v>956</v>
      </c>
      <c r="AN439" s="316" t="s">
        <v>956</v>
      </c>
      <c r="AO439" s="316" t="s">
        <v>699</v>
      </c>
      <c r="AP439" s="316" t="s">
        <v>938</v>
      </c>
      <c r="AQ439" s="316" t="s">
        <v>955</v>
      </c>
      <c r="AR439" s="316" t="s">
        <v>955</v>
      </c>
    </row>
    <row r="440" spans="1:44">
      <c r="A440" s="316" t="s">
        <v>8391</v>
      </c>
      <c r="B440" s="316" t="s">
        <v>8392</v>
      </c>
      <c r="C440" s="316" t="s">
        <v>8393</v>
      </c>
      <c r="D440" s="317">
        <v>45819</v>
      </c>
      <c r="E440" s="316" t="s">
        <v>7887</v>
      </c>
      <c r="F440" s="316" t="s">
        <v>644</v>
      </c>
      <c r="G440" s="316" t="s">
        <v>7879</v>
      </c>
      <c r="H440" s="316" t="s">
        <v>3190</v>
      </c>
      <c r="I440" s="316" t="s">
        <v>3285</v>
      </c>
      <c r="J440" s="316" t="s">
        <v>955</v>
      </c>
      <c r="K440" s="316" t="s">
        <v>955</v>
      </c>
      <c r="L440" s="316" t="s">
        <v>955</v>
      </c>
      <c r="M440" s="316" t="s">
        <v>956</v>
      </c>
      <c r="N440" s="316" t="s">
        <v>938</v>
      </c>
      <c r="O440" s="316" t="s">
        <v>955</v>
      </c>
      <c r="P440" s="316" t="s">
        <v>955</v>
      </c>
      <c r="Q440" s="316" t="s">
        <v>955</v>
      </c>
      <c r="R440" s="316" t="s">
        <v>946</v>
      </c>
      <c r="S440" s="316" t="s">
        <v>955</v>
      </c>
      <c r="T440" s="316" t="s">
        <v>975</v>
      </c>
      <c r="U440" s="316" t="s">
        <v>938</v>
      </c>
      <c r="V440" s="316" t="s">
        <v>955</v>
      </c>
      <c r="W440" s="316" t="s">
        <v>955</v>
      </c>
      <c r="X440" s="316" t="s">
        <v>955</v>
      </c>
      <c r="Y440" s="316" t="s">
        <v>956</v>
      </c>
      <c r="Z440" s="316" t="s">
        <v>955</v>
      </c>
      <c r="AA440" s="316" t="s">
        <v>975</v>
      </c>
      <c r="AB440" s="316" t="s">
        <v>938</v>
      </c>
      <c r="AC440" s="316" t="s">
        <v>956</v>
      </c>
      <c r="AD440" s="316" t="s">
        <v>956</v>
      </c>
      <c r="AE440" s="316" t="s">
        <v>955</v>
      </c>
      <c r="AF440" s="316" t="s">
        <v>955</v>
      </c>
      <c r="AG440" s="316" t="s">
        <v>955</v>
      </c>
      <c r="AH440" s="316" t="s">
        <v>940</v>
      </c>
      <c r="AI440" s="316" t="s">
        <v>938</v>
      </c>
      <c r="AJ440" s="316" t="s">
        <v>955</v>
      </c>
      <c r="AK440" s="316" t="s">
        <v>955</v>
      </c>
      <c r="AL440" s="316" t="s">
        <v>946</v>
      </c>
      <c r="AM440" s="316" t="s">
        <v>955</v>
      </c>
      <c r="AN440" s="316" t="s">
        <v>955</v>
      </c>
      <c r="AO440" s="316" t="s">
        <v>699</v>
      </c>
      <c r="AP440" s="316" t="s">
        <v>938</v>
      </c>
      <c r="AQ440" s="316" t="s">
        <v>955</v>
      </c>
      <c r="AR440" s="316" t="s">
        <v>955</v>
      </c>
    </row>
    <row r="441" spans="1:44">
      <c r="A441" s="316" t="s">
        <v>8394</v>
      </c>
      <c r="B441" s="316" t="s">
        <v>8395</v>
      </c>
      <c r="C441" s="316" t="s">
        <v>8396</v>
      </c>
      <c r="D441" s="317">
        <v>45820</v>
      </c>
      <c r="E441" s="316" t="s">
        <v>8397</v>
      </c>
      <c r="F441" s="316" t="s">
        <v>644</v>
      </c>
      <c r="G441" s="316" t="s">
        <v>7879</v>
      </c>
      <c r="H441" s="316" t="s">
        <v>3190</v>
      </c>
      <c r="I441" s="316" t="s">
        <v>3285</v>
      </c>
      <c r="J441" s="316" t="s">
        <v>946</v>
      </c>
      <c r="K441" s="316" t="s">
        <v>946</v>
      </c>
      <c r="L441" s="316" t="s">
        <v>946</v>
      </c>
      <c r="M441" s="316" t="s">
        <v>978</v>
      </c>
      <c r="N441" s="316" t="s">
        <v>938</v>
      </c>
      <c r="O441" s="316" t="s">
        <v>946</v>
      </c>
      <c r="P441" s="316" t="s">
        <v>946</v>
      </c>
      <c r="Q441" s="316" t="s">
        <v>946</v>
      </c>
      <c r="R441" s="316" t="s">
        <v>946</v>
      </c>
      <c r="S441" s="316" t="s">
        <v>955</v>
      </c>
      <c r="T441" s="316" t="s">
        <v>970</v>
      </c>
      <c r="U441" s="316" t="s">
        <v>938</v>
      </c>
      <c r="V441" s="316" t="s">
        <v>946</v>
      </c>
      <c r="W441" s="316" t="s">
        <v>946</v>
      </c>
      <c r="X441" s="316" t="s">
        <v>955</v>
      </c>
      <c r="Y441" s="316" t="s">
        <v>978</v>
      </c>
      <c r="Z441" s="316" t="s">
        <v>955</v>
      </c>
      <c r="AA441" s="316" t="s">
        <v>970</v>
      </c>
      <c r="AB441" s="316" t="s">
        <v>938</v>
      </c>
      <c r="AC441" s="316" t="s">
        <v>955</v>
      </c>
      <c r="AD441" s="316" t="s">
        <v>946</v>
      </c>
      <c r="AE441" s="316" t="s">
        <v>946</v>
      </c>
      <c r="AF441" s="316" t="s">
        <v>946</v>
      </c>
      <c r="AG441" s="316" t="s">
        <v>946</v>
      </c>
      <c r="AH441" s="316" t="s">
        <v>940</v>
      </c>
      <c r="AI441" s="316" t="s">
        <v>938</v>
      </c>
      <c r="AJ441" s="316" t="s">
        <v>946</v>
      </c>
      <c r="AK441" s="316" t="s">
        <v>946</v>
      </c>
      <c r="AL441" s="316" t="s">
        <v>955</v>
      </c>
      <c r="AM441" s="316" t="s">
        <v>946</v>
      </c>
      <c r="AN441" s="316" t="s">
        <v>946</v>
      </c>
      <c r="AO441" s="316" t="s">
        <v>699</v>
      </c>
      <c r="AP441" s="316" t="s">
        <v>938</v>
      </c>
      <c r="AQ441" s="316" t="s">
        <v>955</v>
      </c>
      <c r="AR441" s="316" t="s">
        <v>946</v>
      </c>
    </row>
    <row r="442" spans="1:44">
      <c r="A442" s="316" t="s">
        <v>8398</v>
      </c>
      <c r="B442" s="316" t="s">
        <v>8399</v>
      </c>
      <c r="C442" s="316" t="s">
        <v>8400</v>
      </c>
      <c r="D442" s="317">
        <v>45820</v>
      </c>
      <c r="E442" s="316" t="s">
        <v>7887</v>
      </c>
      <c r="F442" s="316" t="s">
        <v>644</v>
      </c>
      <c r="G442" s="316" t="s">
        <v>7879</v>
      </c>
      <c r="H442" s="316" t="s">
        <v>3190</v>
      </c>
      <c r="I442" s="316" t="s">
        <v>3285</v>
      </c>
      <c r="J442" s="316" t="s">
        <v>955</v>
      </c>
      <c r="K442" s="316" t="s">
        <v>955</v>
      </c>
      <c r="L442" s="316" t="s">
        <v>955</v>
      </c>
      <c r="M442" s="316" t="s">
        <v>956</v>
      </c>
      <c r="N442" s="316" t="s">
        <v>938</v>
      </c>
      <c r="O442" s="316" t="s">
        <v>946</v>
      </c>
      <c r="P442" s="316" t="s">
        <v>955</v>
      </c>
      <c r="Q442" s="316" t="s">
        <v>955</v>
      </c>
      <c r="R442" s="316" t="s">
        <v>955</v>
      </c>
      <c r="S442" s="316" t="s">
        <v>956</v>
      </c>
      <c r="T442" s="316" t="s">
        <v>940</v>
      </c>
      <c r="U442" s="316" t="s">
        <v>938</v>
      </c>
      <c r="V442" s="316" t="s">
        <v>956</v>
      </c>
      <c r="W442" s="316" t="s">
        <v>978</v>
      </c>
      <c r="X442" s="316" t="s">
        <v>956</v>
      </c>
      <c r="Y442" s="316" t="s">
        <v>956</v>
      </c>
      <c r="Z442" s="316" t="s">
        <v>956</v>
      </c>
      <c r="AA442" s="316" t="s">
        <v>940</v>
      </c>
      <c r="AB442" s="316" t="s">
        <v>938</v>
      </c>
      <c r="AC442" s="316" t="s">
        <v>956</v>
      </c>
      <c r="AD442" s="316" t="s">
        <v>956</v>
      </c>
      <c r="AE442" s="316" t="s">
        <v>955</v>
      </c>
      <c r="AF442" s="316" t="s">
        <v>955</v>
      </c>
      <c r="AG442" s="316" t="s">
        <v>955</v>
      </c>
      <c r="AH442" s="316" t="s">
        <v>940</v>
      </c>
      <c r="AI442" s="316" t="s">
        <v>938</v>
      </c>
      <c r="AJ442" s="316" t="s">
        <v>955</v>
      </c>
      <c r="AK442" s="316" t="s">
        <v>955</v>
      </c>
      <c r="AL442" s="316" t="s">
        <v>955</v>
      </c>
      <c r="AM442" s="316" t="s">
        <v>955</v>
      </c>
      <c r="AN442" s="316" t="s">
        <v>955</v>
      </c>
      <c r="AO442" s="316" t="s">
        <v>699</v>
      </c>
      <c r="AP442" s="316" t="s">
        <v>938</v>
      </c>
      <c r="AQ442" s="316" t="s">
        <v>955</v>
      </c>
      <c r="AR442" s="316" t="s">
        <v>955</v>
      </c>
    </row>
    <row r="443" spans="1:44">
      <c r="A443" s="316" t="s">
        <v>8401</v>
      </c>
      <c r="B443" s="316" t="s">
        <v>8402</v>
      </c>
      <c r="C443" s="316" t="s">
        <v>8403</v>
      </c>
      <c r="D443" s="317">
        <v>45820</v>
      </c>
      <c r="E443" s="316" t="s">
        <v>7887</v>
      </c>
      <c r="F443" s="316" t="s">
        <v>644</v>
      </c>
      <c r="G443" s="316" t="s">
        <v>7879</v>
      </c>
      <c r="H443" s="316" t="s">
        <v>3190</v>
      </c>
      <c r="I443" s="316" t="s">
        <v>3285</v>
      </c>
      <c r="J443" s="316" t="s">
        <v>955</v>
      </c>
      <c r="K443" s="316" t="s">
        <v>946</v>
      </c>
      <c r="L443" s="316" t="s">
        <v>955</v>
      </c>
      <c r="M443" s="316" t="s">
        <v>956</v>
      </c>
      <c r="N443" s="316" t="s">
        <v>938</v>
      </c>
      <c r="O443" s="316" t="s">
        <v>955</v>
      </c>
      <c r="P443" s="316" t="s">
        <v>955</v>
      </c>
      <c r="Q443" s="316" t="s">
        <v>955</v>
      </c>
      <c r="R443" s="316" t="s">
        <v>955</v>
      </c>
      <c r="S443" s="316" t="s">
        <v>956</v>
      </c>
      <c r="T443" s="316" t="s">
        <v>940</v>
      </c>
      <c r="U443" s="316" t="s">
        <v>938</v>
      </c>
      <c r="V443" s="316" t="s">
        <v>978</v>
      </c>
      <c r="W443" s="316" t="s">
        <v>956</v>
      </c>
      <c r="X443" s="316" t="s">
        <v>956</v>
      </c>
      <c r="Y443" s="316" t="s">
        <v>956</v>
      </c>
      <c r="Z443" s="316" t="s">
        <v>956</v>
      </c>
      <c r="AA443" s="316" t="s">
        <v>961</v>
      </c>
      <c r="AB443" s="316" t="s">
        <v>938</v>
      </c>
      <c r="AC443" s="316" t="s">
        <v>978</v>
      </c>
      <c r="AD443" s="316" t="s">
        <v>955</v>
      </c>
      <c r="AE443" s="316" t="s">
        <v>955</v>
      </c>
      <c r="AF443" s="316" t="s">
        <v>955</v>
      </c>
      <c r="AG443" s="316" t="s">
        <v>955</v>
      </c>
      <c r="AH443" s="316" t="s">
        <v>961</v>
      </c>
      <c r="AI443" s="316" t="s">
        <v>938</v>
      </c>
      <c r="AJ443" s="316" t="s">
        <v>955</v>
      </c>
      <c r="AK443" s="316" t="s">
        <v>955</v>
      </c>
      <c r="AL443" s="316" t="s">
        <v>955</v>
      </c>
      <c r="AM443" s="316" t="s">
        <v>946</v>
      </c>
      <c r="AN443" s="316" t="s">
        <v>946</v>
      </c>
      <c r="AO443" s="316" t="s">
        <v>699</v>
      </c>
      <c r="AP443" s="316" t="s">
        <v>938</v>
      </c>
      <c r="AQ443" s="316" t="s">
        <v>955</v>
      </c>
      <c r="AR443" s="316" t="s">
        <v>946</v>
      </c>
    </row>
    <row r="444" spans="1:44">
      <c r="A444" s="316" t="s">
        <v>8404</v>
      </c>
      <c r="B444" s="316" t="s">
        <v>8405</v>
      </c>
      <c r="C444" s="316" t="s">
        <v>8406</v>
      </c>
      <c r="D444" s="317">
        <v>45824</v>
      </c>
      <c r="E444" s="316" t="s">
        <v>1138</v>
      </c>
      <c r="F444" s="316" t="s">
        <v>169</v>
      </c>
      <c r="G444" s="316" t="s">
        <v>7879</v>
      </c>
      <c r="H444" s="316" t="s">
        <v>3190</v>
      </c>
      <c r="I444" s="316" t="s">
        <v>3192</v>
      </c>
      <c r="J444" s="316" t="s">
        <v>978</v>
      </c>
      <c r="K444" s="316" t="s">
        <v>978</v>
      </c>
      <c r="L444" s="316" t="s">
        <v>978</v>
      </c>
      <c r="M444" s="316" t="s">
        <v>975</v>
      </c>
      <c r="N444" s="316" t="s">
        <v>938</v>
      </c>
      <c r="O444" s="316" t="s">
        <v>978</v>
      </c>
      <c r="P444" s="316" t="s">
        <v>978</v>
      </c>
      <c r="Q444" s="316" t="s">
        <v>939</v>
      </c>
      <c r="R444" s="316" t="s">
        <v>978</v>
      </c>
      <c r="S444" s="316" t="s">
        <v>978</v>
      </c>
      <c r="T444" s="316" t="s">
        <v>978</v>
      </c>
      <c r="U444" s="316" t="s">
        <v>938</v>
      </c>
      <c r="V444" s="316" t="s">
        <v>936</v>
      </c>
      <c r="W444" s="316" t="s">
        <v>936</v>
      </c>
      <c r="X444" s="316" t="s">
        <v>936</v>
      </c>
      <c r="Y444" s="316" t="s">
        <v>936</v>
      </c>
      <c r="Z444" s="316" t="s">
        <v>939</v>
      </c>
      <c r="AA444" s="316" t="s">
        <v>978</v>
      </c>
      <c r="AB444" s="316" t="s">
        <v>938</v>
      </c>
      <c r="AC444" s="316" t="s">
        <v>939</v>
      </c>
      <c r="AD444" s="316" t="s">
        <v>978</v>
      </c>
      <c r="AE444" s="316" t="s">
        <v>939</v>
      </c>
      <c r="AF444" s="316" t="s">
        <v>978</v>
      </c>
      <c r="AG444" s="316" t="s">
        <v>978</v>
      </c>
      <c r="AH444" s="316" t="s">
        <v>961</v>
      </c>
      <c r="AI444" s="316" t="s">
        <v>938</v>
      </c>
      <c r="AJ444" s="316" t="s">
        <v>939</v>
      </c>
      <c r="AK444" s="316" t="s">
        <v>939</v>
      </c>
      <c r="AL444" s="316" t="s">
        <v>939</v>
      </c>
      <c r="AM444" s="316" t="s">
        <v>939</v>
      </c>
      <c r="AN444" s="316" t="s">
        <v>978</v>
      </c>
      <c r="AO444" s="316" t="s">
        <v>962</v>
      </c>
      <c r="AP444" s="316" t="s">
        <v>938</v>
      </c>
      <c r="AQ444" s="316" t="s">
        <v>939</v>
      </c>
      <c r="AR444" s="316" t="s">
        <v>978</v>
      </c>
    </row>
    <row r="445" spans="1:44">
      <c r="A445" s="316" t="s">
        <v>8407</v>
      </c>
      <c r="B445" s="316" t="s">
        <v>8408</v>
      </c>
      <c r="C445" s="316" t="s">
        <v>8409</v>
      </c>
      <c r="D445" s="317">
        <v>45825</v>
      </c>
      <c r="E445" s="316" t="s">
        <v>7955</v>
      </c>
      <c r="F445" s="316" t="s">
        <v>644</v>
      </c>
      <c r="G445" s="316" t="s">
        <v>7879</v>
      </c>
      <c r="H445" s="316" t="s">
        <v>3190</v>
      </c>
      <c r="I445" s="316" t="s">
        <v>3196</v>
      </c>
      <c r="J445" s="316" t="s">
        <v>947</v>
      </c>
      <c r="K445" s="316" t="s">
        <v>956</v>
      </c>
      <c r="L445" s="316" t="s">
        <v>947</v>
      </c>
      <c r="M445" s="316" t="s">
        <v>935</v>
      </c>
      <c r="N445" s="316" t="s">
        <v>699</v>
      </c>
      <c r="O445" s="316" t="s">
        <v>941</v>
      </c>
      <c r="P445" s="316" t="s">
        <v>699</v>
      </c>
      <c r="Q445" s="316" t="s">
        <v>947</v>
      </c>
      <c r="R445" s="316" t="s">
        <v>947</v>
      </c>
      <c r="S445" s="316" t="s">
        <v>947</v>
      </c>
      <c r="T445" s="316" t="s">
        <v>939</v>
      </c>
      <c r="U445" s="316" t="s">
        <v>947</v>
      </c>
      <c r="V445" s="316" t="s">
        <v>939</v>
      </c>
      <c r="W445" s="316" t="s">
        <v>947</v>
      </c>
      <c r="X445" s="316" t="s">
        <v>947</v>
      </c>
      <c r="Y445" s="316" t="s">
        <v>947</v>
      </c>
      <c r="Z445" s="316" t="s">
        <v>947</v>
      </c>
      <c r="AA445" s="316" t="s">
        <v>947</v>
      </c>
      <c r="AB445" s="316" t="s">
        <v>947</v>
      </c>
      <c r="AC445" s="316" t="s">
        <v>947</v>
      </c>
      <c r="AD445" s="316" t="s">
        <v>947</v>
      </c>
      <c r="AE445" s="316" t="s">
        <v>947</v>
      </c>
      <c r="AF445" s="316" t="s">
        <v>947</v>
      </c>
      <c r="AG445" s="316" t="s">
        <v>947</v>
      </c>
      <c r="AH445" s="316" t="s">
        <v>947</v>
      </c>
      <c r="AI445" s="316" t="s">
        <v>947</v>
      </c>
      <c r="AJ445" s="316" t="s">
        <v>947</v>
      </c>
      <c r="AK445" s="316" t="s">
        <v>947</v>
      </c>
      <c r="AL445" s="316" t="s">
        <v>947</v>
      </c>
      <c r="AM445" s="316" t="s">
        <v>939</v>
      </c>
      <c r="AN445" s="316" t="s">
        <v>947</v>
      </c>
      <c r="AO445" s="316" t="s">
        <v>947</v>
      </c>
      <c r="AP445" s="316" t="s">
        <v>947</v>
      </c>
      <c r="AQ445" s="316" t="s">
        <v>947</v>
      </c>
      <c r="AR445" s="316" t="s">
        <v>947</v>
      </c>
    </row>
    <row r="446" spans="1:44">
      <c r="A446" s="316" t="s">
        <v>8410</v>
      </c>
      <c r="B446" s="316" t="s">
        <v>8411</v>
      </c>
      <c r="C446" s="316" t="s">
        <v>8412</v>
      </c>
      <c r="D446" s="317">
        <v>45838</v>
      </c>
      <c r="E446" s="316" t="s">
        <v>8397</v>
      </c>
      <c r="F446" s="316" t="s">
        <v>644</v>
      </c>
      <c r="G446" s="316" t="s">
        <v>7879</v>
      </c>
      <c r="H446" s="316" t="s">
        <v>3190</v>
      </c>
      <c r="I446" s="316" t="s">
        <v>8413</v>
      </c>
      <c r="J446" s="316" t="s">
        <v>955</v>
      </c>
      <c r="K446" s="316" t="s">
        <v>955</v>
      </c>
      <c r="L446" s="316" t="s">
        <v>955</v>
      </c>
      <c r="M446" s="316" t="s">
        <v>956</v>
      </c>
      <c r="N446" s="316" t="s">
        <v>938</v>
      </c>
      <c r="O446" s="316" t="s">
        <v>955</v>
      </c>
      <c r="P446" s="316" t="s">
        <v>955</v>
      </c>
      <c r="Q446" s="316" t="s">
        <v>955</v>
      </c>
      <c r="R446" s="316" t="s">
        <v>956</v>
      </c>
      <c r="S446" s="316" t="s">
        <v>955</v>
      </c>
      <c r="T446" s="316" t="s">
        <v>975</v>
      </c>
      <c r="U446" s="316" t="s">
        <v>938</v>
      </c>
      <c r="V446" s="316" t="s">
        <v>955</v>
      </c>
      <c r="W446" s="316" t="s">
        <v>955</v>
      </c>
      <c r="X446" s="316" t="s">
        <v>955</v>
      </c>
      <c r="Y446" s="316" t="s">
        <v>956</v>
      </c>
      <c r="Z446" s="316" t="s">
        <v>955</v>
      </c>
      <c r="AA446" s="316" t="s">
        <v>975</v>
      </c>
      <c r="AB446" s="316" t="s">
        <v>938</v>
      </c>
      <c r="AC446" s="316" t="s">
        <v>956</v>
      </c>
      <c r="AD446" s="316" t="s">
        <v>956</v>
      </c>
      <c r="AE446" s="316" t="s">
        <v>956</v>
      </c>
      <c r="AF446" s="316" t="s">
        <v>955</v>
      </c>
      <c r="AG446" s="316" t="s">
        <v>955</v>
      </c>
      <c r="AH446" s="316" t="s">
        <v>940</v>
      </c>
      <c r="AI446" s="316" t="s">
        <v>938</v>
      </c>
      <c r="AJ446" s="316" t="s">
        <v>955</v>
      </c>
      <c r="AK446" s="316" t="s">
        <v>955</v>
      </c>
      <c r="AL446" s="316" t="s">
        <v>955</v>
      </c>
      <c r="AM446" s="316" t="s">
        <v>955</v>
      </c>
      <c r="AN446" s="316" t="s">
        <v>955</v>
      </c>
      <c r="AO446" s="316" t="s">
        <v>699</v>
      </c>
      <c r="AP446" s="316" t="s">
        <v>938</v>
      </c>
      <c r="AQ446" s="316" t="s">
        <v>936</v>
      </c>
      <c r="AR446" s="316" t="s">
        <v>955</v>
      </c>
    </row>
    <row r="447" spans="1:44">
      <c r="A447" s="316" t="s">
        <v>3409</v>
      </c>
      <c r="B447" s="316" t="s">
        <v>3410</v>
      </c>
      <c r="C447" s="316" t="s">
        <v>8414</v>
      </c>
      <c r="D447" s="317">
        <v>45839</v>
      </c>
      <c r="E447" s="316" t="s">
        <v>1238</v>
      </c>
      <c r="F447" s="316" t="s">
        <v>644</v>
      </c>
      <c r="G447" s="316" t="s">
        <v>7879</v>
      </c>
      <c r="H447" s="316" t="s">
        <v>3190</v>
      </c>
      <c r="I447" s="316" t="s">
        <v>3408</v>
      </c>
      <c r="J447" s="316" t="s">
        <v>956</v>
      </c>
      <c r="K447" s="316" t="s">
        <v>956</v>
      </c>
      <c r="L447" s="316" t="s">
        <v>939</v>
      </c>
      <c r="M447" s="316" t="s">
        <v>935</v>
      </c>
      <c r="N447" s="316" t="s">
        <v>940</v>
      </c>
      <c r="O447" s="316" t="s">
        <v>947</v>
      </c>
      <c r="P447" s="316" t="s">
        <v>947</v>
      </c>
      <c r="Q447" s="316" t="s">
        <v>947</v>
      </c>
      <c r="R447" s="316" t="s">
        <v>947</v>
      </c>
      <c r="S447" s="316" t="s">
        <v>947</v>
      </c>
      <c r="T447" s="316" t="s">
        <v>940</v>
      </c>
      <c r="U447" s="316" t="s">
        <v>938</v>
      </c>
      <c r="V447" s="316" t="s">
        <v>978</v>
      </c>
      <c r="W447" s="316" t="s">
        <v>41</v>
      </c>
      <c r="X447" s="316" t="s">
        <v>41</v>
      </c>
      <c r="Y447" s="316" t="s">
        <v>41</v>
      </c>
      <c r="Z447" s="316" t="s">
        <v>41</v>
      </c>
      <c r="AA447" s="316" t="s">
        <v>41</v>
      </c>
      <c r="AB447" s="316" t="s">
        <v>938</v>
      </c>
      <c r="AC447" s="316" t="s">
        <v>41</v>
      </c>
      <c r="AD447" s="316" t="s">
        <v>41</v>
      </c>
      <c r="AE447" s="316" t="s">
        <v>41</v>
      </c>
      <c r="AF447" s="316" t="s">
        <v>41</v>
      </c>
      <c r="AG447" s="316" t="s">
        <v>41</v>
      </c>
      <c r="AH447" s="316" t="s">
        <v>41</v>
      </c>
      <c r="AI447" s="316" t="s">
        <v>938</v>
      </c>
      <c r="AJ447" s="316" t="s">
        <v>936</v>
      </c>
      <c r="AK447" s="316" t="s">
        <v>936</v>
      </c>
      <c r="AL447" s="316" t="s">
        <v>936</v>
      </c>
      <c r="AM447" s="316" t="s">
        <v>936</v>
      </c>
      <c r="AN447" s="316" t="s">
        <v>936</v>
      </c>
      <c r="AO447" s="316" t="s">
        <v>936</v>
      </c>
      <c r="AP447" s="316" t="s">
        <v>938</v>
      </c>
      <c r="AQ447" s="316" t="s">
        <v>936</v>
      </c>
      <c r="AR447" s="316" t="s">
        <v>936</v>
      </c>
    </row>
    <row r="448" spans="1:44">
      <c r="A448" s="316" t="s">
        <v>8415</v>
      </c>
      <c r="B448" s="316" t="s">
        <v>8416</v>
      </c>
      <c r="C448" s="316" t="s">
        <v>8417</v>
      </c>
      <c r="D448" s="317">
        <v>45840</v>
      </c>
      <c r="E448" s="316" t="s">
        <v>7926</v>
      </c>
      <c r="F448" s="316" t="s">
        <v>169</v>
      </c>
      <c r="G448" s="316" t="s">
        <v>7879</v>
      </c>
      <c r="H448" s="316" t="s">
        <v>3190</v>
      </c>
      <c r="I448" s="316" t="s">
        <v>3192</v>
      </c>
      <c r="J448" s="316" t="s">
        <v>939</v>
      </c>
      <c r="K448" s="316" t="s">
        <v>955</v>
      </c>
      <c r="L448" s="316" t="s">
        <v>946</v>
      </c>
      <c r="M448" s="316" t="s">
        <v>975</v>
      </c>
      <c r="N448" s="316" t="s">
        <v>938</v>
      </c>
      <c r="O448" s="316" t="s">
        <v>946</v>
      </c>
      <c r="P448" s="316" t="s">
        <v>978</v>
      </c>
      <c r="Q448" s="316" t="s">
        <v>961</v>
      </c>
      <c r="R448" s="316" t="s">
        <v>955</v>
      </c>
      <c r="S448" s="316" t="s">
        <v>955</v>
      </c>
      <c r="T448" s="316" t="s">
        <v>975</v>
      </c>
      <c r="U448" s="316" t="s">
        <v>938</v>
      </c>
      <c r="V448" s="316" t="s">
        <v>939</v>
      </c>
      <c r="W448" s="316" t="s">
        <v>982</v>
      </c>
      <c r="X448" s="316" t="s">
        <v>941</v>
      </c>
      <c r="Y448" s="316" t="s">
        <v>966</v>
      </c>
      <c r="Z448" s="316" t="s">
        <v>977</v>
      </c>
      <c r="AA448" s="316" t="s">
        <v>956</v>
      </c>
      <c r="AB448" s="316" t="s">
        <v>938</v>
      </c>
      <c r="AC448" s="316" t="s">
        <v>941</v>
      </c>
      <c r="AD448" s="316" t="s">
        <v>982</v>
      </c>
      <c r="AE448" s="316" t="s">
        <v>941</v>
      </c>
      <c r="AF448" s="316" t="s">
        <v>939</v>
      </c>
      <c r="AG448" s="316" t="s">
        <v>947</v>
      </c>
      <c r="AH448" s="316" t="s">
        <v>937</v>
      </c>
      <c r="AI448" s="316" t="s">
        <v>938</v>
      </c>
      <c r="AJ448" s="316" t="s">
        <v>982</v>
      </c>
      <c r="AK448" s="316" t="s">
        <v>939</v>
      </c>
      <c r="AL448" s="316" t="s">
        <v>982</v>
      </c>
      <c r="AM448" s="316" t="s">
        <v>941</v>
      </c>
      <c r="AN448" s="316" t="s">
        <v>977</v>
      </c>
      <c r="AO448" s="316" t="s">
        <v>699</v>
      </c>
      <c r="AP448" s="316" t="s">
        <v>938</v>
      </c>
      <c r="AQ448" s="316" t="s">
        <v>966</v>
      </c>
      <c r="AR448" s="316" t="s">
        <v>982</v>
      </c>
    </row>
    <row r="449" spans="1:44">
      <c r="A449" s="316" t="s">
        <v>8418</v>
      </c>
      <c r="B449" s="316" t="s">
        <v>8419</v>
      </c>
      <c r="C449" s="316" t="s">
        <v>8420</v>
      </c>
      <c r="D449" s="317">
        <v>45840</v>
      </c>
      <c r="E449" s="316" t="s">
        <v>1238</v>
      </c>
      <c r="F449" s="316" t="s">
        <v>644</v>
      </c>
      <c r="G449" s="316" t="s">
        <v>7879</v>
      </c>
      <c r="H449" s="316" t="s">
        <v>3190</v>
      </c>
      <c r="I449" s="316" t="s">
        <v>3408</v>
      </c>
      <c r="J449" s="316" t="s">
        <v>946</v>
      </c>
      <c r="K449" s="316" t="s">
        <v>947</v>
      </c>
      <c r="L449" s="316" t="s">
        <v>946</v>
      </c>
      <c r="M449" s="316" t="s">
        <v>946</v>
      </c>
      <c r="N449" s="316" t="s">
        <v>946</v>
      </c>
      <c r="O449" s="316" t="s">
        <v>946</v>
      </c>
      <c r="P449" s="316" t="s">
        <v>955</v>
      </c>
      <c r="Q449" s="316" t="s">
        <v>947</v>
      </c>
      <c r="R449" s="316" t="s">
        <v>947</v>
      </c>
      <c r="S449" s="316" t="s">
        <v>947</v>
      </c>
      <c r="T449" s="316" t="s">
        <v>941</v>
      </c>
      <c r="U449" s="316" t="s">
        <v>947</v>
      </c>
      <c r="V449" s="316" t="s">
        <v>947</v>
      </c>
      <c r="W449" s="316" t="s">
        <v>947</v>
      </c>
      <c r="X449" s="316" t="s">
        <v>947</v>
      </c>
      <c r="Y449" s="316" t="s">
        <v>946</v>
      </c>
      <c r="Z449" s="316" t="s">
        <v>947</v>
      </c>
      <c r="AA449" s="316" t="s">
        <v>947</v>
      </c>
      <c r="AB449" s="316" t="s">
        <v>938</v>
      </c>
      <c r="AC449" s="316" t="s">
        <v>938</v>
      </c>
      <c r="AD449" s="316" t="s">
        <v>938</v>
      </c>
      <c r="AE449" s="316" t="s">
        <v>938</v>
      </c>
      <c r="AF449" s="316" t="s">
        <v>938</v>
      </c>
      <c r="AG449" s="316" t="s">
        <v>938</v>
      </c>
      <c r="AH449" s="316" t="s">
        <v>938</v>
      </c>
      <c r="AI449" s="316" t="s">
        <v>938</v>
      </c>
      <c r="AJ449" s="316" t="s">
        <v>938</v>
      </c>
      <c r="AK449" s="316" t="s">
        <v>938</v>
      </c>
      <c r="AL449" s="316" t="s">
        <v>938</v>
      </c>
      <c r="AM449" s="316" t="s">
        <v>938</v>
      </c>
      <c r="AN449" s="316" t="s">
        <v>938</v>
      </c>
      <c r="AO449" s="316" t="s">
        <v>938</v>
      </c>
      <c r="AP449" s="316" t="s">
        <v>938</v>
      </c>
      <c r="AQ449" s="316" t="s">
        <v>938</v>
      </c>
      <c r="AR449" s="316" t="s">
        <v>938</v>
      </c>
    </row>
    <row r="450" spans="1:44">
      <c r="A450" s="316" t="s">
        <v>8421</v>
      </c>
      <c r="B450" s="316" t="s">
        <v>8422</v>
      </c>
      <c r="C450" s="316" t="s">
        <v>8423</v>
      </c>
      <c r="D450" s="317">
        <v>45841</v>
      </c>
      <c r="E450" s="316" t="s">
        <v>1238</v>
      </c>
      <c r="F450" s="316" t="s">
        <v>644</v>
      </c>
      <c r="G450" s="316" t="s">
        <v>7879</v>
      </c>
      <c r="H450" s="316" t="s">
        <v>3190</v>
      </c>
      <c r="I450" s="316" t="s">
        <v>3408</v>
      </c>
      <c r="J450" s="316" t="s">
        <v>947</v>
      </c>
      <c r="K450" s="316" t="s">
        <v>939</v>
      </c>
      <c r="L450" s="316" t="s">
        <v>982</v>
      </c>
      <c r="M450" s="316" t="s">
        <v>935</v>
      </c>
      <c r="N450" s="316" t="s">
        <v>938</v>
      </c>
      <c r="O450" s="316" t="s">
        <v>947</v>
      </c>
      <c r="P450" s="316" t="s">
        <v>947</v>
      </c>
      <c r="Q450" s="316" t="s">
        <v>947</v>
      </c>
      <c r="R450" s="316" t="s">
        <v>939</v>
      </c>
      <c r="S450" s="316" t="s">
        <v>947</v>
      </c>
      <c r="T450" s="316" t="s">
        <v>953</v>
      </c>
      <c r="U450" s="316" t="s">
        <v>938</v>
      </c>
      <c r="V450" s="316" t="s">
        <v>947</v>
      </c>
      <c r="W450" s="316" t="s">
        <v>947</v>
      </c>
      <c r="X450" s="316" t="s">
        <v>939</v>
      </c>
      <c r="Y450" s="316" t="s">
        <v>947</v>
      </c>
      <c r="Z450" s="316" t="s">
        <v>978</v>
      </c>
      <c r="AA450" s="316" t="s">
        <v>956</v>
      </c>
      <c r="AB450" s="316" t="s">
        <v>938</v>
      </c>
      <c r="AC450" s="316" t="s">
        <v>947</v>
      </c>
      <c r="AD450" s="316" t="s">
        <v>947</v>
      </c>
      <c r="AE450" s="316" t="s">
        <v>947</v>
      </c>
      <c r="AF450" s="316" t="s">
        <v>947</v>
      </c>
      <c r="AG450" s="316" t="s">
        <v>947</v>
      </c>
      <c r="AH450" s="316" t="s">
        <v>956</v>
      </c>
      <c r="AI450" s="316" t="s">
        <v>938</v>
      </c>
      <c r="AJ450" s="316" t="s">
        <v>947</v>
      </c>
      <c r="AK450" s="316" t="s">
        <v>947</v>
      </c>
      <c r="AL450" s="316" t="s">
        <v>947</v>
      </c>
      <c r="AM450" s="316" t="s">
        <v>947</v>
      </c>
      <c r="AN450" s="316" t="s">
        <v>939</v>
      </c>
      <c r="AO450" s="316" t="s">
        <v>940</v>
      </c>
      <c r="AP450" s="316" t="s">
        <v>938</v>
      </c>
      <c r="AQ450" s="316" t="s">
        <v>947</v>
      </c>
      <c r="AR450" s="316" t="s">
        <v>939</v>
      </c>
    </row>
    <row r="451" spans="1:44">
      <c r="A451" s="316" t="s">
        <v>8424</v>
      </c>
      <c r="B451" s="316" t="s">
        <v>8425</v>
      </c>
      <c r="C451" s="316" t="s">
        <v>8426</v>
      </c>
      <c r="D451" s="317">
        <v>45841</v>
      </c>
      <c r="E451" s="316" t="s">
        <v>1208</v>
      </c>
      <c r="F451" s="316" t="s">
        <v>169</v>
      </c>
      <c r="G451" s="316" t="s">
        <v>7879</v>
      </c>
      <c r="H451" s="316" t="s">
        <v>3190</v>
      </c>
      <c r="I451" s="316" t="s">
        <v>8332</v>
      </c>
      <c r="J451" s="316" t="s">
        <v>956</v>
      </c>
      <c r="K451" s="316" t="s">
        <v>956</v>
      </c>
      <c r="L451" s="316" t="s">
        <v>978</v>
      </c>
      <c r="M451" s="316" t="s">
        <v>935</v>
      </c>
      <c r="N451" s="316" t="s">
        <v>938</v>
      </c>
      <c r="O451" s="316" t="s">
        <v>956</v>
      </c>
      <c r="P451" s="316" t="s">
        <v>955</v>
      </c>
      <c r="Q451" s="316" t="s">
        <v>956</v>
      </c>
      <c r="R451" s="316" t="s">
        <v>956</v>
      </c>
      <c r="S451" s="316" t="s">
        <v>956</v>
      </c>
      <c r="T451" s="316" t="s">
        <v>940</v>
      </c>
      <c r="U451" s="316" t="s">
        <v>938</v>
      </c>
      <c r="V451" s="316" t="s">
        <v>947</v>
      </c>
      <c r="W451" s="316" t="s">
        <v>956</v>
      </c>
      <c r="X451" s="316" t="s">
        <v>947</v>
      </c>
      <c r="Y451" s="316" t="s">
        <v>947</v>
      </c>
      <c r="Z451" s="316" t="s">
        <v>947</v>
      </c>
      <c r="AA451" s="316" t="s">
        <v>956</v>
      </c>
      <c r="AB451" s="316" t="s">
        <v>938</v>
      </c>
      <c r="AC451" s="316" t="s">
        <v>947</v>
      </c>
      <c r="AD451" s="316" t="s">
        <v>956</v>
      </c>
      <c r="AE451" s="316" t="s">
        <v>947</v>
      </c>
      <c r="AF451" s="316" t="s">
        <v>947</v>
      </c>
      <c r="AG451" s="316" t="s">
        <v>947</v>
      </c>
      <c r="AH451" s="316" t="s">
        <v>956</v>
      </c>
      <c r="AI451" s="316" t="s">
        <v>938</v>
      </c>
      <c r="AJ451" s="316" t="s">
        <v>947</v>
      </c>
      <c r="AK451" s="316" t="s">
        <v>947</v>
      </c>
      <c r="AL451" s="316" t="s">
        <v>947</v>
      </c>
      <c r="AM451" s="316" t="s">
        <v>947</v>
      </c>
      <c r="AN451" s="316" t="s">
        <v>939</v>
      </c>
      <c r="AO451" s="316" t="s">
        <v>962</v>
      </c>
      <c r="AP451" s="316" t="s">
        <v>940</v>
      </c>
      <c r="AQ451" s="316" t="s">
        <v>955</v>
      </c>
      <c r="AR451" s="316" t="s">
        <v>947</v>
      </c>
    </row>
    <row r="452" spans="1:44">
      <c r="A452" s="316" t="s">
        <v>3412</v>
      </c>
      <c r="B452" s="316" t="s">
        <v>3413</v>
      </c>
      <c r="C452" s="316" t="s">
        <v>8427</v>
      </c>
      <c r="D452" s="317">
        <v>45841</v>
      </c>
      <c r="E452" s="316" t="s">
        <v>1238</v>
      </c>
      <c r="F452" s="316" t="s">
        <v>644</v>
      </c>
      <c r="G452" s="316" t="s">
        <v>7879</v>
      </c>
      <c r="H452" s="316" t="s">
        <v>3190</v>
      </c>
      <c r="I452" s="316" t="s">
        <v>3408</v>
      </c>
      <c r="J452" s="316" t="s">
        <v>947</v>
      </c>
      <c r="K452" s="316" t="s">
        <v>947</v>
      </c>
      <c r="L452" s="316" t="s">
        <v>939</v>
      </c>
      <c r="M452" s="316" t="s">
        <v>956</v>
      </c>
      <c r="N452" s="316" t="s">
        <v>961</v>
      </c>
      <c r="O452" s="316" t="s">
        <v>941</v>
      </c>
      <c r="P452" s="316" t="s">
        <v>939</v>
      </c>
      <c r="Q452" s="316" t="s">
        <v>939</v>
      </c>
      <c r="R452" s="316" t="s">
        <v>939</v>
      </c>
      <c r="S452" s="316" t="s">
        <v>939</v>
      </c>
      <c r="T452" s="316" t="s">
        <v>953</v>
      </c>
      <c r="U452" s="316" t="s">
        <v>961</v>
      </c>
      <c r="V452" s="316" t="s">
        <v>947</v>
      </c>
      <c r="W452" s="316" t="s">
        <v>939</v>
      </c>
      <c r="X452" s="316" t="s">
        <v>939</v>
      </c>
      <c r="Y452" s="316" t="s">
        <v>939</v>
      </c>
      <c r="Z452" s="316" t="s">
        <v>947</v>
      </c>
      <c r="AA452" s="316" t="s">
        <v>978</v>
      </c>
      <c r="AB452" s="316" t="s">
        <v>938</v>
      </c>
      <c r="AC452" s="316" t="s">
        <v>941</v>
      </c>
      <c r="AD452" s="316" t="s">
        <v>939</v>
      </c>
      <c r="AE452" s="316" t="s">
        <v>947</v>
      </c>
      <c r="AF452" s="316" t="s">
        <v>947</v>
      </c>
      <c r="AG452" s="316" t="s">
        <v>947</v>
      </c>
      <c r="AH452" s="316" t="s">
        <v>947</v>
      </c>
      <c r="AI452" s="316" t="s">
        <v>940</v>
      </c>
      <c r="AJ452" s="316" t="s">
        <v>947</v>
      </c>
      <c r="AK452" s="316" t="s">
        <v>941</v>
      </c>
      <c r="AL452" s="316" t="s">
        <v>956</v>
      </c>
      <c r="AM452" s="316" t="s">
        <v>947</v>
      </c>
      <c r="AN452" s="316" t="s">
        <v>947</v>
      </c>
      <c r="AO452" s="316" t="s">
        <v>940</v>
      </c>
      <c r="AP452" s="316" t="s">
        <v>961</v>
      </c>
      <c r="AQ452" s="316" t="s">
        <v>939</v>
      </c>
      <c r="AR452" s="316" t="s">
        <v>939</v>
      </c>
    </row>
    <row r="453" spans="1:44">
      <c r="A453" s="316" t="s">
        <v>8428</v>
      </c>
      <c r="B453" s="316" t="s">
        <v>8429</v>
      </c>
      <c r="C453" s="316" t="s">
        <v>8430</v>
      </c>
      <c r="D453" s="317">
        <v>45841</v>
      </c>
      <c r="E453" s="316" t="s">
        <v>1208</v>
      </c>
      <c r="F453" s="316" t="s">
        <v>169</v>
      </c>
      <c r="G453" s="316" t="s">
        <v>7879</v>
      </c>
      <c r="H453" s="316" t="s">
        <v>3190</v>
      </c>
      <c r="I453" s="316" t="s">
        <v>8332</v>
      </c>
      <c r="J453" s="316" t="s">
        <v>976</v>
      </c>
      <c r="K453" s="316" t="s">
        <v>956</v>
      </c>
      <c r="L453" s="316" t="s">
        <v>978</v>
      </c>
      <c r="M453" s="316" t="s">
        <v>935</v>
      </c>
      <c r="N453" s="316" t="s">
        <v>938</v>
      </c>
      <c r="O453" s="316" t="s">
        <v>956</v>
      </c>
      <c r="P453" s="316" t="s">
        <v>946</v>
      </c>
      <c r="Q453" s="316" t="s">
        <v>956</v>
      </c>
      <c r="R453" s="316" t="s">
        <v>956</v>
      </c>
      <c r="S453" s="316" t="s">
        <v>956</v>
      </c>
      <c r="T453" s="316" t="s">
        <v>940</v>
      </c>
      <c r="U453" s="316" t="s">
        <v>938</v>
      </c>
      <c r="V453" s="316" t="s">
        <v>947</v>
      </c>
      <c r="W453" s="316" t="s">
        <v>956</v>
      </c>
      <c r="X453" s="316" t="s">
        <v>947</v>
      </c>
      <c r="Y453" s="316" t="s">
        <v>947</v>
      </c>
      <c r="Z453" s="316" t="s">
        <v>947</v>
      </c>
      <c r="AA453" s="316" t="s">
        <v>956</v>
      </c>
      <c r="AB453" s="316" t="s">
        <v>938</v>
      </c>
      <c r="AC453" s="316" t="s">
        <v>947</v>
      </c>
      <c r="AD453" s="316" t="s">
        <v>956</v>
      </c>
      <c r="AE453" s="316" t="s">
        <v>947</v>
      </c>
      <c r="AF453" s="316" t="s">
        <v>947</v>
      </c>
      <c r="AG453" s="316" t="s">
        <v>947</v>
      </c>
      <c r="AH453" s="316" t="s">
        <v>956</v>
      </c>
      <c r="AI453" s="316" t="s">
        <v>938</v>
      </c>
      <c r="AJ453" s="316" t="s">
        <v>947</v>
      </c>
      <c r="AK453" s="316" t="s">
        <v>947</v>
      </c>
      <c r="AL453" s="316" t="s">
        <v>947</v>
      </c>
      <c r="AM453" s="316" t="s">
        <v>947</v>
      </c>
      <c r="AN453" s="316" t="s">
        <v>939</v>
      </c>
      <c r="AO453" s="316" t="s">
        <v>962</v>
      </c>
      <c r="AP453" s="316" t="s">
        <v>961</v>
      </c>
      <c r="AQ453" s="316" t="s">
        <v>947</v>
      </c>
      <c r="AR453" s="316" t="s">
        <v>947</v>
      </c>
    </row>
    <row r="454" spans="1:44">
      <c r="A454" s="316" t="s">
        <v>7669</v>
      </c>
      <c r="B454" s="316" t="s">
        <v>7670</v>
      </c>
      <c r="C454" s="316" t="s">
        <v>8431</v>
      </c>
      <c r="D454" s="317">
        <v>46065</v>
      </c>
      <c r="E454" s="316" t="s">
        <v>1238</v>
      </c>
      <c r="F454" s="316" t="s">
        <v>644</v>
      </c>
      <c r="G454" s="316" t="s">
        <v>7879</v>
      </c>
      <c r="H454" s="316" t="s">
        <v>3190</v>
      </c>
      <c r="I454" s="316" t="s">
        <v>3408</v>
      </c>
      <c r="J454" s="316" t="s">
        <v>938</v>
      </c>
      <c r="K454" s="316" t="s">
        <v>938</v>
      </c>
      <c r="L454" s="316" t="s">
        <v>938</v>
      </c>
      <c r="M454" s="316" t="s">
        <v>938</v>
      </c>
      <c r="N454" s="316" t="s">
        <v>938</v>
      </c>
      <c r="O454" s="316" t="s">
        <v>938</v>
      </c>
      <c r="P454" s="316" t="s">
        <v>938</v>
      </c>
      <c r="Q454" s="316" t="s">
        <v>938</v>
      </c>
      <c r="R454" s="316" t="s">
        <v>938</v>
      </c>
      <c r="S454" s="316" t="s">
        <v>938</v>
      </c>
      <c r="T454" s="316" t="s">
        <v>938</v>
      </c>
      <c r="U454" s="316" t="s">
        <v>938</v>
      </c>
      <c r="V454" s="316" t="s">
        <v>938</v>
      </c>
      <c r="W454" s="316" t="s">
        <v>938</v>
      </c>
      <c r="X454" s="316" t="s">
        <v>938</v>
      </c>
      <c r="Y454" s="316" t="s">
        <v>938</v>
      </c>
      <c r="Z454" s="316" t="s">
        <v>938</v>
      </c>
      <c r="AA454" s="316" t="s">
        <v>938</v>
      </c>
      <c r="AB454" s="316" t="s">
        <v>938</v>
      </c>
      <c r="AC454" s="316" t="s">
        <v>938</v>
      </c>
      <c r="AD454" s="316" t="s">
        <v>938</v>
      </c>
      <c r="AE454" s="316" t="s">
        <v>938</v>
      </c>
      <c r="AF454" s="316" t="s">
        <v>956</v>
      </c>
      <c r="AG454" s="316" t="s">
        <v>947</v>
      </c>
      <c r="AH454" s="316" t="s">
        <v>942</v>
      </c>
      <c r="AI454" s="316" t="s">
        <v>938</v>
      </c>
      <c r="AJ454" s="316" t="s">
        <v>939</v>
      </c>
      <c r="AK454" s="316" t="s">
        <v>956</v>
      </c>
      <c r="AL454" s="316" t="s">
        <v>947</v>
      </c>
      <c r="AM454" s="316" t="s">
        <v>947</v>
      </c>
      <c r="AN454" s="316" t="s">
        <v>939</v>
      </c>
      <c r="AO454" s="316" t="s">
        <v>940</v>
      </c>
      <c r="AP454" s="316" t="s">
        <v>961</v>
      </c>
      <c r="AQ454" s="316" t="s">
        <v>947</v>
      </c>
      <c r="AR454" s="316" t="s">
        <v>947</v>
      </c>
    </row>
    <row r="455" spans="1:44">
      <c r="A455" s="316" t="s">
        <v>8432</v>
      </c>
      <c r="B455" s="316" t="s">
        <v>8433</v>
      </c>
      <c r="C455" s="316" t="s">
        <v>8434</v>
      </c>
      <c r="D455" s="317">
        <v>46077</v>
      </c>
      <c r="E455" s="316" t="s">
        <v>1208</v>
      </c>
      <c r="F455" s="316" t="s">
        <v>644</v>
      </c>
      <c r="G455" s="316" t="s">
        <v>7879</v>
      </c>
      <c r="H455" s="316" t="s">
        <v>3190</v>
      </c>
      <c r="I455" s="316" t="s">
        <v>3408</v>
      </c>
      <c r="J455" s="316" t="s">
        <v>938</v>
      </c>
      <c r="K455" s="316" t="s">
        <v>938</v>
      </c>
      <c r="L455" s="316" t="s">
        <v>938</v>
      </c>
      <c r="M455" s="316" t="s">
        <v>938</v>
      </c>
      <c r="N455" s="316" t="s">
        <v>938</v>
      </c>
      <c r="O455" s="316" t="s">
        <v>938</v>
      </c>
      <c r="P455" s="316" t="s">
        <v>938</v>
      </c>
      <c r="Q455" s="316" t="s">
        <v>938</v>
      </c>
      <c r="R455" s="316" t="s">
        <v>938</v>
      </c>
      <c r="S455" s="316" t="s">
        <v>938</v>
      </c>
      <c r="T455" s="316" t="s">
        <v>938</v>
      </c>
      <c r="U455" s="316" t="s">
        <v>938</v>
      </c>
      <c r="V455" s="316" t="s">
        <v>938</v>
      </c>
      <c r="W455" s="316" t="s">
        <v>938</v>
      </c>
      <c r="X455" s="316" t="s">
        <v>938</v>
      </c>
      <c r="Y455" s="316" t="s">
        <v>938</v>
      </c>
      <c r="Z455" s="316" t="s">
        <v>938</v>
      </c>
      <c r="AA455" s="316" t="s">
        <v>938</v>
      </c>
      <c r="AB455" s="316" t="s">
        <v>938</v>
      </c>
      <c r="AC455" s="316" t="s">
        <v>938</v>
      </c>
      <c r="AD455" s="316" t="s">
        <v>938</v>
      </c>
      <c r="AE455" s="316" t="s">
        <v>938</v>
      </c>
      <c r="AF455" s="316" t="s">
        <v>938</v>
      </c>
      <c r="AG455" s="316" t="s">
        <v>938</v>
      </c>
      <c r="AH455" s="316" t="s">
        <v>938</v>
      </c>
      <c r="AI455" s="316" t="s">
        <v>938</v>
      </c>
      <c r="AJ455" s="316" t="s">
        <v>938</v>
      </c>
      <c r="AK455" s="316" t="s">
        <v>938</v>
      </c>
      <c r="AL455" s="316" t="s">
        <v>938</v>
      </c>
      <c r="AM455" s="316" t="s">
        <v>938</v>
      </c>
      <c r="AN455" s="316" t="s">
        <v>938</v>
      </c>
      <c r="AO455" s="316" t="s">
        <v>938</v>
      </c>
      <c r="AP455" s="316" t="s">
        <v>938</v>
      </c>
      <c r="AQ455" s="316" t="s">
        <v>936</v>
      </c>
      <c r="AR455" s="316" t="s">
        <v>939</v>
      </c>
    </row>
    <row r="456" spans="1:44">
      <c r="A456" s="316" t="s">
        <v>8435</v>
      </c>
      <c r="B456" s="316" t="s">
        <v>8436</v>
      </c>
      <c r="C456" s="316" t="s">
        <v>8437</v>
      </c>
      <c r="D456" s="317">
        <v>45842</v>
      </c>
      <c r="E456" s="316" t="s">
        <v>1208</v>
      </c>
      <c r="F456" s="316" t="s">
        <v>169</v>
      </c>
      <c r="G456" s="316" t="s">
        <v>7879</v>
      </c>
      <c r="H456" s="316" t="s">
        <v>3190</v>
      </c>
      <c r="I456" s="316" t="s">
        <v>3192</v>
      </c>
      <c r="J456" s="316" t="s">
        <v>976</v>
      </c>
      <c r="K456" s="316" t="s">
        <v>978</v>
      </c>
      <c r="L456" s="316" t="s">
        <v>939</v>
      </c>
      <c r="M456" s="316" t="s">
        <v>937</v>
      </c>
      <c r="N456" s="316" t="s">
        <v>938</v>
      </c>
      <c r="O456" s="316" t="s">
        <v>936</v>
      </c>
      <c r="P456" s="316" t="s">
        <v>936</v>
      </c>
      <c r="Q456" s="316" t="s">
        <v>936</v>
      </c>
      <c r="R456" s="316" t="s">
        <v>936</v>
      </c>
      <c r="S456" s="316" t="s">
        <v>936</v>
      </c>
      <c r="T456" s="316" t="s">
        <v>936</v>
      </c>
      <c r="U456" s="316" t="s">
        <v>938</v>
      </c>
      <c r="V456" s="316" t="s">
        <v>938</v>
      </c>
      <c r="W456" s="316" t="s">
        <v>938</v>
      </c>
      <c r="X456" s="316" t="s">
        <v>938</v>
      </c>
      <c r="Y456" s="316" t="s">
        <v>938</v>
      </c>
      <c r="Z456" s="316" t="s">
        <v>938</v>
      </c>
      <c r="AA456" s="316" t="s">
        <v>938</v>
      </c>
      <c r="AB456" s="316" t="s">
        <v>938</v>
      </c>
      <c r="AC456" s="316" t="s">
        <v>938</v>
      </c>
      <c r="AD456" s="316" t="s">
        <v>938</v>
      </c>
      <c r="AE456" s="316" t="s">
        <v>938</v>
      </c>
      <c r="AF456" s="316" t="s">
        <v>938</v>
      </c>
      <c r="AG456" s="316" t="s">
        <v>938</v>
      </c>
      <c r="AH456" s="316" t="s">
        <v>938</v>
      </c>
      <c r="AI456" s="316" t="s">
        <v>938</v>
      </c>
      <c r="AJ456" s="316" t="s">
        <v>938</v>
      </c>
      <c r="AK456" s="316" t="s">
        <v>938</v>
      </c>
      <c r="AL456" s="316" t="s">
        <v>938</v>
      </c>
      <c r="AM456" s="316" t="s">
        <v>938</v>
      </c>
      <c r="AN456" s="316" t="s">
        <v>938</v>
      </c>
      <c r="AO456" s="316" t="s">
        <v>938</v>
      </c>
      <c r="AP456" s="316" t="s">
        <v>938</v>
      </c>
      <c r="AQ456" s="316" t="s">
        <v>938</v>
      </c>
      <c r="AR456" s="316" t="s">
        <v>938</v>
      </c>
    </row>
    <row r="457" spans="1:44">
      <c r="A457" s="316" t="s">
        <v>8438</v>
      </c>
      <c r="B457" s="316" t="s">
        <v>8439</v>
      </c>
      <c r="C457" s="316" t="s">
        <v>8440</v>
      </c>
      <c r="D457" s="317">
        <v>46065</v>
      </c>
      <c r="E457" s="316" t="s">
        <v>7913</v>
      </c>
      <c r="F457" s="316" t="s">
        <v>169</v>
      </c>
      <c r="G457" s="316" t="s">
        <v>7879</v>
      </c>
      <c r="H457" s="316" t="s">
        <v>3190</v>
      </c>
      <c r="I457" s="316" t="s">
        <v>3193</v>
      </c>
      <c r="J457" s="316" t="s">
        <v>938</v>
      </c>
      <c r="K457" s="316" t="s">
        <v>938</v>
      </c>
      <c r="L457" s="316" t="s">
        <v>938</v>
      </c>
      <c r="M457" s="316" t="s">
        <v>938</v>
      </c>
      <c r="N457" s="316" t="s">
        <v>938</v>
      </c>
      <c r="O457" s="316" t="s">
        <v>938</v>
      </c>
      <c r="P457" s="316" t="s">
        <v>938</v>
      </c>
      <c r="Q457" s="316" t="s">
        <v>938</v>
      </c>
      <c r="R457" s="316" t="s">
        <v>938</v>
      </c>
      <c r="S457" s="316" t="s">
        <v>938</v>
      </c>
      <c r="T457" s="316" t="s">
        <v>938</v>
      </c>
      <c r="U457" s="316" t="s">
        <v>938</v>
      </c>
      <c r="V457" s="316" t="s">
        <v>938</v>
      </c>
      <c r="W457" s="316" t="s">
        <v>938</v>
      </c>
      <c r="X457" s="316" t="s">
        <v>938</v>
      </c>
      <c r="Y457" s="316" t="s">
        <v>938</v>
      </c>
      <c r="Z457" s="316" t="s">
        <v>938</v>
      </c>
      <c r="AA457" s="316" t="s">
        <v>938</v>
      </c>
      <c r="AB457" s="316" t="s">
        <v>938</v>
      </c>
      <c r="AC457" s="316" t="s">
        <v>938</v>
      </c>
      <c r="AD457" s="316" t="s">
        <v>938</v>
      </c>
      <c r="AE457" s="316" t="s">
        <v>936</v>
      </c>
      <c r="AF457" s="316" t="s">
        <v>947</v>
      </c>
      <c r="AG457" s="316" t="s">
        <v>941</v>
      </c>
      <c r="AH457" s="316" t="s">
        <v>939</v>
      </c>
      <c r="AI457" s="316" t="s">
        <v>938</v>
      </c>
      <c r="AJ457" s="316" t="s">
        <v>941</v>
      </c>
      <c r="AK457" s="316" t="s">
        <v>941</v>
      </c>
      <c r="AL457" s="316" t="s">
        <v>941</v>
      </c>
      <c r="AM457" s="316" t="s">
        <v>941</v>
      </c>
      <c r="AN457" s="316" t="s">
        <v>941</v>
      </c>
      <c r="AO457" s="316" t="s">
        <v>948</v>
      </c>
      <c r="AP457" s="316" t="s">
        <v>938</v>
      </c>
      <c r="AQ457" s="316" t="s">
        <v>941</v>
      </c>
      <c r="AR457" s="316" t="s">
        <v>941</v>
      </c>
    </row>
    <row r="458" spans="1:44">
      <c r="A458" s="316" t="s">
        <v>8441</v>
      </c>
      <c r="B458" s="316" t="s">
        <v>8442</v>
      </c>
      <c r="C458" s="316" t="s">
        <v>8443</v>
      </c>
      <c r="D458" s="317">
        <v>45843</v>
      </c>
      <c r="E458" s="316" t="s">
        <v>1208</v>
      </c>
      <c r="F458" s="316" t="s">
        <v>169</v>
      </c>
      <c r="G458" s="316" t="s">
        <v>7879</v>
      </c>
      <c r="H458" s="316" t="s">
        <v>3190</v>
      </c>
      <c r="I458" s="316" t="s">
        <v>8444</v>
      </c>
      <c r="J458" s="316" t="s">
        <v>939</v>
      </c>
      <c r="K458" s="316" t="s">
        <v>978</v>
      </c>
      <c r="L458" s="316" t="s">
        <v>978</v>
      </c>
      <c r="M458" s="316" t="s">
        <v>940</v>
      </c>
      <c r="N458" s="316" t="s">
        <v>938</v>
      </c>
      <c r="O458" s="316" t="s">
        <v>938</v>
      </c>
      <c r="P458" s="316" t="s">
        <v>938</v>
      </c>
      <c r="Q458" s="316" t="s">
        <v>938</v>
      </c>
      <c r="R458" s="316" t="s">
        <v>938</v>
      </c>
      <c r="S458" s="316" t="s">
        <v>938</v>
      </c>
      <c r="T458" s="316" t="s">
        <v>938</v>
      </c>
      <c r="U458" s="316" t="s">
        <v>938</v>
      </c>
      <c r="V458" s="316" t="s">
        <v>938</v>
      </c>
      <c r="W458" s="316" t="s">
        <v>938</v>
      </c>
      <c r="X458" s="316" t="s">
        <v>938</v>
      </c>
      <c r="Y458" s="316" t="s">
        <v>938</v>
      </c>
      <c r="Z458" s="316" t="s">
        <v>938</v>
      </c>
      <c r="AA458" s="316" t="s">
        <v>938</v>
      </c>
      <c r="AB458" s="316" t="s">
        <v>938</v>
      </c>
      <c r="AC458" s="316" t="s">
        <v>938</v>
      </c>
      <c r="AD458" s="316" t="s">
        <v>938</v>
      </c>
      <c r="AE458" s="316" t="s">
        <v>938</v>
      </c>
      <c r="AF458" s="316" t="s">
        <v>938</v>
      </c>
      <c r="AG458" s="316" t="s">
        <v>938</v>
      </c>
      <c r="AH458" s="316" t="s">
        <v>938</v>
      </c>
      <c r="AI458" s="316" t="s">
        <v>938</v>
      </c>
      <c r="AJ458" s="316" t="s">
        <v>938</v>
      </c>
      <c r="AK458" s="316" t="s">
        <v>938</v>
      </c>
      <c r="AL458" s="316" t="s">
        <v>938</v>
      </c>
      <c r="AM458" s="316" t="s">
        <v>938</v>
      </c>
      <c r="AN458" s="316" t="s">
        <v>938</v>
      </c>
      <c r="AO458" s="316" t="s">
        <v>938</v>
      </c>
      <c r="AP458" s="316" t="s">
        <v>938</v>
      </c>
      <c r="AQ458" s="316" t="s">
        <v>938</v>
      </c>
      <c r="AR458" s="316" t="s">
        <v>938</v>
      </c>
    </row>
    <row r="459" spans="1:44">
      <c r="A459" s="316" t="s">
        <v>8445</v>
      </c>
      <c r="B459" s="316" t="s">
        <v>8446</v>
      </c>
      <c r="C459" s="316" t="s">
        <v>8447</v>
      </c>
      <c r="D459" s="317">
        <v>45842</v>
      </c>
      <c r="E459" s="316" t="s">
        <v>8397</v>
      </c>
      <c r="F459" s="316" t="s">
        <v>169</v>
      </c>
      <c r="G459" s="316" t="s">
        <v>7879</v>
      </c>
      <c r="H459" s="316" t="s">
        <v>3190</v>
      </c>
      <c r="I459" s="316" t="s">
        <v>8222</v>
      </c>
      <c r="J459" s="316" t="s">
        <v>946</v>
      </c>
      <c r="K459" s="316" t="s">
        <v>946</v>
      </c>
      <c r="L459" s="316" t="s">
        <v>955</v>
      </c>
      <c r="M459" s="316" t="s">
        <v>978</v>
      </c>
      <c r="N459" s="316" t="s">
        <v>938</v>
      </c>
      <c r="O459" s="316" t="s">
        <v>946</v>
      </c>
      <c r="P459" s="316" t="s">
        <v>946</v>
      </c>
      <c r="Q459" s="316" t="s">
        <v>946</v>
      </c>
      <c r="R459" s="316" t="s">
        <v>946</v>
      </c>
      <c r="S459" s="316" t="s">
        <v>946</v>
      </c>
      <c r="T459" s="316" t="s">
        <v>970</v>
      </c>
      <c r="U459" s="316" t="s">
        <v>938</v>
      </c>
      <c r="V459" s="316" t="s">
        <v>946</v>
      </c>
      <c r="W459" s="316" t="s">
        <v>955</v>
      </c>
      <c r="X459" s="316" t="s">
        <v>955</v>
      </c>
      <c r="Y459" s="316" t="s">
        <v>978</v>
      </c>
      <c r="Z459" s="316" t="s">
        <v>946</v>
      </c>
      <c r="AA459" s="316" t="s">
        <v>699</v>
      </c>
      <c r="AB459" s="316" t="s">
        <v>938</v>
      </c>
      <c r="AC459" s="316" t="s">
        <v>978</v>
      </c>
      <c r="AD459" s="316" t="s">
        <v>978</v>
      </c>
      <c r="AE459" s="316" t="s">
        <v>946</v>
      </c>
      <c r="AF459" s="316" t="s">
        <v>946</v>
      </c>
      <c r="AG459" s="316" t="s">
        <v>955</v>
      </c>
      <c r="AH459" s="316" t="s">
        <v>961</v>
      </c>
      <c r="AI459" s="316" t="s">
        <v>938</v>
      </c>
      <c r="AJ459" s="316" t="s">
        <v>955</v>
      </c>
      <c r="AK459" s="316" t="s">
        <v>955</v>
      </c>
      <c r="AL459" s="316" t="s">
        <v>946</v>
      </c>
      <c r="AM459" s="316" t="s">
        <v>946</v>
      </c>
      <c r="AN459" s="316" t="s">
        <v>955</v>
      </c>
      <c r="AO459" s="316" t="s">
        <v>699</v>
      </c>
      <c r="AP459" s="316" t="s">
        <v>938</v>
      </c>
      <c r="AQ459" s="316" t="s">
        <v>955</v>
      </c>
      <c r="AR459" s="316" t="s">
        <v>946</v>
      </c>
    </row>
    <row r="460" spans="1:44">
      <c r="A460" s="316" t="s">
        <v>8448</v>
      </c>
      <c r="B460" s="316" t="s">
        <v>8449</v>
      </c>
      <c r="C460" s="316" t="s">
        <v>8450</v>
      </c>
      <c r="D460" s="317">
        <v>45845</v>
      </c>
      <c r="E460" s="316" t="s">
        <v>8397</v>
      </c>
      <c r="F460" s="316" t="s">
        <v>169</v>
      </c>
      <c r="G460" s="316" t="s">
        <v>7879</v>
      </c>
      <c r="H460" s="316" t="s">
        <v>3190</v>
      </c>
      <c r="I460" s="316" t="s">
        <v>8222</v>
      </c>
      <c r="J460" s="316" t="s">
        <v>955</v>
      </c>
      <c r="K460" s="316" t="s">
        <v>946</v>
      </c>
      <c r="L460" s="316" t="s">
        <v>946</v>
      </c>
      <c r="M460" s="316" t="s">
        <v>978</v>
      </c>
      <c r="N460" s="316" t="s">
        <v>938</v>
      </c>
      <c r="O460" s="316" t="s">
        <v>955</v>
      </c>
      <c r="P460" s="316" t="s">
        <v>955</v>
      </c>
      <c r="Q460" s="316" t="s">
        <v>955</v>
      </c>
      <c r="R460" s="316" t="s">
        <v>946</v>
      </c>
      <c r="S460" s="316" t="s">
        <v>978</v>
      </c>
      <c r="T460" s="316" t="s">
        <v>970</v>
      </c>
      <c r="U460" s="316" t="s">
        <v>938</v>
      </c>
      <c r="V460" s="316" t="s">
        <v>978</v>
      </c>
      <c r="W460" s="316" t="s">
        <v>978</v>
      </c>
      <c r="X460" s="316" t="s">
        <v>978</v>
      </c>
      <c r="Y460" s="316" t="s">
        <v>978</v>
      </c>
      <c r="Z460" s="316" t="s">
        <v>978</v>
      </c>
      <c r="AA460" s="316" t="s">
        <v>961</v>
      </c>
      <c r="AB460" s="316" t="s">
        <v>938</v>
      </c>
      <c r="AC460" s="316" t="s">
        <v>978</v>
      </c>
      <c r="AD460" s="316" t="s">
        <v>956</v>
      </c>
      <c r="AE460" s="316" t="s">
        <v>946</v>
      </c>
      <c r="AF460" s="316" t="s">
        <v>955</v>
      </c>
      <c r="AG460" s="316" t="s">
        <v>955</v>
      </c>
      <c r="AH460" s="316" t="s">
        <v>940</v>
      </c>
      <c r="AI460" s="316" t="s">
        <v>938</v>
      </c>
      <c r="AJ460" s="316" t="s">
        <v>955</v>
      </c>
      <c r="AK460" s="316" t="s">
        <v>955</v>
      </c>
      <c r="AL460" s="316" t="s">
        <v>946</v>
      </c>
      <c r="AM460" s="316" t="s">
        <v>946</v>
      </c>
      <c r="AN460" s="316" t="s">
        <v>955</v>
      </c>
      <c r="AO460" s="316" t="s">
        <v>699</v>
      </c>
      <c r="AP460" s="316" t="s">
        <v>938</v>
      </c>
      <c r="AQ460" s="316" t="s">
        <v>955</v>
      </c>
      <c r="AR460" s="316" t="s">
        <v>946</v>
      </c>
    </row>
    <row r="461" spans="1:44">
      <c r="A461" s="316" t="s">
        <v>8451</v>
      </c>
      <c r="B461" s="316" t="s">
        <v>8452</v>
      </c>
      <c r="C461" s="316" t="s">
        <v>8453</v>
      </c>
      <c r="D461" s="317">
        <v>45846</v>
      </c>
      <c r="E461" s="316" t="s">
        <v>1208</v>
      </c>
      <c r="F461" s="316" t="s">
        <v>644</v>
      </c>
      <c r="G461" s="316" t="s">
        <v>7879</v>
      </c>
      <c r="H461" s="316" t="s">
        <v>3190</v>
      </c>
      <c r="I461" s="316" t="s">
        <v>8413</v>
      </c>
      <c r="J461" s="316" t="s">
        <v>947</v>
      </c>
      <c r="K461" s="316" t="s">
        <v>956</v>
      </c>
      <c r="L461" s="316" t="s">
        <v>947</v>
      </c>
      <c r="M461" s="316" t="s">
        <v>935</v>
      </c>
      <c r="N461" s="316" t="s">
        <v>938</v>
      </c>
      <c r="O461" s="316" t="s">
        <v>956</v>
      </c>
      <c r="P461" s="316" t="s">
        <v>956</v>
      </c>
      <c r="Q461" s="316" t="s">
        <v>956</v>
      </c>
      <c r="R461" s="316" t="s">
        <v>947</v>
      </c>
      <c r="S461" s="316" t="s">
        <v>956</v>
      </c>
      <c r="T461" s="316" t="s">
        <v>940</v>
      </c>
      <c r="U461" s="316" t="s">
        <v>938</v>
      </c>
      <c r="V461" s="316" t="s">
        <v>947</v>
      </c>
      <c r="W461" s="316" t="s">
        <v>956</v>
      </c>
      <c r="X461" s="316" t="s">
        <v>947</v>
      </c>
      <c r="Y461" s="316" t="s">
        <v>947</v>
      </c>
      <c r="Z461" s="316" t="s">
        <v>947</v>
      </c>
      <c r="AA461" s="316" t="s">
        <v>956</v>
      </c>
      <c r="AB461" s="316" t="s">
        <v>938</v>
      </c>
      <c r="AC461" s="316" t="s">
        <v>947</v>
      </c>
      <c r="AD461" s="316" t="s">
        <v>956</v>
      </c>
      <c r="AE461" s="316" t="s">
        <v>947</v>
      </c>
      <c r="AF461" s="316" t="s">
        <v>947</v>
      </c>
      <c r="AG461" s="316" t="s">
        <v>947</v>
      </c>
      <c r="AH461" s="316" t="s">
        <v>942</v>
      </c>
      <c r="AI461" s="316" t="s">
        <v>938</v>
      </c>
      <c r="AJ461" s="316" t="s">
        <v>947</v>
      </c>
      <c r="AK461" s="316" t="s">
        <v>947</v>
      </c>
      <c r="AL461" s="316" t="s">
        <v>938</v>
      </c>
      <c r="AM461" s="316" t="s">
        <v>938</v>
      </c>
      <c r="AN461" s="316" t="s">
        <v>938</v>
      </c>
      <c r="AO461" s="316" t="s">
        <v>938</v>
      </c>
      <c r="AP461" s="316" t="s">
        <v>938</v>
      </c>
      <c r="AQ461" s="316" t="s">
        <v>938</v>
      </c>
      <c r="AR461" s="316" t="s">
        <v>938</v>
      </c>
    </row>
    <row r="462" spans="1:44">
      <c r="A462" s="316" t="s">
        <v>8454</v>
      </c>
      <c r="B462" s="316" t="s">
        <v>8455</v>
      </c>
      <c r="C462" s="316" t="s">
        <v>8456</v>
      </c>
      <c r="D462" s="317">
        <v>45846</v>
      </c>
      <c r="E462" s="316" t="s">
        <v>1208</v>
      </c>
      <c r="F462" s="316" t="s">
        <v>644</v>
      </c>
      <c r="G462" s="316" t="s">
        <v>7879</v>
      </c>
      <c r="H462" s="316" t="s">
        <v>3190</v>
      </c>
      <c r="I462" s="316" t="s">
        <v>8413</v>
      </c>
      <c r="J462" s="316" t="s">
        <v>947</v>
      </c>
      <c r="K462" s="316" t="s">
        <v>946</v>
      </c>
      <c r="L462" s="316" t="s">
        <v>956</v>
      </c>
      <c r="M462" s="316" t="s">
        <v>940</v>
      </c>
      <c r="N462" s="316" t="s">
        <v>938</v>
      </c>
      <c r="O462" s="316" t="s">
        <v>956</v>
      </c>
      <c r="P462" s="316" t="s">
        <v>956</v>
      </c>
      <c r="Q462" s="316" t="s">
        <v>956</v>
      </c>
      <c r="R462" s="316" t="s">
        <v>956</v>
      </c>
      <c r="S462" s="316" t="s">
        <v>956</v>
      </c>
      <c r="T462" s="316" t="s">
        <v>940</v>
      </c>
      <c r="U462" s="316" t="s">
        <v>938</v>
      </c>
      <c r="V462" s="316" t="s">
        <v>947</v>
      </c>
      <c r="W462" s="316" t="s">
        <v>947</v>
      </c>
      <c r="X462" s="316" t="s">
        <v>947</v>
      </c>
      <c r="Y462" s="316" t="s">
        <v>978</v>
      </c>
      <c r="Z462" s="316" t="s">
        <v>947</v>
      </c>
      <c r="AA462" s="316" t="s">
        <v>940</v>
      </c>
      <c r="AB462" s="316" t="s">
        <v>938</v>
      </c>
      <c r="AC462" s="316" t="s">
        <v>947</v>
      </c>
      <c r="AD462" s="316" t="s">
        <v>956</v>
      </c>
      <c r="AE462" s="316" t="s">
        <v>947</v>
      </c>
      <c r="AF462" s="316" t="s">
        <v>947</v>
      </c>
      <c r="AG462" s="316" t="s">
        <v>956</v>
      </c>
      <c r="AH462" s="316" t="s">
        <v>940</v>
      </c>
      <c r="AI462" s="316" t="s">
        <v>938</v>
      </c>
      <c r="AJ462" s="316" t="s">
        <v>956</v>
      </c>
      <c r="AK462" s="316" t="s">
        <v>978</v>
      </c>
      <c r="AL462" s="316" t="s">
        <v>956</v>
      </c>
      <c r="AM462" s="316" t="s">
        <v>947</v>
      </c>
      <c r="AN462" s="316" t="s">
        <v>947</v>
      </c>
      <c r="AO462" s="316" t="s">
        <v>961</v>
      </c>
      <c r="AP462" s="316" t="s">
        <v>938</v>
      </c>
      <c r="AQ462" s="316" t="s">
        <v>947</v>
      </c>
      <c r="AR462" s="316" t="s">
        <v>956</v>
      </c>
    </row>
    <row r="463" spans="1:44">
      <c r="A463" s="316" t="s">
        <v>8457</v>
      </c>
      <c r="B463" s="316" t="s">
        <v>8458</v>
      </c>
      <c r="C463" s="316" t="s">
        <v>8459</v>
      </c>
      <c r="D463" s="317">
        <v>45846</v>
      </c>
      <c r="E463" s="316" t="s">
        <v>1208</v>
      </c>
      <c r="F463" s="316" t="s">
        <v>644</v>
      </c>
      <c r="G463" s="316" t="s">
        <v>7879</v>
      </c>
      <c r="H463" s="316" t="s">
        <v>3190</v>
      </c>
      <c r="I463" s="316" t="s">
        <v>3408</v>
      </c>
      <c r="J463" s="316" t="s">
        <v>956</v>
      </c>
      <c r="K463" s="316" t="s">
        <v>936</v>
      </c>
      <c r="L463" s="316" t="s">
        <v>939</v>
      </c>
      <c r="M463" s="316" t="s">
        <v>935</v>
      </c>
      <c r="N463" s="316" t="s">
        <v>940</v>
      </c>
      <c r="O463" s="316" t="s">
        <v>978</v>
      </c>
      <c r="P463" s="316" t="s">
        <v>947</v>
      </c>
      <c r="Q463" s="316" t="s">
        <v>947</v>
      </c>
      <c r="R463" s="316" t="s">
        <v>947</v>
      </c>
      <c r="S463" s="316" t="s">
        <v>947</v>
      </c>
      <c r="T463" s="316" t="s">
        <v>953</v>
      </c>
      <c r="U463" s="316" t="s">
        <v>699</v>
      </c>
      <c r="V463" s="316" t="s">
        <v>947</v>
      </c>
      <c r="W463" s="316" t="s">
        <v>978</v>
      </c>
      <c r="X463" s="316" t="s">
        <v>947</v>
      </c>
      <c r="Y463" s="316" t="s">
        <v>947</v>
      </c>
      <c r="Z463" s="316" t="s">
        <v>947</v>
      </c>
      <c r="AA463" s="316" t="s">
        <v>956</v>
      </c>
      <c r="AB463" s="316" t="s">
        <v>940</v>
      </c>
      <c r="AC463" s="316" t="s">
        <v>939</v>
      </c>
      <c r="AD463" s="316" t="s">
        <v>939</v>
      </c>
      <c r="AE463" s="316" t="s">
        <v>947</v>
      </c>
      <c r="AF463" s="316" t="s">
        <v>947</v>
      </c>
      <c r="AG463" s="316" t="s">
        <v>947</v>
      </c>
      <c r="AH463" s="316" t="s">
        <v>956</v>
      </c>
      <c r="AI463" s="316" t="s">
        <v>938</v>
      </c>
      <c r="AJ463" s="316" t="s">
        <v>947</v>
      </c>
      <c r="AK463" s="316" t="s">
        <v>947</v>
      </c>
      <c r="AL463" s="316" t="s">
        <v>947</v>
      </c>
      <c r="AM463" s="316" t="s">
        <v>947</v>
      </c>
      <c r="AN463" s="316" t="s">
        <v>939</v>
      </c>
      <c r="AO463" s="316" t="s">
        <v>940</v>
      </c>
      <c r="AP463" s="316" t="s">
        <v>940</v>
      </c>
      <c r="AQ463" s="316" t="s">
        <v>947</v>
      </c>
      <c r="AR463" s="316" t="s">
        <v>947</v>
      </c>
    </row>
    <row r="464" spans="1:44">
      <c r="A464" s="316" t="s">
        <v>8460</v>
      </c>
      <c r="B464" s="316" t="s">
        <v>8461</v>
      </c>
      <c r="C464" s="316" t="s">
        <v>8462</v>
      </c>
      <c r="D464" s="317">
        <v>45847</v>
      </c>
      <c r="E464" s="316" t="s">
        <v>1208</v>
      </c>
      <c r="F464" s="316" t="s">
        <v>644</v>
      </c>
      <c r="G464" s="316" t="s">
        <v>7879</v>
      </c>
      <c r="H464" s="316" t="s">
        <v>3190</v>
      </c>
      <c r="I464" s="316" t="s">
        <v>3408</v>
      </c>
      <c r="J464" s="316" t="s">
        <v>947</v>
      </c>
      <c r="K464" s="316" t="s">
        <v>947</v>
      </c>
      <c r="L464" s="316" t="s">
        <v>947</v>
      </c>
      <c r="M464" s="316" t="s">
        <v>699</v>
      </c>
      <c r="N464" s="316" t="s">
        <v>947</v>
      </c>
      <c r="O464" s="316" t="s">
        <v>946</v>
      </c>
      <c r="P464" s="316" t="s">
        <v>947</v>
      </c>
      <c r="Q464" s="316" t="s">
        <v>947</v>
      </c>
      <c r="R464" s="316" t="s">
        <v>947</v>
      </c>
      <c r="S464" s="316" t="s">
        <v>946</v>
      </c>
      <c r="T464" s="316" t="s">
        <v>941</v>
      </c>
      <c r="U464" s="316" t="s">
        <v>947</v>
      </c>
      <c r="V464" s="316" t="s">
        <v>947</v>
      </c>
      <c r="W464" s="316" t="s">
        <v>947</v>
      </c>
      <c r="X464" s="316" t="s">
        <v>699</v>
      </c>
      <c r="Y464" s="316" t="s">
        <v>947</v>
      </c>
      <c r="Z464" s="316" t="s">
        <v>947</v>
      </c>
      <c r="AA464" s="316" t="s">
        <v>946</v>
      </c>
      <c r="AB464" s="316" t="s">
        <v>947</v>
      </c>
      <c r="AC464" s="316" t="s">
        <v>947</v>
      </c>
      <c r="AD464" s="316" t="s">
        <v>946</v>
      </c>
      <c r="AE464" s="316" t="s">
        <v>946</v>
      </c>
      <c r="AF464" s="316" t="s">
        <v>946</v>
      </c>
      <c r="AG464" s="316" t="s">
        <v>947</v>
      </c>
      <c r="AH464" s="316" t="s">
        <v>946</v>
      </c>
      <c r="AI464" s="316" t="s">
        <v>946</v>
      </c>
      <c r="AJ464" s="316" t="s">
        <v>947</v>
      </c>
      <c r="AK464" s="316" t="s">
        <v>947</v>
      </c>
      <c r="AL464" s="316" t="s">
        <v>947</v>
      </c>
      <c r="AM464" s="316" t="s">
        <v>947</v>
      </c>
      <c r="AN464" s="316" t="s">
        <v>947</v>
      </c>
      <c r="AO464" s="316" t="s">
        <v>947</v>
      </c>
      <c r="AP464" s="316" t="s">
        <v>946</v>
      </c>
      <c r="AQ464" s="316" t="s">
        <v>946</v>
      </c>
      <c r="AR464" s="316" t="s">
        <v>947</v>
      </c>
    </row>
    <row r="465" spans="1:44">
      <c r="A465" s="316" t="s">
        <v>8463</v>
      </c>
      <c r="B465" s="316" t="s">
        <v>8464</v>
      </c>
      <c r="C465" s="316" t="s">
        <v>8465</v>
      </c>
      <c r="D465" s="317">
        <v>45847</v>
      </c>
      <c r="E465" s="316" t="s">
        <v>1021</v>
      </c>
      <c r="F465" s="316" t="s">
        <v>169</v>
      </c>
      <c r="G465" s="316" t="s">
        <v>7879</v>
      </c>
      <c r="H465" s="316" t="s">
        <v>3190</v>
      </c>
      <c r="I465" s="316" t="s">
        <v>8466</v>
      </c>
      <c r="J465" s="316" t="s">
        <v>978</v>
      </c>
      <c r="K465" s="316" t="s">
        <v>978</v>
      </c>
      <c r="L465" s="316" t="s">
        <v>978</v>
      </c>
      <c r="M465" s="316" t="s">
        <v>961</v>
      </c>
      <c r="N465" s="316" t="s">
        <v>938</v>
      </c>
      <c r="O465" s="316" t="s">
        <v>978</v>
      </c>
      <c r="P465" s="316" t="s">
        <v>978</v>
      </c>
      <c r="Q465" s="316" t="s">
        <v>978</v>
      </c>
      <c r="R465" s="316" t="s">
        <v>978</v>
      </c>
      <c r="S465" s="316" t="s">
        <v>978</v>
      </c>
      <c r="T465" s="316" t="s">
        <v>699</v>
      </c>
      <c r="U465" s="316" t="s">
        <v>938</v>
      </c>
      <c r="V465" s="316" t="s">
        <v>938</v>
      </c>
      <c r="W465" s="316" t="s">
        <v>938</v>
      </c>
      <c r="X465" s="316" t="s">
        <v>938</v>
      </c>
      <c r="Y465" s="316" t="s">
        <v>938</v>
      </c>
      <c r="Z465" s="316" t="s">
        <v>938</v>
      </c>
      <c r="AA465" s="316" t="s">
        <v>938</v>
      </c>
      <c r="AB465" s="316" t="s">
        <v>938</v>
      </c>
      <c r="AC465" s="316" t="s">
        <v>938</v>
      </c>
      <c r="AD465" s="316" t="s">
        <v>938</v>
      </c>
      <c r="AE465" s="316" t="s">
        <v>938</v>
      </c>
      <c r="AF465" s="316" t="s">
        <v>938</v>
      </c>
      <c r="AG465" s="316" t="s">
        <v>938</v>
      </c>
      <c r="AH465" s="316" t="s">
        <v>938</v>
      </c>
      <c r="AI465" s="316" t="s">
        <v>938</v>
      </c>
      <c r="AJ465" s="316" t="s">
        <v>938</v>
      </c>
      <c r="AK465" s="316" t="s">
        <v>938</v>
      </c>
      <c r="AL465" s="316" t="s">
        <v>938</v>
      </c>
      <c r="AM465" s="316" t="s">
        <v>938</v>
      </c>
      <c r="AN465" s="316" t="s">
        <v>938</v>
      </c>
      <c r="AO465" s="316" t="s">
        <v>938</v>
      </c>
      <c r="AP465" s="316" t="s">
        <v>938</v>
      </c>
      <c r="AQ465" s="316" t="s">
        <v>938</v>
      </c>
      <c r="AR465" s="316" t="s">
        <v>938</v>
      </c>
    </row>
    <row r="466" spans="1:44">
      <c r="A466" s="316" t="s">
        <v>3415</v>
      </c>
      <c r="B466" s="316" t="s">
        <v>3416</v>
      </c>
      <c r="C466" s="316" t="s">
        <v>8467</v>
      </c>
      <c r="D466" s="317">
        <v>45847</v>
      </c>
      <c r="E466" s="316" t="s">
        <v>7913</v>
      </c>
      <c r="F466" s="316" t="s">
        <v>169</v>
      </c>
      <c r="G466" s="316" t="s">
        <v>7879</v>
      </c>
      <c r="H466" s="316" t="s">
        <v>3190</v>
      </c>
      <c r="I466" s="316" t="s">
        <v>3194</v>
      </c>
      <c r="J466" s="316" t="s">
        <v>939</v>
      </c>
      <c r="K466" s="316" t="s">
        <v>978</v>
      </c>
      <c r="L466" s="316" t="s">
        <v>978</v>
      </c>
      <c r="M466" s="316" t="s">
        <v>956</v>
      </c>
      <c r="N466" s="316" t="s">
        <v>938</v>
      </c>
      <c r="O466" s="316" t="s">
        <v>939</v>
      </c>
      <c r="P466" s="316" t="s">
        <v>978</v>
      </c>
      <c r="Q466" s="316" t="s">
        <v>961</v>
      </c>
      <c r="R466" s="316" t="s">
        <v>939</v>
      </c>
      <c r="S466" s="316" t="s">
        <v>939</v>
      </c>
      <c r="T466" s="316" t="s">
        <v>936</v>
      </c>
      <c r="U466" s="316" t="s">
        <v>938</v>
      </c>
      <c r="V466" s="316" t="s">
        <v>941</v>
      </c>
      <c r="W466" s="316" t="s">
        <v>939</v>
      </c>
      <c r="X466" s="316" t="s">
        <v>982</v>
      </c>
      <c r="Y466" s="316" t="s">
        <v>978</v>
      </c>
      <c r="Z466" s="316" t="s">
        <v>941</v>
      </c>
      <c r="AA466" s="316" t="s">
        <v>942</v>
      </c>
      <c r="AB466" s="316" t="s">
        <v>938</v>
      </c>
      <c r="AC466" s="316" t="s">
        <v>936</v>
      </c>
      <c r="AD466" s="316" t="s">
        <v>939</v>
      </c>
      <c r="AE466" s="316" t="s">
        <v>939</v>
      </c>
      <c r="AF466" s="316" t="s">
        <v>982</v>
      </c>
      <c r="AG466" s="316" t="s">
        <v>947</v>
      </c>
      <c r="AH466" s="316" t="s">
        <v>935</v>
      </c>
      <c r="AI466" s="316" t="s">
        <v>938</v>
      </c>
      <c r="AJ466" s="316" t="s">
        <v>936</v>
      </c>
      <c r="AK466" s="316" t="s">
        <v>939</v>
      </c>
      <c r="AL466" s="316" t="s">
        <v>939</v>
      </c>
      <c r="AM466" s="316" t="s">
        <v>939</v>
      </c>
      <c r="AN466" s="316" t="s">
        <v>978</v>
      </c>
      <c r="AO466" s="316" t="s">
        <v>1056</v>
      </c>
      <c r="AP466" s="316" t="s">
        <v>938</v>
      </c>
      <c r="AQ466" s="316" t="s">
        <v>982</v>
      </c>
      <c r="AR466" s="316" t="s">
        <v>939</v>
      </c>
    </row>
    <row r="467" spans="1:44">
      <c r="A467" s="316" t="s">
        <v>8468</v>
      </c>
      <c r="B467" s="316" t="s">
        <v>8469</v>
      </c>
      <c r="C467" s="316" t="s">
        <v>8470</v>
      </c>
      <c r="D467" s="317">
        <v>45847</v>
      </c>
      <c r="E467" s="316" t="s">
        <v>1208</v>
      </c>
      <c r="F467" s="316" t="s">
        <v>644</v>
      </c>
      <c r="G467" s="316" t="s">
        <v>7879</v>
      </c>
      <c r="H467" s="316" t="s">
        <v>3190</v>
      </c>
      <c r="I467" s="316" t="s">
        <v>8413</v>
      </c>
      <c r="J467" s="316" t="s">
        <v>955</v>
      </c>
      <c r="K467" s="316" t="s">
        <v>955</v>
      </c>
      <c r="L467" s="316" t="s">
        <v>955</v>
      </c>
      <c r="M467" s="316" t="s">
        <v>956</v>
      </c>
      <c r="N467" s="316" t="s">
        <v>938</v>
      </c>
      <c r="O467" s="316" t="s">
        <v>955</v>
      </c>
      <c r="P467" s="316" t="s">
        <v>956</v>
      </c>
      <c r="Q467" s="316" t="s">
        <v>955</v>
      </c>
      <c r="R467" s="316" t="s">
        <v>955</v>
      </c>
      <c r="S467" s="316" t="s">
        <v>955</v>
      </c>
      <c r="T467" s="316" t="s">
        <v>975</v>
      </c>
      <c r="U467" s="316" t="s">
        <v>938</v>
      </c>
      <c r="V467" s="316" t="s">
        <v>955</v>
      </c>
      <c r="W467" s="316" t="s">
        <v>955</v>
      </c>
      <c r="X467" s="316" t="s">
        <v>947</v>
      </c>
      <c r="Y467" s="316" t="s">
        <v>947</v>
      </c>
      <c r="Z467" s="316" t="s">
        <v>947</v>
      </c>
      <c r="AA467" s="316" t="s">
        <v>940</v>
      </c>
      <c r="AB467" s="316" t="s">
        <v>938</v>
      </c>
      <c r="AC467" s="316" t="s">
        <v>947</v>
      </c>
      <c r="AD467" s="316" t="s">
        <v>955</v>
      </c>
      <c r="AE467" s="316" t="s">
        <v>955</v>
      </c>
      <c r="AF467" s="316" t="s">
        <v>955</v>
      </c>
      <c r="AG467" s="316" t="s">
        <v>955</v>
      </c>
      <c r="AH467" s="316" t="s">
        <v>940</v>
      </c>
      <c r="AI467" s="316" t="s">
        <v>938</v>
      </c>
      <c r="AJ467" s="316" t="s">
        <v>955</v>
      </c>
      <c r="AK467" s="316" t="s">
        <v>955</v>
      </c>
      <c r="AL467" s="316" t="s">
        <v>947</v>
      </c>
      <c r="AM467" s="316" t="s">
        <v>947</v>
      </c>
      <c r="AN467" s="316" t="s">
        <v>947</v>
      </c>
      <c r="AO467" s="316" t="s">
        <v>976</v>
      </c>
      <c r="AP467" s="316" t="s">
        <v>940</v>
      </c>
      <c r="AQ467" s="316" t="s">
        <v>947</v>
      </c>
      <c r="AR467" s="316" t="s">
        <v>947</v>
      </c>
    </row>
    <row r="468" spans="1:44">
      <c r="A468" s="316" t="s">
        <v>8471</v>
      </c>
      <c r="B468" s="316" t="s">
        <v>8472</v>
      </c>
      <c r="C468" s="316" t="s">
        <v>8473</v>
      </c>
      <c r="D468" s="317">
        <v>45847</v>
      </c>
      <c r="E468" s="316" t="s">
        <v>1208</v>
      </c>
      <c r="F468" s="316" t="s">
        <v>644</v>
      </c>
      <c r="G468" s="316" t="s">
        <v>7879</v>
      </c>
      <c r="H468" s="316" t="s">
        <v>3190</v>
      </c>
      <c r="I468" s="316" t="s">
        <v>3408</v>
      </c>
      <c r="J468" s="316" t="s">
        <v>939</v>
      </c>
      <c r="K468" s="316" t="s">
        <v>978</v>
      </c>
      <c r="L468" s="316" t="s">
        <v>939</v>
      </c>
      <c r="M468" s="316" t="s">
        <v>935</v>
      </c>
      <c r="N468" s="316" t="s">
        <v>940</v>
      </c>
      <c r="O468" s="316" t="s">
        <v>939</v>
      </c>
      <c r="P468" s="316" t="s">
        <v>947</v>
      </c>
      <c r="Q468" s="316" t="s">
        <v>961</v>
      </c>
      <c r="R468" s="316" t="s">
        <v>947</v>
      </c>
      <c r="S468" s="316" t="s">
        <v>947</v>
      </c>
      <c r="T468" s="316" t="s">
        <v>956</v>
      </c>
      <c r="U468" s="316" t="s">
        <v>938</v>
      </c>
      <c r="V468" s="316" t="s">
        <v>947</v>
      </c>
      <c r="W468" s="316" t="s">
        <v>956</v>
      </c>
      <c r="X468" s="316" t="s">
        <v>939</v>
      </c>
      <c r="Y468" s="316" t="s">
        <v>941</v>
      </c>
      <c r="Z468" s="316" t="s">
        <v>939</v>
      </c>
      <c r="AA468" s="316" t="s">
        <v>947</v>
      </c>
      <c r="AB468" s="316" t="s">
        <v>938</v>
      </c>
      <c r="AC468" s="316" t="s">
        <v>939</v>
      </c>
      <c r="AD468" s="316" t="s">
        <v>939</v>
      </c>
      <c r="AE468" s="316" t="s">
        <v>947</v>
      </c>
      <c r="AF468" s="316" t="s">
        <v>939</v>
      </c>
      <c r="AG468" s="316" t="s">
        <v>947</v>
      </c>
      <c r="AH468" s="316" t="s">
        <v>956</v>
      </c>
      <c r="AI468" s="316" t="s">
        <v>938</v>
      </c>
      <c r="AJ468" s="316" t="s">
        <v>939</v>
      </c>
      <c r="AK468" s="316" t="s">
        <v>947</v>
      </c>
      <c r="AL468" s="316" t="s">
        <v>947</v>
      </c>
      <c r="AM468" s="316" t="s">
        <v>947</v>
      </c>
      <c r="AN468" s="316" t="s">
        <v>939</v>
      </c>
      <c r="AO468" s="316" t="s">
        <v>940</v>
      </c>
      <c r="AP468" s="316" t="s">
        <v>940</v>
      </c>
      <c r="AQ468" s="316" t="s">
        <v>947</v>
      </c>
      <c r="AR468" s="316" t="s">
        <v>947</v>
      </c>
    </row>
    <row r="469" spans="1:44">
      <c r="A469" s="316" t="s">
        <v>8474</v>
      </c>
      <c r="B469" s="316" t="s">
        <v>8475</v>
      </c>
      <c r="C469" s="316" t="s">
        <v>8476</v>
      </c>
      <c r="D469" s="317">
        <v>45848</v>
      </c>
      <c r="E469" s="316" t="s">
        <v>7955</v>
      </c>
      <c r="F469" s="316" t="s">
        <v>644</v>
      </c>
      <c r="G469" s="316" t="s">
        <v>7879</v>
      </c>
      <c r="H469" s="316" t="s">
        <v>3190</v>
      </c>
      <c r="I469" s="316" t="s">
        <v>8477</v>
      </c>
      <c r="J469" s="316" t="s">
        <v>955</v>
      </c>
      <c r="K469" s="316" t="s">
        <v>955</v>
      </c>
      <c r="L469" s="316" t="s">
        <v>955</v>
      </c>
      <c r="M469" s="316" t="s">
        <v>956</v>
      </c>
      <c r="N469" s="316" t="s">
        <v>938</v>
      </c>
      <c r="O469" s="316" t="s">
        <v>955</v>
      </c>
      <c r="P469" s="316" t="s">
        <v>955</v>
      </c>
      <c r="Q469" s="316" t="s">
        <v>955</v>
      </c>
      <c r="R469" s="316" t="s">
        <v>955</v>
      </c>
      <c r="S469" s="316" t="s">
        <v>955</v>
      </c>
      <c r="T469" s="316" t="s">
        <v>975</v>
      </c>
      <c r="U469" s="316" t="s">
        <v>938</v>
      </c>
      <c r="V469" s="316" t="s">
        <v>955</v>
      </c>
      <c r="W469" s="316" t="s">
        <v>955</v>
      </c>
      <c r="X469" s="316" t="s">
        <v>955</v>
      </c>
      <c r="Y469" s="316" t="s">
        <v>955</v>
      </c>
      <c r="Z469" s="316" t="s">
        <v>955</v>
      </c>
      <c r="AA469" s="316" t="s">
        <v>935</v>
      </c>
      <c r="AB469" s="316" t="s">
        <v>938</v>
      </c>
      <c r="AC469" s="316" t="s">
        <v>955</v>
      </c>
      <c r="AD469" s="316" t="s">
        <v>955</v>
      </c>
      <c r="AE469" s="316" t="s">
        <v>955</v>
      </c>
      <c r="AF469" s="316" t="s">
        <v>955</v>
      </c>
      <c r="AG469" s="316" t="s">
        <v>955</v>
      </c>
      <c r="AH469" s="316" t="s">
        <v>975</v>
      </c>
      <c r="AI469" s="316" t="s">
        <v>938</v>
      </c>
      <c r="AJ469" s="316" t="s">
        <v>955</v>
      </c>
      <c r="AK469" s="316" t="s">
        <v>946</v>
      </c>
      <c r="AL469" s="316" t="s">
        <v>947</v>
      </c>
      <c r="AM469" s="316" t="s">
        <v>947</v>
      </c>
      <c r="AN469" s="316" t="s">
        <v>956</v>
      </c>
      <c r="AO469" s="316" t="s">
        <v>954</v>
      </c>
      <c r="AP469" s="316" t="s">
        <v>938</v>
      </c>
      <c r="AQ469" s="316" t="s">
        <v>947</v>
      </c>
      <c r="AR469" s="316" t="s">
        <v>947</v>
      </c>
    </row>
    <row r="470" spans="1:44">
      <c r="A470" s="316" t="s">
        <v>8478</v>
      </c>
      <c r="B470" s="316" t="s">
        <v>8479</v>
      </c>
      <c r="C470" s="316" t="s">
        <v>8480</v>
      </c>
      <c r="D470" s="317">
        <v>45848</v>
      </c>
      <c r="E470" s="316" t="s">
        <v>8397</v>
      </c>
      <c r="F470" s="316" t="s">
        <v>644</v>
      </c>
      <c r="G470" s="316" t="s">
        <v>7879</v>
      </c>
      <c r="H470" s="316" t="s">
        <v>3190</v>
      </c>
      <c r="I470" s="316" t="s">
        <v>3285</v>
      </c>
      <c r="J470" s="316" t="s">
        <v>936</v>
      </c>
      <c r="K470" s="316" t="s">
        <v>946</v>
      </c>
      <c r="L470" s="316" t="s">
        <v>955</v>
      </c>
      <c r="M470" s="316" t="s">
        <v>978</v>
      </c>
      <c r="N470" s="316" t="s">
        <v>938</v>
      </c>
      <c r="O470" s="316" t="s">
        <v>955</v>
      </c>
      <c r="P470" s="316" t="s">
        <v>946</v>
      </c>
      <c r="Q470" s="316" t="s">
        <v>955</v>
      </c>
      <c r="R470" s="316" t="s">
        <v>946</v>
      </c>
      <c r="S470" s="316" t="s">
        <v>946</v>
      </c>
      <c r="T470" s="316" t="s">
        <v>975</v>
      </c>
      <c r="U470" s="316" t="s">
        <v>938</v>
      </c>
      <c r="V470" s="316" t="s">
        <v>946</v>
      </c>
      <c r="W470" s="316" t="s">
        <v>955</v>
      </c>
      <c r="X470" s="316" t="s">
        <v>946</v>
      </c>
      <c r="Y470" s="316" t="s">
        <v>978</v>
      </c>
      <c r="Z470" s="316" t="s">
        <v>955</v>
      </c>
      <c r="AA470" s="316" t="s">
        <v>970</v>
      </c>
      <c r="AB470" s="316" t="s">
        <v>938</v>
      </c>
      <c r="AC470" s="316" t="s">
        <v>955</v>
      </c>
      <c r="AD470" s="316" t="s">
        <v>978</v>
      </c>
      <c r="AE470" s="316" t="s">
        <v>946</v>
      </c>
      <c r="AF470" s="316" t="s">
        <v>955</v>
      </c>
      <c r="AG470" s="316" t="s">
        <v>946</v>
      </c>
      <c r="AH470" s="316" t="s">
        <v>940</v>
      </c>
      <c r="AI470" s="316" t="s">
        <v>938</v>
      </c>
      <c r="AJ470" s="316" t="s">
        <v>946</v>
      </c>
      <c r="AK470" s="316" t="s">
        <v>955</v>
      </c>
      <c r="AL470" s="316" t="s">
        <v>955</v>
      </c>
      <c r="AM470" s="316" t="s">
        <v>946</v>
      </c>
      <c r="AN470" s="316" t="s">
        <v>956</v>
      </c>
      <c r="AO470" s="316" t="s">
        <v>699</v>
      </c>
      <c r="AP470" s="316" t="s">
        <v>938</v>
      </c>
      <c r="AQ470" s="316" t="s">
        <v>936</v>
      </c>
      <c r="AR470" s="316" t="s">
        <v>936</v>
      </c>
    </row>
    <row r="471" spans="1:44">
      <c r="A471" s="316" t="s">
        <v>8481</v>
      </c>
      <c r="B471" s="316" t="s">
        <v>8482</v>
      </c>
      <c r="C471" s="316" t="s">
        <v>8483</v>
      </c>
      <c r="D471" s="317">
        <v>45849</v>
      </c>
      <c r="E471" s="316" t="s">
        <v>8397</v>
      </c>
      <c r="F471" s="316" t="s">
        <v>644</v>
      </c>
      <c r="G471" s="316" t="s">
        <v>7879</v>
      </c>
      <c r="H471" s="316" t="s">
        <v>3190</v>
      </c>
      <c r="I471" s="316" t="s">
        <v>3285</v>
      </c>
      <c r="J471" s="316" t="s">
        <v>955</v>
      </c>
      <c r="K471" s="316" t="s">
        <v>955</v>
      </c>
      <c r="L471" s="316" t="s">
        <v>955</v>
      </c>
      <c r="M471" s="316" t="s">
        <v>956</v>
      </c>
      <c r="N471" s="316" t="s">
        <v>938</v>
      </c>
      <c r="O471" s="316" t="s">
        <v>955</v>
      </c>
      <c r="P471" s="316" t="s">
        <v>955</v>
      </c>
      <c r="Q471" s="316" t="s">
        <v>955</v>
      </c>
      <c r="R471" s="316" t="s">
        <v>946</v>
      </c>
      <c r="S471" s="316" t="s">
        <v>955</v>
      </c>
      <c r="T471" s="316" t="s">
        <v>975</v>
      </c>
      <c r="U471" s="316" t="s">
        <v>938</v>
      </c>
      <c r="V471" s="316" t="s">
        <v>955</v>
      </c>
      <c r="W471" s="316" t="s">
        <v>955</v>
      </c>
      <c r="X471" s="316" t="s">
        <v>955</v>
      </c>
      <c r="Y471" s="316" t="s">
        <v>956</v>
      </c>
      <c r="Z471" s="316" t="s">
        <v>955</v>
      </c>
      <c r="AA471" s="316" t="s">
        <v>975</v>
      </c>
      <c r="AB471" s="316" t="s">
        <v>938</v>
      </c>
      <c r="AC471" s="316" t="s">
        <v>956</v>
      </c>
      <c r="AD471" s="316" t="s">
        <v>956</v>
      </c>
      <c r="AE471" s="316" t="s">
        <v>956</v>
      </c>
      <c r="AF471" s="316" t="s">
        <v>955</v>
      </c>
      <c r="AG471" s="316" t="s">
        <v>955</v>
      </c>
      <c r="AH471" s="316" t="s">
        <v>940</v>
      </c>
      <c r="AI471" s="316" t="s">
        <v>938</v>
      </c>
      <c r="AJ471" s="316" t="s">
        <v>955</v>
      </c>
      <c r="AK471" s="316" t="s">
        <v>955</v>
      </c>
      <c r="AL471" s="316" t="s">
        <v>946</v>
      </c>
      <c r="AM471" s="316" t="s">
        <v>955</v>
      </c>
      <c r="AN471" s="316" t="s">
        <v>955</v>
      </c>
      <c r="AO471" s="316" t="s">
        <v>699</v>
      </c>
      <c r="AP471" s="316" t="s">
        <v>938</v>
      </c>
      <c r="AQ471" s="316" t="s">
        <v>955</v>
      </c>
      <c r="AR471" s="316" t="s">
        <v>955</v>
      </c>
    </row>
    <row r="472" spans="1:44">
      <c r="A472" s="316" t="s">
        <v>8484</v>
      </c>
      <c r="B472" s="316" t="s">
        <v>8485</v>
      </c>
      <c r="C472" s="316" t="s">
        <v>8486</v>
      </c>
      <c r="D472" s="317">
        <v>45849</v>
      </c>
      <c r="E472" s="316" t="s">
        <v>8397</v>
      </c>
      <c r="F472" s="316" t="s">
        <v>644</v>
      </c>
      <c r="G472" s="316" t="s">
        <v>7879</v>
      </c>
      <c r="H472" s="316" t="s">
        <v>3190</v>
      </c>
      <c r="I472" s="316" t="s">
        <v>3285</v>
      </c>
      <c r="J472" s="316" t="s">
        <v>955</v>
      </c>
      <c r="K472" s="316" t="s">
        <v>955</v>
      </c>
      <c r="L472" s="316" t="s">
        <v>955</v>
      </c>
      <c r="M472" s="316" t="s">
        <v>956</v>
      </c>
      <c r="N472" s="316" t="s">
        <v>938</v>
      </c>
      <c r="O472" s="316" t="s">
        <v>955</v>
      </c>
      <c r="P472" s="316" t="s">
        <v>955</v>
      </c>
      <c r="Q472" s="316" t="s">
        <v>955</v>
      </c>
      <c r="R472" s="316" t="s">
        <v>955</v>
      </c>
      <c r="S472" s="316" t="s">
        <v>955</v>
      </c>
      <c r="T472" s="316" t="s">
        <v>699</v>
      </c>
      <c r="U472" s="316" t="s">
        <v>938</v>
      </c>
      <c r="V472" s="316" t="s">
        <v>955</v>
      </c>
      <c r="W472" s="316" t="s">
        <v>955</v>
      </c>
      <c r="X472" s="316" t="s">
        <v>955</v>
      </c>
      <c r="Y472" s="316" t="s">
        <v>956</v>
      </c>
      <c r="Z472" s="316" t="s">
        <v>955</v>
      </c>
      <c r="AA472" s="316" t="s">
        <v>975</v>
      </c>
      <c r="AB472" s="316" t="s">
        <v>938</v>
      </c>
      <c r="AC472" s="316" t="s">
        <v>955</v>
      </c>
      <c r="AD472" s="316" t="s">
        <v>955</v>
      </c>
      <c r="AE472" s="316" t="s">
        <v>955</v>
      </c>
      <c r="AF472" s="316" t="s">
        <v>955</v>
      </c>
      <c r="AG472" s="316" t="s">
        <v>955</v>
      </c>
      <c r="AH472" s="316" t="s">
        <v>940</v>
      </c>
      <c r="AI472" s="316" t="s">
        <v>938</v>
      </c>
      <c r="AJ472" s="316" t="s">
        <v>955</v>
      </c>
      <c r="AK472" s="316" t="s">
        <v>955</v>
      </c>
      <c r="AL472" s="316" t="s">
        <v>955</v>
      </c>
      <c r="AM472" s="316" t="s">
        <v>955</v>
      </c>
      <c r="AN472" s="316" t="s">
        <v>955</v>
      </c>
      <c r="AO472" s="316" t="s">
        <v>699</v>
      </c>
      <c r="AP472" s="316" t="s">
        <v>938</v>
      </c>
      <c r="AQ472" s="316" t="s">
        <v>955</v>
      </c>
      <c r="AR472" s="316" t="s">
        <v>955</v>
      </c>
    </row>
    <row r="473" spans="1:44">
      <c r="A473" s="316" t="s">
        <v>8487</v>
      </c>
      <c r="B473" s="316" t="s">
        <v>8488</v>
      </c>
      <c r="C473" s="316" t="s">
        <v>8489</v>
      </c>
      <c r="D473" s="317">
        <v>45850</v>
      </c>
      <c r="E473" s="316" t="s">
        <v>1238</v>
      </c>
      <c r="F473" s="316" t="s">
        <v>644</v>
      </c>
      <c r="G473" s="316" t="s">
        <v>7879</v>
      </c>
      <c r="H473" s="316" t="s">
        <v>3190</v>
      </c>
      <c r="I473" s="316" t="s">
        <v>3408</v>
      </c>
      <c r="J473" s="316" t="s">
        <v>956</v>
      </c>
      <c r="K473" s="316" t="s">
        <v>956</v>
      </c>
      <c r="L473" s="316" t="s">
        <v>978</v>
      </c>
      <c r="M473" s="316" t="s">
        <v>961</v>
      </c>
      <c r="N473" s="316" t="s">
        <v>938</v>
      </c>
      <c r="O473" s="316" t="s">
        <v>956</v>
      </c>
      <c r="P473" s="316" t="s">
        <v>978</v>
      </c>
      <c r="Q473" s="316" t="s">
        <v>942</v>
      </c>
      <c r="R473" s="316" t="s">
        <v>978</v>
      </c>
      <c r="S473" s="316" t="s">
        <v>978</v>
      </c>
      <c r="T473" s="316" t="s">
        <v>940</v>
      </c>
      <c r="U473" s="316" t="s">
        <v>938</v>
      </c>
      <c r="V473" s="316" t="s">
        <v>978</v>
      </c>
      <c r="W473" s="316" t="s">
        <v>976</v>
      </c>
      <c r="X473" s="316" t="s">
        <v>956</v>
      </c>
      <c r="Y473" s="316" t="s">
        <v>947</v>
      </c>
      <c r="Z473" s="316" t="s">
        <v>947</v>
      </c>
      <c r="AA473" s="316" t="s">
        <v>935</v>
      </c>
      <c r="AB473" s="316" t="s">
        <v>938</v>
      </c>
      <c r="AC473" s="316" t="s">
        <v>947</v>
      </c>
      <c r="AD473" s="316" t="s">
        <v>947</v>
      </c>
      <c r="AE473" s="316" t="s">
        <v>947</v>
      </c>
      <c r="AF473" s="316" t="s">
        <v>947</v>
      </c>
      <c r="AG473" s="316" t="s">
        <v>947</v>
      </c>
      <c r="AH473" s="316" t="s">
        <v>935</v>
      </c>
      <c r="AI473" s="316" t="s">
        <v>938</v>
      </c>
      <c r="AJ473" s="316" t="s">
        <v>939</v>
      </c>
      <c r="AK473" s="316" t="s">
        <v>947</v>
      </c>
      <c r="AL473" s="316" t="s">
        <v>947</v>
      </c>
      <c r="AM473" s="316" t="s">
        <v>947</v>
      </c>
      <c r="AN473" s="316" t="s">
        <v>947</v>
      </c>
      <c r="AO473" s="316" t="s">
        <v>699</v>
      </c>
      <c r="AP473" s="316" t="s">
        <v>938</v>
      </c>
      <c r="AQ473" s="316" t="s">
        <v>947</v>
      </c>
      <c r="AR473" s="316" t="s">
        <v>947</v>
      </c>
    </row>
    <row r="474" spans="1:44">
      <c r="A474" s="316" t="s">
        <v>8490</v>
      </c>
      <c r="B474" s="316" t="s">
        <v>8491</v>
      </c>
      <c r="C474" s="316" t="s">
        <v>8492</v>
      </c>
      <c r="D474" s="317">
        <v>45850</v>
      </c>
      <c r="E474" s="316" t="s">
        <v>1238</v>
      </c>
      <c r="F474" s="316" t="s">
        <v>644</v>
      </c>
      <c r="G474" s="316" t="s">
        <v>7879</v>
      </c>
      <c r="H474" s="316" t="s">
        <v>3190</v>
      </c>
      <c r="I474" s="316" t="s">
        <v>3408</v>
      </c>
      <c r="J474" s="316" t="s">
        <v>956</v>
      </c>
      <c r="K474" s="316" t="s">
        <v>956</v>
      </c>
      <c r="L474" s="316" t="s">
        <v>956</v>
      </c>
      <c r="M474" s="316" t="s">
        <v>940</v>
      </c>
      <c r="N474" s="316" t="s">
        <v>938</v>
      </c>
      <c r="O474" s="316" t="s">
        <v>956</v>
      </c>
      <c r="P474" s="316" t="s">
        <v>956</v>
      </c>
      <c r="Q474" s="316" t="s">
        <v>956</v>
      </c>
      <c r="R474" s="316" t="s">
        <v>978</v>
      </c>
      <c r="S474" s="316" t="s">
        <v>978</v>
      </c>
      <c r="T474" s="316" t="s">
        <v>961</v>
      </c>
      <c r="U474" s="316" t="s">
        <v>938</v>
      </c>
      <c r="V474" s="316" t="s">
        <v>978</v>
      </c>
      <c r="W474" s="316" t="s">
        <v>956</v>
      </c>
      <c r="X474" s="316" t="s">
        <v>956</v>
      </c>
      <c r="Y474" s="316" t="s">
        <v>947</v>
      </c>
      <c r="Z474" s="316" t="s">
        <v>947</v>
      </c>
      <c r="AA474" s="316" t="s">
        <v>935</v>
      </c>
      <c r="AB474" s="316" t="s">
        <v>938</v>
      </c>
      <c r="AC474" s="316" t="s">
        <v>947</v>
      </c>
      <c r="AD474" s="316" t="s">
        <v>947</v>
      </c>
      <c r="AE474" s="316" t="s">
        <v>947</v>
      </c>
      <c r="AF474" s="316" t="s">
        <v>947</v>
      </c>
      <c r="AG474" s="316" t="s">
        <v>939</v>
      </c>
      <c r="AH474" s="316" t="s">
        <v>699</v>
      </c>
      <c r="AI474" s="316" t="s">
        <v>938</v>
      </c>
      <c r="AJ474" s="316" t="s">
        <v>947</v>
      </c>
      <c r="AK474" s="316" t="s">
        <v>947</v>
      </c>
      <c r="AL474" s="316" t="s">
        <v>947</v>
      </c>
      <c r="AM474" s="316" t="s">
        <v>947</v>
      </c>
      <c r="AN474" s="316" t="s">
        <v>947</v>
      </c>
      <c r="AO474" s="316" t="s">
        <v>699</v>
      </c>
      <c r="AP474" s="316" t="s">
        <v>938</v>
      </c>
      <c r="AQ474" s="316" t="s">
        <v>947</v>
      </c>
      <c r="AR474" s="316" t="s">
        <v>947</v>
      </c>
    </row>
    <row r="475" spans="1:44">
      <c r="A475" s="316" t="s">
        <v>8493</v>
      </c>
      <c r="B475" s="316" t="s">
        <v>8494</v>
      </c>
      <c r="C475" s="316" t="s">
        <v>8495</v>
      </c>
      <c r="D475" s="317">
        <v>45850</v>
      </c>
      <c r="E475" s="316" t="s">
        <v>1238</v>
      </c>
      <c r="F475" s="316" t="s">
        <v>644</v>
      </c>
      <c r="G475" s="316" t="s">
        <v>7879</v>
      </c>
      <c r="H475" s="316" t="s">
        <v>3190</v>
      </c>
      <c r="I475" s="316" t="s">
        <v>3408</v>
      </c>
      <c r="J475" s="316" t="s">
        <v>956</v>
      </c>
      <c r="K475" s="316" t="s">
        <v>956</v>
      </c>
      <c r="L475" s="316" t="s">
        <v>956</v>
      </c>
      <c r="M475" s="316" t="s">
        <v>699</v>
      </c>
      <c r="N475" s="316" t="s">
        <v>938</v>
      </c>
      <c r="O475" s="316" t="s">
        <v>956</v>
      </c>
      <c r="P475" s="316" t="s">
        <v>978</v>
      </c>
      <c r="Q475" s="316" t="s">
        <v>956</v>
      </c>
      <c r="R475" s="316" t="s">
        <v>956</v>
      </c>
      <c r="S475" s="316" t="s">
        <v>956</v>
      </c>
      <c r="T475" s="316" t="s">
        <v>940</v>
      </c>
      <c r="U475" s="316" t="s">
        <v>938</v>
      </c>
      <c r="V475" s="316" t="s">
        <v>956</v>
      </c>
      <c r="W475" s="316" t="s">
        <v>956</v>
      </c>
      <c r="X475" s="316" t="s">
        <v>956</v>
      </c>
      <c r="Y475" s="316" t="s">
        <v>947</v>
      </c>
      <c r="Z475" s="316" t="s">
        <v>947</v>
      </c>
      <c r="AA475" s="316" t="s">
        <v>935</v>
      </c>
      <c r="AB475" s="316" t="s">
        <v>938</v>
      </c>
      <c r="AC475" s="316" t="s">
        <v>947</v>
      </c>
      <c r="AD475" s="316" t="s">
        <v>947</v>
      </c>
      <c r="AE475" s="316" t="s">
        <v>947</v>
      </c>
      <c r="AF475" s="316" t="s">
        <v>947</v>
      </c>
      <c r="AG475" s="316" t="s">
        <v>947</v>
      </c>
      <c r="AH475" s="316" t="s">
        <v>699</v>
      </c>
      <c r="AI475" s="316" t="s">
        <v>938</v>
      </c>
      <c r="AJ475" s="316" t="s">
        <v>961</v>
      </c>
      <c r="AK475" s="316" t="s">
        <v>947</v>
      </c>
      <c r="AL475" s="316" t="s">
        <v>947</v>
      </c>
      <c r="AM475" s="316" t="s">
        <v>947</v>
      </c>
      <c r="AN475" s="316" t="s">
        <v>947</v>
      </c>
      <c r="AO475" s="316" t="s">
        <v>699</v>
      </c>
      <c r="AP475" s="316" t="s">
        <v>938</v>
      </c>
      <c r="AQ475" s="316" t="s">
        <v>947</v>
      </c>
      <c r="AR475" s="316" t="s">
        <v>947</v>
      </c>
    </row>
    <row r="476" spans="1:44">
      <c r="A476" s="316" t="s">
        <v>8496</v>
      </c>
      <c r="B476" s="316" t="s">
        <v>8497</v>
      </c>
      <c r="C476" s="316" t="s">
        <v>8498</v>
      </c>
      <c r="D476" s="317">
        <v>45917</v>
      </c>
      <c r="E476" s="316" t="s">
        <v>7904</v>
      </c>
      <c r="F476" s="316" t="s">
        <v>169</v>
      </c>
      <c r="G476" s="316" t="s">
        <v>7879</v>
      </c>
      <c r="H476" s="316" t="s">
        <v>3190</v>
      </c>
      <c r="I476" s="316" t="s">
        <v>3192</v>
      </c>
      <c r="J476" s="316" t="s">
        <v>978</v>
      </c>
      <c r="K476" s="316" t="s">
        <v>947</v>
      </c>
      <c r="L476" s="316" t="s">
        <v>978</v>
      </c>
      <c r="M476" s="316" t="s">
        <v>961</v>
      </c>
      <c r="N476" s="316" t="s">
        <v>938</v>
      </c>
      <c r="O476" s="316" t="s">
        <v>978</v>
      </c>
      <c r="P476" s="316" t="s">
        <v>978</v>
      </c>
      <c r="Q476" s="316" t="s">
        <v>978</v>
      </c>
      <c r="R476" s="316" t="s">
        <v>978</v>
      </c>
      <c r="S476" s="316" t="s">
        <v>939</v>
      </c>
      <c r="T476" s="316" t="s">
        <v>961</v>
      </c>
      <c r="U476" s="316" t="s">
        <v>938</v>
      </c>
      <c r="V476" s="316" t="s">
        <v>978</v>
      </c>
      <c r="W476" s="316" t="s">
        <v>978</v>
      </c>
      <c r="X476" s="316" t="s">
        <v>939</v>
      </c>
      <c r="Y476" s="316" t="s">
        <v>978</v>
      </c>
      <c r="Z476" s="316" t="s">
        <v>978</v>
      </c>
      <c r="AA476" s="316" t="s">
        <v>940</v>
      </c>
      <c r="AB476" s="316" t="s">
        <v>938</v>
      </c>
      <c r="AC476" s="316" t="s">
        <v>978</v>
      </c>
      <c r="AD476" s="316" t="s">
        <v>978</v>
      </c>
      <c r="AE476" s="316" t="s">
        <v>978</v>
      </c>
      <c r="AF476" s="316" t="s">
        <v>978</v>
      </c>
      <c r="AG476" s="316" t="s">
        <v>956</v>
      </c>
      <c r="AH476" s="316" t="s">
        <v>940</v>
      </c>
      <c r="AI476" s="316" t="s">
        <v>938</v>
      </c>
      <c r="AJ476" s="316" t="s">
        <v>947</v>
      </c>
      <c r="AK476" s="316" t="s">
        <v>947</v>
      </c>
      <c r="AL476" s="316" t="s">
        <v>978</v>
      </c>
      <c r="AM476" s="316" t="s">
        <v>978</v>
      </c>
      <c r="AN476" s="316" t="s">
        <v>956</v>
      </c>
      <c r="AO476" s="316" t="s">
        <v>699</v>
      </c>
      <c r="AP476" s="316" t="s">
        <v>938</v>
      </c>
      <c r="AQ476" s="316" t="s">
        <v>956</v>
      </c>
      <c r="AR476" s="316" t="s">
        <v>978</v>
      </c>
    </row>
    <row r="477" spans="1:44">
      <c r="A477" s="316" t="s">
        <v>3419</v>
      </c>
      <c r="B477" s="316" t="s">
        <v>3420</v>
      </c>
      <c r="C477" s="316" t="s">
        <v>8499</v>
      </c>
      <c r="D477" s="317">
        <v>45852</v>
      </c>
      <c r="E477" s="316" t="s">
        <v>1138</v>
      </c>
      <c r="F477" s="316" t="s">
        <v>169</v>
      </c>
      <c r="G477" s="316" t="s">
        <v>7879</v>
      </c>
      <c r="H477" s="316" t="s">
        <v>3190</v>
      </c>
      <c r="I477" s="316" t="s">
        <v>3192</v>
      </c>
      <c r="J477" s="316" t="s">
        <v>978</v>
      </c>
      <c r="K477" s="316" t="s">
        <v>947</v>
      </c>
      <c r="L477" s="316" t="s">
        <v>956</v>
      </c>
      <c r="M477" s="316" t="s">
        <v>961</v>
      </c>
      <c r="N477" s="316" t="s">
        <v>938</v>
      </c>
      <c r="O477" s="316" t="s">
        <v>947</v>
      </c>
      <c r="P477" s="316" t="s">
        <v>978</v>
      </c>
      <c r="Q477" s="316" t="s">
        <v>978</v>
      </c>
      <c r="R477" s="316" t="s">
        <v>939</v>
      </c>
      <c r="S477" s="316" t="s">
        <v>956</v>
      </c>
      <c r="T477" s="316" t="s">
        <v>978</v>
      </c>
      <c r="U477" s="316" t="s">
        <v>938</v>
      </c>
      <c r="V477" s="316" t="s">
        <v>947</v>
      </c>
      <c r="W477" s="316" t="s">
        <v>956</v>
      </c>
      <c r="X477" s="316" t="s">
        <v>956</v>
      </c>
      <c r="Y477" s="316" t="s">
        <v>956</v>
      </c>
      <c r="Z477" s="316" t="s">
        <v>939</v>
      </c>
      <c r="AA477" s="316" t="s">
        <v>940</v>
      </c>
      <c r="AB477" s="316" t="s">
        <v>938</v>
      </c>
      <c r="AC477" s="316" t="s">
        <v>939</v>
      </c>
      <c r="AD477" s="316" t="s">
        <v>941</v>
      </c>
      <c r="AE477" s="316" t="s">
        <v>947</v>
      </c>
      <c r="AF477" s="316" t="s">
        <v>947</v>
      </c>
      <c r="AG477" s="316" t="s">
        <v>956</v>
      </c>
      <c r="AH477" s="316" t="s">
        <v>940</v>
      </c>
      <c r="AI477" s="316" t="s">
        <v>938</v>
      </c>
      <c r="AJ477" s="316" t="s">
        <v>134</v>
      </c>
      <c r="AK477" s="316" t="s">
        <v>947</v>
      </c>
      <c r="AL477" s="316" t="s">
        <v>947</v>
      </c>
      <c r="AM477" s="316" t="s">
        <v>947</v>
      </c>
      <c r="AN477" s="316" t="s">
        <v>956</v>
      </c>
      <c r="AO477" s="316" t="s">
        <v>699</v>
      </c>
      <c r="AP477" s="316" t="s">
        <v>938</v>
      </c>
      <c r="AQ477" s="316" t="s">
        <v>956</v>
      </c>
      <c r="AR477" s="316" t="s">
        <v>956</v>
      </c>
    </row>
    <row r="478" spans="1:44">
      <c r="A478" s="316" t="s">
        <v>8500</v>
      </c>
      <c r="B478" s="316" t="s">
        <v>8501</v>
      </c>
      <c r="C478" s="316" t="s">
        <v>8502</v>
      </c>
      <c r="D478" s="317">
        <v>45853</v>
      </c>
      <c r="E478" s="316" t="s">
        <v>1202</v>
      </c>
      <c r="F478" s="316" t="s">
        <v>169</v>
      </c>
      <c r="G478" s="316" t="s">
        <v>7879</v>
      </c>
      <c r="H478" s="316" t="s">
        <v>3190</v>
      </c>
      <c r="I478" s="316" t="s">
        <v>3192</v>
      </c>
      <c r="J478" s="316" t="s">
        <v>941</v>
      </c>
      <c r="K478" s="316" t="s">
        <v>941</v>
      </c>
      <c r="L478" s="316" t="s">
        <v>956</v>
      </c>
      <c r="M478" s="316" t="s">
        <v>940</v>
      </c>
      <c r="N478" s="316" t="s">
        <v>938</v>
      </c>
      <c r="O478" s="316" t="s">
        <v>947</v>
      </c>
      <c r="P478" s="316" t="s">
        <v>941</v>
      </c>
      <c r="Q478" s="316" t="s">
        <v>939</v>
      </c>
      <c r="R478" s="316" t="s">
        <v>941</v>
      </c>
      <c r="S478" s="316" t="s">
        <v>946</v>
      </c>
      <c r="T478" s="316" t="s">
        <v>947</v>
      </c>
      <c r="U478" s="316" t="s">
        <v>938</v>
      </c>
      <c r="V478" s="316" t="s">
        <v>941</v>
      </c>
      <c r="W478" s="316" t="s">
        <v>941</v>
      </c>
      <c r="X478" s="316" t="s">
        <v>939</v>
      </c>
      <c r="Y478" s="316" t="s">
        <v>956</v>
      </c>
      <c r="Z478" s="316" t="s">
        <v>956</v>
      </c>
      <c r="AA478" s="316" t="s">
        <v>940</v>
      </c>
      <c r="AB478" s="316" t="s">
        <v>938</v>
      </c>
      <c r="AC478" s="316" t="s">
        <v>941</v>
      </c>
      <c r="AD478" s="316" t="s">
        <v>941</v>
      </c>
      <c r="AE478" s="316" t="s">
        <v>956</v>
      </c>
      <c r="AF478" s="316" t="s">
        <v>941</v>
      </c>
      <c r="AG478" s="316" t="s">
        <v>956</v>
      </c>
      <c r="AH478" s="316" t="s">
        <v>940</v>
      </c>
      <c r="AI478" s="316" t="s">
        <v>938</v>
      </c>
      <c r="AJ478" s="316" t="s">
        <v>936</v>
      </c>
      <c r="AK478" s="316" t="s">
        <v>941</v>
      </c>
      <c r="AL478" s="316" t="s">
        <v>947</v>
      </c>
      <c r="AM478" s="316" t="s">
        <v>941</v>
      </c>
      <c r="AN478" s="316" t="s">
        <v>956</v>
      </c>
      <c r="AO478" s="316" t="s">
        <v>699</v>
      </c>
      <c r="AP478" s="316" t="s">
        <v>938</v>
      </c>
      <c r="AQ478" s="316" t="s">
        <v>978</v>
      </c>
      <c r="AR478" s="316" t="s">
        <v>978</v>
      </c>
    </row>
    <row r="479" spans="1:44">
      <c r="A479" s="316" t="s">
        <v>3421</v>
      </c>
      <c r="B479" s="316" t="s">
        <v>3422</v>
      </c>
      <c r="C479" s="316" t="s">
        <v>8503</v>
      </c>
      <c r="D479" s="317">
        <v>45853</v>
      </c>
      <c r="E479" s="316" t="s">
        <v>1202</v>
      </c>
      <c r="F479" s="316" t="s">
        <v>169</v>
      </c>
      <c r="G479" s="316" t="s">
        <v>7879</v>
      </c>
      <c r="H479" s="316" t="s">
        <v>3190</v>
      </c>
      <c r="I479" s="316" t="s">
        <v>3192</v>
      </c>
      <c r="J479" s="316" t="s">
        <v>978</v>
      </c>
      <c r="K479" s="316" t="s">
        <v>978</v>
      </c>
      <c r="L479" s="316" t="s">
        <v>978</v>
      </c>
      <c r="M479" s="316" t="s">
        <v>961</v>
      </c>
      <c r="N479" s="316" t="s">
        <v>938</v>
      </c>
      <c r="O479" s="316" t="s">
        <v>978</v>
      </c>
      <c r="P479" s="316" t="s">
        <v>978</v>
      </c>
      <c r="Q479" s="316" t="s">
        <v>978</v>
      </c>
      <c r="R479" s="316" t="s">
        <v>936</v>
      </c>
      <c r="S479" s="316" t="s">
        <v>936</v>
      </c>
      <c r="T479" s="316" t="s">
        <v>939</v>
      </c>
      <c r="U479" s="316" t="s">
        <v>961</v>
      </c>
      <c r="V479" s="316" t="s">
        <v>978</v>
      </c>
      <c r="W479" s="316" t="s">
        <v>978</v>
      </c>
      <c r="X479" s="316" t="s">
        <v>978</v>
      </c>
      <c r="Y479" s="316" t="s">
        <v>978</v>
      </c>
      <c r="Z479" s="316" t="s">
        <v>978</v>
      </c>
      <c r="AA479" s="316" t="s">
        <v>961</v>
      </c>
      <c r="AB479" s="316" t="s">
        <v>938</v>
      </c>
      <c r="AC479" s="316" t="s">
        <v>982</v>
      </c>
      <c r="AD479" s="316" t="s">
        <v>978</v>
      </c>
      <c r="AE479" s="316" t="s">
        <v>978</v>
      </c>
      <c r="AF479" s="316" t="s">
        <v>956</v>
      </c>
      <c r="AG479" s="316" t="s">
        <v>956</v>
      </c>
      <c r="AH479" s="316" t="s">
        <v>940</v>
      </c>
      <c r="AI479" s="316" t="s">
        <v>938</v>
      </c>
      <c r="AJ479" s="316" t="s">
        <v>956</v>
      </c>
      <c r="AK479" s="316" t="s">
        <v>956</v>
      </c>
      <c r="AL479" s="316" t="s">
        <v>956</v>
      </c>
      <c r="AM479" s="316" t="s">
        <v>699</v>
      </c>
      <c r="AN479" s="316" t="s">
        <v>956</v>
      </c>
      <c r="AO479" s="316" t="s">
        <v>948</v>
      </c>
      <c r="AP479" s="316" t="s">
        <v>938</v>
      </c>
      <c r="AQ479" s="316" t="s">
        <v>936</v>
      </c>
      <c r="AR479" s="316" t="s">
        <v>936</v>
      </c>
    </row>
    <row r="480" spans="1:44">
      <c r="A480" s="316" t="s">
        <v>3423</v>
      </c>
      <c r="B480" s="316" t="s">
        <v>3424</v>
      </c>
      <c r="C480" s="316" t="s">
        <v>8504</v>
      </c>
      <c r="D480" s="317">
        <v>45853</v>
      </c>
      <c r="E480" s="316" t="s">
        <v>1202</v>
      </c>
      <c r="F480" s="316" t="s">
        <v>169</v>
      </c>
      <c r="G480" s="316" t="s">
        <v>7879</v>
      </c>
      <c r="H480" s="316" t="s">
        <v>3190</v>
      </c>
      <c r="I480" s="316" t="s">
        <v>3192</v>
      </c>
      <c r="J480" s="316" t="s">
        <v>941</v>
      </c>
      <c r="K480" s="316" t="s">
        <v>941</v>
      </c>
      <c r="L480" s="316" t="s">
        <v>941</v>
      </c>
      <c r="M480" s="316" t="s">
        <v>975</v>
      </c>
      <c r="N480" s="316" t="s">
        <v>938</v>
      </c>
      <c r="O480" s="316" t="s">
        <v>936</v>
      </c>
      <c r="P480" s="316" t="s">
        <v>947</v>
      </c>
      <c r="Q480" s="316" t="s">
        <v>947</v>
      </c>
      <c r="R480" s="316" t="s">
        <v>956</v>
      </c>
      <c r="S480" s="316" t="s">
        <v>956</v>
      </c>
      <c r="T480" s="316" t="s">
        <v>940</v>
      </c>
      <c r="U480" s="316" t="s">
        <v>938</v>
      </c>
      <c r="V480" s="316" t="s">
        <v>936</v>
      </c>
      <c r="W480" s="316" t="s">
        <v>936</v>
      </c>
      <c r="X480" s="316" t="s">
        <v>936</v>
      </c>
      <c r="Y480" s="316" t="s">
        <v>41</v>
      </c>
      <c r="Z480" s="316" t="s">
        <v>956</v>
      </c>
      <c r="AA480" s="316" t="s">
        <v>940</v>
      </c>
      <c r="AB480" s="316" t="s">
        <v>938</v>
      </c>
      <c r="AC480" s="316" t="s">
        <v>936</v>
      </c>
      <c r="AD480" s="316" t="s">
        <v>936</v>
      </c>
      <c r="AE480" s="316" t="s">
        <v>956</v>
      </c>
      <c r="AF480" s="316" t="s">
        <v>956</v>
      </c>
      <c r="AG480" s="316" t="s">
        <v>936</v>
      </c>
      <c r="AH480" s="316" t="s">
        <v>936</v>
      </c>
      <c r="AI480" s="316" t="s">
        <v>938</v>
      </c>
      <c r="AJ480" s="316" t="s">
        <v>936</v>
      </c>
      <c r="AK480" s="316" t="s">
        <v>936</v>
      </c>
      <c r="AL480" s="316" t="s">
        <v>936</v>
      </c>
      <c r="AM480" s="316" t="s">
        <v>936</v>
      </c>
      <c r="AN480" s="316" t="s">
        <v>956</v>
      </c>
      <c r="AO480" s="316" t="s">
        <v>936</v>
      </c>
      <c r="AP480" s="316" t="s">
        <v>938</v>
      </c>
      <c r="AQ480" s="316" t="s">
        <v>936</v>
      </c>
      <c r="AR480" s="316" t="s">
        <v>936</v>
      </c>
    </row>
    <row r="481" spans="1:44">
      <c r="A481" s="316" t="s">
        <v>8505</v>
      </c>
      <c r="B481" s="316" t="s">
        <v>8506</v>
      </c>
      <c r="C481" s="316" t="s">
        <v>8507</v>
      </c>
      <c r="D481" s="317">
        <v>45853</v>
      </c>
      <c r="E481" s="316" t="s">
        <v>1202</v>
      </c>
      <c r="F481" s="316" t="s">
        <v>644</v>
      </c>
      <c r="G481" s="316" t="s">
        <v>7879</v>
      </c>
      <c r="H481" s="316" t="s">
        <v>3190</v>
      </c>
      <c r="I481" s="316" t="s">
        <v>3197</v>
      </c>
      <c r="J481" s="316" t="s">
        <v>941</v>
      </c>
      <c r="K481" s="316" t="s">
        <v>941</v>
      </c>
      <c r="L481" s="316" t="s">
        <v>941</v>
      </c>
      <c r="M481" s="316" t="s">
        <v>975</v>
      </c>
      <c r="N481" s="316" t="s">
        <v>938</v>
      </c>
      <c r="O481" s="316" t="s">
        <v>941</v>
      </c>
      <c r="P481" s="316" t="s">
        <v>941</v>
      </c>
      <c r="Q481" s="316" t="s">
        <v>947</v>
      </c>
      <c r="R481" s="316" t="s">
        <v>941</v>
      </c>
      <c r="S481" s="316" t="s">
        <v>941</v>
      </c>
      <c r="T481" s="316" t="s">
        <v>947</v>
      </c>
      <c r="U481" s="316" t="s">
        <v>961</v>
      </c>
      <c r="V481" s="316" t="s">
        <v>941</v>
      </c>
      <c r="W481" s="316" t="s">
        <v>941</v>
      </c>
      <c r="X481" s="316" t="s">
        <v>941</v>
      </c>
      <c r="Y481" s="316" t="s">
        <v>941</v>
      </c>
      <c r="Z481" s="316" t="s">
        <v>941</v>
      </c>
      <c r="AA481" s="316" t="s">
        <v>947</v>
      </c>
      <c r="AB481" s="316" t="s">
        <v>940</v>
      </c>
      <c r="AC481" s="316" t="s">
        <v>941</v>
      </c>
      <c r="AD481" s="316" t="s">
        <v>941</v>
      </c>
      <c r="AE481" s="316" t="s">
        <v>982</v>
      </c>
      <c r="AF481" s="316" t="s">
        <v>941</v>
      </c>
      <c r="AG481" s="316" t="s">
        <v>941</v>
      </c>
      <c r="AH481" s="316" t="s">
        <v>940</v>
      </c>
      <c r="AI481" s="316" t="s">
        <v>938</v>
      </c>
      <c r="AJ481" s="316" t="s">
        <v>941</v>
      </c>
      <c r="AK481" s="316" t="s">
        <v>941</v>
      </c>
      <c r="AL481" s="316" t="s">
        <v>947</v>
      </c>
      <c r="AM481" s="316" t="s">
        <v>941</v>
      </c>
      <c r="AN481" s="316" t="s">
        <v>941</v>
      </c>
      <c r="AO481" s="316" t="s">
        <v>699</v>
      </c>
      <c r="AP481" s="316" t="s">
        <v>938</v>
      </c>
      <c r="AQ481" s="316" t="s">
        <v>941</v>
      </c>
      <c r="AR481" s="316" t="s">
        <v>941</v>
      </c>
    </row>
    <row r="482" spans="1:44">
      <c r="A482" s="316" t="s">
        <v>3425</v>
      </c>
      <c r="B482" s="316" t="s">
        <v>3426</v>
      </c>
      <c r="C482" s="316" t="s">
        <v>8508</v>
      </c>
      <c r="D482" s="317">
        <v>45853</v>
      </c>
      <c r="E482" s="316" t="s">
        <v>1202</v>
      </c>
      <c r="F482" s="316" t="s">
        <v>169</v>
      </c>
      <c r="G482" s="316" t="s">
        <v>7879</v>
      </c>
      <c r="H482" s="316" t="s">
        <v>3190</v>
      </c>
      <c r="I482" s="316" t="s">
        <v>3192</v>
      </c>
      <c r="J482" s="316" t="s">
        <v>947</v>
      </c>
      <c r="K482" s="316" t="s">
        <v>940</v>
      </c>
      <c r="L482" s="316" t="s">
        <v>947</v>
      </c>
      <c r="M482" s="316" t="s">
        <v>940</v>
      </c>
      <c r="N482" s="316" t="s">
        <v>938</v>
      </c>
      <c r="O482" s="316" t="s">
        <v>956</v>
      </c>
      <c r="P482" s="316" t="s">
        <v>956</v>
      </c>
      <c r="Q482" s="316" t="s">
        <v>956</v>
      </c>
      <c r="R482" s="316" t="s">
        <v>956</v>
      </c>
      <c r="S482" s="316" t="s">
        <v>956</v>
      </c>
      <c r="T482" s="316" t="s">
        <v>940</v>
      </c>
      <c r="U482" s="316" t="s">
        <v>938</v>
      </c>
      <c r="V482" s="316" t="s">
        <v>978</v>
      </c>
      <c r="W482" s="316" t="s">
        <v>956</v>
      </c>
      <c r="X482" s="316" t="s">
        <v>956</v>
      </c>
      <c r="Y482" s="316" t="s">
        <v>956</v>
      </c>
      <c r="Z482" s="316" t="s">
        <v>956</v>
      </c>
      <c r="AA482" s="316" t="s">
        <v>940</v>
      </c>
      <c r="AB482" s="316" t="s">
        <v>938</v>
      </c>
      <c r="AC482" s="316" t="s">
        <v>41</v>
      </c>
      <c r="AD482" s="316" t="s">
        <v>956</v>
      </c>
      <c r="AE482" s="316" t="s">
        <v>956</v>
      </c>
      <c r="AF482" s="316" t="s">
        <v>956</v>
      </c>
      <c r="AG482" s="316" t="s">
        <v>956</v>
      </c>
      <c r="AH482" s="316" t="s">
        <v>940</v>
      </c>
      <c r="AI482" s="316" t="s">
        <v>938</v>
      </c>
      <c r="AJ482" s="316" t="s">
        <v>956</v>
      </c>
      <c r="AK482" s="316" t="s">
        <v>956</v>
      </c>
      <c r="AL482" s="316" t="s">
        <v>956</v>
      </c>
      <c r="AM482" s="316" t="s">
        <v>956</v>
      </c>
      <c r="AN482" s="316" t="s">
        <v>956</v>
      </c>
      <c r="AO482" s="316" t="s">
        <v>936</v>
      </c>
      <c r="AP482" s="316" t="s">
        <v>938</v>
      </c>
      <c r="AQ482" s="316" t="s">
        <v>956</v>
      </c>
      <c r="AR482" s="316" t="s">
        <v>956</v>
      </c>
    </row>
    <row r="483" spans="1:44">
      <c r="A483" s="316" t="s">
        <v>3427</v>
      </c>
      <c r="B483" s="316" t="s">
        <v>3428</v>
      </c>
      <c r="C483" s="316" t="s">
        <v>8509</v>
      </c>
      <c r="D483" s="317">
        <v>45853</v>
      </c>
      <c r="E483" s="316" t="s">
        <v>1202</v>
      </c>
      <c r="F483" s="316" t="s">
        <v>644</v>
      </c>
      <c r="G483" s="316" t="s">
        <v>7879</v>
      </c>
      <c r="H483" s="316" t="s">
        <v>3190</v>
      </c>
      <c r="I483" s="316" t="s">
        <v>3197</v>
      </c>
      <c r="J483" s="316" t="s">
        <v>941</v>
      </c>
      <c r="K483" s="316" t="s">
        <v>941</v>
      </c>
      <c r="L483" s="316" t="s">
        <v>941</v>
      </c>
      <c r="M483" s="316" t="s">
        <v>975</v>
      </c>
      <c r="N483" s="316" t="s">
        <v>938</v>
      </c>
      <c r="O483" s="316" t="s">
        <v>936</v>
      </c>
      <c r="P483" s="316" t="s">
        <v>941</v>
      </c>
      <c r="Q483" s="316" t="s">
        <v>699</v>
      </c>
      <c r="R483" s="316" t="s">
        <v>941</v>
      </c>
      <c r="S483" s="316" t="s">
        <v>941</v>
      </c>
      <c r="T483" s="316" t="s">
        <v>947</v>
      </c>
      <c r="U483" s="316" t="s">
        <v>940</v>
      </c>
      <c r="V483" s="316" t="s">
        <v>941</v>
      </c>
      <c r="W483" s="316" t="s">
        <v>941</v>
      </c>
      <c r="X483" s="316" t="s">
        <v>941</v>
      </c>
      <c r="Y483" s="316" t="s">
        <v>941</v>
      </c>
      <c r="Z483" s="316" t="s">
        <v>41</v>
      </c>
      <c r="AA483" s="316" t="s">
        <v>41</v>
      </c>
      <c r="AB483" s="316" t="s">
        <v>938</v>
      </c>
      <c r="AC483" s="316" t="s">
        <v>41</v>
      </c>
      <c r="AD483" s="316" t="s">
        <v>941</v>
      </c>
      <c r="AE483" s="316" t="s">
        <v>941</v>
      </c>
      <c r="AF483" s="316" t="s">
        <v>941</v>
      </c>
      <c r="AG483" s="316" t="s">
        <v>941</v>
      </c>
      <c r="AH483" s="316" t="s">
        <v>940</v>
      </c>
      <c r="AI483" s="316" t="s">
        <v>938</v>
      </c>
      <c r="AJ483" s="316" t="s">
        <v>941</v>
      </c>
      <c r="AK483" s="316" t="s">
        <v>941</v>
      </c>
      <c r="AL483" s="316" t="s">
        <v>947</v>
      </c>
      <c r="AM483" s="316" t="s">
        <v>941</v>
      </c>
      <c r="AN483" s="316" t="s">
        <v>941</v>
      </c>
      <c r="AO483" s="316" t="s">
        <v>699</v>
      </c>
      <c r="AP483" s="316" t="s">
        <v>938</v>
      </c>
      <c r="AQ483" s="316" t="s">
        <v>941</v>
      </c>
      <c r="AR483" s="316" t="s">
        <v>941</v>
      </c>
    </row>
    <row r="484" spans="1:44">
      <c r="A484" s="316" t="s">
        <v>8510</v>
      </c>
      <c r="B484" s="316" t="s">
        <v>8511</v>
      </c>
      <c r="C484" s="316" t="s">
        <v>8512</v>
      </c>
      <c r="D484" s="317">
        <v>45855</v>
      </c>
      <c r="E484" s="316" t="s">
        <v>1208</v>
      </c>
      <c r="F484" s="316" t="s">
        <v>644</v>
      </c>
      <c r="G484" s="316" t="s">
        <v>7879</v>
      </c>
      <c r="H484" s="316" t="s">
        <v>3190</v>
      </c>
      <c r="I484" s="316" t="s">
        <v>3408</v>
      </c>
      <c r="J484" s="316" t="s">
        <v>947</v>
      </c>
      <c r="K484" s="316" t="s">
        <v>947</v>
      </c>
      <c r="L484" s="316" t="s">
        <v>947</v>
      </c>
      <c r="M484" s="316" t="s">
        <v>935</v>
      </c>
      <c r="N484" s="316" t="s">
        <v>938</v>
      </c>
      <c r="O484" s="316" t="s">
        <v>947</v>
      </c>
      <c r="P484" s="316" t="s">
        <v>947</v>
      </c>
      <c r="Q484" s="316" t="s">
        <v>961</v>
      </c>
      <c r="R484" s="316" t="s">
        <v>947</v>
      </c>
      <c r="S484" s="316" t="s">
        <v>947</v>
      </c>
      <c r="T484" s="316" t="s">
        <v>956</v>
      </c>
      <c r="U484" s="316" t="s">
        <v>938</v>
      </c>
      <c r="V484" s="316" t="s">
        <v>947</v>
      </c>
      <c r="W484" s="316" t="s">
        <v>947</v>
      </c>
      <c r="X484" s="316" t="s">
        <v>947</v>
      </c>
      <c r="Y484" s="316" t="s">
        <v>947</v>
      </c>
      <c r="Z484" s="316" t="s">
        <v>947</v>
      </c>
      <c r="AA484" s="316" t="s">
        <v>956</v>
      </c>
      <c r="AB484" s="316" t="s">
        <v>938</v>
      </c>
      <c r="AC484" s="316" t="s">
        <v>947</v>
      </c>
      <c r="AD484" s="316" t="s">
        <v>956</v>
      </c>
      <c r="AE484" s="316" t="s">
        <v>947</v>
      </c>
      <c r="AF484" s="316" t="s">
        <v>947</v>
      </c>
      <c r="AG484" s="316" t="s">
        <v>947</v>
      </c>
      <c r="AH484" s="316" t="s">
        <v>956</v>
      </c>
      <c r="AI484" s="316" t="s">
        <v>938</v>
      </c>
      <c r="AJ484" s="316" t="s">
        <v>939</v>
      </c>
      <c r="AK484" s="316" t="s">
        <v>947</v>
      </c>
      <c r="AL484" s="316" t="s">
        <v>947</v>
      </c>
      <c r="AM484" s="316" t="s">
        <v>947</v>
      </c>
      <c r="AN484" s="316" t="s">
        <v>939</v>
      </c>
      <c r="AO484" s="316" t="s">
        <v>940</v>
      </c>
      <c r="AP484" s="316" t="s">
        <v>940</v>
      </c>
      <c r="AQ484" s="316" t="s">
        <v>947</v>
      </c>
      <c r="AR484" s="316" t="s">
        <v>947</v>
      </c>
    </row>
    <row r="485" spans="1:44">
      <c r="A485" s="316" t="s">
        <v>8513</v>
      </c>
      <c r="B485" s="316" t="s">
        <v>8514</v>
      </c>
      <c r="C485" s="316" t="s">
        <v>8515</v>
      </c>
      <c r="D485" s="317">
        <v>45856</v>
      </c>
      <c r="E485" s="316" t="s">
        <v>1208</v>
      </c>
      <c r="F485" s="316" t="s">
        <v>644</v>
      </c>
      <c r="G485" s="316" t="s">
        <v>7879</v>
      </c>
      <c r="H485" s="316" t="s">
        <v>3190</v>
      </c>
      <c r="I485" s="316" t="s">
        <v>8516</v>
      </c>
      <c r="J485" s="316" t="s">
        <v>947</v>
      </c>
      <c r="K485" s="316" t="s">
        <v>956</v>
      </c>
      <c r="L485" s="316" t="s">
        <v>947</v>
      </c>
      <c r="M485" s="316" t="s">
        <v>935</v>
      </c>
      <c r="N485" s="316" t="s">
        <v>938</v>
      </c>
      <c r="O485" s="316" t="s">
        <v>956</v>
      </c>
      <c r="P485" s="316" t="s">
        <v>956</v>
      </c>
      <c r="Q485" s="316" t="s">
        <v>956</v>
      </c>
      <c r="R485" s="316" t="s">
        <v>947</v>
      </c>
      <c r="S485" s="316" t="s">
        <v>956</v>
      </c>
      <c r="T485" s="316" t="s">
        <v>940</v>
      </c>
      <c r="U485" s="316" t="s">
        <v>938</v>
      </c>
      <c r="V485" s="316" t="s">
        <v>936</v>
      </c>
      <c r="W485" s="316" t="s">
        <v>956</v>
      </c>
      <c r="X485" s="316" t="s">
        <v>947</v>
      </c>
      <c r="Y485" s="316" t="s">
        <v>947</v>
      </c>
      <c r="Z485" s="316" t="s">
        <v>947</v>
      </c>
      <c r="AA485" s="316" t="s">
        <v>956</v>
      </c>
      <c r="AB485" s="316" t="s">
        <v>938</v>
      </c>
      <c r="AC485" s="316" t="s">
        <v>956</v>
      </c>
      <c r="AD485" s="316" t="s">
        <v>956</v>
      </c>
      <c r="AE485" s="316" t="s">
        <v>947</v>
      </c>
      <c r="AF485" s="316" t="s">
        <v>947</v>
      </c>
      <c r="AG485" s="316" t="s">
        <v>947</v>
      </c>
      <c r="AH485" s="316" t="s">
        <v>942</v>
      </c>
      <c r="AI485" s="316" t="s">
        <v>938</v>
      </c>
      <c r="AJ485" s="316" t="s">
        <v>956</v>
      </c>
      <c r="AK485" s="316" t="s">
        <v>947</v>
      </c>
      <c r="AL485" s="316" t="s">
        <v>947</v>
      </c>
      <c r="AM485" s="316" t="s">
        <v>947</v>
      </c>
      <c r="AN485" s="316" t="s">
        <v>947</v>
      </c>
      <c r="AO485" s="316" t="s">
        <v>949</v>
      </c>
      <c r="AP485" s="316" t="s">
        <v>938</v>
      </c>
      <c r="AQ485" s="316" t="s">
        <v>947</v>
      </c>
      <c r="AR485" s="316" t="s">
        <v>947</v>
      </c>
    </row>
    <row r="486" spans="1:44">
      <c r="A486" s="316" t="s">
        <v>3430</v>
      </c>
      <c r="B486" s="316" t="s">
        <v>3431</v>
      </c>
      <c r="C486" s="316" t="s">
        <v>8517</v>
      </c>
      <c r="D486" s="317">
        <v>45859</v>
      </c>
      <c r="E486" s="316" t="s">
        <v>1208</v>
      </c>
      <c r="F486" s="316" t="s">
        <v>169</v>
      </c>
      <c r="G486" s="316" t="s">
        <v>7879</v>
      </c>
      <c r="H486" s="316" t="s">
        <v>3190</v>
      </c>
      <c r="I486" s="316" t="s">
        <v>3192</v>
      </c>
      <c r="J486" s="316" t="s">
        <v>939</v>
      </c>
      <c r="K486" s="316" t="s">
        <v>939</v>
      </c>
      <c r="L486" s="316" t="s">
        <v>955</v>
      </c>
      <c r="M486" s="316" t="s">
        <v>961</v>
      </c>
      <c r="N486" s="316" t="s">
        <v>962</v>
      </c>
      <c r="O486" s="316" t="s">
        <v>978</v>
      </c>
      <c r="P486" s="316" t="s">
        <v>955</v>
      </c>
      <c r="Q486" s="316" t="s">
        <v>975</v>
      </c>
      <c r="R486" s="316" t="s">
        <v>946</v>
      </c>
      <c r="S486" s="316" t="s">
        <v>939</v>
      </c>
      <c r="T486" s="316" t="s">
        <v>937</v>
      </c>
      <c r="U486" s="316" t="s">
        <v>938</v>
      </c>
      <c r="V486" s="316" t="s">
        <v>939</v>
      </c>
      <c r="W486" s="316" t="s">
        <v>41</v>
      </c>
      <c r="X486" s="316" t="s">
        <v>978</v>
      </c>
      <c r="Y486" s="316" t="s">
        <v>978</v>
      </c>
      <c r="Z486" s="316" t="s">
        <v>978</v>
      </c>
      <c r="AA486" s="316" t="s">
        <v>975</v>
      </c>
      <c r="AB486" s="316" t="s">
        <v>975</v>
      </c>
      <c r="AC486" s="316" t="s">
        <v>978</v>
      </c>
      <c r="AD486" s="316" t="s">
        <v>978</v>
      </c>
      <c r="AE486" s="316" t="s">
        <v>955</v>
      </c>
      <c r="AF486" s="316" t="s">
        <v>978</v>
      </c>
      <c r="AG486" s="316" t="s">
        <v>978</v>
      </c>
      <c r="AH486" s="316" t="s">
        <v>975</v>
      </c>
      <c r="AI486" s="316" t="s">
        <v>938</v>
      </c>
      <c r="AJ486" s="316" t="s">
        <v>978</v>
      </c>
      <c r="AK486" s="316" t="s">
        <v>939</v>
      </c>
      <c r="AL486" s="316" t="s">
        <v>947</v>
      </c>
      <c r="AM486" s="316" t="s">
        <v>956</v>
      </c>
      <c r="AN486" s="316" t="s">
        <v>956</v>
      </c>
      <c r="AO486" s="316" t="s">
        <v>699</v>
      </c>
      <c r="AP486" s="316" t="s">
        <v>938</v>
      </c>
      <c r="AQ486" s="316" t="s">
        <v>956</v>
      </c>
      <c r="AR486" s="316" t="s">
        <v>8010</v>
      </c>
    </row>
    <row r="487" spans="1:44">
      <c r="A487" s="316" t="s">
        <v>8518</v>
      </c>
      <c r="B487" s="316" t="s">
        <v>8519</v>
      </c>
      <c r="C487" s="316" t="s">
        <v>8520</v>
      </c>
      <c r="D487" s="317">
        <v>45859</v>
      </c>
      <c r="E487" s="316" t="s">
        <v>1208</v>
      </c>
      <c r="F487" s="316" t="s">
        <v>169</v>
      </c>
      <c r="G487" s="316" t="s">
        <v>7879</v>
      </c>
      <c r="H487" s="316" t="s">
        <v>3190</v>
      </c>
      <c r="I487" s="316" t="s">
        <v>8332</v>
      </c>
      <c r="J487" s="316" t="s">
        <v>956</v>
      </c>
      <c r="K487" s="316" t="s">
        <v>978</v>
      </c>
      <c r="L487" s="316" t="s">
        <v>978</v>
      </c>
      <c r="M487" s="316" t="s">
        <v>935</v>
      </c>
      <c r="N487" s="316" t="s">
        <v>938</v>
      </c>
      <c r="O487" s="316" t="s">
        <v>956</v>
      </c>
      <c r="P487" s="316" t="s">
        <v>978</v>
      </c>
      <c r="Q487" s="316" t="s">
        <v>956</v>
      </c>
      <c r="R487" s="316" t="s">
        <v>947</v>
      </c>
      <c r="S487" s="316" t="s">
        <v>956</v>
      </c>
      <c r="T487" s="316" t="s">
        <v>940</v>
      </c>
      <c r="U487" s="316" t="s">
        <v>938</v>
      </c>
      <c r="V487" s="316" t="s">
        <v>961</v>
      </c>
      <c r="W487" s="316" t="s">
        <v>956</v>
      </c>
      <c r="X487" s="316" t="s">
        <v>939</v>
      </c>
      <c r="Y487" s="316" t="s">
        <v>947</v>
      </c>
      <c r="Z487" s="316" t="s">
        <v>947</v>
      </c>
      <c r="AA487" s="316" t="s">
        <v>956</v>
      </c>
      <c r="AB487" s="316" t="s">
        <v>938</v>
      </c>
      <c r="AC487" s="316" t="s">
        <v>947</v>
      </c>
      <c r="AD487" s="316" t="s">
        <v>956</v>
      </c>
      <c r="AE487" s="316" t="s">
        <v>947</v>
      </c>
      <c r="AF487" s="316" t="s">
        <v>947</v>
      </c>
      <c r="AG487" s="316" t="s">
        <v>947</v>
      </c>
      <c r="AH487" s="316" t="s">
        <v>956</v>
      </c>
      <c r="AI487" s="316" t="s">
        <v>938</v>
      </c>
      <c r="AJ487" s="316" t="s">
        <v>947</v>
      </c>
      <c r="AK487" s="316" t="s">
        <v>947</v>
      </c>
      <c r="AL487" s="316" t="s">
        <v>947</v>
      </c>
      <c r="AM487" s="316" t="s">
        <v>947</v>
      </c>
      <c r="AN487" s="316" t="s">
        <v>939</v>
      </c>
      <c r="AO487" s="316" t="s">
        <v>940</v>
      </c>
      <c r="AP487" s="316" t="s">
        <v>940</v>
      </c>
      <c r="AQ487" s="316" t="s">
        <v>947</v>
      </c>
      <c r="AR487" s="316" t="s">
        <v>947</v>
      </c>
    </row>
    <row r="488" spans="1:44">
      <c r="A488" s="316" t="s">
        <v>3432</v>
      </c>
      <c r="B488" s="316" t="s">
        <v>3433</v>
      </c>
      <c r="C488" s="316" t="s">
        <v>8521</v>
      </c>
      <c r="D488" s="317">
        <v>45860</v>
      </c>
      <c r="E488" s="316" t="s">
        <v>932</v>
      </c>
      <c r="F488" s="316" t="s">
        <v>169</v>
      </c>
      <c r="G488" s="316" t="s">
        <v>7879</v>
      </c>
      <c r="H488" s="316" t="s">
        <v>3190</v>
      </c>
      <c r="I488" s="316" t="s">
        <v>3192</v>
      </c>
      <c r="J488" s="316" t="s">
        <v>947</v>
      </c>
      <c r="K488" s="316" t="s">
        <v>947</v>
      </c>
      <c r="L488" s="316" t="s">
        <v>956</v>
      </c>
      <c r="M488" s="316" t="s">
        <v>961</v>
      </c>
      <c r="N488" s="316" t="s">
        <v>938</v>
      </c>
      <c r="O488" s="316" t="s">
        <v>956</v>
      </c>
      <c r="P488" s="316" t="s">
        <v>956</v>
      </c>
      <c r="Q488" s="316" t="s">
        <v>956</v>
      </c>
      <c r="R488" s="316" t="s">
        <v>956</v>
      </c>
      <c r="S488" s="316" t="s">
        <v>956</v>
      </c>
      <c r="T488" s="316" t="s">
        <v>940</v>
      </c>
      <c r="U488" s="316" t="s">
        <v>938</v>
      </c>
      <c r="V488" s="316" t="s">
        <v>41</v>
      </c>
      <c r="W488" s="316" t="s">
        <v>41</v>
      </c>
      <c r="X488" s="316" t="s">
        <v>41</v>
      </c>
      <c r="Y488" s="316" t="s">
        <v>41</v>
      </c>
      <c r="Z488" s="316" t="s">
        <v>41</v>
      </c>
      <c r="AA488" s="316" t="s">
        <v>41</v>
      </c>
      <c r="AB488" s="316" t="s">
        <v>938</v>
      </c>
      <c r="AC488" s="316" t="s">
        <v>947</v>
      </c>
      <c r="AD488" s="316" t="s">
        <v>978</v>
      </c>
      <c r="AE488" s="316" t="s">
        <v>939</v>
      </c>
      <c r="AF488" s="316" t="s">
        <v>955</v>
      </c>
      <c r="AG488" s="316" t="s">
        <v>947</v>
      </c>
      <c r="AH488" s="316" t="s">
        <v>942</v>
      </c>
      <c r="AI488" s="316" t="s">
        <v>938</v>
      </c>
      <c r="AJ488" s="316" t="s">
        <v>947</v>
      </c>
      <c r="AK488" s="316" t="s">
        <v>947</v>
      </c>
      <c r="AL488" s="316" t="s">
        <v>947</v>
      </c>
      <c r="AM488" s="316" t="s">
        <v>947</v>
      </c>
      <c r="AN488" s="316" t="s">
        <v>939</v>
      </c>
      <c r="AO488" s="316" t="s">
        <v>940</v>
      </c>
      <c r="AP488" s="316" t="s">
        <v>940</v>
      </c>
      <c r="AQ488" s="316" t="s">
        <v>947</v>
      </c>
      <c r="AR488" s="316" t="s">
        <v>947</v>
      </c>
    </row>
    <row r="489" spans="1:44">
      <c r="A489" s="316" t="s">
        <v>8522</v>
      </c>
      <c r="B489" s="316" t="s">
        <v>8523</v>
      </c>
      <c r="C489" s="316" t="s">
        <v>8524</v>
      </c>
      <c r="D489" s="317">
        <v>45861</v>
      </c>
      <c r="E489" s="316" t="s">
        <v>1208</v>
      </c>
      <c r="F489" s="316" t="s">
        <v>169</v>
      </c>
      <c r="G489" s="316" t="s">
        <v>7879</v>
      </c>
      <c r="H489" s="316" t="s">
        <v>3190</v>
      </c>
      <c r="I489" s="316" t="s">
        <v>3192</v>
      </c>
      <c r="J489" s="316" t="s">
        <v>946</v>
      </c>
      <c r="K489" s="316" t="s">
        <v>939</v>
      </c>
      <c r="L489" s="316" t="s">
        <v>939</v>
      </c>
      <c r="M489" s="316" t="s">
        <v>956</v>
      </c>
      <c r="N489" s="316" t="s">
        <v>938</v>
      </c>
      <c r="O489" s="316" t="s">
        <v>939</v>
      </c>
      <c r="P489" s="316" t="s">
        <v>939</v>
      </c>
      <c r="Q489" s="316" t="s">
        <v>939</v>
      </c>
      <c r="R489" s="316" t="s">
        <v>939</v>
      </c>
      <c r="S489" s="316" t="s">
        <v>947</v>
      </c>
      <c r="T489" s="316" t="s">
        <v>978</v>
      </c>
      <c r="U489" s="316" t="s">
        <v>938</v>
      </c>
      <c r="V489" s="316" t="s">
        <v>939</v>
      </c>
      <c r="W489" s="316" t="s">
        <v>939</v>
      </c>
      <c r="X489" s="316" t="s">
        <v>939</v>
      </c>
      <c r="Y489" s="316" t="s">
        <v>956</v>
      </c>
      <c r="Z489" s="316" t="s">
        <v>947</v>
      </c>
      <c r="AA489" s="316" t="s">
        <v>937</v>
      </c>
      <c r="AB489" s="316" t="s">
        <v>938</v>
      </c>
      <c r="AC489" s="316" t="s">
        <v>947</v>
      </c>
      <c r="AD489" s="316" t="s">
        <v>947</v>
      </c>
      <c r="AE489" s="316" t="s">
        <v>939</v>
      </c>
      <c r="AF489" s="316" t="s">
        <v>947</v>
      </c>
      <c r="AG489" s="316" t="s">
        <v>939</v>
      </c>
      <c r="AH489" s="316" t="s">
        <v>975</v>
      </c>
      <c r="AI489" s="316" t="s">
        <v>938</v>
      </c>
      <c r="AJ489" s="316" t="s">
        <v>939</v>
      </c>
      <c r="AK489" s="316" t="s">
        <v>939</v>
      </c>
      <c r="AL489" s="316" t="s">
        <v>947</v>
      </c>
      <c r="AM489" s="316" t="s">
        <v>947</v>
      </c>
      <c r="AN489" s="316" t="s">
        <v>939</v>
      </c>
      <c r="AO489" s="316" t="s">
        <v>699</v>
      </c>
      <c r="AP489" s="316" t="s">
        <v>938</v>
      </c>
      <c r="AQ489" s="316" t="s">
        <v>947</v>
      </c>
      <c r="AR489" s="316" t="s">
        <v>939</v>
      </c>
    </row>
    <row r="490" spans="1:44">
      <c r="A490" s="316" t="s">
        <v>8525</v>
      </c>
      <c r="B490" s="316" t="s">
        <v>8526</v>
      </c>
      <c r="C490" s="316" t="s">
        <v>8527</v>
      </c>
      <c r="D490" s="317">
        <v>45861</v>
      </c>
      <c r="E490" s="316" t="s">
        <v>1208</v>
      </c>
      <c r="F490" s="316" t="s">
        <v>169</v>
      </c>
      <c r="G490" s="316" t="s">
        <v>7879</v>
      </c>
      <c r="H490" s="316" t="s">
        <v>3190</v>
      </c>
      <c r="I490" s="316" t="s">
        <v>3192</v>
      </c>
      <c r="J490" s="316" t="s">
        <v>947</v>
      </c>
      <c r="K490" s="316" t="s">
        <v>956</v>
      </c>
      <c r="L490" s="316" t="s">
        <v>978</v>
      </c>
      <c r="M490" s="316" t="s">
        <v>940</v>
      </c>
      <c r="N490" s="316" t="s">
        <v>938</v>
      </c>
      <c r="O490" s="316" t="s">
        <v>956</v>
      </c>
      <c r="P490" s="316" t="s">
        <v>955</v>
      </c>
      <c r="Q490" s="316" t="s">
        <v>956</v>
      </c>
      <c r="R490" s="316" t="s">
        <v>956</v>
      </c>
      <c r="S490" s="316" t="s">
        <v>956</v>
      </c>
      <c r="T490" s="316" t="s">
        <v>940</v>
      </c>
      <c r="U490" s="316" t="s">
        <v>938</v>
      </c>
      <c r="V490" s="316" t="s">
        <v>947</v>
      </c>
      <c r="W490" s="316" t="s">
        <v>956</v>
      </c>
      <c r="X490" s="316" t="s">
        <v>947</v>
      </c>
      <c r="Y490" s="316" t="s">
        <v>947</v>
      </c>
      <c r="Z490" s="316" t="s">
        <v>947</v>
      </c>
      <c r="AA490" s="316" t="s">
        <v>940</v>
      </c>
      <c r="AB490" s="316" t="s">
        <v>938</v>
      </c>
      <c r="AC490" s="316" t="s">
        <v>947</v>
      </c>
      <c r="AD490" s="316" t="s">
        <v>956</v>
      </c>
      <c r="AE490" s="316" t="s">
        <v>947</v>
      </c>
      <c r="AF490" s="316" t="s">
        <v>947</v>
      </c>
      <c r="AG490" s="316" t="s">
        <v>956</v>
      </c>
      <c r="AH490" s="316" t="s">
        <v>940</v>
      </c>
      <c r="AI490" s="316" t="s">
        <v>938</v>
      </c>
      <c r="AJ490" s="316" t="s">
        <v>947</v>
      </c>
      <c r="AK490" s="316" t="s">
        <v>947</v>
      </c>
      <c r="AL490" s="316" t="s">
        <v>947</v>
      </c>
      <c r="AM490" s="316" t="s">
        <v>947</v>
      </c>
      <c r="AN490" s="316" t="s">
        <v>939</v>
      </c>
      <c r="AO490" s="316" t="s">
        <v>979</v>
      </c>
      <c r="AP490" s="316" t="s">
        <v>940</v>
      </c>
      <c r="AQ490" s="316" t="s">
        <v>975</v>
      </c>
      <c r="AR490" s="316" t="s">
        <v>947</v>
      </c>
    </row>
    <row r="491" spans="1:44">
      <c r="A491" s="316" t="s">
        <v>8528</v>
      </c>
      <c r="B491" s="316" t="s">
        <v>8529</v>
      </c>
      <c r="C491" s="316" t="s">
        <v>8530</v>
      </c>
      <c r="D491" s="317">
        <v>45869</v>
      </c>
      <c r="E491" s="316" t="s">
        <v>1238</v>
      </c>
      <c r="F491" s="316" t="s">
        <v>644</v>
      </c>
      <c r="G491" s="316" t="s">
        <v>7879</v>
      </c>
      <c r="H491" s="316" t="s">
        <v>3190</v>
      </c>
      <c r="I491" s="316" t="s">
        <v>3408</v>
      </c>
      <c r="J491" s="316" t="s">
        <v>947</v>
      </c>
      <c r="K491" s="316" t="s">
        <v>956</v>
      </c>
      <c r="L491" s="316" t="s">
        <v>947</v>
      </c>
      <c r="M491" s="316" t="s">
        <v>935</v>
      </c>
      <c r="N491" s="316" t="s">
        <v>938</v>
      </c>
      <c r="O491" s="316" t="s">
        <v>947</v>
      </c>
      <c r="P491" s="316" t="s">
        <v>947</v>
      </c>
      <c r="Q491" s="316" t="s">
        <v>961</v>
      </c>
      <c r="R491" s="316" t="s">
        <v>947</v>
      </c>
      <c r="S491" s="316" t="s">
        <v>947</v>
      </c>
      <c r="T491" s="316" t="s">
        <v>953</v>
      </c>
      <c r="U491" s="316" t="s">
        <v>940</v>
      </c>
      <c r="V491" s="316" t="s">
        <v>947</v>
      </c>
      <c r="W491" s="316" t="s">
        <v>956</v>
      </c>
      <c r="X491" s="316" t="s">
        <v>947</v>
      </c>
      <c r="Y491" s="316" t="s">
        <v>947</v>
      </c>
      <c r="Z491" s="316" t="s">
        <v>947</v>
      </c>
      <c r="AA491" s="316" t="s">
        <v>956</v>
      </c>
      <c r="AB491" s="316" t="s">
        <v>938</v>
      </c>
      <c r="AC491" s="316" t="s">
        <v>936</v>
      </c>
      <c r="AD491" s="316" t="s">
        <v>940</v>
      </c>
      <c r="AE491" s="316" t="s">
        <v>956</v>
      </c>
      <c r="AF491" s="316" t="s">
        <v>1046</v>
      </c>
      <c r="AG491" s="316" t="s">
        <v>936</v>
      </c>
      <c r="AH491" s="316" t="s">
        <v>936</v>
      </c>
      <c r="AI491" s="316" t="s">
        <v>938</v>
      </c>
      <c r="AJ491" s="316" t="s">
        <v>936</v>
      </c>
      <c r="AK491" s="316" t="s">
        <v>936</v>
      </c>
      <c r="AL491" s="316" t="s">
        <v>936</v>
      </c>
      <c r="AM491" s="316" t="s">
        <v>947</v>
      </c>
      <c r="AN491" s="316" t="s">
        <v>939</v>
      </c>
      <c r="AO491" s="316" t="s">
        <v>940</v>
      </c>
      <c r="AP491" s="316" t="s">
        <v>940</v>
      </c>
      <c r="AQ491" s="316" t="s">
        <v>947</v>
      </c>
      <c r="AR491" s="316" t="s">
        <v>939</v>
      </c>
    </row>
    <row r="492" spans="1:44">
      <c r="A492" s="316" t="s">
        <v>8531</v>
      </c>
      <c r="B492" s="316" t="s">
        <v>8532</v>
      </c>
      <c r="C492" s="316" t="s">
        <v>8533</v>
      </c>
      <c r="D492" s="317">
        <v>45895</v>
      </c>
      <c r="E492" s="316" t="s">
        <v>1138</v>
      </c>
      <c r="F492" s="316" t="s">
        <v>169</v>
      </c>
      <c r="G492" s="316" t="s">
        <v>7879</v>
      </c>
      <c r="H492" s="316" t="s">
        <v>3190</v>
      </c>
      <c r="I492" s="316" t="s">
        <v>3260</v>
      </c>
      <c r="J492" s="316" t="s">
        <v>978</v>
      </c>
      <c r="K492" s="316" t="s">
        <v>947</v>
      </c>
      <c r="L492" s="316" t="s">
        <v>978</v>
      </c>
      <c r="M492" s="316" t="s">
        <v>961</v>
      </c>
      <c r="N492" s="316" t="s">
        <v>938</v>
      </c>
      <c r="O492" s="316" t="s">
        <v>956</v>
      </c>
      <c r="P492" s="316" t="s">
        <v>978</v>
      </c>
      <c r="Q492" s="316" t="s">
        <v>978</v>
      </c>
      <c r="R492" s="316" t="s">
        <v>939</v>
      </c>
      <c r="S492" s="316" t="s">
        <v>978</v>
      </c>
      <c r="T492" s="316" t="s">
        <v>961</v>
      </c>
      <c r="U492" s="316" t="s">
        <v>961</v>
      </c>
      <c r="V492" s="316" t="s">
        <v>978</v>
      </c>
      <c r="W492" s="316" t="s">
        <v>978</v>
      </c>
      <c r="X492" s="316" t="s">
        <v>978</v>
      </c>
      <c r="Y492" s="316" t="s">
        <v>978</v>
      </c>
      <c r="Z492" s="316" t="s">
        <v>939</v>
      </c>
      <c r="AA492" s="316" t="s">
        <v>978</v>
      </c>
      <c r="AB492" s="316" t="s">
        <v>938</v>
      </c>
      <c r="AC492" s="316" t="s">
        <v>978</v>
      </c>
      <c r="AD492" s="316" t="s">
        <v>978</v>
      </c>
      <c r="AE492" s="316" t="s">
        <v>947</v>
      </c>
      <c r="AF492" s="316" t="s">
        <v>978</v>
      </c>
      <c r="AG492" s="316" t="s">
        <v>956</v>
      </c>
      <c r="AH492" s="316" t="s">
        <v>940</v>
      </c>
      <c r="AI492" s="316" t="s">
        <v>938</v>
      </c>
      <c r="AJ492" s="316" t="s">
        <v>936</v>
      </c>
      <c r="AK492" s="316" t="s">
        <v>939</v>
      </c>
      <c r="AL492" s="316" t="s">
        <v>947</v>
      </c>
      <c r="AM492" s="316" t="s">
        <v>947</v>
      </c>
      <c r="AN492" s="316" t="s">
        <v>978</v>
      </c>
      <c r="AO492" s="316" t="s">
        <v>699</v>
      </c>
      <c r="AP492" s="316" t="s">
        <v>938</v>
      </c>
      <c r="AQ492" s="316" t="s">
        <v>953</v>
      </c>
      <c r="AR492" s="316" t="s">
        <v>947</v>
      </c>
    </row>
    <row r="493" spans="1:44">
      <c r="A493" s="316" t="s">
        <v>8534</v>
      </c>
      <c r="B493" s="316" t="s">
        <v>8535</v>
      </c>
      <c r="C493" s="316" t="s">
        <v>8536</v>
      </c>
      <c r="D493" s="317">
        <v>45902</v>
      </c>
      <c r="E493" s="316" t="s">
        <v>1202</v>
      </c>
      <c r="F493" s="316" t="s">
        <v>169</v>
      </c>
      <c r="G493" s="316" t="s">
        <v>7879</v>
      </c>
      <c r="H493" s="316" t="s">
        <v>3190</v>
      </c>
      <c r="I493" s="316" t="s">
        <v>3192</v>
      </c>
      <c r="J493" s="316" t="s">
        <v>941</v>
      </c>
      <c r="K493" s="316" t="s">
        <v>941</v>
      </c>
      <c r="L493" s="316" t="s">
        <v>941</v>
      </c>
      <c r="M493" s="316" t="s">
        <v>978</v>
      </c>
      <c r="N493" s="316" t="s">
        <v>938</v>
      </c>
      <c r="O493" s="316" t="s">
        <v>947</v>
      </c>
      <c r="P493" s="316" t="s">
        <v>947</v>
      </c>
      <c r="Q493" s="316" t="s">
        <v>956</v>
      </c>
      <c r="R493" s="316" t="s">
        <v>941</v>
      </c>
      <c r="S493" s="316" t="s">
        <v>941</v>
      </c>
      <c r="T493" s="316" t="s">
        <v>978</v>
      </c>
      <c r="U493" s="316" t="s">
        <v>938</v>
      </c>
      <c r="V493" s="316" t="s">
        <v>939</v>
      </c>
      <c r="W493" s="316" t="s">
        <v>941</v>
      </c>
      <c r="X493" s="316" t="s">
        <v>982</v>
      </c>
      <c r="Y493" s="316" t="s">
        <v>941</v>
      </c>
      <c r="Z493" s="316" t="s">
        <v>941</v>
      </c>
      <c r="AA493" s="316" t="s">
        <v>956</v>
      </c>
      <c r="AB493" s="316" t="s">
        <v>938</v>
      </c>
      <c r="AC493" s="316" t="s">
        <v>947</v>
      </c>
      <c r="AD493" s="316" t="s">
        <v>941</v>
      </c>
      <c r="AE493" s="316" t="s">
        <v>939</v>
      </c>
      <c r="AF493" s="316" t="s">
        <v>941</v>
      </c>
      <c r="AG493" s="316" t="s">
        <v>947</v>
      </c>
      <c r="AH493" s="316" t="s">
        <v>940</v>
      </c>
      <c r="AI493" s="316" t="s">
        <v>938</v>
      </c>
      <c r="AJ493" s="316" t="s">
        <v>939</v>
      </c>
      <c r="AK493" s="316" t="s">
        <v>941</v>
      </c>
      <c r="AL493" s="316" t="s">
        <v>978</v>
      </c>
      <c r="AM493" s="316" t="s">
        <v>978</v>
      </c>
      <c r="AN493" s="316" t="s">
        <v>956</v>
      </c>
      <c r="AO493" s="316" t="s">
        <v>699</v>
      </c>
      <c r="AP493" s="316" t="s">
        <v>938</v>
      </c>
      <c r="AQ493" s="316" t="s">
        <v>978</v>
      </c>
      <c r="AR493" s="316" t="s">
        <v>978</v>
      </c>
    </row>
    <row r="494" spans="1:44">
      <c r="A494" s="316" t="s">
        <v>8537</v>
      </c>
      <c r="B494" s="316" t="s">
        <v>8538</v>
      </c>
      <c r="C494" s="316" t="s">
        <v>8539</v>
      </c>
      <c r="D494" s="317">
        <v>45902</v>
      </c>
      <c r="E494" s="316" t="s">
        <v>1202</v>
      </c>
      <c r="F494" s="316" t="s">
        <v>169</v>
      </c>
      <c r="G494" s="316" t="s">
        <v>7879</v>
      </c>
      <c r="H494" s="316" t="s">
        <v>3190</v>
      </c>
      <c r="I494" s="316" t="s">
        <v>3192</v>
      </c>
      <c r="J494" s="316" t="s">
        <v>956</v>
      </c>
      <c r="K494" s="316" t="s">
        <v>941</v>
      </c>
      <c r="L494" s="316" t="s">
        <v>978</v>
      </c>
      <c r="M494" s="316" t="s">
        <v>936</v>
      </c>
      <c r="N494" s="316" t="s">
        <v>938</v>
      </c>
      <c r="O494" s="316" t="s">
        <v>936</v>
      </c>
      <c r="P494" s="316" t="s">
        <v>941</v>
      </c>
      <c r="Q494" s="316" t="s">
        <v>947</v>
      </c>
      <c r="R494" s="316" t="s">
        <v>978</v>
      </c>
      <c r="S494" s="316" t="s">
        <v>956</v>
      </c>
      <c r="T494" s="316" t="s">
        <v>940</v>
      </c>
      <c r="U494" s="316" t="s">
        <v>938</v>
      </c>
      <c r="V494" s="316" t="s">
        <v>936</v>
      </c>
      <c r="W494" s="316" t="s">
        <v>953</v>
      </c>
      <c r="X494" s="316" t="s">
        <v>978</v>
      </c>
      <c r="Y494" s="316" t="s">
        <v>942</v>
      </c>
      <c r="Z494" s="316" t="s">
        <v>941</v>
      </c>
      <c r="AA494" s="316" t="s">
        <v>940</v>
      </c>
      <c r="AB494" s="316" t="s">
        <v>938</v>
      </c>
      <c r="AC494" s="316" t="s">
        <v>941</v>
      </c>
      <c r="AD494" s="316" t="s">
        <v>941</v>
      </c>
      <c r="AE494" s="316" t="s">
        <v>941</v>
      </c>
      <c r="AF494" s="316" t="s">
        <v>956</v>
      </c>
      <c r="AG494" s="316" t="s">
        <v>956</v>
      </c>
      <c r="AH494" s="316" t="s">
        <v>936</v>
      </c>
      <c r="AI494" s="316" t="s">
        <v>938</v>
      </c>
      <c r="AJ494" s="316" t="s">
        <v>936</v>
      </c>
      <c r="AK494" s="316" t="s">
        <v>956</v>
      </c>
      <c r="AL494" s="316" t="s">
        <v>978</v>
      </c>
      <c r="AM494" s="316" t="s">
        <v>956</v>
      </c>
      <c r="AN494" s="316" t="s">
        <v>956</v>
      </c>
      <c r="AO494" s="316" t="s">
        <v>699</v>
      </c>
      <c r="AP494" s="316" t="s">
        <v>938</v>
      </c>
      <c r="AQ494" s="316" t="s">
        <v>956</v>
      </c>
      <c r="AR494" s="316" t="s">
        <v>956</v>
      </c>
    </row>
    <row r="495" spans="1:44">
      <c r="A495" s="316" t="s">
        <v>8540</v>
      </c>
      <c r="B495" s="316" t="s">
        <v>8541</v>
      </c>
      <c r="C495" s="316" t="s">
        <v>8542</v>
      </c>
      <c r="D495" s="317">
        <v>45902</v>
      </c>
      <c r="E495" s="316" t="s">
        <v>1202</v>
      </c>
      <c r="F495" s="316" t="s">
        <v>169</v>
      </c>
      <c r="G495" s="316" t="s">
        <v>7879</v>
      </c>
      <c r="H495" s="316" t="s">
        <v>3190</v>
      </c>
      <c r="I495" s="316" t="s">
        <v>3192</v>
      </c>
      <c r="J495" s="316" t="s">
        <v>956</v>
      </c>
      <c r="K495" s="316" t="s">
        <v>956</v>
      </c>
      <c r="L495" s="316" t="s">
        <v>956</v>
      </c>
      <c r="M495" s="316" t="s">
        <v>975</v>
      </c>
      <c r="N495" s="316" t="s">
        <v>940</v>
      </c>
      <c r="O495" s="316" t="s">
        <v>956</v>
      </c>
      <c r="P495" s="316" t="s">
        <v>956</v>
      </c>
      <c r="Q495" s="316" t="s">
        <v>947</v>
      </c>
      <c r="R495" s="316" t="s">
        <v>947</v>
      </c>
      <c r="S495" s="316" t="s">
        <v>941</v>
      </c>
      <c r="T495" s="316" t="s">
        <v>961</v>
      </c>
      <c r="U495" s="316" t="s">
        <v>938</v>
      </c>
      <c r="V495" s="316" t="s">
        <v>936</v>
      </c>
      <c r="W495" s="316" t="s">
        <v>956</v>
      </c>
      <c r="X495" s="316" t="s">
        <v>941</v>
      </c>
      <c r="Y495" s="316" t="s">
        <v>956</v>
      </c>
      <c r="Z495" s="316" t="s">
        <v>941</v>
      </c>
      <c r="AA495" s="316" t="s">
        <v>940</v>
      </c>
      <c r="AB495" s="316" t="s">
        <v>938</v>
      </c>
      <c r="AC495" s="316" t="s">
        <v>947</v>
      </c>
      <c r="AD495" s="316" t="s">
        <v>947</v>
      </c>
      <c r="AE495" s="316" t="s">
        <v>941</v>
      </c>
      <c r="AF495" s="316" t="s">
        <v>941</v>
      </c>
      <c r="AG495" s="316" t="s">
        <v>941</v>
      </c>
      <c r="AH495" s="316" t="s">
        <v>949</v>
      </c>
      <c r="AI495" s="316" t="s">
        <v>938</v>
      </c>
      <c r="AJ495" s="316" t="s">
        <v>941</v>
      </c>
      <c r="AK495" s="316" t="s">
        <v>956</v>
      </c>
      <c r="AL495" s="316" t="s">
        <v>956</v>
      </c>
      <c r="AM495" s="316" t="s">
        <v>941</v>
      </c>
      <c r="AN495" s="316" t="s">
        <v>956</v>
      </c>
      <c r="AO495" s="316" t="s">
        <v>699</v>
      </c>
      <c r="AP495" s="316" t="s">
        <v>938</v>
      </c>
      <c r="AQ495" s="316" t="s">
        <v>956</v>
      </c>
      <c r="AR495" s="316" t="s">
        <v>941</v>
      </c>
    </row>
    <row r="496" spans="1:44">
      <c r="A496" s="316" t="s">
        <v>8543</v>
      </c>
      <c r="B496" s="316" t="s">
        <v>8544</v>
      </c>
      <c r="C496" s="316" t="s">
        <v>8545</v>
      </c>
      <c r="D496" s="317">
        <v>45902</v>
      </c>
      <c r="E496" s="316" t="s">
        <v>1202</v>
      </c>
      <c r="F496" s="316" t="s">
        <v>169</v>
      </c>
      <c r="G496" s="316" t="s">
        <v>7879</v>
      </c>
      <c r="H496" s="316" t="s">
        <v>3190</v>
      </c>
      <c r="I496" s="316" t="s">
        <v>3192</v>
      </c>
      <c r="J496" s="316" t="s">
        <v>947</v>
      </c>
      <c r="K496" s="316" t="s">
        <v>941</v>
      </c>
      <c r="L496" s="316" t="s">
        <v>941</v>
      </c>
      <c r="M496" s="316" t="s">
        <v>940</v>
      </c>
      <c r="N496" s="316" t="s">
        <v>938</v>
      </c>
      <c r="O496" s="316" t="s">
        <v>956</v>
      </c>
      <c r="P496" s="316" t="s">
        <v>939</v>
      </c>
      <c r="Q496" s="316" t="s">
        <v>947</v>
      </c>
      <c r="R496" s="316" t="s">
        <v>936</v>
      </c>
      <c r="S496" s="316" t="s">
        <v>941</v>
      </c>
      <c r="T496" s="316" t="s">
        <v>975</v>
      </c>
      <c r="U496" s="316" t="s">
        <v>938</v>
      </c>
      <c r="V496" s="316" t="s">
        <v>953</v>
      </c>
      <c r="W496" s="316" t="s">
        <v>953</v>
      </c>
      <c r="X496" s="316" t="s">
        <v>953</v>
      </c>
      <c r="Y496" s="316" t="s">
        <v>953</v>
      </c>
      <c r="Z496" s="316" t="s">
        <v>978</v>
      </c>
      <c r="AA496" s="316" t="s">
        <v>936</v>
      </c>
      <c r="AB496" s="316" t="s">
        <v>938</v>
      </c>
      <c r="AC496" s="316" t="s">
        <v>936</v>
      </c>
      <c r="AD496" s="316" t="s">
        <v>936</v>
      </c>
      <c r="AE496" s="316" t="s">
        <v>936</v>
      </c>
      <c r="AF496" s="316" t="s">
        <v>936</v>
      </c>
      <c r="AG496" s="316" t="s">
        <v>936</v>
      </c>
      <c r="AH496" s="316" t="s">
        <v>936</v>
      </c>
      <c r="AI496" s="316" t="s">
        <v>938</v>
      </c>
      <c r="AJ496" s="316" t="s">
        <v>938</v>
      </c>
      <c r="AK496" s="316" t="s">
        <v>938</v>
      </c>
      <c r="AL496" s="316" t="s">
        <v>938</v>
      </c>
      <c r="AM496" s="316" t="s">
        <v>938</v>
      </c>
      <c r="AN496" s="316" t="s">
        <v>938</v>
      </c>
      <c r="AO496" s="316" t="s">
        <v>938</v>
      </c>
      <c r="AP496" s="316" t="s">
        <v>938</v>
      </c>
      <c r="AQ496" s="316" t="s">
        <v>938</v>
      </c>
      <c r="AR496" s="316" t="s">
        <v>938</v>
      </c>
    </row>
    <row r="497" spans="1:44">
      <c r="A497" s="316" t="s">
        <v>8546</v>
      </c>
      <c r="B497" s="316" t="s">
        <v>8547</v>
      </c>
      <c r="C497" s="316" t="s">
        <v>8548</v>
      </c>
      <c r="D497" s="317">
        <v>45902</v>
      </c>
      <c r="E497" s="316" t="s">
        <v>1202</v>
      </c>
      <c r="F497" s="316" t="s">
        <v>169</v>
      </c>
      <c r="G497" s="316" t="s">
        <v>7879</v>
      </c>
      <c r="H497" s="316" t="s">
        <v>3190</v>
      </c>
      <c r="I497" s="316" t="s">
        <v>3192</v>
      </c>
      <c r="J497" s="316" t="s">
        <v>941</v>
      </c>
      <c r="K497" s="316" t="s">
        <v>941</v>
      </c>
      <c r="L497" s="316" t="s">
        <v>941</v>
      </c>
      <c r="M497" s="316" t="s">
        <v>940</v>
      </c>
      <c r="N497" s="316" t="s">
        <v>938</v>
      </c>
      <c r="O497" s="316" t="s">
        <v>956</v>
      </c>
      <c r="P497" s="316" t="s">
        <v>941</v>
      </c>
      <c r="Q497" s="316" t="s">
        <v>947</v>
      </c>
      <c r="R497" s="316" t="s">
        <v>941</v>
      </c>
      <c r="S497" s="316" t="s">
        <v>941</v>
      </c>
      <c r="T497" s="316" t="s">
        <v>940</v>
      </c>
      <c r="U497" s="316" t="s">
        <v>938</v>
      </c>
      <c r="V497" s="316" t="s">
        <v>953</v>
      </c>
      <c r="W497" s="316" t="s">
        <v>942</v>
      </c>
      <c r="X497" s="316" t="s">
        <v>956</v>
      </c>
      <c r="Y497" s="316" t="s">
        <v>942</v>
      </c>
      <c r="Z497" s="316" t="s">
        <v>941</v>
      </c>
      <c r="AA497" s="316" t="s">
        <v>940</v>
      </c>
      <c r="AB497" s="316" t="s">
        <v>938</v>
      </c>
      <c r="AC497" s="316" t="s">
        <v>941</v>
      </c>
      <c r="AD497" s="316" t="s">
        <v>941</v>
      </c>
      <c r="AE497" s="316" t="s">
        <v>941</v>
      </c>
      <c r="AF497" s="316" t="s">
        <v>956</v>
      </c>
      <c r="AG497" s="316" t="s">
        <v>956</v>
      </c>
      <c r="AH497" s="316" t="s">
        <v>940</v>
      </c>
      <c r="AI497" s="316" t="s">
        <v>938</v>
      </c>
      <c r="AJ497" s="316" t="s">
        <v>956</v>
      </c>
      <c r="AK497" s="316" t="s">
        <v>956</v>
      </c>
      <c r="AL497" s="316" t="s">
        <v>978</v>
      </c>
      <c r="AM497" s="316" t="s">
        <v>956</v>
      </c>
      <c r="AN497" s="316" t="s">
        <v>956</v>
      </c>
      <c r="AO497" s="316" t="s">
        <v>699</v>
      </c>
      <c r="AP497" s="316" t="s">
        <v>938</v>
      </c>
      <c r="AQ497" s="316" t="s">
        <v>956</v>
      </c>
      <c r="AR497" s="316" t="s">
        <v>956</v>
      </c>
    </row>
    <row r="498" spans="1:44">
      <c r="A498" s="316" t="s">
        <v>3445</v>
      </c>
      <c r="B498" s="316" t="s">
        <v>3446</v>
      </c>
      <c r="C498" s="316" t="s">
        <v>8549</v>
      </c>
      <c r="D498" s="317">
        <v>45902</v>
      </c>
      <c r="E498" s="316" t="s">
        <v>1202</v>
      </c>
      <c r="F498" s="316" t="s">
        <v>169</v>
      </c>
      <c r="G498" s="316" t="s">
        <v>7879</v>
      </c>
      <c r="H498" s="316" t="s">
        <v>3190</v>
      </c>
      <c r="I498" s="316" t="s">
        <v>3192</v>
      </c>
      <c r="J498" s="316" t="s">
        <v>941</v>
      </c>
      <c r="K498" s="316" t="s">
        <v>941</v>
      </c>
      <c r="L498" s="316" t="s">
        <v>956</v>
      </c>
      <c r="M498" s="316" t="s">
        <v>975</v>
      </c>
      <c r="N498" s="316" t="s">
        <v>938</v>
      </c>
      <c r="O498" s="316" t="s">
        <v>956</v>
      </c>
      <c r="P498" s="316" t="s">
        <v>956</v>
      </c>
      <c r="Q498" s="316" t="s">
        <v>947</v>
      </c>
      <c r="R498" s="316" t="s">
        <v>956</v>
      </c>
      <c r="S498" s="316" t="s">
        <v>941</v>
      </c>
      <c r="T498" s="316" t="s">
        <v>940</v>
      </c>
      <c r="U498" s="316" t="s">
        <v>938</v>
      </c>
      <c r="V498" s="316" t="s">
        <v>975</v>
      </c>
      <c r="W498" s="316" t="s">
        <v>956</v>
      </c>
      <c r="X498" s="316" t="s">
        <v>982</v>
      </c>
      <c r="Y498" s="316" t="s">
        <v>941</v>
      </c>
      <c r="Z498" s="316" t="s">
        <v>941</v>
      </c>
      <c r="AA498" s="316" t="s">
        <v>947</v>
      </c>
      <c r="AB498" s="316" t="s">
        <v>940</v>
      </c>
      <c r="AC498" s="316" t="s">
        <v>941</v>
      </c>
      <c r="AD498" s="316" t="s">
        <v>941</v>
      </c>
      <c r="AE498" s="316" t="s">
        <v>941</v>
      </c>
      <c r="AF498" s="316" t="s">
        <v>947</v>
      </c>
      <c r="AG498" s="316" t="s">
        <v>956</v>
      </c>
      <c r="AH498" s="316" t="s">
        <v>940</v>
      </c>
      <c r="AI498" s="316" t="s">
        <v>938</v>
      </c>
      <c r="AJ498" s="316" t="s">
        <v>941</v>
      </c>
      <c r="AK498" s="316" t="s">
        <v>978</v>
      </c>
      <c r="AL498" s="316" t="s">
        <v>941</v>
      </c>
      <c r="AM498" s="316" t="s">
        <v>941</v>
      </c>
      <c r="AN498" s="316" t="s">
        <v>956</v>
      </c>
      <c r="AO498" s="316" t="s">
        <v>976</v>
      </c>
      <c r="AP498" s="316" t="s">
        <v>938</v>
      </c>
      <c r="AQ498" s="316" t="s">
        <v>956</v>
      </c>
      <c r="AR498" s="316" t="s">
        <v>956</v>
      </c>
    </row>
    <row r="499" spans="1:44">
      <c r="A499" s="316" t="s">
        <v>3447</v>
      </c>
      <c r="B499" s="316" t="s">
        <v>3448</v>
      </c>
      <c r="C499" s="316" t="s">
        <v>8550</v>
      </c>
      <c r="D499" s="317">
        <v>45902</v>
      </c>
      <c r="E499" s="316" t="s">
        <v>1202</v>
      </c>
      <c r="F499" s="316" t="s">
        <v>169</v>
      </c>
      <c r="G499" s="316" t="s">
        <v>7879</v>
      </c>
      <c r="H499" s="316" t="s">
        <v>3190</v>
      </c>
      <c r="I499" s="316" t="s">
        <v>3192</v>
      </c>
      <c r="J499" s="316" t="s">
        <v>941</v>
      </c>
      <c r="K499" s="316" t="s">
        <v>982</v>
      </c>
      <c r="L499" s="316" t="s">
        <v>941</v>
      </c>
      <c r="M499" s="316" t="s">
        <v>947</v>
      </c>
      <c r="N499" s="316" t="s">
        <v>938</v>
      </c>
      <c r="O499" s="316" t="s">
        <v>941</v>
      </c>
      <c r="P499" s="316" t="s">
        <v>941</v>
      </c>
      <c r="Q499" s="316" t="s">
        <v>939</v>
      </c>
      <c r="R499" s="316" t="s">
        <v>941</v>
      </c>
      <c r="S499" s="316" t="s">
        <v>941</v>
      </c>
      <c r="T499" s="316" t="s">
        <v>947</v>
      </c>
      <c r="U499" s="316" t="s">
        <v>938</v>
      </c>
      <c r="V499" s="316" t="s">
        <v>941</v>
      </c>
      <c r="W499" s="316" t="s">
        <v>941</v>
      </c>
      <c r="X499" s="316" t="s">
        <v>941</v>
      </c>
      <c r="Y499" s="316" t="s">
        <v>941</v>
      </c>
      <c r="Z499" s="316" t="s">
        <v>941</v>
      </c>
      <c r="AA499" s="316" t="s">
        <v>940</v>
      </c>
      <c r="AB499" s="316" t="s">
        <v>938</v>
      </c>
      <c r="AC499" s="316" t="s">
        <v>936</v>
      </c>
      <c r="AD499" s="316" t="s">
        <v>936</v>
      </c>
      <c r="AE499" s="316" t="s">
        <v>941</v>
      </c>
      <c r="AF499" s="316" t="s">
        <v>941</v>
      </c>
      <c r="AG499" s="316" t="s">
        <v>941</v>
      </c>
      <c r="AH499" s="316" t="s">
        <v>956</v>
      </c>
      <c r="AI499" s="316" t="s">
        <v>938</v>
      </c>
      <c r="AJ499" s="316" t="s">
        <v>941</v>
      </c>
      <c r="AK499" s="316" t="s">
        <v>941</v>
      </c>
      <c r="AL499" s="316" t="s">
        <v>941</v>
      </c>
      <c r="AM499" s="316" t="s">
        <v>941</v>
      </c>
      <c r="AN499" s="316" t="s">
        <v>941</v>
      </c>
      <c r="AO499" s="316" t="s">
        <v>976</v>
      </c>
      <c r="AP499" s="316" t="s">
        <v>938</v>
      </c>
      <c r="AQ499" s="316" t="s">
        <v>941</v>
      </c>
      <c r="AR499" s="316" t="s">
        <v>941</v>
      </c>
    </row>
    <row r="500" spans="1:44">
      <c r="A500" s="316" t="s">
        <v>8551</v>
      </c>
      <c r="B500" s="316" t="s">
        <v>8552</v>
      </c>
      <c r="C500" s="316" t="s">
        <v>8553</v>
      </c>
      <c r="D500" s="317">
        <v>45902</v>
      </c>
      <c r="E500" s="316" t="s">
        <v>1202</v>
      </c>
      <c r="F500" s="316" t="s">
        <v>169</v>
      </c>
      <c r="G500" s="316" t="s">
        <v>7879</v>
      </c>
      <c r="H500" s="316" t="s">
        <v>3190</v>
      </c>
      <c r="I500" s="316" t="s">
        <v>3192</v>
      </c>
      <c r="J500" s="316" t="s">
        <v>947</v>
      </c>
      <c r="K500" s="316" t="s">
        <v>941</v>
      </c>
      <c r="L500" s="316" t="s">
        <v>956</v>
      </c>
      <c r="M500" s="316" t="s">
        <v>940</v>
      </c>
      <c r="N500" s="316" t="s">
        <v>938</v>
      </c>
      <c r="O500" s="316" t="s">
        <v>978</v>
      </c>
      <c r="P500" s="316" t="s">
        <v>947</v>
      </c>
      <c r="Q500" s="316" t="s">
        <v>947</v>
      </c>
      <c r="R500" s="316" t="s">
        <v>941</v>
      </c>
      <c r="S500" s="316" t="s">
        <v>956</v>
      </c>
      <c r="T500" s="316" t="s">
        <v>936</v>
      </c>
      <c r="U500" s="316" t="s">
        <v>938</v>
      </c>
      <c r="V500" s="316" t="s">
        <v>956</v>
      </c>
      <c r="W500" s="316" t="s">
        <v>956</v>
      </c>
      <c r="X500" s="316" t="s">
        <v>956</v>
      </c>
      <c r="Y500" s="316" t="s">
        <v>956</v>
      </c>
      <c r="Z500" s="316" t="s">
        <v>941</v>
      </c>
      <c r="AA500" s="316" t="s">
        <v>956</v>
      </c>
      <c r="AB500" s="316" t="s">
        <v>940</v>
      </c>
      <c r="AC500" s="316" t="s">
        <v>956</v>
      </c>
      <c r="AD500" s="316" t="s">
        <v>941</v>
      </c>
      <c r="AE500" s="316" t="s">
        <v>941</v>
      </c>
      <c r="AF500" s="316" t="s">
        <v>941</v>
      </c>
      <c r="AG500" s="316" t="s">
        <v>956</v>
      </c>
      <c r="AH500" s="316" t="s">
        <v>940</v>
      </c>
      <c r="AI500" s="316" t="s">
        <v>938</v>
      </c>
      <c r="AJ500" s="316" t="s">
        <v>941</v>
      </c>
      <c r="AK500" s="316" t="s">
        <v>947</v>
      </c>
      <c r="AL500" s="316" t="s">
        <v>941</v>
      </c>
      <c r="AM500" s="316" t="s">
        <v>941</v>
      </c>
      <c r="AN500" s="316" t="s">
        <v>941</v>
      </c>
      <c r="AO500" s="316" t="s">
        <v>699</v>
      </c>
      <c r="AP500" s="316" t="s">
        <v>938</v>
      </c>
      <c r="AQ500" s="316" t="s">
        <v>956</v>
      </c>
      <c r="AR500" s="316" t="s">
        <v>941</v>
      </c>
    </row>
    <row r="501" spans="1:44">
      <c r="A501" s="316" t="s">
        <v>8554</v>
      </c>
      <c r="B501" s="316" t="s">
        <v>8555</v>
      </c>
      <c r="C501" s="316" t="s">
        <v>8556</v>
      </c>
      <c r="D501" s="317">
        <v>45902</v>
      </c>
      <c r="E501" s="316" t="s">
        <v>1202</v>
      </c>
      <c r="F501" s="316" t="s">
        <v>169</v>
      </c>
      <c r="G501" s="316" t="s">
        <v>7879</v>
      </c>
      <c r="H501" s="316" t="s">
        <v>3190</v>
      </c>
      <c r="I501" s="316" t="s">
        <v>3192</v>
      </c>
      <c r="J501" s="316" t="s">
        <v>982</v>
      </c>
      <c r="K501" s="316" t="s">
        <v>982</v>
      </c>
      <c r="L501" s="316" t="s">
        <v>982</v>
      </c>
      <c r="M501" s="316" t="s">
        <v>961</v>
      </c>
      <c r="N501" s="316" t="s">
        <v>940</v>
      </c>
      <c r="O501" s="316" t="s">
        <v>982</v>
      </c>
      <c r="P501" s="316" t="s">
        <v>982</v>
      </c>
      <c r="Q501" s="316" t="s">
        <v>939</v>
      </c>
      <c r="R501" s="316" t="s">
        <v>982</v>
      </c>
      <c r="S501" s="316" t="s">
        <v>982</v>
      </c>
      <c r="T501" s="316" t="s">
        <v>961</v>
      </c>
      <c r="U501" s="316" t="s">
        <v>961</v>
      </c>
      <c r="V501" s="316" t="s">
        <v>956</v>
      </c>
      <c r="W501" s="316" t="s">
        <v>953</v>
      </c>
      <c r="X501" s="316" t="s">
        <v>955</v>
      </c>
      <c r="Y501" s="316" t="s">
        <v>953</v>
      </c>
      <c r="Z501" s="316" t="s">
        <v>982</v>
      </c>
      <c r="AA501" s="316" t="s">
        <v>939</v>
      </c>
      <c r="AB501" s="316" t="s">
        <v>961</v>
      </c>
      <c r="AC501" s="316" t="s">
        <v>982</v>
      </c>
      <c r="AD501" s="316" t="s">
        <v>982</v>
      </c>
      <c r="AE501" s="316" t="s">
        <v>941</v>
      </c>
      <c r="AF501" s="316" t="s">
        <v>941</v>
      </c>
      <c r="AG501" s="316" t="s">
        <v>941</v>
      </c>
      <c r="AH501" s="316" t="s">
        <v>940</v>
      </c>
      <c r="AI501" s="316" t="s">
        <v>938</v>
      </c>
      <c r="AJ501" s="316" t="s">
        <v>982</v>
      </c>
      <c r="AK501" s="316" t="s">
        <v>978</v>
      </c>
      <c r="AL501" s="316" t="s">
        <v>982</v>
      </c>
      <c r="AM501" s="316" t="s">
        <v>941</v>
      </c>
      <c r="AN501" s="316" t="s">
        <v>939</v>
      </c>
      <c r="AO501" s="316" t="s">
        <v>976</v>
      </c>
      <c r="AP501" s="316" t="s">
        <v>961</v>
      </c>
      <c r="AQ501" s="316" t="s">
        <v>975</v>
      </c>
      <c r="AR501" s="316" t="s">
        <v>978</v>
      </c>
    </row>
    <row r="502" spans="1:44">
      <c r="A502" s="316" t="s">
        <v>8557</v>
      </c>
      <c r="B502" s="316" t="s">
        <v>8558</v>
      </c>
      <c r="C502" s="316" t="s">
        <v>8559</v>
      </c>
      <c r="D502" s="317">
        <v>45902</v>
      </c>
      <c r="E502" s="316" t="s">
        <v>1202</v>
      </c>
      <c r="F502" s="316" t="s">
        <v>169</v>
      </c>
      <c r="G502" s="316" t="s">
        <v>7879</v>
      </c>
      <c r="H502" s="316" t="s">
        <v>3190</v>
      </c>
      <c r="I502" s="316" t="s">
        <v>3192</v>
      </c>
      <c r="J502" s="316" t="s">
        <v>941</v>
      </c>
      <c r="K502" s="316" t="s">
        <v>941</v>
      </c>
      <c r="L502" s="316" t="s">
        <v>941</v>
      </c>
      <c r="M502" s="316" t="s">
        <v>947</v>
      </c>
      <c r="N502" s="316" t="s">
        <v>940</v>
      </c>
      <c r="O502" s="316" t="s">
        <v>975</v>
      </c>
      <c r="P502" s="316" t="s">
        <v>941</v>
      </c>
      <c r="Q502" s="316" t="s">
        <v>947</v>
      </c>
      <c r="R502" s="316" t="s">
        <v>941</v>
      </c>
      <c r="S502" s="316" t="s">
        <v>941</v>
      </c>
      <c r="T502" s="316" t="s">
        <v>947</v>
      </c>
      <c r="U502" s="316" t="s">
        <v>940</v>
      </c>
      <c r="V502" s="316" t="s">
        <v>941</v>
      </c>
      <c r="W502" s="316" t="s">
        <v>941</v>
      </c>
      <c r="X502" s="316" t="s">
        <v>941</v>
      </c>
      <c r="Y502" s="316" t="s">
        <v>941</v>
      </c>
      <c r="Z502" s="316" t="s">
        <v>982</v>
      </c>
      <c r="AA502" s="316" t="s">
        <v>947</v>
      </c>
      <c r="AB502" s="316" t="s">
        <v>940</v>
      </c>
      <c r="AC502" s="316" t="s">
        <v>941</v>
      </c>
      <c r="AD502" s="316" t="s">
        <v>941</v>
      </c>
      <c r="AE502" s="316" t="s">
        <v>941</v>
      </c>
      <c r="AF502" s="316" t="s">
        <v>941</v>
      </c>
      <c r="AG502" s="316" t="s">
        <v>956</v>
      </c>
      <c r="AH502" s="316" t="s">
        <v>956</v>
      </c>
      <c r="AI502" s="316" t="s">
        <v>938</v>
      </c>
      <c r="AJ502" s="316" t="s">
        <v>956</v>
      </c>
      <c r="AK502" s="316" t="s">
        <v>941</v>
      </c>
      <c r="AL502" s="316" t="s">
        <v>941</v>
      </c>
      <c r="AM502" s="316" t="s">
        <v>956</v>
      </c>
      <c r="AN502" s="316" t="s">
        <v>941</v>
      </c>
      <c r="AO502" s="316" t="s">
        <v>976</v>
      </c>
      <c r="AP502" s="316" t="s">
        <v>938</v>
      </c>
      <c r="AQ502" s="316" t="s">
        <v>941</v>
      </c>
      <c r="AR502" s="316" t="s">
        <v>956</v>
      </c>
    </row>
    <row r="503" spans="1:44">
      <c r="A503" s="316" t="s">
        <v>8560</v>
      </c>
      <c r="B503" s="316" t="s">
        <v>8561</v>
      </c>
      <c r="C503" s="316" t="s">
        <v>8562</v>
      </c>
      <c r="D503" s="317">
        <v>45903</v>
      </c>
      <c r="E503" s="316" t="s">
        <v>1202</v>
      </c>
      <c r="F503" s="316" t="s">
        <v>644</v>
      </c>
      <c r="G503" s="316" t="s">
        <v>7879</v>
      </c>
      <c r="H503" s="316" t="s">
        <v>3190</v>
      </c>
      <c r="I503" s="316" t="s">
        <v>3444</v>
      </c>
      <c r="J503" s="316" t="s">
        <v>947</v>
      </c>
      <c r="K503" s="316" t="s">
        <v>936</v>
      </c>
      <c r="L503" s="316" t="s">
        <v>947</v>
      </c>
      <c r="M503" s="316" t="s">
        <v>935</v>
      </c>
      <c r="N503" s="316" t="s">
        <v>940</v>
      </c>
      <c r="O503" s="316" t="s">
        <v>947</v>
      </c>
      <c r="P503" s="316" t="s">
        <v>947</v>
      </c>
      <c r="Q503" s="316" t="s">
        <v>947</v>
      </c>
      <c r="R503" s="316" t="s">
        <v>947</v>
      </c>
      <c r="S503" s="316" t="s">
        <v>947</v>
      </c>
      <c r="T503" s="316" t="s">
        <v>935</v>
      </c>
      <c r="U503" s="316" t="s">
        <v>938</v>
      </c>
      <c r="V503" s="316" t="s">
        <v>955</v>
      </c>
      <c r="W503" s="316" t="s">
        <v>978</v>
      </c>
      <c r="X503" s="316" t="s">
        <v>978</v>
      </c>
      <c r="Y503" s="316" t="s">
        <v>942</v>
      </c>
      <c r="Z503" s="316" t="s">
        <v>941</v>
      </c>
      <c r="AA503" s="316" t="s">
        <v>956</v>
      </c>
      <c r="AB503" s="316" t="s">
        <v>975</v>
      </c>
      <c r="AC503" s="316" t="s">
        <v>936</v>
      </c>
      <c r="AD503" s="316" t="s">
        <v>938</v>
      </c>
      <c r="AE503" s="316" t="s">
        <v>938</v>
      </c>
      <c r="AF503" s="316" t="s">
        <v>938</v>
      </c>
      <c r="AG503" s="316" t="s">
        <v>938</v>
      </c>
      <c r="AH503" s="316" t="s">
        <v>938</v>
      </c>
      <c r="AI503" s="316" t="s">
        <v>938</v>
      </c>
      <c r="AJ503" s="316" t="s">
        <v>938</v>
      </c>
      <c r="AK503" s="316" t="s">
        <v>938</v>
      </c>
      <c r="AL503" s="316" t="s">
        <v>938</v>
      </c>
      <c r="AM503" s="316" t="s">
        <v>938</v>
      </c>
      <c r="AN503" s="316" t="s">
        <v>938</v>
      </c>
      <c r="AO503" s="316" t="s">
        <v>938</v>
      </c>
      <c r="AP503" s="316" t="s">
        <v>938</v>
      </c>
      <c r="AQ503" s="316" t="s">
        <v>938</v>
      </c>
      <c r="AR503" s="316" t="s">
        <v>938</v>
      </c>
    </row>
    <row r="504" spans="1:44">
      <c r="A504" s="316" t="s">
        <v>8563</v>
      </c>
      <c r="B504" s="316" t="s">
        <v>8564</v>
      </c>
      <c r="C504" s="316" t="s">
        <v>8565</v>
      </c>
      <c r="D504" s="317">
        <v>45903</v>
      </c>
      <c r="E504" s="316" t="s">
        <v>1202</v>
      </c>
      <c r="F504" s="316" t="s">
        <v>644</v>
      </c>
      <c r="G504" s="316" t="s">
        <v>7879</v>
      </c>
      <c r="H504" s="316" t="s">
        <v>3190</v>
      </c>
      <c r="I504" s="316" t="s">
        <v>3451</v>
      </c>
      <c r="J504" s="316" t="s">
        <v>941</v>
      </c>
      <c r="K504" s="316" t="s">
        <v>941</v>
      </c>
      <c r="L504" s="316" t="s">
        <v>941</v>
      </c>
      <c r="M504" s="316" t="s">
        <v>947</v>
      </c>
      <c r="N504" s="316" t="s">
        <v>940</v>
      </c>
      <c r="O504" s="316" t="s">
        <v>941</v>
      </c>
      <c r="P504" s="316" t="s">
        <v>941</v>
      </c>
      <c r="Q504" s="316" t="s">
        <v>947</v>
      </c>
      <c r="R504" s="316" t="s">
        <v>941</v>
      </c>
      <c r="S504" s="316" t="s">
        <v>941</v>
      </c>
      <c r="T504" s="316" t="s">
        <v>956</v>
      </c>
      <c r="U504" s="316" t="s">
        <v>962</v>
      </c>
      <c r="V504" s="316" t="s">
        <v>947</v>
      </c>
      <c r="W504" s="316" t="s">
        <v>941</v>
      </c>
      <c r="X504" s="316" t="s">
        <v>941</v>
      </c>
      <c r="Y504" s="316" t="s">
        <v>941</v>
      </c>
      <c r="Z504" s="316" t="s">
        <v>941</v>
      </c>
      <c r="AA504" s="316" t="s">
        <v>956</v>
      </c>
      <c r="AB504" s="316" t="s">
        <v>938</v>
      </c>
      <c r="AC504" s="316" t="s">
        <v>956</v>
      </c>
      <c r="AD504" s="316" t="s">
        <v>941</v>
      </c>
      <c r="AE504" s="316" t="s">
        <v>941</v>
      </c>
      <c r="AF504" s="316" t="s">
        <v>941</v>
      </c>
      <c r="AG504" s="316" t="s">
        <v>947</v>
      </c>
      <c r="AH504" s="316" t="s">
        <v>940</v>
      </c>
      <c r="AI504" s="316" t="s">
        <v>938</v>
      </c>
      <c r="AJ504" s="316" t="s">
        <v>941</v>
      </c>
      <c r="AK504" s="316" t="s">
        <v>947</v>
      </c>
      <c r="AL504" s="316" t="s">
        <v>941</v>
      </c>
      <c r="AM504" s="316" t="s">
        <v>941</v>
      </c>
      <c r="AN504" s="316" t="s">
        <v>956</v>
      </c>
      <c r="AO504" s="316" t="s">
        <v>699</v>
      </c>
      <c r="AP504" s="316" t="s">
        <v>938</v>
      </c>
      <c r="AQ504" s="316" t="s">
        <v>941</v>
      </c>
      <c r="AR504" s="316" t="s">
        <v>941</v>
      </c>
    </row>
    <row r="505" spans="1:44">
      <c r="A505" s="316" t="s">
        <v>8566</v>
      </c>
      <c r="B505" s="316" t="s">
        <v>8567</v>
      </c>
      <c r="C505" s="316" t="s">
        <v>8568</v>
      </c>
      <c r="D505" s="317">
        <v>45903</v>
      </c>
      <c r="E505" s="316" t="s">
        <v>1202</v>
      </c>
      <c r="F505" s="316" t="s">
        <v>644</v>
      </c>
      <c r="G505" s="316" t="s">
        <v>7879</v>
      </c>
      <c r="H505" s="316" t="s">
        <v>3190</v>
      </c>
      <c r="I505" s="316" t="s">
        <v>3444</v>
      </c>
      <c r="J505" s="316" t="s">
        <v>947</v>
      </c>
      <c r="K505" s="316" t="s">
        <v>936</v>
      </c>
      <c r="L505" s="316" t="s">
        <v>947</v>
      </c>
      <c r="M505" s="316" t="s">
        <v>935</v>
      </c>
      <c r="N505" s="316" t="s">
        <v>940</v>
      </c>
      <c r="O505" s="316" t="s">
        <v>947</v>
      </c>
      <c r="P505" s="316" t="s">
        <v>947</v>
      </c>
      <c r="Q505" s="316" t="s">
        <v>947</v>
      </c>
      <c r="R505" s="316" t="s">
        <v>947</v>
      </c>
      <c r="S505" s="316" t="s">
        <v>947</v>
      </c>
      <c r="T505" s="316" t="s">
        <v>935</v>
      </c>
      <c r="U505" s="316" t="s">
        <v>938</v>
      </c>
      <c r="V505" s="316" t="s">
        <v>955</v>
      </c>
      <c r="W505" s="316" t="s">
        <v>978</v>
      </c>
      <c r="X505" s="316" t="s">
        <v>978</v>
      </c>
      <c r="Y505" s="316" t="s">
        <v>942</v>
      </c>
      <c r="Z505" s="316" t="s">
        <v>941</v>
      </c>
      <c r="AA505" s="316" t="s">
        <v>956</v>
      </c>
      <c r="AB505" s="316" t="s">
        <v>975</v>
      </c>
      <c r="AC505" s="316" t="s">
        <v>941</v>
      </c>
      <c r="AD505" s="316" t="s">
        <v>975</v>
      </c>
      <c r="AE505" s="316" t="s">
        <v>941</v>
      </c>
      <c r="AF505" s="316" t="s">
        <v>941</v>
      </c>
      <c r="AG505" s="316" t="s">
        <v>941</v>
      </c>
      <c r="AH505" s="316" t="s">
        <v>935</v>
      </c>
      <c r="AI505" s="316" t="s">
        <v>938</v>
      </c>
      <c r="AJ505" s="316" t="s">
        <v>947</v>
      </c>
      <c r="AK505" s="316" t="s">
        <v>947</v>
      </c>
      <c r="AL505" s="316" t="s">
        <v>941</v>
      </c>
      <c r="AM505" s="316" t="s">
        <v>941</v>
      </c>
      <c r="AN505" s="316" t="s">
        <v>941</v>
      </c>
      <c r="AO505" s="316" t="s">
        <v>699</v>
      </c>
      <c r="AP505" s="316" t="s">
        <v>938</v>
      </c>
      <c r="AQ505" s="316" t="s">
        <v>956</v>
      </c>
      <c r="AR505" s="316" t="s">
        <v>956</v>
      </c>
    </row>
    <row r="506" spans="1:44">
      <c r="A506" s="316" t="s">
        <v>7671</v>
      </c>
      <c r="B506" s="316" t="s">
        <v>7672</v>
      </c>
      <c r="C506" s="316" t="s">
        <v>8569</v>
      </c>
      <c r="D506" s="317">
        <v>46064</v>
      </c>
      <c r="E506" s="316" t="s">
        <v>7913</v>
      </c>
      <c r="F506" s="316" t="s">
        <v>169</v>
      </c>
      <c r="G506" s="316" t="s">
        <v>7879</v>
      </c>
      <c r="H506" s="316" t="s">
        <v>3190</v>
      </c>
      <c r="I506" s="316" t="s">
        <v>3193</v>
      </c>
      <c r="J506" s="316" t="s">
        <v>938</v>
      </c>
      <c r="K506" s="316" t="s">
        <v>938</v>
      </c>
      <c r="L506" s="316" t="s">
        <v>938</v>
      </c>
      <c r="M506" s="316" t="s">
        <v>938</v>
      </c>
      <c r="N506" s="316" t="s">
        <v>938</v>
      </c>
      <c r="O506" s="316" t="s">
        <v>938</v>
      </c>
      <c r="P506" s="316" t="s">
        <v>938</v>
      </c>
      <c r="Q506" s="316" t="s">
        <v>938</v>
      </c>
      <c r="R506" s="316" t="s">
        <v>938</v>
      </c>
      <c r="S506" s="316" t="s">
        <v>938</v>
      </c>
      <c r="T506" s="316" t="s">
        <v>938</v>
      </c>
      <c r="U506" s="316" t="s">
        <v>938</v>
      </c>
      <c r="V506" s="316" t="s">
        <v>938</v>
      </c>
      <c r="W506" s="316" t="s">
        <v>938</v>
      </c>
      <c r="X506" s="316" t="s">
        <v>938</v>
      </c>
      <c r="Y506" s="316" t="s">
        <v>938</v>
      </c>
      <c r="Z506" s="316" t="s">
        <v>938</v>
      </c>
      <c r="AA506" s="316" t="s">
        <v>938</v>
      </c>
      <c r="AB506" s="316" t="s">
        <v>938</v>
      </c>
      <c r="AC506" s="316" t="s">
        <v>938</v>
      </c>
      <c r="AD506" s="316" t="s">
        <v>936</v>
      </c>
      <c r="AE506" s="316" t="s">
        <v>41</v>
      </c>
      <c r="AF506" s="316" t="s">
        <v>947</v>
      </c>
      <c r="AG506" s="316" t="s">
        <v>941</v>
      </c>
      <c r="AH506" s="316" t="s">
        <v>939</v>
      </c>
      <c r="AI506" s="316" t="s">
        <v>938</v>
      </c>
      <c r="AJ506" s="316" t="s">
        <v>982</v>
      </c>
      <c r="AK506" s="316" t="s">
        <v>941</v>
      </c>
      <c r="AL506" s="316" t="s">
        <v>941</v>
      </c>
      <c r="AM506" s="316" t="s">
        <v>941</v>
      </c>
      <c r="AN506" s="316" t="s">
        <v>941</v>
      </c>
      <c r="AO506" s="316" t="s">
        <v>948</v>
      </c>
      <c r="AP506" s="316" t="s">
        <v>938</v>
      </c>
      <c r="AQ506" s="316" t="s">
        <v>941</v>
      </c>
      <c r="AR506" s="316" t="s">
        <v>941</v>
      </c>
    </row>
    <row r="507" spans="1:44">
      <c r="A507" s="316" t="s">
        <v>3452</v>
      </c>
      <c r="B507" s="316" t="s">
        <v>3453</v>
      </c>
      <c r="C507" s="316" t="s">
        <v>8570</v>
      </c>
      <c r="D507" s="317">
        <v>45904</v>
      </c>
      <c r="E507" s="316" t="s">
        <v>1202</v>
      </c>
      <c r="F507" s="316" t="s">
        <v>169</v>
      </c>
      <c r="G507" s="316" t="s">
        <v>7879</v>
      </c>
      <c r="H507" s="316" t="s">
        <v>3190</v>
      </c>
      <c r="I507" s="316" t="s">
        <v>3444</v>
      </c>
      <c r="J507" s="316" t="s">
        <v>947</v>
      </c>
      <c r="K507" s="316" t="s">
        <v>947</v>
      </c>
      <c r="L507" s="316" t="s">
        <v>947</v>
      </c>
      <c r="M507" s="316" t="s">
        <v>935</v>
      </c>
      <c r="N507" s="316" t="s">
        <v>938</v>
      </c>
      <c r="O507" s="316" t="s">
        <v>939</v>
      </c>
      <c r="P507" s="316" t="s">
        <v>956</v>
      </c>
      <c r="Q507" s="316" t="s">
        <v>978</v>
      </c>
      <c r="R507" s="316" t="s">
        <v>956</v>
      </c>
      <c r="S507" s="316" t="s">
        <v>939</v>
      </c>
      <c r="T507" s="316" t="s">
        <v>937</v>
      </c>
      <c r="U507" s="316" t="s">
        <v>938</v>
      </c>
      <c r="V507" s="316" t="s">
        <v>947</v>
      </c>
      <c r="W507" s="316" t="s">
        <v>947</v>
      </c>
      <c r="X507" s="316" t="s">
        <v>939</v>
      </c>
      <c r="Y507" s="316" t="s">
        <v>939</v>
      </c>
      <c r="Z507" s="316" t="s">
        <v>939</v>
      </c>
      <c r="AA507" s="316" t="s">
        <v>961</v>
      </c>
      <c r="AB507" s="316" t="s">
        <v>938</v>
      </c>
      <c r="AC507" s="316" t="s">
        <v>941</v>
      </c>
      <c r="AD507" s="316" t="s">
        <v>956</v>
      </c>
      <c r="AE507" s="316" t="s">
        <v>41</v>
      </c>
      <c r="AF507" s="316" t="s">
        <v>41</v>
      </c>
      <c r="AG507" s="316" t="s">
        <v>41</v>
      </c>
      <c r="AH507" s="316" t="s">
        <v>41</v>
      </c>
      <c r="AI507" s="316" t="s">
        <v>938</v>
      </c>
      <c r="AJ507" s="316" t="s">
        <v>956</v>
      </c>
      <c r="AK507" s="316" t="s">
        <v>956</v>
      </c>
      <c r="AL507" s="316" t="s">
        <v>956</v>
      </c>
      <c r="AM507" s="316" t="s">
        <v>941</v>
      </c>
      <c r="AN507" s="316" t="s">
        <v>941</v>
      </c>
      <c r="AO507" s="316" t="s">
        <v>699</v>
      </c>
      <c r="AP507" s="316" t="s">
        <v>938</v>
      </c>
      <c r="AQ507" s="316" t="s">
        <v>956</v>
      </c>
      <c r="AR507" s="316" t="s">
        <v>956</v>
      </c>
    </row>
    <row r="508" spans="1:44">
      <c r="A508" s="316" t="s">
        <v>8571</v>
      </c>
      <c r="B508" s="316" t="s">
        <v>8572</v>
      </c>
      <c r="C508" s="316" t="s">
        <v>8573</v>
      </c>
      <c r="D508" s="317">
        <v>45904</v>
      </c>
      <c r="E508" s="316" t="s">
        <v>1202</v>
      </c>
      <c r="F508" s="316" t="s">
        <v>644</v>
      </c>
      <c r="G508" s="316" t="s">
        <v>7879</v>
      </c>
      <c r="H508" s="316" t="s">
        <v>3190</v>
      </c>
      <c r="I508" s="316" t="s">
        <v>3451</v>
      </c>
      <c r="J508" s="316" t="s">
        <v>941</v>
      </c>
      <c r="K508" s="316" t="s">
        <v>947</v>
      </c>
      <c r="L508" s="316" t="s">
        <v>941</v>
      </c>
      <c r="M508" s="316" t="s">
        <v>947</v>
      </c>
      <c r="N508" s="316" t="s">
        <v>940</v>
      </c>
      <c r="O508" s="316" t="s">
        <v>941</v>
      </c>
      <c r="P508" s="316" t="s">
        <v>941</v>
      </c>
      <c r="Q508" s="316" t="s">
        <v>947</v>
      </c>
      <c r="R508" s="316" t="s">
        <v>941</v>
      </c>
      <c r="S508" s="316" t="s">
        <v>941</v>
      </c>
      <c r="T508" s="316" t="s">
        <v>947</v>
      </c>
      <c r="U508" s="316" t="s">
        <v>938</v>
      </c>
      <c r="V508" s="316" t="s">
        <v>947</v>
      </c>
      <c r="W508" s="316" t="s">
        <v>936</v>
      </c>
      <c r="X508" s="316" t="s">
        <v>941</v>
      </c>
      <c r="Y508" s="316" t="s">
        <v>941</v>
      </c>
      <c r="Z508" s="316" t="s">
        <v>941</v>
      </c>
      <c r="AA508" s="316" t="s">
        <v>956</v>
      </c>
      <c r="AB508" s="316" t="s">
        <v>962</v>
      </c>
      <c r="AC508" s="316" t="s">
        <v>941</v>
      </c>
      <c r="AD508" s="316" t="s">
        <v>941</v>
      </c>
      <c r="AE508" s="316" t="s">
        <v>941</v>
      </c>
      <c r="AF508" s="316" t="s">
        <v>941</v>
      </c>
      <c r="AG508" s="316" t="s">
        <v>956</v>
      </c>
      <c r="AH508" s="316" t="s">
        <v>978</v>
      </c>
      <c r="AI508" s="316" t="s">
        <v>938</v>
      </c>
      <c r="AJ508" s="316" t="s">
        <v>936</v>
      </c>
      <c r="AK508" s="316" t="s">
        <v>941</v>
      </c>
      <c r="AL508" s="316" t="s">
        <v>941</v>
      </c>
      <c r="AM508" s="316" t="s">
        <v>941</v>
      </c>
      <c r="AN508" s="316" t="s">
        <v>941</v>
      </c>
      <c r="AO508" s="316" t="s">
        <v>976</v>
      </c>
      <c r="AP508" s="316" t="s">
        <v>938</v>
      </c>
      <c r="AQ508" s="316" t="s">
        <v>956</v>
      </c>
      <c r="AR508" s="316" t="s">
        <v>956</v>
      </c>
    </row>
    <row r="509" spans="1:44">
      <c r="A509" s="316" t="s">
        <v>8574</v>
      </c>
      <c r="B509" s="316" t="s">
        <v>8575</v>
      </c>
      <c r="C509" s="316" t="s">
        <v>8576</v>
      </c>
      <c r="D509" s="317">
        <v>45904</v>
      </c>
      <c r="E509" s="316" t="s">
        <v>1202</v>
      </c>
      <c r="F509" s="316" t="s">
        <v>644</v>
      </c>
      <c r="G509" s="316" t="s">
        <v>7879</v>
      </c>
      <c r="H509" s="316" t="s">
        <v>3190</v>
      </c>
      <c r="I509" s="316" t="s">
        <v>8577</v>
      </c>
      <c r="J509" s="316" t="s">
        <v>982</v>
      </c>
      <c r="K509" s="316" t="s">
        <v>941</v>
      </c>
      <c r="L509" s="316" t="s">
        <v>699</v>
      </c>
      <c r="M509" s="316" t="s">
        <v>956</v>
      </c>
      <c r="N509" s="316" t="s">
        <v>1056</v>
      </c>
      <c r="O509" s="316" t="s">
        <v>941</v>
      </c>
      <c r="P509" s="316" t="s">
        <v>955</v>
      </c>
      <c r="Q509" s="316" t="s">
        <v>947</v>
      </c>
      <c r="R509" s="316" t="s">
        <v>941</v>
      </c>
      <c r="S509" s="316" t="s">
        <v>955</v>
      </c>
      <c r="T509" s="316" t="s">
        <v>940</v>
      </c>
      <c r="U509" s="316" t="s">
        <v>938</v>
      </c>
      <c r="V509" s="316" t="s">
        <v>941</v>
      </c>
      <c r="W509" s="316" t="s">
        <v>941</v>
      </c>
      <c r="X509" s="316" t="s">
        <v>941</v>
      </c>
      <c r="Y509" s="316" t="s">
        <v>947</v>
      </c>
      <c r="Z509" s="316" t="s">
        <v>941</v>
      </c>
      <c r="AA509" s="316" t="s">
        <v>940</v>
      </c>
      <c r="AB509" s="316" t="s">
        <v>962</v>
      </c>
      <c r="AC509" s="316" t="s">
        <v>947</v>
      </c>
      <c r="AD509" s="316" t="s">
        <v>956</v>
      </c>
      <c r="AE509" s="316" t="s">
        <v>941</v>
      </c>
      <c r="AF509" s="316" t="s">
        <v>941</v>
      </c>
      <c r="AG509" s="316" t="s">
        <v>956</v>
      </c>
      <c r="AH509" s="316" t="s">
        <v>953</v>
      </c>
      <c r="AI509" s="316" t="s">
        <v>938</v>
      </c>
      <c r="AJ509" s="316" t="s">
        <v>956</v>
      </c>
      <c r="AK509" s="316" t="s">
        <v>956</v>
      </c>
      <c r="AL509" s="316" t="s">
        <v>941</v>
      </c>
      <c r="AM509" s="316" t="s">
        <v>941</v>
      </c>
      <c r="AN509" s="316" t="s">
        <v>956</v>
      </c>
      <c r="AO509" s="316" t="s">
        <v>699</v>
      </c>
      <c r="AP509" s="316" t="s">
        <v>938</v>
      </c>
      <c r="AQ509" s="316" t="s">
        <v>941</v>
      </c>
      <c r="AR509" s="316" t="s">
        <v>941</v>
      </c>
    </row>
    <row r="510" spans="1:44">
      <c r="A510" s="316" t="s">
        <v>8578</v>
      </c>
      <c r="B510" s="316" t="s">
        <v>8579</v>
      </c>
      <c r="C510" s="316" t="s">
        <v>8580</v>
      </c>
      <c r="D510" s="317">
        <v>45904</v>
      </c>
      <c r="E510" s="316" t="s">
        <v>1202</v>
      </c>
      <c r="F510" s="316" t="s">
        <v>169</v>
      </c>
      <c r="G510" s="316" t="s">
        <v>7879</v>
      </c>
      <c r="H510" s="316" t="s">
        <v>3190</v>
      </c>
      <c r="I510" s="316" t="s">
        <v>3192</v>
      </c>
      <c r="J510" s="316" t="s">
        <v>936</v>
      </c>
      <c r="K510" s="316" t="s">
        <v>936</v>
      </c>
      <c r="L510" s="316" t="s">
        <v>936</v>
      </c>
      <c r="M510" s="316" t="s">
        <v>938</v>
      </c>
      <c r="N510" s="316" t="s">
        <v>938</v>
      </c>
      <c r="O510" s="316" t="s">
        <v>938</v>
      </c>
      <c r="P510" s="316" t="s">
        <v>938</v>
      </c>
      <c r="Q510" s="316" t="s">
        <v>938</v>
      </c>
      <c r="R510" s="316" t="s">
        <v>938</v>
      </c>
      <c r="S510" s="316" t="s">
        <v>938</v>
      </c>
      <c r="T510" s="316" t="s">
        <v>938</v>
      </c>
      <c r="U510" s="316" t="s">
        <v>938</v>
      </c>
      <c r="V510" s="316" t="s">
        <v>938</v>
      </c>
      <c r="W510" s="316" t="s">
        <v>938</v>
      </c>
      <c r="X510" s="316" t="s">
        <v>938</v>
      </c>
      <c r="Y510" s="316" t="s">
        <v>938</v>
      </c>
      <c r="Z510" s="316" t="s">
        <v>938</v>
      </c>
      <c r="AA510" s="316" t="s">
        <v>938</v>
      </c>
      <c r="AB510" s="316" t="s">
        <v>938</v>
      </c>
      <c r="AC510" s="316" t="s">
        <v>938</v>
      </c>
      <c r="AD510" s="316" t="s">
        <v>938</v>
      </c>
      <c r="AE510" s="316" t="s">
        <v>938</v>
      </c>
      <c r="AF510" s="316" t="s">
        <v>938</v>
      </c>
      <c r="AG510" s="316" t="s">
        <v>938</v>
      </c>
      <c r="AH510" s="316" t="s">
        <v>938</v>
      </c>
      <c r="AI510" s="316" t="s">
        <v>938</v>
      </c>
      <c r="AJ510" s="316" t="s">
        <v>938</v>
      </c>
      <c r="AK510" s="316" t="s">
        <v>938</v>
      </c>
      <c r="AL510" s="316" t="s">
        <v>938</v>
      </c>
      <c r="AM510" s="316" t="s">
        <v>938</v>
      </c>
      <c r="AN510" s="316" t="s">
        <v>938</v>
      </c>
      <c r="AO510" s="316" t="s">
        <v>938</v>
      </c>
      <c r="AP510" s="316" t="s">
        <v>938</v>
      </c>
      <c r="AQ510" s="316" t="s">
        <v>938</v>
      </c>
      <c r="AR510" s="316" t="s">
        <v>938</v>
      </c>
    </row>
    <row r="511" spans="1:44">
      <c r="A511" s="316" t="s">
        <v>8581</v>
      </c>
      <c r="B511" s="316" t="s">
        <v>8582</v>
      </c>
      <c r="C511" s="316" t="s">
        <v>8583</v>
      </c>
      <c r="D511" s="317">
        <v>45904</v>
      </c>
      <c r="E511" s="316" t="s">
        <v>8071</v>
      </c>
      <c r="F511" s="316" t="s">
        <v>169</v>
      </c>
      <c r="G511" s="316" t="s">
        <v>7879</v>
      </c>
      <c r="H511" s="316" t="s">
        <v>3190</v>
      </c>
      <c r="I511" s="316" t="s">
        <v>3192</v>
      </c>
      <c r="J511" s="316" t="s">
        <v>939</v>
      </c>
      <c r="K511" s="316" t="s">
        <v>947</v>
      </c>
      <c r="L511" s="316" t="s">
        <v>947</v>
      </c>
      <c r="M511" s="316" t="s">
        <v>940</v>
      </c>
      <c r="N511" s="316" t="s">
        <v>938</v>
      </c>
      <c r="O511" s="316" t="s">
        <v>938</v>
      </c>
      <c r="P511" s="316" t="s">
        <v>938</v>
      </c>
      <c r="Q511" s="316" t="s">
        <v>938</v>
      </c>
      <c r="R511" s="316" t="s">
        <v>938</v>
      </c>
      <c r="S511" s="316" t="s">
        <v>938</v>
      </c>
      <c r="T511" s="316" t="s">
        <v>938</v>
      </c>
      <c r="U511" s="316" t="s">
        <v>938</v>
      </c>
      <c r="V511" s="316" t="s">
        <v>938</v>
      </c>
      <c r="W511" s="316" t="s">
        <v>938</v>
      </c>
      <c r="X511" s="316" t="s">
        <v>938</v>
      </c>
      <c r="Y511" s="316" t="s">
        <v>938</v>
      </c>
      <c r="Z511" s="316" t="s">
        <v>938</v>
      </c>
      <c r="AA511" s="316" t="s">
        <v>938</v>
      </c>
      <c r="AB511" s="316" t="s">
        <v>938</v>
      </c>
      <c r="AC511" s="316" t="s">
        <v>938</v>
      </c>
      <c r="AD511" s="316" t="s">
        <v>938</v>
      </c>
      <c r="AE511" s="316" t="s">
        <v>938</v>
      </c>
      <c r="AF511" s="316" t="s">
        <v>938</v>
      </c>
      <c r="AG511" s="316" t="s">
        <v>938</v>
      </c>
      <c r="AH511" s="316" t="s">
        <v>938</v>
      </c>
      <c r="AI511" s="316" t="s">
        <v>938</v>
      </c>
      <c r="AJ511" s="316" t="s">
        <v>938</v>
      </c>
      <c r="AK511" s="316" t="s">
        <v>938</v>
      </c>
      <c r="AL511" s="316" t="s">
        <v>938</v>
      </c>
      <c r="AM511" s="316" t="s">
        <v>938</v>
      </c>
      <c r="AN511" s="316" t="s">
        <v>938</v>
      </c>
      <c r="AO511" s="316" t="s">
        <v>938</v>
      </c>
      <c r="AP511" s="316" t="s">
        <v>938</v>
      </c>
      <c r="AQ511" s="316" t="s">
        <v>938</v>
      </c>
      <c r="AR511" s="316" t="s">
        <v>938</v>
      </c>
    </row>
    <row r="512" spans="1:44">
      <c r="A512" s="316" t="s">
        <v>3454</v>
      </c>
      <c r="B512" s="316" t="s">
        <v>3455</v>
      </c>
      <c r="C512" s="316" t="s">
        <v>8584</v>
      </c>
      <c r="D512" s="317">
        <v>45904</v>
      </c>
      <c r="E512" s="316" t="s">
        <v>1278</v>
      </c>
      <c r="F512" s="316" t="s">
        <v>169</v>
      </c>
      <c r="G512" s="316" t="s">
        <v>7879</v>
      </c>
      <c r="H512" s="316" t="s">
        <v>3190</v>
      </c>
      <c r="I512" s="316" t="s">
        <v>3192</v>
      </c>
      <c r="J512" s="316" t="s">
        <v>41</v>
      </c>
      <c r="K512" s="316" t="s">
        <v>939</v>
      </c>
      <c r="L512" s="316" t="s">
        <v>978</v>
      </c>
      <c r="M512" s="316" t="s">
        <v>961</v>
      </c>
      <c r="N512" s="316" t="s">
        <v>938</v>
      </c>
      <c r="O512" s="316" t="s">
        <v>978</v>
      </c>
      <c r="P512" s="316" t="s">
        <v>978</v>
      </c>
      <c r="Q512" s="316" t="s">
        <v>978</v>
      </c>
      <c r="R512" s="316" t="s">
        <v>978</v>
      </c>
      <c r="S512" s="316" t="s">
        <v>978</v>
      </c>
      <c r="T512" s="316" t="s">
        <v>961</v>
      </c>
      <c r="U512" s="316" t="s">
        <v>938</v>
      </c>
      <c r="V512" s="316" t="s">
        <v>978</v>
      </c>
      <c r="W512" s="316" t="s">
        <v>947</v>
      </c>
      <c r="X512" s="316" t="s">
        <v>936</v>
      </c>
      <c r="Y512" s="316" t="s">
        <v>978</v>
      </c>
      <c r="Z512" s="316" t="s">
        <v>978</v>
      </c>
      <c r="AA512" s="316" t="s">
        <v>961</v>
      </c>
      <c r="AB512" s="316" t="s">
        <v>938</v>
      </c>
      <c r="AC512" s="316" t="s">
        <v>939</v>
      </c>
      <c r="AD512" s="316" t="s">
        <v>939</v>
      </c>
      <c r="AE512" s="316" t="s">
        <v>939</v>
      </c>
      <c r="AF512" s="316" t="s">
        <v>978</v>
      </c>
      <c r="AG512" s="316" t="s">
        <v>956</v>
      </c>
      <c r="AH512" s="316" t="s">
        <v>940</v>
      </c>
      <c r="AI512" s="316" t="s">
        <v>938</v>
      </c>
      <c r="AJ512" s="316" t="s">
        <v>978</v>
      </c>
      <c r="AK512" s="316" t="s">
        <v>956</v>
      </c>
      <c r="AL512" s="316" t="s">
        <v>956</v>
      </c>
      <c r="AM512" s="316" t="s">
        <v>978</v>
      </c>
      <c r="AN512" s="316" t="s">
        <v>956</v>
      </c>
      <c r="AO512" s="316" t="s">
        <v>940</v>
      </c>
      <c r="AP512" s="316" t="s">
        <v>938</v>
      </c>
      <c r="AQ512" s="316" t="s">
        <v>956</v>
      </c>
      <c r="AR512" s="316" t="s">
        <v>978</v>
      </c>
    </row>
    <row r="513" spans="1:44">
      <c r="A513" s="316" t="s">
        <v>8585</v>
      </c>
      <c r="B513" s="316" t="s">
        <v>8586</v>
      </c>
      <c r="C513" s="316" t="s">
        <v>8587</v>
      </c>
      <c r="D513" s="317">
        <v>45904</v>
      </c>
      <c r="E513" s="316" t="s">
        <v>1202</v>
      </c>
      <c r="F513" s="316" t="s">
        <v>169</v>
      </c>
      <c r="G513" s="316" t="s">
        <v>7879</v>
      </c>
      <c r="H513" s="316" t="s">
        <v>3190</v>
      </c>
      <c r="I513" s="316" t="s">
        <v>3192</v>
      </c>
      <c r="J513" s="316" t="s">
        <v>939</v>
      </c>
      <c r="K513" s="316" t="s">
        <v>939</v>
      </c>
      <c r="L513" s="316" t="s">
        <v>947</v>
      </c>
      <c r="M513" s="316" t="s">
        <v>937</v>
      </c>
      <c r="N513" s="316" t="s">
        <v>938</v>
      </c>
      <c r="O513" s="316" t="s">
        <v>946</v>
      </c>
      <c r="P513" s="316" t="s">
        <v>939</v>
      </c>
      <c r="Q513" s="316" t="s">
        <v>939</v>
      </c>
      <c r="R513" s="316" t="s">
        <v>939</v>
      </c>
      <c r="S513" s="316" t="s">
        <v>978</v>
      </c>
      <c r="T513" s="316" t="s">
        <v>961</v>
      </c>
      <c r="U513" s="316" t="s">
        <v>938</v>
      </c>
      <c r="V513" s="316" t="s">
        <v>1183</v>
      </c>
      <c r="W513" s="316" t="s">
        <v>955</v>
      </c>
      <c r="X513" s="316" t="s">
        <v>955</v>
      </c>
      <c r="Y513" s="316" t="s">
        <v>953</v>
      </c>
      <c r="Z513" s="316" t="s">
        <v>978</v>
      </c>
      <c r="AA513" s="316" t="s">
        <v>978</v>
      </c>
      <c r="AB513" s="316" t="s">
        <v>961</v>
      </c>
      <c r="AC513" s="316" t="s">
        <v>941</v>
      </c>
      <c r="AD513" s="316" t="s">
        <v>941</v>
      </c>
      <c r="AE513" s="316" t="s">
        <v>982</v>
      </c>
      <c r="AF513" s="316" t="s">
        <v>982</v>
      </c>
      <c r="AG513" s="316" t="s">
        <v>956</v>
      </c>
      <c r="AH513" s="316" t="s">
        <v>940</v>
      </c>
      <c r="AI513" s="316" t="s">
        <v>938</v>
      </c>
      <c r="AJ513" s="316" t="s">
        <v>978</v>
      </c>
      <c r="AK513" s="316" t="s">
        <v>956</v>
      </c>
      <c r="AL513" s="316" t="s">
        <v>941</v>
      </c>
      <c r="AM513" s="316" t="s">
        <v>982</v>
      </c>
      <c r="AN513" s="316" t="s">
        <v>978</v>
      </c>
      <c r="AO513" s="316" t="s">
        <v>699</v>
      </c>
      <c r="AP513" s="316" t="s">
        <v>938</v>
      </c>
      <c r="AQ513" s="316" t="s">
        <v>956</v>
      </c>
      <c r="AR513" s="316" t="s">
        <v>978</v>
      </c>
    </row>
    <row r="514" spans="1:44">
      <c r="A514" s="316" t="s">
        <v>3456</v>
      </c>
      <c r="B514" s="316" t="s">
        <v>3457</v>
      </c>
      <c r="C514" s="316" t="s">
        <v>8588</v>
      </c>
      <c r="D514" s="317">
        <v>45904</v>
      </c>
      <c r="E514" s="316" t="s">
        <v>1202</v>
      </c>
      <c r="F514" s="316" t="s">
        <v>169</v>
      </c>
      <c r="G514" s="316" t="s">
        <v>7879</v>
      </c>
      <c r="H514" s="316" t="s">
        <v>3190</v>
      </c>
      <c r="I514" s="316" t="s">
        <v>3192</v>
      </c>
      <c r="J514" s="316" t="s">
        <v>956</v>
      </c>
      <c r="K514" s="316" t="s">
        <v>947</v>
      </c>
      <c r="L514" s="316" t="s">
        <v>939</v>
      </c>
      <c r="M514" s="316" t="s">
        <v>936</v>
      </c>
      <c r="N514" s="316" t="s">
        <v>938</v>
      </c>
      <c r="O514" s="316" t="s">
        <v>947</v>
      </c>
      <c r="P514" s="316" t="s">
        <v>956</v>
      </c>
      <c r="Q514" s="316" t="s">
        <v>936</v>
      </c>
      <c r="R514" s="316" t="s">
        <v>947</v>
      </c>
      <c r="S514" s="316" t="s">
        <v>956</v>
      </c>
      <c r="T514" s="316" t="s">
        <v>937</v>
      </c>
      <c r="U514" s="316" t="s">
        <v>940</v>
      </c>
      <c r="V514" s="316" t="s">
        <v>956</v>
      </c>
      <c r="W514" s="316" t="s">
        <v>956</v>
      </c>
      <c r="X514" s="316" t="s">
        <v>978</v>
      </c>
      <c r="Y514" s="316" t="s">
        <v>956</v>
      </c>
      <c r="Z514" s="316" t="s">
        <v>936</v>
      </c>
      <c r="AA514" s="316" t="s">
        <v>940</v>
      </c>
      <c r="AB514" s="316" t="s">
        <v>961</v>
      </c>
      <c r="AC514" s="316" t="s">
        <v>947</v>
      </c>
      <c r="AD514" s="316" t="s">
        <v>956</v>
      </c>
      <c r="AE514" s="316" t="s">
        <v>956</v>
      </c>
      <c r="AF514" s="316" t="s">
        <v>41</v>
      </c>
      <c r="AG514" s="316" t="s">
        <v>41</v>
      </c>
      <c r="AH514" s="316" t="s">
        <v>41</v>
      </c>
      <c r="AI514" s="316" t="s">
        <v>938</v>
      </c>
      <c r="AJ514" s="316" t="s">
        <v>41</v>
      </c>
      <c r="AK514" s="316" t="s">
        <v>41</v>
      </c>
      <c r="AL514" s="316" t="s">
        <v>41</v>
      </c>
      <c r="AM514" s="316" t="s">
        <v>939</v>
      </c>
      <c r="AN514" s="316" t="s">
        <v>956</v>
      </c>
      <c r="AO514" s="316" t="s">
        <v>935</v>
      </c>
      <c r="AP514" s="316" t="s">
        <v>938</v>
      </c>
      <c r="AQ514" s="316" t="s">
        <v>956</v>
      </c>
      <c r="AR514" s="316" t="s">
        <v>956</v>
      </c>
    </row>
    <row r="515" spans="1:44">
      <c r="A515" s="316" t="s">
        <v>8589</v>
      </c>
      <c r="B515" s="316" t="s">
        <v>8590</v>
      </c>
      <c r="C515" s="316" t="s">
        <v>8591</v>
      </c>
      <c r="D515" s="317">
        <v>45905</v>
      </c>
      <c r="E515" s="316" t="s">
        <v>7913</v>
      </c>
      <c r="F515" s="316" t="s">
        <v>644</v>
      </c>
      <c r="G515" s="316" t="s">
        <v>7879</v>
      </c>
      <c r="H515" s="316" t="s">
        <v>3190</v>
      </c>
      <c r="I515" s="316" t="s">
        <v>3193</v>
      </c>
      <c r="J515" s="316" t="s">
        <v>977</v>
      </c>
      <c r="K515" s="316" t="s">
        <v>978</v>
      </c>
      <c r="L515" s="316" t="s">
        <v>955</v>
      </c>
      <c r="M515" s="316" t="s">
        <v>970</v>
      </c>
      <c r="N515" s="316" t="s">
        <v>961</v>
      </c>
      <c r="O515" s="316" t="s">
        <v>941</v>
      </c>
      <c r="P515" s="316" t="s">
        <v>947</v>
      </c>
      <c r="Q515" s="316" t="s">
        <v>939</v>
      </c>
      <c r="R515" s="316" t="s">
        <v>939</v>
      </c>
      <c r="S515" s="316" t="s">
        <v>939</v>
      </c>
      <c r="T515" s="316" t="s">
        <v>947</v>
      </c>
      <c r="U515" s="316" t="s">
        <v>961</v>
      </c>
      <c r="V515" s="316" t="s">
        <v>941</v>
      </c>
      <c r="W515" s="316" t="s">
        <v>939</v>
      </c>
      <c r="X515" s="316" t="s">
        <v>939</v>
      </c>
      <c r="Y515" s="316" t="s">
        <v>977</v>
      </c>
      <c r="Z515" s="316" t="s">
        <v>977</v>
      </c>
      <c r="AA515" s="316" t="s">
        <v>939</v>
      </c>
      <c r="AB515" s="316" t="s">
        <v>699</v>
      </c>
      <c r="AC515" s="316" t="s">
        <v>939</v>
      </c>
      <c r="AD515" s="316" t="s">
        <v>939</v>
      </c>
      <c r="AE515" s="316" t="s">
        <v>939</v>
      </c>
      <c r="AF515" s="316" t="s">
        <v>939</v>
      </c>
      <c r="AG515" s="316" t="s">
        <v>982</v>
      </c>
      <c r="AH515" s="316" t="s">
        <v>955</v>
      </c>
      <c r="AI515" s="316" t="s">
        <v>962</v>
      </c>
      <c r="AJ515" s="316" t="s">
        <v>982</v>
      </c>
      <c r="AK515" s="316" t="s">
        <v>982</v>
      </c>
      <c r="AL515" s="316" t="s">
        <v>941</v>
      </c>
      <c r="AM515" s="316" t="s">
        <v>982</v>
      </c>
      <c r="AN515" s="316" t="s">
        <v>982</v>
      </c>
      <c r="AO515" s="316" t="s">
        <v>699</v>
      </c>
      <c r="AP515" s="316" t="s">
        <v>961</v>
      </c>
      <c r="AQ515" s="316" t="s">
        <v>977</v>
      </c>
      <c r="AR515" s="316" t="s">
        <v>977</v>
      </c>
    </row>
    <row r="516" spans="1:44">
      <c r="A516" s="316" t="s">
        <v>8592</v>
      </c>
      <c r="B516" s="316" t="s">
        <v>8593</v>
      </c>
      <c r="C516" s="316" t="s">
        <v>8594</v>
      </c>
      <c r="D516" s="317">
        <v>45905</v>
      </c>
      <c r="E516" s="316" t="s">
        <v>7913</v>
      </c>
      <c r="F516" s="316" t="s">
        <v>169</v>
      </c>
      <c r="G516" s="316" t="s">
        <v>7879</v>
      </c>
      <c r="H516" s="316" t="s">
        <v>3190</v>
      </c>
      <c r="I516" s="316" t="s">
        <v>3459</v>
      </c>
      <c r="J516" s="316" t="s">
        <v>956</v>
      </c>
      <c r="K516" s="316" t="s">
        <v>937</v>
      </c>
      <c r="L516" s="316" t="s">
        <v>956</v>
      </c>
      <c r="M516" s="316" t="s">
        <v>940</v>
      </c>
      <c r="N516" s="316" t="s">
        <v>938</v>
      </c>
      <c r="O516" s="316" t="s">
        <v>941</v>
      </c>
      <c r="P516" s="316" t="s">
        <v>941</v>
      </c>
      <c r="Q516" s="316" t="s">
        <v>956</v>
      </c>
      <c r="R516" s="316" t="s">
        <v>947</v>
      </c>
      <c r="S516" s="316" t="s">
        <v>939</v>
      </c>
      <c r="T516" s="316" t="s">
        <v>940</v>
      </c>
      <c r="U516" s="316" t="s">
        <v>938</v>
      </c>
      <c r="V516" s="316" t="s">
        <v>939</v>
      </c>
      <c r="W516" s="316" t="s">
        <v>941</v>
      </c>
      <c r="X516" s="316" t="s">
        <v>941</v>
      </c>
      <c r="Y516" s="316" t="s">
        <v>956</v>
      </c>
      <c r="Z516" s="316" t="s">
        <v>947</v>
      </c>
      <c r="AA516" s="316" t="s">
        <v>940</v>
      </c>
      <c r="AB516" s="316" t="s">
        <v>938</v>
      </c>
      <c r="AC516" s="316" t="s">
        <v>941</v>
      </c>
      <c r="AD516" s="316" t="s">
        <v>956</v>
      </c>
      <c r="AE516" s="316" t="s">
        <v>941</v>
      </c>
      <c r="AF516" s="316" t="s">
        <v>941</v>
      </c>
      <c r="AG516" s="316" t="s">
        <v>941</v>
      </c>
      <c r="AH516" s="316" t="s">
        <v>940</v>
      </c>
      <c r="AI516" s="316" t="s">
        <v>938</v>
      </c>
      <c r="AJ516" s="316" t="s">
        <v>956</v>
      </c>
      <c r="AK516" s="316" t="s">
        <v>941</v>
      </c>
      <c r="AL516" s="316" t="s">
        <v>941</v>
      </c>
      <c r="AM516" s="316" t="s">
        <v>947</v>
      </c>
      <c r="AN516" s="316" t="s">
        <v>941</v>
      </c>
      <c r="AO516" s="316" t="s">
        <v>940</v>
      </c>
      <c r="AP516" s="316" t="s">
        <v>938</v>
      </c>
      <c r="AQ516" s="316" t="s">
        <v>956</v>
      </c>
      <c r="AR516" s="316" t="s">
        <v>941</v>
      </c>
    </row>
    <row r="517" spans="1:44">
      <c r="A517" s="316" t="s">
        <v>8595</v>
      </c>
      <c r="B517" s="316" t="s">
        <v>8596</v>
      </c>
      <c r="C517" s="316" t="s">
        <v>8597</v>
      </c>
      <c r="D517" s="317">
        <v>45904</v>
      </c>
      <c r="E517" s="316" t="s">
        <v>1202</v>
      </c>
      <c r="F517" s="316" t="s">
        <v>644</v>
      </c>
      <c r="G517" s="316" t="s">
        <v>7879</v>
      </c>
      <c r="H517" s="316" t="s">
        <v>3190</v>
      </c>
      <c r="I517" s="316" t="s">
        <v>3451</v>
      </c>
      <c r="J517" s="316" t="s">
        <v>956</v>
      </c>
      <c r="K517" s="316" t="s">
        <v>941</v>
      </c>
      <c r="L517" s="316" t="s">
        <v>936</v>
      </c>
      <c r="M517" s="316" t="s">
        <v>956</v>
      </c>
      <c r="N517" s="316" t="s">
        <v>940</v>
      </c>
      <c r="O517" s="316" t="s">
        <v>956</v>
      </c>
      <c r="P517" s="316" t="s">
        <v>941</v>
      </c>
      <c r="Q517" s="316" t="s">
        <v>947</v>
      </c>
      <c r="R517" s="316" t="s">
        <v>941</v>
      </c>
      <c r="S517" s="316" t="s">
        <v>941</v>
      </c>
      <c r="T517" s="316" t="s">
        <v>956</v>
      </c>
      <c r="U517" s="316" t="s">
        <v>938</v>
      </c>
      <c r="V517" s="316" t="s">
        <v>956</v>
      </c>
      <c r="W517" s="316" t="s">
        <v>936</v>
      </c>
      <c r="X517" s="316" t="s">
        <v>941</v>
      </c>
      <c r="Y517" s="316" t="s">
        <v>941</v>
      </c>
      <c r="Z517" s="316" t="s">
        <v>941</v>
      </c>
      <c r="AA517" s="316" t="s">
        <v>956</v>
      </c>
      <c r="AB517" s="316" t="s">
        <v>962</v>
      </c>
      <c r="AC517" s="316" t="s">
        <v>947</v>
      </c>
      <c r="AD517" s="316" t="s">
        <v>956</v>
      </c>
      <c r="AE517" s="316" t="s">
        <v>941</v>
      </c>
      <c r="AF517" s="316" t="s">
        <v>941</v>
      </c>
      <c r="AG517" s="316" t="s">
        <v>956</v>
      </c>
      <c r="AH517" s="316" t="s">
        <v>940</v>
      </c>
      <c r="AI517" s="316" t="s">
        <v>938</v>
      </c>
      <c r="AJ517" s="316" t="s">
        <v>956</v>
      </c>
      <c r="AK517" s="316" t="s">
        <v>941</v>
      </c>
      <c r="AL517" s="316" t="s">
        <v>941</v>
      </c>
      <c r="AM517" s="316" t="s">
        <v>956</v>
      </c>
      <c r="AN517" s="316" t="s">
        <v>941</v>
      </c>
      <c r="AO517" s="316" t="s">
        <v>699</v>
      </c>
      <c r="AP517" s="316" t="s">
        <v>938</v>
      </c>
      <c r="AQ517" s="316" t="s">
        <v>956</v>
      </c>
      <c r="AR517" s="316" t="s">
        <v>947</v>
      </c>
    </row>
    <row r="518" spans="1:44">
      <c r="A518" s="316" t="s">
        <v>8598</v>
      </c>
      <c r="B518" s="316" t="s">
        <v>8599</v>
      </c>
      <c r="C518" s="316" t="s">
        <v>8600</v>
      </c>
      <c r="D518" s="317">
        <v>45905</v>
      </c>
      <c r="E518" s="316" t="s">
        <v>8071</v>
      </c>
      <c r="F518" s="316" t="s">
        <v>169</v>
      </c>
      <c r="G518" s="316" t="s">
        <v>7879</v>
      </c>
      <c r="H518" s="316" t="s">
        <v>3190</v>
      </c>
      <c r="I518" s="316" t="s">
        <v>3192</v>
      </c>
      <c r="J518" s="316" t="s">
        <v>941</v>
      </c>
      <c r="K518" s="316" t="s">
        <v>982</v>
      </c>
      <c r="L518" s="316" t="s">
        <v>941</v>
      </c>
      <c r="M518" s="316" t="s">
        <v>940</v>
      </c>
      <c r="N518" s="316" t="s">
        <v>938</v>
      </c>
      <c r="O518" s="316" t="s">
        <v>941</v>
      </c>
      <c r="P518" s="316" t="s">
        <v>941</v>
      </c>
      <c r="Q518" s="316" t="s">
        <v>947</v>
      </c>
      <c r="R518" s="316" t="s">
        <v>947</v>
      </c>
      <c r="S518" s="316" t="s">
        <v>941</v>
      </c>
      <c r="T518" s="316" t="s">
        <v>961</v>
      </c>
      <c r="U518" s="316" t="s">
        <v>938</v>
      </c>
      <c r="V518" s="316" t="s">
        <v>978</v>
      </c>
      <c r="W518" s="316" t="s">
        <v>956</v>
      </c>
      <c r="X518" s="316" t="s">
        <v>956</v>
      </c>
      <c r="Y518" s="316" t="s">
        <v>699</v>
      </c>
      <c r="Z518" s="316" t="s">
        <v>978</v>
      </c>
      <c r="AA518" s="316" t="s">
        <v>961</v>
      </c>
      <c r="AB518" s="316" t="s">
        <v>938</v>
      </c>
      <c r="AC518" s="316" t="s">
        <v>936</v>
      </c>
      <c r="AD518" s="316" t="s">
        <v>956</v>
      </c>
      <c r="AE518" s="316" t="s">
        <v>978</v>
      </c>
      <c r="AF518" s="316" t="s">
        <v>941</v>
      </c>
      <c r="AG518" s="316" t="s">
        <v>956</v>
      </c>
      <c r="AH518" s="316" t="s">
        <v>936</v>
      </c>
      <c r="AI518" s="316" t="s">
        <v>938</v>
      </c>
      <c r="AJ518" s="316" t="s">
        <v>941</v>
      </c>
      <c r="AK518" s="316" t="s">
        <v>939</v>
      </c>
      <c r="AL518" s="316" t="s">
        <v>947</v>
      </c>
      <c r="AM518" s="316" t="s">
        <v>939</v>
      </c>
      <c r="AN518" s="316" t="s">
        <v>939</v>
      </c>
      <c r="AO518" s="316" t="s">
        <v>699</v>
      </c>
      <c r="AP518" s="316" t="s">
        <v>938</v>
      </c>
      <c r="AQ518" s="316" t="s">
        <v>939</v>
      </c>
      <c r="AR518" s="316" t="s">
        <v>939</v>
      </c>
    </row>
    <row r="519" spans="1:44">
      <c r="A519" s="316" t="s">
        <v>8601</v>
      </c>
      <c r="B519" s="316" t="s">
        <v>8602</v>
      </c>
      <c r="C519" s="316" t="s">
        <v>8603</v>
      </c>
      <c r="D519" s="317">
        <v>45905</v>
      </c>
      <c r="E519" s="316" t="s">
        <v>7913</v>
      </c>
      <c r="F519" s="316" t="s">
        <v>169</v>
      </c>
      <c r="G519" s="316" t="s">
        <v>7879</v>
      </c>
      <c r="H519" s="316" t="s">
        <v>3190</v>
      </c>
      <c r="I519" s="316" t="s">
        <v>3194</v>
      </c>
      <c r="J519" s="316" t="s">
        <v>939</v>
      </c>
      <c r="K519" s="316" t="s">
        <v>978</v>
      </c>
      <c r="L519" s="316" t="s">
        <v>955</v>
      </c>
      <c r="M519" s="316" t="s">
        <v>975</v>
      </c>
      <c r="N519" s="316" t="s">
        <v>938</v>
      </c>
      <c r="O519" s="316" t="s">
        <v>939</v>
      </c>
      <c r="P519" s="316" t="s">
        <v>978</v>
      </c>
      <c r="Q519" s="316" t="s">
        <v>939</v>
      </c>
      <c r="R519" s="316" t="s">
        <v>978</v>
      </c>
      <c r="S519" s="316" t="s">
        <v>939</v>
      </c>
      <c r="T519" s="316" t="s">
        <v>955</v>
      </c>
      <c r="U519" s="316" t="s">
        <v>938</v>
      </c>
      <c r="V519" s="316" t="s">
        <v>982</v>
      </c>
      <c r="W519" s="316" t="s">
        <v>955</v>
      </c>
      <c r="X519" s="316" t="s">
        <v>941</v>
      </c>
      <c r="Y519" s="316" t="s">
        <v>982</v>
      </c>
      <c r="Z519" s="316" t="s">
        <v>939</v>
      </c>
      <c r="AA519" s="316" t="s">
        <v>953</v>
      </c>
      <c r="AB519" s="316" t="s">
        <v>938</v>
      </c>
      <c r="AC519" s="316" t="s">
        <v>939</v>
      </c>
      <c r="AD519" s="316" t="s">
        <v>939</v>
      </c>
      <c r="AE519" s="316" t="s">
        <v>939</v>
      </c>
      <c r="AF519" s="316" t="s">
        <v>955</v>
      </c>
      <c r="AG519" s="316" t="s">
        <v>978</v>
      </c>
      <c r="AH519" s="316" t="s">
        <v>936</v>
      </c>
      <c r="AI519" s="316" t="s">
        <v>938</v>
      </c>
      <c r="AJ519" s="316" t="s">
        <v>956</v>
      </c>
      <c r="AK519" s="316" t="s">
        <v>939</v>
      </c>
      <c r="AL519" s="316" t="s">
        <v>936</v>
      </c>
      <c r="AM519" s="316" t="s">
        <v>939</v>
      </c>
      <c r="AN519" s="316" t="s">
        <v>941</v>
      </c>
      <c r="AO519" s="316" t="s">
        <v>699</v>
      </c>
      <c r="AP519" s="316" t="s">
        <v>938</v>
      </c>
      <c r="AQ519" s="316" t="s">
        <v>977</v>
      </c>
      <c r="AR519" s="316" t="s">
        <v>982</v>
      </c>
    </row>
    <row r="520" spans="1:44">
      <c r="A520" s="316" t="s">
        <v>3460</v>
      </c>
      <c r="B520" s="316" t="s">
        <v>3461</v>
      </c>
      <c r="C520" s="316" t="s">
        <v>8604</v>
      </c>
      <c r="D520" s="317">
        <v>45905</v>
      </c>
      <c r="E520" s="316" t="s">
        <v>7913</v>
      </c>
      <c r="F520" s="316" t="s">
        <v>644</v>
      </c>
      <c r="G520" s="316" t="s">
        <v>7879</v>
      </c>
      <c r="H520" s="316" t="s">
        <v>3190</v>
      </c>
      <c r="I520" s="316" t="s">
        <v>3193</v>
      </c>
      <c r="J520" s="316" t="s">
        <v>939</v>
      </c>
      <c r="K520" s="316" t="s">
        <v>978</v>
      </c>
      <c r="L520" s="316" t="s">
        <v>941</v>
      </c>
      <c r="M520" s="316" t="s">
        <v>961</v>
      </c>
      <c r="N520" s="316" t="s">
        <v>938</v>
      </c>
      <c r="O520" s="316" t="s">
        <v>939</v>
      </c>
      <c r="P520" s="316" t="s">
        <v>978</v>
      </c>
      <c r="Q520" s="316" t="s">
        <v>939</v>
      </c>
      <c r="R520" s="316" t="s">
        <v>939</v>
      </c>
      <c r="S520" s="316" t="s">
        <v>939</v>
      </c>
      <c r="T520" s="316" t="s">
        <v>956</v>
      </c>
      <c r="U520" s="316" t="s">
        <v>938</v>
      </c>
      <c r="V520" s="316" t="s">
        <v>978</v>
      </c>
      <c r="W520" s="316" t="s">
        <v>939</v>
      </c>
      <c r="X520" s="316" t="s">
        <v>939</v>
      </c>
      <c r="Y520" s="316" t="s">
        <v>939</v>
      </c>
      <c r="Z520" s="316" t="s">
        <v>941</v>
      </c>
      <c r="AA520" s="316" t="s">
        <v>939</v>
      </c>
      <c r="AB520" s="316" t="s">
        <v>938</v>
      </c>
      <c r="AC520" s="316" t="s">
        <v>939</v>
      </c>
      <c r="AD520" s="316" t="s">
        <v>939</v>
      </c>
      <c r="AE520" s="316" t="s">
        <v>939</v>
      </c>
      <c r="AF520" s="316" t="s">
        <v>939</v>
      </c>
      <c r="AG520" s="316" t="s">
        <v>939</v>
      </c>
      <c r="AH520" s="316" t="s">
        <v>955</v>
      </c>
      <c r="AI520" s="316" t="s">
        <v>938</v>
      </c>
      <c r="AJ520" s="316" t="s">
        <v>938</v>
      </c>
      <c r="AK520" s="316" t="s">
        <v>938</v>
      </c>
      <c r="AL520" s="316" t="s">
        <v>938</v>
      </c>
      <c r="AM520" s="316" t="s">
        <v>938</v>
      </c>
      <c r="AN520" s="316" t="s">
        <v>938</v>
      </c>
      <c r="AO520" s="316" t="s">
        <v>938</v>
      </c>
      <c r="AP520" s="316" t="s">
        <v>938</v>
      </c>
      <c r="AQ520" s="316" t="s">
        <v>938</v>
      </c>
      <c r="AR520" s="316" t="s">
        <v>938</v>
      </c>
    </row>
    <row r="521" spans="1:44">
      <c r="A521" s="316" t="s">
        <v>8605</v>
      </c>
      <c r="B521" s="316" t="s">
        <v>8606</v>
      </c>
      <c r="C521" s="316" t="s">
        <v>8607</v>
      </c>
      <c r="D521" s="317">
        <v>45905</v>
      </c>
      <c r="E521" s="316" t="s">
        <v>7913</v>
      </c>
      <c r="F521" s="316" t="s">
        <v>644</v>
      </c>
      <c r="G521" s="316" t="s">
        <v>7879</v>
      </c>
      <c r="H521" s="316" t="s">
        <v>3190</v>
      </c>
      <c r="I521" s="316" t="s">
        <v>3193</v>
      </c>
      <c r="J521" s="316" t="s">
        <v>941</v>
      </c>
      <c r="K521" s="316" t="s">
        <v>978</v>
      </c>
      <c r="L521" s="316" t="s">
        <v>978</v>
      </c>
      <c r="M521" s="316" t="s">
        <v>961</v>
      </c>
      <c r="N521" s="316" t="s">
        <v>961</v>
      </c>
      <c r="O521" s="316" t="s">
        <v>963</v>
      </c>
      <c r="P521" s="316" t="s">
        <v>978</v>
      </c>
      <c r="Q521" s="316" t="s">
        <v>939</v>
      </c>
      <c r="R521" s="316" t="s">
        <v>939</v>
      </c>
      <c r="S521" s="316" t="s">
        <v>939</v>
      </c>
      <c r="T521" s="316" t="s">
        <v>978</v>
      </c>
      <c r="U521" s="316" t="s">
        <v>975</v>
      </c>
      <c r="V521" s="316" t="s">
        <v>939</v>
      </c>
      <c r="W521" s="316" t="s">
        <v>939</v>
      </c>
      <c r="X521" s="316" t="s">
        <v>939</v>
      </c>
      <c r="Y521" s="316" t="s">
        <v>966</v>
      </c>
      <c r="Z521" s="316" t="s">
        <v>977</v>
      </c>
      <c r="AA521" s="316" t="s">
        <v>939</v>
      </c>
      <c r="AB521" s="316" t="s">
        <v>975</v>
      </c>
      <c r="AC521" s="316" t="s">
        <v>941</v>
      </c>
      <c r="AD521" s="316" t="s">
        <v>939</v>
      </c>
      <c r="AE521" s="316" t="s">
        <v>939</v>
      </c>
      <c r="AF521" s="316" t="s">
        <v>939</v>
      </c>
      <c r="AG521" s="316" t="s">
        <v>982</v>
      </c>
      <c r="AH521" s="316" t="s">
        <v>955</v>
      </c>
      <c r="AI521" s="316" t="s">
        <v>940</v>
      </c>
      <c r="AJ521" s="316" t="s">
        <v>982</v>
      </c>
      <c r="AK521" s="316" t="s">
        <v>941</v>
      </c>
      <c r="AL521" s="316" t="s">
        <v>941</v>
      </c>
      <c r="AM521" s="316" t="s">
        <v>982</v>
      </c>
      <c r="AN521" s="316" t="s">
        <v>982</v>
      </c>
      <c r="AO521" s="316" t="s">
        <v>699</v>
      </c>
      <c r="AP521" s="316" t="s">
        <v>975</v>
      </c>
      <c r="AQ521" s="316" t="s">
        <v>982</v>
      </c>
      <c r="AR521" s="316" t="s">
        <v>977</v>
      </c>
    </row>
    <row r="522" spans="1:44">
      <c r="A522" s="316" t="s">
        <v>8608</v>
      </c>
      <c r="B522" s="316" t="s">
        <v>8609</v>
      </c>
      <c r="C522" s="316" t="s">
        <v>8610</v>
      </c>
      <c r="D522" s="317">
        <v>45906</v>
      </c>
      <c r="E522" s="316" t="s">
        <v>1202</v>
      </c>
      <c r="F522" s="316" t="s">
        <v>169</v>
      </c>
      <c r="G522" s="316" t="s">
        <v>7879</v>
      </c>
      <c r="H522" s="316" t="s">
        <v>3190</v>
      </c>
      <c r="I522" s="316" t="s">
        <v>3192</v>
      </c>
      <c r="J522" s="316" t="s">
        <v>947</v>
      </c>
      <c r="K522" s="316" t="s">
        <v>947</v>
      </c>
      <c r="L522" s="316" t="s">
        <v>947</v>
      </c>
      <c r="M522" s="316" t="s">
        <v>935</v>
      </c>
      <c r="N522" s="316" t="s">
        <v>938</v>
      </c>
      <c r="O522" s="316" t="s">
        <v>956</v>
      </c>
      <c r="P522" s="316" t="s">
        <v>956</v>
      </c>
      <c r="Q522" s="316" t="s">
        <v>956</v>
      </c>
      <c r="R522" s="316" t="s">
        <v>956</v>
      </c>
      <c r="S522" s="316" t="s">
        <v>939</v>
      </c>
      <c r="T522" s="316" t="s">
        <v>935</v>
      </c>
      <c r="U522" s="316" t="s">
        <v>938</v>
      </c>
      <c r="V522" s="316" t="s">
        <v>947</v>
      </c>
      <c r="W522" s="316" t="s">
        <v>947</v>
      </c>
      <c r="X522" s="316" t="s">
        <v>947</v>
      </c>
      <c r="Y522" s="316" t="s">
        <v>936</v>
      </c>
      <c r="Z522" s="316" t="s">
        <v>947</v>
      </c>
      <c r="AA522" s="316" t="s">
        <v>961</v>
      </c>
      <c r="AB522" s="316" t="s">
        <v>938</v>
      </c>
      <c r="AC522" s="316" t="s">
        <v>947</v>
      </c>
      <c r="AD522" s="316" t="s">
        <v>941</v>
      </c>
      <c r="AE522" s="316" t="s">
        <v>947</v>
      </c>
      <c r="AF522" s="316" t="s">
        <v>947</v>
      </c>
      <c r="AG522" s="316" t="s">
        <v>978</v>
      </c>
      <c r="AH522" s="316" t="s">
        <v>935</v>
      </c>
      <c r="AI522" s="316" t="s">
        <v>938</v>
      </c>
      <c r="AJ522" s="316" t="s">
        <v>956</v>
      </c>
      <c r="AK522" s="316" t="s">
        <v>947</v>
      </c>
      <c r="AL522" s="316" t="s">
        <v>941</v>
      </c>
      <c r="AM522" s="316" t="s">
        <v>941</v>
      </c>
      <c r="AN522" s="316" t="s">
        <v>941</v>
      </c>
      <c r="AO522" s="316" t="s">
        <v>699</v>
      </c>
      <c r="AP522" s="316" t="s">
        <v>938</v>
      </c>
      <c r="AQ522" s="316" t="s">
        <v>978</v>
      </c>
      <c r="AR522" s="316" t="s">
        <v>956</v>
      </c>
    </row>
    <row r="523" spans="1:44">
      <c r="A523" s="316" t="s">
        <v>8611</v>
      </c>
      <c r="B523" s="316" t="s">
        <v>8612</v>
      </c>
      <c r="C523" s="316" t="s">
        <v>8613</v>
      </c>
      <c r="D523" s="317">
        <v>45906</v>
      </c>
      <c r="E523" s="316" t="s">
        <v>1202</v>
      </c>
      <c r="F523" s="316" t="s">
        <v>169</v>
      </c>
      <c r="G523" s="316" t="s">
        <v>7879</v>
      </c>
      <c r="H523" s="316" t="s">
        <v>3190</v>
      </c>
      <c r="I523" s="316" t="s">
        <v>3192</v>
      </c>
      <c r="J523" s="316" t="s">
        <v>947</v>
      </c>
      <c r="K523" s="316" t="s">
        <v>956</v>
      </c>
      <c r="L523" s="316" t="s">
        <v>956</v>
      </c>
      <c r="M523" s="316" t="s">
        <v>935</v>
      </c>
      <c r="N523" s="316" t="s">
        <v>938</v>
      </c>
      <c r="O523" s="316" t="s">
        <v>936</v>
      </c>
      <c r="P523" s="316" t="s">
        <v>956</v>
      </c>
      <c r="Q523" s="316" t="s">
        <v>947</v>
      </c>
      <c r="R523" s="316" t="s">
        <v>947</v>
      </c>
      <c r="S523" s="316" t="s">
        <v>947</v>
      </c>
      <c r="T523" s="316" t="s">
        <v>940</v>
      </c>
      <c r="U523" s="316" t="s">
        <v>938</v>
      </c>
      <c r="V523" s="316" t="s">
        <v>955</v>
      </c>
      <c r="W523" s="316" t="s">
        <v>955</v>
      </c>
      <c r="X523" s="316" t="s">
        <v>978</v>
      </c>
      <c r="Y523" s="316" t="s">
        <v>942</v>
      </c>
      <c r="Z523" s="316" t="s">
        <v>941</v>
      </c>
      <c r="AA523" s="316" t="s">
        <v>978</v>
      </c>
      <c r="AB523" s="316" t="s">
        <v>938</v>
      </c>
      <c r="AC523" s="316" t="s">
        <v>947</v>
      </c>
      <c r="AD523" s="316" t="s">
        <v>947</v>
      </c>
      <c r="AE523" s="316" t="s">
        <v>947</v>
      </c>
      <c r="AF523" s="316" t="s">
        <v>956</v>
      </c>
      <c r="AG523" s="316" t="s">
        <v>947</v>
      </c>
      <c r="AH523" s="316" t="s">
        <v>940</v>
      </c>
      <c r="AI523" s="316" t="s">
        <v>938</v>
      </c>
      <c r="AJ523" s="316" t="s">
        <v>947</v>
      </c>
      <c r="AK523" s="316" t="s">
        <v>947</v>
      </c>
      <c r="AL523" s="316" t="s">
        <v>947</v>
      </c>
      <c r="AM523" s="316" t="s">
        <v>936</v>
      </c>
      <c r="AN523" s="316" t="s">
        <v>947</v>
      </c>
      <c r="AO523" s="316" t="s">
        <v>699</v>
      </c>
      <c r="AP523" s="316" t="s">
        <v>938</v>
      </c>
      <c r="AQ523" s="316" t="s">
        <v>956</v>
      </c>
      <c r="AR523" s="316" t="s">
        <v>956</v>
      </c>
    </row>
    <row r="524" spans="1:44">
      <c r="A524" s="316" t="s">
        <v>8614</v>
      </c>
      <c r="B524" s="316" t="s">
        <v>8615</v>
      </c>
      <c r="C524" s="316" t="s">
        <v>8616</v>
      </c>
      <c r="D524" s="317">
        <v>45906</v>
      </c>
      <c r="E524" s="316" t="s">
        <v>1202</v>
      </c>
      <c r="F524" s="316" t="s">
        <v>169</v>
      </c>
      <c r="G524" s="316" t="s">
        <v>7879</v>
      </c>
      <c r="H524" s="316" t="s">
        <v>3190</v>
      </c>
      <c r="I524" s="316" t="s">
        <v>3192</v>
      </c>
      <c r="J524" s="316" t="s">
        <v>978</v>
      </c>
      <c r="K524" s="316" t="s">
        <v>939</v>
      </c>
      <c r="L524" s="316" t="s">
        <v>939</v>
      </c>
      <c r="M524" s="316" t="s">
        <v>937</v>
      </c>
      <c r="N524" s="316" t="s">
        <v>938</v>
      </c>
      <c r="O524" s="316" t="s">
        <v>939</v>
      </c>
      <c r="P524" s="316" t="s">
        <v>978</v>
      </c>
      <c r="Q524" s="316" t="s">
        <v>978</v>
      </c>
      <c r="R524" s="316" t="s">
        <v>978</v>
      </c>
      <c r="S524" s="316" t="s">
        <v>978</v>
      </c>
      <c r="T524" s="316" t="s">
        <v>937</v>
      </c>
      <c r="U524" s="316" t="s">
        <v>938</v>
      </c>
      <c r="V524" s="316" t="s">
        <v>955</v>
      </c>
      <c r="W524" s="316" t="s">
        <v>953</v>
      </c>
      <c r="X524" s="316" t="s">
        <v>955</v>
      </c>
      <c r="Y524" s="316" t="s">
        <v>953</v>
      </c>
      <c r="Z524" s="316" t="s">
        <v>978</v>
      </c>
      <c r="AA524" s="316" t="s">
        <v>955</v>
      </c>
      <c r="AB524" s="316" t="s">
        <v>938</v>
      </c>
      <c r="AC524" s="316" t="s">
        <v>982</v>
      </c>
      <c r="AD524" s="316" t="s">
        <v>982</v>
      </c>
      <c r="AE524" s="316" t="s">
        <v>978</v>
      </c>
      <c r="AF524" s="316" t="s">
        <v>941</v>
      </c>
      <c r="AG524" s="316" t="s">
        <v>941</v>
      </c>
      <c r="AH524" s="316" t="s">
        <v>935</v>
      </c>
      <c r="AI524" s="316" t="s">
        <v>938</v>
      </c>
      <c r="AJ524" s="316" t="s">
        <v>956</v>
      </c>
      <c r="AK524" s="316" t="s">
        <v>956</v>
      </c>
      <c r="AL524" s="316" t="s">
        <v>955</v>
      </c>
      <c r="AM524" s="316" t="s">
        <v>982</v>
      </c>
      <c r="AN524" s="316" t="s">
        <v>982</v>
      </c>
      <c r="AO524" s="316" t="s">
        <v>699</v>
      </c>
      <c r="AP524" s="316" t="s">
        <v>970</v>
      </c>
      <c r="AQ524" s="316" t="s">
        <v>978</v>
      </c>
      <c r="AR524" s="316" t="s">
        <v>978</v>
      </c>
    </row>
    <row r="525" spans="1:44">
      <c r="A525" s="316" t="s">
        <v>8617</v>
      </c>
      <c r="B525" s="316" t="s">
        <v>8618</v>
      </c>
      <c r="C525" s="316" t="s">
        <v>8619</v>
      </c>
      <c r="D525" s="317">
        <v>45906</v>
      </c>
      <c r="E525" s="316" t="s">
        <v>1202</v>
      </c>
      <c r="F525" s="316" t="s">
        <v>644</v>
      </c>
      <c r="G525" s="316" t="s">
        <v>7879</v>
      </c>
      <c r="H525" s="316" t="s">
        <v>3190</v>
      </c>
      <c r="I525" s="316" t="s">
        <v>8620</v>
      </c>
      <c r="J525" s="316" t="s">
        <v>941</v>
      </c>
      <c r="K525" s="316" t="s">
        <v>982</v>
      </c>
      <c r="L525" s="316" t="s">
        <v>982</v>
      </c>
      <c r="M525" s="316" t="s">
        <v>947</v>
      </c>
      <c r="N525" s="316" t="s">
        <v>940</v>
      </c>
      <c r="O525" s="316" t="s">
        <v>982</v>
      </c>
      <c r="P525" s="316" t="s">
        <v>941</v>
      </c>
      <c r="Q525" s="316" t="s">
        <v>947</v>
      </c>
      <c r="R525" s="316" t="s">
        <v>941</v>
      </c>
      <c r="S525" s="316" t="s">
        <v>941</v>
      </c>
      <c r="T525" s="316" t="s">
        <v>947</v>
      </c>
      <c r="U525" s="316" t="s">
        <v>940</v>
      </c>
      <c r="V525" s="316" t="s">
        <v>941</v>
      </c>
      <c r="W525" s="316" t="s">
        <v>941</v>
      </c>
      <c r="X525" s="316" t="s">
        <v>941</v>
      </c>
      <c r="Y525" s="316" t="s">
        <v>941</v>
      </c>
      <c r="Z525" s="316" t="s">
        <v>941</v>
      </c>
      <c r="AA525" s="316" t="s">
        <v>947</v>
      </c>
      <c r="AB525" s="316" t="s">
        <v>940</v>
      </c>
      <c r="AC525" s="316" t="s">
        <v>956</v>
      </c>
      <c r="AD525" s="316" t="s">
        <v>941</v>
      </c>
      <c r="AE525" s="316" t="s">
        <v>941</v>
      </c>
      <c r="AF525" s="316" t="s">
        <v>982</v>
      </c>
      <c r="AG525" s="316" t="s">
        <v>941</v>
      </c>
      <c r="AH525" s="316" t="s">
        <v>978</v>
      </c>
      <c r="AI525" s="316" t="s">
        <v>938</v>
      </c>
      <c r="AJ525" s="316" t="s">
        <v>941</v>
      </c>
      <c r="AK525" s="316" t="s">
        <v>941</v>
      </c>
      <c r="AL525" s="316" t="s">
        <v>941</v>
      </c>
      <c r="AM525" s="316" t="s">
        <v>941</v>
      </c>
      <c r="AN525" s="316" t="s">
        <v>941</v>
      </c>
      <c r="AO525" s="316" t="s">
        <v>979</v>
      </c>
      <c r="AP525" s="316" t="s">
        <v>940</v>
      </c>
      <c r="AQ525" s="316" t="s">
        <v>941</v>
      </c>
      <c r="AR525" s="316" t="s">
        <v>941</v>
      </c>
    </row>
    <row r="526" spans="1:44">
      <c r="A526" s="316" t="s">
        <v>8621</v>
      </c>
      <c r="B526" s="316" t="s">
        <v>8622</v>
      </c>
      <c r="C526" s="316" t="s">
        <v>8623</v>
      </c>
      <c r="D526" s="317">
        <v>45906</v>
      </c>
      <c r="E526" s="316" t="s">
        <v>1202</v>
      </c>
      <c r="F526" s="316" t="s">
        <v>644</v>
      </c>
      <c r="G526" s="316" t="s">
        <v>7879</v>
      </c>
      <c r="H526" s="316" t="s">
        <v>3190</v>
      </c>
      <c r="I526" s="316" t="s">
        <v>3451</v>
      </c>
      <c r="J526" s="316" t="s">
        <v>982</v>
      </c>
      <c r="K526" s="316" t="s">
        <v>982</v>
      </c>
      <c r="L526" s="316" t="s">
        <v>982</v>
      </c>
      <c r="M526" s="316" t="s">
        <v>947</v>
      </c>
      <c r="N526" s="316" t="s">
        <v>940</v>
      </c>
      <c r="O526" s="316" t="s">
        <v>937</v>
      </c>
      <c r="P526" s="316" t="s">
        <v>941</v>
      </c>
      <c r="Q526" s="316" t="s">
        <v>947</v>
      </c>
      <c r="R526" s="316" t="s">
        <v>941</v>
      </c>
      <c r="S526" s="316" t="s">
        <v>941</v>
      </c>
      <c r="T526" s="316" t="s">
        <v>947</v>
      </c>
      <c r="U526" s="316" t="s">
        <v>961</v>
      </c>
      <c r="V526" s="316" t="s">
        <v>941</v>
      </c>
      <c r="W526" s="316" t="s">
        <v>941</v>
      </c>
      <c r="X526" s="316" t="s">
        <v>941</v>
      </c>
      <c r="Y526" s="316" t="s">
        <v>941</v>
      </c>
      <c r="Z526" s="316" t="s">
        <v>941</v>
      </c>
      <c r="AA526" s="316" t="s">
        <v>947</v>
      </c>
      <c r="AB526" s="316" t="s">
        <v>940</v>
      </c>
      <c r="AC526" s="316" t="s">
        <v>941</v>
      </c>
      <c r="AD526" s="316" t="s">
        <v>936</v>
      </c>
      <c r="AE526" s="316" t="s">
        <v>941</v>
      </c>
      <c r="AF526" s="316" t="s">
        <v>982</v>
      </c>
      <c r="AG526" s="316" t="s">
        <v>941</v>
      </c>
      <c r="AH526" s="316" t="s">
        <v>947</v>
      </c>
      <c r="AI526" s="316" t="s">
        <v>938</v>
      </c>
      <c r="AJ526" s="316" t="s">
        <v>941</v>
      </c>
      <c r="AK526" s="316" t="s">
        <v>941</v>
      </c>
      <c r="AL526" s="316" t="s">
        <v>941</v>
      </c>
      <c r="AM526" s="316" t="s">
        <v>941</v>
      </c>
      <c r="AN526" s="316" t="s">
        <v>941</v>
      </c>
      <c r="AO526" s="316" t="s">
        <v>699</v>
      </c>
      <c r="AP526" s="316" t="s">
        <v>940</v>
      </c>
      <c r="AQ526" s="316" t="s">
        <v>941</v>
      </c>
      <c r="AR526" s="316" t="s">
        <v>941</v>
      </c>
    </row>
    <row r="527" spans="1:44">
      <c r="A527" s="316" t="s">
        <v>8624</v>
      </c>
      <c r="B527" s="316" t="s">
        <v>8625</v>
      </c>
      <c r="C527" s="316" t="s">
        <v>8626</v>
      </c>
      <c r="D527" s="317">
        <v>45908</v>
      </c>
      <c r="E527" s="316" t="s">
        <v>1202</v>
      </c>
      <c r="F527" s="316" t="s">
        <v>644</v>
      </c>
      <c r="G527" s="316" t="s">
        <v>7879</v>
      </c>
      <c r="H527" s="316" t="s">
        <v>3190</v>
      </c>
      <c r="I527" s="316" t="s">
        <v>3451</v>
      </c>
      <c r="J527" s="316" t="s">
        <v>941</v>
      </c>
      <c r="K527" s="316" t="s">
        <v>941</v>
      </c>
      <c r="L527" s="316" t="s">
        <v>941</v>
      </c>
      <c r="M527" s="316" t="s">
        <v>947</v>
      </c>
      <c r="N527" s="316" t="s">
        <v>938</v>
      </c>
      <c r="O527" s="316" t="s">
        <v>956</v>
      </c>
      <c r="P527" s="316" t="s">
        <v>941</v>
      </c>
      <c r="Q527" s="316" t="s">
        <v>947</v>
      </c>
      <c r="R527" s="316" t="s">
        <v>941</v>
      </c>
      <c r="S527" s="316" t="s">
        <v>941</v>
      </c>
      <c r="T527" s="316" t="s">
        <v>947</v>
      </c>
      <c r="U527" s="316" t="s">
        <v>940</v>
      </c>
      <c r="V527" s="316" t="s">
        <v>955</v>
      </c>
      <c r="W527" s="316" t="s">
        <v>942</v>
      </c>
      <c r="X527" s="316" t="s">
        <v>955</v>
      </c>
      <c r="Y527" s="316" t="s">
        <v>942</v>
      </c>
      <c r="Z527" s="316" t="s">
        <v>941</v>
      </c>
      <c r="AA527" s="316" t="s">
        <v>947</v>
      </c>
      <c r="AB527" s="316" t="s">
        <v>938</v>
      </c>
      <c r="AC527" s="316" t="s">
        <v>939</v>
      </c>
      <c r="AD527" s="316" t="s">
        <v>941</v>
      </c>
      <c r="AE527" s="316" t="s">
        <v>941</v>
      </c>
      <c r="AF527" s="316" t="s">
        <v>947</v>
      </c>
      <c r="AG527" s="316" t="s">
        <v>941</v>
      </c>
      <c r="AH527" s="316" t="s">
        <v>956</v>
      </c>
      <c r="AI527" s="316" t="s">
        <v>938</v>
      </c>
      <c r="AJ527" s="316" t="s">
        <v>939</v>
      </c>
      <c r="AK527" s="316" t="s">
        <v>956</v>
      </c>
      <c r="AL527" s="316" t="s">
        <v>941</v>
      </c>
      <c r="AM527" s="316" t="s">
        <v>941</v>
      </c>
      <c r="AN527" s="316" t="s">
        <v>941</v>
      </c>
      <c r="AO527" s="316" t="s">
        <v>699</v>
      </c>
      <c r="AP527" s="316" t="s">
        <v>940</v>
      </c>
      <c r="AQ527" s="316" t="s">
        <v>941</v>
      </c>
      <c r="AR527" s="316" t="s">
        <v>956</v>
      </c>
    </row>
    <row r="528" spans="1:44">
      <c r="A528" s="316" t="s">
        <v>8627</v>
      </c>
      <c r="B528" s="316" t="s">
        <v>8628</v>
      </c>
      <c r="C528" s="316" t="s">
        <v>8629</v>
      </c>
      <c r="D528" s="317">
        <v>45908</v>
      </c>
      <c r="E528" s="316" t="s">
        <v>1202</v>
      </c>
      <c r="F528" s="316" t="s">
        <v>644</v>
      </c>
      <c r="G528" s="316" t="s">
        <v>7879</v>
      </c>
      <c r="H528" s="316" t="s">
        <v>3190</v>
      </c>
      <c r="I528" s="316" t="s">
        <v>3451</v>
      </c>
      <c r="J528" s="316" t="s">
        <v>939</v>
      </c>
      <c r="K528" s="316" t="s">
        <v>982</v>
      </c>
      <c r="L528" s="316" t="s">
        <v>939</v>
      </c>
      <c r="M528" s="316" t="s">
        <v>936</v>
      </c>
      <c r="N528" s="316" t="s">
        <v>938</v>
      </c>
      <c r="O528" s="316" t="s">
        <v>936</v>
      </c>
      <c r="P528" s="316" t="s">
        <v>982</v>
      </c>
      <c r="Q528" s="316" t="s">
        <v>970</v>
      </c>
      <c r="R528" s="316" t="s">
        <v>978</v>
      </c>
      <c r="S528" s="316" t="s">
        <v>978</v>
      </c>
      <c r="T528" s="316" t="s">
        <v>961</v>
      </c>
      <c r="U528" s="316" t="s">
        <v>938</v>
      </c>
      <c r="V528" s="316" t="s">
        <v>956</v>
      </c>
      <c r="W528" s="316" t="s">
        <v>953</v>
      </c>
      <c r="X528" s="316" t="s">
        <v>955</v>
      </c>
      <c r="Y528" s="316" t="s">
        <v>953</v>
      </c>
      <c r="Z528" s="316" t="s">
        <v>955</v>
      </c>
      <c r="AA528" s="316" t="s">
        <v>961</v>
      </c>
      <c r="AB528" s="316" t="s">
        <v>938</v>
      </c>
      <c r="AC528" s="316" t="s">
        <v>936</v>
      </c>
      <c r="AD528" s="316" t="s">
        <v>936</v>
      </c>
      <c r="AE528" s="316" t="s">
        <v>978</v>
      </c>
      <c r="AF528" s="316" t="s">
        <v>978</v>
      </c>
      <c r="AG528" s="316" t="s">
        <v>936</v>
      </c>
      <c r="AH528" s="316" t="s">
        <v>936</v>
      </c>
      <c r="AI528" s="316" t="s">
        <v>938</v>
      </c>
      <c r="AJ528" s="316" t="s">
        <v>936</v>
      </c>
      <c r="AK528" s="316" t="s">
        <v>936</v>
      </c>
      <c r="AL528" s="316" t="s">
        <v>936</v>
      </c>
      <c r="AM528" s="316" t="s">
        <v>936</v>
      </c>
      <c r="AN528" s="316" t="s">
        <v>936</v>
      </c>
      <c r="AO528" s="316" t="s">
        <v>936</v>
      </c>
      <c r="AP528" s="316" t="s">
        <v>938</v>
      </c>
      <c r="AQ528" s="316" t="s">
        <v>936</v>
      </c>
      <c r="AR528" s="316" t="s">
        <v>936</v>
      </c>
    </row>
    <row r="529" spans="1:44">
      <c r="A529" s="316" t="s">
        <v>3462</v>
      </c>
      <c r="B529" s="316" t="s">
        <v>3463</v>
      </c>
      <c r="C529" s="316" t="s">
        <v>8630</v>
      </c>
      <c r="D529" s="317">
        <v>45908</v>
      </c>
      <c r="E529" s="316" t="s">
        <v>1202</v>
      </c>
      <c r="F529" s="316" t="s">
        <v>169</v>
      </c>
      <c r="G529" s="316" t="s">
        <v>7879</v>
      </c>
      <c r="H529" s="316" t="s">
        <v>3190</v>
      </c>
      <c r="I529" s="316" t="s">
        <v>3192</v>
      </c>
      <c r="J529" s="316" t="s">
        <v>956</v>
      </c>
      <c r="K529" s="316" t="s">
        <v>956</v>
      </c>
      <c r="L529" s="316" t="s">
        <v>41</v>
      </c>
      <c r="M529" s="316" t="s">
        <v>935</v>
      </c>
      <c r="N529" s="316" t="s">
        <v>938</v>
      </c>
      <c r="O529" s="316" t="s">
        <v>936</v>
      </c>
      <c r="P529" s="316" t="s">
        <v>956</v>
      </c>
      <c r="Q529" s="316" t="s">
        <v>956</v>
      </c>
      <c r="R529" s="316" t="s">
        <v>956</v>
      </c>
      <c r="S529" s="316" t="s">
        <v>937</v>
      </c>
      <c r="T529" s="316" t="s">
        <v>935</v>
      </c>
      <c r="U529" s="316" t="s">
        <v>938</v>
      </c>
      <c r="V529" s="316" t="s">
        <v>956</v>
      </c>
      <c r="W529" s="316" t="s">
        <v>947</v>
      </c>
      <c r="X529" s="316" t="s">
        <v>956</v>
      </c>
      <c r="Y529" s="316" t="s">
        <v>947</v>
      </c>
      <c r="Z529" s="316" t="s">
        <v>947</v>
      </c>
      <c r="AA529" s="316" t="s">
        <v>940</v>
      </c>
      <c r="AB529" s="316" t="s">
        <v>938</v>
      </c>
      <c r="AC529" s="316" t="s">
        <v>956</v>
      </c>
      <c r="AD529" s="316" t="s">
        <v>941</v>
      </c>
      <c r="AE529" s="316" t="s">
        <v>941</v>
      </c>
      <c r="AF529" s="316" t="s">
        <v>936</v>
      </c>
      <c r="AG529" s="316" t="s">
        <v>956</v>
      </c>
      <c r="AH529" s="316" t="s">
        <v>949</v>
      </c>
      <c r="AI529" s="316" t="s">
        <v>938</v>
      </c>
      <c r="AJ529" s="316" t="s">
        <v>956</v>
      </c>
      <c r="AK529" s="316" t="s">
        <v>956</v>
      </c>
      <c r="AL529" s="316" t="s">
        <v>956</v>
      </c>
      <c r="AM529" s="316" t="s">
        <v>941</v>
      </c>
      <c r="AN529" s="316" t="s">
        <v>947</v>
      </c>
      <c r="AO529" s="316" t="s">
        <v>699</v>
      </c>
      <c r="AP529" s="316" t="s">
        <v>938</v>
      </c>
      <c r="AQ529" s="316" t="s">
        <v>936</v>
      </c>
      <c r="AR529" s="316" t="s">
        <v>956</v>
      </c>
    </row>
    <row r="530" spans="1:44">
      <c r="A530" s="316" t="s">
        <v>8631</v>
      </c>
      <c r="B530" s="316" t="s">
        <v>8632</v>
      </c>
      <c r="C530" s="316" t="s">
        <v>8633</v>
      </c>
      <c r="D530" s="317">
        <v>45909</v>
      </c>
      <c r="E530" s="316" t="s">
        <v>1202</v>
      </c>
      <c r="F530" s="316" t="s">
        <v>644</v>
      </c>
      <c r="G530" s="316" t="s">
        <v>7879</v>
      </c>
      <c r="H530" s="316" t="s">
        <v>3190</v>
      </c>
      <c r="I530" s="316" t="s">
        <v>3451</v>
      </c>
      <c r="J530" s="316" t="s">
        <v>941</v>
      </c>
      <c r="K530" s="316" t="s">
        <v>982</v>
      </c>
      <c r="L530" s="316" t="s">
        <v>982</v>
      </c>
      <c r="M530" s="316" t="s">
        <v>956</v>
      </c>
      <c r="N530" s="316" t="s">
        <v>940</v>
      </c>
      <c r="O530" s="316" t="s">
        <v>949</v>
      </c>
      <c r="P530" s="316" t="s">
        <v>941</v>
      </c>
      <c r="Q530" s="316" t="s">
        <v>947</v>
      </c>
      <c r="R530" s="316" t="s">
        <v>941</v>
      </c>
      <c r="S530" s="316" t="s">
        <v>941</v>
      </c>
      <c r="T530" s="316" t="s">
        <v>947</v>
      </c>
      <c r="U530" s="316" t="s">
        <v>938</v>
      </c>
      <c r="V530" s="316" t="s">
        <v>947</v>
      </c>
      <c r="W530" s="316" t="s">
        <v>941</v>
      </c>
      <c r="X530" s="316" t="s">
        <v>941</v>
      </c>
      <c r="Y530" s="316" t="s">
        <v>941</v>
      </c>
      <c r="Z530" s="316" t="s">
        <v>941</v>
      </c>
      <c r="AA530" s="316" t="s">
        <v>956</v>
      </c>
      <c r="AB530" s="316" t="s">
        <v>938</v>
      </c>
      <c r="AC530" s="316" t="s">
        <v>936</v>
      </c>
      <c r="AD530" s="316" t="s">
        <v>941</v>
      </c>
      <c r="AE530" s="316" t="s">
        <v>941</v>
      </c>
      <c r="AF530" s="316" t="s">
        <v>941</v>
      </c>
      <c r="AG530" s="316" t="s">
        <v>941</v>
      </c>
      <c r="AH530" s="316" t="s">
        <v>940</v>
      </c>
      <c r="AI530" s="316" t="s">
        <v>938</v>
      </c>
      <c r="AJ530" s="316" t="s">
        <v>941</v>
      </c>
      <c r="AK530" s="316" t="s">
        <v>941</v>
      </c>
      <c r="AL530" s="316" t="s">
        <v>941</v>
      </c>
      <c r="AM530" s="316" t="s">
        <v>941</v>
      </c>
      <c r="AN530" s="316" t="s">
        <v>941</v>
      </c>
      <c r="AO530" s="316" t="s">
        <v>699</v>
      </c>
      <c r="AP530" s="316" t="s">
        <v>961</v>
      </c>
      <c r="AQ530" s="316" t="s">
        <v>953</v>
      </c>
      <c r="AR530" s="316" t="s">
        <v>941</v>
      </c>
    </row>
    <row r="531" spans="1:44">
      <c r="A531" s="316" t="s">
        <v>8634</v>
      </c>
      <c r="B531" s="316" t="s">
        <v>8635</v>
      </c>
      <c r="C531" s="316" t="s">
        <v>8636</v>
      </c>
      <c r="D531" s="317">
        <v>45909</v>
      </c>
      <c r="E531" s="316" t="s">
        <v>1208</v>
      </c>
      <c r="F531" s="316" t="s">
        <v>644</v>
      </c>
      <c r="G531" s="316" t="s">
        <v>7879</v>
      </c>
      <c r="H531" s="316" t="s">
        <v>3190</v>
      </c>
      <c r="I531" s="316" t="s">
        <v>8444</v>
      </c>
      <c r="J531" s="316" t="s">
        <v>956</v>
      </c>
      <c r="K531" s="316" t="s">
        <v>978</v>
      </c>
      <c r="L531" s="316" t="s">
        <v>978</v>
      </c>
      <c r="M531" s="316" t="s">
        <v>961</v>
      </c>
      <c r="N531" s="316" t="s">
        <v>938</v>
      </c>
      <c r="O531" s="316" t="s">
        <v>956</v>
      </c>
      <c r="P531" s="316" t="s">
        <v>955</v>
      </c>
      <c r="Q531" s="316" t="s">
        <v>978</v>
      </c>
      <c r="R531" s="316" t="s">
        <v>978</v>
      </c>
      <c r="S531" s="316" t="s">
        <v>978</v>
      </c>
      <c r="T531" s="316" t="s">
        <v>961</v>
      </c>
      <c r="U531" s="316" t="s">
        <v>938</v>
      </c>
      <c r="V531" s="316" t="s">
        <v>978</v>
      </c>
      <c r="W531" s="316" t="s">
        <v>946</v>
      </c>
      <c r="X531" s="316" t="s">
        <v>956</v>
      </c>
      <c r="Y531" s="316" t="s">
        <v>947</v>
      </c>
      <c r="Z531" s="316" t="s">
        <v>947</v>
      </c>
      <c r="AA531" s="316" t="s">
        <v>935</v>
      </c>
      <c r="AB531" s="316" t="s">
        <v>938</v>
      </c>
      <c r="AC531" s="316" t="s">
        <v>939</v>
      </c>
      <c r="AD531" s="316" t="s">
        <v>947</v>
      </c>
      <c r="AE531" s="316" t="s">
        <v>947</v>
      </c>
      <c r="AF531" s="316" t="s">
        <v>947</v>
      </c>
      <c r="AG531" s="316" t="s">
        <v>947</v>
      </c>
      <c r="AH531" s="316" t="s">
        <v>935</v>
      </c>
      <c r="AI531" s="316" t="s">
        <v>938</v>
      </c>
      <c r="AJ531" s="316" t="s">
        <v>947</v>
      </c>
      <c r="AK531" s="316" t="s">
        <v>947</v>
      </c>
      <c r="AL531" s="316" t="s">
        <v>947</v>
      </c>
      <c r="AM531" s="316" t="s">
        <v>947</v>
      </c>
      <c r="AN531" s="316" t="s">
        <v>947</v>
      </c>
      <c r="AO531" s="316" t="s">
        <v>699</v>
      </c>
      <c r="AP531" s="316" t="s">
        <v>938</v>
      </c>
      <c r="AQ531" s="316" t="s">
        <v>947</v>
      </c>
      <c r="AR531" s="316" t="s">
        <v>939</v>
      </c>
    </row>
    <row r="532" spans="1:44">
      <c r="A532" s="316" t="s">
        <v>8637</v>
      </c>
      <c r="B532" s="316" t="s">
        <v>8638</v>
      </c>
      <c r="C532" s="316" t="s">
        <v>8639</v>
      </c>
      <c r="D532" s="317">
        <v>45909</v>
      </c>
      <c r="E532" s="316" t="s">
        <v>1202</v>
      </c>
      <c r="F532" s="316" t="s">
        <v>644</v>
      </c>
      <c r="G532" s="316" t="s">
        <v>7879</v>
      </c>
      <c r="H532" s="316" t="s">
        <v>3190</v>
      </c>
      <c r="I532" s="316" t="s">
        <v>3451</v>
      </c>
      <c r="J532" s="316" t="s">
        <v>941</v>
      </c>
      <c r="K532" s="316" t="s">
        <v>941</v>
      </c>
      <c r="L532" s="316" t="s">
        <v>956</v>
      </c>
      <c r="M532" s="316" t="s">
        <v>975</v>
      </c>
      <c r="N532" s="316" t="s">
        <v>940</v>
      </c>
      <c r="O532" s="316" t="s">
        <v>956</v>
      </c>
      <c r="P532" s="316" t="s">
        <v>956</v>
      </c>
      <c r="Q532" s="316" t="s">
        <v>947</v>
      </c>
      <c r="R532" s="316" t="s">
        <v>978</v>
      </c>
      <c r="S532" s="316" t="s">
        <v>941</v>
      </c>
      <c r="T532" s="316" t="s">
        <v>946</v>
      </c>
      <c r="U532" s="316" t="s">
        <v>962</v>
      </c>
      <c r="V532" s="316" t="s">
        <v>941</v>
      </c>
      <c r="W532" s="316" t="s">
        <v>956</v>
      </c>
      <c r="X532" s="316" t="s">
        <v>941</v>
      </c>
      <c r="Y532" s="316" t="s">
        <v>941</v>
      </c>
      <c r="Z532" s="316" t="s">
        <v>941</v>
      </c>
      <c r="AA532" s="316" t="s">
        <v>947</v>
      </c>
      <c r="AB532" s="316" t="s">
        <v>940</v>
      </c>
      <c r="AC532" s="316" t="s">
        <v>941</v>
      </c>
      <c r="AD532" s="316" t="s">
        <v>941</v>
      </c>
      <c r="AE532" s="316" t="s">
        <v>941</v>
      </c>
      <c r="AF532" s="316" t="s">
        <v>947</v>
      </c>
      <c r="AG532" s="316" t="s">
        <v>956</v>
      </c>
      <c r="AH532" s="316" t="s">
        <v>961</v>
      </c>
      <c r="AI532" s="316" t="s">
        <v>938</v>
      </c>
      <c r="AJ532" s="316" t="s">
        <v>941</v>
      </c>
      <c r="AK532" s="316" t="s">
        <v>956</v>
      </c>
      <c r="AL532" s="316" t="s">
        <v>941</v>
      </c>
      <c r="AM532" s="316" t="s">
        <v>941</v>
      </c>
      <c r="AN532" s="316" t="s">
        <v>956</v>
      </c>
      <c r="AO532" s="316" t="s">
        <v>976</v>
      </c>
      <c r="AP532" s="316" t="s">
        <v>940</v>
      </c>
      <c r="AQ532" s="316" t="s">
        <v>956</v>
      </c>
      <c r="AR532" s="316" t="s">
        <v>956</v>
      </c>
    </row>
    <row r="533" spans="1:44">
      <c r="A533" s="316" t="s">
        <v>8640</v>
      </c>
      <c r="B533" s="316" t="s">
        <v>8641</v>
      </c>
      <c r="C533" s="316" t="s">
        <v>8642</v>
      </c>
      <c r="D533" s="317">
        <v>45909</v>
      </c>
      <c r="E533" s="316" t="s">
        <v>7913</v>
      </c>
      <c r="F533" s="316" t="s">
        <v>644</v>
      </c>
      <c r="G533" s="316" t="s">
        <v>7879</v>
      </c>
      <c r="H533" s="316" t="s">
        <v>3190</v>
      </c>
      <c r="I533" s="316" t="s">
        <v>3193</v>
      </c>
      <c r="J533" s="316" t="s">
        <v>982</v>
      </c>
      <c r="K533" s="316" t="s">
        <v>978</v>
      </c>
      <c r="L533" s="316" t="s">
        <v>955</v>
      </c>
      <c r="M533" s="316" t="s">
        <v>961</v>
      </c>
      <c r="N533" s="316" t="s">
        <v>938</v>
      </c>
      <c r="O533" s="316" t="s">
        <v>977</v>
      </c>
      <c r="P533" s="316" t="s">
        <v>978</v>
      </c>
      <c r="Q533" s="316" t="s">
        <v>975</v>
      </c>
      <c r="R533" s="316" t="s">
        <v>939</v>
      </c>
      <c r="S533" s="316" t="s">
        <v>939</v>
      </c>
      <c r="T533" s="316" t="s">
        <v>977</v>
      </c>
      <c r="U533" s="316" t="s">
        <v>975</v>
      </c>
      <c r="V533" s="316" t="s">
        <v>982</v>
      </c>
      <c r="W533" s="316" t="s">
        <v>939</v>
      </c>
      <c r="X533" s="316" t="s">
        <v>941</v>
      </c>
      <c r="Y533" s="316" t="s">
        <v>977</v>
      </c>
      <c r="Z533" s="316" t="s">
        <v>941</v>
      </c>
      <c r="AA533" s="316" t="s">
        <v>953</v>
      </c>
      <c r="AB533" s="316" t="s">
        <v>940</v>
      </c>
      <c r="AC533" s="316" t="s">
        <v>947</v>
      </c>
      <c r="AD533" s="316" t="s">
        <v>982</v>
      </c>
      <c r="AE533" s="316" t="s">
        <v>939</v>
      </c>
      <c r="AF533" s="316" t="s">
        <v>965</v>
      </c>
      <c r="AG533" s="316" t="s">
        <v>947</v>
      </c>
      <c r="AH533" s="316" t="s">
        <v>956</v>
      </c>
      <c r="AI533" s="316" t="s">
        <v>940</v>
      </c>
      <c r="AJ533" s="316" t="s">
        <v>956</v>
      </c>
      <c r="AK533" s="316" t="s">
        <v>982</v>
      </c>
      <c r="AL533" s="316" t="s">
        <v>939</v>
      </c>
      <c r="AM533" s="316" t="s">
        <v>941</v>
      </c>
      <c r="AN533" s="316" t="s">
        <v>977</v>
      </c>
      <c r="AO533" s="316" t="s">
        <v>699</v>
      </c>
      <c r="AP533" s="316" t="s">
        <v>961</v>
      </c>
      <c r="AQ533" s="316" t="s">
        <v>941</v>
      </c>
      <c r="AR533" s="316" t="s">
        <v>946</v>
      </c>
    </row>
    <row r="534" spans="1:44">
      <c r="A534" s="316" t="s">
        <v>8643</v>
      </c>
      <c r="B534" s="316" t="s">
        <v>8644</v>
      </c>
      <c r="C534" s="316" t="s">
        <v>8645</v>
      </c>
      <c r="D534" s="317">
        <v>45911</v>
      </c>
      <c r="E534" s="316" t="s">
        <v>1202</v>
      </c>
      <c r="F534" s="316" t="s">
        <v>644</v>
      </c>
      <c r="G534" s="316" t="s">
        <v>7879</v>
      </c>
      <c r="H534" s="316" t="s">
        <v>3190</v>
      </c>
      <c r="I534" s="316" t="s">
        <v>3451</v>
      </c>
      <c r="J534" s="316" t="s">
        <v>941</v>
      </c>
      <c r="K534" s="316" t="s">
        <v>947</v>
      </c>
      <c r="L534" s="316" t="s">
        <v>941</v>
      </c>
      <c r="M534" s="316" t="s">
        <v>940</v>
      </c>
      <c r="N534" s="316" t="s">
        <v>954</v>
      </c>
      <c r="O534" s="316" t="s">
        <v>941</v>
      </c>
      <c r="P534" s="316" t="s">
        <v>956</v>
      </c>
      <c r="Q534" s="316" t="s">
        <v>947</v>
      </c>
      <c r="R534" s="316" t="s">
        <v>941</v>
      </c>
      <c r="S534" s="316" t="s">
        <v>956</v>
      </c>
      <c r="T534" s="316" t="s">
        <v>961</v>
      </c>
      <c r="U534" s="316" t="s">
        <v>938</v>
      </c>
      <c r="V534" s="316" t="s">
        <v>942</v>
      </c>
      <c r="W534" s="316" t="s">
        <v>942</v>
      </c>
      <c r="X534" s="316" t="s">
        <v>956</v>
      </c>
      <c r="Y534" s="316" t="s">
        <v>942</v>
      </c>
      <c r="Z534" s="316" t="s">
        <v>941</v>
      </c>
      <c r="AA534" s="316" t="s">
        <v>956</v>
      </c>
      <c r="AB534" s="316" t="s">
        <v>938</v>
      </c>
      <c r="AC534" s="316" t="s">
        <v>936</v>
      </c>
      <c r="AD534" s="316" t="s">
        <v>941</v>
      </c>
      <c r="AE534" s="316" t="s">
        <v>956</v>
      </c>
      <c r="AF534" s="316" t="s">
        <v>956</v>
      </c>
      <c r="AG534" s="316" t="s">
        <v>947</v>
      </c>
      <c r="AH534" s="316" t="s">
        <v>940</v>
      </c>
      <c r="AI534" s="316" t="s">
        <v>938</v>
      </c>
      <c r="AJ534" s="316" t="s">
        <v>936</v>
      </c>
      <c r="AK534" s="316" t="s">
        <v>956</v>
      </c>
      <c r="AL534" s="316" t="s">
        <v>956</v>
      </c>
      <c r="AM534" s="316" t="s">
        <v>956</v>
      </c>
      <c r="AN534" s="316" t="s">
        <v>956</v>
      </c>
      <c r="AO534" s="316" t="s">
        <v>936</v>
      </c>
      <c r="AP534" s="316" t="s">
        <v>938</v>
      </c>
      <c r="AQ534" s="316" t="s">
        <v>936</v>
      </c>
      <c r="AR534" s="316" t="s">
        <v>956</v>
      </c>
    </row>
    <row r="535" spans="1:44">
      <c r="A535" s="316" t="s">
        <v>8646</v>
      </c>
      <c r="B535" s="316" t="s">
        <v>8647</v>
      </c>
      <c r="C535" s="316" t="s">
        <v>8648</v>
      </c>
      <c r="D535" s="317">
        <v>45915</v>
      </c>
      <c r="E535" s="316" t="s">
        <v>8071</v>
      </c>
      <c r="F535" s="316" t="s">
        <v>169</v>
      </c>
      <c r="G535" s="316" t="s">
        <v>7879</v>
      </c>
      <c r="H535" s="316" t="s">
        <v>3190</v>
      </c>
      <c r="I535" s="316" t="s">
        <v>3192</v>
      </c>
      <c r="J535" s="316" t="s">
        <v>978</v>
      </c>
      <c r="K535" s="316" t="s">
        <v>939</v>
      </c>
      <c r="L535" s="316" t="s">
        <v>939</v>
      </c>
      <c r="M535" s="316" t="s">
        <v>961</v>
      </c>
      <c r="N535" s="316" t="s">
        <v>938</v>
      </c>
      <c r="O535" s="316" t="s">
        <v>939</v>
      </c>
      <c r="P535" s="316" t="s">
        <v>978</v>
      </c>
      <c r="Q535" s="316" t="s">
        <v>939</v>
      </c>
      <c r="R535" s="316" t="s">
        <v>982</v>
      </c>
      <c r="S535" s="316" t="s">
        <v>941</v>
      </c>
      <c r="T535" s="316" t="s">
        <v>961</v>
      </c>
      <c r="U535" s="316" t="s">
        <v>938</v>
      </c>
      <c r="V535" s="316" t="s">
        <v>978</v>
      </c>
      <c r="W535" s="316" t="s">
        <v>939</v>
      </c>
      <c r="X535" s="316" t="s">
        <v>956</v>
      </c>
      <c r="Y535" s="316" t="s">
        <v>966</v>
      </c>
      <c r="Z535" s="316" t="s">
        <v>939</v>
      </c>
      <c r="AA535" s="316" t="s">
        <v>961</v>
      </c>
      <c r="AB535" s="316" t="s">
        <v>938</v>
      </c>
      <c r="AC535" s="316" t="s">
        <v>982</v>
      </c>
      <c r="AD535" s="316" t="s">
        <v>939</v>
      </c>
      <c r="AE535" s="316" t="s">
        <v>982</v>
      </c>
      <c r="AF535" s="316" t="s">
        <v>941</v>
      </c>
      <c r="AG535" s="316" t="s">
        <v>982</v>
      </c>
      <c r="AH535" s="316" t="s">
        <v>940</v>
      </c>
      <c r="AI535" s="316" t="s">
        <v>938</v>
      </c>
      <c r="AJ535" s="316" t="s">
        <v>941</v>
      </c>
      <c r="AK535" s="316" t="s">
        <v>941</v>
      </c>
      <c r="AL535" s="316" t="s">
        <v>941</v>
      </c>
      <c r="AM535" s="316" t="s">
        <v>941</v>
      </c>
      <c r="AN535" s="316" t="s">
        <v>941</v>
      </c>
      <c r="AO535" s="316" t="s">
        <v>699</v>
      </c>
      <c r="AP535" s="316" t="s">
        <v>938</v>
      </c>
      <c r="AQ535" s="316" t="s">
        <v>941</v>
      </c>
      <c r="AR535" s="316" t="s">
        <v>941</v>
      </c>
    </row>
    <row r="536" spans="1:44">
      <c r="A536" s="316" t="s">
        <v>8649</v>
      </c>
      <c r="B536" s="316" t="s">
        <v>8650</v>
      </c>
      <c r="C536" s="316" t="s">
        <v>8651</v>
      </c>
      <c r="D536" s="317">
        <v>45916</v>
      </c>
      <c r="E536" s="316" t="s">
        <v>7913</v>
      </c>
      <c r="F536" s="316" t="s">
        <v>169</v>
      </c>
      <c r="G536" s="316" t="s">
        <v>7879</v>
      </c>
      <c r="H536" s="316" t="s">
        <v>3190</v>
      </c>
      <c r="I536" s="316" t="s">
        <v>8466</v>
      </c>
      <c r="J536" s="316" t="s">
        <v>941</v>
      </c>
      <c r="K536" s="316" t="s">
        <v>947</v>
      </c>
      <c r="L536" s="316" t="s">
        <v>941</v>
      </c>
      <c r="M536" s="316" t="s">
        <v>939</v>
      </c>
      <c r="N536" s="316" t="s">
        <v>938</v>
      </c>
      <c r="O536" s="316" t="s">
        <v>939</v>
      </c>
      <c r="P536" s="316" t="s">
        <v>978</v>
      </c>
      <c r="Q536" s="316" t="s">
        <v>699</v>
      </c>
      <c r="R536" s="316" t="s">
        <v>978</v>
      </c>
      <c r="S536" s="316" t="s">
        <v>982</v>
      </c>
      <c r="T536" s="316" t="s">
        <v>947</v>
      </c>
      <c r="U536" s="316" t="s">
        <v>961</v>
      </c>
      <c r="V536" s="316" t="s">
        <v>982</v>
      </c>
      <c r="W536" s="316" t="s">
        <v>982</v>
      </c>
      <c r="X536" s="316" t="s">
        <v>982</v>
      </c>
      <c r="Y536" s="316" t="s">
        <v>966</v>
      </c>
      <c r="Z536" s="316" t="s">
        <v>982</v>
      </c>
      <c r="AA536" s="316" t="s">
        <v>939</v>
      </c>
      <c r="AB536" s="316" t="s">
        <v>938</v>
      </c>
      <c r="AC536" s="316" t="s">
        <v>941</v>
      </c>
      <c r="AD536" s="316" t="s">
        <v>982</v>
      </c>
      <c r="AE536" s="316" t="s">
        <v>982</v>
      </c>
      <c r="AF536" s="316" t="s">
        <v>982</v>
      </c>
      <c r="AG536" s="316" t="s">
        <v>953</v>
      </c>
      <c r="AH536" s="316" t="s">
        <v>947</v>
      </c>
      <c r="AI536" s="316" t="s">
        <v>938</v>
      </c>
      <c r="AJ536" s="316" t="s">
        <v>941</v>
      </c>
      <c r="AK536" s="316" t="s">
        <v>941</v>
      </c>
      <c r="AL536" s="316" t="s">
        <v>941</v>
      </c>
      <c r="AM536" s="316" t="s">
        <v>941</v>
      </c>
      <c r="AN536" s="316" t="s">
        <v>941</v>
      </c>
      <c r="AO536" s="316" t="s">
        <v>962</v>
      </c>
      <c r="AP536" s="316" t="s">
        <v>938</v>
      </c>
      <c r="AQ536" s="316" t="s">
        <v>941</v>
      </c>
      <c r="AR536" s="316" t="s">
        <v>941</v>
      </c>
    </row>
    <row r="537" spans="1:44">
      <c r="A537" s="316" t="s">
        <v>8652</v>
      </c>
      <c r="B537" s="316" t="s">
        <v>8653</v>
      </c>
      <c r="C537" s="316" t="s">
        <v>8654</v>
      </c>
      <c r="D537" s="317">
        <v>45916</v>
      </c>
      <c r="E537" s="316" t="s">
        <v>8655</v>
      </c>
      <c r="F537" s="316" t="s">
        <v>169</v>
      </c>
      <c r="G537" s="316" t="s">
        <v>7879</v>
      </c>
      <c r="H537" s="316" t="s">
        <v>3190</v>
      </c>
      <c r="I537" s="316" t="s">
        <v>3192</v>
      </c>
      <c r="J537" s="316" t="s">
        <v>978</v>
      </c>
      <c r="K537" s="316" t="s">
        <v>947</v>
      </c>
      <c r="L537" s="316" t="s">
        <v>978</v>
      </c>
      <c r="M537" s="316" t="s">
        <v>961</v>
      </c>
      <c r="N537" s="316" t="s">
        <v>938</v>
      </c>
      <c r="O537" s="316" t="s">
        <v>978</v>
      </c>
      <c r="P537" s="316" t="s">
        <v>978</v>
      </c>
      <c r="Q537" s="316" t="s">
        <v>978</v>
      </c>
      <c r="R537" s="316" t="s">
        <v>978</v>
      </c>
      <c r="S537" s="316" t="s">
        <v>947</v>
      </c>
      <c r="T537" s="316" t="s">
        <v>940</v>
      </c>
      <c r="U537" s="316" t="s">
        <v>938</v>
      </c>
      <c r="V537" s="316" t="s">
        <v>947</v>
      </c>
      <c r="W537" s="316" t="s">
        <v>978</v>
      </c>
      <c r="X537" s="316" t="s">
        <v>978</v>
      </c>
      <c r="Y537" s="316" t="s">
        <v>978</v>
      </c>
      <c r="Z537" s="316" t="s">
        <v>956</v>
      </c>
      <c r="AA537" s="316" t="s">
        <v>940</v>
      </c>
      <c r="AB537" s="316" t="s">
        <v>938</v>
      </c>
      <c r="AC537" s="316" t="s">
        <v>939</v>
      </c>
      <c r="AD537" s="316" t="s">
        <v>978</v>
      </c>
      <c r="AE537" s="316" t="s">
        <v>978</v>
      </c>
      <c r="AF537" s="316" t="s">
        <v>978</v>
      </c>
      <c r="AG537" s="316" t="s">
        <v>956</v>
      </c>
      <c r="AH537" s="316" t="s">
        <v>961</v>
      </c>
      <c r="AI537" s="316" t="s">
        <v>938</v>
      </c>
      <c r="AJ537" s="316" t="s">
        <v>947</v>
      </c>
      <c r="AK537" s="316" t="s">
        <v>947</v>
      </c>
      <c r="AL537" s="316" t="s">
        <v>939</v>
      </c>
      <c r="AM537" s="316" t="s">
        <v>956</v>
      </c>
      <c r="AN537" s="316" t="s">
        <v>956</v>
      </c>
      <c r="AO537" s="316" t="s">
        <v>699</v>
      </c>
      <c r="AP537" s="316" t="s">
        <v>938</v>
      </c>
      <c r="AQ537" s="316" t="s">
        <v>956</v>
      </c>
      <c r="AR537" s="316" t="s">
        <v>978</v>
      </c>
    </row>
    <row r="538" spans="1:44">
      <c r="A538" s="316" t="s">
        <v>8656</v>
      </c>
      <c r="B538" s="316" t="s">
        <v>8657</v>
      </c>
      <c r="C538" s="316" t="s">
        <v>8658</v>
      </c>
      <c r="D538" s="317">
        <v>45916</v>
      </c>
      <c r="E538" s="316" t="s">
        <v>1138</v>
      </c>
      <c r="F538" s="316" t="s">
        <v>644</v>
      </c>
      <c r="G538" s="316" t="s">
        <v>7879</v>
      </c>
      <c r="H538" s="316" t="s">
        <v>3190</v>
      </c>
      <c r="I538" s="316" t="s">
        <v>3195</v>
      </c>
      <c r="J538" s="316" t="s">
        <v>956</v>
      </c>
      <c r="K538" s="316" t="s">
        <v>947</v>
      </c>
      <c r="L538" s="316" t="s">
        <v>947</v>
      </c>
      <c r="M538" s="316" t="s">
        <v>940</v>
      </c>
      <c r="N538" s="316" t="s">
        <v>938</v>
      </c>
      <c r="O538" s="316" t="s">
        <v>947</v>
      </c>
      <c r="P538" s="316" t="s">
        <v>956</v>
      </c>
      <c r="Q538" s="316" t="s">
        <v>956</v>
      </c>
      <c r="R538" s="316" t="s">
        <v>956</v>
      </c>
      <c r="S538" s="316" t="s">
        <v>955</v>
      </c>
      <c r="T538" s="316" t="s">
        <v>978</v>
      </c>
      <c r="U538" s="316" t="s">
        <v>961</v>
      </c>
      <c r="V538" s="316" t="s">
        <v>947</v>
      </c>
      <c r="W538" s="316" t="s">
        <v>962</v>
      </c>
      <c r="X538" s="316" t="s">
        <v>947</v>
      </c>
      <c r="Y538" s="316" t="s">
        <v>947</v>
      </c>
      <c r="Z538" s="316" t="s">
        <v>947</v>
      </c>
      <c r="AA538" s="316" t="s">
        <v>956</v>
      </c>
      <c r="AB538" s="316" t="s">
        <v>938</v>
      </c>
      <c r="AC538" s="316" t="s">
        <v>936</v>
      </c>
      <c r="AD538" s="316" t="s">
        <v>941</v>
      </c>
      <c r="AE538" s="316" t="s">
        <v>947</v>
      </c>
      <c r="AF538" s="316" t="s">
        <v>947</v>
      </c>
      <c r="AG538" s="316" t="s">
        <v>956</v>
      </c>
      <c r="AH538" s="316" t="s">
        <v>935</v>
      </c>
      <c r="AI538" s="316" t="s">
        <v>938</v>
      </c>
      <c r="AJ538" s="316" t="s">
        <v>947</v>
      </c>
      <c r="AK538" s="316" t="s">
        <v>947</v>
      </c>
      <c r="AL538" s="316" t="s">
        <v>947</v>
      </c>
      <c r="AM538" s="316" t="s">
        <v>956</v>
      </c>
      <c r="AN538" s="316" t="s">
        <v>947</v>
      </c>
      <c r="AO538" s="316" t="s">
        <v>699</v>
      </c>
      <c r="AP538" s="316" t="s">
        <v>938</v>
      </c>
      <c r="AQ538" s="316" t="s">
        <v>956</v>
      </c>
      <c r="AR538" s="316" t="s">
        <v>947</v>
      </c>
    </row>
    <row r="539" spans="1:44">
      <c r="A539" s="316" t="s">
        <v>8659</v>
      </c>
      <c r="B539" s="316" t="s">
        <v>8660</v>
      </c>
      <c r="C539" s="316" t="s">
        <v>8661</v>
      </c>
      <c r="D539" s="317">
        <v>45916</v>
      </c>
      <c r="E539" s="316" t="s">
        <v>8655</v>
      </c>
      <c r="F539" s="316" t="s">
        <v>169</v>
      </c>
      <c r="G539" s="316" t="s">
        <v>7879</v>
      </c>
      <c r="H539" s="316" t="s">
        <v>3190</v>
      </c>
      <c r="I539" s="316" t="s">
        <v>3192</v>
      </c>
      <c r="J539" s="316" t="s">
        <v>956</v>
      </c>
      <c r="K539" s="316" t="s">
        <v>947</v>
      </c>
      <c r="L539" s="316" t="s">
        <v>956</v>
      </c>
      <c r="M539" s="316" t="s">
        <v>699</v>
      </c>
      <c r="N539" s="316" t="s">
        <v>938</v>
      </c>
      <c r="O539" s="316" t="s">
        <v>946</v>
      </c>
      <c r="P539" s="316" t="s">
        <v>956</v>
      </c>
      <c r="Q539" s="316" t="s">
        <v>956</v>
      </c>
      <c r="R539" s="316" t="s">
        <v>936</v>
      </c>
      <c r="S539" s="316" t="s">
        <v>936</v>
      </c>
      <c r="T539" s="316" t="s">
        <v>940</v>
      </c>
      <c r="U539" s="316" t="s">
        <v>938</v>
      </c>
      <c r="V539" s="316" t="s">
        <v>956</v>
      </c>
      <c r="W539" s="316" t="s">
        <v>978</v>
      </c>
      <c r="X539" s="316" t="s">
        <v>936</v>
      </c>
      <c r="Y539" s="316" t="s">
        <v>978</v>
      </c>
      <c r="Z539" s="316" t="s">
        <v>956</v>
      </c>
      <c r="AA539" s="316" t="s">
        <v>947</v>
      </c>
      <c r="AB539" s="316" t="s">
        <v>940</v>
      </c>
      <c r="AC539" s="316" t="s">
        <v>956</v>
      </c>
      <c r="AD539" s="316" t="s">
        <v>939</v>
      </c>
      <c r="AE539" s="316" t="s">
        <v>946</v>
      </c>
      <c r="AF539" s="316" t="s">
        <v>956</v>
      </c>
      <c r="AG539" s="316" t="s">
        <v>978</v>
      </c>
      <c r="AH539" s="316" t="s">
        <v>940</v>
      </c>
      <c r="AI539" s="316" t="s">
        <v>938</v>
      </c>
      <c r="AJ539" s="316" t="s">
        <v>947</v>
      </c>
      <c r="AK539" s="316" t="s">
        <v>947</v>
      </c>
      <c r="AL539" s="316" t="s">
        <v>947</v>
      </c>
      <c r="AM539" s="316" t="s">
        <v>978</v>
      </c>
      <c r="AN539" s="316" t="s">
        <v>947</v>
      </c>
      <c r="AO539" s="316" t="s">
        <v>699</v>
      </c>
      <c r="AP539" s="316" t="s">
        <v>938</v>
      </c>
      <c r="AQ539" s="316" t="s">
        <v>956</v>
      </c>
      <c r="AR539" s="316" t="s">
        <v>956</v>
      </c>
    </row>
    <row r="540" spans="1:44">
      <c r="A540" s="316" t="s">
        <v>8662</v>
      </c>
      <c r="B540" s="316" t="s">
        <v>8663</v>
      </c>
      <c r="C540" s="316" t="s">
        <v>8664</v>
      </c>
      <c r="D540" s="317">
        <v>45916</v>
      </c>
      <c r="E540" s="316" t="s">
        <v>8655</v>
      </c>
      <c r="F540" s="316" t="s">
        <v>169</v>
      </c>
      <c r="G540" s="316" t="s">
        <v>7879</v>
      </c>
      <c r="H540" s="316" t="s">
        <v>3190</v>
      </c>
      <c r="I540" s="316" t="s">
        <v>3192</v>
      </c>
      <c r="J540" s="316" t="s">
        <v>956</v>
      </c>
      <c r="K540" s="316" t="s">
        <v>947</v>
      </c>
      <c r="L540" s="316" t="s">
        <v>978</v>
      </c>
      <c r="M540" s="316" t="s">
        <v>975</v>
      </c>
      <c r="N540" s="316" t="s">
        <v>938</v>
      </c>
      <c r="O540" s="316" t="s">
        <v>978</v>
      </c>
      <c r="P540" s="316" t="s">
        <v>939</v>
      </c>
      <c r="Q540" s="316" t="s">
        <v>978</v>
      </c>
      <c r="R540" s="316" t="s">
        <v>978</v>
      </c>
      <c r="S540" s="316" t="s">
        <v>939</v>
      </c>
      <c r="T540" s="316" t="s">
        <v>936</v>
      </c>
      <c r="U540" s="316" t="s">
        <v>938</v>
      </c>
      <c r="V540" s="316" t="s">
        <v>947</v>
      </c>
      <c r="W540" s="316" t="s">
        <v>978</v>
      </c>
      <c r="X540" s="316" t="s">
        <v>978</v>
      </c>
      <c r="Y540" s="316" t="s">
        <v>978</v>
      </c>
      <c r="Z540" s="316" t="s">
        <v>936</v>
      </c>
      <c r="AA540" s="316" t="s">
        <v>939</v>
      </c>
      <c r="AB540" s="316" t="s">
        <v>975</v>
      </c>
      <c r="AC540" s="316" t="s">
        <v>978</v>
      </c>
      <c r="AD540" s="316" t="s">
        <v>956</v>
      </c>
      <c r="AE540" s="316" t="s">
        <v>978</v>
      </c>
      <c r="AF540" s="316" t="s">
        <v>956</v>
      </c>
      <c r="AG540" s="316" t="s">
        <v>978</v>
      </c>
      <c r="AH540" s="316" t="s">
        <v>946</v>
      </c>
      <c r="AI540" s="316" t="s">
        <v>940</v>
      </c>
      <c r="AJ540" s="316" t="s">
        <v>936</v>
      </c>
      <c r="AK540" s="316" t="s">
        <v>939</v>
      </c>
      <c r="AL540" s="316" t="s">
        <v>947</v>
      </c>
      <c r="AM540" s="316" t="s">
        <v>978</v>
      </c>
      <c r="AN540" s="316" t="s">
        <v>978</v>
      </c>
      <c r="AO540" s="316" t="s">
        <v>699</v>
      </c>
      <c r="AP540" s="316" t="s">
        <v>961</v>
      </c>
      <c r="AQ540" s="316" t="s">
        <v>978</v>
      </c>
      <c r="AR540" s="316" t="s">
        <v>955</v>
      </c>
    </row>
    <row r="541" spans="1:44">
      <c r="A541" s="316" t="s">
        <v>8665</v>
      </c>
      <c r="B541" s="316" t="s">
        <v>8666</v>
      </c>
      <c r="C541" s="316" t="s">
        <v>8667</v>
      </c>
      <c r="D541" s="317">
        <v>45916</v>
      </c>
      <c r="E541" s="316" t="s">
        <v>7913</v>
      </c>
      <c r="F541" s="316" t="s">
        <v>644</v>
      </c>
      <c r="G541" s="316" t="s">
        <v>7879</v>
      </c>
      <c r="H541" s="316" t="s">
        <v>3190</v>
      </c>
      <c r="I541" s="316" t="s">
        <v>3285</v>
      </c>
      <c r="J541" s="316" t="s">
        <v>955</v>
      </c>
      <c r="K541" s="316" t="s">
        <v>955</v>
      </c>
      <c r="L541" s="316" t="s">
        <v>955</v>
      </c>
      <c r="M541" s="316" t="s">
        <v>956</v>
      </c>
      <c r="N541" s="316" t="s">
        <v>938</v>
      </c>
      <c r="O541" s="316" t="s">
        <v>955</v>
      </c>
      <c r="P541" s="316" t="s">
        <v>955</v>
      </c>
      <c r="Q541" s="316" t="s">
        <v>955</v>
      </c>
      <c r="R541" s="316" t="s">
        <v>955</v>
      </c>
      <c r="S541" s="316" t="s">
        <v>956</v>
      </c>
      <c r="T541" s="316" t="s">
        <v>940</v>
      </c>
      <c r="U541" s="316" t="s">
        <v>938</v>
      </c>
      <c r="V541" s="316" t="s">
        <v>956</v>
      </c>
      <c r="W541" s="316" t="s">
        <v>978</v>
      </c>
      <c r="X541" s="316" t="s">
        <v>956</v>
      </c>
      <c r="Y541" s="316" t="s">
        <v>956</v>
      </c>
      <c r="Z541" s="316" t="s">
        <v>956</v>
      </c>
      <c r="AA541" s="316" t="s">
        <v>940</v>
      </c>
      <c r="AB541" s="316" t="s">
        <v>938</v>
      </c>
      <c r="AC541" s="316" t="s">
        <v>956</v>
      </c>
      <c r="AD541" s="316" t="s">
        <v>956</v>
      </c>
      <c r="AE541" s="316" t="s">
        <v>955</v>
      </c>
      <c r="AF541" s="316" t="s">
        <v>955</v>
      </c>
      <c r="AG541" s="316" t="s">
        <v>955</v>
      </c>
      <c r="AH541" s="316" t="s">
        <v>940</v>
      </c>
      <c r="AI541" s="316" t="s">
        <v>938</v>
      </c>
      <c r="AJ541" s="316" t="s">
        <v>955</v>
      </c>
      <c r="AK541" s="316" t="s">
        <v>955</v>
      </c>
      <c r="AL541" s="316" t="s">
        <v>946</v>
      </c>
      <c r="AM541" s="316" t="s">
        <v>955</v>
      </c>
      <c r="AN541" s="316" t="s">
        <v>955</v>
      </c>
      <c r="AO541" s="316" t="s">
        <v>699</v>
      </c>
      <c r="AP541" s="316" t="s">
        <v>938</v>
      </c>
      <c r="AQ541" s="316" t="s">
        <v>955</v>
      </c>
      <c r="AR541" s="316" t="s">
        <v>955</v>
      </c>
    </row>
    <row r="542" spans="1:44">
      <c r="A542" s="316" t="s">
        <v>8668</v>
      </c>
      <c r="B542" s="316" t="s">
        <v>8669</v>
      </c>
      <c r="C542" s="316" t="s">
        <v>8670</v>
      </c>
      <c r="D542" s="317">
        <v>45917</v>
      </c>
      <c r="E542" s="316" t="s">
        <v>8655</v>
      </c>
      <c r="F542" s="316" t="s">
        <v>169</v>
      </c>
      <c r="G542" s="316" t="s">
        <v>7879</v>
      </c>
      <c r="H542" s="316" t="s">
        <v>3190</v>
      </c>
      <c r="I542" s="316" t="s">
        <v>3192</v>
      </c>
      <c r="J542" s="316" t="s">
        <v>978</v>
      </c>
      <c r="K542" s="316" t="s">
        <v>947</v>
      </c>
      <c r="L542" s="316" t="s">
        <v>956</v>
      </c>
      <c r="M542" s="316" t="s">
        <v>961</v>
      </c>
      <c r="N542" s="316" t="s">
        <v>938</v>
      </c>
      <c r="O542" s="316" t="s">
        <v>978</v>
      </c>
      <c r="P542" s="316" t="s">
        <v>978</v>
      </c>
      <c r="Q542" s="316" t="s">
        <v>978</v>
      </c>
      <c r="R542" s="316" t="s">
        <v>978</v>
      </c>
      <c r="S542" s="316" t="s">
        <v>978</v>
      </c>
      <c r="T542" s="316" t="s">
        <v>961</v>
      </c>
      <c r="U542" s="316" t="s">
        <v>938</v>
      </c>
      <c r="V542" s="316" t="s">
        <v>939</v>
      </c>
      <c r="W542" s="316" t="s">
        <v>978</v>
      </c>
      <c r="X542" s="316" t="s">
        <v>978</v>
      </c>
      <c r="Y542" s="316" t="s">
        <v>982</v>
      </c>
      <c r="Z542" s="316" t="s">
        <v>982</v>
      </c>
      <c r="AA542" s="316" t="s">
        <v>699</v>
      </c>
      <c r="AB542" s="316" t="s">
        <v>938</v>
      </c>
      <c r="AC542" s="316" t="s">
        <v>978</v>
      </c>
      <c r="AD542" s="316" t="s">
        <v>939</v>
      </c>
      <c r="AE542" s="316" t="s">
        <v>978</v>
      </c>
      <c r="AF542" s="316" t="s">
        <v>939</v>
      </c>
      <c r="AG542" s="316" t="s">
        <v>978</v>
      </c>
      <c r="AH542" s="316" t="s">
        <v>961</v>
      </c>
      <c r="AI542" s="316" t="s">
        <v>938</v>
      </c>
      <c r="AJ542" s="316" t="s">
        <v>947</v>
      </c>
      <c r="AK542" s="316" t="s">
        <v>939</v>
      </c>
      <c r="AL542" s="316" t="s">
        <v>939</v>
      </c>
      <c r="AM542" s="316" t="s">
        <v>978</v>
      </c>
      <c r="AN542" s="316" t="s">
        <v>939</v>
      </c>
      <c r="AO542" s="316" t="s">
        <v>699</v>
      </c>
      <c r="AP542" s="316" t="s">
        <v>938</v>
      </c>
      <c r="AQ542" s="316" t="s">
        <v>978</v>
      </c>
      <c r="AR542" s="316" t="s">
        <v>978</v>
      </c>
    </row>
    <row r="543" spans="1:44">
      <c r="A543" s="316" t="s">
        <v>8671</v>
      </c>
      <c r="B543" s="316" t="s">
        <v>8672</v>
      </c>
      <c r="C543" s="316" t="s">
        <v>8673</v>
      </c>
      <c r="D543" s="317">
        <v>45917</v>
      </c>
      <c r="E543" s="316" t="s">
        <v>8655</v>
      </c>
      <c r="F543" s="316" t="s">
        <v>169</v>
      </c>
      <c r="G543" s="316" t="s">
        <v>7879</v>
      </c>
      <c r="H543" s="316" t="s">
        <v>3190</v>
      </c>
      <c r="I543" s="316" t="s">
        <v>3192</v>
      </c>
      <c r="J543" s="316" t="s">
        <v>956</v>
      </c>
      <c r="K543" s="316" t="s">
        <v>978</v>
      </c>
      <c r="L543" s="316" t="s">
        <v>956</v>
      </c>
      <c r="M543" s="316" t="s">
        <v>940</v>
      </c>
      <c r="N543" s="316" t="s">
        <v>938</v>
      </c>
      <c r="O543" s="316" t="s">
        <v>956</v>
      </c>
      <c r="P543" s="316" t="s">
        <v>978</v>
      </c>
      <c r="Q543" s="316" t="s">
        <v>956</v>
      </c>
      <c r="R543" s="316" t="s">
        <v>978</v>
      </c>
      <c r="S543" s="316" t="s">
        <v>978</v>
      </c>
      <c r="T543" s="316" t="s">
        <v>940</v>
      </c>
      <c r="U543" s="316" t="s">
        <v>938</v>
      </c>
      <c r="V543" s="316" t="s">
        <v>956</v>
      </c>
      <c r="W543" s="316" t="s">
        <v>956</v>
      </c>
      <c r="X543" s="316" t="s">
        <v>978</v>
      </c>
      <c r="Y543" s="316" t="s">
        <v>978</v>
      </c>
      <c r="Z543" s="316" t="s">
        <v>956</v>
      </c>
      <c r="AA543" s="316" t="s">
        <v>940</v>
      </c>
      <c r="AB543" s="316" t="s">
        <v>938</v>
      </c>
      <c r="AC543" s="316" t="s">
        <v>956</v>
      </c>
      <c r="AD543" s="316" t="s">
        <v>956</v>
      </c>
      <c r="AE543" s="316" t="s">
        <v>956</v>
      </c>
      <c r="AF543" s="316" t="s">
        <v>956</v>
      </c>
      <c r="AG543" s="316" t="s">
        <v>956</v>
      </c>
      <c r="AH543" s="316" t="s">
        <v>940</v>
      </c>
      <c r="AI543" s="316" t="s">
        <v>938</v>
      </c>
      <c r="AJ543" s="316" t="s">
        <v>956</v>
      </c>
      <c r="AK543" s="316" t="s">
        <v>699</v>
      </c>
      <c r="AL543" s="316" t="s">
        <v>947</v>
      </c>
      <c r="AM543" s="316" t="s">
        <v>956</v>
      </c>
      <c r="AN543" s="316" t="s">
        <v>956</v>
      </c>
      <c r="AO543" s="316" t="s">
        <v>699</v>
      </c>
      <c r="AP543" s="316" t="s">
        <v>938</v>
      </c>
      <c r="AQ543" s="316" t="s">
        <v>956</v>
      </c>
      <c r="AR543" s="316" t="s">
        <v>956</v>
      </c>
    </row>
    <row r="544" spans="1:44">
      <c r="A544" s="316" t="s">
        <v>3472</v>
      </c>
      <c r="B544" s="316" t="s">
        <v>3473</v>
      </c>
      <c r="C544" s="316" t="s">
        <v>8674</v>
      </c>
      <c r="D544" s="317">
        <v>45918</v>
      </c>
      <c r="E544" s="316" t="s">
        <v>7923</v>
      </c>
      <c r="F544" s="316" t="s">
        <v>169</v>
      </c>
      <c r="G544" s="316" t="s">
        <v>7879</v>
      </c>
      <c r="H544" s="316" t="s">
        <v>3190</v>
      </c>
      <c r="I544" s="316" t="s">
        <v>3196</v>
      </c>
      <c r="J544" s="316" t="s">
        <v>956</v>
      </c>
      <c r="K544" s="316" t="s">
        <v>956</v>
      </c>
      <c r="L544" s="316" t="s">
        <v>947</v>
      </c>
      <c r="M544" s="316" t="s">
        <v>940</v>
      </c>
      <c r="N544" s="316" t="s">
        <v>938</v>
      </c>
      <c r="O544" s="316" t="s">
        <v>947</v>
      </c>
      <c r="P544" s="316" t="s">
        <v>956</v>
      </c>
      <c r="Q544" s="316" t="s">
        <v>978</v>
      </c>
      <c r="R544" s="316" t="s">
        <v>956</v>
      </c>
      <c r="S544" s="316" t="s">
        <v>956</v>
      </c>
      <c r="T544" s="316" t="s">
        <v>940</v>
      </c>
      <c r="U544" s="316" t="s">
        <v>938</v>
      </c>
      <c r="V544" s="316" t="s">
        <v>956</v>
      </c>
      <c r="W544" s="316" t="s">
        <v>956</v>
      </c>
      <c r="X544" s="316" t="s">
        <v>947</v>
      </c>
      <c r="Y544" s="316" t="s">
        <v>956</v>
      </c>
      <c r="Z544" s="316" t="s">
        <v>956</v>
      </c>
      <c r="AA544" s="316" t="s">
        <v>940</v>
      </c>
      <c r="AB544" s="316" t="s">
        <v>938</v>
      </c>
      <c r="AC544" s="316" t="s">
        <v>956</v>
      </c>
      <c r="AD544" s="316" t="s">
        <v>956</v>
      </c>
      <c r="AE544" s="316" t="s">
        <v>956</v>
      </c>
      <c r="AF544" s="316" t="s">
        <v>956</v>
      </c>
      <c r="AG544" s="316" t="s">
        <v>956</v>
      </c>
      <c r="AH544" s="316" t="s">
        <v>940</v>
      </c>
      <c r="AI544" s="316" t="s">
        <v>938</v>
      </c>
      <c r="AJ544" s="316" t="s">
        <v>947</v>
      </c>
      <c r="AK544" s="316" t="s">
        <v>956</v>
      </c>
      <c r="AL544" s="316" t="s">
        <v>956</v>
      </c>
      <c r="AM544" s="316" t="s">
        <v>956</v>
      </c>
      <c r="AN544" s="316" t="s">
        <v>956</v>
      </c>
      <c r="AO544" s="316" t="s">
        <v>699</v>
      </c>
      <c r="AP544" s="316" t="s">
        <v>938</v>
      </c>
      <c r="AQ544" s="316" t="s">
        <v>956</v>
      </c>
      <c r="AR544" s="316" t="s">
        <v>956</v>
      </c>
    </row>
    <row r="545" spans="1:44">
      <c r="A545" s="316" t="s">
        <v>8675</v>
      </c>
      <c r="B545" s="316" t="s">
        <v>8676</v>
      </c>
      <c r="C545" s="316" t="s">
        <v>8677</v>
      </c>
      <c r="D545" s="317">
        <v>45918</v>
      </c>
      <c r="E545" s="316" t="s">
        <v>7891</v>
      </c>
      <c r="F545" s="316" t="s">
        <v>169</v>
      </c>
      <c r="G545" s="316" t="s">
        <v>7879</v>
      </c>
      <c r="H545" s="316" t="s">
        <v>3190</v>
      </c>
      <c r="I545" s="316" t="s">
        <v>3192</v>
      </c>
      <c r="J545" s="316" t="s">
        <v>936</v>
      </c>
      <c r="K545" s="316" t="s">
        <v>936</v>
      </c>
      <c r="L545" s="316" t="s">
        <v>936</v>
      </c>
      <c r="M545" s="316" t="s">
        <v>936</v>
      </c>
      <c r="N545" s="316" t="s">
        <v>938</v>
      </c>
      <c r="O545" s="316" t="s">
        <v>938</v>
      </c>
      <c r="P545" s="316" t="s">
        <v>938</v>
      </c>
      <c r="Q545" s="316" t="s">
        <v>938</v>
      </c>
      <c r="R545" s="316" t="s">
        <v>938</v>
      </c>
      <c r="S545" s="316" t="s">
        <v>938</v>
      </c>
      <c r="T545" s="316" t="s">
        <v>938</v>
      </c>
      <c r="U545" s="316" t="s">
        <v>938</v>
      </c>
      <c r="V545" s="316" t="s">
        <v>938</v>
      </c>
      <c r="W545" s="316" t="s">
        <v>938</v>
      </c>
      <c r="X545" s="316" t="s">
        <v>938</v>
      </c>
      <c r="Y545" s="316" t="s">
        <v>938</v>
      </c>
      <c r="Z545" s="316" t="s">
        <v>938</v>
      </c>
      <c r="AA545" s="316" t="s">
        <v>938</v>
      </c>
      <c r="AB545" s="316" t="s">
        <v>938</v>
      </c>
      <c r="AC545" s="316" t="s">
        <v>938</v>
      </c>
      <c r="AD545" s="316" t="s">
        <v>938</v>
      </c>
      <c r="AE545" s="316" t="s">
        <v>938</v>
      </c>
      <c r="AF545" s="316" t="s">
        <v>938</v>
      </c>
      <c r="AG545" s="316" t="s">
        <v>938</v>
      </c>
      <c r="AH545" s="316" t="s">
        <v>938</v>
      </c>
      <c r="AI545" s="316" t="s">
        <v>938</v>
      </c>
      <c r="AJ545" s="316" t="s">
        <v>938</v>
      </c>
      <c r="AK545" s="316" t="s">
        <v>938</v>
      </c>
      <c r="AL545" s="316" t="s">
        <v>938</v>
      </c>
      <c r="AM545" s="316" t="s">
        <v>938</v>
      </c>
      <c r="AN545" s="316" t="s">
        <v>938</v>
      </c>
      <c r="AO545" s="316" t="s">
        <v>938</v>
      </c>
      <c r="AP545" s="316" t="s">
        <v>938</v>
      </c>
      <c r="AQ545" s="316" t="s">
        <v>938</v>
      </c>
      <c r="AR545" s="316" t="s">
        <v>938</v>
      </c>
    </row>
    <row r="546" spans="1:44">
      <c r="A546" s="316" t="s">
        <v>8678</v>
      </c>
      <c r="B546" s="316" t="s">
        <v>8679</v>
      </c>
      <c r="C546" s="316" t="s">
        <v>8680</v>
      </c>
      <c r="D546" s="317">
        <v>45918</v>
      </c>
      <c r="E546" s="316" t="s">
        <v>7913</v>
      </c>
      <c r="F546" s="316" t="s">
        <v>169</v>
      </c>
      <c r="G546" s="316" t="s">
        <v>7879</v>
      </c>
      <c r="H546" s="316" t="s">
        <v>3190</v>
      </c>
      <c r="I546" s="316" t="s">
        <v>3193</v>
      </c>
      <c r="J546" s="316" t="s">
        <v>939</v>
      </c>
      <c r="K546" s="316" t="s">
        <v>947</v>
      </c>
      <c r="L546" s="316" t="s">
        <v>947</v>
      </c>
      <c r="M546" s="316" t="s">
        <v>978</v>
      </c>
      <c r="N546" s="316" t="s">
        <v>938</v>
      </c>
      <c r="O546" s="316" t="s">
        <v>939</v>
      </c>
      <c r="P546" s="316" t="s">
        <v>978</v>
      </c>
      <c r="Q546" s="316" t="s">
        <v>978</v>
      </c>
      <c r="R546" s="316" t="s">
        <v>978</v>
      </c>
      <c r="S546" s="316" t="s">
        <v>936</v>
      </c>
      <c r="T546" s="316" t="s">
        <v>939</v>
      </c>
      <c r="U546" s="316" t="s">
        <v>938</v>
      </c>
      <c r="V546" s="316" t="s">
        <v>982</v>
      </c>
      <c r="W546" s="316" t="s">
        <v>982</v>
      </c>
      <c r="X546" s="316" t="s">
        <v>941</v>
      </c>
      <c r="Y546" s="316" t="s">
        <v>977</v>
      </c>
      <c r="Z546" s="316" t="s">
        <v>982</v>
      </c>
      <c r="AA546" s="316" t="s">
        <v>939</v>
      </c>
      <c r="AB546" s="316" t="s">
        <v>938</v>
      </c>
      <c r="AC546" s="316" t="s">
        <v>982</v>
      </c>
      <c r="AD546" s="316" t="s">
        <v>982</v>
      </c>
      <c r="AE546" s="316" t="s">
        <v>982</v>
      </c>
      <c r="AF546" s="316" t="s">
        <v>941</v>
      </c>
      <c r="AG546" s="316" t="s">
        <v>941</v>
      </c>
      <c r="AH546" s="316" t="s">
        <v>947</v>
      </c>
      <c r="AI546" s="316" t="s">
        <v>938</v>
      </c>
      <c r="AJ546" s="316" t="s">
        <v>982</v>
      </c>
      <c r="AK546" s="316" t="s">
        <v>941</v>
      </c>
      <c r="AL546" s="316" t="s">
        <v>941</v>
      </c>
      <c r="AM546" s="316" t="s">
        <v>941</v>
      </c>
      <c r="AN546" s="316" t="s">
        <v>982</v>
      </c>
      <c r="AO546" s="316" t="s">
        <v>979</v>
      </c>
      <c r="AP546" s="316" t="s">
        <v>938</v>
      </c>
      <c r="AQ546" s="316" t="s">
        <v>941</v>
      </c>
      <c r="AR546" s="316" t="s">
        <v>941</v>
      </c>
    </row>
    <row r="547" spans="1:44">
      <c r="A547" s="316" t="s">
        <v>3474</v>
      </c>
      <c r="B547" s="316" t="s">
        <v>3475</v>
      </c>
      <c r="C547" s="316" t="s">
        <v>8681</v>
      </c>
      <c r="D547" s="317">
        <v>45918</v>
      </c>
      <c r="E547" s="316" t="s">
        <v>8655</v>
      </c>
      <c r="F547" s="316" t="s">
        <v>169</v>
      </c>
      <c r="G547" s="316" t="s">
        <v>7879</v>
      </c>
      <c r="H547" s="316" t="s">
        <v>3190</v>
      </c>
      <c r="I547" s="316" t="s">
        <v>3192</v>
      </c>
      <c r="J547" s="316" t="s">
        <v>956</v>
      </c>
      <c r="K547" s="316" t="s">
        <v>947</v>
      </c>
      <c r="L547" s="316" t="s">
        <v>956</v>
      </c>
      <c r="M547" s="316" t="s">
        <v>940</v>
      </c>
      <c r="N547" s="316" t="s">
        <v>938</v>
      </c>
      <c r="O547" s="316" t="s">
        <v>41</v>
      </c>
      <c r="P547" s="316" t="s">
        <v>41</v>
      </c>
      <c r="Q547" s="316" t="s">
        <v>936</v>
      </c>
      <c r="R547" s="316" t="s">
        <v>956</v>
      </c>
      <c r="S547" s="316" t="s">
        <v>956</v>
      </c>
      <c r="T547" s="316" t="s">
        <v>940</v>
      </c>
      <c r="U547" s="316" t="s">
        <v>938</v>
      </c>
      <c r="V547" s="316" t="s">
        <v>947</v>
      </c>
      <c r="W547" s="316" t="s">
        <v>956</v>
      </c>
      <c r="X547" s="316" t="s">
        <v>956</v>
      </c>
      <c r="Y547" s="316" t="s">
        <v>956</v>
      </c>
      <c r="Z547" s="316" t="s">
        <v>956</v>
      </c>
      <c r="AA547" s="316" t="s">
        <v>940</v>
      </c>
      <c r="AB547" s="316" t="s">
        <v>938</v>
      </c>
      <c r="AC547" s="316" t="s">
        <v>947</v>
      </c>
      <c r="AD547" s="316" t="s">
        <v>956</v>
      </c>
      <c r="AE547" s="316" t="s">
        <v>956</v>
      </c>
      <c r="AF547" s="316" t="s">
        <v>956</v>
      </c>
      <c r="AG547" s="316" t="s">
        <v>956</v>
      </c>
      <c r="AH547" s="316" t="s">
        <v>961</v>
      </c>
      <c r="AI547" s="316" t="s">
        <v>938</v>
      </c>
      <c r="AJ547" s="316" t="s">
        <v>976</v>
      </c>
      <c r="AK547" s="316" t="s">
        <v>947</v>
      </c>
      <c r="AL547" s="316" t="s">
        <v>947</v>
      </c>
      <c r="AM547" s="316" t="s">
        <v>956</v>
      </c>
      <c r="AN547" s="316" t="s">
        <v>956</v>
      </c>
      <c r="AO547" s="316" t="s">
        <v>699</v>
      </c>
      <c r="AP547" s="316" t="s">
        <v>938</v>
      </c>
      <c r="AQ547" s="316" t="s">
        <v>956</v>
      </c>
      <c r="AR547" s="316" t="s">
        <v>956</v>
      </c>
    </row>
    <row r="548" spans="1:44">
      <c r="A548" s="316" t="s">
        <v>8682</v>
      </c>
      <c r="B548" s="316" t="s">
        <v>8683</v>
      </c>
      <c r="C548" s="316" t="s">
        <v>8684</v>
      </c>
      <c r="D548" s="317">
        <v>45918</v>
      </c>
      <c r="E548" s="316" t="s">
        <v>8655</v>
      </c>
      <c r="F548" s="316" t="s">
        <v>169</v>
      </c>
      <c r="G548" s="316" t="s">
        <v>7879</v>
      </c>
      <c r="H548" s="316" t="s">
        <v>3190</v>
      </c>
      <c r="I548" s="316" t="s">
        <v>3192</v>
      </c>
      <c r="J548" s="316" t="s">
        <v>956</v>
      </c>
      <c r="K548" s="316" t="s">
        <v>947</v>
      </c>
      <c r="L548" s="316" t="s">
        <v>956</v>
      </c>
      <c r="M548" s="316" t="s">
        <v>940</v>
      </c>
      <c r="N548" s="316" t="s">
        <v>938</v>
      </c>
      <c r="O548" s="316" t="s">
        <v>978</v>
      </c>
      <c r="P548" s="316" t="s">
        <v>978</v>
      </c>
      <c r="Q548" s="316" t="s">
        <v>978</v>
      </c>
      <c r="R548" s="316" t="s">
        <v>978</v>
      </c>
      <c r="S548" s="316" t="s">
        <v>978</v>
      </c>
      <c r="T548" s="316" t="s">
        <v>940</v>
      </c>
      <c r="U548" s="316" t="s">
        <v>938</v>
      </c>
      <c r="V548" s="316" t="s">
        <v>947</v>
      </c>
      <c r="W548" s="316" t="s">
        <v>978</v>
      </c>
      <c r="X548" s="316" t="s">
        <v>978</v>
      </c>
      <c r="Y548" s="316" t="s">
        <v>978</v>
      </c>
      <c r="Z548" s="316" t="s">
        <v>978</v>
      </c>
      <c r="AA548" s="316" t="s">
        <v>940</v>
      </c>
      <c r="AB548" s="316" t="s">
        <v>938</v>
      </c>
      <c r="AC548" s="316" t="s">
        <v>939</v>
      </c>
      <c r="AD548" s="316" t="s">
        <v>956</v>
      </c>
      <c r="AE548" s="316" t="s">
        <v>956</v>
      </c>
      <c r="AF548" s="316" t="s">
        <v>978</v>
      </c>
      <c r="AG548" s="316" t="s">
        <v>978</v>
      </c>
      <c r="AH548" s="316" t="s">
        <v>961</v>
      </c>
      <c r="AI548" s="316" t="s">
        <v>938</v>
      </c>
      <c r="AJ548" s="316" t="s">
        <v>956</v>
      </c>
      <c r="AK548" s="316" t="s">
        <v>947</v>
      </c>
      <c r="AL548" s="316" t="s">
        <v>947</v>
      </c>
      <c r="AM548" s="316" t="s">
        <v>956</v>
      </c>
      <c r="AN548" s="316" t="s">
        <v>956</v>
      </c>
      <c r="AO548" s="316" t="s">
        <v>699</v>
      </c>
      <c r="AP548" s="316" t="s">
        <v>938</v>
      </c>
      <c r="AQ548" s="316" t="s">
        <v>956</v>
      </c>
      <c r="AR548" s="316" t="s">
        <v>956</v>
      </c>
    </row>
    <row r="549" spans="1:44">
      <c r="A549" s="316" t="s">
        <v>3476</v>
      </c>
      <c r="B549" s="316" t="s">
        <v>3477</v>
      </c>
      <c r="C549" s="316" t="s">
        <v>8685</v>
      </c>
      <c r="D549" s="317">
        <v>45918</v>
      </c>
      <c r="E549" s="316" t="s">
        <v>8655</v>
      </c>
      <c r="F549" s="316" t="s">
        <v>169</v>
      </c>
      <c r="G549" s="316" t="s">
        <v>7879</v>
      </c>
      <c r="H549" s="316" t="s">
        <v>3190</v>
      </c>
      <c r="I549" s="316" t="s">
        <v>3193</v>
      </c>
      <c r="J549" s="316" t="s">
        <v>941</v>
      </c>
      <c r="K549" s="316" t="s">
        <v>978</v>
      </c>
      <c r="L549" s="316" t="s">
        <v>978</v>
      </c>
      <c r="M549" s="316" t="s">
        <v>937</v>
      </c>
      <c r="N549" s="316" t="s">
        <v>938</v>
      </c>
      <c r="O549" s="316" t="s">
        <v>963</v>
      </c>
      <c r="P549" s="316" t="s">
        <v>939</v>
      </c>
      <c r="Q549" s="316" t="s">
        <v>939</v>
      </c>
      <c r="R549" s="316" t="s">
        <v>939</v>
      </c>
      <c r="S549" s="316" t="s">
        <v>939</v>
      </c>
      <c r="T549" s="316" t="s">
        <v>961</v>
      </c>
      <c r="U549" s="316" t="s">
        <v>938</v>
      </c>
      <c r="V549" s="316" t="s">
        <v>941</v>
      </c>
      <c r="W549" s="316" t="s">
        <v>941</v>
      </c>
      <c r="X549" s="316" t="s">
        <v>941</v>
      </c>
      <c r="Y549" s="316" t="s">
        <v>977</v>
      </c>
      <c r="Z549" s="316" t="s">
        <v>982</v>
      </c>
      <c r="AA549" s="316" t="s">
        <v>941</v>
      </c>
      <c r="AB549" s="316" t="s">
        <v>938</v>
      </c>
      <c r="AC549" s="316" t="s">
        <v>939</v>
      </c>
      <c r="AD549" s="316" t="s">
        <v>939</v>
      </c>
      <c r="AE549" s="316" t="s">
        <v>939</v>
      </c>
      <c r="AF549" s="316" t="s">
        <v>939</v>
      </c>
      <c r="AG549" s="316" t="s">
        <v>699</v>
      </c>
      <c r="AH549" s="316" t="s">
        <v>936</v>
      </c>
      <c r="AI549" s="316" t="s">
        <v>938</v>
      </c>
      <c r="AJ549" s="316" t="s">
        <v>936</v>
      </c>
      <c r="AK549" s="316" t="s">
        <v>936</v>
      </c>
      <c r="AL549" s="316" t="s">
        <v>41</v>
      </c>
      <c r="AM549" s="316" t="s">
        <v>939</v>
      </c>
      <c r="AN549" s="316" t="s">
        <v>939</v>
      </c>
      <c r="AO549" s="316" t="s">
        <v>699</v>
      </c>
      <c r="AP549" s="316" t="s">
        <v>938</v>
      </c>
      <c r="AQ549" s="316" t="s">
        <v>977</v>
      </c>
      <c r="AR549" s="316" t="s">
        <v>977</v>
      </c>
    </row>
    <row r="550" spans="1:44">
      <c r="A550" s="316" t="s">
        <v>8686</v>
      </c>
      <c r="B550" s="316" t="s">
        <v>8687</v>
      </c>
      <c r="C550" s="316" t="s">
        <v>8688</v>
      </c>
      <c r="D550" s="317">
        <v>45918</v>
      </c>
      <c r="E550" s="316" t="s">
        <v>7913</v>
      </c>
      <c r="F550" s="316" t="s">
        <v>169</v>
      </c>
      <c r="G550" s="316" t="s">
        <v>7879</v>
      </c>
      <c r="H550" s="316" t="s">
        <v>3190</v>
      </c>
      <c r="I550" s="316" t="s">
        <v>3192</v>
      </c>
      <c r="J550" s="316" t="s">
        <v>941</v>
      </c>
      <c r="K550" s="316" t="s">
        <v>982</v>
      </c>
      <c r="L550" s="316" t="s">
        <v>982</v>
      </c>
      <c r="M550" s="316" t="s">
        <v>978</v>
      </c>
      <c r="N550" s="316" t="s">
        <v>938</v>
      </c>
      <c r="O550" s="316" t="s">
        <v>941</v>
      </c>
      <c r="P550" s="316" t="s">
        <v>978</v>
      </c>
      <c r="Q550" s="316" t="s">
        <v>699</v>
      </c>
      <c r="R550" s="316" t="s">
        <v>978</v>
      </c>
      <c r="S550" s="316" t="s">
        <v>982</v>
      </c>
      <c r="T550" s="316" t="s">
        <v>939</v>
      </c>
      <c r="U550" s="316" t="s">
        <v>961</v>
      </c>
      <c r="V550" s="316" t="s">
        <v>941</v>
      </c>
      <c r="W550" s="316" t="s">
        <v>982</v>
      </c>
      <c r="X550" s="316" t="s">
        <v>982</v>
      </c>
      <c r="Y550" s="316" t="s">
        <v>966</v>
      </c>
      <c r="Z550" s="316" t="s">
        <v>982</v>
      </c>
      <c r="AA550" s="316" t="s">
        <v>939</v>
      </c>
      <c r="AB550" s="316" t="s">
        <v>938</v>
      </c>
      <c r="AC550" s="316" t="s">
        <v>941</v>
      </c>
      <c r="AD550" s="316" t="s">
        <v>982</v>
      </c>
      <c r="AE550" s="316" t="s">
        <v>982</v>
      </c>
      <c r="AF550" s="316" t="s">
        <v>982</v>
      </c>
      <c r="AG550" s="316" t="s">
        <v>982</v>
      </c>
      <c r="AH550" s="316" t="s">
        <v>961</v>
      </c>
      <c r="AI550" s="316" t="s">
        <v>938</v>
      </c>
      <c r="AJ550" s="316" t="s">
        <v>939</v>
      </c>
      <c r="AK550" s="316" t="s">
        <v>982</v>
      </c>
      <c r="AL550" s="316" t="s">
        <v>982</v>
      </c>
      <c r="AM550" s="316" t="s">
        <v>982</v>
      </c>
      <c r="AN550" s="316" t="s">
        <v>982</v>
      </c>
      <c r="AO550" s="316" t="s">
        <v>962</v>
      </c>
      <c r="AP550" s="316" t="s">
        <v>938</v>
      </c>
      <c r="AQ550" s="316" t="s">
        <v>982</v>
      </c>
      <c r="AR550" s="316" t="s">
        <v>982</v>
      </c>
    </row>
    <row r="551" spans="1:44">
      <c r="A551" s="316" t="s">
        <v>8689</v>
      </c>
      <c r="B551" s="316" t="s">
        <v>8690</v>
      </c>
      <c r="C551" s="316" t="s">
        <v>8691</v>
      </c>
      <c r="D551" s="317">
        <v>45918</v>
      </c>
      <c r="E551" s="316" t="s">
        <v>7891</v>
      </c>
      <c r="F551" s="316" t="s">
        <v>169</v>
      </c>
      <c r="G551" s="316" t="s">
        <v>7879</v>
      </c>
      <c r="H551" s="316" t="s">
        <v>3190</v>
      </c>
      <c r="I551" s="316" t="s">
        <v>3193</v>
      </c>
      <c r="J551" s="316" t="s">
        <v>941</v>
      </c>
      <c r="K551" s="316" t="s">
        <v>978</v>
      </c>
      <c r="L551" s="316" t="s">
        <v>978</v>
      </c>
      <c r="M551" s="316" t="s">
        <v>975</v>
      </c>
      <c r="N551" s="316" t="s">
        <v>938</v>
      </c>
      <c r="O551" s="316" t="s">
        <v>936</v>
      </c>
      <c r="P551" s="316" t="s">
        <v>978</v>
      </c>
      <c r="Q551" s="316" t="s">
        <v>975</v>
      </c>
      <c r="R551" s="316" t="s">
        <v>1184</v>
      </c>
      <c r="S551" s="316" t="s">
        <v>953</v>
      </c>
      <c r="T551" s="316" t="s">
        <v>947</v>
      </c>
      <c r="U551" s="316" t="s">
        <v>938</v>
      </c>
      <c r="V551" s="316" t="s">
        <v>941</v>
      </c>
      <c r="W551" s="316" t="s">
        <v>941</v>
      </c>
      <c r="X551" s="316" t="s">
        <v>941</v>
      </c>
      <c r="Y551" s="316" t="s">
        <v>977</v>
      </c>
      <c r="Z551" s="316" t="s">
        <v>982</v>
      </c>
      <c r="AA551" s="316" t="s">
        <v>939</v>
      </c>
      <c r="AB551" s="316" t="s">
        <v>938</v>
      </c>
      <c r="AC551" s="316" t="s">
        <v>982</v>
      </c>
      <c r="AD551" s="316" t="s">
        <v>941</v>
      </c>
      <c r="AE551" s="316" t="s">
        <v>1184</v>
      </c>
      <c r="AF551" s="316" t="s">
        <v>955</v>
      </c>
      <c r="AG551" s="316" t="s">
        <v>982</v>
      </c>
      <c r="AH551" s="316" t="s">
        <v>956</v>
      </c>
      <c r="AI551" s="316" t="s">
        <v>938</v>
      </c>
      <c r="AJ551" s="316" t="s">
        <v>987</v>
      </c>
      <c r="AK551" s="316" t="s">
        <v>965</v>
      </c>
      <c r="AL551" s="316" t="s">
        <v>941</v>
      </c>
      <c r="AM551" s="316" t="s">
        <v>699</v>
      </c>
      <c r="AN551" s="316" t="s">
        <v>942</v>
      </c>
      <c r="AO551" s="316" t="s">
        <v>8692</v>
      </c>
      <c r="AP551" s="316" t="s">
        <v>938</v>
      </c>
      <c r="AQ551" s="316" t="s">
        <v>941</v>
      </c>
      <c r="AR551" s="316" t="s">
        <v>946</v>
      </c>
    </row>
    <row r="552" spans="1:44">
      <c r="A552" s="316" t="s">
        <v>8693</v>
      </c>
      <c r="B552" s="316" t="s">
        <v>8694</v>
      </c>
      <c r="C552" s="316" t="s">
        <v>8695</v>
      </c>
      <c r="D552" s="317">
        <v>45919</v>
      </c>
      <c r="E552" s="316" t="s">
        <v>7891</v>
      </c>
      <c r="F552" s="316" t="s">
        <v>169</v>
      </c>
      <c r="G552" s="316" t="s">
        <v>7879</v>
      </c>
      <c r="H552" s="316" t="s">
        <v>3190</v>
      </c>
      <c r="I552" s="316" t="s">
        <v>3406</v>
      </c>
      <c r="J552" s="316" t="s">
        <v>939</v>
      </c>
      <c r="K552" s="316" t="s">
        <v>978</v>
      </c>
      <c r="L552" s="316" t="s">
        <v>978</v>
      </c>
      <c r="M552" s="316" t="s">
        <v>935</v>
      </c>
      <c r="N552" s="316" t="s">
        <v>938</v>
      </c>
      <c r="O552" s="316" t="s">
        <v>939</v>
      </c>
      <c r="P552" s="316" t="s">
        <v>978</v>
      </c>
      <c r="Q552" s="316" t="s">
        <v>955</v>
      </c>
      <c r="R552" s="316" t="s">
        <v>978</v>
      </c>
      <c r="S552" s="316" t="s">
        <v>939</v>
      </c>
      <c r="T552" s="316" t="s">
        <v>961</v>
      </c>
      <c r="U552" s="316" t="s">
        <v>938</v>
      </c>
      <c r="V552" s="316" t="s">
        <v>982</v>
      </c>
      <c r="W552" s="316" t="s">
        <v>978</v>
      </c>
      <c r="X552" s="316" t="s">
        <v>941</v>
      </c>
      <c r="Y552" s="316" t="s">
        <v>982</v>
      </c>
      <c r="Z552" s="316" t="s">
        <v>982</v>
      </c>
      <c r="AA552" s="316" t="s">
        <v>939</v>
      </c>
      <c r="AB552" s="316" t="s">
        <v>961</v>
      </c>
      <c r="AC552" s="316" t="s">
        <v>941</v>
      </c>
      <c r="AD552" s="316" t="s">
        <v>939</v>
      </c>
      <c r="AE552" s="316" t="s">
        <v>939</v>
      </c>
      <c r="AF552" s="316" t="s">
        <v>978</v>
      </c>
      <c r="AG552" s="316" t="s">
        <v>939</v>
      </c>
      <c r="AH552" s="316" t="s">
        <v>956</v>
      </c>
      <c r="AI552" s="316" t="s">
        <v>940</v>
      </c>
      <c r="AJ552" s="316" t="s">
        <v>939</v>
      </c>
      <c r="AK552" s="316" t="s">
        <v>941</v>
      </c>
      <c r="AL552" s="316" t="s">
        <v>941</v>
      </c>
      <c r="AM552" s="316" t="s">
        <v>941</v>
      </c>
      <c r="AN552" s="316" t="s">
        <v>941</v>
      </c>
      <c r="AO552" s="316" t="s">
        <v>699</v>
      </c>
      <c r="AP552" s="316" t="s">
        <v>961</v>
      </c>
      <c r="AQ552" s="316" t="s">
        <v>977</v>
      </c>
      <c r="AR552" s="316" t="s">
        <v>977</v>
      </c>
    </row>
    <row r="553" spans="1:44">
      <c r="A553" s="316" t="s">
        <v>3478</v>
      </c>
      <c r="B553" s="316" t="s">
        <v>3479</v>
      </c>
      <c r="C553" s="316" t="s">
        <v>8696</v>
      </c>
      <c r="D553" s="317">
        <v>45919</v>
      </c>
      <c r="E553" s="316" t="s">
        <v>7913</v>
      </c>
      <c r="F553" s="316" t="s">
        <v>644</v>
      </c>
      <c r="G553" s="316" t="s">
        <v>7879</v>
      </c>
      <c r="H553" s="316" t="s">
        <v>3190</v>
      </c>
      <c r="I553" s="316" t="s">
        <v>3406</v>
      </c>
      <c r="J553" s="316" t="s">
        <v>688</v>
      </c>
      <c r="K553" s="316" t="s">
        <v>688</v>
      </c>
      <c r="L553" s="316" t="s">
        <v>688</v>
      </c>
      <c r="M553" s="316" t="s">
        <v>688</v>
      </c>
      <c r="N553" s="316" t="s">
        <v>938</v>
      </c>
      <c r="O553" s="316" t="s">
        <v>936</v>
      </c>
      <c r="P553" s="316" t="s">
        <v>938</v>
      </c>
      <c r="Q553" s="316" t="s">
        <v>938</v>
      </c>
      <c r="R553" s="316" t="s">
        <v>938</v>
      </c>
      <c r="S553" s="316" t="s">
        <v>938</v>
      </c>
      <c r="T553" s="316" t="s">
        <v>938</v>
      </c>
      <c r="U553" s="316" t="s">
        <v>938</v>
      </c>
      <c r="V553" s="316" t="s">
        <v>938</v>
      </c>
      <c r="W553" s="316" t="s">
        <v>938</v>
      </c>
      <c r="X553" s="316" t="s">
        <v>938</v>
      </c>
      <c r="Y553" s="316" t="s">
        <v>938</v>
      </c>
      <c r="Z553" s="316" t="s">
        <v>938</v>
      </c>
      <c r="AA553" s="316" t="s">
        <v>938</v>
      </c>
      <c r="AB553" s="316" t="s">
        <v>938</v>
      </c>
      <c r="AC553" s="316" t="s">
        <v>938</v>
      </c>
      <c r="AD553" s="316" t="s">
        <v>938</v>
      </c>
      <c r="AE553" s="316" t="s">
        <v>938</v>
      </c>
      <c r="AF553" s="316" t="s">
        <v>938</v>
      </c>
      <c r="AG553" s="316" t="s">
        <v>938</v>
      </c>
      <c r="AH553" s="316" t="s">
        <v>938</v>
      </c>
      <c r="AI553" s="316" t="s">
        <v>938</v>
      </c>
      <c r="AJ553" s="316" t="s">
        <v>938</v>
      </c>
      <c r="AK553" s="316" t="s">
        <v>938</v>
      </c>
      <c r="AL553" s="316" t="s">
        <v>938</v>
      </c>
      <c r="AM553" s="316" t="s">
        <v>938</v>
      </c>
      <c r="AN553" s="316" t="s">
        <v>938</v>
      </c>
      <c r="AO553" s="316" t="s">
        <v>938</v>
      </c>
      <c r="AP553" s="316" t="s">
        <v>938</v>
      </c>
      <c r="AQ553" s="316" t="s">
        <v>938</v>
      </c>
      <c r="AR553" s="316" t="s">
        <v>938</v>
      </c>
    </row>
    <row r="554" spans="1:44">
      <c r="A554" s="316" t="s">
        <v>8697</v>
      </c>
      <c r="B554" s="316" t="s">
        <v>8698</v>
      </c>
      <c r="C554" s="316" t="s">
        <v>8699</v>
      </c>
      <c r="D554" s="317">
        <v>45919</v>
      </c>
      <c r="E554" s="316" t="s">
        <v>7904</v>
      </c>
      <c r="F554" s="316" t="s">
        <v>644</v>
      </c>
      <c r="G554" s="316" t="s">
        <v>7879</v>
      </c>
      <c r="H554" s="316" t="s">
        <v>3190</v>
      </c>
      <c r="I554" s="316" t="s">
        <v>3193</v>
      </c>
      <c r="J554" s="316" t="s">
        <v>939</v>
      </c>
      <c r="K554" s="316" t="s">
        <v>947</v>
      </c>
      <c r="L554" s="316" t="s">
        <v>939</v>
      </c>
      <c r="M554" s="316" t="s">
        <v>937</v>
      </c>
      <c r="N554" s="316" t="s">
        <v>940</v>
      </c>
      <c r="O554" s="316" t="s">
        <v>939</v>
      </c>
      <c r="P554" s="316" t="s">
        <v>939</v>
      </c>
      <c r="Q554" s="316" t="s">
        <v>939</v>
      </c>
      <c r="R554" s="316" t="s">
        <v>939</v>
      </c>
      <c r="S554" s="316" t="s">
        <v>947</v>
      </c>
      <c r="T554" s="316" t="s">
        <v>953</v>
      </c>
      <c r="U554" s="316" t="s">
        <v>940</v>
      </c>
      <c r="V554" s="316" t="s">
        <v>939</v>
      </c>
      <c r="W554" s="316" t="s">
        <v>939</v>
      </c>
      <c r="X554" s="316" t="s">
        <v>947</v>
      </c>
      <c r="Y554" s="316" t="s">
        <v>939</v>
      </c>
      <c r="Z554" s="316" t="s">
        <v>939</v>
      </c>
      <c r="AA554" s="316" t="s">
        <v>947</v>
      </c>
      <c r="AB554" s="316" t="s">
        <v>961</v>
      </c>
      <c r="AC554" s="316" t="s">
        <v>939</v>
      </c>
      <c r="AD554" s="316" t="s">
        <v>939</v>
      </c>
      <c r="AE554" s="316" t="s">
        <v>939</v>
      </c>
      <c r="AF554" s="316" t="s">
        <v>963</v>
      </c>
      <c r="AG554" s="316" t="s">
        <v>939</v>
      </c>
      <c r="AH554" s="316" t="s">
        <v>947</v>
      </c>
      <c r="AI554" s="316" t="s">
        <v>940</v>
      </c>
      <c r="AJ554" s="316" t="s">
        <v>947</v>
      </c>
      <c r="AK554" s="316" t="s">
        <v>939</v>
      </c>
      <c r="AL554" s="316" t="s">
        <v>941</v>
      </c>
      <c r="AM554" s="316" t="s">
        <v>947</v>
      </c>
      <c r="AN554" s="316" t="s">
        <v>939</v>
      </c>
      <c r="AO554" s="316" t="s">
        <v>962</v>
      </c>
      <c r="AP554" s="316" t="s">
        <v>940</v>
      </c>
      <c r="AQ554" s="316" t="s">
        <v>941</v>
      </c>
      <c r="AR554" s="316" t="s">
        <v>947</v>
      </c>
    </row>
    <row r="555" spans="1:44">
      <c r="A555" s="316" t="s">
        <v>3480</v>
      </c>
      <c r="B555" s="316" t="s">
        <v>3481</v>
      </c>
      <c r="C555" s="316" t="s">
        <v>8700</v>
      </c>
      <c r="D555" s="317">
        <v>45919</v>
      </c>
      <c r="E555" s="316" t="s">
        <v>7913</v>
      </c>
      <c r="F555" s="316" t="s">
        <v>169</v>
      </c>
      <c r="G555" s="316" t="s">
        <v>7879</v>
      </c>
      <c r="H555" s="316" t="s">
        <v>3190</v>
      </c>
      <c r="I555" s="316" t="s">
        <v>3192</v>
      </c>
      <c r="J555" s="316" t="s">
        <v>955</v>
      </c>
      <c r="K555" s="316" t="s">
        <v>939</v>
      </c>
      <c r="L555" s="316" t="s">
        <v>978</v>
      </c>
      <c r="M555" s="316" t="s">
        <v>961</v>
      </c>
      <c r="N555" s="316" t="s">
        <v>938</v>
      </c>
      <c r="O555" s="316" t="s">
        <v>939</v>
      </c>
      <c r="P555" s="316" t="s">
        <v>978</v>
      </c>
      <c r="Q555" s="316" t="s">
        <v>699</v>
      </c>
      <c r="R555" s="316" t="s">
        <v>955</v>
      </c>
      <c r="S555" s="316" t="s">
        <v>939</v>
      </c>
      <c r="T555" s="316" t="s">
        <v>939</v>
      </c>
      <c r="U555" s="316" t="s">
        <v>938</v>
      </c>
      <c r="V555" s="316" t="s">
        <v>946</v>
      </c>
      <c r="W555" s="316" t="s">
        <v>939</v>
      </c>
      <c r="X555" s="316" t="s">
        <v>982</v>
      </c>
      <c r="Y555" s="316" t="s">
        <v>966</v>
      </c>
      <c r="Z555" s="316" t="s">
        <v>982</v>
      </c>
      <c r="AA555" s="316" t="s">
        <v>975</v>
      </c>
      <c r="AB555" s="316" t="s">
        <v>938</v>
      </c>
      <c r="AC555" s="316" t="s">
        <v>982</v>
      </c>
      <c r="AD555" s="316" t="s">
        <v>982</v>
      </c>
      <c r="AE555" s="316" t="s">
        <v>982</v>
      </c>
      <c r="AF555" s="316" t="s">
        <v>134</v>
      </c>
      <c r="AG555" s="316" t="s">
        <v>941</v>
      </c>
      <c r="AH555" s="316" t="s">
        <v>961</v>
      </c>
      <c r="AI555" s="316" t="s">
        <v>938</v>
      </c>
      <c r="AJ555" s="316" t="s">
        <v>955</v>
      </c>
      <c r="AK555" s="316" t="s">
        <v>939</v>
      </c>
      <c r="AL555" s="316" t="s">
        <v>955</v>
      </c>
      <c r="AM555" s="316" t="s">
        <v>946</v>
      </c>
      <c r="AN555" s="316" t="s">
        <v>955</v>
      </c>
      <c r="AO555" s="316" t="s">
        <v>699</v>
      </c>
      <c r="AP555" s="316" t="s">
        <v>938</v>
      </c>
      <c r="AQ555" s="316" t="s">
        <v>946</v>
      </c>
      <c r="AR555" s="316" t="s">
        <v>946</v>
      </c>
    </row>
    <row r="556" spans="1:44">
      <c r="A556" s="316" t="s">
        <v>8701</v>
      </c>
      <c r="B556" s="316" t="s">
        <v>8702</v>
      </c>
      <c r="C556" s="316" t="s">
        <v>8703</v>
      </c>
      <c r="D556" s="317">
        <v>45920</v>
      </c>
      <c r="E556" s="316" t="s">
        <v>7913</v>
      </c>
      <c r="F556" s="316" t="s">
        <v>644</v>
      </c>
      <c r="G556" s="316" t="s">
        <v>7879</v>
      </c>
      <c r="H556" s="316" t="s">
        <v>3190</v>
      </c>
      <c r="I556" s="316" t="s">
        <v>3193</v>
      </c>
      <c r="J556" s="316" t="s">
        <v>939</v>
      </c>
      <c r="K556" s="316" t="s">
        <v>939</v>
      </c>
      <c r="L556" s="316" t="s">
        <v>939</v>
      </c>
      <c r="M556" s="316" t="s">
        <v>978</v>
      </c>
      <c r="N556" s="316" t="s">
        <v>938</v>
      </c>
      <c r="O556" s="316" t="s">
        <v>947</v>
      </c>
      <c r="P556" s="316" t="s">
        <v>978</v>
      </c>
      <c r="Q556" s="316" t="s">
        <v>939</v>
      </c>
      <c r="R556" s="316" t="s">
        <v>956</v>
      </c>
      <c r="S556" s="316" t="s">
        <v>941</v>
      </c>
      <c r="T556" s="316" t="s">
        <v>978</v>
      </c>
      <c r="U556" s="316" t="s">
        <v>938</v>
      </c>
      <c r="V556" s="316" t="s">
        <v>956</v>
      </c>
      <c r="W556" s="316" t="s">
        <v>936</v>
      </c>
      <c r="X556" s="316" t="s">
        <v>941</v>
      </c>
      <c r="Y556" s="316" t="s">
        <v>977</v>
      </c>
      <c r="Z556" s="316" t="s">
        <v>941</v>
      </c>
      <c r="AA556" s="316" t="s">
        <v>978</v>
      </c>
      <c r="AB556" s="316" t="s">
        <v>938</v>
      </c>
      <c r="AC556" s="316" t="s">
        <v>941</v>
      </c>
      <c r="AD556" s="316" t="s">
        <v>982</v>
      </c>
      <c r="AE556" s="316" t="s">
        <v>941</v>
      </c>
      <c r="AF556" s="316" t="s">
        <v>941</v>
      </c>
      <c r="AG556" s="316" t="s">
        <v>941</v>
      </c>
      <c r="AH556" s="316" t="s">
        <v>978</v>
      </c>
      <c r="AI556" s="316" t="s">
        <v>938</v>
      </c>
      <c r="AJ556" s="316" t="s">
        <v>941</v>
      </c>
      <c r="AK556" s="316" t="s">
        <v>941</v>
      </c>
      <c r="AL556" s="316" t="s">
        <v>941</v>
      </c>
      <c r="AM556" s="316" t="s">
        <v>941</v>
      </c>
      <c r="AN556" s="316" t="s">
        <v>941</v>
      </c>
      <c r="AO556" s="316" t="s">
        <v>948</v>
      </c>
      <c r="AP556" s="316" t="s">
        <v>938</v>
      </c>
      <c r="AQ556" s="316" t="s">
        <v>941</v>
      </c>
      <c r="AR556" s="316" t="s">
        <v>941</v>
      </c>
    </row>
    <row r="557" spans="1:44">
      <c r="A557" s="316" t="s">
        <v>8704</v>
      </c>
      <c r="B557" s="316" t="s">
        <v>8705</v>
      </c>
      <c r="C557" s="316" t="s">
        <v>8706</v>
      </c>
      <c r="D557" s="317">
        <v>45922</v>
      </c>
      <c r="E557" s="316" t="s">
        <v>8655</v>
      </c>
      <c r="F557" s="316" t="s">
        <v>169</v>
      </c>
      <c r="G557" s="316" t="s">
        <v>7879</v>
      </c>
      <c r="H557" s="316" t="s">
        <v>3190</v>
      </c>
      <c r="I557" s="316" t="s">
        <v>3192</v>
      </c>
      <c r="J557" s="316" t="s">
        <v>978</v>
      </c>
      <c r="K557" s="316" t="s">
        <v>947</v>
      </c>
      <c r="L557" s="316" t="s">
        <v>978</v>
      </c>
      <c r="M557" s="316" t="s">
        <v>961</v>
      </c>
      <c r="N557" s="316" t="s">
        <v>961</v>
      </c>
      <c r="O557" s="316" t="s">
        <v>978</v>
      </c>
      <c r="P557" s="316" t="s">
        <v>939</v>
      </c>
      <c r="Q557" s="316" t="s">
        <v>978</v>
      </c>
      <c r="R557" s="316" t="s">
        <v>956</v>
      </c>
      <c r="S557" s="316" t="s">
        <v>978</v>
      </c>
      <c r="T557" s="316" t="s">
        <v>939</v>
      </c>
      <c r="U557" s="316" t="s">
        <v>961</v>
      </c>
      <c r="V557" s="316" t="s">
        <v>939</v>
      </c>
      <c r="W557" s="316" t="s">
        <v>939</v>
      </c>
      <c r="X557" s="316" t="s">
        <v>939</v>
      </c>
      <c r="Y557" s="316" t="s">
        <v>939</v>
      </c>
      <c r="Z557" s="316" t="s">
        <v>939</v>
      </c>
      <c r="AA557" s="316" t="s">
        <v>970</v>
      </c>
      <c r="AB557" s="316" t="s">
        <v>975</v>
      </c>
      <c r="AC557" s="316" t="s">
        <v>939</v>
      </c>
      <c r="AD557" s="316" t="s">
        <v>939</v>
      </c>
      <c r="AE557" s="316" t="s">
        <v>939</v>
      </c>
      <c r="AF557" s="316" t="s">
        <v>939</v>
      </c>
      <c r="AG557" s="316" t="s">
        <v>939</v>
      </c>
      <c r="AH557" s="316" t="s">
        <v>978</v>
      </c>
      <c r="AI557" s="316" t="s">
        <v>962</v>
      </c>
      <c r="AJ557" s="316" t="s">
        <v>939</v>
      </c>
      <c r="AK557" s="316" t="s">
        <v>947</v>
      </c>
      <c r="AL557" s="316" t="s">
        <v>939</v>
      </c>
      <c r="AM557" s="316" t="s">
        <v>939</v>
      </c>
      <c r="AN557" s="316" t="s">
        <v>947</v>
      </c>
      <c r="AO557" s="316" t="s">
        <v>699</v>
      </c>
      <c r="AP557" s="316" t="s">
        <v>940</v>
      </c>
      <c r="AQ557" s="316" t="s">
        <v>947</v>
      </c>
      <c r="AR557" s="316" t="s">
        <v>947</v>
      </c>
    </row>
    <row r="558" spans="1:44">
      <c r="A558" s="316" t="s">
        <v>8707</v>
      </c>
      <c r="B558" s="316" t="s">
        <v>8708</v>
      </c>
      <c r="C558" s="316" t="s">
        <v>8709</v>
      </c>
      <c r="D558" s="317">
        <v>45922</v>
      </c>
      <c r="E558" s="316" t="s">
        <v>8655</v>
      </c>
      <c r="F558" s="316" t="s">
        <v>169</v>
      </c>
      <c r="G558" s="316" t="s">
        <v>7879</v>
      </c>
      <c r="H558" s="316" t="s">
        <v>3190</v>
      </c>
      <c r="I558" s="316" t="s">
        <v>3192</v>
      </c>
      <c r="J558" s="316" t="s">
        <v>699</v>
      </c>
      <c r="K558" s="316" t="s">
        <v>946</v>
      </c>
      <c r="L558" s="316" t="s">
        <v>946</v>
      </c>
      <c r="M558" s="316" t="s">
        <v>978</v>
      </c>
      <c r="N558" s="316" t="s">
        <v>938</v>
      </c>
      <c r="O558" s="316" t="s">
        <v>946</v>
      </c>
      <c r="P558" s="316" t="s">
        <v>978</v>
      </c>
      <c r="Q558" s="316" t="s">
        <v>946</v>
      </c>
      <c r="R558" s="316" t="s">
        <v>946</v>
      </c>
      <c r="S558" s="316" t="s">
        <v>946</v>
      </c>
      <c r="T558" s="316" t="s">
        <v>970</v>
      </c>
      <c r="U558" s="316" t="s">
        <v>938</v>
      </c>
      <c r="V558" s="316" t="s">
        <v>946</v>
      </c>
      <c r="W558" s="316" t="s">
        <v>946</v>
      </c>
      <c r="X558" s="316" t="s">
        <v>946</v>
      </c>
      <c r="Y558" s="316" t="s">
        <v>946</v>
      </c>
      <c r="Z558" s="316" t="s">
        <v>946</v>
      </c>
      <c r="AA558" s="316" t="s">
        <v>961</v>
      </c>
      <c r="AB558" s="316" t="s">
        <v>938</v>
      </c>
      <c r="AC558" s="316" t="s">
        <v>946</v>
      </c>
      <c r="AD558" s="316" t="s">
        <v>946</v>
      </c>
      <c r="AE558" s="316" t="s">
        <v>946</v>
      </c>
      <c r="AF558" s="316" t="s">
        <v>946</v>
      </c>
      <c r="AG558" s="316" t="s">
        <v>946</v>
      </c>
      <c r="AH558" s="316" t="s">
        <v>970</v>
      </c>
      <c r="AI558" s="316" t="s">
        <v>938</v>
      </c>
      <c r="AJ558" s="316" t="s">
        <v>946</v>
      </c>
      <c r="AK558" s="316" t="s">
        <v>946</v>
      </c>
      <c r="AL558" s="316" t="s">
        <v>946</v>
      </c>
      <c r="AM558" s="316" t="s">
        <v>946</v>
      </c>
      <c r="AN558" s="316" t="s">
        <v>939</v>
      </c>
      <c r="AO558" s="316" t="s">
        <v>976</v>
      </c>
      <c r="AP558" s="316" t="s">
        <v>938</v>
      </c>
      <c r="AQ558" s="316" t="s">
        <v>939</v>
      </c>
      <c r="AR558" s="316" t="s">
        <v>939</v>
      </c>
    </row>
    <row r="559" spans="1:44">
      <c r="A559" s="316" t="s">
        <v>3482</v>
      </c>
      <c r="B559" s="316" t="s">
        <v>3483</v>
      </c>
      <c r="C559" s="316" t="s">
        <v>8710</v>
      </c>
      <c r="D559" s="317">
        <v>45922</v>
      </c>
      <c r="E559" s="316" t="s">
        <v>7955</v>
      </c>
      <c r="F559" s="316" t="s">
        <v>644</v>
      </c>
      <c r="G559" s="316" t="s">
        <v>7879</v>
      </c>
      <c r="H559" s="316" t="s">
        <v>3190</v>
      </c>
      <c r="I559" s="316" t="s">
        <v>3285</v>
      </c>
      <c r="J559" s="316" t="s">
        <v>955</v>
      </c>
      <c r="K559" s="316" t="s">
        <v>955</v>
      </c>
      <c r="L559" s="316" t="s">
        <v>955</v>
      </c>
      <c r="M559" s="316" t="s">
        <v>956</v>
      </c>
      <c r="N559" s="316" t="s">
        <v>938</v>
      </c>
      <c r="O559" s="316" t="s">
        <v>955</v>
      </c>
      <c r="P559" s="316" t="s">
        <v>978</v>
      </c>
      <c r="Q559" s="316" t="s">
        <v>955</v>
      </c>
      <c r="R559" s="316" t="s">
        <v>955</v>
      </c>
      <c r="S559" s="316" t="s">
        <v>956</v>
      </c>
      <c r="T559" s="316" t="s">
        <v>940</v>
      </c>
      <c r="U559" s="316" t="s">
        <v>938</v>
      </c>
      <c r="V559" s="316" t="s">
        <v>956</v>
      </c>
      <c r="W559" s="316" t="s">
        <v>936</v>
      </c>
      <c r="X559" s="316" t="s">
        <v>956</v>
      </c>
      <c r="Y559" s="316" t="s">
        <v>956</v>
      </c>
      <c r="Z559" s="316" t="s">
        <v>956</v>
      </c>
      <c r="AA559" s="316" t="s">
        <v>961</v>
      </c>
      <c r="AB559" s="316" t="s">
        <v>938</v>
      </c>
      <c r="AC559" s="316" t="s">
        <v>956</v>
      </c>
      <c r="AD559" s="316" t="s">
        <v>956</v>
      </c>
      <c r="AE559" s="316" t="s">
        <v>955</v>
      </c>
      <c r="AF559" s="316" t="s">
        <v>955</v>
      </c>
      <c r="AG559" s="316" t="s">
        <v>955</v>
      </c>
      <c r="AH559" s="316" t="s">
        <v>940</v>
      </c>
      <c r="AI559" s="316" t="s">
        <v>938</v>
      </c>
      <c r="AJ559" s="316" t="s">
        <v>41</v>
      </c>
      <c r="AK559" s="316" t="s">
        <v>41</v>
      </c>
      <c r="AL559" s="316" t="s">
        <v>41</v>
      </c>
      <c r="AM559" s="316" t="s">
        <v>41</v>
      </c>
      <c r="AN559" s="316" t="s">
        <v>41</v>
      </c>
      <c r="AO559" s="316" t="s">
        <v>41</v>
      </c>
      <c r="AP559" s="316" t="s">
        <v>938</v>
      </c>
      <c r="AQ559" s="316" t="s">
        <v>936</v>
      </c>
      <c r="AR559" s="316" t="s">
        <v>936</v>
      </c>
    </row>
    <row r="560" spans="1:44">
      <c r="A560" s="316" t="s">
        <v>8711</v>
      </c>
      <c r="B560" s="316" t="s">
        <v>8712</v>
      </c>
      <c r="C560" s="316" t="s">
        <v>8713</v>
      </c>
      <c r="D560" s="317">
        <v>45922</v>
      </c>
      <c r="E560" s="316" t="s">
        <v>1208</v>
      </c>
      <c r="F560" s="316" t="s">
        <v>644</v>
      </c>
      <c r="G560" s="316" t="s">
        <v>7879</v>
      </c>
      <c r="H560" s="316" t="s">
        <v>3190</v>
      </c>
      <c r="I560" s="316" t="s">
        <v>8413</v>
      </c>
      <c r="J560" s="316" t="s">
        <v>955</v>
      </c>
      <c r="K560" s="316" t="s">
        <v>955</v>
      </c>
      <c r="L560" s="316" t="s">
        <v>955</v>
      </c>
      <c r="M560" s="316" t="s">
        <v>956</v>
      </c>
      <c r="N560" s="316" t="s">
        <v>938</v>
      </c>
      <c r="O560" s="316" t="s">
        <v>955</v>
      </c>
      <c r="P560" s="316" t="s">
        <v>956</v>
      </c>
      <c r="Q560" s="316" t="s">
        <v>955</v>
      </c>
      <c r="R560" s="316" t="s">
        <v>955</v>
      </c>
      <c r="S560" s="316" t="s">
        <v>955</v>
      </c>
      <c r="T560" s="316" t="s">
        <v>975</v>
      </c>
      <c r="U560" s="316" t="s">
        <v>938</v>
      </c>
      <c r="V560" s="316" t="s">
        <v>955</v>
      </c>
      <c r="W560" s="316" t="s">
        <v>955</v>
      </c>
      <c r="X560" s="316" t="s">
        <v>947</v>
      </c>
      <c r="Y560" s="316" t="s">
        <v>956</v>
      </c>
      <c r="Z560" s="316" t="s">
        <v>947</v>
      </c>
      <c r="AA560" s="316" t="s">
        <v>940</v>
      </c>
      <c r="AB560" s="316" t="s">
        <v>938</v>
      </c>
      <c r="AC560" s="316" t="s">
        <v>947</v>
      </c>
      <c r="AD560" s="316" t="s">
        <v>955</v>
      </c>
      <c r="AE560" s="316" t="s">
        <v>955</v>
      </c>
      <c r="AF560" s="316" t="s">
        <v>955</v>
      </c>
      <c r="AG560" s="316" t="s">
        <v>955</v>
      </c>
      <c r="AH560" s="316" t="s">
        <v>975</v>
      </c>
      <c r="AI560" s="316" t="s">
        <v>938</v>
      </c>
      <c r="AJ560" s="316" t="s">
        <v>947</v>
      </c>
      <c r="AK560" s="316" t="s">
        <v>947</v>
      </c>
      <c r="AL560" s="316" t="s">
        <v>955</v>
      </c>
      <c r="AM560" s="316" t="s">
        <v>947</v>
      </c>
      <c r="AN560" s="316" t="s">
        <v>947</v>
      </c>
      <c r="AO560" s="316" t="s">
        <v>948</v>
      </c>
      <c r="AP560" s="316" t="s">
        <v>938</v>
      </c>
      <c r="AQ560" s="316" t="s">
        <v>947</v>
      </c>
      <c r="AR560" s="316" t="s">
        <v>955</v>
      </c>
    </row>
    <row r="561" spans="1:44">
      <c r="A561" s="316" t="s">
        <v>8714</v>
      </c>
      <c r="B561" s="316" t="s">
        <v>8715</v>
      </c>
      <c r="C561" s="316" t="s">
        <v>8716</v>
      </c>
      <c r="D561" s="317">
        <v>45922</v>
      </c>
      <c r="E561" s="316" t="s">
        <v>1208</v>
      </c>
      <c r="F561" s="316" t="s">
        <v>644</v>
      </c>
      <c r="G561" s="316" t="s">
        <v>7879</v>
      </c>
      <c r="H561" s="316" t="s">
        <v>3190</v>
      </c>
      <c r="I561" s="316" t="s">
        <v>8413</v>
      </c>
      <c r="J561" s="316" t="s">
        <v>955</v>
      </c>
      <c r="K561" s="316" t="s">
        <v>955</v>
      </c>
      <c r="L561" s="316" t="s">
        <v>955</v>
      </c>
      <c r="M561" s="316" t="s">
        <v>956</v>
      </c>
      <c r="N561" s="316" t="s">
        <v>938</v>
      </c>
      <c r="O561" s="316" t="s">
        <v>955</v>
      </c>
      <c r="P561" s="316" t="s">
        <v>956</v>
      </c>
      <c r="Q561" s="316" t="s">
        <v>955</v>
      </c>
      <c r="R561" s="316" t="s">
        <v>955</v>
      </c>
      <c r="S561" s="316" t="s">
        <v>955</v>
      </c>
      <c r="T561" s="316" t="s">
        <v>975</v>
      </c>
      <c r="U561" s="316" t="s">
        <v>938</v>
      </c>
      <c r="V561" s="316" t="s">
        <v>955</v>
      </c>
      <c r="W561" s="316" t="s">
        <v>955</v>
      </c>
      <c r="X561" s="316" t="s">
        <v>947</v>
      </c>
      <c r="Y561" s="316" t="s">
        <v>947</v>
      </c>
      <c r="Z561" s="316" t="s">
        <v>947</v>
      </c>
      <c r="AA561" s="316" t="s">
        <v>975</v>
      </c>
      <c r="AB561" s="316" t="s">
        <v>938</v>
      </c>
      <c r="AC561" s="316" t="s">
        <v>947</v>
      </c>
      <c r="AD561" s="316" t="s">
        <v>956</v>
      </c>
      <c r="AE561" s="316" t="s">
        <v>955</v>
      </c>
      <c r="AF561" s="316" t="s">
        <v>955</v>
      </c>
      <c r="AG561" s="316" t="s">
        <v>955</v>
      </c>
      <c r="AH561" s="316" t="s">
        <v>975</v>
      </c>
      <c r="AI561" s="316" t="s">
        <v>938</v>
      </c>
      <c r="AJ561" s="316" t="s">
        <v>936</v>
      </c>
      <c r="AK561" s="316" t="s">
        <v>955</v>
      </c>
      <c r="AL561" s="316" t="s">
        <v>955</v>
      </c>
      <c r="AM561" s="316" t="s">
        <v>947</v>
      </c>
      <c r="AN561" s="316" t="s">
        <v>947</v>
      </c>
      <c r="AO561" s="316" t="s">
        <v>948</v>
      </c>
      <c r="AP561" s="316" t="s">
        <v>938</v>
      </c>
      <c r="AQ561" s="316" t="s">
        <v>947</v>
      </c>
      <c r="AR561" s="316" t="s">
        <v>947</v>
      </c>
    </row>
    <row r="562" spans="1:44">
      <c r="A562" s="316" t="s">
        <v>8717</v>
      </c>
      <c r="B562" s="316" t="s">
        <v>8718</v>
      </c>
      <c r="C562" s="316" t="s">
        <v>8719</v>
      </c>
      <c r="D562" s="317">
        <v>45922</v>
      </c>
      <c r="E562" s="316" t="s">
        <v>1208</v>
      </c>
      <c r="F562" s="316" t="s">
        <v>644</v>
      </c>
      <c r="G562" s="316" t="s">
        <v>7879</v>
      </c>
      <c r="H562" s="316" t="s">
        <v>3190</v>
      </c>
      <c r="I562" s="316" t="s">
        <v>8413</v>
      </c>
      <c r="J562" s="316" t="s">
        <v>955</v>
      </c>
      <c r="K562" s="316" t="s">
        <v>955</v>
      </c>
      <c r="L562" s="316" t="s">
        <v>955</v>
      </c>
      <c r="M562" s="316" t="s">
        <v>956</v>
      </c>
      <c r="N562" s="316" t="s">
        <v>938</v>
      </c>
      <c r="O562" s="316" t="s">
        <v>955</v>
      </c>
      <c r="P562" s="316" t="s">
        <v>956</v>
      </c>
      <c r="Q562" s="316" t="s">
        <v>955</v>
      </c>
      <c r="R562" s="316" t="s">
        <v>955</v>
      </c>
      <c r="S562" s="316" t="s">
        <v>955</v>
      </c>
      <c r="T562" s="316" t="s">
        <v>975</v>
      </c>
      <c r="U562" s="316" t="s">
        <v>938</v>
      </c>
      <c r="V562" s="316" t="s">
        <v>955</v>
      </c>
      <c r="W562" s="316" t="s">
        <v>955</v>
      </c>
      <c r="X562" s="316" t="s">
        <v>955</v>
      </c>
      <c r="Y562" s="316" t="s">
        <v>955</v>
      </c>
      <c r="Z562" s="316" t="s">
        <v>955</v>
      </c>
      <c r="AA562" s="316" t="s">
        <v>935</v>
      </c>
      <c r="AB562" s="316" t="s">
        <v>938</v>
      </c>
      <c r="AC562" s="316" t="s">
        <v>955</v>
      </c>
      <c r="AD562" s="316" t="s">
        <v>955</v>
      </c>
      <c r="AE562" s="316" t="s">
        <v>955</v>
      </c>
      <c r="AF562" s="316" t="s">
        <v>955</v>
      </c>
      <c r="AG562" s="316" t="s">
        <v>955</v>
      </c>
      <c r="AH562" s="316" t="s">
        <v>975</v>
      </c>
      <c r="AI562" s="316" t="s">
        <v>938</v>
      </c>
      <c r="AJ562" s="316" t="s">
        <v>955</v>
      </c>
      <c r="AK562" s="316" t="s">
        <v>955</v>
      </c>
      <c r="AL562" s="316" t="s">
        <v>947</v>
      </c>
      <c r="AM562" s="316" t="s">
        <v>947</v>
      </c>
      <c r="AN562" s="316" t="s">
        <v>947</v>
      </c>
      <c r="AO562" s="316" t="s">
        <v>940</v>
      </c>
      <c r="AP562" s="316" t="s">
        <v>938</v>
      </c>
      <c r="AQ562" s="316" t="s">
        <v>947</v>
      </c>
      <c r="AR562" s="316" t="s">
        <v>947</v>
      </c>
    </row>
    <row r="563" spans="1:44">
      <c r="A563" s="316" t="s">
        <v>8720</v>
      </c>
      <c r="B563" s="316" t="s">
        <v>8721</v>
      </c>
      <c r="C563" s="316" t="s">
        <v>8722</v>
      </c>
      <c r="D563" s="317">
        <v>45923</v>
      </c>
      <c r="E563" s="316" t="s">
        <v>7955</v>
      </c>
      <c r="F563" s="316" t="s">
        <v>644</v>
      </c>
      <c r="G563" s="316" t="s">
        <v>7879</v>
      </c>
      <c r="H563" s="316" t="s">
        <v>3190</v>
      </c>
      <c r="I563" s="316" t="s">
        <v>3285</v>
      </c>
      <c r="J563" s="316" t="s">
        <v>955</v>
      </c>
      <c r="K563" s="316" t="s">
        <v>955</v>
      </c>
      <c r="L563" s="316" t="s">
        <v>955</v>
      </c>
      <c r="M563" s="316" t="s">
        <v>956</v>
      </c>
      <c r="N563" s="316" t="s">
        <v>938</v>
      </c>
      <c r="O563" s="316" t="s">
        <v>955</v>
      </c>
      <c r="P563" s="316" t="s">
        <v>956</v>
      </c>
      <c r="Q563" s="316" t="s">
        <v>955</v>
      </c>
      <c r="R563" s="316" t="s">
        <v>955</v>
      </c>
      <c r="S563" s="316" t="s">
        <v>955</v>
      </c>
      <c r="T563" s="316" t="s">
        <v>975</v>
      </c>
      <c r="U563" s="316" t="s">
        <v>938</v>
      </c>
      <c r="V563" s="316" t="s">
        <v>955</v>
      </c>
      <c r="W563" s="316" t="s">
        <v>955</v>
      </c>
      <c r="X563" s="316" t="s">
        <v>955</v>
      </c>
      <c r="Y563" s="316" t="s">
        <v>955</v>
      </c>
      <c r="Z563" s="316" t="s">
        <v>955</v>
      </c>
      <c r="AA563" s="316" t="s">
        <v>940</v>
      </c>
      <c r="AB563" s="316" t="s">
        <v>938</v>
      </c>
      <c r="AC563" s="316" t="s">
        <v>955</v>
      </c>
      <c r="AD563" s="316" t="s">
        <v>955</v>
      </c>
      <c r="AE563" s="316" t="s">
        <v>955</v>
      </c>
      <c r="AF563" s="316" t="s">
        <v>955</v>
      </c>
      <c r="AG563" s="316" t="s">
        <v>955</v>
      </c>
      <c r="AH563" s="316" t="s">
        <v>940</v>
      </c>
      <c r="AI563" s="316" t="s">
        <v>938</v>
      </c>
      <c r="AJ563" s="316" t="s">
        <v>955</v>
      </c>
      <c r="AK563" s="316" t="s">
        <v>955</v>
      </c>
      <c r="AL563" s="316" t="s">
        <v>955</v>
      </c>
      <c r="AM563" s="316" t="s">
        <v>955</v>
      </c>
      <c r="AN563" s="316" t="s">
        <v>955</v>
      </c>
      <c r="AO563" s="316" t="s">
        <v>699</v>
      </c>
      <c r="AP563" s="316" t="s">
        <v>938</v>
      </c>
      <c r="AQ563" s="316" t="s">
        <v>955</v>
      </c>
      <c r="AR563" s="316" t="s">
        <v>955</v>
      </c>
    </row>
    <row r="564" spans="1:44">
      <c r="A564" s="316" t="s">
        <v>8723</v>
      </c>
      <c r="B564" s="316" t="s">
        <v>8724</v>
      </c>
      <c r="C564" s="316" t="s">
        <v>8725</v>
      </c>
      <c r="D564" s="317">
        <v>45923</v>
      </c>
      <c r="E564" s="316" t="s">
        <v>7891</v>
      </c>
      <c r="F564" s="316" t="s">
        <v>169</v>
      </c>
      <c r="G564" s="316" t="s">
        <v>7879</v>
      </c>
      <c r="H564" s="316" t="s">
        <v>3190</v>
      </c>
      <c r="I564" s="316" t="s">
        <v>3193</v>
      </c>
      <c r="J564" s="316" t="s">
        <v>939</v>
      </c>
      <c r="K564" s="316" t="s">
        <v>978</v>
      </c>
      <c r="L564" s="316" t="s">
        <v>939</v>
      </c>
      <c r="M564" s="316" t="s">
        <v>940</v>
      </c>
      <c r="N564" s="316" t="s">
        <v>938</v>
      </c>
      <c r="O564" s="316" t="s">
        <v>963</v>
      </c>
      <c r="P564" s="316" t="s">
        <v>956</v>
      </c>
      <c r="Q564" s="316" t="s">
        <v>947</v>
      </c>
      <c r="R564" s="316" t="s">
        <v>941</v>
      </c>
      <c r="S564" s="316" t="s">
        <v>939</v>
      </c>
      <c r="T564" s="316" t="s">
        <v>975</v>
      </c>
      <c r="U564" s="316" t="s">
        <v>938</v>
      </c>
      <c r="V564" s="316" t="s">
        <v>939</v>
      </c>
      <c r="W564" s="316" t="s">
        <v>939</v>
      </c>
      <c r="X564" s="316" t="s">
        <v>939</v>
      </c>
      <c r="Y564" s="316" t="s">
        <v>977</v>
      </c>
      <c r="Z564" s="316" t="s">
        <v>977</v>
      </c>
      <c r="AA564" s="316" t="s">
        <v>947</v>
      </c>
      <c r="AB564" s="316" t="s">
        <v>938</v>
      </c>
      <c r="AC564" s="316" t="s">
        <v>939</v>
      </c>
      <c r="AD564" s="316" t="s">
        <v>939</v>
      </c>
      <c r="AE564" s="316" t="s">
        <v>939</v>
      </c>
      <c r="AF564" s="316" t="s">
        <v>939</v>
      </c>
      <c r="AG564" s="316" t="s">
        <v>941</v>
      </c>
      <c r="AH564" s="316" t="s">
        <v>956</v>
      </c>
      <c r="AI564" s="316" t="s">
        <v>938</v>
      </c>
      <c r="AJ564" s="316" t="s">
        <v>941</v>
      </c>
      <c r="AK564" s="316" t="s">
        <v>947</v>
      </c>
      <c r="AL564" s="316" t="s">
        <v>941</v>
      </c>
      <c r="AM564" s="316" t="s">
        <v>941</v>
      </c>
      <c r="AN564" s="316" t="s">
        <v>941</v>
      </c>
      <c r="AO564" s="316" t="s">
        <v>699</v>
      </c>
      <c r="AP564" s="316" t="s">
        <v>938</v>
      </c>
      <c r="AQ564" s="316" t="s">
        <v>941</v>
      </c>
      <c r="AR564" s="316" t="s">
        <v>977</v>
      </c>
    </row>
    <row r="565" spans="1:44">
      <c r="A565" s="316" t="s">
        <v>8726</v>
      </c>
      <c r="B565" s="316" t="s">
        <v>8727</v>
      </c>
      <c r="C565" s="316" t="s">
        <v>8728</v>
      </c>
      <c r="D565" s="317">
        <v>45923</v>
      </c>
      <c r="E565" s="316" t="s">
        <v>1138</v>
      </c>
      <c r="F565" s="316" t="s">
        <v>169</v>
      </c>
      <c r="G565" s="316" t="s">
        <v>7879</v>
      </c>
      <c r="H565" s="316" t="s">
        <v>3190</v>
      </c>
      <c r="I565" s="316" t="s">
        <v>3192</v>
      </c>
      <c r="J565" s="316" t="s">
        <v>936</v>
      </c>
      <c r="K565" s="316" t="s">
        <v>936</v>
      </c>
      <c r="L565" s="316" t="s">
        <v>936</v>
      </c>
      <c r="M565" s="316" t="s">
        <v>978</v>
      </c>
      <c r="N565" s="316" t="s">
        <v>938</v>
      </c>
      <c r="O565" s="316" t="s">
        <v>978</v>
      </c>
      <c r="P565" s="316" t="s">
        <v>947</v>
      </c>
      <c r="Q565" s="316" t="s">
        <v>939</v>
      </c>
      <c r="R565" s="316" t="s">
        <v>939</v>
      </c>
      <c r="S565" s="316" t="s">
        <v>947</v>
      </c>
      <c r="T565" s="316" t="s">
        <v>978</v>
      </c>
      <c r="U565" s="316" t="s">
        <v>938</v>
      </c>
      <c r="V565" s="316" t="s">
        <v>947</v>
      </c>
      <c r="W565" s="316" t="s">
        <v>947</v>
      </c>
      <c r="X565" s="316" t="s">
        <v>978</v>
      </c>
      <c r="Y565" s="316" t="s">
        <v>978</v>
      </c>
      <c r="Z565" s="316" t="s">
        <v>939</v>
      </c>
      <c r="AA565" s="316" t="s">
        <v>940</v>
      </c>
      <c r="AB565" s="316" t="s">
        <v>938</v>
      </c>
      <c r="AC565" s="316" t="s">
        <v>978</v>
      </c>
      <c r="AD565" s="316" t="s">
        <v>941</v>
      </c>
      <c r="AE565" s="316" t="s">
        <v>939</v>
      </c>
      <c r="AF565" s="316" t="s">
        <v>956</v>
      </c>
      <c r="AG565" s="316" t="s">
        <v>978</v>
      </c>
      <c r="AH565" s="316" t="s">
        <v>942</v>
      </c>
      <c r="AI565" s="316" t="s">
        <v>938</v>
      </c>
      <c r="AJ565" s="316" t="s">
        <v>947</v>
      </c>
      <c r="AK565" s="316" t="s">
        <v>941</v>
      </c>
      <c r="AL565" s="316" t="s">
        <v>939</v>
      </c>
      <c r="AM565" s="316" t="s">
        <v>939</v>
      </c>
      <c r="AN565" s="316" t="s">
        <v>978</v>
      </c>
      <c r="AO565" s="316" t="s">
        <v>961</v>
      </c>
      <c r="AP565" s="316" t="s">
        <v>938</v>
      </c>
      <c r="AQ565" s="316" t="s">
        <v>939</v>
      </c>
      <c r="AR565" s="316" t="s">
        <v>978</v>
      </c>
    </row>
    <row r="566" spans="1:44">
      <c r="A566" s="316" t="s">
        <v>8729</v>
      </c>
      <c r="B566" s="316" t="s">
        <v>8730</v>
      </c>
      <c r="C566" s="316" t="s">
        <v>8731</v>
      </c>
      <c r="D566" s="317">
        <v>45923</v>
      </c>
      <c r="E566" s="316" t="s">
        <v>8655</v>
      </c>
      <c r="F566" s="316" t="s">
        <v>169</v>
      </c>
      <c r="G566" s="316" t="s">
        <v>7879</v>
      </c>
      <c r="H566" s="316" t="s">
        <v>3190</v>
      </c>
      <c r="I566" s="316" t="s">
        <v>3192</v>
      </c>
      <c r="J566" s="316" t="s">
        <v>978</v>
      </c>
      <c r="K566" s="316" t="s">
        <v>947</v>
      </c>
      <c r="L566" s="316" t="s">
        <v>978</v>
      </c>
      <c r="M566" s="316" t="s">
        <v>978</v>
      </c>
      <c r="N566" s="316" t="s">
        <v>938</v>
      </c>
      <c r="O566" s="316" t="s">
        <v>947</v>
      </c>
      <c r="P566" s="316" t="s">
        <v>947</v>
      </c>
      <c r="Q566" s="316" t="s">
        <v>975</v>
      </c>
      <c r="R566" s="316" t="s">
        <v>939</v>
      </c>
      <c r="S566" s="316" t="s">
        <v>939</v>
      </c>
      <c r="T566" s="316" t="s">
        <v>935</v>
      </c>
      <c r="U566" s="316" t="s">
        <v>940</v>
      </c>
      <c r="V566" s="316" t="s">
        <v>939</v>
      </c>
      <c r="W566" s="316" t="s">
        <v>947</v>
      </c>
      <c r="X566" s="316" t="s">
        <v>947</v>
      </c>
      <c r="Y566" s="316" t="s">
        <v>947</v>
      </c>
      <c r="Z566" s="316" t="s">
        <v>947</v>
      </c>
      <c r="AA566" s="316" t="s">
        <v>956</v>
      </c>
      <c r="AB566" s="316" t="s">
        <v>961</v>
      </c>
      <c r="AC566" s="316" t="s">
        <v>939</v>
      </c>
      <c r="AD566" s="316" t="s">
        <v>947</v>
      </c>
      <c r="AE566" s="316" t="s">
        <v>939</v>
      </c>
      <c r="AF566" s="316" t="s">
        <v>947</v>
      </c>
      <c r="AG566" s="316" t="s">
        <v>939</v>
      </c>
      <c r="AH566" s="316" t="s">
        <v>935</v>
      </c>
      <c r="AI566" s="316" t="s">
        <v>938</v>
      </c>
      <c r="AJ566" s="316" t="s">
        <v>947</v>
      </c>
      <c r="AK566" s="316" t="s">
        <v>947</v>
      </c>
      <c r="AL566" s="316" t="s">
        <v>947</v>
      </c>
      <c r="AM566" s="316" t="s">
        <v>947</v>
      </c>
      <c r="AN566" s="316" t="s">
        <v>947</v>
      </c>
      <c r="AO566" s="316" t="s">
        <v>1046</v>
      </c>
      <c r="AP566" s="316" t="s">
        <v>938</v>
      </c>
      <c r="AQ566" s="316" t="s">
        <v>947</v>
      </c>
      <c r="AR566" s="316" t="s">
        <v>939</v>
      </c>
    </row>
    <row r="567" spans="1:44">
      <c r="A567" s="316" t="s">
        <v>8732</v>
      </c>
      <c r="B567" s="316" t="s">
        <v>8733</v>
      </c>
      <c r="C567" s="316" t="s">
        <v>8734</v>
      </c>
      <c r="D567" s="317">
        <v>45923</v>
      </c>
      <c r="E567" s="316" t="s">
        <v>7913</v>
      </c>
      <c r="F567" s="316" t="s">
        <v>644</v>
      </c>
      <c r="G567" s="316" t="s">
        <v>7879</v>
      </c>
      <c r="H567" s="316" t="s">
        <v>3190</v>
      </c>
      <c r="I567" s="316" t="s">
        <v>3193</v>
      </c>
      <c r="J567" s="316" t="s">
        <v>941</v>
      </c>
      <c r="K567" s="316" t="s">
        <v>982</v>
      </c>
      <c r="L567" s="316" t="s">
        <v>947</v>
      </c>
      <c r="M567" s="316" t="s">
        <v>947</v>
      </c>
      <c r="N567" s="316" t="s">
        <v>938</v>
      </c>
      <c r="O567" s="316" t="s">
        <v>939</v>
      </c>
      <c r="P567" s="316" t="s">
        <v>956</v>
      </c>
      <c r="Q567" s="316" t="s">
        <v>939</v>
      </c>
      <c r="R567" s="316" t="s">
        <v>978</v>
      </c>
      <c r="S567" s="316" t="s">
        <v>941</v>
      </c>
      <c r="T567" s="316" t="s">
        <v>947</v>
      </c>
      <c r="U567" s="316" t="s">
        <v>961</v>
      </c>
      <c r="V567" s="316" t="s">
        <v>941</v>
      </c>
      <c r="W567" s="316" t="s">
        <v>982</v>
      </c>
      <c r="X567" s="316" t="s">
        <v>941</v>
      </c>
      <c r="Y567" s="316" t="s">
        <v>966</v>
      </c>
      <c r="Z567" s="316" t="s">
        <v>941</v>
      </c>
      <c r="AA567" s="316" t="s">
        <v>939</v>
      </c>
      <c r="AB567" s="316" t="s">
        <v>975</v>
      </c>
      <c r="AC567" s="316" t="s">
        <v>941</v>
      </c>
      <c r="AD567" s="316" t="s">
        <v>982</v>
      </c>
      <c r="AE567" s="316" t="s">
        <v>982</v>
      </c>
      <c r="AF567" s="316" t="s">
        <v>941</v>
      </c>
      <c r="AG567" s="316" t="s">
        <v>941</v>
      </c>
      <c r="AH567" s="316" t="s">
        <v>947</v>
      </c>
      <c r="AI567" s="316" t="s">
        <v>938</v>
      </c>
      <c r="AJ567" s="316" t="s">
        <v>941</v>
      </c>
      <c r="AK567" s="316" t="s">
        <v>941</v>
      </c>
      <c r="AL567" s="316" t="s">
        <v>941</v>
      </c>
      <c r="AM567" s="316" t="s">
        <v>941</v>
      </c>
      <c r="AN567" s="316" t="s">
        <v>941</v>
      </c>
      <c r="AO567" s="316" t="s">
        <v>949</v>
      </c>
      <c r="AP567" s="316" t="s">
        <v>938</v>
      </c>
      <c r="AQ567" s="316" t="s">
        <v>941</v>
      </c>
      <c r="AR567" s="316" t="s">
        <v>941</v>
      </c>
    </row>
    <row r="568" spans="1:44">
      <c r="A568" s="316" t="s">
        <v>8735</v>
      </c>
      <c r="B568" s="316" t="s">
        <v>8736</v>
      </c>
      <c r="C568" s="316" t="s">
        <v>8737</v>
      </c>
      <c r="D568" s="317">
        <v>45923</v>
      </c>
      <c r="E568" s="316" t="s">
        <v>7913</v>
      </c>
      <c r="F568" s="316" t="s">
        <v>644</v>
      </c>
      <c r="G568" s="316" t="s">
        <v>7879</v>
      </c>
      <c r="H568" s="316" t="s">
        <v>3190</v>
      </c>
      <c r="I568" s="316" t="s">
        <v>3193</v>
      </c>
      <c r="J568" s="316" t="s">
        <v>941</v>
      </c>
      <c r="K568" s="316" t="s">
        <v>978</v>
      </c>
      <c r="L568" s="316" t="s">
        <v>947</v>
      </c>
      <c r="M568" s="316" t="s">
        <v>947</v>
      </c>
      <c r="N568" s="316" t="s">
        <v>938</v>
      </c>
      <c r="O568" s="316" t="s">
        <v>947</v>
      </c>
      <c r="P568" s="316" t="s">
        <v>978</v>
      </c>
      <c r="Q568" s="316" t="s">
        <v>939</v>
      </c>
      <c r="R568" s="316" t="s">
        <v>955</v>
      </c>
      <c r="S568" s="316" t="s">
        <v>941</v>
      </c>
      <c r="T568" s="316" t="s">
        <v>947</v>
      </c>
      <c r="U568" s="316" t="s">
        <v>938</v>
      </c>
      <c r="V568" s="316" t="s">
        <v>941</v>
      </c>
      <c r="W568" s="316" t="s">
        <v>941</v>
      </c>
      <c r="X568" s="316" t="s">
        <v>941</v>
      </c>
      <c r="Y568" s="316" t="s">
        <v>977</v>
      </c>
      <c r="Z568" s="316" t="s">
        <v>941</v>
      </c>
      <c r="AA568" s="316" t="s">
        <v>939</v>
      </c>
      <c r="AB568" s="316" t="s">
        <v>938</v>
      </c>
      <c r="AC568" s="316" t="s">
        <v>941</v>
      </c>
      <c r="AD568" s="316" t="s">
        <v>941</v>
      </c>
      <c r="AE568" s="316" t="s">
        <v>941</v>
      </c>
      <c r="AF568" s="316" t="s">
        <v>941</v>
      </c>
      <c r="AG568" s="316" t="s">
        <v>941</v>
      </c>
      <c r="AH568" s="316" t="s">
        <v>947</v>
      </c>
      <c r="AI568" s="316" t="s">
        <v>938</v>
      </c>
      <c r="AJ568" s="316" t="s">
        <v>941</v>
      </c>
      <c r="AK568" s="316" t="s">
        <v>941</v>
      </c>
      <c r="AL568" s="316" t="s">
        <v>941</v>
      </c>
      <c r="AM568" s="316" t="s">
        <v>941</v>
      </c>
      <c r="AN568" s="316" t="s">
        <v>941</v>
      </c>
      <c r="AO568" s="316" t="s">
        <v>948</v>
      </c>
      <c r="AP568" s="316" t="s">
        <v>938</v>
      </c>
      <c r="AQ568" s="316" t="s">
        <v>941</v>
      </c>
      <c r="AR568" s="316" t="s">
        <v>941</v>
      </c>
    </row>
    <row r="569" spans="1:44">
      <c r="A569" s="316" t="s">
        <v>3485</v>
      </c>
      <c r="B569" s="316" t="s">
        <v>3486</v>
      </c>
      <c r="C569" s="316" t="s">
        <v>8738</v>
      </c>
      <c r="D569" s="317">
        <v>45924</v>
      </c>
      <c r="E569" s="316" t="s">
        <v>7923</v>
      </c>
      <c r="F569" s="316" t="s">
        <v>644</v>
      </c>
      <c r="G569" s="316" t="s">
        <v>7879</v>
      </c>
      <c r="H569" s="316" t="s">
        <v>3190</v>
      </c>
      <c r="I569" s="316" t="s">
        <v>3208</v>
      </c>
      <c r="J569" s="316" t="s">
        <v>956</v>
      </c>
      <c r="K569" s="316" t="s">
        <v>947</v>
      </c>
      <c r="L569" s="316" t="s">
        <v>947</v>
      </c>
      <c r="M569" s="316" t="s">
        <v>940</v>
      </c>
      <c r="N569" s="316" t="s">
        <v>938</v>
      </c>
      <c r="O569" s="316" t="s">
        <v>947</v>
      </c>
      <c r="P569" s="316" t="s">
        <v>947</v>
      </c>
      <c r="Q569" s="316" t="s">
        <v>963</v>
      </c>
      <c r="R569" s="316" t="s">
        <v>956</v>
      </c>
      <c r="S569" s="316" t="s">
        <v>956</v>
      </c>
      <c r="T569" s="316" t="s">
        <v>940</v>
      </c>
      <c r="U569" s="316" t="s">
        <v>938</v>
      </c>
      <c r="V569" s="316" t="s">
        <v>956</v>
      </c>
      <c r="W569" s="316" t="s">
        <v>956</v>
      </c>
      <c r="X569" s="316" t="s">
        <v>947</v>
      </c>
      <c r="Y569" s="316" t="s">
        <v>947</v>
      </c>
      <c r="Z569" s="316" t="s">
        <v>947</v>
      </c>
      <c r="AA569" s="316" t="s">
        <v>956</v>
      </c>
      <c r="AB569" s="316" t="s">
        <v>938</v>
      </c>
      <c r="AC569" s="316" t="s">
        <v>956</v>
      </c>
      <c r="AD569" s="316" t="s">
        <v>956</v>
      </c>
      <c r="AE569" s="316" t="s">
        <v>956</v>
      </c>
      <c r="AF569" s="316" t="s">
        <v>956</v>
      </c>
      <c r="AG569" s="316" t="s">
        <v>947</v>
      </c>
      <c r="AH569" s="316" t="s">
        <v>940</v>
      </c>
      <c r="AI569" s="316" t="s">
        <v>938</v>
      </c>
      <c r="AJ569" s="316" t="s">
        <v>956</v>
      </c>
      <c r="AK569" s="316" t="s">
        <v>956</v>
      </c>
      <c r="AL569" s="316" t="s">
        <v>956</v>
      </c>
      <c r="AM569" s="316" t="s">
        <v>956</v>
      </c>
      <c r="AN569" s="316" t="s">
        <v>956</v>
      </c>
      <c r="AO569" s="316" t="s">
        <v>699</v>
      </c>
      <c r="AP569" s="316" t="s">
        <v>938</v>
      </c>
      <c r="AQ569" s="316" t="s">
        <v>956</v>
      </c>
      <c r="AR569" s="316" t="s">
        <v>956</v>
      </c>
    </row>
    <row r="570" spans="1:44">
      <c r="A570" s="316" t="s">
        <v>8739</v>
      </c>
      <c r="B570" s="316" t="s">
        <v>8740</v>
      </c>
      <c r="C570" s="316" t="s">
        <v>8741</v>
      </c>
      <c r="D570" s="317">
        <v>45925</v>
      </c>
      <c r="E570" s="316" t="s">
        <v>7891</v>
      </c>
      <c r="F570" s="316" t="s">
        <v>169</v>
      </c>
      <c r="G570" s="316" t="s">
        <v>7879</v>
      </c>
      <c r="H570" s="316" t="s">
        <v>3190</v>
      </c>
      <c r="I570" s="316" t="s">
        <v>3192</v>
      </c>
      <c r="J570" s="316" t="s">
        <v>956</v>
      </c>
      <c r="K570" s="316" t="s">
        <v>956</v>
      </c>
      <c r="L570" s="316" t="s">
        <v>947</v>
      </c>
      <c r="M570" s="316" t="s">
        <v>940</v>
      </c>
      <c r="N570" s="316" t="s">
        <v>938</v>
      </c>
      <c r="O570" s="316" t="s">
        <v>956</v>
      </c>
      <c r="P570" s="316" t="s">
        <v>956</v>
      </c>
      <c r="Q570" s="316" t="s">
        <v>956</v>
      </c>
      <c r="R570" s="316" t="s">
        <v>955</v>
      </c>
      <c r="S570" s="316" t="s">
        <v>956</v>
      </c>
      <c r="T570" s="316" t="s">
        <v>940</v>
      </c>
      <c r="U570" s="316" t="s">
        <v>961</v>
      </c>
      <c r="V570" s="316" t="s">
        <v>956</v>
      </c>
      <c r="W570" s="316" t="s">
        <v>956</v>
      </c>
      <c r="X570" s="316" t="s">
        <v>956</v>
      </c>
      <c r="Y570" s="316" t="s">
        <v>956</v>
      </c>
      <c r="Z570" s="316" t="s">
        <v>947</v>
      </c>
      <c r="AA570" s="316" t="s">
        <v>940</v>
      </c>
      <c r="AB570" s="316" t="s">
        <v>938</v>
      </c>
      <c r="AC570" s="316" t="s">
        <v>947</v>
      </c>
      <c r="AD570" s="316" t="s">
        <v>956</v>
      </c>
      <c r="AE570" s="316" t="s">
        <v>947</v>
      </c>
      <c r="AF570" s="316" t="s">
        <v>956</v>
      </c>
      <c r="AG570" s="316" t="s">
        <v>956</v>
      </c>
      <c r="AH570" s="316" t="s">
        <v>940</v>
      </c>
      <c r="AI570" s="316" t="s">
        <v>938</v>
      </c>
      <c r="AJ570" s="316" t="s">
        <v>936</v>
      </c>
      <c r="AK570" s="316" t="s">
        <v>956</v>
      </c>
      <c r="AL570" s="316" t="s">
        <v>947</v>
      </c>
      <c r="AM570" s="316" t="s">
        <v>947</v>
      </c>
      <c r="AN570" s="316" t="s">
        <v>956</v>
      </c>
      <c r="AO570" s="316" t="s">
        <v>962</v>
      </c>
      <c r="AP570" s="316" t="s">
        <v>938</v>
      </c>
      <c r="AQ570" s="316" t="s">
        <v>956</v>
      </c>
      <c r="AR570" s="316" t="s">
        <v>956</v>
      </c>
    </row>
    <row r="571" spans="1:44">
      <c r="A571" s="316" t="s">
        <v>8742</v>
      </c>
      <c r="B571" s="316" t="s">
        <v>8743</v>
      </c>
      <c r="C571" s="316" t="s">
        <v>8744</v>
      </c>
      <c r="D571" s="317">
        <v>45926</v>
      </c>
      <c r="E571" s="316" t="s">
        <v>1202</v>
      </c>
      <c r="F571" s="316" t="s">
        <v>644</v>
      </c>
      <c r="G571" s="316" t="s">
        <v>7879</v>
      </c>
      <c r="H571" s="316" t="s">
        <v>3190</v>
      </c>
      <c r="I571" s="316" t="s">
        <v>3191</v>
      </c>
      <c r="J571" s="316" t="s">
        <v>947</v>
      </c>
      <c r="K571" s="316" t="s">
        <v>947</v>
      </c>
      <c r="L571" s="316" t="s">
        <v>947</v>
      </c>
      <c r="M571" s="316" t="s">
        <v>935</v>
      </c>
      <c r="N571" s="316" t="s">
        <v>961</v>
      </c>
      <c r="O571" s="316" t="s">
        <v>947</v>
      </c>
      <c r="P571" s="316" t="s">
        <v>947</v>
      </c>
      <c r="Q571" s="316" t="s">
        <v>956</v>
      </c>
      <c r="R571" s="316" t="s">
        <v>947</v>
      </c>
      <c r="S571" s="316" t="s">
        <v>947</v>
      </c>
      <c r="T571" s="316" t="s">
        <v>937</v>
      </c>
      <c r="U571" s="316" t="s">
        <v>961</v>
      </c>
      <c r="V571" s="316" t="s">
        <v>947</v>
      </c>
      <c r="W571" s="316" t="s">
        <v>947</v>
      </c>
      <c r="X571" s="316" t="s">
        <v>947</v>
      </c>
      <c r="Y571" s="316" t="s">
        <v>947</v>
      </c>
      <c r="Z571" s="316" t="s">
        <v>947</v>
      </c>
      <c r="AA571" s="316" t="s">
        <v>978</v>
      </c>
      <c r="AB571" s="316" t="s">
        <v>961</v>
      </c>
      <c r="AC571" s="316" t="s">
        <v>941</v>
      </c>
      <c r="AD571" s="316" t="s">
        <v>956</v>
      </c>
      <c r="AE571" s="316" t="s">
        <v>941</v>
      </c>
      <c r="AF571" s="316" t="s">
        <v>941</v>
      </c>
      <c r="AG571" s="316" t="s">
        <v>947</v>
      </c>
      <c r="AH571" s="316" t="s">
        <v>935</v>
      </c>
      <c r="AI571" s="316" t="s">
        <v>961</v>
      </c>
      <c r="AJ571" s="316" t="s">
        <v>956</v>
      </c>
      <c r="AK571" s="316" t="s">
        <v>941</v>
      </c>
      <c r="AL571" s="316" t="s">
        <v>941</v>
      </c>
      <c r="AM571" s="316" t="s">
        <v>941</v>
      </c>
      <c r="AN571" s="316" t="s">
        <v>941</v>
      </c>
      <c r="AO571" s="316" t="s">
        <v>699</v>
      </c>
      <c r="AP571" s="316" t="s">
        <v>938</v>
      </c>
      <c r="AQ571" s="316" t="s">
        <v>956</v>
      </c>
      <c r="AR571" s="316" t="s">
        <v>956</v>
      </c>
    </row>
    <row r="572" spans="1:44">
      <c r="A572" s="316" t="s">
        <v>8745</v>
      </c>
      <c r="B572" s="316" t="s">
        <v>8746</v>
      </c>
      <c r="C572" s="316" t="s">
        <v>8747</v>
      </c>
      <c r="D572" s="317">
        <v>45929</v>
      </c>
      <c r="E572" s="316" t="s">
        <v>1202</v>
      </c>
      <c r="F572" s="316" t="s">
        <v>169</v>
      </c>
      <c r="G572" s="316" t="s">
        <v>7879</v>
      </c>
      <c r="H572" s="316" t="s">
        <v>3190</v>
      </c>
      <c r="I572" s="316" t="s">
        <v>3444</v>
      </c>
      <c r="J572" s="316" t="s">
        <v>941</v>
      </c>
      <c r="K572" s="316" t="s">
        <v>939</v>
      </c>
      <c r="L572" s="316" t="s">
        <v>982</v>
      </c>
      <c r="M572" s="316" t="s">
        <v>937</v>
      </c>
      <c r="N572" s="316" t="s">
        <v>938</v>
      </c>
      <c r="O572" s="316" t="s">
        <v>982</v>
      </c>
      <c r="P572" s="316" t="s">
        <v>936</v>
      </c>
      <c r="Q572" s="316" t="s">
        <v>699</v>
      </c>
      <c r="R572" s="316" t="s">
        <v>939</v>
      </c>
      <c r="S572" s="316" t="s">
        <v>982</v>
      </c>
      <c r="T572" s="316" t="s">
        <v>975</v>
      </c>
      <c r="U572" s="316" t="s">
        <v>938</v>
      </c>
      <c r="V572" s="316" t="s">
        <v>941</v>
      </c>
      <c r="W572" s="316" t="s">
        <v>982</v>
      </c>
      <c r="X572" s="316" t="s">
        <v>978</v>
      </c>
      <c r="Y572" s="316" t="s">
        <v>699</v>
      </c>
      <c r="Z572" s="316" t="s">
        <v>699</v>
      </c>
      <c r="AA572" s="316" t="s">
        <v>961</v>
      </c>
      <c r="AB572" s="316" t="s">
        <v>938</v>
      </c>
      <c r="AC572" s="316" t="s">
        <v>978</v>
      </c>
      <c r="AD572" s="316" t="s">
        <v>978</v>
      </c>
      <c r="AE572" s="316" t="s">
        <v>982</v>
      </c>
      <c r="AF572" s="316" t="s">
        <v>936</v>
      </c>
      <c r="AG572" s="316" t="s">
        <v>982</v>
      </c>
      <c r="AH572" s="316" t="s">
        <v>937</v>
      </c>
      <c r="AI572" s="316" t="s">
        <v>938</v>
      </c>
      <c r="AJ572" s="316" t="s">
        <v>982</v>
      </c>
      <c r="AK572" s="316" t="s">
        <v>982</v>
      </c>
      <c r="AL572" s="316" t="s">
        <v>978</v>
      </c>
      <c r="AM572" s="316" t="s">
        <v>982</v>
      </c>
      <c r="AN572" s="316" t="s">
        <v>982</v>
      </c>
      <c r="AO572" s="316" t="s">
        <v>699</v>
      </c>
      <c r="AP572" s="316" t="s">
        <v>938</v>
      </c>
      <c r="AQ572" s="316" t="s">
        <v>936</v>
      </c>
      <c r="AR572" s="316" t="s">
        <v>941</v>
      </c>
    </row>
    <row r="573" spans="1:44">
      <c r="A573" s="316" t="s">
        <v>3490</v>
      </c>
      <c r="B573" s="316" t="s">
        <v>3491</v>
      </c>
      <c r="C573" s="316" t="s">
        <v>8748</v>
      </c>
      <c r="D573" s="317">
        <v>45929</v>
      </c>
      <c r="E573" s="316" t="s">
        <v>1202</v>
      </c>
      <c r="F573" s="316" t="s">
        <v>169</v>
      </c>
      <c r="G573" s="316" t="s">
        <v>7879</v>
      </c>
      <c r="H573" s="316" t="s">
        <v>3190</v>
      </c>
      <c r="I573" s="316" t="s">
        <v>3444</v>
      </c>
      <c r="J573" s="316" t="s">
        <v>941</v>
      </c>
      <c r="K573" s="316" t="s">
        <v>941</v>
      </c>
      <c r="L573" s="316" t="s">
        <v>941</v>
      </c>
      <c r="M573" s="316" t="s">
        <v>935</v>
      </c>
      <c r="N573" s="316" t="s">
        <v>962</v>
      </c>
      <c r="O573" s="316" t="s">
        <v>941</v>
      </c>
      <c r="P573" s="316" t="s">
        <v>941</v>
      </c>
      <c r="Q573" s="316" t="s">
        <v>947</v>
      </c>
      <c r="R573" s="316" t="s">
        <v>956</v>
      </c>
      <c r="S573" s="316" t="s">
        <v>941</v>
      </c>
      <c r="T573" s="316" t="s">
        <v>935</v>
      </c>
      <c r="U573" s="316" t="s">
        <v>938</v>
      </c>
      <c r="V573" s="316" t="s">
        <v>941</v>
      </c>
      <c r="W573" s="316" t="s">
        <v>941</v>
      </c>
      <c r="X573" s="316" t="s">
        <v>941</v>
      </c>
      <c r="Y573" s="316" t="s">
        <v>941</v>
      </c>
      <c r="Z573" s="316" t="s">
        <v>949</v>
      </c>
      <c r="AA573" s="316" t="s">
        <v>940</v>
      </c>
      <c r="AB573" s="316" t="s">
        <v>938</v>
      </c>
      <c r="AC573" s="316" t="s">
        <v>41</v>
      </c>
      <c r="AD573" s="316" t="s">
        <v>41</v>
      </c>
      <c r="AE573" s="316" t="s">
        <v>41</v>
      </c>
      <c r="AF573" s="316" t="s">
        <v>947</v>
      </c>
      <c r="AG573" s="316" t="s">
        <v>947</v>
      </c>
      <c r="AH573" s="316" t="s">
        <v>940</v>
      </c>
      <c r="AI573" s="316" t="s">
        <v>938</v>
      </c>
      <c r="AJ573" s="316" t="s">
        <v>941</v>
      </c>
      <c r="AK573" s="316" t="s">
        <v>936</v>
      </c>
      <c r="AL573" s="316" t="s">
        <v>941</v>
      </c>
      <c r="AM573" s="316" t="s">
        <v>941</v>
      </c>
      <c r="AN573" s="316" t="s">
        <v>941</v>
      </c>
      <c r="AO573" s="316" t="s">
        <v>699</v>
      </c>
      <c r="AP573" s="316" t="s">
        <v>938</v>
      </c>
      <c r="AQ573" s="316" t="s">
        <v>947</v>
      </c>
      <c r="AR573" s="316" t="s">
        <v>947</v>
      </c>
    </row>
    <row r="574" spans="1:44">
      <c r="A574" s="316" t="s">
        <v>8749</v>
      </c>
      <c r="B574" s="316" t="s">
        <v>8750</v>
      </c>
      <c r="C574" s="316" t="s">
        <v>8751</v>
      </c>
      <c r="D574" s="317">
        <v>45929</v>
      </c>
      <c r="E574" s="316" t="s">
        <v>1202</v>
      </c>
      <c r="F574" s="316" t="s">
        <v>644</v>
      </c>
      <c r="G574" s="316" t="s">
        <v>7879</v>
      </c>
      <c r="H574" s="316" t="s">
        <v>3190</v>
      </c>
      <c r="I574" s="316" t="s">
        <v>3191</v>
      </c>
      <c r="J574" s="316" t="s">
        <v>941</v>
      </c>
      <c r="K574" s="316" t="s">
        <v>941</v>
      </c>
      <c r="L574" s="316" t="s">
        <v>956</v>
      </c>
      <c r="M574" s="316" t="s">
        <v>935</v>
      </c>
      <c r="N574" s="316" t="s">
        <v>938</v>
      </c>
      <c r="O574" s="316" t="s">
        <v>941</v>
      </c>
      <c r="P574" s="316" t="s">
        <v>941</v>
      </c>
      <c r="Q574" s="316" t="s">
        <v>947</v>
      </c>
      <c r="R574" s="316" t="s">
        <v>956</v>
      </c>
      <c r="S574" s="316" t="s">
        <v>956</v>
      </c>
      <c r="T574" s="316" t="s">
        <v>970</v>
      </c>
      <c r="U574" s="316" t="s">
        <v>938</v>
      </c>
      <c r="V574" s="316" t="s">
        <v>941</v>
      </c>
      <c r="W574" s="316" t="s">
        <v>947</v>
      </c>
      <c r="X574" s="316" t="s">
        <v>941</v>
      </c>
      <c r="Y574" s="316" t="s">
        <v>956</v>
      </c>
      <c r="Z574" s="316" t="s">
        <v>956</v>
      </c>
      <c r="AA574" s="316" t="s">
        <v>935</v>
      </c>
      <c r="AB574" s="316" t="s">
        <v>938</v>
      </c>
      <c r="AC574" s="316" t="s">
        <v>941</v>
      </c>
      <c r="AD574" s="316" t="s">
        <v>941</v>
      </c>
      <c r="AE574" s="316" t="s">
        <v>941</v>
      </c>
      <c r="AF574" s="316" t="s">
        <v>956</v>
      </c>
      <c r="AG574" s="316" t="s">
        <v>941</v>
      </c>
      <c r="AH574" s="316" t="s">
        <v>940</v>
      </c>
      <c r="AI574" s="316" t="s">
        <v>938</v>
      </c>
      <c r="AJ574" s="316" t="s">
        <v>941</v>
      </c>
      <c r="AK574" s="316" t="s">
        <v>941</v>
      </c>
      <c r="AL574" s="316" t="s">
        <v>947</v>
      </c>
      <c r="AM574" s="316" t="s">
        <v>956</v>
      </c>
      <c r="AN574" s="316" t="s">
        <v>956</v>
      </c>
      <c r="AO574" s="316" t="s">
        <v>699</v>
      </c>
      <c r="AP574" s="316" t="s">
        <v>938</v>
      </c>
      <c r="AQ574" s="316" t="s">
        <v>956</v>
      </c>
      <c r="AR574" s="316" t="s">
        <v>941</v>
      </c>
    </row>
    <row r="575" spans="1:44">
      <c r="A575" s="316" t="s">
        <v>8752</v>
      </c>
      <c r="B575" s="316" t="s">
        <v>8753</v>
      </c>
      <c r="C575" s="316" t="s">
        <v>8754</v>
      </c>
      <c r="D575" s="317">
        <v>45929</v>
      </c>
      <c r="E575" s="316" t="s">
        <v>1202</v>
      </c>
      <c r="F575" s="316" t="s">
        <v>644</v>
      </c>
      <c r="G575" s="316" t="s">
        <v>7879</v>
      </c>
      <c r="H575" s="316" t="s">
        <v>3190</v>
      </c>
      <c r="I575" s="316" t="s">
        <v>3451</v>
      </c>
      <c r="J575" s="316" t="s">
        <v>941</v>
      </c>
      <c r="K575" s="316" t="s">
        <v>941</v>
      </c>
      <c r="L575" s="316" t="s">
        <v>941</v>
      </c>
      <c r="M575" s="316" t="s">
        <v>947</v>
      </c>
      <c r="N575" s="316" t="s">
        <v>940</v>
      </c>
      <c r="O575" s="316" t="s">
        <v>941</v>
      </c>
      <c r="P575" s="316" t="s">
        <v>941</v>
      </c>
      <c r="Q575" s="316" t="s">
        <v>947</v>
      </c>
      <c r="R575" s="316" t="s">
        <v>941</v>
      </c>
      <c r="S575" s="316" t="s">
        <v>941</v>
      </c>
      <c r="T575" s="316" t="s">
        <v>978</v>
      </c>
      <c r="U575" s="316" t="s">
        <v>940</v>
      </c>
      <c r="V575" s="316" t="s">
        <v>941</v>
      </c>
      <c r="W575" s="316" t="s">
        <v>941</v>
      </c>
      <c r="X575" s="316" t="s">
        <v>941</v>
      </c>
      <c r="Y575" s="316" t="s">
        <v>941</v>
      </c>
      <c r="Z575" s="316" t="s">
        <v>941</v>
      </c>
      <c r="AA575" s="316" t="s">
        <v>956</v>
      </c>
      <c r="AB575" s="316" t="s">
        <v>940</v>
      </c>
      <c r="AC575" s="316" t="s">
        <v>941</v>
      </c>
      <c r="AD575" s="316" t="s">
        <v>941</v>
      </c>
      <c r="AE575" s="316" t="s">
        <v>941</v>
      </c>
      <c r="AF575" s="316" t="s">
        <v>941</v>
      </c>
      <c r="AG575" s="316" t="s">
        <v>939</v>
      </c>
      <c r="AH575" s="316" t="s">
        <v>961</v>
      </c>
      <c r="AI575" s="316" t="s">
        <v>938</v>
      </c>
      <c r="AJ575" s="316" t="s">
        <v>941</v>
      </c>
      <c r="AK575" s="316" t="s">
        <v>941</v>
      </c>
      <c r="AL575" s="316" t="s">
        <v>941</v>
      </c>
      <c r="AM575" s="316" t="s">
        <v>941</v>
      </c>
      <c r="AN575" s="316" t="s">
        <v>941</v>
      </c>
      <c r="AO575" s="316" t="s">
        <v>699</v>
      </c>
      <c r="AP575" s="316" t="s">
        <v>938</v>
      </c>
      <c r="AQ575" s="316" t="s">
        <v>941</v>
      </c>
      <c r="AR575" s="316" t="s">
        <v>941</v>
      </c>
    </row>
    <row r="576" spans="1:44">
      <c r="A576" s="316" t="s">
        <v>8755</v>
      </c>
      <c r="B576" s="316" t="s">
        <v>8756</v>
      </c>
      <c r="C576" s="316" t="s">
        <v>8757</v>
      </c>
      <c r="D576" s="317">
        <v>45930</v>
      </c>
      <c r="E576" s="316" t="s">
        <v>1202</v>
      </c>
      <c r="F576" s="316" t="s">
        <v>644</v>
      </c>
      <c r="G576" s="316" t="s">
        <v>7879</v>
      </c>
      <c r="H576" s="316" t="s">
        <v>3190</v>
      </c>
      <c r="I576" s="316" t="s">
        <v>3444</v>
      </c>
      <c r="J576" s="316" t="s">
        <v>947</v>
      </c>
      <c r="K576" s="316" t="s">
        <v>947</v>
      </c>
      <c r="L576" s="316" t="s">
        <v>947</v>
      </c>
      <c r="M576" s="316" t="s">
        <v>935</v>
      </c>
      <c r="N576" s="316" t="s">
        <v>940</v>
      </c>
      <c r="O576" s="316" t="s">
        <v>947</v>
      </c>
      <c r="P576" s="316" t="s">
        <v>947</v>
      </c>
      <c r="Q576" s="316" t="s">
        <v>947</v>
      </c>
      <c r="R576" s="316" t="s">
        <v>947</v>
      </c>
      <c r="S576" s="316" t="s">
        <v>956</v>
      </c>
      <c r="T576" s="316" t="s">
        <v>935</v>
      </c>
      <c r="U576" s="316" t="s">
        <v>940</v>
      </c>
      <c r="V576" s="316" t="s">
        <v>947</v>
      </c>
      <c r="W576" s="316" t="s">
        <v>947</v>
      </c>
      <c r="X576" s="316" t="s">
        <v>939</v>
      </c>
      <c r="Y576" s="316" t="s">
        <v>947</v>
      </c>
      <c r="Z576" s="316" t="s">
        <v>956</v>
      </c>
      <c r="AA576" s="316" t="s">
        <v>956</v>
      </c>
      <c r="AB576" s="316" t="s">
        <v>961</v>
      </c>
      <c r="AC576" s="316" t="s">
        <v>941</v>
      </c>
      <c r="AD576" s="316" t="s">
        <v>941</v>
      </c>
      <c r="AE576" s="316" t="s">
        <v>941</v>
      </c>
      <c r="AF576" s="316" t="s">
        <v>982</v>
      </c>
      <c r="AG576" s="316" t="s">
        <v>941</v>
      </c>
      <c r="AH576" s="316" t="s">
        <v>935</v>
      </c>
      <c r="AI576" s="316" t="s">
        <v>961</v>
      </c>
      <c r="AJ576" s="316" t="s">
        <v>941</v>
      </c>
      <c r="AK576" s="316" t="s">
        <v>941</v>
      </c>
      <c r="AL576" s="316" t="s">
        <v>941</v>
      </c>
      <c r="AM576" s="316" t="s">
        <v>982</v>
      </c>
      <c r="AN576" s="316" t="s">
        <v>941</v>
      </c>
      <c r="AO576" s="316" t="s">
        <v>699</v>
      </c>
      <c r="AP576" s="316" t="s">
        <v>961</v>
      </c>
      <c r="AQ576" s="316" t="s">
        <v>941</v>
      </c>
      <c r="AR576" s="316" t="s">
        <v>941</v>
      </c>
    </row>
    <row r="577" spans="1:44">
      <c r="A577" s="316" t="s">
        <v>3492</v>
      </c>
      <c r="B577" s="316" t="s">
        <v>3493</v>
      </c>
      <c r="C577" s="316" t="s">
        <v>8758</v>
      </c>
      <c r="D577" s="317">
        <v>45930</v>
      </c>
      <c r="E577" s="316" t="s">
        <v>1138</v>
      </c>
      <c r="F577" s="316" t="s">
        <v>644</v>
      </c>
      <c r="G577" s="316" t="s">
        <v>7879</v>
      </c>
      <c r="H577" s="316" t="s">
        <v>3190</v>
      </c>
      <c r="I577" s="316" t="s">
        <v>3260</v>
      </c>
      <c r="J577" s="316" t="s">
        <v>956</v>
      </c>
      <c r="K577" s="316" t="s">
        <v>956</v>
      </c>
      <c r="L577" s="316" t="s">
        <v>947</v>
      </c>
      <c r="M577" s="316" t="s">
        <v>940</v>
      </c>
      <c r="N577" s="316" t="s">
        <v>938</v>
      </c>
      <c r="O577" s="316" t="s">
        <v>956</v>
      </c>
      <c r="P577" s="316" t="s">
        <v>956</v>
      </c>
      <c r="Q577" s="316" t="s">
        <v>947</v>
      </c>
      <c r="R577" s="316" t="s">
        <v>978</v>
      </c>
      <c r="S577" s="316" t="s">
        <v>956</v>
      </c>
      <c r="T577" s="316" t="s">
        <v>978</v>
      </c>
      <c r="U577" s="316" t="s">
        <v>961</v>
      </c>
      <c r="V577" s="316" t="s">
        <v>947</v>
      </c>
      <c r="W577" s="316" t="s">
        <v>956</v>
      </c>
      <c r="X577" s="316" t="s">
        <v>947</v>
      </c>
      <c r="Y577" s="316" t="s">
        <v>956</v>
      </c>
      <c r="Z577" s="316" t="s">
        <v>939</v>
      </c>
      <c r="AA577" s="316" t="s">
        <v>956</v>
      </c>
      <c r="AB577" s="316" t="s">
        <v>938</v>
      </c>
      <c r="AC577" s="316" t="s">
        <v>947</v>
      </c>
      <c r="AD577" s="316" t="s">
        <v>939</v>
      </c>
      <c r="AE577" s="316" t="s">
        <v>947</v>
      </c>
      <c r="AF577" s="316" t="s">
        <v>947</v>
      </c>
      <c r="AG577" s="316" t="s">
        <v>956</v>
      </c>
      <c r="AH577" s="316" t="s">
        <v>940</v>
      </c>
      <c r="AI577" s="316" t="s">
        <v>938</v>
      </c>
      <c r="AJ577" s="316" t="s">
        <v>41</v>
      </c>
      <c r="AK577" s="316" t="s">
        <v>41</v>
      </c>
      <c r="AL577" s="316" t="s">
        <v>41</v>
      </c>
      <c r="AM577" s="316" t="s">
        <v>939</v>
      </c>
      <c r="AN577" s="316" t="s">
        <v>947</v>
      </c>
      <c r="AO577" s="316" t="s">
        <v>699</v>
      </c>
      <c r="AP577" s="316" t="s">
        <v>938</v>
      </c>
      <c r="AQ577" s="316" t="s">
        <v>947</v>
      </c>
      <c r="AR577" s="316" t="s">
        <v>978</v>
      </c>
    </row>
    <row r="578" spans="1:44">
      <c r="A578" s="316" t="s">
        <v>8759</v>
      </c>
      <c r="B578" s="316" t="s">
        <v>8760</v>
      </c>
      <c r="C578" s="316" t="s">
        <v>8761</v>
      </c>
      <c r="D578" s="317">
        <v>45930</v>
      </c>
      <c r="E578" s="316" t="s">
        <v>1196</v>
      </c>
      <c r="F578" s="316" t="s">
        <v>169</v>
      </c>
      <c r="G578" s="316" t="s">
        <v>7879</v>
      </c>
      <c r="H578" s="316" t="s">
        <v>3190</v>
      </c>
      <c r="I578" s="316" t="s">
        <v>3444</v>
      </c>
      <c r="J578" s="316" t="s">
        <v>941</v>
      </c>
      <c r="K578" s="316" t="s">
        <v>947</v>
      </c>
      <c r="L578" s="316" t="s">
        <v>941</v>
      </c>
      <c r="M578" s="316" t="s">
        <v>935</v>
      </c>
      <c r="N578" s="316" t="s">
        <v>938</v>
      </c>
      <c r="O578" s="316" t="s">
        <v>941</v>
      </c>
      <c r="P578" s="316" t="s">
        <v>936</v>
      </c>
      <c r="Q578" s="316" t="s">
        <v>936</v>
      </c>
      <c r="R578" s="316" t="s">
        <v>947</v>
      </c>
      <c r="S578" s="316" t="s">
        <v>982</v>
      </c>
      <c r="T578" s="316" t="s">
        <v>961</v>
      </c>
      <c r="U578" s="316" t="s">
        <v>938</v>
      </c>
      <c r="V578" s="316" t="s">
        <v>941</v>
      </c>
      <c r="W578" s="316" t="s">
        <v>941</v>
      </c>
      <c r="X578" s="316" t="s">
        <v>978</v>
      </c>
      <c r="Y578" s="316" t="s">
        <v>956</v>
      </c>
      <c r="Z578" s="316" t="s">
        <v>978</v>
      </c>
      <c r="AA578" s="316" t="s">
        <v>940</v>
      </c>
      <c r="AB578" s="316" t="s">
        <v>938</v>
      </c>
      <c r="AC578" s="316" t="s">
        <v>978</v>
      </c>
      <c r="AD578" s="316" t="s">
        <v>978</v>
      </c>
      <c r="AE578" s="316" t="s">
        <v>941</v>
      </c>
      <c r="AF578" s="316" t="s">
        <v>941</v>
      </c>
      <c r="AG578" s="316" t="s">
        <v>941</v>
      </c>
      <c r="AH578" s="316" t="s">
        <v>935</v>
      </c>
      <c r="AI578" s="316" t="s">
        <v>938</v>
      </c>
      <c r="AJ578" s="316" t="s">
        <v>982</v>
      </c>
      <c r="AK578" s="316" t="s">
        <v>982</v>
      </c>
      <c r="AL578" s="316" t="s">
        <v>941</v>
      </c>
      <c r="AM578" s="316" t="s">
        <v>982</v>
      </c>
      <c r="AN578" s="316" t="s">
        <v>941</v>
      </c>
      <c r="AO578" s="316" t="s">
        <v>699</v>
      </c>
      <c r="AP578" s="316" t="s">
        <v>938</v>
      </c>
      <c r="AQ578" s="316" t="s">
        <v>956</v>
      </c>
      <c r="AR578" s="316" t="s">
        <v>941</v>
      </c>
    </row>
    <row r="579" spans="1:44">
      <c r="A579" s="316" t="s">
        <v>8762</v>
      </c>
      <c r="B579" s="316" t="s">
        <v>8763</v>
      </c>
      <c r="C579" s="316" t="s">
        <v>8764</v>
      </c>
      <c r="D579" s="317">
        <v>45930</v>
      </c>
      <c r="E579" s="316" t="s">
        <v>1202</v>
      </c>
      <c r="F579" s="316" t="s">
        <v>644</v>
      </c>
      <c r="G579" s="316" t="s">
        <v>7879</v>
      </c>
      <c r="H579" s="316" t="s">
        <v>3190</v>
      </c>
      <c r="I579" s="316" t="s">
        <v>3451</v>
      </c>
      <c r="J579" s="316" t="s">
        <v>941</v>
      </c>
      <c r="K579" s="316" t="s">
        <v>941</v>
      </c>
      <c r="L579" s="316" t="s">
        <v>941</v>
      </c>
      <c r="M579" s="316" t="s">
        <v>947</v>
      </c>
      <c r="N579" s="316" t="s">
        <v>940</v>
      </c>
      <c r="O579" s="316" t="s">
        <v>956</v>
      </c>
      <c r="P579" s="316" t="s">
        <v>941</v>
      </c>
      <c r="Q579" s="316" t="s">
        <v>947</v>
      </c>
      <c r="R579" s="316" t="s">
        <v>941</v>
      </c>
      <c r="S579" s="316" t="s">
        <v>941</v>
      </c>
      <c r="T579" s="316" t="s">
        <v>947</v>
      </c>
      <c r="U579" s="316" t="s">
        <v>938</v>
      </c>
      <c r="V579" s="316" t="s">
        <v>941</v>
      </c>
      <c r="W579" s="316" t="s">
        <v>941</v>
      </c>
      <c r="X579" s="316" t="s">
        <v>941</v>
      </c>
      <c r="Y579" s="316" t="s">
        <v>941</v>
      </c>
      <c r="Z579" s="316" t="s">
        <v>941</v>
      </c>
      <c r="AA579" s="316" t="s">
        <v>956</v>
      </c>
      <c r="AB579" s="316" t="s">
        <v>940</v>
      </c>
      <c r="AC579" s="316" t="s">
        <v>941</v>
      </c>
      <c r="AD579" s="316" t="s">
        <v>941</v>
      </c>
      <c r="AE579" s="316" t="s">
        <v>941</v>
      </c>
      <c r="AF579" s="316" t="s">
        <v>941</v>
      </c>
      <c r="AG579" s="316" t="s">
        <v>947</v>
      </c>
      <c r="AH579" s="316" t="s">
        <v>940</v>
      </c>
      <c r="AI579" s="316" t="s">
        <v>938</v>
      </c>
      <c r="AJ579" s="316" t="s">
        <v>941</v>
      </c>
      <c r="AK579" s="316" t="s">
        <v>941</v>
      </c>
      <c r="AL579" s="316" t="s">
        <v>978</v>
      </c>
      <c r="AM579" s="316" t="s">
        <v>978</v>
      </c>
      <c r="AN579" s="316" t="s">
        <v>956</v>
      </c>
      <c r="AO579" s="316" t="s">
        <v>699</v>
      </c>
      <c r="AP579" s="316" t="s">
        <v>938</v>
      </c>
      <c r="AQ579" s="316" t="s">
        <v>956</v>
      </c>
      <c r="AR579" s="316" t="s">
        <v>956</v>
      </c>
    </row>
    <row r="580" spans="1:44">
      <c r="A580" s="316" t="s">
        <v>3494</v>
      </c>
      <c r="B580" s="316" t="s">
        <v>3495</v>
      </c>
      <c r="C580" s="316" t="s">
        <v>8765</v>
      </c>
      <c r="D580" s="317">
        <v>45930</v>
      </c>
      <c r="E580" s="316" t="s">
        <v>1196</v>
      </c>
      <c r="F580" s="316" t="s">
        <v>644</v>
      </c>
      <c r="G580" s="316" t="s">
        <v>7879</v>
      </c>
      <c r="H580" s="316" t="s">
        <v>3190</v>
      </c>
      <c r="I580" s="316" t="s">
        <v>3444</v>
      </c>
      <c r="J580" s="316" t="s">
        <v>941</v>
      </c>
      <c r="K580" s="316" t="s">
        <v>941</v>
      </c>
      <c r="L580" s="316" t="s">
        <v>941</v>
      </c>
      <c r="M580" s="316" t="s">
        <v>935</v>
      </c>
      <c r="N580" s="316" t="s">
        <v>940</v>
      </c>
      <c r="O580" s="316" t="s">
        <v>941</v>
      </c>
      <c r="P580" s="316" t="s">
        <v>941</v>
      </c>
      <c r="Q580" s="316" t="s">
        <v>947</v>
      </c>
      <c r="R580" s="316" t="s">
        <v>947</v>
      </c>
      <c r="S580" s="316" t="s">
        <v>947</v>
      </c>
      <c r="T580" s="316" t="s">
        <v>935</v>
      </c>
      <c r="U580" s="316" t="s">
        <v>962</v>
      </c>
      <c r="V580" s="316" t="s">
        <v>941</v>
      </c>
      <c r="W580" s="316" t="s">
        <v>947</v>
      </c>
      <c r="X580" s="316" t="s">
        <v>941</v>
      </c>
      <c r="Y580" s="316" t="s">
        <v>941</v>
      </c>
      <c r="Z580" s="316" t="s">
        <v>947</v>
      </c>
      <c r="AA580" s="316" t="s">
        <v>940</v>
      </c>
      <c r="AB580" s="316" t="s">
        <v>938</v>
      </c>
      <c r="AC580" s="316" t="s">
        <v>947</v>
      </c>
      <c r="AD580" s="316" t="s">
        <v>941</v>
      </c>
      <c r="AE580" s="316" t="s">
        <v>941</v>
      </c>
      <c r="AF580" s="316" t="s">
        <v>941</v>
      </c>
      <c r="AG580" s="316" t="s">
        <v>955</v>
      </c>
      <c r="AH580" s="316" t="s">
        <v>940</v>
      </c>
      <c r="AI580" s="316" t="s">
        <v>938</v>
      </c>
      <c r="AJ580" s="316" t="s">
        <v>956</v>
      </c>
      <c r="AK580" s="316" t="s">
        <v>941</v>
      </c>
      <c r="AL580" s="316" t="s">
        <v>947</v>
      </c>
      <c r="AM580" s="316" t="s">
        <v>941</v>
      </c>
      <c r="AN580" s="316" t="s">
        <v>941</v>
      </c>
      <c r="AO580" s="316" t="s">
        <v>41</v>
      </c>
      <c r="AP580" s="316" t="s">
        <v>938</v>
      </c>
      <c r="AQ580" s="316" t="s">
        <v>41</v>
      </c>
      <c r="AR580" s="316" t="s">
        <v>41</v>
      </c>
    </row>
    <row r="581" spans="1:44">
      <c r="A581" s="316" t="s">
        <v>8766</v>
      </c>
      <c r="B581" s="316" t="s">
        <v>8767</v>
      </c>
      <c r="C581" s="316" t="s">
        <v>8768</v>
      </c>
      <c r="D581" s="317">
        <v>46060</v>
      </c>
      <c r="E581" s="316" t="s">
        <v>8769</v>
      </c>
      <c r="F581" s="316" t="s">
        <v>169</v>
      </c>
      <c r="G581" s="316" t="s">
        <v>7879</v>
      </c>
      <c r="H581" s="316" t="s">
        <v>3190</v>
      </c>
      <c r="I581" s="316" t="s">
        <v>3459</v>
      </c>
      <c r="J581" s="316" t="s">
        <v>938</v>
      </c>
      <c r="K581" s="316" t="s">
        <v>938</v>
      </c>
      <c r="L581" s="316" t="s">
        <v>938</v>
      </c>
      <c r="M581" s="316" t="s">
        <v>938</v>
      </c>
      <c r="N581" s="316" t="s">
        <v>938</v>
      </c>
      <c r="O581" s="316" t="s">
        <v>938</v>
      </c>
      <c r="P581" s="316" t="s">
        <v>938</v>
      </c>
      <c r="Q581" s="316" t="s">
        <v>938</v>
      </c>
      <c r="R581" s="316" t="s">
        <v>938</v>
      </c>
      <c r="S581" s="316" t="s">
        <v>938</v>
      </c>
      <c r="T581" s="316" t="s">
        <v>938</v>
      </c>
      <c r="U581" s="316" t="s">
        <v>938</v>
      </c>
      <c r="V581" s="316" t="s">
        <v>938</v>
      </c>
      <c r="W581" s="316" t="s">
        <v>938</v>
      </c>
      <c r="X581" s="316" t="s">
        <v>938</v>
      </c>
      <c r="Y581" s="316" t="s">
        <v>936</v>
      </c>
      <c r="Z581" s="316" t="s">
        <v>936</v>
      </c>
      <c r="AA581" s="316" t="s">
        <v>699</v>
      </c>
      <c r="AB581" s="316" t="s">
        <v>938</v>
      </c>
      <c r="AC581" s="316" t="s">
        <v>982</v>
      </c>
      <c r="AD581" s="316" t="s">
        <v>936</v>
      </c>
      <c r="AE581" s="316" t="s">
        <v>978</v>
      </c>
      <c r="AF581" s="316" t="s">
        <v>941</v>
      </c>
      <c r="AG581" s="316" t="s">
        <v>941</v>
      </c>
      <c r="AH581" s="316" t="s">
        <v>935</v>
      </c>
      <c r="AI581" s="316" t="s">
        <v>938</v>
      </c>
      <c r="AJ581" s="316" t="s">
        <v>982</v>
      </c>
      <c r="AK581" s="316" t="s">
        <v>982</v>
      </c>
      <c r="AL581" s="316" t="s">
        <v>982</v>
      </c>
      <c r="AM581" s="316" t="s">
        <v>982</v>
      </c>
      <c r="AN581" s="316" t="s">
        <v>982</v>
      </c>
      <c r="AO581" s="316" t="s">
        <v>699</v>
      </c>
      <c r="AP581" s="316" t="s">
        <v>938</v>
      </c>
      <c r="AQ581" s="316" t="s">
        <v>941</v>
      </c>
      <c r="AR581" s="316" t="s">
        <v>941</v>
      </c>
    </row>
    <row r="582" spans="1:44">
      <c r="A582" s="316" t="s">
        <v>8770</v>
      </c>
      <c r="B582" s="316" t="s">
        <v>8771</v>
      </c>
      <c r="C582" s="316" t="s">
        <v>8772</v>
      </c>
      <c r="D582" s="317">
        <v>45930</v>
      </c>
      <c r="E582" s="316" t="s">
        <v>1196</v>
      </c>
      <c r="F582" s="316" t="s">
        <v>644</v>
      </c>
      <c r="G582" s="316" t="s">
        <v>7879</v>
      </c>
      <c r="H582" s="316" t="s">
        <v>3190</v>
      </c>
      <c r="I582" s="316" t="s">
        <v>3444</v>
      </c>
      <c r="J582" s="316" t="s">
        <v>941</v>
      </c>
      <c r="K582" s="316" t="s">
        <v>941</v>
      </c>
      <c r="L582" s="316" t="s">
        <v>941</v>
      </c>
      <c r="M582" s="316" t="s">
        <v>935</v>
      </c>
      <c r="N582" s="316" t="s">
        <v>940</v>
      </c>
      <c r="O582" s="316" t="s">
        <v>956</v>
      </c>
      <c r="P582" s="316" t="s">
        <v>941</v>
      </c>
      <c r="Q582" s="316" t="s">
        <v>947</v>
      </c>
      <c r="R582" s="316" t="s">
        <v>947</v>
      </c>
      <c r="S582" s="316" t="s">
        <v>941</v>
      </c>
      <c r="T582" s="316" t="s">
        <v>935</v>
      </c>
      <c r="U582" s="316" t="s">
        <v>940</v>
      </c>
      <c r="V582" s="316" t="s">
        <v>941</v>
      </c>
      <c r="W582" s="316" t="s">
        <v>941</v>
      </c>
      <c r="X582" s="316" t="s">
        <v>941</v>
      </c>
      <c r="Y582" s="316" t="s">
        <v>941</v>
      </c>
      <c r="Z582" s="316" t="s">
        <v>947</v>
      </c>
      <c r="AA582" s="316" t="s">
        <v>946</v>
      </c>
      <c r="AB582" s="316" t="s">
        <v>938</v>
      </c>
      <c r="AC582" s="316" t="s">
        <v>941</v>
      </c>
      <c r="AD582" s="316" t="s">
        <v>941</v>
      </c>
      <c r="AE582" s="316" t="s">
        <v>941</v>
      </c>
      <c r="AF582" s="316" t="s">
        <v>941</v>
      </c>
      <c r="AG582" s="316" t="s">
        <v>941</v>
      </c>
      <c r="AH582" s="316" t="s">
        <v>940</v>
      </c>
      <c r="AI582" s="316" t="s">
        <v>938</v>
      </c>
      <c r="AJ582" s="316" t="s">
        <v>941</v>
      </c>
      <c r="AK582" s="316" t="s">
        <v>941</v>
      </c>
      <c r="AL582" s="316" t="s">
        <v>941</v>
      </c>
      <c r="AM582" s="316" t="s">
        <v>941</v>
      </c>
      <c r="AN582" s="316" t="s">
        <v>941</v>
      </c>
      <c r="AO582" s="316" t="s">
        <v>699</v>
      </c>
      <c r="AP582" s="316" t="s">
        <v>940</v>
      </c>
      <c r="AQ582" s="316" t="s">
        <v>941</v>
      </c>
      <c r="AR582" s="316" t="s">
        <v>982</v>
      </c>
    </row>
    <row r="583" spans="1:44">
      <c r="A583" s="316" t="s">
        <v>3496</v>
      </c>
      <c r="B583" s="316" t="s">
        <v>3497</v>
      </c>
      <c r="C583" s="316" t="s">
        <v>8773</v>
      </c>
      <c r="D583" s="317">
        <v>45930</v>
      </c>
      <c r="E583" s="316" t="s">
        <v>1202</v>
      </c>
      <c r="F583" s="316" t="s">
        <v>644</v>
      </c>
      <c r="G583" s="316" t="s">
        <v>7879</v>
      </c>
      <c r="H583" s="316" t="s">
        <v>3190</v>
      </c>
      <c r="I583" s="316" t="s">
        <v>3451</v>
      </c>
      <c r="J583" s="316" t="s">
        <v>941</v>
      </c>
      <c r="K583" s="316" t="s">
        <v>941</v>
      </c>
      <c r="L583" s="316" t="s">
        <v>941</v>
      </c>
      <c r="M583" s="316" t="s">
        <v>947</v>
      </c>
      <c r="N583" s="316" t="s">
        <v>961</v>
      </c>
      <c r="O583" s="316" t="s">
        <v>941</v>
      </c>
      <c r="P583" s="316" t="s">
        <v>941</v>
      </c>
      <c r="Q583" s="316" t="s">
        <v>947</v>
      </c>
      <c r="R583" s="316" t="s">
        <v>982</v>
      </c>
      <c r="S583" s="316" t="s">
        <v>941</v>
      </c>
      <c r="T583" s="316" t="s">
        <v>947</v>
      </c>
      <c r="U583" s="316" t="s">
        <v>940</v>
      </c>
      <c r="V583" s="316" t="s">
        <v>947</v>
      </c>
      <c r="W583" s="316" t="s">
        <v>941</v>
      </c>
      <c r="X583" s="316" t="s">
        <v>982</v>
      </c>
      <c r="Y583" s="316" t="s">
        <v>941</v>
      </c>
      <c r="Z583" s="316" t="s">
        <v>982</v>
      </c>
      <c r="AA583" s="316" t="s">
        <v>946</v>
      </c>
      <c r="AB583" s="316" t="s">
        <v>938</v>
      </c>
      <c r="AC583" s="316" t="s">
        <v>936</v>
      </c>
      <c r="AD583" s="316" t="s">
        <v>938</v>
      </c>
      <c r="AE583" s="316" t="s">
        <v>938</v>
      </c>
      <c r="AF583" s="316" t="s">
        <v>938</v>
      </c>
      <c r="AG583" s="316" t="s">
        <v>938</v>
      </c>
      <c r="AH583" s="316" t="s">
        <v>938</v>
      </c>
      <c r="AI583" s="316" t="s">
        <v>938</v>
      </c>
      <c r="AJ583" s="316" t="s">
        <v>938</v>
      </c>
      <c r="AK583" s="316" t="s">
        <v>938</v>
      </c>
      <c r="AL583" s="316" t="s">
        <v>938</v>
      </c>
      <c r="AM583" s="316" t="s">
        <v>938</v>
      </c>
      <c r="AN583" s="316" t="s">
        <v>938</v>
      </c>
      <c r="AO583" s="316" t="s">
        <v>938</v>
      </c>
      <c r="AP583" s="316" t="s">
        <v>938</v>
      </c>
      <c r="AQ583" s="316" t="s">
        <v>938</v>
      </c>
      <c r="AR583" s="316" t="s">
        <v>938</v>
      </c>
    </row>
    <row r="584" spans="1:44">
      <c r="A584" s="316" t="s">
        <v>8774</v>
      </c>
      <c r="B584" s="316" t="s">
        <v>8775</v>
      </c>
      <c r="C584" s="316" t="s">
        <v>8776</v>
      </c>
      <c r="D584" s="317">
        <v>45930</v>
      </c>
      <c r="E584" s="316" t="s">
        <v>1202</v>
      </c>
      <c r="F584" s="316" t="s">
        <v>644</v>
      </c>
      <c r="G584" s="316" t="s">
        <v>7879</v>
      </c>
      <c r="H584" s="316" t="s">
        <v>3190</v>
      </c>
      <c r="I584" s="316" t="s">
        <v>3444</v>
      </c>
      <c r="J584" s="316" t="s">
        <v>947</v>
      </c>
      <c r="K584" s="316" t="s">
        <v>936</v>
      </c>
      <c r="L584" s="316" t="s">
        <v>947</v>
      </c>
      <c r="M584" s="316" t="s">
        <v>935</v>
      </c>
      <c r="N584" s="316" t="s">
        <v>938</v>
      </c>
      <c r="O584" s="316" t="s">
        <v>947</v>
      </c>
      <c r="P584" s="316" t="s">
        <v>947</v>
      </c>
      <c r="Q584" s="316" t="s">
        <v>947</v>
      </c>
      <c r="R584" s="316" t="s">
        <v>956</v>
      </c>
      <c r="S584" s="316" t="s">
        <v>947</v>
      </c>
      <c r="T584" s="316" t="s">
        <v>935</v>
      </c>
      <c r="U584" s="316" t="s">
        <v>938</v>
      </c>
      <c r="V584" s="316" t="s">
        <v>936</v>
      </c>
      <c r="W584" s="316" t="s">
        <v>947</v>
      </c>
      <c r="X584" s="316" t="s">
        <v>947</v>
      </c>
      <c r="Y584" s="316" t="s">
        <v>947</v>
      </c>
      <c r="Z584" s="316" t="s">
        <v>947</v>
      </c>
      <c r="AA584" s="316" t="s">
        <v>940</v>
      </c>
      <c r="AB584" s="316" t="s">
        <v>938</v>
      </c>
      <c r="AC584" s="316" t="s">
        <v>941</v>
      </c>
      <c r="AD584" s="316" t="s">
        <v>956</v>
      </c>
      <c r="AE584" s="316" t="s">
        <v>941</v>
      </c>
      <c r="AF584" s="316" t="s">
        <v>941</v>
      </c>
      <c r="AG584" s="316" t="s">
        <v>941</v>
      </c>
      <c r="AH584" s="316" t="s">
        <v>935</v>
      </c>
      <c r="AI584" s="316" t="s">
        <v>938</v>
      </c>
      <c r="AJ584" s="316" t="s">
        <v>936</v>
      </c>
      <c r="AK584" s="316" t="s">
        <v>947</v>
      </c>
      <c r="AL584" s="316" t="s">
        <v>941</v>
      </c>
      <c r="AM584" s="316" t="s">
        <v>941</v>
      </c>
      <c r="AN584" s="316" t="s">
        <v>941</v>
      </c>
      <c r="AO584" s="316" t="s">
        <v>699</v>
      </c>
      <c r="AP584" s="316" t="s">
        <v>938</v>
      </c>
      <c r="AQ584" s="316" t="s">
        <v>941</v>
      </c>
      <c r="AR584" s="316" t="s">
        <v>941</v>
      </c>
    </row>
    <row r="585" spans="1:44">
      <c r="A585" s="316" t="s">
        <v>8777</v>
      </c>
      <c r="B585" s="316" t="s">
        <v>8778</v>
      </c>
      <c r="C585" s="316" t="s">
        <v>8779</v>
      </c>
      <c r="D585" s="317">
        <v>45930</v>
      </c>
      <c r="E585" s="316" t="s">
        <v>1202</v>
      </c>
      <c r="F585" s="316" t="s">
        <v>644</v>
      </c>
      <c r="G585" s="316" t="s">
        <v>7879</v>
      </c>
      <c r="H585" s="316" t="s">
        <v>3190</v>
      </c>
      <c r="I585" s="316" t="s">
        <v>3451</v>
      </c>
      <c r="J585" s="316" t="s">
        <v>941</v>
      </c>
      <c r="K585" s="316" t="s">
        <v>941</v>
      </c>
      <c r="L585" s="316" t="s">
        <v>941</v>
      </c>
      <c r="M585" s="316" t="s">
        <v>947</v>
      </c>
      <c r="N585" s="316" t="s">
        <v>940</v>
      </c>
      <c r="O585" s="316" t="s">
        <v>941</v>
      </c>
      <c r="P585" s="316" t="s">
        <v>941</v>
      </c>
      <c r="Q585" s="316" t="s">
        <v>947</v>
      </c>
      <c r="R585" s="316" t="s">
        <v>941</v>
      </c>
      <c r="S585" s="316" t="s">
        <v>941</v>
      </c>
      <c r="T585" s="316" t="s">
        <v>947</v>
      </c>
      <c r="U585" s="316" t="s">
        <v>940</v>
      </c>
      <c r="V585" s="316" t="s">
        <v>941</v>
      </c>
      <c r="W585" s="316" t="s">
        <v>941</v>
      </c>
      <c r="X585" s="316" t="s">
        <v>941</v>
      </c>
      <c r="Y585" s="316" t="s">
        <v>941</v>
      </c>
      <c r="Z585" s="316" t="s">
        <v>941</v>
      </c>
      <c r="AA585" s="316" t="s">
        <v>947</v>
      </c>
      <c r="AB585" s="316" t="s">
        <v>940</v>
      </c>
      <c r="AC585" s="316" t="s">
        <v>941</v>
      </c>
      <c r="AD585" s="316" t="s">
        <v>941</v>
      </c>
      <c r="AE585" s="316" t="s">
        <v>941</v>
      </c>
      <c r="AF585" s="316" t="s">
        <v>941</v>
      </c>
      <c r="AG585" s="316" t="s">
        <v>956</v>
      </c>
      <c r="AH585" s="316" t="s">
        <v>956</v>
      </c>
      <c r="AI585" s="316" t="s">
        <v>938</v>
      </c>
      <c r="AJ585" s="316" t="s">
        <v>941</v>
      </c>
      <c r="AK585" s="316" t="s">
        <v>941</v>
      </c>
      <c r="AL585" s="316" t="s">
        <v>941</v>
      </c>
      <c r="AM585" s="316" t="s">
        <v>941</v>
      </c>
      <c r="AN585" s="316" t="s">
        <v>941</v>
      </c>
      <c r="AO585" s="316" t="s">
        <v>699</v>
      </c>
      <c r="AP585" s="316" t="s">
        <v>938</v>
      </c>
      <c r="AQ585" s="316" t="s">
        <v>941</v>
      </c>
      <c r="AR585" s="316" t="s">
        <v>956</v>
      </c>
    </row>
    <row r="586" spans="1:44">
      <c r="A586" s="316" t="s">
        <v>8780</v>
      </c>
      <c r="B586" s="316" t="s">
        <v>8781</v>
      </c>
      <c r="C586" s="316" t="s">
        <v>8782</v>
      </c>
      <c r="D586" s="317">
        <v>45930</v>
      </c>
      <c r="E586" s="316" t="s">
        <v>1196</v>
      </c>
      <c r="F586" s="316" t="s">
        <v>644</v>
      </c>
      <c r="G586" s="316" t="s">
        <v>7879</v>
      </c>
      <c r="H586" s="316" t="s">
        <v>3190</v>
      </c>
      <c r="I586" s="316" t="s">
        <v>3459</v>
      </c>
      <c r="J586" s="316" t="s">
        <v>941</v>
      </c>
      <c r="K586" s="316" t="s">
        <v>947</v>
      </c>
      <c r="L586" s="316" t="s">
        <v>941</v>
      </c>
      <c r="M586" s="316" t="s">
        <v>935</v>
      </c>
      <c r="N586" s="316" t="s">
        <v>940</v>
      </c>
      <c r="O586" s="316" t="s">
        <v>941</v>
      </c>
      <c r="P586" s="316" t="s">
        <v>941</v>
      </c>
      <c r="Q586" s="316" t="s">
        <v>947</v>
      </c>
      <c r="R586" s="316" t="s">
        <v>947</v>
      </c>
      <c r="S586" s="316" t="s">
        <v>947</v>
      </c>
      <c r="T586" s="316" t="s">
        <v>935</v>
      </c>
      <c r="U586" s="316" t="s">
        <v>962</v>
      </c>
      <c r="V586" s="316" t="s">
        <v>939</v>
      </c>
      <c r="W586" s="316" t="s">
        <v>956</v>
      </c>
      <c r="X586" s="316" t="s">
        <v>947</v>
      </c>
      <c r="Y586" s="316" t="s">
        <v>939</v>
      </c>
      <c r="Z586" s="316" t="s">
        <v>939</v>
      </c>
      <c r="AA586" s="316" t="s">
        <v>946</v>
      </c>
      <c r="AB586" s="316" t="s">
        <v>962</v>
      </c>
      <c r="AC586" s="316" t="s">
        <v>956</v>
      </c>
      <c r="AD586" s="316" t="s">
        <v>941</v>
      </c>
      <c r="AE586" s="316" t="s">
        <v>941</v>
      </c>
      <c r="AF586" s="316" t="s">
        <v>941</v>
      </c>
      <c r="AG586" s="316" t="s">
        <v>941</v>
      </c>
      <c r="AH586" s="316" t="s">
        <v>975</v>
      </c>
      <c r="AI586" s="316" t="s">
        <v>938</v>
      </c>
      <c r="AJ586" s="316" t="s">
        <v>955</v>
      </c>
      <c r="AK586" s="316" t="s">
        <v>941</v>
      </c>
      <c r="AL586" s="316" t="s">
        <v>941</v>
      </c>
      <c r="AM586" s="316" t="s">
        <v>956</v>
      </c>
      <c r="AN586" s="316" t="s">
        <v>947</v>
      </c>
      <c r="AO586" s="316" t="s">
        <v>699</v>
      </c>
      <c r="AP586" s="316" t="s">
        <v>938</v>
      </c>
      <c r="AQ586" s="316" t="s">
        <v>956</v>
      </c>
      <c r="AR586" s="316" t="s">
        <v>941</v>
      </c>
    </row>
    <row r="587" spans="1:44">
      <c r="A587" s="316" t="s">
        <v>8783</v>
      </c>
      <c r="B587" s="316" t="s">
        <v>8784</v>
      </c>
      <c r="C587" s="316" t="s">
        <v>8785</v>
      </c>
      <c r="D587" s="317">
        <v>45930</v>
      </c>
      <c r="E587" s="316" t="s">
        <v>1202</v>
      </c>
      <c r="F587" s="316" t="s">
        <v>644</v>
      </c>
      <c r="G587" s="316" t="s">
        <v>7879</v>
      </c>
      <c r="H587" s="316" t="s">
        <v>3190</v>
      </c>
      <c r="I587" s="316" t="s">
        <v>3451</v>
      </c>
      <c r="J587" s="316" t="s">
        <v>941</v>
      </c>
      <c r="K587" s="316" t="s">
        <v>941</v>
      </c>
      <c r="L587" s="316" t="s">
        <v>941</v>
      </c>
      <c r="M587" s="316" t="s">
        <v>947</v>
      </c>
      <c r="N587" s="316" t="s">
        <v>938</v>
      </c>
      <c r="O587" s="316" t="s">
        <v>956</v>
      </c>
      <c r="P587" s="316" t="s">
        <v>941</v>
      </c>
      <c r="Q587" s="316" t="s">
        <v>947</v>
      </c>
      <c r="R587" s="316" t="s">
        <v>941</v>
      </c>
      <c r="S587" s="316" t="s">
        <v>941</v>
      </c>
      <c r="T587" s="316" t="s">
        <v>947</v>
      </c>
      <c r="U587" s="316" t="s">
        <v>938</v>
      </c>
      <c r="V587" s="316" t="s">
        <v>956</v>
      </c>
      <c r="W587" s="316" t="s">
        <v>941</v>
      </c>
      <c r="X587" s="316" t="s">
        <v>941</v>
      </c>
      <c r="Y587" s="316" t="s">
        <v>941</v>
      </c>
      <c r="Z587" s="316" t="s">
        <v>941</v>
      </c>
      <c r="AA587" s="316" t="s">
        <v>956</v>
      </c>
      <c r="AB587" s="316" t="s">
        <v>962</v>
      </c>
      <c r="AC587" s="316" t="s">
        <v>941</v>
      </c>
      <c r="AD587" s="316" t="s">
        <v>936</v>
      </c>
      <c r="AE587" s="316" t="s">
        <v>941</v>
      </c>
      <c r="AF587" s="316" t="s">
        <v>941</v>
      </c>
      <c r="AG587" s="316" t="s">
        <v>947</v>
      </c>
      <c r="AH587" s="316" t="s">
        <v>940</v>
      </c>
      <c r="AI587" s="316" t="s">
        <v>938</v>
      </c>
      <c r="AJ587" s="316" t="s">
        <v>939</v>
      </c>
      <c r="AK587" s="316" t="s">
        <v>941</v>
      </c>
      <c r="AL587" s="316" t="s">
        <v>956</v>
      </c>
      <c r="AM587" s="316" t="s">
        <v>956</v>
      </c>
      <c r="AN587" s="316" t="s">
        <v>956</v>
      </c>
      <c r="AO587" s="316" t="s">
        <v>699</v>
      </c>
      <c r="AP587" s="316" t="s">
        <v>938</v>
      </c>
      <c r="AQ587" s="316" t="s">
        <v>936</v>
      </c>
      <c r="AR587" s="316" t="s">
        <v>956</v>
      </c>
    </row>
    <row r="588" spans="1:44">
      <c r="A588" s="316" t="s">
        <v>8786</v>
      </c>
      <c r="B588" s="316" t="s">
        <v>8787</v>
      </c>
      <c r="C588" s="316" t="s">
        <v>8788</v>
      </c>
      <c r="D588" s="317">
        <v>45930</v>
      </c>
      <c r="E588" s="316" t="s">
        <v>1196</v>
      </c>
      <c r="F588" s="316" t="s">
        <v>169</v>
      </c>
      <c r="G588" s="316" t="s">
        <v>7879</v>
      </c>
      <c r="H588" s="316" t="s">
        <v>3190</v>
      </c>
      <c r="I588" s="316" t="s">
        <v>3444</v>
      </c>
      <c r="J588" s="316" t="s">
        <v>941</v>
      </c>
      <c r="K588" s="316" t="s">
        <v>941</v>
      </c>
      <c r="L588" s="316" t="s">
        <v>982</v>
      </c>
      <c r="M588" s="316" t="s">
        <v>937</v>
      </c>
      <c r="N588" s="316" t="s">
        <v>938</v>
      </c>
      <c r="O588" s="316" t="s">
        <v>941</v>
      </c>
      <c r="P588" s="316" t="s">
        <v>941</v>
      </c>
      <c r="Q588" s="316" t="s">
        <v>947</v>
      </c>
      <c r="R588" s="316" t="s">
        <v>978</v>
      </c>
      <c r="S588" s="316" t="s">
        <v>947</v>
      </c>
      <c r="T588" s="316" t="s">
        <v>982</v>
      </c>
      <c r="U588" s="316" t="s">
        <v>938</v>
      </c>
      <c r="V588" s="316" t="s">
        <v>699</v>
      </c>
      <c r="W588" s="316" t="s">
        <v>941</v>
      </c>
      <c r="X588" s="316" t="s">
        <v>982</v>
      </c>
      <c r="Y588" s="316" t="s">
        <v>941</v>
      </c>
      <c r="Z588" s="316" t="s">
        <v>947</v>
      </c>
      <c r="AA588" s="316" t="s">
        <v>946</v>
      </c>
      <c r="AB588" s="316" t="s">
        <v>938</v>
      </c>
      <c r="AC588" s="316" t="s">
        <v>982</v>
      </c>
      <c r="AD588" s="316" t="s">
        <v>941</v>
      </c>
      <c r="AE588" s="316" t="s">
        <v>941</v>
      </c>
      <c r="AF588" s="316" t="s">
        <v>956</v>
      </c>
      <c r="AG588" s="316" t="s">
        <v>956</v>
      </c>
      <c r="AH588" s="316" t="s">
        <v>940</v>
      </c>
      <c r="AI588" s="316" t="s">
        <v>938</v>
      </c>
      <c r="AJ588" s="316" t="s">
        <v>699</v>
      </c>
      <c r="AK588" s="316" t="s">
        <v>982</v>
      </c>
      <c r="AL588" s="316" t="s">
        <v>699</v>
      </c>
      <c r="AM588" s="316" t="s">
        <v>939</v>
      </c>
      <c r="AN588" s="316" t="s">
        <v>982</v>
      </c>
      <c r="AO588" s="316" t="s">
        <v>699</v>
      </c>
      <c r="AP588" s="316" t="s">
        <v>938</v>
      </c>
      <c r="AQ588" s="316" t="s">
        <v>941</v>
      </c>
      <c r="AR588" s="316" t="s">
        <v>941</v>
      </c>
    </row>
    <row r="589" spans="1:44">
      <c r="A589" s="316" t="s">
        <v>3498</v>
      </c>
      <c r="B589" s="316" t="s">
        <v>3499</v>
      </c>
      <c r="C589" s="316" t="s">
        <v>8789</v>
      </c>
      <c r="D589" s="317">
        <v>45930</v>
      </c>
      <c r="E589" s="316" t="s">
        <v>7923</v>
      </c>
      <c r="F589" s="316" t="s">
        <v>644</v>
      </c>
      <c r="G589" s="316" t="s">
        <v>7879</v>
      </c>
      <c r="H589" s="316" t="s">
        <v>3190</v>
      </c>
      <c r="I589" s="316" t="s">
        <v>3196</v>
      </c>
      <c r="J589" s="316" t="s">
        <v>956</v>
      </c>
      <c r="K589" s="316" t="s">
        <v>947</v>
      </c>
      <c r="L589" s="316" t="s">
        <v>947</v>
      </c>
      <c r="M589" s="316" t="s">
        <v>940</v>
      </c>
      <c r="N589" s="316" t="s">
        <v>938</v>
      </c>
      <c r="O589" s="316" t="s">
        <v>947</v>
      </c>
      <c r="P589" s="316" t="s">
        <v>956</v>
      </c>
      <c r="Q589" s="316" t="s">
        <v>963</v>
      </c>
      <c r="R589" s="316" t="s">
        <v>956</v>
      </c>
      <c r="S589" s="316" t="s">
        <v>956</v>
      </c>
      <c r="T589" s="316" t="s">
        <v>940</v>
      </c>
      <c r="U589" s="316" t="s">
        <v>938</v>
      </c>
      <c r="V589" s="316" t="s">
        <v>956</v>
      </c>
      <c r="W589" s="316" t="s">
        <v>956</v>
      </c>
      <c r="X589" s="316" t="s">
        <v>947</v>
      </c>
      <c r="Y589" s="316" t="s">
        <v>947</v>
      </c>
      <c r="Z589" s="316" t="s">
        <v>947</v>
      </c>
      <c r="AA589" s="316" t="s">
        <v>956</v>
      </c>
      <c r="AB589" s="316" t="s">
        <v>938</v>
      </c>
      <c r="AC589" s="316" t="s">
        <v>956</v>
      </c>
      <c r="AD589" s="316" t="s">
        <v>956</v>
      </c>
      <c r="AE589" s="316" t="s">
        <v>956</v>
      </c>
      <c r="AF589" s="316" t="s">
        <v>956</v>
      </c>
      <c r="AG589" s="316" t="s">
        <v>947</v>
      </c>
      <c r="AH589" s="316" t="s">
        <v>940</v>
      </c>
      <c r="AI589" s="316" t="s">
        <v>938</v>
      </c>
      <c r="AJ589" s="316" t="s">
        <v>699</v>
      </c>
      <c r="AK589" s="316" t="s">
        <v>956</v>
      </c>
      <c r="AL589" s="316" t="s">
        <v>941</v>
      </c>
      <c r="AM589" s="316" t="s">
        <v>134</v>
      </c>
      <c r="AN589" s="316" t="s">
        <v>956</v>
      </c>
      <c r="AO589" s="316" t="s">
        <v>699</v>
      </c>
      <c r="AP589" s="316" t="s">
        <v>938</v>
      </c>
      <c r="AQ589" s="316" t="s">
        <v>956</v>
      </c>
      <c r="AR589" s="316" t="s">
        <v>956</v>
      </c>
    </row>
    <row r="590" spans="1:44">
      <c r="A590" s="316" t="s">
        <v>3500</v>
      </c>
      <c r="B590" s="316" t="s">
        <v>3501</v>
      </c>
      <c r="C590" s="316" t="s">
        <v>8790</v>
      </c>
      <c r="D590" s="317">
        <v>45930</v>
      </c>
      <c r="E590" s="316" t="s">
        <v>1196</v>
      </c>
      <c r="F590" s="316" t="s">
        <v>169</v>
      </c>
      <c r="G590" s="316" t="s">
        <v>7879</v>
      </c>
      <c r="H590" s="316" t="s">
        <v>3190</v>
      </c>
      <c r="I590" s="316" t="s">
        <v>3444</v>
      </c>
      <c r="J590" s="316" t="s">
        <v>982</v>
      </c>
      <c r="K590" s="316" t="s">
        <v>982</v>
      </c>
      <c r="L590" s="316" t="s">
        <v>982</v>
      </c>
      <c r="M590" s="316" t="s">
        <v>937</v>
      </c>
      <c r="N590" s="316" t="s">
        <v>940</v>
      </c>
      <c r="O590" s="316" t="s">
        <v>982</v>
      </c>
      <c r="P590" s="316" t="s">
        <v>982</v>
      </c>
      <c r="Q590" s="316" t="s">
        <v>699</v>
      </c>
      <c r="R590" s="316" t="s">
        <v>939</v>
      </c>
      <c r="S590" s="316" t="s">
        <v>982</v>
      </c>
      <c r="T590" s="316" t="s">
        <v>937</v>
      </c>
      <c r="U590" s="316" t="s">
        <v>938</v>
      </c>
      <c r="V590" s="316" t="s">
        <v>982</v>
      </c>
      <c r="W590" s="316" t="s">
        <v>982</v>
      </c>
      <c r="X590" s="316" t="s">
        <v>941</v>
      </c>
      <c r="Y590" s="316" t="s">
        <v>699</v>
      </c>
      <c r="Z590" s="316" t="s">
        <v>941</v>
      </c>
      <c r="AA590" s="316" t="s">
        <v>961</v>
      </c>
      <c r="AB590" s="316" t="s">
        <v>938</v>
      </c>
      <c r="AC590" s="316" t="s">
        <v>982</v>
      </c>
      <c r="AD590" s="316" t="s">
        <v>982</v>
      </c>
      <c r="AE590" s="316" t="s">
        <v>982</v>
      </c>
      <c r="AF590" s="316" t="s">
        <v>978</v>
      </c>
      <c r="AG590" s="316" t="s">
        <v>941</v>
      </c>
      <c r="AH590" s="316" t="s">
        <v>961</v>
      </c>
      <c r="AI590" s="316" t="s">
        <v>938</v>
      </c>
      <c r="AJ590" s="316" t="s">
        <v>941</v>
      </c>
      <c r="AK590" s="316" t="s">
        <v>699</v>
      </c>
      <c r="AL590" s="316" t="s">
        <v>982</v>
      </c>
      <c r="AM590" s="316" t="s">
        <v>982</v>
      </c>
      <c r="AN590" s="316" t="s">
        <v>982</v>
      </c>
      <c r="AO590" s="316" t="s">
        <v>699</v>
      </c>
      <c r="AP590" s="316" t="s">
        <v>938</v>
      </c>
      <c r="AQ590" s="316" t="s">
        <v>939</v>
      </c>
      <c r="AR590" s="316" t="s">
        <v>982</v>
      </c>
    </row>
    <row r="591" spans="1:44">
      <c r="A591" s="316" t="s">
        <v>8791</v>
      </c>
      <c r="B591" s="316" t="s">
        <v>8792</v>
      </c>
      <c r="C591" s="316" t="s">
        <v>8793</v>
      </c>
      <c r="D591" s="317">
        <v>45930</v>
      </c>
      <c r="E591" s="316" t="s">
        <v>1196</v>
      </c>
      <c r="F591" s="316" t="s">
        <v>169</v>
      </c>
      <c r="G591" s="316" t="s">
        <v>7879</v>
      </c>
      <c r="H591" s="316" t="s">
        <v>3190</v>
      </c>
      <c r="I591" s="316" t="s">
        <v>3459</v>
      </c>
      <c r="J591" s="316" t="s">
        <v>941</v>
      </c>
      <c r="K591" s="316" t="s">
        <v>941</v>
      </c>
      <c r="L591" s="316" t="s">
        <v>939</v>
      </c>
      <c r="M591" s="316" t="s">
        <v>937</v>
      </c>
      <c r="N591" s="316" t="s">
        <v>938</v>
      </c>
      <c r="O591" s="316" t="s">
        <v>941</v>
      </c>
      <c r="P591" s="316" t="s">
        <v>941</v>
      </c>
      <c r="Q591" s="316" t="s">
        <v>939</v>
      </c>
      <c r="R591" s="316" t="s">
        <v>978</v>
      </c>
      <c r="S591" s="316" t="s">
        <v>982</v>
      </c>
      <c r="T591" s="316" t="s">
        <v>961</v>
      </c>
      <c r="U591" s="316" t="s">
        <v>938</v>
      </c>
      <c r="V591" s="316" t="s">
        <v>978</v>
      </c>
      <c r="W591" s="316" t="s">
        <v>982</v>
      </c>
      <c r="X591" s="316" t="s">
        <v>978</v>
      </c>
      <c r="Y591" s="316" t="s">
        <v>978</v>
      </c>
      <c r="Z591" s="316" t="s">
        <v>978</v>
      </c>
      <c r="AA591" s="316" t="s">
        <v>699</v>
      </c>
      <c r="AB591" s="316" t="s">
        <v>938</v>
      </c>
      <c r="AC591" s="316" t="s">
        <v>978</v>
      </c>
      <c r="AD591" s="316" t="s">
        <v>978</v>
      </c>
      <c r="AE591" s="316" t="s">
        <v>978</v>
      </c>
      <c r="AF591" s="316" t="s">
        <v>982</v>
      </c>
      <c r="AG591" s="316" t="s">
        <v>941</v>
      </c>
      <c r="AH591" s="316" t="s">
        <v>940</v>
      </c>
      <c r="AI591" s="316" t="s">
        <v>938</v>
      </c>
      <c r="AJ591" s="316" t="s">
        <v>941</v>
      </c>
      <c r="AK591" s="316" t="s">
        <v>982</v>
      </c>
      <c r="AL591" s="316" t="s">
        <v>978</v>
      </c>
      <c r="AM591" s="316" t="s">
        <v>982</v>
      </c>
      <c r="AN591" s="316" t="s">
        <v>982</v>
      </c>
      <c r="AO591" s="316" t="s">
        <v>699</v>
      </c>
      <c r="AP591" s="316" t="s">
        <v>938</v>
      </c>
      <c r="AQ591" s="316" t="s">
        <v>978</v>
      </c>
      <c r="AR591" s="316" t="s">
        <v>941</v>
      </c>
    </row>
    <row r="592" spans="1:44">
      <c r="A592" s="316" t="s">
        <v>8794</v>
      </c>
      <c r="B592" s="316" t="s">
        <v>8795</v>
      </c>
      <c r="C592" s="316" t="s">
        <v>8796</v>
      </c>
      <c r="D592" s="317">
        <v>45930</v>
      </c>
      <c r="E592" s="316" t="s">
        <v>1196</v>
      </c>
      <c r="F592" s="316" t="s">
        <v>644</v>
      </c>
      <c r="G592" s="316" t="s">
        <v>7879</v>
      </c>
      <c r="H592" s="316" t="s">
        <v>3190</v>
      </c>
      <c r="I592" s="316" t="s">
        <v>3459</v>
      </c>
      <c r="J592" s="316" t="s">
        <v>936</v>
      </c>
      <c r="K592" s="316" t="s">
        <v>941</v>
      </c>
      <c r="L592" s="316" t="s">
        <v>941</v>
      </c>
      <c r="M592" s="316" t="s">
        <v>935</v>
      </c>
      <c r="N592" s="316" t="s">
        <v>962</v>
      </c>
      <c r="O592" s="316" t="s">
        <v>941</v>
      </c>
      <c r="P592" s="316" t="s">
        <v>941</v>
      </c>
      <c r="Q592" s="316" t="s">
        <v>947</v>
      </c>
      <c r="R592" s="316" t="s">
        <v>947</v>
      </c>
      <c r="S592" s="316" t="s">
        <v>941</v>
      </c>
      <c r="T592" s="316" t="s">
        <v>975</v>
      </c>
      <c r="U592" s="316" t="s">
        <v>962</v>
      </c>
      <c r="V592" s="316" t="s">
        <v>941</v>
      </c>
      <c r="W592" s="316" t="s">
        <v>941</v>
      </c>
      <c r="X592" s="316" t="s">
        <v>941</v>
      </c>
      <c r="Y592" s="316" t="s">
        <v>941</v>
      </c>
      <c r="Z592" s="316" t="s">
        <v>956</v>
      </c>
      <c r="AA592" s="316" t="s">
        <v>935</v>
      </c>
      <c r="AB592" s="316" t="s">
        <v>938</v>
      </c>
      <c r="AC592" s="316" t="s">
        <v>941</v>
      </c>
      <c r="AD592" s="316" t="s">
        <v>941</v>
      </c>
      <c r="AE592" s="316" t="s">
        <v>941</v>
      </c>
      <c r="AF592" s="316" t="s">
        <v>956</v>
      </c>
      <c r="AG592" s="316" t="s">
        <v>941</v>
      </c>
      <c r="AH592" s="316" t="s">
        <v>935</v>
      </c>
      <c r="AI592" s="316" t="s">
        <v>938</v>
      </c>
      <c r="AJ592" s="316" t="s">
        <v>941</v>
      </c>
      <c r="AK592" s="316" t="s">
        <v>941</v>
      </c>
      <c r="AL592" s="316" t="s">
        <v>941</v>
      </c>
      <c r="AM592" s="316" t="s">
        <v>956</v>
      </c>
      <c r="AN592" s="316" t="s">
        <v>941</v>
      </c>
      <c r="AO592" s="316" t="s">
        <v>699</v>
      </c>
      <c r="AP592" s="316" t="s">
        <v>940</v>
      </c>
      <c r="AQ592" s="316" t="s">
        <v>699</v>
      </c>
      <c r="AR592" s="316" t="s">
        <v>941</v>
      </c>
    </row>
    <row r="593" spans="1:44">
      <c r="A593" s="316" t="s">
        <v>8797</v>
      </c>
      <c r="B593" s="316" t="s">
        <v>8798</v>
      </c>
      <c r="C593" s="316" t="s">
        <v>8799</v>
      </c>
      <c r="D593" s="317">
        <v>45930</v>
      </c>
      <c r="E593" s="316" t="s">
        <v>1196</v>
      </c>
      <c r="F593" s="316" t="s">
        <v>169</v>
      </c>
      <c r="G593" s="316" t="s">
        <v>7879</v>
      </c>
      <c r="H593" s="316" t="s">
        <v>3190</v>
      </c>
      <c r="I593" s="316" t="s">
        <v>3444</v>
      </c>
      <c r="J593" s="316" t="s">
        <v>941</v>
      </c>
      <c r="K593" s="316" t="s">
        <v>941</v>
      </c>
      <c r="L593" s="316" t="s">
        <v>941</v>
      </c>
      <c r="M593" s="316" t="s">
        <v>935</v>
      </c>
      <c r="N593" s="316" t="s">
        <v>938</v>
      </c>
      <c r="O593" s="316" t="s">
        <v>941</v>
      </c>
      <c r="P593" s="316" t="s">
        <v>947</v>
      </c>
      <c r="Q593" s="316" t="s">
        <v>956</v>
      </c>
      <c r="R593" s="316" t="s">
        <v>947</v>
      </c>
      <c r="S593" s="316" t="s">
        <v>939</v>
      </c>
      <c r="T593" s="316" t="s">
        <v>935</v>
      </c>
      <c r="U593" s="316" t="s">
        <v>938</v>
      </c>
      <c r="V593" s="316" t="s">
        <v>939</v>
      </c>
      <c r="W593" s="316" t="s">
        <v>941</v>
      </c>
      <c r="X593" s="316" t="s">
        <v>941</v>
      </c>
      <c r="Y593" s="316" t="s">
        <v>941</v>
      </c>
      <c r="Z593" s="316" t="s">
        <v>947</v>
      </c>
      <c r="AA593" s="316" t="s">
        <v>935</v>
      </c>
      <c r="AB593" s="316" t="s">
        <v>938</v>
      </c>
      <c r="AC593" s="316" t="s">
        <v>941</v>
      </c>
      <c r="AD593" s="316" t="s">
        <v>941</v>
      </c>
      <c r="AE593" s="316" t="s">
        <v>947</v>
      </c>
      <c r="AF593" s="316" t="s">
        <v>941</v>
      </c>
      <c r="AG593" s="316" t="s">
        <v>941</v>
      </c>
      <c r="AH593" s="316" t="s">
        <v>935</v>
      </c>
      <c r="AI593" s="316" t="s">
        <v>938</v>
      </c>
      <c r="AJ593" s="316" t="s">
        <v>941</v>
      </c>
      <c r="AK593" s="316" t="s">
        <v>941</v>
      </c>
      <c r="AL593" s="316" t="s">
        <v>941</v>
      </c>
      <c r="AM593" s="316" t="s">
        <v>941</v>
      </c>
      <c r="AN593" s="316" t="s">
        <v>941</v>
      </c>
      <c r="AO593" s="316" t="s">
        <v>699</v>
      </c>
      <c r="AP593" s="316" t="s">
        <v>938</v>
      </c>
      <c r="AQ593" s="316" t="s">
        <v>941</v>
      </c>
      <c r="AR593" s="316" t="s">
        <v>941</v>
      </c>
    </row>
    <row r="594" spans="1:44">
      <c r="A594" s="316" t="s">
        <v>8800</v>
      </c>
      <c r="B594" s="316" t="s">
        <v>8801</v>
      </c>
      <c r="C594" s="316" t="s">
        <v>8802</v>
      </c>
      <c r="D594" s="317">
        <v>45930</v>
      </c>
      <c r="E594" s="316" t="s">
        <v>7923</v>
      </c>
      <c r="F594" s="316" t="s">
        <v>644</v>
      </c>
      <c r="G594" s="316" t="s">
        <v>7879</v>
      </c>
      <c r="H594" s="316" t="s">
        <v>3190</v>
      </c>
      <c r="I594" s="316" t="s">
        <v>3196</v>
      </c>
      <c r="J594" s="316" t="s">
        <v>978</v>
      </c>
      <c r="K594" s="316" t="s">
        <v>947</v>
      </c>
      <c r="L594" s="316" t="s">
        <v>956</v>
      </c>
      <c r="M594" s="316" t="s">
        <v>961</v>
      </c>
      <c r="N594" s="316" t="s">
        <v>938</v>
      </c>
      <c r="O594" s="316" t="s">
        <v>956</v>
      </c>
      <c r="P594" s="316" t="s">
        <v>956</v>
      </c>
      <c r="Q594" s="316" t="s">
        <v>956</v>
      </c>
      <c r="R594" s="316" t="s">
        <v>947</v>
      </c>
      <c r="S594" s="316" t="s">
        <v>978</v>
      </c>
      <c r="T594" s="316" t="s">
        <v>940</v>
      </c>
      <c r="U594" s="316" t="s">
        <v>938</v>
      </c>
      <c r="V594" s="316" t="s">
        <v>956</v>
      </c>
      <c r="W594" s="316" t="s">
        <v>947</v>
      </c>
      <c r="X594" s="316" t="s">
        <v>956</v>
      </c>
      <c r="Y594" s="316" t="s">
        <v>956</v>
      </c>
      <c r="Z594" s="316" t="s">
        <v>956</v>
      </c>
      <c r="AA594" s="316" t="s">
        <v>940</v>
      </c>
      <c r="AB594" s="316" t="s">
        <v>938</v>
      </c>
      <c r="AC594" s="316" t="s">
        <v>956</v>
      </c>
      <c r="AD594" s="316" t="s">
        <v>956</v>
      </c>
      <c r="AE594" s="316" t="s">
        <v>956</v>
      </c>
      <c r="AF594" s="316" t="s">
        <v>956</v>
      </c>
      <c r="AG594" s="316" t="s">
        <v>956</v>
      </c>
      <c r="AH594" s="316" t="s">
        <v>940</v>
      </c>
      <c r="AI594" s="316" t="s">
        <v>938</v>
      </c>
      <c r="AJ594" s="316" t="s">
        <v>938</v>
      </c>
      <c r="AK594" s="316" t="s">
        <v>938</v>
      </c>
      <c r="AL594" s="316" t="s">
        <v>938</v>
      </c>
      <c r="AM594" s="316" t="s">
        <v>938</v>
      </c>
      <c r="AN594" s="316" t="s">
        <v>938</v>
      </c>
      <c r="AO594" s="316" t="s">
        <v>938</v>
      </c>
      <c r="AP594" s="316" t="s">
        <v>938</v>
      </c>
      <c r="AQ594" s="316" t="s">
        <v>938</v>
      </c>
      <c r="AR594" s="316" t="s">
        <v>938</v>
      </c>
    </row>
    <row r="595" spans="1:44">
      <c r="A595" s="316" t="s">
        <v>8803</v>
      </c>
      <c r="B595" s="316" t="s">
        <v>8804</v>
      </c>
      <c r="C595" s="316" t="s">
        <v>8805</v>
      </c>
      <c r="D595" s="317">
        <v>45930</v>
      </c>
      <c r="E595" s="316" t="s">
        <v>1196</v>
      </c>
      <c r="F595" s="316" t="s">
        <v>644</v>
      </c>
      <c r="G595" s="316" t="s">
        <v>7879</v>
      </c>
      <c r="H595" s="316" t="s">
        <v>3190</v>
      </c>
      <c r="I595" s="316" t="s">
        <v>3444</v>
      </c>
      <c r="J595" s="316" t="s">
        <v>941</v>
      </c>
      <c r="K595" s="316" t="s">
        <v>941</v>
      </c>
      <c r="L595" s="316" t="s">
        <v>947</v>
      </c>
      <c r="M595" s="316" t="s">
        <v>935</v>
      </c>
      <c r="N595" s="316" t="s">
        <v>938</v>
      </c>
      <c r="O595" s="316" t="s">
        <v>941</v>
      </c>
      <c r="P595" s="316" t="s">
        <v>941</v>
      </c>
      <c r="Q595" s="316" t="s">
        <v>947</v>
      </c>
      <c r="R595" s="316" t="s">
        <v>956</v>
      </c>
      <c r="S595" s="316" t="s">
        <v>956</v>
      </c>
      <c r="T595" s="316" t="s">
        <v>940</v>
      </c>
      <c r="U595" s="316" t="s">
        <v>938</v>
      </c>
      <c r="V595" s="316" t="s">
        <v>941</v>
      </c>
      <c r="W595" s="316" t="s">
        <v>941</v>
      </c>
      <c r="X595" s="316" t="s">
        <v>956</v>
      </c>
      <c r="Y595" s="316" t="s">
        <v>956</v>
      </c>
      <c r="Z595" s="316" t="s">
        <v>956</v>
      </c>
      <c r="AA595" s="316" t="s">
        <v>940</v>
      </c>
      <c r="AB595" s="316" t="s">
        <v>938</v>
      </c>
      <c r="AC595" s="316" t="s">
        <v>956</v>
      </c>
      <c r="AD595" s="316" t="s">
        <v>956</v>
      </c>
      <c r="AE595" s="316" t="s">
        <v>941</v>
      </c>
      <c r="AF595" s="316" t="s">
        <v>941</v>
      </c>
      <c r="AG595" s="316" t="s">
        <v>941</v>
      </c>
      <c r="AH595" s="316" t="s">
        <v>940</v>
      </c>
      <c r="AI595" s="316" t="s">
        <v>938</v>
      </c>
      <c r="AJ595" s="316" t="s">
        <v>941</v>
      </c>
      <c r="AK595" s="316" t="s">
        <v>941</v>
      </c>
      <c r="AL595" s="316" t="s">
        <v>941</v>
      </c>
      <c r="AM595" s="316" t="s">
        <v>941</v>
      </c>
      <c r="AN595" s="316" t="s">
        <v>941</v>
      </c>
      <c r="AO595" s="316" t="s">
        <v>935</v>
      </c>
      <c r="AP595" s="316" t="s">
        <v>938</v>
      </c>
      <c r="AQ595" s="316" t="s">
        <v>941</v>
      </c>
      <c r="AR595" s="316" t="s">
        <v>941</v>
      </c>
    </row>
    <row r="596" spans="1:44">
      <c r="A596" s="316" t="s">
        <v>3502</v>
      </c>
      <c r="B596" s="316" t="s">
        <v>3503</v>
      </c>
      <c r="C596" s="316" t="s">
        <v>8806</v>
      </c>
      <c r="D596" s="317">
        <v>45930</v>
      </c>
      <c r="E596" s="316" t="s">
        <v>7923</v>
      </c>
      <c r="F596" s="316" t="s">
        <v>169</v>
      </c>
      <c r="G596" s="316" t="s">
        <v>7879</v>
      </c>
      <c r="H596" s="316" t="s">
        <v>3190</v>
      </c>
      <c r="I596" s="316" t="s">
        <v>3192</v>
      </c>
      <c r="J596" s="316" t="s">
        <v>956</v>
      </c>
      <c r="K596" s="316" t="s">
        <v>947</v>
      </c>
      <c r="L596" s="316" t="s">
        <v>956</v>
      </c>
      <c r="M596" s="316" t="s">
        <v>940</v>
      </c>
      <c r="N596" s="316" t="s">
        <v>938</v>
      </c>
      <c r="O596" s="316" t="s">
        <v>956</v>
      </c>
      <c r="P596" s="316" t="s">
        <v>956</v>
      </c>
      <c r="Q596" s="316" t="s">
        <v>956</v>
      </c>
      <c r="R596" s="316" t="s">
        <v>947</v>
      </c>
      <c r="S596" s="316" t="s">
        <v>956</v>
      </c>
      <c r="T596" s="316" t="s">
        <v>940</v>
      </c>
      <c r="U596" s="316" t="s">
        <v>938</v>
      </c>
      <c r="V596" s="316" t="s">
        <v>956</v>
      </c>
      <c r="W596" s="316" t="s">
        <v>947</v>
      </c>
      <c r="X596" s="316" t="s">
        <v>956</v>
      </c>
      <c r="Y596" s="316" t="s">
        <v>956</v>
      </c>
      <c r="Z596" s="316" t="s">
        <v>956</v>
      </c>
      <c r="AA596" s="316" t="s">
        <v>940</v>
      </c>
      <c r="AB596" s="316" t="s">
        <v>938</v>
      </c>
      <c r="AC596" s="316" t="s">
        <v>956</v>
      </c>
      <c r="AD596" s="316" t="s">
        <v>956</v>
      </c>
      <c r="AE596" s="316" t="s">
        <v>956</v>
      </c>
      <c r="AF596" s="316" t="s">
        <v>956</v>
      </c>
      <c r="AG596" s="316" t="s">
        <v>956</v>
      </c>
      <c r="AH596" s="316" t="s">
        <v>940</v>
      </c>
      <c r="AI596" s="316" t="s">
        <v>938</v>
      </c>
      <c r="AJ596" s="316" t="s">
        <v>947</v>
      </c>
      <c r="AK596" s="316" t="s">
        <v>947</v>
      </c>
      <c r="AL596" s="316" t="s">
        <v>956</v>
      </c>
      <c r="AM596" s="316" t="s">
        <v>956</v>
      </c>
      <c r="AN596" s="316" t="s">
        <v>956</v>
      </c>
      <c r="AO596" s="316" t="s">
        <v>699</v>
      </c>
      <c r="AP596" s="316" t="s">
        <v>938</v>
      </c>
      <c r="AQ596" s="316" t="s">
        <v>936</v>
      </c>
      <c r="AR596" s="316" t="s">
        <v>956</v>
      </c>
    </row>
    <row r="597" spans="1:44">
      <c r="A597" s="316" t="s">
        <v>8807</v>
      </c>
      <c r="B597" s="316" t="s">
        <v>8808</v>
      </c>
      <c r="C597" s="316" t="s">
        <v>8809</v>
      </c>
      <c r="D597" s="317">
        <v>45930</v>
      </c>
      <c r="E597" s="316" t="s">
        <v>1196</v>
      </c>
      <c r="F597" s="316" t="s">
        <v>169</v>
      </c>
      <c r="G597" s="316" t="s">
        <v>7879</v>
      </c>
      <c r="H597" s="316" t="s">
        <v>3190</v>
      </c>
      <c r="I597" s="316" t="s">
        <v>3459</v>
      </c>
      <c r="J597" s="316" t="s">
        <v>982</v>
      </c>
      <c r="K597" s="316" t="s">
        <v>982</v>
      </c>
      <c r="L597" s="316" t="s">
        <v>982</v>
      </c>
      <c r="M597" s="316" t="s">
        <v>937</v>
      </c>
      <c r="N597" s="316" t="s">
        <v>938</v>
      </c>
      <c r="O597" s="316" t="s">
        <v>982</v>
      </c>
      <c r="P597" s="316" t="s">
        <v>982</v>
      </c>
      <c r="Q597" s="316" t="s">
        <v>939</v>
      </c>
      <c r="R597" s="316" t="s">
        <v>939</v>
      </c>
      <c r="S597" s="316" t="s">
        <v>982</v>
      </c>
      <c r="T597" s="316" t="s">
        <v>961</v>
      </c>
      <c r="U597" s="316" t="s">
        <v>938</v>
      </c>
      <c r="V597" s="316" t="s">
        <v>982</v>
      </c>
      <c r="W597" s="316" t="s">
        <v>982</v>
      </c>
      <c r="X597" s="316" t="s">
        <v>941</v>
      </c>
      <c r="Y597" s="316" t="s">
        <v>978</v>
      </c>
      <c r="Z597" s="316" t="s">
        <v>941</v>
      </c>
      <c r="AA597" s="316" t="s">
        <v>961</v>
      </c>
      <c r="AB597" s="316" t="s">
        <v>938</v>
      </c>
      <c r="AC597" s="316" t="s">
        <v>982</v>
      </c>
      <c r="AD597" s="316" t="s">
        <v>982</v>
      </c>
      <c r="AE597" s="316" t="s">
        <v>982</v>
      </c>
      <c r="AF597" s="316" t="s">
        <v>978</v>
      </c>
      <c r="AG597" s="316" t="s">
        <v>982</v>
      </c>
      <c r="AH597" s="316" t="s">
        <v>940</v>
      </c>
      <c r="AI597" s="316" t="s">
        <v>938</v>
      </c>
      <c r="AJ597" s="316" t="s">
        <v>982</v>
      </c>
      <c r="AK597" s="316" t="s">
        <v>982</v>
      </c>
      <c r="AL597" s="316" t="s">
        <v>982</v>
      </c>
      <c r="AM597" s="316" t="s">
        <v>941</v>
      </c>
      <c r="AN597" s="316" t="s">
        <v>982</v>
      </c>
      <c r="AO597" s="316" t="s">
        <v>699</v>
      </c>
      <c r="AP597" s="316" t="s">
        <v>938</v>
      </c>
      <c r="AQ597" s="316" t="s">
        <v>982</v>
      </c>
      <c r="AR597" s="316" t="s">
        <v>982</v>
      </c>
    </row>
    <row r="598" spans="1:44">
      <c r="A598" s="316" t="s">
        <v>8810</v>
      </c>
      <c r="B598" s="316" t="s">
        <v>8811</v>
      </c>
      <c r="C598" s="316" t="s">
        <v>8812</v>
      </c>
      <c r="D598" s="317">
        <v>46055</v>
      </c>
      <c r="E598" s="316" t="s">
        <v>8769</v>
      </c>
      <c r="F598" s="316" t="s">
        <v>644</v>
      </c>
      <c r="G598" s="316" t="s">
        <v>7879</v>
      </c>
      <c r="H598" s="316" t="s">
        <v>3190</v>
      </c>
      <c r="I598" s="316" t="s">
        <v>3459</v>
      </c>
      <c r="J598" s="316" t="s">
        <v>938</v>
      </c>
      <c r="K598" s="316" t="s">
        <v>938</v>
      </c>
      <c r="L598" s="316" t="s">
        <v>938</v>
      </c>
      <c r="M598" s="316" t="s">
        <v>938</v>
      </c>
      <c r="N598" s="316" t="s">
        <v>938</v>
      </c>
      <c r="O598" s="316" t="s">
        <v>938</v>
      </c>
      <c r="P598" s="316" t="s">
        <v>938</v>
      </c>
      <c r="Q598" s="316" t="s">
        <v>938</v>
      </c>
      <c r="R598" s="316" t="s">
        <v>938</v>
      </c>
      <c r="S598" s="316" t="s">
        <v>938</v>
      </c>
      <c r="T598" s="316" t="s">
        <v>938</v>
      </c>
      <c r="U598" s="316" t="s">
        <v>938</v>
      </c>
      <c r="V598" s="316" t="s">
        <v>699</v>
      </c>
      <c r="W598" s="316" t="s">
        <v>699</v>
      </c>
      <c r="X598" s="316" t="s">
        <v>699</v>
      </c>
      <c r="Y598" s="316" t="s">
        <v>941</v>
      </c>
      <c r="Z598" s="316" t="s">
        <v>947</v>
      </c>
      <c r="AA598" s="316" t="s">
        <v>935</v>
      </c>
      <c r="AB598" s="316" t="s">
        <v>940</v>
      </c>
      <c r="AC598" s="316" t="s">
        <v>941</v>
      </c>
      <c r="AD598" s="316" t="s">
        <v>941</v>
      </c>
      <c r="AE598" s="316" t="s">
        <v>941</v>
      </c>
      <c r="AF598" s="316" t="s">
        <v>956</v>
      </c>
      <c r="AG598" s="316" t="s">
        <v>699</v>
      </c>
      <c r="AH598" s="316" t="s">
        <v>940</v>
      </c>
      <c r="AI598" s="316" t="s">
        <v>938</v>
      </c>
      <c r="AJ598" s="316" t="s">
        <v>956</v>
      </c>
      <c r="AK598" s="316" t="s">
        <v>941</v>
      </c>
      <c r="AL598" s="316" t="s">
        <v>947</v>
      </c>
      <c r="AM598" s="316" t="s">
        <v>941</v>
      </c>
      <c r="AN598" s="316" t="s">
        <v>941</v>
      </c>
      <c r="AO598" s="316" t="s">
        <v>948</v>
      </c>
      <c r="AP598" s="316" t="s">
        <v>940</v>
      </c>
      <c r="AQ598" s="316" t="s">
        <v>941</v>
      </c>
      <c r="AR598" s="316" t="s">
        <v>941</v>
      </c>
    </row>
    <row r="599" spans="1:44">
      <c r="A599" s="316" t="s">
        <v>3504</v>
      </c>
      <c r="B599" s="316" t="s">
        <v>3505</v>
      </c>
      <c r="C599" s="316" t="s">
        <v>8813</v>
      </c>
      <c r="D599" s="317">
        <v>45930</v>
      </c>
      <c r="E599" s="316" t="s">
        <v>1196</v>
      </c>
      <c r="F599" s="316" t="s">
        <v>169</v>
      </c>
      <c r="G599" s="316" t="s">
        <v>7879</v>
      </c>
      <c r="H599" s="316" t="s">
        <v>3190</v>
      </c>
      <c r="I599" s="316" t="s">
        <v>3444</v>
      </c>
      <c r="J599" s="316" t="s">
        <v>941</v>
      </c>
      <c r="K599" s="316" t="s">
        <v>941</v>
      </c>
      <c r="L599" s="316" t="s">
        <v>941</v>
      </c>
      <c r="M599" s="316" t="s">
        <v>935</v>
      </c>
      <c r="N599" s="316" t="s">
        <v>940</v>
      </c>
      <c r="O599" s="316" t="s">
        <v>955</v>
      </c>
      <c r="P599" s="316" t="s">
        <v>941</v>
      </c>
      <c r="Q599" s="316" t="s">
        <v>975</v>
      </c>
      <c r="R599" s="316" t="s">
        <v>41</v>
      </c>
      <c r="S599" s="316" t="s">
        <v>982</v>
      </c>
      <c r="T599" s="316" t="s">
        <v>935</v>
      </c>
      <c r="U599" s="316" t="s">
        <v>938</v>
      </c>
      <c r="V599" s="316" t="s">
        <v>941</v>
      </c>
      <c r="W599" s="316" t="s">
        <v>941</v>
      </c>
      <c r="X599" s="316" t="s">
        <v>941</v>
      </c>
      <c r="Y599" s="316" t="s">
        <v>941</v>
      </c>
      <c r="Z599" s="316" t="s">
        <v>946</v>
      </c>
      <c r="AA599" s="316" t="s">
        <v>935</v>
      </c>
      <c r="AB599" s="316" t="s">
        <v>938</v>
      </c>
      <c r="AC599" s="316" t="s">
        <v>941</v>
      </c>
      <c r="AD599" s="316" t="s">
        <v>955</v>
      </c>
      <c r="AE599" s="316" t="s">
        <v>975</v>
      </c>
      <c r="AF599" s="316" t="s">
        <v>975</v>
      </c>
      <c r="AG599" s="316" t="s">
        <v>941</v>
      </c>
      <c r="AH599" s="316" t="s">
        <v>935</v>
      </c>
      <c r="AI599" s="316" t="s">
        <v>938</v>
      </c>
      <c r="AJ599" s="316" t="s">
        <v>941</v>
      </c>
      <c r="AK599" s="316" t="s">
        <v>941</v>
      </c>
      <c r="AL599" s="316" t="s">
        <v>941</v>
      </c>
      <c r="AM599" s="316" t="s">
        <v>956</v>
      </c>
      <c r="AN599" s="316" t="s">
        <v>941</v>
      </c>
      <c r="AO599" s="316" t="s">
        <v>699</v>
      </c>
      <c r="AP599" s="316" t="s">
        <v>938</v>
      </c>
      <c r="AQ599" s="316" t="s">
        <v>941</v>
      </c>
      <c r="AR599" s="316" t="s">
        <v>941</v>
      </c>
    </row>
    <row r="600" spans="1:44">
      <c r="A600" s="316" t="s">
        <v>8814</v>
      </c>
      <c r="B600" s="316" t="s">
        <v>8815</v>
      </c>
      <c r="C600" s="316" t="s">
        <v>8816</v>
      </c>
      <c r="D600" s="317">
        <v>45940</v>
      </c>
      <c r="E600" s="316" t="s">
        <v>1105</v>
      </c>
      <c r="F600" s="316" t="s">
        <v>644</v>
      </c>
      <c r="G600" s="316" t="s">
        <v>7879</v>
      </c>
      <c r="H600" s="316" t="s">
        <v>3190</v>
      </c>
      <c r="I600" s="316" t="s">
        <v>3193</v>
      </c>
      <c r="J600" s="316" t="s">
        <v>977</v>
      </c>
      <c r="K600" s="316" t="s">
        <v>978</v>
      </c>
      <c r="L600" s="316" t="s">
        <v>955</v>
      </c>
      <c r="M600" s="316" t="s">
        <v>970</v>
      </c>
      <c r="N600" s="316" t="s">
        <v>938</v>
      </c>
      <c r="O600" s="316" t="s">
        <v>939</v>
      </c>
      <c r="P600" s="316" t="s">
        <v>956</v>
      </c>
      <c r="Q600" s="316" t="s">
        <v>947</v>
      </c>
      <c r="R600" s="316" t="s">
        <v>939</v>
      </c>
      <c r="S600" s="316" t="s">
        <v>939</v>
      </c>
      <c r="T600" s="316" t="s">
        <v>978</v>
      </c>
      <c r="U600" s="316" t="s">
        <v>938</v>
      </c>
      <c r="V600" s="316" t="s">
        <v>941</v>
      </c>
      <c r="W600" s="316" t="s">
        <v>939</v>
      </c>
      <c r="X600" s="316" t="s">
        <v>941</v>
      </c>
      <c r="Y600" s="316" t="s">
        <v>977</v>
      </c>
      <c r="Z600" s="316" t="s">
        <v>966</v>
      </c>
      <c r="AA600" s="316" t="s">
        <v>940</v>
      </c>
      <c r="AB600" s="316" t="s">
        <v>938</v>
      </c>
      <c r="AC600" s="316" t="s">
        <v>936</v>
      </c>
      <c r="AD600" s="316" t="s">
        <v>936</v>
      </c>
      <c r="AE600" s="316" t="s">
        <v>936</v>
      </c>
      <c r="AF600" s="316" t="s">
        <v>936</v>
      </c>
      <c r="AG600" s="316" t="s">
        <v>936</v>
      </c>
      <c r="AH600" s="316" t="s">
        <v>936</v>
      </c>
      <c r="AI600" s="316" t="s">
        <v>938</v>
      </c>
      <c r="AJ600" s="316" t="s">
        <v>938</v>
      </c>
      <c r="AK600" s="316" t="s">
        <v>938</v>
      </c>
      <c r="AL600" s="316" t="s">
        <v>938</v>
      </c>
      <c r="AM600" s="316" t="s">
        <v>938</v>
      </c>
      <c r="AN600" s="316" t="s">
        <v>938</v>
      </c>
      <c r="AO600" s="316" t="s">
        <v>938</v>
      </c>
      <c r="AP600" s="316" t="s">
        <v>938</v>
      </c>
      <c r="AQ600" s="316" t="s">
        <v>938</v>
      </c>
      <c r="AR600" s="316" t="s">
        <v>938</v>
      </c>
    </row>
    <row r="601" spans="1:44">
      <c r="A601" s="316" t="s">
        <v>8817</v>
      </c>
      <c r="B601" s="316" t="s">
        <v>8818</v>
      </c>
      <c r="C601" s="316" t="s">
        <v>8819</v>
      </c>
      <c r="D601" s="317">
        <v>45937</v>
      </c>
      <c r="E601" s="316" t="s">
        <v>1196</v>
      </c>
      <c r="F601" s="316" t="s">
        <v>169</v>
      </c>
      <c r="G601" s="316" t="s">
        <v>7879</v>
      </c>
      <c r="H601" s="316" t="s">
        <v>3190</v>
      </c>
      <c r="I601" s="316" t="s">
        <v>3444</v>
      </c>
      <c r="J601" s="316" t="s">
        <v>941</v>
      </c>
      <c r="K601" s="316" t="s">
        <v>941</v>
      </c>
      <c r="L601" s="316" t="s">
        <v>941</v>
      </c>
      <c r="M601" s="316" t="s">
        <v>935</v>
      </c>
      <c r="N601" s="316" t="s">
        <v>938</v>
      </c>
      <c r="O601" s="316" t="s">
        <v>955</v>
      </c>
      <c r="P601" s="316" t="s">
        <v>946</v>
      </c>
      <c r="Q601" s="316" t="s">
        <v>975</v>
      </c>
      <c r="R601" s="316" t="s">
        <v>947</v>
      </c>
      <c r="S601" s="316" t="s">
        <v>941</v>
      </c>
      <c r="T601" s="316" t="s">
        <v>940</v>
      </c>
      <c r="U601" s="316" t="s">
        <v>938</v>
      </c>
      <c r="V601" s="316" t="s">
        <v>947</v>
      </c>
      <c r="W601" s="316" t="s">
        <v>941</v>
      </c>
      <c r="X601" s="316" t="s">
        <v>947</v>
      </c>
      <c r="Y601" s="316" t="s">
        <v>941</v>
      </c>
      <c r="Z601" s="316" t="s">
        <v>947</v>
      </c>
      <c r="AA601" s="316" t="s">
        <v>935</v>
      </c>
      <c r="AB601" s="316" t="s">
        <v>938</v>
      </c>
      <c r="AC601" s="316" t="s">
        <v>941</v>
      </c>
      <c r="AD601" s="316" t="s">
        <v>941</v>
      </c>
      <c r="AE601" s="316" t="s">
        <v>941</v>
      </c>
      <c r="AF601" s="316" t="s">
        <v>941</v>
      </c>
      <c r="AG601" s="316" t="s">
        <v>941</v>
      </c>
      <c r="AH601" s="316" t="s">
        <v>940</v>
      </c>
      <c r="AI601" s="316" t="s">
        <v>938</v>
      </c>
      <c r="AJ601" s="316" t="s">
        <v>936</v>
      </c>
      <c r="AK601" s="316" t="s">
        <v>947</v>
      </c>
      <c r="AL601" s="316" t="s">
        <v>941</v>
      </c>
      <c r="AM601" s="316" t="s">
        <v>941</v>
      </c>
      <c r="AN601" s="316" t="s">
        <v>941</v>
      </c>
      <c r="AO601" s="316" t="s">
        <v>948</v>
      </c>
      <c r="AP601" s="316" t="s">
        <v>938</v>
      </c>
      <c r="AQ601" s="316" t="s">
        <v>956</v>
      </c>
      <c r="AR601" s="316" t="s">
        <v>941</v>
      </c>
    </row>
    <row r="602" spans="1:44">
      <c r="A602" s="316" t="s">
        <v>8820</v>
      </c>
      <c r="B602" s="316" t="s">
        <v>8821</v>
      </c>
      <c r="C602" s="316" t="s">
        <v>8822</v>
      </c>
      <c r="D602" s="317">
        <v>45931</v>
      </c>
      <c r="E602" s="316" t="s">
        <v>1138</v>
      </c>
      <c r="F602" s="316" t="s">
        <v>169</v>
      </c>
      <c r="G602" s="316" t="s">
        <v>7879</v>
      </c>
      <c r="H602" s="316" t="s">
        <v>3190</v>
      </c>
      <c r="I602" s="316" t="s">
        <v>3192</v>
      </c>
      <c r="J602" s="316" t="s">
        <v>956</v>
      </c>
      <c r="K602" s="316" t="s">
        <v>939</v>
      </c>
      <c r="L602" s="316" t="s">
        <v>947</v>
      </c>
      <c r="M602" s="316" t="s">
        <v>961</v>
      </c>
      <c r="N602" s="316" t="s">
        <v>938</v>
      </c>
      <c r="O602" s="316" t="s">
        <v>939</v>
      </c>
      <c r="P602" s="316" t="s">
        <v>978</v>
      </c>
      <c r="Q602" s="316" t="s">
        <v>947</v>
      </c>
      <c r="R602" s="316" t="s">
        <v>947</v>
      </c>
      <c r="S602" s="316" t="s">
        <v>955</v>
      </c>
      <c r="T602" s="316" t="s">
        <v>978</v>
      </c>
      <c r="U602" s="316" t="s">
        <v>975</v>
      </c>
      <c r="V602" s="316" t="s">
        <v>947</v>
      </c>
      <c r="W602" s="316" t="s">
        <v>956</v>
      </c>
      <c r="X602" s="316" t="s">
        <v>947</v>
      </c>
      <c r="Y602" s="316" t="s">
        <v>947</v>
      </c>
      <c r="Z602" s="316" t="s">
        <v>975</v>
      </c>
      <c r="AA602" s="316" t="s">
        <v>940</v>
      </c>
      <c r="AB602" s="316" t="s">
        <v>938</v>
      </c>
      <c r="AC602" s="316" t="s">
        <v>956</v>
      </c>
      <c r="AD602" s="316" t="s">
        <v>955</v>
      </c>
      <c r="AE602" s="316" t="s">
        <v>937</v>
      </c>
      <c r="AF602" s="316" t="s">
        <v>956</v>
      </c>
      <c r="AG602" s="316" t="s">
        <v>978</v>
      </c>
      <c r="AH602" s="316" t="s">
        <v>940</v>
      </c>
      <c r="AI602" s="316" t="s">
        <v>938</v>
      </c>
      <c r="AJ602" s="316" t="s">
        <v>940</v>
      </c>
      <c r="AK602" s="316" t="s">
        <v>939</v>
      </c>
      <c r="AL602" s="316" t="s">
        <v>939</v>
      </c>
      <c r="AM602" s="316" t="s">
        <v>939</v>
      </c>
      <c r="AN602" s="316" t="s">
        <v>956</v>
      </c>
      <c r="AO602" s="316" t="s">
        <v>699</v>
      </c>
      <c r="AP602" s="316" t="s">
        <v>938</v>
      </c>
      <c r="AQ602" s="316" t="s">
        <v>947</v>
      </c>
      <c r="AR602" s="316" t="s">
        <v>939</v>
      </c>
    </row>
    <row r="603" spans="1:44">
      <c r="A603" s="316" t="s">
        <v>8823</v>
      </c>
      <c r="B603" s="316" t="s">
        <v>8824</v>
      </c>
      <c r="C603" s="316" t="s">
        <v>8825</v>
      </c>
      <c r="D603" s="317">
        <v>45932</v>
      </c>
      <c r="E603" s="316" t="s">
        <v>7913</v>
      </c>
      <c r="F603" s="316" t="s">
        <v>169</v>
      </c>
      <c r="G603" s="316" t="s">
        <v>7879</v>
      </c>
      <c r="H603" s="316" t="s">
        <v>3190</v>
      </c>
      <c r="I603" s="316" t="s">
        <v>3192</v>
      </c>
      <c r="J603" s="316" t="s">
        <v>947</v>
      </c>
      <c r="K603" s="316" t="s">
        <v>947</v>
      </c>
      <c r="L603" s="316" t="s">
        <v>947</v>
      </c>
      <c r="M603" s="316" t="s">
        <v>940</v>
      </c>
      <c r="N603" s="316" t="s">
        <v>938</v>
      </c>
      <c r="O603" s="316" t="s">
        <v>956</v>
      </c>
      <c r="P603" s="316" t="s">
        <v>947</v>
      </c>
      <c r="Q603" s="316" t="s">
        <v>936</v>
      </c>
      <c r="R603" s="316" t="s">
        <v>956</v>
      </c>
      <c r="S603" s="316" t="s">
        <v>947</v>
      </c>
      <c r="T603" s="316" t="s">
        <v>940</v>
      </c>
      <c r="U603" s="316" t="s">
        <v>938</v>
      </c>
      <c r="V603" s="316" t="s">
        <v>947</v>
      </c>
      <c r="W603" s="316" t="s">
        <v>947</v>
      </c>
      <c r="X603" s="316" t="s">
        <v>947</v>
      </c>
      <c r="Y603" s="316" t="s">
        <v>947</v>
      </c>
      <c r="Z603" s="316" t="s">
        <v>970</v>
      </c>
      <c r="AA603" s="316" t="s">
        <v>940</v>
      </c>
      <c r="AB603" s="316" t="s">
        <v>938</v>
      </c>
      <c r="AC603" s="316" t="s">
        <v>956</v>
      </c>
      <c r="AD603" s="316" t="s">
        <v>970</v>
      </c>
      <c r="AE603" s="316" t="s">
        <v>947</v>
      </c>
      <c r="AF603" s="316" t="s">
        <v>970</v>
      </c>
      <c r="AG603" s="316" t="s">
        <v>947</v>
      </c>
      <c r="AH603" s="316" t="s">
        <v>940</v>
      </c>
      <c r="AI603" s="316" t="s">
        <v>938</v>
      </c>
      <c r="AJ603" s="316" t="s">
        <v>956</v>
      </c>
      <c r="AK603" s="316" t="s">
        <v>936</v>
      </c>
      <c r="AL603" s="316" t="s">
        <v>961</v>
      </c>
      <c r="AM603" s="316" t="s">
        <v>947</v>
      </c>
      <c r="AN603" s="316" t="s">
        <v>947</v>
      </c>
      <c r="AO603" s="316" t="s">
        <v>937</v>
      </c>
      <c r="AP603" s="316" t="s">
        <v>938</v>
      </c>
      <c r="AQ603" s="316" t="s">
        <v>947</v>
      </c>
      <c r="AR603" s="316" t="s">
        <v>975</v>
      </c>
    </row>
    <row r="604" spans="1:44">
      <c r="A604" s="316" t="s">
        <v>8826</v>
      </c>
      <c r="B604" s="316" t="s">
        <v>8827</v>
      </c>
      <c r="C604" s="316" t="s">
        <v>8828</v>
      </c>
      <c r="D604" s="317">
        <v>45932</v>
      </c>
      <c r="E604" s="316" t="s">
        <v>1196</v>
      </c>
      <c r="F604" s="316" t="s">
        <v>169</v>
      </c>
      <c r="G604" s="316" t="s">
        <v>7879</v>
      </c>
      <c r="H604" s="316" t="s">
        <v>3190</v>
      </c>
      <c r="I604" s="316" t="s">
        <v>3192</v>
      </c>
      <c r="J604" s="316" t="s">
        <v>941</v>
      </c>
      <c r="K604" s="316" t="s">
        <v>941</v>
      </c>
      <c r="L604" s="316" t="s">
        <v>941</v>
      </c>
      <c r="M604" s="316" t="s">
        <v>935</v>
      </c>
      <c r="N604" s="316" t="s">
        <v>938</v>
      </c>
      <c r="O604" s="316" t="s">
        <v>941</v>
      </c>
      <c r="P604" s="316" t="s">
        <v>941</v>
      </c>
      <c r="Q604" s="316" t="s">
        <v>947</v>
      </c>
      <c r="R604" s="316" t="s">
        <v>956</v>
      </c>
      <c r="S604" s="316" t="s">
        <v>941</v>
      </c>
      <c r="T604" s="316" t="s">
        <v>940</v>
      </c>
      <c r="U604" s="316" t="s">
        <v>938</v>
      </c>
      <c r="V604" s="316" t="s">
        <v>941</v>
      </c>
      <c r="W604" s="316" t="s">
        <v>956</v>
      </c>
      <c r="X604" s="316" t="s">
        <v>941</v>
      </c>
      <c r="Y604" s="316" t="s">
        <v>941</v>
      </c>
      <c r="Z604" s="316" t="s">
        <v>947</v>
      </c>
      <c r="AA604" s="316" t="s">
        <v>940</v>
      </c>
      <c r="AB604" s="316" t="s">
        <v>938</v>
      </c>
      <c r="AC604" s="316" t="s">
        <v>956</v>
      </c>
      <c r="AD604" s="316" t="s">
        <v>956</v>
      </c>
      <c r="AE604" s="316" t="s">
        <v>956</v>
      </c>
      <c r="AF604" s="316" t="s">
        <v>947</v>
      </c>
      <c r="AG604" s="316" t="s">
        <v>947</v>
      </c>
      <c r="AH604" s="316" t="s">
        <v>940</v>
      </c>
      <c r="AI604" s="316" t="s">
        <v>938</v>
      </c>
      <c r="AJ604" s="316" t="s">
        <v>956</v>
      </c>
      <c r="AK604" s="316" t="s">
        <v>936</v>
      </c>
      <c r="AL604" s="316" t="s">
        <v>941</v>
      </c>
      <c r="AM604" s="316" t="s">
        <v>941</v>
      </c>
      <c r="AN604" s="316" t="s">
        <v>941</v>
      </c>
      <c r="AO604" s="316" t="s">
        <v>935</v>
      </c>
      <c r="AP604" s="316" t="s">
        <v>938</v>
      </c>
      <c r="AQ604" s="316" t="s">
        <v>947</v>
      </c>
      <c r="AR604" s="316" t="s">
        <v>947</v>
      </c>
    </row>
    <row r="605" spans="1:44">
      <c r="A605" s="316" t="s">
        <v>8829</v>
      </c>
      <c r="B605" s="316" t="s">
        <v>8830</v>
      </c>
      <c r="C605" s="316" t="s">
        <v>8831</v>
      </c>
      <c r="D605" s="317">
        <v>45934</v>
      </c>
      <c r="E605" s="316" t="s">
        <v>7913</v>
      </c>
      <c r="F605" s="316" t="s">
        <v>169</v>
      </c>
      <c r="G605" s="316" t="s">
        <v>7879</v>
      </c>
      <c r="H605" s="316" t="s">
        <v>3190</v>
      </c>
      <c r="I605" s="316" t="s">
        <v>3192</v>
      </c>
      <c r="J605" s="316" t="s">
        <v>939</v>
      </c>
      <c r="K605" s="316" t="s">
        <v>939</v>
      </c>
      <c r="L605" s="316" t="s">
        <v>939</v>
      </c>
      <c r="M605" s="316" t="s">
        <v>978</v>
      </c>
      <c r="N605" s="316" t="s">
        <v>938</v>
      </c>
      <c r="O605" s="316" t="s">
        <v>941</v>
      </c>
      <c r="P605" s="316" t="s">
        <v>939</v>
      </c>
      <c r="Q605" s="316" t="s">
        <v>939</v>
      </c>
      <c r="R605" s="316" t="s">
        <v>939</v>
      </c>
      <c r="S605" s="316" t="s">
        <v>939</v>
      </c>
      <c r="T605" s="316" t="s">
        <v>978</v>
      </c>
      <c r="U605" s="316" t="s">
        <v>938</v>
      </c>
      <c r="V605" s="316" t="s">
        <v>939</v>
      </c>
      <c r="W605" s="316" t="s">
        <v>939</v>
      </c>
      <c r="X605" s="316" t="s">
        <v>939</v>
      </c>
      <c r="Y605" s="316" t="s">
        <v>939</v>
      </c>
      <c r="Z605" s="316" t="s">
        <v>939</v>
      </c>
      <c r="AA605" s="316" t="s">
        <v>961</v>
      </c>
      <c r="AB605" s="316" t="s">
        <v>938</v>
      </c>
      <c r="AC605" s="316" t="s">
        <v>939</v>
      </c>
      <c r="AD605" s="316" t="s">
        <v>939</v>
      </c>
      <c r="AE605" s="316" t="s">
        <v>939</v>
      </c>
      <c r="AF605" s="316" t="s">
        <v>939</v>
      </c>
      <c r="AG605" s="316" t="s">
        <v>939</v>
      </c>
      <c r="AH605" s="316" t="s">
        <v>956</v>
      </c>
      <c r="AI605" s="316" t="s">
        <v>938</v>
      </c>
      <c r="AJ605" s="316" t="s">
        <v>939</v>
      </c>
      <c r="AK605" s="316" t="s">
        <v>939</v>
      </c>
      <c r="AL605" s="316" t="s">
        <v>939</v>
      </c>
      <c r="AM605" s="316" t="s">
        <v>939</v>
      </c>
      <c r="AN605" s="316" t="s">
        <v>947</v>
      </c>
      <c r="AO605" s="316" t="s">
        <v>956</v>
      </c>
      <c r="AP605" s="316" t="s">
        <v>938</v>
      </c>
      <c r="AQ605" s="316" t="s">
        <v>699</v>
      </c>
      <c r="AR605" s="316" t="s">
        <v>936</v>
      </c>
    </row>
    <row r="606" spans="1:44">
      <c r="A606" s="316" t="s">
        <v>3506</v>
      </c>
      <c r="B606" s="316" t="s">
        <v>3507</v>
      </c>
      <c r="C606" s="316" t="s">
        <v>8832</v>
      </c>
      <c r="D606" s="317">
        <v>45933</v>
      </c>
      <c r="E606" s="316" t="s">
        <v>1196</v>
      </c>
      <c r="F606" s="316" t="s">
        <v>644</v>
      </c>
      <c r="G606" s="316" t="s">
        <v>7879</v>
      </c>
      <c r="H606" s="316" t="s">
        <v>3190</v>
      </c>
      <c r="I606" s="316" t="s">
        <v>3459</v>
      </c>
      <c r="J606" s="316" t="s">
        <v>941</v>
      </c>
      <c r="K606" s="316" t="s">
        <v>941</v>
      </c>
      <c r="L606" s="316" t="s">
        <v>941</v>
      </c>
      <c r="M606" s="316" t="s">
        <v>935</v>
      </c>
      <c r="N606" s="316" t="s">
        <v>940</v>
      </c>
      <c r="O606" s="316" t="s">
        <v>956</v>
      </c>
      <c r="P606" s="316" t="s">
        <v>941</v>
      </c>
      <c r="Q606" s="316" t="s">
        <v>956</v>
      </c>
      <c r="R606" s="316" t="s">
        <v>949</v>
      </c>
      <c r="S606" s="316" t="s">
        <v>947</v>
      </c>
      <c r="T606" s="316" t="s">
        <v>936</v>
      </c>
      <c r="U606" s="316" t="s">
        <v>938</v>
      </c>
      <c r="V606" s="316" t="s">
        <v>41</v>
      </c>
      <c r="W606" s="316" t="s">
        <v>41</v>
      </c>
      <c r="X606" s="316" t="s">
        <v>41</v>
      </c>
      <c r="Y606" s="316" t="s">
        <v>956</v>
      </c>
      <c r="Z606" s="316" t="s">
        <v>947</v>
      </c>
      <c r="AA606" s="316" t="s">
        <v>940</v>
      </c>
      <c r="AB606" s="316" t="s">
        <v>938</v>
      </c>
      <c r="AC606" s="316" t="s">
        <v>947</v>
      </c>
      <c r="AD606" s="316" t="s">
        <v>941</v>
      </c>
      <c r="AE606" s="316" t="s">
        <v>939</v>
      </c>
      <c r="AF606" s="316" t="s">
        <v>941</v>
      </c>
      <c r="AG606" s="316" t="s">
        <v>955</v>
      </c>
      <c r="AH606" s="316" t="s">
        <v>940</v>
      </c>
      <c r="AI606" s="316" t="s">
        <v>938</v>
      </c>
      <c r="AJ606" s="316" t="s">
        <v>956</v>
      </c>
      <c r="AK606" s="316" t="s">
        <v>941</v>
      </c>
      <c r="AL606" s="316" t="s">
        <v>947</v>
      </c>
      <c r="AM606" s="316" t="s">
        <v>956</v>
      </c>
      <c r="AN606" s="316" t="s">
        <v>941</v>
      </c>
      <c r="AO606" s="316" t="s">
        <v>699</v>
      </c>
      <c r="AP606" s="316" t="s">
        <v>938</v>
      </c>
      <c r="AQ606" s="316" t="s">
        <v>956</v>
      </c>
      <c r="AR606" s="316" t="s">
        <v>941</v>
      </c>
    </row>
    <row r="607" spans="1:44">
      <c r="A607" s="316" t="s">
        <v>8833</v>
      </c>
      <c r="B607" s="316" t="s">
        <v>8834</v>
      </c>
      <c r="C607" s="316" t="s">
        <v>8835</v>
      </c>
      <c r="D607" s="317">
        <v>45931</v>
      </c>
      <c r="E607" s="316" t="s">
        <v>1202</v>
      </c>
      <c r="F607" s="316" t="s">
        <v>644</v>
      </c>
      <c r="G607" s="316" t="s">
        <v>7879</v>
      </c>
      <c r="H607" s="316" t="s">
        <v>3190</v>
      </c>
      <c r="I607" s="316" t="s">
        <v>3451</v>
      </c>
      <c r="J607" s="316" t="s">
        <v>941</v>
      </c>
      <c r="K607" s="316" t="s">
        <v>941</v>
      </c>
      <c r="L607" s="316" t="s">
        <v>941</v>
      </c>
      <c r="M607" s="316" t="s">
        <v>947</v>
      </c>
      <c r="N607" s="316" t="s">
        <v>940</v>
      </c>
      <c r="O607" s="316" t="s">
        <v>941</v>
      </c>
      <c r="P607" s="316" t="s">
        <v>941</v>
      </c>
      <c r="Q607" s="316" t="s">
        <v>947</v>
      </c>
      <c r="R607" s="316" t="s">
        <v>941</v>
      </c>
      <c r="S607" s="316" t="s">
        <v>941</v>
      </c>
      <c r="T607" s="316" t="s">
        <v>956</v>
      </c>
      <c r="U607" s="316" t="s">
        <v>938</v>
      </c>
      <c r="V607" s="316" t="s">
        <v>953</v>
      </c>
      <c r="W607" s="316" t="s">
        <v>953</v>
      </c>
      <c r="X607" s="316" t="s">
        <v>978</v>
      </c>
      <c r="Y607" s="316" t="s">
        <v>942</v>
      </c>
      <c r="Z607" s="316" t="s">
        <v>982</v>
      </c>
      <c r="AA607" s="316" t="s">
        <v>947</v>
      </c>
      <c r="AB607" s="316" t="s">
        <v>940</v>
      </c>
      <c r="AC607" s="316" t="s">
        <v>941</v>
      </c>
      <c r="AD607" s="316" t="s">
        <v>941</v>
      </c>
      <c r="AE607" s="316" t="s">
        <v>941</v>
      </c>
      <c r="AF607" s="316" t="s">
        <v>941</v>
      </c>
      <c r="AG607" s="316" t="s">
        <v>956</v>
      </c>
      <c r="AH607" s="316" t="s">
        <v>940</v>
      </c>
      <c r="AI607" s="316" t="s">
        <v>938</v>
      </c>
      <c r="AJ607" s="316" t="s">
        <v>978</v>
      </c>
      <c r="AK607" s="316" t="s">
        <v>956</v>
      </c>
      <c r="AL607" s="316" t="s">
        <v>978</v>
      </c>
      <c r="AM607" s="316" t="s">
        <v>978</v>
      </c>
      <c r="AN607" s="316" t="s">
        <v>956</v>
      </c>
      <c r="AO607" s="316" t="s">
        <v>699</v>
      </c>
      <c r="AP607" s="316" t="s">
        <v>938</v>
      </c>
      <c r="AQ607" s="316" t="s">
        <v>956</v>
      </c>
      <c r="AR607" s="316" t="s">
        <v>978</v>
      </c>
    </row>
    <row r="608" spans="1:44">
      <c r="A608" s="316" t="s">
        <v>8836</v>
      </c>
      <c r="B608" s="316" t="s">
        <v>8837</v>
      </c>
      <c r="C608" s="316" t="s">
        <v>8838</v>
      </c>
      <c r="D608" s="317">
        <v>45931</v>
      </c>
      <c r="E608" s="316" t="s">
        <v>1202</v>
      </c>
      <c r="F608" s="316" t="s">
        <v>644</v>
      </c>
      <c r="G608" s="316" t="s">
        <v>7879</v>
      </c>
      <c r="H608" s="316" t="s">
        <v>3190</v>
      </c>
      <c r="I608" s="316" t="s">
        <v>3451</v>
      </c>
      <c r="J608" s="316" t="s">
        <v>941</v>
      </c>
      <c r="K608" s="316" t="s">
        <v>941</v>
      </c>
      <c r="L608" s="316" t="s">
        <v>941</v>
      </c>
      <c r="M608" s="316" t="s">
        <v>947</v>
      </c>
      <c r="N608" s="316" t="s">
        <v>940</v>
      </c>
      <c r="O608" s="316" t="s">
        <v>956</v>
      </c>
      <c r="P608" s="316" t="s">
        <v>941</v>
      </c>
      <c r="Q608" s="316" t="s">
        <v>947</v>
      </c>
      <c r="R608" s="316" t="s">
        <v>941</v>
      </c>
      <c r="S608" s="316" t="s">
        <v>941</v>
      </c>
      <c r="T608" s="316" t="s">
        <v>956</v>
      </c>
      <c r="U608" s="316" t="s">
        <v>938</v>
      </c>
      <c r="V608" s="316" t="s">
        <v>941</v>
      </c>
      <c r="W608" s="316" t="s">
        <v>941</v>
      </c>
      <c r="X608" s="316" t="s">
        <v>982</v>
      </c>
      <c r="Y608" s="316" t="s">
        <v>982</v>
      </c>
      <c r="Z608" s="316" t="s">
        <v>982</v>
      </c>
      <c r="AA608" s="316" t="s">
        <v>947</v>
      </c>
      <c r="AB608" s="316" t="s">
        <v>938</v>
      </c>
      <c r="AC608" s="316" t="s">
        <v>941</v>
      </c>
      <c r="AD608" s="316" t="s">
        <v>941</v>
      </c>
      <c r="AE608" s="316" t="s">
        <v>941</v>
      </c>
      <c r="AF608" s="316" t="s">
        <v>941</v>
      </c>
      <c r="AG608" s="316" t="s">
        <v>956</v>
      </c>
      <c r="AH608" s="316" t="s">
        <v>961</v>
      </c>
      <c r="AI608" s="316" t="s">
        <v>938</v>
      </c>
      <c r="AJ608" s="316" t="s">
        <v>978</v>
      </c>
      <c r="AK608" s="316" t="s">
        <v>956</v>
      </c>
      <c r="AL608" s="316" t="s">
        <v>978</v>
      </c>
      <c r="AM608" s="316" t="s">
        <v>956</v>
      </c>
      <c r="AN608" s="316" t="s">
        <v>956</v>
      </c>
      <c r="AO608" s="316" t="s">
        <v>699</v>
      </c>
      <c r="AP608" s="316" t="s">
        <v>938</v>
      </c>
      <c r="AQ608" s="316" t="s">
        <v>936</v>
      </c>
      <c r="AR608" s="316" t="s">
        <v>978</v>
      </c>
    </row>
    <row r="609" spans="1:44">
      <c r="A609" s="316" t="s">
        <v>8839</v>
      </c>
      <c r="B609" s="316" t="s">
        <v>8840</v>
      </c>
      <c r="C609" s="316" t="s">
        <v>8841</v>
      </c>
      <c r="D609" s="317">
        <v>45933</v>
      </c>
      <c r="E609" s="316" t="s">
        <v>1202</v>
      </c>
      <c r="F609" s="316" t="s">
        <v>644</v>
      </c>
      <c r="G609" s="316" t="s">
        <v>7879</v>
      </c>
      <c r="H609" s="316" t="s">
        <v>3190</v>
      </c>
      <c r="I609" s="316" t="s">
        <v>3285</v>
      </c>
      <c r="J609" s="316" t="s">
        <v>955</v>
      </c>
      <c r="K609" s="316" t="s">
        <v>955</v>
      </c>
      <c r="L609" s="316" t="s">
        <v>955</v>
      </c>
      <c r="M609" s="316" t="s">
        <v>956</v>
      </c>
      <c r="N609" s="316" t="s">
        <v>938</v>
      </c>
      <c r="O609" s="316" t="s">
        <v>955</v>
      </c>
      <c r="P609" s="316" t="s">
        <v>955</v>
      </c>
      <c r="Q609" s="316" t="s">
        <v>956</v>
      </c>
      <c r="R609" s="316" t="s">
        <v>955</v>
      </c>
      <c r="S609" s="316" t="s">
        <v>955</v>
      </c>
      <c r="T609" s="316" t="s">
        <v>975</v>
      </c>
      <c r="U609" s="316" t="s">
        <v>938</v>
      </c>
      <c r="V609" s="316" t="s">
        <v>955</v>
      </c>
      <c r="W609" s="316" t="s">
        <v>955</v>
      </c>
      <c r="X609" s="316" t="s">
        <v>955</v>
      </c>
      <c r="Y609" s="316" t="s">
        <v>956</v>
      </c>
      <c r="Z609" s="316" t="s">
        <v>955</v>
      </c>
      <c r="AA609" s="316" t="s">
        <v>975</v>
      </c>
      <c r="AB609" s="316" t="s">
        <v>938</v>
      </c>
      <c r="AC609" s="316" t="s">
        <v>955</v>
      </c>
      <c r="AD609" s="316" t="s">
        <v>955</v>
      </c>
      <c r="AE609" s="316" t="s">
        <v>955</v>
      </c>
      <c r="AF609" s="316" t="s">
        <v>955</v>
      </c>
      <c r="AG609" s="316" t="s">
        <v>946</v>
      </c>
      <c r="AH609" s="316" t="s">
        <v>940</v>
      </c>
      <c r="AI609" s="316" t="s">
        <v>938</v>
      </c>
      <c r="AJ609" s="316" t="s">
        <v>955</v>
      </c>
      <c r="AK609" s="316" t="s">
        <v>955</v>
      </c>
      <c r="AL609" s="316" t="s">
        <v>955</v>
      </c>
      <c r="AM609" s="316" t="s">
        <v>955</v>
      </c>
      <c r="AN609" s="316" t="s">
        <v>955</v>
      </c>
      <c r="AO609" s="316" t="s">
        <v>699</v>
      </c>
      <c r="AP609" s="316" t="s">
        <v>938</v>
      </c>
      <c r="AQ609" s="316" t="s">
        <v>955</v>
      </c>
      <c r="AR609" s="316" t="s">
        <v>955</v>
      </c>
    </row>
    <row r="610" spans="1:44">
      <c r="A610" s="316" t="s">
        <v>8842</v>
      </c>
      <c r="B610" s="316" t="s">
        <v>8843</v>
      </c>
      <c r="C610" s="316" t="s">
        <v>8844</v>
      </c>
      <c r="D610" s="317">
        <v>45933</v>
      </c>
      <c r="E610" s="316" t="s">
        <v>1026</v>
      </c>
      <c r="F610" s="316" t="s">
        <v>169</v>
      </c>
      <c r="G610" s="316" t="s">
        <v>7879</v>
      </c>
      <c r="H610" s="316" t="s">
        <v>3190</v>
      </c>
      <c r="I610" s="316" t="s">
        <v>3373</v>
      </c>
      <c r="J610" s="316" t="s">
        <v>939</v>
      </c>
      <c r="K610" s="316" t="s">
        <v>978</v>
      </c>
      <c r="L610" s="316" t="s">
        <v>978</v>
      </c>
      <c r="M610" s="316" t="s">
        <v>961</v>
      </c>
      <c r="N610" s="316" t="s">
        <v>938</v>
      </c>
      <c r="O610" s="316" t="s">
        <v>939</v>
      </c>
      <c r="P610" s="316" t="s">
        <v>978</v>
      </c>
      <c r="Q610" s="316" t="s">
        <v>939</v>
      </c>
      <c r="R610" s="316" t="s">
        <v>955</v>
      </c>
      <c r="S610" s="316" t="s">
        <v>939</v>
      </c>
      <c r="T610" s="316" t="s">
        <v>955</v>
      </c>
      <c r="U610" s="316" t="s">
        <v>938</v>
      </c>
      <c r="V610" s="316" t="s">
        <v>939</v>
      </c>
      <c r="W610" s="316" t="s">
        <v>939</v>
      </c>
      <c r="X610" s="316" t="s">
        <v>939</v>
      </c>
      <c r="Y610" s="316" t="s">
        <v>982</v>
      </c>
      <c r="Z610" s="316" t="s">
        <v>982</v>
      </c>
      <c r="AA610" s="316" t="s">
        <v>953</v>
      </c>
      <c r="AB610" s="316" t="s">
        <v>940</v>
      </c>
      <c r="AC610" s="316" t="s">
        <v>939</v>
      </c>
      <c r="AD610" s="316" t="s">
        <v>939</v>
      </c>
      <c r="AE610" s="316" t="s">
        <v>939</v>
      </c>
      <c r="AF610" s="316" t="s">
        <v>939</v>
      </c>
      <c r="AG610" s="316" t="s">
        <v>939</v>
      </c>
      <c r="AH610" s="316" t="s">
        <v>956</v>
      </c>
      <c r="AI610" s="316" t="s">
        <v>938</v>
      </c>
      <c r="AJ610" s="316" t="s">
        <v>939</v>
      </c>
      <c r="AK610" s="316" t="s">
        <v>941</v>
      </c>
      <c r="AL610" s="316" t="s">
        <v>939</v>
      </c>
      <c r="AM610" s="316" t="s">
        <v>982</v>
      </c>
      <c r="AN610" s="316" t="s">
        <v>941</v>
      </c>
      <c r="AO610" s="316" t="s">
        <v>699</v>
      </c>
      <c r="AP610" s="316" t="s">
        <v>961</v>
      </c>
      <c r="AQ610" s="316" t="s">
        <v>977</v>
      </c>
      <c r="AR610" s="316" t="s">
        <v>977</v>
      </c>
    </row>
    <row r="611" spans="1:44">
      <c r="A611" s="316" t="s">
        <v>8845</v>
      </c>
      <c r="B611" s="316" t="s">
        <v>8846</v>
      </c>
      <c r="C611" s="316" t="s">
        <v>8847</v>
      </c>
      <c r="D611" s="317">
        <v>45931</v>
      </c>
      <c r="E611" s="316" t="s">
        <v>7891</v>
      </c>
      <c r="F611" s="316" t="s">
        <v>169</v>
      </c>
      <c r="G611" s="316" t="s">
        <v>7879</v>
      </c>
      <c r="H611" s="316" t="s">
        <v>3190</v>
      </c>
      <c r="I611" s="316" t="s">
        <v>3192</v>
      </c>
      <c r="J611" s="316" t="s">
        <v>946</v>
      </c>
      <c r="K611" s="316" t="s">
        <v>939</v>
      </c>
      <c r="L611" s="316" t="s">
        <v>939</v>
      </c>
      <c r="M611" s="316" t="s">
        <v>961</v>
      </c>
      <c r="N611" s="316" t="s">
        <v>938</v>
      </c>
      <c r="O611" s="316" t="s">
        <v>939</v>
      </c>
      <c r="P611" s="316" t="s">
        <v>947</v>
      </c>
      <c r="Q611" s="316" t="s">
        <v>699</v>
      </c>
      <c r="R611" s="316" t="s">
        <v>939</v>
      </c>
      <c r="S611" s="316" t="s">
        <v>936</v>
      </c>
      <c r="T611" s="316" t="s">
        <v>936</v>
      </c>
      <c r="U611" s="316" t="s">
        <v>938</v>
      </c>
      <c r="V611" s="316" t="s">
        <v>947</v>
      </c>
      <c r="W611" s="316" t="s">
        <v>947</v>
      </c>
      <c r="X611" s="316" t="s">
        <v>978</v>
      </c>
      <c r="Y611" s="316" t="s">
        <v>955</v>
      </c>
      <c r="Z611" s="316" t="s">
        <v>955</v>
      </c>
      <c r="AA611" s="316" t="s">
        <v>961</v>
      </c>
      <c r="AB611" s="316" t="s">
        <v>938</v>
      </c>
      <c r="AC611" s="316" t="s">
        <v>946</v>
      </c>
      <c r="AD611" s="316" t="s">
        <v>699</v>
      </c>
      <c r="AE611" s="316" t="s">
        <v>978</v>
      </c>
      <c r="AF611" s="316" t="s">
        <v>978</v>
      </c>
      <c r="AG611" s="316" t="s">
        <v>978</v>
      </c>
      <c r="AH611" s="316" t="s">
        <v>940</v>
      </c>
      <c r="AI611" s="316" t="s">
        <v>938</v>
      </c>
      <c r="AJ611" s="316" t="s">
        <v>936</v>
      </c>
      <c r="AK611" s="316" t="s">
        <v>946</v>
      </c>
      <c r="AL611" s="316" t="s">
        <v>955</v>
      </c>
      <c r="AM611" s="316" t="s">
        <v>936</v>
      </c>
      <c r="AN611" s="316" t="s">
        <v>936</v>
      </c>
      <c r="AO611" s="316" t="s">
        <v>936</v>
      </c>
      <c r="AP611" s="316" t="s">
        <v>938</v>
      </c>
      <c r="AQ611" s="316" t="s">
        <v>936</v>
      </c>
      <c r="AR611" s="316" t="s">
        <v>936</v>
      </c>
    </row>
    <row r="612" spans="1:44">
      <c r="A612" s="316" t="s">
        <v>8848</v>
      </c>
      <c r="B612" s="316" t="s">
        <v>8849</v>
      </c>
      <c r="C612" s="316" t="s">
        <v>8847</v>
      </c>
      <c r="D612" s="317">
        <v>45931</v>
      </c>
      <c r="E612" s="316" t="s">
        <v>7891</v>
      </c>
      <c r="F612" s="316" t="s">
        <v>169</v>
      </c>
      <c r="G612" s="316" t="s">
        <v>7879</v>
      </c>
      <c r="H612" s="316" t="s">
        <v>3190</v>
      </c>
      <c r="I612" s="316" t="s">
        <v>3192</v>
      </c>
      <c r="J612" s="316" t="s">
        <v>947</v>
      </c>
      <c r="K612" s="316" t="s">
        <v>939</v>
      </c>
      <c r="L612" s="316" t="s">
        <v>947</v>
      </c>
      <c r="M612" s="316" t="s">
        <v>961</v>
      </c>
      <c r="N612" s="316" t="s">
        <v>938</v>
      </c>
      <c r="O612" s="316" t="s">
        <v>939</v>
      </c>
      <c r="P612" s="316" t="s">
        <v>946</v>
      </c>
      <c r="Q612" s="316" t="s">
        <v>699</v>
      </c>
      <c r="R612" s="316" t="s">
        <v>939</v>
      </c>
      <c r="S612" s="316" t="s">
        <v>936</v>
      </c>
      <c r="T612" s="316" t="s">
        <v>936</v>
      </c>
      <c r="U612" s="316" t="s">
        <v>938</v>
      </c>
      <c r="V612" s="316" t="s">
        <v>947</v>
      </c>
      <c r="W612" s="316" t="s">
        <v>947</v>
      </c>
      <c r="X612" s="316" t="s">
        <v>955</v>
      </c>
      <c r="Y612" s="316" t="s">
        <v>946</v>
      </c>
      <c r="Z612" s="316" t="s">
        <v>955</v>
      </c>
      <c r="AA612" s="316" t="s">
        <v>961</v>
      </c>
      <c r="AB612" s="316" t="s">
        <v>938</v>
      </c>
      <c r="AC612" s="316" t="s">
        <v>946</v>
      </c>
      <c r="AD612" s="316" t="s">
        <v>955</v>
      </c>
      <c r="AE612" s="316" t="s">
        <v>978</v>
      </c>
      <c r="AF612" s="316" t="s">
        <v>955</v>
      </c>
      <c r="AG612" s="316" t="s">
        <v>956</v>
      </c>
      <c r="AH612" s="316" t="s">
        <v>699</v>
      </c>
      <c r="AI612" s="316" t="s">
        <v>938</v>
      </c>
      <c r="AJ612" s="316" t="s">
        <v>936</v>
      </c>
      <c r="AK612" s="316" t="s">
        <v>946</v>
      </c>
      <c r="AL612" s="316" t="s">
        <v>955</v>
      </c>
      <c r="AM612" s="316" t="s">
        <v>936</v>
      </c>
      <c r="AN612" s="316" t="s">
        <v>936</v>
      </c>
      <c r="AO612" s="316" t="s">
        <v>936</v>
      </c>
      <c r="AP612" s="316" t="s">
        <v>938</v>
      </c>
      <c r="AQ612" s="316" t="s">
        <v>936</v>
      </c>
      <c r="AR612" s="316" t="s">
        <v>936</v>
      </c>
    </row>
    <row r="613" spans="1:44">
      <c r="A613" s="316" t="s">
        <v>8850</v>
      </c>
      <c r="B613" s="316" t="s">
        <v>8851</v>
      </c>
      <c r="C613" s="316" t="s">
        <v>8852</v>
      </c>
      <c r="D613" s="317">
        <v>45931</v>
      </c>
      <c r="E613" s="316" t="s">
        <v>7891</v>
      </c>
      <c r="F613" s="316" t="s">
        <v>169</v>
      </c>
      <c r="G613" s="316" t="s">
        <v>7879</v>
      </c>
      <c r="H613" s="316" t="s">
        <v>3190</v>
      </c>
      <c r="I613" s="316" t="s">
        <v>3192</v>
      </c>
      <c r="J613" s="316" t="s">
        <v>946</v>
      </c>
      <c r="K613" s="316" t="s">
        <v>939</v>
      </c>
      <c r="L613" s="316" t="s">
        <v>939</v>
      </c>
      <c r="M613" s="316" t="s">
        <v>936</v>
      </c>
      <c r="N613" s="316" t="s">
        <v>938</v>
      </c>
      <c r="O613" s="316" t="s">
        <v>939</v>
      </c>
      <c r="P613" s="316" t="s">
        <v>947</v>
      </c>
      <c r="Q613" s="316" t="s">
        <v>961</v>
      </c>
      <c r="R613" s="316" t="s">
        <v>939</v>
      </c>
      <c r="S613" s="316" t="s">
        <v>936</v>
      </c>
      <c r="T613" s="316" t="s">
        <v>936</v>
      </c>
      <c r="U613" s="316" t="s">
        <v>938</v>
      </c>
      <c r="V613" s="316" t="s">
        <v>947</v>
      </c>
      <c r="W613" s="316" t="s">
        <v>947</v>
      </c>
      <c r="X613" s="316" t="s">
        <v>955</v>
      </c>
      <c r="Y613" s="316" t="s">
        <v>955</v>
      </c>
      <c r="Z613" s="316" t="s">
        <v>955</v>
      </c>
      <c r="AA613" s="316" t="s">
        <v>961</v>
      </c>
      <c r="AB613" s="316" t="s">
        <v>938</v>
      </c>
      <c r="AC613" s="316" t="s">
        <v>947</v>
      </c>
      <c r="AD613" s="316" t="s">
        <v>699</v>
      </c>
      <c r="AE613" s="316" t="s">
        <v>979</v>
      </c>
      <c r="AF613" s="316" t="s">
        <v>955</v>
      </c>
      <c r="AG613" s="316" t="s">
        <v>978</v>
      </c>
      <c r="AH613" s="316" t="s">
        <v>940</v>
      </c>
      <c r="AI613" s="316" t="s">
        <v>938</v>
      </c>
      <c r="AJ613" s="316" t="s">
        <v>936</v>
      </c>
      <c r="AK613" s="316" t="s">
        <v>946</v>
      </c>
      <c r="AL613" s="316" t="s">
        <v>955</v>
      </c>
      <c r="AM613" s="316" t="s">
        <v>936</v>
      </c>
      <c r="AN613" s="316" t="s">
        <v>936</v>
      </c>
      <c r="AO613" s="316" t="s">
        <v>936</v>
      </c>
      <c r="AP613" s="316" t="s">
        <v>938</v>
      </c>
      <c r="AQ613" s="316" t="s">
        <v>936</v>
      </c>
      <c r="AR613" s="316" t="s">
        <v>936</v>
      </c>
    </row>
    <row r="614" spans="1:44">
      <c r="A614" s="316" t="s">
        <v>8853</v>
      </c>
      <c r="B614" s="316" t="s">
        <v>8854</v>
      </c>
      <c r="C614" s="316" t="s">
        <v>8855</v>
      </c>
      <c r="D614" s="317">
        <v>45933</v>
      </c>
      <c r="E614" s="316" t="s">
        <v>7891</v>
      </c>
      <c r="F614" s="316" t="s">
        <v>644</v>
      </c>
      <c r="G614" s="316" t="s">
        <v>7879</v>
      </c>
      <c r="H614" s="316" t="s">
        <v>3190</v>
      </c>
      <c r="I614" s="316" t="s">
        <v>3451</v>
      </c>
      <c r="J614" s="316" t="s">
        <v>941</v>
      </c>
      <c r="K614" s="316" t="s">
        <v>941</v>
      </c>
      <c r="L614" s="316" t="s">
        <v>941</v>
      </c>
      <c r="M614" s="316" t="s">
        <v>956</v>
      </c>
      <c r="N614" s="316" t="s">
        <v>940</v>
      </c>
      <c r="O614" s="316" t="s">
        <v>953</v>
      </c>
      <c r="P614" s="316" t="s">
        <v>956</v>
      </c>
      <c r="Q614" s="316" t="s">
        <v>947</v>
      </c>
      <c r="R614" s="316" t="s">
        <v>941</v>
      </c>
      <c r="S614" s="316" t="s">
        <v>956</v>
      </c>
      <c r="T614" s="316" t="s">
        <v>961</v>
      </c>
      <c r="U614" s="316" t="s">
        <v>938</v>
      </c>
      <c r="V614" s="316" t="s">
        <v>942</v>
      </c>
      <c r="W614" s="316" t="s">
        <v>942</v>
      </c>
      <c r="X614" s="316" t="s">
        <v>956</v>
      </c>
      <c r="Y614" s="316" t="s">
        <v>942</v>
      </c>
      <c r="Z614" s="316" t="s">
        <v>941</v>
      </c>
      <c r="AA614" s="316" t="s">
        <v>956</v>
      </c>
      <c r="AB614" s="316" t="s">
        <v>938</v>
      </c>
      <c r="AC614" s="316" t="s">
        <v>936</v>
      </c>
      <c r="AD614" s="316" t="s">
        <v>941</v>
      </c>
      <c r="AE614" s="316" t="s">
        <v>956</v>
      </c>
      <c r="AF614" s="316" t="s">
        <v>956</v>
      </c>
      <c r="AG614" s="316" t="s">
        <v>956</v>
      </c>
      <c r="AH614" s="316" t="s">
        <v>961</v>
      </c>
      <c r="AI614" s="316" t="s">
        <v>938</v>
      </c>
      <c r="AJ614" s="316" t="s">
        <v>956</v>
      </c>
      <c r="AK614" s="316" t="s">
        <v>956</v>
      </c>
      <c r="AL614" s="316" t="s">
        <v>956</v>
      </c>
      <c r="AM614" s="316" t="s">
        <v>956</v>
      </c>
      <c r="AN614" s="316" t="s">
        <v>956</v>
      </c>
      <c r="AO614" s="316" t="s">
        <v>699</v>
      </c>
      <c r="AP614" s="316" t="s">
        <v>938</v>
      </c>
      <c r="AQ614" s="316" t="s">
        <v>936</v>
      </c>
      <c r="AR614" s="316" t="s">
        <v>956</v>
      </c>
    </row>
    <row r="615" spans="1:44">
      <c r="A615" s="316" t="s">
        <v>8856</v>
      </c>
      <c r="B615" s="316" t="s">
        <v>8857</v>
      </c>
      <c r="C615" s="316" t="s">
        <v>8858</v>
      </c>
      <c r="D615" s="317">
        <v>45931</v>
      </c>
      <c r="E615" s="316" t="s">
        <v>1196</v>
      </c>
      <c r="F615" s="316" t="s">
        <v>169</v>
      </c>
      <c r="G615" s="316" t="s">
        <v>7879</v>
      </c>
      <c r="H615" s="316" t="s">
        <v>3190</v>
      </c>
      <c r="I615" s="316" t="s">
        <v>3192</v>
      </c>
      <c r="J615" s="316" t="s">
        <v>956</v>
      </c>
      <c r="K615" s="316" t="s">
        <v>956</v>
      </c>
      <c r="L615" s="316" t="s">
        <v>956</v>
      </c>
      <c r="M615" s="316" t="s">
        <v>937</v>
      </c>
      <c r="N615" s="316" t="s">
        <v>938</v>
      </c>
      <c r="O615" s="316" t="s">
        <v>947</v>
      </c>
      <c r="P615" s="316" t="s">
        <v>956</v>
      </c>
      <c r="Q615" s="316" t="s">
        <v>936</v>
      </c>
      <c r="R615" s="316" t="s">
        <v>956</v>
      </c>
      <c r="S615" s="316" t="s">
        <v>956</v>
      </c>
      <c r="T615" s="316" t="s">
        <v>935</v>
      </c>
      <c r="U615" s="316" t="s">
        <v>938</v>
      </c>
      <c r="V615" s="316" t="s">
        <v>956</v>
      </c>
      <c r="W615" s="316" t="s">
        <v>947</v>
      </c>
      <c r="X615" s="316" t="s">
        <v>956</v>
      </c>
      <c r="Y615" s="316" t="s">
        <v>947</v>
      </c>
      <c r="Z615" s="316" t="s">
        <v>978</v>
      </c>
      <c r="AA615" s="316" t="s">
        <v>940</v>
      </c>
      <c r="AB615" s="316" t="s">
        <v>938</v>
      </c>
      <c r="AC615" s="316" t="s">
        <v>947</v>
      </c>
      <c r="AD615" s="316" t="s">
        <v>956</v>
      </c>
      <c r="AE615" s="316" t="s">
        <v>947</v>
      </c>
      <c r="AF615" s="316" t="s">
        <v>947</v>
      </c>
      <c r="AG615" s="316" t="s">
        <v>947</v>
      </c>
      <c r="AH615" s="316" t="s">
        <v>940</v>
      </c>
      <c r="AI615" s="316" t="s">
        <v>938</v>
      </c>
      <c r="AJ615" s="316" t="s">
        <v>956</v>
      </c>
      <c r="AK615" s="316" t="s">
        <v>947</v>
      </c>
      <c r="AL615" s="316" t="s">
        <v>956</v>
      </c>
      <c r="AM615" s="316" t="s">
        <v>936</v>
      </c>
      <c r="AN615" s="316" t="s">
        <v>947</v>
      </c>
      <c r="AO615" s="316" t="s">
        <v>699</v>
      </c>
      <c r="AP615" s="316" t="s">
        <v>938</v>
      </c>
      <c r="AQ615" s="316" t="s">
        <v>956</v>
      </c>
      <c r="AR615" s="316" t="s">
        <v>956</v>
      </c>
    </row>
    <row r="616" spans="1:44">
      <c r="A616" s="316" t="s">
        <v>8859</v>
      </c>
      <c r="B616" s="316" t="s">
        <v>8860</v>
      </c>
      <c r="C616" s="316" t="s">
        <v>8861</v>
      </c>
      <c r="D616" s="317">
        <v>45931</v>
      </c>
      <c r="E616" s="316" t="s">
        <v>1196</v>
      </c>
      <c r="F616" s="316" t="s">
        <v>169</v>
      </c>
      <c r="G616" s="316" t="s">
        <v>7879</v>
      </c>
      <c r="H616" s="316" t="s">
        <v>3190</v>
      </c>
      <c r="I616" s="316" t="s">
        <v>3459</v>
      </c>
      <c r="J616" s="316" t="s">
        <v>941</v>
      </c>
      <c r="K616" s="316" t="s">
        <v>941</v>
      </c>
      <c r="L616" s="316" t="s">
        <v>941</v>
      </c>
      <c r="M616" s="316" t="s">
        <v>935</v>
      </c>
      <c r="N616" s="316" t="s">
        <v>938</v>
      </c>
      <c r="O616" s="316" t="s">
        <v>956</v>
      </c>
      <c r="P616" s="316" t="s">
        <v>941</v>
      </c>
      <c r="Q616" s="316" t="s">
        <v>947</v>
      </c>
      <c r="R616" s="316" t="s">
        <v>956</v>
      </c>
      <c r="S616" s="316" t="s">
        <v>941</v>
      </c>
      <c r="T616" s="316" t="s">
        <v>935</v>
      </c>
      <c r="U616" s="316" t="s">
        <v>938</v>
      </c>
      <c r="V616" s="316" t="s">
        <v>941</v>
      </c>
      <c r="W616" s="316" t="s">
        <v>941</v>
      </c>
      <c r="X616" s="316" t="s">
        <v>941</v>
      </c>
      <c r="Y616" s="316" t="s">
        <v>941</v>
      </c>
      <c r="Z616" s="316" t="s">
        <v>955</v>
      </c>
      <c r="AA616" s="316" t="s">
        <v>935</v>
      </c>
      <c r="AB616" s="316" t="s">
        <v>938</v>
      </c>
      <c r="AC616" s="316" t="s">
        <v>956</v>
      </c>
      <c r="AD616" s="316" t="s">
        <v>941</v>
      </c>
      <c r="AE616" s="316" t="s">
        <v>941</v>
      </c>
      <c r="AF616" s="316" t="s">
        <v>956</v>
      </c>
      <c r="AG616" s="316" t="s">
        <v>956</v>
      </c>
      <c r="AH616" s="316" t="s">
        <v>940</v>
      </c>
      <c r="AI616" s="316" t="s">
        <v>938</v>
      </c>
      <c r="AJ616" s="316" t="s">
        <v>941</v>
      </c>
      <c r="AK616" s="316" t="s">
        <v>941</v>
      </c>
      <c r="AL616" s="316" t="s">
        <v>941</v>
      </c>
      <c r="AM616" s="316" t="s">
        <v>941</v>
      </c>
      <c r="AN616" s="316" t="s">
        <v>941</v>
      </c>
      <c r="AO616" s="316" t="s">
        <v>699</v>
      </c>
      <c r="AP616" s="316" t="s">
        <v>938</v>
      </c>
      <c r="AQ616" s="316" t="s">
        <v>956</v>
      </c>
      <c r="AR616" s="316" t="s">
        <v>947</v>
      </c>
    </row>
    <row r="617" spans="1:44">
      <c r="A617" s="316" t="s">
        <v>8862</v>
      </c>
      <c r="B617" s="316" t="s">
        <v>8863</v>
      </c>
      <c r="C617" s="316" t="s">
        <v>8864</v>
      </c>
      <c r="D617" s="317">
        <v>45934</v>
      </c>
      <c r="E617" s="316" t="s">
        <v>1196</v>
      </c>
      <c r="F617" s="316" t="s">
        <v>169</v>
      </c>
      <c r="G617" s="316" t="s">
        <v>7879</v>
      </c>
      <c r="H617" s="316" t="s">
        <v>3190</v>
      </c>
      <c r="I617" s="316" t="s">
        <v>3444</v>
      </c>
      <c r="J617" s="316" t="s">
        <v>956</v>
      </c>
      <c r="K617" s="316" t="s">
        <v>941</v>
      </c>
      <c r="L617" s="316" t="s">
        <v>947</v>
      </c>
      <c r="M617" s="316" t="s">
        <v>935</v>
      </c>
      <c r="N617" s="316" t="s">
        <v>938</v>
      </c>
      <c r="O617" s="316" t="s">
        <v>941</v>
      </c>
      <c r="P617" s="316" t="s">
        <v>941</v>
      </c>
      <c r="Q617" s="316" t="s">
        <v>947</v>
      </c>
      <c r="R617" s="316" t="s">
        <v>956</v>
      </c>
      <c r="S617" s="316" t="s">
        <v>956</v>
      </c>
      <c r="T617" s="316" t="s">
        <v>940</v>
      </c>
      <c r="U617" s="316" t="s">
        <v>938</v>
      </c>
      <c r="V617" s="316" t="s">
        <v>941</v>
      </c>
      <c r="W617" s="316" t="s">
        <v>941</v>
      </c>
      <c r="X617" s="316" t="s">
        <v>956</v>
      </c>
      <c r="Y617" s="316" t="s">
        <v>956</v>
      </c>
      <c r="Z617" s="316" t="s">
        <v>956</v>
      </c>
      <c r="AA617" s="316" t="s">
        <v>940</v>
      </c>
      <c r="AB617" s="316" t="s">
        <v>938</v>
      </c>
      <c r="AC617" s="316" t="s">
        <v>956</v>
      </c>
      <c r="AD617" s="316" t="s">
        <v>978</v>
      </c>
      <c r="AE617" s="316" t="s">
        <v>941</v>
      </c>
      <c r="AF617" s="316" t="s">
        <v>956</v>
      </c>
      <c r="AG617" s="316" t="s">
        <v>941</v>
      </c>
      <c r="AH617" s="316" t="s">
        <v>935</v>
      </c>
      <c r="AI617" s="316" t="s">
        <v>938</v>
      </c>
      <c r="AJ617" s="316" t="s">
        <v>941</v>
      </c>
      <c r="AK617" s="316" t="s">
        <v>941</v>
      </c>
      <c r="AL617" s="316" t="s">
        <v>956</v>
      </c>
      <c r="AM617" s="316" t="s">
        <v>941</v>
      </c>
      <c r="AN617" s="316" t="s">
        <v>941</v>
      </c>
      <c r="AO617" s="316" t="s">
        <v>699</v>
      </c>
      <c r="AP617" s="316" t="s">
        <v>938</v>
      </c>
      <c r="AQ617" s="316" t="s">
        <v>956</v>
      </c>
      <c r="AR617" s="316" t="s">
        <v>941</v>
      </c>
    </row>
    <row r="618" spans="1:44">
      <c r="A618" s="316" t="s">
        <v>8865</v>
      </c>
      <c r="B618" s="316" t="s">
        <v>8866</v>
      </c>
      <c r="C618" s="316" t="s">
        <v>8867</v>
      </c>
      <c r="D618" s="317">
        <v>45933</v>
      </c>
      <c r="E618" s="316" t="s">
        <v>1196</v>
      </c>
      <c r="F618" s="316" t="s">
        <v>169</v>
      </c>
      <c r="G618" s="316" t="s">
        <v>7879</v>
      </c>
      <c r="H618" s="316" t="s">
        <v>3190</v>
      </c>
      <c r="I618" s="316" t="s">
        <v>3192</v>
      </c>
      <c r="J618" s="316" t="s">
        <v>956</v>
      </c>
      <c r="K618" s="316" t="s">
        <v>956</v>
      </c>
      <c r="L618" s="316" t="s">
        <v>956</v>
      </c>
      <c r="M618" s="316" t="s">
        <v>940</v>
      </c>
      <c r="N618" s="316" t="s">
        <v>938</v>
      </c>
      <c r="O618" s="316" t="s">
        <v>946</v>
      </c>
      <c r="P618" s="316" t="s">
        <v>955</v>
      </c>
      <c r="Q618" s="316" t="s">
        <v>955</v>
      </c>
      <c r="R618" s="316" t="s">
        <v>956</v>
      </c>
      <c r="S618" s="316" t="s">
        <v>955</v>
      </c>
      <c r="T618" s="316" t="s">
        <v>975</v>
      </c>
      <c r="U618" s="316" t="s">
        <v>938</v>
      </c>
      <c r="V618" s="316" t="s">
        <v>955</v>
      </c>
      <c r="W618" s="316" t="s">
        <v>956</v>
      </c>
      <c r="X618" s="316" t="s">
        <v>955</v>
      </c>
      <c r="Y618" s="316" t="s">
        <v>956</v>
      </c>
      <c r="Z618" s="316" t="s">
        <v>956</v>
      </c>
      <c r="AA618" s="316" t="s">
        <v>940</v>
      </c>
      <c r="AB618" s="316" t="s">
        <v>938</v>
      </c>
      <c r="AC618" s="316" t="s">
        <v>956</v>
      </c>
      <c r="AD618" s="316" t="s">
        <v>956</v>
      </c>
      <c r="AE618" s="316" t="s">
        <v>956</v>
      </c>
      <c r="AF618" s="316" t="s">
        <v>956</v>
      </c>
      <c r="AG618" s="316" t="s">
        <v>956</v>
      </c>
      <c r="AH618" s="316" t="s">
        <v>940</v>
      </c>
      <c r="AI618" s="316" t="s">
        <v>938</v>
      </c>
      <c r="AJ618" s="316" t="s">
        <v>978</v>
      </c>
      <c r="AK618" s="316" t="s">
        <v>956</v>
      </c>
      <c r="AL618" s="316" t="s">
        <v>956</v>
      </c>
      <c r="AM618" s="316" t="s">
        <v>955</v>
      </c>
      <c r="AN618" s="316" t="s">
        <v>947</v>
      </c>
      <c r="AO618" s="316" t="s">
        <v>699</v>
      </c>
      <c r="AP618" s="316" t="s">
        <v>938</v>
      </c>
      <c r="AQ618" s="316" t="s">
        <v>936</v>
      </c>
      <c r="AR618" s="316" t="s">
        <v>956</v>
      </c>
    </row>
    <row r="619" spans="1:44">
      <c r="A619" s="316" t="s">
        <v>8868</v>
      </c>
      <c r="B619" s="316" t="s">
        <v>8869</v>
      </c>
      <c r="C619" s="316" t="s">
        <v>8870</v>
      </c>
      <c r="D619" s="317">
        <v>45931</v>
      </c>
      <c r="E619" s="316" t="s">
        <v>1196</v>
      </c>
      <c r="F619" s="316" t="s">
        <v>169</v>
      </c>
      <c r="G619" s="316" t="s">
        <v>7879</v>
      </c>
      <c r="H619" s="316" t="s">
        <v>3190</v>
      </c>
      <c r="I619" s="316" t="s">
        <v>3192</v>
      </c>
      <c r="J619" s="316" t="s">
        <v>941</v>
      </c>
      <c r="K619" s="316" t="s">
        <v>941</v>
      </c>
      <c r="L619" s="316" t="s">
        <v>936</v>
      </c>
      <c r="M619" s="316" t="s">
        <v>940</v>
      </c>
      <c r="N619" s="316" t="s">
        <v>938</v>
      </c>
      <c r="O619" s="316" t="s">
        <v>941</v>
      </c>
      <c r="P619" s="316" t="s">
        <v>941</v>
      </c>
      <c r="Q619" s="316" t="s">
        <v>947</v>
      </c>
      <c r="R619" s="316" t="s">
        <v>941</v>
      </c>
      <c r="S619" s="316" t="s">
        <v>941</v>
      </c>
      <c r="T619" s="316" t="s">
        <v>940</v>
      </c>
      <c r="U619" s="316" t="s">
        <v>938</v>
      </c>
      <c r="V619" s="316" t="s">
        <v>955</v>
      </c>
      <c r="W619" s="316" t="s">
        <v>942</v>
      </c>
      <c r="X619" s="316" t="s">
        <v>955</v>
      </c>
      <c r="Y619" s="316" t="s">
        <v>942</v>
      </c>
      <c r="Z619" s="316" t="s">
        <v>941</v>
      </c>
      <c r="AA619" s="316" t="s">
        <v>940</v>
      </c>
      <c r="AB619" s="316" t="s">
        <v>938</v>
      </c>
      <c r="AC619" s="316" t="s">
        <v>936</v>
      </c>
      <c r="AD619" s="316" t="s">
        <v>941</v>
      </c>
      <c r="AE619" s="316" t="s">
        <v>941</v>
      </c>
      <c r="AF619" s="316" t="s">
        <v>941</v>
      </c>
      <c r="AG619" s="316" t="s">
        <v>956</v>
      </c>
      <c r="AH619" s="316" t="s">
        <v>940</v>
      </c>
      <c r="AI619" s="316" t="s">
        <v>938</v>
      </c>
      <c r="AJ619" s="316" t="s">
        <v>978</v>
      </c>
      <c r="AK619" s="316" t="s">
        <v>941</v>
      </c>
      <c r="AL619" s="316" t="s">
        <v>941</v>
      </c>
      <c r="AM619" s="316" t="s">
        <v>978</v>
      </c>
      <c r="AN619" s="316" t="s">
        <v>941</v>
      </c>
      <c r="AO619" s="316" t="s">
        <v>699</v>
      </c>
      <c r="AP619" s="316" t="s">
        <v>938</v>
      </c>
      <c r="AQ619" s="316" t="s">
        <v>956</v>
      </c>
      <c r="AR619" s="316" t="s">
        <v>947</v>
      </c>
    </row>
    <row r="620" spans="1:44">
      <c r="A620" s="316" t="s">
        <v>3508</v>
      </c>
      <c r="B620" s="316" t="s">
        <v>3509</v>
      </c>
      <c r="C620" s="316" t="s">
        <v>8871</v>
      </c>
      <c r="D620" s="317">
        <v>45934</v>
      </c>
      <c r="E620" s="316" t="s">
        <v>1105</v>
      </c>
      <c r="F620" s="316" t="s">
        <v>644</v>
      </c>
      <c r="G620" s="316" t="s">
        <v>7879</v>
      </c>
      <c r="H620" s="316" t="s">
        <v>3190</v>
      </c>
      <c r="I620" s="316" t="s">
        <v>3285</v>
      </c>
      <c r="J620" s="316" t="s">
        <v>939</v>
      </c>
      <c r="K620" s="316" t="s">
        <v>939</v>
      </c>
      <c r="L620" s="316" t="s">
        <v>947</v>
      </c>
      <c r="M620" s="316" t="s">
        <v>935</v>
      </c>
      <c r="N620" s="316" t="s">
        <v>940</v>
      </c>
      <c r="O620" s="316" t="s">
        <v>947</v>
      </c>
      <c r="P620" s="316" t="s">
        <v>939</v>
      </c>
      <c r="Q620" s="316" t="s">
        <v>939</v>
      </c>
      <c r="R620" s="316" t="s">
        <v>939</v>
      </c>
      <c r="S620" s="316" t="s">
        <v>939</v>
      </c>
      <c r="T620" s="316" t="s">
        <v>953</v>
      </c>
      <c r="U620" s="316" t="s">
        <v>961</v>
      </c>
      <c r="V620" s="316" t="s">
        <v>939</v>
      </c>
      <c r="W620" s="316" t="s">
        <v>947</v>
      </c>
      <c r="X620" s="316" t="s">
        <v>947</v>
      </c>
      <c r="Y620" s="316" t="s">
        <v>939</v>
      </c>
      <c r="Z620" s="316" t="s">
        <v>947</v>
      </c>
      <c r="AA620" s="316" t="s">
        <v>947</v>
      </c>
      <c r="AB620" s="316" t="s">
        <v>940</v>
      </c>
      <c r="AC620" s="316" t="s">
        <v>939</v>
      </c>
      <c r="AD620" s="316" t="s">
        <v>947</v>
      </c>
      <c r="AE620" s="316" t="s">
        <v>939</v>
      </c>
      <c r="AF620" s="316" t="s">
        <v>966</v>
      </c>
      <c r="AG620" s="316" t="s">
        <v>947</v>
      </c>
      <c r="AH620" s="316" t="s">
        <v>947</v>
      </c>
      <c r="AI620" s="316" t="s">
        <v>940</v>
      </c>
      <c r="AJ620" s="316" t="s">
        <v>947</v>
      </c>
      <c r="AK620" s="316" t="s">
        <v>947</v>
      </c>
      <c r="AL620" s="316" t="s">
        <v>939</v>
      </c>
      <c r="AM620" s="316" t="s">
        <v>947</v>
      </c>
      <c r="AN620" s="316" t="s">
        <v>939</v>
      </c>
      <c r="AO620" s="316" t="s">
        <v>940</v>
      </c>
      <c r="AP620" s="316" t="s">
        <v>938</v>
      </c>
      <c r="AQ620" s="316" t="s">
        <v>41</v>
      </c>
      <c r="AR620" s="316" t="s">
        <v>939</v>
      </c>
    </row>
    <row r="621" spans="1:44">
      <c r="A621" s="316" t="s">
        <v>8872</v>
      </c>
      <c r="B621" s="316" t="s">
        <v>8873</v>
      </c>
      <c r="C621" s="316" t="s">
        <v>8874</v>
      </c>
      <c r="D621" s="317">
        <v>45934</v>
      </c>
      <c r="E621" s="316" t="s">
        <v>1105</v>
      </c>
      <c r="F621" s="316" t="s">
        <v>644</v>
      </c>
      <c r="G621" s="316" t="s">
        <v>7879</v>
      </c>
      <c r="H621" s="316" t="s">
        <v>3190</v>
      </c>
      <c r="I621" s="316" t="s">
        <v>3285</v>
      </c>
      <c r="J621" s="316" t="s">
        <v>955</v>
      </c>
      <c r="K621" s="316" t="s">
        <v>955</v>
      </c>
      <c r="L621" s="316" t="s">
        <v>955</v>
      </c>
      <c r="M621" s="316" t="s">
        <v>956</v>
      </c>
      <c r="N621" s="316" t="s">
        <v>938</v>
      </c>
      <c r="O621" s="316" t="s">
        <v>955</v>
      </c>
      <c r="P621" s="316" t="s">
        <v>956</v>
      </c>
      <c r="Q621" s="316" t="s">
        <v>955</v>
      </c>
      <c r="R621" s="316" t="s">
        <v>955</v>
      </c>
      <c r="S621" s="316" t="s">
        <v>956</v>
      </c>
      <c r="T621" s="316" t="s">
        <v>940</v>
      </c>
      <c r="U621" s="316" t="s">
        <v>938</v>
      </c>
      <c r="V621" s="316" t="s">
        <v>956</v>
      </c>
      <c r="W621" s="316" t="s">
        <v>956</v>
      </c>
      <c r="X621" s="316" t="s">
        <v>956</v>
      </c>
      <c r="Y621" s="316" t="s">
        <v>956</v>
      </c>
      <c r="Z621" s="316" t="s">
        <v>956</v>
      </c>
      <c r="AA621" s="316" t="s">
        <v>940</v>
      </c>
      <c r="AB621" s="316" t="s">
        <v>938</v>
      </c>
      <c r="AC621" s="316" t="s">
        <v>956</v>
      </c>
      <c r="AD621" s="316" t="s">
        <v>956</v>
      </c>
      <c r="AE621" s="316" t="s">
        <v>955</v>
      </c>
      <c r="AF621" s="316" t="s">
        <v>955</v>
      </c>
      <c r="AG621" s="316" t="s">
        <v>955</v>
      </c>
      <c r="AH621" s="316" t="s">
        <v>940</v>
      </c>
      <c r="AI621" s="316" t="s">
        <v>938</v>
      </c>
      <c r="AJ621" s="316" t="s">
        <v>955</v>
      </c>
      <c r="AK621" s="316" t="s">
        <v>955</v>
      </c>
      <c r="AL621" s="316" t="s">
        <v>955</v>
      </c>
      <c r="AM621" s="316" t="s">
        <v>955</v>
      </c>
      <c r="AN621" s="316" t="s">
        <v>955</v>
      </c>
      <c r="AO621" s="316" t="s">
        <v>699</v>
      </c>
      <c r="AP621" s="316" t="s">
        <v>938</v>
      </c>
      <c r="AQ621" s="316" t="s">
        <v>955</v>
      </c>
      <c r="AR621" s="316" t="s">
        <v>956</v>
      </c>
    </row>
    <row r="622" spans="1:44">
      <c r="A622" s="316" t="s">
        <v>8875</v>
      </c>
      <c r="B622" s="316" t="s">
        <v>8876</v>
      </c>
      <c r="C622" s="316" t="s">
        <v>8877</v>
      </c>
      <c r="D622" s="317">
        <v>45937</v>
      </c>
      <c r="E622" s="316" t="s">
        <v>1196</v>
      </c>
      <c r="F622" s="316" t="s">
        <v>169</v>
      </c>
      <c r="G622" s="316" t="s">
        <v>7879</v>
      </c>
      <c r="H622" s="316" t="s">
        <v>3190</v>
      </c>
      <c r="I622" s="316" t="s">
        <v>3444</v>
      </c>
      <c r="J622" s="316" t="s">
        <v>956</v>
      </c>
      <c r="K622" s="316" t="s">
        <v>956</v>
      </c>
      <c r="L622" s="316" t="s">
        <v>956</v>
      </c>
      <c r="M622" s="316" t="s">
        <v>940</v>
      </c>
      <c r="N622" s="316" t="s">
        <v>938</v>
      </c>
      <c r="O622" s="316" t="s">
        <v>956</v>
      </c>
      <c r="P622" s="316" t="s">
        <v>956</v>
      </c>
      <c r="Q622" s="316" t="s">
        <v>956</v>
      </c>
      <c r="R622" s="316" t="s">
        <v>956</v>
      </c>
      <c r="S622" s="316" t="s">
        <v>956</v>
      </c>
      <c r="T622" s="316" t="s">
        <v>961</v>
      </c>
      <c r="U622" s="316" t="s">
        <v>938</v>
      </c>
      <c r="V622" s="316" t="s">
        <v>956</v>
      </c>
      <c r="W622" s="316" t="s">
        <v>936</v>
      </c>
      <c r="X622" s="316" t="s">
        <v>956</v>
      </c>
      <c r="Y622" s="316" t="s">
        <v>941</v>
      </c>
      <c r="Z622" s="316" t="s">
        <v>939</v>
      </c>
      <c r="AA622" s="316" t="s">
        <v>935</v>
      </c>
      <c r="AB622" s="316" t="s">
        <v>938</v>
      </c>
      <c r="AC622" s="316" t="s">
        <v>956</v>
      </c>
      <c r="AD622" s="316" t="s">
        <v>956</v>
      </c>
      <c r="AE622" s="316" t="s">
        <v>956</v>
      </c>
      <c r="AF622" s="316" t="s">
        <v>956</v>
      </c>
      <c r="AG622" s="316" t="s">
        <v>956</v>
      </c>
      <c r="AH622" s="316" t="s">
        <v>940</v>
      </c>
      <c r="AI622" s="316" t="s">
        <v>938</v>
      </c>
      <c r="AJ622" s="316" t="s">
        <v>936</v>
      </c>
      <c r="AK622" s="316" t="s">
        <v>978</v>
      </c>
      <c r="AL622" s="316" t="s">
        <v>956</v>
      </c>
      <c r="AM622" s="316" t="s">
        <v>956</v>
      </c>
      <c r="AN622" s="316" t="s">
        <v>956</v>
      </c>
      <c r="AO622" s="316" t="s">
        <v>699</v>
      </c>
      <c r="AP622" s="316" t="s">
        <v>938</v>
      </c>
      <c r="AQ622" s="316" t="s">
        <v>936</v>
      </c>
      <c r="AR622" s="316" t="s">
        <v>956</v>
      </c>
    </row>
    <row r="623" spans="1:44">
      <c r="A623" s="316" t="s">
        <v>8878</v>
      </c>
      <c r="B623" s="316" t="s">
        <v>8879</v>
      </c>
      <c r="C623" s="316" t="s">
        <v>8880</v>
      </c>
      <c r="D623" s="317">
        <v>45938</v>
      </c>
      <c r="E623" s="316" t="s">
        <v>1196</v>
      </c>
      <c r="F623" s="316" t="s">
        <v>644</v>
      </c>
      <c r="G623" s="316" t="s">
        <v>7879</v>
      </c>
      <c r="H623" s="316" t="s">
        <v>3190</v>
      </c>
      <c r="I623" s="316" t="s">
        <v>3444</v>
      </c>
      <c r="J623" s="316" t="s">
        <v>941</v>
      </c>
      <c r="K623" s="316" t="s">
        <v>941</v>
      </c>
      <c r="L623" s="316" t="s">
        <v>941</v>
      </c>
      <c r="M623" s="316" t="s">
        <v>935</v>
      </c>
      <c r="N623" s="316" t="s">
        <v>938</v>
      </c>
      <c r="O623" s="316" t="s">
        <v>955</v>
      </c>
      <c r="P623" s="316" t="s">
        <v>946</v>
      </c>
      <c r="Q623" s="316" t="s">
        <v>975</v>
      </c>
      <c r="R623" s="316" t="s">
        <v>947</v>
      </c>
      <c r="S623" s="316" t="s">
        <v>978</v>
      </c>
      <c r="T623" s="316" t="s">
        <v>975</v>
      </c>
      <c r="U623" s="316" t="s">
        <v>938</v>
      </c>
      <c r="V623" s="316" t="s">
        <v>947</v>
      </c>
      <c r="W623" s="316" t="s">
        <v>956</v>
      </c>
      <c r="X623" s="316" t="s">
        <v>941</v>
      </c>
      <c r="Y623" s="316" t="s">
        <v>956</v>
      </c>
      <c r="Z623" s="316" t="s">
        <v>947</v>
      </c>
      <c r="AA623" s="316" t="s">
        <v>935</v>
      </c>
      <c r="AB623" s="316" t="s">
        <v>940</v>
      </c>
      <c r="AC623" s="316" t="s">
        <v>941</v>
      </c>
      <c r="AD623" s="316" t="s">
        <v>956</v>
      </c>
      <c r="AE623" s="316" t="s">
        <v>941</v>
      </c>
      <c r="AF623" s="316" t="s">
        <v>956</v>
      </c>
      <c r="AG623" s="316" t="s">
        <v>947</v>
      </c>
      <c r="AH623" s="316" t="s">
        <v>940</v>
      </c>
      <c r="AI623" s="316" t="s">
        <v>938</v>
      </c>
      <c r="AJ623" s="316" t="s">
        <v>956</v>
      </c>
      <c r="AK623" s="316" t="s">
        <v>941</v>
      </c>
      <c r="AL623" s="316" t="s">
        <v>941</v>
      </c>
      <c r="AM623" s="316" t="s">
        <v>956</v>
      </c>
      <c r="AN623" s="316" t="s">
        <v>947</v>
      </c>
      <c r="AO623" s="316" t="s">
        <v>699</v>
      </c>
      <c r="AP623" s="316" t="s">
        <v>938</v>
      </c>
      <c r="AQ623" s="316" t="s">
        <v>936</v>
      </c>
      <c r="AR623" s="316" t="s">
        <v>947</v>
      </c>
    </row>
    <row r="624" spans="1:44">
      <c r="A624" s="316" t="s">
        <v>8881</v>
      </c>
      <c r="B624" s="316" t="s">
        <v>8882</v>
      </c>
      <c r="C624" s="316" t="s">
        <v>8883</v>
      </c>
      <c r="D624" s="317">
        <v>45939</v>
      </c>
      <c r="E624" s="316" t="s">
        <v>7923</v>
      </c>
      <c r="F624" s="316" t="s">
        <v>644</v>
      </c>
      <c r="G624" s="316" t="s">
        <v>7879</v>
      </c>
      <c r="H624" s="316" t="s">
        <v>3190</v>
      </c>
      <c r="I624" s="316" t="s">
        <v>3208</v>
      </c>
      <c r="J624" s="316" t="s">
        <v>956</v>
      </c>
      <c r="K624" s="316" t="s">
        <v>956</v>
      </c>
      <c r="L624" s="316" t="s">
        <v>956</v>
      </c>
      <c r="M624" s="316" t="s">
        <v>940</v>
      </c>
      <c r="N624" s="316" t="s">
        <v>938</v>
      </c>
      <c r="O624" s="316" t="s">
        <v>956</v>
      </c>
      <c r="P624" s="316" t="s">
        <v>956</v>
      </c>
      <c r="Q624" s="316" t="s">
        <v>947</v>
      </c>
      <c r="R624" s="316" t="s">
        <v>956</v>
      </c>
      <c r="S624" s="316" t="s">
        <v>947</v>
      </c>
      <c r="T624" s="316" t="s">
        <v>947</v>
      </c>
      <c r="U624" s="316" t="s">
        <v>938</v>
      </c>
      <c r="V624" s="316" t="s">
        <v>956</v>
      </c>
      <c r="W624" s="316" t="s">
        <v>947</v>
      </c>
      <c r="X624" s="316" t="s">
        <v>956</v>
      </c>
      <c r="Y624" s="316" t="s">
        <v>947</v>
      </c>
      <c r="Z624" s="316" t="s">
        <v>956</v>
      </c>
      <c r="AA624" s="316" t="s">
        <v>947</v>
      </c>
      <c r="AB624" s="316" t="s">
        <v>938</v>
      </c>
      <c r="AC624" s="316" t="s">
        <v>941</v>
      </c>
      <c r="AD624" s="316" t="s">
        <v>956</v>
      </c>
      <c r="AE624" s="316" t="s">
        <v>941</v>
      </c>
      <c r="AF624" s="316" t="s">
        <v>939</v>
      </c>
      <c r="AG624" s="316" t="s">
        <v>947</v>
      </c>
      <c r="AH624" s="316" t="s">
        <v>935</v>
      </c>
      <c r="AI624" s="316" t="s">
        <v>938</v>
      </c>
      <c r="AJ624" s="316" t="s">
        <v>955</v>
      </c>
      <c r="AK624" s="316" t="s">
        <v>947</v>
      </c>
      <c r="AL624" s="316" t="s">
        <v>941</v>
      </c>
      <c r="AM624" s="316" t="s">
        <v>939</v>
      </c>
      <c r="AN624" s="316" t="s">
        <v>956</v>
      </c>
      <c r="AO624" s="316" t="s">
        <v>975</v>
      </c>
      <c r="AP624" s="316" t="s">
        <v>938</v>
      </c>
      <c r="AQ624" s="316" t="s">
        <v>947</v>
      </c>
      <c r="AR624" s="316" t="s">
        <v>941</v>
      </c>
    </row>
    <row r="625" spans="1:44">
      <c r="A625" s="316" t="s">
        <v>8884</v>
      </c>
      <c r="B625" s="316" t="s">
        <v>8885</v>
      </c>
      <c r="C625" s="316" t="s">
        <v>8886</v>
      </c>
      <c r="D625" s="317">
        <v>45937</v>
      </c>
      <c r="E625" s="316" t="s">
        <v>7913</v>
      </c>
      <c r="F625" s="316" t="s">
        <v>169</v>
      </c>
      <c r="G625" s="316" t="s">
        <v>7879</v>
      </c>
      <c r="H625" s="316" t="s">
        <v>3190</v>
      </c>
      <c r="I625" s="316" t="s">
        <v>3192</v>
      </c>
      <c r="J625" s="316" t="s">
        <v>947</v>
      </c>
      <c r="K625" s="316" t="s">
        <v>978</v>
      </c>
      <c r="L625" s="316" t="s">
        <v>978</v>
      </c>
      <c r="M625" s="316" t="s">
        <v>978</v>
      </c>
      <c r="N625" s="316" t="s">
        <v>938</v>
      </c>
      <c r="O625" s="316" t="s">
        <v>939</v>
      </c>
      <c r="P625" s="316" t="s">
        <v>939</v>
      </c>
      <c r="Q625" s="316" t="s">
        <v>939</v>
      </c>
      <c r="R625" s="316" t="s">
        <v>939</v>
      </c>
      <c r="S625" s="316" t="s">
        <v>939</v>
      </c>
      <c r="T625" s="316" t="s">
        <v>961</v>
      </c>
      <c r="U625" s="316" t="s">
        <v>938</v>
      </c>
      <c r="V625" s="316" t="s">
        <v>947</v>
      </c>
      <c r="W625" s="316" t="s">
        <v>939</v>
      </c>
      <c r="X625" s="316" t="s">
        <v>947</v>
      </c>
      <c r="Y625" s="316" t="s">
        <v>947</v>
      </c>
      <c r="Z625" s="316" t="s">
        <v>947</v>
      </c>
      <c r="AA625" s="316" t="s">
        <v>699</v>
      </c>
      <c r="AB625" s="316" t="s">
        <v>938</v>
      </c>
      <c r="AC625" s="316" t="s">
        <v>956</v>
      </c>
      <c r="AD625" s="316" t="s">
        <v>939</v>
      </c>
      <c r="AE625" s="316" t="s">
        <v>978</v>
      </c>
      <c r="AF625" s="316" t="s">
        <v>939</v>
      </c>
      <c r="AG625" s="316" t="s">
        <v>939</v>
      </c>
      <c r="AH625" s="316" t="s">
        <v>956</v>
      </c>
      <c r="AI625" s="316" t="s">
        <v>938</v>
      </c>
      <c r="AJ625" s="316" t="s">
        <v>939</v>
      </c>
      <c r="AK625" s="316" t="s">
        <v>947</v>
      </c>
      <c r="AL625" s="316" t="s">
        <v>947</v>
      </c>
      <c r="AM625" s="316" t="s">
        <v>947</v>
      </c>
      <c r="AN625" s="316" t="s">
        <v>947</v>
      </c>
      <c r="AO625" s="316" t="s">
        <v>699</v>
      </c>
      <c r="AP625" s="316" t="s">
        <v>938</v>
      </c>
      <c r="AQ625" s="316" t="s">
        <v>939</v>
      </c>
      <c r="AR625" s="316" t="s">
        <v>947</v>
      </c>
    </row>
    <row r="626" spans="1:44">
      <c r="A626" s="316" t="s">
        <v>8887</v>
      </c>
      <c r="B626" s="316" t="s">
        <v>8888</v>
      </c>
      <c r="C626" s="316" t="s">
        <v>8889</v>
      </c>
      <c r="D626" s="317">
        <v>45936</v>
      </c>
      <c r="E626" s="316" t="s">
        <v>1196</v>
      </c>
      <c r="F626" s="316" t="s">
        <v>169</v>
      </c>
      <c r="G626" s="316" t="s">
        <v>7879</v>
      </c>
      <c r="H626" s="316" t="s">
        <v>3190</v>
      </c>
      <c r="I626" s="316" t="s">
        <v>3444</v>
      </c>
      <c r="J626" s="316" t="s">
        <v>941</v>
      </c>
      <c r="K626" s="316" t="s">
        <v>941</v>
      </c>
      <c r="L626" s="316" t="s">
        <v>947</v>
      </c>
      <c r="M626" s="316" t="s">
        <v>975</v>
      </c>
      <c r="N626" s="316" t="s">
        <v>938</v>
      </c>
      <c r="O626" s="316" t="s">
        <v>941</v>
      </c>
      <c r="P626" s="316" t="s">
        <v>947</v>
      </c>
      <c r="Q626" s="316" t="s">
        <v>947</v>
      </c>
      <c r="R626" s="316" t="s">
        <v>946</v>
      </c>
      <c r="S626" s="316" t="s">
        <v>939</v>
      </c>
      <c r="T626" s="316" t="s">
        <v>940</v>
      </c>
      <c r="U626" s="316" t="s">
        <v>938</v>
      </c>
      <c r="V626" s="316" t="s">
        <v>936</v>
      </c>
      <c r="W626" s="316" t="s">
        <v>939</v>
      </c>
      <c r="X626" s="316" t="s">
        <v>978</v>
      </c>
      <c r="Y626" s="316" t="s">
        <v>956</v>
      </c>
      <c r="Z626" s="316" t="s">
        <v>956</v>
      </c>
      <c r="AA626" s="316" t="s">
        <v>940</v>
      </c>
      <c r="AB626" s="316" t="s">
        <v>938</v>
      </c>
      <c r="AC626" s="316" t="s">
        <v>956</v>
      </c>
      <c r="AD626" s="316" t="s">
        <v>978</v>
      </c>
      <c r="AE626" s="316" t="s">
        <v>941</v>
      </c>
      <c r="AF626" s="316" t="s">
        <v>941</v>
      </c>
      <c r="AG626" s="316" t="s">
        <v>941</v>
      </c>
      <c r="AH626" s="316" t="s">
        <v>935</v>
      </c>
      <c r="AI626" s="316" t="s">
        <v>938</v>
      </c>
      <c r="AJ626" s="316" t="s">
        <v>936</v>
      </c>
      <c r="AK626" s="316" t="s">
        <v>947</v>
      </c>
      <c r="AL626" s="316" t="s">
        <v>956</v>
      </c>
      <c r="AM626" s="316" t="s">
        <v>941</v>
      </c>
      <c r="AN626" s="316" t="s">
        <v>941</v>
      </c>
      <c r="AO626" s="316" t="s">
        <v>699</v>
      </c>
      <c r="AP626" s="316" t="s">
        <v>938</v>
      </c>
      <c r="AQ626" s="316" t="s">
        <v>956</v>
      </c>
      <c r="AR626" s="316" t="s">
        <v>941</v>
      </c>
    </row>
    <row r="627" spans="1:44">
      <c r="A627" s="316" t="s">
        <v>8890</v>
      </c>
      <c r="B627" s="316" t="s">
        <v>8891</v>
      </c>
      <c r="C627" s="316" t="s">
        <v>8892</v>
      </c>
      <c r="D627" s="317">
        <v>45938</v>
      </c>
      <c r="E627" s="316" t="s">
        <v>7923</v>
      </c>
      <c r="F627" s="316" t="s">
        <v>644</v>
      </c>
      <c r="G627" s="316" t="s">
        <v>7879</v>
      </c>
      <c r="H627" s="316" t="s">
        <v>3190</v>
      </c>
      <c r="I627" s="316" t="s">
        <v>3208</v>
      </c>
      <c r="J627" s="316" t="s">
        <v>956</v>
      </c>
      <c r="K627" s="316" t="s">
        <v>956</v>
      </c>
      <c r="L627" s="316" t="s">
        <v>956</v>
      </c>
      <c r="M627" s="316" t="s">
        <v>940</v>
      </c>
      <c r="N627" s="316" t="s">
        <v>938</v>
      </c>
      <c r="O627" s="316" t="s">
        <v>956</v>
      </c>
      <c r="P627" s="316" t="s">
        <v>956</v>
      </c>
      <c r="Q627" s="316" t="s">
        <v>956</v>
      </c>
      <c r="R627" s="316" t="s">
        <v>956</v>
      </c>
      <c r="S627" s="316" t="s">
        <v>956</v>
      </c>
      <c r="T627" s="316" t="s">
        <v>975</v>
      </c>
      <c r="U627" s="316" t="s">
        <v>938</v>
      </c>
      <c r="V627" s="316" t="s">
        <v>956</v>
      </c>
      <c r="W627" s="316" t="s">
        <v>956</v>
      </c>
      <c r="X627" s="316" t="s">
        <v>956</v>
      </c>
      <c r="Y627" s="316" t="s">
        <v>956</v>
      </c>
      <c r="Z627" s="316" t="s">
        <v>956</v>
      </c>
      <c r="AA627" s="316" t="s">
        <v>940</v>
      </c>
      <c r="AB627" s="316" t="s">
        <v>938</v>
      </c>
      <c r="AC627" s="316" t="s">
        <v>938</v>
      </c>
      <c r="AD627" s="316" t="s">
        <v>938</v>
      </c>
      <c r="AE627" s="316" t="s">
        <v>938</v>
      </c>
      <c r="AF627" s="316" t="s">
        <v>938</v>
      </c>
      <c r="AG627" s="316" t="s">
        <v>938</v>
      </c>
      <c r="AH627" s="316" t="s">
        <v>938</v>
      </c>
      <c r="AI627" s="316" t="s">
        <v>938</v>
      </c>
      <c r="AJ627" s="316" t="s">
        <v>938</v>
      </c>
      <c r="AK627" s="316" t="s">
        <v>938</v>
      </c>
      <c r="AL627" s="316" t="s">
        <v>938</v>
      </c>
      <c r="AM627" s="316" t="s">
        <v>938</v>
      </c>
      <c r="AN627" s="316" t="s">
        <v>938</v>
      </c>
      <c r="AO627" s="316" t="s">
        <v>938</v>
      </c>
      <c r="AP627" s="316" t="s">
        <v>938</v>
      </c>
      <c r="AQ627" s="316" t="s">
        <v>938</v>
      </c>
      <c r="AR627" s="316" t="s">
        <v>938</v>
      </c>
    </row>
    <row r="628" spans="1:44">
      <c r="A628" s="316" t="s">
        <v>8893</v>
      </c>
      <c r="B628" s="316" t="s">
        <v>8894</v>
      </c>
      <c r="C628" s="316" t="s">
        <v>8895</v>
      </c>
      <c r="D628" s="317">
        <v>45936</v>
      </c>
      <c r="E628" s="316" t="s">
        <v>1138</v>
      </c>
      <c r="F628" s="316" t="s">
        <v>644</v>
      </c>
      <c r="G628" s="316" t="s">
        <v>7879</v>
      </c>
      <c r="H628" s="316" t="s">
        <v>3190</v>
      </c>
      <c r="I628" s="316" t="s">
        <v>3260</v>
      </c>
      <c r="J628" s="316" t="s">
        <v>956</v>
      </c>
      <c r="K628" s="316" t="s">
        <v>956</v>
      </c>
      <c r="L628" s="316" t="s">
        <v>947</v>
      </c>
      <c r="M628" s="316" t="s">
        <v>940</v>
      </c>
      <c r="N628" s="316" t="s">
        <v>938</v>
      </c>
      <c r="O628" s="316" t="s">
        <v>956</v>
      </c>
      <c r="P628" s="316" t="s">
        <v>956</v>
      </c>
      <c r="Q628" s="316" t="s">
        <v>956</v>
      </c>
      <c r="R628" s="316" t="s">
        <v>947</v>
      </c>
      <c r="S628" s="316" t="s">
        <v>956</v>
      </c>
      <c r="T628" s="316" t="s">
        <v>961</v>
      </c>
      <c r="U628" s="316" t="s">
        <v>938</v>
      </c>
      <c r="V628" s="316" t="s">
        <v>956</v>
      </c>
      <c r="W628" s="316" t="s">
        <v>956</v>
      </c>
      <c r="X628" s="316" t="s">
        <v>956</v>
      </c>
      <c r="Y628" s="316" t="s">
        <v>956</v>
      </c>
      <c r="Z628" s="316" t="s">
        <v>936</v>
      </c>
      <c r="AA628" s="316" t="s">
        <v>940</v>
      </c>
      <c r="AB628" s="316" t="s">
        <v>938</v>
      </c>
      <c r="AC628" s="316" t="s">
        <v>938</v>
      </c>
      <c r="AD628" s="316" t="s">
        <v>938</v>
      </c>
      <c r="AE628" s="316" t="s">
        <v>938</v>
      </c>
      <c r="AF628" s="316" t="s">
        <v>938</v>
      </c>
      <c r="AG628" s="316" t="s">
        <v>938</v>
      </c>
      <c r="AH628" s="316" t="s">
        <v>938</v>
      </c>
      <c r="AI628" s="316" t="s">
        <v>938</v>
      </c>
      <c r="AJ628" s="316" t="s">
        <v>938</v>
      </c>
      <c r="AK628" s="316" t="s">
        <v>938</v>
      </c>
      <c r="AL628" s="316" t="s">
        <v>938</v>
      </c>
      <c r="AM628" s="316" t="s">
        <v>938</v>
      </c>
      <c r="AN628" s="316" t="s">
        <v>938</v>
      </c>
      <c r="AO628" s="316" t="s">
        <v>938</v>
      </c>
      <c r="AP628" s="316" t="s">
        <v>938</v>
      </c>
      <c r="AQ628" s="316" t="s">
        <v>938</v>
      </c>
      <c r="AR628" s="316" t="s">
        <v>938</v>
      </c>
    </row>
    <row r="629" spans="1:44">
      <c r="A629" s="316" t="s">
        <v>8896</v>
      </c>
      <c r="B629" s="316" t="s">
        <v>8897</v>
      </c>
      <c r="C629" s="316" t="s">
        <v>8898</v>
      </c>
      <c r="D629" s="317">
        <v>45939</v>
      </c>
      <c r="E629" s="316" t="s">
        <v>1196</v>
      </c>
      <c r="F629" s="316" t="s">
        <v>169</v>
      </c>
      <c r="G629" s="316" t="s">
        <v>7879</v>
      </c>
      <c r="H629" s="316" t="s">
        <v>3190</v>
      </c>
      <c r="I629" s="316" t="s">
        <v>3192</v>
      </c>
      <c r="J629" s="316" t="s">
        <v>941</v>
      </c>
      <c r="K629" s="316" t="s">
        <v>956</v>
      </c>
      <c r="L629" s="316" t="s">
        <v>941</v>
      </c>
      <c r="M629" s="316" t="s">
        <v>935</v>
      </c>
      <c r="N629" s="316" t="s">
        <v>938</v>
      </c>
      <c r="O629" s="316" t="s">
        <v>982</v>
      </c>
      <c r="P629" s="316" t="s">
        <v>956</v>
      </c>
      <c r="Q629" s="316" t="s">
        <v>947</v>
      </c>
      <c r="R629" s="316" t="s">
        <v>956</v>
      </c>
      <c r="S629" s="316" t="s">
        <v>936</v>
      </c>
      <c r="T629" s="316" t="s">
        <v>940</v>
      </c>
      <c r="U629" s="316" t="s">
        <v>938</v>
      </c>
      <c r="V629" s="316" t="s">
        <v>956</v>
      </c>
      <c r="W629" s="316" t="s">
        <v>978</v>
      </c>
      <c r="X629" s="316" t="s">
        <v>956</v>
      </c>
      <c r="Y629" s="316" t="s">
        <v>956</v>
      </c>
      <c r="Z629" s="316" t="s">
        <v>956</v>
      </c>
      <c r="AA629" s="316" t="s">
        <v>936</v>
      </c>
      <c r="AB629" s="316" t="s">
        <v>938</v>
      </c>
      <c r="AC629" s="316" t="s">
        <v>956</v>
      </c>
      <c r="AD629" s="316" t="s">
        <v>956</v>
      </c>
      <c r="AE629" s="316" t="s">
        <v>941</v>
      </c>
      <c r="AF629" s="316" t="s">
        <v>956</v>
      </c>
      <c r="AG629" s="316" t="s">
        <v>978</v>
      </c>
      <c r="AH629" s="316" t="s">
        <v>940</v>
      </c>
      <c r="AI629" s="316" t="s">
        <v>938</v>
      </c>
      <c r="AJ629" s="316" t="s">
        <v>956</v>
      </c>
      <c r="AK629" s="316" t="s">
        <v>956</v>
      </c>
      <c r="AL629" s="316" t="s">
        <v>956</v>
      </c>
      <c r="AM629" s="316" t="s">
        <v>955</v>
      </c>
      <c r="AN629" s="316" t="s">
        <v>956</v>
      </c>
      <c r="AO629" s="316" t="s">
        <v>699</v>
      </c>
      <c r="AP629" s="316" t="s">
        <v>938</v>
      </c>
      <c r="AQ629" s="316" t="s">
        <v>956</v>
      </c>
      <c r="AR629" s="316" t="s">
        <v>978</v>
      </c>
    </row>
    <row r="630" spans="1:44">
      <c r="A630" s="316" t="s">
        <v>8899</v>
      </c>
      <c r="B630" s="316" t="s">
        <v>8900</v>
      </c>
      <c r="C630" s="316" t="s">
        <v>8901</v>
      </c>
      <c r="D630" s="317">
        <v>45936</v>
      </c>
      <c r="E630" s="316" t="s">
        <v>1196</v>
      </c>
      <c r="F630" s="316" t="s">
        <v>644</v>
      </c>
      <c r="G630" s="316" t="s">
        <v>7879</v>
      </c>
      <c r="H630" s="316" t="s">
        <v>3190</v>
      </c>
      <c r="I630" s="316" t="s">
        <v>3285</v>
      </c>
      <c r="J630" s="316" t="s">
        <v>955</v>
      </c>
      <c r="K630" s="316" t="s">
        <v>955</v>
      </c>
      <c r="L630" s="316" t="s">
        <v>955</v>
      </c>
      <c r="M630" s="316" t="s">
        <v>936</v>
      </c>
      <c r="N630" s="316" t="s">
        <v>938</v>
      </c>
      <c r="O630" s="316" t="s">
        <v>955</v>
      </c>
      <c r="P630" s="316" t="s">
        <v>956</v>
      </c>
      <c r="Q630" s="316" t="s">
        <v>955</v>
      </c>
      <c r="R630" s="316" t="s">
        <v>955</v>
      </c>
      <c r="S630" s="316" t="s">
        <v>955</v>
      </c>
      <c r="T630" s="316" t="s">
        <v>975</v>
      </c>
      <c r="U630" s="316" t="s">
        <v>938</v>
      </c>
      <c r="V630" s="316" t="s">
        <v>955</v>
      </c>
      <c r="W630" s="316" t="s">
        <v>955</v>
      </c>
      <c r="X630" s="316" t="s">
        <v>955</v>
      </c>
      <c r="Y630" s="316" t="s">
        <v>956</v>
      </c>
      <c r="Z630" s="316" t="s">
        <v>955</v>
      </c>
      <c r="AA630" s="316" t="s">
        <v>975</v>
      </c>
      <c r="AB630" s="316" t="s">
        <v>938</v>
      </c>
      <c r="AC630" s="316" t="s">
        <v>956</v>
      </c>
      <c r="AD630" s="316" t="s">
        <v>955</v>
      </c>
      <c r="AE630" s="316" t="s">
        <v>699</v>
      </c>
      <c r="AF630" s="316" t="s">
        <v>699</v>
      </c>
      <c r="AG630" s="316" t="s">
        <v>699</v>
      </c>
      <c r="AH630" s="316" t="s">
        <v>940</v>
      </c>
      <c r="AI630" s="316" t="s">
        <v>938</v>
      </c>
      <c r="AJ630" s="316" t="s">
        <v>955</v>
      </c>
      <c r="AK630" s="316" t="s">
        <v>955</v>
      </c>
      <c r="AL630" s="316" t="s">
        <v>955</v>
      </c>
      <c r="AM630" s="316" t="s">
        <v>956</v>
      </c>
      <c r="AN630" s="316" t="s">
        <v>699</v>
      </c>
      <c r="AO630" s="316" t="s">
        <v>699</v>
      </c>
      <c r="AP630" s="316" t="s">
        <v>938</v>
      </c>
      <c r="AQ630" s="316" t="s">
        <v>948</v>
      </c>
      <c r="AR630" s="316" t="s">
        <v>699</v>
      </c>
    </row>
    <row r="631" spans="1:44">
      <c r="A631" s="316" t="s">
        <v>8902</v>
      </c>
      <c r="B631" s="316" t="s">
        <v>8903</v>
      </c>
      <c r="C631" s="316" t="s">
        <v>8904</v>
      </c>
      <c r="D631" s="317">
        <v>45937</v>
      </c>
      <c r="E631" s="316" t="s">
        <v>7913</v>
      </c>
      <c r="F631" s="316" t="s">
        <v>169</v>
      </c>
      <c r="G631" s="316" t="s">
        <v>7879</v>
      </c>
      <c r="H631" s="316" t="s">
        <v>3190</v>
      </c>
      <c r="I631" s="316" t="s">
        <v>3192</v>
      </c>
      <c r="J631" s="316" t="s">
        <v>936</v>
      </c>
      <c r="K631" s="316" t="s">
        <v>936</v>
      </c>
      <c r="L631" s="316" t="s">
        <v>936</v>
      </c>
      <c r="M631" s="316" t="s">
        <v>936</v>
      </c>
      <c r="N631" s="316" t="s">
        <v>938</v>
      </c>
      <c r="O631" s="316" t="s">
        <v>938</v>
      </c>
      <c r="P631" s="316" t="s">
        <v>938</v>
      </c>
      <c r="Q631" s="316" t="s">
        <v>938</v>
      </c>
      <c r="R631" s="316" t="s">
        <v>938</v>
      </c>
      <c r="S631" s="316" t="s">
        <v>938</v>
      </c>
      <c r="T631" s="316" t="s">
        <v>938</v>
      </c>
      <c r="U631" s="316" t="s">
        <v>938</v>
      </c>
      <c r="V631" s="316" t="s">
        <v>938</v>
      </c>
      <c r="W631" s="316" t="s">
        <v>938</v>
      </c>
      <c r="X631" s="316" t="s">
        <v>938</v>
      </c>
      <c r="Y631" s="316" t="s">
        <v>938</v>
      </c>
      <c r="Z631" s="316" t="s">
        <v>938</v>
      </c>
      <c r="AA631" s="316" t="s">
        <v>938</v>
      </c>
      <c r="AB631" s="316" t="s">
        <v>938</v>
      </c>
      <c r="AC631" s="316" t="s">
        <v>938</v>
      </c>
      <c r="AD631" s="316" t="s">
        <v>938</v>
      </c>
      <c r="AE631" s="316" t="s">
        <v>938</v>
      </c>
      <c r="AF631" s="316" t="s">
        <v>938</v>
      </c>
      <c r="AG631" s="316" t="s">
        <v>938</v>
      </c>
      <c r="AH631" s="316" t="s">
        <v>938</v>
      </c>
      <c r="AI631" s="316" t="s">
        <v>938</v>
      </c>
      <c r="AJ631" s="316" t="s">
        <v>938</v>
      </c>
      <c r="AK631" s="316" t="s">
        <v>938</v>
      </c>
      <c r="AL631" s="316" t="s">
        <v>938</v>
      </c>
      <c r="AM631" s="316" t="s">
        <v>938</v>
      </c>
      <c r="AN631" s="316" t="s">
        <v>938</v>
      </c>
      <c r="AO631" s="316" t="s">
        <v>938</v>
      </c>
      <c r="AP631" s="316" t="s">
        <v>938</v>
      </c>
      <c r="AQ631" s="316" t="s">
        <v>938</v>
      </c>
      <c r="AR631" s="316" t="s">
        <v>938</v>
      </c>
    </row>
    <row r="632" spans="1:44">
      <c r="A632" s="316" t="s">
        <v>8905</v>
      </c>
      <c r="B632" s="316" t="s">
        <v>8906</v>
      </c>
      <c r="C632" s="316" t="s">
        <v>8907</v>
      </c>
      <c r="D632" s="317">
        <v>45936</v>
      </c>
      <c r="E632" s="316" t="s">
        <v>7913</v>
      </c>
      <c r="F632" s="316" t="s">
        <v>169</v>
      </c>
      <c r="G632" s="316" t="s">
        <v>7879</v>
      </c>
      <c r="H632" s="316" t="s">
        <v>3190</v>
      </c>
      <c r="I632" s="316" t="s">
        <v>3192</v>
      </c>
      <c r="J632" s="316" t="s">
        <v>936</v>
      </c>
      <c r="K632" s="316" t="s">
        <v>956</v>
      </c>
      <c r="L632" s="316" t="s">
        <v>956</v>
      </c>
      <c r="M632" s="316" t="s">
        <v>940</v>
      </c>
      <c r="N632" s="316" t="s">
        <v>938</v>
      </c>
      <c r="O632" s="316" t="s">
        <v>938</v>
      </c>
      <c r="P632" s="316" t="s">
        <v>938</v>
      </c>
      <c r="Q632" s="316" t="s">
        <v>938</v>
      </c>
      <c r="R632" s="316" t="s">
        <v>938</v>
      </c>
      <c r="S632" s="316" t="s">
        <v>938</v>
      </c>
      <c r="T632" s="316" t="s">
        <v>938</v>
      </c>
      <c r="U632" s="316" t="s">
        <v>938</v>
      </c>
      <c r="V632" s="316" t="s">
        <v>938</v>
      </c>
      <c r="W632" s="316" t="s">
        <v>938</v>
      </c>
      <c r="X632" s="316" t="s">
        <v>938</v>
      </c>
      <c r="Y632" s="316" t="s">
        <v>938</v>
      </c>
      <c r="Z632" s="316" t="s">
        <v>938</v>
      </c>
      <c r="AA632" s="316" t="s">
        <v>938</v>
      </c>
      <c r="AB632" s="316" t="s">
        <v>938</v>
      </c>
      <c r="AC632" s="316" t="s">
        <v>938</v>
      </c>
      <c r="AD632" s="316" t="s">
        <v>938</v>
      </c>
      <c r="AE632" s="316" t="s">
        <v>938</v>
      </c>
      <c r="AF632" s="316" t="s">
        <v>938</v>
      </c>
      <c r="AG632" s="316" t="s">
        <v>938</v>
      </c>
      <c r="AH632" s="316" t="s">
        <v>938</v>
      </c>
      <c r="AI632" s="316" t="s">
        <v>938</v>
      </c>
      <c r="AJ632" s="316" t="s">
        <v>938</v>
      </c>
      <c r="AK632" s="316" t="s">
        <v>938</v>
      </c>
      <c r="AL632" s="316" t="s">
        <v>938</v>
      </c>
      <c r="AM632" s="316" t="s">
        <v>938</v>
      </c>
      <c r="AN632" s="316" t="s">
        <v>938</v>
      </c>
      <c r="AO632" s="316" t="s">
        <v>938</v>
      </c>
      <c r="AP632" s="316" t="s">
        <v>938</v>
      </c>
      <c r="AQ632" s="316" t="s">
        <v>938</v>
      </c>
      <c r="AR632" s="316" t="s">
        <v>938</v>
      </c>
    </row>
    <row r="633" spans="1:44">
      <c r="A633" s="316" t="s">
        <v>8908</v>
      </c>
      <c r="B633" s="316" t="s">
        <v>8909</v>
      </c>
      <c r="C633" s="316" t="s">
        <v>8910</v>
      </c>
      <c r="D633" s="317">
        <v>45937</v>
      </c>
      <c r="E633" s="316" t="s">
        <v>1105</v>
      </c>
      <c r="F633" s="316" t="s">
        <v>644</v>
      </c>
      <c r="G633" s="316" t="s">
        <v>7879</v>
      </c>
      <c r="H633" s="316" t="s">
        <v>3190</v>
      </c>
      <c r="I633" s="316" t="s">
        <v>3193</v>
      </c>
      <c r="J633" s="316" t="s">
        <v>936</v>
      </c>
      <c r="K633" s="316" t="s">
        <v>936</v>
      </c>
      <c r="L633" s="316" t="s">
        <v>936</v>
      </c>
      <c r="M633" s="316" t="s">
        <v>936</v>
      </c>
      <c r="N633" s="316" t="s">
        <v>938</v>
      </c>
      <c r="O633" s="316" t="s">
        <v>938</v>
      </c>
      <c r="P633" s="316" t="s">
        <v>938</v>
      </c>
      <c r="Q633" s="316" t="s">
        <v>938</v>
      </c>
      <c r="R633" s="316" t="s">
        <v>938</v>
      </c>
      <c r="S633" s="316" t="s">
        <v>938</v>
      </c>
      <c r="T633" s="316" t="s">
        <v>938</v>
      </c>
      <c r="U633" s="316" t="s">
        <v>938</v>
      </c>
      <c r="V633" s="316" t="s">
        <v>938</v>
      </c>
      <c r="W633" s="316" t="s">
        <v>938</v>
      </c>
      <c r="X633" s="316" t="s">
        <v>938</v>
      </c>
      <c r="Y633" s="316" t="s">
        <v>938</v>
      </c>
      <c r="Z633" s="316" t="s">
        <v>938</v>
      </c>
      <c r="AA633" s="316" t="s">
        <v>938</v>
      </c>
      <c r="AB633" s="316" t="s">
        <v>938</v>
      </c>
      <c r="AC633" s="316" t="s">
        <v>938</v>
      </c>
      <c r="AD633" s="316" t="s">
        <v>938</v>
      </c>
      <c r="AE633" s="316" t="s">
        <v>938</v>
      </c>
      <c r="AF633" s="316" t="s">
        <v>938</v>
      </c>
      <c r="AG633" s="316" t="s">
        <v>938</v>
      </c>
      <c r="AH633" s="316" t="s">
        <v>938</v>
      </c>
      <c r="AI633" s="316" t="s">
        <v>938</v>
      </c>
      <c r="AJ633" s="316" t="s">
        <v>938</v>
      </c>
      <c r="AK633" s="316" t="s">
        <v>938</v>
      </c>
      <c r="AL633" s="316" t="s">
        <v>938</v>
      </c>
      <c r="AM633" s="316" t="s">
        <v>938</v>
      </c>
      <c r="AN633" s="316" t="s">
        <v>938</v>
      </c>
      <c r="AO633" s="316" t="s">
        <v>938</v>
      </c>
      <c r="AP633" s="316" t="s">
        <v>938</v>
      </c>
      <c r="AQ633" s="316" t="s">
        <v>938</v>
      </c>
      <c r="AR633" s="316" t="s">
        <v>938</v>
      </c>
    </row>
    <row r="634" spans="1:44">
      <c r="A634" s="316" t="s">
        <v>8911</v>
      </c>
      <c r="B634" s="316" t="s">
        <v>8912</v>
      </c>
      <c r="C634" s="316" t="s">
        <v>8913</v>
      </c>
      <c r="D634" s="317">
        <v>45940</v>
      </c>
      <c r="E634" s="316" t="s">
        <v>7923</v>
      </c>
      <c r="F634" s="316" t="s">
        <v>644</v>
      </c>
      <c r="G634" s="316" t="s">
        <v>7879</v>
      </c>
      <c r="H634" s="316" t="s">
        <v>3190</v>
      </c>
      <c r="I634" s="316" t="s">
        <v>3208</v>
      </c>
      <c r="J634" s="316" t="s">
        <v>947</v>
      </c>
      <c r="K634" s="316" t="s">
        <v>947</v>
      </c>
      <c r="L634" s="316" t="s">
        <v>956</v>
      </c>
      <c r="M634" s="316" t="s">
        <v>935</v>
      </c>
      <c r="N634" s="316" t="s">
        <v>938</v>
      </c>
      <c r="O634" s="316" t="s">
        <v>956</v>
      </c>
      <c r="P634" s="316" t="s">
        <v>956</v>
      </c>
      <c r="Q634" s="316" t="s">
        <v>956</v>
      </c>
      <c r="R634" s="316" t="s">
        <v>956</v>
      </c>
      <c r="S634" s="316" t="s">
        <v>956</v>
      </c>
      <c r="T634" s="316" t="s">
        <v>947</v>
      </c>
      <c r="U634" s="316" t="s">
        <v>938</v>
      </c>
      <c r="V634" s="316" t="s">
        <v>956</v>
      </c>
      <c r="W634" s="316" t="s">
        <v>956</v>
      </c>
      <c r="X634" s="316" t="s">
        <v>956</v>
      </c>
      <c r="Y634" s="316" t="s">
        <v>956</v>
      </c>
      <c r="Z634" s="316" t="s">
        <v>956</v>
      </c>
      <c r="AA634" s="316" t="s">
        <v>699</v>
      </c>
      <c r="AB634" s="316" t="s">
        <v>938</v>
      </c>
      <c r="AC634" s="316" t="s">
        <v>938</v>
      </c>
      <c r="AD634" s="316" t="s">
        <v>938</v>
      </c>
      <c r="AE634" s="316" t="s">
        <v>938</v>
      </c>
      <c r="AF634" s="316" t="s">
        <v>938</v>
      </c>
      <c r="AG634" s="316" t="s">
        <v>938</v>
      </c>
      <c r="AH634" s="316" t="s">
        <v>938</v>
      </c>
      <c r="AI634" s="316" t="s">
        <v>938</v>
      </c>
      <c r="AJ634" s="316" t="s">
        <v>938</v>
      </c>
      <c r="AK634" s="316" t="s">
        <v>938</v>
      </c>
      <c r="AL634" s="316" t="s">
        <v>938</v>
      </c>
      <c r="AM634" s="316" t="s">
        <v>938</v>
      </c>
      <c r="AN634" s="316" t="s">
        <v>938</v>
      </c>
      <c r="AO634" s="316" t="s">
        <v>938</v>
      </c>
      <c r="AP634" s="316" t="s">
        <v>938</v>
      </c>
      <c r="AQ634" s="316" t="s">
        <v>938</v>
      </c>
      <c r="AR634" s="316" t="s">
        <v>938</v>
      </c>
    </row>
    <row r="635" spans="1:44">
      <c r="A635" s="316" t="s">
        <v>8914</v>
      </c>
      <c r="B635" s="316" t="s">
        <v>8915</v>
      </c>
      <c r="C635" s="316" t="s">
        <v>8916</v>
      </c>
      <c r="D635" s="317">
        <v>45937</v>
      </c>
      <c r="E635" s="316" t="s">
        <v>7913</v>
      </c>
      <c r="F635" s="316" t="s">
        <v>169</v>
      </c>
      <c r="G635" s="316" t="s">
        <v>7879</v>
      </c>
      <c r="H635" s="316" t="s">
        <v>3190</v>
      </c>
      <c r="I635" s="316" t="s">
        <v>3192</v>
      </c>
      <c r="J635" s="316" t="s">
        <v>939</v>
      </c>
      <c r="K635" s="316" t="s">
        <v>978</v>
      </c>
      <c r="L635" s="316" t="s">
        <v>956</v>
      </c>
      <c r="M635" s="316" t="s">
        <v>956</v>
      </c>
      <c r="N635" s="316" t="s">
        <v>938</v>
      </c>
      <c r="O635" s="316" t="s">
        <v>947</v>
      </c>
      <c r="P635" s="316" t="s">
        <v>939</v>
      </c>
      <c r="Q635" s="316" t="s">
        <v>939</v>
      </c>
      <c r="R635" s="316" t="s">
        <v>939</v>
      </c>
      <c r="S635" s="316" t="s">
        <v>939</v>
      </c>
      <c r="T635" s="316" t="s">
        <v>940</v>
      </c>
      <c r="U635" s="316" t="s">
        <v>938</v>
      </c>
      <c r="V635" s="316" t="s">
        <v>947</v>
      </c>
      <c r="W635" s="316" t="s">
        <v>939</v>
      </c>
      <c r="X635" s="316" t="s">
        <v>947</v>
      </c>
      <c r="Y635" s="316" t="s">
        <v>939</v>
      </c>
      <c r="Z635" s="316" t="s">
        <v>947</v>
      </c>
      <c r="AA635" s="316" t="s">
        <v>961</v>
      </c>
      <c r="AB635" s="316" t="s">
        <v>938</v>
      </c>
      <c r="AC635" s="316" t="s">
        <v>936</v>
      </c>
      <c r="AD635" s="316" t="s">
        <v>939</v>
      </c>
      <c r="AE635" s="316" t="s">
        <v>978</v>
      </c>
      <c r="AF635" s="316" t="s">
        <v>939</v>
      </c>
      <c r="AG635" s="316" t="s">
        <v>947</v>
      </c>
      <c r="AH635" s="316" t="s">
        <v>956</v>
      </c>
      <c r="AI635" s="316" t="s">
        <v>938</v>
      </c>
      <c r="AJ635" s="316" t="s">
        <v>947</v>
      </c>
      <c r="AK635" s="316" t="s">
        <v>947</v>
      </c>
      <c r="AL635" s="316" t="s">
        <v>956</v>
      </c>
      <c r="AM635" s="316" t="s">
        <v>947</v>
      </c>
      <c r="AN635" s="316" t="s">
        <v>947</v>
      </c>
      <c r="AO635" s="316" t="s">
        <v>699</v>
      </c>
      <c r="AP635" s="316" t="s">
        <v>938</v>
      </c>
      <c r="AQ635" s="316" t="s">
        <v>947</v>
      </c>
      <c r="AR635" s="316" t="s">
        <v>947</v>
      </c>
    </row>
    <row r="636" spans="1:44">
      <c r="A636" s="316" t="s">
        <v>8917</v>
      </c>
      <c r="B636" s="316" t="s">
        <v>8918</v>
      </c>
      <c r="C636" s="316" t="s">
        <v>8919</v>
      </c>
      <c r="D636" s="317">
        <v>45937</v>
      </c>
      <c r="E636" s="316" t="s">
        <v>7913</v>
      </c>
      <c r="F636" s="316" t="s">
        <v>169</v>
      </c>
      <c r="G636" s="316" t="s">
        <v>7879</v>
      </c>
      <c r="H636" s="316" t="s">
        <v>3190</v>
      </c>
      <c r="I636" s="316" t="s">
        <v>3192</v>
      </c>
      <c r="J636" s="316" t="s">
        <v>956</v>
      </c>
      <c r="K636" s="316" t="s">
        <v>956</v>
      </c>
      <c r="L636" s="316" t="s">
        <v>956</v>
      </c>
      <c r="M636" s="316" t="s">
        <v>699</v>
      </c>
      <c r="N636" s="316" t="s">
        <v>938</v>
      </c>
      <c r="O636" s="316" t="s">
        <v>938</v>
      </c>
      <c r="P636" s="316" t="s">
        <v>938</v>
      </c>
      <c r="Q636" s="316" t="s">
        <v>938</v>
      </c>
      <c r="R636" s="316" t="s">
        <v>938</v>
      </c>
      <c r="S636" s="316" t="s">
        <v>938</v>
      </c>
      <c r="T636" s="316" t="s">
        <v>938</v>
      </c>
      <c r="U636" s="316" t="s">
        <v>938</v>
      </c>
      <c r="V636" s="316" t="s">
        <v>938</v>
      </c>
      <c r="W636" s="316" t="s">
        <v>938</v>
      </c>
      <c r="X636" s="316" t="s">
        <v>938</v>
      </c>
      <c r="Y636" s="316" t="s">
        <v>938</v>
      </c>
      <c r="Z636" s="316" t="s">
        <v>938</v>
      </c>
      <c r="AA636" s="316" t="s">
        <v>938</v>
      </c>
      <c r="AB636" s="316" t="s">
        <v>938</v>
      </c>
      <c r="AC636" s="316" t="s">
        <v>938</v>
      </c>
      <c r="AD636" s="316" t="s">
        <v>938</v>
      </c>
      <c r="AE636" s="316" t="s">
        <v>938</v>
      </c>
      <c r="AF636" s="316" t="s">
        <v>938</v>
      </c>
      <c r="AG636" s="316" t="s">
        <v>938</v>
      </c>
      <c r="AH636" s="316" t="s">
        <v>938</v>
      </c>
      <c r="AI636" s="316" t="s">
        <v>938</v>
      </c>
      <c r="AJ636" s="316" t="s">
        <v>938</v>
      </c>
      <c r="AK636" s="316" t="s">
        <v>938</v>
      </c>
      <c r="AL636" s="316" t="s">
        <v>938</v>
      </c>
      <c r="AM636" s="316" t="s">
        <v>938</v>
      </c>
      <c r="AN636" s="316" t="s">
        <v>938</v>
      </c>
      <c r="AO636" s="316" t="s">
        <v>938</v>
      </c>
      <c r="AP636" s="316" t="s">
        <v>938</v>
      </c>
      <c r="AQ636" s="316" t="s">
        <v>938</v>
      </c>
      <c r="AR636" s="316" t="s">
        <v>938</v>
      </c>
    </row>
    <row r="637" spans="1:44">
      <c r="A637" s="316" t="s">
        <v>8920</v>
      </c>
      <c r="B637" s="316" t="s">
        <v>8921</v>
      </c>
      <c r="C637" s="316" t="s">
        <v>8922</v>
      </c>
      <c r="D637" s="317">
        <v>45946</v>
      </c>
      <c r="E637" s="316" t="s">
        <v>7923</v>
      </c>
      <c r="F637" s="316" t="s">
        <v>644</v>
      </c>
      <c r="G637" s="316" t="s">
        <v>7879</v>
      </c>
      <c r="H637" s="316" t="s">
        <v>3190</v>
      </c>
      <c r="I637" s="316" t="s">
        <v>3196</v>
      </c>
      <c r="J637" s="316" t="s">
        <v>956</v>
      </c>
      <c r="K637" s="316" t="s">
        <v>956</v>
      </c>
      <c r="L637" s="316" t="s">
        <v>947</v>
      </c>
      <c r="M637" s="316" t="s">
        <v>940</v>
      </c>
      <c r="N637" s="316" t="s">
        <v>938</v>
      </c>
      <c r="O637" s="316" t="s">
        <v>947</v>
      </c>
      <c r="P637" s="316" t="s">
        <v>956</v>
      </c>
      <c r="Q637" s="316" t="s">
        <v>978</v>
      </c>
      <c r="R637" s="316" t="s">
        <v>978</v>
      </c>
      <c r="S637" s="316" t="s">
        <v>978</v>
      </c>
      <c r="T637" s="316" t="s">
        <v>940</v>
      </c>
      <c r="U637" s="316" t="s">
        <v>938</v>
      </c>
      <c r="V637" s="316" t="s">
        <v>956</v>
      </c>
      <c r="W637" s="316" t="s">
        <v>956</v>
      </c>
      <c r="X637" s="316" t="s">
        <v>947</v>
      </c>
      <c r="Y637" s="316" t="s">
        <v>956</v>
      </c>
      <c r="Z637" s="316" t="s">
        <v>956</v>
      </c>
      <c r="AA637" s="316" t="s">
        <v>961</v>
      </c>
      <c r="AB637" s="316" t="s">
        <v>938</v>
      </c>
      <c r="AC637" s="316" t="s">
        <v>978</v>
      </c>
      <c r="AD637" s="316" t="s">
        <v>956</v>
      </c>
      <c r="AE637" s="316" t="s">
        <v>978</v>
      </c>
      <c r="AF637" s="316" t="s">
        <v>978</v>
      </c>
      <c r="AG637" s="316" t="s">
        <v>956</v>
      </c>
      <c r="AH637" s="316" t="s">
        <v>961</v>
      </c>
      <c r="AI637" s="316" t="s">
        <v>938</v>
      </c>
      <c r="AJ637" s="316" t="s">
        <v>956</v>
      </c>
      <c r="AK637" s="316" t="s">
        <v>978</v>
      </c>
      <c r="AL637" s="316" t="s">
        <v>978</v>
      </c>
      <c r="AM637" s="316" t="s">
        <v>978</v>
      </c>
      <c r="AN637" s="316" t="s">
        <v>956</v>
      </c>
      <c r="AO637" s="316" t="s">
        <v>699</v>
      </c>
      <c r="AP637" s="316" t="s">
        <v>938</v>
      </c>
      <c r="AQ637" s="316" t="s">
        <v>978</v>
      </c>
      <c r="AR637" s="316" t="s">
        <v>978</v>
      </c>
    </row>
    <row r="638" spans="1:44">
      <c r="A638" s="316" t="s">
        <v>3511</v>
      </c>
      <c r="B638" s="316" t="s">
        <v>3512</v>
      </c>
      <c r="C638" s="316" t="s">
        <v>8923</v>
      </c>
      <c r="D638" s="317">
        <v>45946</v>
      </c>
      <c r="E638" s="316" t="s">
        <v>7923</v>
      </c>
      <c r="F638" s="316" t="s">
        <v>644</v>
      </c>
      <c r="G638" s="316" t="s">
        <v>7879</v>
      </c>
      <c r="H638" s="316" t="s">
        <v>3190</v>
      </c>
      <c r="I638" s="316" t="s">
        <v>3196</v>
      </c>
      <c r="J638" s="316" t="s">
        <v>956</v>
      </c>
      <c r="K638" s="316" t="s">
        <v>947</v>
      </c>
      <c r="L638" s="316" t="s">
        <v>956</v>
      </c>
      <c r="M638" s="316" t="s">
        <v>940</v>
      </c>
      <c r="N638" s="316" t="s">
        <v>938</v>
      </c>
      <c r="O638" s="316" t="s">
        <v>936</v>
      </c>
      <c r="P638" s="316" t="s">
        <v>956</v>
      </c>
      <c r="Q638" s="316" t="s">
        <v>956</v>
      </c>
      <c r="R638" s="316" t="s">
        <v>947</v>
      </c>
      <c r="S638" s="316" t="s">
        <v>956</v>
      </c>
      <c r="T638" s="316" t="s">
        <v>940</v>
      </c>
      <c r="U638" s="316" t="s">
        <v>938</v>
      </c>
      <c r="V638" s="316" t="s">
        <v>956</v>
      </c>
      <c r="W638" s="316" t="s">
        <v>947</v>
      </c>
      <c r="X638" s="316" t="s">
        <v>956</v>
      </c>
      <c r="Y638" s="316" t="s">
        <v>978</v>
      </c>
      <c r="Z638" s="316" t="s">
        <v>978</v>
      </c>
      <c r="AA638" s="316" t="s">
        <v>940</v>
      </c>
      <c r="AB638" s="316" t="s">
        <v>938</v>
      </c>
      <c r="AC638" s="316" t="s">
        <v>956</v>
      </c>
      <c r="AD638" s="316" t="s">
        <v>978</v>
      </c>
      <c r="AE638" s="316" t="s">
        <v>978</v>
      </c>
      <c r="AF638" s="316" t="s">
        <v>956</v>
      </c>
      <c r="AG638" s="316" t="s">
        <v>956</v>
      </c>
      <c r="AH638" s="316" t="s">
        <v>940</v>
      </c>
      <c r="AI638" s="316" t="s">
        <v>938</v>
      </c>
      <c r="AJ638" s="316" t="s">
        <v>41</v>
      </c>
      <c r="AK638" s="316" t="s">
        <v>41</v>
      </c>
      <c r="AL638" s="316" t="s">
        <v>956</v>
      </c>
      <c r="AM638" s="316" t="s">
        <v>956</v>
      </c>
      <c r="AN638" s="316" t="s">
        <v>956</v>
      </c>
      <c r="AO638" s="316" t="s">
        <v>699</v>
      </c>
      <c r="AP638" s="316" t="s">
        <v>938</v>
      </c>
      <c r="AQ638" s="316" t="s">
        <v>956</v>
      </c>
      <c r="AR638" s="316" t="s">
        <v>956</v>
      </c>
    </row>
    <row r="639" spans="1:44">
      <c r="A639" s="316" t="s">
        <v>8924</v>
      </c>
      <c r="B639" s="316" t="s">
        <v>8925</v>
      </c>
      <c r="C639" s="316" t="s">
        <v>8754</v>
      </c>
      <c r="D639" s="317">
        <v>45927</v>
      </c>
      <c r="E639" s="316" t="s">
        <v>1202</v>
      </c>
      <c r="F639" s="316" t="s">
        <v>644</v>
      </c>
      <c r="G639" s="316" t="s">
        <v>7879</v>
      </c>
      <c r="H639" s="316" t="s">
        <v>3190</v>
      </c>
      <c r="I639" s="316" t="s">
        <v>3451</v>
      </c>
      <c r="J639" s="316" t="s">
        <v>941</v>
      </c>
      <c r="K639" s="316" t="s">
        <v>941</v>
      </c>
      <c r="L639" s="316" t="s">
        <v>941</v>
      </c>
      <c r="M639" s="316" t="s">
        <v>947</v>
      </c>
      <c r="N639" s="316" t="s">
        <v>940</v>
      </c>
      <c r="O639" s="316" t="s">
        <v>941</v>
      </c>
      <c r="P639" s="316" t="s">
        <v>941</v>
      </c>
      <c r="Q639" s="316" t="s">
        <v>947</v>
      </c>
      <c r="R639" s="316" t="s">
        <v>941</v>
      </c>
      <c r="S639" s="316" t="s">
        <v>941</v>
      </c>
      <c r="T639" s="316" t="s">
        <v>947</v>
      </c>
      <c r="U639" s="316" t="s">
        <v>940</v>
      </c>
      <c r="V639" s="316" t="s">
        <v>941</v>
      </c>
      <c r="W639" s="316" t="s">
        <v>941</v>
      </c>
      <c r="X639" s="316" t="s">
        <v>941</v>
      </c>
      <c r="Y639" s="316" t="s">
        <v>941</v>
      </c>
      <c r="Z639" s="316" t="s">
        <v>941</v>
      </c>
      <c r="AA639" s="316" t="s">
        <v>955</v>
      </c>
      <c r="AB639" s="316" t="s">
        <v>938</v>
      </c>
      <c r="AC639" s="316" t="s">
        <v>941</v>
      </c>
      <c r="AD639" s="316" t="s">
        <v>941</v>
      </c>
      <c r="AE639" s="316" t="s">
        <v>982</v>
      </c>
      <c r="AF639" s="316" t="s">
        <v>941</v>
      </c>
      <c r="AG639" s="316" t="s">
        <v>941</v>
      </c>
      <c r="AH639" s="316" t="s">
        <v>961</v>
      </c>
      <c r="AI639" s="316" t="s">
        <v>938</v>
      </c>
      <c r="AJ639" s="316" t="s">
        <v>947</v>
      </c>
      <c r="AK639" s="316" t="s">
        <v>941</v>
      </c>
      <c r="AL639" s="316" t="s">
        <v>941</v>
      </c>
      <c r="AM639" s="316" t="s">
        <v>941</v>
      </c>
      <c r="AN639" s="316" t="s">
        <v>941</v>
      </c>
      <c r="AO639" s="316" t="s">
        <v>699</v>
      </c>
      <c r="AP639" s="316" t="s">
        <v>938</v>
      </c>
      <c r="AQ639" s="316" t="s">
        <v>941</v>
      </c>
      <c r="AR639" s="316" t="s">
        <v>978</v>
      </c>
    </row>
    <row r="640" spans="1:44">
      <c r="A640" s="316" t="s">
        <v>8926</v>
      </c>
      <c r="B640" s="316" t="s">
        <v>8927</v>
      </c>
      <c r="C640" s="316" t="s">
        <v>8928</v>
      </c>
      <c r="D640" s="317">
        <v>45927</v>
      </c>
      <c r="E640" s="316" t="s">
        <v>8655</v>
      </c>
      <c r="F640" s="316" t="s">
        <v>169</v>
      </c>
      <c r="G640" s="316" t="s">
        <v>7879</v>
      </c>
      <c r="H640" s="316" t="s">
        <v>3190</v>
      </c>
      <c r="I640" s="316" t="s">
        <v>8332</v>
      </c>
      <c r="J640" s="316" t="s">
        <v>946</v>
      </c>
      <c r="K640" s="316" t="s">
        <v>946</v>
      </c>
      <c r="L640" s="316" t="s">
        <v>978</v>
      </c>
      <c r="M640" s="316" t="s">
        <v>978</v>
      </c>
      <c r="N640" s="316" t="s">
        <v>938</v>
      </c>
      <c r="O640" s="316" t="s">
        <v>946</v>
      </c>
      <c r="P640" s="316" t="s">
        <v>978</v>
      </c>
      <c r="Q640" s="316" t="s">
        <v>946</v>
      </c>
      <c r="R640" s="316" t="s">
        <v>946</v>
      </c>
      <c r="S640" s="316" t="s">
        <v>946</v>
      </c>
      <c r="T640" s="316" t="s">
        <v>970</v>
      </c>
      <c r="U640" s="316" t="s">
        <v>938</v>
      </c>
      <c r="V640" s="316" t="s">
        <v>946</v>
      </c>
      <c r="W640" s="316" t="s">
        <v>946</v>
      </c>
      <c r="X640" s="316" t="s">
        <v>946</v>
      </c>
      <c r="Y640" s="316" t="s">
        <v>946</v>
      </c>
      <c r="Z640" s="316" t="s">
        <v>946</v>
      </c>
      <c r="AA640" s="316" t="s">
        <v>937</v>
      </c>
      <c r="AB640" s="316" t="s">
        <v>938</v>
      </c>
      <c r="AC640" s="316" t="s">
        <v>947</v>
      </c>
      <c r="AD640" s="316" t="s">
        <v>699</v>
      </c>
      <c r="AE640" s="316" t="s">
        <v>946</v>
      </c>
      <c r="AF640" s="316" t="s">
        <v>946</v>
      </c>
      <c r="AG640" s="316" t="s">
        <v>946</v>
      </c>
      <c r="AH640" s="316" t="s">
        <v>970</v>
      </c>
      <c r="AI640" s="316" t="s">
        <v>938</v>
      </c>
      <c r="AJ640" s="316" t="s">
        <v>946</v>
      </c>
      <c r="AK640" s="316" t="s">
        <v>946</v>
      </c>
      <c r="AL640" s="316" t="s">
        <v>939</v>
      </c>
      <c r="AM640" s="316" t="s">
        <v>939</v>
      </c>
      <c r="AN640" s="316" t="s">
        <v>939</v>
      </c>
      <c r="AO640" s="316" t="s">
        <v>954</v>
      </c>
      <c r="AP640" s="316" t="s">
        <v>938</v>
      </c>
      <c r="AQ640" s="316" t="s">
        <v>939</v>
      </c>
      <c r="AR640" s="316" t="s">
        <v>939</v>
      </c>
    </row>
    <row r="641" spans="1:44">
      <c r="A641" s="316" t="s">
        <v>8929</v>
      </c>
      <c r="B641" s="316" t="s">
        <v>8930</v>
      </c>
      <c r="C641" s="316" t="s">
        <v>8931</v>
      </c>
      <c r="D641" s="317">
        <v>45947</v>
      </c>
      <c r="E641" s="316" t="s">
        <v>7891</v>
      </c>
      <c r="F641" s="316" t="s">
        <v>644</v>
      </c>
      <c r="G641" s="316" t="s">
        <v>7879</v>
      </c>
      <c r="H641" s="316" t="s">
        <v>3190</v>
      </c>
      <c r="I641" s="316" t="s">
        <v>3193</v>
      </c>
      <c r="J641" s="316" t="s">
        <v>939</v>
      </c>
      <c r="K641" s="316" t="s">
        <v>939</v>
      </c>
      <c r="L641" s="316" t="s">
        <v>982</v>
      </c>
      <c r="M641" s="316" t="s">
        <v>937</v>
      </c>
      <c r="N641" s="316" t="s">
        <v>938</v>
      </c>
      <c r="O641" s="316" t="s">
        <v>939</v>
      </c>
      <c r="P641" s="316" t="s">
        <v>939</v>
      </c>
      <c r="Q641" s="316" t="s">
        <v>939</v>
      </c>
      <c r="R641" s="316" t="s">
        <v>939</v>
      </c>
      <c r="S641" s="316" t="s">
        <v>939</v>
      </c>
      <c r="T641" s="316" t="s">
        <v>956</v>
      </c>
      <c r="U641" s="316" t="s">
        <v>938</v>
      </c>
      <c r="V641" s="316" t="s">
        <v>939</v>
      </c>
      <c r="W641" s="316" t="s">
        <v>939</v>
      </c>
      <c r="X641" s="316" t="s">
        <v>939</v>
      </c>
      <c r="Y641" s="316" t="s">
        <v>978</v>
      </c>
      <c r="Z641" s="316" t="s">
        <v>939</v>
      </c>
      <c r="AA641" s="316" t="s">
        <v>939</v>
      </c>
      <c r="AB641" s="316" t="s">
        <v>961</v>
      </c>
      <c r="AC641" s="316" t="s">
        <v>939</v>
      </c>
      <c r="AD641" s="316" t="s">
        <v>939</v>
      </c>
      <c r="AE641" s="316" t="s">
        <v>941</v>
      </c>
      <c r="AF641" s="316" t="s">
        <v>966</v>
      </c>
      <c r="AG641" s="316" t="s">
        <v>939</v>
      </c>
      <c r="AH641" s="316" t="s">
        <v>978</v>
      </c>
      <c r="AI641" s="316" t="s">
        <v>940</v>
      </c>
      <c r="AJ641" s="316" t="s">
        <v>939</v>
      </c>
      <c r="AK641" s="316" t="s">
        <v>941</v>
      </c>
      <c r="AL641" s="316" t="s">
        <v>939</v>
      </c>
      <c r="AM641" s="316" t="s">
        <v>939</v>
      </c>
      <c r="AN641" s="316" t="s">
        <v>939</v>
      </c>
      <c r="AO641" s="316" t="s">
        <v>962</v>
      </c>
      <c r="AP641" s="316" t="s">
        <v>961</v>
      </c>
      <c r="AQ641" s="316" t="s">
        <v>941</v>
      </c>
      <c r="AR641" s="316" t="s">
        <v>939</v>
      </c>
    </row>
    <row r="642" spans="1:44">
      <c r="A642" s="316" t="s">
        <v>8932</v>
      </c>
      <c r="B642" s="316" t="s">
        <v>8933</v>
      </c>
      <c r="C642" s="316" t="s">
        <v>8934</v>
      </c>
      <c r="D642" s="317">
        <v>45947</v>
      </c>
      <c r="E642" s="316" t="s">
        <v>7891</v>
      </c>
      <c r="F642" s="316" t="s">
        <v>644</v>
      </c>
      <c r="G642" s="316" t="s">
        <v>7879</v>
      </c>
      <c r="H642" s="316" t="s">
        <v>3190</v>
      </c>
      <c r="I642" s="316" t="s">
        <v>3193</v>
      </c>
      <c r="J642" s="316" t="s">
        <v>947</v>
      </c>
      <c r="K642" s="316" t="s">
        <v>939</v>
      </c>
      <c r="L642" s="316" t="s">
        <v>939</v>
      </c>
      <c r="M642" s="316" t="s">
        <v>937</v>
      </c>
      <c r="N642" s="316" t="s">
        <v>938</v>
      </c>
      <c r="O642" s="316" t="s">
        <v>939</v>
      </c>
      <c r="P642" s="316" t="s">
        <v>939</v>
      </c>
      <c r="Q642" s="316" t="s">
        <v>939</v>
      </c>
      <c r="R642" s="316" t="s">
        <v>946</v>
      </c>
      <c r="S642" s="316" t="s">
        <v>939</v>
      </c>
      <c r="T642" s="316" t="s">
        <v>699</v>
      </c>
      <c r="U642" s="316" t="s">
        <v>938</v>
      </c>
      <c r="V642" s="316" t="s">
        <v>938</v>
      </c>
      <c r="W642" s="316" t="s">
        <v>938</v>
      </c>
      <c r="X642" s="316" t="s">
        <v>938</v>
      </c>
      <c r="Y642" s="316" t="s">
        <v>938</v>
      </c>
      <c r="Z642" s="316" t="s">
        <v>938</v>
      </c>
      <c r="AA642" s="316" t="s">
        <v>938</v>
      </c>
      <c r="AB642" s="316" t="s">
        <v>938</v>
      </c>
      <c r="AC642" s="316" t="s">
        <v>938</v>
      </c>
      <c r="AD642" s="316" t="s">
        <v>938</v>
      </c>
      <c r="AE642" s="316" t="s">
        <v>938</v>
      </c>
      <c r="AF642" s="316" t="s">
        <v>938</v>
      </c>
      <c r="AG642" s="316" t="s">
        <v>938</v>
      </c>
      <c r="AH642" s="316" t="s">
        <v>938</v>
      </c>
      <c r="AI642" s="316" t="s">
        <v>938</v>
      </c>
      <c r="AJ642" s="316" t="s">
        <v>938</v>
      </c>
      <c r="AK642" s="316" t="s">
        <v>938</v>
      </c>
      <c r="AL642" s="316" t="s">
        <v>938</v>
      </c>
      <c r="AM642" s="316" t="s">
        <v>938</v>
      </c>
      <c r="AN642" s="316" t="s">
        <v>938</v>
      </c>
      <c r="AO642" s="316" t="s">
        <v>938</v>
      </c>
      <c r="AP642" s="316" t="s">
        <v>938</v>
      </c>
      <c r="AQ642" s="316" t="s">
        <v>938</v>
      </c>
      <c r="AR642" s="316" t="s">
        <v>938</v>
      </c>
    </row>
    <row r="643" spans="1:44">
      <c r="A643" s="316" t="s">
        <v>8935</v>
      </c>
      <c r="B643" s="316" t="s">
        <v>8936</v>
      </c>
      <c r="C643" s="316" t="s">
        <v>8937</v>
      </c>
      <c r="D643" s="317">
        <v>45947</v>
      </c>
      <c r="E643" s="316" t="s">
        <v>7891</v>
      </c>
      <c r="F643" s="316" t="s">
        <v>644</v>
      </c>
      <c r="G643" s="316" t="s">
        <v>7879</v>
      </c>
      <c r="H643" s="316" t="s">
        <v>3190</v>
      </c>
      <c r="I643" s="316" t="s">
        <v>3193</v>
      </c>
      <c r="J643" s="316" t="s">
        <v>947</v>
      </c>
      <c r="K643" s="316" t="s">
        <v>956</v>
      </c>
      <c r="L643" s="316" t="s">
        <v>978</v>
      </c>
      <c r="M643" s="316" t="s">
        <v>936</v>
      </c>
      <c r="N643" s="316" t="s">
        <v>938</v>
      </c>
      <c r="O643" s="316" t="s">
        <v>937</v>
      </c>
      <c r="P643" s="316" t="s">
        <v>947</v>
      </c>
      <c r="Q643" s="316" t="s">
        <v>955</v>
      </c>
      <c r="R643" s="316" t="s">
        <v>987</v>
      </c>
      <c r="S643" s="316" t="s">
        <v>947</v>
      </c>
      <c r="T643" s="316" t="s">
        <v>956</v>
      </c>
      <c r="U643" s="316" t="s">
        <v>961</v>
      </c>
      <c r="V643" s="316" t="s">
        <v>965</v>
      </c>
      <c r="W643" s="316" t="s">
        <v>939</v>
      </c>
      <c r="X643" s="316" t="s">
        <v>947</v>
      </c>
      <c r="Y643" s="316" t="s">
        <v>977</v>
      </c>
      <c r="Z643" s="316" t="s">
        <v>941</v>
      </c>
      <c r="AA643" s="316" t="s">
        <v>940</v>
      </c>
      <c r="AB643" s="316" t="s">
        <v>938</v>
      </c>
      <c r="AC643" s="316" t="s">
        <v>936</v>
      </c>
      <c r="AD643" s="316" t="s">
        <v>936</v>
      </c>
      <c r="AE643" s="316" t="s">
        <v>978</v>
      </c>
      <c r="AF643" s="316" t="s">
        <v>965</v>
      </c>
      <c r="AG643" s="316" t="s">
        <v>977</v>
      </c>
      <c r="AH643" s="316" t="s">
        <v>956</v>
      </c>
      <c r="AI643" s="316" t="s">
        <v>962</v>
      </c>
      <c r="AJ643" s="316" t="s">
        <v>982</v>
      </c>
      <c r="AK643" s="316" t="s">
        <v>941</v>
      </c>
      <c r="AL643" s="316" t="s">
        <v>939</v>
      </c>
      <c r="AM643" s="316" t="s">
        <v>966</v>
      </c>
      <c r="AN643" s="316" t="s">
        <v>955</v>
      </c>
      <c r="AO643" s="316" t="s">
        <v>949</v>
      </c>
      <c r="AP643" s="316" t="s">
        <v>961</v>
      </c>
      <c r="AQ643" s="316" t="s">
        <v>977</v>
      </c>
      <c r="AR643" s="316" t="s">
        <v>982</v>
      </c>
    </row>
    <row r="644" spans="1:44">
      <c r="A644" s="316" t="s">
        <v>8938</v>
      </c>
      <c r="B644" s="316" t="s">
        <v>8939</v>
      </c>
      <c r="C644" s="316" t="s">
        <v>8940</v>
      </c>
      <c r="D644" s="317">
        <v>45947</v>
      </c>
      <c r="E644" s="316" t="s">
        <v>7891</v>
      </c>
      <c r="F644" s="316" t="s">
        <v>644</v>
      </c>
      <c r="G644" s="316" t="s">
        <v>7879</v>
      </c>
      <c r="H644" s="316" t="s">
        <v>3190</v>
      </c>
      <c r="I644" s="316" t="s">
        <v>3193</v>
      </c>
      <c r="J644" s="316" t="s">
        <v>956</v>
      </c>
      <c r="K644" s="316" t="s">
        <v>947</v>
      </c>
      <c r="L644" s="316" t="s">
        <v>947</v>
      </c>
      <c r="M644" s="316" t="s">
        <v>935</v>
      </c>
      <c r="N644" s="316" t="s">
        <v>938</v>
      </c>
      <c r="O644" s="316" t="s">
        <v>939</v>
      </c>
      <c r="P644" s="316" t="s">
        <v>939</v>
      </c>
      <c r="Q644" s="316" t="s">
        <v>947</v>
      </c>
      <c r="R644" s="316" t="s">
        <v>939</v>
      </c>
      <c r="S644" s="316" t="s">
        <v>956</v>
      </c>
      <c r="T644" s="316" t="s">
        <v>953</v>
      </c>
      <c r="U644" s="316" t="s">
        <v>938</v>
      </c>
      <c r="V644" s="316" t="s">
        <v>947</v>
      </c>
      <c r="W644" s="316" t="s">
        <v>947</v>
      </c>
      <c r="X644" s="316" t="s">
        <v>947</v>
      </c>
      <c r="Y644" s="316" t="s">
        <v>947</v>
      </c>
      <c r="Z644" s="316" t="s">
        <v>947</v>
      </c>
      <c r="AA644" s="316" t="s">
        <v>947</v>
      </c>
      <c r="AB644" s="316" t="s">
        <v>938</v>
      </c>
      <c r="AC644" s="316" t="s">
        <v>955</v>
      </c>
      <c r="AD644" s="316" t="s">
        <v>947</v>
      </c>
      <c r="AE644" s="316" t="s">
        <v>947</v>
      </c>
      <c r="AF644" s="316" t="s">
        <v>947</v>
      </c>
      <c r="AG644" s="316" t="s">
        <v>947</v>
      </c>
      <c r="AH644" s="316" t="s">
        <v>953</v>
      </c>
      <c r="AI644" s="316" t="s">
        <v>938</v>
      </c>
      <c r="AJ644" s="316" t="s">
        <v>947</v>
      </c>
      <c r="AK644" s="316" t="s">
        <v>947</v>
      </c>
      <c r="AL644" s="316" t="s">
        <v>947</v>
      </c>
      <c r="AM644" s="316" t="s">
        <v>956</v>
      </c>
      <c r="AN644" s="316" t="s">
        <v>939</v>
      </c>
      <c r="AO644" s="316" t="s">
        <v>699</v>
      </c>
      <c r="AP644" s="316" t="s">
        <v>938</v>
      </c>
      <c r="AQ644" s="316" t="s">
        <v>936</v>
      </c>
      <c r="AR644" s="316" t="s">
        <v>936</v>
      </c>
    </row>
    <row r="645" spans="1:44">
      <c r="A645" s="316" t="s">
        <v>8941</v>
      </c>
      <c r="B645" s="316" t="s">
        <v>8942</v>
      </c>
      <c r="C645" s="316" t="s">
        <v>8943</v>
      </c>
      <c r="D645" s="317">
        <v>45944</v>
      </c>
      <c r="E645" s="316" t="s">
        <v>1196</v>
      </c>
      <c r="F645" s="316" t="s">
        <v>169</v>
      </c>
      <c r="G645" s="316" t="s">
        <v>7879</v>
      </c>
      <c r="H645" s="316" t="s">
        <v>3190</v>
      </c>
      <c r="I645" s="316" t="s">
        <v>3459</v>
      </c>
      <c r="J645" s="316" t="s">
        <v>941</v>
      </c>
      <c r="K645" s="316" t="s">
        <v>939</v>
      </c>
      <c r="L645" s="316" t="s">
        <v>941</v>
      </c>
      <c r="M645" s="316" t="s">
        <v>935</v>
      </c>
      <c r="N645" s="316" t="s">
        <v>938</v>
      </c>
      <c r="O645" s="316" t="s">
        <v>941</v>
      </c>
      <c r="P645" s="316" t="s">
        <v>941</v>
      </c>
      <c r="Q645" s="316" t="s">
        <v>978</v>
      </c>
      <c r="R645" s="316" t="s">
        <v>947</v>
      </c>
      <c r="S645" s="316" t="s">
        <v>982</v>
      </c>
      <c r="T645" s="316" t="s">
        <v>961</v>
      </c>
      <c r="U645" s="316" t="s">
        <v>938</v>
      </c>
      <c r="V645" s="316" t="s">
        <v>941</v>
      </c>
      <c r="W645" s="316" t="s">
        <v>941</v>
      </c>
      <c r="X645" s="316" t="s">
        <v>947</v>
      </c>
      <c r="Y645" s="316" t="s">
        <v>978</v>
      </c>
      <c r="Z645" s="316" t="s">
        <v>939</v>
      </c>
      <c r="AA645" s="316" t="s">
        <v>961</v>
      </c>
      <c r="AB645" s="316" t="s">
        <v>938</v>
      </c>
      <c r="AC645" s="316" t="s">
        <v>941</v>
      </c>
      <c r="AD645" s="316" t="s">
        <v>941</v>
      </c>
      <c r="AE645" s="316" t="s">
        <v>941</v>
      </c>
      <c r="AF645" s="316" t="s">
        <v>956</v>
      </c>
      <c r="AG645" s="316" t="s">
        <v>941</v>
      </c>
      <c r="AH645" s="316" t="s">
        <v>940</v>
      </c>
      <c r="AI645" s="316" t="s">
        <v>938</v>
      </c>
      <c r="AJ645" s="316" t="s">
        <v>941</v>
      </c>
      <c r="AK645" s="316" t="s">
        <v>941</v>
      </c>
      <c r="AL645" s="316" t="s">
        <v>941</v>
      </c>
      <c r="AM645" s="316" t="s">
        <v>941</v>
      </c>
      <c r="AN645" s="316" t="s">
        <v>941</v>
      </c>
      <c r="AO645" s="316" t="s">
        <v>699</v>
      </c>
      <c r="AP645" s="316" t="s">
        <v>938</v>
      </c>
      <c r="AQ645" s="316" t="s">
        <v>941</v>
      </c>
      <c r="AR645" s="316" t="s">
        <v>941</v>
      </c>
    </row>
    <row r="646" spans="1:44">
      <c r="A646" s="316" t="s">
        <v>8944</v>
      </c>
      <c r="B646" s="316" t="s">
        <v>8945</v>
      </c>
      <c r="C646" s="316" t="s">
        <v>8946</v>
      </c>
      <c r="D646" s="317">
        <v>45947</v>
      </c>
      <c r="E646" s="316" t="s">
        <v>1202</v>
      </c>
      <c r="F646" s="316" t="s">
        <v>169</v>
      </c>
      <c r="G646" s="316" t="s">
        <v>7879</v>
      </c>
      <c r="H646" s="316" t="s">
        <v>3190</v>
      </c>
      <c r="I646" s="316" t="s">
        <v>3192</v>
      </c>
      <c r="J646" s="316" t="s">
        <v>941</v>
      </c>
      <c r="K646" s="316" t="s">
        <v>941</v>
      </c>
      <c r="L646" s="316" t="s">
        <v>941</v>
      </c>
      <c r="M646" s="316" t="s">
        <v>947</v>
      </c>
      <c r="N646" s="316" t="s">
        <v>940</v>
      </c>
      <c r="O646" s="316" t="s">
        <v>939</v>
      </c>
      <c r="P646" s="316" t="s">
        <v>947</v>
      </c>
      <c r="Q646" s="316" t="s">
        <v>947</v>
      </c>
      <c r="R646" s="316" t="s">
        <v>941</v>
      </c>
      <c r="S646" s="316" t="s">
        <v>941</v>
      </c>
      <c r="T646" s="316" t="s">
        <v>956</v>
      </c>
      <c r="U646" s="316" t="s">
        <v>938</v>
      </c>
      <c r="V646" s="316" t="s">
        <v>953</v>
      </c>
      <c r="W646" s="316" t="s">
        <v>942</v>
      </c>
      <c r="X646" s="316" t="s">
        <v>956</v>
      </c>
      <c r="Y646" s="316" t="s">
        <v>942</v>
      </c>
      <c r="Z646" s="316" t="s">
        <v>941</v>
      </c>
      <c r="AA646" s="316" t="s">
        <v>947</v>
      </c>
      <c r="AB646" s="316" t="s">
        <v>938</v>
      </c>
      <c r="AC646" s="316" t="s">
        <v>941</v>
      </c>
      <c r="AD646" s="316" t="s">
        <v>941</v>
      </c>
      <c r="AE646" s="316" t="s">
        <v>941</v>
      </c>
      <c r="AF646" s="316" t="s">
        <v>941</v>
      </c>
      <c r="AG646" s="316" t="s">
        <v>956</v>
      </c>
      <c r="AH646" s="316" t="s">
        <v>936</v>
      </c>
      <c r="AI646" s="316" t="s">
        <v>938</v>
      </c>
      <c r="AJ646" s="316" t="s">
        <v>978</v>
      </c>
      <c r="AK646" s="316" t="s">
        <v>956</v>
      </c>
      <c r="AL646" s="316" t="s">
        <v>978</v>
      </c>
      <c r="AM646" s="316" t="s">
        <v>978</v>
      </c>
      <c r="AN646" s="316" t="s">
        <v>956</v>
      </c>
      <c r="AO646" s="316" t="s">
        <v>699</v>
      </c>
      <c r="AP646" s="316" t="s">
        <v>940</v>
      </c>
      <c r="AQ646" s="316" t="s">
        <v>956</v>
      </c>
      <c r="AR646" s="316" t="s">
        <v>941</v>
      </c>
    </row>
    <row r="647" spans="1:44">
      <c r="A647" s="316" t="s">
        <v>8947</v>
      </c>
      <c r="B647" s="316" t="s">
        <v>8948</v>
      </c>
      <c r="C647" s="316" t="s">
        <v>8949</v>
      </c>
      <c r="D647" s="317">
        <v>45945</v>
      </c>
      <c r="E647" s="316" t="s">
        <v>7913</v>
      </c>
      <c r="F647" s="316" t="s">
        <v>169</v>
      </c>
      <c r="G647" s="316" t="s">
        <v>7879</v>
      </c>
      <c r="H647" s="316" t="s">
        <v>3190</v>
      </c>
      <c r="I647" s="316" t="s">
        <v>3192</v>
      </c>
      <c r="J647" s="316" t="s">
        <v>978</v>
      </c>
      <c r="K647" s="316" t="s">
        <v>978</v>
      </c>
      <c r="L647" s="316" t="s">
        <v>978</v>
      </c>
      <c r="M647" s="316" t="s">
        <v>961</v>
      </c>
      <c r="N647" s="316" t="s">
        <v>938</v>
      </c>
      <c r="O647" s="316" t="s">
        <v>978</v>
      </c>
      <c r="P647" s="316" t="s">
        <v>956</v>
      </c>
      <c r="Q647" s="316" t="s">
        <v>939</v>
      </c>
      <c r="R647" s="316" t="s">
        <v>982</v>
      </c>
      <c r="S647" s="316" t="s">
        <v>941</v>
      </c>
      <c r="T647" s="316" t="s">
        <v>961</v>
      </c>
      <c r="U647" s="316" t="s">
        <v>938</v>
      </c>
      <c r="V647" s="316" t="s">
        <v>941</v>
      </c>
      <c r="W647" s="316" t="s">
        <v>982</v>
      </c>
      <c r="X647" s="316" t="s">
        <v>941</v>
      </c>
      <c r="Y647" s="316" t="s">
        <v>966</v>
      </c>
      <c r="Z647" s="316" t="s">
        <v>941</v>
      </c>
      <c r="AA647" s="316" t="s">
        <v>939</v>
      </c>
      <c r="AB647" s="316" t="s">
        <v>938</v>
      </c>
      <c r="AC647" s="316" t="s">
        <v>941</v>
      </c>
      <c r="AD647" s="316" t="s">
        <v>941</v>
      </c>
      <c r="AE647" s="316" t="s">
        <v>982</v>
      </c>
      <c r="AF647" s="316" t="s">
        <v>941</v>
      </c>
      <c r="AG647" s="316" t="s">
        <v>941</v>
      </c>
      <c r="AH647" s="316" t="s">
        <v>940</v>
      </c>
      <c r="AI647" s="316" t="s">
        <v>938</v>
      </c>
      <c r="AJ647" s="316" t="s">
        <v>941</v>
      </c>
      <c r="AK647" s="316" t="s">
        <v>941</v>
      </c>
      <c r="AL647" s="316" t="s">
        <v>956</v>
      </c>
      <c r="AM647" s="316" t="s">
        <v>936</v>
      </c>
      <c r="AN647" s="316" t="s">
        <v>936</v>
      </c>
      <c r="AO647" s="316" t="s">
        <v>936</v>
      </c>
      <c r="AP647" s="316" t="s">
        <v>938</v>
      </c>
      <c r="AQ647" s="316" t="s">
        <v>978</v>
      </c>
      <c r="AR647" s="316" t="s">
        <v>956</v>
      </c>
    </row>
    <row r="648" spans="1:44">
      <c r="A648" s="316" t="s">
        <v>8950</v>
      </c>
      <c r="B648" s="316" t="s">
        <v>8951</v>
      </c>
      <c r="C648" s="316" t="s">
        <v>8952</v>
      </c>
      <c r="D648" s="317">
        <v>45945</v>
      </c>
      <c r="E648" s="316" t="s">
        <v>1196</v>
      </c>
      <c r="F648" s="316" t="s">
        <v>169</v>
      </c>
      <c r="G648" s="316" t="s">
        <v>7879</v>
      </c>
      <c r="H648" s="316" t="s">
        <v>3190</v>
      </c>
      <c r="I648" s="316" t="s">
        <v>3459</v>
      </c>
      <c r="J648" s="316" t="s">
        <v>941</v>
      </c>
      <c r="K648" s="316" t="s">
        <v>941</v>
      </c>
      <c r="L648" s="316" t="s">
        <v>947</v>
      </c>
      <c r="M648" s="316" t="s">
        <v>935</v>
      </c>
      <c r="N648" s="316" t="s">
        <v>938</v>
      </c>
      <c r="O648" s="316" t="s">
        <v>941</v>
      </c>
      <c r="P648" s="316" t="s">
        <v>941</v>
      </c>
      <c r="Q648" s="316" t="s">
        <v>947</v>
      </c>
      <c r="R648" s="316" t="s">
        <v>936</v>
      </c>
      <c r="S648" s="316" t="s">
        <v>939</v>
      </c>
      <c r="T648" s="316" t="s">
        <v>961</v>
      </c>
      <c r="U648" s="316" t="s">
        <v>938</v>
      </c>
      <c r="V648" s="316" t="s">
        <v>978</v>
      </c>
      <c r="W648" s="316" t="s">
        <v>941</v>
      </c>
      <c r="X648" s="316" t="s">
        <v>956</v>
      </c>
      <c r="Y648" s="316" t="s">
        <v>956</v>
      </c>
      <c r="Z648" s="316" t="s">
        <v>956</v>
      </c>
      <c r="AA648" s="316" t="s">
        <v>940</v>
      </c>
      <c r="AB648" s="316" t="s">
        <v>938</v>
      </c>
      <c r="AC648" s="316" t="s">
        <v>956</v>
      </c>
      <c r="AD648" s="316" t="s">
        <v>978</v>
      </c>
      <c r="AE648" s="316" t="s">
        <v>978</v>
      </c>
      <c r="AF648" s="316" t="s">
        <v>978</v>
      </c>
      <c r="AG648" s="316" t="s">
        <v>955</v>
      </c>
      <c r="AH648" s="316" t="s">
        <v>940</v>
      </c>
      <c r="AI648" s="316" t="s">
        <v>938</v>
      </c>
      <c r="AJ648" s="316" t="s">
        <v>956</v>
      </c>
      <c r="AK648" s="316" t="s">
        <v>936</v>
      </c>
      <c r="AL648" s="316" t="s">
        <v>956</v>
      </c>
      <c r="AM648" s="316" t="s">
        <v>955</v>
      </c>
      <c r="AN648" s="316" t="s">
        <v>978</v>
      </c>
      <c r="AO648" s="316" t="s">
        <v>699</v>
      </c>
      <c r="AP648" s="316" t="s">
        <v>938</v>
      </c>
      <c r="AQ648" s="316" t="s">
        <v>956</v>
      </c>
      <c r="AR648" s="316" t="s">
        <v>956</v>
      </c>
    </row>
    <row r="649" spans="1:44">
      <c r="A649" s="316" t="s">
        <v>3514</v>
      </c>
      <c r="B649" s="316" t="s">
        <v>3515</v>
      </c>
      <c r="C649" s="316" t="s">
        <v>8953</v>
      </c>
      <c r="D649" s="317">
        <v>45944</v>
      </c>
      <c r="E649" s="316" t="s">
        <v>1196</v>
      </c>
      <c r="F649" s="316" t="s">
        <v>169</v>
      </c>
      <c r="G649" s="316" t="s">
        <v>7879</v>
      </c>
      <c r="H649" s="316" t="s">
        <v>3190</v>
      </c>
      <c r="I649" s="316" t="s">
        <v>3459</v>
      </c>
      <c r="J649" s="316" t="s">
        <v>982</v>
      </c>
      <c r="K649" s="316" t="s">
        <v>939</v>
      </c>
      <c r="L649" s="316" t="s">
        <v>941</v>
      </c>
      <c r="M649" s="316" t="s">
        <v>937</v>
      </c>
      <c r="N649" s="316" t="s">
        <v>938</v>
      </c>
      <c r="O649" s="316" t="s">
        <v>982</v>
      </c>
      <c r="P649" s="316" t="s">
        <v>941</v>
      </c>
      <c r="Q649" s="316" t="s">
        <v>699</v>
      </c>
      <c r="R649" s="316" t="s">
        <v>939</v>
      </c>
      <c r="S649" s="316" t="s">
        <v>982</v>
      </c>
      <c r="T649" s="316" t="s">
        <v>937</v>
      </c>
      <c r="U649" s="316" t="s">
        <v>938</v>
      </c>
      <c r="V649" s="316" t="s">
        <v>982</v>
      </c>
      <c r="W649" s="316" t="s">
        <v>982</v>
      </c>
      <c r="X649" s="316" t="s">
        <v>947</v>
      </c>
      <c r="Y649" s="316" t="s">
        <v>978</v>
      </c>
      <c r="Z649" s="316" t="s">
        <v>941</v>
      </c>
      <c r="AA649" s="316" t="s">
        <v>961</v>
      </c>
      <c r="AB649" s="316" t="s">
        <v>938</v>
      </c>
      <c r="AC649" s="316" t="s">
        <v>982</v>
      </c>
      <c r="AD649" s="316" t="s">
        <v>41</v>
      </c>
      <c r="AE649" s="316" t="s">
        <v>941</v>
      </c>
      <c r="AF649" s="316" t="s">
        <v>956</v>
      </c>
      <c r="AG649" s="316" t="s">
        <v>941</v>
      </c>
      <c r="AH649" s="316" t="s">
        <v>940</v>
      </c>
      <c r="AI649" s="316" t="s">
        <v>938</v>
      </c>
      <c r="AJ649" s="316" t="s">
        <v>941</v>
      </c>
      <c r="AK649" s="316" t="s">
        <v>941</v>
      </c>
      <c r="AL649" s="316" t="s">
        <v>982</v>
      </c>
      <c r="AM649" s="316" t="s">
        <v>941</v>
      </c>
      <c r="AN649" s="316" t="s">
        <v>941</v>
      </c>
      <c r="AO649" s="316" t="s">
        <v>699</v>
      </c>
      <c r="AP649" s="316" t="s">
        <v>938</v>
      </c>
      <c r="AQ649" s="316" t="s">
        <v>941</v>
      </c>
      <c r="AR649" s="316" t="s">
        <v>941</v>
      </c>
    </row>
    <row r="650" spans="1:44">
      <c r="A650" s="316" t="s">
        <v>8954</v>
      </c>
      <c r="B650" s="316" t="s">
        <v>8955</v>
      </c>
      <c r="C650" s="316" t="s">
        <v>8956</v>
      </c>
      <c r="D650" s="317">
        <v>45948</v>
      </c>
      <c r="E650" s="316" t="s">
        <v>7891</v>
      </c>
      <c r="F650" s="316" t="s">
        <v>644</v>
      </c>
      <c r="G650" s="316" t="s">
        <v>7879</v>
      </c>
      <c r="H650" s="316" t="s">
        <v>3190</v>
      </c>
      <c r="I650" s="316" t="s">
        <v>3193</v>
      </c>
      <c r="J650" s="316" t="s">
        <v>982</v>
      </c>
      <c r="K650" s="316" t="s">
        <v>978</v>
      </c>
      <c r="L650" s="316" t="s">
        <v>978</v>
      </c>
      <c r="M650" s="316" t="s">
        <v>961</v>
      </c>
      <c r="N650" s="316" t="s">
        <v>938</v>
      </c>
      <c r="O650" s="316" t="s">
        <v>939</v>
      </c>
      <c r="P650" s="316" t="s">
        <v>961</v>
      </c>
      <c r="Q650" s="316" t="s">
        <v>946</v>
      </c>
      <c r="R650" s="316" t="s">
        <v>939</v>
      </c>
      <c r="S650" s="316" t="s">
        <v>939</v>
      </c>
      <c r="T650" s="316" t="s">
        <v>977</v>
      </c>
      <c r="U650" s="316" t="s">
        <v>970</v>
      </c>
      <c r="V650" s="316" t="s">
        <v>982</v>
      </c>
      <c r="W650" s="316" t="s">
        <v>941</v>
      </c>
      <c r="X650" s="316" t="s">
        <v>941</v>
      </c>
      <c r="Y650" s="316" t="s">
        <v>977</v>
      </c>
      <c r="Z650" s="316" t="s">
        <v>977</v>
      </c>
      <c r="AA650" s="316" t="s">
        <v>939</v>
      </c>
      <c r="AB650" s="316" t="s">
        <v>975</v>
      </c>
      <c r="AC650" s="316" t="s">
        <v>8692</v>
      </c>
      <c r="AD650" s="316" t="s">
        <v>978</v>
      </c>
      <c r="AE650" s="316" t="s">
        <v>939</v>
      </c>
      <c r="AF650" s="316" t="s">
        <v>947</v>
      </c>
      <c r="AG650" s="316" t="s">
        <v>955</v>
      </c>
      <c r="AH650" s="316" t="s">
        <v>956</v>
      </c>
      <c r="AI650" s="316" t="s">
        <v>940</v>
      </c>
      <c r="AJ650" s="316" t="s">
        <v>941</v>
      </c>
      <c r="AK650" s="316" t="s">
        <v>964</v>
      </c>
      <c r="AL650" s="316" t="s">
        <v>982</v>
      </c>
      <c r="AM650" s="316" t="s">
        <v>699</v>
      </c>
      <c r="AN650" s="316" t="s">
        <v>942</v>
      </c>
      <c r="AO650" s="316" t="s">
        <v>8692</v>
      </c>
      <c r="AP650" s="316" t="s">
        <v>961</v>
      </c>
      <c r="AQ650" s="316" t="s">
        <v>982</v>
      </c>
      <c r="AR650" s="316" t="s">
        <v>947</v>
      </c>
    </row>
    <row r="651" spans="1:44">
      <c r="A651" s="316" t="s">
        <v>8957</v>
      </c>
      <c r="B651" s="316" t="s">
        <v>8958</v>
      </c>
      <c r="C651" s="316" t="s">
        <v>8959</v>
      </c>
      <c r="D651" s="317">
        <v>45948</v>
      </c>
      <c r="E651" s="316" t="s">
        <v>7891</v>
      </c>
      <c r="F651" s="316" t="s">
        <v>644</v>
      </c>
      <c r="G651" s="316" t="s">
        <v>7879</v>
      </c>
      <c r="H651" s="316" t="s">
        <v>3190</v>
      </c>
      <c r="I651" s="316" t="s">
        <v>3193</v>
      </c>
      <c r="J651" s="316" t="s">
        <v>941</v>
      </c>
      <c r="K651" s="316" t="s">
        <v>978</v>
      </c>
      <c r="L651" s="316" t="s">
        <v>978</v>
      </c>
      <c r="M651" s="316" t="s">
        <v>961</v>
      </c>
      <c r="N651" s="316" t="s">
        <v>938</v>
      </c>
      <c r="O651" s="316" t="s">
        <v>961</v>
      </c>
      <c r="P651" s="316" t="s">
        <v>947</v>
      </c>
      <c r="Q651" s="316" t="s">
        <v>946</v>
      </c>
      <c r="R651" s="316" t="s">
        <v>987</v>
      </c>
      <c r="S651" s="316" t="s">
        <v>947</v>
      </c>
      <c r="T651" s="316" t="s">
        <v>977</v>
      </c>
      <c r="U651" s="316" t="s">
        <v>975</v>
      </c>
      <c r="V651" s="316" t="s">
        <v>941</v>
      </c>
      <c r="W651" s="316" t="s">
        <v>939</v>
      </c>
      <c r="X651" s="316" t="s">
        <v>941</v>
      </c>
      <c r="Y651" s="316" t="s">
        <v>977</v>
      </c>
      <c r="Z651" s="316" t="s">
        <v>977</v>
      </c>
      <c r="AA651" s="316" t="s">
        <v>947</v>
      </c>
      <c r="AB651" s="316" t="s">
        <v>975</v>
      </c>
      <c r="AC651" s="316" t="s">
        <v>1183</v>
      </c>
      <c r="AD651" s="316" t="s">
        <v>978</v>
      </c>
      <c r="AE651" s="316" t="s">
        <v>939</v>
      </c>
      <c r="AF651" s="316" t="s">
        <v>939</v>
      </c>
      <c r="AG651" s="316" t="s">
        <v>978</v>
      </c>
      <c r="AH651" s="316" t="s">
        <v>956</v>
      </c>
      <c r="AI651" s="316" t="s">
        <v>962</v>
      </c>
      <c r="AJ651" s="316" t="s">
        <v>939</v>
      </c>
      <c r="AK651" s="316" t="s">
        <v>964</v>
      </c>
      <c r="AL651" s="316" t="s">
        <v>941</v>
      </c>
      <c r="AM651" s="316" t="s">
        <v>699</v>
      </c>
      <c r="AN651" s="316" t="s">
        <v>953</v>
      </c>
      <c r="AO651" s="316" t="s">
        <v>8960</v>
      </c>
      <c r="AP651" s="316" t="s">
        <v>938</v>
      </c>
      <c r="AQ651" s="316" t="s">
        <v>940</v>
      </c>
      <c r="AR651" s="316" t="s">
        <v>946</v>
      </c>
    </row>
    <row r="652" spans="1:44">
      <c r="A652" s="316" t="s">
        <v>8961</v>
      </c>
      <c r="B652" s="316" t="s">
        <v>8962</v>
      </c>
      <c r="C652" s="316" t="s">
        <v>8963</v>
      </c>
      <c r="D652" s="317">
        <v>45948</v>
      </c>
      <c r="E652" s="316" t="s">
        <v>1202</v>
      </c>
      <c r="F652" s="316" t="s">
        <v>169</v>
      </c>
      <c r="G652" s="316" t="s">
        <v>7879</v>
      </c>
      <c r="H652" s="316" t="s">
        <v>3190</v>
      </c>
      <c r="I652" s="316" t="s">
        <v>3192</v>
      </c>
      <c r="J652" s="316" t="s">
        <v>941</v>
      </c>
      <c r="K652" s="316" t="s">
        <v>956</v>
      </c>
      <c r="L652" s="316" t="s">
        <v>941</v>
      </c>
      <c r="M652" s="316" t="s">
        <v>947</v>
      </c>
      <c r="N652" s="316" t="s">
        <v>938</v>
      </c>
      <c r="O652" s="316" t="s">
        <v>936</v>
      </c>
      <c r="P652" s="316" t="s">
        <v>941</v>
      </c>
      <c r="Q652" s="316" t="s">
        <v>947</v>
      </c>
      <c r="R652" s="316" t="s">
        <v>941</v>
      </c>
      <c r="S652" s="316" t="s">
        <v>941</v>
      </c>
      <c r="T652" s="316" t="s">
        <v>947</v>
      </c>
      <c r="U652" s="316" t="s">
        <v>940</v>
      </c>
      <c r="V652" s="316" t="s">
        <v>941</v>
      </c>
      <c r="W652" s="316" t="s">
        <v>941</v>
      </c>
      <c r="X652" s="316" t="s">
        <v>941</v>
      </c>
      <c r="Y652" s="316" t="s">
        <v>941</v>
      </c>
      <c r="Z652" s="316" t="s">
        <v>941</v>
      </c>
      <c r="AA652" s="316" t="s">
        <v>947</v>
      </c>
      <c r="AB652" s="316" t="s">
        <v>938</v>
      </c>
      <c r="AC652" s="316" t="s">
        <v>941</v>
      </c>
      <c r="AD652" s="316" t="s">
        <v>947</v>
      </c>
      <c r="AE652" s="316" t="s">
        <v>941</v>
      </c>
      <c r="AF652" s="316" t="s">
        <v>941</v>
      </c>
      <c r="AG652" s="316" t="s">
        <v>956</v>
      </c>
      <c r="AH652" s="316" t="s">
        <v>956</v>
      </c>
      <c r="AI652" s="316" t="s">
        <v>938</v>
      </c>
      <c r="AJ652" s="316" t="s">
        <v>941</v>
      </c>
      <c r="AK652" s="316" t="s">
        <v>941</v>
      </c>
      <c r="AL652" s="316" t="s">
        <v>941</v>
      </c>
      <c r="AM652" s="316" t="s">
        <v>941</v>
      </c>
      <c r="AN652" s="316" t="s">
        <v>941</v>
      </c>
      <c r="AO652" s="316" t="s">
        <v>936</v>
      </c>
      <c r="AP652" s="316" t="s">
        <v>940</v>
      </c>
      <c r="AQ652" s="316" t="s">
        <v>941</v>
      </c>
      <c r="AR652" s="316" t="s">
        <v>956</v>
      </c>
    </row>
    <row r="653" spans="1:44">
      <c r="A653" s="316" t="s">
        <v>8964</v>
      </c>
      <c r="B653" s="316" t="s">
        <v>8965</v>
      </c>
      <c r="C653" s="316" t="s">
        <v>8966</v>
      </c>
      <c r="D653" s="317">
        <v>45948</v>
      </c>
      <c r="E653" s="316" t="s">
        <v>7913</v>
      </c>
      <c r="F653" s="316" t="s">
        <v>644</v>
      </c>
      <c r="G653" s="316" t="s">
        <v>7879</v>
      </c>
      <c r="H653" s="316" t="s">
        <v>3190</v>
      </c>
      <c r="I653" s="316" t="s">
        <v>3193</v>
      </c>
      <c r="J653" s="316" t="s">
        <v>956</v>
      </c>
      <c r="K653" s="316" t="s">
        <v>947</v>
      </c>
      <c r="L653" s="316" t="s">
        <v>947</v>
      </c>
      <c r="M653" s="316" t="s">
        <v>956</v>
      </c>
      <c r="N653" s="316" t="s">
        <v>938</v>
      </c>
      <c r="O653" s="316" t="s">
        <v>956</v>
      </c>
      <c r="P653" s="316" t="s">
        <v>956</v>
      </c>
      <c r="Q653" s="316" t="s">
        <v>947</v>
      </c>
      <c r="R653" s="316" t="s">
        <v>947</v>
      </c>
      <c r="S653" s="316" t="s">
        <v>956</v>
      </c>
      <c r="T653" s="316" t="s">
        <v>956</v>
      </c>
      <c r="U653" s="316" t="s">
        <v>961</v>
      </c>
      <c r="V653" s="316" t="s">
        <v>947</v>
      </c>
      <c r="W653" s="316" t="s">
        <v>956</v>
      </c>
      <c r="X653" s="316" t="s">
        <v>947</v>
      </c>
      <c r="Y653" s="316" t="s">
        <v>956</v>
      </c>
      <c r="Z653" s="316" t="s">
        <v>947</v>
      </c>
      <c r="AA653" s="316" t="s">
        <v>956</v>
      </c>
      <c r="AB653" s="316" t="s">
        <v>954</v>
      </c>
      <c r="AC653" s="316" t="s">
        <v>947</v>
      </c>
      <c r="AD653" s="316" t="s">
        <v>956</v>
      </c>
      <c r="AE653" s="316" t="s">
        <v>947</v>
      </c>
      <c r="AF653" s="316" t="s">
        <v>947</v>
      </c>
      <c r="AG653" s="316" t="s">
        <v>956</v>
      </c>
      <c r="AH653" s="316" t="s">
        <v>935</v>
      </c>
      <c r="AI653" s="316" t="s">
        <v>938</v>
      </c>
      <c r="AJ653" s="316" t="s">
        <v>947</v>
      </c>
      <c r="AK653" s="316" t="s">
        <v>947</v>
      </c>
      <c r="AL653" s="316" t="s">
        <v>947</v>
      </c>
      <c r="AM653" s="316" t="s">
        <v>947</v>
      </c>
      <c r="AN653" s="316" t="s">
        <v>947</v>
      </c>
      <c r="AO653" s="316" t="s">
        <v>699</v>
      </c>
      <c r="AP653" s="316" t="s">
        <v>938</v>
      </c>
      <c r="AQ653" s="316" t="s">
        <v>947</v>
      </c>
      <c r="AR653" s="316" t="s">
        <v>947</v>
      </c>
    </row>
    <row r="654" spans="1:44">
      <c r="A654" s="316" t="s">
        <v>8967</v>
      </c>
      <c r="B654" s="316" t="s">
        <v>8968</v>
      </c>
      <c r="C654" s="316" t="s">
        <v>8969</v>
      </c>
      <c r="D654" s="317">
        <v>45943</v>
      </c>
      <c r="E654" s="316" t="s">
        <v>1021</v>
      </c>
      <c r="F654" s="316" t="s">
        <v>644</v>
      </c>
      <c r="G654" s="316" t="s">
        <v>7879</v>
      </c>
      <c r="H654" s="316" t="s">
        <v>3190</v>
      </c>
      <c r="I654" s="316" t="s">
        <v>3406</v>
      </c>
      <c r="J654" s="316" t="s">
        <v>941</v>
      </c>
      <c r="K654" s="316" t="s">
        <v>947</v>
      </c>
      <c r="L654" s="316" t="s">
        <v>947</v>
      </c>
      <c r="M654" s="316" t="s">
        <v>941</v>
      </c>
      <c r="N654" s="316" t="s">
        <v>699</v>
      </c>
      <c r="O654" s="316" t="s">
        <v>699</v>
      </c>
      <c r="P654" s="316" t="s">
        <v>938</v>
      </c>
      <c r="Q654" s="316" t="s">
        <v>938</v>
      </c>
      <c r="R654" s="316" t="s">
        <v>938</v>
      </c>
      <c r="S654" s="316" t="s">
        <v>938</v>
      </c>
      <c r="T654" s="316" t="s">
        <v>938</v>
      </c>
      <c r="U654" s="316" t="s">
        <v>938</v>
      </c>
      <c r="V654" s="316" t="s">
        <v>938</v>
      </c>
      <c r="W654" s="316" t="s">
        <v>938</v>
      </c>
      <c r="X654" s="316" t="s">
        <v>938</v>
      </c>
      <c r="Y654" s="316" t="s">
        <v>938</v>
      </c>
      <c r="Z654" s="316" t="s">
        <v>938</v>
      </c>
      <c r="AA654" s="316" t="s">
        <v>938</v>
      </c>
      <c r="AB654" s="316" t="s">
        <v>938</v>
      </c>
      <c r="AC654" s="316" t="s">
        <v>938</v>
      </c>
      <c r="AD654" s="316" t="s">
        <v>938</v>
      </c>
      <c r="AE654" s="316" t="s">
        <v>938</v>
      </c>
      <c r="AF654" s="316" t="s">
        <v>938</v>
      </c>
      <c r="AG654" s="316" t="s">
        <v>938</v>
      </c>
      <c r="AH654" s="316" t="s">
        <v>938</v>
      </c>
      <c r="AI654" s="316" t="s">
        <v>938</v>
      </c>
      <c r="AJ654" s="316" t="s">
        <v>938</v>
      </c>
      <c r="AK654" s="316" t="s">
        <v>938</v>
      </c>
      <c r="AL654" s="316" t="s">
        <v>938</v>
      </c>
      <c r="AM654" s="316" t="s">
        <v>938</v>
      </c>
      <c r="AN654" s="316" t="s">
        <v>938</v>
      </c>
      <c r="AO654" s="316" t="s">
        <v>938</v>
      </c>
      <c r="AP654" s="316" t="s">
        <v>938</v>
      </c>
      <c r="AQ654" s="316" t="s">
        <v>938</v>
      </c>
      <c r="AR654" s="316" t="s">
        <v>938</v>
      </c>
    </row>
    <row r="655" spans="1:44">
      <c r="A655" s="316" t="s">
        <v>8970</v>
      </c>
      <c r="B655" s="316" t="s">
        <v>8971</v>
      </c>
      <c r="C655" s="316" t="s">
        <v>8972</v>
      </c>
      <c r="D655" s="317">
        <v>45951</v>
      </c>
      <c r="E655" s="316" t="s">
        <v>1196</v>
      </c>
      <c r="F655" s="316" t="s">
        <v>169</v>
      </c>
      <c r="G655" s="316" t="s">
        <v>7879</v>
      </c>
      <c r="H655" s="316" t="s">
        <v>3190</v>
      </c>
      <c r="I655" s="316" t="s">
        <v>3459</v>
      </c>
      <c r="J655" s="316" t="s">
        <v>941</v>
      </c>
      <c r="K655" s="316" t="s">
        <v>941</v>
      </c>
      <c r="L655" s="316" t="s">
        <v>947</v>
      </c>
      <c r="M655" s="316" t="s">
        <v>935</v>
      </c>
      <c r="N655" s="316" t="s">
        <v>938</v>
      </c>
      <c r="O655" s="316" t="s">
        <v>955</v>
      </c>
      <c r="P655" s="316" t="s">
        <v>946</v>
      </c>
      <c r="Q655" s="316" t="s">
        <v>975</v>
      </c>
      <c r="R655" s="316" t="s">
        <v>947</v>
      </c>
      <c r="S655" s="316" t="s">
        <v>978</v>
      </c>
      <c r="T655" s="316" t="s">
        <v>975</v>
      </c>
      <c r="U655" s="316" t="s">
        <v>938</v>
      </c>
      <c r="V655" s="316" t="s">
        <v>947</v>
      </c>
      <c r="W655" s="316" t="s">
        <v>956</v>
      </c>
      <c r="X655" s="316" t="s">
        <v>941</v>
      </c>
      <c r="Y655" s="316" t="s">
        <v>978</v>
      </c>
      <c r="Z655" s="316" t="s">
        <v>947</v>
      </c>
      <c r="AA655" s="316" t="s">
        <v>935</v>
      </c>
      <c r="AB655" s="316" t="s">
        <v>940</v>
      </c>
      <c r="AC655" s="316" t="s">
        <v>941</v>
      </c>
      <c r="AD655" s="316" t="s">
        <v>956</v>
      </c>
      <c r="AE655" s="316" t="s">
        <v>941</v>
      </c>
      <c r="AF655" s="316" t="s">
        <v>956</v>
      </c>
      <c r="AG655" s="316" t="s">
        <v>947</v>
      </c>
      <c r="AH655" s="316" t="s">
        <v>940</v>
      </c>
      <c r="AI655" s="316" t="s">
        <v>938</v>
      </c>
      <c r="AJ655" s="316" t="s">
        <v>936</v>
      </c>
      <c r="AK655" s="316" t="s">
        <v>941</v>
      </c>
      <c r="AL655" s="316" t="s">
        <v>941</v>
      </c>
      <c r="AM655" s="316" t="s">
        <v>956</v>
      </c>
      <c r="AN655" s="316" t="s">
        <v>947</v>
      </c>
      <c r="AO655" s="316" t="s">
        <v>699</v>
      </c>
      <c r="AP655" s="316" t="s">
        <v>938</v>
      </c>
      <c r="AQ655" s="316" t="s">
        <v>956</v>
      </c>
      <c r="AR655" s="316" t="s">
        <v>947</v>
      </c>
    </row>
    <row r="656" spans="1:44">
      <c r="A656" s="316" t="s">
        <v>8973</v>
      </c>
      <c r="B656" s="316" t="s">
        <v>8974</v>
      </c>
      <c r="C656" s="316" t="s">
        <v>8975</v>
      </c>
      <c r="D656" s="317">
        <v>45951</v>
      </c>
      <c r="E656" s="316" t="s">
        <v>1196</v>
      </c>
      <c r="F656" s="316" t="s">
        <v>644</v>
      </c>
      <c r="G656" s="316" t="s">
        <v>7879</v>
      </c>
      <c r="H656" s="316" t="s">
        <v>3190</v>
      </c>
      <c r="I656" s="316" t="s">
        <v>3459</v>
      </c>
      <c r="J656" s="316" t="s">
        <v>941</v>
      </c>
      <c r="K656" s="316" t="s">
        <v>947</v>
      </c>
      <c r="L656" s="316" t="s">
        <v>941</v>
      </c>
      <c r="M656" s="316" t="s">
        <v>935</v>
      </c>
      <c r="N656" s="316" t="s">
        <v>940</v>
      </c>
      <c r="O656" s="316" t="s">
        <v>941</v>
      </c>
      <c r="P656" s="316" t="s">
        <v>941</v>
      </c>
      <c r="Q656" s="316" t="s">
        <v>699</v>
      </c>
      <c r="R656" s="316" t="s">
        <v>947</v>
      </c>
      <c r="S656" s="316" t="s">
        <v>947</v>
      </c>
      <c r="T656" s="316" t="s">
        <v>935</v>
      </c>
      <c r="U656" s="316" t="s">
        <v>962</v>
      </c>
      <c r="V656" s="316" t="s">
        <v>939</v>
      </c>
      <c r="W656" s="316" t="s">
        <v>956</v>
      </c>
      <c r="X656" s="316" t="s">
        <v>947</v>
      </c>
      <c r="Y656" s="316" t="s">
        <v>939</v>
      </c>
      <c r="Z656" s="316" t="s">
        <v>939</v>
      </c>
      <c r="AA656" s="316" t="s">
        <v>935</v>
      </c>
      <c r="AB656" s="316" t="s">
        <v>940</v>
      </c>
      <c r="AC656" s="316" t="s">
        <v>956</v>
      </c>
      <c r="AD656" s="316" t="s">
        <v>941</v>
      </c>
      <c r="AE656" s="316" t="s">
        <v>941</v>
      </c>
      <c r="AF656" s="316" t="s">
        <v>941</v>
      </c>
      <c r="AG656" s="316" t="s">
        <v>941</v>
      </c>
      <c r="AH656" s="316" t="s">
        <v>975</v>
      </c>
      <c r="AI656" s="316" t="s">
        <v>938</v>
      </c>
      <c r="AJ656" s="316" t="s">
        <v>955</v>
      </c>
      <c r="AK656" s="316" t="s">
        <v>941</v>
      </c>
      <c r="AL656" s="316" t="s">
        <v>941</v>
      </c>
      <c r="AM656" s="316" t="s">
        <v>956</v>
      </c>
      <c r="AN656" s="316" t="s">
        <v>941</v>
      </c>
      <c r="AO656" s="316" t="s">
        <v>1056</v>
      </c>
      <c r="AP656" s="316" t="s">
        <v>938</v>
      </c>
      <c r="AQ656" s="316" t="s">
        <v>956</v>
      </c>
      <c r="AR656" s="316" t="s">
        <v>947</v>
      </c>
    </row>
    <row r="657" spans="1:44">
      <c r="A657" s="316" t="s">
        <v>8976</v>
      </c>
      <c r="B657" s="316" t="s">
        <v>8977</v>
      </c>
      <c r="C657" s="316" t="s">
        <v>8978</v>
      </c>
      <c r="D657" s="317">
        <v>45951</v>
      </c>
      <c r="E657" s="316" t="s">
        <v>1202</v>
      </c>
      <c r="F657" s="316" t="s">
        <v>169</v>
      </c>
      <c r="G657" s="316" t="s">
        <v>7879</v>
      </c>
      <c r="H657" s="316" t="s">
        <v>3190</v>
      </c>
      <c r="I657" s="316" t="s">
        <v>3192</v>
      </c>
      <c r="J657" s="316" t="s">
        <v>941</v>
      </c>
      <c r="K657" s="316" t="s">
        <v>941</v>
      </c>
      <c r="L657" s="316" t="s">
        <v>956</v>
      </c>
      <c r="M657" s="316" t="s">
        <v>940</v>
      </c>
      <c r="N657" s="316" t="s">
        <v>940</v>
      </c>
      <c r="O657" s="316" t="s">
        <v>941</v>
      </c>
      <c r="P657" s="316" t="s">
        <v>956</v>
      </c>
      <c r="Q657" s="316" t="s">
        <v>947</v>
      </c>
      <c r="R657" s="316" t="s">
        <v>936</v>
      </c>
      <c r="S657" s="316" t="s">
        <v>941</v>
      </c>
      <c r="T657" s="316" t="s">
        <v>947</v>
      </c>
      <c r="U657" s="316" t="s">
        <v>938</v>
      </c>
      <c r="V657" s="316" t="s">
        <v>953</v>
      </c>
      <c r="W657" s="316" t="s">
        <v>953</v>
      </c>
      <c r="X657" s="316" t="s">
        <v>978</v>
      </c>
      <c r="Y657" s="316" t="s">
        <v>953</v>
      </c>
      <c r="Z657" s="316" t="s">
        <v>982</v>
      </c>
      <c r="AA657" s="316" t="s">
        <v>978</v>
      </c>
      <c r="AB657" s="316" t="s">
        <v>938</v>
      </c>
      <c r="AC657" s="316" t="s">
        <v>936</v>
      </c>
      <c r="AD657" s="316" t="s">
        <v>982</v>
      </c>
      <c r="AE657" s="316" t="s">
        <v>982</v>
      </c>
      <c r="AF657" s="316" t="s">
        <v>956</v>
      </c>
      <c r="AG657" s="316" t="s">
        <v>936</v>
      </c>
      <c r="AH657" s="316" t="s">
        <v>961</v>
      </c>
      <c r="AI657" s="316" t="s">
        <v>938</v>
      </c>
      <c r="AJ657" s="316" t="s">
        <v>936</v>
      </c>
      <c r="AK657" s="316" t="s">
        <v>941</v>
      </c>
      <c r="AL657" s="316" t="s">
        <v>941</v>
      </c>
      <c r="AM657" s="316" t="s">
        <v>941</v>
      </c>
      <c r="AN657" s="316" t="s">
        <v>956</v>
      </c>
      <c r="AO657" s="316" t="s">
        <v>699</v>
      </c>
      <c r="AP657" s="316" t="s">
        <v>938</v>
      </c>
      <c r="AQ657" s="316" t="s">
        <v>941</v>
      </c>
      <c r="AR657" s="316" t="s">
        <v>941</v>
      </c>
    </row>
    <row r="658" spans="1:44">
      <c r="A658" s="316" t="s">
        <v>8979</v>
      </c>
      <c r="B658" s="316" t="s">
        <v>8980</v>
      </c>
      <c r="C658" s="316" t="s">
        <v>8981</v>
      </c>
      <c r="D658" s="317">
        <v>45951</v>
      </c>
      <c r="E658" s="316" t="s">
        <v>1202</v>
      </c>
      <c r="F658" s="316" t="s">
        <v>644</v>
      </c>
      <c r="G658" s="316" t="s">
        <v>7879</v>
      </c>
      <c r="H658" s="316" t="s">
        <v>3190</v>
      </c>
      <c r="I658" s="316" t="s">
        <v>3451</v>
      </c>
      <c r="J658" s="316" t="s">
        <v>941</v>
      </c>
      <c r="K658" s="316" t="s">
        <v>941</v>
      </c>
      <c r="L658" s="316" t="s">
        <v>941</v>
      </c>
      <c r="M658" s="316" t="s">
        <v>956</v>
      </c>
      <c r="N658" s="316" t="s">
        <v>938</v>
      </c>
      <c r="O658" s="316" t="s">
        <v>941</v>
      </c>
      <c r="P658" s="316" t="s">
        <v>941</v>
      </c>
      <c r="Q658" s="316" t="s">
        <v>947</v>
      </c>
      <c r="R658" s="316" t="s">
        <v>941</v>
      </c>
      <c r="S658" s="316" t="s">
        <v>941</v>
      </c>
      <c r="T658" s="316" t="s">
        <v>956</v>
      </c>
      <c r="U658" s="316" t="s">
        <v>962</v>
      </c>
      <c r="V658" s="316" t="s">
        <v>953</v>
      </c>
      <c r="W658" s="316" t="s">
        <v>953</v>
      </c>
      <c r="X658" s="316" t="s">
        <v>978</v>
      </c>
      <c r="Y658" s="316" t="s">
        <v>942</v>
      </c>
      <c r="Z658" s="316" t="s">
        <v>941</v>
      </c>
      <c r="AA658" s="316" t="s">
        <v>947</v>
      </c>
      <c r="AB658" s="316" t="s">
        <v>940</v>
      </c>
      <c r="AC658" s="316" t="s">
        <v>941</v>
      </c>
      <c r="AD658" s="316" t="s">
        <v>941</v>
      </c>
      <c r="AE658" s="316" t="s">
        <v>941</v>
      </c>
      <c r="AF658" s="316" t="s">
        <v>941</v>
      </c>
      <c r="AG658" s="316" t="s">
        <v>941</v>
      </c>
      <c r="AH658" s="316" t="s">
        <v>699</v>
      </c>
      <c r="AI658" s="316" t="s">
        <v>938</v>
      </c>
      <c r="AJ658" s="316" t="s">
        <v>938</v>
      </c>
      <c r="AK658" s="316" t="s">
        <v>938</v>
      </c>
      <c r="AL658" s="316" t="s">
        <v>938</v>
      </c>
      <c r="AM658" s="316" t="s">
        <v>938</v>
      </c>
      <c r="AN658" s="316" t="s">
        <v>938</v>
      </c>
      <c r="AO658" s="316" t="s">
        <v>938</v>
      </c>
      <c r="AP658" s="316" t="s">
        <v>938</v>
      </c>
      <c r="AQ658" s="316" t="s">
        <v>938</v>
      </c>
      <c r="AR658" s="316" t="s">
        <v>938</v>
      </c>
    </row>
    <row r="659" spans="1:44">
      <c r="A659" s="316" t="s">
        <v>8982</v>
      </c>
      <c r="B659" s="316" t="s">
        <v>8983</v>
      </c>
      <c r="C659" s="316" t="s">
        <v>8984</v>
      </c>
      <c r="D659" s="317">
        <v>45951</v>
      </c>
      <c r="E659" s="316" t="s">
        <v>7887</v>
      </c>
      <c r="F659" s="316" t="s">
        <v>644</v>
      </c>
      <c r="G659" s="316" t="s">
        <v>7879</v>
      </c>
      <c r="H659" s="316" t="s">
        <v>3190</v>
      </c>
      <c r="I659" s="316" t="s">
        <v>3285</v>
      </c>
      <c r="J659" s="316" t="s">
        <v>955</v>
      </c>
      <c r="K659" s="316" t="s">
        <v>955</v>
      </c>
      <c r="L659" s="316" t="s">
        <v>955</v>
      </c>
      <c r="M659" s="316" t="s">
        <v>956</v>
      </c>
      <c r="N659" s="316" t="s">
        <v>938</v>
      </c>
      <c r="O659" s="316" t="s">
        <v>955</v>
      </c>
      <c r="P659" s="316" t="s">
        <v>956</v>
      </c>
      <c r="Q659" s="316" t="s">
        <v>955</v>
      </c>
      <c r="R659" s="316" t="s">
        <v>955</v>
      </c>
      <c r="S659" s="316" t="s">
        <v>956</v>
      </c>
      <c r="T659" s="316" t="s">
        <v>940</v>
      </c>
      <c r="U659" s="316" t="s">
        <v>938</v>
      </c>
      <c r="V659" s="316" t="s">
        <v>956</v>
      </c>
      <c r="W659" s="316" t="s">
        <v>956</v>
      </c>
      <c r="X659" s="316" t="s">
        <v>956</v>
      </c>
      <c r="Y659" s="316" t="s">
        <v>956</v>
      </c>
      <c r="Z659" s="316" t="s">
        <v>956</v>
      </c>
      <c r="AA659" s="316" t="s">
        <v>940</v>
      </c>
      <c r="AB659" s="316" t="s">
        <v>938</v>
      </c>
      <c r="AC659" s="316" t="s">
        <v>956</v>
      </c>
      <c r="AD659" s="316" t="s">
        <v>956</v>
      </c>
      <c r="AE659" s="316" t="s">
        <v>955</v>
      </c>
      <c r="AF659" s="316" t="s">
        <v>955</v>
      </c>
      <c r="AG659" s="316" t="s">
        <v>978</v>
      </c>
      <c r="AH659" s="316" t="s">
        <v>940</v>
      </c>
      <c r="AI659" s="316" t="s">
        <v>938</v>
      </c>
      <c r="AJ659" s="316" t="s">
        <v>956</v>
      </c>
      <c r="AK659" s="316" t="s">
        <v>955</v>
      </c>
      <c r="AL659" s="316" t="s">
        <v>955</v>
      </c>
      <c r="AM659" s="316" t="s">
        <v>955</v>
      </c>
      <c r="AN659" s="316" t="s">
        <v>955</v>
      </c>
      <c r="AO659" s="316" t="s">
        <v>699</v>
      </c>
      <c r="AP659" s="316" t="s">
        <v>938</v>
      </c>
      <c r="AQ659" s="316" t="s">
        <v>955</v>
      </c>
      <c r="AR659" s="316" t="s">
        <v>936</v>
      </c>
    </row>
    <row r="660" spans="1:44">
      <c r="A660" s="316" t="s">
        <v>8985</v>
      </c>
      <c r="B660" s="316" t="s">
        <v>8986</v>
      </c>
      <c r="C660" s="316" t="s">
        <v>8987</v>
      </c>
      <c r="D660" s="317">
        <v>45951</v>
      </c>
      <c r="E660" s="316" t="s">
        <v>7891</v>
      </c>
      <c r="F660" s="316" t="s">
        <v>169</v>
      </c>
      <c r="G660" s="316" t="s">
        <v>7879</v>
      </c>
      <c r="H660" s="316" t="s">
        <v>3190</v>
      </c>
      <c r="I660" s="316" t="s">
        <v>3192</v>
      </c>
      <c r="J660" s="316" t="s">
        <v>939</v>
      </c>
      <c r="K660" s="316" t="s">
        <v>978</v>
      </c>
      <c r="L660" s="316" t="s">
        <v>978</v>
      </c>
      <c r="M660" s="316" t="s">
        <v>937</v>
      </c>
      <c r="N660" s="316" t="s">
        <v>938</v>
      </c>
      <c r="O660" s="316" t="s">
        <v>978</v>
      </c>
      <c r="P660" s="316" t="s">
        <v>955</v>
      </c>
      <c r="Q660" s="316" t="s">
        <v>946</v>
      </c>
      <c r="R660" s="316" t="s">
        <v>955</v>
      </c>
      <c r="S660" s="316" t="s">
        <v>978</v>
      </c>
      <c r="T660" s="316" t="s">
        <v>942</v>
      </c>
      <c r="U660" s="316" t="s">
        <v>938</v>
      </c>
      <c r="V660" s="316" t="s">
        <v>982</v>
      </c>
      <c r="W660" s="316" t="s">
        <v>936</v>
      </c>
      <c r="X660" s="316" t="s">
        <v>982</v>
      </c>
      <c r="Y660" s="316" t="s">
        <v>941</v>
      </c>
      <c r="Z660" s="316" t="s">
        <v>939</v>
      </c>
      <c r="AA660" s="316" t="s">
        <v>953</v>
      </c>
      <c r="AB660" s="316" t="s">
        <v>938</v>
      </c>
      <c r="AC660" s="316" t="s">
        <v>941</v>
      </c>
      <c r="AD660" s="316" t="s">
        <v>978</v>
      </c>
      <c r="AE660" s="316" t="s">
        <v>955</v>
      </c>
      <c r="AF660" s="316" t="s">
        <v>978</v>
      </c>
      <c r="AG660" s="316" t="s">
        <v>956</v>
      </c>
      <c r="AH660" s="316" t="s">
        <v>975</v>
      </c>
      <c r="AI660" s="316" t="s">
        <v>938</v>
      </c>
      <c r="AJ660" s="316" t="s">
        <v>938</v>
      </c>
      <c r="AK660" s="316" t="s">
        <v>938</v>
      </c>
      <c r="AL660" s="316" t="s">
        <v>938</v>
      </c>
      <c r="AM660" s="316" t="s">
        <v>938</v>
      </c>
      <c r="AN660" s="316" t="s">
        <v>938</v>
      </c>
      <c r="AO660" s="316" t="s">
        <v>938</v>
      </c>
      <c r="AP660" s="316" t="s">
        <v>938</v>
      </c>
      <c r="AQ660" s="316" t="s">
        <v>938</v>
      </c>
      <c r="AR660" s="316" t="s">
        <v>938</v>
      </c>
    </row>
    <row r="661" spans="1:44">
      <c r="A661" s="316" t="s">
        <v>8988</v>
      </c>
      <c r="B661" s="316" t="s">
        <v>8989</v>
      </c>
      <c r="C661" s="316" t="s">
        <v>8990</v>
      </c>
      <c r="D661" s="317">
        <v>45951</v>
      </c>
      <c r="E661" s="316" t="s">
        <v>7887</v>
      </c>
      <c r="F661" s="316" t="s">
        <v>644</v>
      </c>
      <c r="G661" s="316" t="s">
        <v>7879</v>
      </c>
      <c r="H661" s="316" t="s">
        <v>3190</v>
      </c>
      <c r="I661" s="316" t="s">
        <v>3285</v>
      </c>
      <c r="J661" s="316" t="s">
        <v>955</v>
      </c>
      <c r="K661" s="316" t="s">
        <v>955</v>
      </c>
      <c r="L661" s="316" t="s">
        <v>955</v>
      </c>
      <c r="M661" s="316" t="s">
        <v>956</v>
      </c>
      <c r="N661" s="316" t="s">
        <v>938</v>
      </c>
      <c r="O661" s="316" t="s">
        <v>955</v>
      </c>
      <c r="P661" s="316" t="s">
        <v>956</v>
      </c>
      <c r="Q661" s="316" t="s">
        <v>955</v>
      </c>
      <c r="R661" s="316" t="s">
        <v>955</v>
      </c>
      <c r="S661" s="316" t="s">
        <v>955</v>
      </c>
      <c r="T661" s="316" t="s">
        <v>975</v>
      </c>
      <c r="U661" s="316" t="s">
        <v>938</v>
      </c>
      <c r="V661" s="316" t="s">
        <v>955</v>
      </c>
      <c r="W661" s="316" t="s">
        <v>955</v>
      </c>
      <c r="X661" s="316" t="s">
        <v>955</v>
      </c>
      <c r="Y661" s="316" t="s">
        <v>955</v>
      </c>
      <c r="Z661" s="316" t="s">
        <v>955</v>
      </c>
      <c r="AA661" s="316" t="s">
        <v>975</v>
      </c>
      <c r="AB661" s="316" t="s">
        <v>938</v>
      </c>
      <c r="AC661" s="316" t="s">
        <v>955</v>
      </c>
      <c r="AD661" s="316" t="s">
        <v>955</v>
      </c>
      <c r="AE661" s="316" t="s">
        <v>955</v>
      </c>
      <c r="AF661" s="316" t="s">
        <v>955</v>
      </c>
      <c r="AG661" s="316" t="s">
        <v>955</v>
      </c>
      <c r="AH661" s="316" t="s">
        <v>940</v>
      </c>
      <c r="AI661" s="316" t="s">
        <v>938</v>
      </c>
      <c r="AJ661" s="316" t="s">
        <v>956</v>
      </c>
      <c r="AK661" s="316" t="s">
        <v>955</v>
      </c>
      <c r="AL661" s="316" t="s">
        <v>955</v>
      </c>
      <c r="AM661" s="316" t="s">
        <v>955</v>
      </c>
      <c r="AN661" s="316" t="s">
        <v>955</v>
      </c>
      <c r="AO661" s="316" t="s">
        <v>699</v>
      </c>
      <c r="AP661" s="316" t="s">
        <v>938</v>
      </c>
      <c r="AQ661" s="316" t="s">
        <v>955</v>
      </c>
      <c r="AR661" s="316" t="s">
        <v>955</v>
      </c>
    </row>
    <row r="662" spans="1:44">
      <c r="A662" s="316" t="s">
        <v>8991</v>
      </c>
      <c r="B662" s="316" t="s">
        <v>8992</v>
      </c>
      <c r="C662" s="316" t="s">
        <v>8993</v>
      </c>
      <c r="D662" s="317">
        <v>45951</v>
      </c>
      <c r="E662" s="316" t="s">
        <v>7887</v>
      </c>
      <c r="F662" s="316" t="s">
        <v>644</v>
      </c>
      <c r="G662" s="316" t="s">
        <v>7879</v>
      </c>
      <c r="H662" s="316" t="s">
        <v>3190</v>
      </c>
      <c r="I662" s="316" t="s">
        <v>3285</v>
      </c>
      <c r="J662" s="316" t="s">
        <v>955</v>
      </c>
      <c r="K662" s="316" t="s">
        <v>955</v>
      </c>
      <c r="L662" s="316" t="s">
        <v>955</v>
      </c>
      <c r="M662" s="316" t="s">
        <v>956</v>
      </c>
      <c r="N662" s="316" t="s">
        <v>938</v>
      </c>
      <c r="O662" s="316" t="s">
        <v>955</v>
      </c>
      <c r="P662" s="316" t="s">
        <v>956</v>
      </c>
      <c r="Q662" s="316" t="s">
        <v>955</v>
      </c>
      <c r="R662" s="316" t="s">
        <v>955</v>
      </c>
      <c r="S662" s="316" t="s">
        <v>955</v>
      </c>
      <c r="T662" s="316" t="s">
        <v>975</v>
      </c>
      <c r="U662" s="316" t="s">
        <v>938</v>
      </c>
      <c r="V662" s="316" t="s">
        <v>955</v>
      </c>
      <c r="W662" s="316" t="s">
        <v>955</v>
      </c>
      <c r="X662" s="316" t="s">
        <v>955</v>
      </c>
      <c r="Y662" s="316" t="s">
        <v>955</v>
      </c>
      <c r="Z662" s="316" t="s">
        <v>955</v>
      </c>
      <c r="AA662" s="316" t="s">
        <v>970</v>
      </c>
      <c r="AB662" s="316" t="s">
        <v>938</v>
      </c>
      <c r="AC662" s="316" t="s">
        <v>955</v>
      </c>
      <c r="AD662" s="316" t="s">
        <v>955</v>
      </c>
      <c r="AE662" s="316" t="s">
        <v>955</v>
      </c>
      <c r="AF662" s="316" t="s">
        <v>955</v>
      </c>
      <c r="AG662" s="316" t="s">
        <v>955</v>
      </c>
      <c r="AH662" s="316" t="s">
        <v>940</v>
      </c>
      <c r="AI662" s="316" t="s">
        <v>938</v>
      </c>
      <c r="AJ662" s="316" t="s">
        <v>946</v>
      </c>
      <c r="AK662" s="316" t="s">
        <v>955</v>
      </c>
      <c r="AL662" s="316" t="s">
        <v>955</v>
      </c>
      <c r="AM662" s="316" t="s">
        <v>955</v>
      </c>
      <c r="AN662" s="316" t="s">
        <v>955</v>
      </c>
      <c r="AO662" s="316" t="s">
        <v>699</v>
      </c>
      <c r="AP662" s="316" t="s">
        <v>938</v>
      </c>
      <c r="AQ662" s="316" t="s">
        <v>955</v>
      </c>
      <c r="AR662" s="316" t="s">
        <v>955</v>
      </c>
    </row>
    <row r="663" spans="1:44">
      <c r="A663" s="316" t="s">
        <v>8994</v>
      </c>
      <c r="B663" s="316" t="s">
        <v>8995</v>
      </c>
      <c r="C663" s="316" t="s">
        <v>8996</v>
      </c>
      <c r="D663" s="317">
        <v>45951</v>
      </c>
      <c r="E663" s="316" t="s">
        <v>1196</v>
      </c>
      <c r="F663" s="316" t="s">
        <v>644</v>
      </c>
      <c r="G663" s="316" t="s">
        <v>7879</v>
      </c>
      <c r="H663" s="316" t="s">
        <v>3190</v>
      </c>
      <c r="I663" s="316" t="s">
        <v>3459</v>
      </c>
      <c r="J663" s="316" t="s">
        <v>941</v>
      </c>
      <c r="K663" s="316" t="s">
        <v>941</v>
      </c>
      <c r="L663" s="316" t="s">
        <v>941</v>
      </c>
      <c r="M663" s="316" t="s">
        <v>935</v>
      </c>
      <c r="N663" s="316" t="s">
        <v>940</v>
      </c>
      <c r="O663" s="316" t="s">
        <v>941</v>
      </c>
      <c r="P663" s="316" t="s">
        <v>941</v>
      </c>
      <c r="Q663" s="316" t="s">
        <v>947</v>
      </c>
      <c r="R663" s="316" t="s">
        <v>947</v>
      </c>
      <c r="S663" s="316" t="s">
        <v>947</v>
      </c>
      <c r="T663" s="316" t="s">
        <v>935</v>
      </c>
      <c r="U663" s="316" t="s">
        <v>962</v>
      </c>
      <c r="V663" s="316" t="s">
        <v>941</v>
      </c>
      <c r="W663" s="316" t="s">
        <v>941</v>
      </c>
      <c r="X663" s="316" t="s">
        <v>947</v>
      </c>
      <c r="Y663" s="316" t="s">
        <v>941</v>
      </c>
      <c r="Z663" s="316" t="s">
        <v>947</v>
      </c>
      <c r="AA663" s="316" t="s">
        <v>935</v>
      </c>
      <c r="AB663" s="316" t="s">
        <v>699</v>
      </c>
      <c r="AC663" s="316" t="s">
        <v>978</v>
      </c>
      <c r="AD663" s="316" t="s">
        <v>941</v>
      </c>
      <c r="AE663" s="316" t="s">
        <v>941</v>
      </c>
      <c r="AF663" s="316" t="s">
        <v>941</v>
      </c>
      <c r="AG663" s="316" t="s">
        <v>941</v>
      </c>
      <c r="AH663" s="316" t="s">
        <v>935</v>
      </c>
      <c r="AI663" s="316" t="s">
        <v>938</v>
      </c>
      <c r="AJ663" s="316" t="s">
        <v>941</v>
      </c>
      <c r="AK663" s="316" t="s">
        <v>941</v>
      </c>
      <c r="AL663" s="316" t="s">
        <v>941</v>
      </c>
      <c r="AM663" s="316" t="s">
        <v>956</v>
      </c>
      <c r="AN663" s="316" t="s">
        <v>941</v>
      </c>
      <c r="AO663" s="316" t="s">
        <v>1056</v>
      </c>
      <c r="AP663" s="316" t="s">
        <v>938</v>
      </c>
      <c r="AQ663" s="316" t="s">
        <v>956</v>
      </c>
      <c r="AR663" s="316" t="s">
        <v>941</v>
      </c>
    </row>
    <row r="664" spans="1:44">
      <c r="A664" s="316" t="s">
        <v>8997</v>
      </c>
      <c r="B664" s="316" t="s">
        <v>8998</v>
      </c>
      <c r="C664" s="316" t="s">
        <v>8999</v>
      </c>
      <c r="D664" s="317">
        <v>45951</v>
      </c>
      <c r="E664" s="316" t="s">
        <v>7887</v>
      </c>
      <c r="F664" s="316" t="s">
        <v>644</v>
      </c>
      <c r="G664" s="316" t="s">
        <v>7879</v>
      </c>
      <c r="H664" s="316" t="s">
        <v>3190</v>
      </c>
      <c r="I664" s="316" t="s">
        <v>3285</v>
      </c>
      <c r="J664" s="316" t="s">
        <v>955</v>
      </c>
      <c r="K664" s="316" t="s">
        <v>955</v>
      </c>
      <c r="L664" s="316" t="s">
        <v>955</v>
      </c>
      <c r="M664" s="316" t="s">
        <v>956</v>
      </c>
      <c r="N664" s="316" t="s">
        <v>938</v>
      </c>
      <c r="O664" s="316" t="s">
        <v>955</v>
      </c>
      <c r="P664" s="316" t="s">
        <v>955</v>
      </c>
      <c r="Q664" s="316" t="s">
        <v>955</v>
      </c>
      <c r="R664" s="316" t="s">
        <v>955</v>
      </c>
      <c r="S664" s="316" t="s">
        <v>956</v>
      </c>
      <c r="T664" s="316" t="s">
        <v>975</v>
      </c>
      <c r="U664" s="316" t="s">
        <v>938</v>
      </c>
      <c r="V664" s="316" t="s">
        <v>955</v>
      </c>
      <c r="W664" s="316" t="s">
        <v>955</v>
      </c>
      <c r="X664" s="316" t="s">
        <v>955</v>
      </c>
      <c r="Y664" s="316" t="s">
        <v>978</v>
      </c>
      <c r="Z664" s="316" t="s">
        <v>955</v>
      </c>
      <c r="AA664" s="316" t="s">
        <v>975</v>
      </c>
      <c r="AB664" s="316" t="s">
        <v>938</v>
      </c>
      <c r="AC664" s="316" t="s">
        <v>956</v>
      </c>
      <c r="AD664" s="316" t="s">
        <v>956</v>
      </c>
      <c r="AE664" s="316" t="s">
        <v>955</v>
      </c>
      <c r="AF664" s="316" t="s">
        <v>955</v>
      </c>
      <c r="AG664" s="316" t="s">
        <v>955</v>
      </c>
      <c r="AH664" s="316" t="s">
        <v>940</v>
      </c>
      <c r="AI664" s="316" t="s">
        <v>938</v>
      </c>
      <c r="AJ664" s="316" t="s">
        <v>955</v>
      </c>
      <c r="AK664" s="316" t="s">
        <v>955</v>
      </c>
      <c r="AL664" s="316" t="s">
        <v>955</v>
      </c>
      <c r="AM664" s="316" t="s">
        <v>955</v>
      </c>
      <c r="AN664" s="316" t="s">
        <v>955</v>
      </c>
      <c r="AO664" s="316" t="s">
        <v>699</v>
      </c>
      <c r="AP664" s="316" t="s">
        <v>938</v>
      </c>
      <c r="AQ664" s="316" t="s">
        <v>955</v>
      </c>
      <c r="AR664" s="316" t="s">
        <v>955</v>
      </c>
    </row>
    <row r="665" spans="1:44">
      <c r="A665" s="316" t="s">
        <v>9000</v>
      </c>
      <c r="B665" s="316" t="s">
        <v>9001</v>
      </c>
      <c r="C665" s="316" t="s">
        <v>9002</v>
      </c>
      <c r="D665" s="317">
        <v>45951</v>
      </c>
      <c r="E665" s="316" t="s">
        <v>1196</v>
      </c>
      <c r="F665" s="316" t="s">
        <v>644</v>
      </c>
      <c r="G665" s="316" t="s">
        <v>7879</v>
      </c>
      <c r="H665" s="316" t="s">
        <v>3190</v>
      </c>
      <c r="I665" s="316" t="s">
        <v>3459</v>
      </c>
      <c r="J665" s="316" t="s">
        <v>941</v>
      </c>
      <c r="K665" s="316" t="s">
        <v>941</v>
      </c>
      <c r="L665" s="316" t="s">
        <v>941</v>
      </c>
      <c r="M665" s="316" t="s">
        <v>935</v>
      </c>
      <c r="N665" s="316" t="s">
        <v>940</v>
      </c>
      <c r="O665" s="316" t="s">
        <v>941</v>
      </c>
      <c r="P665" s="316" t="s">
        <v>941</v>
      </c>
      <c r="Q665" s="316" t="s">
        <v>699</v>
      </c>
      <c r="R665" s="316" t="s">
        <v>947</v>
      </c>
      <c r="S665" s="316" t="s">
        <v>941</v>
      </c>
      <c r="T665" s="316" t="s">
        <v>935</v>
      </c>
      <c r="U665" s="316" t="s">
        <v>962</v>
      </c>
      <c r="V665" s="316" t="s">
        <v>941</v>
      </c>
      <c r="W665" s="316" t="s">
        <v>941</v>
      </c>
      <c r="X665" s="316" t="s">
        <v>947</v>
      </c>
      <c r="Y665" s="316" t="s">
        <v>941</v>
      </c>
      <c r="Z665" s="316" t="s">
        <v>947</v>
      </c>
      <c r="AA665" s="316" t="s">
        <v>935</v>
      </c>
      <c r="AB665" s="316" t="s">
        <v>940</v>
      </c>
      <c r="AC665" s="316" t="s">
        <v>941</v>
      </c>
      <c r="AD665" s="316" t="s">
        <v>941</v>
      </c>
      <c r="AE665" s="316" t="s">
        <v>941</v>
      </c>
      <c r="AF665" s="316" t="s">
        <v>941</v>
      </c>
      <c r="AG665" s="316" t="s">
        <v>941</v>
      </c>
      <c r="AH665" s="316" t="s">
        <v>935</v>
      </c>
      <c r="AI665" s="316" t="s">
        <v>938</v>
      </c>
      <c r="AJ665" s="316" t="s">
        <v>941</v>
      </c>
      <c r="AK665" s="316" t="s">
        <v>941</v>
      </c>
      <c r="AL665" s="316" t="s">
        <v>941</v>
      </c>
      <c r="AM665" s="316" t="s">
        <v>947</v>
      </c>
      <c r="AN665" s="316" t="s">
        <v>941</v>
      </c>
      <c r="AO665" s="316" t="s">
        <v>948</v>
      </c>
      <c r="AP665" s="316" t="s">
        <v>940</v>
      </c>
      <c r="AQ665" s="316" t="s">
        <v>941</v>
      </c>
      <c r="AR665" s="316" t="s">
        <v>941</v>
      </c>
    </row>
    <row r="666" spans="1:44">
      <c r="A666" s="316" t="s">
        <v>3542</v>
      </c>
      <c r="B666" s="316" t="s">
        <v>3543</v>
      </c>
      <c r="C666" s="316" t="s">
        <v>9003</v>
      </c>
      <c r="D666" s="317">
        <v>45951</v>
      </c>
      <c r="E666" s="316" t="s">
        <v>1202</v>
      </c>
      <c r="F666" s="316" t="s">
        <v>644</v>
      </c>
      <c r="G666" s="316" t="s">
        <v>7879</v>
      </c>
      <c r="H666" s="316" t="s">
        <v>3190</v>
      </c>
      <c r="I666" s="316" t="s">
        <v>3451</v>
      </c>
      <c r="J666" s="316" t="s">
        <v>956</v>
      </c>
      <c r="K666" s="316" t="s">
        <v>941</v>
      </c>
      <c r="L666" s="316" t="s">
        <v>941</v>
      </c>
      <c r="M666" s="316" t="s">
        <v>947</v>
      </c>
      <c r="N666" s="316" t="s">
        <v>962</v>
      </c>
      <c r="O666" s="316" t="s">
        <v>941</v>
      </c>
      <c r="P666" s="316" t="s">
        <v>941</v>
      </c>
      <c r="Q666" s="316" t="s">
        <v>947</v>
      </c>
      <c r="R666" s="316" t="s">
        <v>941</v>
      </c>
      <c r="S666" s="316" t="s">
        <v>941</v>
      </c>
      <c r="T666" s="316" t="s">
        <v>956</v>
      </c>
      <c r="U666" s="316" t="s">
        <v>938</v>
      </c>
      <c r="V666" s="316" t="s">
        <v>939</v>
      </c>
      <c r="W666" s="316" t="s">
        <v>956</v>
      </c>
      <c r="X666" s="316" t="s">
        <v>956</v>
      </c>
      <c r="Y666" s="316" t="s">
        <v>941</v>
      </c>
      <c r="Z666" s="316" t="s">
        <v>947</v>
      </c>
      <c r="AA666" s="316" t="s">
        <v>940</v>
      </c>
      <c r="AB666" s="316" t="s">
        <v>938</v>
      </c>
      <c r="AC666" s="316" t="s">
        <v>947</v>
      </c>
      <c r="AD666" s="316" t="s">
        <v>941</v>
      </c>
      <c r="AE666" s="316" t="s">
        <v>941</v>
      </c>
      <c r="AF666" s="316" t="s">
        <v>956</v>
      </c>
      <c r="AG666" s="316" t="s">
        <v>686</v>
      </c>
      <c r="AH666" s="316" t="s">
        <v>686</v>
      </c>
      <c r="AI666" s="316" t="s">
        <v>938</v>
      </c>
      <c r="AJ666" s="316" t="s">
        <v>686</v>
      </c>
      <c r="AK666" s="316" t="s">
        <v>686</v>
      </c>
      <c r="AL666" s="316" t="s">
        <v>686</v>
      </c>
      <c r="AM666" s="316" t="s">
        <v>686</v>
      </c>
      <c r="AN666" s="316" t="s">
        <v>686</v>
      </c>
      <c r="AO666" s="316" t="s">
        <v>699</v>
      </c>
      <c r="AP666" s="316" t="s">
        <v>940</v>
      </c>
      <c r="AQ666" s="316" t="s">
        <v>941</v>
      </c>
      <c r="AR666" s="316" t="s">
        <v>941</v>
      </c>
    </row>
    <row r="667" spans="1:44">
      <c r="A667" s="316" t="s">
        <v>9004</v>
      </c>
      <c r="B667" s="316" t="s">
        <v>9005</v>
      </c>
      <c r="C667" s="316" t="s">
        <v>9006</v>
      </c>
      <c r="D667" s="317">
        <v>45951</v>
      </c>
      <c r="E667" s="316" t="s">
        <v>7887</v>
      </c>
      <c r="F667" s="316" t="s">
        <v>644</v>
      </c>
      <c r="G667" s="316" t="s">
        <v>7879</v>
      </c>
      <c r="H667" s="316" t="s">
        <v>3190</v>
      </c>
      <c r="I667" s="316" t="s">
        <v>3285</v>
      </c>
      <c r="J667" s="316" t="s">
        <v>955</v>
      </c>
      <c r="K667" s="316" t="s">
        <v>955</v>
      </c>
      <c r="L667" s="316" t="s">
        <v>955</v>
      </c>
      <c r="M667" s="316" t="s">
        <v>956</v>
      </c>
      <c r="N667" s="316" t="s">
        <v>938</v>
      </c>
      <c r="O667" s="316" t="s">
        <v>955</v>
      </c>
      <c r="P667" s="316" t="s">
        <v>956</v>
      </c>
      <c r="Q667" s="316" t="s">
        <v>955</v>
      </c>
      <c r="R667" s="316" t="s">
        <v>955</v>
      </c>
      <c r="S667" s="316" t="s">
        <v>955</v>
      </c>
      <c r="T667" s="316" t="s">
        <v>975</v>
      </c>
      <c r="U667" s="316" t="s">
        <v>938</v>
      </c>
      <c r="V667" s="316" t="s">
        <v>956</v>
      </c>
      <c r="W667" s="316" t="s">
        <v>955</v>
      </c>
      <c r="X667" s="316" t="s">
        <v>955</v>
      </c>
      <c r="Y667" s="316" t="s">
        <v>956</v>
      </c>
      <c r="Z667" s="316" t="s">
        <v>955</v>
      </c>
      <c r="AA667" s="316" t="s">
        <v>975</v>
      </c>
      <c r="AB667" s="316" t="s">
        <v>938</v>
      </c>
      <c r="AC667" s="316" t="s">
        <v>936</v>
      </c>
      <c r="AD667" s="316" t="s">
        <v>936</v>
      </c>
      <c r="AE667" s="316" t="s">
        <v>936</v>
      </c>
      <c r="AF667" s="316" t="s">
        <v>936</v>
      </c>
      <c r="AG667" s="316" t="s">
        <v>936</v>
      </c>
      <c r="AH667" s="316" t="s">
        <v>936</v>
      </c>
      <c r="AI667" s="316" t="s">
        <v>938</v>
      </c>
      <c r="AJ667" s="316" t="s">
        <v>956</v>
      </c>
      <c r="AK667" s="316" t="s">
        <v>956</v>
      </c>
      <c r="AL667" s="316" t="s">
        <v>936</v>
      </c>
      <c r="AM667" s="316" t="s">
        <v>955</v>
      </c>
      <c r="AN667" s="316" t="s">
        <v>955</v>
      </c>
      <c r="AO667" s="316" t="s">
        <v>699</v>
      </c>
      <c r="AP667" s="316" t="s">
        <v>938</v>
      </c>
      <c r="AQ667" s="316" t="s">
        <v>955</v>
      </c>
      <c r="AR667" s="316" t="s">
        <v>955</v>
      </c>
    </row>
    <row r="668" spans="1:44">
      <c r="A668" s="316" t="s">
        <v>3544</v>
      </c>
      <c r="B668" s="316" t="s">
        <v>3545</v>
      </c>
      <c r="C668" s="316" t="s">
        <v>9007</v>
      </c>
      <c r="D668" s="317">
        <v>45952</v>
      </c>
      <c r="E668" s="316" t="s">
        <v>7923</v>
      </c>
      <c r="F668" s="316" t="s">
        <v>169</v>
      </c>
      <c r="G668" s="316" t="s">
        <v>7879</v>
      </c>
      <c r="H668" s="316" t="s">
        <v>3190</v>
      </c>
      <c r="I668" s="316" t="s">
        <v>3192</v>
      </c>
      <c r="J668" s="316" t="s">
        <v>939</v>
      </c>
      <c r="K668" s="316" t="s">
        <v>956</v>
      </c>
      <c r="L668" s="316" t="s">
        <v>947</v>
      </c>
      <c r="M668" s="316" t="s">
        <v>41</v>
      </c>
      <c r="N668" s="316" t="s">
        <v>938</v>
      </c>
      <c r="O668" s="316" t="s">
        <v>935</v>
      </c>
      <c r="P668" s="316" t="s">
        <v>956</v>
      </c>
      <c r="Q668" s="316" t="s">
        <v>942</v>
      </c>
      <c r="R668" s="316" t="s">
        <v>947</v>
      </c>
      <c r="S668" s="316" t="s">
        <v>947</v>
      </c>
      <c r="T668" s="316" t="s">
        <v>956</v>
      </c>
      <c r="U668" s="316" t="s">
        <v>938</v>
      </c>
      <c r="V668" s="316" t="s">
        <v>41</v>
      </c>
      <c r="W668" s="316" t="s">
        <v>936</v>
      </c>
      <c r="X668" s="316" t="s">
        <v>936</v>
      </c>
      <c r="Y668" s="316" t="s">
        <v>936</v>
      </c>
      <c r="Z668" s="316" t="s">
        <v>936</v>
      </c>
      <c r="AA668" s="316" t="s">
        <v>936</v>
      </c>
      <c r="AB668" s="316" t="s">
        <v>938</v>
      </c>
      <c r="AC668" s="316" t="s">
        <v>936</v>
      </c>
      <c r="AD668" s="316" t="s">
        <v>936</v>
      </c>
      <c r="AE668" s="316" t="s">
        <v>936</v>
      </c>
      <c r="AF668" s="316" t="s">
        <v>936</v>
      </c>
      <c r="AG668" s="316" t="s">
        <v>936</v>
      </c>
      <c r="AH668" s="316" t="s">
        <v>936</v>
      </c>
      <c r="AI668" s="316" t="s">
        <v>938</v>
      </c>
      <c r="AJ668" s="316" t="s">
        <v>938</v>
      </c>
      <c r="AK668" s="316" t="s">
        <v>938</v>
      </c>
      <c r="AL668" s="316" t="s">
        <v>938</v>
      </c>
      <c r="AM668" s="316" t="s">
        <v>938</v>
      </c>
      <c r="AN668" s="316" t="s">
        <v>938</v>
      </c>
      <c r="AO668" s="316" t="s">
        <v>938</v>
      </c>
      <c r="AP668" s="316" t="s">
        <v>938</v>
      </c>
      <c r="AQ668" s="316" t="s">
        <v>938</v>
      </c>
      <c r="AR668" s="316" t="s">
        <v>938</v>
      </c>
    </row>
    <row r="669" spans="1:44">
      <c r="A669" s="316" t="s">
        <v>9008</v>
      </c>
      <c r="B669" s="316" t="s">
        <v>9009</v>
      </c>
      <c r="C669" s="316" t="s">
        <v>9010</v>
      </c>
      <c r="D669" s="317">
        <v>45952</v>
      </c>
      <c r="E669" s="316" t="s">
        <v>7891</v>
      </c>
      <c r="F669" s="316" t="s">
        <v>644</v>
      </c>
      <c r="G669" s="316" t="s">
        <v>7879</v>
      </c>
      <c r="H669" s="316" t="s">
        <v>3190</v>
      </c>
      <c r="I669" s="316" t="s">
        <v>3194</v>
      </c>
      <c r="J669" s="316" t="s">
        <v>947</v>
      </c>
      <c r="K669" s="316" t="s">
        <v>947</v>
      </c>
      <c r="L669" s="316" t="s">
        <v>941</v>
      </c>
      <c r="M669" s="316" t="s">
        <v>935</v>
      </c>
      <c r="N669" s="316" t="s">
        <v>938</v>
      </c>
      <c r="O669" s="316" t="s">
        <v>947</v>
      </c>
      <c r="P669" s="316" t="s">
        <v>947</v>
      </c>
      <c r="Q669" s="316" t="s">
        <v>947</v>
      </c>
      <c r="R669" s="316" t="s">
        <v>947</v>
      </c>
      <c r="S669" s="316" t="s">
        <v>939</v>
      </c>
      <c r="T669" s="316" t="s">
        <v>953</v>
      </c>
      <c r="U669" s="316" t="s">
        <v>938</v>
      </c>
      <c r="V669" s="316" t="s">
        <v>947</v>
      </c>
      <c r="W669" s="316" t="s">
        <v>947</v>
      </c>
      <c r="X669" s="316" t="s">
        <v>947</v>
      </c>
      <c r="Y669" s="316" t="s">
        <v>947</v>
      </c>
      <c r="Z669" s="316" t="s">
        <v>947</v>
      </c>
      <c r="AA669" s="316" t="s">
        <v>947</v>
      </c>
      <c r="AB669" s="316" t="s">
        <v>940</v>
      </c>
      <c r="AC669" s="316" t="s">
        <v>947</v>
      </c>
      <c r="AD669" s="316" t="s">
        <v>947</v>
      </c>
      <c r="AE669" s="316" t="s">
        <v>939</v>
      </c>
      <c r="AF669" s="316" t="s">
        <v>947</v>
      </c>
      <c r="AG669" s="316" t="s">
        <v>939</v>
      </c>
      <c r="AH669" s="316" t="s">
        <v>953</v>
      </c>
      <c r="AI669" s="316" t="s">
        <v>938</v>
      </c>
      <c r="AJ669" s="316" t="s">
        <v>947</v>
      </c>
      <c r="AK669" s="316" t="s">
        <v>947</v>
      </c>
      <c r="AL669" s="316" t="s">
        <v>955</v>
      </c>
      <c r="AM669" s="316" t="s">
        <v>947</v>
      </c>
      <c r="AN669" s="316" t="s">
        <v>939</v>
      </c>
      <c r="AO669" s="316" t="s">
        <v>699</v>
      </c>
      <c r="AP669" s="316" t="s">
        <v>938</v>
      </c>
      <c r="AQ669" s="316" t="s">
        <v>936</v>
      </c>
      <c r="AR669" s="316" t="s">
        <v>936</v>
      </c>
    </row>
    <row r="670" spans="1:44">
      <c r="A670" s="316" t="s">
        <v>9011</v>
      </c>
      <c r="B670" s="316" t="s">
        <v>9012</v>
      </c>
      <c r="C670" s="316" t="s">
        <v>9013</v>
      </c>
      <c r="D670" s="317">
        <v>45952</v>
      </c>
      <c r="E670" s="316" t="s">
        <v>7891</v>
      </c>
      <c r="F670" s="316" t="s">
        <v>644</v>
      </c>
      <c r="G670" s="316" t="s">
        <v>7879</v>
      </c>
      <c r="H670" s="316" t="s">
        <v>3190</v>
      </c>
      <c r="I670" s="316" t="s">
        <v>3194</v>
      </c>
      <c r="J670" s="316" t="s">
        <v>947</v>
      </c>
      <c r="K670" s="316" t="s">
        <v>947</v>
      </c>
      <c r="L670" s="316" t="s">
        <v>947</v>
      </c>
      <c r="M670" s="316" t="s">
        <v>939</v>
      </c>
      <c r="N670" s="316" t="s">
        <v>947</v>
      </c>
      <c r="O670" s="316" t="s">
        <v>947</v>
      </c>
      <c r="P670" s="316" t="s">
        <v>947</v>
      </c>
      <c r="Q670" s="316" t="s">
        <v>699</v>
      </c>
      <c r="R670" s="316" t="s">
        <v>947</v>
      </c>
      <c r="S670" s="316" t="s">
        <v>939</v>
      </c>
      <c r="T670" s="316" t="s">
        <v>699</v>
      </c>
      <c r="U670" s="316" t="s">
        <v>699</v>
      </c>
      <c r="V670" s="316" t="s">
        <v>947</v>
      </c>
      <c r="W670" s="316" t="s">
        <v>947</v>
      </c>
      <c r="X670" s="316" t="s">
        <v>947</v>
      </c>
      <c r="Y670" s="316" t="s">
        <v>947</v>
      </c>
      <c r="Z670" s="316" t="s">
        <v>947</v>
      </c>
      <c r="AA670" s="316" t="s">
        <v>947</v>
      </c>
      <c r="AB670" s="316" t="s">
        <v>946</v>
      </c>
      <c r="AC670" s="316" t="s">
        <v>947</v>
      </c>
      <c r="AD670" s="316" t="s">
        <v>947</v>
      </c>
      <c r="AE670" s="316" t="s">
        <v>947</v>
      </c>
      <c r="AF670" s="316" t="s">
        <v>947</v>
      </c>
      <c r="AG670" s="316" t="s">
        <v>947</v>
      </c>
      <c r="AH670" s="316" t="s">
        <v>947</v>
      </c>
      <c r="AI670" s="316" t="s">
        <v>947</v>
      </c>
      <c r="AJ670" s="316" t="s">
        <v>947</v>
      </c>
      <c r="AK670" s="316" t="s">
        <v>947</v>
      </c>
      <c r="AL670" s="316" t="s">
        <v>947</v>
      </c>
      <c r="AM670" s="316" t="s">
        <v>947</v>
      </c>
      <c r="AN670" s="316" t="s">
        <v>947</v>
      </c>
      <c r="AO670" s="316" t="s">
        <v>947</v>
      </c>
      <c r="AP670" s="316" t="s">
        <v>947</v>
      </c>
      <c r="AQ670" s="316" t="s">
        <v>947</v>
      </c>
      <c r="AR670" s="316" t="s">
        <v>947</v>
      </c>
    </row>
    <row r="671" spans="1:44">
      <c r="A671" s="316" t="s">
        <v>9014</v>
      </c>
      <c r="B671" s="316" t="s">
        <v>9015</v>
      </c>
      <c r="C671" s="316" t="s">
        <v>9016</v>
      </c>
      <c r="D671" s="317">
        <v>45952</v>
      </c>
      <c r="E671" s="316" t="s">
        <v>7891</v>
      </c>
      <c r="F671" s="316" t="s">
        <v>169</v>
      </c>
      <c r="G671" s="316" t="s">
        <v>7879</v>
      </c>
      <c r="H671" s="316" t="s">
        <v>3190</v>
      </c>
      <c r="I671" s="316" t="s">
        <v>3196</v>
      </c>
      <c r="J671" s="316" t="s">
        <v>956</v>
      </c>
      <c r="K671" s="316" t="s">
        <v>939</v>
      </c>
      <c r="L671" s="316" t="s">
        <v>947</v>
      </c>
      <c r="M671" s="316" t="s">
        <v>961</v>
      </c>
      <c r="N671" s="316" t="s">
        <v>938</v>
      </c>
      <c r="O671" s="316" t="s">
        <v>978</v>
      </c>
      <c r="P671" s="316" t="s">
        <v>978</v>
      </c>
      <c r="Q671" s="316" t="s">
        <v>978</v>
      </c>
      <c r="R671" s="316" t="s">
        <v>956</v>
      </c>
      <c r="S671" s="316" t="s">
        <v>978</v>
      </c>
      <c r="T671" s="316" t="s">
        <v>961</v>
      </c>
      <c r="U671" s="316" t="s">
        <v>938</v>
      </c>
      <c r="V671" s="316" t="s">
        <v>978</v>
      </c>
      <c r="W671" s="316" t="s">
        <v>978</v>
      </c>
      <c r="X671" s="316" t="s">
        <v>947</v>
      </c>
      <c r="Y671" s="316" t="s">
        <v>947</v>
      </c>
      <c r="Z671" s="316" t="s">
        <v>978</v>
      </c>
      <c r="AA671" s="316" t="s">
        <v>956</v>
      </c>
      <c r="AB671" s="316" t="s">
        <v>938</v>
      </c>
      <c r="AC671" s="316" t="s">
        <v>978</v>
      </c>
      <c r="AD671" s="316" t="s">
        <v>978</v>
      </c>
      <c r="AE671" s="316" t="s">
        <v>936</v>
      </c>
      <c r="AF671" s="316" t="s">
        <v>936</v>
      </c>
      <c r="AG671" s="316" t="s">
        <v>936</v>
      </c>
      <c r="AH671" s="316" t="s">
        <v>936</v>
      </c>
      <c r="AI671" s="316" t="s">
        <v>938</v>
      </c>
      <c r="AJ671" s="316" t="s">
        <v>936</v>
      </c>
      <c r="AK671" s="316" t="s">
        <v>936</v>
      </c>
      <c r="AL671" s="316" t="s">
        <v>936</v>
      </c>
      <c r="AM671" s="316" t="s">
        <v>936</v>
      </c>
      <c r="AN671" s="316" t="s">
        <v>936</v>
      </c>
      <c r="AO671" s="316" t="s">
        <v>936</v>
      </c>
      <c r="AP671" s="316" t="s">
        <v>938</v>
      </c>
      <c r="AQ671" s="316" t="s">
        <v>936</v>
      </c>
      <c r="AR671" s="316" t="s">
        <v>936</v>
      </c>
    </row>
    <row r="672" spans="1:44">
      <c r="A672" s="316" t="s">
        <v>9017</v>
      </c>
      <c r="B672" s="316" t="s">
        <v>9018</v>
      </c>
      <c r="C672" s="316" t="s">
        <v>9019</v>
      </c>
      <c r="D672" s="317">
        <v>45943</v>
      </c>
      <c r="E672" s="316" t="s">
        <v>1018</v>
      </c>
      <c r="F672" s="316" t="s">
        <v>169</v>
      </c>
      <c r="G672" s="316" t="s">
        <v>7879</v>
      </c>
      <c r="H672" s="316" t="s">
        <v>3190</v>
      </c>
      <c r="I672" s="316" t="s">
        <v>9020</v>
      </c>
      <c r="J672" s="316" t="s">
        <v>947</v>
      </c>
      <c r="K672" s="316" t="s">
        <v>956</v>
      </c>
      <c r="L672" s="316" t="s">
        <v>956</v>
      </c>
      <c r="M672" s="316" t="s">
        <v>935</v>
      </c>
      <c r="N672" s="316" t="s">
        <v>938</v>
      </c>
      <c r="O672" s="316" t="s">
        <v>956</v>
      </c>
      <c r="P672" s="316" t="s">
        <v>978</v>
      </c>
      <c r="Q672" s="316" t="s">
        <v>956</v>
      </c>
      <c r="R672" s="316" t="s">
        <v>978</v>
      </c>
      <c r="S672" s="316" t="s">
        <v>956</v>
      </c>
      <c r="T672" s="316" t="s">
        <v>937</v>
      </c>
      <c r="U672" s="316" t="s">
        <v>938</v>
      </c>
      <c r="V672" s="316" t="s">
        <v>955</v>
      </c>
      <c r="W672" s="316" t="s">
        <v>978</v>
      </c>
      <c r="X672" s="316" t="s">
        <v>936</v>
      </c>
      <c r="Y672" s="316" t="s">
        <v>939</v>
      </c>
      <c r="Z672" s="316" t="s">
        <v>955</v>
      </c>
      <c r="AA672" s="316" t="s">
        <v>942</v>
      </c>
      <c r="AB672" s="316" t="s">
        <v>938</v>
      </c>
      <c r="AC672" s="316" t="s">
        <v>939</v>
      </c>
      <c r="AD672" s="316" t="s">
        <v>956</v>
      </c>
      <c r="AE672" s="316" t="s">
        <v>978</v>
      </c>
      <c r="AF672" s="316" t="s">
        <v>978</v>
      </c>
      <c r="AG672" s="316" t="s">
        <v>956</v>
      </c>
      <c r="AH672" s="316" t="s">
        <v>699</v>
      </c>
      <c r="AI672" s="316" t="s">
        <v>938</v>
      </c>
      <c r="AJ672" s="316" t="s">
        <v>938</v>
      </c>
      <c r="AK672" s="316" t="s">
        <v>938</v>
      </c>
      <c r="AL672" s="316" t="s">
        <v>938</v>
      </c>
      <c r="AM672" s="316" t="s">
        <v>938</v>
      </c>
      <c r="AN672" s="316" t="s">
        <v>938</v>
      </c>
      <c r="AO672" s="316" t="s">
        <v>938</v>
      </c>
      <c r="AP672" s="316" t="s">
        <v>938</v>
      </c>
      <c r="AQ672" s="316" t="s">
        <v>938</v>
      </c>
      <c r="AR672" s="316" t="s">
        <v>938</v>
      </c>
    </row>
    <row r="673" spans="1:44">
      <c r="A673" s="316" t="s">
        <v>3548</v>
      </c>
      <c r="B673" s="316" t="s">
        <v>3549</v>
      </c>
      <c r="C673" s="316" t="s">
        <v>9021</v>
      </c>
      <c r="D673" s="317">
        <v>45957</v>
      </c>
      <c r="E673" s="316" t="s">
        <v>1202</v>
      </c>
      <c r="F673" s="316" t="s">
        <v>644</v>
      </c>
      <c r="G673" s="316" t="s">
        <v>7879</v>
      </c>
      <c r="H673" s="316" t="s">
        <v>3190</v>
      </c>
      <c r="I673" s="316" t="s">
        <v>3451</v>
      </c>
      <c r="J673" s="316" t="s">
        <v>941</v>
      </c>
      <c r="K673" s="316" t="s">
        <v>941</v>
      </c>
      <c r="L673" s="316" t="s">
        <v>953</v>
      </c>
      <c r="M673" s="316" t="s">
        <v>936</v>
      </c>
      <c r="N673" s="316" t="s">
        <v>938</v>
      </c>
      <c r="O673" s="316" t="s">
        <v>41</v>
      </c>
      <c r="P673" s="316" t="s">
        <v>41</v>
      </c>
      <c r="Q673" s="316" t="s">
        <v>41</v>
      </c>
      <c r="R673" s="316" t="s">
        <v>41</v>
      </c>
      <c r="S673" s="316" t="s">
        <v>941</v>
      </c>
      <c r="T673" s="316" t="s">
        <v>947</v>
      </c>
      <c r="U673" s="316" t="s">
        <v>940</v>
      </c>
      <c r="V673" s="316" t="s">
        <v>953</v>
      </c>
      <c r="W673" s="316" t="s">
        <v>936</v>
      </c>
      <c r="X673" s="316" t="s">
        <v>978</v>
      </c>
      <c r="Y673" s="316" t="s">
        <v>942</v>
      </c>
      <c r="Z673" s="316" t="s">
        <v>982</v>
      </c>
      <c r="AA673" s="316" t="s">
        <v>947</v>
      </c>
      <c r="AB673" s="316" t="s">
        <v>940</v>
      </c>
      <c r="AC673" s="316" t="s">
        <v>956</v>
      </c>
      <c r="AD673" s="316" t="s">
        <v>941</v>
      </c>
      <c r="AE673" s="316" t="s">
        <v>941</v>
      </c>
      <c r="AF673" s="316" t="s">
        <v>941</v>
      </c>
      <c r="AG673" s="316" t="s">
        <v>956</v>
      </c>
      <c r="AH673" s="316" t="s">
        <v>978</v>
      </c>
      <c r="AI673" s="316" t="s">
        <v>938</v>
      </c>
      <c r="AJ673" s="316" t="s">
        <v>956</v>
      </c>
      <c r="AK673" s="316" t="s">
        <v>941</v>
      </c>
      <c r="AL673" s="316" t="s">
        <v>941</v>
      </c>
      <c r="AM673" s="316" t="s">
        <v>941</v>
      </c>
      <c r="AN673" s="316" t="s">
        <v>941</v>
      </c>
      <c r="AO673" s="316" t="s">
        <v>976</v>
      </c>
      <c r="AP673" s="316" t="s">
        <v>940</v>
      </c>
      <c r="AQ673" s="316" t="s">
        <v>941</v>
      </c>
      <c r="AR673" s="316" t="s">
        <v>956</v>
      </c>
    </row>
    <row r="674" spans="1:44">
      <c r="A674" s="316" t="s">
        <v>9022</v>
      </c>
      <c r="B674" s="316" t="s">
        <v>9023</v>
      </c>
      <c r="C674" s="316" t="s">
        <v>9024</v>
      </c>
      <c r="D674" s="317">
        <v>45957</v>
      </c>
      <c r="E674" s="316" t="s">
        <v>1196</v>
      </c>
      <c r="F674" s="316" t="s">
        <v>169</v>
      </c>
      <c r="G674" s="316" t="s">
        <v>7879</v>
      </c>
      <c r="H674" s="316" t="s">
        <v>3190</v>
      </c>
      <c r="I674" s="316" t="s">
        <v>3192</v>
      </c>
      <c r="J674" s="316" t="s">
        <v>947</v>
      </c>
      <c r="K674" s="316" t="s">
        <v>939</v>
      </c>
      <c r="L674" s="316" t="s">
        <v>941</v>
      </c>
      <c r="M674" s="316" t="s">
        <v>940</v>
      </c>
      <c r="N674" s="316" t="s">
        <v>938</v>
      </c>
      <c r="O674" s="316" t="s">
        <v>941</v>
      </c>
      <c r="P674" s="316" t="s">
        <v>941</v>
      </c>
      <c r="Q674" s="316" t="s">
        <v>975</v>
      </c>
      <c r="R674" s="316" t="s">
        <v>947</v>
      </c>
      <c r="S674" s="316" t="s">
        <v>978</v>
      </c>
      <c r="T674" s="316" t="s">
        <v>961</v>
      </c>
      <c r="U674" s="316" t="s">
        <v>938</v>
      </c>
      <c r="V674" s="316" t="s">
        <v>936</v>
      </c>
      <c r="W674" s="316" t="s">
        <v>941</v>
      </c>
      <c r="X674" s="316" t="s">
        <v>939</v>
      </c>
      <c r="Y674" s="316" t="s">
        <v>956</v>
      </c>
      <c r="Z674" s="316" t="s">
        <v>947</v>
      </c>
      <c r="AA674" s="316" t="s">
        <v>940</v>
      </c>
      <c r="AB674" s="316" t="s">
        <v>938</v>
      </c>
      <c r="AC674" s="316" t="s">
        <v>939</v>
      </c>
      <c r="AD674" s="316" t="s">
        <v>978</v>
      </c>
      <c r="AE674" s="316" t="s">
        <v>941</v>
      </c>
      <c r="AF674" s="316" t="s">
        <v>956</v>
      </c>
      <c r="AG674" s="316" t="s">
        <v>947</v>
      </c>
      <c r="AH674" s="316" t="s">
        <v>940</v>
      </c>
      <c r="AI674" s="316" t="s">
        <v>938</v>
      </c>
      <c r="AJ674" s="316" t="s">
        <v>939</v>
      </c>
      <c r="AK674" s="316" t="s">
        <v>947</v>
      </c>
      <c r="AL674" s="316" t="s">
        <v>939</v>
      </c>
      <c r="AM674" s="316" t="s">
        <v>939</v>
      </c>
      <c r="AN674" s="316" t="s">
        <v>936</v>
      </c>
      <c r="AO674" s="316" t="s">
        <v>699</v>
      </c>
      <c r="AP674" s="316" t="s">
        <v>938</v>
      </c>
      <c r="AQ674" s="316" t="s">
        <v>936</v>
      </c>
      <c r="AR674" s="316" t="s">
        <v>956</v>
      </c>
    </row>
    <row r="675" spans="1:44">
      <c r="A675" s="316" t="s">
        <v>9025</v>
      </c>
      <c r="B675" s="316" t="s">
        <v>9026</v>
      </c>
      <c r="C675" s="316" t="s">
        <v>9027</v>
      </c>
      <c r="D675" s="317">
        <v>45957</v>
      </c>
      <c r="E675" s="316" t="s">
        <v>1196</v>
      </c>
      <c r="F675" s="316" t="s">
        <v>644</v>
      </c>
      <c r="G675" s="316" t="s">
        <v>7879</v>
      </c>
      <c r="H675" s="316" t="s">
        <v>3190</v>
      </c>
      <c r="I675" s="316" t="s">
        <v>3459</v>
      </c>
      <c r="J675" s="316" t="s">
        <v>941</v>
      </c>
      <c r="K675" s="316" t="s">
        <v>941</v>
      </c>
      <c r="L675" s="316" t="s">
        <v>947</v>
      </c>
      <c r="M675" s="316" t="s">
        <v>935</v>
      </c>
      <c r="N675" s="316" t="s">
        <v>938</v>
      </c>
      <c r="O675" s="316" t="s">
        <v>955</v>
      </c>
      <c r="P675" s="316" t="s">
        <v>946</v>
      </c>
      <c r="Q675" s="316" t="s">
        <v>970</v>
      </c>
      <c r="R675" s="316" t="s">
        <v>956</v>
      </c>
      <c r="S675" s="316" t="s">
        <v>956</v>
      </c>
      <c r="T675" s="316" t="s">
        <v>961</v>
      </c>
      <c r="U675" s="316" t="s">
        <v>962</v>
      </c>
      <c r="V675" s="316" t="s">
        <v>947</v>
      </c>
      <c r="W675" s="316" t="s">
        <v>941</v>
      </c>
      <c r="X675" s="316" t="s">
        <v>947</v>
      </c>
      <c r="Y675" s="316" t="s">
        <v>941</v>
      </c>
      <c r="Z675" s="316" t="s">
        <v>947</v>
      </c>
      <c r="AA675" s="316" t="s">
        <v>961</v>
      </c>
      <c r="AB675" s="316" t="s">
        <v>938</v>
      </c>
      <c r="AC675" s="316" t="s">
        <v>938</v>
      </c>
      <c r="AD675" s="316" t="s">
        <v>938</v>
      </c>
      <c r="AE675" s="316" t="s">
        <v>938</v>
      </c>
      <c r="AF675" s="316" t="s">
        <v>938</v>
      </c>
      <c r="AG675" s="316" t="s">
        <v>938</v>
      </c>
      <c r="AH675" s="316" t="s">
        <v>938</v>
      </c>
      <c r="AI675" s="316" t="s">
        <v>938</v>
      </c>
      <c r="AJ675" s="316" t="s">
        <v>938</v>
      </c>
      <c r="AK675" s="316" t="s">
        <v>938</v>
      </c>
      <c r="AL675" s="316" t="s">
        <v>938</v>
      </c>
      <c r="AM675" s="316" t="s">
        <v>938</v>
      </c>
      <c r="AN675" s="316" t="s">
        <v>938</v>
      </c>
      <c r="AO675" s="316" t="s">
        <v>938</v>
      </c>
      <c r="AP675" s="316" t="s">
        <v>938</v>
      </c>
      <c r="AQ675" s="316" t="s">
        <v>938</v>
      </c>
      <c r="AR675" s="316" t="s">
        <v>938</v>
      </c>
    </row>
    <row r="676" spans="1:44">
      <c r="A676" s="316" t="s">
        <v>9028</v>
      </c>
      <c r="B676" s="316" t="s">
        <v>9029</v>
      </c>
      <c r="C676" s="316" t="s">
        <v>9030</v>
      </c>
      <c r="D676" s="317">
        <v>45957</v>
      </c>
      <c r="E676" s="316" t="s">
        <v>1196</v>
      </c>
      <c r="F676" s="316" t="s">
        <v>169</v>
      </c>
      <c r="G676" s="316" t="s">
        <v>7879</v>
      </c>
      <c r="H676" s="316" t="s">
        <v>3190</v>
      </c>
      <c r="I676" s="316" t="s">
        <v>3192</v>
      </c>
      <c r="J676" s="316" t="s">
        <v>956</v>
      </c>
      <c r="K676" s="316" t="s">
        <v>947</v>
      </c>
      <c r="L676" s="316" t="s">
        <v>978</v>
      </c>
      <c r="M676" s="316" t="s">
        <v>940</v>
      </c>
      <c r="N676" s="316" t="s">
        <v>938</v>
      </c>
      <c r="O676" s="316" t="s">
        <v>941</v>
      </c>
      <c r="P676" s="316" t="s">
        <v>941</v>
      </c>
      <c r="Q676" s="316" t="s">
        <v>956</v>
      </c>
      <c r="R676" s="316" t="s">
        <v>939</v>
      </c>
      <c r="S676" s="316" t="s">
        <v>956</v>
      </c>
      <c r="T676" s="316" t="s">
        <v>961</v>
      </c>
      <c r="U676" s="316" t="s">
        <v>938</v>
      </c>
      <c r="V676" s="316" t="s">
        <v>941</v>
      </c>
      <c r="W676" s="316" t="s">
        <v>956</v>
      </c>
      <c r="X676" s="316" t="s">
        <v>956</v>
      </c>
      <c r="Y676" s="316" t="s">
        <v>956</v>
      </c>
      <c r="Z676" s="316" t="s">
        <v>947</v>
      </c>
      <c r="AA676" s="316" t="s">
        <v>940</v>
      </c>
      <c r="AB676" s="316" t="s">
        <v>938</v>
      </c>
      <c r="AC676" s="316" t="s">
        <v>936</v>
      </c>
      <c r="AD676" s="316" t="s">
        <v>956</v>
      </c>
      <c r="AE676" s="316" t="s">
        <v>941</v>
      </c>
      <c r="AF676" s="316" t="s">
        <v>961</v>
      </c>
      <c r="AG676" s="316" t="s">
        <v>941</v>
      </c>
      <c r="AH676" s="316" t="s">
        <v>940</v>
      </c>
      <c r="AI676" s="316" t="s">
        <v>938</v>
      </c>
      <c r="AJ676" s="316" t="s">
        <v>956</v>
      </c>
      <c r="AK676" s="316" t="s">
        <v>961</v>
      </c>
      <c r="AL676" s="316" t="s">
        <v>941</v>
      </c>
      <c r="AM676" s="316" t="s">
        <v>956</v>
      </c>
      <c r="AN676" s="316" t="s">
        <v>956</v>
      </c>
      <c r="AO676" s="316" t="s">
        <v>699</v>
      </c>
      <c r="AP676" s="316" t="s">
        <v>938</v>
      </c>
      <c r="AQ676" s="316" t="s">
        <v>936</v>
      </c>
      <c r="AR676" s="316" t="s">
        <v>956</v>
      </c>
    </row>
    <row r="677" spans="1:44">
      <c r="A677" s="316" t="s">
        <v>9031</v>
      </c>
      <c r="B677" s="316" t="s">
        <v>9032</v>
      </c>
      <c r="C677" s="316" t="s">
        <v>9033</v>
      </c>
      <c r="D677" s="317">
        <v>45958</v>
      </c>
      <c r="E677" s="316" t="s">
        <v>7913</v>
      </c>
      <c r="F677" s="316" t="s">
        <v>644</v>
      </c>
      <c r="G677" s="316" t="s">
        <v>7879</v>
      </c>
      <c r="H677" s="316" t="s">
        <v>3190</v>
      </c>
      <c r="I677" s="316" t="s">
        <v>3197</v>
      </c>
      <c r="J677" s="316" t="s">
        <v>947</v>
      </c>
      <c r="K677" s="316" t="s">
        <v>947</v>
      </c>
      <c r="L677" s="316" t="s">
        <v>947</v>
      </c>
      <c r="M677" s="316" t="s">
        <v>947</v>
      </c>
      <c r="N677" s="316" t="s">
        <v>938</v>
      </c>
      <c r="O677" s="316" t="s">
        <v>947</v>
      </c>
      <c r="P677" s="316" t="s">
        <v>956</v>
      </c>
      <c r="Q677" s="316" t="s">
        <v>947</v>
      </c>
      <c r="R677" s="316" t="s">
        <v>947</v>
      </c>
      <c r="S677" s="316" t="s">
        <v>947</v>
      </c>
      <c r="T677" s="316" t="s">
        <v>947</v>
      </c>
      <c r="U677" s="316" t="s">
        <v>938</v>
      </c>
      <c r="V677" s="316" t="s">
        <v>941</v>
      </c>
      <c r="W677" s="316" t="s">
        <v>941</v>
      </c>
      <c r="X677" s="316" t="s">
        <v>941</v>
      </c>
      <c r="Y677" s="316" t="s">
        <v>977</v>
      </c>
      <c r="Z677" s="316" t="s">
        <v>941</v>
      </c>
      <c r="AA677" s="316" t="s">
        <v>947</v>
      </c>
      <c r="AB677" s="316" t="s">
        <v>961</v>
      </c>
      <c r="AC677" s="316" t="s">
        <v>941</v>
      </c>
      <c r="AD677" s="316" t="s">
        <v>941</v>
      </c>
      <c r="AE677" s="316" t="s">
        <v>941</v>
      </c>
      <c r="AF677" s="316" t="s">
        <v>941</v>
      </c>
      <c r="AG677" s="316" t="s">
        <v>941</v>
      </c>
      <c r="AH677" s="316" t="s">
        <v>947</v>
      </c>
      <c r="AI677" s="316" t="s">
        <v>938</v>
      </c>
      <c r="AJ677" s="316" t="s">
        <v>941</v>
      </c>
      <c r="AK677" s="316" t="s">
        <v>941</v>
      </c>
      <c r="AL677" s="316" t="s">
        <v>941</v>
      </c>
      <c r="AM677" s="316" t="s">
        <v>941</v>
      </c>
      <c r="AN677" s="316" t="s">
        <v>941</v>
      </c>
      <c r="AO677" s="316" t="s">
        <v>962</v>
      </c>
      <c r="AP677" s="316" t="s">
        <v>938</v>
      </c>
      <c r="AQ677" s="316" t="s">
        <v>941</v>
      </c>
      <c r="AR677" s="316" t="s">
        <v>941</v>
      </c>
    </row>
    <row r="678" spans="1:44">
      <c r="A678" s="316" t="s">
        <v>9034</v>
      </c>
      <c r="B678" s="316" t="s">
        <v>9035</v>
      </c>
      <c r="C678" s="316" t="s">
        <v>9036</v>
      </c>
      <c r="D678" s="317">
        <v>45958</v>
      </c>
      <c r="E678" s="316" t="s">
        <v>7913</v>
      </c>
      <c r="F678" s="316" t="s">
        <v>644</v>
      </c>
      <c r="G678" s="316" t="s">
        <v>7879</v>
      </c>
      <c r="H678" s="316" t="s">
        <v>3190</v>
      </c>
      <c r="I678" s="316" t="s">
        <v>3197</v>
      </c>
      <c r="J678" s="316" t="s">
        <v>947</v>
      </c>
      <c r="K678" s="316" t="s">
        <v>947</v>
      </c>
      <c r="L678" s="316" t="s">
        <v>947</v>
      </c>
      <c r="M678" s="316" t="s">
        <v>947</v>
      </c>
      <c r="N678" s="316" t="s">
        <v>938</v>
      </c>
      <c r="O678" s="316" t="s">
        <v>947</v>
      </c>
      <c r="P678" s="316" t="s">
        <v>956</v>
      </c>
      <c r="Q678" s="316" t="s">
        <v>947</v>
      </c>
      <c r="R678" s="316" t="s">
        <v>947</v>
      </c>
      <c r="S678" s="316" t="s">
        <v>947</v>
      </c>
      <c r="T678" s="316" t="s">
        <v>947</v>
      </c>
      <c r="U678" s="316" t="s">
        <v>961</v>
      </c>
      <c r="V678" s="316" t="s">
        <v>941</v>
      </c>
      <c r="W678" s="316" t="s">
        <v>941</v>
      </c>
      <c r="X678" s="316" t="s">
        <v>936</v>
      </c>
      <c r="Y678" s="316" t="s">
        <v>977</v>
      </c>
      <c r="Z678" s="316" t="s">
        <v>941</v>
      </c>
      <c r="AA678" s="316" t="s">
        <v>947</v>
      </c>
      <c r="AB678" s="316" t="s">
        <v>961</v>
      </c>
      <c r="AC678" s="316" t="s">
        <v>941</v>
      </c>
      <c r="AD678" s="316" t="s">
        <v>941</v>
      </c>
      <c r="AE678" s="316" t="s">
        <v>941</v>
      </c>
      <c r="AF678" s="316" t="s">
        <v>941</v>
      </c>
      <c r="AG678" s="316" t="s">
        <v>941</v>
      </c>
      <c r="AH678" s="316" t="s">
        <v>947</v>
      </c>
      <c r="AI678" s="316" t="s">
        <v>938</v>
      </c>
      <c r="AJ678" s="316" t="s">
        <v>941</v>
      </c>
      <c r="AK678" s="316" t="s">
        <v>941</v>
      </c>
      <c r="AL678" s="316" t="s">
        <v>941</v>
      </c>
      <c r="AM678" s="316" t="s">
        <v>941</v>
      </c>
      <c r="AN678" s="316" t="s">
        <v>941</v>
      </c>
      <c r="AO678" s="316" t="s">
        <v>949</v>
      </c>
      <c r="AP678" s="316" t="s">
        <v>938</v>
      </c>
      <c r="AQ678" s="316" t="s">
        <v>941</v>
      </c>
      <c r="AR678" s="316" t="s">
        <v>941</v>
      </c>
    </row>
    <row r="679" spans="1:44">
      <c r="A679" s="316" t="s">
        <v>9037</v>
      </c>
      <c r="B679" s="316" t="s">
        <v>9038</v>
      </c>
      <c r="C679" s="316" t="s">
        <v>9039</v>
      </c>
      <c r="D679" s="317">
        <v>45958</v>
      </c>
      <c r="E679" s="316" t="s">
        <v>7913</v>
      </c>
      <c r="F679" s="316" t="s">
        <v>644</v>
      </c>
      <c r="G679" s="316" t="s">
        <v>7879</v>
      </c>
      <c r="H679" s="316" t="s">
        <v>3190</v>
      </c>
      <c r="I679" s="316" t="s">
        <v>7880</v>
      </c>
      <c r="J679" s="316" t="s">
        <v>947</v>
      </c>
      <c r="K679" s="316" t="s">
        <v>947</v>
      </c>
      <c r="L679" s="316" t="s">
        <v>947</v>
      </c>
      <c r="M679" s="316" t="s">
        <v>956</v>
      </c>
      <c r="N679" s="316" t="s">
        <v>938</v>
      </c>
      <c r="O679" s="316" t="s">
        <v>956</v>
      </c>
      <c r="P679" s="316" t="s">
        <v>947</v>
      </c>
      <c r="Q679" s="316" t="s">
        <v>947</v>
      </c>
      <c r="R679" s="316" t="s">
        <v>947</v>
      </c>
      <c r="S679" s="316" t="s">
        <v>947</v>
      </c>
      <c r="T679" s="316" t="s">
        <v>956</v>
      </c>
      <c r="U679" s="316" t="s">
        <v>938</v>
      </c>
      <c r="V679" s="316" t="s">
        <v>947</v>
      </c>
      <c r="W679" s="316" t="s">
        <v>947</v>
      </c>
      <c r="X679" s="316" t="s">
        <v>947</v>
      </c>
      <c r="Y679" s="316" t="s">
        <v>947</v>
      </c>
      <c r="Z679" s="316" t="s">
        <v>947</v>
      </c>
      <c r="AA679" s="316" t="s">
        <v>956</v>
      </c>
      <c r="AB679" s="316" t="s">
        <v>938</v>
      </c>
      <c r="AC679" s="316" t="s">
        <v>947</v>
      </c>
      <c r="AD679" s="316" t="s">
        <v>947</v>
      </c>
      <c r="AE679" s="316" t="s">
        <v>947</v>
      </c>
      <c r="AF679" s="316" t="s">
        <v>947</v>
      </c>
      <c r="AG679" s="316" t="s">
        <v>947</v>
      </c>
      <c r="AH679" s="316" t="s">
        <v>940</v>
      </c>
      <c r="AI679" s="316" t="s">
        <v>938</v>
      </c>
      <c r="AJ679" s="316" t="s">
        <v>947</v>
      </c>
      <c r="AK679" s="316" t="s">
        <v>947</v>
      </c>
      <c r="AL679" s="316" t="s">
        <v>947</v>
      </c>
      <c r="AM679" s="316" t="s">
        <v>947</v>
      </c>
      <c r="AN679" s="316" t="s">
        <v>975</v>
      </c>
      <c r="AO679" s="316" t="s">
        <v>937</v>
      </c>
      <c r="AP679" s="316" t="s">
        <v>938</v>
      </c>
      <c r="AQ679" s="316" t="s">
        <v>947</v>
      </c>
      <c r="AR679" s="316" t="s">
        <v>947</v>
      </c>
    </row>
    <row r="680" spans="1:44">
      <c r="A680" s="316" t="s">
        <v>9040</v>
      </c>
      <c r="B680" s="316" t="s">
        <v>9041</v>
      </c>
      <c r="C680" s="316" t="s">
        <v>9042</v>
      </c>
      <c r="D680" s="317">
        <v>45960</v>
      </c>
      <c r="E680" s="316" t="s">
        <v>1196</v>
      </c>
      <c r="F680" s="316" t="s">
        <v>169</v>
      </c>
      <c r="G680" s="316" t="s">
        <v>7879</v>
      </c>
      <c r="H680" s="316" t="s">
        <v>3190</v>
      </c>
      <c r="I680" s="316" t="s">
        <v>3192</v>
      </c>
      <c r="J680" s="316" t="s">
        <v>978</v>
      </c>
      <c r="K680" s="316" t="s">
        <v>939</v>
      </c>
      <c r="L680" s="316" t="s">
        <v>939</v>
      </c>
      <c r="M680" s="316" t="s">
        <v>937</v>
      </c>
      <c r="N680" s="316" t="s">
        <v>962</v>
      </c>
      <c r="O680" s="316" t="s">
        <v>982</v>
      </c>
      <c r="P680" s="316" t="s">
        <v>941</v>
      </c>
      <c r="Q680" s="316" t="s">
        <v>939</v>
      </c>
      <c r="R680" s="316" t="s">
        <v>939</v>
      </c>
      <c r="S680" s="316" t="s">
        <v>978</v>
      </c>
      <c r="T680" s="316" t="s">
        <v>961</v>
      </c>
      <c r="U680" s="316" t="s">
        <v>961</v>
      </c>
      <c r="V680" s="316" t="s">
        <v>978</v>
      </c>
      <c r="W680" s="316" t="s">
        <v>978</v>
      </c>
      <c r="X680" s="316" t="s">
        <v>941</v>
      </c>
      <c r="Y680" s="316" t="s">
        <v>978</v>
      </c>
      <c r="Z680" s="316" t="s">
        <v>956</v>
      </c>
      <c r="AA680" s="316" t="s">
        <v>949</v>
      </c>
      <c r="AB680" s="316" t="s">
        <v>961</v>
      </c>
      <c r="AC680" s="316" t="s">
        <v>978</v>
      </c>
      <c r="AD680" s="316" t="s">
        <v>978</v>
      </c>
      <c r="AE680" s="316" t="s">
        <v>978</v>
      </c>
      <c r="AF680" s="316" t="s">
        <v>956</v>
      </c>
      <c r="AG680" s="316" t="s">
        <v>956</v>
      </c>
      <c r="AH680" s="316" t="s">
        <v>940</v>
      </c>
      <c r="AI680" s="316" t="s">
        <v>938</v>
      </c>
      <c r="AJ680" s="316" t="s">
        <v>936</v>
      </c>
      <c r="AK680" s="316" t="s">
        <v>956</v>
      </c>
      <c r="AL680" s="316" t="s">
        <v>978</v>
      </c>
      <c r="AM680" s="316" t="s">
        <v>956</v>
      </c>
      <c r="AN680" s="316" t="s">
        <v>978</v>
      </c>
      <c r="AO680" s="316" t="s">
        <v>699</v>
      </c>
      <c r="AP680" s="316" t="s">
        <v>938</v>
      </c>
      <c r="AQ680" s="316" t="s">
        <v>978</v>
      </c>
      <c r="AR680" s="316" t="s">
        <v>956</v>
      </c>
    </row>
    <row r="681" spans="1:44">
      <c r="A681" s="316" t="s">
        <v>9043</v>
      </c>
      <c r="B681" s="316" t="s">
        <v>9044</v>
      </c>
      <c r="C681" s="316" t="s">
        <v>9045</v>
      </c>
      <c r="D681" s="317">
        <v>45960</v>
      </c>
      <c r="E681" s="316" t="s">
        <v>1202</v>
      </c>
      <c r="F681" s="316" t="s">
        <v>169</v>
      </c>
      <c r="G681" s="316" t="s">
        <v>7879</v>
      </c>
      <c r="H681" s="316" t="s">
        <v>3190</v>
      </c>
      <c r="I681" s="316" t="s">
        <v>3192</v>
      </c>
      <c r="J681" s="316" t="s">
        <v>936</v>
      </c>
      <c r="K681" s="316" t="s">
        <v>941</v>
      </c>
      <c r="L681" s="316" t="s">
        <v>956</v>
      </c>
      <c r="M681" s="316" t="s">
        <v>936</v>
      </c>
      <c r="N681" s="316" t="s">
        <v>938</v>
      </c>
      <c r="O681" s="316" t="s">
        <v>941</v>
      </c>
      <c r="P681" s="316" t="s">
        <v>941</v>
      </c>
      <c r="Q681" s="316" t="s">
        <v>699</v>
      </c>
      <c r="R681" s="316" t="s">
        <v>955</v>
      </c>
      <c r="S681" s="316" t="s">
        <v>941</v>
      </c>
      <c r="T681" s="316" t="s">
        <v>961</v>
      </c>
      <c r="U681" s="316" t="s">
        <v>938</v>
      </c>
      <c r="V681" s="316" t="s">
        <v>955</v>
      </c>
      <c r="W681" s="316" t="s">
        <v>942</v>
      </c>
      <c r="X681" s="316" t="s">
        <v>942</v>
      </c>
      <c r="Y681" s="316" t="s">
        <v>942</v>
      </c>
      <c r="Z681" s="316" t="s">
        <v>939</v>
      </c>
      <c r="AA681" s="316" t="s">
        <v>970</v>
      </c>
      <c r="AB681" s="316" t="s">
        <v>938</v>
      </c>
      <c r="AC681" s="316" t="s">
        <v>978</v>
      </c>
      <c r="AD681" s="316" t="s">
        <v>947</v>
      </c>
      <c r="AE681" s="316" t="s">
        <v>946</v>
      </c>
      <c r="AF681" s="316" t="s">
        <v>955</v>
      </c>
      <c r="AG681" s="316" t="s">
        <v>936</v>
      </c>
      <c r="AH681" s="316" t="s">
        <v>699</v>
      </c>
      <c r="AI681" s="316" t="s">
        <v>938</v>
      </c>
      <c r="AJ681" s="316" t="s">
        <v>938</v>
      </c>
      <c r="AK681" s="316" t="s">
        <v>938</v>
      </c>
      <c r="AL681" s="316" t="s">
        <v>938</v>
      </c>
      <c r="AM681" s="316" t="s">
        <v>938</v>
      </c>
      <c r="AN681" s="316" t="s">
        <v>938</v>
      </c>
      <c r="AO681" s="316" t="s">
        <v>938</v>
      </c>
      <c r="AP681" s="316" t="s">
        <v>938</v>
      </c>
      <c r="AQ681" s="316" t="s">
        <v>938</v>
      </c>
      <c r="AR681" s="316" t="s">
        <v>938</v>
      </c>
    </row>
    <row r="682" spans="1:44">
      <c r="A682" s="316" t="s">
        <v>3551</v>
      </c>
      <c r="B682" s="316" t="s">
        <v>3552</v>
      </c>
      <c r="C682" s="316" t="s">
        <v>9046</v>
      </c>
      <c r="D682" s="317">
        <v>45960</v>
      </c>
      <c r="E682" s="316" t="s">
        <v>932</v>
      </c>
      <c r="F682" s="316" t="s">
        <v>169</v>
      </c>
      <c r="G682" s="316" t="s">
        <v>7879</v>
      </c>
      <c r="H682" s="316" t="s">
        <v>3190</v>
      </c>
      <c r="I682" s="316" t="s">
        <v>3194</v>
      </c>
      <c r="J682" s="316" t="s">
        <v>947</v>
      </c>
      <c r="K682" s="316" t="s">
        <v>978</v>
      </c>
      <c r="L682" s="316" t="s">
        <v>956</v>
      </c>
      <c r="M682" s="316" t="s">
        <v>940</v>
      </c>
      <c r="N682" s="316" t="s">
        <v>938</v>
      </c>
      <c r="O682" s="316" t="s">
        <v>947</v>
      </c>
      <c r="P682" s="316" t="s">
        <v>936</v>
      </c>
      <c r="Q682" s="316" t="s">
        <v>947</v>
      </c>
      <c r="R682" s="316" t="s">
        <v>956</v>
      </c>
      <c r="S682" s="316" t="s">
        <v>956</v>
      </c>
      <c r="T682" s="316" t="s">
        <v>936</v>
      </c>
      <c r="U682" s="316" t="s">
        <v>938</v>
      </c>
      <c r="V682" s="316" t="s">
        <v>947</v>
      </c>
      <c r="W682" s="316" t="s">
        <v>956</v>
      </c>
      <c r="X682" s="316" t="s">
        <v>939</v>
      </c>
      <c r="Y682" s="316" t="s">
        <v>941</v>
      </c>
      <c r="Z682" s="316" t="s">
        <v>936</v>
      </c>
      <c r="AA682" s="316" t="s">
        <v>942</v>
      </c>
      <c r="AB682" s="316" t="s">
        <v>940</v>
      </c>
      <c r="AC682" s="316" t="s">
        <v>947</v>
      </c>
      <c r="AD682" s="316" t="s">
        <v>947</v>
      </c>
      <c r="AE682" s="316" t="s">
        <v>946</v>
      </c>
      <c r="AF682" s="316" t="s">
        <v>956</v>
      </c>
      <c r="AG682" s="316" t="s">
        <v>978</v>
      </c>
      <c r="AH682" s="316" t="s">
        <v>940</v>
      </c>
      <c r="AI682" s="316" t="s">
        <v>938</v>
      </c>
      <c r="AJ682" s="316" t="s">
        <v>947</v>
      </c>
      <c r="AK682" s="316" t="s">
        <v>939</v>
      </c>
      <c r="AL682" s="316" t="s">
        <v>941</v>
      </c>
      <c r="AM682" s="316" t="s">
        <v>939</v>
      </c>
      <c r="AN682" s="316" t="s">
        <v>947</v>
      </c>
      <c r="AO682" s="316" t="s">
        <v>978</v>
      </c>
      <c r="AP682" s="316" t="s">
        <v>938</v>
      </c>
      <c r="AQ682" s="316" t="s">
        <v>936</v>
      </c>
      <c r="AR682" s="316" t="s">
        <v>982</v>
      </c>
    </row>
    <row r="683" spans="1:44">
      <c r="A683" s="316" t="s">
        <v>9047</v>
      </c>
      <c r="B683" s="316" t="s">
        <v>9048</v>
      </c>
      <c r="C683" s="316" t="s">
        <v>9049</v>
      </c>
      <c r="D683" s="317">
        <v>45960</v>
      </c>
      <c r="E683" s="316" t="s">
        <v>1202</v>
      </c>
      <c r="F683" s="316" t="s">
        <v>169</v>
      </c>
      <c r="G683" s="316" t="s">
        <v>7879</v>
      </c>
      <c r="H683" s="316" t="s">
        <v>3190</v>
      </c>
      <c r="I683" s="316" t="s">
        <v>3192</v>
      </c>
      <c r="J683" s="316" t="s">
        <v>941</v>
      </c>
      <c r="K683" s="316" t="s">
        <v>941</v>
      </c>
      <c r="L683" s="316" t="s">
        <v>982</v>
      </c>
      <c r="M683" s="316" t="s">
        <v>947</v>
      </c>
      <c r="N683" s="316" t="s">
        <v>938</v>
      </c>
      <c r="O683" s="316" t="s">
        <v>978</v>
      </c>
      <c r="P683" s="316" t="s">
        <v>956</v>
      </c>
      <c r="Q683" s="316" t="s">
        <v>939</v>
      </c>
      <c r="R683" s="316" t="s">
        <v>978</v>
      </c>
      <c r="S683" s="316" t="s">
        <v>982</v>
      </c>
      <c r="T683" s="316" t="s">
        <v>936</v>
      </c>
      <c r="U683" s="316" t="s">
        <v>938</v>
      </c>
      <c r="V683" s="316" t="s">
        <v>936</v>
      </c>
      <c r="W683" s="316" t="s">
        <v>978</v>
      </c>
      <c r="X683" s="316" t="s">
        <v>982</v>
      </c>
      <c r="Y683" s="316" t="s">
        <v>978</v>
      </c>
      <c r="Z683" s="316" t="s">
        <v>982</v>
      </c>
      <c r="AA683" s="316" t="s">
        <v>961</v>
      </c>
      <c r="AB683" s="316" t="s">
        <v>938</v>
      </c>
      <c r="AC683" s="316" t="s">
        <v>939</v>
      </c>
      <c r="AD683" s="316" t="s">
        <v>939</v>
      </c>
      <c r="AE683" s="316" t="s">
        <v>941</v>
      </c>
      <c r="AF683" s="316" t="s">
        <v>941</v>
      </c>
      <c r="AG683" s="316" t="s">
        <v>941</v>
      </c>
      <c r="AH683" s="316" t="s">
        <v>961</v>
      </c>
      <c r="AI683" s="316" t="s">
        <v>938</v>
      </c>
      <c r="AJ683" s="316" t="s">
        <v>936</v>
      </c>
      <c r="AK683" s="316" t="s">
        <v>956</v>
      </c>
      <c r="AL683" s="316" t="s">
        <v>978</v>
      </c>
      <c r="AM683" s="316" t="s">
        <v>941</v>
      </c>
      <c r="AN683" s="316" t="s">
        <v>956</v>
      </c>
      <c r="AO683" s="316" t="s">
        <v>699</v>
      </c>
      <c r="AP683" s="316" t="s">
        <v>938</v>
      </c>
      <c r="AQ683" s="316" t="s">
        <v>978</v>
      </c>
      <c r="AR683" s="316" t="s">
        <v>941</v>
      </c>
    </row>
    <row r="684" spans="1:44">
      <c r="A684" s="316" t="s">
        <v>9050</v>
      </c>
      <c r="B684" s="316" t="s">
        <v>9051</v>
      </c>
      <c r="C684" s="316" t="s">
        <v>9052</v>
      </c>
      <c r="D684" s="317">
        <v>45960</v>
      </c>
      <c r="E684" s="316" t="s">
        <v>1202</v>
      </c>
      <c r="F684" s="316" t="s">
        <v>169</v>
      </c>
      <c r="G684" s="316" t="s">
        <v>7879</v>
      </c>
      <c r="H684" s="316" t="s">
        <v>3190</v>
      </c>
      <c r="I684" s="316" t="s">
        <v>3192</v>
      </c>
      <c r="J684" s="316" t="s">
        <v>936</v>
      </c>
      <c r="K684" s="316" t="s">
        <v>978</v>
      </c>
      <c r="L684" s="316" t="s">
        <v>939</v>
      </c>
      <c r="M684" s="316" t="s">
        <v>956</v>
      </c>
      <c r="N684" s="316" t="s">
        <v>938</v>
      </c>
      <c r="O684" s="316" t="s">
        <v>939</v>
      </c>
      <c r="P684" s="316" t="s">
        <v>956</v>
      </c>
      <c r="Q684" s="316" t="s">
        <v>955</v>
      </c>
      <c r="R684" s="316" t="s">
        <v>936</v>
      </c>
      <c r="S684" s="316" t="s">
        <v>941</v>
      </c>
      <c r="T684" s="316" t="s">
        <v>961</v>
      </c>
      <c r="U684" s="316" t="s">
        <v>938</v>
      </c>
      <c r="V684" s="316" t="s">
        <v>982</v>
      </c>
      <c r="W684" s="316" t="s">
        <v>936</v>
      </c>
      <c r="X684" s="316" t="s">
        <v>978</v>
      </c>
      <c r="Y684" s="316" t="s">
        <v>978</v>
      </c>
      <c r="Z684" s="316" t="s">
        <v>939</v>
      </c>
      <c r="AA684" s="316" t="s">
        <v>961</v>
      </c>
      <c r="AB684" s="316" t="s">
        <v>938</v>
      </c>
      <c r="AC684" s="316" t="s">
        <v>939</v>
      </c>
      <c r="AD684" s="316" t="s">
        <v>936</v>
      </c>
      <c r="AE684" s="316" t="s">
        <v>936</v>
      </c>
      <c r="AF684" s="316" t="s">
        <v>947</v>
      </c>
      <c r="AG684" s="316" t="s">
        <v>939</v>
      </c>
      <c r="AH684" s="316" t="s">
        <v>940</v>
      </c>
      <c r="AI684" s="316" t="s">
        <v>938</v>
      </c>
      <c r="AJ684" s="316" t="s">
        <v>939</v>
      </c>
      <c r="AK684" s="316" t="s">
        <v>939</v>
      </c>
      <c r="AL684" s="316" t="s">
        <v>947</v>
      </c>
      <c r="AM684" s="316" t="s">
        <v>947</v>
      </c>
      <c r="AN684" s="316" t="s">
        <v>978</v>
      </c>
      <c r="AO684" s="316" t="s">
        <v>940</v>
      </c>
      <c r="AP684" s="316" t="s">
        <v>938</v>
      </c>
      <c r="AQ684" s="316" t="s">
        <v>947</v>
      </c>
      <c r="AR684" s="316" t="s">
        <v>936</v>
      </c>
    </row>
    <row r="685" spans="1:44">
      <c r="A685" s="316" t="s">
        <v>9053</v>
      </c>
      <c r="B685" s="316" t="s">
        <v>9054</v>
      </c>
      <c r="C685" s="316" t="s">
        <v>9055</v>
      </c>
      <c r="D685" s="317">
        <v>45960</v>
      </c>
      <c r="E685" s="316" t="s">
        <v>932</v>
      </c>
      <c r="F685" s="316" t="s">
        <v>169</v>
      </c>
      <c r="G685" s="316" t="s">
        <v>7879</v>
      </c>
      <c r="H685" s="316" t="s">
        <v>3190</v>
      </c>
      <c r="I685" s="316" t="s">
        <v>3192</v>
      </c>
      <c r="J685" s="316" t="s">
        <v>941</v>
      </c>
      <c r="K685" s="316" t="s">
        <v>941</v>
      </c>
      <c r="L685" s="316" t="s">
        <v>941</v>
      </c>
      <c r="M685" s="316" t="s">
        <v>940</v>
      </c>
      <c r="N685" s="316" t="s">
        <v>938</v>
      </c>
      <c r="O685" s="316" t="s">
        <v>941</v>
      </c>
      <c r="P685" s="316" t="s">
        <v>956</v>
      </c>
      <c r="Q685" s="316" t="s">
        <v>947</v>
      </c>
      <c r="R685" s="316" t="s">
        <v>956</v>
      </c>
      <c r="S685" s="316" t="s">
        <v>941</v>
      </c>
      <c r="T685" s="316" t="s">
        <v>940</v>
      </c>
      <c r="U685" s="316" t="s">
        <v>938</v>
      </c>
      <c r="V685" s="316" t="s">
        <v>941</v>
      </c>
      <c r="W685" s="316" t="s">
        <v>941</v>
      </c>
      <c r="X685" s="316" t="s">
        <v>941</v>
      </c>
      <c r="Y685" s="316" t="s">
        <v>941</v>
      </c>
      <c r="Z685" s="316" t="s">
        <v>941</v>
      </c>
      <c r="AA685" s="316" t="s">
        <v>940</v>
      </c>
      <c r="AB685" s="316" t="s">
        <v>938</v>
      </c>
      <c r="AC685" s="316" t="s">
        <v>947</v>
      </c>
      <c r="AD685" s="316" t="s">
        <v>956</v>
      </c>
      <c r="AE685" s="316" t="s">
        <v>947</v>
      </c>
      <c r="AF685" s="316" t="s">
        <v>947</v>
      </c>
      <c r="AG685" s="316" t="s">
        <v>941</v>
      </c>
      <c r="AH685" s="316" t="s">
        <v>938</v>
      </c>
      <c r="AI685" s="316" t="s">
        <v>938</v>
      </c>
      <c r="AJ685" s="316" t="s">
        <v>938</v>
      </c>
      <c r="AK685" s="316" t="s">
        <v>938</v>
      </c>
      <c r="AL685" s="316" t="s">
        <v>938</v>
      </c>
      <c r="AM685" s="316" t="s">
        <v>938</v>
      </c>
      <c r="AN685" s="316" t="s">
        <v>938</v>
      </c>
      <c r="AO685" s="316" t="s">
        <v>938</v>
      </c>
      <c r="AP685" s="316" t="s">
        <v>938</v>
      </c>
      <c r="AQ685" s="316" t="s">
        <v>938</v>
      </c>
      <c r="AR685" s="316" t="s">
        <v>938</v>
      </c>
    </row>
    <row r="686" spans="1:44">
      <c r="A686" s="316" t="s">
        <v>9056</v>
      </c>
      <c r="B686" s="316" t="s">
        <v>9057</v>
      </c>
      <c r="C686" s="316" t="s">
        <v>9058</v>
      </c>
      <c r="D686" s="317">
        <v>45961</v>
      </c>
      <c r="E686" s="316" t="s">
        <v>7923</v>
      </c>
      <c r="F686" s="316" t="s">
        <v>644</v>
      </c>
      <c r="G686" s="316" t="s">
        <v>7879</v>
      </c>
      <c r="H686" s="316" t="s">
        <v>3190</v>
      </c>
      <c r="I686" s="316" t="s">
        <v>3196</v>
      </c>
      <c r="J686" s="316" t="s">
        <v>956</v>
      </c>
      <c r="K686" s="316" t="s">
        <v>947</v>
      </c>
      <c r="L686" s="316" t="s">
        <v>956</v>
      </c>
      <c r="M686" s="316" t="s">
        <v>699</v>
      </c>
      <c r="N686" s="316" t="s">
        <v>938</v>
      </c>
      <c r="O686" s="316" t="s">
        <v>956</v>
      </c>
      <c r="P686" s="316" t="s">
        <v>956</v>
      </c>
      <c r="Q686" s="316" t="s">
        <v>956</v>
      </c>
      <c r="R686" s="316" t="s">
        <v>956</v>
      </c>
      <c r="S686" s="316" t="s">
        <v>956</v>
      </c>
      <c r="T686" s="316" t="s">
        <v>940</v>
      </c>
      <c r="U686" s="316" t="s">
        <v>938</v>
      </c>
      <c r="V686" s="316" t="s">
        <v>956</v>
      </c>
      <c r="W686" s="316" t="s">
        <v>947</v>
      </c>
      <c r="X686" s="316" t="s">
        <v>956</v>
      </c>
      <c r="Y686" s="316" t="s">
        <v>956</v>
      </c>
      <c r="Z686" s="316" t="s">
        <v>956</v>
      </c>
      <c r="AA686" s="316" t="s">
        <v>940</v>
      </c>
      <c r="AB686" s="316" t="s">
        <v>938</v>
      </c>
      <c r="AC686" s="316" t="s">
        <v>956</v>
      </c>
      <c r="AD686" s="316" t="s">
        <v>956</v>
      </c>
      <c r="AE686" s="316" t="s">
        <v>956</v>
      </c>
      <c r="AF686" s="316" t="s">
        <v>956</v>
      </c>
      <c r="AG686" s="316" t="s">
        <v>956</v>
      </c>
      <c r="AH686" s="316" t="s">
        <v>940</v>
      </c>
      <c r="AI686" s="316" t="s">
        <v>938</v>
      </c>
      <c r="AJ686" s="316" t="s">
        <v>947</v>
      </c>
      <c r="AK686" s="316" t="s">
        <v>947</v>
      </c>
      <c r="AL686" s="316" t="s">
        <v>956</v>
      </c>
      <c r="AM686" s="316" t="s">
        <v>956</v>
      </c>
      <c r="AN686" s="316" t="s">
        <v>956</v>
      </c>
      <c r="AO686" s="316" t="s">
        <v>699</v>
      </c>
      <c r="AP686" s="316" t="s">
        <v>938</v>
      </c>
      <c r="AQ686" s="316" t="s">
        <v>956</v>
      </c>
      <c r="AR686" s="316" t="s">
        <v>956</v>
      </c>
    </row>
    <row r="687" spans="1:44">
      <c r="A687" s="316" t="s">
        <v>9059</v>
      </c>
      <c r="B687" s="316" t="s">
        <v>9060</v>
      </c>
      <c r="C687" s="316" t="s">
        <v>9061</v>
      </c>
      <c r="D687" s="317">
        <v>45964</v>
      </c>
      <c r="E687" s="316" t="s">
        <v>7923</v>
      </c>
      <c r="F687" s="316" t="s">
        <v>169</v>
      </c>
      <c r="G687" s="316" t="s">
        <v>7879</v>
      </c>
      <c r="H687" s="316" t="s">
        <v>3190</v>
      </c>
      <c r="I687" s="316" t="s">
        <v>3192</v>
      </c>
      <c r="J687" s="316" t="s">
        <v>978</v>
      </c>
      <c r="K687" s="316" t="s">
        <v>939</v>
      </c>
      <c r="L687" s="316" t="s">
        <v>978</v>
      </c>
      <c r="M687" s="316" t="s">
        <v>961</v>
      </c>
      <c r="N687" s="316" t="s">
        <v>938</v>
      </c>
      <c r="O687" s="316" t="s">
        <v>939</v>
      </c>
      <c r="P687" s="316" t="s">
        <v>978</v>
      </c>
      <c r="Q687" s="316" t="s">
        <v>978</v>
      </c>
      <c r="R687" s="316" t="s">
        <v>978</v>
      </c>
      <c r="S687" s="316" t="s">
        <v>978</v>
      </c>
      <c r="T687" s="316" t="s">
        <v>961</v>
      </c>
      <c r="U687" s="316" t="s">
        <v>938</v>
      </c>
      <c r="V687" s="316" t="s">
        <v>978</v>
      </c>
      <c r="W687" s="316" t="s">
        <v>978</v>
      </c>
      <c r="X687" s="316" t="s">
        <v>939</v>
      </c>
      <c r="Y687" s="316" t="s">
        <v>982</v>
      </c>
      <c r="Z687" s="316" t="s">
        <v>939</v>
      </c>
      <c r="AA687" s="316" t="s">
        <v>978</v>
      </c>
      <c r="AB687" s="316" t="s">
        <v>938</v>
      </c>
      <c r="AC687" s="316" t="s">
        <v>978</v>
      </c>
      <c r="AD687" s="316" t="s">
        <v>978</v>
      </c>
      <c r="AE687" s="316" t="s">
        <v>978</v>
      </c>
      <c r="AF687" s="316" t="s">
        <v>978</v>
      </c>
      <c r="AG687" s="316" t="s">
        <v>947</v>
      </c>
      <c r="AH687" s="316" t="s">
        <v>961</v>
      </c>
      <c r="AI687" s="316" t="s">
        <v>938</v>
      </c>
      <c r="AJ687" s="316" t="s">
        <v>941</v>
      </c>
      <c r="AK687" s="316" t="s">
        <v>956</v>
      </c>
      <c r="AL687" s="316" t="s">
        <v>982</v>
      </c>
      <c r="AM687" s="316" t="s">
        <v>956</v>
      </c>
      <c r="AN687" s="316" t="s">
        <v>978</v>
      </c>
      <c r="AO687" s="316" t="s">
        <v>699</v>
      </c>
      <c r="AP687" s="316" t="s">
        <v>938</v>
      </c>
      <c r="AQ687" s="316" t="s">
        <v>978</v>
      </c>
      <c r="AR687" s="316" t="s">
        <v>978</v>
      </c>
    </row>
    <row r="688" spans="1:44">
      <c r="A688" s="316" t="s">
        <v>9062</v>
      </c>
      <c r="B688" s="316" t="s">
        <v>9063</v>
      </c>
      <c r="C688" s="316" t="s">
        <v>9064</v>
      </c>
      <c r="D688" s="317">
        <v>45964</v>
      </c>
      <c r="E688" s="316" t="s">
        <v>1202</v>
      </c>
      <c r="F688" s="316" t="s">
        <v>169</v>
      </c>
      <c r="G688" s="316" t="s">
        <v>7879</v>
      </c>
      <c r="H688" s="316" t="s">
        <v>3190</v>
      </c>
      <c r="I688" s="316" t="s">
        <v>3192</v>
      </c>
      <c r="J688" s="316" t="s">
        <v>941</v>
      </c>
      <c r="K688" s="316" t="s">
        <v>941</v>
      </c>
      <c r="L688" s="316" t="s">
        <v>941</v>
      </c>
      <c r="M688" s="316" t="s">
        <v>947</v>
      </c>
      <c r="N688" s="316" t="s">
        <v>938</v>
      </c>
      <c r="O688" s="316" t="s">
        <v>941</v>
      </c>
      <c r="P688" s="316" t="s">
        <v>941</v>
      </c>
      <c r="Q688" s="316" t="s">
        <v>947</v>
      </c>
      <c r="R688" s="316" t="s">
        <v>982</v>
      </c>
      <c r="S688" s="316" t="s">
        <v>941</v>
      </c>
      <c r="T688" s="316" t="s">
        <v>947</v>
      </c>
      <c r="U688" s="316" t="s">
        <v>938</v>
      </c>
      <c r="V688" s="316" t="s">
        <v>956</v>
      </c>
      <c r="W688" s="316" t="s">
        <v>978</v>
      </c>
      <c r="X688" s="316" t="s">
        <v>978</v>
      </c>
      <c r="Y688" s="316" t="s">
        <v>942</v>
      </c>
      <c r="Z688" s="316" t="s">
        <v>941</v>
      </c>
      <c r="AA688" s="316" t="s">
        <v>947</v>
      </c>
      <c r="AB688" s="316" t="s">
        <v>938</v>
      </c>
      <c r="AC688" s="316" t="s">
        <v>941</v>
      </c>
      <c r="AD688" s="316" t="s">
        <v>941</v>
      </c>
      <c r="AE688" s="316" t="s">
        <v>941</v>
      </c>
      <c r="AF688" s="316" t="s">
        <v>941</v>
      </c>
      <c r="AG688" s="316" t="s">
        <v>956</v>
      </c>
      <c r="AH688" s="316" t="s">
        <v>940</v>
      </c>
      <c r="AI688" s="316" t="s">
        <v>938</v>
      </c>
      <c r="AJ688" s="316" t="s">
        <v>978</v>
      </c>
      <c r="AK688" s="316" t="s">
        <v>956</v>
      </c>
      <c r="AL688" s="316" t="s">
        <v>956</v>
      </c>
      <c r="AM688" s="316" t="s">
        <v>978</v>
      </c>
      <c r="AN688" s="316" t="s">
        <v>978</v>
      </c>
      <c r="AO688" s="316" t="s">
        <v>699</v>
      </c>
      <c r="AP688" s="316" t="s">
        <v>938</v>
      </c>
      <c r="AQ688" s="316" t="s">
        <v>956</v>
      </c>
      <c r="AR688" s="316" t="s">
        <v>978</v>
      </c>
    </row>
    <row r="689" spans="1:44">
      <c r="A689" s="316" t="s">
        <v>3553</v>
      </c>
      <c r="B689" s="316" t="s">
        <v>3554</v>
      </c>
      <c r="C689" s="316" t="s">
        <v>9065</v>
      </c>
      <c r="D689" s="317">
        <v>45964</v>
      </c>
      <c r="E689" s="316" t="s">
        <v>7923</v>
      </c>
      <c r="F689" s="316" t="s">
        <v>169</v>
      </c>
      <c r="G689" s="316" t="s">
        <v>7879</v>
      </c>
      <c r="H689" s="316" t="s">
        <v>3190</v>
      </c>
      <c r="I689" s="316" t="s">
        <v>3192</v>
      </c>
      <c r="J689" s="316" t="s">
        <v>956</v>
      </c>
      <c r="K689" s="316" t="s">
        <v>947</v>
      </c>
      <c r="L689" s="316" t="s">
        <v>956</v>
      </c>
      <c r="M689" s="316" t="s">
        <v>961</v>
      </c>
      <c r="N689" s="316" t="s">
        <v>938</v>
      </c>
      <c r="O689" s="316" t="s">
        <v>956</v>
      </c>
      <c r="P689" s="316" t="s">
        <v>978</v>
      </c>
      <c r="Q689" s="316" t="s">
        <v>956</v>
      </c>
      <c r="R689" s="316" t="s">
        <v>947</v>
      </c>
      <c r="S689" s="316" t="s">
        <v>978</v>
      </c>
      <c r="T689" s="316" t="s">
        <v>961</v>
      </c>
      <c r="U689" s="316" t="s">
        <v>938</v>
      </c>
      <c r="V689" s="316" t="s">
        <v>956</v>
      </c>
      <c r="W689" s="316" t="s">
        <v>947</v>
      </c>
      <c r="X689" s="316" t="s">
        <v>978</v>
      </c>
      <c r="Y689" s="316" t="s">
        <v>978</v>
      </c>
      <c r="Z689" s="316" t="s">
        <v>978</v>
      </c>
      <c r="AA689" s="316" t="s">
        <v>961</v>
      </c>
      <c r="AB689" s="316" t="s">
        <v>938</v>
      </c>
      <c r="AC689" s="316" t="s">
        <v>956</v>
      </c>
      <c r="AD689" s="316" t="s">
        <v>978</v>
      </c>
      <c r="AE689" s="316" t="s">
        <v>956</v>
      </c>
      <c r="AF689" s="316" t="s">
        <v>956</v>
      </c>
      <c r="AG689" s="316" t="s">
        <v>956</v>
      </c>
      <c r="AH689" s="316" t="s">
        <v>940</v>
      </c>
      <c r="AI689" s="316" t="s">
        <v>938</v>
      </c>
      <c r="AJ689" s="316" t="s">
        <v>947</v>
      </c>
      <c r="AK689" s="316" t="s">
        <v>956</v>
      </c>
      <c r="AL689" s="316" t="s">
        <v>956</v>
      </c>
      <c r="AM689" s="316" t="s">
        <v>956</v>
      </c>
      <c r="AN689" s="316" t="s">
        <v>956</v>
      </c>
      <c r="AO689" s="316" t="s">
        <v>699</v>
      </c>
      <c r="AP689" s="316" t="s">
        <v>938</v>
      </c>
      <c r="AQ689" s="316" t="s">
        <v>956</v>
      </c>
      <c r="AR689" s="316" t="s">
        <v>956</v>
      </c>
    </row>
    <row r="690" spans="1:44">
      <c r="A690" s="316" t="s">
        <v>3555</v>
      </c>
      <c r="B690" s="316" t="s">
        <v>3556</v>
      </c>
      <c r="C690" s="316" t="s">
        <v>9066</v>
      </c>
      <c r="D690" s="317">
        <v>45965</v>
      </c>
      <c r="E690" s="316" t="s">
        <v>7923</v>
      </c>
      <c r="F690" s="316" t="s">
        <v>169</v>
      </c>
      <c r="G690" s="316" t="s">
        <v>7879</v>
      </c>
      <c r="H690" s="316" t="s">
        <v>3190</v>
      </c>
      <c r="I690" s="316" t="s">
        <v>3192</v>
      </c>
      <c r="J690" s="316" t="s">
        <v>956</v>
      </c>
      <c r="K690" s="316" t="s">
        <v>947</v>
      </c>
      <c r="L690" s="316" t="s">
        <v>956</v>
      </c>
      <c r="M690" s="316" t="s">
        <v>940</v>
      </c>
      <c r="N690" s="316" t="s">
        <v>938</v>
      </c>
      <c r="O690" s="316" t="s">
        <v>956</v>
      </c>
      <c r="P690" s="316" t="s">
        <v>956</v>
      </c>
      <c r="Q690" s="316" t="s">
        <v>956</v>
      </c>
      <c r="R690" s="316" t="s">
        <v>947</v>
      </c>
      <c r="S690" s="316" t="s">
        <v>956</v>
      </c>
      <c r="T690" s="316" t="s">
        <v>940</v>
      </c>
      <c r="U690" s="316" t="s">
        <v>938</v>
      </c>
      <c r="V690" s="316" t="s">
        <v>41</v>
      </c>
      <c r="W690" s="316" t="s">
        <v>41</v>
      </c>
      <c r="X690" s="316" t="s">
        <v>41</v>
      </c>
      <c r="Y690" s="316" t="s">
        <v>956</v>
      </c>
      <c r="Z690" s="316" t="s">
        <v>956</v>
      </c>
      <c r="AA690" s="316" t="s">
        <v>940</v>
      </c>
      <c r="AB690" s="316" t="s">
        <v>938</v>
      </c>
      <c r="AC690" s="316" t="s">
        <v>978</v>
      </c>
      <c r="AD690" s="316" t="s">
        <v>956</v>
      </c>
      <c r="AE690" s="316" t="s">
        <v>956</v>
      </c>
      <c r="AF690" s="316" t="s">
        <v>956</v>
      </c>
      <c r="AG690" s="316" t="s">
        <v>978</v>
      </c>
      <c r="AH690" s="316" t="s">
        <v>940</v>
      </c>
      <c r="AI690" s="316" t="s">
        <v>938</v>
      </c>
      <c r="AJ690" s="316" t="s">
        <v>936</v>
      </c>
      <c r="AK690" s="316" t="s">
        <v>936</v>
      </c>
      <c r="AL690" s="316" t="s">
        <v>936</v>
      </c>
      <c r="AM690" s="316" t="s">
        <v>956</v>
      </c>
      <c r="AN690" s="316" t="s">
        <v>956</v>
      </c>
      <c r="AO690" s="316" t="s">
        <v>699</v>
      </c>
      <c r="AP690" s="316" t="s">
        <v>938</v>
      </c>
      <c r="AQ690" s="316" t="s">
        <v>956</v>
      </c>
      <c r="AR690" s="316" t="s">
        <v>956</v>
      </c>
    </row>
    <row r="691" spans="1:44">
      <c r="A691" s="316" t="s">
        <v>9067</v>
      </c>
      <c r="B691" s="316" t="s">
        <v>9068</v>
      </c>
      <c r="C691" s="316" t="s">
        <v>9069</v>
      </c>
      <c r="D691" s="317">
        <v>45966</v>
      </c>
      <c r="E691" s="316" t="s">
        <v>1196</v>
      </c>
      <c r="F691" s="316" t="s">
        <v>169</v>
      </c>
      <c r="G691" s="316" t="s">
        <v>7879</v>
      </c>
      <c r="H691" s="316" t="s">
        <v>3190</v>
      </c>
      <c r="I691" s="316" t="s">
        <v>3192</v>
      </c>
      <c r="J691" s="316" t="s">
        <v>941</v>
      </c>
      <c r="K691" s="316" t="s">
        <v>941</v>
      </c>
      <c r="L691" s="316" t="s">
        <v>941</v>
      </c>
      <c r="M691" s="316" t="s">
        <v>935</v>
      </c>
      <c r="N691" s="316" t="s">
        <v>938</v>
      </c>
      <c r="O691" s="316" t="s">
        <v>978</v>
      </c>
      <c r="P691" s="316" t="s">
        <v>941</v>
      </c>
      <c r="Q691" s="316" t="s">
        <v>947</v>
      </c>
      <c r="R691" s="316" t="s">
        <v>978</v>
      </c>
      <c r="S691" s="316" t="s">
        <v>941</v>
      </c>
      <c r="T691" s="316" t="s">
        <v>937</v>
      </c>
      <c r="U691" s="316" t="s">
        <v>938</v>
      </c>
      <c r="V691" s="316" t="s">
        <v>941</v>
      </c>
      <c r="W691" s="316" t="s">
        <v>978</v>
      </c>
      <c r="X691" s="316" t="s">
        <v>941</v>
      </c>
      <c r="Y691" s="316" t="s">
        <v>941</v>
      </c>
      <c r="Z691" s="316" t="s">
        <v>939</v>
      </c>
      <c r="AA691" s="316" t="s">
        <v>961</v>
      </c>
      <c r="AB691" s="316" t="s">
        <v>938</v>
      </c>
      <c r="AC691" s="316" t="s">
        <v>978</v>
      </c>
      <c r="AD691" s="316" t="s">
        <v>978</v>
      </c>
      <c r="AE691" s="316" t="s">
        <v>978</v>
      </c>
      <c r="AF691" s="316" t="s">
        <v>947</v>
      </c>
      <c r="AG691" s="316" t="s">
        <v>956</v>
      </c>
      <c r="AH691" s="316" t="s">
        <v>940</v>
      </c>
      <c r="AI691" s="316" t="s">
        <v>938</v>
      </c>
      <c r="AJ691" s="316" t="s">
        <v>941</v>
      </c>
      <c r="AK691" s="316" t="s">
        <v>956</v>
      </c>
      <c r="AL691" s="316" t="s">
        <v>947</v>
      </c>
      <c r="AM691" s="316" t="s">
        <v>956</v>
      </c>
      <c r="AN691" s="316" t="s">
        <v>947</v>
      </c>
      <c r="AO691" s="316" t="s">
        <v>699</v>
      </c>
      <c r="AP691" s="316" t="s">
        <v>938</v>
      </c>
      <c r="AQ691" s="316" t="s">
        <v>936</v>
      </c>
      <c r="AR691" s="316" t="s">
        <v>956</v>
      </c>
    </row>
    <row r="692" spans="1:44">
      <c r="A692" s="316" t="s">
        <v>9070</v>
      </c>
      <c r="B692" s="316" t="s">
        <v>9071</v>
      </c>
      <c r="C692" s="316" t="s">
        <v>9072</v>
      </c>
      <c r="D692" s="317">
        <v>45966</v>
      </c>
      <c r="E692" s="316" t="s">
        <v>1196</v>
      </c>
      <c r="F692" s="316" t="s">
        <v>169</v>
      </c>
      <c r="G692" s="316" t="s">
        <v>7879</v>
      </c>
      <c r="H692" s="316" t="s">
        <v>3190</v>
      </c>
      <c r="I692" s="316" t="s">
        <v>3192</v>
      </c>
      <c r="J692" s="316" t="s">
        <v>941</v>
      </c>
      <c r="K692" s="316" t="s">
        <v>941</v>
      </c>
      <c r="L692" s="316" t="s">
        <v>947</v>
      </c>
      <c r="M692" s="316" t="s">
        <v>937</v>
      </c>
      <c r="N692" s="316" t="s">
        <v>938</v>
      </c>
      <c r="O692" s="316" t="s">
        <v>955</v>
      </c>
      <c r="P692" s="316" t="s">
        <v>941</v>
      </c>
      <c r="Q692" s="316" t="s">
        <v>947</v>
      </c>
      <c r="R692" s="316" t="s">
        <v>947</v>
      </c>
      <c r="S692" s="316" t="s">
        <v>956</v>
      </c>
      <c r="T692" s="316" t="s">
        <v>937</v>
      </c>
      <c r="U692" s="316" t="s">
        <v>938</v>
      </c>
      <c r="V692" s="316" t="s">
        <v>978</v>
      </c>
      <c r="W692" s="316" t="s">
        <v>941</v>
      </c>
      <c r="X692" s="316" t="s">
        <v>941</v>
      </c>
      <c r="Y692" s="316" t="s">
        <v>941</v>
      </c>
      <c r="Z692" s="316" t="s">
        <v>956</v>
      </c>
      <c r="AA692" s="316" t="s">
        <v>935</v>
      </c>
      <c r="AB692" s="316" t="s">
        <v>938</v>
      </c>
      <c r="AC692" s="316" t="s">
        <v>941</v>
      </c>
      <c r="AD692" s="316" t="s">
        <v>941</v>
      </c>
      <c r="AE692" s="316" t="s">
        <v>941</v>
      </c>
      <c r="AF692" s="316" t="s">
        <v>955</v>
      </c>
      <c r="AG692" s="316" t="s">
        <v>956</v>
      </c>
      <c r="AH692" s="316" t="s">
        <v>935</v>
      </c>
      <c r="AI692" s="316" t="s">
        <v>938</v>
      </c>
      <c r="AJ692" s="316" t="s">
        <v>936</v>
      </c>
      <c r="AK692" s="316" t="s">
        <v>941</v>
      </c>
      <c r="AL692" s="316" t="s">
        <v>941</v>
      </c>
      <c r="AM692" s="316" t="s">
        <v>947</v>
      </c>
      <c r="AN692" s="316" t="s">
        <v>956</v>
      </c>
      <c r="AO692" s="316" t="s">
        <v>699</v>
      </c>
      <c r="AP692" s="316" t="s">
        <v>938</v>
      </c>
      <c r="AQ692" s="316" t="s">
        <v>941</v>
      </c>
      <c r="AR692" s="316" t="s">
        <v>941</v>
      </c>
    </row>
    <row r="693" spans="1:44">
      <c r="A693" s="316" t="s">
        <v>9073</v>
      </c>
      <c r="B693" s="316" t="s">
        <v>9074</v>
      </c>
      <c r="C693" s="316" t="s">
        <v>9075</v>
      </c>
      <c r="D693" s="317">
        <v>45967</v>
      </c>
      <c r="E693" s="316" t="s">
        <v>1202</v>
      </c>
      <c r="F693" s="316" t="s">
        <v>644</v>
      </c>
      <c r="G693" s="316" t="s">
        <v>7879</v>
      </c>
      <c r="H693" s="316" t="s">
        <v>3190</v>
      </c>
      <c r="I693" s="316" t="s">
        <v>9076</v>
      </c>
      <c r="J693" s="316" t="s">
        <v>941</v>
      </c>
      <c r="K693" s="316" t="s">
        <v>941</v>
      </c>
      <c r="L693" s="316" t="s">
        <v>941</v>
      </c>
      <c r="M693" s="316" t="s">
        <v>975</v>
      </c>
      <c r="N693" s="316" t="s">
        <v>938</v>
      </c>
      <c r="O693" s="316" t="s">
        <v>941</v>
      </c>
      <c r="P693" s="316" t="s">
        <v>941</v>
      </c>
      <c r="Q693" s="316" t="s">
        <v>940</v>
      </c>
      <c r="R693" s="316" t="s">
        <v>941</v>
      </c>
      <c r="S693" s="316" t="s">
        <v>941</v>
      </c>
      <c r="T693" s="316" t="s">
        <v>947</v>
      </c>
      <c r="U693" s="316" t="s">
        <v>962</v>
      </c>
      <c r="V693" s="316" t="s">
        <v>941</v>
      </c>
      <c r="W693" s="316" t="s">
        <v>941</v>
      </c>
      <c r="X693" s="316" t="s">
        <v>941</v>
      </c>
      <c r="Y693" s="316" t="s">
        <v>941</v>
      </c>
      <c r="Z693" s="316" t="s">
        <v>941</v>
      </c>
      <c r="AA693" s="316" t="s">
        <v>947</v>
      </c>
      <c r="AB693" s="316" t="s">
        <v>961</v>
      </c>
      <c r="AC693" s="316" t="s">
        <v>941</v>
      </c>
      <c r="AD693" s="316" t="s">
        <v>941</v>
      </c>
      <c r="AE693" s="316" t="s">
        <v>982</v>
      </c>
      <c r="AF693" s="316" t="s">
        <v>941</v>
      </c>
      <c r="AG693" s="316" t="s">
        <v>941</v>
      </c>
      <c r="AH693" s="316" t="s">
        <v>940</v>
      </c>
      <c r="AI693" s="316" t="s">
        <v>938</v>
      </c>
      <c r="AJ693" s="316" t="s">
        <v>941</v>
      </c>
      <c r="AK693" s="316" t="s">
        <v>941</v>
      </c>
      <c r="AL693" s="316" t="s">
        <v>947</v>
      </c>
      <c r="AM693" s="316" t="s">
        <v>941</v>
      </c>
      <c r="AN693" s="316" t="s">
        <v>941</v>
      </c>
      <c r="AO693" s="316" t="s">
        <v>699</v>
      </c>
      <c r="AP693" s="316" t="s">
        <v>938</v>
      </c>
      <c r="AQ693" s="316" t="s">
        <v>941</v>
      </c>
      <c r="AR693" s="316" t="s">
        <v>941</v>
      </c>
    </row>
    <row r="694" spans="1:44">
      <c r="A694" s="316" t="s">
        <v>9077</v>
      </c>
      <c r="B694" s="316" t="s">
        <v>9078</v>
      </c>
      <c r="C694" s="316" t="s">
        <v>9079</v>
      </c>
      <c r="D694" s="317">
        <v>45967</v>
      </c>
      <c r="E694" s="316" t="s">
        <v>1202</v>
      </c>
      <c r="F694" s="316" t="s">
        <v>644</v>
      </c>
      <c r="G694" s="316" t="s">
        <v>7879</v>
      </c>
      <c r="H694" s="316" t="s">
        <v>3190</v>
      </c>
      <c r="I694" s="316" t="s">
        <v>3197</v>
      </c>
      <c r="J694" s="316" t="s">
        <v>941</v>
      </c>
      <c r="K694" s="316" t="s">
        <v>941</v>
      </c>
      <c r="L694" s="316" t="s">
        <v>941</v>
      </c>
      <c r="M694" s="316" t="s">
        <v>975</v>
      </c>
      <c r="N694" s="316" t="s">
        <v>938</v>
      </c>
      <c r="O694" s="316" t="s">
        <v>941</v>
      </c>
      <c r="P694" s="316" t="s">
        <v>941</v>
      </c>
      <c r="Q694" s="316" t="s">
        <v>699</v>
      </c>
      <c r="R694" s="316" t="s">
        <v>941</v>
      </c>
      <c r="S694" s="316" t="s">
        <v>941</v>
      </c>
      <c r="T694" s="316" t="s">
        <v>947</v>
      </c>
      <c r="U694" s="316" t="s">
        <v>962</v>
      </c>
      <c r="V694" s="316" t="s">
        <v>941</v>
      </c>
      <c r="W694" s="316" t="s">
        <v>941</v>
      </c>
      <c r="X694" s="316" t="s">
        <v>941</v>
      </c>
      <c r="Y694" s="316" t="s">
        <v>941</v>
      </c>
      <c r="Z694" s="316" t="s">
        <v>941</v>
      </c>
      <c r="AA694" s="316" t="s">
        <v>947</v>
      </c>
      <c r="AB694" s="316" t="s">
        <v>961</v>
      </c>
      <c r="AC694" s="316" t="s">
        <v>941</v>
      </c>
      <c r="AD694" s="316" t="s">
        <v>941</v>
      </c>
      <c r="AE694" s="316" t="s">
        <v>982</v>
      </c>
      <c r="AF694" s="316" t="s">
        <v>941</v>
      </c>
      <c r="AG694" s="316" t="s">
        <v>955</v>
      </c>
      <c r="AH694" s="316" t="s">
        <v>940</v>
      </c>
      <c r="AI694" s="316" t="s">
        <v>938</v>
      </c>
      <c r="AJ694" s="316" t="s">
        <v>936</v>
      </c>
      <c r="AK694" s="316" t="s">
        <v>936</v>
      </c>
      <c r="AL694" s="316" t="s">
        <v>947</v>
      </c>
      <c r="AM694" s="316" t="s">
        <v>941</v>
      </c>
      <c r="AN694" s="316" t="s">
        <v>941</v>
      </c>
      <c r="AO694" s="316" t="s">
        <v>699</v>
      </c>
      <c r="AP694" s="316" t="s">
        <v>938</v>
      </c>
      <c r="AQ694" s="316" t="s">
        <v>941</v>
      </c>
      <c r="AR694" s="316" t="s">
        <v>941</v>
      </c>
    </row>
    <row r="695" spans="1:44">
      <c r="A695" s="316" t="s">
        <v>9080</v>
      </c>
      <c r="B695" s="316" t="s">
        <v>9081</v>
      </c>
      <c r="C695" s="316" t="s">
        <v>9082</v>
      </c>
      <c r="D695" s="317">
        <v>45968</v>
      </c>
      <c r="E695" s="316" t="s">
        <v>7913</v>
      </c>
      <c r="F695" s="316" t="s">
        <v>169</v>
      </c>
      <c r="G695" s="316" t="s">
        <v>7879</v>
      </c>
      <c r="H695" s="316" t="s">
        <v>3190</v>
      </c>
      <c r="I695" s="316" t="s">
        <v>3192</v>
      </c>
      <c r="J695" s="316" t="s">
        <v>947</v>
      </c>
      <c r="K695" s="316" t="s">
        <v>978</v>
      </c>
      <c r="L695" s="316" t="s">
        <v>978</v>
      </c>
      <c r="M695" s="316" t="s">
        <v>961</v>
      </c>
      <c r="N695" s="316" t="s">
        <v>938</v>
      </c>
      <c r="O695" s="316" t="s">
        <v>955</v>
      </c>
      <c r="P695" s="316" t="s">
        <v>978</v>
      </c>
      <c r="Q695" s="316" t="s">
        <v>939</v>
      </c>
      <c r="R695" s="316" t="s">
        <v>936</v>
      </c>
      <c r="S695" s="316" t="s">
        <v>947</v>
      </c>
      <c r="T695" s="316" t="s">
        <v>940</v>
      </c>
      <c r="U695" s="316" t="s">
        <v>938</v>
      </c>
      <c r="V695" s="316" t="s">
        <v>982</v>
      </c>
      <c r="W695" s="316" t="s">
        <v>939</v>
      </c>
      <c r="X695" s="316" t="s">
        <v>978</v>
      </c>
      <c r="Y695" s="316" t="s">
        <v>978</v>
      </c>
      <c r="Z695" s="316" t="s">
        <v>939</v>
      </c>
      <c r="AA695" s="316" t="s">
        <v>961</v>
      </c>
      <c r="AB695" s="316" t="s">
        <v>938</v>
      </c>
      <c r="AC695" s="316" t="s">
        <v>939</v>
      </c>
      <c r="AD695" s="316" t="s">
        <v>939</v>
      </c>
      <c r="AE695" s="316" t="s">
        <v>978</v>
      </c>
      <c r="AF695" s="316" t="s">
        <v>978</v>
      </c>
      <c r="AG695" s="316" t="s">
        <v>956</v>
      </c>
      <c r="AH695" s="316" t="s">
        <v>940</v>
      </c>
      <c r="AI695" s="316" t="s">
        <v>938</v>
      </c>
      <c r="AJ695" s="316" t="s">
        <v>939</v>
      </c>
      <c r="AK695" s="316" t="s">
        <v>941</v>
      </c>
      <c r="AL695" s="316" t="s">
        <v>978</v>
      </c>
      <c r="AM695" s="316" t="s">
        <v>939</v>
      </c>
      <c r="AN695" s="316" t="s">
        <v>939</v>
      </c>
      <c r="AO695" s="316" t="s">
        <v>699</v>
      </c>
      <c r="AP695" s="316" t="s">
        <v>938</v>
      </c>
      <c r="AQ695" s="316" t="s">
        <v>982</v>
      </c>
      <c r="AR695" s="316" t="s">
        <v>977</v>
      </c>
    </row>
    <row r="696" spans="1:44">
      <c r="A696" s="316" t="s">
        <v>9083</v>
      </c>
      <c r="B696" s="316" t="s">
        <v>9084</v>
      </c>
      <c r="C696" s="316" t="s">
        <v>9085</v>
      </c>
      <c r="D696" s="317">
        <v>45968</v>
      </c>
      <c r="E696" s="316" t="s">
        <v>7913</v>
      </c>
      <c r="F696" s="316" t="s">
        <v>644</v>
      </c>
      <c r="G696" s="316" t="s">
        <v>7879</v>
      </c>
      <c r="H696" s="316" t="s">
        <v>3190</v>
      </c>
      <c r="I696" s="316" t="s">
        <v>7880</v>
      </c>
      <c r="J696" s="316" t="s">
        <v>947</v>
      </c>
      <c r="K696" s="316" t="s">
        <v>947</v>
      </c>
      <c r="L696" s="316" t="s">
        <v>947</v>
      </c>
      <c r="M696" s="316" t="s">
        <v>956</v>
      </c>
      <c r="N696" s="316" t="s">
        <v>938</v>
      </c>
      <c r="O696" s="316" t="s">
        <v>939</v>
      </c>
      <c r="P696" s="316" t="s">
        <v>947</v>
      </c>
      <c r="Q696" s="316" t="s">
        <v>947</v>
      </c>
      <c r="R696" s="316" t="s">
        <v>947</v>
      </c>
      <c r="S696" s="316" t="s">
        <v>939</v>
      </c>
      <c r="T696" s="316" t="s">
        <v>978</v>
      </c>
      <c r="U696" s="316" t="s">
        <v>938</v>
      </c>
      <c r="V696" s="316" t="s">
        <v>947</v>
      </c>
      <c r="W696" s="316" t="s">
        <v>939</v>
      </c>
      <c r="X696" s="316" t="s">
        <v>947</v>
      </c>
      <c r="Y696" s="316" t="s">
        <v>939</v>
      </c>
      <c r="Z696" s="316" t="s">
        <v>939</v>
      </c>
      <c r="AA696" s="316" t="s">
        <v>978</v>
      </c>
      <c r="AB696" s="316" t="s">
        <v>938</v>
      </c>
      <c r="AC696" s="316" t="s">
        <v>947</v>
      </c>
      <c r="AD696" s="316" t="s">
        <v>947</v>
      </c>
      <c r="AE696" s="316" t="s">
        <v>939</v>
      </c>
      <c r="AF696" s="316" t="s">
        <v>939</v>
      </c>
      <c r="AG696" s="316" t="s">
        <v>947</v>
      </c>
      <c r="AH696" s="316" t="s">
        <v>978</v>
      </c>
      <c r="AI696" s="316" t="s">
        <v>938</v>
      </c>
      <c r="AJ696" s="316" t="s">
        <v>947</v>
      </c>
      <c r="AK696" s="316" t="s">
        <v>947</v>
      </c>
      <c r="AL696" s="316" t="s">
        <v>947</v>
      </c>
      <c r="AM696" s="316" t="s">
        <v>939</v>
      </c>
      <c r="AN696" s="316" t="s">
        <v>947</v>
      </c>
      <c r="AO696" s="316" t="s">
        <v>956</v>
      </c>
      <c r="AP696" s="316" t="s">
        <v>938</v>
      </c>
      <c r="AQ696" s="316" t="s">
        <v>41</v>
      </c>
      <c r="AR696" s="316" t="s">
        <v>41</v>
      </c>
    </row>
    <row r="697" spans="1:44">
      <c r="A697" s="316" t="s">
        <v>9086</v>
      </c>
      <c r="B697" s="316" t="s">
        <v>9087</v>
      </c>
      <c r="C697" s="316" t="s">
        <v>9088</v>
      </c>
      <c r="D697" s="317">
        <v>45969</v>
      </c>
      <c r="E697" s="316" t="s">
        <v>1202</v>
      </c>
      <c r="F697" s="316" t="s">
        <v>644</v>
      </c>
      <c r="G697" s="316" t="s">
        <v>7879</v>
      </c>
      <c r="H697" s="316" t="s">
        <v>3190</v>
      </c>
      <c r="I697" s="316" t="s">
        <v>3444</v>
      </c>
      <c r="J697" s="316" t="s">
        <v>947</v>
      </c>
      <c r="K697" s="316" t="s">
        <v>941</v>
      </c>
      <c r="L697" s="316" t="s">
        <v>939</v>
      </c>
      <c r="M697" s="316" t="s">
        <v>937</v>
      </c>
      <c r="N697" s="316" t="s">
        <v>961</v>
      </c>
      <c r="O697" s="316" t="s">
        <v>939</v>
      </c>
      <c r="P697" s="316" t="s">
        <v>947</v>
      </c>
      <c r="Q697" s="316" t="s">
        <v>947</v>
      </c>
      <c r="R697" s="316" t="s">
        <v>947</v>
      </c>
      <c r="S697" s="316" t="s">
        <v>939</v>
      </c>
      <c r="T697" s="316" t="s">
        <v>937</v>
      </c>
      <c r="U697" s="316" t="s">
        <v>938</v>
      </c>
      <c r="V697" s="316" t="s">
        <v>955</v>
      </c>
      <c r="W697" s="316" t="s">
        <v>978</v>
      </c>
      <c r="X697" s="316" t="s">
        <v>978</v>
      </c>
      <c r="Y697" s="316" t="s">
        <v>942</v>
      </c>
      <c r="Z697" s="316" t="s">
        <v>941</v>
      </c>
      <c r="AA697" s="316" t="s">
        <v>946</v>
      </c>
      <c r="AB697" s="316" t="s">
        <v>699</v>
      </c>
      <c r="AC697" s="316" t="s">
        <v>941</v>
      </c>
      <c r="AD697" s="316" t="s">
        <v>941</v>
      </c>
      <c r="AE697" s="316" t="s">
        <v>947</v>
      </c>
      <c r="AF697" s="316" t="s">
        <v>978</v>
      </c>
      <c r="AG697" s="316" t="s">
        <v>941</v>
      </c>
      <c r="AH697" s="316" t="s">
        <v>937</v>
      </c>
      <c r="AI697" s="316" t="s">
        <v>938</v>
      </c>
      <c r="AJ697" s="316" t="s">
        <v>938</v>
      </c>
      <c r="AK697" s="316" t="s">
        <v>938</v>
      </c>
      <c r="AL697" s="316" t="s">
        <v>938</v>
      </c>
      <c r="AM697" s="316" t="s">
        <v>938</v>
      </c>
      <c r="AN697" s="316" t="s">
        <v>938</v>
      </c>
      <c r="AO697" s="316" t="s">
        <v>938</v>
      </c>
      <c r="AP697" s="316" t="s">
        <v>938</v>
      </c>
      <c r="AQ697" s="316" t="s">
        <v>938</v>
      </c>
      <c r="AR697" s="316" t="s">
        <v>938</v>
      </c>
    </row>
    <row r="698" spans="1:44">
      <c r="A698" s="316" t="s">
        <v>9089</v>
      </c>
      <c r="B698" s="316" t="s">
        <v>9090</v>
      </c>
      <c r="C698" s="316" t="s">
        <v>9091</v>
      </c>
      <c r="D698" s="317">
        <v>45969</v>
      </c>
      <c r="E698" s="316" t="s">
        <v>7891</v>
      </c>
      <c r="F698" s="316" t="s">
        <v>169</v>
      </c>
      <c r="G698" s="316" t="s">
        <v>7879</v>
      </c>
      <c r="H698" s="316" t="s">
        <v>3190</v>
      </c>
      <c r="I698" s="316" t="s">
        <v>3194</v>
      </c>
      <c r="J698" s="316" t="s">
        <v>939</v>
      </c>
      <c r="K698" s="316" t="s">
        <v>978</v>
      </c>
      <c r="L698" s="316" t="s">
        <v>939</v>
      </c>
      <c r="M698" s="316" t="s">
        <v>961</v>
      </c>
      <c r="N698" s="316" t="s">
        <v>938</v>
      </c>
      <c r="O698" s="316" t="s">
        <v>936</v>
      </c>
      <c r="P698" s="316" t="s">
        <v>978</v>
      </c>
      <c r="Q698" s="316" t="s">
        <v>939</v>
      </c>
      <c r="R698" s="316" t="s">
        <v>947</v>
      </c>
      <c r="S698" s="316" t="s">
        <v>939</v>
      </c>
      <c r="T698" s="316" t="s">
        <v>978</v>
      </c>
      <c r="U698" s="316" t="s">
        <v>938</v>
      </c>
      <c r="V698" s="316" t="s">
        <v>941</v>
      </c>
      <c r="W698" s="316" t="s">
        <v>941</v>
      </c>
      <c r="X698" s="316" t="s">
        <v>939</v>
      </c>
      <c r="Y698" s="316" t="s">
        <v>977</v>
      </c>
      <c r="Z698" s="316" t="s">
        <v>982</v>
      </c>
      <c r="AA698" s="316" t="s">
        <v>939</v>
      </c>
      <c r="AB698" s="316" t="s">
        <v>938</v>
      </c>
      <c r="AC698" s="316" t="s">
        <v>982</v>
      </c>
      <c r="AD698" s="316" t="s">
        <v>982</v>
      </c>
      <c r="AE698" s="316" t="s">
        <v>947</v>
      </c>
      <c r="AF698" s="316" t="s">
        <v>965</v>
      </c>
      <c r="AG698" s="316" t="s">
        <v>941</v>
      </c>
      <c r="AH698" s="316" t="s">
        <v>940</v>
      </c>
      <c r="AI698" s="316" t="s">
        <v>938</v>
      </c>
      <c r="AJ698" s="316" t="s">
        <v>941</v>
      </c>
      <c r="AK698" s="316" t="s">
        <v>941</v>
      </c>
      <c r="AL698" s="316" t="s">
        <v>941</v>
      </c>
      <c r="AM698" s="316" t="s">
        <v>939</v>
      </c>
      <c r="AN698" s="316" t="s">
        <v>977</v>
      </c>
      <c r="AO698" s="316" t="s">
        <v>962</v>
      </c>
      <c r="AP698" s="316" t="s">
        <v>938</v>
      </c>
      <c r="AQ698" s="316" t="s">
        <v>977</v>
      </c>
      <c r="AR698" s="316" t="s">
        <v>977</v>
      </c>
    </row>
    <row r="699" spans="1:44">
      <c r="A699" s="316" t="s">
        <v>9092</v>
      </c>
      <c r="B699" s="316" t="s">
        <v>9093</v>
      </c>
      <c r="C699" s="316" t="s">
        <v>9094</v>
      </c>
      <c r="D699" s="317">
        <v>45969</v>
      </c>
      <c r="E699" s="316" t="s">
        <v>1202</v>
      </c>
      <c r="F699" s="316" t="s">
        <v>169</v>
      </c>
      <c r="G699" s="316" t="s">
        <v>7879</v>
      </c>
      <c r="H699" s="316" t="s">
        <v>3190</v>
      </c>
      <c r="I699" s="316" t="s">
        <v>3192</v>
      </c>
      <c r="J699" s="316" t="s">
        <v>947</v>
      </c>
      <c r="K699" s="316" t="s">
        <v>936</v>
      </c>
      <c r="L699" s="316" t="s">
        <v>947</v>
      </c>
      <c r="M699" s="316" t="s">
        <v>935</v>
      </c>
      <c r="N699" s="316" t="s">
        <v>940</v>
      </c>
      <c r="O699" s="316" t="s">
        <v>947</v>
      </c>
      <c r="P699" s="316" t="s">
        <v>947</v>
      </c>
      <c r="Q699" s="316" t="s">
        <v>956</v>
      </c>
      <c r="R699" s="316" t="s">
        <v>936</v>
      </c>
      <c r="S699" s="316" t="s">
        <v>947</v>
      </c>
      <c r="T699" s="316" t="s">
        <v>935</v>
      </c>
      <c r="U699" s="316" t="s">
        <v>938</v>
      </c>
      <c r="V699" s="316" t="s">
        <v>936</v>
      </c>
      <c r="W699" s="316" t="s">
        <v>947</v>
      </c>
      <c r="X699" s="316" t="s">
        <v>956</v>
      </c>
      <c r="Y699" s="316" t="s">
        <v>947</v>
      </c>
      <c r="Z699" s="316" t="s">
        <v>947</v>
      </c>
      <c r="AA699" s="316" t="s">
        <v>961</v>
      </c>
      <c r="AB699" s="316" t="s">
        <v>975</v>
      </c>
      <c r="AC699" s="316" t="s">
        <v>941</v>
      </c>
      <c r="AD699" s="316" t="s">
        <v>941</v>
      </c>
      <c r="AE699" s="316" t="s">
        <v>941</v>
      </c>
      <c r="AF699" s="316" t="s">
        <v>941</v>
      </c>
      <c r="AG699" s="316" t="s">
        <v>941</v>
      </c>
      <c r="AH699" s="316" t="s">
        <v>940</v>
      </c>
      <c r="AI699" s="316" t="s">
        <v>961</v>
      </c>
      <c r="AJ699" s="316" t="s">
        <v>947</v>
      </c>
      <c r="AK699" s="316" t="s">
        <v>936</v>
      </c>
      <c r="AL699" s="316" t="s">
        <v>941</v>
      </c>
      <c r="AM699" s="316" t="s">
        <v>941</v>
      </c>
      <c r="AN699" s="316" t="s">
        <v>947</v>
      </c>
      <c r="AO699" s="316" t="s">
        <v>935</v>
      </c>
      <c r="AP699" s="316" t="s">
        <v>938</v>
      </c>
      <c r="AQ699" s="316" t="s">
        <v>941</v>
      </c>
      <c r="AR699" s="316" t="s">
        <v>941</v>
      </c>
    </row>
    <row r="700" spans="1:44">
      <c r="A700" s="316" t="s">
        <v>9095</v>
      </c>
      <c r="B700" s="316" t="s">
        <v>9096</v>
      </c>
      <c r="C700" s="316" t="s">
        <v>9097</v>
      </c>
      <c r="D700" s="317">
        <v>45972</v>
      </c>
      <c r="E700" s="316" t="s">
        <v>1202</v>
      </c>
      <c r="F700" s="316" t="s">
        <v>169</v>
      </c>
      <c r="G700" s="316" t="s">
        <v>7879</v>
      </c>
      <c r="H700" s="316" t="s">
        <v>3190</v>
      </c>
      <c r="I700" s="316" t="s">
        <v>3192</v>
      </c>
      <c r="J700" s="316" t="s">
        <v>978</v>
      </c>
      <c r="K700" s="316" t="s">
        <v>946</v>
      </c>
      <c r="L700" s="316" t="s">
        <v>939</v>
      </c>
      <c r="M700" s="316" t="s">
        <v>961</v>
      </c>
      <c r="N700" s="316" t="s">
        <v>938</v>
      </c>
      <c r="O700" s="316" t="s">
        <v>939</v>
      </c>
      <c r="P700" s="316" t="s">
        <v>978</v>
      </c>
      <c r="Q700" s="316" t="s">
        <v>975</v>
      </c>
      <c r="R700" s="316" t="s">
        <v>955</v>
      </c>
      <c r="S700" s="316" t="s">
        <v>941</v>
      </c>
      <c r="T700" s="316" t="s">
        <v>947</v>
      </c>
      <c r="U700" s="316" t="s">
        <v>938</v>
      </c>
      <c r="V700" s="316" t="s">
        <v>939</v>
      </c>
      <c r="W700" s="316" t="s">
        <v>939</v>
      </c>
      <c r="X700" s="316" t="s">
        <v>941</v>
      </c>
      <c r="Y700" s="316" t="s">
        <v>939</v>
      </c>
      <c r="Z700" s="316" t="s">
        <v>939</v>
      </c>
      <c r="AA700" s="316" t="s">
        <v>961</v>
      </c>
      <c r="AB700" s="316" t="s">
        <v>938</v>
      </c>
      <c r="AC700" s="316" t="s">
        <v>978</v>
      </c>
      <c r="AD700" s="316" t="s">
        <v>978</v>
      </c>
      <c r="AE700" s="316" t="s">
        <v>978</v>
      </c>
      <c r="AF700" s="316" t="s">
        <v>978</v>
      </c>
      <c r="AG700" s="316" t="s">
        <v>956</v>
      </c>
      <c r="AH700" s="316" t="s">
        <v>699</v>
      </c>
      <c r="AI700" s="316" t="s">
        <v>938</v>
      </c>
      <c r="AJ700" s="316" t="s">
        <v>978</v>
      </c>
      <c r="AK700" s="316" t="s">
        <v>956</v>
      </c>
      <c r="AL700" s="316" t="s">
        <v>946</v>
      </c>
      <c r="AM700" s="316" t="s">
        <v>978</v>
      </c>
      <c r="AN700" s="316" t="s">
        <v>939</v>
      </c>
      <c r="AO700" s="316" t="s">
        <v>699</v>
      </c>
      <c r="AP700" s="316" t="s">
        <v>938</v>
      </c>
      <c r="AQ700" s="316" t="s">
        <v>978</v>
      </c>
      <c r="AR700" s="316" t="s">
        <v>978</v>
      </c>
    </row>
    <row r="701" spans="1:44">
      <c r="A701" s="316" t="s">
        <v>9098</v>
      </c>
      <c r="B701" s="316" t="s">
        <v>9099</v>
      </c>
      <c r="C701" s="316" t="s">
        <v>9100</v>
      </c>
      <c r="D701" s="317">
        <v>45973</v>
      </c>
      <c r="E701" s="316" t="s">
        <v>1202</v>
      </c>
      <c r="F701" s="316" t="s">
        <v>169</v>
      </c>
      <c r="G701" s="316" t="s">
        <v>7879</v>
      </c>
      <c r="H701" s="316" t="s">
        <v>3190</v>
      </c>
      <c r="I701" s="316" t="s">
        <v>3192</v>
      </c>
      <c r="J701" s="316" t="s">
        <v>941</v>
      </c>
      <c r="K701" s="316" t="s">
        <v>941</v>
      </c>
      <c r="L701" s="316" t="s">
        <v>941</v>
      </c>
      <c r="M701" s="316" t="s">
        <v>940</v>
      </c>
      <c r="N701" s="316" t="s">
        <v>938</v>
      </c>
      <c r="O701" s="316" t="s">
        <v>941</v>
      </c>
      <c r="P701" s="316" t="s">
        <v>956</v>
      </c>
      <c r="Q701" s="316" t="s">
        <v>947</v>
      </c>
      <c r="R701" s="316" t="s">
        <v>941</v>
      </c>
      <c r="S701" s="316" t="s">
        <v>941</v>
      </c>
      <c r="T701" s="316" t="s">
        <v>940</v>
      </c>
      <c r="U701" s="316" t="s">
        <v>938</v>
      </c>
      <c r="V701" s="316" t="s">
        <v>941</v>
      </c>
      <c r="W701" s="316" t="s">
        <v>941</v>
      </c>
      <c r="X701" s="316" t="s">
        <v>941</v>
      </c>
      <c r="Y701" s="316" t="s">
        <v>941</v>
      </c>
      <c r="Z701" s="316" t="s">
        <v>941</v>
      </c>
      <c r="AA701" s="316" t="s">
        <v>956</v>
      </c>
      <c r="AB701" s="316" t="s">
        <v>938</v>
      </c>
      <c r="AC701" s="316" t="s">
        <v>941</v>
      </c>
      <c r="AD701" s="316" t="s">
        <v>941</v>
      </c>
      <c r="AE701" s="316" t="s">
        <v>941</v>
      </c>
      <c r="AF701" s="316" t="s">
        <v>941</v>
      </c>
      <c r="AG701" s="316" t="s">
        <v>956</v>
      </c>
      <c r="AH701" s="316" t="s">
        <v>940</v>
      </c>
      <c r="AI701" s="316" t="s">
        <v>938</v>
      </c>
      <c r="AJ701" s="316" t="s">
        <v>956</v>
      </c>
      <c r="AK701" s="316" t="s">
        <v>956</v>
      </c>
      <c r="AL701" s="316" t="s">
        <v>941</v>
      </c>
      <c r="AM701" s="316" t="s">
        <v>956</v>
      </c>
      <c r="AN701" s="316" t="s">
        <v>941</v>
      </c>
      <c r="AO701" s="316" t="s">
        <v>699</v>
      </c>
      <c r="AP701" s="316" t="s">
        <v>938</v>
      </c>
      <c r="AQ701" s="316" t="s">
        <v>941</v>
      </c>
      <c r="AR701" s="316" t="s">
        <v>956</v>
      </c>
    </row>
    <row r="702" spans="1:44">
      <c r="A702" s="316" t="s">
        <v>9101</v>
      </c>
      <c r="B702" s="316" t="s">
        <v>9102</v>
      </c>
      <c r="C702" s="316" t="s">
        <v>9103</v>
      </c>
      <c r="D702" s="317">
        <v>45974</v>
      </c>
      <c r="E702" s="316" t="s">
        <v>7887</v>
      </c>
      <c r="F702" s="316" t="s">
        <v>644</v>
      </c>
      <c r="G702" s="316" t="s">
        <v>7879</v>
      </c>
      <c r="H702" s="316" t="s">
        <v>3190</v>
      </c>
      <c r="I702" s="316" t="s">
        <v>8413</v>
      </c>
      <c r="J702" s="316" t="s">
        <v>955</v>
      </c>
      <c r="K702" s="316" t="s">
        <v>955</v>
      </c>
      <c r="L702" s="316" t="s">
        <v>955</v>
      </c>
      <c r="M702" s="316" t="s">
        <v>956</v>
      </c>
      <c r="N702" s="316" t="s">
        <v>938</v>
      </c>
      <c r="O702" s="316" t="s">
        <v>956</v>
      </c>
      <c r="P702" s="316" t="s">
        <v>956</v>
      </c>
      <c r="Q702" s="316" t="s">
        <v>955</v>
      </c>
      <c r="R702" s="316" t="s">
        <v>955</v>
      </c>
      <c r="S702" s="316" t="s">
        <v>955</v>
      </c>
      <c r="T702" s="316" t="s">
        <v>975</v>
      </c>
      <c r="U702" s="316" t="s">
        <v>938</v>
      </c>
      <c r="V702" s="316" t="s">
        <v>955</v>
      </c>
      <c r="W702" s="316" t="s">
        <v>955</v>
      </c>
      <c r="X702" s="316" t="s">
        <v>955</v>
      </c>
      <c r="Y702" s="316" t="s">
        <v>947</v>
      </c>
      <c r="Z702" s="316" t="s">
        <v>947</v>
      </c>
      <c r="AA702" s="316" t="s">
        <v>935</v>
      </c>
      <c r="AB702" s="316" t="s">
        <v>938</v>
      </c>
      <c r="AC702" s="316" t="s">
        <v>947</v>
      </c>
      <c r="AD702" s="316" t="s">
        <v>947</v>
      </c>
      <c r="AE702" s="316" t="s">
        <v>947</v>
      </c>
      <c r="AF702" s="316" t="s">
        <v>947</v>
      </c>
      <c r="AG702" s="316" t="s">
        <v>947</v>
      </c>
      <c r="AH702" s="316" t="s">
        <v>940</v>
      </c>
      <c r="AI702" s="316" t="s">
        <v>938</v>
      </c>
      <c r="AJ702" s="316" t="s">
        <v>947</v>
      </c>
      <c r="AK702" s="316" t="s">
        <v>947</v>
      </c>
      <c r="AL702" s="316" t="s">
        <v>947</v>
      </c>
      <c r="AM702" s="316" t="s">
        <v>955</v>
      </c>
      <c r="AN702" s="316" t="s">
        <v>947</v>
      </c>
      <c r="AO702" s="316" t="s">
        <v>699</v>
      </c>
      <c r="AP702" s="316" t="s">
        <v>938</v>
      </c>
      <c r="AQ702" s="316" t="s">
        <v>955</v>
      </c>
      <c r="AR702" s="316" t="s">
        <v>947</v>
      </c>
    </row>
    <row r="703" spans="1:44">
      <c r="A703" s="316" t="s">
        <v>9104</v>
      </c>
      <c r="B703" s="316" t="s">
        <v>9105</v>
      </c>
      <c r="C703" s="316" t="s">
        <v>9106</v>
      </c>
      <c r="D703" s="317">
        <v>45974</v>
      </c>
      <c r="E703" s="316" t="s">
        <v>7887</v>
      </c>
      <c r="F703" s="316" t="s">
        <v>644</v>
      </c>
      <c r="G703" s="316" t="s">
        <v>7879</v>
      </c>
      <c r="H703" s="316" t="s">
        <v>3190</v>
      </c>
      <c r="I703" s="316" t="s">
        <v>8413</v>
      </c>
      <c r="J703" s="316" t="s">
        <v>955</v>
      </c>
      <c r="K703" s="316" t="s">
        <v>955</v>
      </c>
      <c r="L703" s="316" t="s">
        <v>955</v>
      </c>
      <c r="M703" s="316" t="s">
        <v>956</v>
      </c>
      <c r="N703" s="316" t="s">
        <v>938</v>
      </c>
      <c r="O703" s="316" t="s">
        <v>956</v>
      </c>
      <c r="P703" s="316" t="s">
        <v>956</v>
      </c>
      <c r="Q703" s="316" t="s">
        <v>955</v>
      </c>
      <c r="R703" s="316" t="s">
        <v>955</v>
      </c>
      <c r="S703" s="316" t="s">
        <v>955</v>
      </c>
      <c r="T703" s="316" t="s">
        <v>975</v>
      </c>
      <c r="U703" s="316" t="s">
        <v>938</v>
      </c>
      <c r="V703" s="316" t="s">
        <v>955</v>
      </c>
      <c r="W703" s="316" t="s">
        <v>955</v>
      </c>
      <c r="X703" s="316" t="s">
        <v>955</v>
      </c>
      <c r="Y703" s="316" t="s">
        <v>955</v>
      </c>
      <c r="Z703" s="316" t="s">
        <v>955</v>
      </c>
      <c r="AA703" s="316" t="s">
        <v>935</v>
      </c>
      <c r="AB703" s="316" t="s">
        <v>938</v>
      </c>
      <c r="AC703" s="316" t="s">
        <v>955</v>
      </c>
      <c r="AD703" s="316" t="s">
        <v>955</v>
      </c>
      <c r="AE703" s="316" t="s">
        <v>955</v>
      </c>
      <c r="AF703" s="316" t="s">
        <v>955</v>
      </c>
      <c r="AG703" s="316" t="s">
        <v>955</v>
      </c>
      <c r="AH703" s="316" t="s">
        <v>975</v>
      </c>
      <c r="AI703" s="316" t="s">
        <v>938</v>
      </c>
      <c r="AJ703" s="316" t="s">
        <v>955</v>
      </c>
      <c r="AK703" s="316" t="s">
        <v>955</v>
      </c>
      <c r="AL703" s="316" t="s">
        <v>955</v>
      </c>
      <c r="AM703" s="316" t="s">
        <v>947</v>
      </c>
      <c r="AN703" s="316" t="s">
        <v>947</v>
      </c>
      <c r="AO703" s="316" t="s">
        <v>976</v>
      </c>
      <c r="AP703" s="316" t="s">
        <v>938</v>
      </c>
      <c r="AQ703" s="316" t="s">
        <v>947</v>
      </c>
      <c r="AR703" s="316" t="s">
        <v>947</v>
      </c>
    </row>
    <row r="704" spans="1:44">
      <c r="A704" s="316" t="s">
        <v>9107</v>
      </c>
      <c r="B704" s="316" t="s">
        <v>9108</v>
      </c>
      <c r="C704" s="316" t="s">
        <v>9109</v>
      </c>
      <c r="D704" s="317">
        <v>45976</v>
      </c>
      <c r="E704" s="316" t="s">
        <v>1202</v>
      </c>
      <c r="F704" s="316" t="s">
        <v>644</v>
      </c>
      <c r="G704" s="316" t="s">
        <v>7879</v>
      </c>
      <c r="H704" s="316" t="s">
        <v>3190</v>
      </c>
      <c r="I704" s="316" t="s">
        <v>8577</v>
      </c>
      <c r="J704" s="316" t="s">
        <v>947</v>
      </c>
      <c r="K704" s="316" t="s">
        <v>947</v>
      </c>
      <c r="L704" s="316" t="s">
        <v>947</v>
      </c>
      <c r="M704" s="316" t="s">
        <v>956</v>
      </c>
      <c r="N704" s="316" t="s">
        <v>940</v>
      </c>
      <c r="O704" s="316" t="s">
        <v>947</v>
      </c>
      <c r="P704" s="316" t="s">
        <v>955</v>
      </c>
      <c r="Q704" s="316" t="s">
        <v>947</v>
      </c>
      <c r="R704" s="316" t="s">
        <v>947</v>
      </c>
      <c r="S704" s="316" t="s">
        <v>947</v>
      </c>
      <c r="T704" s="316" t="s">
        <v>940</v>
      </c>
      <c r="U704" s="316" t="s">
        <v>940</v>
      </c>
      <c r="V704" s="316" t="s">
        <v>941</v>
      </c>
      <c r="W704" s="316" t="s">
        <v>947</v>
      </c>
      <c r="X704" s="316" t="s">
        <v>941</v>
      </c>
      <c r="Y704" s="316" t="s">
        <v>941</v>
      </c>
      <c r="Z704" s="316" t="s">
        <v>941</v>
      </c>
      <c r="AA704" s="316" t="s">
        <v>961</v>
      </c>
      <c r="AB704" s="316" t="s">
        <v>940</v>
      </c>
      <c r="AC704" s="316" t="s">
        <v>947</v>
      </c>
      <c r="AD704" s="316" t="s">
        <v>947</v>
      </c>
      <c r="AE704" s="316" t="s">
        <v>947</v>
      </c>
      <c r="AF704" s="316" t="s">
        <v>947</v>
      </c>
      <c r="AG704" s="316" t="s">
        <v>947</v>
      </c>
      <c r="AH704" s="316" t="s">
        <v>936</v>
      </c>
      <c r="AI704" s="316" t="s">
        <v>938</v>
      </c>
      <c r="AJ704" s="316" t="s">
        <v>955</v>
      </c>
      <c r="AK704" s="316" t="s">
        <v>941</v>
      </c>
      <c r="AL704" s="316" t="s">
        <v>941</v>
      </c>
      <c r="AM704" s="316" t="s">
        <v>941</v>
      </c>
      <c r="AN704" s="316" t="s">
        <v>947</v>
      </c>
      <c r="AO704" s="316" t="s">
        <v>699</v>
      </c>
      <c r="AP704" s="316" t="s">
        <v>938</v>
      </c>
      <c r="AQ704" s="316" t="s">
        <v>947</v>
      </c>
      <c r="AR704" s="316" t="s">
        <v>947</v>
      </c>
    </row>
    <row r="705" spans="1:44">
      <c r="A705" s="316" t="s">
        <v>9110</v>
      </c>
      <c r="B705" s="316" t="s">
        <v>9111</v>
      </c>
      <c r="C705" s="316" t="s">
        <v>9112</v>
      </c>
      <c r="D705" s="317">
        <v>45976</v>
      </c>
      <c r="E705" s="316" t="s">
        <v>1202</v>
      </c>
      <c r="F705" s="316" t="s">
        <v>644</v>
      </c>
      <c r="G705" s="316" t="s">
        <v>7879</v>
      </c>
      <c r="H705" s="316" t="s">
        <v>3190</v>
      </c>
      <c r="I705" s="316" t="s">
        <v>3563</v>
      </c>
      <c r="J705" s="316" t="s">
        <v>941</v>
      </c>
      <c r="K705" s="316" t="s">
        <v>941</v>
      </c>
      <c r="L705" s="316" t="s">
        <v>941</v>
      </c>
      <c r="M705" s="316" t="s">
        <v>940</v>
      </c>
      <c r="N705" s="316" t="s">
        <v>940</v>
      </c>
      <c r="O705" s="316" t="s">
        <v>941</v>
      </c>
      <c r="P705" s="316" t="s">
        <v>955</v>
      </c>
      <c r="Q705" s="316" t="s">
        <v>946</v>
      </c>
      <c r="R705" s="316" t="s">
        <v>941</v>
      </c>
      <c r="S705" s="316" t="s">
        <v>941</v>
      </c>
      <c r="T705" s="316" t="s">
        <v>940</v>
      </c>
      <c r="U705" s="316" t="s">
        <v>938</v>
      </c>
      <c r="V705" s="316" t="s">
        <v>941</v>
      </c>
      <c r="W705" s="316" t="s">
        <v>941</v>
      </c>
      <c r="X705" s="316" t="s">
        <v>941</v>
      </c>
      <c r="Y705" s="316" t="s">
        <v>941</v>
      </c>
      <c r="Z705" s="316" t="s">
        <v>956</v>
      </c>
      <c r="AA705" s="316" t="s">
        <v>940</v>
      </c>
      <c r="AB705" s="316" t="s">
        <v>938</v>
      </c>
      <c r="AC705" s="316" t="s">
        <v>947</v>
      </c>
      <c r="AD705" s="316" t="s">
        <v>947</v>
      </c>
      <c r="AE705" s="316" t="s">
        <v>947</v>
      </c>
      <c r="AF705" s="316" t="s">
        <v>982</v>
      </c>
      <c r="AG705" s="316" t="s">
        <v>947</v>
      </c>
      <c r="AH705" s="316" t="s">
        <v>940</v>
      </c>
      <c r="AI705" s="316" t="s">
        <v>938</v>
      </c>
      <c r="AJ705" s="316" t="s">
        <v>956</v>
      </c>
      <c r="AK705" s="316" t="s">
        <v>956</v>
      </c>
      <c r="AL705" s="316" t="s">
        <v>956</v>
      </c>
      <c r="AM705" s="316" t="s">
        <v>955</v>
      </c>
      <c r="AN705" s="316" t="s">
        <v>956</v>
      </c>
      <c r="AO705" s="316" t="s">
        <v>699</v>
      </c>
      <c r="AP705" s="316" t="s">
        <v>938</v>
      </c>
      <c r="AQ705" s="316" t="s">
        <v>956</v>
      </c>
      <c r="AR705" s="316" t="s">
        <v>956</v>
      </c>
    </row>
    <row r="706" spans="1:44">
      <c r="A706" s="316" t="s">
        <v>9113</v>
      </c>
      <c r="B706" s="316" t="s">
        <v>9114</v>
      </c>
      <c r="C706" s="316" t="s">
        <v>9115</v>
      </c>
      <c r="D706" s="317">
        <v>45976</v>
      </c>
      <c r="E706" s="316" t="s">
        <v>1202</v>
      </c>
      <c r="F706" s="316" t="s">
        <v>644</v>
      </c>
      <c r="G706" s="316" t="s">
        <v>7879</v>
      </c>
      <c r="H706" s="316" t="s">
        <v>3190</v>
      </c>
      <c r="I706" s="316" t="s">
        <v>8577</v>
      </c>
      <c r="J706" s="316" t="s">
        <v>941</v>
      </c>
      <c r="K706" s="316" t="s">
        <v>941</v>
      </c>
      <c r="L706" s="316" t="s">
        <v>941</v>
      </c>
      <c r="M706" s="316" t="s">
        <v>947</v>
      </c>
      <c r="N706" s="316" t="s">
        <v>940</v>
      </c>
      <c r="O706" s="316" t="s">
        <v>941</v>
      </c>
      <c r="P706" s="316" t="s">
        <v>941</v>
      </c>
      <c r="Q706" s="316" t="s">
        <v>947</v>
      </c>
      <c r="R706" s="316" t="s">
        <v>941</v>
      </c>
      <c r="S706" s="316" t="s">
        <v>941</v>
      </c>
      <c r="T706" s="316" t="s">
        <v>947</v>
      </c>
      <c r="U706" s="316" t="s">
        <v>940</v>
      </c>
      <c r="V706" s="316" t="s">
        <v>941</v>
      </c>
      <c r="W706" s="316" t="s">
        <v>941</v>
      </c>
      <c r="X706" s="316" t="s">
        <v>941</v>
      </c>
      <c r="Y706" s="316" t="s">
        <v>941</v>
      </c>
      <c r="Z706" s="316" t="s">
        <v>941</v>
      </c>
      <c r="AA706" s="316" t="s">
        <v>947</v>
      </c>
      <c r="AB706" s="316" t="s">
        <v>940</v>
      </c>
      <c r="AC706" s="316" t="s">
        <v>941</v>
      </c>
      <c r="AD706" s="316" t="s">
        <v>941</v>
      </c>
      <c r="AE706" s="316" t="s">
        <v>941</v>
      </c>
      <c r="AF706" s="316" t="s">
        <v>941</v>
      </c>
      <c r="AG706" s="316" t="s">
        <v>941</v>
      </c>
      <c r="AH706" s="316" t="s">
        <v>978</v>
      </c>
      <c r="AI706" s="316" t="s">
        <v>938</v>
      </c>
      <c r="AJ706" s="316" t="s">
        <v>956</v>
      </c>
      <c r="AK706" s="316" t="s">
        <v>956</v>
      </c>
      <c r="AL706" s="316" t="s">
        <v>941</v>
      </c>
      <c r="AM706" s="316" t="s">
        <v>941</v>
      </c>
      <c r="AN706" s="316" t="s">
        <v>947</v>
      </c>
      <c r="AO706" s="316" t="s">
        <v>699</v>
      </c>
      <c r="AP706" s="316" t="s">
        <v>940</v>
      </c>
      <c r="AQ706" s="316" t="s">
        <v>941</v>
      </c>
      <c r="AR706" s="316" t="s">
        <v>941</v>
      </c>
    </row>
    <row r="707" spans="1:44">
      <c r="A707" s="316" t="s">
        <v>9116</v>
      </c>
      <c r="B707" s="316" t="s">
        <v>9117</v>
      </c>
      <c r="C707" s="316" t="s">
        <v>9118</v>
      </c>
      <c r="D707" s="317">
        <v>46038</v>
      </c>
      <c r="E707" s="316" t="s">
        <v>7887</v>
      </c>
      <c r="F707" s="316" t="s">
        <v>169</v>
      </c>
      <c r="G707" s="316" t="s">
        <v>7879</v>
      </c>
      <c r="H707" s="316" t="s">
        <v>3190</v>
      </c>
      <c r="I707" s="316" t="s">
        <v>8222</v>
      </c>
      <c r="J707" s="316" t="s">
        <v>946</v>
      </c>
      <c r="K707" s="316" t="s">
        <v>946</v>
      </c>
      <c r="L707" s="316" t="s">
        <v>946</v>
      </c>
      <c r="M707" s="316" t="s">
        <v>978</v>
      </c>
      <c r="N707" s="316" t="s">
        <v>938</v>
      </c>
      <c r="O707" s="316" t="s">
        <v>946</v>
      </c>
      <c r="P707" s="316" t="s">
        <v>946</v>
      </c>
      <c r="Q707" s="316" t="s">
        <v>947</v>
      </c>
      <c r="R707" s="316" t="s">
        <v>946</v>
      </c>
      <c r="S707" s="316" t="s">
        <v>946</v>
      </c>
      <c r="T707" s="316" t="s">
        <v>970</v>
      </c>
      <c r="U707" s="316" t="s">
        <v>938</v>
      </c>
      <c r="V707" s="316" t="s">
        <v>946</v>
      </c>
      <c r="W707" s="316" t="s">
        <v>946</v>
      </c>
      <c r="X707" s="316" t="s">
        <v>946</v>
      </c>
      <c r="Y707" s="316" t="s">
        <v>978</v>
      </c>
      <c r="Z707" s="316" t="s">
        <v>946</v>
      </c>
      <c r="AA707" s="316" t="s">
        <v>970</v>
      </c>
      <c r="AB707" s="316" t="s">
        <v>938</v>
      </c>
      <c r="AC707" s="316" t="s">
        <v>946</v>
      </c>
      <c r="AD707" s="316" t="s">
        <v>978</v>
      </c>
      <c r="AE707" s="316" t="s">
        <v>978</v>
      </c>
      <c r="AF707" s="316" t="s">
        <v>955</v>
      </c>
      <c r="AG707" s="316" t="s">
        <v>946</v>
      </c>
      <c r="AH707" s="316" t="s">
        <v>940</v>
      </c>
      <c r="AI707" s="316" t="s">
        <v>938</v>
      </c>
      <c r="AJ707" s="316" t="s">
        <v>946</v>
      </c>
      <c r="AK707" s="316" t="s">
        <v>946</v>
      </c>
      <c r="AL707" s="316" t="s">
        <v>955</v>
      </c>
      <c r="AM707" s="316" t="s">
        <v>946</v>
      </c>
      <c r="AN707" s="316" t="s">
        <v>946</v>
      </c>
      <c r="AO707" s="316" t="s">
        <v>699</v>
      </c>
      <c r="AP707" s="316" t="s">
        <v>938</v>
      </c>
      <c r="AQ707" s="316" t="s">
        <v>955</v>
      </c>
      <c r="AR707" s="316" t="s">
        <v>955</v>
      </c>
    </row>
    <row r="708" spans="1:44">
      <c r="A708" s="316" t="s">
        <v>9119</v>
      </c>
      <c r="B708" s="316" t="s">
        <v>9120</v>
      </c>
      <c r="C708" s="316" t="s">
        <v>9121</v>
      </c>
      <c r="D708" s="317">
        <v>45979</v>
      </c>
      <c r="E708" s="316" t="s">
        <v>8268</v>
      </c>
      <c r="F708" s="316" t="s">
        <v>169</v>
      </c>
      <c r="G708" s="316" t="s">
        <v>7879</v>
      </c>
      <c r="H708" s="316" t="s">
        <v>3190</v>
      </c>
      <c r="I708" s="316" t="s">
        <v>3192</v>
      </c>
      <c r="J708" s="316" t="s">
        <v>956</v>
      </c>
      <c r="K708" s="316" t="s">
        <v>956</v>
      </c>
      <c r="L708" s="316" t="s">
        <v>956</v>
      </c>
      <c r="M708" s="316" t="s">
        <v>940</v>
      </c>
      <c r="N708" s="316" t="s">
        <v>938</v>
      </c>
      <c r="O708" s="316" t="s">
        <v>956</v>
      </c>
      <c r="P708" s="316" t="s">
        <v>956</v>
      </c>
      <c r="Q708" s="316" t="s">
        <v>956</v>
      </c>
      <c r="R708" s="316" t="s">
        <v>956</v>
      </c>
      <c r="S708" s="316" t="s">
        <v>956</v>
      </c>
      <c r="T708" s="316" t="s">
        <v>961</v>
      </c>
      <c r="U708" s="316" t="s">
        <v>938</v>
      </c>
      <c r="V708" s="316" t="s">
        <v>956</v>
      </c>
      <c r="W708" s="316" t="s">
        <v>956</v>
      </c>
      <c r="X708" s="316" t="s">
        <v>956</v>
      </c>
      <c r="Y708" s="316" t="s">
        <v>956</v>
      </c>
      <c r="Z708" s="316" t="s">
        <v>956</v>
      </c>
      <c r="AA708" s="316" t="s">
        <v>956</v>
      </c>
      <c r="AB708" s="316" t="s">
        <v>962</v>
      </c>
      <c r="AC708" s="316" t="s">
        <v>956</v>
      </c>
      <c r="AD708" s="316" t="s">
        <v>956</v>
      </c>
      <c r="AE708" s="316" t="s">
        <v>956</v>
      </c>
      <c r="AF708" s="316" t="s">
        <v>956</v>
      </c>
      <c r="AG708" s="316" t="s">
        <v>956</v>
      </c>
      <c r="AH708" s="316" t="s">
        <v>940</v>
      </c>
      <c r="AI708" s="316" t="s">
        <v>938</v>
      </c>
      <c r="AJ708" s="316" t="s">
        <v>956</v>
      </c>
      <c r="AK708" s="316" t="s">
        <v>956</v>
      </c>
      <c r="AL708" s="316" t="s">
        <v>956</v>
      </c>
      <c r="AM708" s="316" t="s">
        <v>956</v>
      </c>
      <c r="AN708" s="316" t="s">
        <v>956</v>
      </c>
      <c r="AO708" s="316" t="s">
        <v>961</v>
      </c>
      <c r="AP708" s="316" t="s">
        <v>938</v>
      </c>
      <c r="AQ708" s="316" t="s">
        <v>936</v>
      </c>
      <c r="AR708" s="316" t="s">
        <v>956</v>
      </c>
    </row>
    <row r="709" spans="1:44">
      <c r="A709" s="316" t="s">
        <v>9122</v>
      </c>
      <c r="B709" s="316" t="s">
        <v>9123</v>
      </c>
      <c r="C709" s="316" t="s">
        <v>9124</v>
      </c>
      <c r="D709" s="317">
        <v>45979</v>
      </c>
      <c r="E709" s="316" t="s">
        <v>9125</v>
      </c>
      <c r="F709" s="316" t="s">
        <v>169</v>
      </c>
      <c r="G709" s="316" t="s">
        <v>7879</v>
      </c>
      <c r="H709" s="316" t="s">
        <v>3190</v>
      </c>
      <c r="I709" s="316" t="s">
        <v>3192</v>
      </c>
      <c r="J709" s="316" t="s">
        <v>941</v>
      </c>
      <c r="K709" s="316" t="s">
        <v>941</v>
      </c>
      <c r="L709" s="316" t="s">
        <v>955</v>
      </c>
      <c r="M709" s="316" t="s">
        <v>940</v>
      </c>
      <c r="N709" s="316" t="s">
        <v>938</v>
      </c>
      <c r="O709" s="316" t="s">
        <v>941</v>
      </c>
      <c r="P709" s="316" t="s">
        <v>941</v>
      </c>
      <c r="Q709" s="316" t="s">
        <v>947</v>
      </c>
      <c r="R709" s="316" t="s">
        <v>947</v>
      </c>
      <c r="S709" s="316" t="s">
        <v>941</v>
      </c>
      <c r="T709" s="316" t="s">
        <v>961</v>
      </c>
      <c r="U709" s="316" t="s">
        <v>938</v>
      </c>
      <c r="V709" s="316" t="s">
        <v>941</v>
      </c>
      <c r="W709" s="316" t="s">
        <v>941</v>
      </c>
      <c r="X709" s="316" t="s">
        <v>982</v>
      </c>
      <c r="Y709" s="316" t="s">
        <v>978</v>
      </c>
      <c r="Z709" s="316" t="s">
        <v>956</v>
      </c>
      <c r="AA709" s="316" t="s">
        <v>961</v>
      </c>
      <c r="AB709" s="316" t="s">
        <v>938</v>
      </c>
      <c r="AC709" s="316" t="s">
        <v>978</v>
      </c>
      <c r="AD709" s="316" t="s">
        <v>978</v>
      </c>
      <c r="AE709" s="316" t="s">
        <v>978</v>
      </c>
      <c r="AF709" s="316" t="s">
        <v>956</v>
      </c>
      <c r="AG709" s="316" t="s">
        <v>956</v>
      </c>
      <c r="AH709" s="316" t="s">
        <v>940</v>
      </c>
      <c r="AI709" s="316" t="s">
        <v>938</v>
      </c>
      <c r="AJ709" s="316" t="s">
        <v>978</v>
      </c>
      <c r="AK709" s="316" t="s">
        <v>941</v>
      </c>
      <c r="AL709" s="316" t="s">
        <v>956</v>
      </c>
      <c r="AM709" s="316" t="s">
        <v>956</v>
      </c>
      <c r="AN709" s="316" t="s">
        <v>956</v>
      </c>
      <c r="AO709" s="316" t="s">
        <v>699</v>
      </c>
      <c r="AP709" s="316" t="s">
        <v>938</v>
      </c>
      <c r="AQ709" s="316" t="s">
        <v>956</v>
      </c>
      <c r="AR709" s="316" t="s">
        <v>956</v>
      </c>
    </row>
    <row r="710" spans="1:44">
      <c r="A710" s="316" t="s">
        <v>9126</v>
      </c>
      <c r="B710" s="316" t="s">
        <v>9127</v>
      </c>
      <c r="C710" s="316" t="s">
        <v>9128</v>
      </c>
      <c r="D710" s="317">
        <v>45980</v>
      </c>
      <c r="E710" s="316" t="s">
        <v>1101</v>
      </c>
      <c r="F710" s="316" t="s">
        <v>169</v>
      </c>
      <c r="G710" s="316" t="s">
        <v>7879</v>
      </c>
      <c r="H710" s="316" t="s">
        <v>3190</v>
      </c>
      <c r="I710" s="316" t="s">
        <v>3192</v>
      </c>
      <c r="J710" s="316" t="s">
        <v>946</v>
      </c>
      <c r="K710" s="316" t="s">
        <v>946</v>
      </c>
      <c r="L710" s="316" t="s">
        <v>946</v>
      </c>
      <c r="M710" s="316" t="s">
        <v>978</v>
      </c>
      <c r="N710" s="316" t="s">
        <v>938</v>
      </c>
      <c r="O710" s="316" t="s">
        <v>946</v>
      </c>
      <c r="P710" s="316" t="s">
        <v>978</v>
      </c>
      <c r="Q710" s="316" t="s">
        <v>946</v>
      </c>
      <c r="R710" s="316" t="s">
        <v>946</v>
      </c>
      <c r="S710" s="316" t="s">
        <v>978</v>
      </c>
      <c r="T710" s="316" t="s">
        <v>970</v>
      </c>
      <c r="U710" s="316" t="s">
        <v>938</v>
      </c>
      <c r="V710" s="316" t="s">
        <v>978</v>
      </c>
      <c r="W710" s="316" t="s">
        <v>978</v>
      </c>
      <c r="X710" s="316" t="s">
        <v>978</v>
      </c>
      <c r="Y710" s="316" t="s">
        <v>978</v>
      </c>
      <c r="Z710" s="316" t="s">
        <v>978</v>
      </c>
      <c r="AA710" s="316" t="s">
        <v>961</v>
      </c>
      <c r="AB710" s="316" t="s">
        <v>938</v>
      </c>
      <c r="AC710" s="316" t="s">
        <v>978</v>
      </c>
      <c r="AD710" s="316" t="s">
        <v>978</v>
      </c>
      <c r="AE710" s="316" t="s">
        <v>946</v>
      </c>
      <c r="AF710" s="316" t="s">
        <v>946</v>
      </c>
      <c r="AG710" s="316" t="s">
        <v>955</v>
      </c>
      <c r="AH710" s="316" t="s">
        <v>940</v>
      </c>
      <c r="AI710" s="316" t="s">
        <v>938</v>
      </c>
      <c r="AJ710" s="316" t="s">
        <v>946</v>
      </c>
      <c r="AK710" s="316" t="s">
        <v>978</v>
      </c>
      <c r="AL710" s="316" t="s">
        <v>936</v>
      </c>
      <c r="AM710" s="316" t="s">
        <v>946</v>
      </c>
      <c r="AN710" s="316" t="s">
        <v>946</v>
      </c>
      <c r="AO710" s="316" t="s">
        <v>699</v>
      </c>
      <c r="AP710" s="316" t="s">
        <v>938</v>
      </c>
      <c r="AQ710" s="316" t="s">
        <v>936</v>
      </c>
      <c r="AR710" s="316" t="s">
        <v>936</v>
      </c>
    </row>
    <row r="711" spans="1:44">
      <c r="A711" s="316" t="s">
        <v>9129</v>
      </c>
      <c r="B711" s="316" t="s">
        <v>9130</v>
      </c>
      <c r="C711" s="316" t="s">
        <v>9131</v>
      </c>
      <c r="D711" s="317">
        <v>45980</v>
      </c>
      <c r="E711" s="316" t="s">
        <v>9132</v>
      </c>
      <c r="F711" s="316" t="s">
        <v>644</v>
      </c>
      <c r="G711" s="316" t="s">
        <v>7879</v>
      </c>
      <c r="H711" s="316" t="s">
        <v>3190</v>
      </c>
      <c r="I711" s="316" t="s">
        <v>3444</v>
      </c>
      <c r="J711" s="316" t="s">
        <v>978</v>
      </c>
      <c r="K711" s="316" t="s">
        <v>941</v>
      </c>
      <c r="L711" s="316" t="s">
        <v>941</v>
      </c>
      <c r="M711" s="316" t="s">
        <v>937</v>
      </c>
      <c r="N711" s="316" t="s">
        <v>938</v>
      </c>
      <c r="O711" s="316" t="s">
        <v>941</v>
      </c>
      <c r="P711" s="316" t="s">
        <v>956</v>
      </c>
      <c r="Q711" s="316" t="s">
        <v>955</v>
      </c>
      <c r="R711" s="316" t="s">
        <v>947</v>
      </c>
      <c r="S711" s="316" t="s">
        <v>956</v>
      </c>
      <c r="T711" s="316" t="s">
        <v>935</v>
      </c>
      <c r="U711" s="316" t="s">
        <v>961</v>
      </c>
      <c r="V711" s="316" t="s">
        <v>941</v>
      </c>
      <c r="W711" s="316" t="s">
        <v>941</v>
      </c>
      <c r="X711" s="316" t="s">
        <v>941</v>
      </c>
      <c r="Y711" s="316" t="s">
        <v>936</v>
      </c>
      <c r="Z711" s="316" t="s">
        <v>936</v>
      </c>
      <c r="AA711" s="316" t="s">
        <v>935</v>
      </c>
      <c r="AB711" s="316" t="s">
        <v>940</v>
      </c>
      <c r="AC711" s="316" t="s">
        <v>941</v>
      </c>
      <c r="AD711" s="316" t="s">
        <v>941</v>
      </c>
      <c r="AE711" s="316" t="s">
        <v>936</v>
      </c>
      <c r="AF711" s="316" t="s">
        <v>941</v>
      </c>
      <c r="AG711" s="316" t="s">
        <v>939</v>
      </c>
      <c r="AH711" s="316" t="s">
        <v>935</v>
      </c>
      <c r="AI711" s="316" t="s">
        <v>938</v>
      </c>
      <c r="AJ711" s="316" t="s">
        <v>941</v>
      </c>
      <c r="AK711" s="316" t="s">
        <v>941</v>
      </c>
      <c r="AL711" s="316" t="s">
        <v>941</v>
      </c>
      <c r="AM711" s="316" t="s">
        <v>965</v>
      </c>
      <c r="AN711" s="316" t="s">
        <v>941</v>
      </c>
      <c r="AO711" s="316" t="s">
        <v>946</v>
      </c>
      <c r="AP711" s="316" t="s">
        <v>940</v>
      </c>
      <c r="AQ711" s="316" t="s">
        <v>941</v>
      </c>
      <c r="AR711" s="316" t="s">
        <v>982</v>
      </c>
    </row>
    <row r="712" spans="1:44">
      <c r="A712" s="316" t="s">
        <v>9133</v>
      </c>
      <c r="B712" s="316" t="s">
        <v>9134</v>
      </c>
      <c r="C712" s="316" t="s">
        <v>9135</v>
      </c>
      <c r="D712" s="317">
        <v>45980</v>
      </c>
      <c r="E712" s="316" t="s">
        <v>1202</v>
      </c>
      <c r="F712" s="316" t="s">
        <v>644</v>
      </c>
      <c r="G712" s="316" t="s">
        <v>7879</v>
      </c>
      <c r="H712" s="316" t="s">
        <v>3190</v>
      </c>
      <c r="I712" s="316" t="s">
        <v>8577</v>
      </c>
      <c r="J712" s="316" t="s">
        <v>940</v>
      </c>
      <c r="K712" s="316" t="s">
        <v>941</v>
      </c>
      <c r="L712" s="316" t="s">
        <v>941</v>
      </c>
      <c r="M712" s="316" t="s">
        <v>940</v>
      </c>
      <c r="N712" s="316" t="s">
        <v>938</v>
      </c>
      <c r="O712" s="316" t="s">
        <v>941</v>
      </c>
      <c r="P712" s="316" t="s">
        <v>955</v>
      </c>
      <c r="Q712" s="316" t="s">
        <v>946</v>
      </c>
      <c r="R712" s="316" t="s">
        <v>941</v>
      </c>
      <c r="S712" s="316" t="s">
        <v>941</v>
      </c>
      <c r="T712" s="316" t="s">
        <v>940</v>
      </c>
      <c r="U712" s="316" t="s">
        <v>938</v>
      </c>
      <c r="V712" s="316" t="s">
        <v>941</v>
      </c>
      <c r="W712" s="316" t="s">
        <v>941</v>
      </c>
      <c r="X712" s="316" t="s">
        <v>936</v>
      </c>
      <c r="Y712" s="316" t="s">
        <v>941</v>
      </c>
      <c r="Z712" s="316" t="s">
        <v>941</v>
      </c>
      <c r="AA712" s="316" t="s">
        <v>956</v>
      </c>
      <c r="AB712" s="316" t="s">
        <v>938</v>
      </c>
      <c r="AC712" s="316" t="s">
        <v>947</v>
      </c>
      <c r="AD712" s="316" t="s">
        <v>947</v>
      </c>
      <c r="AE712" s="316" t="s">
        <v>961</v>
      </c>
      <c r="AF712" s="316" t="s">
        <v>941</v>
      </c>
      <c r="AG712" s="316" t="s">
        <v>947</v>
      </c>
      <c r="AH712" s="316" t="s">
        <v>940</v>
      </c>
      <c r="AI712" s="316" t="s">
        <v>938</v>
      </c>
      <c r="AJ712" s="316" t="s">
        <v>936</v>
      </c>
      <c r="AK712" s="316" t="s">
        <v>956</v>
      </c>
      <c r="AL712" s="316" t="s">
        <v>956</v>
      </c>
      <c r="AM712" s="316" t="s">
        <v>955</v>
      </c>
      <c r="AN712" s="316" t="s">
        <v>956</v>
      </c>
      <c r="AO712" s="316" t="s">
        <v>699</v>
      </c>
      <c r="AP712" s="316" t="s">
        <v>938</v>
      </c>
      <c r="AQ712" s="316" t="s">
        <v>956</v>
      </c>
      <c r="AR712" s="316" t="s">
        <v>956</v>
      </c>
    </row>
    <row r="713" spans="1:44">
      <c r="A713" s="316" t="s">
        <v>3564</v>
      </c>
      <c r="B713" s="316" t="s">
        <v>3565</v>
      </c>
      <c r="C713" s="316" t="s">
        <v>9136</v>
      </c>
      <c r="D713" s="317">
        <v>45980</v>
      </c>
      <c r="E713" s="316" t="s">
        <v>9132</v>
      </c>
      <c r="F713" s="316" t="s">
        <v>644</v>
      </c>
      <c r="G713" s="316" t="s">
        <v>7879</v>
      </c>
      <c r="H713" s="316" t="s">
        <v>3190</v>
      </c>
      <c r="I713" s="316" t="s">
        <v>3459</v>
      </c>
      <c r="J713" s="316" t="s">
        <v>941</v>
      </c>
      <c r="K713" s="316" t="s">
        <v>941</v>
      </c>
      <c r="L713" s="316" t="s">
        <v>939</v>
      </c>
      <c r="M713" s="316" t="s">
        <v>935</v>
      </c>
      <c r="N713" s="316" t="s">
        <v>938</v>
      </c>
      <c r="O713" s="316" t="s">
        <v>941</v>
      </c>
      <c r="P713" s="316" t="s">
        <v>941</v>
      </c>
      <c r="Q713" s="316" t="s">
        <v>699</v>
      </c>
      <c r="R713" s="316" t="s">
        <v>939</v>
      </c>
      <c r="S713" s="316" t="s">
        <v>956</v>
      </c>
      <c r="T713" s="316" t="s">
        <v>937</v>
      </c>
      <c r="U713" s="316" t="s">
        <v>940</v>
      </c>
      <c r="V713" s="316" t="s">
        <v>956</v>
      </c>
      <c r="W713" s="316" t="s">
        <v>941</v>
      </c>
      <c r="X713" s="316" t="s">
        <v>941</v>
      </c>
      <c r="Y713" s="316" t="s">
        <v>941</v>
      </c>
      <c r="Z713" s="316" t="s">
        <v>939</v>
      </c>
      <c r="AA713" s="316" t="s">
        <v>935</v>
      </c>
      <c r="AB713" s="316" t="s">
        <v>962</v>
      </c>
      <c r="AC713" s="316" t="s">
        <v>947</v>
      </c>
      <c r="AD713" s="316" t="s">
        <v>939</v>
      </c>
      <c r="AE713" s="316" t="s">
        <v>939</v>
      </c>
      <c r="AF713" s="316" t="s">
        <v>947</v>
      </c>
      <c r="AG713" s="316" t="s">
        <v>946</v>
      </c>
      <c r="AH713" s="316" t="s">
        <v>940</v>
      </c>
      <c r="AI713" s="316" t="s">
        <v>938</v>
      </c>
      <c r="AJ713" s="316" t="s">
        <v>936</v>
      </c>
      <c r="AK713" s="316" t="s">
        <v>941</v>
      </c>
      <c r="AL713" s="316" t="s">
        <v>941</v>
      </c>
      <c r="AM713" s="316" t="s">
        <v>941</v>
      </c>
      <c r="AN713" s="316" t="s">
        <v>41</v>
      </c>
      <c r="AO713" s="316" t="s">
        <v>938</v>
      </c>
      <c r="AP713" s="316" t="s">
        <v>938</v>
      </c>
      <c r="AQ713" s="316" t="s">
        <v>938</v>
      </c>
      <c r="AR713" s="316" t="s">
        <v>938</v>
      </c>
    </row>
    <row r="714" spans="1:44">
      <c r="A714" s="316" t="s">
        <v>9137</v>
      </c>
      <c r="B714" s="316" t="s">
        <v>9138</v>
      </c>
      <c r="C714" s="316" t="s">
        <v>9139</v>
      </c>
      <c r="D714" s="317">
        <v>45980</v>
      </c>
      <c r="E714" s="316" t="s">
        <v>9132</v>
      </c>
      <c r="F714" s="316" t="s">
        <v>644</v>
      </c>
      <c r="G714" s="316" t="s">
        <v>7879</v>
      </c>
      <c r="H714" s="316" t="s">
        <v>3190</v>
      </c>
      <c r="I714" s="316" t="s">
        <v>3444</v>
      </c>
      <c r="J714" s="316" t="s">
        <v>956</v>
      </c>
      <c r="K714" s="316" t="s">
        <v>956</v>
      </c>
      <c r="L714" s="316" t="s">
        <v>956</v>
      </c>
      <c r="M714" s="316" t="s">
        <v>940</v>
      </c>
      <c r="N714" s="316" t="s">
        <v>938</v>
      </c>
      <c r="O714" s="316" t="s">
        <v>936</v>
      </c>
      <c r="P714" s="316" t="s">
        <v>936</v>
      </c>
      <c r="Q714" s="316" t="s">
        <v>936</v>
      </c>
      <c r="R714" s="316" t="s">
        <v>936</v>
      </c>
      <c r="S714" s="316" t="s">
        <v>936</v>
      </c>
      <c r="T714" s="316" t="s">
        <v>936</v>
      </c>
      <c r="U714" s="316" t="s">
        <v>938</v>
      </c>
      <c r="V714" s="316" t="s">
        <v>938</v>
      </c>
      <c r="W714" s="316" t="s">
        <v>938</v>
      </c>
      <c r="X714" s="316" t="s">
        <v>938</v>
      </c>
      <c r="Y714" s="316" t="s">
        <v>938</v>
      </c>
      <c r="Z714" s="316" t="s">
        <v>938</v>
      </c>
      <c r="AA714" s="316" t="s">
        <v>938</v>
      </c>
      <c r="AB714" s="316" t="s">
        <v>938</v>
      </c>
      <c r="AC714" s="316" t="s">
        <v>938</v>
      </c>
      <c r="AD714" s="316" t="s">
        <v>938</v>
      </c>
      <c r="AE714" s="316" t="s">
        <v>938</v>
      </c>
      <c r="AF714" s="316" t="s">
        <v>938</v>
      </c>
      <c r="AG714" s="316" t="s">
        <v>938</v>
      </c>
      <c r="AH714" s="316" t="s">
        <v>938</v>
      </c>
      <c r="AI714" s="316" t="s">
        <v>938</v>
      </c>
      <c r="AJ714" s="316" t="s">
        <v>938</v>
      </c>
      <c r="AK714" s="316" t="s">
        <v>938</v>
      </c>
      <c r="AL714" s="316" t="s">
        <v>938</v>
      </c>
      <c r="AM714" s="316" t="s">
        <v>938</v>
      </c>
      <c r="AN714" s="316" t="s">
        <v>938</v>
      </c>
      <c r="AO714" s="316" t="s">
        <v>938</v>
      </c>
      <c r="AP714" s="316" t="s">
        <v>938</v>
      </c>
      <c r="AQ714" s="316" t="s">
        <v>938</v>
      </c>
      <c r="AR714" s="316" t="s">
        <v>938</v>
      </c>
    </row>
    <row r="715" spans="1:44">
      <c r="A715" s="316" t="s">
        <v>9140</v>
      </c>
      <c r="B715" s="316" t="s">
        <v>9141</v>
      </c>
      <c r="C715" s="316" t="s">
        <v>9142</v>
      </c>
      <c r="D715" s="317">
        <v>45980</v>
      </c>
      <c r="E715" s="316" t="s">
        <v>9132</v>
      </c>
      <c r="F715" s="316" t="s">
        <v>644</v>
      </c>
      <c r="G715" s="316" t="s">
        <v>7879</v>
      </c>
      <c r="H715" s="316" t="s">
        <v>3190</v>
      </c>
      <c r="I715" s="316" t="s">
        <v>3444</v>
      </c>
      <c r="J715" s="316" t="s">
        <v>956</v>
      </c>
      <c r="K715" s="316" t="s">
        <v>956</v>
      </c>
      <c r="L715" s="316" t="s">
        <v>956</v>
      </c>
      <c r="M715" s="316" t="s">
        <v>940</v>
      </c>
      <c r="N715" s="316" t="s">
        <v>938</v>
      </c>
      <c r="O715" s="316" t="s">
        <v>956</v>
      </c>
      <c r="P715" s="316" t="s">
        <v>956</v>
      </c>
      <c r="Q715" s="316" t="s">
        <v>956</v>
      </c>
      <c r="R715" s="316" t="s">
        <v>956</v>
      </c>
      <c r="S715" s="316" t="s">
        <v>956</v>
      </c>
      <c r="T715" s="316" t="s">
        <v>961</v>
      </c>
      <c r="U715" s="316" t="s">
        <v>938</v>
      </c>
      <c r="V715" s="316" t="s">
        <v>978</v>
      </c>
      <c r="W715" s="316" t="s">
        <v>941</v>
      </c>
      <c r="X715" s="316" t="s">
        <v>941</v>
      </c>
      <c r="Y715" s="316" t="s">
        <v>941</v>
      </c>
      <c r="Z715" s="316" t="s">
        <v>947</v>
      </c>
      <c r="AA715" s="316" t="s">
        <v>940</v>
      </c>
      <c r="AB715" s="316" t="s">
        <v>938</v>
      </c>
      <c r="AC715" s="316" t="s">
        <v>956</v>
      </c>
      <c r="AD715" s="316" t="s">
        <v>956</v>
      </c>
      <c r="AE715" s="316" t="s">
        <v>947</v>
      </c>
      <c r="AF715" s="316" t="s">
        <v>947</v>
      </c>
      <c r="AG715" s="316" t="s">
        <v>947</v>
      </c>
      <c r="AH715" s="316" t="s">
        <v>940</v>
      </c>
      <c r="AI715" s="316" t="s">
        <v>938</v>
      </c>
      <c r="AJ715" s="316" t="s">
        <v>936</v>
      </c>
      <c r="AK715" s="316" t="s">
        <v>956</v>
      </c>
      <c r="AL715" s="316" t="s">
        <v>941</v>
      </c>
      <c r="AM715" s="316" t="s">
        <v>941</v>
      </c>
      <c r="AN715" s="316" t="s">
        <v>941</v>
      </c>
      <c r="AO715" s="316" t="s">
        <v>699</v>
      </c>
      <c r="AP715" s="316" t="s">
        <v>938</v>
      </c>
      <c r="AQ715" s="316" t="s">
        <v>947</v>
      </c>
      <c r="AR715" s="316" t="s">
        <v>939</v>
      </c>
    </row>
    <row r="716" spans="1:44">
      <c r="A716" s="316" t="s">
        <v>3566</v>
      </c>
      <c r="B716" s="316" t="s">
        <v>3567</v>
      </c>
      <c r="C716" s="316" t="s">
        <v>9143</v>
      </c>
      <c r="D716" s="317">
        <v>45981</v>
      </c>
      <c r="E716" s="316" t="s">
        <v>7955</v>
      </c>
      <c r="F716" s="316" t="s">
        <v>644</v>
      </c>
      <c r="G716" s="316" t="s">
        <v>7879</v>
      </c>
      <c r="H716" s="316" t="s">
        <v>3190</v>
      </c>
      <c r="I716" s="316" t="s">
        <v>3208</v>
      </c>
      <c r="J716" s="316" t="s">
        <v>956</v>
      </c>
      <c r="K716" s="316" t="s">
        <v>947</v>
      </c>
      <c r="L716" s="316" t="s">
        <v>956</v>
      </c>
      <c r="M716" s="316" t="s">
        <v>935</v>
      </c>
      <c r="N716" s="316" t="s">
        <v>938</v>
      </c>
      <c r="O716" s="316" t="s">
        <v>956</v>
      </c>
      <c r="P716" s="316" t="s">
        <v>956</v>
      </c>
      <c r="Q716" s="316" t="s">
        <v>936</v>
      </c>
      <c r="R716" s="316" t="s">
        <v>936</v>
      </c>
      <c r="S716" s="316" t="s">
        <v>936</v>
      </c>
      <c r="T716" s="316" t="s">
        <v>936</v>
      </c>
      <c r="U716" s="316" t="s">
        <v>938</v>
      </c>
      <c r="V716" s="316" t="s">
        <v>936</v>
      </c>
      <c r="W716" s="316" t="s">
        <v>936</v>
      </c>
      <c r="X716" s="316" t="s">
        <v>956</v>
      </c>
      <c r="Y716" s="316" t="s">
        <v>956</v>
      </c>
      <c r="Z716" s="316" t="s">
        <v>978</v>
      </c>
      <c r="AA716" s="316" t="s">
        <v>940</v>
      </c>
      <c r="AB716" s="316" t="s">
        <v>961</v>
      </c>
      <c r="AC716" s="316" t="s">
        <v>956</v>
      </c>
      <c r="AD716" s="316" t="s">
        <v>978</v>
      </c>
      <c r="AE716" s="316" t="s">
        <v>978</v>
      </c>
      <c r="AF716" s="316" t="s">
        <v>941</v>
      </c>
      <c r="AG716" s="316" t="s">
        <v>978</v>
      </c>
      <c r="AH716" s="316" t="s">
        <v>935</v>
      </c>
      <c r="AI716" s="316" t="s">
        <v>961</v>
      </c>
      <c r="AJ716" s="316" t="s">
        <v>947</v>
      </c>
      <c r="AK716" s="316" t="s">
        <v>941</v>
      </c>
      <c r="AL716" s="316" t="s">
        <v>947</v>
      </c>
      <c r="AM716" s="316" t="s">
        <v>939</v>
      </c>
      <c r="AN716" s="316" t="s">
        <v>941</v>
      </c>
      <c r="AO716" s="316" t="s">
        <v>940</v>
      </c>
      <c r="AP716" s="316" t="s">
        <v>938</v>
      </c>
      <c r="AQ716" s="316" t="s">
        <v>941</v>
      </c>
      <c r="AR716" s="316" t="s">
        <v>941</v>
      </c>
    </row>
    <row r="717" spans="1:44">
      <c r="A717" s="316" t="s">
        <v>9144</v>
      </c>
      <c r="B717" s="316" t="s">
        <v>9145</v>
      </c>
      <c r="C717" s="316" t="s">
        <v>9146</v>
      </c>
      <c r="D717" s="317">
        <v>45981</v>
      </c>
      <c r="E717" s="316" t="s">
        <v>7891</v>
      </c>
      <c r="F717" s="316" t="s">
        <v>169</v>
      </c>
      <c r="G717" s="316" t="s">
        <v>7879</v>
      </c>
      <c r="H717" s="316" t="s">
        <v>3190</v>
      </c>
      <c r="I717" s="316" t="s">
        <v>3192</v>
      </c>
      <c r="J717" s="316" t="s">
        <v>939</v>
      </c>
      <c r="K717" s="316" t="s">
        <v>939</v>
      </c>
      <c r="L717" s="316" t="s">
        <v>939</v>
      </c>
      <c r="M717" s="316" t="s">
        <v>937</v>
      </c>
      <c r="N717" s="316" t="s">
        <v>938</v>
      </c>
      <c r="O717" s="316" t="s">
        <v>939</v>
      </c>
      <c r="P717" s="316" t="s">
        <v>939</v>
      </c>
      <c r="Q717" s="316" t="s">
        <v>939</v>
      </c>
      <c r="R717" s="316" t="s">
        <v>941</v>
      </c>
      <c r="S717" s="316" t="s">
        <v>978</v>
      </c>
      <c r="T717" s="316" t="s">
        <v>935</v>
      </c>
      <c r="U717" s="316" t="s">
        <v>938</v>
      </c>
      <c r="V717" s="316" t="s">
        <v>939</v>
      </c>
      <c r="W717" s="316" t="s">
        <v>941</v>
      </c>
      <c r="X717" s="316" t="s">
        <v>939</v>
      </c>
      <c r="Y717" s="316" t="s">
        <v>939</v>
      </c>
      <c r="Z717" s="316" t="s">
        <v>941</v>
      </c>
      <c r="AA717" s="316" t="s">
        <v>970</v>
      </c>
      <c r="AB717" s="316" t="s">
        <v>938</v>
      </c>
      <c r="AC717" s="316" t="s">
        <v>939</v>
      </c>
      <c r="AD717" s="316" t="s">
        <v>939</v>
      </c>
      <c r="AE717" s="316" t="s">
        <v>941</v>
      </c>
      <c r="AF717" s="316" t="s">
        <v>946</v>
      </c>
      <c r="AG717" s="316" t="s">
        <v>955</v>
      </c>
      <c r="AH717" s="316" t="s">
        <v>961</v>
      </c>
      <c r="AI717" s="316" t="s">
        <v>938</v>
      </c>
      <c r="AJ717" s="316" t="s">
        <v>946</v>
      </c>
      <c r="AK717" s="316" t="s">
        <v>946</v>
      </c>
      <c r="AL717" s="316" t="s">
        <v>947</v>
      </c>
      <c r="AM717" s="316" t="s">
        <v>946</v>
      </c>
      <c r="AN717" s="316" t="s">
        <v>946</v>
      </c>
      <c r="AO717" s="316" t="s">
        <v>935</v>
      </c>
      <c r="AP717" s="316" t="s">
        <v>938</v>
      </c>
      <c r="AQ717" s="316" t="s">
        <v>978</v>
      </c>
      <c r="AR717" s="316" t="s">
        <v>955</v>
      </c>
    </row>
    <row r="718" spans="1:44">
      <c r="A718" s="316" t="s">
        <v>9147</v>
      </c>
      <c r="B718" s="316" t="s">
        <v>9148</v>
      </c>
      <c r="C718" s="316" t="s">
        <v>9149</v>
      </c>
      <c r="D718" s="317">
        <v>45981</v>
      </c>
      <c r="E718" s="316" t="s">
        <v>9132</v>
      </c>
      <c r="F718" s="316" t="s">
        <v>644</v>
      </c>
      <c r="G718" s="316" t="s">
        <v>7879</v>
      </c>
      <c r="H718" s="316" t="s">
        <v>3190</v>
      </c>
      <c r="I718" s="316" t="s">
        <v>3444</v>
      </c>
      <c r="J718" s="316" t="s">
        <v>956</v>
      </c>
      <c r="K718" s="316" t="s">
        <v>956</v>
      </c>
      <c r="L718" s="316" t="s">
        <v>956</v>
      </c>
      <c r="M718" s="316" t="s">
        <v>940</v>
      </c>
      <c r="N718" s="316" t="s">
        <v>938</v>
      </c>
      <c r="O718" s="316" t="s">
        <v>956</v>
      </c>
      <c r="P718" s="316" t="s">
        <v>956</v>
      </c>
      <c r="Q718" s="316" t="s">
        <v>956</v>
      </c>
      <c r="R718" s="316" t="s">
        <v>956</v>
      </c>
      <c r="S718" s="316" t="s">
        <v>956</v>
      </c>
      <c r="T718" s="316" t="s">
        <v>961</v>
      </c>
      <c r="U718" s="316" t="s">
        <v>938</v>
      </c>
      <c r="V718" s="316" t="s">
        <v>956</v>
      </c>
      <c r="W718" s="316" t="s">
        <v>936</v>
      </c>
      <c r="X718" s="316" t="s">
        <v>947</v>
      </c>
      <c r="Y718" s="316" t="s">
        <v>941</v>
      </c>
      <c r="Z718" s="316" t="s">
        <v>947</v>
      </c>
      <c r="AA718" s="316" t="s">
        <v>935</v>
      </c>
      <c r="AB718" s="316" t="s">
        <v>938</v>
      </c>
      <c r="AC718" s="316" t="s">
        <v>938</v>
      </c>
      <c r="AD718" s="316" t="s">
        <v>938</v>
      </c>
      <c r="AE718" s="316" t="s">
        <v>938</v>
      </c>
      <c r="AF718" s="316" t="s">
        <v>938</v>
      </c>
      <c r="AG718" s="316" t="s">
        <v>938</v>
      </c>
      <c r="AH718" s="316" t="s">
        <v>938</v>
      </c>
      <c r="AI718" s="316" t="s">
        <v>938</v>
      </c>
      <c r="AJ718" s="316" t="s">
        <v>938</v>
      </c>
      <c r="AK718" s="316" t="s">
        <v>938</v>
      </c>
      <c r="AL718" s="316" t="s">
        <v>938</v>
      </c>
      <c r="AM718" s="316" t="s">
        <v>938</v>
      </c>
      <c r="AN718" s="316" t="s">
        <v>938</v>
      </c>
      <c r="AO718" s="316" t="s">
        <v>938</v>
      </c>
      <c r="AP718" s="316" t="s">
        <v>938</v>
      </c>
      <c r="AQ718" s="316" t="s">
        <v>938</v>
      </c>
      <c r="AR718" s="316" t="s">
        <v>938</v>
      </c>
    </row>
    <row r="719" spans="1:44">
      <c r="A719" s="316" t="s">
        <v>9150</v>
      </c>
      <c r="B719" s="316" t="s">
        <v>9151</v>
      </c>
      <c r="C719" s="316" t="s">
        <v>9152</v>
      </c>
      <c r="D719" s="317">
        <v>45981</v>
      </c>
      <c r="E719" s="316" t="s">
        <v>1101</v>
      </c>
      <c r="F719" s="316" t="s">
        <v>169</v>
      </c>
      <c r="G719" s="316" t="s">
        <v>7879</v>
      </c>
      <c r="H719" s="316" t="s">
        <v>3190</v>
      </c>
      <c r="I719" s="316" t="s">
        <v>3192</v>
      </c>
      <c r="J719" s="316" t="s">
        <v>946</v>
      </c>
      <c r="K719" s="316" t="s">
        <v>946</v>
      </c>
      <c r="L719" s="316" t="s">
        <v>946</v>
      </c>
      <c r="M719" s="316" t="s">
        <v>978</v>
      </c>
      <c r="N719" s="316" t="s">
        <v>938</v>
      </c>
      <c r="O719" s="316" t="s">
        <v>978</v>
      </c>
      <c r="P719" s="316" t="s">
        <v>978</v>
      </c>
      <c r="Q719" s="316" t="s">
        <v>946</v>
      </c>
      <c r="R719" s="316" t="s">
        <v>946</v>
      </c>
      <c r="S719" s="316" t="s">
        <v>946</v>
      </c>
      <c r="T719" s="316" t="s">
        <v>970</v>
      </c>
      <c r="U719" s="316" t="s">
        <v>938</v>
      </c>
      <c r="V719" s="316" t="s">
        <v>946</v>
      </c>
      <c r="W719" s="316" t="s">
        <v>946</v>
      </c>
      <c r="X719" s="316" t="s">
        <v>946</v>
      </c>
      <c r="Y719" s="316" t="s">
        <v>946</v>
      </c>
      <c r="Z719" s="316" t="s">
        <v>947</v>
      </c>
      <c r="AA719" s="316" t="s">
        <v>961</v>
      </c>
      <c r="AB719" s="316" t="s">
        <v>938</v>
      </c>
      <c r="AC719" s="316" t="s">
        <v>946</v>
      </c>
      <c r="AD719" s="316" t="s">
        <v>946</v>
      </c>
      <c r="AE719" s="316" t="s">
        <v>946</v>
      </c>
      <c r="AF719" s="316" t="s">
        <v>946</v>
      </c>
      <c r="AG719" s="316" t="s">
        <v>946</v>
      </c>
      <c r="AH719" s="316" t="s">
        <v>975</v>
      </c>
      <c r="AI719" s="316" t="s">
        <v>938</v>
      </c>
      <c r="AJ719" s="316" t="s">
        <v>946</v>
      </c>
      <c r="AK719" s="316" t="s">
        <v>946</v>
      </c>
      <c r="AL719" s="316" t="s">
        <v>947</v>
      </c>
      <c r="AM719" s="316" t="s">
        <v>947</v>
      </c>
      <c r="AN719" s="316" t="s">
        <v>947</v>
      </c>
      <c r="AO719" s="316" t="s">
        <v>940</v>
      </c>
      <c r="AP719" s="316" t="s">
        <v>938</v>
      </c>
      <c r="AQ719" s="316" t="s">
        <v>939</v>
      </c>
      <c r="AR719" s="316" t="s">
        <v>946</v>
      </c>
    </row>
    <row r="720" spans="1:44">
      <c r="A720" s="316" t="s">
        <v>9153</v>
      </c>
      <c r="B720" s="316" t="s">
        <v>9154</v>
      </c>
      <c r="C720" s="316" t="s">
        <v>9155</v>
      </c>
      <c r="D720" s="317">
        <v>45982</v>
      </c>
      <c r="E720" s="316" t="s">
        <v>8268</v>
      </c>
      <c r="F720" s="316" t="s">
        <v>644</v>
      </c>
      <c r="G720" s="316" t="s">
        <v>7879</v>
      </c>
      <c r="H720" s="316" t="s">
        <v>3190</v>
      </c>
      <c r="I720" s="316" t="s">
        <v>3373</v>
      </c>
      <c r="J720" s="316" t="s">
        <v>978</v>
      </c>
      <c r="K720" s="316" t="s">
        <v>978</v>
      </c>
      <c r="L720" s="316" t="s">
        <v>978</v>
      </c>
      <c r="M720" s="316" t="s">
        <v>961</v>
      </c>
      <c r="N720" s="316" t="s">
        <v>938</v>
      </c>
      <c r="O720" s="316" t="s">
        <v>978</v>
      </c>
      <c r="P720" s="316" t="s">
        <v>978</v>
      </c>
      <c r="Q720" s="316" t="s">
        <v>978</v>
      </c>
      <c r="R720" s="316" t="s">
        <v>978</v>
      </c>
      <c r="S720" s="316" t="s">
        <v>978</v>
      </c>
      <c r="T720" s="316" t="s">
        <v>940</v>
      </c>
      <c r="U720" s="316" t="s">
        <v>938</v>
      </c>
      <c r="V720" s="316" t="s">
        <v>956</v>
      </c>
      <c r="W720" s="316" t="s">
        <v>978</v>
      </c>
      <c r="X720" s="316" t="s">
        <v>978</v>
      </c>
      <c r="Y720" s="316" t="s">
        <v>955</v>
      </c>
      <c r="Z720" s="316" t="s">
        <v>956</v>
      </c>
      <c r="AA720" s="316" t="s">
        <v>978</v>
      </c>
      <c r="AB720" s="316" t="s">
        <v>962</v>
      </c>
      <c r="AC720" s="316" t="s">
        <v>978</v>
      </c>
      <c r="AD720" s="316" t="s">
        <v>978</v>
      </c>
      <c r="AE720" s="316" t="s">
        <v>978</v>
      </c>
      <c r="AF720" s="316" t="s">
        <v>955</v>
      </c>
      <c r="AG720" s="316" t="s">
        <v>978</v>
      </c>
      <c r="AH720" s="316" t="s">
        <v>961</v>
      </c>
      <c r="AI720" s="316" t="s">
        <v>938</v>
      </c>
      <c r="AJ720" s="316" t="s">
        <v>956</v>
      </c>
      <c r="AK720" s="316" t="s">
        <v>978</v>
      </c>
      <c r="AL720" s="316" t="s">
        <v>978</v>
      </c>
      <c r="AM720" s="316" t="s">
        <v>978</v>
      </c>
      <c r="AN720" s="316" t="s">
        <v>978</v>
      </c>
      <c r="AO720" s="316" t="s">
        <v>975</v>
      </c>
      <c r="AP720" s="316" t="s">
        <v>938</v>
      </c>
      <c r="AQ720" s="316" t="s">
        <v>978</v>
      </c>
      <c r="AR720" s="316" t="s">
        <v>955</v>
      </c>
    </row>
    <row r="721" spans="1:44">
      <c r="A721" s="316" t="s">
        <v>9156</v>
      </c>
      <c r="B721" s="316" t="s">
        <v>9157</v>
      </c>
      <c r="C721" s="316" t="s">
        <v>9158</v>
      </c>
      <c r="D721" s="317">
        <v>45982</v>
      </c>
      <c r="E721" s="316" t="s">
        <v>7955</v>
      </c>
      <c r="F721" s="316" t="s">
        <v>644</v>
      </c>
      <c r="G721" s="316" t="s">
        <v>7879</v>
      </c>
      <c r="H721" s="316" t="s">
        <v>3190</v>
      </c>
      <c r="I721" s="316" t="s">
        <v>3196</v>
      </c>
      <c r="J721" s="316" t="s">
        <v>947</v>
      </c>
      <c r="K721" s="316" t="s">
        <v>956</v>
      </c>
      <c r="L721" s="316" t="s">
        <v>947</v>
      </c>
      <c r="M721" s="316" t="s">
        <v>935</v>
      </c>
      <c r="N721" s="316" t="s">
        <v>938</v>
      </c>
      <c r="O721" s="316" t="s">
        <v>941</v>
      </c>
      <c r="P721" s="316" t="s">
        <v>699</v>
      </c>
      <c r="Q721" s="316" t="s">
        <v>947</v>
      </c>
      <c r="R721" s="316" t="s">
        <v>947</v>
      </c>
      <c r="S721" s="316" t="s">
        <v>947</v>
      </c>
      <c r="T721" s="316" t="s">
        <v>939</v>
      </c>
      <c r="U721" s="316" t="s">
        <v>947</v>
      </c>
      <c r="V721" s="316" t="s">
        <v>947</v>
      </c>
      <c r="W721" s="316" t="s">
        <v>946</v>
      </c>
      <c r="X721" s="316" t="s">
        <v>947</v>
      </c>
      <c r="Y721" s="316" t="s">
        <v>947</v>
      </c>
      <c r="Z721" s="316" t="s">
        <v>946</v>
      </c>
      <c r="AA721" s="316" t="s">
        <v>947</v>
      </c>
      <c r="AB721" s="316" t="s">
        <v>947</v>
      </c>
      <c r="AC721" s="316" t="s">
        <v>947</v>
      </c>
      <c r="AD721" s="316" t="s">
        <v>947</v>
      </c>
      <c r="AE721" s="316" t="s">
        <v>947</v>
      </c>
      <c r="AF721" s="316" t="s">
        <v>947</v>
      </c>
      <c r="AG721" s="316" t="s">
        <v>947</v>
      </c>
      <c r="AH721" s="316" t="s">
        <v>947</v>
      </c>
      <c r="AI721" s="316" t="s">
        <v>939</v>
      </c>
      <c r="AJ721" s="316" t="s">
        <v>939</v>
      </c>
      <c r="AK721" s="316" t="s">
        <v>947</v>
      </c>
      <c r="AL721" s="316" t="s">
        <v>939</v>
      </c>
      <c r="AM721" s="316" t="s">
        <v>947</v>
      </c>
      <c r="AN721" s="316" t="s">
        <v>947</v>
      </c>
      <c r="AO721" s="316" t="s">
        <v>947</v>
      </c>
      <c r="AP721" s="316" t="s">
        <v>699</v>
      </c>
      <c r="AQ721" s="316" t="s">
        <v>699</v>
      </c>
      <c r="AR721" s="316" t="s">
        <v>947</v>
      </c>
    </row>
    <row r="722" spans="1:44">
      <c r="A722" s="316" t="s">
        <v>9159</v>
      </c>
      <c r="B722" s="316" t="s">
        <v>9160</v>
      </c>
      <c r="C722" s="316" t="s">
        <v>9161</v>
      </c>
      <c r="D722" s="317">
        <v>45982</v>
      </c>
      <c r="E722" s="316" t="s">
        <v>7891</v>
      </c>
      <c r="F722" s="316" t="s">
        <v>169</v>
      </c>
      <c r="G722" s="316" t="s">
        <v>7879</v>
      </c>
      <c r="H722" s="316" t="s">
        <v>3190</v>
      </c>
      <c r="I722" s="316" t="s">
        <v>3406</v>
      </c>
      <c r="J722" s="316" t="s">
        <v>941</v>
      </c>
      <c r="K722" s="316" t="s">
        <v>955</v>
      </c>
      <c r="L722" s="316" t="s">
        <v>978</v>
      </c>
      <c r="M722" s="316" t="s">
        <v>961</v>
      </c>
      <c r="N722" s="316" t="s">
        <v>938</v>
      </c>
      <c r="O722" s="316" t="s">
        <v>939</v>
      </c>
      <c r="P722" s="316" t="s">
        <v>955</v>
      </c>
      <c r="Q722" s="316" t="s">
        <v>961</v>
      </c>
      <c r="R722" s="316" t="s">
        <v>978</v>
      </c>
      <c r="S722" s="316" t="s">
        <v>939</v>
      </c>
      <c r="T722" s="316" t="s">
        <v>955</v>
      </c>
      <c r="U722" s="316" t="s">
        <v>938</v>
      </c>
      <c r="V722" s="316" t="s">
        <v>939</v>
      </c>
      <c r="W722" s="316" t="s">
        <v>939</v>
      </c>
      <c r="X722" s="316" t="s">
        <v>941</v>
      </c>
      <c r="Y722" s="316" t="s">
        <v>946</v>
      </c>
      <c r="Z722" s="316" t="s">
        <v>939</v>
      </c>
      <c r="AA722" s="316" t="s">
        <v>939</v>
      </c>
      <c r="AB722" s="316" t="s">
        <v>975</v>
      </c>
      <c r="AC722" s="316" t="s">
        <v>941</v>
      </c>
      <c r="AD722" s="316" t="s">
        <v>938</v>
      </c>
      <c r="AE722" s="316" t="s">
        <v>938</v>
      </c>
      <c r="AF722" s="316" t="s">
        <v>938</v>
      </c>
      <c r="AG722" s="316" t="s">
        <v>938</v>
      </c>
      <c r="AH722" s="316" t="s">
        <v>938</v>
      </c>
      <c r="AI722" s="316" t="s">
        <v>938</v>
      </c>
      <c r="AJ722" s="316" t="s">
        <v>938</v>
      </c>
      <c r="AK722" s="316" t="s">
        <v>938</v>
      </c>
      <c r="AL722" s="316" t="s">
        <v>938</v>
      </c>
      <c r="AM722" s="316" t="s">
        <v>938</v>
      </c>
      <c r="AN722" s="316" t="s">
        <v>938</v>
      </c>
      <c r="AO722" s="316" t="s">
        <v>938</v>
      </c>
      <c r="AP722" s="316" t="s">
        <v>938</v>
      </c>
      <c r="AQ722" s="316" t="s">
        <v>938</v>
      </c>
      <c r="AR722" s="316" t="s">
        <v>938</v>
      </c>
    </row>
    <row r="723" spans="1:44">
      <c r="A723" s="316" t="s">
        <v>9162</v>
      </c>
      <c r="B723" s="316" t="s">
        <v>9163</v>
      </c>
      <c r="C723" s="316" t="s">
        <v>9164</v>
      </c>
      <c r="D723" s="317">
        <v>45982</v>
      </c>
      <c r="E723" s="316" t="s">
        <v>7891</v>
      </c>
      <c r="F723" s="316" t="s">
        <v>169</v>
      </c>
      <c r="G723" s="316" t="s">
        <v>7879</v>
      </c>
      <c r="H723" s="316" t="s">
        <v>3190</v>
      </c>
      <c r="I723" s="316" t="s">
        <v>3406</v>
      </c>
      <c r="J723" s="316" t="s">
        <v>939</v>
      </c>
      <c r="K723" s="316" t="s">
        <v>955</v>
      </c>
      <c r="L723" s="316" t="s">
        <v>955</v>
      </c>
      <c r="M723" s="316" t="s">
        <v>935</v>
      </c>
      <c r="N723" s="316" t="s">
        <v>938</v>
      </c>
      <c r="O723" s="316" t="s">
        <v>941</v>
      </c>
      <c r="P723" s="316" t="s">
        <v>978</v>
      </c>
      <c r="Q723" s="316" t="s">
        <v>961</v>
      </c>
      <c r="R723" s="316" t="s">
        <v>939</v>
      </c>
      <c r="S723" s="316" t="s">
        <v>956</v>
      </c>
      <c r="T723" s="316" t="s">
        <v>942</v>
      </c>
      <c r="U723" s="316" t="s">
        <v>938</v>
      </c>
      <c r="V723" s="316" t="s">
        <v>961</v>
      </c>
      <c r="W723" s="316" t="s">
        <v>938</v>
      </c>
      <c r="X723" s="316" t="s">
        <v>938</v>
      </c>
      <c r="Y723" s="316" t="s">
        <v>938</v>
      </c>
      <c r="Z723" s="316" t="s">
        <v>938</v>
      </c>
      <c r="AA723" s="316" t="s">
        <v>938</v>
      </c>
      <c r="AB723" s="316" t="s">
        <v>938</v>
      </c>
      <c r="AC723" s="316" t="s">
        <v>938</v>
      </c>
      <c r="AD723" s="316" t="s">
        <v>938</v>
      </c>
      <c r="AE723" s="316" t="s">
        <v>938</v>
      </c>
      <c r="AF723" s="316" t="s">
        <v>938</v>
      </c>
      <c r="AG723" s="316" t="s">
        <v>938</v>
      </c>
      <c r="AH723" s="316" t="s">
        <v>938</v>
      </c>
      <c r="AI723" s="316" t="s">
        <v>938</v>
      </c>
      <c r="AJ723" s="316" t="s">
        <v>938</v>
      </c>
      <c r="AK723" s="316" t="s">
        <v>938</v>
      </c>
      <c r="AL723" s="316" t="s">
        <v>938</v>
      </c>
      <c r="AM723" s="316" t="s">
        <v>938</v>
      </c>
      <c r="AN723" s="316" t="s">
        <v>938</v>
      </c>
      <c r="AO723" s="316" t="s">
        <v>938</v>
      </c>
      <c r="AP723" s="316" t="s">
        <v>938</v>
      </c>
      <c r="AQ723" s="316" t="s">
        <v>938</v>
      </c>
      <c r="AR723" s="316" t="s">
        <v>938</v>
      </c>
    </row>
    <row r="724" spans="1:44">
      <c r="A724" s="316" t="s">
        <v>9165</v>
      </c>
      <c r="B724" s="316" t="s">
        <v>9166</v>
      </c>
      <c r="C724" s="316" t="s">
        <v>9167</v>
      </c>
      <c r="D724" s="317">
        <v>45982</v>
      </c>
      <c r="E724" s="316" t="s">
        <v>7891</v>
      </c>
      <c r="F724" s="316" t="s">
        <v>169</v>
      </c>
      <c r="G724" s="316" t="s">
        <v>7879</v>
      </c>
      <c r="H724" s="316" t="s">
        <v>3190</v>
      </c>
      <c r="I724" s="316" t="s">
        <v>3194</v>
      </c>
      <c r="J724" s="316" t="s">
        <v>941</v>
      </c>
      <c r="K724" s="316" t="s">
        <v>978</v>
      </c>
      <c r="L724" s="316" t="s">
        <v>941</v>
      </c>
      <c r="M724" s="316" t="s">
        <v>961</v>
      </c>
      <c r="N724" s="316" t="s">
        <v>938</v>
      </c>
      <c r="O724" s="316" t="s">
        <v>939</v>
      </c>
      <c r="P724" s="316" t="s">
        <v>978</v>
      </c>
      <c r="Q724" s="316" t="s">
        <v>961</v>
      </c>
      <c r="R724" s="316" t="s">
        <v>939</v>
      </c>
      <c r="S724" s="316" t="s">
        <v>939</v>
      </c>
      <c r="T724" s="316" t="s">
        <v>961</v>
      </c>
      <c r="U724" s="316" t="s">
        <v>938</v>
      </c>
      <c r="V724" s="316" t="s">
        <v>982</v>
      </c>
      <c r="W724" s="316" t="s">
        <v>939</v>
      </c>
      <c r="X724" s="316" t="s">
        <v>939</v>
      </c>
      <c r="Y724" s="316" t="s">
        <v>946</v>
      </c>
      <c r="Z724" s="316" t="s">
        <v>939</v>
      </c>
      <c r="AA724" s="316" t="s">
        <v>975</v>
      </c>
      <c r="AB724" s="316" t="s">
        <v>938</v>
      </c>
      <c r="AC724" s="316" t="s">
        <v>941</v>
      </c>
      <c r="AD724" s="316" t="s">
        <v>938</v>
      </c>
      <c r="AE724" s="316" t="s">
        <v>938</v>
      </c>
      <c r="AF724" s="316" t="s">
        <v>938</v>
      </c>
      <c r="AG724" s="316" t="s">
        <v>938</v>
      </c>
      <c r="AH724" s="316" t="s">
        <v>938</v>
      </c>
      <c r="AI724" s="316" t="s">
        <v>938</v>
      </c>
      <c r="AJ724" s="316" t="s">
        <v>938</v>
      </c>
      <c r="AK724" s="316" t="s">
        <v>938</v>
      </c>
      <c r="AL724" s="316" t="s">
        <v>938</v>
      </c>
      <c r="AM724" s="316" t="s">
        <v>938</v>
      </c>
      <c r="AN724" s="316" t="s">
        <v>938</v>
      </c>
      <c r="AO724" s="316" t="s">
        <v>938</v>
      </c>
      <c r="AP724" s="316" t="s">
        <v>938</v>
      </c>
      <c r="AQ724" s="316" t="s">
        <v>938</v>
      </c>
      <c r="AR724" s="316" t="s">
        <v>938</v>
      </c>
    </row>
    <row r="725" spans="1:44">
      <c r="A725" s="316" t="s">
        <v>9168</v>
      </c>
      <c r="B725" s="316" t="s">
        <v>9169</v>
      </c>
      <c r="C725" s="316" t="s">
        <v>9170</v>
      </c>
      <c r="D725" s="317">
        <v>45982</v>
      </c>
      <c r="E725" s="316" t="s">
        <v>7891</v>
      </c>
      <c r="F725" s="316" t="s">
        <v>169</v>
      </c>
      <c r="G725" s="316" t="s">
        <v>7879</v>
      </c>
      <c r="H725" s="316" t="s">
        <v>3190</v>
      </c>
      <c r="I725" s="316" t="s">
        <v>3192</v>
      </c>
      <c r="J725" s="316" t="s">
        <v>978</v>
      </c>
      <c r="K725" s="316" t="s">
        <v>978</v>
      </c>
      <c r="L725" s="316" t="s">
        <v>978</v>
      </c>
      <c r="M725" s="316" t="s">
        <v>961</v>
      </c>
      <c r="N725" s="316" t="s">
        <v>938</v>
      </c>
      <c r="O725" s="316" t="s">
        <v>939</v>
      </c>
      <c r="P725" s="316" t="s">
        <v>978</v>
      </c>
      <c r="Q725" s="316" t="s">
        <v>939</v>
      </c>
      <c r="R725" s="316" t="s">
        <v>978</v>
      </c>
      <c r="S725" s="316" t="s">
        <v>939</v>
      </c>
      <c r="T725" s="316" t="s">
        <v>978</v>
      </c>
      <c r="U725" s="316" t="s">
        <v>938</v>
      </c>
      <c r="V725" s="316" t="s">
        <v>939</v>
      </c>
      <c r="W725" s="316" t="s">
        <v>955</v>
      </c>
      <c r="X725" s="316" t="s">
        <v>941</v>
      </c>
      <c r="Y725" s="316" t="s">
        <v>946</v>
      </c>
      <c r="Z725" s="316" t="s">
        <v>939</v>
      </c>
      <c r="AA725" s="316" t="s">
        <v>939</v>
      </c>
      <c r="AB725" s="316" t="s">
        <v>938</v>
      </c>
      <c r="AC725" s="316" t="s">
        <v>939</v>
      </c>
      <c r="AD725" s="316" t="s">
        <v>939</v>
      </c>
      <c r="AE725" s="316" t="s">
        <v>978</v>
      </c>
      <c r="AF725" s="316" t="s">
        <v>978</v>
      </c>
      <c r="AG725" s="316" t="s">
        <v>947</v>
      </c>
      <c r="AH725" s="316" t="s">
        <v>940</v>
      </c>
      <c r="AI725" s="316" t="s">
        <v>938</v>
      </c>
      <c r="AJ725" s="316" t="s">
        <v>939</v>
      </c>
      <c r="AK725" s="316" t="s">
        <v>939</v>
      </c>
      <c r="AL725" s="316" t="s">
        <v>939</v>
      </c>
      <c r="AM725" s="316" t="s">
        <v>939</v>
      </c>
      <c r="AN725" s="316" t="s">
        <v>939</v>
      </c>
      <c r="AO725" s="316" t="s">
        <v>976</v>
      </c>
      <c r="AP725" s="316" t="s">
        <v>938</v>
      </c>
      <c r="AQ725" s="316" t="s">
        <v>936</v>
      </c>
      <c r="AR725" s="316" t="s">
        <v>939</v>
      </c>
    </row>
    <row r="726" spans="1:44">
      <c r="A726" s="316" t="s">
        <v>9171</v>
      </c>
      <c r="B726" s="316" t="s">
        <v>9172</v>
      </c>
      <c r="C726" s="316" t="s">
        <v>9173</v>
      </c>
      <c r="D726" s="317">
        <v>45983</v>
      </c>
      <c r="E726" s="316" t="s">
        <v>9174</v>
      </c>
      <c r="F726" s="316" t="s">
        <v>169</v>
      </c>
      <c r="G726" s="316" t="s">
        <v>7879</v>
      </c>
      <c r="H726" s="316" t="s">
        <v>3190</v>
      </c>
      <c r="I726" s="316" t="s">
        <v>3192</v>
      </c>
      <c r="J726" s="316" t="s">
        <v>947</v>
      </c>
      <c r="K726" s="316" t="s">
        <v>947</v>
      </c>
      <c r="L726" s="316" t="s">
        <v>947</v>
      </c>
      <c r="M726" s="316" t="s">
        <v>975</v>
      </c>
      <c r="N726" s="316" t="s">
        <v>961</v>
      </c>
      <c r="O726" s="316" t="s">
        <v>947</v>
      </c>
      <c r="P726" s="316" t="s">
        <v>947</v>
      </c>
      <c r="Q726" s="316" t="s">
        <v>961</v>
      </c>
      <c r="R726" s="316" t="s">
        <v>947</v>
      </c>
      <c r="S726" s="316" t="s">
        <v>947</v>
      </c>
      <c r="T726" s="316" t="s">
        <v>970</v>
      </c>
      <c r="U726" s="316" t="s">
        <v>938</v>
      </c>
      <c r="V726" s="316" t="s">
        <v>947</v>
      </c>
      <c r="W726" s="316" t="s">
        <v>947</v>
      </c>
      <c r="X726" s="316" t="s">
        <v>939</v>
      </c>
      <c r="Y726" s="316" t="s">
        <v>947</v>
      </c>
      <c r="Z726" s="316" t="s">
        <v>947</v>
      </c>
      <c r="AA726" s="316" t="s">
        <v>935</v>
      </c>
      <c r="AB726" s="316" t="s">
        <v>938</v>
      </c>
      <c r="AC726" s="316" t="s">
        <v>947</v>
      </c>
      <c r="AD726" s="316" t="s">
        <v>947</v>
      </c>
      <c r="AE726" s="316" t="s">
        <v>947</v>
      </c>
      <c r="AF726" s="316" t="s">
        <v>939</v>
      </c>
      <c r="AG726" s="316" t="s">
        <v>939</v>
      </c>
      <c r="AH726" s="316" t="s">
        <v>935</v>
      </c>
      <c r="AI726" s="316" t="s">
        <v>938</v>
      </c>
      <c r="AJ726" s="316" t="s">
        <v>939</v>
      </c>
      <c r="AK726" s="316" t="s">
        <v>947</v>
      </c>
      <c r="AL726" s="316" t="s">
        <v>947</v>
      </c>
      <c r="AM726" s="316" t="s">
        <v>947</v>
      </c>
      <c r="AN726" s="316" t="s">
        <v>939</v>
      </c>
      <c r="AO726" s="316" t="s">
        <v>979</v>
      </c>
      <c r="AP726" s="316" t="s">
        <v>961</v>
      </c>
      <c r="AQ726" s="316" t="s">
        <v>947</v>
      </c>
      <c r="AR726" s="316" t="s">
        <v>939</v>
      </c>
    </row>
    <row r="727" spans="1:44">
      <c r="A727" s="316" t="s">
        <v>9175</v>
      </c>
      <c r="B727" s="316" t="s">
        <v>9176</v>
      </c>
      <c r="C727" s="316" t="s">
        <v>9177</v>
      </c>
      <c r="D727" s="317">
        <v>45983</v>
      </c>
      <c r="E727" s="316" t="s">
        <v>9132</v>
      </c>
      <c r="F727" s="316" t="s">
        <v>644</v>
      </c>
      <c r="G727" s="316" t="s">
        <v>7879</v>
      </c>
      <c r="H727" s="316" t="s">
        <v>3190</v>
      </c>
      <c r="I727" s="316" t="s">
        <v>3444</v>
      </c>
      <c r="J727" s="316" t="s">
        <v>936</v>
      </c>
      <c r="K727" s="316" t="s">
        <v>978</v>
      </c>
      <c r="L727" s="316" t="s">
        <v>941</v>
      </c>
      <c r="M727" s="316" t="s">
        <v>935</v>
      </c>
      <c r="N727" s="316" t="s">
        <v>938</v>
      </c>
      <c r="O727" s="316" t="s">
        <v>982</v>
      </c>
      <c r="P727" s="316" t="s">
        <v>956</v>
      </c>
      <c r="Q727" s="316" t="s">
        <v>955</v>
      </c>
      <c r="R727" s="316" t="s">
        <v>947</v>
      </c>
      <c r="S727" s="316" t="s">
        <v>936</v>
      </c>
      <c r="T727" s="316" t="s">
        <v>935</v>
      </c>
      <c r="U727" s="316" t="s">
        <v>940</v>
      </c>
      <c r="V727" s="316" t="s">
        <v>941</v>
      </c>
      <c r="W727" s="316" t="s">
        <v>941</v>
      </c>
      <c r="X727" s="316" t="s">
        <v>939</v>
      </c>
      <c r="Y727" s="316" t="s">
        <v>982</v>
      </c>
      <c r="Z727" s="316" t="s">
        <v>939</v>
      </c>
      <c r="AA727" s="316" t="s">
        <v>946</v>
      </c>
      <c r="AB727" s="316" t="s">
        <v>940</v>
      </c>
      <c r="AC727" s="316" t="s">
        <v>941</v>
      </c>
      <c r="AD727" s="316" t="s">
        <v>941</v>
      </c>
      <c r="AE727" s="316" t="s">
        <v>941</v>
      </c>
      <c r="AF727" s="316" t="s">
        <v>982</v>
      </c>
      <c r="AG727" s="316" t="s">
        <v>941</v>
      </c>
      <c r="AH727" s="316" t="s">
        <v>935</v>
      </c>
      <c r="AI727" s="316" t="s">
        <v>938</v>
      </c>
      <c r="AJ727" s="316" t="s">
        <v>941</v>
      </c>
      <c r="AK727" s="316" t="s">
        <v>941</v>
      </c>
      <c r="AL727" s="316" t="s">
        <v>977</v>
      </c>
      <c r="AM727" s="316" t="s">
        <v>965</v>
      </c>
      <c r="AN727" s="316" t="s">
        <v>982</v>
      </c>
      <c r="AO727" s="316" t="s">
        <v>955</v>
      </c>
      <c r="AP727" s="316" t="s">
        <v>975</v>
      </c>
      <c r="AQ727" s="316" t="s">
        <v>941</v>
      </c>
      <c r="AR727" s="316" t="s">
        <v>941</v>
      </c>
    </row>
    <row r="728" spans="1:44">
      <c r="A728" s="316" t="s">
        <v>9178</v>
      </c>
      <c r="B728" s="316" t="s">
        <v>9179</v>
      </c>
      <c r="C728" s="316" t="s">
        <v>9180</v>
      </c>
      <c r="D728" s="317">
        <v>45986</v>
      </c>
      <c r="E728" s="316" t="s">
        <v>7891</v>
      </c>
      <c r="F728" s="316" t="s">
        <v>169</v>
      </c>
      <c r="G728" s="316" t="s">
        <v>7879</v>
      </c>
      <c r="H728" s="316" t="s">
        <v>3190</v>
      </c>
      <c r="I728" s="316" t="s">
        <v>3192</v>
      </c>
      <c r="J728" s="316" t="s">
        <v>941</v>
      </c>
      <c r="K728" s="316" t="s">
        <v>978</v>
      </c>
      <c r="L728" s="316" t="s">
        <v>939</v>
      </c>
      <c r="M728" s="316" t="s">
        <v>937</v>
      </c>
      <c r="N728" s="316" t="s">
        <v>938</v>
      </c>
      <c r="O728" s="316" t="s">
        <v>946</v>
      </c>
      <c r="P728" s="316" t="s">
        <v>978</v>
      </c>
      <c r="Q728" s="316" t="s">
        <v>955</v>
      </c>
      <c r="R728" s="316" t="s">
        <v>955</v>
      </c>
      <c r="S728" s="316" t="s">
        <v>977</v>
      </c>
      <c r="T728" s="316" t="s">
        <v>961</v>
      </c>
      <c r="U728" s="316" t="s">
        <v>938</v>
      </c>
      <c r="V728" s="316" t="s">
        <v>978</v>
      </c>
      <c r="W728" s="316" t="s">
        <v>941</v>
      </c>
      <c r="X728" s="316" t="s">
        <v>977</v>
      </c>
      <c r="Y728" s="316" t="s">
        <v>982</v>
      </c>
      <c r="Z728" s="316" t="s">
        <v>939</v>
      </c>
      <c r="AA728" s="316" t="s">
        <v>947</v>
      </c>
      <c r="AB728" s="316" t="s">
        <v>975</v>
      </c>
      <c r="AC728" s="316" t="s">
        <v>946</v>
      </c>
      <c r="AD728" s="316" t="s">
        <v>977</v>
      </c>
      <c r="AE728" s="316" t="s">
        <v>955</v>
      </c>
      <c r="AF728" s="316" t="s">
        <v>987</v>
      </c>
      <c r="AG728" s="316" t="s">
        <v>978</v>
      </c>
      <c r="AH728" s="316" t="s">
        <v>975</v>
      </c>
      <c r="AI728" s="316" t="s">
        <v>938</v>
      </c>
      <c r="AJ728" s="316" t="s">
        <v>941</v>
      </c>
      <c r="AK728" s="316" t="s">
        <v>982</v>
      </c>
      <c r="AL728" s="316" t="s">
        <v>941</v>
      </c>
      <c r="AM728" s="316" t="s">
        <v>941</v>
      </c>
      <c r="AN728" s="316" t="s">
        <v>955</v>
      </c>
      <c r="AO728" s="316" t="s">
        <v>699</v>
      </c>
      <c r="AP728" s="316" t="s">
        <v>938</v>
      </c>
      <c r="AQ728" s="316" t="s">
        <v>977</v>
      </c>
      <c r="AR728" s="316" t="s">
        <v>941</v>
      </c>
    </row>
    <row r="729" spans="1:44">
      <c r="A729" s="316" t="s">
        <v>9181</v>
      </c>
      <c r="B729" s="316" t="s">
        <v>9182</v>
      </c>
      <c r="C729" s="316" t="s">
        <v>9183</v>
      </c>
      <c r="D729" s="317">
        <v>45986</v>
      </c>
      <c r="E729" s="316" t="s">
        <v>7891</v>
      </c>
      <c r="F729" s="316" t="s">
        <v>169</v>
      </c>
      <c r="G729" s="316" t="s">
        <v>7879</v>
      </c>
      <c r="H729" s="316" t="s">
        <v>3190</v>
      </c>
      <c r="I729" s="316" t="s">
        <v>3192</v>
      </c>
      <c r="J729" s="316" t="s">
        <v>936</v>
      </c>
      <c r="K729" s="316" t="s">
        <v>978</v>
      </c>
      <c r="L729" s="316" t="s">
        <v>956</v>
      </c>
      <c r="M729" s="316" t="s">
        <v>961</v>
      </c>
      <c r="N729" s="316" t="s">
        <v>938</v>
      </c>
      <c r="O729" s="316" t="s">
        <v>978</v>
      </c>
      <c r="P729" s="316" t="s">
        <v>956</v>
      </c>
      <c r="Q729" s="316" t="s">
        <v>956</v>
      </c>
      <c r="R729" s="316" t="s">
        <v>936</v>
      </c>
      <c r="S729" s="316" t="s">
        <v>978</v>
      </c>
      <c r="T729" s="316" t="s">
        <v>961</v>
      </c>
      <c r="U729" s="316" t="s">
        <v>938</v>
      </c>
      <c r="V729" s="316" t="s">
        <v>956</v>
      </c>
      <c r="W729" s="316" t="s">
        <v>982</v>
      </c>
      <c r="X729" s="316" t="s">
        <v>936</v>
      </c>
      <c r="Y729" s="316" t="s">
        <v>939</v>
      </c>
      <c r="Z729" s="316" t="s">
        <v>956</v>
      </c>
      <c r="AA729" s="316" t="s">
        <v>935</v>
      </c>
      <c r="AB729" s="316" t="s">
        <v>938</v>
      </c>
      <c r="AC729" s="316" t="s">
        <v>938</v>
      </c>
      <c r="AD729" s="316" t="s">
        <v>938</v>
      </c>
      <c r="AE729" s="316" t="s">
        <v>938</v>
      </c>
      <c r="AF729" s="316" t="s">
        <v>938</v>
      </c>
      <c r="AG729" s="316" t="s">
        <v>938</v>
      </c>
      <c r="AH729" s="316" t="s">
        <v>938</v>
      </c>
      <c r="AI729" s="316" t="s">
        <v>938</v>
      </c>
      <c r="AJ729" s="316" t="s">
        <v>938</v>
      </c>
      <c r="AK729" s="316" t="s">
        <v>938</v>
      </c>
      <c r="AL729" s="316" t="s">
        <v>938</v>
      </c>
      <c r="AM729" s="316" t="s">
        <v>938</v>
      </c>
      <c r="AN729" s="316" t="s">
        <v>938</v>
      </c>
      <c r="AO729" s="316" t="s">
        <v>938</v>
      </c>
      <c r="AP729" s="316" t="s">
        <v>938</v>
      </c>
      <c r="AQ729" s="316" t="s">
        <v>938</v>
      </c>
      <c r="AR729" s="316" t="s">
        <v>938</v>
      </c>
    </row>
    <row r="730" spans="1:44">
      <c r="A730" s="316" t="s">
        <v>9184</v>
      </c>
      <c r="B730" s="316" t="s">
        <v>9185</v>
      </c>
      <c r="C730" s="316" t="s">
        <v>9186</v>
      </c>
      <c r="D730" s="317">
        <v>45987</v>
      </c>
      <c r="E730" s="316" t="s">
        <v>7887</v>
      </c>
      <c r="F730" s="316" t="s">
        <v>644</v>
      </c>
      <c r="G730" s="316" t="s">
        <v>7879</v>
      </c>
      <c r="H730" s="316" t="s">
        <v>3190</v>
      </c>
      <c r="I730" s="316" t="s">
        <v>3285</v>
      </c>
      <c r="J730" s="316" t="s">
        <v>955</v>
      </c>
      <c r="K730" s="316" t="s">
        <v>955</v>
      </c>
      <c r="L730" s="316" t="s">
        <v>955</v>
      </c>
      <c r="M730" s="316" t="s">
        <v>956</v>
      </c>
      <c r="N730" s="316" t="s">
        <v>938</v>
      </c>
      <c r="O730" s="316" t="s">
        <v>955</v>
      </c>
      <c r="P730" s="316" t="s">
        <v>956</v>
      </c>
      <c r="Q730" s="316" t="s">
        <v>955</v>
      </c>
      <c r="R730" s="316" t="s">
        <v>955</v>
      </c>
      <c r="S730" s="316" t="s">
        <v>956</v>
      </c>
      <c r="T730" s="316" t="s">
        <v>940</v>
      </c>
      <c r="U730" s="316" t="s">
        <v>938</v>
      </c>
      <c r="V730" s="316" t="s">
        <v>956</v>
      </c>
      <c r="W730" s="316" t="s">
        <v>956</v>
      </c>
      <c r="X730" s="316" t="s">
        <v>956</v>
      </c>
      <c r="Y730" s="316" t="s">
        <v>956</v>
      </c>
      <c r="Z730" s="316" t="s">
        <v>956</v>
      </c>
      <c r="AA730" s="316" t="s">
        <v>940</v>
      </c>
      <c r="AB730" s="316" t="s">
        <v>938</v>
      </c>
      <c r="AC730" s="316" t="s">
        <v>956</v>
      </c>
      <c r="AD730" s="316" t="s">
        <v>956</v>
      </c>
      <c r="AE730" s="316" t="s">
        <v>955</v>
      </c>
      <c r="AF730" s="316" t="s">
        <v>955</v>
      </c>
      <c r="AG730" s="316" t="s">
        <v>955</v>
      </c>
      <c r="AH730" s="316" t="s">
        <v>940</v>
      </c>
      <c r="AI730" s="316" t="s">
        <v>938</v>
      </c>
      <c r="AJ730" s="316" t="s">
        <v>955</v>
      </c>
      <c r="AK730" s="316" t="s">
        <v>955</v>
      </c>
      <c r="AL730" s="316" t="s">
        <v>699</v>
      </c>
      <c r="AM730" s="316" t="s">
        <v>955</v>
      </c>
      <c r="AN730" s="316" t="s">
        <v>955</v>
      </c>
      <c r="AO730" s="316" t="s">
        <v>699</v>
      </c>
      <c r="AP730" s="316" t="s">
        <v>938</v>
      </c>
      <c r="AQ730" s="316" t="s">
        <v>955</v>
      </c>
      <c r="AR730" s="316" t="s">
        <v>955</v>
      </c>
    </row>
    <row r="731" spans="1:44">
      <c r="A731" s="316" t="s">
        <v>9187</v>
      </c>
      <c r="B731" s="316" t="s">
        <v>9188</v>
      </c>
      <c r="C731" s="316" t="s">
        <v>9189</v>
      </c>
      <c r="D731" s="317">
        <v>45987</v>
      </c>
      <c r="E731" s="316" t="s">
        <v>7891</v>
      </c>
      <c r="F731" s="316" t="s">
        <v>169</v>
      </c>
      <c r="G731" s="316" t="s">
        <v>7879</v>
      </c>
      <c r="H731" s="316" t="s">
        <v>3190</v>
      </c>
      <c r="I731" s="316" t="s">
        <v>3406</v>
      </c>
      <c r="J731" s="316" t="s">
        <v>947</v>
      </c>
      <c r="K731" s="316" t="s">
        <v>955</v>
      </c>
      <c r="L731" s="316" t="s">
        <v>956</v>
      </c>
      <c r="M731" s="316" t="s">
        <v>935</v>
      </c>
      <c r="N731" s="316" t="s">
        <v>938</v>
      </c>
      <c r="O731" s="316" t="s">
        <v>941</v>
      </c>
      <c r="P731" s="316" t="s">
        <v>978</v>
      </c>
      <c r="Q731" s="316" t="s">
        <v>978</v>
      </c>
      <c r="R731" s="316" t="s">
        <v>939</v>
      </c>
      <c r="S731" s="316" t="s">
        <v>939</v>
      </c>
      <c r="T731" s="316" t="s">
        <v>937</v>
      </c>
      <c r="U731" s="316" t="s">
        <v>938</v>
      </c>
      <c r="V731" s="316" t="s">
        <v>982</v>
      </c>
      <c r="W731" s="316" t="s">
        <v>955</v>
      </c>
      <c r="X731" s="316" t="s">
        <v>939</v>
      </c>
      <c r="Y731" s="316" t="s">
        <v>941</v>
      </c>
      <c r="Z731" s="316" t="s">
        <v>941</v>
      </c>
      <c r="AA731" s="316" t="s">
        <v>946</v>
      </c>
      <c r="AB731" s="316" t="s">
        <v>961</v>
      </c>
      <c r="AC731" s="316" t="s">
        <v>939</v>
      </c>
      <c r="AD731" s="316" t="s">
        <v>941</v>
      </c>
      <c r="AE731" s="316" t="s">
        <v>939</v>
      </c>
      <c r="AF731" s="316" t="s">
        <v>939</v>
      </c>
      <c r="AG731" s="316" t="s">
        <v>939</v>
      </c>
      <c r="AH731" s="316" t="s">
        <v>961</v>
      </c>
      <c r="AI731" s="316" t="s">
        <v>940</v>
      </c>
      <c r="AJ731" s="316" t="s">
        <v>936</v>
      </c>
      <c r="AK731" s="316" t="s">
        <v>939</v>
      </c>
      <c r="AL731" s="316" t="s">
        <v>947</v>
      </c>
      <c r="AM731" s="316" t="s">
        <v>939</v>
      </c>
      <c r="AN731" s="316" t="s">
        <v>941</v>
      </c>
      <c r="AO731" s="316" t="s">
        <v>939</v>
      </c>
      <c r="AP731" s="316" t="s">
        <v>961</v>
      </c>
      <c r="AQ731" s="316" t="s">
        <v>939</v>
      </c>
      <c r="AR731" s="316" t="s">
        <v>947</v>
      </c>
    </row>
    <row r="732" spans="1:44">
      <c r="A732" s="316" t="s">
        <v>9190</v>
      </c>
      <c r="B732" s="316" t="s">
        <v>9191</v>
      </c>
      <c r="C732" s="316" t="s">
        <v>9192</v>
      </c>
      <c r="D732" s="317">
        <v>45987</v>
      </c>
      <c r="E732" s="316" t="s">
        <v>7891</v>
      </c>
      <c r="F732" s="316" t="s">
        <v>169</v>
      </c>
      <c r="G732" s="316" t="s">
        <v>7879</v>
      </c>
      <c r="H732" s="316" t="s">
        <v>3190</v>
      </c>
      <c r="I732" s="316" t="s">
        <v>3192</v>
      </c>
      <c r="J732" s="316" t="s">
        <v>947</v>
      </c>
      <c r="K732" s="316" t="s">
        <v>956</v>
      </c>
      <c r="L732" s="316" t="s">
        <v>946</v>
      </c>
      <c r="M732" s="316" t="s">
        <v>953</v>
      </c>
      <c r="N732" s="316" t="s">
        <v>938</v>
      </c>
      <c r="O732" s="316" t="s">
        <v>947</v>
      </c>
      <c r="P732" s="316" t="s">
        <v>956</v>
      </c>
      <c r="Q732" s="316" t="s">
        <v>956</v>
      </c>
      <c r="R732" s="316" t="s">
        <v>956</v>
      </c>
      <c r="S732" s="316" t="s">
        <v>956</v>
      </c>
      <c r="T732" s="316" t="s">
        <v>942</v>
      </c>
      <c r="U732" s="316" t="s">
        <v>938</v>
      </c>
      <c r="V732" s="316" t="s">
        <v>939</v>
      </c>
      <c r="W732" s="316" t="s">
        <v>947</v>
      </c>
      <c r="X732" s="316" t="s">
        <v>936</v>
      </c>
      <c r="Y732" s="316" t="s">
        <v>939</v>
      </c>
      <c r="Z732" s="316" t="s">
        <v>956</v>
      </c>
      <c r="AA732" s="316" t="s">
        <v>947</v>
      </c>
      <c r="AB732" s="316" t="s">
        <v>940</v>
      </c>
      <c r="AC732" s="316" t="s">
        <v>947</v>
      </c>
      <c r="AD732" s="316" t="s">
        <v>947</v>
      </c>
      <c r="AE732" s="316" t="s">
        <v>947</v>
      </c>
      <c r="AF732" s="316" t="s">
        <v>946</v>
      </c>
      <c r="AG732" s="316" t="s">
        <v>956</v>
      </c>
      <c r="AH732" s="316" t="s">
        <v>699</v>
      </c>
      <c r="AI732" s="316" t="s">
        <v>938</v>
      </c>
      <c r="AJ732" s="316" t="s">
        <v>938</v>
      </c>
      <c r="AK732" s="316" t="s">
        <v>938</v>
      </c>
      <c r="AL732" s="316" t="s">
        <v>938</v>
      </c>
      <c r="AM732" s="316" t="s">
        <v>938</v>
      </c>
      <c r="AN732" s="316" t="s">
        <v>938</v>
      </c>
      <c r="AO732" s="316" t="s">
        <v>938</v>
      </c>
      <c r="AP732" s="316" t="s">
        <v>938</v>
      </c>
      <c r="AQ732" s="316" t="s">
        <v>938</v>
      </c>
      <c r="AR732" s="316" t="s">
        <v>938</v>
      </c>
    </row>
    <row r="733" spans="1:44">
      <c r="A733" s="316" t="s">
        <v>9193</v>
      </c>
      <c r="B733" s="316" t="s">
        <v>9194</v>
      </c>
      <c r="C733" s="316" t="s">
        <v>9195</v>
      </c>
      <c r="D733" s="317">
        <v>45988</v>
      </c>
      <c r="E733" s="316" t="s">
        <v>7891</v>
      </c>
      <c r="F733" s="316" t="s">
        <v>169</v>
      </c>
      <c r="G733" s="316" t="s">
        <v>7879</v>
      </c>
      <c r="H733" s="316" t="s">
        <v>3190</v>
      </c>
      <c r="I733" s="316" t="s">
        <v>3192</v>
      </c>
      <c r="J733" s="316" t="s">
        <v>947</v>
      </c>
      <c r="K733" s="316" t="s">
        <v>955</v>
      </c>
      <c r="L733" s="316" t="s">
        <v>939</v>
      </c>
      <c r="M733" s="316" t="s">
        <v>975</v>
      </c>
      <c r="N733" s="316" t="s">
        <v>938</v>
      </c>
      <c r="O733" s="316" t="s">
        <v>978</v>
      </c>
      <c r="P733" s="316" t="s">
        <v>955</v>
      </c>
      <c r="Q733" s="316" t="s">
        <v>946</v>
      </c>
      <c r="R733" s="316" t="s">
        <v>939</v>
      </c>
      <c r="S733" s="316" t="s">
        <v>941</v>
      </c>
      <c r="T733" s="316" t="s">
        <v>955</v>
      </c>
      <c r="U733" s="316" t="s">
        <v>938</v>
      </c>
      <c r="V733" s="316" t="s">
        <v>939</v>
      </c>
      <c r="W733" s="316" t="s">
        <v>955</v>
      </c>
      <c r="X733" s="316" t="s">
        <v>978</v>
      </c>
      <c r="Y733" s="316" t="s">
        <v>939</v>
      </c>
      <c r="Z733" s="316" t="s">
        <v>947</v>
      </c>
      <c r="AA733" s="316" t="s">
        <v>939</v>
      </c>
      <c r="AB733" s="316" t="s">
        <v>938</v>
      </c>
      <c r="AC733" s="316" t="s">
        <v>936</v>
      </c>
      <c r="AD733" s="316" t="s">
        <v>947</v>
      </c>
      <c r="AE733" s="316" t="s">
        <v>978</v>
      </c>
      <c r="AF733" s="316" t="s">
        <v>978</v>
      </c>
      <c r="AG733" s="316" t="s">
        <v>978</v>
      </c>
      <c r="AH733" s="316" t="s">
        <v>940</v>
      </c>
      <c r="AI733" s="316" t="s">
        <v>938</v>
      </c>
      <c r="AJ733" s="316" t="s">
        <v>939</v>
      </c>
      <c r="AK733" s="316" t="s">
        <v>939</v>
      </c>
      <c r="AL733" s="316" t="s">
        <v>936</v>
      </c>
      <c r="AM733" s="316" t="s">
        <v>939</v>
      </c>
      <c r="AN733" s="316" t="s">
        <v>978</v>
      </c>
      <c r="AO733" s="316" t="s">
        <v>949</v>
      </c>
      <c r="AP733" s="316" t="s">
        <v>938</v>
      </c>
      <c r="AQ733" s="316" t="s">
        <v>977</v>
      </c>
      <c r="AR733" s="316" t="s">
        <v>939</v>
      </c>
    </row>
    <row r="734" spans="1:44">
      <c r="A734" s="316" t="s">
        <v>9196</v>
      </c>
      <c r="B734" s="316" t="s">
        <v>9197</v>
      </c>
      <c r="C734" s="316" t="s">
        <v>9198</v>
      </c>
      <c r="D734" s="317">
        <v>45988</v>
      </c>
      <c r="E734" s="316" t="s">
        <v>9174</v>
      </c>
      <c r="F734" s="316" t="s">
        <v>169</v>
      </c>
      <c r="G734" s="316" t="s">
        <v>7879</v>
      </c>
      <c r="H734" s="316" t="s">
        <v>3190</v>
      </c>
      <c r="I734" s="316" t="s">
        <v>3192</v>
      </c>
      <c r="J734" s="316" t="s">
        <v>955</v>
      </c>
      <c r="K734" s="316" t="s">
        <v>955</v>
      </c>
      <c r="L734" s="316" t="s">
        <v>955</v>
      </c>
      <c r="M734" s="316" t="s">
        <v>956</v>
      </c>
      <c r="N734" s="316" t="s">
        <v>938</v>
      </c>
      <c r="O734" s="316" t="s">
        <v>946</v>
      </c>
      <c r="P734" s="316" t="s">
        <v>955</v>
      </c>
      <c r="Q734" s="316" t="s">
        <v>955</v>
      </c>
      <c r="R734" s="316" t="s">
        <v>955</v>
      </c>
      <c r="S734" s="316" t="s">
        <v>956</v>
      </c>
      <c r="T734" s="316" t="s">
        <v>975</v>
      </c>
      <c r="U734" s="316" t="s">
        <v>938</v>
      </c>
      <c r="V734" s="316" t="s">
        <v>956</v>
      </c>
      <c r="W734" s="316" t="s">
        <v>956</v>
      </c>
      <c r="X734" s="316" t="s">
        <v>956</v>
      </c>
      <c r="Y734" s="316" t="s">
        <v>956</v>
      </c>
      <c r="Z734" s="316" t="s">
        <v>956</v>
      </c>
      <c r="AA734" s="316" t="s">
        <v>940</v>
      </c>
      <c r="AB734" s="316" t="s">
        <v>938</v>
      </c>
      <c r="AC734" s="316" t="s">
        <v>956</v>
      </c>
      <c r="AD734" s="316" t="s">
        <v>956</v>
      </c>
      <c r="AE734" s="316" t="s">
        <v>955</v>
      </c>
      <c r="AF734" s="316" t="s">
        <v>955</v>
      </c>
      <c r="AG734" s="316" t="s">
        <v>955</v>
      </c>
      <c r="AH734" s="316" t="s">
        <v>940</v>
      </c>
      <c r="AI734" s="316" t="s">
        <v>938</v>
      </c>
      <c r="AJ734" s="316" t="s">
        <v>955</v>
      </c>
      <c r="AK734" s="316" t="s">
        <v>955</v>
      </c>
      <c r="AL734" s="316" t="s">
        <v>955</v>
      </c>
      <c r="AM734" s="316" t="s">
        <v>955</v>
      </c>
      <c r="AN734" s="316" t="s">
        <v>955</v>
      </c>
      <c r="AO734" s="316" t="s">
        <v>699</v>
      </c>
      <c r="AP734" s="316" t="s">
        <v>962</v>
      </c>
      <c r="AQ734" s="316" t="s">
        <v>955</v>
      </c>
      <c r="AR734" s="316" t="s">
        <v>956</v>
      </c>
    </row>
    <row r="735" spans="1:44">
      <c r="A735" s="316" t="s">
        <v>9199</v>
      </c>
      <c r="B735" s="316" t="s">
        <v>9200</v>
      </c>
      <c r="C735" s="316" t="s">
        <v>9201</v>
      </c>
      <c r="D735" s="317">
        <v>45989</v>
      </c>
      <c r="E735" s="316" t="s">
        <v>1202</v>
      </c>
      <c r="F735" s="316" t="s">
        <v>644</v>
      </c>
      <c r="G735" s="316" t="s">
        <v>7879</v>
      </c>
      <c r="H735" s="316" t="s">
        <v>3190</v>
      </c>
      <c r="I735" s="316" t="s">
        <v>8577</v>
      </c>
      <c r="J735" s="316" t="s">
        <v>941</v>
      </c>
      <c r="K735" s="316" t="s">
        <v>941</v>
      </c>
      <c r="L735" s="316" t="s">
        <v>941</v>
      </c>
      <c r="M735" s="316" t="s">
        <v>956</v>
      </c>
      <c r="N735" s="316" t="s">
        <v>940</v>
      </c>
      <c r="O735" s="316" t="s">
        <v>941</v>
      </c>
      <c r="P735" s="316" t="s">
        <v>955</v>
      </c>
      <c r="Q735" s="316" t="s">
        <v>956</v>
      </c>
      <c r="R735" s="316" t="s">
        <v>947</v>
      </c>
      <c r="S735" s="316" t="s">
        <v>947</v>
      </c>
      <c r="T735" s="316" t="s">
        <v>940</v>
      </c>
      <c r="U735" s="316" t="s">
        <v>938</v>
      </c>
      <c r="V735" s="316" t="s">
        <v>941</v>
      </c>
      <c r="W735" s="316" t="s">
        <v>941</v>
      </c>
      <c r="X735" s="316" t="s">
        <v>941</v>
      </c>
      <c r="Y735" s="316" t="s">
        <v>941</v>
      </c>
      <c r="Z735" s="316" t="s">
        <v>941</v>
      </c>
      <c r="AA735" s="316" t="s">
        <v>940</v>
      </c>
      <c r="AB735" s="316" t="s">
        <v>940</v>
      </c>
      <c r="AC735" s="316" t="s">
        <v>947</v>
      </c>
      <c r="AD735" s="316" t="s">
        <v>947</v>
      </c>
      <c r="AE735" s="316" t="s">
        <v>941</v>
      </c>
      <c r="AF735" s="316" t="s">
        <v>941</v>
      </c>
      <c r="AG735" s="316" t="s">
        <v>941</v>
      </c>
      <c r="AH735" s="316" t="s">
        <v>942</v>
      </c>
      <c r="AI735" s="316" t="s">
        <v>938</v>
      </c>
      <c r="AJ735" s="316" t="s">
        <v>956</v>
      </c>
      <c r="AK735" s="316" t="s">
        <v>956</v>
      </c>
      <c r="AL735" s="316" t="s">
        <v>941</v>
      </c>
      <c r="AM735" s="316" t="s">
        <v>941</v>
      </c>
      <c r="AN735" s="316" t="s">
        <v>947</v>
      </c>
      <c r="AO735" s="316" t="s">
        <v>699</v>
      </c>
      <c r="AP735" s="316" t="s">
        <v>940</v>
      </c>
      <c r="AQ735" s="316" t="s">
        <v>936</v>
      </c>
      <c r="AR735" s="316" t="s">
        <v>936</v>
      </c>
    </row>
    <row r="736" spans="1:44">
      <c r="A736" s="316" t="s">
        <v>9202</v>
      </c>
      <c r="B736" s="316" t="s">
        <v>9203</v>
      </c>
      <c r="C736" s="316" t="s">
        <v>9204</v>
      </c>
      <c r="D736" s="317">
        <v>45989</v>
      </c>
      <c r="E736" s="316" t="s">
        <v>9132</v>
      </c>
      <c r="F736" s="316" t="s">
        <v>644</v>
      </c>
      <c r="G736" s="316" t="s">
        <v>7879</v>
      </c>
      <c r="H736" s="316" t="s">
        <v>3190</v>
      </c>
      <c r="I736" s="316" t="s">
        <v>3444</v>
      </c>
      <c r="J736" s="316" t="s">
        <v>956</v>
      </c>
      <c r="K736" s="316" t="s">
        <v>941</v>
      </c>
      <c r="L736" s="316" t="s">
        <v>941</v>
      </c>
      <c r="M736" s="316" t="s">
        <v>935</v>
      </c>
      <c r="N736" s="316" t="s">
        <v>938</v>
      </c>
      <c r="O736" s="316" t="s">
        <v>941</v>
      </c>
      <c r="P736" s="316" t="s">
        <v>956</v>
      </c>
      <c r="Q736" s="316" t="s">
        <v>955</v>
      </c>
      <c r="R736" s="316" t="s">
        <v>947</v>
      </c>
      <c r="S736" s="316" t="s">
        <v>956</v>
      </c>
      <c r="T736" s="316" t="s">
        <v>935</v>
      </c>
      <c r="U736" s="316" t="s">
        <v>940</v>
      </c>
      <c r="V736" s="316" t="s">
        <v>941</v>
      </c>
      <c r="W736" s="316" t="s">
        <v>941</v>
      </c>
      <c r="X736" s="316" t="s">
        <v>941</v>
      </c>
      <c r="Y736" s="316" t="s">
        <v>941</v>
      </c>
      <c r="Z736" s="316" t="s">
        <v>956</v>
      </c>
      <c r="AA736" s="316" t="s">
        <v>935</v>
      </c>
      <c r="AB736" s="316" t="s">
        <v>940</v>
      </c>
      <c r="AC736" s="316" t="s">
        <v>941</v>
      </c>
      <c r="AD736" s="316" t="s">
        <v>941</v>
      </c>
      <c r="AE736" s="316" t="s">
        <v>941</v>
      </c>
      <c r="AF736" s="316" t="s">
        <v>941</v>
      </c>
      <c r="AG736" s="316" t="s">
        <v>955</v>
      </c>
      <c r="AH736" s="316" t="s">
        <v>935</v>
      </c>
      <c r="AI736" s="316" t="s">
        <v>938</v>
      </c>
      <c r="AJ736" s="316" t="s">
        <v>956</v>
      </c>
      <c r="AK736" s="316" t="s">
        <v>941</v>
      </c>
      <c r="AL736" s="316" t="s">
        <v>941</v>
      </c>
      <c r="AM736" s="316" t="s">
        <v>965</v>
      </c>
      <c r="AN736" s="316" t="s">
        <v>941</v>
      </c>
      <c r="AO736" s="316" t="s">
        <v>935</v>
      </c>
      <c r="AP736" s="316" t="s">
        <v>940</v>
      </c>
      <c r="AQ736" s="316" t="s">
        <v>941</v>
      </c>
      <c r="AR736" s="316" t="s">
        <v>982</v>
      </c>
    </row>
    <row r="737" spans="1:44">
      <c r="A737" s="316" t="s">
        <v>9205</v>
      </c>
      <c r="B737" s="316" t="s">
        <v>9206</v>
      </c>
      <c r="C737" s="316" t="s">
        <v>9207</v>
      </c>
      <c r="D737" s="317">
        <v>45989</v>
      </c>
      <c r="E737" s="316" t="s">
        <v>9132</v>
      </c>
      <c r="F737" s="316" t="s">
        <v>644</v>
      </c>
      <c r="G737" s="316" t="s">
        <v>7879</v>
      </c>
      <c r="H737" s="316" t="s">
        <v>3190</v>
      </c>
      <c r="I737" s="316" t="s">
        <v>3459</v>
      </c>
      <c r="J737" s="316" t="s">
        <v>978</v>
      </c>
      <c r="K737" s="316" t="s">
        <v>941</v>
      </c>
      <c r="L737" s="316" t="s">
        <v>947</v>
      </c>
      <c r="M737" s="316" t="s">
        <v>936</v>
      </c>
      <c r="N737" s="316" t="s">
        <v>938</v>
      </c>
      <c r="O737" s="316" t="s">
        <v>699</v>
      </c>
      <c r="P737" s="316" t="s">
        <v>936</v>
      </c>
      <c r="Q737" s="316" t="s">
        <v>936</v>
      </c>
      <c r="R737" s="316" t="s">
        <v>936</v>
      </c>
      <c r="S737" s="316" t="s">
        <v>936</v>
      </c>
      <c r="T737" s="316" t="s">
        <v>936</v>
      </c>
      <c r="U737" s="316" t="s">
        <v>938</v>
      </c>
      <c r="V737" s="316" t="s">
        <v>982</v>
      </c>
      <c r="W737" s="316" t="s">
        <v>941</v>
      </c>
      <c r="X737" s="316" t="s">
        <v>941</v>
      </c>
      <c r="Y737" s="316" t="s">
        <v>941</v>
      </c>
      <c r="Z737" s="316" t="s">
        <v>939</v>
      </c>
      <c r="AA737" s="316" t="s">
        <v>935</v>
      </c>
      <c r="AB737" s="316" t="s">
        <v>940</v>
      </c>
      <c r="AC737" s="316" t="s">
        <v>956</v>
      </c>
      <c r="AD737" s="316" t="s">
        <v>941</v>
      </c>
      <c r="AE737" s="316" t="s">
        <v>956</v>
      </c>
      <c r="AF737" s="316" t="s">
        <v>941</v>
      </c>
      <c r="AG737" s="316" t="s">
        <v>941</v>
      </c>
      <c r="AH737" s="316" t="s">
        <v>935</v>
      </c>
      <c r="AI737" s="316" t="s">
        <v>938</v>
      </c>
      <c r="AJ737" s="316" t="s">
        <v>936</v>
      </c>
      <c r="AK737" s="316" t="s">
        <v>941</v>
      </c>
      <c r="AL737" s="316" t="s">
        <v>955</v>
      </c>
      <c r="AM737" s="316" t="s">
        <v>965</v>
      </c>
      <c r="AN737" s="316" t="s">
        <v>941</v>
      </c>
      <c r="AO737" s="316" t="s">
        <v>946</v>
      </c>
      <c r="AP737" s="316" t="s">
        <v>940</v>
      </c>
      <c r="AQ737" s="316" t="s">
        <v>936</v>
      </c>
      <c r="AR737" s="316" t="s">
        <v>982</v>
      </c>
    </row>
    <row r="738" spans="1:44">
      <c r="A738" s="316" t="s">
        <v>9208</v>
      </c>
      <c r="B738" s="316" t="s">
        <v>9209</v>
      </c>
      <c r="C738" s="316" t="s">
        <v>9210</v>
      </c>
      <c r="D738" s="317">
        <v>45989</v>
      </c>
      <c r="E738" s="316" t="s">
        <v>7891</v>
      </c>
      <c r="F738" s="316" t="s">
        <v>169</v>
      </c>
      <c r="G738" s="316" t="s">
        <v>7879</v>
      </c>
      <c r="H738" s="316" t="s">
        <v>3190</v>
      </c>
      <c r="I738" s="316" t="s">
        <v>3192</v>
      </c>
      <c r="J738" s="316" t="s">
        <v>939</v>
      </c>
      <c r="K738" s="316" t="s">
        <v>955</v>
      </c>
      <c r="L738" s="316" t="s">
        <v>936</v>
      </c>
      <c r="M738" s="316" t="s">
        <v>975</v>
      </c>
      <c r="N738" s="316" t="s">
        <v>938</v>
      </c>
      <c r="O738" s="316" t="s">
        <v>939</v>
      </c>
      <c r="P738" s="316" t="s">
        <v>955</v>
      </c>
      <c r="Q738" s="316" t="s">
        <v>978</v>
      </c>
      <c r="R738" s="316" t="s">
        <v>936</v>
      </c>
      <c r="S738" s="316" t="s">
        <v>978</v>
      </c>
      <c r="T738" s="316" t="s">
        <v>961</v>
      </c>
      <c r="U738" s="316" t="s">
        <v>938</v>
      </c>
      <c r="V738" s="316" t="s">
        <v>955</v>
      </c>
      <c r="W738" s="316" t="s">
        <v>941</v>
      </c>
      <c r="X738" s="316" t="s">
        <v>955</v>
      </c>
      <c r="Y738" s="316" t="s">
        <v>941</v>
      </c>
      <c r="Z738" s="316" t="s">
        <v>939</v>
      </c>
      <c r="AA738" s="316" t="s">
        <v>941</v>
      </c>
      <c r="AB738" s="316" t="s">
        <v>938</v>
      </c>
      <c r="AC738" s="316" t="s">
        <v>939</v>
      </c>
      <c r="AD738" s="316" t="s">
        <v>955</v>
      </c>
      <c r="AE738" s="316" t="s">
        <v>955</v>
      </c>
      <c r="AF738" s="316" t="s">
        <v>978</v>
      </c>
      <c r="AG738" s="316" t="s">
        <v>956</v>
      </c>
      <c r="AH738" s="316" t="s">
        <v>940</v>
      </c>
      <c r="AI738" s="316" t="s">
        <v>938</v>
      </c>
      <c r="AJ738" s="316" t="s">
        <v>936</v>
      </c>
      <c r="AK738" s="316" t="s">
        <v>978</v>
      </c>
      <c r="AL738" s="316" t="s">
        <v>939</v>
      </c>
      <c r="AM738" s="316" t="s">
        <v>939</v>
      </c>
      <c r="AN738" s="316" t="s">
        <v>978</v>
      </c>
      <c r="AO738" s="316" t="s">
        <v>936</v>
      </c>
      <c r="AP738" s="316" t="s">
        <v>938</v>
      </c>
      <c r="AQ738" s="316" t="s">
        <v>936</v>
      </c>
      <c r="AR738" s="316" t="s">
        <v>939</v>
      </c>
    </row>
    <row r="739" spans="1:44">
      <c r="A739" s="316" t="s">
        <v>9211</v>
      </c>
      <c r="B739" s="316" t="s">
        <v>9212</v>
      </c>
      <c r="C739" s="316" t="s">
        <v>9213</v>
      </c>
      <c r="D739" s="317">
        <v>45989</v>
      </c>
      <c r="E739" s="316" t="s">
        <v>7891</v>
      </c>
      <c r="F739" s="316" t="s">
        <v>169</v>
      </c>
      <c r="G739" s="316" t="s">
        <v>7879</v>
      </c>
      <c r="H739" s="316" t="s">
        <v>3190</v>
      </c>
      <c r="I739" s="316" t="s">
        <v>3192</v>
      </c>
      <c r="J739" s="316" t="s">
        <v>941</v>
      </c>
      <c r="K739" s="316" t="s">
        <v>955</v>
      </c>
      <c r="L739" s="316" t="s">
        <v>955</v>
      </c>
      <c r="M739" s="316" t="s">
        <v>961</v>
      </c>
      <c r="N739" s="316" t="s">
        <v>938</v>
      </c>
      <c r="O739" s="316" t="s">
        <v>939</v>
      </c>
      <c r="P739" s="316" t="s">
        <v>978</v>
      </c>
      <c r="Q739" s="316" t="s">
        <v>939</v>
      </c>
      <c r="R739" s="316" t="s">
        <v>955</v>
      </c>
      <c r="S739" s="316" t="s">
        <v>939</v>
      </c>
      <c r="T739" s="316" t="s">
        <v>955</v>
      </c>
      <c r="U739" s="316" t="s">
        <v>961</v>
      </c>
      <c r="V739" s="316" t="s">
        <v>978</v>
      </c>
      <c r="W739" s="316" t="s">
        <v>939</v>
      </c>
      <c r="X739" s="316" t="s">
        <v>939</v>
      </c>
      <c r="Y739" s="316" t="s">
        <v>939</v>
      </c>
      <c r="Z739" s="316" t="s">
        <v>939</v>
      </c>
      <c r="AA739" s="316" t="s">
        <v>956</v>
      </c>
      <c r="AB739" s="316" t="s">
        <v>961</v>
      </c>
      <c r="AC739" s="316" t="s">
        <v>978</v>
      </c>
      <c r="AD739" s="316" t="s">
        <v>941</v>
      </c>
      <c r="AE739" s="316" t="s">
        <v>939</v>
      </c>
      <c r="AF739" s="316" t="s">
        <v>939</v>
      </c>
      <c r="AG739" s="316" t="s">
        <v>947</v>
      </c>
      <c r="AH739" s="316" t="s">
        <v>956</v>
      </c>
      <c r="AI739" s="316" t="s">
        <v>938</v>
      </c>
      <c r="AJ739" s="316" t="s">
        <v>939</v>
      </c>
      <c r="AK739" s="316" t="s">
        <v>939</v>
      </c>
      <c r="AL739" s="316" t="s">
        <v>939</v>
      </c>
      <c r="AM739" s="316" t="s">
        <v>939</v>
      </c>
      <c r="AN739" s="316" t="s">
        <v>939</v>
      </c>
      <c r="AO739" s="316" t="s">
        <v>955</v>
      </c>
      <c r="AP739" s="316" t="s">
        <v>938</v>
      </c>
      <c r="AQ739" s="316" t="s">
        <v>977</v>
      </c>
      <c r="AR739" s="316" t="s">
        <v>939</v>
      </c>
    </row>
    <row r="740" spans="1:44">
      <c r="A740" s="316" t="s">
        <v>9214</v>
      </c>
      <c r="B740" s="316" t="s">
        <v>9215</v>
      </c>
      <c r="C740" s="316" t="s">
        <v>9216</v>
      </c>
      <c r="D740" s="317">
        <v>45989</v>
      </c>
      <c r="E740" s="316" t="s">
        <v>7891</v>
      </c>
      <c r="F740" s="316" t="s">
        <v>169</v>
      </c>
      <c r="G740" s="316" t="s">
        <v>7879</v>
      </c>
      <c r="H740" s="316" t="s">
        <v>3190</v>
      </c>
      <c r="I740" s="316" t="s">
        <v>3192</v>
      </c>
      <c r="J740" s="316" t="s">
        <v>947</v>
      </c>
      <c r="K740" s="316" t="s">
        <v>978</v>
      </c>
      <c r="L740" s="316" t="s">
        <v>956</v>
      </c>
      <c r="M740" s="316" t="s">
        <v>970</v>
      </c>
      <c r="N740" s="316" t="s">
        <v>938</v>
      </c>
      <c r="O740" s="316" t="s">
        <v>939</v>
      </c>
      <c r="P740" s="316" t="s">
        <v>978</v>
      </c>
      <c r="Q740" s="316" t="s">
        <v>947</v>
      </c>
      <c r="R740" s="316" t="s">
        <v>978</v>
      </c>
      <c r="S740" s="316" t="s">
        <v>947</v>
      </c>
      <c r="T740" s="316" t="s">
        <v>956</v>
      </c>
      <c r="U740" s="316" t="s">
        <v>938</v>
      </c>
      <c r="V740" s="316" t="s">
        <v>982</v>
      </c>
      <c r="W740" s="316" t="s">
        <v>947</v>
      </c>
      <c r="X740" s="316" t="s">
        <v>955</v>
      </c>
      <c r="Y740" s="316" t="s">
        <v>947</v>
      </c>
      <c r="Z740" s="316" t="s">
        <v>947</v>
      </c>
      <c r="AA740" s="316" t="s">
        <v>978</v>
      </c>
      <c r="AB740" s="316" t="s">
        <v>938</v>
      </c>
      <c r="AC740" s="316" t="s">
        <v>947</v>
      </c>
      <c r="AD740" s="316" t="s">
        <v>947</v>
      </c>
      <c r="AE740" s="316" t="s">
        <v>947</v>
      </c>
      <c r="AF740" s="316" t="s">
        <v>947</v>
      </c>
      <c r="AG740" s="316" t="s">
        <v>947</v>
      </c>
      <c r="AH740" s="316" t="s">
        <v>940</v>
      </c>
      <c r="AI740" s="316" t="s">
        <v>938</v>
      </c>
      <c r="AJ740" s="316" t="s">
        <v>947</v>
      </c>
      <c r="AK740" s="316" t="s">
        <v>947</v>
      </c>
      <c r="AL740" s="316" t="s">
        <v>947</v>
      </c>
      <c r="AM740" s="316" t="s">
        <v>939</v>
      </c>
      <c r="AN740" s="316" t="s">
        <v>947</v>
      </c>
      <c r="AO740" s="316" t="s">
        <v>949</v>
      </c>
      <c r="AP740" s="316" t="s">
        <v>961</v>
      </c>
      <c r="AQ740" s="316" t="s">
        <v>982</v>
      </c>
      <c r="AR740" s="316" t="s">
        <v>947</v>
      </c>
    </row>
    <row r="741" spans="1:44">
      <c r="A741" s="316" t="s">
        <v>9217</v>
      </c>
      <c r="B741" s="316" t="s">
        <v>9218</v>
      </c>
      <c r="C741" s="316" t="s">
        <v>9219</v>
      </c>
      <c r="D741" s="317">
        <v>45992</v>
      </c>
      <c r="E741" s="316" t="s">
        <v>9132</v>
      </c>
      <c r="F741" s="316" t="s">
        <v>644</v>
      </c>
      <c r="G741" s="316" t="s">
        <v>7879</v>
      </c>
      <c r="H741" s="316" t="s">
        <v>3190</v>
      </c>
      <c r="I741" s="316" t="s">
        <v>3444</v>
      </c>
      <c r="J741" s="316" t="s">
        <v>978</v>
      </c>
      <c r="K741" s="316" t="s">
        <v>956</v>
      </c>
      <c r="L741" s="316" t="s">
        <v>976</v>
      </c>
      <c r="M741" s="316" t="s">
        <v>940</v>
      </c>
      <c r="N741" s="316" t="s">
        <v>938</v>
      </c>
      <c r="O741" s="316" t="s">
        <v>956</v>
      </c>
      <c r="P741" s="316" t="s">
        <v>956</v>
      </c>
      <c r="Q741" s="316" t="s">
        <v>956</v>
      </c>
      <c r="R741" s="316" t="s">
        <v>978</v>
      </c>
      <c r="S741" s="316" t="s">
        <v>956</v>
      </c>
      <c r="T741" s="316" t="s">
        <v>961</v>
      </c>
      <c r="U741" s="316" t="s">
        <v>938</v>
      </c>
      <c r="V741" s="316" t="s">
        <v>978</v>
      </c>
      <c r="W741" s="316" t="s">
        <v>941</v>
      </c>
      <c r="X741" s="316" t="s">
        <v>941</v>
      </c>
      <c r="Y741" s="316" t="s">
        <v>941</v>
      </c>
      <c r="Z741" s="316" t="s">
        <v>947</v>
      </c>
      <c r="AA741" s="316" t="s">
        <v>935</v>
      </c>
      <c r="AB741" s="316" t="s">
        <v>938</v>
      </c>
      <c r="AC741" s="316" t="s">
        <v>938</v>
      </c>
      <c r="AD741" s="316" t="s">
        <v>938</v>
      </c>
      <c r="AE741" s="316" t="s">
        <v>938</v>
      </c>
      <c r="AF741" s="316" t="s">
        <v>938</v>
      </c>
      <c r="AG741" s="316" t="s">
        <v>938</v>
      </c>
      <c r="AH741" s="316" t="s">
        <v>938</v>
      </c>
      <c r="AI741" s="316" t="s">
        <v>938</v>
      </c>
      <c r="AJ741" s="316" t="s">
        <v>938</v>
      </c>
      <c r="AK741" s="316" t="s">
        <v>938</v>
      </c>
      <c r="AL741" s="316" t="s">
        <v>938</v>
      </c>
      <c r="AM741" s="316" t="s">
        <v>938</v>
      </c>
      <c r="AN741" s="316" t="s">
        <v>938</v>
      </c>
      <c r="AO741" s="316" t="s">
        <v>938</v>
      </c>
      <c r="AP741" s="316" t="s">
        <v>938</v>
      </c>
      <c r="AQ741" s="316" t="s">
        <v>938</v>
      </c>
      <c r="AR741" s="316" t="s">
        <v>938</v>
      </c>
    </row>
    <row r="742" spans="1:44">
      <c r="A742" s="316" t="s">
        <v>3569</v>
      </c>
      <c r="B742" s="316" t="s">
        <v>3570</v>
      </c>
      <c r="C742" s="316" t="s">
        <v>9220</v>
      </c>
      <c r="D742" s="317">
        <v>45992</v>
      </c>
      <c r="E742" s="316" t="s">
        <v>7891</v>
      </c>
      <c r="F742" s="316" t="s">
        <v>169</v>
      </c>
      <c r="G742" s="316" t="s">
        <v>7879</v>
      </c>
      <c r="H742" s="316" t="s">
        <v>3190</v>
      </c>
      <c r="I742" s="316" t="s">
        <v>3192</v>
      </c>
      <c r="J742" s="316" t="s">
        <v>939</v>
      </c>
      <c r="K742" s="316" t="s">
        <v>955</v>
      </c>
      <c r="L742" s="316" t="s">
        <v>955</v>
      </c>
      <c r="M742" s="316" t="s">
        <v>975</v>
      </c>
      <c r="N742" s="316" t="s">
        <v>938</v>
      </c>
      <c r="O742" s="316" t="s">
        <v>939</v>
      </c>
      <c r="P742" s="316" t="s">
        <v>978</v>
      </c>
      <c r="Q742" s="316" t="s">
        <v>975</v>
      </c>
      <c r="R742" s="316" t="s">
        <v>978</v>
      </c>
      <c r="S742" s="316" t="s">
        <v>939</v>
      </c>
      <c r="T742" s="316" t="s">
        <v>975</v>
      </c>
      <c r="U742" s="316" t="s">
        <v>938</v>
      </c>
      <c r="V742" s="316" t="s">
        <v>955</v>
      </c>
      <c r="W742" s="316" t="s">
        <v>939</v>
      </c>
      <c r="X742" s="316" t="s">
        <v>978</v>
      </c>
      <c r="Y742" s="316" t="s">
        <v>982</v>
      </c>
      <c r="Z742" s="316" t="s">
        <v>955</v>
      </c>
      <c r="AA742" s="316" t="s">
        <v>961</v>
      </c>
      <c r="AB742" s="316" t="s">
        <v>938</v>
      </c>
      <c r="AC742" s="316" t="s">
        <v>939</v>
      </c>
      <c r="AD742" s="316" t="s">
        <v>939</v>
      </c>
      <c r="AE742" s="316" t="s">
        <v>978</v>
      </c>
      <c r="AF742" s="316" t="s">
        <v>978</v>
      </c>
      <c r="AG742" s="316" t="s">
        <v>41</v>
      </c>
      <c r="AH742" s="316" t="s">
        <v>699</v>
      </c>
      <c r="AI742" s="316" t="s">
        <v>938</v>
      </c>
      <c r="AJ742" s="316" t="s">
        <v>938</v>
      </c>
      <c r="AK742" s="316" t="s">
        <v>938</v>
      </c>
      <c r="AL742" s="316" t="s">
        <v>938</v>
      </c>
      <c r="AM742" s="316" t="s">
        <v>938</v>
      </c>
      <c r="AN742" s="316" t="s">
        <v>938</v>
      </c>
      <c r="AO742" s="316" t="s">
        <v>938</v>
      </c>
      <c r="AP742" s="316" t="s">
        <v>938</v>
      </c>
      <c r="AQ742" s="316" t="s">
        <v>938</v>
      </c>
      <c r="AR742" s="316" t="s">
        <v>938</v>
      </c>
    </row>
    <row r="743" spans="1:44">
      <c r="A743" s="316" t="s">
        <v>9221</v>
      </c>
      <c r="B743" s="316" t="s">
        <v>9222</v>
      </c>
      <c r="C743" s="316" t="s">
        <v>9223</v>
      </c>
      <c r="D743" s="317">
        <v>45992</v>
      </c>
      <c r="E743" s="316" t="s">
        <v>7891</v>
      </c>
      <c r="F743" s="316" t="s">
        <v>169</v>
      </c>
      <c r="G743" s="316" t="s">
        <v>7879</v>
      </c>
      <c r="H743" s="316" t="s">
        <v>3190</v>
      </c>
      <c r="I743" s="316" t="s">
        <v>3192</v>
      </c>
      <c r="J743" s="316" t="s">
        <v>939</v>
      </c>
      <c r="K743" s="316" t="s">
        <v>978</v>
      </c>
      <c r="L743" s="316" t="s">
        <v>939</v>
      </c>
      <c r="M743" s="316" t="s">
        <v>961</v>
      </c>
      <c r="N743" s="316" t="s">
        <v>938</v>
      </c>
      <c r="O743" s="316" t="s">
        <v>936</v>
      </c>
      <c r="P743" s="316" t="s">
        <v>978</v>
      </c>
      <c r="Q743" s="316" t="s">
        <v>939</v>
      </c>
      <c r="R743" s="316" t="s">
        <v>939</v>
      </c>
      <c r="S743" s="316" t="s">
        <v>939</v>
      </c>
      <c r="T743" s="316" t="s">
        <v>978</v>
      </c>
      <c r="U743" s="316" t="s">
        <v>938</v>
      </c>
      <c r="V743" s="316" t="s">
        <v>956</v>
      </c>
      <c r="W743" s="316" t="s">
        <v>939</v>
      </c>
      <c r="X743" s="316" t="s">
        <v>978</v>
      </c>
      <c r="Y743" s="316" t="s">
        <v>982</v>
      </c>
      <c r="Z743" s="316" t="s">
        <v>939</v>
      </c>
      <c r="AA743" s="316" t="s">
        <v>978</v>
      </c>
      <c r="AB743" s="316" t="s">
        <v>938</v>
      </c>
      <c r="AC743" s="316" t="s">
        <v>939</v>
      </c>
      <c r="AD743" s="316" t="s">
        <v>939</v>
      </c>
      <c r="AE743" s="316" t="s">
        <v>978</v>
      </c>
      <c r="AF743" s="316" t="s">
        <v>939</v>
      </c>
      <c r="AG743" s="316" t="s">
        <v>956</v>
      </c>
      <c r="AH743" s="316" t="s">
        <v>956</v>
      </c>
      <c r="AI743" s="316" t="s">
        <v>938</v>
      </c>
      <c r="AJ743" s="316" t="s">
        <v>936</v>
      </c>
      <c r="AK743" s="316" t="s">
        <v>936</v>
      </c>
      <c r="AL743" s="316" t="s">
        <v>947</v>
      </c>
      <c r="AM743" s="316" t="s">
        <v>947</v>
      </c>
      <c r="AN743" s="316" t="s">
        <v>978</v>
      </c>
      <c r="AO743" s="316" t="s">
        <v>938</v>
      </c>
      <c r="AP743" s="316" t="s">
        <v>938</v>
      </c>
      <c r="AQ743" s="316" t="s">
        <v>938</v>
      </c>
      <c r="AR743" s="316" t="s">
        <v>938</v>
      </c>
    </row>
    <row r="744" spans="1:44">
      <c r="A744" s="316" t="s">
        <v>9224</v>
      </c>
      <c r="B744" s="316" t="s">
        <v>9225</v>
      </c>
      <c r="C744" s="316" t="s">
        <v>9226</v>
      </c>
      <c r="D744" s="317">
        <v>45993</v>
      </c>
      <c r="E744" s="316" t="s">
        <v>9174</v>
      </c>
      <c r="F744" s="316" t="s">
        <v>169</v>
      </c>
      <c r="G744" s="316" t="s">
        <v>7879</v>
      </c>
      <c r="H744" s="316" t="s">
        <v>3190</v>
      </c>
      <c r="I744" s="316" t="s">
        <v>3192</v>
      </c>
      <c r="J744" s="316" t="s">
        <v>955</v>
      </c>
      <c r="K744" s="316" t="s">
        <v>946</v>
      </c>
      <c r="L744" s="316" t="s">
        <v>955</v>
      </c>
      <c r="M744" s="316" t="s">
        <v>978</v>
      </c>
      <c r="N744" s="316" t="s">
        <v>938</v>
      </c>
      <c r="O744" s="316" t="s">
        <v>946</v>
      </c>
      <c r="P744" s="316" t="s">
        <v>946</v>
      </c>
      <c r="Q744" s="316" t="s">
        <v>947</v>
      </c>
      <c r="R744" s="316" t="s">
        <v>946</v>
      </c>
      <c r="S744" s="316" t="s">
        <v>946</v>
      </c>
      <c r="T744" s="316" t="s">
        <v>970</v>
      </c>
      <c r="U744" s="316" t="s">
        <v>938</v>
      </c>
      <c r="V744" s="316" t="s">
        <v>946</v>
      </c>
      <c r="W744" s="316" t="s">
        <v>946</v>
      </c>
      <c r="X744" s="316" t="s">
        <v>946</v>
      </c>
      <c r="Y744" s="316" t="s">
        <v>978</v>
      </c>
      <c r="Z744" s="316" t="s">
        <v>946</v>
      </c>
      <c r="AA744" s="316" t="s">
        <v>970</v>
      </c>
      <c r="AB744" s="316" t="s">
        <v>938</v>
      </c>
      <c r="AC744" s="316" t="s">
        <v>978</v>
      </c>
      <c r="AD744" s="316" t="s">
        <v>978</v>
      </c>
      <c r="AE744" s="316" t="s">
        <v>946</v>
      </c>
      <c r="AF744" s="316" t="s">
        <v>946</v>
      </c>
      <c r="AG744" s="316" t="s">
        <v>946</v>
      </c>
      <c r="AH744" s="316" t="s">
        <v>961</v>
      </c>
      <c r="AI744" s="316" t="s">
        <v>938</v>
      </c>
      <c r="AJ744" s="316" t="s">
        <v>936</v>
      </c>
      <c r="AK744" s="316" t="s">
        <v>946</v>
      </c>
      <c r="AL744" s="316" t="s">
        <v>946</v>
      </c>
      <c r="AM744" s="316" t="s">
        <v>946</v>
      </c>
      <c r="AN744" s="316" t="s">
        <v>946</v>
      </c>
      <c r="AO744" s="316" t="s">
        <v>699</v>
      </c>
      <c r="AP744" s="316" t="s">
        <v>938</v>
      </c>
      <c r="AQ744" s="316" t="s">
        <v>955</v>
      </c>
      <c r="AR744" s="316" t="s">
        <v>946</v>
      </c>
    </row>
    <row r="745" spans="1:44">
      <c r="A745" s="316" t="s">
        <v>9227</v>
      </c>
      <c r="B745" s="316" t="s">
        <v>9228</v>
      </c>
      <c r="C745" s="316" t="s">
        <v>9229</v>
      </c>
      <c r="D745" s="317">
        <v>45994</v>
      </c>
      <c r="E745" s="316" t="s">
        <v>1202</v>
      </c>
      <c r="F745" s="316" t="s">
        <v>644</v>
      </c>
      <c r="G745" s="316" t="s">
        <v>7879</v>
      </c>
      <c r="H745" s="316" t="s">
        <v>3190</v>
      </c>
      <c r="I745" s="316" t="s">
        <v>3444</v>
      </c>
      <c r="J745" s="316" t="s">
        <v>947</v>
      </c>
      <c r="K745" s="316" t="s">
        <v>947</v>
      </c>
      <c r="L745" s="316" t="s">
        <v>947</v>
      </c>
      <c r="M745" s="316" t="s">
        <v>940</v>
      </c>
      <c r="N745" s="316" t="s">
        <v>938</v>
      </c>
      <c r="O745" s="316" t="s">
        <v>956</v>
      </c>
      <c r="P745" s="316" t="s">
        <v>956</v>
      </c>
      <c r="Q745" s="316" t="s">
        <v>956</v>
      </c>
      <c r="R745" s="316" t="s">
        <v>956</v>
      </c>
      <c r="S745" s="316" t="s">
        <v>956</v>
      </c>
      <c r="T745" s="316" t="s">
        <v>940</v>
      </c>
      <c r="U745" s="316" t="s">
        <v>940</v>
      </c>
      <c r="V745" s="316" t="s">
        <v>956</v>
      </c>
      <c r="W745" s="316" t="s">
        <v>947</v>
      </c>
      <c r="X745" s="316" t="s">
        <v>947</v>
      </c>
      <c r="Y745" s="316" t="s">
        <v>956</v>
      </c>
      <c r="Z745" s="316" t="s">
        <v>956</v>
      </c>
      <c r="AA745" s="316" t="s">
        <v>940</v>
      </c>
      <c r="AB745" s="316" t="s">
        <v>961</v>
      </c>
      <c r="AC745" s="316" t="s">
        <v>947</v>
      </c>
      <c r="AD745" s="316" t="s">
        <v>947</v>
      </c>
      <c r="AE745" s="316" t="s">
        <v>956</v>
      </c>
      <c r="AF745" s="316" t="s">
        <v>956</v>
      </c>
      <c r="AG745" s="316" t="s">
        <v>956</v>
      </c>
      <c r="AH745" s="316" t="s">
        <v>940</v>
      </c>
      <c r="AI745" s="316" t="s">
        <v>961</v>
      </c>
      <c r="AJ745" s="316" t="s">
        <v>941</v>
      </c>
      <c r="AK745" s="316" t="s">
        <v>956</v>
      </c>
      <c r="AL745" s="316" t="s">
        <v>947</v>
      </c>
      <c r="AM745" s="316" t="s">
        <v>947</v>
      </c>
      <c r="AN745" s="316" t="s">
        <v>947</v>
      </c>
      <c r="AO745" s="316" t="s">
        <v>699</v>
      </c>
      <c r="AP745" s="316" t="s">
        <v>961</v>
      </c>
      <c r="AQ745" s="316" t="s">
        <v>947</v>
      </c>
      <c r="AR745" s="316" t="s">
        <v>941</v>
      </c>
    </row>
    <row r="746" spans="1:44">
      <c r="A746" s="316" t="s">
        <v>9230</v>
      </c>
      <c r="B746" s="316" t="s">
        <v>9231</v>
      </c>
      <c r="C746" s="316" t="s">
        <v>9232</v>
      </c>
      <c r="D746" s="317">
        <v>45995</v>
      </c>
      <c r="E746" s="316" t="s">
        <v>9174</v>
      </c>
      <c r="F746" s="316" t="s">
        <v>169</v>
      </c>
      <c r="G746" s="316" t="s">
        <v>7879</v>
      </c>
      <c r="H746" s="316" t="s">
        <v>3190</v>
      </c>
      <c r="I746" s="316" t="s">
        <v>3192</v>
      </c>
      <c r="J746" s="316" t="s">
        <v>978</v>
      </c>
      <c r="K746" s="316" t="s">
        <v>978</v>
      </c>
      <c r="L746" s="316" t="s">
        <v>956</v>
      </c>
      <c r="M746" s="316" t="s">
        <v>961</v>
      </c>
      <c r="N746" s="316" t="s">
        <v>938</v>
      </c>
      <c r="O746" s="316" t="s">
        <v>956</v>
      </c>
      <c r="P746" s="316" t="s">
        <v>978</v>
      </c>
      <c r="Q746" s="316" t="s">
        <v>978</v>
      </c>
      <c r="R746" s="316" t="s">
        <v>956</v>
      </c>
      <c r="S746" s="316" t="s">
        <v>956</v>
      </c>
      <c r="T746" s="316" t="s">
        <v>940</v>
      </c>
      <c r="U746" s="316" t="s">
        <v>938</v>
      </c>
      <c r="V746" s="316" t="s">
        <v>947</v>
      </c>
      <c r="W746" s="316" t="s">
        <v>978</v>
      </c>
      <c r="X746" s="316" t="s">
        <v>978</v>
      </c>
      <c r="Y746" s="316" t="s">
        <v>978</v>
      </c>
      <c r="Z746" s="316" t="s">
        <v>947</v>
      </c>
      <c r="AA746" s="316" t="s">
        <v>961</v>
      </c>
      <c r="AB746" s="316" t="s">
        <v>938</v>
      </c>
      <c r="AC746" s="316" t="s">
        <v>936</v>
      </c>
      <c r="AD746" s="316" t="s">
        <v>939</v>
      </c>
      <c r="AE746" s="316" t="s">
        <v>947</v>
      </c>
      <c r="AF746" s="316" t="s">
        <v>947</v>
      </c>
      <c r="AG746" s="316" t="s">
        <v>956</v>
      </c>
      <c r="AH746" s="316" t="s">
        <v>940</v>
      </c>
      <c r="AI746" s="316" t="s">
        <v>938</v>
      </c>
      <c r="AJ746" s="316" t="s">
        <v>956</v>
      </c>
      <c r="AK746" s="316" t="s">
        <v>978</v>
      </c>
      <c r="AL746" s="316" t="s">
        <v>978</v>
      </c>
      <c r="AM746" s="316" t="s">
        <v>699</v>
      </c>
      <c r="AN746" s="316" t="s">
        <v>978</v>
      </c>
      <c r="AO746" s="316" t="s">
        <v>961</v>
      </c>
      <c r="AP746" s="316" t="s">
        <v>938</v>
      </c>
      <c r="AQ746" s="316" t="s">
        <v>946</v>
      </c>
      <c r="AR746" s="316" t="s">
        <v>978</v>
      </c>
    </row>
    <row r="747" spans="1:44">
      <c r="A747" s="316" t="s">
        <v>9233</v>
      </c>
      <c r="B747" s="316" t="s">
        <v>9234</v>
      </c>
      <c r="C747" s="316" t="s">
        <v>9235</v>
      </c>
      <c r="D747" s="317">
        <v>45995</v>
      </c>
      <c r="E747" s="316" t="s">
        <v>9132</v>
      </c>
      <c r="F747" s="316" t="s">
        <v>644</v>
      </c>
      <c r="G747" s="316" t="s">
        <v>7879</v>
      </c>
      <c r="H747" s="316" t="s">
        <v>3190</v>
      </c>
      <c r="I747" s="316" t="s">
        <v>3444</v>
      </c>
      <c r="J747" s="316" t="s">
        <v>936</v>
      </c>
      <c r="K747" s="316" t="s">
        <v>936</v>
      </c>
      <c r="L747" s="316" t="s">
        <v>936</v>
      </c>
      <c r="M747" s="316" t="s">
        <v>936</v>
      </c>
      <c r="N747" s="316" t="s">
        <v>938</v>
      </c>
      <c r="O747" s="316" t="s">
        <v>936</v>
      </c>
      <c r="P747" s="316" t="s">
        <v>936</v>
      </c>
      <c r="Q747" s="316" t="s">
        <v>936</v>
      </c>
      <c r="R747" s="316" t="s">
        <v>936</v>
      </c>
      <c r="S747" s="316" t="s">
        <v>936</v>
      </c>
      <c r="T747" s="316" t="s">
        <v>935</v>
      </c>
      <c r="U747" s="316" t="s">
        <v>938</v>
      </c>
      <c r="V747" s="316" t="s">
        <v>939</v>
      </c>
      <c r="W747" s="316" t="s">
        <v>982</v>
      </c>
      <c r="X747" s="316" t="s">
        <v>982</v>
      </c>
      <c r="Y747" s="316" t="s">
        <v>939</v>
      </c>
      <c r="Z747" s="316" t="s">
        <v>956</v>
      </c>
      <c r="AA747" s="316" t="s">
        <v>937</v>
      </c>
      <c r="AB747" s="316" t="s">
        <v>938</v>
      </c>
      <c r="AC747" s="316" t="s">
        <v>939</v>
      </c>
      <c r="AD747" s="316" t="s">
        <v>939</v>
      </c>
      <c r="AE747" s="316" t="s">
        <v>982</v>
      </c>
      <c r="AF747" s="316" t="s">
        <v>978</v>
      </c>
      <c r="AG747" s="316" t="s">
        <v>982</v>
      </c>
      <c r="AH747" s="316" t="s">
        <v>935</v>
      </c>
      <c r="AI747" s="316" t="s">
        <v>938</v>
      </c>
      <c r="AJ747" s="316" t="s">
        <v>982</v>
      </c>
      <c r="AK747" s="316" t="s">
        <v>939</v>
      </c>
      <c r="AL747" s="316" t="s">
        <v>982</v>
      </c>
      <c r="AM747" s="316" t="s">
        <v>987</v>
      </c>
      <c r="AN747" s="316" t="s">
        <v>982</v>
      </c>
      <c r="AO747" s="316" t="s">
        <v>937</v>
      </c>
      <c r="AP747" s="316" t="s">
        <v>938</v>
      </c>
      <c r="AQ747" s="316" t="s">
        <v>982</v>
      </c>
      <c r="AR747" s="316" t="s">
        <v>956</v>
      </c>
    </row>
    <row r="748" spans="1:44">
      <c r="A748" s="316" t="s">
        <v>9236</v>
      </c>
      <c r="B748" s="316" t="s">
        <v>9237</v>
      </c>
      <c r="C748" s="316" t="s">
        <v>9238</v>
      </c>
      <c r="D748" s="317">
        <v>45996</v>
      </c>
      <c r="E748" s="316" t="s">
        <v>1202</v>
      </c>
      <c r="F748" s="316" t="s">
        <v>644</v>
      </c>
      <c r="G748" s="316" t="s">
        <v>7879</v>
      </c>
      <c r="H748" s="316" t="s">
        <v>3190</v>
      </c>
      <c r="I748" s="316" t="s">
        <v>8577</v>
      </c>
      <c r="J748" s="316" t="s">
        <v>941</v>
      </c>
      <c r="K748" s="316" t="s">
        <v>941</v>
      </c>
      <c r="L748" s="316" t="s">
        <v>941</v>
      </c>
      <c r="M748" s="316" t="s">
        <v>956</v>
      </c>
      <c r="N748" s="316" t="s">
        <v>938</v>
      </c>
      <c r="O748" s="316" t="s">
        <v>956</v>
      </c>
      <c r="P748" s="316" t="s">
        <v>955</v>
      </c>
      <c r="Q748" s="316" t="s">
        <v>946</v>
      </c>
      <c r="R748" s="316" t="s">
        <v>941</v>
      </c>
      <c r="S748" s="316" t="s">
        <v>941</v>
      </c>
      <c r="T748" s="316" t="s">
        <v>940</v>
      </c>
      <c r="U748" s="316" t="s">
        <v>938</v>
      </c>
      <c r="V748" s="316" t="s">
        <v>936</v>
      </c>
      <c r="W748" s="316" t="s">
        <v>941</v>
      </c>
      <c r="X748" s="316" t="s">
        <v>941</v>
      </c>
      <c r="Y748" s="316" t="s">
        <v>941</v>
      </c>
      <c r="Z748" s="316" t="s">
        <v>946</v>
      </c>
      <c r="AA748" s="316" t="s">
        <v>936</v>
      </c>
      <c r="AB748" s="316" t="s">
        <v>938</v>
      </c>
      <c r="AC748" s="316" t="s">
        <v>936</v>
      </c>
      <c r="AD748" s="316" t="s">
        <v>936</v>
      </c>
      <c r="AE748" s="316" t="s">
        <v>936</v>
      </c>
      <c r="AF748" s="316" t="s">
        <v>936</v>
      </c>
      <c r="AG748" s="316" t="s">
        <v>936</v>
      </c>
      <c r="AH748" s="316" t="s">
        <v>936</v>
      </c>
      <c r="AI748" s="316" t="s">
        <v>938</v>
      </c>
      <c r="AJ748" s="316" t="s">
        <v>936</v>
      </c>
      <c r="AK748" s="316" t="s">
        <v>938</v>
      </c>
      <c r="AL748" s="316" t="s">
        <v>938</v>
      </c>
      <c r="AM748" s="316" t="s">
        <v>938</v>
      </c>
      <c r="AN748" s="316" t="s">
        <v>938</v>
      </c>
      <c r="AO748" s="316" t="s">
        <v>938</v>
      </c>
      <c r="AP748" s="316" t="s">
        <v>938</v>
      </c>
      <c r="AQ748" s="316" t="s">
        <v>938</v>
      </c>
      <c r="AR748" s="316" t="s">
        <v>938</v>
      </c>
    </row>
    <row r="749" spans="1:44">
      <c r="A749" s="316" t="s">
        <v>9239</v>
      </c>
      <c r="B749" s="316" t="s">
        <v>9240</v>
      </c>
      <c r="C749" s="316" t="s">
        <v>9241</v>
      </c>
      <c r="D749" s="317">
        <v>45996</v>
      </c>
      <c r="E749" s="316" t="s">
        <v>9174</v>
      </c>
      <c r="F749" s="316" t="s">
        <v>169</v>
      </c>
      <c r="G749" s="316" t="s">
        <v>7879</v>
      </c>
      <c r="H749" s="316" t="s">
        <v>3190</v>
      </c>
      <c r="I749" s="316" t="s">
        <v>3192</v>
      </c>
      <c r="J749" s="316" t="s">
        <v>947</v>
      </c>
      <c r="K749" s="316" t="s">
        <v>947</v>
      </c>
      <c r="L749" s="316" t="s">
        <v>947</v>
      </c>
      <c r="M749" s="316" t="s">
        <v>978</v>
      </c>
      <c r="N749" s="316" t="s">
        <v>938</v>
      </c>
      <c r="O749" s="316" t="s">
        <v>947</v>
      </c>
      <c r="P749" s="316" t="s">
        <v>947</v>
      </c>
      <c r="Q749" s="316" t="s">
        <v>939</v>
      </c>
      <c r="R749" s="316" t="s">
        <v>939</v>
      </c>
      <c r="S749" s="316" t="s">
        <v>947</v>
      </c>
      <c r="T749" s="316" t="s">
        <v>956</v>
      </c>
      <c r="U749" s="316" t="s">
        <v>1056</v>
      </c>
      <c r="V749" s="316" t="s">
        <v>939</v>
      </c>
      <c r="W749" s="316" t="s">
        <v>947</v>
      </c>
      <c r="X749" s="316" t="s">
        <v>939</v>
      </c>
      <c r="Y749" s="316" t="s">
        <v>947</v>
      </c>
      <c r="Z749" s="316" t="s">
        <v>947</v>
      </c>
      <c r="AA749" s="316" t="s">
        <v>975</v>
      </c>
      <c r="AB749" s="316" t="s">
        <v>961</v>
      </c>
      <c r="AC749" s="316" t="s">
        <v>947</v>
      </c>
      <c r="AD749" s="316" t="s">
        <v>947</v>
      </c>
      <c r="AE749" s="316" t="s">
        <v>956</v>
      </c>
      <c r="AF749" s="316" t="s">
        <v>947</v>
      </c>
      <c r="AG749" s="316" t="s">
        <v>947</v>
      </c>
      <c r="AH749" s="316" t="s">
        <v>936</v>
      </c>
      <c r="AI749" s="316" t="s">
        <v>938</v>
      </c>
      <c r="AJ749" s="316" t="s">
        <v>939</v>
      </c>
      <c r="AK749" s="316" t="s">
        <v>947</v>
      </c>
      <c r="AL749" s="316" t="s">
        <v>947</v>
      </c>
      <c r="AM749" s="316" t="s">
        <v>947</v>
      </c>
      <c r="AN749" s="316" t="s">
        <v>946</v>
      </c>
      <c r="AO749" s="316" t="s">
        <v>699</v>
      </c>
      <c r="AP749" s="316" t="s">
        <v>938</v>
      </c>
      <c r="AQ749" s="316" t="s">
        <v>947</v>
      </c>
      <c r="AR749" s="316" t="s">
        <v>947</v>
      </c>
    </row>
    <row r="750" spans="1:44">
      <c r="A750" s="316" t="s">
        <v>9242</v>
      </c>
      <c r="B750" s="316" t="s">
        <v>9243</v>
      </c>
      <c r="C750" s="316" t="s">
        <v>9244</v>
      </c>
      <c r="D750" s="317">
        <v>45997</v>
      </c>
      <c r="E750" s="316" t="s">
        <v>1202</v>
      </c>
      <c r="F750" s="316" t="s">
        <v>169</v>
      </c>
      <c r="G750" s="316" t="s">
        <v>7879</v>
      </c>
      <c r="H750" s="316" t="s">
        <v>3190</v>
      </c>
      <c r="I750" s="316" t="s">
        <v>3192</v>
      </c>
      <c r="J750" s="316" t="s">
        <v>941</v>
      </c>
      <c r="K750" s="316" t="s">
        <v>941</v>
      </c>
      <c r="L750" s="316" t="s">
        <v>941</v>
      </c>
      <c r="M750" s="316" t="s">
        <v>940</v>
      </c>
      <c r="N750" s="316" t="s">
        <v>938</v>
      </c>
      <c r="O750" s="316" t="s">
        <v>941</v>
      </c>
      <c r="P750" s="316" t="s">
        <v>955</v>
      </c>
      <c r="Q750" s="316" t="s">
        <v>947</v>
      </c>
      <c r="R750" s="316" t="s">
        <v>941</v>
      </c>
      <c r="S750" s="316" t="s">
        <v>941</v>
      </c>
      <c r="T750" s="316" t="s">
        <v>940</v>
      </c>
      <c r="U750" s="316" t="s">
        <v>940</v>
      </c>
      <c r="V750" s="316" t="s">
        <v>941</v>
      </c>
      <c r="W750" s="316" t="s">
        <v>941</v>
      </c>
      <c r="X750" s="316" t="s">
        <v>941</v>
      </c>
      <c r="Y750" s="316" t="s">
        <v>941</v>
      </c>
      <c r="Z750" s="316" t="s">
        <v>941</v>
      </c>
      <c r="AA750" s="316" t="s">
        <v>940</v>
      </c>
      <c r="AB750" s="316" t="s">
        <v>940</v>
      </c>
      <c r="AC750" s="316" t="s">
        <v>947</v>
      </c>
      <c r="AD750" s="316" t="s">
        <v>956</v>
      </c>
      <c r="AE750" s="316" t="s">
        <v>947</v>
      </c>
      <c r="AF750" s="316" t="s">
        <v>956</v>
      </c>
      <c r="AG750" s="316" t="s">
        <v>941</v>
      </c>
      <c r="AH750" s="316" t="s">
        <v>940</v>
      </c>
      <c r="AI750" s="316" t="s">
        <v>938</v>
      </c>
      <c r="AJ750" s="316" t="s">
        <v>936</v>
      </c>
      <c r="AK750" s="316" t="s">
        <v>956</v>
      </c>
      <c r="AL750" s="316" t="s">
        <v>941</v>
      </c>
      <c r="AM750" s="316" t="s">
        <v>941</v>
      </c>
      <c r="AN750" s="316" t="s">
        <v>947</v>
      </c>
      <c r="AO750" s="316" t="s">
        <v>699</v>
      </c>
      <c r="AP750" s="316" t="s">
        <v>938</v>
      </c>
      <c r="AQ750" s="316" t="s">
        <v>956</v>
      </c>
      <c r="AR750" s="316" t="s">
        <v>956</v>
      </c>
    </row>
    <row r="751" spans="1:44">
      <c r="A751" s="316" t="s">
        <v>9245</v>
      </c>
      <c r="B751" s="316" t="s">
        <v>9246</v>
      </c>
      <c r="C751" s="316" t="s">
        <v>9247</v>
      </c>
      <c r="D751" s="317">
        <v>46036</v>
      </c>
      <c r="E751" s="316" t="s">
        <v>7887</v>
      </c>
      <c r="F751" s="316" t="s">
        <v>169</v>
      </c>
      <c r="G751" s="316" t="s">
        <v>7879</v>
      </c>
      <c r="H751" s="316" t="s">
        <v>3190</v>
      </c>
      <c r="I751" s="316" t="s">
        <v>3285</v>
      </c>
      <c r="J751" s="316" t="s">
        <v>955</v>
      </c>
      <c r="K751" s="316" t="s">
        <v>946</v>
      </c>
      <c r="L751" s="316" t="s">
        <v>946</v>
      </c>
      <c r="M751" s="316" t="s">
        <v>956</v>
      </c>
      <c r="N751" s="316" t="s">
        <v>938</v>
      </c>
      <c r="O751" s="316" t="s">
        <v>978</v>
      </c>
      <c r="P751" s="316" t="s">
        <v>946</v>
      </c>
      <c r="Q751" s="316" t="s">
        <v>946</v>
      </c>
      <c r="R751" s="316" t="s">
        <v>978</v>
      </c>
      <c r="S751" s="316" t="s">
        <v>946</v>
      </c>
      <c r="T751" s="316" t="s">
        <v>970</v>
      </c>
      <c r="U751" s="316" t="s">
        <v>938</v>
      </c>
      <c r="V751" s="316" t="s">
        <v>946</v>
      </c>
      <c r="W751" s="316" t="s">
        <v>978</v>
      </c>
      <c r="X751" s="316" t="s">
        <v>946</v>
      </c>
      <c r="Y751" s="316" t="s">
        <v>978</v>
      </c>
      <c r="Z751" s="316" t="s">
        <v>978</v>
      </c>
      <c r="AA751" s="316" t="s">
        <v>970</v>
      </c>
      <c r="AB751" s="316" t="s">
        <v>938</v>
      </c>
      <c r="AC751" s="316" t="s">
        <v>956</v>
      </c>
      <c r="AD751" s="316" t="s">
        <v>978</v>
      </c>
      <c r="AE751" s="316" t="s">
        <v>946</v>
      </c>
      <c r="AF751" s="316" t="s">
        <v>946</v>
      </c>
      <c r="AG751" s="316" t="s">
        <v>978</v>
      </c>
      <c r="AH751" s="316" t="s">
        <v>940</v>
      </c>
      <c r="AI751" s="316" t="s">
        <v>938</v>
      </c>
      <c r="AJ751" s="316" t="s">
        <v>955</v>
      </c>
      <c r="AK751" s="316" t="s">
        <v>955</v>
      </c>
      <c r="AL751" s="316" t="s">
        <v>978</v>
      </c>
      <c r="AM751" s="316" t="s">
        <v>946</v>
      </c>
      <c r="AN751" s="316" t="s">
        <v>956</v>
      </c>
      <c r="AO751" s="316" t="s">
        <v>699</v>
      </c>
      <c r="AP751" s="316" t="s">
        <v>938</v>
      </c>
      <c r="AQ751" s="316" t="s">
        <v>955</v>
      </c>
      <c r="AR751" s="316" t="s">
        <v>955</v>
      </c>
    </row>
    <row r="752" spans="1:44">
      <c r="A752" s="316" t="s">
        <v>9248</v>
      </c>
      <c r="B752" s="316" t="s">
        <v>9249</v>
      </c>
      <c r="C752" s="316" t="s">
        <v>9250</v>
      </c>
      <c r="D752" s="317">
        <v>45997</v>
      </c>
      <c r="E752" s="316" t="s">
        <v>1202</v>
      </c>
      <c r="F752" s="316" t="s">
        <v>169</v>
      </c>
      <c r="G752" s="316" t="s">
        <v>7879</v>
      </c>
      <c r="H752" s="316" t="s">
        <v>3190</v>
      </c>
      <c r="I752" s="316" t="s">
        <v>3192</v>
      </c>
      <c r="J752" s="316" t="s">
        <v>936</v>
      </c>
      <c r="K752" s="316" t="s">
        <v>956</v>
      </c>
      <c r="L752" s="316" t="s">
        <v>956</v>
      </c>
      <c r="M752" s="316" t="s">
        <v>936</v>
      </c>
      <c r="N752" s="316" t="s">
        <v>938</v>
      </c>
      <c r="O752" s="316" t="s">
        <v>936</v>
      </c>
      <c r="P752" s="316" t="s">
        <v>936</v>
      </c>
      <c r="Q752" s="316" t="s">
        <v>936</v>
      </c>
      <c r="R752" s="316" t="s">
        <v>936</v>
      </c>
      <c r="S752" s="316" t="s">
        <v>936</v>
      </c>
      <c r="T752" s="316" t="s">
        <v>936</v>
      </c>
      <c r="U752" s="316" t="s">
        <v>938</v>
      </c>
      <c r="V752" s="316" t="s">
        <v>936</v>
      </c>
      <c r="W752" s="316" t="s">
        <v>936</v>
      </c>
      <c r="X752" s="316" t="s">
        <v>936</v>
      </c>
      <c r="Y752" s="316" t="s">
        <v>936</v>
      </c>
      <c r="Z752" s="316" t="s">
        <v>936</v>
      </c>
      <c r="AA752" s="316" t="s">
        <v>936</v>
      </c>
      <c r="AB752" s="316" t="s">
        <v>938</v>
      </c>
      <c r="AC752" s="316" t="s">
        <v>936</v>
      </c>
      <c r="AD752" s="316" t="s">
        <v>936</v>
      </c>
      <c r="AE752" s="316" t="s">
        <v>936</v>
      </c>
      <c r="AF752" s="316" t="s">
        <v>936</v>
      </c>
      <c r="AG752" s="316" t="s">
        <v>936</v>
      </c>
      <c r="AH752" s="316" t="s">
        <v>938</v>
      </c>
      <c r="AI752" s="316" t="s">
        <v>938</v>
      </c>
      <c r="AJ752" s="316" t="s">
        <v>938</v>
      </c>
      <c r="AK752" s="316" t="s">
        <v>938</v>
      </c>
      <c r="AL752" s="316" t="s">
        <v>938</v>
      </c>
      <c r="AM752" s="316" t="s">
        <v>938</v>
      </c>
      <c r="AN752" s="316" t="s">
        <v>938</v>
      </c>
      <c r="AO752" s="316" t="s">
        <v>938</v>
      </c>
      <c r="AP752" s="316" t="s">
        <v>938</v>
      </c>
      <c r="AQ752" s="316" t="s">
        <v>938</v>
      </c>
      <c r="AR752" s="316" t="s">
        <v>938</v>
      </c>
    </row>
    <row r="753" spans="1:44">
      <c r="A753" s="316" t="s">
        <v>9251</v>
      </c>
      <c r="B753" s="316" t="s">
        <v>9252</v>
      </c>
      <c r="C753" s="316" t="s">
        <v>9253</v>
      </c>
      <c r="D753" s="317">
        <v>46000</v>
      </c>
      <c r="E753" s="316" t="s">
        <v>1202</v>
      </c>
      <c r="F753" s="316" t="s">
        <v>169</v>
      </c>
      <c r="G753" s="316" t="s">
        <v>7879</v>
      </c>
      <c r="H753" s="316" t="s">
        <v>3190</v>
      </c>
      <c r="I753" s="316" t="s">
        <v>3192</v>
      </c>
      <c r="J753" s="316" t="s">
        <v>936</v>
      </c>
      <c r="K753" s="316" t="s">
        <v>936</v>
      </c>
      <c r="L753" s="316" t="s">
        <v>936</v>
      </c>
      <c r="M753" s="316" t="s">
        <v>936</v>
      </c>
      <c r="N753" s="316" t="s">
        <v>938</v>
      </c>
      <c r="O753" s="316" t="s">
        <v>936</v>
      </c>
      <c r="P753" s="316" t="s">
        <v>936</v>
      </c>
      <c r="Q753" s="316" t="s">
        <v>936</v>
      </c>
      <c r="R753" s="316" t="s">
        <v>936</v>
      </c>
      <c r="S753" s="316" t="s">
        <v>936</v>
      </c>
      <c r="T753" s="316" t="s">
        <v>936</v>
      </c>
      <c r="U753" s="316" t="s">
        <v>938</v>
      </c>
      <c r="V753" s="316" t="s">
        <v>936</v>
      </c>
      <c r="W753" s="316" t="s">
        <v>936</v>
      </c>
      <c r="X753" s="316" t="s">
        <v>936</v>
      </c>
      <c r="Y753" s="316" t="s">
        <v>936</v>
      </c>
      <c r="Z753" s="316" t="s">
        <v>936</v>
      </c>
      <c r="AA753" s="316" t="s">
        <v>936</v>
      </c>
      <c r="AB753" s="316" t="s">
        <v>938</v>
      </c>
      <c r="AC753" s="316" t="s">
        <v>936</v>
      </c>
      <c r="AD753" s="316" t="s">
        <v>936</v>
      </c>
      <c r="AE753" s="316" t="s">
        <v>936</v>
      </c>
      <c r="AF753" s="316" t="s">
        <v>936</v>
      </c>
      <c r="AG753" s="316" t="s">
        <v>936</v>
      </c>
      <c r="AH753" s="316" t="s">
        <v>936</v>
      </c>
      <c r="AI753" s="316" t="s">
        <v>938</v>
      </c>
      <c r="AJ753" s="316" t="s">
        <v>936</v>
      </c>
      <c r="AK753" s="316" t="s">
        <v>936</v>
      </c>
      <c r="AL753" s="316" t="s">
        <v>936</v>
      </c>
      <c r="AM753" s="316" t="s">
        <v>936</v>
      </c>
      <c r="AN753" s="316" t="s">
        <v>936</v>
      </c>
      <c r="AO753" s="316" t="s">
        <v>936</v>
      </c>
      <c r="AP753" s="316" t="s">
        <v>938</v>
      </c>
      <c r="AQ753" s="316" t="s">
        <v>936</v>
      </c>
      <c r="AR753" s="316" t="s">
        <v>936</v>
      </c>
    </row>
    <row r="754" spans="1:44">
      <c r="A754" s="316" t="s">
        <v>9254</v>
      </c>
      <c r="B754" s="316" t="s">
        <v>9255</v>
      </c>
      <c r="C754" s="316" t="s">
        <v>9256</v>
      </c>
      <c r="D754" s="317">
        <v>46001</v>
      </c>
      <c r="E754" s="316" t="s">
        <v>1202</v>
      </c>
      <c r="F754" s="316" t="s">
        <v>169</v>
      </c>
      <c r="G754" s="316" t="s">
        <v>7879</v>
      </c>
      <c r="H754" s="316" t="s">
        <v>3190</v>
      </c>
      <c r="I754" s="316" t="s">
        <v>3192</v>
      </c>
      <c r="J754" s="316" t="s">
        <v>941</v>
      </c>
      <c r="K754" s="316" t="s">
        <v>941</v>
      </c>
      <c r="L754" s="316" t="s">
        <v>941</v>
      </c>
      <c r="M754" s="316" t="s">
        <v>978</v>
      </c>
      <c r="N754" s="316" t="s">
        <v>962</v>
      </c>
      <c r="O754" s="316" t="s">
        <v>941</v>
      </c>
      <c r="P754" s="316" t="s">
        <v>947</v>
      </c>
      <c r="Q754" s="316" t="s">
        <v>947</v>
      </c>
      <c r="R754" s="316" t="s">
        <v>982</v>
      </c>
      <c r="S754" s="316" t="s">
        <v>941</v>
      </c>
      <c r="T754" s="316" t="s">
        <v>940</v>
      </c>
      <c r="U754" s="316" t="s">
        <v>938</v>
      </c>
      <c r="V754" s="316" t="s">
        <v>941</v>
      </c>
      <c r="W754" s="316" t="s">
        <v>941</v>
      </c>
      <c r="X754" s="316" t="s">
        <v>941</v>
      </c>
      <c r="Y754" s="316" t="s">
        <v>941</v>
      </c>
      <c r="Z754" s="316" t="s">
        <v>941</v>
      </c>
      <c r="AA754" s="316" t="s">
        <v>961</v>
      </c>
      <c r="AB754" s="316" t="s">
        <v>938</v>
      </c>
      <c r="AC754" s="316" t="s">
        <v>947</v>
      </c>
      <c r="AD754" s="316" t="s">
        <v>947</v>
      </c>
      <c r="AE754" s="316" t="s">
        <v>975</v>
      </c>
      <c r="AF754" s="316" t="s">
        <v>947</v>
      </c>
      <c r="AG754" s="316" t="s">
        <v>941</v>
      </c>
      <c r="AH754" s="316" t="s">
        <v>956</v>
      </c>
      <c r="AI754" s="316" t="s">
        <v>938</v>
      </c>
      <c r="AJ754" s="316" t="s">
        <v>956</v>
      </c>
      <c r="AK754" s="316" t="s">
        <v>956</v>
      </c>
      <c r="AL754" s="316" t="s">
        <v>941</v>
      </c>
      <c r="AM754" s="316" t="s">
        <v>699</v>
      </c>
      <c r="AN754" s="316" t="s">
        <v>947</v>
      </c>
      <c r="AO754" s="316" t="s">
        <v>699</v>
      </c>
      <c r="AP754" s="316" t="s">
        <v>938</v>
      </c>
      <c r="AQ754" s="316" t="s">
        <v>941</v>
      </c>
      <c r="AR754" s="316" t="s">
        <v>941</v>
      </c>
    </row>
    <row r="755" spans="1:44">
      <c r="A755" s="316" t="s">
        <v>9257</v>
      </c>
      <c r="B755" s="316" t="s">
        <v>9258</v>
      </c>
      <c r="C755" s="316" t="s">
        <v>9259</v>
      </c>
      <c r="D755" s="317">
        <v>46003</v>
      </c>
      <c r="E755" s="316" t="s">
        <v>1202</v>
      </c>
      <c r="F755" s="316" t="s">
        <v>644</v>
      </c>
      <c r="G755" s="316" t="s">
        <v>7879</v>
      </c>
      <c r="H755" s="316" t="s">
        <v>3190</v>
      </c>
      <c r="I755" s="316" t="s">
        <v>3459</v>
      </c>
      <c r="J755" s="316" t="s">
        <v>947</v>
      </c>
      <c r="K755" s="316" t="s">
        <v>936</v>
      </c>
      <c r="L755" s="316" t="s">
        <v>947</v>
      </c>
      <c r="M755" s="316" t="s">
        <v>935</v>
      </c>
      <c r="N755" s="316" t="s">
        <v>940</v>
      </c>
      <c r="O755" s="316" t="s">
        <v>947</v>
      </c>
      <c r="P755" s="316" t="s">
        <v>947</v>
      </c>
      <c r="Q755" s="316" t="s">
        <v>956</v>
      </c>
      <c r="R755" s="316" t="s">
        <v>956</v>
      </c>
      <c r="S755" s="316" t="s">
        <v>947</v>
      </c>
      <c r="T755" s="316" t="s">
        <v>935</v>
      </c>
      <c r="U755" s="316" t="s">
        <v>938</v>
      </c>
      <c r="V755" s="316" t="s">
        <v>956</v>
      </c>
      <c r="W755" s="316" t="s">
        <v>978</v>
      </c>
      <c r="X755" s="316" t="s">
        <v>956</v>
      </c>
      <c r="Y755" s="316" t="s">
        <v>947</v>
      </c>
      <c r="Z755" s="316" t="s">
        <v>936</v>
      </c>
      <c r="AA755" s="316" t="s">
        <v>940</v>
      </c>
      <c r="AB755" s="316" t="s">
        <v>938</v>
      </c>
      <c r="AC755" s="316" t="s">
        <v>956</v>
      </c>
      <c r="AD755" s="316" t="s">
        <v>956</v>
      </c>
      <c r="AE755" s="316" t="s">
        <v>956</v>
      </c>
      <c r="AF755" s="316" t="s">
        <v>956</v>
      </c>
      <c r="AG755" s="316" t="s">
        <v>936</v>
      </c>
      <c r="AH755" s="316" t="s">
        <v>961</v>
      </c>
      <c r="AI755" s="316" t="s">
        <v>938</v>
      </c>
      <c r="AJ755" s="316" t="s">
        <v>938</v>
      </c>
      <c r="AK755" s="316" t="s">
        <v>938</v>
      </c>
      <c r="AL755" s="316" t="s">
        <v>938</v>
      </c>
      <c r="AM755" s="316" t="s">
        <v>938</v>
      </c>
      <c r="AN755" s="316" t="s">
        <v>938</v>
      </c>
      <c r="AO755" s="316" t="s">
        <v>938</v>
      </c>
      <c r="AP755" s="316" t="s">
        <v>938</v>
      </c>
      <c r="AQ755" s="316" t="s">
        <v>938</v>
      </c>
      <c r="AR755" s="316" t="s">
        <v>938</v>
      </c>
    </row>
    <row r="756" spans="1:44">
      <c r="A756" s="316" t="s">
        <v>9260</v>
      </c>
      <c r="B756" s="316" t="s">
        <v>9261</v>
      </c>
      <c r="C756" s="316" t="s">
        <v>9262</v>
      </c>
      <c r="D756" s="317">
        <v>46003</v>
      </c>
      <c r="E756" s="316" t="s">
        <v>1138</v>
      </c>
      <c r="F756" s="316" t="s">
        <v>644</v>
      </c>
      <c r="G756" s="316" t="s">
        <v>7879</v>
      </c>
      <c r="H756" s="316" t="s">
        <v>3190</v>
      </c>
      <c r="I756" s="316" t="s">
        <v>3195</v>
      </c>
      <c r="J756" s="316" t="s">
        <v>956</v>
      </c>
      <c r="K756" s="316" t="s">
        <v>947</v>
      </c>
      <c r="L756" s="316" t="s">
        <v>956</v>
      </c>
      <c r="M756" s="316" t="s">
        <v>940</v>
      </c>
      <c r="N756" s="316" t="s">
        <v>938</v>
      </c>
      <c r="O756" s="316" t="s">
        <v>956</v>
      </c>
      <c r="P756" s="316" t="s">
        <v>956</v>
      </c>
      <c r="Q756" s="316" t="s">
        <v>956</v>
      </c>
      <c r="R756" s="316" t="s">
        <v>947</v>
      </c>
      <c r="S756" s="316" t="s">
        <v>956</v>
      </c>
      <c r="T756" s="316" t="s">
        <v>956</v>
      </c>
      <c r="U756" s="316" t="s">
        <v>940</v>
      </c>
      <c r="V756" s="316" t="s">
        <v>956</v>
      </c>
      <c r="W756" s="316" t="s">
        <v>956</v>
      </c>
      <c r="X756" s="316" t="s">
        <v>941</v>
      </c>
      <c r="Y756" s="316" t="s">
        <v>956</v>
      </c>
      <c r="Z756" s="316" t="s">
        <v>956</v>
      </c>
      <c r="AA756" s="316" t="s">
        <v>940</v>
      </c>
      <c r="AB756" s="316" t="s">
        <v>938</v>
      </c>
      <c r="AC756" s="316" t="s">
        <v>947</v>
      </c>
      <c r="AD756" s="316" t="s">
        <v>956</v>
      </c>
      <c r="AE756" s="316" t="s">
        <v>936</v>
      </c>
      <c r="AF756" s="316" t="s">
        <v>947</v>
      </c>
      <c r="AG756" s="316" t="s">
        <v>956</v>
      </c>
      <c r="AH756" s="316" t="s">
        <v>935</v>
      </c>
      <c r="AI756" s="316" t="s">
        <v>938</v>
      </c>
      <c r="AJ756" s="316" t="s">
        <v>961</v>
      </c>
      <c r="AK756" s="316" t="s">
        <v>947</v>
      </c>
      <c r="AL756" s="316" t="s">
        <v>947</v>
      </c>
      <c r="AM756" s="316" t="s">
        <v>947</v>
      </c>
      <c r="AN756" s="316" t="s">
        <v>941</v>
      </c>
      <c r="AO756" s="316" t="s">
        <v>962</v>
      </c>
      <c r="AP756" s="316" t="s">
        <v>938</v>
      </c>
      <c r="AQ756" s="316" t="s">
        <v>947</v>
      </c>
      <c r="AR756" s="316" t="s">
        <v>947</v>
      </c>
    </row>
    <row r="757" spans="1:44">
      <c r="A757" s="316" t="s">
        <v>9263</v>
      </c>
      <c r="B757" s="316" t="s">
        <v>9264</v>
      </c>
      <c r="C757" s="316" t="s">
        <v>9265</v>
      </c>
      <c r="D757" s="317">
        <v>46006</v>
      </c>
      <c r="E757" s="316" t="s">
        <v>8268</v>
      </c>
      <c r="F757" s="316" t="s">
        <v>169</v>
      </c>
      <c r="G757" s="316" t="s">
        <v>7879</v>
      </c>
      <c r="H757" s="316" t="s">
        <v>3190</v>
      </c>
      <c r="I757" s="316" t="s">
        <v>3192</v>
      </c>
      <c r="J757" s="316" t="s">
        <v>978</v>
      </c>
      <c r="K757" s="316" t="s">
        <v>978</v>
      </c>
      <c r="L757" s="316" t="s">
        <v>978</v>
      </c>
      <c r="M757" s="316" t="s">
        <v>961</v>
      </c>
      <c r="N757" s="316" t="s">
        <v>938</v>
      </c>
      <c r="O757" s="316" t="s">
        <v>978</v>
      </c>
      <c r="P757" s="316" t="s">
        <v>978</v>
      </c>
      <c r="Q757" s="316" t="s">
        <v>978</v>
      </c>
      <c r="R757" s="316" t="s">
        <v>978</v>
      </c>
      <c r="S757" s="316" t="s">
        <v>978</v>
      </c>
      <c r="T757" s="316" t="s">
        <v>961</v>
      </c>
      <c r="U757" s="316" t="s">
        <v>938</v>
      </c>
      <c r="V757" s="316" t="s">
        <v>938</v>
      </c>
      <c r="W757" s="316" t="s">
        <v>938</v>
      </c>
      <c r="X757" s="316" t="s">
        <v>938</v>
      </c>
      <c r="Y757" s="316" t="s">
        <v>938</v>
      </c>
      <c r="Z757" s="316" t="s">
        <v>938</v>
      </c>
      <c r="AA757" s="316" t="s">
        <v>938</v>
      </c>
      <c r="AB757" s="316" t="s">
        <v>938</v>
      </c>
      <c r="AC757" s="316" t="s">
        <v>938</v>
      </c>
      <c r="AD757" s="316" t="s">
        <v>938</v>
      </c>
      <c r="AE757" s="316" t="s">
        <v>938</v>
      </c>
      <c r="AF757" s="316" t="s">
        <v>938</v>
      </c>
      <c r="AG757" s="316" t="s">
        <v>938</v>
      </c>
      <c r="AH757" s="316" t="s">
        <v>938</v>
      </c>
      <c r="AI757" s="316" t="s">
        <v>938</v>
      </c>
      <c r="AJ757" s="316" t="s">
        <v>938</v>
      </c>
      <c r="AK757" s="316" t="s">
        <v>938</v>
      </c>
      <c r="AL757" s="316" t="s">
        <v>938</v>
      </c>
      <c r="AM757" s="316" t="s">
        <v>938</v>
      </c>
      <c r="AN757" s="316" t="s">
        <v>938</v>
      </c>
      <c r="AO757" s="316" t="s">
        <v>938</v>
      </c>
      <c r="AP757" s="316" t="s">
        <v>938</v>
      </c>
      <c r="AQ757" s="316" t="s">
        <v>938</v>
      </c>
      <c r="AR757" s="316" t="s">
        <v>938</v>
      </c>
    </row>
    <row r="758" spans="1:44">
      <c r="A758" s="316" t="s">
        <v>9266</v>
      </c>
      <c r="B758" s="316" t="s">
        <v>9267</v>
      </c>
      <c r="C758" s="316" t="s">
        <v>9268</v>
      </c>
      <c r="D758" s="317">
        <v>46008</v>
      </c>
      <c r="E758" s="316" t="s">
        <v>1202</v>
      </c>
      <c r="F758" s="316" t="s">
        <v>644</v>
      </c>
      <c r="G758" s="316" t="s">
        <v>7879</v>
      </c>
      <c r="H758" s="316" t="s">
        <v>3190</v>
      </c>
      <c r="I758" s="316" t="s">
        <v>8577</v>
      </c>
      <c r="J758" s="316" t="s">
        <v>941</v>
      </c>
      <c r="K758" s="316" t="s">
        <v>941</v>
      </c>
      <c r="L758" s="316" t="s">
        <v>941</v>
      </c>
      <c r="M758" s="316" t="s">
        <v>956</v>
      </c>
      <c r="N758" s="316" t="s">
        <v>699</v>
      </c>
      <c r="O758" s="316" t="s">
        <v>941</v>
      </c>
      <c r="P758" s="316" t="s">
        <v>955</v>
      </c>
      <c r="Q758" s="316" t="s">
        <v>947</v>
      </c>
      <c r="R758" s="316" t="s">
        <v>941</v>
      </c>
      <c r="S758" s="316" t="s">
        <v>941</v>
      </c>
      <c r="T758" s="316" t="s">
        <v>940</v>
      </c>
      <c r="U758" s="316" t="s">
        <v>940</v>
      </c>
      <c r="V758" s="316" t="s">
        <v>941</v>
      </c>
      <c r="W758" s="316" t="s">
        <v>941</v>
      </c>
      <c r="X758" s="316" t="s">
        <v>941</v>
      </c>
      <c r="Y758" s="316" t="s">
        <v>941</v>
      </c>
      <c r="Z758" s="316" t="s">
        <v>941</v>
      </c>
      <c r="AA758" s="316" t="s">
        <v>940</v>
      </c>
      <c r="AB758" s="316" t="s">
        <v>949</v>
      </c>
      <c r="AC758" s="316" t="s">
        <v>947</v>
      </c>
      <c r="AD758" s="316" t="s">
        <v>947</v>
      </c>
      <c r="AE758" s="316" t="s">
        <v>947</v>
      </c>
      <c r="AF758" s="316" t="s">
        <v>941</v>
      </c>
      <c r="AG758" s="316" t="s">
        <v>947</v>
      </c>
      <c r="AH758" s="316" t="s">
        <v>940</v>
      </c>
      <c r="AI758" s="316" t="s">
        <v>938</v>
      </c>
      <c r="AJ758" s="316" t="s">
        <v>956</v>
      </c>
      <c r="AK758" s="316" t="s">
        <v>956</v>
      </c>
      <c r="AL758" s="316" t="s">
        <v>941</v>
      </c>
      <c r="AM758" s="316" t="s">
        <v>941</v>
      </c>
      <c r="AN758" s="316" t="s">
        <v>956</v>
      </c>
      <c r="AO758" s="316" t="s">
        <v>699</v>
      </c>
      <c r="AP758" s="316" t="s">
        <v>938</v>
      </c>
      <c r="AQ758" s="316" t="s">
        <v>956</v>
      </c>
      <c r="AR758" s="316" t="s">
        <v>941</v>
      </c>
    </row>
    <row r="759" spans="1:44">
      <c r="A759" s="316" t="s">
        <v>9269</v>
      </c>
      <c r="B759" s="316" t="s">
        <v>9270</v>
      </c>
      <c r="C759" s="316" t="s">
        <v>9271</v>
      </c>
      <c r="D759" s="317">
        <v>46008</v>
      </c>
      <c r="E759" s="316" t="s">
        <v>9132</v>
      </c>
      <c r="F759" s="316" t="s">
        <v>644</v>
      </c>
      <c r="G759" s="316" t="s">
        <v>7879</v>
      </c>
      <c r="H759" s="316" t="s">
        <v>3190</v>
      </c>
      <c r="I759" s="316" t="s">
        <v>3459</v>
      </c>
      <c r="J759" s="316" t="s">
        <v>978</v>
      </c>
      <c r="K759" s="316" t="s">
        <v>978</v>
      </c>
      <c r="L759" s="316" t="s">
        <v>978</v>
      </c>
      <c r="M759" s="316" t="s">
        <v>961</v>
      </c>
      <c r="N759" s="316" t="s">
        <v>938</v>
      </c>
      <c r="O759" s="316" t="s">
        <v>978</v>
      </c>
      <c r="P759" s="316" t="s">
        <v>978</v>
      </c>
      <c r="Q759" s="316" t="s">
        <v>978</v>
      </c>
      <c r="R759" s="316" t="s">
        <v>978</v>
      </c>
      <c r="S759" s="316" t="s">
        <v>978</v>
      </c>
      <c r="T759" s="316" t="s">
        <v>975</v>
      </c>
      <c r="U759" s="316" t="s">
        <v>938</v>
      </c>
      <c r="V759" s="316" t="s">
        <v>939</v>
      </c>
      <c r="W759" s="316" t="s">
        <v>982</v>
      </c>
      <c r="X759" s="316" t="s">
        <v>982</v>
      </c>
      <c r="Y759" s="316" t="s">
        <v>982</v>
      </c>
      <c r="Z759" s="316" t="s">
        <v>941</v>
      </c>
      <c r="AA759" s="316" t="s">
        <v>937</v>
      </c>
      <c r="AB759" s="316" t="s">
        <v>940</v>
      </c>
      <c r="AC759" s="316" t="s">
        <v>978</v>
      </c>
      <c r="AD759" s="316" t="s">
        <v>978</v>
      </c>
      <c r="AE759" s="316" t="s">
        <v>939</v>
      </c>
      <c r="AF759" s="316" t="s">
        <v>982</v>
      </c>
      <c r="AG759" s="316" t="s">
        <v>978</v>
      </c>
      <c r="AH759" s="316" t="s">
        <v>961</v>
      </c>
      <c r="AI759" s="316" t="s">
        <v>938</v>
      </c>
      <c r="AJ759" s="316" t="s">
        <v>978</v>
      </c>
      <c r="AK759" s="316" t="s">
        <v>978</v>
      </c>
      <c r="AL759" s="316" t="s">
        <v>978</v>
      </c>
      <c r="AM759" s="316" t="s">
        <v>987</v>
      </c>
      <c r="AN759" s="316" t="s">
        <v>982</v>
      </c>
      <c r="AO759" s="316" t="s">
        <v>699</v>
      </c>
      <c r="AP759" s="316" t="s">
        <v>938</v>
      </c>
      <c r="AQ759" s="316" t="s">
        <v>978</v>
      </c>
      <c r="AR759" s="316" t="s">
        <v>982</v>
      </c>
    </row>
    <row r="760" spans="1:44">
      <c r="A760" s="316" t="s">
        <v>3580</v>
      </c>
      <c r="B760" s="316" t="s">
        <v>3581</v>
      </c>
      <c r="C760" s="316" t="s">
        <v>9272</v>
      </c>
      <c r="D760" s="317">
        <v>46009</v>
      </c>
      <c r="E760" s="316" t="s">
        <v>1202</v>
      </c>
      <c r="F760" s="316" t="s">
        <v>169</v>
      </c>
      <c r="G760" s="316" t="s">
        <v>7879</v>
      </c>
      <c r="H760" s="316" t="s">
        <v>3190</v>
      </c>
      <c r="I760" s="316" t="s">
        <v>3192</v>
      </c>
      <c r="J760" s="316" t="s">
        <v>978</v>
      </c>
      <c r="K760" s="316" t="s">
        <v>955</v>
      </c>
      <c r="L760" s="316" t="s">
        <v>978</v>
      </c>
      <c r="M760" s="316" t="s">
        <v>961</v>
      </c>
      <c r="N760" s="316" t="s">
        <v>938</v>
      </c>
      <c r="O760" s="316" t="s">
        <v>982</v>
      </c>
      <c r="P760" s="316" t="s">
        <v>978</v>
      </c>
      <c r="Q760" s="316" t="s">
        <v>978</v>
      </c>
      <c r="R760" s="316" t="s">
        <v>982</v>
      </c>
      <c r="S760" s="316" t="s">
        <v>982</v>
      </c>
      <c r="T760" s="316" t="s">
        <v>961</v>
      </c>
      <c r="U760" s="316" t="s">
        <v>938</v>
      </c>
      <c r="V760" s="316" t="s">
        <v>41</v>
      </c>
      <c r="W760" s="316" t="s">
        <v>41</v>
      </c>
      <c r="X760" s="316" t="s">
        <v>41</v>
      </c>
      <c r="Y760" s="316" t="s">
        <v>982</v>
      </c>
      <c r="Z760" s="316" t="s">
        <v>982</v>
      </c>
      <c r="AA760" s="316" t="s">
        <v>975</v>
      </c>
      <c r="AB760" s="316" t="s">
        <v>938</v>
      </c>
      <c r="AC760" s="316" t="s">
        <v>939</v>
      </c>
      <c r="AD760" s="316" t="s">
        <v>939</v>
      </c>
      <c r="AE760" s="316" t="s">
        <v>941</v>
      </c>
      <c r="AF760" s="316" t="s">
        <v>982</v>
      </c>
      <c r="AG760" s="316" t="s">
        <v>941</v>
      </c>
      <c r="AH760" s="316" t="s">
        <v>940</v>
      </c>
      <c r="AI760" s="316" t="s">
        <v>938</v>
      </c>
      <c r="AJ760" s="316" t="s">
        <v>938</v>
      </c>
      <c r="AK760" s="316" t="s">
        <v>938</v>
      </c>
      <c r="AL760" s="316" t="s">
        <v>938</v>
      </c>
      <c r="AM760" s="316" t="s">
        <v>938</v>
      </c>
      <c r="AN760" s="316" t="s">
        <v>938</v>
      </c>
      <c r="AO760" s="316" t="s">
        <v>938</v>
      </c>
      <c r="AP760" s="316" t="s">
        <v>938</v>
      </c>
      <c r="AQ760" s="316" t="s">
        <v>938</v>
      </c>
      <c r="AR760" s="316" t="s">
        <v>938</v>
      </c>
    </row>
    <row r="761" spans="1:44">
      <c r="A761" s="316" t="s">
        <v>9273</v>
      </c>
      <c r="B761" s="316" t="s">
        <v>9274</v>
      </c>
      <c r="C761" s="316" t="s">
        <v>9275</v>
      </c>
      <c r="D761" s="317">
        <v>46009</v>
      </c>
      <c r="E761" s="316" t="s">
        <v>1202</v>
      </c>
      <c r="F761" s="316" t="s">
        <v>644</v>
      </c>
      <c r="G761" s="316" t="s">
        <v>7879</v>
      </c>
      <c r="H761" s="316" t="s">
        <v>3190</v>
      </c>
      <c r="I761" s="316" t="s">
        <v>8577</v>
      </c>
      <c r="J761" s="316" t="s">
        <v>941</v>
      </c>
      <c r="K761" s="316" t="s">
        <v>941</v>
      </c>
      <c r="L761" s="316" t="s">
        <v>941</v>
      </c>
      <c r="M761" s="316" t="s">
        <v>956</v>
      </c>
      <c r="N761" s="316" t="s">
        <v>940</v>
      </c>
      <c r="O761" s="316" t="s">
        <v>941</v>
      </c>
      <c r="P761" s="316" t="s">
        <v>955</v>
      </c>
      <c r="Q761" s="316" t="s">
        <v>947</v>
      </c>
      <c r="R761" s="316" t="s">
        <v>947</v>
      </c>
      <c r="S761" s="316" t="s">
        <v>941</v>
      </c>
      <c r="T761" s="316" t="s">
        <v>940</v>
      </c>
      <c r="U761" s="316" t="s">
        <v>940</v>
      </c>
      <c r="V761" s="316" t="s">
        <v>941</v>
      </c>
      <c r="W761" s="316" t="s">
        <v>941</v>
      </c>
      <c r="X761" s="316" t="s">
        <v>941</v>
      </c>
      <c r="Y761" s="316" t="s">
        <v>941</v>
      </c>
      <c r="Z761" s="316" t="s">
        <v>941</v>
      </c>
      <c r="AA761" s="316" t="s">
        <v>940</v>
      </c>
      <c r="AB761" s="316" t="s">
        <v>938</v>
      </c>
      <c r="AC761" s="316" t="s">
        <v>947</v>
      </c>
      <c r="AD761" s="316" t="s">
        <v>947</v>
      </c>
      <c r="AE761" s="316" t="s">
        <v>941</v>
      </c>
      <c r="AF761" s="316" t="s">
        <v>982</v>
      </c>
      <c r="AG761" s="316" t="s">
        <v>947</v>
      </c>
      <c r="AH761" s="316" t="s">
        <v>940</v>
      </c>
      <c r="AI761" s="316" t="s">
        <v>938</v>
      </c>
      <c r="AJ761" s="316" t="s">
        <v>956</v>
      </c>
      <c r="AK761" s="316" t="s">
        <v>956</v>
      </c>
      <c r="AL761" s="316" t="s">
        <v>941</v>
      </c>
      <c r="AM761" s="316" t="s">
        <v>941</v>
      </c>
      <c r="AN761" s="316" t="s">
        <v>947</v>
      </c>
      <c r="AO761" s="316" t="s">
        <v>699</v>
      </c>
      <c r="AP761" s="316" t="s">
        <v>938</v>
      </c>
      <c r="AQ761" s="316" t="s">
        <v>956</v>
      </c>
      <c r="AR761" s="316" t="s">
        <v>941</v>
      </c>
    </row>
    <row r="762" spans="1:44">
      <c r="A762" s="316" t="s">
        <v>9276</v>
      </c>
      <c r="B762" s="316" t="s">
        <v>9277</v>
      </c>
      <c r="C762" s="316" t="s">
        <v>9278</v>
      </c>
      <c r="D762" s="317">
        <v>46028</v>
      </c>
      <c r="E762" s="316" t="s">
        <v>1202</v>
      </c>
      <c r="F762" s="316" t="s">
        <v>644</v>
      </c>
      <c r="G762" s="316" t="s">
        <v>7879</v>
      </c>
      <c r="H762" s="316" t="s">
        <v>3190</v>
      </c>
      <c r="I762" s="316" t="s">
        <v>8577</v>
      </c>
      <c r="J762" s="316" t="s">
        <v>941</v>
      </c>
      <c r="K762" s="316" t="s">
        <v>941</v>
      </c>
      <c r="L762" s="316" t="s">
        <v>941</v>
      </c>
      <c r="M762" s="316" t="s">
        <v>956</v>
      </c>
      <c r="N762" s="316" t="s">
        <v>938</v>
      </c>
      <c r="O762" s="316" t="s">
        <v>941</v>
      </c>
      <c r="P762" s="316" t="s">
        <v>955</v>
      </c>
      <c r="Q762" s="316" t="s">
        <v>947</v>
      </c>
      <c r="R762" s="316" t="s">
        <v>941</v>
      </c>
      <c r="S762" s="316" t="s">
        <v>941</v>
      </c>
      <c r="T762" s="316" t="s">
        <v>940</v>
      </c>
      <c r="U762" s="316" t="s">
        <v>962</v>
      </c>
      <c r="V762" s="316" t="s">
        <v>941</v>
      </c>
      <c r="W762" s="316" t="s">
        <v>941</v>
      </c>
      <c r="X762" s="316" t="s">
        <v>941</v>
      </c>
      <c r="Y762" s="316" t="s">
        <v>941</v>
      </c>
      <c r="Z762" s="316" t="s">
        <v>941</v>
      </c>
      <c r="AA762" s="316" t="s">
        <v>940</v>
      </c>
      <c r="AB762" s="316" t="s">
        <v>962</v>
      </c>
      <c r="AC762" s="316" t="s">
        <v>947</v>
      </c>
      <c r="AD762" s="316" t="s">
        <v>947</v>
      </c>
      <c r="AE762" s="316" t="s">
        <v>941</v>
      </c>
      <c r="AF762" s="316" t="s">
        <v>947</v>
      </c>
      <c r="AG762" s="316" t="s">
        <v>941</v>
      </c>
      <c r="AH762" s="316" t="s">
        <v>940</v>
      </c>
      <c r="AI762" s="316" t="s">
        <v>938</v>
      </c>
      <c r="AJ762" s="316" t="s">
        <v>956</v>
      </c>
      <c r="AK762" s="316" t="s">
        <v>956</v>
      </c>
      <c r="AL762" s="316" t="s">
        <v>956</v>
      </c>
      <c r="AM762" s="316" t="s">
        <v>956</v>
      </c>
      <c r="AN762" s="316" t="s">
        <v>956</v>
      </c>
      <c r="AO762" s="316" t="s">
        <v>699</v>
      </c>
      <c r="AP762" s="316" t="s">
        <v>938</v>
      </c>
      <c r="AQ762" s="316" t="s">
        <v>956</v>
      </c>
      <c r="AR762" s="316" t="s">
        <v>956</v>
      </c>
    </row>
    <row r="763" spans="1:44">
      <c r="A763" s="316" t="s">
        <v>9279</v>
      </c>
      <c r="B763" s="316" t="s">
        <v>9280</v>
      </c>
      <c r="C763" s="316" t="s">
        <v>9281</v>
      </c>
      <c r="D763" s="317">
        <v>46028</v>
      </c>
      <c r="E763" s="316" t="s">
        <v>1202</v>
      </c>
      <c r="F763" s="316" t="s">
        <v>644</v>
      </c>
      <c r="G763" s="316" t="s">
        <v>7879</v>
      </c>
      <c r="H763" s="316" t="s">
        <v>3190</v>
      </c>
      <c r="I763" s="316" t="s">
        <v>8577</v>
      </c>
      <c r="J763" s="316" t="s">
        <v>941</v>
      </c>
      <c r="K763" s="316" t="s">
        <v>941</v>
      </c>
      <c r="L763" s="316" t="s">
        <v>941</v>
      </c>
      <c r="M763" s="316" t="s">
        <v>956</v>
      </c>
      <c r="N763" s="316" t="s">
        <v>940</v>
      </c>
      <c r="O763" s="316" t="s">
        <v>941</v>
      </c>
      <c r="P763" s="316" t="s">
        <v>955</v>
      </c>
      <c r="Q763" s="316" t="s">
        <v>947</v>
      </c>
      <c r="R763" s="316" t="s">
        <v>941</v>
      </c>
      <c r="S763" s="316" t="s">
        <v>941</v>
      </c>
      <c r="T763" s="316" t="s">
        <v>940</v>
      </c>
      <c r="U763" s="316" t="s">
        <v>940</v>
      </c>
      <c r="V763" s="316" t="s">
        <v>941</v>
      </c>
      <c r="W763" s="316" t="s">
        <v>941</v>
      </c>
      <c r="X763" s="316" t="s">
        <v>941</v>
      </c>
      <c r="Y763" s="316" t="s">
        <v>941</v>
      </c>
      <c r="Z763" s="316" t="s">
        <v>941</v>
      </c>
      <c r="AA763" s="316" t="s">
        <v>940</v>
      </c>
      <c r="AB763" s="316" t="s">
        <v>940</v>
      </c>
      <c r="AC763" s="316" t="s">
        <v>947</v>
      </c>
      <c r="AD763" s="316" t="s">
        <v>947</v>
      </c>
      <c r="AE763" s="316" t="s">
        <v>941</v>
      </c>
      <c r="AF763" s="316" t="s">
        <v>982</v>
      </c>
      <c r="AG763" s="316" t="s">
        <v>947</v>
      </c>
      <c r="AH763" s="316" t="s">
        <v>940</v>
      </c>
      <c r="AI763" s="316" t="s">
        <v>938</v>
      </c>
      <c r="AJ763" s="316" t="s">
        <v>956</v>
      </c>
      <c r="AK763" s="316" t="s">
        <v>956</v>
      </c>
      <c r="AL763" s="316" t="s">
        <v>941</v>
      </c>
      <c r="AM763" s="316" t="s">
        <v>941</v>
      </c>
      <c r="AN763" s="316" t="s">
        <v>947</v>
      </c>
      <c r="AO763" s="316" t="s">
        <v>699</v>
      </c>
      <c r="AP763" s="316" t="s">
        <v>938</v>
      </c>
      <c r="AQ763" s="316" t="s">
        <v>956</v>
      </c>
      <c r="AR763" s="316" t="s">
        <v>941</v>
      </c>
    </row>
    <row r="764" spans="1:44">
      <c r="A764" s="316" t="s">
        <v>9282</v>
      </c>
      <c r="B764" s="316" t="s">
        <v>9283</v>
      </c>
      <c r="C764" s="316" t="s">
        <v>9284</v>
      </c>
      <c r="D764" s="317">
        <v>46029</v>
      </c>
      <c r="E764" s="316" t="s">
        <v>7887</v>
      </c>
      <c r="F764" s="316" t="s">
        <v>644</v>
      </c>
      <c r="G764" s="316" t="s">
        <v>7879</v>
      </c>
      <c r="H764" s="316" t="s">
        <v>3190</v>
      </c>
      <c r="I764" s="316" t="s">
        <v>3285</v>
      </c>
      <c r="J764" s="316" t="s">
        <v>955</v>
      </c>
      <c r="K764" s="316" t="s">
        <v>955</v>
      </c>
      <c r="L764" s="316" t="s">
        <v>955</v>
      </c>
      <c r="M764" s="316" t="s">
        <v>956</v>
      </c>
      <c r="N764" s="316" t="s">
        <v>938</v>
      </c>
      <c r="O764" s="316" t="s">
        <v>955</v>
      </c>
      <c r="P764" s="316" t="s">
        <v>955</v>
      </c>
      <c r="Q764" s="316" t="s">
        <v>955</v>
      </c>
      <c r="R764" s="316" t="s">
        <v>955</v>
      </c>
      <c r="S764" s="316" t="s">
        <v>955</v>
      </c>
      <c r="T764" s="316" t="s">
        <v>975</v>
      </c>
      <c r="U764" s="316" t="s">
        <v>938</v>
      </c>
      <c r="V764" s="316" t="s">
        <v>955</v>
      </c>
      <c r="W764" s="316" t="s">
        <v>955</v>
      </c>
      <c r="X764" s="316" t="s">
        <v>955</v>
      </c>
      <c r="Y764" s="316" t="s">
        <v>956</v>
      </c>
      <c r="Z764" s="316" t="s">
        <v>955</v>
      </c>
      <c r="AA764" s="316" t="s">
        <v>940</v>
      </c>
      <c r="AB764" s="316" t="s">
        <v>938</v>
      </c>
      <c r="AC764" s="316" t="s">
        <v>956</v>
      </c>
      <c r="AD764" s="316" t="s">
        <v>956</v>
      </c>
      <c r="AE764" s="316" t="s">
        <v>955</v>
      </c>
      <c r="AF764" s="316" t="s">
        <v>955</v>
      </c>
      <c r="AG764" s="316" t="s">
        <v>955</v>
      </c>
      <c r="AH764" s="316" t="s">
        <v>940</v>
      </c>
      <c r="AI764" s="316" t="s">
        <v>938</v>
      </c>
      <c r="AJ764" s="316" t="s">
        <v>955</v>
      </c>
      <c r="AK764" s="316" t="s">
        <v>955</v>
      </c>
      <c r="AL764" s="316" t="s">
        <v>955</v>
      </c>
      <c r="AM764" s="316" t="s">
        <v>955</v>
      </c>
      <c r="AN764" s="316" t="s">
        <v>955</v>
      </c>
      <c r="AO764" s="316" t="s">
        <v>699</v>
      </c>
      <c r="AP764" s="316" t="s">
        <v>938</v>
      </c>
      <c r="AQ764" s="316" t="s">
        <v>955</v>
      </c>
      <c r="AR764" s="316" t="s">
        <v>955</v>
      </c>
    </row>
    <row r="765" spans="1:44">
      <c r="A765" s="316" t="s">
        <v>9285</v>
      </c>
      <c r="B765" s="316" t="s">
        <v>9286</v>
      </c>
      <c r="C765" s="316" t="s">
        <v>9287</v>
      </c>
      <c r="D765" s="317">
        <v>46029</v>
      </c>
      <c r="E765" s="316" t="s">
        <v>7887</v>
      </c>
      <c r="F765" s="316" t="s">
        <v>644</v>
      </c>
      <c r="G765" s="316" t="s">
        <v>7879</v>
      </c>
      <c r="H765" s="316" t="s">
        <v>3190</v>
      </c>
      <c r="I765" s="316" t="s">
        <v>3285</v>
      </c>
      <c r="J765" s="316" t="s">
        <v>946</v>
      </c>
      <c r="K765" s="316" t="s">
        <v>955</v>
      </c>
      <c r="L765" s="316" t="s">
        <v>946</v>
      </c>
      <c r="M765" s="316" t="s">
        <v>978</v>
      </c>
      <c r="N765" s="316" t="s">
        <v>938</v>
      </c>
      <c r="O765" s="316" t="s">
        <v>946</v>
      </c>
      <c r="P765" s="316" t="s">
        <v>955</v>
      </c>
      <c r="Q765" s="316" t="s">
        <v>946</v>
      </c>
      <c r="R765" s="316" t="s">
        <v>955</v>
      </c>
      <c r="S765" s="316" t="s">
        <v>955</v>
      </c>
      <c r="T765" s="316" t="s">
        <v>975</v>
      </c>
      <c r="U765" s="316" t="s">
        <v>938</v>
      </c>
      <c r="V765" s="316" t="s">
        <v>955</v>
      </c>
      <c r="W765" s="316" t="s">
        <v>955</v>
      </c>
      <c r="X765" s="316" t="s">
        <v>955</v>
      </c>
      <c r="Y765" s="316" t="s">
        <v>956</v>
      </c>
      <c r="Z765" s="316" t="s">
        <v>955</v>
      </c>
      <c r="AA765" s="316" t="s">
        <v>970</v>
      </c>
      <c r="AB765" s="316" t="s">
        <v>938</v>
      </c>
      <c r="AC765" s="316" t="s">
        <v>956</v>
      </c>
      <c r="AD765" s="316" t="s">
        <v>956</v>
      </c>
      <c r="AE765" s="316" t="s">
        <v>955</v>
      </c>
      <c r="AF765" s="316" t="s">
        <v>955</v>
      </c>
      <c r="AG765" s="316" t="s">
        <v>946</v>
      </c>
      <c r="AH765" s="316" t="s">
        <v>961</v>
      </c>
      <c r="AI765" s="316" t="s">
        <v>938</v>
      </c>
      <c r="AJ765" s="316" t="s">
        <v>955</v>
      </c>
      <c r="AK765" s="316" t="s">
        <v>946</v>
      </c>
      <c r="AL765" s="316" t="s">
        <v>955</v>
      </c>
      <c r="AM765" s="316" t="s">
        <v>955</v>
      </c>
      <c r="AN765" s="316" t="s">
        <v>955</v>
      </c>
      <c r="AO765" s="316" t="s">
        <v>699</v>
      </c>
      <c r="AP765" s="316" t="s">
        <v>938</v>
      </c>
      <c r="AQ765" s="316" t="s">
        <v>955</v>
      </c>
      <c r="AR765" s="316" t="s">
        <v>955</v>
      </c>
    </row>
    <row r="766" spans="1:44">
      <c r="A766" s="316" t="s">
        <v>9288</v>
      </c>
      <c r="B766" s="316" t="s">
        <v>9289</v>
      </c>
      <c r="C766" s="316" t="s">
        <v>9290</v>
      </c>
      <c r="D766" s="317">
        <v>46029</v>
      </c>
      <c r="E766" s="316" t="s">
        <v>7887</v>
      </c>
      <c r="F766" s="316" t="s">
        <v>644</v>
      </c>
      <c r="G766" s="316" t="s">
        <v>7879</v>
      </c>
      <c r="H766" s="316" t="s">
        <v>3190</v>
      </c>
      <c r="I766" s="316" t="s">
        <v>3285</v>
      </c>
      <c r="J766" s="316" t="s">
        <v>955</v>
      </c>
      <c r="K766" s="316" t="s">
        <v>955</v>
      </c>
      <c r="L766" s="316" t="s">
        <v>955</v>
      </c>
      <c r="M766" s="316" t="s">
        <v>956</v>
      </c>
      <c r="N766" s="316" t="s">
        <v>938</v>
      </c>
      <c r="O766" s="316" t="s">
        <v>955</v>
      </c>
      <c r="P766" s="316" t="s">
        <v>955</v>
      </c>
      <c r="Q766" s="316" t="s">
        <v>955</v>
      </c>
      <c r="R766" s="316" t="s">
        <v>955</v>
      </c>
      <c r="S766" s="316" t="s">
        <v>955</v>
      </c>
      <c r="T766" s="316" t="s">
        <v>975</v>
      </c>
      <c r="U766" s="316" t="s">
        <v>938</v>
      </c>
      <c r="V766" s="316" t="s">
        <v>955</v>
      </c>
      <c r="W766" s="316" t="s">
        <v>955</v>
      </c>
      <c r="X766" s="316" t="s">
        <v>955</v>
      </c>
      <c r="Y766" s="316" t="s">
        <v>956</v>
      </c>
      <c r="Z766" s="316" t="s">
        <v>955</v>
      </c>
      <c r="AA766" s="316" t="s">
        <v>975</v>
      </c>
      <c r="AB766" s="316" t="s">
        <v>938</v>
      </c>
      <c r="AC766" s="316" t="s">
        <v>956</v>
      </c>
      <c r="AD766" s="316" t="s">
        <v>955</v>
      </c>
      <c r="AE766" s="316" t="s">
        <v>955</v>
      </c>
      <c r="AF766" s="316" t="s">
        <v>956</v>
      </c>
      <c r="AG766" s="316" t="s">
        <v>955</v>
      </c>
      <c r="AH766" s="316" t="s">
        <v>940</v>
      </c>
      <c r="AI766" s="316" t="s">
        <v>938</v>
      </c>
      <c r="AJ766" s="316" t="s">
        <v>955</v>
      </c>
      <c r="AK766" s="316" t="s">
        <v>955</v>
      </c>
      <c r="AL766" s="316" t="s">
        <v>955</v>
      </c>
      <c r="AM766" s="316" t="s">
        <v>955</v>
      </c>
      <c r="AN766" s="316" t="s">
        <v>955</v>
      </c>
      <c r="AO766" s="316" t="s">
        <v>699</v>
      </c>
      <c r="AP766" s="316" t="s">
        <v>938</v>
      </c>
      <c r="AQ766" s="316" t="s">
        <v>955</v>
      </c>
      <c r="AR766" s="316" t="s">
        <v>955</v>
      </c>
    </row>
    <row r="767" spans="1:44">
      <c r="A767" s="316" t="s">
        <v>9291</v>
      </c>
      <c r="B767" s="316" t="s">
        <v>9292</v>
      </c>
      <c r="C767" s="316" t="s">
        <v>9293</v>
      </c>
      <c r="D767" s="317">
        <v>46029</v>
      </c>
      <c r="E767" s="316" t="s">
        <v>7887</v>
      </c>
      <c r="F767" s="316" t="s">
        <v>644</v>
      </c>
      <c r="G767" s="316" t="s">
        <v>7879</v>
      </c>
      <c r="H767" s="316" t="s">
        <v>3190</v>
      </c>
      <c r="I767" s="316" t="s">
        <v>3285</v>
      </c>
      <c r="J767" s="316" t="s">
        <v>946</v>
      </c>
      <c r="K767" s="316" t="s">
        <v>946</v>
      </c>
      <c r="L767" s="316" t="s">
        <v>946</v>
      </c>
      <c r="M767" s="316" t="s">
        <v>978</v>
      </c>
      <c r="N767" s="316" t="s">
        <v>938</v>
      </c>
      <c r="O767" s="316" t="s">
        <v>946</v>
      </c>
      <c r="P767" s="316" t="s">
        <v>946</v>
      </c>
      <c r="Q767" s="316" t="s">
        <v>946</v>
      </c>
      <c r="R767" s="316" t="s">
        <v>946</v>
      </c>
      <c r="S767" s="316" t="s">
        <v>946</v>
      </c>
      <c r="T767" s="316" t="s">
        <v>970</v>
      </c>
      <c r="U767" s="316" t="s">
        <v>938</v>
      </c>
      <c r="V767" s="316" t="s">
        <v>946</v>
      </c>
      <c r="W767" s="316" t="s">
        <v>946</v>
      </c>
      <c r="X767" s="316" t="s">
        <v>946</v>
      </c>
      <c r="Y767" s="316" t="s">
        <v>978</v>
      </c>
      <c r="Z767" s="316" t="s">
        <v>946</v>
      </c>
      <c r="AA767" s="316" t="s">
        <v>970</v>
      </c>
      <c r="AB767" s="316" t="s">
        <v>938</v>
      </c>
      <c r="AC767" s="316" t="s">
        <v>978</v>
      </c>
      <c r="AD767" s="316" t="s">
        <v>978</v>
      </c>
      <c r="AE767" s="316" t="s">
        <v>946</v>
      </c>
      <c r="AF767" s="316" t="s">
        <v>946</v>
      </c>
      <c r="AG767" s="316" t="s">
        <v>946</v>
      </c>
      <c r="AH767" s="316" t="s">
        <v>961</v>
      </c>
      <c r="AI767" s="316" t="s">
        <v>938</v>
      </c>
      <c r="AJ767" s="316" t="s">
        <v>946</v>
      </c>
      <c r="AK767" s="316" t="s">
        <v>946</v>
      </c>
      <c r="AL767" s="316" t="s">
        <v>946</v>
      </c>
      <c r="AM767" s="316" t="s">
        <v>946</v>
      </c>
      <c r="AN767" s="316" t="s">
        <v>946</v>
      </c>
      <c r="AO767" s="316" t="s">
        <v>699</v>
      </c>
      <c r="AP767" s="316" t="s">
        <v>938</v>
      </c>
      <c r="AQ767" s="316" t="s">
        <v>946</v>
      </c>
      <c r="AR767" s="316" t="s">
        <v>955</v>
      </c>
    </row>
    <row r="768" spans="1:44">
      <c r="A768" s="316" t="s">
        <v>9294</v>
      </c>
      <c r="B768" s="316" t="s">
        <v>9295</v>
      </c>
      <c r="C768" s="316" t="s">
        <v>9296</v>
      </c>
      <c r="D768" s="317">
        <v>46030</v>
      </c>
      <c r="E768" s="316" t="s">
        <v>1202</v>
      </c>
      <c r="F768" s="316" t="s">
        <v>644</v>
      </c>
      <c r="G768" s="316" t="s">
        <v>7879</v>
      </c>
      <c r="H768" s="316" t="s">
        <v>3190</v>
      </c>
      <c r="I768" s="316" t="s">
        <v>9076</v>
      </c>
      <c r="J768" s="316" t="s">
        <v>941</v>
      </c>
      <c r="K768" s="316" t="s">
        <v>941</v>
      </c>
      <c r="L768" s="316" t="s">
        <v>941</v>
      </c>
      <c r="M768" s="316" t="s">
        <v>975</v>
      </c>
      <c r="N768" s="316" t="s">
        <v>938</v>
      </c>
      <c r="O768" s="316" t="s">
        <v>941</v>
      </c>
      <c r="P768" s="316" t="s">
        <v>941</v>
      </c>
      <c r="Q768" s="316" t="s">
        <v>947</v>
      </c>
      <c r="R768" s="316" t="s">
        <v>941</v>
      </c>
      <c r="S768" s="316" t="s">
        <v>941</v>
      </c>
      <c r="T768" s="316" t="s">
        <v>947</v>
      </c>
      <c r="U768" s="316" t="s">
        <v>699</v>
      </c>
      <c r="V768" s="316" t="s">
        <v>941</v>
      </c>
      <c r="W768" s="316" t="s">
        <v>941</v>
      </c>
      <c r="X768" s="316" t="s">
        <v>941</v>
      </c>
      <c r="Y768" s="316" t="s">
        <v>941</v>
      </c>
      <c r="Z768" s="316" t="s">
        <v>941</v>
      </c>
      <c r="AA768" s="316" t="s">
        <v>947</v>
      </c>
      <c r="AB768" s="316" t="s">
        <v>940</v>
      </c>
      <c r="AC768" s="316" t="s">
        <v>941</v>
      </c>
      <c r="AD768" s="316" t="s">
        <v>941</v>
      </c>
      <c r="AE768" s="316" t="s">
        <v>982</v>
      </c>
      <c r="AF768" s="316" t="s">
        <v>941</v>
      </c>
      <c r="AG768" s="316" t="s">
        <v>941</v>
      </c>
      <c r="AH768" s="316" t="s">
        <v>940</v>
      </c>
      <c r="AI768" s="316" t="s">
        <v>938</v>
      </c>
      <c r="AJ768" s="316" t="s">
        <v>941</v>
      </c>
      <c r="AK768" s="316" t="s">
        <v>941</v>
      </c>
      <c r="AL768" s="316" t="s">
        <v>947</v>
      </c>
      <c r="AM768" s="316" t="s">
        <v>941</v>
      </c>
      <c r="AN768" s="316" t="s">
        <v>941</v>
      </c>
      <c r="AO768" s="316" t="s">
        <v>699</v>
      </c>
      <c r="AP768" s="316" t="s">
        <v>938</v>
      </c>
      <c r="AQ768" s="316" t="s">
        <v>941</v>
      </c>
      <c r="AR768" s="316" t="s">
        <v>941</v>
      </c>
    </row>
    <row r="769" spans="1:44">
      <c r="A769" s="316" t="s">
        <v>9297</v>
      </c>
      <c r="B769" s="316" t="s">
        <v>9298</v>
      </c>
      <c r="C769" s="316" t="s">
        <v>9299</v>
      </c>
      <c r="D769" s="317">
        <v>46030</v>
      </c>
      <c r="E769" s="316" t="s">
        <v>1202</v>
      </c>
      <c r="F769" s="316" t="s">
        <v>644</v>
      </c>
      <c r="G769" s="316" t="s">
        <v>7879</v>
      </c>
      <c r="H769" s="316" t="s">
        <v>3190</v>
      </c>
      <c r="I769" s="316" t="s">
        <v>8577</v>
      </c>
      <c r="J769" s="316" t="s">
        <v>941</v>
      </c>
      <c r="K769" s="316" t="s">
        <v>941</v>
      </c>
      <c r="L769" s="316" t="s">
        <v>941</v>
      </c>
      <c r="M769" s="316" t="s">
        <v>956</v>
      </c>
      <c r="N769" s="316" t="s">
        <v>940</v>
      </c>
      <c r="O769" s="316" t="s">
        <v>941</v>
      </c>
      <c r="P769" s="316" t="s">
        <v>955</v>
      </c>
      <c r="Q769" s="316" t="s">
        <v>947</v>
      </c>
      <c r="R769" s="316" t="s">
        <v>941</v>
      </c>
      <c r="S769" s="316" t="s">
        <v>941</v>
      </c>
      <c r="T769" s="316" t="s">
        <v>940</v>
      </c>
      <c r="U769" s="316" t="s">
        <v>962</v>
      </c>
      <c r="V769" s="316" t="s">
        <v>955</v>
      </c>
      <c r="W769" s="316" t="s">
        <v>978</v>
      </c>
      <c r="X769" s="316" t="s">
        <v>978</v>
      </c>
      <c r="Y769" s="316" t="s">
        <v>942</v>
      </c>
      <c r="Z769" s="316" t="s">
        <v>941</v>
      </c>
      <c r="AA769" s="316" t="s">
        <v>940</v>
      </c>
      <c r="AB769" s="316" t="s">
        <v>962</v>
      </c>
      <c r="AC769" s="316" t="s">
        <v>947</v>
      </c>
      <c r="AD769" s="316" t="s">
        <v>947</v>
      </c>
      <c r="AE769" s="316" t="s">
        <v>941</v>
      </c>
      <c r="AF769" s="316" t="s">
        <v>947</v>
      </c>
      <c r="AG769" s="316" t="s">
        <v>947</v>
      </c>
      <c r="AH769" s="316" t="s">
        <v>940</v>
      </c>
      <c r="AI769" s="316" t="s">
        <v>938</v>
      </c>
      <c r="AJ769" s="316" t="s">
        <v>956</v>
      </c>
      <c r="AK769" s="316" t="s">
        <v>699</v>
      </c>
      <c r="AL769" s="316" t="s">
        <v>936</v>
      </c>
      <c r="AM769" s="316" t="s">
        <v>956</v>
      </c>
      <c r="AN769" s="316" t="s">
        <v>956</v>
      </c>
      <c r="AO769" s="316" t="s">
        <v>699</v>
      </c>
      <c r="AP769" s="316" t="s">
        <v>938</v>
      </c>
      <c r="AQ769" s="316" t="s">
        <v>956</v>
      </c>
      <c r="AR769" s="316" t="s">
        <v>956</v>
      </c>
    </row>
    <row r="770" spans="1:44">
      <c r="A770" s="316" t="s">
        <v>9300</v>
      </c>
      <c r="B770" s="316" t="s">
        <v>9301</v>
      </c>
      <c r="C770" s="316" t="s">
        <v>9302</v>
      </c>
      <c r="D770" s="317">
        <v>46031</v>
      </c>
      <c r="E770" s="316" t="s">
        <v>1202</v>
      </c>
      <c r="F770" s="316" t="s">
        <v>169</v>
      </c>
      <c r="G770" s="316" t="s">
        <v>7879</v>
      </c>
      <c r="H770" s="316" t="s">
        <v>3190</v>
      </c>
      <c r="I770" s="316" t="s">
        <v>3192</v>
      </c>
      <c r="J770" s="316" t="s">
        <v>939</v>
      </c>
      <c r="K770" s="316" t="s">
        <v>941</v>
      </c>
      <c r="L770" s="316" t="s">
        <v>978</v>
      </c>
      <c r="M770" s="316" t="s">
        <v>961</v>
      </c>
      <c r="N770" s="316" t="s">
        <v>938</v>
      </c>
      <c r="O770" s="316" t="s">
        <v>978</v>
      </c>
      <c r="P770" s="316" t="s">
        <v>978</v>
      </c>
      <c r="Q770" s="316" t="s">
        <v>978</v>
      </c>
      <c r="R770" s="316" t="s">
        <v>978</v>
      </c>
      <c r="S770" s="316" t="s">
        <v>947</v>
      </c>
      <c r="T770" s="316" t="s">
        <v>940</v>
      </c>
      <c r="U770" s="316" t="s">
        <v>938</v>
      </c>
      <c r="V770" s="316" t="s">
        <v>941</v>
      </c>
      <c r="W770" s="316" t="s">
        <v>978</v>
      </c>
      <c r="X770" s="316" t="s">
        <v>936</v>
      </c>
      <c r="Y770" s="316" t="s">
        <v>941</v>
      </c>
      <c r="Z770" s="316" t="s">
        <v>982</v>
      </c>
      <c r="AA770" s="316" t="s">
        <v>939</v>
      </c>
      <c r="AB770" s="316" t="s">
        <v>940</v>
      </c>
      <c r="AC770" s="316" t="s">
        <v>941</v>
      </c>
      <c r="AD770" s="316" t="s">
        <v>978</v>
      </c>
      <c r="AE770" s="316" t="s">
        <v>982</v>
      </c>
      <c r="AF770" s="316" t="s">
        <v>941</v>
      </c>
      <c r="AG770" s="316" t="s">
        <v>978</v>
      </c>
      <c r="AH770" s="316" t="s">
        <v>978</v>
      </c>
      <c r="AI770" s="316" t="s">
        <v>938</v>
      </c>
      <c r="AJ770" s="316" t="s">
        <v>978</v>
      </c>
      <c r="AK770" s="316" t="s">
        <v>956</v>
      </c>
      <c r="AL770" s="316" t="s">
        <v>941</v>
      </c>
      <c r="AM770" s="316" t="s">
        <v>941</v>
      </c>
      <c r="AN770" s="316" t="s">
        <v>941</v>
      </c>
      <c r="AO770" s="316" t="s">
        <v>699</v>
      </c>
      <c r="AP770" s="316" t="s">
        <v>938</v>
      </c>
      <c r="AQ770" s="316" t="s">
        <v>956</v>
      </c>
      <c r="AR770" s="316" t="s">
        <v>956</v>
      </c>
    </row>
    <row r="771" spans="1:44">
      <c r="A771" s="316" t="s">
        <v>9303</v>
      </c>
      <c r="B771" s="316" t="s">
        <v>9304</v>
      </c>
      <c r="C771" s="316" t="s">
        <v>9305</v>
      </c>
      <c r="D771" s="317">
        <v>46031</v>
      </c>
      <c r="E771" s="316" t="s">
        <v>1202</v>
      </c>
      <c r="F771" s="316" t="s">
        <v>644</v>
      </c>
      <c r="G771" s="316" t="s">
        <v>7879</v>
      </c>
      <c r="H771" s="316" t="s">
        <v>3190</v>
      </c>
      <c r="I771" s="316" t="s">
        <v>3196</v>
      </c>
      <c r="J771" s="316" t="s">
        <v>941</v>
      </c>
      <c r="K771" s="316" t="s">
        <v>941</v>
      </c>
      <c r="L771" s="316" t="s">
        <v>941</v>
      </c>
      <c r="M771" s="316" t="s">
        <v>947</v>
      </c>
      <c r="N771" s="316" t="s">
        <v>940</v>
      </c>
      <c r="O771" s="316" t="s">
        <v>941</v>
      </c>
      <c r="P771" s="316" t="s">
        <v>941</v>
      </c>
      <c r="Q771" s="316" t="s">
        <v>947</v>
      </c>
      <c r="R771" s="316" t="s">
        <v>941</v>
      </c>
      <c r="S771" s="316" t="s">
        <v>941</v>
      </c>
      <c r="T771" s="316" t="s">
        <v>947</v>
      </c>
      <c r="U771" s="316" t="s">
        <v>961</v>
      </c>
      <c r="V771" s="316" t="s">
        <v>946</v>
      </c>
      <c r="W771" s="316" t="s">
        <v>978</v>
      </c>
      <c r="X771" s="316" t="s">
        <v>955</v>
      </c>
      <c r="Y771" s="316" t="s">
        <v>953</v>
      </c>
      <c r="Z771" s="316" t="s">
        <v>941</v>
      </c>
      <c r="AA771" s="316" t="s">
        <v>955</v>
      </c>
      <c r="AB771" s="316" t="s">
        <v>940</v>
      </c>
      <c r="AC771" s="316" t="s">
        <v>941</v>
      </c>
      <c r="AD771" s="316" t="s">
        <v>941</v>
      </c>
      <c r="AE771" s="316" t="s">
        <v>941</v>
      </c>
      <c r="AF771" s="316" t="s">
        <v>941</v>
      </c>
      <c r="AG771" s="316" t="s">
        <v>956</v>
      </c>
      <c r="AH771" s="316" t="s">
        <v>953</v>
      </c>
      <c r="AI771" s="316" t="s">
        <v>938</v>
      </c>
      <c r="AJ771" s="316" t="s">
        <v>956</v>
      </c>
      <c r="AK771" s="316" t="s">
        <v>941</v>
      </c>
      <c r="AL771" s="316" t="s">
        <v>941</v>
      </c>
      <c r="AM771" s="316" t="s">
        <v>941</v>
      </c>
      <c r="AN771" s="316" t="s">
        <v>941</v>
      </c>
      <c r="AO771" s="316" t="s">
        <v>699</v>
      </c>
      <c r="AP771" s="316" t="s">
        <v>938</v>
      </c>
      <c r="AQ771" s="316" t="s">
        <v>956</v>
      </c>
      <c r="AR771" s="316" t="s">
        <v>936</v>
      </c>
    </row>
    <row r="772" spans="1:44">
      <c r="A772" s="316" t="s">
        <v>9306</v>
      </c>
      <c r="B772" s="316" t="s">
        <v>9307</v>
      </c>
      <c r="C772" s="316" t="s">
        <v>9308</v>
      </c>
      <c r="D772" s="317">
        <v>46031</v>
      </c>
      <c r="E772" s="316" t="s">
        <v>1202</v>
      </c>
      <c r="F772" s="316" t="s">
        <v>644</v>
      </c>
      <c r="G772" s="316" t="s">
        <v>7879</v>
      </c>
      <c r="H772" s="316" t="s">
        <v>3190</v>
      </c>
      <c r="I772" s="316" t="s">
        <v>3197</v>
      </c>
      <c r="J772" s="316" t="s">
        <v>941</v>
      </c>
      <c r="K772" s="316" t="s">
        <v>941</v>
      </c>
      <c r="L772" s="316" t="s">
        <v>941</v>
      </c>
      <c r="M772" s="316" t="s">
        <v>947</v>
      </c>
      <c r="N772" s="316" t="s">
        <v>940</v>
      </c>
      <c r="O772" s="316" t="s">
        <v>941</v>
      </c>
      <c r="P772" s="316" t="s">
        <v>941</v>
      </c>
      <c r="Q772" s="316" t="s">
        <v>956</v>
      </c>
      <c r="R772" s="316" t="s">
        <v>982</v>
      </c>
      <c r="S772" s="316" t="s">
        <v>941</v>
      </c>
      <c r="T772" s="316" t="s">
        <v>978</v>
      </c>
      <c r="U772" s="316" t="s">
        <v>938</v>
      </c>
      <c r="V772" s="316" t="s">
        <v>936</v>
      </c>
      <c r="W772" s="316" t="s">
        <v>941</v>
      </c>
      <c r="X772" s="316" t="s">
        <v>941</v>
      </c>
      <c r="Y772" s="316" t="s">
        <v>941</v>
      </c>
      <c r="Z772" s="316" t="s">
        <v>982</v>
      </c>
      <c r="AA772" s="316" t="s">
        <v>956</v>
      </c>
      <c r="AB772" s="316" t="s">
        <v>940</v>
      </c>
      <c r="AC772" s="316" t="s">
        <v>956</v>
      </c>
      <c r="AD772" s="316" t="s">
        <v>982</v>
      </c>
      <c r="AE772" s="316" t="s">
        <v>941</v>
      </c>
      <c r="AF772" s="316" t="s">
        <v>982</v>
      </c>
      <c r="AG772" s="316" t="s">
        <v>939</v>
      </c>
      <c r="AH772" s="316" t="s">
        <v>940</v>
      </c>
      <c r="AI772" s="316" t="s">
        <v>938</v>
      </c>
      <c r="AJ772" s="316" t="s">
        <v>978</v>
      </c>
      <c r="AK772" s="316" t="s">
        <v>941</v>
      </c>
      <c r="AL772" s="316" t="s">
        <v>941</v>
      </c>
      <c r="AM772" s="316" t="s">
        <v>941</v>
      </c>
      <c r="AN772" s="316" t="s">
        <v>956</v>
      </c>
      <c r="AO772" s="316" t="s">
        <v>699</v>
      </c>
      <c r="AP772" s="316" t="s">
        <v>938</v>
      </c>
      <c r="AQ772" s="316" t="s">
        <v>936</v>
      </c>
      <c r="AR772" s="316" t="s">
        <v>936</v>
      </c>
    </row>
    <row r="773" spans="1:44">
      <c r="A773" s="316" t="s">
        <v>9309</v>
      </c>
      <c r="B773" s="316" t="s">
        <v>9310</v>
      </c>
      <c r="C773" s="316" t="s">
        <v>9311</v>
      </c>
      <c r="D773" s="317">
        <v>46031</v>
      </c>
      <c r="E773" s="316" t="s">
        <v>7887</v>
      </c>
      <c r="F773" s="316" t="s">
        <v>644</v>
      </c>
      <c r="G773" s="316" t="s">
        <v>7879</v>
      </c>
      <c r="H773" s="316" t="s">
        <v>3190</v>
      </c>
      <c r="I773" s="316" t="s">
        <v>3285</v>
      </c>
      <c r="J773" s="316" t="s">
        <v>946</v>
      </c>
      <c r="K773" s="316" t="s">
        <v>955</v>
      </c>
      <c r="L773" s="316" t="s">
        <v>955</v>
      </c>
      <c r="M773" s="316" t="s">
        <v>956</v>
      </c>
      <c r="N773" s="316" t="s">
        <v>938</v>
      </c>
      <c r="O773" s="316" t="s">
        <v>955</v>
      </c>
      <c r="P773" s="316" t="s">
        <v>955</v>
      </c>
      <c r="Q773" s="316" t="s">
        <v>955</v>
      </c>
      <c r="R773" s="316" t="s">
        <v>955</v>
      </c>
      <c r="S773" s="316" t="s">
        <v>955</v>
      </c>
      <c r="T773" s="316" t="s">
        <v>970</v>
      </c>
      <c r="U773" s="316" t="s">
        <v>938</v>
      </c>
      <c r="V773" s="316" t="s">
        <v>955</v>
      </c>
      <c r="W773" s="316" t="s">
        <v>955</v>
      </c>
      <c r="X773" s="316" t="s">
        <v>955</v>
      </c>
      <c r="Y773" s="316" t="s">
        <v>956</v>
      </c>
      <c r="Z773" s="316" t="s">
        <v>955</v>
      </c>
      <c r="AA773" s="316" t="s">
        <v>975</v>
      </c>
      <c r="AB773" s="316" t="s">
        <v>938</v>
      </c>
      <c r="AC773" s="316" t="s">
        <v>956</v>
      </c>
      <c r="AD773" s="316" t="s">
        <v>956</v>
      </c>
      <c r="AE773" s="316" t="s">
        <v>956</v>
      </c>
      <c r="AF773" s="316" t="s">
        <v>946</v>
      </c>
      <c r="AG773" s="316" t="s">
        <v>955</v>
      </c>
      <c r="AH773" s="316" t="s">
        <v>940</v>
      </c>
      <c r="AI773" s="316" t="s">
        <v>938</v>
      </c>
      <c r="AJ773" s="316" t="s">
        <v>955</v>
      </c>
      <c r="AK773" s="316" t="s">
        <v>955</v>
      </c>
      <c r="AL773" s="316" t="s">
        <v>946</v>
      </c>
      <c r="AM773" s="316" t="s">
        <v>955</v>
      </c>
      <c r="AN773" s="316" t="s">
        <v>955</v>
      </c>
      <c r="AO773" s="316" t="s">
        <v>699</v>
      </c>
      <c r="AP773" s="316" t="s">
        <v>938</v>
      </c>
      <c r="AQ773" s="316" t="s">
        <v>936</v>
      </c>
      <c r="AR773" s="316" t="s">
        <v>955</v>
      </c>
    </row>
    <row r="774" spans="1:44">
      <c r="A774" s="316" t="s">
        <v>9312</v>
      </c>
      <c r="B774" s="316" t="s">
        <v>9313</v>
      </c>
      <c r="C774" s="316" t="s">
        <v>9314</v>
      </c>
      <c r="D774" s="317">
        <v>46031</v>
      </c>
      <c r="E774" s="316" t="s">
        <v>7887</v>
      </c>
      <c r="F774" s="316" t="s">
        <v>644</v>
      </c>
      <c r="G774" s="316" t="s">
        <v>7879</v>
      </c>
      <c r="H774" s="316" t="s">
        <v>3190</v>
      </c>
      <c r="I774" s="316" t="s">
        <v>3285</v>
      </c>
      <c r="J774" s="316" t="s">
        <v>946</v>
      </c>
      <c r="K774" s="316" t="s">
        <v>955</v>
      </c>
      <c r="L774" s="316" t="s">
        <v>955</v>
      </c>
      <c r="M774" s="316" t="s">
        <v>956</v>
      </c>
      <c r="N774" s="316" t="s">
        <v>938</v>
      </c>
      <c r="O774" s="316" t="s">
        <v>955</v>
      </c>
      <c r="P774" s="316" t="s">
        <v>955</v>
      </c>
      <c r="Q774" s="316" t="s">
        <v>955</v>
      </c>
      <c r="R774" s="316" t="s">
        <v>955</v>
      </c>
      <c r="S774" s="316" t="s">
        <v>955</v>
      </c>
      <c r="T774" s="316" t="s">
        <v>970</v>
      </c>
      <c r="U774" s="316" t="s">
        <v>938</v>
      </c>
      <c r="V774" s="316" t="s">
        <v>955</v>
      </c>
      <c r="W774" s="316" t="s">
        <v>955</v>
      </c>
      <c r="X774" s="316" t="s">
        <v>955</v>
      </c>
      <c r="Y774" s="316" t="s">
        <v>956</v>
      </c>
      <c r="Z774" s="316" t="s">
        <v>955</v>
      </c>
      <c r="AA774" s="316" t="s">
        <v>975</v>
      </c>
      <c r="AB774" s="316" t="s">
        <v>938</v>
      </c>
      <c r="AC774" s="316" t="s">
        <v>956</v>
      </c>
      <c r="AD774" s="316" t="s">
        <v>956</v>
      </c>
      <c r="AE774" s="316" t="s">
        <v>955</v>
      </c>
      <c r="AF774" s="316" t="s">
        <v>946</v>
      </c>
      <c r="AG774" s="316" t="s">
        <v>955</v>
      </c>
      <c r="AH774" s="316" t="s">
        <v>940</v>
      </c>
      <c r="AI774" s="316" t="s">
        <v>938</v>
      </c>
      <c r="AJ774" s="316" t="s">
        <v>955</v>
      </c>
      <c r="AK774" s="316" t="s">
        <v>955</v>
      </c>
      <c r="AL774" s="316" t="s">
        <v>946</v>
      </c>
      <c r="AM774" s="316" t="s">
        <v>955</v>
      </c>
      <c r="AN774" s="316" t="s">
        <v>955</v>
      </c>
      <c r="AO774" s="316" t="s">
        <v>699</v>
      </c>
      <c r="AP774" s="316" t="s">
        <v>938</v>
      </c>
      <c r="AQ774" s="316" t="s">
        <v>955</v>
      </c>
      <c r="AR774" s="316" t="s">
        <v>955</v>
      </c>
    </row>
    <row r="775" spans="1:44">
      <c r="A775" s="316" t="s">
        <v>9315</v>
      </c>
      <c r="B775" s="316" t="s">
        <v>9316</v>
      </c>
      <c r="C775" s="316" t="s">
        <v>9317</v>
      </c>
      <c r="D775" s="317">
        <v>46031</v>
      </c>
      <c r="E775" s="316" t="s">
        <v>1202</v>
      </c>
      <c r="F775" s="316" t="s">
        <v>169</v>
      </c>
      <c r="G775" s="316" t="s">
        <v>7879</v>
      </c>
      <c r="H775" s="316" t="s">
        <v>3190</v>
      </c>
      <c r="I775" s="316" t="s">
        <v>3192</v>
      </c>
      <c r="J775" s="316" t="s">
        <v>939</v>
      </c>
      <c r="K775" s="316" t="s">
        <v>982</v>
      </c>
      <c r="L775" s="316" t="s">
        <v>939</v>
      </c>
      <c r="M775" s="316" t="s">
        <v>936</v>
      </c>
      <c r="N775" s="316" t="s">
        <v>938</v>
      </c>
      <c r="O775" s="316" t="s">
        <v>936</v>
      </c>
      <c r="P775" s="316" t="s">
        <v>982</v>
      </c>
      <c r="Q775" s="316" t="s">
        <v>970</v>
      </c>
      <c r="R775" s="316" t="s">
        <v>955</v>
      </c>
      <c r="S775" s="316" t="s">
        <v>939</v>
      </c>
      <c r="T775" s="316" t="s">
        <v>961</v>
      </c>
      <c r="U775" s="316" t="s">
        <v>938</v>
      </c>
      <c r="V775" s="316" t="s">
        <v>956</v>
      </c>
      <c r="W775" s="316" t="s">
        <v>953</v>
      </c>
      <c r="X775" s="316" t="s">
        <v>955</v>
      </c>
      <c r="Y775" s="316" t="s">
        <v>953</v>
      </c>
      <c r="Z775" s="316" t="s">
        <v>955</v>
      </c>
      <c r="AA775" s="316" t="s">
        <v>961</v>
      </c>
      <c r="AB775" s="316" t="s">
        <v>938</v>
      </c>
      <c r="AC775" s="316" t="s">
        <v>936</v>
      </c>
      <c r="AD775" s="316" t="s">
        <v>936</v>
      </c>
      <c r="AE775" s="316" t="s">
        <v>936</v>
      </c>
      <c r="AF775" s="316" t="s">
        <v>978</v>
      </c>
      <c r="AG775" s="316" t="s">
        <v>936</v>
      </c>
      <c r="AH775" s="316" t="s">
        <v>936</v>
      </c>
      <c r="AI775" s="316" t="s">
        <v>938</v>
      </c>
      <c r="AJ775" s="316" t="s">
        <v>978</v>
      </c>
      <c r="AK775" s="316" t="s">
        <v>956</v>
      </c>
      <c r="AL775" s="316" t="s">
        <v>978</v>
      </c>
      <c r="AM775" s="316" t="s">
        <v>941</v>
      </c>
      <c r="AN775" s="316" t="s">
        <v>956</v>
      </c>
      <c r="AO775" s="316" t="s">
        <v>699</v>
      </c>
      <c r="AP775" s="316" t="s">
        <v>938</v>
      </c>
      <c r="AQ775" s="316" t="s">
        <v>936</v>
      </c>
      <c r="AR775" s="316" t="s">
        <v>936</v>
      </c>
    </row>
    <row r="776" spans="1:44">
      <c r="A776" s="316" t="s">
        <v>9318</v>
      </c>
      <c r="B776" s="316" t="s">
        <v>9319</v>
      </c>
      <c r="C776" s="316" t="s">
        <v>9320</v>
      </c>
      <c r="D776" s="317">
        <v>46031</v>
      </c>
      <c r="E776" s="316" t="s">
        <v>1202</v>
      </c>
      <c r="F776" s="316" t="s">
        <v>169</v>
      </c>
      <c r="G776" s="316" t="s">
        <v>7879</v>
      </c>
      <c r="H776" s="316" t="s">
        <v>3190</v>
      </c>
      <c r="I776" s="316" t="s">
        <v>3192</v>
      </c>
      <c r="J776" s="316" t="s">
        <v>941</v>
      </c>
      <c r="K776" s="316" t="s">
        <v>941</v>
      </c>
      <c r="L776" s="316" t="s">
        <v>941</v>
      </c>
      <c r="M776" s="316" t="s">
        <v>940</v>
      </c>
      <c r="N776" s="316" t="s">
        <v>938</v>
      </c>
      <c r="O776" s="316" t="s">
        <v>956</v>
      </c>
      <c r="P776" s="316" t="s">
        <v>941</v>
      </c>
      <c r="Q776" s="316" t="s">
        <v>947</v>
      </c>
      <c r="R776" s="316" t="s">
        <v>941</v>
      </c>
      <c r="S776" s="316" t="s">
        <v>941</v>
      </c>
      <c r="T776" s="316" t="s">
        <v>940</v>
      </c>
      <c r="U776" s="316" t="s">
        <v>938</v>
      </c>
      <c r="V776" s="316" t="s">
        <v>941</v>
      </c>
      <c r="W776" s="316" t="s">
        <v>941</v>
      </c>
      <c r="X776" s="316" t="s">
        <v>941</v>
      </c>
      <c r="Y776" s="316" t="s">
        <v>941</v>
      </c>
      <c r="Z776" s="316" t="s">
        <v>941</v>
      </c>
      <c r="AA776" s="316" t="s">
        <v>955</v>
      </c>
      <c r="AB776" s="316" t="s">
        <v>938</v>
      </c>
      <c r="AC776" s="316" t="s">
        <v>941</v>
      </c>
      <c r="AD776" s="316" t="s">
        <v>941</v>
      </c>
      <c r="AE776" s="316" t="s">
        <v>941</v>
      </c>
      <c r="AF776" s="316" t="s">
        <v>941</v>
      </c>
      <c r="AG776" s="316" t="s">
        <v>956</v>
      </c>
      <c r="AH776" s="316" t="s">
        <v>936</v>
      </c>
      <c r="AI776" s="316" t="s">
        <v>938</v>
      </c>
      <c r="AJ776" s="316" t="s">
        <v>956</v>
      </c>
      <c r="AK776" s="316" t="s">
        <v>956</v>
      </c>
      <c r="AL776" s="316" t="s">
        <v>956</v>
      </c>
      <c r="AM776" s="316" t="s">
        <v>956</v>
      </c>
      <c r="AN776" s="316" t="s">
        <v>956</v>
      </c>
      <c r="AO776" s="316" t="s">
        <v>699</v>
      </c>
      <c r="AP776" s="316" t="s">
        <v>938</v>
      </c>
      <c r="AQ776" s="316" t="s">
        <v>936</v>
      </c>
      <c r="AR776" s="316" t="s">
        <v>936</v>
      </c>
    </row>
    <row r="777" spans="1:44">
      <c r="A777" s="316" t="s">
        <v>9321</v>
      </c>
      <c r="B777" s="316" t="s">
        <v>9322</v>
      </c>
      <c r="C777" s="316" t="s">
        <v>9323</v>
      </c>
      <c r="D777" s="317">
        <v>46031</v>
      </c>
      <c r="E777" s="316" t="s">
        <v>1202</v>
      </c>
      <c r="F777" s="316" t="s">
        <v>169</v>
      </c>
      <c r="G777" s="316" t="s">
        <v>7879</v>
      </c>
      <c r="H777" s="316" t="s">
        <v>3190</v>
      </c>
      <c r="I777" s="316" t="s">
        <v>3192</v>
      </c>
      <c r="J777" s="316" t="s">
        <v>941</v>
      </c>
      <c r="K777" s="316" t="s">
        <v>982</v>
      </c>
      <c r="L777" s="316" t="s">
        <v>941</v>
      </c>
      <c r="M777" s="316" t="s">
        <v>975</v>
      </c>
      <c r="N777" s="316" t="s">
        <v>938</v>
      </c>
      <c r="O777" s="316" t="s">
        <v>956</v>
      </c>
      <c r="P777" s="316" t="s">
        <v>956</v>
      </c>
      <c r="Q777" s="316" t="s">
        <v>947</v>
      </c>
      <c r="R777" s="316" t="s">
        <v>939</v>
      </c>
      <c r="S777" s="316" t="s">
        <v>941</v>
      </c>
      <c r="T777" s="316" t="s">
        <v>940</v>
      </c>
      <c r="U777" s="316" t="s">
        <v>938</v>
      </c>
      <c r="V777" s="316" t="s">
        <v>941</v>
      </c>
      <c r="W777" s="316" t="s">
        <v>941</v>
      </c>
      <c r="X777" s="316" t="s">
        <v>956</v>
      </c>
      <c r="Y777" s="316" t="s">
        <v>936</v>
      </c>
      <c r="Z777" s="316" t="s">
        <v>941</v>
      </c>
      <c r="AA777" s="316" t="s">
        <v>956</v>
      </c>
      <c r="AB777" s="316" t="s">
        <v>938</v>
      </c>
      <c r="AC777" s="316" t="s">
        <v>941</v>
      </c>
      <c r="AD777" s="316" t="s">
        <v>941</v>
      </c>
      <c r="AE777" s="316" t="s">
        <v>941</v>
      </c>
      <c r="AF777" s="316" t="s">
        <v>941</v>
      </c>
      <c r="AG777" s="316" t="s">
        <v>956</v>
      </c>
      <c r="AH777" s="316" t="s">
        <v>940</v>
      </c>
      <c r="AI777" s="316" t="s">
        <v>938</v>
      </c>
      <c r="AJ777" s="316" t="s">
        <v>941</v>
      </c>
      <c r="AK777" s="316" t="s">
        <v>956</v>
      </c>
      <c r="AL777" s="316" t="s">
        <v>941</v>
      </c>
      <c r="AM777" s="316" t="s">
        <v>941</v>
      </c>
      <c r="AN777" s="316" t="s">
        <v>956</v>
      </c>
      <c r="AO777" s="316" t="s">
        <v>976</v>
      </c>
      <c r="AP777" s="316" t="s">
        <v>938</v>
      </c>
      <c r="AQ777" s="316" t="s">
        <v>956</v>
      </c>
      <c r="AR777" s="316" t="s">
        <v>956</v>
      </c>
    </row>
    <row r="778" spans="1:44">
      <c r="A778" s="316" t="s">
        <v>9324</v>
      </c>
      <c r="B778" s="316" t="s">
        <v>9325</v>
      </c>
      <c r="C778" s="316" t="s">
        <v>9326</v>
      </c>
      <c r="D778" s="317">
        <v>46031</v>
      </c>
      <c r="E778" s="316" t="s">
        <v>1202</v>
      </c>
      <c r="F778" s="316" t="s">
        <v>644</v>
      </c>
      <c r="G778" s="316" t="s">
        <v>7879</v>
      </c>
      <c r="H778" s="316" t="s">
        <v>3190</v>
      </c>
      <c r="I778" s="316" t="s">
        <v>8577</v>
      </c>
      <c r="J778" s="316" t="s">
        <v>941</v>
      </c>
      <c r="K778" s="316" t="s">
        <v>941</v>
      </c>
      <c r="L778" s="316" t="s">
        <v>941</v>
      </c>
      <c r="M778" s="316" t="s">
        <v>956</v>
      </c>
      <c r="N778" s="316" t="s">
        <v>940</v>
      </c>
      <c r="O778" s="316" t="s">
        <v>941</v>
      </c>
      <c r="P778" s="316" t="s">
        <v>955</v>
      </c>
      <c r="Q778" s="316" t="s">
        <v>947</v>
      </c>
      <c r="R778" s="316" t="s">
        <v>956</v>
      </c>
      <c r="S778" s="316" t="s">
        <v>947</v>
      </c>
      <c r="T778" s="316" t="s">
        <v>940</v>
      </c>
      <c r="U778" s="316" t="s">
        <v>938</v>
      </c>
      <c r="V778" s="316" t="s">
        <v>941</v>
      </c>
      <c r="W778" s="316" t="s">
        <v>941</v>
      </c>
      <c r="X778" s="316" t="s">
        <v>941</v>
      </c>
      <c r="Y778" s="316" t="s">
        <v>941</v>
      </c>
      <c r="Z778" s="316" t="s">
        <v>956</v>
      </c>
      <c r="AA778" s="316" t="s">
        <v>940</v>
      </c>
      <c r="AB778" s="316" t="s">
        <v>938</v>
      </c>
      <c r="AC778" s="316" t="s">
        <v>947</v>
      </c>
      <c r="AD778" s="316" t="s">
        <v>936</v>
      </c>
      <c r="AE778" s="316" t="s">
        <v>941</v>
      </c>
      <c r="AF778" s="316" t="s">
        <v>946</v>
      </c>
      <c r="AG778" s="316" t="s">
        <v>947</v>
      </c>
      <c r="AH778" s="316" t="s">
        <v>942</v>
      </c>
      <c r="AI778" s="316" t="s">
        <v>938</v>
      </c>
      <c r="AJ778" s="316" t="s">
        <v>956</v>
      </c>
      <c r="AK778" s="316" t="s">
        <v>956</v>
      </c>
      <c r="AL778" s="316" t="s">
        <v>956</v>
      </c>
      <c r="AM778" s="316" t="s">
        <v>941</v>
      </c>
      <c r="AN778" s="316" t="s">
        <v>956</v>
      </c>
      <c r="AO778" s="316" t="s">
        <v>699</v>
      </c>
      <c r="AP778" s="316" t="s">
        <v>938</v>
      </c>
      <c r="AQ778" s="316" t="s">
        <v>956</v>
      </c>
      <c r="AR778" s="316" t="s">
        <v>941</v>
      </c>
    </row>
    <row r="779" spans="1:44">
      <c r="A779" s="316" t="s">
        <v>9327</v>
      </c>
      <c r="B779" s="316" t="s">
        <v>9328</v>
      </c>
      <c r="C779" s="316" t="s">
        <v>9329</v>
      </c>
      <c r="D779" s="317">
        <v>46031</v>
      </c>
      <c r="E779" s="316" t="s">
        <v>1202</v>
      </c>
      <c r="F779" s="316" t="s">
        <v>644</v>
      </c>
      <c r="G779" s="316" t="s">
        <v>7879</v>
      </c>
      <c r="H779" s="316" t="s">
        <v>3190</v>
      </c>
      <c r="I779" s="316" t="s">
        <v>3563</v>
      </c>
      <c r="J779" s="316" t="s">
        <v>941</v>
      </c>
      <c r="K779" s="316" t="s">
        <v>941</v>
      </c>
      <c r="L779" s="316" t="s">
        <v>941</v>
      </c>
      <c r="M779" s="316" t="s">
        <v>956</v>
      </c>
      <c r="N779" s="316" t="s">
        <v>940</v>
      </c>
      <c r="O779" s="316" t="s">
        <v>941</v>
      </c>
      <c r="P779" s="316" t="s">
        <v>955</v>
      </c>
      <c r="Q779" s="316" t="s">
        <v>947</v>
      </c>
      <c r="R779" s="316" t="s">
        <v>941</v>
      </c>
      <c r="S779" s="316" t="s">
        <v>941</v>
      </c>
      <c r="T779" s="316" t="s">
        <v>940</v>
      </c>
      <c r="U779" s="316" t="s">
        <v>940</v>
      </c>
      <c r="V779" s="316" t="s">
        <v>955</v>
      </c>
      <c r="W779" s="316" t="s">
        <v>978</v>
      </c>
      <c r="X779" s="316" t="s">
        <v>978</v>
      </c>
      <c r="Y779" s="316" t="s">
        <v>942</v>
      </c>
      <c r="Z779" s="316" t="s">
        <v>941</v>
      </c>
      <c r="AA779" s="316" t="s">
        <v>940</v>
      </c>
      <c r="AB779" s="316" t="s">
        <v>940</v>
      </c>
      <c r="AC779" s="316" t="s">
        <v>947</v>
      </c>
      <c r="AD779" s="316" t="s">
        <v>947</v>
      </c>
      <c r="AE779" s="316" t="s">
        <v>941</v>
      </c>
      <c r="AF779" s="316" t="s">
        <v>941</v>
      </c>
      <c r="AG779" s="316" t="s">
        <v>947</v>
      </c>
      <c r="AH779" s="316" t="s">
        <v>699</v>
      </c>
      <c r="AI779" s="316" t="s">
        <v>938</v>
      </c>
      <c r="AJ779" s="316" t="s">
        <v>938</v>
      </c>
      <c r="AK779" s="316" t="s">
        <v>938</v>
      </c>
      <c r="AL779" s="316" t="s">
        <v>938</v>
      </c>
      <c r="AM779" s="316" t="s">
        <v>938</v>
      </c>
      <c r="AN779" s="316" t="s">
        <v>938</v>
      </c>
      <c r="AO779" s="316" t="s">
        <v>938</v>
      </c>
      <c r="AP779" s="316" t="s">
        <v>938</v>
      </c>
      <c r="AQ779" s="316" t="s">
        <v>938</v>
      </c>
      <c r="AR779" s="316" t="s">
        <v>938</v>
      </c>
    </row>
    <row r="780" spans="1:44">
      <c r="A780" s="316" t="s">
        <v>9330</v>
      </c>
      <c r="B780" s="316" t="s">
        <v>9331</v>
      </c>
      <c r="C780" s="316" t="s">
        <v>9332</v>
      </c>
      <c r="D780" s="317">
        <v>46031</v>
      </c>
      <c r="E780" s="316" t="s">
        <v>1202</v>
      </c>
      <c r="F780" s="316" t="s">
        <v>644</v>
      </c>
      <c r="G780" s="316" t="s">
        <v>7879</v>
      </c>
      <c r="H780" s="316" t="s">
        <v>3190</v>
      </c>
      <c r="I780" s="316" t="s">
        <v>8577</v>
      </c>
      <c r="J780" s="316" t="s">
        <v>941</v>
      </c>
      <c r="K780" s="316" t="s">
        <v>941</v>
      </c>
      <c r="L780" s="316" t="s">
        <v>941</v>
      </c>
      <c r="M780" s="316" t="s">
        <v>940</v>
      </c>
      <c r="N780" s="316" t="s">
        <v>940</v>
      </c>
      <c r="O780" s="316" t="s">
        <v>941</v>
      </c>
      <c r="P780" s="316" t="s">
        <v>955</v>
      </c>
      <c r="Q780" s="316" t="s">
        <v>947</v>
      </c>
      <c r="R780" s="316" t="s">
        <v>956</v>
      </c>
      <c r="S780" s="316" t="s">
        <v>941</v>
      </c>
      <c r="T780" s="316" t="s">
        <v>940</v>
      </c>
      <c r="U780" s="316" t="s">
        <v>938</v>
      </c>
      <c r="V780" s="316" t="s">
        <v>941</v>
      </c>
      <c r="W780" s="316" t="s">
        <v>941</v>
      </c>
      <c r="X780" s="316" t="s">
        <v>941</v>
      </c>
      <c r="Y780" s="316" t="s">
        <v>941</v>
      </c>
      <c r="Z780" s="316" t="s">
        <v>956</v>
      </c>
      <c r="AA780" s="316" t="s">
        <v>940</v>
      </c>
      <c r="AB780" s="316" t="s">
        <v>938</v>
      </c>
      <c r="AC780" s="316" t="s">
        <v>947</v>
      </c>
      <c r="AD780" s="316" t="s">
        <v>947</v>
      </c>
      <c r="AE780" s="316" t="s">
        <v>956</v>
      </c>
      <c r="AF780" s="316" t="s">
        <v>947</v>
      </c>
      <c r="AG780" s="316" t="s">
        <v>947</v>
      </c>
      <c r="AH780" s="316" t="s">
        <v>942</v>
      </c>
      <c r="AI780" s="316" t="s">
        <v>938</v>
      </c>
      <c r="AJ780" s="316" t="s">
        <v>956</v>
      </c>
      <c r="AK780" s="316" t="s">
        <v>956</v>
      </c>
      <c r="AL780" s="316" t="s">
        <v>956</v>
      </c>
      <c r="AM780" s="316" t="s">
        <v>941</v>
      </c>
      <c r="AN780" s="316" t="s">
        <v>956</v>
      </c>
      <c r="AO780" s="316" t="s">
        <v>699</v>
      </c>
      <c r="AP780" s="316" t="s">
        <v>938</v>
      </c>
      <c r="AQ780" s="316" t="s">
        <v>956</v>
      </c>
      <c r="AR780" s="316" t="s">
        <v>941</v>
      </c>
    </row>
    <row r="781" spans="1:44">
      <c r="A781" s="316" t="s">
        <v>9333</v>
      </c>
      <c r="B781" s="316" t="s">
        <v>9334</v>
      </c>
      <c r="C781" s="316" t="s">
        <v>9335</v>
      </c>
      <c r="D781" s="317">
        <v>46031</v>
      </c>
      <c r="E781" s="316" t="s">
        <v>7887</v>
      </c>
      <c r="F781" s="316" t="s">
        <v>644</v>
      </c>
      <c r="G781" s="316" t="s">
        <v>7879</v>
      </c>
      <c r="H781" s="316" t="s">
        <v>3190</v>
      </c>
      <c r="I781" s="316" t="s">
        <v>3285</v>
      </c>
      <c r="J781" s="316" t="s">
        <v>955</v>
      </c>
      <c r="K781" s="316" t="s">
        <v>956</v>
      </c>
      <c r="L781" s="316" t="s">
        <v>955</v>
      </c>
      <c r="M781" s="316" t="s">
        <v>956</v>
      </c>
      <c r="N781" s="316" t="s">
        <v>938</v>
      </c>
      <c r="O781" s="316" t="s">
        <v>955</v>
      </c>
      <c r="P781" s="316" t="s">
        <v>955</v>
      </c>
      <c r="Q781" s="316" t="s">
        <v>955</v>
      </c>
      <c r="R781" s="316" t="s">
        <v>955</v>
      </c>
      <c r="S781" s="316" t="s">
        <v>955</v>
      </c>
      <c r="T781" s="316" t="s">
        <v>940</v>
      </c>
      <c r="U781" s="316" t="s">
        <v>938</v>
      </c>
      <c r="V781" s="316" t="s">
        <v>955</v>
      </c>
      <c r="W781" s="316" t="s">
        <v>955</v>
      </c>
      <c r="X781" s="316" t="s">
        <v>955</v>
      </c>
      <c r="Y781" s="316" t="s">
        <v>956</v>
      </c>
      <c r="Z781" s="316" t="s">
        <v>955</v>
      </c>
      <c r="AA781" s="316" t="s">
        <v>975</v>
      </c>
      <c r="AB781" s="316" t="s">
        <v>938</v>
      </c>
      <c r="AC781" s="316" t="s">
        <v>956</v>
      </c>
      <c r="AD781" s="316" t="s">
        <v>956</v>
      </c>
      <c r="AE781" s="316" t="s">
        <v>956</v>
      </c>
      <c r="AF781" s="316" t="s">
        <v>955</v>
      </c>
      <c r="AG781" s="316" t="s">
        <v>955</v>
      </c>
      <c r="AH781" s="316" t="s">
        <v>940</v>
      </c>
      <c r="AI781" s="316" t="s">
        <v>938</v>
      </c>
      <c r="AJ781" s="316" t="s">
        <v>955</v>
      </c>
      <c r="AK781" s="316" t="s">
        <v>955</v>
      </c>
      <c r="AL781" s="316" t="s">
        <v>955</v>
      </c>
      <c r="AM781" s="316" t="s">
        <v>955</v>
      </c>
      <c r="AN781" s="316" t="s">
        <v>955</v>
      </c>
      <c r="AO781" s="316" t="s">
        <v>935</v>
      </c>
      <c r="AP781" s="316" t="s">
        <v>938</v>
      </c>
      <c r="AQ781" s="316" t="s">
        <v>936</v>
      </c>
      <c r="AR781" s="316" t="s">
        <v>936</v>
      </c>
    </row>
    <row r="782" spans="1:44">
      <c r="A782" s="316" t="s">
        <v>9336</v>
      </c>
      <c r="B782" s="316" t="s">
        <v>9337</v>
      </c>
      <c r="C782" s="316" t="s">
        <v>9338</v>
      </c>
      <c r="D782" s="317">
        <v>46031</v>
      </c>
      <c r="E782" s="316" t="s">
        <v>1202</v>
      </c>
      <c r="F782" s="316" t="s">
        <v>169</v>
      </c>
      <c r="G782" s="316" t="s">
        <v>7879</v>
      </c>
      <c r="H782" s="316" t="s">
        <v>3190</v>
      </c>
      <c r="I782" s="316" t="s">
        <v>3192</v>
      </c>
      <c r="J782" s="316" t="s">
        <v>982</v>
      </c>
      <c r="K782" s="316" t="s">
        <v>982</v>
      </c>
      <c r="L782" s="316" t="s">
        <v>982</v>
      </c>
      <c r="M782" s="316" t="s">
        <v>955</v>
      </c>
      <c r="N782" s="316" t="s">
        <v>938</v>
      </c>
      <c r="O782" s="316" t="s">
        <v>982</v>
      </c>
      <c r="P782" s="316" t="s">
        <v>982</v>
      </c>
      <c r="Q782" s="316" t="s">
        <v>939</v>
      </c>
      <c r="R782" s="316" t="s">
        <v>982</v>
      </c>
      <c r="S782" s="316" t="s">
        <v>963</v>
      </c>
      <c r="T782" s="316" t="s">
        <v>975</v>
      </c>
      <c r="U782" s="316" t="s">
        <v>938</v>
      </c>
      <c r="V782" s="316" t="s">
        <v>982</v>
      </c>
      <c r="W782" s="316" t="s">
        <v>982</v>
      </c>
      <c r="X782" s="316" t="s">
        <v>982</v>
      </c>
      <c r="Y782" s="316" t="s">
        <v>936</v>
      </c>
      <c r="Z782" s="316" t="s">
        <v>982</v>
      </c>
      <c r="AA782" s="316" t="s">
        <v>978</v>
      </c>
      <c r="AB782" s="316" t="s">
        <v>938</v>
      </c>
      <c r="AC782" s="316" t="s">
        <v>982</v>
      </c>
      <c r="AD782" s="316" t="s">
        <v>982</v>
      </c>
      <c r="AE782" s="316" t="s">
        <v>982</v>
      </c>
      <c r="AF782" s="316" t="s">
        <v>982</v>
      </c>
      <c r="AG782" s="316" t="s">
        <v>978</v>
      </c>
      <c r="AH782" s="316" t="s">
        <v>975</v>
      </c>
      <c r="AI782" s="316" t="s">
        <v>938</v>
      </c>
      <c r="AJ782" s="316" t="s">
        <v>955</v>
      </c>
      <c r="AK782" s="316" t="s">
        <v>978</v>
      </c>
      <c r="AL782" s="316" t="s">
        <v>978</v>
      </c>
      <c r="AM782" s="316" t="s">
        <v>978</v>
      </c>
      <c r="AN782" s="316" t="s">
        <v>978</v>
      </c>
      <c r="AO782" s="316" t="s">
        <v>935</v>
      </c>
      <c r="AP782" s="316" t="s">
        <v>938</v>
      </c>
      <c r="AQ782" s="316" t="s">
        <v>978</v>
      </c>
      <c r="AR782" s="316" t="s">
        <v>936</v>
      </c>
    </row>
    <row r="783" spans="1:44">
      <c r="A783" s="316" t="s">
        <v>9339</v>
      </c>
      <c r="B783" s="316" t="s">
        <v>9340</v>
      </c>
      <c r="C783" s="316" t="s">
        <v>9341</v>
      </c>
      <c r="D783" s="317">
        <v>46032</v>
      </c>
      <c r="E783" s="316" t="s">
        <v>1202</v>
      </c>
      <c r="F783" s="316" t="s">
        <v>644</v>
      </c>
      <c r="G783" s="316" t="s">
        <v>7879</v>
      </c>
      <c r="H783" s="316" t="s">
        <v>3190</v>
      </c>
      <c r="I783" s="316" t="s">
        <v>8577</v>
      </c>
      <c r="J783" s="316" t="s">
        <v>941</v>
      </c>
      <c r="K783" s="316" t="s">
        <v>941</v>
      </c>
      <c r="L783" s="316" t="s">
        <v>941</v>
      </c>
      <c r="M783" s="316" t="s">
        <v>956</v>
      </c>
      <c r="N783" s="316" t="s">
        <v>940</v>
      </c>
      <c r="O783" s="316" t="s">
        <v>941</v>
      </c>
      <c r="P783" s="316" t="s">
        <v>956</v>
      </c>
      <c r="Q783" s="316" t="s">
        <v>947</v>
      </c>
      <c r="R783" s="316" t="s">
        <v>941</v>
      </c>
      <c r="S783" s="316" t="s">
        <v>941</v>
      </c>
      <c r="T783" s="316" t="s">
        <v>940</v>
      </c>
      <c r="U783" s="316" t="s">
        <v>940</v>
      </c>
      <c r="V783" s="316" t="s">
        <v>941</v>
      </c>
      <c r="W783" s="316" t="s">
        <v>941</v>
      </c>
      <c r="X783" s="316" t="s">
        <v>941</v>
      </c>
      <c r="Y783" s="316" t="s">
        <v>941</v>
      </c>
      <c r="Z783" s="316" t="s">
        <v>978</v>
      </c>
      <c r="AA783" s="316" t="s">
        <v>940</v>
      </c>
      <c r="AB783" s="316" t="s">
        <v>938</v>
      </c>
      <c r="AC783" s="316" t="s">
        <v>947</v>
      </c>
      <c r="AD783" s="316" t="s">
        <v>947</v>
      </c>
      <c r="AE783" s="316" t="s">
        <v>936</v>
      </c>
      <c r="AF783" s="316" t="s">
        <v>941</v>
      </c>
      <c r="AG783" s="316" t="s">
        <v>947</v>
      </c>
      <c r="AH783" s="316" t="s">
        <v>940</v>
      </c>
      <c r="AI783" s="316" t="s">
        <v>938</v>
      </c>
      <c r="AJ783" s="316" t="s">
        <v>956</v>
      </c>
      <c r="AK783" s="316" t="s">
        <v>956</v>
      </c>
      <c r="AL783" s="316" t="s">
        <v>941</v>
      </c>
      <c r="AM783" s="316" t="s">
        <v>978</v>
      </c>
      <c r="AN783" s="316" t="s">
        <v>956</v>
      </c>
      <c r="AO783" s="316" t="s">
        <v>699</v>
      </c>
      <c r="AP783" s="316" t="s">
        <v>938</v>
      </c>
      <c r="AQ783" s="316" t="s">
        <v>956</v>
      </c>
      <c r="AR783" s="316" t="s">
        <v>956</v>
      </c>
    </row>
    <row r="784" spans="1:44">
      <c r="A784" s="316" t="s">
        <v>9342</v>
      </c>
      <c r="B784" s="316" t="s">
        <v>9343</v>
      </c>
      <c r="C784" s="316" t="s">
        <v>9344</v>
      </c>
      <c r="D784" s="317">
        <v>46034</v>
      </c>
      <c r="E784" s="316" t="s">
        <v>1202</v>
      </c>
      <c r="F784" s="316" t="s">
        <v>644</v>
      </c>
      <c r="G784" s="316" t="s">
        <v>7879</v>
      </c>
      <c r="H784" s="316" t="s">
        <v>3190</v>
      </c>
      <c r="I784" s="316" t="s">
        <v>8577</v>
      </c>
      <c r="J784" s="316" t="s">
        <v>941</v>
      </c>
      <c r="K784" s="316" t="s">
        <v>941</v>
      </c>
      <c r="L784" s="316" t="s">
        <v>941</v>
      </c>
      <c r="M784" s="316" t="s">
        <v>956</v>
      </c>
      <c r="N784" s="316" t="s">
        <v>940</v>
      </c>
      <c r="O784" s="316" t="s">
        <v>941</v>
      </c>
      <c r="P784" s="316" t="s">
        <v>955</v>
      </c>
      <c r="Q784" s="316" t="s">
        <v>955</v>
      </c>
      <c r="R784" s="316" t="s">
        <v>978</v>
      </c>
      <c r="S784" s="316" t="s">
        <v>941</v>
      </c>
      <c r="T784" s="316" t="s">
        <v>940</v>
      </c>
      <c r="U784" s="316" t="s">
        <v>940</v>
      </c>
      <c r="V784" s="316" t="s">
        <v>941</v>
      </c>
      <c r="W784" s="316" t="s">
        <v>941</v>
      </c>
      <c r="X784" s="316" t="s">
        <v>941</v>
      </c>
      <c r="Y784" s="316" t="s">
        <v>941</v>
      </c>
      <c r="Z784" s="316" t="s">
        <v>956</v>
      </c>
      <c r="AA784" s="316" t="s">
        <v>940</v>
      </c>
      <c r="AB784" s="316" t="s">
        <v>940</v>
      </c>
      <c r="AC784" s="316" t="s">
        <v>956</v>
      </c>
      <c r="AD784" s="316" t="s">
        <v>947</v>
      </c>
      <c r="AE784" s="316" t="s">
        <v>941</v>
      </c>
      <c r="AF784" s="316" t="s">
        <v>941</v>
      </c>
      <c r="AG784" s="316" t="s">
        <v>941</v>
      </c>
      <c r="AH784" s="316" t="s">
        <v>956</v>
      </c>
      <c r="AI784" s="316" t="s">
        <v>938</v>
      </c>
      <c r="AJ784" s="316" t="s">
        <v>956</v>
      </c>
      <c r="AK784" s="316" t="s">
        <v>956</v>
      </c>
      <c r="AL784" s="316" t="s">
        <v>956</v>
      </c>
      <c r="AM784" s="316" t="s">
        <v>956</v>
      </c>
      <c r="AN784" s="316" t="s">
        <v>956</v>
      </c>
      <c r="AO784" s="316" t="s">
        <v>699</v>
      </c>
      <c r="AP784" s="316" t="s">
        <v>938</v>
      </c>
      <c r="AQ784" s="316" t="s">
        <v>936</v>
      </c>
      <c r="AR784" s="316" t="s">
        <v>936</v>
      </c>
    </row>
    <row r="785" spans="1:44">
      <c r="A785" s="316" t="s">
        <v>9345</v>
      </c>
      <c r="B785" s="316" t="s">
        <v>9346</v>
      </c>
      <c r="C785" s="316" t="s">
        <v>9347</v>
      </c>
      <c r="D785" s="317">
        <v>46034</v>
      </c>
      <c r="E785" s="316" t="s">
        <v>1202</v>
      </c>
      <c r="F785" s="316" t="s">
        <v>644</v>
      </c>
      <c r="G785" s="316" t="s">
        <v>7879</v>
      </c>
      <c r="H785" s="316" t="s">
        <v>3190</v>
      </c>
      <c r="I785" s="316" t="s">
        <v>8577</v>
      </c>
      <c r="J785" s="316" t="s">
        <v>941</v>
      </c>
      <c r="K785" s="316" t="s">
        <v>941</v>
      </c>
      <c r="L785" s="316" t="s">
        <v>941</v>
      </c>
      <c r="M785" s="316" t="s">
        <v>956</v>
      </c>
      <c r="N785" s="316" t="s">
        <v>940</v>
      </c>
      <c r="O785" s="316" t="s">
        <v>941</v>
      </c>
      <c r="P785" s="316" t="s">
        <v>955</v>
      </c>
      <c r="Q785" s="316" t="s">
        <v>947</v>
      </c>
      <c r="R785" s="316" t="s">
        <v>941</v>
      </c>
      <c r="S785" s="316" t="s">
        <v>941</v>
      </c>
      <c r="T785" s="316" t="s">
        <v>940</v>
      </c>
      <c r="U785" s="316" t="s">
        <v>940</v>
      </c>
      <c r="V785" s="316" t="s">
        <v>941</v>
      </c>
      <c r="W785" s="316" t="s">
        <v>941</v>
      </c>
      <c r="X785" s="316" t="s">
        <v>941</v>
      </c>
      <c r="Y785" s="316" t="s">
        <v>941</v>
      </c>
      <c r="Z785" s="316" t="s">
        <v>941</v>
      </c>
      <c r="AA785" s="316" t="s">
        <v>940</v>
      </c>
      <c r="AB785" s="316" t="s">
        <v>940</v>
      </c>
      <c r="AC785" s="316" t="s">
        <v>939</v>
      </c>
      <c r="AD785" s="316" t="s">
        <v>947</v>
      </c>
      <c r="AE785" s="316" t="s">
        <v>941</v>
      </c>
      <c r="AF785" s="316" t="s">
        <v>941</v>
      </c>
      <c r="AG785" s="316" t="s">
        <v>941</v>
      </c>
      <c r="AH785" s="316" t="s">
        <v>956</v>
      </c>
      <c r="AI785" s="316" t="s">
        <v>938</v>
      </c>
      <c r="AJ785" s="316" t="s">
        <v>978</v>
      </c>
      <c r="AK785" s="316" t="s">
        <v>956</v>
      </c>
      <c r="AL785" s="316" t="s">
        <v>941</v>
      </c>
      <c r="AM785" s="316" t="s">
        <v>941</v>
      </c>
      <c r="AN785" s="316" t="s">
        <v>947</v>
      </c>
      <c r="AO785" s="316" t="s">
        <v>699</v>
      </c>
      <c r="AP785" s="316" t="s">
        <v>940</v>
      </c>
      <c r="AQ785" s="316" t="s">
        <v>941</v>
      </c>
      <c r="AR785" s="316" t="s">
        <v>978</v>
      </c>
    </row>
    <row r="786" spans="1:44">
      <c r="A786" s="316" t="s">
        <v>9348</v>
      </c>
      <c r="B786" s="316" t="s">
        <v>9349</v>
      </c>
      <c r="C786" s="316" t="s">
        <v>9350</v>
      </c>
      <c r="D786" s="317">
        <v>46034</v>
      </c>
      <c r="E786" s="316" t="s">
        <v>1202</v>
      </c>
      <c r="F786" s="316" t="s">
        <v>644</v>
      </c>
      <c r="G786" s="316" t="s">
        <v>7879</v>
      </c>
      <c r="H786" s="316" t="s">
        <v>3190</v>
      </c>
      <c r="I786" s="316" t="s">
        <v>8577</v>
      </c>
      <c r="J786" s="316" t="s">
        <v>941</v>
      </c>
      <c r="K786" s="316" t="s">
        <v>941</v>
      </c>
      <c r="L786" s="316" t="s">
        <v>941</v>
      </c>
      <c r="M786" s="316" t="s">
        <v>956</v>
      </c>
      <c r="N786" s="316" t="s">
        <v>940</v>
      </c>
      <c r="O786" s="316" t="s">
        <v>941</v>
      </c>
      <c r="P786" s="316" t="s">
        <v>955</v>
      </c>
      <c r="Q786" s="316" t="s">
        <v>947</v>
      </c>
      <c r="R786" s="316" t="s">
        <v>941</v>
      </c>
      <c r="S786" s="316" t="s">
        <v>941</v>
      </c>
      <c r="T786" s="316" t="s">
        <v>940</v>
      </c>
      <c r="U786" s="316" t="s">
        <v>940</v>
      </c>
      <c r="V786" s="316" t="s">
        <v>941</v>
      </c>
      <c r="W786" s="316" t="s">
        <v>941</v>
      </c>
      <c r="X786" s="316" t="s">
        <v>941</v>
      </c>
      <c r="Y786" s="316" t="s">
        <v>941</v>
      </c>
      <c r="Z786" s="316" t="s">
        <v>941</v>
      </c>
      <c r="AA786" s="316" t="s">
        <v>940</v>
      </c>
      <c r="AB786" s="316" t="s">
        <v>940</v>
      </c>
      <c r="AC786" s="316" t="s">
        <v>947</v>
      </c>
      <c r="AD786" s="316" t="s">
        <v>947</v>
      </c>
      <c r="AE786" s="316" t="s">
        <v>947</v>
      </c>
      <c r="AF786" s="316" t="s">
        <v>941</v>
      </c>
      <c r="AG786" s="316" t="s">
        <v>947</v>
      </c>
      <c r="AH786" s="316" t="s">
        <v>956</v>
      </c>
      <c r="AI786" s="316" t="s">
        <v>938</v>
      </c>
      <c r="AJ786" s="316" t="s">
        <v>956</v>
      </c>
      <c r="AK786" s="316" t="s">
        <v>956</v>
      </c>
      <c r="AL786" s="316" t="s">
        <v>941</v>
      </c>
      <c r="AM786" s="316" t="s">
        <v>941</v>
      </c>
      <c r="AN786" s="316" t="s">
        <v>947</v>
      </c>
      <c r="AO786" s="316" t="s">
        <v>699</v>
      </c>
      <c r="AP786" s="316" t="s">
        <v>938</v>
      </c>
      <c r="AQ786" s="316" t="s">
        <v>41</v>
      </c>
      <c r="AR786" s="316" t="s">
        <v>41</v>
      </c>
    </row>
    <row r="787" spans="1:44">
      <c r="A787" s="316" t="s">
        <v>9351</v>
      </c>
      <c r="B787" s="316" t="s">
        <v>9352</v>
      </c>
      <c r="C787" s="316" t="s">
        <v>9353</v>
      </c>
      <c r="D787" s="317">
        <v>46035</v>
      </c>
      <c r="E787" s="316" t="s">
        <v>1202</v>
      </c>
      <c r="F787" s="316" t="s">
        <v>644</v>
      </c>
      <c r="G787" s="316" t="s">
        <v>7879</v>
      </c>
      <c r="H787" s="316" t="s">
        <v>3190</v>
      </c>
      <c r="I787" s="316" t="s">
        <v>8577</v>
      </c>
      <c r="J787" s="316" t="s">
        <v>941</v>
      </c>
      <c r="K787" s="316" t="s">
        <v>941</v>
      </c>
      <c r="L787" s="316" t="s">
        <v>956</v>
      </c>
      <c r="M787" s="316" t="s">
        <v>956</v>
      </c>
      <c r="N787" s="316" t="s">
        <v>938</v>
      </c>
      <c r="O787" s="316" t="s">
        <v>941</v>
      </c>
      <c r="P787" s="316" t="s">
        <v>955</v>
      </c>
      <c r="Q787" s="316" t="s">
        <v>947</v>
      </c>
      <c r="R787" s="316" t="s">
        <v>941</v>
      </c>
      <c r="S787" s="316" t="s">
        <v>956</v>
      </c>
      <c r="T787" s="316" t="s">
        <v>940</v>
      </c>
      <c r="U787" s="316" t="s">
        <v>962</v>
      </c>
      <c r="V787" s="316" t="s">
        <v>956</v>
      </c>
      <c r="W787" s="316" t="s">
        <v>941</v>
      </c>
      <c r="X787" s="316" t="s">
        <v>941</v>
      </c>
      <c r="Y787" s="316" t="s">
        <v>941</v>
      </c>
      <c r="Z787" s="316" t="s">
        <v>1046</v>
      </c>
      <c r="AA787" s="316" t="s">
        <v>940</v>
      </c>
      <c r="AB787" s="316" t="s">
        <v>962</v>
      </c>
      <c r="AC787" s="316" t="s">
        <v>956</v>
      </c>
      <c r="AD787" s="316" t="s">
        <v>947</v>
      </c>
      <c r="AE787" s="316" t="s">
        <v>956</v>
      </c>
      <c r="AF787" s="316" t="s">
        <v>947</v>
      </c>
      <c r="AG787" s="316" t="s">
        <v>947</v>
      </c>
      <c r="AH787" s="316" t="s">
        <v>940</v>
      </c>
      <c r="AI787" s="316" t="s">
        <v>938</v>
      </c>
      <c r="AJ787" s="316" t="s">
        <v>956</v>
      </c>
      <c r="AK787" s="316" t="s">
        <v>956</v>
      </c>
      <c r="AL787" s="316" t="s">
        <v>956</v>
      </c>
      <c r="AM787" s="316" t="s">
        <v>699</v>
      </c>
      <c r="AN787" s="316" t="s">
        <v>956</v>
      </c>
      <c r="AO787" s="316" t="s">
        <v>699</v>
      </c>
      <c r="AP787" s="316" t="s">
        <v>938</v>
      </c>
      <c r="AQ787" s="316" t="s">
        <v>956</v>
      </c>
      <c r="AR787" s="316" t="s">
        <v>956</v>
      </c>
    </row>
    <row r="788" spans="1:44">
      <c r="A788" s="316" t="s">
        <v>9354</v>
      </c>
      <c r="B788" s="316" t="s">
        <v>9355</v>
      </c>
      <c r="C788" s="316" t="s">
        <v>9356</v>
      </c>
      <c r="D788" s="317">
        <v>46034</v>
      </c>
      <c r="E788" s="316" t="s">
        <v>984</v>
      </c>
      <c r="F788" s="316" t="s">
        <v>644</v>
      </c>
      <c r="G788" s="316" t="s">
        <v>7879</v>
      </c>
      <c r="H788" s="316" t="s">
        <v>3190</v>
      </c>
      <c r="I788" s="316" t="s">
        <v>3459</v>
      </c>
      <c r="J788" s="316" t="s">
        <v>947</v>
      </c>
      <c r="K788" s="316" t="s">
        <v>947</v>
      </c>
      <c r="L788" s="316" t="s">
        <v>947</v>
      </c>
      <c r="M788" s="316" t="s">
        <v>935</v>
      </c>
      <c r="N788" s="316" t="s">
        <v>940</v>
      </c>
      <c r="O788" s="316" t="s">
        <v>947</v>
      </c>
      <c r="P788" s="316" t="s">
        <v>956</v>
      </c>
      <c r="Q788" s="316" t="s">
        <v>947</v>
      </c>
      <c r="R788" s="316" t="s">
        <v>956</v>
      </c>
      <c r="S788" s="316" t="s">
        <v>947</v>
      </c>
      <c r="T788" s="316" t="s">
        <v>935</v>
      </c>
      <c r="U788" s="316" t="s">
        <v>938</v>
      </c>
      <c r="V788" s="316" t="s">
        <v>947</v>
      </c>
      <c r="W788" s="316" t="s">
        <v>947</v>
      </c>
      <c r="X788" s="316" t="s">
        <v>947</v>
      </c>
      <c r="Y788" s="316" t="s">
        <v>947</v>
      </c>
      <c r="Z788" s="316" t="s">
        <v>947</v>
      </c>
      <c r="AA788" s="316" t="s">
        <v>956</v>
      </c>
      <c r="AB788" s="316" t="s">
        <v>961</v>
      </c>
      <c r="AC788" s="316" t="s">
        <v>941</v>
      </c>
      <c r="AD788" s="316" t="s">
        <v>956</v>
      </c>
      <c r="AE788" s="316" t="s">
        <v>941</v>
      </c>
      <c r="AF788" s="316" t="s">
        <v>941</v>
      </c>
      <c r="AG788" s="316" t="s">
        <v>941</v>
      </c>
      <c r="AH788" s="316" t="s">
        <v>935</v>
      </c>
      <c r="AI788" s="316" t="s">
        <v>938</v>
      </c>
      <c r="AJ788" s="316" t="s">
        <v>941</v>
      </c>
      <c r="AK788" s="316" t="s">
        <v>947</v>
      </c>
      <c r="AL788" s="316" t="s">
        <v>941</v>
      </c>
      <c r="AM788" s="316" t="s">
        <v>941</v>
      </c>
      <c r="AN788" s="316" t="s">
        <v>941</v>
      </c>
      <c r="AO788" s="316" t="s">
        <v>699</v>
      </c>
      <c r="AP788" s="316" t="s">
        <v>938</v>
      </c>
      <c r="AQ788" s="316" t="s">
        <v>936</v>
      </c>
      <c r="AR788" s="316" t="s">
        <v>956</v>
      </c>
    </row>
    <row r="789" spans="1:44">
      <c r="A789" s="316" t="s">
        <v>9357</v>
      </c>
      <c r="B789" s="316" t="s">
        <v>9358</v>
      </c>
      <c r="C789" s="316" t="s">
        <v>9359</v>
      </c>
      <c r="D789" s="317">
        <v>46034</v>
      </c>
      <c r="E789" s="316" t="s">
        <v>1202</v>
      </c>
      <c r="F789" s="316" t="s">
        <v>644</v>
      </c>
      <c r="G789" s="316" t="s">
        <v>7879</v>
      </c>
      <c r="H789" s="316" t="s">
        <v>3190</v>
      </c>
      <c r="I789" s="316" t="s">
        <v>3197</v>
      </c>
      <c r="J789" s="316" t="s">
        <v>941</v>
      </c>
      <c r="K789" s="316" t="s">
        <v>941</v>
      </c>
      <c r="L789" s="316" t="s">
        <v>941</v>
      </c>
      <c r="M789" s="316" t="s">
        <v>947</v>
      </c>
      <c r="N789" s="316" t="s">
        <v>940</v>
      </c>
      <c r="O789" s="316" t="s">
        <v>941</v>
      </c>
      <c r="P789" s="316" t="s">
        <v>941</v>
      </c>
      <c r="Q789" s="316" t="s">
        <v>947</v>
      </c>
      <c r="R789" s="316" t="s">
        <v>941</v>
      </c>
      <c r="S789" s="316" t="s">
        <v>941</v>
      </c>
      <c r="T789" s="316" t="s">
        <v>947</v>
      </c>
      <c r="U789" s="316" t="s">
        <v>940</v>
      </c>
      <c r="V789" s="316" t="s">
        <v>947</v>
      </c>
      <c r="W789" s="316" t="s">
        <v>941</v>
      </c>
      <c r="X789" s="316" t="s">
        <v>1046</v>
      </c>
      <c r="Y789" s="316" t="s">
        <v>941</v>
      </c>
      <c r="Z789" s="316" t="s">
        <v>982</v>
      </c>
      <c r="AA789" s="316" t="s">
        <v>956</v>
      </c>
      <c r="AB789" s="316" t="s">
        <v>940</v>
      </c>
      <c r="AC789" s="316" t="s">
        <v>956</v>
      </c>
      <c r="AD789" s="316" t="s">
        <v>982</v>
      </c>
      <c r="AE789" s="316" t="s">
        <v>941</v>
      </c>
      <c r="AF789" s="316" t="s">
        <v>982</v>
      </c>
      <c r="AG789" s="316" t="s">
        <v>939</v>
      </c>
      <c r="AH789" s="316" t="s">
        <v>940</v>
      </c>
      <c r="AI789" s="316" t="s">
        <v>938</v>
      </c>
      <c r="AJ789" s="316" t="s">
        <v>978</v>
      </c>
      <c r="AK789" s="316" t="s">
        <v>941</v>
      </c>
      <c r="AL789" s="316" t="s">
        <v>941</v>
      </c>
      <c r="AM789" s="316" t="s">
        <v>982</v>
      </c>
      <c r="AN789" s="316" t="s">
        <v>978</v>
      </c>
      <c r="AO789" s="316" t="s">
        <v>699</v>
      </c>
      <c r="AP789" s="316" t="s">
        <v>938</v>
      </c>
      <c r="AQ789" s="316" t="s">
        <v>936</v>
      </c>
      <c r="AR789" s="316" t="s">
        <v>936</v>
      </c>
    </row>
    <row r="790" spans="1:44">
      <c r="A790" s="316" t="s">
        <v>9360</v>
      </c>
      <c r="B790" s="316" t="s">
        <v>9361</v>
      </c>
      <c r="C790" s="316" t="s">
        <v>9362</v>
      </c>
      <c r="D790" s="317">
        <v>46035</v>
      </c>
      <c r="E790" s="316" t="s">
        <v>984</v>
      </c>
      <c r="F790" s="316" t="s">
        <v>644</v>
      </c>
      <c r="G790" s="316" t="s">
        <v>7879</v>
      </c>
      <c r="H790" s="316" t="s">
        <v>3190</v>
      </c>
      <c r="I790" s="316" t="s">
        <v>8620</v>
      </c>
      <c r="J790" s="316" t="s">
        <v>941</v>
      </c>
      <c r="K790" s="316" t="s">
        <v>941</v>
      </c>
      <c r="L790" s="316" t="s">
        <v>941</v>
      </c>
      <c r="M790" s="316" t="s">
        <v>947</v>
      </c>
      <c r="N790" s="316" t="s">
        <v>699</v>
      </c>
      <c r="O790" s="316" t="s">
        <v>941</v>
      </c>
      <c r="P790" s="316" t="s">
        <v>941</v>
      </c>
      <c r="Q790" s="316" t="s">
        <v>947</v>
      </c>
      <c r="R790" s="316" t="s">
        <v>941</v>
      </c>
      <c r="S790" s="316" t="s">
        <v>947</v>
      </c>
      <c r="T790" s="316" t="s">
        <v>699</v>
      </c>
      <c r="U790" s="316" t="s">
        <v>938</v>
      </c>
      <c r="V790" s="316" t="s">
        <v>938</v>
      </c>
      <c r="W790" s="316" t="s">
        <v>938</v>
      </c>
      <c r="X790" s="316" t="s">
        <v>938</v>
      </c>
      <c r="Y790" s="316" t="s">
        <v>938</v>
      </c>
      <c r="Z790" s="316" t="s">
        <v>938</v>
      </c>
      <c r="AA790" s="316" t="s">
        <v>938</v>
      </c>
      <c r="AB790" s="316" t="s">
        <v>938</v>
      </c>
      <c r="AC790" s="316" t="s">
        <v>938</v>
      </c>
      <c r="AD790" s="316" t="s">
        <v>938</v>
      </c>
      <c r="AE790" s="316" t="s">
        <v>938</v>
      </c>
      <c r="AF790" s="316" t="s">
        <v>938</v>
      </c>
      <c r="AG790" s="316" t="s">
        <v>938</v>
      </c>
      <c r="AH790" s="316" t="s">
        <v>938</v>
      </c>
      <c r="AI790" s="316" t="s">
        <v>938</v>
      </c>
      <c r="AJ790" s="316" t="s">
        <v>938</v>
      </c>
      <c r="AK790" s="316" t="s">
        <v>938</v>
      </c>
      <c r="AL790" s="316" t="s">
        <v>938</v>
      </c>
      <c r="AM790" s="316" t="s">
        <v>938</v>
      </c>
      <c r="AN790" s="316" t="s">
        <v>938</v>
      </c>
      <c r="AO790" s="316" t="s">
        <v>938</v>
      </c>
      <c r="AP790" s="316" t="s">
        <v>938</v>
      </c>
      <c r="AQ790" s="316" t="s">
        <v>938</v>
      </c>
      <c r="AR790" s="316" t="s">
        <v>938</v>
      </c>
    </row>
    <row r="791" spans="1:44">
      <c r="A791" s="316" t="s">
        <v>3588</v>
      </c>
      <c r="B791" s="316" t="s">
        <v>3589</v>
      </c>
      <c r="C791" s="316" t="s">
        <v>9363</v>
      </c>
      <c r="D791" s="317">
        <v>46035</v>
      </c>
      <c r="E791" s="316" t="s">
        <v>1202</v>
      </c>
      <c r="F791" s="316" t="s">
        <v>644</v>
      </c>
      <c r="G791" s="316" t="s">
        <v>7879</v>
      </c>
      <c r="H791" s="316" t="s">
        <v>3190</v>
      </c>
      <c r="I791" s="316" t="s">
        <v>3451</v>
      </c>
      <c r="J791" s="316" t="s">
        <v>941</v>
      </c>
      <c r="K791" s="316" t="s">
        <v>941</v>
      </c>
      <c r="L791" s="316" t="s">
        <v>941</v>
      </c>
      <c r="M791" s="316" t="s">
        <v>956</v>
      </c>
      <c r="N791" s="316" t="s">
        <v>938</v>
      </c>
      <c r="O791" s="316" t="s">
        <v>41</v>
      </c>
      <c r="P791" s="316" t="s">
        <v>941</v>
      </c>
      <c r="Q791" s="316" t="s">
        <v>955</v>
      </c>
      <c r="R791" s="316" t="s">
        <v>941</v>
      </c>
      <c r="S791" s="316" t="s">
        <v>947</v>
      </c>
      <c r="T791" s="316" t="s">
        <v>938</v>
      </c>
      <c r="U791" s="316" t="s">
        <v>938</v>
      </c>
      <c r="V791" s="316" t="s">
        <v>938</v>
      </c>
      <c r="W791" s="316" t="s">
        <v>938</v>
      </c>
      <c r="X791" s="316" t="s">
        <v>938</v>
      </c>
      <c r="Y791" s="316" t="s">
        <v>938</v>
      </c>
      <c r="Z791" s="316" t="s">
        <v>938</v>
      </c>
      <c r="AA791" s="316" t="s">
        <v>938</v>
      </c>
      <c r="AB791" s="316" t="s">
        <v>938</v>
      </c>
      <c r="AC791" s="316" t="s">
        <v>938</v>
      </c>
      <c r="AD791" s="316" t="s">
        <v>938</v>
      </c>
      <c r="AE791" s="316" t="s">
        <v>938</v>
      </c>
      <c r="AF791" s="316" t="s">
        <v>938</v>
      </c>
      <c r="AG791" s="316" t="s">
        <v>938</v>
      </c>
      <c r="AH791" s="316" t="s">
        <v>938</v>
      </c>
      <c r="AI791" s="316" t="s">
        <v>938</v>
      </c>
      <c r="AJ791" s="316" t="s">
        <v>938</v>
      </c>
      <c r="AK791" s="316" t="s">
        <v>938</v>
      </c>
      <c r="AL791" s="316" t="s">
        <v>938</v>
      </c>
      <c r="AM791" s="316" t="s">
        <v>938</v>
      </c>
      <c r="AN791" s="316" t="s">
        <v>938</v>
      </c>
      <c r="AO791" s="316" t="s">
        <v>938</v>
      </c>
      <c r="AP791" s="316" t="s">
        <v>938</v>
      </c>
      <c r="AQ791" s="316" t="s">
        <v>938</v>
      </c>
      <c r="AR791" s="316" t="s">
        <v>938</v>
      </c>
    </row>
    <row r="792" spans="1:44">
      <c r="A792" s="316" t="s">
        <v>9364</v>
      </c>
      <c r="B792" s="316" t="s">
        <v>9365</v>
      </c>
      <c r="C792" s="316" t="s">
        <v>9366</v>
      </c>
      <c r="D792" s="317">
        <v>46035</v>
      </c>
      <c r="E792" s="316" t="s">
        <v>1202</v>
      </c>
      <c r="F792" s="316" t="s">
        <v>644</v>
      </c>
      <c r="G792" s="316" t="s">
        <v>7879</v>
      </c>
      <c r="H792" s="316" t="s">
        <v>3190</v>
      </c>
      <c r="I792" s="316" t="s">
        <v>8577</v>
      </c>
      <c r="J792" s="316" t="s">
        <v>941</v>
      </c>
      <c r="K792" s="316" t="s">
        <v>941</v>
      </c>
      <c r="L792" s="316" t="s">
        <v>956</v>
      </c>
      <c r="M792" s="316" t="s">
        <v>956</v>
      </c>
      <c r="N792" s="316" t="s">
        <v>940</v>
      </c>
      <c r="O792" s="316" t="s">
        <v>956</v>
      </c>
      <c r="P792" s="316" t="s">
        <v>955</v>
      </c>
      <c r="Q792" s="316" t="s">
        <v>947</v>
      </c>
      <c r="R792" s="316" t="s">
        <v>941</v>
      </c>
      <c r="S792" s="316" t="s">
        <v>956</v>
      </c>
      <c r="T792" s="316" t="s">
        <v>940</v>
      </c>
      <c r="U792" s="316" t="s">
        <v>938</v>
      </c>
      <c r="V792" s="316" t="s">
        <v>956</v>
      </c>
      <c r="W792" s="316" t="s">
        <v>956</v>
      </c>
      <c r="X792" s="316" t="s">
        <v>941</v>
      </c>
      <c r="Y792" s="316" t="s">
        <v>954</v>
      </c>
      <c r="Z792" s="316" t="s">
        <v>936</v>
      </c>
      <c r="AA792" s="316" t="s">
        <v>936</v>
      </c>
      <c r="AB792" s="316" t="s">
        <v>940</v>
      </c>
      <c r="AC792" s="316" t="s">
        <v>956</v>
      </c>
      <c r="AD792" s="316" t="s">
        <v>947</v>
      </c>
      <c r="AE792" s="316" t="s">
        <v>956</v>
      </c>
      <c r="AF792" s="316" t="s">
        <v>947</v>
      </c>
      <c r="AG792" s="316" t="s">
        <v>956</v>
      </c>
      <c r="AH792" s="316" t="s">
        <v>961</v>
      </c>
      <c r="AI792" s="316" t="s">
        <v>938</v>
      </c>
      <c r="AJ792" s="316" t="s">
        <v>956</v>
      </c>
      <c r="AK792" s="316" t="s">
        <v>956</v>
      </c>
      <c r="AL792" s="316" t="s">
        <v>956</v>
      </c>
      <c r="AM792" s="316" t="s">
        <v>956</v>
      </c>
      <c r="AN792" s="316" t="s">
        <v>956</v>
      </c>
      <c r="AO792" s="316" t="s">
        <v>699</v>
      </c>
      <c r="AP792" s="316" t="s">
        <v>938</v>
      </c>
      <c r="AQ792" s="316" t="s">
        <v>956</v>
      </c>
      <c r="AR792" s="316" t="s">
        <v>956</v>
      </c>
    </row>
    <row r="793" spans="1:44">
      <c r="A793" s="316" t="s">
        <v>9367</v>
      </c>
      <c r="B793" s="316" t="s">
        <v>9368</v>
      </c>
      <c r="C793" s="316" t="s">
        <v>9369</v>
      </c>
      <c r="D793" s="317">
        <v>46035</v>
      </c>
      <c r="E793" s="316" t="s">
        <v>7887</v>
      </c>
      <c r="F793" s="316" t="s">
        <v>644</v>
      </c>
      <c r="G793" s="316" t="s">
        <v>7879</v>
      </c>
      <c r="H793" s="316" t="s">
        <v>3190</v>
      </c>
      <c r="I793" s="316" t="s">
        <v>3285</v>
      </c>
      <c r="J793" s="316" t="s">
        <v>946</v>
      </c>
      <c r="K793" s="316" t="s">
        <v>946</v>
      </c>
      <c r="L793" s="316" t="s">
        <v>946</v>
      </c>
      <c r="M793" s="316" t="s">
        <v>978</v>
      </c>
      <c r="N793" s="316" t="s">
        <v>938</v>
      </c>
      <c r="O793" s="316" t="s">
        <v>946</v>
      </c>
      <c r="P793" s="316" t="s">
        <v>946</v>
      </c>
      <c r="Q793" s="316" t="s">
        <v>946</v>
      </c>
      <c r="R793" s="316" t="s">
        <v>946</v>
      </c>
      <c r="S793" s="316" t="s">
        <v>946</v>
      </c>
      <c r="T793" s="316" t="s">
        <v>970</v>
      </c>
      <c r="U793" s="316" t="s">
        <v>938</v>
      </c>
      <c r="V793" s="316" t="s">
        <v>946</v>
      </c>
      <c r="W793" s="316" t="s">
        <v>946</v>
      </c>
      <c r="X793" s="316" t="s">
        <v>946</v>
      </c>
      <c r="Y793" s="316" t="s">
        <v>978</v>
      </c>
      <c r="Z793" s="316" t="s">
        <v>946</v>
      </c>
      <c r="AA793" s="316" t="s">
        <v>970</v>
      </c>
      <c r="AB793" s="316" t="s">
        <v>938</v>
      </c>
      <c r="AC793" s="316" t="s">
        <v>946</v>
      </c>
      <c r="AD793" s="316" t="s">
        <v>946</v>
      </c>
      <c r="AE793" s="316" t="s">
        <v>946</v>
      </c>
      <c r="AF793" s="316" t="s">
        <v>946</v>
      </c>
      <c r="AG793" s="316" t="s">
        <v>955</v>
      </c>
      <c r="AH793" s="316" t="s">
        <v>940</v>
      </c>
      <c r="AI793" s="316" t="s">
        <v>938</v>
      </c>
      <c r="AJ793" s="316" t="s">
        <v>955</v>
      </c>
      <c r="AK793" s="316" t="s">
        <v>955</v>
      </c>
      <c r="AL793" s="316" t="s">
        <v>955</v>
      </c>
      <c r="AM793" s="316" t="s">
        <v>946</v>
      </c>
      <c r="AN793" s="316" t="s">
        <v>946</v>
      </c>
      <c r="AO793" s="316" t="s">
        <v>699</v>
      </c>
      <c r="AP793" s="316" t="s">
        <v>938</v>
      </c>
      <c r="AQ793" s="316" t="s">
        <v>946</v>
      </c>
      <c r="AR793" s="316" t="s">
        <v>955</v>
      </c>
    </row>
    <row r="794" spans="1:44">
      <c r="A794" s="316" t="s">
        <v>3591</v>
      </c>
      <c r="B794" s="316" t="s">
        <v>3592</v>
      </c>
      <c r="C794" s="316" t="s">
        <v>9370</v>
      </c>
      <c r="D794" s="317">
        <v>46036</v>
      </c>
      <c r="E794" s="316" t="s">
        <v>1202</v>
      </c>
      <c r="F794" s="316" t="s">
        <v>169</v>
      </c>
      <c r="G794" s="316" t="s">
        <v>7879</v>
      </c>
      <c r="H794" s="316" t="s">
        <v>3190</v>
      </c>
      <c r="I794" s="316" t="s">
        <v>3192</v>
      </c>
      <c r="J794" s="316" t="s">
        <v>956</v>
      </c>
      <c r="K794" s="316" t="s">
        <v>941</v>
      </c>
      <c r="L794" s="316" t="s">
        <v>941</v>
      </c>
      <c r="M794" s="316" t="s">
        <v>41</v>
      </c>
      <c r="N794" s="316" t="s">
        <v>940</v>
      </c>
      <c r="O794" s="316" t="s">
        <v>982</v>
      </c>
      <c r="P794" s="316" t="s">
        <v>941</v>
      </c>
      <c r="Q794" s="316" t="s">
        <v>947</v>
      </c>
      <c r="R794" s="316" t="s">
        <v>941</v>
      </c>
      <c r="S794" s="316" t="s">
        <v>941</v>
      </c>
      <c r="T794" s="316" t="s">
        <v>947</v>
      </c>
      <c r="U794" s="316" t="s">
        <v>940</v>
      </c>
      <c r="V794" s="316" t="s">
        <v>946</v>
      </c>
      <c r="W794" s="316" t="s">
        <v>955</v>
      </c>
      <c r="X794" s="316" t="s">
        <v>953</v>
      </c>
      <c r="Y794" s="316" t="s">
        <v>942</v>
      </c>
      <c r="Z794" s="316" t="s">
        <v>41</v>
      </c>
      <c r="AA794" s="316" t="s">
        <v>961</v>
      </c>
      <c r="AB794" s="316" t="s">
        <v>938</v>
      </c>
      <c r="AC794" s="316" t="s">
        <v>982</v>
      </c>
      <c r="AD794" s="316" t="s">
        <v>947</v>
      </c>
      <c r="AE794" s="316" t="s">
        <v>941</v>
      </c>
      <c r="AF794" s="316" t="s">
        <v>941</v>
      </c>
      <c r="AG794" s="316" t="s">
        <v>941</v>
      </c>
      <c r="AH794" s="316" t="s">
        <v>936</v>
      </c>
      <c r="AI794" s="316" t="s">
        <v>938</v>
      </c>
      <c r="AJ794" s="316" t="s">
        <v>41</v>
      </c>
      <c r="AK794" s="316" t="s">
        <v>978</v>
      </c>
      <c r="AL794" s="316" t="s">
        <v>941</v>
      </c>
      <c r="AM794" s="316" t="s">
        <v>956</v>
      </c>
      <c r="AN794" s="316" t="s">
        <v>939</v>
      </c>
      <c r="AO794" s="316" t="s">
        <v>936</v>
      </c>
      <c r="AP794" s="316" t="s">
        <v>938</v>
      </c>
      <c r="AQ794" s="316" t="s">
        <v>955</v>
      </c>
      <c r="AR794" s="316" t="s">
        <v>941</v>
      </c>
    </row>
    <row r="795" spans="1:44">
      <c r="A795" s="316" t="s">
        <v>9371</v>
      </c>
      <c r="B795" s="316" t="s">
        <v>9372</v>
      </c>
      <c r="C795" s="316" t="s">
        <v>9373</v>
      </c>
      <c r="D795" s="317">
        <v>46036</v>
      </c>
      <c r="E795" s="316" t="s">
        <v>1202</v>
      </c>
      <c r="F795" s="316" t="s">
        <v>169</v>
      </c>
      <c r="G795" s="316" t="s">
        <v>7879</v>
      </c>
      <c r="H795" s="316" t="s">
        <v>3190</v>
      </c>
      <c r="I795" s="316" t="s">
        <v>3192</v>
      </c>
      <c r="J795" s="316" t="s">
        <v>941</v>
      </c>
      <c r="K795" s="316" t="s">
        <v>941</v>
      </c>
      <c r="L795" s="316" t="s">
        <v>941</v>
      </c>
      <c r="M795" s="316" t="s">
        <v>956</v>
      </c>
      <c r="N795" s="316" t="s">
        <v>962</v>
      </c>
      <c r="O795" s="316" t="s">
        <v>941</v>
      </c>
      <c r="P795" s="316" t="s">
        <v>955</v>
      </c>
      <c r="Q795" s="316" t="s">
        <v>947</v>
      </c>
      <c r="R795" s="316" t="s">
        <v>941</v>
      </c>
      <c r="S795" s="316" t="s">
        <v>941</v>
      </c>
      <c r="T795" s="316" t="s">
        <v>947</v>
      </c>
      <c r="U795" s="316" t="s">
        <v>940</v>
      </c>
      <c r="V795" s="316" t="s">
        <v>941</v>
      </c>
      <c r="W795" s="316" t="s">
        <v>941</v>
      </c>
      <c r="X795" s="316" t="s">
        <v>941</v>
      </c>
      <c r="Y795" s="316" t="s">
        <v>941</v>
      </c>
      <c r="Z795" s="316" t="s">
        <v>941</v>
      </c>
      <c r="AA795" s="316" t="s">
        <v>947</v>
      </c>
      <c r="AB795" s="316" t="s">
        <v>940</v>
      </c>
      <c r="AC795" s="316" t="s">
        <v>947</v>
      </c>
      <c r="AD795" s="316" t="s">
        <v>941</v>
      </c>
      <c r="AE795" s="316" t="s">
        <v>941</v>
      </c>
      <c r="AF795" s="316" t="s">
        <v>941</v>
      </c>
      <c r="AG795" s="316" t="s">
        <v>941</v>
      </c>
      <c r="AH795" s="316" t="s">
        <v>978</v>
      </c>
      <c r="AI795" s="316" t="s">
        <v>938</v>
      </c>
      <c r="AJ795" s="316" t="s">
        <v>956</v>
      </c>
      <c r="AK795" s="316" t="s">
        <v>956</v>
      </c>
      <c r="AL795" s="316" t="s">
        <v>941</v>
      </c>
      <c r="AM795" s="316" t="s">
        <v>941</v>
      </c>
      <c r="AN795" s="316" t="s">
        <v>941</v>
      </c>
      <c r="AO795" s="316" t="s">
        <v>699</v>
      </c>
      <c r="AP795" s="316" t="s">
        <v>938</v>
      </c>
      <c r="AQ795" s="316" t="s">
        <v>956</v>
      </c>
      <c r="AR795" s="316" t="s">
        <v>941</v>
      </c>
    </row>
    <row r="796" spans="1:44">
      <c r="A796" s="316" t="s">
        <v>9374</v>
      </c>
      <c r="B796" s="316" t="s">
        <v>9375</v>
      </c>
      <c r="C796" s="316" t="s">
        <v>9376</v>
      </c>
      <c r="D796" s="317">
        <v>46036</v>
      </c>
      <c r="E796" s="316" t="s">
        <v>1202</v>
      </c>
      <c r="F796" s="316" t="s">
        <v>169</v>
      </c>
      <c r="G796" s="316" t="s">
        <v>7879</v>
      </c>
      <c r="H796" s="316" t="s">
        <v>3190</v>
      </c>
      <c r="I796" s="316" t="s">
        <v>3192</v>
      </c>
      <c r="J796" s="316" t="s">
        <v>941</v>
      </c>
      <c r="K796" s="316" t="s">
        <v>978</v>
      </c>
      <c r="L796" s="316" t="s">
        <v>978</v>
      </c>
      <c r="M796" s="316" t="s">
        <v>961</v>
      </c>
      <c r="N796" s="316" t="s">
        <v>938</v>
      </c>
      <c r="O796" s="316" t="s">
        <v>978</v>
      </c>
      <c r="P796" s="316" t="s">
        <v>946</v>
      </c>
      <c r="Q796" s="316" t="s">
        <v>939</v>
      </c>
      <c r="R796" s="316" t="s">
        <v>941</v>
      </c>
      <c r="S796" s="316" t="s">
        <v>941</v>
      </c>
      <c r="T796" s="316" t="s">
        <v>961</v>
      </c>
      <c r="U796" s="316" t="s">
        <v>938</v>
      </c>
      <c r="V796" s="316" t="s">
        <v>941</v>
      </c>
      <c r="W796" s="316" t="s">
        <v>941</v>
      </c>
      <c r="X796" s="316" t="s">
        <v>982</v>
      </c>
      <c r="Y796" s="316" t="s">
        <v>982</v>
      </c>
      <c r="Z796" s="316" t="s">
        <v>978</v>
      </c>
      <c r="AA796" s="316" t="s">
        <v>961</v>
      </c>
      <c r="AB796" s="316" t="s">
        <v>938</v>
      </c>
      <c r="AC796" s="316" t="s">
        <v>941</v>
      </c>
      <c r="AD796" s="316" t="s">
        <v>978</v>
      </c>
      <c r="AE796" s="316" t="s">
        <v>956</v>
      </c>
      <c r="AF796" s="316" t="s">
        <v>947</v>
      </c>
      <c r="AG796" s="316" t="s">
        <v>939</v>
      </c>
      <c r="AH796" s="316" t="s">
        <v>961</v>
      </c>
      <c r="AI796" s="316" t="s">
        <v>938</v>
      </c>
      <c r="AJ796" s="316" t="s">
        <v>978</v>
      </c>
      <c r="AK796" s="316" t="s">
        <v>956</v>
      </c>
      <c r="AL796" s="316" t="s">
        <v>978</v>
      </c>
      <c r="AM796" s="316" t="s">
        <v>978</v>
      </c>
      <c r="AN796" s="316" t="s">
        <v>956</v>
      </c>
      <c r="AO796" s="316" t="s">
        <v>699</v>
      </c>
      <c r="AP796" s="316" t="s">
        <v>938</v>
      </c>
      <c r="AQ796" s="316" t="s">
        <v>978</v>
      </c>
      <c r="AR796" s="316" t="s">
        <v>978</v>
      </c>
    </row>
    <row r="797" spans="1:44">
      <c r="A797" s="316" t="s">
        <v>9377</v>
      </c>
      <c r="B797" s="316" t="s">
        <v>9378</v>
      </c>
      <c r="C797" s="316" t="s">
        <v>9379</v>
      </c>
      <c r="D797" s="317">
        <v>46036</v>
      </c>
      <c r="E797" s="316" t="s">
        <v>7887</v>
      </c>
      <c r="F797" s="316" t="s">
        <v>169</v>
      </c>
      <c r="G797" s="316" t="s">
        <v>7879</v>
      </c>
      <c r="H797" s="316" t="s">
        <v>3190</v>
      </c>
      <c r="I797" s="316" t="s">
        <v>3192</v>
      </c>
      <c r="J797" s="316" t="s">
        <v>936</v>
      </c>
      <c r="K797" s="316" t="s">
        <v>955</v>
      </c>
      <c r="L797" s="316" t="s">
        <v>946</v>
      </c>
      <c r="M797" s="316" t="s">
        <v>978</v>
      </c>
      <c r="N797" s="316" t="s">
        <v>938</v>
      </c>
      <c r="O797" s="316" t="s">
        <v>955</v>
      </c>
      <c r="P797" s="316" t="s">
        <v>955</v>
      </c>
      <c r="Q797" s="316" t="s">
        <v>946</v>
      </c>
      <c r="R797" s="316" t="s">
        <v>955</v>
      </c>
      <c r="S797" s="316" t="s">
        <v>955</v>
      </c>
      <c r="T797" s="316" t="s">
        <v>970</v>
      </c>
      <c r="U797" s="316" t="s">
        <v>938</v>
      </c>
      <c r="V797" s="316" t="s">
        <v>955</v>
      </c>
      <c r="W797" s="316" t="s">
        <v>955</v>
      </c>
      <c r="X797" s="316" t="s">
        <v>956</v>
      </c>
      <c r="Y797" s="316" t="s">
        <v>978</v>
      </c>
      <c r="Z797" s="316" t="s">
        <v>955</v>
      </c>
      <c r="AA797" s="316" t="s">
        <v>975</v>
      </c>
      <c r="AB797" s="316" t="s">
        <v>938</v>
      </c>
      <c r="AC797" s="316" t="s">
        <v>978</v>
      </c>
      <c r="AD797" s="316" t="s">
        <v>978</v>
      </c>
      <c r="AE797" s="316" t="s">
        <v>946</v>
      </c>
      <c r="AF797" s="316" t="s">
        <v>955</v>
      </c>
      <c r="AG797" s="316" t="s">
        <v>955</v>
      </c>
      <c r="AH797" s="316" t="s">
        <v>961</v>
      </c>
      <c r="AI797" s="316" t="s">
        <v>938</v>
      </c>
      <c r="AJ797" s="316" t="s">
        <v>956</v>
      </c>
      <c r="AK797" s="316" t="s">
        <v>946</v>
      </c>
      <c r="AL797" s="316" t="s">
        <v>955</v>
      </c>
      <c r="AM797" s="316" t="s">
        <v>955</v>
      </c>
      <c r="AN797" s="316" t="s">
        <v>946</v>
      </c>
      <c r="AO797" s="316" t="s">
        <v>699</v>
      </c>
      <c r="AP797" s="316" t="s">
        <v>938</v>
      </c>
      <c r="AQ797" s="316" t="s">
        <v>946</v>
      </c>
      <c r="AR797" s="316" t="s">
        <v>946</v>
      </c>
    </row>
    <row r="798" spans="1:44">
      <c r="A798" s="316" t="s">
        <v>9380</v>
      </c>
      <c r="B798" s="316" t="s">
        <v>9381</v>
      </c>
      <c r="C798" s="316" t="s">
        <v>9382</v>
      </c>
      <c r="D798" s="317">
        <v>46036</v>
      </c>
      <c r="E798" s="316" t="s">
        <v>9383</v>
      </c>
      <c r="F798" s="316" t="s">
        <v>169</v>
      </c>
      <c r="G798" s="316" t="s">
        <v>7879</v>
      </c>
      <c r="H798" s="316" t="s">
        <v>3190</v>
      </c>
      <c r="I798" s="316" t="s">
        <v>9020</v>
      </c>
      <c r="J798" s="316" t="s">
        <v>939</v>
      </c>
      <c r="K798" s="316" t="s">
        <v>978</v>
      </c>
      <c r="L798" s="316" t="s">
        <v>939</v>
      </c>
      <c r="M798" s="316" t="s">
        <v>978</v>
      </c>
      <c r="N798" s="316" t="s">
        <v>938</v>
      </c>
      <c r="O798" s="316" t="s">
        <v>939</v>
      </c>
      <c r="P798" s="316" t="s">
        <v>940</v>
      </c>
      <c r="Q798" s="316" t="s">
        <v>936</v>
      </c>
      <c r="R798" s="316" t="s">
        <v>936</v>
      </c>
      <c r="S798" s="316" t="s">
        <v>936</v>
      </c>
      <c r="T798" s="316" t="s">
        <v>936</v>
      </c>
      <c r="U798" s="316" t="s">
        <v>938</v>
      </c>
      <c r="V798" s="316" t="s">
        <v>936</v>
      </c>
      <c r="W798" s="316" t="s">
        <v>936</v>
      </c>
      <c r="X798" s="316" t="s">
        <v>936</v>
      </c>
      <c r="Y798" s="316" t="s">
        <v>936</v>
      </c>
      <c r="Z798" s="316" t="s">
        <v>936</v>
      </c>
      <c r="AA798" s="316" t="s">
        <v>936</v>
      </c>
      <c r="AB798" s="316" t="s">
        <v>938</v>
      </c>
      <c r="AC798" s="316" t="s">
        <v>936</v>
      </c>
      <c r="AD798" s="316" t="s">
        <v>936</v>
      </c>
      <c r="AE798" s="316" t="s">
        <v>936</v>
      </c>
      <c r="AF798" s="316" t="s">
        <v>936</v>
      </c>
      <c r="AG798" s="316" t="s">
        <v>936</v>
      </c>
      <c r="AH798" s="316" t="s">
        <v>936</v>
      </c>
      <c r="AI798" s="316" t="s">
        <v>938</v>
      </c>
      <c r="AJ798" s="316" t="s">
        <v>936</v>
      </c>
      <c r="AK798" s="316" t="s">
        <v>936</v>
      </c>
      <c r="AL798" s="316" t="s">
        <v>936</v>
      </c>
      <c r="AM798" s="316" t="s">
        <v>936</v>
      </c>
      <c r="AN798" s="316" t="s">
        <v>936</v>
      </c>
      <c r="AO798" s="316" t="s">
        <v>936</v>
      </c>
      <c r="AP798" s="316" t="s">
        <v>938</v>
      </c>
      <c r="AQ798" s="316" t="s">
        <v>936</v>
      </c>
      <c r="AR798" s="316" t="s">
        <v>936</v>
      </c>
    </row>
    <row r="799" spans="1:44">
      <c r="A799" s="316" t="s">
        <v>9384</v>
      </c>
      <c r="B799" s="316" t="s">
        <v>9385</v>
      </c>
      <c r="C799" s="316" t="s">
        <v>9386</v>
      </c>
      <c r="D799" s="317">
        <v>46036</v>
      </c>
      <c r="E799" s="316" t="s">
        <v>7887</v>
      </c>
      <c r="F799" s="316" t="s">
        <v>169</v>
      </c>
      <c r="G799" s="316" t="s">
        <v>7879</v>
      </c>
      <c r="H799" s="316" t="s">
        <v>3190</v>
      </c>
      <c r="I799" s="316" t="s">
        <v>3192</v>
      </c>
      <c r="J799" s="316" t="s">
        <v>955</v>
      </c>
      <c r="K799" s="316" t="s">
        <v>955</v>
      </c>
      <c r="L799" s="316" t="s">
        <v>955</v>
      </c>
      <c r="M799" s="316" t="s">
        <v>978</v>
      </c>
      <c r="N799" s="316" t="s">
        <v>938</v>
      </c>
      <c r="O799" s="316" t="s">
        <v>955</v>
      </c>
      <c r="P799" s="316" t="s">
        <v>955</v>
      </c>
      <c r="Q799" s="316" t="s">
        <v>955</v>
      </c>
      <c r="R799" s="316" t="s">
        <v>955</v>
      </c>
      <c r="S799" s="316" t="s">
        <v>955</v>
      </c>
      <c r="T799" s="316" t="s">
        <v>975</v>
      </c>
      <c r="U799" s="316" t="s">
        <v>938</v>
      </c>
      <c r="V799" s="316" t="s">
        <v>946</v>
      </c>
      <c r="W799" s="316" t="s">
        <v>955</v>
      </c>
      <c r="X799" s="316" t="s">
        <v>955</v>
      </c>
      <c r="Y799" s="316" t="s">
        <v>978</v>
      </c>
      <c r="Z799" s="316" t="s">
        <v>955</v>
      </c>
      <c r="AA799" s="316" t="s">
        <v>975</v>
      </c>
      <c r="AB799" s="316" t="s">
        <v>938</v>
      </c>
      <c r="AC799" s="316" t="s">
        <v>978</v>
      </c>
      <c r="AD799" s="316" t="s">
        <v>978</v>
      </c>
      <c r="AE799" s="316" t="s">
        <v>955</v>
      </c>
      <c r="AF799" s="316" t="s">
        <v>955</v>
      </c>
      <c r="AG799" s="316" t="s">
        <v>955</v>
      </c>
      <c r="AH799" s="316" t="s">
        <v>940</v>
      </c>
      <c r="AI799" s="316" t="s">
        <v>938</v>
      </c>
      <c r="AJ799" s="316" t="s">
        <v>946</v>
      </c>
      <c r="AK799" s="316" t="s">
        <v>955</v>
      </c>
      <c r="AL799" s="316" t="s">
        <v>955</v>
      </c>
      <c r="AM799" s="316" t="s">
        <v>955</v>
      </c>
      <c r="AN799" s="316" t="s">
        <v>955</v>
      </c>
      <c r="AO799" s="316" t="s">
        <v>699</v>
      </c>
      <c r="AP799" s="316" t="s">
        <v>938</v>
      </c>
      <c r="AQ799" s="316" t="s">
        <v>955</v>
      </c>
      <c r="AR799" s="316" t="s">
        <v>955</v>
      </c>
    </row>
    <row r="800" spans="1:44">
      <c r="A800" s="316" t="s">
        <v>9387</v>
      </c>
      <c r="B800" s="316" t="s">
        <v>9388</v>
      </c>
      <c r="C800" s="316" t="s">
        <v>9389</v>
      </c>
      <c r="D800" s="317">
        <v>46036</v>
      </c>
      <c r="E800" s="316" t="s">
        <v>1202</v>
      </c>
      <c r="F800" s="316" t="s">
        <v>644</v>
      </c>
      <c r="G800" s="316" t="s">
        <v>7879</v>
      </c>
      <c r="H800" s="316" t="s">
        <v>3190</v>
      </c>
      <c r="I800" s="316" t="s">
        <v>8577</v>
      </c>
      <c r="J800" s="316" t="s">
        <v>941</v>
      </c>
      <c r="K800" s="316" t="s">
        <v>941</v>
      </c>
      <c r="L800" s="316" t="s">
        <v>941</v>
      </c>
      <c r="M800" s="316" t="s">
        <v>956</v>
      </c>
      <c r="N800" s="316" t="s">
        <v>940</v>
      </c>
      <c r="O800" s="316" t="s">
        <v>941</v>
      </c>
      <c r="P800" s="316" t="s">
        <v>955</v>
      </c>
      <c r="Q800" s="316" t="s">
        <v>947</v>
      </c>
      <c r="R800" s="316" t="s">
        <v>941</v>
      </c>
      <c r="S800" s="316" t="s">
        <v>941</v>
      </c>
      <c r="T800" s="316" t="s">
        <v>940</v>
      </c>
      <c r="U800" s="316" t="s">
        <v>940</v>
      </c>
      <c r="V800" s="316" t="s">
        <v>946</v>
      </c>
      <c r="W800" s="316" t="s">
        <v>955</v>
      </c>
      <c r="X800" s="316" t="s">
        <v>955</v>
      </c>
      <c r="Y800" s="316" t="s">
        <v>953</v>
      </c>
      <c r="Z800" s="316" t="s">
        <v>982</v>
      </c>
      <c r="AA800" s="316" t="s">
        <v>961</v>
      </c>
      <c r="AB800" s="316" t="s">
        <v>949</v>
      </c>
      <c r="AC800" s="316" t="s">
        <v>947</v>
      </c>
      <c r="AD800" s="316" t="s">
        <v>947</v>
      </c>
      <c r="AE800" s="316" t="s">
        <v>941</v>
      </c>
      <c r="AF800" s="316" t="s">
        <v>982</v>
      </c>
      <c r="AG800" s="316" t="s">
        <v>941</v>
      </c>
      <c r="AH800" s="316" t="s">
        <v>961</v>
      </c>
      <c r="AI800" s="316" t="s">
        <v>938</v>
      </c>
      <c r="AJ800" s="316" t="s">
        <v>978</v>
      </c>
      <c r="AK800" s="316" t="s">
        <v>978</v>
      </c>
      <c r="AL800" s="316" t="s">
        <v>941</v>
      </c>
      <c r="AM800" s="316" t="s">
        <v>941</v>
      </c>
      <c r="AN800" s="316" t="s">
        <v>978</v>
      </c>
      <c r="AO800" s="316" t="s">
        <v>699</v>
      </c>
      <c r="AP800" s="316" t="s">
        <v>940</v>
      </c>
      <c r="AQ800" s="316" t="s">
        <v>956</v>
      </c>
      <c r="AR800" s="316" t="s">
        <v>978</v>
      </c>
    </row>
    <row r="801" spans="1:44">
      <c r="A801" s="316" t="s">
        <v>9390</v>
      </c>
      <c r="B801" s="316" t="s">
        <v>9391</v>
      </c>
      <c r="C801" s="316" t="s">
        <v>9392</v>
      </c>
      <c r="D801" s="317">
        <v>46036</v>
      </c>
      <c r="E801" s="316" t="s">
        <v>1202</v>
      </c>
      <c r="F801" s="316" t="s">
        <v>644</v>
      </c>
      <c r="G801" s="316" t="s">
        <v>7879</v>
      </c>
      <c r="H801" s="316" t="s">
        <v>3190</v>
      </c>
      <c r="I801" s="316" t="s">
        <v>3444</v>
      </c>
      <c r="J801" s="316" t="s">
        <v>956</v>
      </c>
      <c r="K801" s="316" t="s">
        <v>947</v>
      </c>
      <c r="L801" s="316" t="s">
        <v>947</v>
      </c>
      <c r="M801" s="316" t="s">
        <v>935</v>
      </c>
      <c r="N801" s="316" t="s">
        <v>962</v>
      </c>
      <c r="O801" s="316" t="s">
        <v>947</v>
      </c>
      <c r="P801" s="316" t="s">
        <v>956</v>
      </c>
      <c r="Q801" s="316" t="s">
        <v>956</v>
      </c>
      <c r="R801" s="316" t="s">
        <v>956</v>
      </c>
      <c r="S801" s="316" t="s">
        <v>947</v>
      </c>
      <c r="T801" s="316" t="s">
        <v>935</v>
      </c>
      <c r="U801" s="316" t="s">
        <v>940</v>
      </c>
      <c r="V801" s="316" t="s">
        <v>947</v>
      </c>
      <c r="W801" s="316" t="s">
        <v>947</v>
      </c>
      <c r="X801" s="316" t="s">
        <v>947</v>
      </c>
      <c r="Y801" s="316" t="s">
        <v>956</v>
      </c>
      <c r="Z801" s="316" t="s">
        <v>941</v>
      </c>
      <c r="AA801" s="316" t="s">
        <v>956</v>
      </c>
      <c r="AB801" s="316" t="s">
        <v>961</v>
      </c>
      <c r="AC801" s="316" t="s">
        <v>941</v>
      </c>
      <c r="AD801" s="316" t="s">
        <v>941</v>
      </c>
      <c r="AE801" s="316" t="s">
        <v>941</v>
      </c>
      <c r="AF801" s="316" t="s">
        <v>941</v>
      </c>
      <c r="AG801" s="316" t="s">
        <v>941</v>
      </c>
      <c r="AH801" s="316" t="s">
        <v>935</v>
      </c>
      <c r="AI801" s="316" t="s">
        <v>961</v>
      </c>
      <c r="AJ801" s="316" t="s">
        <v>941</v>
      </c>
      <c r="AK801" s="316" t="s">
        <v>941</v>
      </c>
      <c r="AL801" s="316" t="s">
        <v>941</v>
      </c>
      <c r="AM801" s="316" t="s">
        <v>941</v>
      </c>
      <c r="AN801" s="316" t="s">
        <v>941</v>
      </c>
      <c r="AO801" s="316" t="s">
        <v>699</v>
      </c>
      <c r="AP801" s="316" t="s">
        <v>975</v>
      </c>
      <c r="AQ801" s="316" t="s">
        <v>938</v>
      </c>
      <c r="AR801" s="316" t="s">
        <v>938</v>
      </c>
    </row>
    <row r="802" spans="1:44">
      <c r="A802" s="316" t="s">
        <v>3593</v>
      </c>
      <c r="B802" s="316" t="s">
        <v>3594</v>
      </c>
      <c r="C802" s="316" t="s">
        <v>9393</v>
      </c>
      <c r="D802" s="317">
        <v>46037</v>
      </c>
      <c r="E802" s="316" t="s">
        <v>9394</v>
      </c>
      <c r="F802" s="316" t="s">
        <v>169</v>
      </c>
      <c r="G802" s="316" t="s">
        <v>7879</v>
      </c>
      <c r="H802" s="316" t="s">
        <v>3190</v>
      </c>
      <c r="I802" s="316" t="s">
        <v>3192</v>
      </c>
      <c r="J802" s="316" t="s">
        <v>955</v>
      </c>
      <c r="K802" s="316" t="s">
        <v>955</v>
      </c>
      <c r="L802" s="316" t="s">
        <v>955</v>
      </c>
      <c r="M802" s="316" t="s">
        <v>956</v>
      </c>
      <c r="N802" s="316" t="s">
        <v>938</v>
      </c>
      <c r="O802" s="316" t="s">
        <v>955</v>
      </c>
      <c r="P802" s="316" t="s">
        <v>956</v>
      </c>
      <c r="Q802" s="316" t="s">
        <v>955</v>
      </c>
      <c r="R802" s="316" t="s">
        <v>955</v>
      </c>
      <c r="S802" s="316" t="s">
        <v>956</v>
      </c>
      <c r="T802" s="316" t="s">
        <v>940</v>
      </c>
      <c r="U802" s="316" t="s">
        <v>938</v>
      </c>
      <c r="V802" s="316" t="s">
        <v>947</v>
      </c>
      <c r="W802" s="316" t="s">
        <v>956</v>
      </c>
      <c r="X802" s="316" t="s">
        <v>978</v>
      </c>
      <c r="Y802" s="316" t="s">
        <v>956</v>
      </c>
      <c r="Z802" s="316" t="s">
        <v>956</v>
      </c>
      <c r="AA802" s="316" t="s">
        <v>940</v>
      </c>
      <c r="AB802" s="316" t="s">
        <v>938</v>
      </c>
      <c r="AC802" s="316" t="s">
        <v>978</v>
      </c>
      <c r="AD802" s="316" t="s">
        <v>956</v>
      </c>
      <c r="AE802" s="316" t="s">
        <v>956</v>
      </c>
      <c r="AF802" s="316" t="s">
        <v>956</v>
      </c>
      <c r="AG802" s="316" t="s">
        <v>956</v>
      </c>
      <c r="AH802" s="316" t="s">
        <v>940</v>
      </c>
      <c r="AI802" s="316" t="s">
        <v>938</v>
      </c>
      <c r="AJ802" s="316" t="s">
        <v>956</v>
      </c>
      <c r="AK802" s="316" t="s">
        <v>947</v>
      </c>
      <c r="AL802" s="316" t="s">
        <v>947</v>
      </c>
      <c r="AM802" s="316" t="s">
        <v>956</v>
      </c>
      <c r="AN802" s="316" t="s">
        <v>956</v>
      </c>
      <c r="AO802" s="316" t="s">
        <v>41</v>
      </c>
      <c r="AP802" s="316" t="s">
        <v>938</v>
      </c>
      <c r="AQ802" s="316" t="s">
        <v>41</v>
      </c>
      <c r="AR802" s="316" t="s">
        <v>956</v>
      </c>
    </row>
    <row r="803" spans="1:44">
      <c r="A803" s="316" t="s">
        <v>9395</v>
      </c>
      <c r="B803" s="316" t="s">
        <v>9396</v>
      </c>
      <c r="C803" s="316" t="s">
        <v>9397</v>
      </c>
      <c r="D803" s="317">
        <v>46037</v>
      </c>
      <c r="E803" s="316" t="s">
        <v>9398</v>
      </c>
      <c r="F803" s="316" t="s">
        <v>169</v>
      </c>
      <c r="G803" s="316" t="s">
        <v>7879</v>
      </c>
      <c r="H803" s="316" t="s">
        <v>3190</v>
      </c>
      <c r="I803" s="316" t="s">
        <v>3192</v>
      </c>
      <c r="J803" s="316" t="s">
        <v>956</v>
      </c>
      <c r="K803" s="316" t="s">
        <v>956</v>
      </c>
      <c r="L803" s="316" t="s">
        <v>956</v>
      </c>
      <c r="M803" s="316" t="s">
        <v>940</v>
      </c>
      <c r="N803" s="316" t="s">
        <v>938</v>
      </c>
      <c r="O803" s="316" t="s">
        <v>956</v>
      </c>
      <c r="P803" s="316" t="s">
        <v>956</v>
      </c>
      <c r="Q803" s="316" t="s">
        <v>956</v>
      </c>
      <c r="R803" s="316" t="s">
        <v>956</v>
      </c>
      <c r="S803" s="316" t="s">
        <v>956</v>
      </c>
      <c r="T803" s="316" t="s">
        <v>940</v>
      </c>
      <c r="U803" s="316" t="s">
        <v>938</v>
      </c>
      <c r="V803" s="316" t="s">
        <v>956</v>
      </c>
      <c r="W803" s="316" t="s">
        <v>956</v>
      </c>
      <c r="X803" s="316" t="s">
        <v>956</v>
      </c>
      <c r="Y803" s="316" t="s">
        <v>956</v>
      </c>
      <c r="Z803" s="316" t="s">
        <v>956</v>
      </c>
      <c r="AA803" s="316" t="s">
        <v>936</v>
      </c>
      <c r="AB803" s="316" t="s">
        <v>962</v>
      </c>
      <c r="AC803" s="316" t="s">
        <v>956</v>
      </c>
      <c r="AD803" s="316" t="s">
        <v>956</v>
      </c>
      <c r="AE803" s="316" t="s">
        <v>956</v>
      </c>
      <c r="AF803" s="316" t="s">
        <v>956</v>
      </c>
      <c r="AG803" s="316" t="s">
        <v>956</v>
      </c>
      <c r="AH803" s="316" t="s">
        <v>940</v>
      </c>
      <c r="AI803" s="316" t="s">
        <v>938</v>
      </c>
      <c r="AJ803" s="316" t="s">
        <v>956</v>
      </c>
      <c r="AK803" s="316" t="s">
        <v>956</v>
      </c>
      <c r="AL803" s="316" t="s">
        <v>956</v>
      </c>
      <c r="AM803" s="316" t="s">
        <v>956</v>
      </c>
      <c r="AN803" s="316" t="s">
        <v>956</v>
      </c>
      <c r="AO803" s="316" t="s">
        <v>699</v>
      </c>
      <c r="AP803" s="316" t="s">
        <v>938</v>
      </c>
      <c r="AQ803" s="316" t="s">
        <v>978</v>
      </c>
      <c r="AR803" s="316" t="s">
        <v>956</v>
      </c>
    </row>
    <row r="804" spans="1:44">
      <c r="A804" s="316" t="s">
        <v>3595</v>
      </c>
      <c r="B804" s="316" t="s">
        <v>3596</v>
      </c>
      <c r="C804" s="316" t="s">
        <v>9399</v>
      </c>
      <c r="D804" s="317">
        <v>46036</v>
      </c>
      <c r="E804" s="316" t="s">
        <v>7887</v>
      </c>
      <c r="F804" s="316" t="s">
        <v>169</v>
      </c>
      <c r="G804" s="316" t="s">
        <v>7879</v>
      </c>
      <c r="H804" s="316" t="s">
        <v>3190</v>
      </c>
      <c r="I804" s="316" t="s">
        <v>3192</v>
      </c>
      <c r="J804" s="316" t="s">
        <v>946</v>
      </c>
      <c r="K804" s="316" t="s">
        <v>946</v>
      </c>
      <c r="L804" s="316" t="s">
        <v>955</v>
      </c>
      <c r="M804" s="316" t="s">
        <v>978</v>
      </c>
      <c r="N804" s="316" t="s">
        <v>938</v>
      </c>
      <c r="O804" s="316" t="s">
        <v>946</v>
      </c>
      <c r="P804" s="316" t="s">
        <v>956</v>
      </c>
      <c r="Q804" s="316" t="s">
        <v>946</v>
      </c>
      <c r="R804" s="316" t="s">
        <v>946</v>
      </c>
      <c r="S804" s="316" t="s">
        <v>41</v>
      </c>
      <c r="T804" s="316" t="s">
        <v>940</v>
      </c>
      <c r="U804" s="316" t="s">
        <v>938</v>
      </c>
      <c r="V804" s="316" t="s">
        <v>956</v>
      </c>
      <c r="W804" s="316" t="s">
        <v>956</v>
      </c>
      <c r="X804" s="316" t="s">
        <v>956</v>
      </c>
      <c r="Y804" s="316" t="s">
        <v>978</v>
      </c>
      <c r="Z804" s="316" t="s">
        <v>956</v>
      </c>
      <c r="AA804" s="316" t="s">
        <v>961</v>
      </c>
      <c r="AB804" s="316" t="s">
        <v>938</v>
      </c>
      <c r="AC804" s="316" t="s">
        <v>978</v>
      </c>
      <c r="AD804" s="316" t="s">
        <v>978</v>
      </c>
      <c r="AE804" s="316" t="s">
        <v>946</v>
      </c>
      <c r="AF804" s="316" t="s">
        <v>946</v>
      </c>
      <c r="AG804" s="316" t="s">
        <v>946</v>
      </c>
      <c r="AH804" s="316" t="s">
        <v>976</v>
      </c>
      <c r="AI804" s="316" t="s">
        <v>938</v>
      </c>
      <c r="AJ804" s="316" t="s">
        <v>41</v>
      </c>
      <c r="AK804" s="316" t="s">
        <v>946</v>
      </c>
      <c r="AL804" s="316" t="s">
        <v>946</v>
      </c>
      <c r="AM804" s="316" t="s">
        <v>946</v>
      </c>
      <c r="AN804" s="316" t="s">
        <v>955</v>
      </c>
      <c r="AO804" s="316" t="s">
        <v>699</v>
      </c>
      <c r="AP804" s="316" t="s">
        <v>938</v>
      </c>
      <c r="AQ804" s="316" t="s">
        <v>955</v>
      </c>
      <c r="AR804" s="316" t="s">
        <v>955</v>
      </c>
    </row>
    <row r="805" spans="1:44">
      <c r="A805" s="316" t="s">
        <v>9400</v>
      </c>
      <c r="B805" s="316" t="s">
        <v>9401</v>
      </c>
      <c r="C805" s="316" t="s">
        <v>9402</v>
      </c>
      <c r="D805" s="317">
        <v>46037</v>
      </c>
      <c r="E805" s="316" t="s">
        <v>7887</v>
      </c>
      <c r="F805" s="316" t="s">
        <v>169</v>
      </c>
      <c r="G805" s="316" t="s">
        <v>7879</v>
      </c>
      <c r="H805" s="316" t="s">
        <v>3190</v>
      </c>
      <c r="I805" s="316" t="s">
        <v>3192</v>
      </c>
      <c r="J805" s="316" t="s">
        <v>946</v>
      </c>
      <c r="K805" s="316" t="s">
        <v>946</v>
      </c>
      <c r="L805" s="316" t="s">
        <v>946</v>
      </c>
      <c r="M805" s="316" t="s">
        <v>978</v>
      </c>
      <c r="N805" s="316" t="s">
        <v>938</v>
      </c>
      <c r="O805" s="316" t="s">
        <v>946</v>
      </c>
      <c r="P805" s="316" t="s">
        <v>946</v>
      </c>
      <c r="Q805" s="316" t="s">
        <v>946</v>
      </c>
      <c r="R805" s="316" t="s">
        <v>946</v>
      </c>
      <c r="S805" s="316" t="s">
        <v>946</v>
      </c>
      <c r="T805" s="316" t="s">
        <v>970</v>
      </c>
      <c r="U805" s="316" t="s">
        <v>938</v>
      </c>
      <c r="V805" s="316" t="s">
        <v>946</v>
      </c>
      <c r="W805" s="316" t="s">
        <v>946</v>
      </c>
      <c r="X805" s="316" t="s">
        <v>946</v>
      </c>
      <c r="Y805" s="316" t="s">
        <v>978</v>
      </c>
      <c r="Z805" s="316" t="s">
        <v>946</v>
      </c>
      <c r="AA805" s="316" t="s">
        <v>961</v>
      </c>
      <c r="AB805" s="316" t="s">
        <v>938</v>
      </c>
      <c r="AC805" s="316" t="s">
        <v>978</v>
      </c>
      <c r="AD805" s="316" t="s">
        <v>978</v>
      </c>
      <c r="AE805" s="316" t="s">
        <v>946</v>
      </c>
      <c r="AF805" s="316" t="s">
        <v>946</v>
      </c>
      <c r="AG805" s="316" t="s">
        <v>955</v>
      </c>
      <c r="AH805" s="316" t="s">
        <v>940</v>
      </c>
      <c r="AI805" s="316" t="s">
        <v>938</v>
      </c>
      <c r="AJ805" s="316" t="s">
        <v>946</v>
      </c>
      <c r="AK805" s="316" t="s">
        <v>946</v>
      </c>
      <c r="AL805" s="316" t="s">
        <v>947</v>
      </c>
      <c r="AM805" s="316" t="s">
        <v>946</v>
      </c>
      <c r="AN805" s="316" t="s">
        <v>946</v>
      </c>
      <c r="AO805" s="316" t="s">
        <v>699</v>
      </c>
      <c r="AP805" s="316" t="s">
        <v>938</v>
      </c>
      <c r="AQ805" s="316" t="s">
        <v>946</v>
      </c>
      <c r="AR805" s="316" t="s">
        <v>955</v>
      </c>
    </row>
    <row r="806" spans="1:44">
      <c r="A806" s="316" t="s">
        <v>9403</v>
      </c>
      <c r="B806" s="316" t="s">
        <v>9404</v>
      </c>
      <c r="C806" s="316" t="s">
        <v>9405</v>
      </c>
      <c r="D806" s="317">
        <v>46037</v>
      </c>
      <c r="E806" s="316" t="s">
        <v>1202</v>
      </c>
      <c r="F806" s="316" t="s">
        <v>169</v>
      </c>
      <c r="G806" s="316" t="s">
        <v>7879</v>
      </c>
      <c r="H806" s="316" t="s">
        <v>3190</v>
      </c>
      <c r="I806" s="316" t="s">
        <v>3192</v>
      </c>
      <c r="J806" s="316" t="s">
        <v>941</v>
      </c>
      <c r="K806" s="316" t="s">
        <v>941</v>
      </c>
      <c r="L806" s="316" t="s">
        <v>941</v>
      </c>
      <c r="M806" s="316" t="s">
        <v>947</v>
      </c>
      <c r="N806" s="316" t="s">
        <v>940</v>
      </c>
      <c r="O806" s="316" t="s">
        <v>941</v>
      </c>
      <c r="P806" s="316" t="s">
        <v>941</v>
      </c>
      <c r="Q806" s="316" t="s">
        <v>947</v>
      </c>
      <c r="R806" s="316" t="s">
        <v>941</v>
      </c>
      <c r="S806" s="316" t="s">
        <v>941</v>
      </c>
      <c r="T806" s="316" t="s">
        <v>956</v>
      </c>
      <c r="U806" s="316" t="s">
        <v>938</v>
      </c>
      <c r="V806" s="316" t="s">
        <v>953</v>
      </c>
      <c r="W806" s="316" t="s">
        <v>942</v>
      </c>
      <c r="X806" s="316" t="s">
        <v>978</v>
      </c>
      <c r="Y806" s="316" t="s">
        <v>942</v>
      </c>
      <c r="Z806" s="316" t="s">
        <v>941</v>
      </c>
      <c r="AA806" s="316" t="s">
        <v>947</v>
      </c>
      <c r="AB806" s="316" t="s">
        <v>938</v>
      </c>
      <c r="AC806" s="316" t="s">
        <v>941</v>
      </c>
      <c r="AD806" s="316" t="s">
        <v>941</v>
      </c>
      <c r="AE806" s="316" t="s">
        <v>941</v>
      </c>
      <c r="AF806" s="316" t="s">
        <v>941</v>
      </c>
      <c r="AG806" s="316" t="s">
        <v>956</v>
      </c>
      <c r="AH806" s="316" t="s">
        <v>940</v>
      </c>
      <c r="AI806" s="316" t="s">
        <v>938</v>
      </c>
      <c r="AJ806" s="316" t="s">
        <v>938</v>
      </c>
      <c r="AK806" s="316" t="s">
        <v>938</v>
      </c>
      <c r="AL806" s="316" t="s">
        <v>938</v>
      </c>
      <c r="AM806" s="316" t="s">
        <v>938</v>
      </c>
      <c r="AN806" s="316" t="s">
        <v>938</v>
      </c>
      <c r="AO806" s="316" t="s">
        <v>938</v>
      </c>
      <c r="AP806" s="316" t="s">
        <v>938</v>
      </c>
      <c r="AQ806" s="316" t="s">
        <v>938</v>
      </c>
      <c r="AR806" s="316" t="s">
        <v>938</v>
      </c>
    </row>
    <row r="807" spans="1:44">
      <c r="A807" s="316" t="s">
        <v>9406</v>
      </c>
      <c r="B807" s="316" t="s">
        <v>9407</v>
      </c>
      <c r="C807" s="316" t="s">
        <v>9408</v>
      </c>
      <c r="D807" s="317">
        <v>46037</v>
      </c>
      <c r="E807" s="316" t="s">
        <v>1202</v>
      </c>
      <c r="F807" s="316" t="s">
        <v>169</v>
      </c>
      <c r="G807" s="316" t="s">
        <v>7879</v>
      </c>
      <c r="H807" s="316" t="s">
        <v>3190</v>
      </c>
      <c r="I807" s="316" t="s">
        <v>3192</v>
      </c>
      <c r="J807" s="316" t="s">
        <v>941</v>
      </c>
      <c r="K807" s="316" t="s">
        <v>941</v>
      </c>
      <c r="L807" s="316" t="s">
        <v>941</v>
      </c>
      <c r="M807" s="316" t="s">
        <v>956</v>
      </c>
      <c r="N807" s="316" t="s">
        <v>940</v>
      </c>
      <c r="O807" s="316" t="s">
        <v>941</v>
      </c>
      <c r="P807" s="316" t="s">
        <v>941</v>
      </c>
      <c r="Q807" s="316" t="s">
        <v>947</v>
      </c>
      <c r="R807" s="316" t="s">
        <v>941</v>
      </c>
      <c r="S807" s="316" t="s">
        <v>941</v>
      </c>
      <c r="T807" s="316" t="s">
        <v>947</v>
      </c>
      <c r="U807" s="316" t="s">
        <v>940</v>
      </c>
      <c r="V807" s="316" t="s">
        <v>953</v>
      </c>
      <c r="W807" s="316" t="s">
        <v>953</v>
      </c>
      <c r="X807" s="316" t="s">
        <v>978</v>
      </c>
      <c r="Y807" s="316" t="s">
        <v>942</v>
      </c>
      <c r="Z807" s="316" t="s">
        <v>941</v>
      </c>
      <c r="AA807" s="316" t="s">
        <v>947</v>
      </c>
      <c r="AB807" s="316" t="s">
        <v>949</v>
      </c>
      <c r="AC807" s="316" t="s">
        <v>936</v>
      </c>
      <c r="AD807" s="316" t="s">
        <v>941</v>
      </c>
      <c r="AE807" s="316" t="s">
        <v>941</v>
      </c>
      <c r="AF807" s="316" t="s">
        <v>941</v>
      </c>
      <c r="AG807" s="316" t="s">
        <v>956</v>
      </c>
      <c r="AH807" s="316" t="s">
        <v>940</v>
      </c>
      <c r="AI807" s="316" t="s">
        <v>938</v>
      </c>
      <c r="AJ807" s="316" t="s">
        <v>938</v>
      </c>
      <c r="AK807" s="316" t="s">
        <v>938</v>
      </c>
      <c r="AL807" s="316" t="s">
        <v>938</v>
      </c>
      <c r="AM807" s="316" t="s">
        <v>938</v>
      </c>
      <c r="AN807" s="316" t="s">
        <v>938</v>
      </c>
      <c r="AO807" s="316" t="s">
        <v>938</v>
      </c>
      <c r="AP807" s="316" t="s">
        <v>938</v>
      </c>
      <c r="AQ807" s="316" t="s">
        <v>938</v>
      </c>
      <c r="AR807" s="316" t="s">
        <v>938</v>
      </c>
    </row>
    <row r="808" spans="1:44">
      <c r="A808" s="316" t="s">
        <v>9409</v>
      </c>
      <c r="B808" s="316" t="s">
        <v>9410</v>
      </c>
      <c r="C808" s="316" t="s">
        <v>9411</v>
      </c>
      <c r="D808" s="317">
        <v>46037</v>
      </c>
      <c r="E808" s="316" t="s">
        <v>9394</v>
      </c>
      <c r="F808" s="316" t="s">
        <v>169</v>
      </c>
      <c r="G808" s="316" t="s">
        <v>7879</v>
      </c>
      <c r="H808" s="316" t="s">
        <v>3190</v>
      </c>
      <c r="I808" s="316" t="s">
        <v>3192</v>
      </c>
      <c r="J808" s="316" t="s">
        <v>946</v>
      </c>
      <c r="K808" s="316" t="s">
        <v>946</v>
      </c>
      <c r="L808" s="316" t="s">
        <v>946</v>
      </c>
      <c r="M808" s="316" t="s">
        <v>978</v>
      </c>
      <c r="N808" s="316" t="s">
        <v>938</v>
      </c>
      <c r="O808" s="316" t="s">
        <v>946</v>
      </c>
      <c r="P808" s="316" t="s">
        <v>946</v>
      </c>
      <c r="Q808" s="316" t="s">
        <v>946</v>
      </c>
      <c r="R808" s="316" t="s">
        <v>946</v>
      </c>
      <c r="S808" s="316" t="s">
        <v>978</v>
      </c>
      <c r="T808" s="316" t="s">
        <v>975</v>
      </c>
      <c r="U808" s="316" t="s">
        <v>938</v>
      </c>
      <c r="V808" s="316" t="s">
        <v>978</v>
      </c>
      <c r="W808" s="316" t="s">
        <v>978</v>
      </c>
      <c r="X808" s="316" t="s">
        <v>978</v>
      </c>
      <c r="Y808" s="316" t="s">
        <v>978</v>
      </c>
      <c r="Z808" s="316" t="s">
        <v>978</v>
      </c>
      <c r="AA808" s="316" t="s">
        <v>961</v>
      </c>
      <c r="AB808" s="316" t="s">
        <v>938</v>
      </c>
      <c r="AC808" s="316" t="s">
        <v>955</v>
      </c>
      <c r="AD808" s="316" t="s">
        <v>978</v>
      </c>
      <c r="AE808" s="316" t="s">
        <v>946</v>
      </c>
      <c r="AF808" s="316" t="s">
        <v>946</v>
      </c>
      <c r="AG808" s="316" t="s">
        <v>955</v>
      </c>
      <c r="AH808" s="316" t="s">
        <v>940</v>
      </c>
      <c r="AI808" s="316" t="s">
        <v>938</v>
      </c>
      <c r="AJ808" s="316" t="s">
        <v>946</v>
      </c>
      <c r="AK808" s="316" t="s">
        <v>946</v>
      </c>
      <c r="AL808" s="316" t="s">
        <v>946</v>
      </c>
      <c r="AM808" s="316" t="s">
        <v>946</v>
      </c>
      <c r="AN808" s="316" t="s">
        <v>946</v>
      </c>
      <c r="AO808" s="316" t="s">
        <v>699</v>
      </c>
      <c r="AP808" s="316" t="s">
        <v>938</v>
      </c>
      <c r="AQ808" s="316" t="s">
        <v>946</v>
      </c>
      <c r="AR808" s="316" t="s">
        <v>946</v>
      </c>
    </row>
    <row r="809" spans="1:44">
      <c r="A809" s="316" t="s">
        <v>9412</v>
      </c>
      <c r="B809" s="316" t="s">
        <v>9413</v>
      </c>
      <c r="C809" s="316" t="s">
        <v>9414</v>
      </c>
      <c r="D809" s="317">
        <v>46037</v>
      </c>
      <c r="E809" s="316" t="s">
        <v>1202</v>
      </c>
      <c r="F809" s="316" t="s">
        <v>644</v>
      </c>
      <c r="G809" s="316" t="s">
        <v>7879</v>
      </c>
      <c r="H809" s="316" t="s">
        <v>3190</v>
      </c>
      <c r="I809" s="316" t="s">
        <v>3459</v>
      </c>
      <c r="J809" s="316" t="s">
        <v>956</v>
      </c>
      <c r="K809" s="316" t="s">
        <v>947</v>
      </c>
      <c r="L809" s="316" t="s">
        <v>947</v>
      </c>
      <c r="M809" s="316" t="s">
        <v>935</v>
      </c>
      <c r="N809" s="316" t="s">
        <v>938</v>
      </c>
      <c r="O809" s="316" t="s">
        <v>947</v>
      </c>
      <c r="P809" s="316" t="s">
        <v>956</v>
      </c>
      <c r="Q809" s="316" t="s">
        <v>956</v>
      </c>
      <c r="R809" s="316" t="s">
        <v>956</v>
      </c>
      <c r="S809" s="316" t="s">
        <v>947</v>
      </c>
      <c r="T809" s="316" t="s">
        <v>936</v>
      </c>
      <c r="U809" s="316" t="s">
        <v>938</v>
      </c>
      <c r="V809" s="316" t="s">
        <v>955</v>
      </c>
      <c r="W809" s="316" t="s">
        <v>942</v>
      </c>
      <c r="X809" s="316" t="s">
        <v>942</v>
      </c>
      <c r="Y809" s="316" t="s">
        <v>942</v>
      </c>
      <c r="Z809" s="316" t="s">
        <v>941</v>
      </c>
      <c r="AA809" s="316" t="s">
        <v>956</v>
      </c>
      <c r="AB809" s="316" t="s">
        <v>938</v>
      </c>
      <c r="AC809" s="316" t="s">
        <v>956</v>
      </c>
      <c r="AD809" s="316" t="s">
        <v>941</v>
      </c>
      <c r="AE809" s="316" t="s">
        <v>956</v>
      </c>
      <c r="AF809" s="316" t="s">
        <v>941</v>
      </c>
      <c r="AG809" s="316" t="s">
        <v>956</v>
      </c>
      <c r="AH809" s="316" t="s">
        <v>935</v>
      </c>
      <c r="AI809" s="316" t="s">
        <v>938</v>
      </c>
      <c r="AJ809" s="316" t="s">
        <v>956</v>
      </c>
      <c r="AK809" s="316" t="s">
        <v>956</v>
      </c>
      <c r="AL809" s="316" t="s">
        <v>956</v>
      </c>
      <c r="AM809" s="316" t="s">
        <v>956</v>
      </c>
      <c r="AN809" s="316" t="s">
        <v>947</v>
      </c>
      <c r="AO809" s="316" t="s">
        <v>699</v>
      </c>
      <c r="AP809" s="316" t="s">
        <v>938</v>
      </c>
      <c r="AQ809" s="316" t="s">
        <v>956</v>
      </c>
      <c r="AR809" s="316" t="s">
        <v>956</v>
      </c>
    </row>
    <row r="810" spans="1:44">
      <c r="A810" s="316" t="s">
        <v>9415</v>
      </c>
      <c r="B810" s="316" t="s">
        <v>9416</v>
      </c>
      <c r="C810" s="316" t="s">
        <v>9417</v>
      </c>
      <c r="D810" s="317">
        <v>46037</v>
      </c>
      <c r="E810" s="316" t="s">
        <v>1202</v>
      </c>
      <c r="F810" s="316" t="s">
        <v>169</v>
      </c>
      <c r="G810" s="316" t="s">
        <v>7879</v>
      </c>
      <c r="H810" s="316" t="s">
        <v>3190</v>
      </c>
      <c r="I810" s="316" t="s">
        <v>3192</v>
      </c>
      <c r="J810" s="316" t="s">
        <v>941</v>
      </c>
      <c r="K810" s="316" t="s">
        <v>941</v>
      </c>
      <c r="L810" s="316" t="s">
        <v>941</v>
      </c>
      <c r="M810" s="316" t="s">
        <v>978</v>
      </c>
      <c r="N810" s="316" t="s">
        <v>940</v>
      </c>
      <c r="O810" s="316" t="s">
        <v>941</v>
      </c>
      <c r="P810" s="316" t="s">
        <v>941</v>
      </c>
      <c r="Q810" s="316" t="s">
        <v>939</v>
      </c>
      <c r="R810" s="316" t="s">
        <v>982</v>
      </c>
      <c r="S810" s="316" t="s">
        <v>941</v>
      </c>
      <c r="T810" s="316" t="s">
        <v>947</v>
      </c>
      <c r="U810" s="316" t="s">
        <v>940</v>
      </c>
      <c r="V810" s="316" t="s">
        <v>941</v>
      </c>
      <c r="W810" s="316" t="s">
        <v>941</v>
      </c>
      <c r="X810" s="316" t="s">
        <v>936</v>
      </c>
      <c r="Y810" s="316" t="s">
        <v>941</v>
      </c>
      <c r="Z810" s="316" t="s">
        <v>982</v>
      </c>
      <c r="AA810" s="316" t="s">
        <v>947</v>
      </c>
      <c r="AB810" s="316" t="s">
        <v>940</v>
      </c>
      <c r="AC810" s="316" t="s">
        <v>941</v>
      </c>
      <c r="AD810" s="316" t="s">
        <v>982</v>
      </c>
      <c r="AE810" s="316" t="s">
        <v>941</v>
      </c>
      <c r="AF810" s="316" t="s">
        <v>941</v>
      </c>
      <c r="AG810" s="316" t="s">
        <v>956</v>
      </c>
      <c r="AH810" s="316" t="s">
        <v>940</v>
      </c>
      <c r="AI810" s="316" t="s">
        <v>938</v>
      </c>
      <c r="AJ810" s="316" t="s">
        <v>936</v>
      </c>
      <c r="AK810" s="316" t="s">
        <v>941</v>
      </c>
      <c r="AL810" s="316" t="s">
        <v>941</v>
      </c>
      <c r="AM810" s="316" t="s">
        <v>941</v>
      </c>
      <c r="AN810" s="316" t="s">
        <v>956</v>
      </c>
      <c r="AO810" s="316" t="s">
        <v>699</v>
      </c>
      <c r="AP810" s="316" t="s">
        <v>938</v>
      </c>
      <c r="AQ810" s="316" t="s">
        <v>956</v>
      </c>
      <c r="AR810" s="316" t="s">
        <v>978</v>
      </c>
    </row>
    <row r="811" spans="1:44">
      <c r="A811" s="316" t="s">
        <v>9418</v>
      </c>
      <c r="B811" s="316" t="s">
        <v>9419</v>
      </c>
      <c r="C811" s="316" t="s">
        <v>9420</v>
      </c>
      <c r="D811" s="317">
        <v>46037</v>
      </c>
      <c r="E811" s="316" t="s">
        <v>1202</v>
      </c>
      <c r="F811" s="316" t="s">
        <v>644</v>
      </c>
      <c r="G811" s="316" t="s">
        <v>7879</v>
      </c>
      <c r="H811" s="316" t="s">
        <v>3190</v>
      </c>
      <c r="I811" s="316" t="s">
        <v>3459</v>
      </c>
      <c r="J811" s="316" t="s">
        <v>956</v>
      </c>
      <c r="K811" s="316" t="s">
        <v>947</v>
      </c>
      <c r="L811" s="316" t="s">
        <v>947</v>
      </c>
      <c r="M811" s="316" t="s">
        <v>935</v>
      </c>
      <c r="N811" s="316" t="s">
        <v>938</v>
      </c>
      <c r="O811" s="316" t="s">
        <v>947</v>
      </c>
      <c r="P811" s="316" t="s">
        <v>956</v>
      </c>
      <c r="Q811" s="316" t="s">
        <v>956</v>
      </c>
      <c r="R811" s="316" t="s">
        <v>947</v>
      </c>
      <c r="S811" s="316" t="s">
        <v>956</v>
      </c>
      <c r="T811" s="316" t="s">
        <v>936</v>
      </c>
      <c r="U811" s="316" t="s">
        <v>938</v>
      </c>
      <c r="V811" s="316" t="s">
        <v>955</v>
      </c>
      <c r="W811" s="316" t="s">
        <v>942</v>
      </c>
      <c r="X811" s="316" t="s">
        <v>942</v>
      </c>
      <c r="Y811" s="316" t="s">
        <v>942</v>
      </c>
      <c r="Z811" s="316" t="s">
        <v>941</v>
      </c>
      <c r="AA811" s="316" t="s">
        <v>956</v>
      </c>
      <c r="AB811" s="316" t="s">
        <v>938</v>
      </c>
      <c r="AC811" s="316" t="s">
        <v>941</v>
      </c>
      <c r="AD811" s="316" t="s">
        <v>947</v>
      </c>
      <c r="AE811" s="316" t="s">
        <v>956</v>
      </c>
      <c r="AF811" s="316" t="s">
        <v>941</v>
      </c>
      <c r="AG811" s="316" t="s">
        <v>956</v>
      </c>
      <c r="AH811" s="316" t="s">
        <v>935</v>
      </c>
      <c r="AI811" s="316" t="s">
        <v>938</v>
      </c>
      <c r="AJ811" s="316" t="s">
        <v>956</v>
      </c>
      <c r="AK811" s="316" t="s">
        <v>956</v>
      </c>
      <c r="AL811" s="316" t="s">
        <v>956</v>
      </c>
      <c r="AM811" s="316" t="s">
        <v>956</v>
      </c>
      <c r="AN811" s="316" t="s">
        <v>947</v>
      </c>
      <c r="AO811" s="316" t="s">
        <v>699</v>
      </c>
      <c r="AP811" s="316" t="s">
        <v>938</v>
      </c>
      <c r="AQ811" s="316" t="s">
        <v>956</v>
      </c>
      <c r="AR811" s="316" t="s">
        <v>956</v>
      </c>
    </row>
    <row r="812" spans="1:44">
      <c r="A812" s="316" t="s">
        <v>9421</v>
      </c>
      <c r="B812" s="316" t="s">
        <v>9422</v>
      </c>
      <c r="C812" s="316" t="s">
        <v>9423</v>
      </c>
      <c r="D812" s="317">
        <v>46037</v>
      </c>
      <c r="E812" s="316" t="s">
        <v>1202</v>
      </c>
      <c r="F812" s="316" t="s">
        <v>644</v>
      </c>
      <c r="G812" s="316" t="s">
        <v>7879</v>
      </c>
      <c r="H812" s="316" t="s">
        <v>3190</v>
      </c>
      <c r="I812" s="316" t="s">
        <v>3444</v>
      </c>
      <c r="J812" s="316" t="s">
        <v>956</v>
      </c>
      <c r="K812" s="316" t="s">
        <v>947</v>
      </c>
      <c r="L812" s="316" t="s">
        <v>947</v>
      </c>
      <c r="M812" s="316" t="s">
        <v>935</v>
      </c>
      <c r="N812" s="316" t="s">
        <v>938</v>
      </c>
      <c r="O812" s="316" t="s">
        <v>947</v>
      </c>
      <c r="P812" s="316" t="s">
        <v>956</v>
      </c>
      <c r="Q812" s="316" t="s">
        <v>956</v>
      </c>
      <c r="R812" s="316" t="s">
        <v>956</v>
      </c>
      <c r="S812" s="316" t="s">
        <v>947</v>
      </c>
      <c r="T812" s="316" t="s">
        <v>940</v>
      </c>
      <c r="U812" s="316" t="s">
        <v>940</v>
      </c>
      <c r="V812" s="316" t="s">
        <v>955</v>
      </c>
      <c r="W812" s="316" t="s">
        <v>942</v>
      </c>
      <c r="X812" s="316" t="s">
        <v>953</v>
      </c>
      <c r="Y812" s="316" t="s">
        <v>942</v>
      </c>
      <c r="Z812" s="316" t="s">
        <v>941</v>
      </c>
      <c r="AA812" s="316" t="s">
        <v>956</v>
      </c>
      <c r="AB812" s="316" t="s">
        <v>975</v>
      </c>
      <c r="AC812" s="316" t="s">
        <v>956</v>
      </c>
      <c r="AD812" s="316" t="s">
        <v>941</v>
      </c>
      <c r="AE812" s="316" t="s">
        <v>941</v>
      </c>
      <c r="AF812" s="316" t="s">
        <v>941</v>
      </c>
      <c r="AG812" s="316" t="s">
        <v>956</v>
      </c>
      <c r="AH812" s="316" t="s">
        <v>935</v>
      </c>
      <c r="AI812" s="316" t="s">
        <v>938</v>
      </c>
      <c r="AJ812" s="316" t="s">
        <v>956</v>
      </c>
      <c r="AK812" s="316" t="s">
        <v>956</v>
      </c>
      <c r="AL812" s="316" t="s">
        <v>956</v>
      </c>
      <c r="AM812" s="316" t="s">
        <v>956</v>
      </c>
      <c r="AN812" s="316" t="s">
        <v>947</v>
      </c>
      <c r="AO812" s="316" t="s">
        <v>699</v>
      </c>
      <c r="AP812" s="316" t="s">
        <v>961</v>
      </c>
      <c r="AQ812" s="316" t="s">
        <v>956</v>
      </c>
      <c r="AR812" s="316" t="s">
        <v>956</v>
      </c>
    </row>
    <row r="813" spans="1:44">
      <c r="A813" s="316" t="s">
        <v>9424</v>
      </c>
      <c r="B813" s="316" t="s">
        <v>9425</v>
      </c>
      <c r="C813" s="316" t="s">
        <v>9426</v>
      </c>
      <c r="D813" s="317">
        <v>46037</v>
      </c>
      <c r="E813" s="316" t="s">
        <v>1202</v>
      </c>
      <c r="F813" s="316" t="s">
        <v>644</v>
      </c>
      <c r="G813" s="316" t="s">
        <v>7879</v>
      </c>
      <c r="H813" s="316" t="s">
        <v>3190</v>
      </c>
      <c r="I813" s="316" t="s">
        <v>9427</v>
      </c>
      <c r="J813" s="316" t="s">
        <v>941</v>
      </c>
      <c r="K813" s="316" t="s">
        <v>941</v>
      </c>
      <c r="L813" s="316" t="s">
        <v>941</v>
      </c>
      <c r="M813" s="316" t="s">
        <v>947</v>
      </c>
      <c r="N813" s="316" t="s">
        <v>940</v>
      </c>
      <c r="O813" s="316" t="s">
        <v>941</v>
      </c>
      <c r="P813" s="316" t="s">
        <v>941</v>
      </c>
      <c r="Q813" s="316" t="s">
        <v>947</v>
      </c>
      <c r="R813" s="316" t="s">
        <v>941</v>
      </c>
      <c r="S813" s="316" t="s">
        <v>941</v>
      </c>
      <c r="T813" s="316" t="s">
        <v>947</v>
      </c>
      <c r="U813" s="316" t="s">
        <v>940</v>
      </c>
      <c r="V813" s="316" t="s">
        <v>953</v>
      </c>
      <c r="W813" s="316" t="s">
        <v>978</v>
      </c>
      <c r="X813" s="316" t="s">
        <v>978</v>
      </c>
      <c r="Y813" s="316" t="s">
        <v>942</v>
      </c>
      <c r="Z813" s="316" t="s">
        <v>941</v>
      </c>
      <c r="AA813" s="316" t="s">
        <v>947</v>
      </c>
      <c r="AB813" s="316" t="s">
        <v>940</v>
      </c>
      <c r="AC813" s="316" t="s">
        <v>941</v>
      </c>
      <c r="AD813" s="316" t="s">
        <v>941</v>
      </c>
      <c r="AE813" s="316" t="s">
        <v>941</v>
      </c>
      <c r="AF813" s="316" t="s">
        <v>941</v>
      </c>
      <c r="AG813" s="316" t="s">
        <v>956</v>
      </c>
      <c r="AH813" s="316" t="s">
        <v>940</v>
      </c>
      <c r="AI813" s="316" t="s">
        <v>938</v>
      </c>
      <c r="AJ813" s="316" t="s">
        <v>956</v>
      </c>
      <c r="AK813" s="316" t="s">
        <v>956</v>
      </c>
      <c r="AL813" s="316" t="s">
        <v>956</v>
      </c>
      <c r="AM813" s="316" t="s">
        <v>936</v>
      </c>
      <c r="AN813" s="316" t="s">
        <v>936</v>
      </c>
      <c r="AO813" s="316" t="s">
        <v>699</v>
      </c>
      <c r="AP813" s="316" t="s">
        <v>940</v>
      </c>
      <c r="AQ813" s="316" t="s">
        <v>956</v>
      </c>
      <c r="AR813" s="316" t="s">
        <v>956</v>
      </c>
    </row>
    <row r="814" spans="1:44">
      <c r="A814" s="316" t="s">
        <v>9428</v>
      </c>
      <c r="B814" s="316" t="s">
        <v>9429</v>
      </c>
      <c r="C814" s="316" t="s">
        <v>9430</v>
      </c>
      <c r="D814" s="317">
        <v>46037</v>
      </c>
      <c r="E814" s="316" t="s">
        <v>1202</v>
      </c>
      <c r="F814" s="316" t="s">
        <v>644</v>
      </c>
      <c r="G814" s="316" t="s">
        <v>7879</v>
      </c>
      <c r="H814" s="316" t="s">
        <v>3190</v>
      </c>
      <c r="I814" s="316" t="s">
        <v>9427</v>
      </c>
      <c r="J814" s="316" t="s">
        <v>941</v>
      </c>
      <c r="K814" s="316" t="s">
        <v>941</v>
      </c>
      <c r="L814" s="316" t="s">
        <v>941</v>
      </c>
      <c r="M814" s="316" t="s">
        <v>947</v>
      </c>
      <c r="N814" s="316" t="s">
        <v>940</v>
      </c>
      <c r="O814" s="316" t="s">
        <v>941</v>
      </c>
      <c r="P814" s="316" t="s">
        <v>941</v>
      </c>
      <c r="Q814" s="316" t="s">
        <v>947</v>
      </c>
      <c r="R814" s="316" t="s">
        <v>941</v>
      </c>
      <c r="S814" s="316" t="s">
        <v>941</v>
      </c>
      <c r="T814" s="316" t="s">
        <v>947</v>
      </c>
      <c r="U814" s="316" t="s">
        <v>940</v>
      </c>
      <c r="V814" s="316" t="s">
        <v>953</v>
      </c>
      <c r="W814" s="316" t="s">
        <v>978</v>
      </c>
      <c r="X814" s="316" t="s">
        <v>978</v>
      </c>
      <c r="Y814" s="316" t="s">
        <v>942</v>
      </c>
      <c r="Z814" s="316" t="s">
        <v>941</v>
      </c>
      <c r="AA814" s="316" t="s">
        <v>947</v>
      </c>
      <c r="AB814" s="316" t="s">
        <v>940</v>
      </c>
      <c r="AC814" s="316" t="s">
        <v>941</v>
      </c>
      <c r="AD814" s="316" t="s">
        <v>941</v>
      </c>
      <c r="AE814" s="316" t="s">
        <v>941</v>
      </c>
      <c r="AF814" s="316" t="s">
        <v>941</v>
      </c>
      <c r="AG814" s="316" t="s">
        <v>956</v>
      </c>
      <c r="AH814" s="316" t="s">
        <v>961</v>
      </c>
      <c r="AI814" s="316" t="s">
        <v>938</v>
      </c>
      <c r="AJ814" s="316" t="s">
        <v>956</v>
      </c>
      <c r="AK814" s="316" t="s">
        <v>956</v>
      </c>
      <c r="AL814" s="316" t="s">
        <v>978</v>
      </c>
      <c r="AM814" s="316" t="s">
        <v>956</v>
      </c>
      <c r="AN814" s="316" t="s">
        <v>956</v>
      </c>
      <c r="AO814" s="316" t="s">
        <v>699</v>
      </c>
      <c r="AP814" s="316" t="s">
        <v>938</v>
      </c>
      <c r="AQ814" s="316" t="s">
        <v>956</v>
      </c>
      <c r="AR814" s="316" t="s">
        <v>956</v>
      </c>
    </row>
    <row r="815" spans="1:44">
      <c r="A815" s="316" t="s">
        <v>9431</v>
      </c>
      <c r="B815" s="316" t="s">
        <v>9432</v>
      </c>
      <c r="C815" s="316" t="s">
        <v>9433</v>
      </c>
      <c r="D815" s="317">
        <v>46038</v>
      </c>
      <c r="E815" s="316" t="s">
        <v>1202</v>
      </c>
      <c r="F815" s="316" t="s">
        <v>644</v>
      </c>
      <c r="G815" s="316" t="s">
        <v>7879</v>
      </c>
      <c r="H815" s="316" t="s">
        <v>3190</v>
      </c>
      <c r="I815" s="316" t="s">
        <v>3444</v>
      </c>
      <c r="J815" s="316" t="s">
        <v>947</v>
      </c>
      <c r="K815" s="316" t="s">
        <v>939</v>
      </c>
      <c r="L815" s="316" t="s">
        <v>941</v>
      </c>
      <c r="M815" s="316" t="s">
        <v>942</v>
      </c>
      <c r="N815" s="316" t="s">
        <v>938</v>
      </c>
      <c r="O815" s="316" t="s">
        <v>939</v>
      </c>
      <c r="P815" s="316" t="s">
        <v>978</v>
      </c>
      <c r="Q815" s="316" t="s">
        <v>955</v>
      </c>
      <c r="R815" s="316" t="s">
        <v>939</v>
      </c>
      <c r="S815" s="316" t="s">
        <v>955</v>
      </c>
      <c r="T815" s="316" t="s">
        <v>942</v>
      </c>
      <c r="U815" s="316" t="s">
        <v>961</v>
      </c>
      <c r="V815" s="316" t="s">
        <v>939</v>
      </c>
      <c r="W815" s="316" t="s">
        <v>939</v>
      </c>
      <c r="X815" s="316" t="s">
        <v>941</v>
      </c>
      <c r="Y815" s="316" t="s">
        <v>941</v>
      </c>
      <c r="Z815" s="316" t="s">
        <v>939</v>
      </c>
      <c r="AA815" s="316" t="s">
        <v>978</v>
      </c>
      <c r="AB815" s="316" t="s">
        <v>962</v>
      </c>
      <c r="AC815" s="316" t="s">
        <v>982</v>
      </c>
      <c r="AD815" s="316" t="s">
        <v>978</v>
      </c>
      <c r="AE815" s="316" t="s">
        <v>982</v>
      </c>
      <c r="AF815" s="316" t="s">
        <v>982</v>
      </c>
      <c r="AG815" s="316" t="s">
        <v>941</v>
      </c>
      <c r="AH815" s="316" t="s">
        <v>935</v>
      </c>
      <c r="AI815" s="316" t="s">
        <v>961</v>
      </c>
      <c r="AJ815" s="316" t="s">
        <v>941</v>
      </c>
      <c r="AK815" s="316" t="s">
        <v>982</v>
      </c>
      <c r="AL815" s="316" t="s">
        <v>982</v>
      </c>
      <c r="AM815" s="316" t="s">
        <v>982</v>
      </c>
      <c r="AN815" s="316" t="s">
        <v>982</v>
      </c>
      <c r="AO815" s="316" t="s">
        <v>699</v>
      </c>
      <c r="AP815" s="316" t="s">
        <v>938</v>
      </c>
      <c r="AQ815" s="316" t="s">
        <v>978</v>
      </c>
      <c r="AR815" s="316" t="s">
        <v>978</v>
      </c>
    </row>
    <row r="816" spans="1:44">
      <c r="A816" s="316" t="s">
        <v>9434</v>
      </c>
      <c r="B816" s="316" t="s">
        <v>9435</v>
      </c>
      <c r="C816" s="316" t="s">
        <v>9436</v>
      </c>
      <c r="D816" s="317">
        <v>46037</v>
      </c>
      <c r="E816" s="316" t="s">
        <v>1202</v>
      </c>
      <c r="F816" s="316" t="s">
        <v>644</v>
      </c>
      <c r="G816" s="316" t="s">
        <v>7879</v>
      </c>
      <c r="H816" s="316" t="s">
        <v>3190</v>
      </c>
      <c r="I816" s="316" t="s">
        <v>8577</v>
      </c>
      <c r="J816" s="316" t="s">
        <v>941</v>
      </c>
      <c r="K816" s="316" t="s">
        <v>941</v>
      </c>
      <c r="L816" s="316" t="s">
        <v>941</v>
      </c>
      <c r="M816" s="316" t="s">
        <v>956</v>
      </c>
      <c r="N816" s="316" t="s">
        <v>940</v>
      </c>
      <c r="O816" s="316" t="s">
        <v>941</v>
      </c>
      <c r="P816" s="316" t="s">
        <v>955</v>
      </c>
      <c r="Q816" s="316" t="s">
        <v>947</v>
      </c>
      <c r="R816" s="316" t="s">
        <v>941</v>
      </c>
      <c r="S816" s="316" t="s">
        <v>941</v>
      </c>
      <c r="T816" s="316" t="s">
        <v>940</v>
      </c>
      <c r="U816" s="316" t="s">
        <v>940</v>
      </c>
      <c r="V816" s="316" t="s">
        <v>941</v>
      </c>
      <c r="W816" s="316" t="s">
        <v>941</v>
      </c>
      <c r="X816" s="316" t="s">
        <v>941</v>
      </c>
      <c r="Y816" s="316" t="s">
        <v>941</v>
      </c>
      <c r="Z816" s="316" t="s">
        <v>982</v>
      </c>
      <c r="AA816" s="316" t="s">
        <v>961</v>
      </c>
      <c r="AB816" s="316" t="s">
        <v>940</v>
      </c>
      <c r="AC816" s="316" t="s">
        <v>947</v>
      </c>
      <c r="AD816" s="316" t="s">
        <v>947</v>
      </c>
      <c r="AE816" s="316" t="s">
        <v>939</v>
      </c>
      <c r="AF816" s="316" t="s">
        <v>982</v>
      </c>
      <c r="AG816" s="316" t="s">
        <v>947</v>
      </c>
      <c r="AH816" s="316" t="s">
        <v>940</v>
      </c>
      <c r="AI816" s="316" t="s">
        <v>938</v>
      </c>
      <c r="AJ816" s="316" t="s">
        <v>978</v>
      </c>
      <c r="AK816" s="316" t="s">
        <v>956</v>
      </c>
      <c r="AL816" s="316" t="s">
        <v>941</v>
      </c>
      <c r="AM816" s="316" t="s">
        <v>941</v>
      </c>
      <c r="AN816" s="316" t="s">
        <v>956</v>
      </c>
      <c r="AO816" s="316" t="s">
        <v>699</v>
      </c>
      <c r="AP816" s="316" t="s">
        <v>938</v>
      </c>
      <c r="AQ816" s="316" t="s">
        <v>956</v>
      </c>
      <c r="AR816" s="316" t="s">
        <v>941</v>
      </c>
    </row>
    <row r="817" spans="1:44">
      <c r="A817" s="316" t="s">
        <v>9437</v>
      </c>
      <c r="B817" s="316" t="s">
        <v>9438</v>
      </c>
      <c r="C817" s="316" t="s">
        <v>9439</v>
      </c>
      <c r="D817" s="317">
        <v>46038</v>
      </c>
      <c r="E817" s="316" t="s">
        <v>1202</v>
      </c>
      <c r="F817" s="316" t="s">
        <v>644</v>
      </c>
      <c r="G817" s="316" t="s">
        <v>7879</v>
      </c>
      <c r="H817" s="316" t="s">
        <v>3190</v>
      </c>
      <c r="I817" s="316" t="s">
        <v>3444</v>
      </c>
      <c r="J817" s="316" t="s">
        <v>947</v>
      </c>
      <c r="K817" s="316" t="s">
        <v>947</v>
      </c>
      <c r="L817" s="316" t="s">
        <v>947</v>
      </c>
      <c r="M817" s="316" t="s">
        <v>935</v>
      </c>
      <c r="N817" s="316" t="s">
        <v>940</v>
      </c>
      <c r="O817" s="316" t="s">
        <v>947</v>
      </c>
      <c r="P817" s="316" t="s">
        <v>947</v>
      </c>
      <c r="Q817" s="316" t="s">
        <v>947</v>
      </c>
      <c r="R817" s="316" t="s">
        <v>947</v>
      </c>
      <c r="S817" s="316" t="s">
        <v>947</v>
      </c>
      <c r="T817" s="316" t="s">
        <v>935</v>
      </c>
      <c r="U817" s="316" t="s">
        <v>962</v>
      </c>
      <c r="V817" s="316" t="s">
        <v>947</v>
      </c>
      <c r="W817" s="316" t="s">
        <v>947</v>
      </c>
      <c r="X817" s="316" t="s">
        <v>947</v>
      </c>
      <c r="Y817" s="316" t="s">
        <v>956</v>
      </c>
      <c r="Z817" s="316" t="s">
        <v>947</v>
      </c>
      <c r="AA817" s="316" t="s">
        <v>956</v>
      </c>
      <c r="AB817" s="316" t="s">
        <v>961</v>
      </c>
      <c r="AC817" s="316" t="s">
        <v>941</v>
      </c>
      <c r="AD817" s="316" t="s">
        <v>941</v>
      </c>
      <c r="AE817" s="316" t="s">
        <v>941</v>
      </c>
      <c r="AF817" s="316" t="s">
        <v>941</v>
      </c>
      <c r="AG817" s="316" t="s">
        <v>941</v>
      </c>
      <c r="AH817" s="316" t="s">
        <v>935</v>
      </c>
      <c r="AI817" s="316" t="s">
        <v>961</v>
      </c>
      <c r="AJ817" s="316" t="s">
        <v>941</v>
      </c>
      <c r="AK817" s="316" t="s">
        <v>941</v>
      </c>
      <c r="AL817" s="316" t="s">
        <v>941</v>
      </c>
      <c r="AM817" s="316" t="s">
        <v>956</v>
      </c>
      <c r="AN817" s="316" t="s">
        <v>941</v>
      </c>
      <c r="AO817" s="316" t="s">
        <v>699</v>
      </c>
      <c r="AP817" s="316" t="s">
        <v>940</v>
      </c>
      <c r="AQ817" s="316" t="s">
        <v>941</v>
      </c>
      <c r="AR817" s="316" t="s">
        <v>941</v>
      </c>
    </row>
    <row r="818" spans="1:44">
      <c r="A818" s="316" t="s">
        <v>9440</v>
      </c>
      <c r="B818" s="316" t="s">
        <v>9441</v>
      </c>
      <c r="C818" s="316" t="s">
        <v>9442</v>
      </c>
      <c r="D818" s="317">
        <v>46038</v>
      </c>
      <c r="E818" s="316" t="s">
        <v>1202</v>
      </c>
      <c r="F818" s="316" t="s">
        <v>644</v>
      </c>
      <c r="G818" s="316" t="s">
        <v>7879</v>
      </c>
      <c r="H818" s="316" t="s">
        <v>3190</v>
      </c>
      <c r="I818" s="316" t="s">
        <v>8577</v>
      </c>
      <c r="J818" s="316" t="s">
        <v>936</v>
      </c>
      <c r="K818" s="316" t="s">
        <v>941</v>
      </c>
      <c r="L818" s="316" t="s">
        <v>941</v>
      </c>
      <c r="M818" s="316" t="s">
        <v>956</v>
      </c>
      <c r="N818" s="316" t="s">
        <v>962</v>
      </c>
      <c r="O818" s="316" t="s">
        <v>941</v>
      </c>
      <c r="P818" s="316" t="s">
        <v>955</v>
      </c>
      <c r="Q818" s="316" t="s">
        <v>975</v>
      </c>
      <c r="R818" s="316" t="s">
        <v>941</v>
      </c>
      <c r="S818" s="316" t="s">
        <v>941</v>
      </c>
      <c r="T818" s="316" t="s">
        <v>940</v>
      </c>
      <c r="U818" s="316" t="s">
        <v>962</v>
      </c>
      <c r="V818" s="316" t="s">
        <v>955</v>
      </c>
      <c r="W818" s="316" t="s">
        <v>978</v>
      </c>
      <c r="X818" s="316" t="s">
        <v>978</v>
      </c>
      <c r="Y818" s="316" t="s">
        <v>942</v>
      </c>
      <c r="Z818" s="316" t="s">
        <v>941</v>
      </c>
      <c r="AA818" s="316" t="s">
        <v>940</v>
      </c>
      <c r="AB818" s="316" t="s">
        <v>962</v>
      </c>
      <c r="AC818" s="316" t="s">
        <v>947</v>
      </c>
      <c r="AD818" s="316" t="s">
        <v>947</v>
      </c>
      <c r="AE818" s="316" t="s">
        <v>941</v>
      </c>
      <c r="AF818" s="316" t="s">
        <v>941</v>
      </c>
      <c r="AG818" s="316" t="s">
        <v>941</v>
      </c>
      <c r="AH818" s="316" t="s">
        <v>940</v>
      </c>
      <c r="AI818" s="316" t="s">
        <v>938</v>
      </c>
      <c r="AJ818" s="316" t="s">
        <v>956</v>
      </c>
      <c r="AK818" s="316" t="s">
        <v>956</v>
      </c>
      <c r="AL818" s="316" t="s">
        <v>941</v>
      </c>
      <c r="AM818" s="316" t="s">
        <v>941</v>
      </c>
      <c r="AN818" s="316" t="s">
        <v>956</v>
      </c>
      <c r="AO818" s="316" t="s">
        <v>699</v>
      </c>
      <c r="AP818" s="316" t="s">
        <v>938</v>
      </c>
      <c r="AQ818" s="316" t="s">
        <v>956</v>
      </c>
      <c r="AR818" s="316" t="s">
        <v>956</v>
      </c>
    </row>
    <row r="819" spans="1:44">
      <c r="A819" s="316" t="s">
        <v>3597</v>
      </c>
      <c r="B819" s="316" t="s">
        <v>3598</v>
      </c>
      <c r="C819" s="316" t="s">
        <v>9443</v>
      </c>
      <c r="D819" s="317">
        <v>46039</v>
      </c>
      <c r="E819" s="316" t="s">
        <v>1202</v>
      </c>
      <c r="F819" s="316" t="s">
        <v>169</v>
      </c>
      <c r="G819" s="316" t="s">
        <v>7879</v>
      </c>
      <c r="H819" s="316" t="s">
        <v>3190</v>
      </c>
      <c r="I819" s="316" t="s">
        <v>3192</v>
      </c>
      <c r="J819" s="316" t="s">
        <v>941</v>
      </c>
      <c r="K819" s="316" t="s">
        <v>941</v>
      </c>
      <c r="L819" s="316" t="s">
        <v>941</v>
      </c>
      <c r="M819" s="316" t="s">
        <v>961</v>
      </c>
      <c r="N819" s="316" t="s">
        <v>962</v>
      </c>
      <c r="O819" s="316" t="s">
        <v>941</v>
      </c>
      <c r="P819" s="316" t="s">
        <v>41</v>
      </c>
      <c r="Q819" s="316" t="s">
        <v>947</v>
      </c>
      <c r="R819" s="316" t="s">
        <v>941</v>
      </c>
      <c r="S819" s="316" t="s">
        <v>941</v>
      </c>
      <c r="T819" s="316" t="s">
        <v>936</v>
      </c>
      <c r="U819" s="316" t="s">
        <v>940</v>
      </c>
      <c r="V819" s="316" t="s">
        <v>941</v>
      </c>
      <c r="W819" s="316" t="s">
        <v>941</v>
      </c>
      <c r="X819" s="316" t="s">
        <v>941</v>
      </c>
      <c r="Y819" s="316" t="s">
        <v>941</v>
      </c>
      <c r="Z819" s="316" t="s">
        <v>941</v>
      </c>
      <c r="AA819" s="316" t="s">
        <v>961</v>
      </c>
      <c r="AB819" s="316" t="s">
        <v>938</v>
      </c>
      <c r="AC819" s="316" t="s">
        <v>936</v>
      </c>
      <c r="AD819" s="316" t="s">
        <v>941</v>
      </c>
      <c r="AE819" s="316" t="s">
        <v>956</v>
      </c>
      <c r="AF819" s="316" t="s">
        <v>936</v>
      </c>
      <c r="AG819" s="316" t="s">
        <v>978</v>
      </c>
      <c r="AH819" s="316" t="s">
        <v>953</v>
      </c>
      <c r="AI819" s="316" t="s">
        <v>938</v>
      </c>
      <c r="AJ819" s="316" t="s">
        <v>956</v>
      </c>
      <c r="AK819" s="316" t="s">
        <v>941</v>
      </c>
      <c r="AL819" s="316" t="s">
        <v>975</v>
      </c>
      <c r="AM819" s="316" t="s">
        <v>941</v>
      </c>
      <c r="AN819" s="316" t="s">
        <v>941</v>
      </c>
      <c r="AO819" s="316" t="s">
        <v>699</v>
      </c>
      <c r="AP819" s="316" t="s">
        <v>938</v>
      </c>
      <c r="AQ819" s="316" t="s">
        <v>936</v>
      </c>
      <c r="AR819" s="316" t="s">
        <v>956</v>
      </c>
    </row>
    <row r="820" spans="1:44">
      <c r="A820" s="316" t="s">
        <v>9444</v>
      </c>
      <c r="B820" s="316" t="s">
        <v>9445</v>
      </c>
      <c r="C820" s="316" t="s">
        <v>9446</v>
      </c>
      <c r="D820" s="317">
        <v>46039</v>
      </c>
      <c r="E820" s="316" t="s">
        <v>1202</v>
      </c>
      <c r="F820" s="316" t="s">
        <v>644</v>
      </c>
      <c r="G820" s="316" t="s">
        <v>7879</v>
      </c>
      <c r="H820" s="316" t="s">
        <v>3190</v>
      </c>
      <c r="I820" s="316" t="s">
        <v>9427</v>
      </c>
      <c r="J820" s="316" t="s">
        <v>941</v>
      </c>
      <c r="K820" s="316" t="s">
        <v>941</v>
      </c>
      <c r="L820" s="316" t="s">
        <v>941</v>
      </c>
      <c r="M820" s="316" t="s">
        <v>947</v>
      </c>
      <c r="N820" s="316" t="s">
        <v>940</v>
      </c>
      <c r="O820" s="316" t="s">
        <v>941</v>
      </c>
      <c r="P820" s="316" t="s">
        <v>941</v>
      </c>
      <c r="Q820" s="316" t="s">
        <v>947</v>
      </c>
      <c r="R820" s="316" t="s">
        <v>941</v>
      </c>
      <c r="S820" s="316" t="s">
        <v>941</v>
      </c>
      <c r="T820" s="316" t="s">
        <v>947</v>
      </c>
      <c r="U820" s="316" t="s">
        <v>940</v>
      </c>
      <c r="V820" s="316" t="s">
        <v>941</v>
      </c>
      <c r="W820" s="316" t="s">
        <v>941</v>
      </c>
      <c r="X820" s="316" t="s">
        <v>941</v>
      </c>
      <c r="Y820" s="316" t="s">
        <v>941</v>
      </c>
      <c r="Z820" s="316" t="s">
        <v>941</v>
      </c>
      <c r="AA820" s="316" t="s">
        <v>947</v>
      </c>
      <c r="AB820" s="316" t="s">
        <v>940</v>
      </c>
      <c r="AC820" s="316" t="s">
        <v>941</v>
      </c>
      <c r="AD820" s="316" t="s">
        <v>941</v>
      </c>
      <c r="AE820" s="316" t="s">
        <v>941</v>
      </c>
      <c r="AF820" s="316" t="s">
        <v>941</v>
      </c>
      <c r="AG820" s="316" t="s">
        <v>956</v>
      </c>
      <c r="AH820" s="316" t="s">
        <v>940</v>
      </c>
      <c r="AI820" s="316" t="s">
        <v>938</v>
      </c>
      <c r="AJ820" s="316" t="s">
        <v>956</v>
      </c>
      <c r="AK820" s="316" t="s">
        <v>941</v>
      </c>
      <c r="AL820" s="316" t="s">
        <v>941</v>
      </c>
      <c r="AM820" s="316" t="s">
        <v>941</v>
      </c>
      <c r="AN820" s="316" t="s">
        <v>956</v>
      </c>
      <c r="AO820" s="316" t="s">
        <v>699</v>
      </c>
      <c r="AP820" s="316" t="s">
        <v>940</v>
      </c>
      <c r="AQ820" s="316" t="s">
        <v>956</v>
      </c>
      <c r="AR820" s="316" t="s">
        <v>956</v>
      </c>
    </row>
    <row r="821" spans="1:44">
      <c r="A821" s="316" t="s">
        <v>9447</v>
      </c>
      <c r="B821" s="316" t="s">
        <v>9448</v>
      </c>
      <c r="C821" s="316" t="s">
        <v>9449</v>
      </c>
      <c r="D821" s="317">
        <v>46042</v>
      </c>
      <c r="E821" s="316" t="s">
        <v>1202</v>
      </c>
      <c r="F821" s="316" t="s">
        <v>169</v>
      </c>
      <c r="G821" s="316" t="s">
        <v>7879</v>
      </c>
      <c r="H821" s="316" t="s">
        <v>3190</v>
      </c>
      <c r="I821" s="316" t="s">
        <v>3192</v>
      </c>
      <c r="J821" s="316" t="s">
        <v>941</v>
      </c>
      <c r="K821" s="316" t="s">
        <v>941</v>
      </c>
      <c r="L821" s="316" t="s">
        <v>941</v>
      </c>
      <c r="M821" s="316" t="s">
        <v>956</v>
      </c>
      <c r="N821" s="316" t="s">
        <v>962</v>
      </c>
      <c r="O821" s="316" t="s">
        <v>941</v>
      </c>
      <c r="P821" s="316" t="s">
        <v>955</v>
      </c>
      <c r="Q821" s="316" t="s">
        <v>947</v>
      </c>
      <c r="R821" s="316" t="s">
        <v>941</v>
      </c>
      <c r="S821" s="316" t="s">
        <v>955</v>
      </c>
      <c r="T821" s="316" t="s">
        <v>940</v>
      </c>
      <c r="U821" s="316" t="s">
        <v>938</v>
      </c>
      <c r="V821" s="316" t="s">
        <v>941</v>
      </c>
      <c r="W821" s="316" t="s">
        <v>941</v>
      </c>
      <c r="X821" s="316" t="s">
        <v>941</v>
      </c>
      <c r="Y821" s="316" t="s">
        <v>947</v>
      </c>
      <c r="Z821" s="316" t="s">
        <v>941</v>
      </c>
      <c r="AA821" s="316" t="s">
        <v>940</v>
      </c>
      <c r="AB821" s="316" t="s">
        <v>962</v>
      </c>
      <c r="AC821" s="316" t="s">
        <v>947</v>
      </c>
      <c r="AD821" s="316" t="s">
        <v>956</v>
      </c>
      <c r="AE821" s="316" t="s">
        <v>941</v>
      </c>
      <c r="AF821" s="316" t="s">
        <v>941</v>
      </c>
      <c r="AG821" s="316" t="s">
        <v>956</v>
      </c>
      <c r="AH821" s="316" t="s">
        <v>942</v>
      </c>
      <c r="AI821" s="316" t="s">
        <v>938</v>
      </c>
      <c r="AJ821" s="316" t="s">
        <v>956</v>
      </c>
      <c r="AK821" s="316" t="s">
        <v>956</v>
      </c>
      <c r="AL821" s="316" t="s">
        <v>941</v>
      </c>
      <c r="AM821" s="316" t="s">
        <v>941</v>
      </c>
      <c r="AN821" s="316" t="s">
        <v>956</v>
      </c>
      <c r="AO821" s="316" t="s">
        <v>699</v>
      </c>
      <c r="AP821" s="316" t="s">
        <v>938</v>
      </c>
      <c r="AQ821" s="316" t="s">
        <v>941</v>
      </c>
      <c r="AR821" s="316" t="s">
        <v>941</v>
      </c>
    </row>
    <row r="822" spans="1:44">
      <c r="A822" s="316" t="s">
        <v>9450</v>
      </c>
      <c r="B822" s="316" t="s">
        <v>9451</v>
      </c>
      <c r="C822" s="316" t="s">
        <v>9452</v>
      </c>
      <c r="D822" s="317">
        <v>46042</v>
      </c>
      <c r="E822" s="316" t="s">
        <v>1202</v>
      </c>
      <c r="F822" s="316" t="s">
        <v>169</v>
      </c>
      <c r="G822" s="316" t="s">
        <v>7879</v>
      </c>
      <c r="H822" s="316" t="s">
        <v>3190</v>
      </c>
      <c r="I822" s="316" t="s">
        <v>3192</v>
      </c>
      <c r="J822" s="316" t="s">
        <v>978</v>
      </c>
      <c r="K822" s="316" t="s">
        <v>956</v>
      </c>
      <c r="L822" s="316" t="s">
        <v>978</v>
      </c>
      <c r="M822" s="316" t="s">
        <v>961</v>
      </c>
      <c r="N822" s="316" t="s">
        <v>938</v>
      </c>
      <c r="O822" s="316" t="s">
        <v>939</v>
      </c>
      <c r="P822" s="316" t="s">
        <v>947</v>
      </c>
      <c r="Q822" s="316" t="s">
        <v>970</v>
      </c>
      <c r="R822" s="316" t="s">
        <v>978</v>
      </c>
      <c r="S822" s="316" t="s">
        <v>978</v>
      </c>
      <c r="T822" s="316" t="s">
        <v>961</v>
      </c>
      <c r="U822" s="316" t="s">
        <v>938</v>
      </c>
      <c r="V822" s="316" t="s">
        <v>961</v>
      </c>
      <c r="W822" s="316" t="s">
        <v>939</v>
      </c>
      <c r="X822" s="316" t="s">
        <v>978</v>
      </c>
      <c r="Y822" s="316" t="s">
        <v>978</v>
      </c>
      <c r="Z822" s="316" t="s">
        <v>978</v>
      </c>
      <c r="AA822" s="316" t="s">
        <v>961</v>
      </c>
      <c r="AB822" s="316" t="s">
        <v>938</v>
      </c>
      <c r="AC822" s="316" t="s">
        <v>939</v>
      </c>
      <c r="AD822" s="316" t="s">
        <v>978</v>
      </c>
      <c r="AE822" s="316" t="s">
        <v>939</v>
      </c>
      <c r="AF822" s="316" t="s">
        <v>978</v>
      </c>
      <c r="AG822" s="316" t="s">
        <v>939</v>
      </c>
      <c r="AH822" s="316" t="s">
        <v>961</v>
      </c>
      <c r="AI822" s="316" t="s">
        <v>938</v>
      </c>
      <c r="AJ822" s="316" t="s">
        <v>961</v>
      </c>
      <c r="AK822" s="316" t="s">
        <v>936</v>
      </c>
      <c r="AL822" s="316" t="s">
        <v>978</v>
      </c>
      <c r="AM822" s="316" t="s">
        <v>978</v>
      </c>
      <c r="AN822" s="316" t="s">
        <v>978</v>
      </c>
      <c r="AO822" s="316" t="s">
        <v>699</v>
      </c>
      <c r="AP822" s="316" t="s">
        <v>938</v>
      </c>
      <c r="AQ822" s="316" t="s">
        <v>956</v>
      </c>
      <c r="AR822" s="316" t="s">
        <v>978</v>
      </c>
    </row>
    <row r="823" spans="1:44">
      <c r="A823" s="316" t="s">
        <v>9453</v>
      </c>
      <c r="B823" s="316" t="s">
        <v>9454</v>
      </c>
      <c r="C823" s="316" t="s">
        <v>9455</v>
      </c>
      <c r="D823" s="317">
        <v>46042</v>
      </c>
      <c r="E823" s="316" t="s">
        <v>1202</v>
      </c>
      <c r="F823" s="316" t="s">
        <v>169</v>
      </c>
      <c r="G823" s="316" t="s">
        <v>7879</v>
      </c>
      <c r="H823" s="316" t="s">
        <v>3190</v>
      </c>
      <c r="I823" s="316" t="s">
        <v>3192</v>
      </c>
      <c r="J823" s="316" t="s">
        <v>982</v>
      </c>
      <c r="K823" s="316" t="s">
        <v>941</v>
      </c>
      <c r="L823" s="316" t="s">
        <v>941</v>
      </c>
      <c r="M823" s="316" t="s">
        <v>975</v>
      </c>
      <c r="N823" s="316" t="s">
        <v>940</v>
      </c>
      <c r="O823" s="316" t="s">
        <v>982</v>
      </c>
      <c r="P823" s="316" t="s">
        <v>941</v>
      </c>
      <c r="Q823" s="316" t="s">
        <v>699</v>
      </c>
      <c r="R823" s="316" t="s">
        <v>982</v>
      </c>
      <c r="S823" s="316" t="s">
        <v>982</v>
      </c>
      <c r="T823" s="316" t="s">
        <v>939</v>
      </c>
      <c r="U823" s="316" t="s">
        <v>940</v>
      </c>
      <c r="V823" s="316" t="s">
        <v>941</v>
      </c>
      <c r="W823" s="316" t="s">
        <v>941</v>
      </c>
      <c r="X823" s="316" t="s">
        <v>982</v>
      </c>
      <c r="Y823" s="316" t="s">
        <v>982</v>
      </c>
      <c r="Z823" s="316" t="s">
        <v>941</v>
      </c>
      <c r="AA823" s="316" t="s">
        <v>939</v>
      </c>
      <c r="AB823" s="316" t="s">
        <v>940</v>
      </c>
      <c r="AC823" s="316" t="s">
        <v>941</v>
      </c>
      <c r="AD823" s="316" t="s">
        <v>941</v>
      </c>
      <c r="AE823" s="316" t="s">
        <v>941</v>
      </c>
      <c r="AF823" s="316" t="s">
        <v>982</v>
      </c>
      <c r="AG823" s="316" t="s">
        <v>978</v>
      </c>
      <c r="AH823" s="316" t="s">
        <v>961</v>
      </c>
      <c r="AI823" s="316" t="s">
        <v>938</v>
      </c>
      <c r="AJ823" s="316" t="s">
        <v>978</v>
      </c>
      <c r="AK823" s="316" t="s">
        <v>956</v>
      </c>
      <c r="AL823" s="316" t="s">
        <v>978</v>
      </c>
      <c r="AM823" s="316" t="s">
        <v>941</v>
      </c>
      <c r="AN823" s="316" t="s">
        <v>982</v>
      </c>
      <c r="AO823" s="316" t="s">
        <v>699</v>
      </c>
      <c r="AP823" s="316" t="s">
        <v>938</v>
      </c>
      <c r="AQ823" s="316" t="s">
        <v>941</v>
      </c>
      <c r="AR823" s="316" t="s">
        <v>941</v>
      </c>
    </row>
    <row r="824" spans="1:44">
      <c r="A824" s="316" t="s">
        <v>9456</v>
      </c>
      <c r="B824" s="316" t="s">
        <v>9457</v>
      </c>
      <c r="C824" s="316" t="s">
        <v>9458</v>
      </c>
      <c r="D824" s="317">
        <v>46042</v>
      </c>
      <c r="E824" s="316" t="s">
        <v>1202</v>
      </c>
      <c r="F824" s="316" t="s">
        <v>169</v>
      </c>
      <c r="G824" s="316" t="s">
        <v>7879</v>
      </c>
      <c r="H824" s="316" t="s">
        <v>3190</v>
      </c>
      <c r="I824" s="316" t="s">
        <v>3192</v>
      </c>
      <c r="J824" s="316" t="s">
        <v>947</v>
      </c>
      <c r="K824" s="316" t="s">
        <v>947</v>
      </c>
      <c r="L824" s="316" t="s">
        <v>947</v>
      </c>
      <c r="M824" s="316" t="s">
        <v>935</v>
      </c>
      <c r="N824" s="316" t="s">
        <v>940</v>
      </c>
      <c r="O824" s="316" t="s">
        <v>939</v>
      </c>
      <c r="P824" s="316" t="s">
        <v>947</v>
      </c>
      <c r="Q824" s="316" t="s">
        <v>939</v>
      </c>
      <c r="R824" s="316" t="s">
        <v>947</v>
      </c>
      <c r="S824" s="316" t="s">
        <v>939</v>
      </c>
      <c r="T824" s="316" t="s">
        <v>937</v>
      </c>
      <c r="U824" s="316" t="s">
        <v>938</v>
      </c>
      <c r="V824" s="316" t="s">
        <v>947</v>
      </c>
      <c r="W824" s="316" t="s">
        <v>947</v>
      </c>
      <c r="X824" s="316" t="s">
        <v>939</v>
      </c>
      <c r="Y824" s="316" t="s">
        <v>978</v>
      </c>
      <c r="Z824" s="316" t="s">
        <v>947</v>
      </c>
      <c r="AA824" s="316" t="s">
        <v>978</v>
      </c>
      <c r="AB824" s="316" t="s">
        <v>975</v>
      </c>
      <c r="AC824" s="316" t="s">
        <v>941</v>
      </c>
      <c r="AD824" s="316" t="s">
        <v>941</v>
      </c>
      <c r="AE824" s="316" t="s">
        <v>941</v>
      </c>
      <c r="AF824" s="316" t="s">
        <v>941</v>
      </c>
      <c r="AG824" s="316" t="s">
        <v>941</v>
      </c>
      <c r="AH824" s="316" t="s">
        <v>935</v>
      </c>
      <c r="AI824" s="316" t="s">
        <v>938</v>
      </c>
      <c r="AJ824" s="316" t="s">
        <v>936</v>
      </c>
      <c r="AK824" s="316" t="s">
        <v>936</v>
      </c>
      <c r="AL824" s="316" t="s">
        <v>936</v>
      </c>
      <c r="AM824" s="316" t="s">
        <v>936</v>
      </c>
      <c r="AN824" s="316" t="s">
        <v>936</v>
      </c>
      <c r="AO824" s="316" t="s">
        <v>936</v>
      </c>
      <c r="AP824" s="316" t="s">
        <v>938</v>
      </c>
      <c r="AQ824" s="316" t="s">
        <v>936</v>
      </c>
      <c r="AR824" s="316" t="s">
        <v>936</v>
      </c>
    </row>
    <row r="825" spans="1:44">
      <c r="A825" s="316" t="s">
        <v>9459</v>
      </c>
      <c r="B825" s="316" t="s">
        <v>9460</v>
      </c>
      <c r="C825" s="316" t="s">
        <v>9461</v>
      </c>
      <c r="D825" s="317">
        <v>46042</v>
      </c>
      <c r="E825" s="316" t="s">
        <v>1202</v>
      </c>
      <c r="F825" s="316" t="s">
        <v>169</v>
      </c>
      <c r="G825" s="316" t="s">
        <v>7879</v>
      </c>
      <c r="H825" s="316" t="s">
        <v>3190</v>
      </c>
      <c r="I825" s="316" t="s">
        <v>3192</v>
      </c>
      <c r="J825" s="316" t="s">
        <v>978</v>
      </c>
      <c r="K825" s="316" t="s">
        <v>941</v>
      </c>
      <c r="L825" s="316" t="s">
        <v>941</v>
      </c>
      <c r="M825" s="316" t="s">
        <v>947</v>
      </c>
      <c r="N825" s="316" t="s">
        <v>938</v>
      </c>
      <c r="O825" s="316" t="s">
        <v>978</v>
      </c>
      <c r="P825" s="316" t="s">
        <v>941</v>
      </c>
      <c r="Q825" s="316" t="s">
        <v>947</v>
      </c>
      <c r="R825" s="316" t="s">
        <v>941</v>
      </c>
      <c r="S825" s="316" t="s">
        <v>978</v>
      </c>
      <c r="T825" s="316" t="s">
        <v>936</v>
      </c>
      <c r="U825" s="316" t="s">
        <v>938</v>
      </c>
      <c r="V825" s="316" t="s">
        <v>936</v>
      </c>
      <c r="W825" s="316" t="s">
        <v>936</v>
      </c>
      <c r="X825" s="316" t="s">
        <v>936</v>
      </c>
      <c r="Y825" s="316" t="s">
        <v>936</v>
      </c>
      <c r="Z825" s="316" t="s">
        <v>936</v>
      </c>
      <c r="AA825" s="316" t="s">
        <v>936</v>
      </c>
      <c r="AB825" s="316" t="s">
        <v>938</v>
      </c>
      <c r="AC825" s="316" t="s">
        <v>936</v>
      </c>
      <c r="AD825" s="316" t="s">
        <v>936</v>
      </c>
      <c r="AE825" s="316" t="s">
        <v>936</v>
      </c>
      <c r="AF825" s="316" t="s">
        <v>936</v>
      </c>
      <c r="AG825" s="316" t="s">
        <v>936</v>
      </c>
      <c r="AH825" s="316" t="s">
        <v>936</v>
      </c>
      <c r="AI825" s="316" t="s">
        <v>938</v>
      </c>
      <c r="AJ825" s="316" t="s">
        <v>938</v>
      </c>
      <c r="AK825" s="316" t="s">
        <v>938</v>
      </c>
      <c r="AL825" s="316" t="s">
        <v>938</v>
      </c>
      <c r="AM825" s="316" t="s">
        <v>938</v>
      </c>
      <c r="AN825" s="316" t="s">
        <v>938</v>
      </c>
      <c r="AO825" s="316" t="s">
        <v>938</v>
      </c>
      <c r="AP825" s="316" t="s">
        <v>938</v>
      </c>
      <c r="AQ825" s="316" t="s">
        <v>938</v>
      </c>
      <c r="AR825" s="316" t="s">
        <v>938</v>
      </c>
    </row>
    <row r="826" spans="1:44">
      <c r="A826" s="316" t="s">
        <v>9462</v>
      </c>
      <c r="B826" s="316" t="s">
        <v>9463</v>
      </c>
      <c r="C826" s="316" t="s">
        <v>9464</v>
      </c>
      <c r="D826" s="317">
        <v>46042</v>
      </c>
      <c r="E826" s="316" t="s">
        <v>1202</v>
      </c>
      <c r="F826" s="316" t="s">
        <v>169</v>
      </c>
      <c r="G826" s="316" t="s">
        <v>7879</v>
      </c>
      <c r="H826" s="316" t="s">
        <v>3190</v>
      </c>
      <c r="I826" s="316" t="s">
        <v>3192</v>
      </c>
      <c r="J826" s="316" t="s">
        <v>941</v>
      </c>
      <c r="K826" s="316" t="s">
        <v>978</v>
      </c>
      <c r="L826" s="316" t="s">
        <v>941</v>
      </c>
      <c r="M826" s="316" t="s">
        <v>961</v>
      </c>
      <c r="N826" s="316" t="s">
        <v>938</v>
      </c>
      <c r="O826" s="316" t="s">
        <v>941</v>
      </c>
      <c r="P826" s="316" t="s">
        <v>946</v>
      </c>
      <c r="Q826" s="316" t="s">
        <v>947</v>
      </c>
      <c r="R826" s="316" t="s">
        <v>978</v>
      </c>
      <c r="S826" s="316" t="s">
        <v>939</v>
      </c>
      <c r="T826" s="316" t="s">
        <v>961</v>
      </c>
      <c r="U826" s="316" t="s">
        <v>938</v>
      </c>
      <c r="V826" s="316" t="s">
        <v>941</v>
      </c>
      <c r="W826" s="316" t="s">
        <v>982</v>
      </c>
      <c r="X826" s="316" t="s">
        <v>982</v>
      </c>
      <c r="Y826" s="316" t="s">
        <v>982</v>
      </c>
      <c r="Z826" s="316" t="s">
        <v>978</v>
      </c>
      <c r="AA826" s="316" t="s">
        <v>961</v>
      </c>
      <c r="AB826" s="316" t="s">
        <v>938</v>
      </c>
      <c r="AC826" s="316" t="s">
        <v>936</v>
      </c>
      <c r="AD826" s="316" t="s">
        <v>947</v>
      </c>
      <c r="AE826" s="316" t="s">
        <v>979</v>
      </c>
      <c r="AF826" s="316" t="s">
        <v>947</v>
      </c>
      <c r="AG826" s="316" t="s">
        <v>947</v>
      </c>
      <c r="AH826" s="316" t="s">
        <v>961</v>
      </c>
      <c r="AI826" s="316" t="s">
        <v>938</v>
      </c>
      <c r="AJ826" s="316" t="s">
        <v>979</v>
      </c>
      <c r="AK826" s="316" t="s">
        <v>978</v>
      </c>
      <c r="AL826" s="316" t="s">
        <v>978</v>
      </c>
      <c r="AM826" s="316" t="s">
        <v>941</v>
      </c>
      <c r="AN826" s="316" t="s">
        <v>956</v>
      </c>
      <c r="AO826" s="316" t="s">
        <v>699</v>
      </c>
      <c r="AP826" s="316" t="s">
        <v>938</v>
      </c>
      <c r="AQ826" s="316" t="s">
        <v>978</v>
      </c>
      <c r="AR826" s="316" t="s">
        <v>979</v>
      </c>
    </row>
    <row r="827" spans="1:44">
      <c r="A827" s="316" t="s">
        <v>9465</v>
      </c>
      <c r="B827" s="316" t="s">
        <v>9466</v>
      </c>
      <c r="C827" s="316" t="s">
        <v>9467</v>
      </c>
      <c r="D827" s="317">
        <v>46042</v>
      </c>
      <c r="E827" s="316" t="s">
        <v>1202</v>
      </c>
      <c r="F827" s="316" t="s">
        <v>169</v>
      </c>
      <c r="G827" s="316" t="s">
        <v>7879</v>
      </c>
      <c r="H827" s="316" t="s">
        <v>3190</v>
      </c>
      <c r="I827" s="316" t="s">
        <v>3192</v>
      </c>
      <c r="J827" s="316" t="s">
        <v>941</v>
      </c>
      <c r="K827" s="316" t="s">
        <v>941</v>
      </c>
      <c r="L827" s="316" t="s">
        <v>982</v>
      </c>
      <c r="M827" s="316" t="s">
        <v>939</v>
      </c>
      <c r="N827" s="316" t="s">
        <v>940</v>
      </c>
      <c r="O827" s="316" t="s">
        <v>941</v>
      </c>
      <c r="P827" s="316" t="s">
        <v>982</v>
      </c>
      <c r="Q827" s="316" t="s">
        <v>947</v>
      </c>
      <c r="R827" s="316" t="s">
        <v>941</v>
      </c>
      <c r="S827" s="316" t="s">
        <v>941</v>
      </c>
      <c r="T827" s="316" t="s">
        <v>961</v>
      </c>
      <c r="U827" s="316" t="s">
        <v>938</v>
      </c>
      <c r="V827" s="316" t="s">
        <v>941</v>
      </c>
      <c r="W827" s="316" t="s">
        <v>941</v>
      </c>
      <c r="X827" s="316" t="s">
        <v>941</v>
      </c>
      <c r="Y827" s="316" t="s">
        <v>941</v>
      </c>
      <c r="Z827" s="316" t="s">
        <v>982</v>
      </c>
      <c r="AA827" s="316" t="s">
        <v>939</v>
      </c>
      <c r="AB827" s="316" t="s">
        <v>940</v>
      </c>
      <c r="AC827" s="316" t="s">
        <v>941</v>
      </c>
      <c r="AD827" s="316" t="s">
        <v>941</v>
      </c>
      <c r="AE827" s="316" t="s">
        <v>941</v>
      </c>
      <c r="AF827" s="316" t="s">
        <v>941</v>
      </c>
      <c r="AG827" s="316" t="s">
        <v>978</v>
      </c>
      <c r="AH827" s="316" t="s">
        <v>961</v>
      </c>
      <c r="AI827" s="316" t="s">
        <v>938</v>
      </c>
      <c r="AJ827" s="316" t="s">
        <v>978</v>
      </c>
      <c r="AK827" s="316" t="s">
        <v>978</v>
      </c>
      <c r="AL827" s="316" t="s">
        <v>982</v>
      </c>
      <c r="AM827" s="316" t="s">
        <v>941</v>
      </c>
      <c r="AN827" s="316" t="s">
        <v>941</v>
      </c>
      <c r="AO827" s="316" t="s">
        <v>976</v>
      </c>
      <c r="AP827" s="316" t="s">
        <v>938</v>
      </c>
      <c r="AQ827" s="316" t="s">
        <v>941</v>
      </c>
      <c r="AR827" s="316" t="s">
        <v>982</v>
      </c>
    </row>
    <row r="828" spans="1:44">
      <c r="A828" s="316" t="s">
        <v>9468</v>
      </c>
      <c r="B828" s="316" t="s">
        <v>9469</v>
      </c>
      <c r="C828" s="316" t="s">
        <v>9470</v>
      </c>
      <c r="D828" s="317">
        <v>46042</v>
      </c>
      <c r="E828" s="316" t="s">
        <v>9471</v>
      </c>
      <c r="F828" s="316" t="s">
        <v>644</v>
      </c>
      <c r="G828" s="316" t="s">
        <v>7879</v>
      </c>
      <c r="H828" s="316" t="s">
        <v>3190</v>
      </c>
      <c r="I828" s="316" t="s">
        <v>8577</v>
      </c>
      <c r="J828" s="316" t="s">
        <v>953</v>
      </c>
      <c r="K828" s="316" t="s">
        <v>941</v>
      </c>
      <c r="L828" s="316" t="s">
        <v>941</v>
      </c>
      <c r="M828" s="316" t="s">
        <v>978</v>
      </c>
      <c r="N828" s="316" t="s">
        <v>940</v>
      </c>
      <c r="O828" s="316" t="s">
        <v>941</v>
      </c>
      <c r="P828" s="316" t="s">
        <v>955</v>
      </c>
      <c r="Q828" s="316" t="s">
        <v>947</v>
      </c>
      <c r="R828" s="316" t="s">
        <v>941</v>
      </c>
      <c r="S828" s="316" t="s">
        <v>941</v>
      </c>
      <c r="T828" s="316" t="s">
        <v>940</v>
      </c>
      <c r="U828" s="316" t="s">
        <v>940</v>
      </c>
      <c r="V828" s="316" t="s">
        <v>955</v>
      </c>
      <c r="W828" s="316" t="s">
        <v>978</v>
      </c>
      <c r="X828" s="316" t="s">
        <v>955</v>
      </c>
      <c r="Y828" s="316" t="s">
        <v>953</v>
      </c>
      <c r="Z828" s="316" t="s">
        <v>982</v>
      </c>
      <c r="AA828" s="316" t="s">
        <v>961</v>
      </c>
      <c r="AB828" s="316" t="s">
        <v>940</v>
      </c>
      <c r="AC828" s="316" t="s">
        <v>947</v>
      </c>
      <c r="AD828" s="316" t="s">
        <v>947</v>
      </c>
      <c r="AE828" s="316" t="s">
        <v>941</v>
      </c>
      <c r="AF828" s="316" t="s">
        <v>941</v>
      </c>
      <c r="AG828" s="316" t="s">
        <v>941</v>
      </c>
      <c r="AH828" s="316" t="s">
        <v>699</v>
      </c>
      <c r="AI828" s="316" t="s">
        <v>938</v>
      </c>
      <c r="AJ828" s="316" t="s">
        <v>938</v>
      </c>
      <c r="AK828" s="316" t="s">
        <v>938</v>
      </c>
      <c r="AL828" s="316" t="s">
        <v>938</v>
      </c>
      <c r="AM828" s="316" t="s">
        <v>938</v>
      </c>
      <c r="AN828" s="316" t="s">
        <v>938</v>
      </c>
      <c r="AO828" s="316" t="s">
        <v>938</v>
      </c>
      <c r="AP828" s="316" t="s">
        <v>938</v>
      </c>
      <c r="AQ828" s="316" t="s">
        <v>938</v>
      </c>
      <c r="AR828" s="316" t="s">
        <v>938</v>
      </c>
    </row>
    <row r="829" spans="1:44">
      <c r="A829" s="316" t="s">
        <v>9472</v>
      </c>
      <c r="B829" s="316" t="s">
        <v>9473</v>
      </c>
      <c r="C829" s="316" t="s">
        <v>9474</v>
      </c>
      <c r="D829" s="317">
        <v>46042</v>
      </c>
      <c r="E829" s="316" t="s">
        <v>1202</v>
      </c>
      <c r="F829" s="316" t="s">
        <v>644</v>
      </c>
      <c r="G829" s="316" t="s">
        <v>7879</v>
      </c>
      <c r="H829" s="316" t="s">
        <v>3190</v>
      </c>
      <c r="I829" s="316" t="s">
        <v>3444</v>
      </c>
      <c r="J829" s="316" t="s">
        <v>947</v>
      </c>
      <c r="K829" s="316" t="s">
        <v>947</v>
      </c>
      <c r="L829" s="316" t="s">
        <v>947</v>
      </c>
      <c r="M829" s="316" t="s">
        <v>935</v>
      </c>
      <c r="N829" s="316" t="s">
        <v>940</v>
      </c>
      <c r="O829" s="316" t="s">
        <v>947</v>
      </c>
      <c r="P829" s="316" t="s">
        <v>956</v>
      </c>
      <c r="Q829" s="316" t="s">
        <v>947</v>
      </c>
      <c r="R829" s="316" t="s">
        <v>947</v>
      </c>
      <c r="S829" s="316" t="s">
        <v>947</v>
      </c>
      <c r="T829" s="316" t="s">
        <v>935</v>
      </c>
      <c r="U829" s="316" t="s">
        <v>938</v>
      </c>
      <c r="V829" s="316" t="s">
        <v>947</v>
      </c>
      <c r="W829" s="316" t="s">
        <v>947</v>
      </c>
      <c r="X829" s="316" t="s">
        <v>947</v>
      </c>
      <c r="Y829" s="316" t="s">
        <v>947</v>
      </c>
      <c r="Z829" s="316" t="s">
        <v>947</v>
      </c>
      <c r="AA829" s="316" t="s">
        <v>956</v>
      </c>
      <c r="AB829" s="316" t="s">
        <v>938</v>
      </c>
      <c r="AC829" s="316" t="s">
        <v>699</v>
      </c>
      <c r="AD829" s="316" t="s">
        <v>938</v>
      </c>
      <c r="AE829" s="316" t="s">
        <v>938</v>
      </c>
      <c r="AF829" s="316" t="s">
        <v>938</v>
      </c>
      <c r="AG829" s="316" t="s">
        <v>938</v>
      </c>
      <c r="AH829" s="316" t="s">
        <v>938</v>
      </c>
      <c r="AI829" s="316" t="s">
        <v>938</v>
      </c>
      <c r="AJ829" s="316" t="s">
        <v>938</v>
      </c>
      <c r="AK829" s="316" t="s">
        <v>938</v>
      </c>
      <c r="AL829" s="316" t="s">
        <v>938</v>
      </c>
      <c r="AM829" s="316" t="s">
        <v>938</v>
      </c>
      <c r="AN829" s="316" t="s">
        <v>938</v>
      </c>
      <c r="AO829" s="316" t="s">
        <v>938</v>
      </c>
      <c r="AP829" s="316" t="s">
        <v>938</v>
      </c>
      <c r="AQ829" s="316" t="s">
        <v>938</v>
      </c>
      <c r="AR829" s="316" t="s">
        <v>938</v>
      </c>
    </row>
    <row r="830" spans="1:44">
      <c r="A830" s="316" t="s">
        <v>3601</v>
      </c>
      <c r="B830" s="316" t="s">
        <v>3602</v>
      </c>
      <c r="C830" s="316" t="s">
        <v>9475</v>
      </c>
      <c r="D830" s="317">
        <v>46042</v>
      </c>
      <c r="E830" s="316" t="s">
        <v>7887</v>
      </c>
      <c r="F830" s="316" t="s">
        <v>644</v>
      </c>
      <c r="G830" s="316" t="s">
        <v>7879</v>
      </c>
      <c r="H830" s="316" t="s">
        <v>3190</v>
      </c>
      <c r="I830" s="316" t="s">
        <v>3285</v>
      </c>
      <c r="J830" s="316" t="s">
        <v>955</v>
      </c>
      <c r="K830" s="316" t="s">
        <v>955</v>
      </c>
      <c r="L830" s="316" t="s">
        <v>955</v>
      </c>
      <c r="M830" s="316" t="s">
        <v>956</v>
      </c>
      <c r="N830" s="316" t="s">
        <v>938</v>
      </c>
      <c r="O830" s="316" t="s">
        <v>946</v>
      </c>
      <c r="P830" s="316" t="s">
        <v>955</v>
      </c>
      <c r="Q830" s="316" t="s">
        <v>955</v>
      </c>
      <c r="R830" s="316" t="s">
        <v>955</v>
      </c>
      <c r="S830" s="316" t="s">
        <v>956</v>
      </c>
      <c r="T830" s="316" t="s">
        <v>940</v>
      </c>
      <c r="U830" s="316" t="s">
        <v>938</v>
      </c>
      <c r="V830" s="316" t="s">
        <v>956</v>
      </c>
      <c r="W830" s="316" t="s">
        <v>956</v>
      </c>
      <c r="X830" s="316" t="s">
        <v>956</v>
      </c>
      <c r="Y830" s="316" t="s">
        <v>956</v>
      </c>
      <c r="Z830" s="316" t="s">
        <v>956</v>
      </c>
      <c r="AA830" s="316" t="s">
        <v>940</v>
      </c>
      <c r="AB830" s="316" t="s">
        <v>938</v>
      </c>
      <c r="AC830" s="316" t="s">
        <v>956</v>
      </c>
      <c r="AD830" s="316" t="s">
        <v>956</v>
      </c>
      <c r="AE830" s="316" t="s">
        <v>956</v>
      </c>
      <c r="AF830" s="316" t="s">
        <v>955</v>
      </c>
      <c r="AG830" s="316" t="s">
        <v>955</v>
      </c>
      <c r="AH830" s="316" t="s">
        <v>41</v>
      </c>
      <c r="AI830" s="316" t="s">
        <v>938</v>
      </c>
      <c r="AJ830" s="316" t="s">
        <v>955</v>
      </c>
      <c r="AK830" s="316" t="s">
        <v>956</v>
      </c>
      <c r="AL830" s="316" t="s">
        <v>956</v>
      </c>
      <c r="AM830" s="316" t="s">
        <v>955</v>
      </c>
      <c r="AN830" s="316" t="s">
        <v>955</v>
      </c>
      <c r="AO830" s="316" t="s">
        <v>699</v>
      </c>
      <c r="AP830" s="316" t="s">
        <v>938</v>
      </c>
      <c r="AQ830" s="316" t="s">
        <v>955</v>
      </c>
      <c r="AR830" s="316" t="s">
        <v>955</v>
      </c>
    </row>
    <row r="831" spans="1:44">
      <c r="A831" s="316" t="s">
        <v>9476</v>
      </c>
      <c r="B831" s="316" t="s">
        <v>9477</v>
      </c>
      <c r="C831" s="316" t="s">
        <v>9478</v>
      </c>
      <c r="D831" s="317">
        <v>46042</v>
      </c>
      <c r="E831" s="316" t="s">
        <v>1202</v>
      </c>
      <c r="F831" s="316" t="s">
        <v>644</v>
      </c>
      <c r="G831" s="316" t="s">
        <v>7879</v>
      </c>
      <c r="H831" s="316" t="s">
        <v>3190</v>
      </c>
      <c r="I831" s="316" t="s">
        <v>3444</v>
      </c>
      <c r="J831" s="316" t="s">
        <v>956</v>
      </c>
      <c r="K831" s="316" t="s">
        <v>956</v>
      </c>
      <c r="L831" s="316" t="s">
        <v>947</v>
      </c>
      <c r="M831" s="316" t="s">
        <v>935</v>
      </c>
      <c r="N831" s="316" t="s">
        <v>961</v>
      </c>
      <c r="O831" s="316" t="s">
        <v>947</v>
      </c>
      <c r="P831" s="316" t="s">
        <v>956</v>
      </c>
      <c r="Q831" s="316" t="s">
        <v>956</v>
      </c>
      <c r="R831" s="316" t="s">
        <v>956</v>
      </c>
      <c r="S831" s="316" t="s">
        <v>956</v>
      </c>
      <c r="T831" s="316" t="s">
        <v>940</v>
      </c>
      <c r="U831" s="316" t="s">
        <v>938</v>
      </c>
      <c r="V831" s="316" t="s">
        <v>955</v>
      </c>
      <c r="W831" s="316" t="s">
        <v>942</v>
      </c>
      <c r="X831" s="316" t="s">
        <v>953</v>
      </c>
      <c r="Y831" s="316" t="s">
        <v>953</v>
      </c>
      <c r="Z831" s="316" t="s">
        <v>947</v>
      </c>
      <c r="AA831" s="316" t="s">
        <v>940</v>
      </c>
      <c r="AB831" s="316" t="s">
        <v>938</v>
      </c>
      <c r="AC831" s="316" t="s">
        <v>956</v>
      </c>
      <c r="AD831" s="316" t="s">
        <v>956</v>
      </c>
      <c r="AE831" s="316" t="s">
        <v>956</v>
      </c>
      <c r="AF831" s="316" t="s">
        <v>941</v>
      </c>
      <c r="AG831" s="316" t="s">
        <v>956</v>
      </c>
      <c r="AH831" s="316" t="s">
        <v>940</v>
      </c>
      <c r="AI831" s="316" t="s">
        <v>938</v>
      </c>
      <c r="AJ831" s="316" t="s">
        <v>956</v>
      </c>
      <c r="AK831" s="316" t="s">
        <v>956</v>
      </c>
      <c r="AL831" s="316" t="s">
        <v>699</v>
      </c>
      <c r="AM831" s="316" t="s">
        <v>941</v>
      </c>
      <c r="AN831" s="316" t="s">
        <v>941</v>
      </c>
      <c r="AO831" s="316" t="s">
        <v>699</v>
      </c>
      <c r="AP831" s="316" t="s">
        <v>938</v>
      </c>
      <c r="AQ831" s="316" t="s">
        <v>956</v>
      </c>
      <c r="AR831" s="316" t="s">
        <v>956</v>
      </c>
    </row>
    <row r="832" spans="1:44">
      <c r="A832" s="316" t="s">
        <v>3603</v>
      </c>
      <c r="B832" s="316" t="s">
        <v>3604</v>
      </c>
      <c r="C832" s="316" t="s">
        <v>9479</v>
      </c>
      <c r="D832" s="317">
        <v>46042</v>
      </c>
      <c r="E832" s="316" t="s">
        <v>1202</v>
      </c>
      <c r="F832" s="316" t="s">
        <v>169</v>
      </c>
      <c r="G832" s="316" t="s">
        <v>7879</v>
      </c>
      <c r="H832" s="316" t="s">
        <v>3190</v>
      </c>
      <c r="I832" s="316" t="s">
        <v>3192</v>
      </c>
      <c r="J832" s="316" t="s">
        <v>955</v>
      </c>
      <c r="K832" s="316" t="s">
        <v>978</v>
      </c>
      <c r="L832" s="316" t="s">
        <v>978</v>
      </c>
      <c r="M832" s="316" t="s">
        <v>961</v>
      </c>
      <c r="N832" s="316" t="s">
        <v>938</v>
      </c>
      <c r="O832" s="316" t="s">
        <v>982</v>
      </c>
      <c r="P832" s="316" t="s">
        <v>978</v>
      </c>
      <c r="Q832" s="316" t="s">
        <v>939</v>
      </c>
      <c r="R832" s="316" t="s">
        <v>982</v>
      </c>
      <c r="S832" s="316" t="s">
        <v>982</v>
      </c>
      <c r="T832" s="316" t="s">
        <v>961</v>
      </c>
      <c r="U832" s="316" t="s">
        <v>938</v>
      </c>
      <c r="V832" s="316" t="s">
        <v>982</v>
      </c>
      <c r="W832" s="316" t="s">
        <v>982</v>
      </c>
      <c r="X832" s="316" t="s">
        <v>978</v>
      </c>
      <c r="Y832" s="316" t="s">
        <v>41</v>
      </c>
      <c r="Z832" s="316" t="s">
        <v>978</v>
      </c>
      <c r="AA832" s="316" t="s">
        <v>961</v>
      </c>
      <c r="AB832" s="316" t="s">
        <v>938</v>
      </c>
      <c r="AC832" s="316" t="s">
        <v>947</v>
      </c>
      <c r="AD832" s="316" t="s">
        <v>947</v>
      </c>
      <c r="AE832" s="316" t="s">
        <v>939</v>
      </c>
      <c r="AF832" s="316" t="s">
        <v>941</v>
      </c>
      <c r="AG832" s="316" t="s">
        <v>978</v>
      </c>
      <c r="AH832" s="316" t="s">
        <v>961</v>
      </c>
      <c r="AI832" s="316" t="s">
        <v>938</v>
      </c>
      <c r="AJ832" s="316" t="s">
        <v>978</v>
      </c>
      <c r="AK832" s="316" t="s">
        <v>978</v>
      </c>
      <c r="AL832" s="316" t="s">
        <v>978</v>
      </c>
      <c r="AM832" s="316" t="s">
        <v>955</v>
      </c>
      <c r="AN832" s="316" t="s">
        <v>978</v>
      </c>
      <c r="AO832" s="316" t="s">
        <v>699</v>
      </c>
      <c r="AP832" s="316" t="s">
        <v>938</v>
      </c>
      <c r="AQ832" s="316" t="s">
        <v>979</v>
      </c>
      <c r="AR832" s="316" t="s">
        <v>978</v>
      </c>
    </row>
    <row r="833" spans="1:44">
      <c r="A833" s="316" t="s">
        <v>9480</v>
      </c>
      <c r="B833" s="316" t="s">
        <v>9481</v>
      </c>
      <c r="C833" s="316" t="s">
        <v>9482</v>
      </c>
      <c r="D833" s="317">
        <v>46042</v>
      </c>
      <c r="E833" s="316" t="s">
        <v>1202</v>
      </c>
      <c r="F833" s="316" t="s">
        <v>169</v>
      </c>
      <c r="G833" s="316" t="s">
        <v>7879</v>
      </c>
      <c r="H833" s="316" t="s">
        <v>3190</v>
      </c>
      <c r="I833" s="316" t="s">
        <v>3192</v>
      </c>
      <c r="J833" s="316" t="s">
        <v>947</v>
      </c>
      <c r="K833" s="316" t="s">
        <v>947</v>
      </c>
      <c r="L833" s="316" t="s">
        <v>956</v>
      </c>
      <c r="M833" s="316" t="s">
        <v>940</v>
      </c>
      <c r="N833" s="316" t="s">
        <v>940</v>
      </c>
      <c r="O833" s="316" t="s">
        <v>941</v>
      </c>
      <c r="P833" s="316" t="s">
        <v>956</v>
      </c>
      <c r="Q833" s="316" t="s">
        <v>947</v>
      </c>
      <c r="R833" s="316" t="s">
        <v>941</v>
      </c>
      <c r="S833" s="316" t="s">
        <v>941</v>
      </c>
      <c r="T833" s="316" t="s">
        <v>940</v>
      </c>
      <c r="U833" s="316" t="s">
        <v>962</v>
      </c>
      <c r="V833" s="316" t="s">
        <v>939</v>
      </c>
      <c r="W833" s="316" t="s">
        <v>941</v>
      </c>
      <c r="X833" s="316" t="s">
        <v>941</v>
      </c>
      <c r="Y833" s="316" t="s">
        <v>941</v>
      </c>
      <c r="Z833" s="316" t="s">
        <v>941</v>
      </c>
      <c r="AA833" s="316" t="s">
        <v>940</v>
      </c>
      <c r="AB833" s="316" t="s">
        <v>962</v>
      </c>
      <c r="AC833" s="316" t="s">
        <v>941</v>
      </c>
      <c r="AD833" s="316" t="s">
        <v>941</v>
      </c>
      <c r="AE833" s="316" t="s">
        <v>941</v>
      </c>
      <c r="AF833" s="316" t="s">
        <v>941</v>
      </c>
      <c r="AG833" s="316" t="s">
        <v>956</v>
      </c>
      <c r="AH833" s="316" t="s">
        <v>940</v>
      </c>
      <c r="AI833" s="316" t="s">
        <v>938</v>
      </c>
      <c r="AJ833" s="316" t="s">
        <v>956</v>
      </c>
      <c r="AK833" s="316" t="s">
        <v>956</v>
      </c>
      <c r="AL833" s="316" t="s">
        <v>941</v>
      </c>
      <c r="AM833" s="316" t="s">
        <v>941</v>
      </c>
      <c r="AN833" s="316" t="s">
        <v>941</v>
      </c>
      <c r="AO833" s="316" t="s">
        <v>699</v>
      </c>
      <c r="AP833" s="316" t="s">
        <v>938</v>
      </c>
      <c r="AQ833" s="316" t="s">
        <v>936</v>
      </c>
      <c r="AR833" s="316" t="s">
        <v>956</v>
      </c>
    </row>
    <row r="834" spans="1:44">
      <c r="A834" s="316" t="s">
        <v>9483</v>
      </c>
      <c r="B834" s="316" t="s">
        <v>9484</v>
      </c>
      <c r="C834" s="316" t="s">
        <v>9485</v>
      </c>
      <c r="D834" s="317">
        <v>46042</v>
      </c>
      <c r="E834" s="316" t="s">
        <v>1202</v>
      </c>
      <c r="F834" s="316" t="s">
        <v>169</v>
      </c>
      <c r="G834" s="316" t="s">
        <v>7879</v>
      </c>
      <c r="H834" s="316" t="s">
        <v>3190</v>
      </c>
      <c r="I834" s="316" t="s">
        <v>3192</v>
      </c>
      <c r="J834" s="316" t="s">
        <v>978</v>
      </c>
      <c r="K834" s="316" t="s">
        <v>978</v>
      </c>
      <c r="L834" s="316" t="s">
        <v>978</v>
      </c>
      <c r="M834" s="316" t="s">
        <v>961</v>
      </c>
      <c r="N834" s="316" t="s">
        <v>938</v>
      </c>
      <c r="O834" s="316" t="s">
        <v>982</v>
      </c>
      <c r="P834" s="316" t="s">
        <v>955</v>
      </c>
      <c r="Q834" s="316" t="s">
        <v>939</v>
      </c>
      <c r="R834" s="316" t="s">
        <v>939</v>
      </c>
      <c r="S834" s="316" t="s">
        <v>941</v>
      </c>
      <c r="T834" s="316" t="s">
        <v>961</v>
      </c>
      <c r="U834" s="316" t="s">
        <v>938</v>
      </c>
      <c r="V834" s="316" t="s">
        <v>941</v>
      </c>
      <c r="W834" s="316" t="s">
        <v>936</v>
      </c>
      <c r="X834" s="316" t="s">
        <v>982</v>
      </c>
      <c r="Y834" s="316" t="s">
        <v>941</v>
      </c>
      <c r="Z834" s="316" t="s">
        <v>978</v>
      </c>
      <c r="AA834" s="316" t="s">
        <v>936</v>
      </c>
      <c r="AB834" s="316" t="s">
        <v>938</v>
      </c>
      <c r="AC834" s="316" t="s">
        <v>936</v>
      </c>
      <c r="AD834" s="316" t="s">
        <v>936</v>
      </c>
      <c r="AE834" s="316" t="s">
        <v>936</v>
      </c>
      <c r="AF834" s="316" t="s">
        <v>936</v>
      </c>
      <c r="AG834" s="316" t="s">
        <v>936</v>
      </c>
      <c r="AH834" s="316" t="s">
        <v>936</v>
      </c>
      <c r="AI834" s="316" t="s">
        <v>938</v>
      </c>
      <c r="AJ834" s="316" t="s">
        <v>936</v>
      </c>
      <c r="AK834" s="316" t="s">
        <v>936</v>
      </c>
      <c r="AL834" s="316" t="s">
        <v>936</v>
      </c>
      <c r="AM834" s="316" t="s">
        <v>936</v>
      </c>
      <c r="AN834" s="316" t="s">
        <v>936</v>
      </c>
      <c r="AO834" s="316" t="s">
        <v>936</v>
      </c>
      <c r="AP834" s="316" t="s">
        <v>938</v>
      </c>
      <c r="AQ834" s="316" t="s">
        <v>936</v>
      </c>
      <c r="AR834" s="316" t="s">
        <v>936</v>
      </c>
    </row>
    <row r="835" spans="1:44">
      <c r="A835" s="316" t="s">
        <v>9486</v>
      </c>
      <c r="B835" s="316" t="s">
        <v>9487</v>
      </c>
      <c r="C835" s="316" t="s">
        <v>9488</v>
      </c>
      <c r="D835" s="317">
        <v>46042</v>
      </c>
      <c r="E835" s="316" t="s">
        <v>1202</v>
      </c>
      <c r="F835" s="316" t="s">
        <v>169</v>
      </c>
      <c r="G835" s="316" t="s">
        <v>7879</v>
      </c>
      <c r="H835" s="316" t="s">
        <v>3190</v>
      </c>
      <c r="I835" s="316" t="s">
        <v>3192</v>
      </c>
      <c r="J835" s="316" t="s">
        <v>947</v>
      </c>
      <c r="K835" s="316" t="s">
        <v>956</v>
      </c>
      <c r="L835" s="316" t="s">
        <v>947</v>
      </c>
      <c r="M835" s="316" t="s">
        <v>935</v>
      </c>
      <c r="N835" s="316" t="s">
        <v>938</v>
      </c>
      <c r="O835" s="316" t="s">
        <v>947</v>
      </c>
      <c r="P835" s="316" t="s">
        <v>956</v>
      </c>
      <c r="Q835" s="316" t="s">
        <v>956</v>
      </c>
      <c r="R835" s="316" t="s">
        <v>956</v>
      </c>
      <c r="S835" s="316" t="s">
        <v>956</v>
      </c>
      <c r="T835" s="316" t="s">
        <v>940</v>
      </c>
      <c r="U835" s="316" t="s">
        <v>938</v>
      </c>
      <c r="V835" s="316" t="s">
        <v>955</v>
      </c>
      <c r="W835" s="316" t="s">
        <v>942</v>
      </c>
      <c r="X835" s="316" t="s">
        <v>942</v>
      </c>
      <c r="Y835" s="316" t="s">
        <v>942</v>
      </c>
      <c r="Z835" s="316" t="s">
        <v>947</v>
      </c>
      <c r="AA835" s="316" t="s">
        <v>940</v>
      </c>
      <c r="AB835" s="316" t="s">
        <v>938</v>
      </c>
      <c r="AC835" s="316" t="s">
        <v>939</v>
      </c>
      <c r="AD835" s="316" t="s">
        <v>956</v>
      </c>
      <c r="AE835" s="316" t="s">
        <v>941</v>
      </c>
      <c r="AF835" s="316" t="s">
        <v>941</v>
      </c>
      <c r="AG835" s="316" t="s">
        <v>941</v>
      </c>
      <c r="AH835" s="316" t="s">
        <v>940</v>
      </c>
      <c r="AI835" s="316" t="s">
        <v>938</v>
      </c>
      <c r="AJ835" s="316" t="s">
        <v>956</v>
      </c>
      <c r="AK835" s="316" t="s">
        <v>956</v>
      </c>
      <c r="AL835" s="316" t="s">
        <v>941</v>
      </c>
      <c r="AM835" s="316" t="s">
        <v>941</v>
      </c>
      <c r="AN835" s="316" t="s">
        <v>941</v>
      </c>
      <c r="AO835" s="316" t="s">
        <v>699</v>
      </c>
      <c r="AP835" s="316" t="s">
        <v>938</v>
      </c>
      <c r="AQ835" s="316" t="s">
        <v>941</v>
      </c>
      <c r="AR835" s="316" t="s">
        <v>941</v>
      </c>
    </row>
    <row r="836" spans="1:44">
      <c r="A836" s="316" t="s">
        <v>9489</v>
      </c>
      <c r="B836" s="316" t="s">
        <v>9490</v>
      </c>
      <c r="C836" s="316" t="s">
        <v>9491</v>
      </c>
      <c r="D836" s="317">
        <v>46042</v>
      </c>
      <c r="E836" s="316" t="s">
        <v>1202</v>
      </c>
      <c r="F836" s="316" t="s">
        <v>169</v>
      </c>
      <c r="G836" s="316" t="s">
        <v>7879</v>
      </c>
      <c r="H836" s="316" t="s">
        <v>3190</v>
      </c>
      <c r="I836" s="316" t="s">
        <v>3192</v>
      </c>
      <c r="J836" s="316" t="s">
        <v>978</v>
      </c>
      <c r="K836" s="316" t="s">
        <v>978</v>
      </c>
      <c r="L836" s="316" t="s">
        <v>978</v>
      </c>
      <c r="M836" s="316" t="s">
        <v>961</v>
      </c>
      <c r="N836" s="316" t="s">
        <v>938</v>
      </c>
      <c r="O836" s="316" t="s">
        <v>936</v>
      </c>
      <c r="P836" s="316" t="s">
        <v>946</v>
      </c>
      <c r="Q836" s="316" t="s">
        <v>947</v>
      </c>
      <c r="R836" s="316" t="s">
        <v>941</v>
      </c>
      <c r="S836" s="316" t="s">
        <v>941</v>
      </c>
      <c r="T836" s="316" t="s">
        <v>940</v>
      </c>
      <c r="U836" s="316" t="s">
        <v>938</v>
      </c>
      <c r="V836" s="316" t="s">
        <v>941</v>
      </c>
      <c r="W836" s="316" t="s">
        <v>941</v>
      </c>
      <c r="X836" s="316" t="s">
        <v>978</v>
      </c>
      <c r="Y836" s="316" t="s">
        <v>941</v>
      </c>
      <c r="Z836" s="316" t="s">
        <v>978</v>
      </c>
      <c r="AA836" s="316" t="s">
        <v>961</v>
      </c>
      <c r="AB836" s="316" t="s">
        <v>938</v>
      </c>
      <c r="AC836" s="316" t="s">
        <v>947</v>
      </c>
      <c r="AD836" s="316" t="s">
        <v>947</v>
      </c>
      <c r="AE836" s="316" t="s">
        <v>939</v>
      </c>
      <c r="AF836" s="316" t="s">
        <v>939</v>
      </c>
      <c r="AG836" s="316" t="s">
        <v>978</v>
      </c>
      <c r="AH836" s="316" t="s">
        <v>961</v>
      </c>
      <c r="AI836" s="316" t="s">
        <v>938</v>
      </c>
      <c r="AJ836" s="316" t="s">
        <v>978</v>
      </c>
      <c r="AK836" s="316" t="s">
        <v>956</v>
      </c>
      <c r="AL836" s="316" t="s">
        <v>978</v>
      </c>
      <c r="AM836" s="316" t="s">
        <v>978</v>
      </c>
      <c r="AN836" s="316" t="s">
        <v>978</v>
      </c>
      <c r="AO836" s="316" t="s">
        <v>699</v>
      </c>
      <c r="AP836" s="316" t="s">
        <v>938</v>
      </c>
      <c r="AQ836" s="316" t="s">
        <v>978</v>
      </c>
      <c r="AR836" s="316" t="s">
        <v>978</v>
      </c>
    </row>
    <row r="837" spans="1:44">
      <c r="A837" s="316" t="s">
        <v>9492</v>
      </c>
      <c r="B837" s="316" t="s">
        <v>9493</v>
      </c>
      <c r="C837" s="316" t="s">
        <v>9494</v>
      </c>
      <c r="D837" s="317">
        <v>46042</v>
      </c>
      <c r="E837" s="316" t="s">
        <v>7955</v>
      </c>
      <c r="F837" s="316" t="s">
        <v>644</v>
      </c>
      <c r="G837" s="316" t="s">
        <v>7879</v>
      </c>
      <c r="H837" s="316" t="s">
        <v>3190</v>
      </c>
      <c r="I837" s="316" t="s">
        <v>3285</v>
      </c>
      <c r="J837" s="316" t="s">
        <v>955</v>
      </c>
      <c r="K837" s="316" t="s">
        <v>955</v>
      </c>
      <c r="L837" s="316" t="s">
        <v>955</v>
      </c>
      <c r="M837" s="316" t="s">
        <v>956</v>
      </c>
      <c r="N837" s="316" t="s">
        <v>938</v>
      </c>
      <c r="O837" s="316" t="s">
        <v>946</v>
      </c>
      <c r="P837" s="316" t="s">
        <v>955</v>
      </c>
      <c r="Q837" s="316" t="s">
        <v>955</v>
      </c>
      <c r="R837" s="316" t="s">
        <v>955</v>
      </c>
      <c r="S837" s="316" t="s">
        <v>956</v>
      </c>
      <c r="T837" s="316" t="s">
        <v>940</v>
      </c>
      <c r="U837" s="316" t="s">
        <v>938</v>
      </c>
      <c r="V837" s="316" t="s">
        <v>956</v>
      </c>
      <c r="W837" s="316" t="s">
        <v>956</v>
      </c>
      <c r="X837" s="316" t="s">
        <v>956</v>
      </c>
      <c r="Y837" s="316" t="s">
        <v>956</v>
      </c>
      <c r="Z837" s="316" t="s">
        <v>956</v>
      </c>
      <c r="AA837" s="316" t="s">
        <v>940</v>
      </c>
      <c r="AB837" s="316" t="s">
        <v>938</v>
      </c>
      <c r="AC837" s="316" t="s">
        <v>956</v>
      </c>
      <c r="AD837" s="316" t="s">
        <v>956</v>
      </c>
      <c r="AE837" s="316" t="s">
        <v>956</v>
      </c>
      <c r="AF837" s="316" t="s">
        <v>955</v>
      </c>
      <c r="AG837" s="316" t="s">
        <v>955</v>
      </c>
      <c r="AH837" s="316" t="s">
        <v>936</v>
      </c>
      <c r="AI837" s="316" t="s">
        <v>938</v>
      </c>
      <c r="AJ837" s="316" t="s">
        <v>955</v>
      </c>
      <c r="AK837" s="316" t="s">
        <v>955</v>
      </c>
      <c r="AL837" s="316" t="s">
        <v>955</v>
      </c>
      <c r="AM837" s="316" t="s">
        <v>955</v>
      </c>
      <c r="AN837" s="316" t="s">
        <v>955</v>
      </c>
      <c r="AO837" s="316" t="s">
        <v>699</v>
      </c>
      <c r="AP837" s="316" t="s">
        <v>938</v>
      </c>
      <c r="AQ837" s="316" t="s">
        <v>955</v>
      </c>
      <c r="AR837" s="316" t="s">
        <v>955</v>
      </c>
    </row>
    <row r="838" spans="1:44">
      <c r="A838" s="316" t="s">
        <v>9495</v>
      </c>
      <c r="B838" s="316" t="s">
        <v>9496</v>
      </c>
      <c r="C838" s="316" t="s">
        <v>9497</v>
      </c>
      <c r="D838" s="317">
        <v>46042</v>
      </c>
      <c r="E838" s="316" t="s">
        <v>1202</v>
      </c>
      <c r="F838" s="316" t="s">
        <v>644</v>
      </c>
      <c r="G838" s="316" t="s">
        <v>7879</v>
      </c>
      <c r="H838" s="316" t="s">
        <v>3190</v>
      </c>
      <c r="I838" s="316" t="s">
        <v>3459</v>
      </c>
      <c r="J838" s="316" t="s">
        <v>956</v>
      </c>
      <c r="K838" s="316" t="s">
        <v>947</v>
      </c>
      <c r="L838" s="316" t="s">
        <v>947</v>
      </c>
      <c r="M838" s="316" t="s">
        <v>935</v>
      </c>
      <c r="N838" s="316" t="s">
        <v>938</v>
      </c>
      <c r="O838" s="316" t="s">
        <v>947</v>
      </c>
      <c r="P838" s="316" t="s">
        <v>956</v>
      </c>
      <c r="Q838" s="316" t="s">
        <v>956</v>
      </c>
      <c r="R838" s="316" t="s">
        <v>956</v>
      </c>
      <c r="S838" s="316" t="s">
        <v>956</v>
      </c>
      <c r="T838" s="316" t="s">
        <v>935</v>
      </c>
      <c r="U838" s="316" t="s">
        <v>938</v>
      </c>
      <c r="V838" s="316" t="s">
        <v>947</v>
      </c>
      <c r="W838" s="316" t="s">
        <v>947</v>
      </c>
      <c r="X838" s="316" t="s">
        <v>947</v>
      </c>
      <c r="Y838" s="316" t="s">
        <v>947</v>
      </c>
      <c r="Z838" s="316" t="s">
        <v>947</v>
      </c>
      <c r="AA838" s="316" t="s">
        <v>940</v>
      </c>
      <c r="AB838" s="316" t="s">
        <v>938</v>
      </c>
      <c r="AC838" s="316" t="s">
        <v>936</v>
      </c>
      <c r="AD838" s="316" t="s">
        <v>941</v>
      </c>
      <c r="AE838" s="316" t="s">
        <v>941</v>
      </c>
      <c r="AF838" s="316" t="s">
        <v>956</v>
      </c>
      <c r="AG838" s="316" t="s">
        <v>941</v>
      </c>
      <c r="AH838" s="316" t="s">
        <v>940</v>
      </c>
      <c r="AI838" s="316" t="s">
        <v>938</v>
      </c>
      <c r="AJ838" s="316" t="s">
        <v>956</v>
      </c>
      <c r="AK838" s="316" t="s">
        <v>956</v>
      </c>
      <c r="AL838" s="316" t="s">
        <v>956</v>
      </c>
      <c r="AM838" s="316" t="s">
        <v>956</v>
      </c>
      <c r="AN838" s="316" t="s">
        <v>947</v>
      </c>
      <c r="AO838" s="316" t="s">
        <v>699</v>
      </c>
      <c r="AP838" s="316" t="s">
        <v>938</v>
      </c>
      <c r="AQ838" s="316" t="s">
        <v>699</v>
      </c>
      <c r="AR838" s="316" t="s">
        <v>956</v>
      </c>
    </row>
    <row r="839" spans="1:44">
      <c r="A839" s="316" t="s">
        <v>9498</v>
      </c>
      <c r="B839" s="316" t="s">
        <v>9499</v>
      </c>
      <c r="C839" s="316" t="s">
        <v>9500</v>
      </c>
      <c r="D839" s="317">
        <v>46042</v>
      </c>
      <c r="E839" s="316" t="s">
        <v>1202</v>
      </c>
      <c r="F839" s="316" t="s">
        <v>644</v>
      </c>
      <c r="G839" s="316" t="s">
        <v>7879</v>
      </c>
      <c r="H839" s="316" t="s">
        <v>3190</v>
      </c>
      <c r="I839" s="316" t="s">
        <v>8577</v>
      </c>
      <c r="J839" s="316" t="s">
        <v>941</v>
      </c>
      <c r="K839" s="316" t="s">
        <v>941</v>
      </c>
      <c r="L839" s="316" t="s">
        <v>941</v>
      </c>
      <c r="M839" s="316" t="s">
        <v>956</v>
      </c>
      <c r="N839" s="316" t="s">
        <v>940</v>
      </c>
      <c r="O839" s="316" t="s">
        <v>941</v>
      </c>
      <c r="P839" s="316" t="s">
        <v>955</v>
      </c>
      <c r="Q839" s="316" t="s">
        <v>947</v>
      </c>
      <c r="R839" s="316" t="s">
        <v>941</v>
      </c>
      <c r="S839" s="316" t="s">
        <v>941</v>
      </c>
      <c r="T839" s="316" t="s">
        <v>940</v>
      </c>
      <c r="U839" s="316" t="s">
        <v>940</v>
      </c>
      <c r="V839" s="316" t="s">
        <v>941</v>
      </c>
      <c r="W839" s="316" t="s">
        <v>941</v>
      </c>
      <c r="X839" s="316" t="s">
        <v>941</v>
      </c>
      <c r="Y839" s="316" t="s">
        <v>941</v>
      </c>
      <c r="Z839" s="316" t="s">
        <v>941</v>
      </c>
      <c r="AA839" s="316" t="s">
        <v>940</v>
      </c>
      <c r="AB839" s="316" t="s">
        <v>962</v>
      </c>
      <c r="AC839" s="316" t="s">
        <v>941</v>
      </c>
      <c r="AD839" s="316" t="s">
        <v>947</v>
      </c>
      <c r="AE839" s="316" t="s">
        <v>956</v>
      </c>
      <c r="AF839" s="316" t="s">
        <v>947</v>
      </c>
      <c r="AG839" s="316" t="s">
        <v>947</v>
      </c>
      <c r="AH839" s="316" t="s">
        <v>961</v>
      </c>
      <c r="AI839" s="316" t="s">
        <v>938</v>
      </c>
      <c r="AJ839" s="316" t="s">
        <v>956</v>
      </c>
      <c r="AK839" s="316" t="s">
        <v>956</v>
      </c>
      <c r="AL839" s="316" t="s">
        <v>978</v>
      </c>
      <c r="AM839" s="316" t="s">
        <v>956</v>
      </c>
      <c r="AN839" s="316" t="s">
        <v>956</v>
      </c>
      <c r="AO839" s="316" t="s">
        <v>699</v>
      </c>
      <c r="AP839" s="316" t="s">
        <v>938</v>
      </c>
      <c r="AQ839" s="316" t="s">
        <v>956</v>
      </c>
      <c r="AR839" s="316" t="s">
        <v>936</v>
      </c>
    </row>
    <row r="840" spans="1:44">
      <c r="A840" s="316" t="s">
        <v>9501</v>
      </c>
      <c r="B840" s="316" t="s">
        <v>9502</v>
      </c>
      <c r="C840" s="316" t="s">
        <v>9503</v>
      </c>
      <c r="D840" s="317">
        <v>46042</v>
      </c>
      <c r="E840" s="316" t="s">
        <v>1202</v>
      </c>
      <c r="F840" s="316" t="s">
        <v>644</v>
      </c>
      <c r="G840" s="316" t="s">
        <v>7879</v>
      </c>
      <c r="H840" s="316" t="s">
        <v>3190</v>
      </c>
      <c r="I840" s="316" t="s">
        <v>8620</v>
      </c>
      <c r="J840" s="316" t="s">
        <v>941</v>
      </c>
      <c r="K840" s="316" t="s">
        <v>941</v>
      </c>
      <c r="L840" s="316" t="s">
        <v>941</v>
      </c>
      <c r="M840" s="316" t="s">
        <v>947</v>
      </c>
      <c r="N840" s="316" t="s">
        <v>940</v>
      </c>
      <c r="O840" s="316" t="s">
        <v>982</v>
      </c>
      <c r="P840" s="316" t="s">
        <v>982</v>
      </c>
      <c r="Q840" s="316" t="s">
        <v>947</v>
      </c>
      <c r="R840" s="316" t="s">
        <v>982</v>
      </c>
      <c r="S840" s="316" t="s">
        <v>941</v>
      </c>
      <c r="T840" s="316" t="s">
        <v>947</v>
      </c>
      <c r="U840" s="316" t="s">
        <v>940</v>
      </c>
      <c r="V840" s="316" t="s">
        <v>939</v>
      </c>
      <c r="W840" s="316" t="s">
        <v>941</v>
      </c>
      <c r="X840" s="316" t="s">
        <v>941</v>
      </c>
      <c r="Y840" s="316" t="s">
        <v>941</v>
      </c>
      <c r="Z840" s="316" t="s">
        <v>982</v>
      </c>
      <c r="AA840" s="316" t="s">
        <v>936</v>
      </c>
      <c r="AB840" s="316" t="s">
        <v>938</v>
      </c>
      <c r="AC840" s="316" t="s">
        <v>956</v>
      </c>
      <c r="AD840" s="316" t="s">
        <v>982</v>
      </c>
      <c r="AE840" s="316" t="s">
        <v>947</v>
      </c>
      <c r="AF840" s="316" t="s">
        <v>982</v>
      </c>
      <c r="AG840" s="316" t="s">
        <v>978</v>
      </c>
      <c r="AH840" s="316" t="s">
        <v>961</v>
      </c>
      <c r="AI840" s="316" t="s">
        <v>938</v>
      </c>
      <c r="AJ840" s="316" t="s">
        <v>941</v>
      </c>
      <c r="AK840" s="316" t="s">
        <v>941</v>
      </c>
      <c r="AL840" s="316" t="s">
        <v>941</v>
      </c>
      <c r="AM840" s="316" t="s">
        <v>941</v>
      </c>
      <c r="AN840" s="316" t="s">
        <v>956</v>
      </c>
      <c r="AO840" s="316" t="s">
        <v>699</v>
      </c>
      <c r="AP840" s="316" t="s">
        <v>938</v>
      </c>
      <c r="AQ840" s="316" t="s">
        <v>941</v>
      </c>
      <c r="AR840" s="316" t="s">
        <v>941</v>
      </c>
    </row>
    <row r="841" spans="1:44">
      <c r="A841" s="316" t="s">
        <v>3605</v>
      </c>
      <c r="B841" s="316" t="s">
        <v>3606</v>
      </c>
      <c r="C841" s="316" t="s">
        <v>9504</v>
      </c>
      <c r="D841" s="317">
        <v>46042</v>
      </c>
      <c r="E841" s="316" t="s">
        <v>1202</v>
      </c>
      <c r="F841" s="316" t="s">
        <v>169</v>
      </c>
      <c r="G841" s="316" t="s">
        <v>7879</v>
      </c>
      <c r="H841" s="316" t="s">
        <v>3190</v>
      </c>
      <c r="I841" s="316" t="s">
        <v>3444</v>
      </c>
      <c r="J841" s="316" t="s">
        <v>955</v>
      </c>
      <c r="K841" s="316" t="s">
        <v>939</v>
      </c>
      <c r="L841" s="316" t="s">
        <v>939</v>
      </c>
      <c r="M841" s="316" t="s">
        <v>937</v>
      </c>
      <c r="N841" s="316" t="s">
        <v>961</v>
      </c>
      <c r="O841" s="316" t="s">
        <v>939</v>
      </c>
      <c r="P841" s="316" t="s">
        <v>978</v>
      </c>
      <c r="Q841" s="316" t="s">
        <v>699</v>
      </c>
      <c r="R841" s="316" t="s">
        <v>947</v>
      </c>
      <c r="S841" s="316" t="s">
        <v>941</v>
      </c>
      <c r="T841" s="316" t="s">
        <v>937</v>
      </c>
      <c r="U841" s="316" t="s">
        <v>938</v>
      </c>
      <c r="V841" s="316" t="s">
        <v>956</v>
      </c>
      <c r="W841" s="316" t="s">
        <v>947</v>
      </c>
      <c r="X841" s="316" t="s">
        <v>939</v>
      </c>
      <c r="Y841" s="316" t="s">
        <v>978</v>
      </c>
      <c r="Z841" s="316" t="s">
        <v>978</v>
      </c>
      <c r="AA841" s="316" t="s">
        <v>956</v>
      </c>
      <c r="AB841" s="316" t="s">
        <v>975</v>
      </c>
      <c r="AC841" s="316" t="s">
        <v>935</v>
      </c>
      <c r="AD841" s="316" t="s">
        <v>940</v>
      </c>
      <c r="AE841" s="316" t="s">
        <v>947</v>
      </c>
      <c r="AF841" s="316" t="s">
        <v>947</v>
      </c>
      <c r="AG841" s="316" t="s">
        <v>978</v>
      </c>
      <c r="AH841" s="316" t="s">
        <v>935</v>
      </c>
      <c r="AI841" s="316" t="s">
        <v>938</v>
      </c>
      <c r="AJ841" s="316" t="s">
        <v>956</v>
      </c>
      <c r="AK841" s="316" t="s">
        <v>41</v>
      </c>
      <c r="AL841" s="316" t="s">
        <v>41</v>
      </c>
      <c r="AM841" s="316" t="s">
        <v>41</v>
      </c>
      <c r="AN841" s="316" t="s">
        <v>41</v>
      </c>
      <c r="AO841" s="316" t="s">
        <v>699</v>
      </c>
      <c r="AP841" s="316" t="s">
        <v>961</v>
      </c>
      <c r="AQ841" s="316" t="s">
        <v>939</v>
      </c>
      <c r="AR841" s="316" t="s">
        <v>975</v>
      </c>
    </row>
    <row r="842" spans="1:44">
      <c r="A842" s="316" t="s">
        <v>9505</v>
      </c>
      <c r="B842" s="316" t="s">
        <v>9506</v>
      </c>
      <c r="C842" s="316" t="s">
        <v>9507</v>
      </c>
      <c r="D842" s="317">
        <v>46042</v>
      </c>
      <c r="E842" s="316" t="s">
        <v>1202</v>
      </c>
      <c r="F842" s="316" t="s">
        <v>644</v>
      </c>
      <c r="G842" s="316" t="s">
        <v>7879</v>
      </c>
      <c r="H842" s="316" t="s">
        <v>3190</v>
      </c>
      <c r="I842" s="316" t="s">
        <v>3451</v>
      </c>
      <c r="J842" s="316" t="s">
        <v>941</v>
      </c>
      <c r="K842" s="316" t="s">
        <v>941</v>
      </c>
      <c r="L842" s="316" t="s">
        <v>941</v>
      </c>
      <c r="M842" s="316" t="s">
        <v>947</v>
      </c>
      <c r="N842" s="316" t="s">
        <v>940</v>
      </c>
      <c r="O842" s="316" t="s">
        <v>941</v>
      </c>
      <c r="P842" s="316" t="s">
        <v>941</v>
      </c>
      <c r="Q842" s="316" t="s">
        <v>939</v>
      </c>
      <c r="R842" s="316" t="s">
        <v>941</v>
      </c>
      <c r="S842" s="316" t="s">
        <v>941</v>
      </c>
      <c r="T842" s="316" t="s">
        <v>947</v>
      </c>
      <c r="U842" s="316" t="s">
        <v>940</v>
      </c>
      <c r="V842" s="316" t="s">
        <v>939</v>
      </c>
      <c r="W842" s="316" t="s">
        <v>941</v>
      </c>
      <c r="X842" s="316" t="s">
        <v>982</v>
      </c>
      <c r="Y842" s="316" t="s">
        <v>939</v>
      </c>
      <c r="Z842" s="316" t="s">
        <v>982</v>
      </c>
      <c r="AA842" s="316" t="s">
        <v>956</v>
      </c>
      <c r="AB842" s="316" t="s">
        <v>940</v>
      </c>
      <c r="AC842" s="316" t="s">
        <v>938</v>
      </c>
      <c r="AD842" s="316" t="s">
        <v>938</v>
      </c>
      <c r="AE842" s="316" t="s">
        <v>938</v>
      </c>
      <c r="AF842" s="316" t="s">
        <v>938</v>
      </c>
      <c r="AG842" s="316" t="s">
        <v>938</v>
      </c>
      <c r="AH842" s="316" t="s">
        <v>938</v>
      </c>
      <c r="AI842" s="316" t="s">
        <v>938</v>
      </c>
      <c r="AJ842" s="316" t="s">
        <v>938</v>
      </c>
      <c r="AK842" s="316" t="s">
        <v>938</v>
      </c>
      <c r="AL842" s="316" t="s">
        <v>938</v>
      </c>
      <c r="AM842" s="316" t="s">
        <v>938</v>
      </c>
      <c r="AN842" s="316" t="s">
        <v>938</v>
      </c>
      <c r="AO842" s="316" t="s">
        <v>938</v>
      </c>
      <c r="AP842" s="316" t="s">
        <v>938</v>
      </c>
      <c r="AQ842" s="316" t="s">
        <v>938</v>
      </c>
      <c r="AR842" s="316" t="s">
        <v>938</v>
      </c>
    </row>
    <row r="843" spans="1:44">
      <c r="A843" s="316" t="s">
        <v>9508</v>
      </c>
      <c r="B843" s="316" t="s">
        <v>9509</v>
      </c>
      <c r="C843" s="316" t="s">
        <v>9510</v>
      </c>
      <c r="D843" s="317">
        <v>46042</v>
      </c>
      <c r="E843" s="316" t="s">
        <v>1202</v>
      </c>
      <c r="F843" s="316" t="s">
        <v>644</v>
      </c>
      <c r="G843" s="316" t="s">
        <v>7879</v>
      </c>
      <c r="H843" s="316" t="s">
        <v>3190</v>
      </c>
      <c r="I843" s="316" t="s">
        <v>3444</v>
      </c>
      <c r="J843" s="316" t="s">
        <v>956</v>
      </c>
      <c r="K843" s="316" t="s">
        <v>947</v>
      </c>
      <c r="L843" s="316" t="s">
        <v>941</v>
      </c>
      <c r="M843" s="316" t="s">
        <v>937</v>
      </c>
      <c r="N843" s="316" t="s">
        <v>961</v>
      </c>
      <c r="O843" s="316" t="s">
        <v>939</v>
      </c>
      <c r="P843" s="316" t="s">
        <v>956</v>
      </c>
      <c r="Q843" s="316" t="s">
        <v>947</v>
      </c>
      <c r="R843" s="316" t="s">
        <v>956</v>
      </c>
      <c r="S843" s="316" t="s">
        <v>947</v>
      </c>
      <c r="T843" s="316" t="s">
        <v>935</v>
      </c>
      <c r="U843" s="316" t="s">
        <v>940</v>
      </c>
      <c r="V843" s="316" t="s">
        <v>955</v>
      </c>
      <c r="W843" s="316" t="s">
        <v>942</v>
      </c>
      <c r="X843" s="316" t="s">
        <v>942</v>
      </c>
      <c r="Y843" s="316" t="s">
        <v>942</v>
      </c>
      <c r="Z843" s="316" t="s">
        <v>982</v>
      </c>
      <c r="AA843" s="316" t="s">
        <v>956</v>
      </c>
      <c r="AB843" s="316" t="s">
        <v>975</v>
      </c>
      <c r="AC843" s="316" t="s">
        <v>941</v>
      </c>
      <c r="AD843" s="316" t="s">
        <v>941</v>
      </c>
      <c r="AE843" s="316" t="s">
        <v>941</v>
      </c>
      <c r="AF843" s="316" t="s">
        <v>941</v>
      </c>
      <c r="AG843" s="316" t="s">
        <v>941</v>
      </c>
      <c r="AH843" s="316" t="s">
        <v>935</v>
      </c>
      <c r="AI843" s="316" t="s">
        <v>938</v>
      </c>
      <c r="AJ843" s="316" t="s">
        <v>956</v>
      </c>
      <c r="AK843" s="316" t="s">
        <v>941</v>
      </c>
      <c r="AL843" s="316" t="s">
        <v>956</v>
      </c>
      <c r="AM843" s="316" t="s">
        <v>956</v>
      </c>
      <c r="AN843" s="316" t="s">
        <v>956</v>
      </c>
      <c r="AO843" s="316" t="s">
        <v>699</v>
      </c>
      <c r="AP843" s="316" t="s">
        <v>961</v>
      </c>
      <c r="AQ843" s="316" t="s">
        <v>956</v>
      </c>
      <c r="AR843" s="316" t="s">
        <v>941</v>
      </c>
    </row>
    <row r="844" spans="1:44">
      <c r="A844" s="316" t="s">
        <v>9511</v>
      </c>
      <c r="B844" s="316" t="s">
        <v>9512</v>
      </c>
      <c r="C844" s="316" t="s">
        <v>9513</v>
      </c>
      <c r="D844" s="317">
        <v>46043</v>
      </c>
      <c r="E844" s="316" t="s">
        <v>1202</v>
      </c>
      <c r="F844" s="316" t="s">
        <v>644</v>
      </c>
      <c r="G844" s="316" t="s">
        <v>7879</v>
      </c>
      <c r="H844" s="316" t="s">
        <v>3190</v>
      </c>
      <c r="I844" s="316" t="s">
        <v>3451</v>
      </c>
      <c r="J844" s="316" t="s">
        <v>941</v>
      </c>
      <c r="K844" s="316" t="s">
        <v>941</v>
      </c>
      <c r="L844" s="316" t="s">
        <v>941</v>
      </c>
      <c r="M844" s="316" t="s">
        <v>947</v>
      </c>
      <c r="N844" s="316" t="s">
        <v>962</v>
      </c>
      <c r="O844" s="316" t="s">
        <v>941</v>
      </c>
      <c r="P844" s="316" t="s">
        <v>941</v>
      </c>
      <c r="Q844" s="316" t="s">
        <v>956</v>
      </c>
      <c r="R844" s="316" t="s">
        <v>941</v>
      </c>
      <c r="S844" s="316" t="s">
        <v>941</v>
      </c>
      <c r="T844" s="316" t="s">
        <v>947</v>
      </c>
      <c r="U844" s="316" t="s">
        <v>940</v>
      </c>
      <c r="V844" s="316" t="s">
        <v>953</v>
      </c>
      <c r="W844" s="316" t="s">
        <v>942</v>
      </c>
      <c r="X844" s="316" t="s">
        <v>978</v>
      </c>
      <c r="Y844" s="316" t="s">
        <v>942</v>
      </c>
      <c r="Z844" s="316" t="s">
        <v>941</v>
      </c>
      <c r="AA844" s="316" t="s">
        <v>956</v>
      </c>
      <c r="AB844" s="316" t="s">
        <v>938</v>
      </c>
      <c r="AC844" s="316" t="s">
        <v>936</v>
      </c>
      <c r="AD844" s="316" t="s">
        <v>938</v>
      </c>
      <c r="AE844" s="316" t="s">
        <v>938</v>
      </c>
      <c r="AF844" s="316" t="s">
        <v>938</v>
      </c>
      <c r="AG844" s="316" t="s">
        <v>938</v>
      </c>
      <c r="AH844" s="316" t="s">
        <v>938</v>
      </c>
      <c r="AI844" s="316" t="s">
        <v>938</v>
      </c>
      <c r="AJ844" s="316" t="s">
        <v>938</v>
      </c>
      <c r="AK844" s="316" t="s">
        <v>938</v>
      </c>
      <c r="AL844" s="316" t="s">
        <v>938</v>
      </c>
      <c r="AM844" s="316" t="s">
        <v>938</v>
      </c>
      <c r="AN844" s="316" t="s">
        <v>938</v>
      </c>
      <c r="AO844" s="316" t="s">
        <v>938</v>
      </c>
      <c r="AP844" s="316" t="s">
        <v>938</v>
      </c>
      <c r="AQ844" s="316" t="s">
        <v>938</v>
      </c>
      <c r="AR844" s="316" t="s">
        <v>938</v>
      </c>
    </row>
    <row r="845" spans="1:44">
      <c r="A845" s="316" t="s">
        <v>9514</v>
      </c>
      <c r="B845" s="316" t="s">
        <v>9515</v>
      </c>
      <c r="C845" s="316" t="s">
        <v>9516</v>
      </c>
      <c r="D845" s="317">
        <v>46042</v>
      </c>
      <c r="E845" s="316" t="s">
        <v>1202</v>
      </c>
      <c r="F845" s="316" t="s">
        <v>644</v>
      </c>
      <c r="G845" s="316" t="s">
        <v>7879</v>
      </c>
      <c r="H845" s="316" t="s">
        <v>3190</v>
      </c>
      <c r="I845" s="316" t="s">
        <v>3444</v>
      </c>
      <c r="J845" s="316" t="s">
        <v>939</v>
      </c>
      <c r="K845" s="316" t="s">
        <v>947</v>
      </c>
      <c r="L845" s="316" t="s">
        <v>947</v>
      </c>
      <c r="M845" s="316" t="s">
        <v>936</v>
      </c>
      <c r="N845" s="316" t="s">
        <v>938</v>
      </c>
      <c r="O845" s="316" t="s">
        <v>947</v>
      </c>
      <c r="P845" s="316" t="s">
        <v>956</v>
      </c>
      <c r="Q845" s="316" t="s">
        <v>956</v>
      </c>
      <c r="R845" s="316" t="s">
        <v>936</v>
      </c>
      <c r="S845" s="316" t="s">
        <v>936</v>
      </c>
      <c r="T845" s="316" t="s">
        <v>936</v>
      </c>
      <c r="U845" s="316" t="s">
        <v>938</v>
      </c>
      <c r="V845" s="316" t="s">
        <v>936</v>
      </c>
      <c r="W845" s="316" t="s">
        <v>936</v>
      </c>
      <c r="X845" s="316" t="s">
        <v>936</v>
      </c>
      <c r="Y845" s="316" t="s">
        <v>936</v>
      </c>
      <c r="Z845" s="316" t="s">
        <v>936</v>
      </c>
      <c r="AA845" s="316" t="s">
        <v>936</v>
      </c>
      <c r="AB845" s="316" t="s">
        <v>938</v>
      </c>
      <c r="AC845" s="316" t="s">
        <v>938</v>
      </c>
      <c r="AD845" s="316" t="s">
        <v>938</v>
      </c>
      <c r="AE845" s="316" t="s">
        <v>938</v>
      </c>
      <c r="AF845" s="316" t="s">
        <v>938</v>
      </c>
      <c r="AG845" s="316" t="s">
        <v>938</v>
      </c>
      <c r="AH845" s="316" t="s">
        <v>938</v>
      </c>
      <c r="AI845" s="316" t="s">
        <v>938</v>
      </c>
      <c r="AJ845" s="316" t="s">
        <v>938</v>
      </c>
      <c r="AK845" s="316" t="s">
        <v>938</v>
      </c>
      <c r="AL845" s="316" t="s">
        <v>938</v>
      </c>
      <c r="AM845" s="316" t="s">
        <v>938</v>
      </c>
      <c r="AN845" s="316" t="s">
        <v>938</v>
      </c>
      <c r="AO845" s="316" t="s">
        <v>938</v>
      </c>
      <c r="AP845" s="316" t="s">
        <v>938</v>
      </c>
      <c r="AQ845" s="316" t="s">
        <v>938</v>
      </c>
      <c r="AR845" s="316" t="s">
        <v>938</v>
      </c>
    </row>
    <row r="846" spans="1:44">
      <c r="A846" s="316" t="s">
        <v>9517</v>
      </c>
      <c r="B846" s="316" t="s">
        <v>9518</v>
      </c>
      <c r="C846" s="316" t="s">
        <v>9519</v>
      </c>
      <c r="D846" s="317">
        <v>46042</v>
      </c>
      <c r="E846" s="316" t="s">
        <v>1202</v>
      </c>
      <c r="F846" s="316" t="s">
        <v>644</v>
      </c>
      <c r="G846" s="316" t="s">
        <v>7879</v>
      </c>
      <c r="H846" s="316" t="s">
        <v>3190</v>
      </c>
      <c r="I846" s="316" t="s">
        <v>3451</v>
      </c>
      <c r="J846" s="316" t="s">
        <v>941</v>
      </c>
      <c r="K846" s="316" t="s">
        <v>941</v>
      </c>
      <c r="L846" s="316" t="s">
        <v>941</v>
      </c>
      <c r="M846" s="316" t="s">
        <v>947</v>
      </c>
      <c r="N846" s="316" t="s">
        <v>962</v>
      </c>
      <c r="O846" s="316" t="s">
        <v>941</v>
      </c>
      <c r="P846" s="316" t="s">
        <v>941</v>
      </c>
      <c r="Q846" s="316" t="s">
        <v>947</v>
      </c>
      <c r="R846" s="316" t="s">
        <v>941</v>
      </c>
      <c r="S846" s="316" t="s">
        <v>955</v>
      </c>
      <c r="T846" s="316" t="s">
        <v>947</v>
      </c>
      <c r="U846" s="316" t="s">
        <v>940</v>
      </c>
      <c r="V846" s="316" t="s">
        <v>947</v>
      </c>
      <c r="W846" s="316" t="s">
        <v>941</v>
      </c>
      <c r="X846" s="316" t="s">
        <v>941</v>
      </c>
      <c r="Y846" s="316" t="s">
        <v>941</v>
      </c>
      <c r="Z846" s="316" t="s">
        <v>941</v>
      </c>
      <c r="AA846" s="316" t="s">
        <v>956</v>
      </c>
      <c r="AB846" s="316" t="s">
        <v>940</v>
      </c>
      <c r="AC846" s="316" t="s">
        <v>956</v>
      </c>
      <c r="AD846" s="316" t="s">
        <v>941</v>
      </c>
      <c r="AE846" s="316" t="s">
        <v>941</v>
      </c>
      <c r="AF846" s="316" t="s">
        <v>941</v>
      </c>
      <c r="AG846" s="316" t="s">
        <v>947</v>
      </c>
      <c r="AH846" s="316" t="s">
        <v>699</v>
      </c>
      <c r="AI846" s="316" t="s">
        <v>938</v>
      </c>
      <c r="AJ846" s="316" t="s">
        <v>938</v>
      </c>
      <c r="AK846" s="316" t="s">
        <v>938</v>
      </c>
      <c r="AL846" s="316" t="s">
        <v>938</v>
      </c>
      <c r="AM846" s="316" t="s">
        <v>938</v>
      </c>
      <c r="AN846" s="316" t="s">
        <v>938</v>
      </c>
      <c r="AO846" s="316" t="s">
        <v>938</v>
      </c>
      <c r="AP846" s="316" t="s">
        <v>938</v>
      </c>
      <c r="AQ846" s="316" t="s">
        <v>938</v>
      </c>
      <c r="AR846" s="316" t="s">
        <v>938</v>
      </c>
    </row>
    <row r="847" spans="1:44">
      <c r="A847" s="316" t="s">
        <v>9520</v>
      </c>
      <c r="B847" s="316" t="s">
        <v>9521</v>
      </c>
      <c r="C847" s="316" t="s">
        <v>9522</v>
      </c>
      <c r="D847" s="317">
        <v>46042</v>
      </c>
      <c r="E847" s="316" t="s">
        <v>1202</v>
      </c>
      <c r="F847" s="316" t="s">
        <v>644</v>
      </c>
      <c r="G847" s="316" t="s">
        <v>7879</v>
      </c>
      <c r="H847" s="316" t="s">
        <v>3190</v>
      </c>
      <c r="I847" s="316" t="s">
        <v>3444</v>
      </c>
      <c r="J847" s="316" t="s">
        <v>956</v>
      </c>
      <c r="K847" s="316" t="s">
        <v>947</v>
      </c>
      <c r="L847" s="316" t="s">
        <v>941</v>
      </c>
      <c r="M847" s="316" t="s">
        <v>937</v>
      </c>
      <c r="N847" s="316" t="s">
        <v>961</v>
      </c>
      <c r="O847" s="316" t="s">
        <v>939</v>
      </c>
      <c r="P847" s="316" t="s">
        <v>956</v>
      </c>
      <c r="Q847" s="316" t="s">
        <v>947</v>
      </c>
      <c r="R847" s="316" t="s">
        <v>947</v>
      </c>
      <c r="S847" s="316" t="s">
        <v>936</v>
      </c>
      <c r="T847" s="316" t="s">
        <v>935</v>
      </c>
      <c r="U847" s="316" t="s">
        <v>940</v>
      </c>
      <c r="V847" s="316" t="s">
        <v>955</v>
      </c>
      <c r="W847" s="316" t="s">
        <v>942</v>
      </c>
      <c r="X847" s="316" t="s">
        <v>942</v>
      </c>
      <c r="Y847" s="316" t="s">
        <v>936</v>
      </c>
      <c r="Z847" s="316" t="s">
        <v>938</v>
      </c>
      <c r="AA847" s="316" t="s">
        <v>938</v>
      </c>
      <c r="AB847" s="316" t="s">
        <v>938</v>
      </c>
      <c r="AC847" s="316" t="s">
        <v>938</v>
      </c>
      <c r="AD847" s="316" t="s">
        <v>938</v>
      </c>
      <c r="AE847" s="316" t="s">
        <v>938</v>
      </c>
      <c r="AF847" s="316" t="s">
        <v>938</v>
      </c>
      <c r="AG847" s="316" t="s">
        <v>938</v>
      </c>
      <c r="AH847" s="316" t="s">
        <v>938</v>
      </c>
      <c r="AI847" s="316" t="s">
        <v>938</v>
      </c>
      <c r="AJ847" s="316" t="s">
        <v>938</v>
      </c>
      <c r="AK847" s="316" t="s">
        <v>938</v>
      </c>
      <c r="AL847" s="316" t="s">
        <v>938</v>
      </c>
      <c r="AM847" s="316" t="s">
        <v>938</v>
      </c>
      <c r="AN847" s="316" t="s">
        <v>938</v>
      </c>
      <c r="AO847" s="316" t="s">
        <v>938</v>
      </c>
      <c r="AP847" s="316" t="s">
        <v>938</v>
      </c>
      <c r="AQ847" s="316" t="s">
        <v>938</v>
      </c>
      <c r="AR847" s="316" t="s">
        <v>938</v>
      </c>
    </row>
    <row r="848" spans="1:44">
      <c r="A848" s="316" t="s">
        <v>9523</v>
      </c>
      <c r="B848" s="316" t="s">
        <v>9524</v>
      </c>
      <c r="C848" s="316" t="s">
        <v>9525</v>
      </c>
      <c r="D848" s="317">
        <v>46042</v>
      </c>
      <c r="E848" s="316" t="s">
        <v>1202</v>
      </c>
      <c r="F848" s="316" t="s">
        <v>644</v>
      </c>
      <c r="G848" s="316" t="s">
        <v>7879</v>
      </c>
      <c r="H848" s="316" t="s">
        <v>3190</v>
      </c>
      <c r="I848" s="316" t="s">
        <v>3459</v>
      </c>
      <c r="J848" s="316" t="s">
        <v>956</v>
      </c>
      <c r="K848" s="316" t="s">
        <v>947</v>
      </c>
      <c r="L848" s="316" t="s">
        <v>941</v>
      </c>
      <c r="M848" s="316" t="s">
        <v>937</v>
      </c>
      <c r="N848" s="316" t="s">
        <v>961</v>
      </c>
      <c r="O848" s="316" t="s">
        <v>939</v>
      </c>
      <c r="P848" s="316" t="s">
        <v>956</v>
      </c>
      <c r="Q848" s="316" t="s">
        <v>947</v>
      </c>
      <c r="R848" s="316" t="s">
        <v>956</v>
      </c>
      <c r="S848" s="316" t="s">
        <v>947</v>
      </c>
      <c r="T848" s="316" t="s">
        <v>935</v>
      </c>
      <c r="U848" s="316" t="s">
        <v>940</v>
      </c>
      <c r="V848" s="316" t="s">
        <v>955</v>
      </c>
      <c r="W848" s="316" t="s">
        <v>942</v>
      </c>
      <c r="X848" s="316" t="s">
        <v>942</v>
      </c>
      <c r="Y848" s="316" t="s">
        <v>942</v>
      </c>
      <c r="Z848" s="316" t="s">
        <v>982</v>
      </c>
      <c r="AA848" s="316" t="s">
        <v>940</v>
      </c>
      <c r="AB848" s="316" t="s">
        <v>975</v>
      </c>
      <c r="AC848" s="316" t="s">
        <v>956</v>
      </c>
      <c r="AD848" s="316" t="s">
        <v>941</v>
      </c>
      <c r="AE848" s="316" t="s">
        <v>956</v>
      </c>
      <c r="AF848" s="316" t="s">
        <v>941</v>
      </c>
      <c r="AG848" s="316" t="s">
        <v>941</v>
      </c>
      <c r="AH848" s="316" t="s">
        <v>935</v>
      </c>
      <c r="AI848" s="316" t="s">
        <v>938</v>
      </c>
      <c r="AJ848" s="316" t="s">
        <v>956</v>
      </c>
      <c r="AK848" s="316" t="s">
        <v>941</v>
      </c>
      <c r="AL848" s="316" t="s">
        <v>956</v>
      </c>
      <c r="AM848" s="316" t="s">
        <v>956</v>
      </c>
      <c r="AN848" s="316" t="s">
        <v>941</v>
      </c>
      <c r="AO848" s="316" t="s">
        <v>699</v>
      </c>
      <c r="AP848" s="316" t="s">
        <v>961</v>
      </c>
      <c r="AQ848" s="316" t="s">
        <v>936</v>
      </c>
      <c r="AR848" s="316" t="s">
        <v>941</v>
      </c>
    </row>
    <row r="849" spans="1:44">
      <c r="A849" s="316" t="s">
        <v>9526</v>
      </c>
      <c r="B849" s="316" t="s">
        <v>9527</v>
      </c>
      <c r="C849" s="316" t="s">
        <v>9528</v>
      </c>
      <c r="D849" s="317">
        <v>46042</v>
      </c>
      <c r="E849" s="316" t="s">
        <v>1202</v>
      </c>
      <c r="F849" s="316" t="s">
        <v>644</v>
      </c>
      <c r="G849" s="316" t="s">
        <v>7879</v>
      </c>
      <c r="H849" s="316" t="s">
        <v>3190</v>
      </c>
      <c r="I849" s="316" t="s">
        <v>3451</v>
      </c>
      <c r="J849" s="316" t="s">
        <v>941</v>
      </c>
      <c r="K849" s="316" t="s">
        <v>941</v>
      </c>
      <c r="L849" s="316" t="s">
        <v>941</v>
      </c>
      <c r="M849" s="316" t="s">
        <v>947</v>
      </c>
      <c r="N849" s="316" t="s">
        <v>940</v>
      </c>
      <c r="O849" s="316" t="s">
        <v>941</v>
      </c>
      <c r="P849" s="316" t="s">
        <v>941</v>
      </c>
      <c r="Q849" s="316" t="s">
        <v>947</v>
      </c>
      <c r="R849" s="316" t="s">
        <v>941</v>
      </c>
      <c r="S849" s="316" t="s">
        <v>941</v>
      </c>
      <c r="T849" s="316" t="s">
        <v>947</v>
      </c>
      <c r="U849" s="316" t="s">
        <v>940</v>
      </c>
      <c r="V849" s="316" t="s">
        <v>939</v>
      </c>
      <c r="W849" s="316" t="s">
        <v>941</v>
      </c>
      <c r="X849" s="316" t="s">
        <v>941</v>
      </c>
      <c r="Y849" s="316" t="s">
        <v>941</v>
      </c>
      <c r="Z849" s="316" t="s">
        <v>941</v>
      </c>
      <c r="AA849" s="316" t="s">
        <v>947</v>
      </c>
      <c r="AB849" s="316" t="s">
        <v>962</v>
      </c>
      <c r="AC849" s="316" t="s">
        <v>941</v>
      </c>
      <c r="AD849" s="316" t="s">
        <v>941</v>
      </c>
      <c r="AE849" s="316" t="s">
        <v>941</v>
      </c>
      <c r="AF849" s="316" t="s">
        <v>941</v>
      </c>
      <c r="AG849" s="316" t="s">
        <v>956</v>
      </c>
      <c r="AH849" s="316" t="s">
        <v>940</v>
      </c>
      <c r="AI849" s="316" t="s">
        <v>938</v>
      </c>
      <c r="AJ849" s="316" t="s">
        <v>956</v>
      </c>
      <c r="AK849" s="316" t="s">
        <v>941</v>
      </c>
      <c r="AL849" s="316" t="s">
        <v>941</v>
      </c>
      <c r="AM849" s="316" t="s">
        <v>941</v>
      </c>
      <c r="AN849" s="316" t="s">
        <v>941</v>
      </c>
      <c r="AO849" s="316" t="s">
        <v>976</v>
      </c>
      <c r="AP849" s="316" t="s">
        <v>940</v>
      </c>
      <c r="AQ849" s="316" t="s">
        <v>941</v>
      </c>
      <c r="AR849" s="316" t="s">
        <v>941</v>
      </c>
    </row>
    <row r="850" spans="1:44">
      <c r="A850" s="316" t="s">
        <v>9529</v>
      </c>
      <c r="B850" s="316" t="s">
        <v>9530</v>
      </c>
      <c r="C850" s="316" t="s">
        <v>9531</v>
      </c>
      <c r="D850" s="317">
        <v>46042</v>
      </c>
      <c r="E850" s="316" t="s">
        <v>1202</v>
      </c>
      <c r="F850" s="316" t="s">
        <v>644</v>
      </c>
      <c r="G850" s="316" t="s">
        <v>7879</v>
      </c>
      <c r="H850" s="316" t="s">
        <v>3190</v>
      </c>
      <c r="I850" s="316" t="s">
        <v>3444</v>
      </c>
      <c r="J850" s="316" t="s">
        <v>956</v>
      </c>
      <c r="K850" s="316" t="s">
        <v>947</v>
      </c>
      <c r="L850" s="316" t="s">
        <v>941</v>
      </c>
      <c r="M850" s="316" t="s">
        <v>937</v>
      </c>
      <c r="N850" s="316" t="s">
        <v>961</v>
      </c>
      <c r="O850" s="316" t="s">
        <v>947</v>
      </c>
      <c r="P850" s="316" t="s">
        <v>956</v>
      </c>
      <c r="Q850" s="316" t="s">
        <v>956</v>
      </c>
      <c r="R850" s="316" t="s">
        <v>956</v>
      </c>
      <c r="S850" s="316" t="s">
        <v>956</v>
      </c>
      <c r="T850" s="316" t="s">
        <v>935</v>
      </c>
      <c r="U850" s="316" t="s">
        <v>940</v>
      </c>
      <c r="V850" s="316" t="s">
        <v>978</v>
      </c>
      <c r="W850" s="316" t="s">
        <v>942</v>
      </c>
      <c r="X850" s="316" t="s">
        <v>942</v>
      </c>
      <c r="Y850" s="316" t="s">
        <v>942</v>
      </c>
      <c r="Z850" s="316" t="s">
        <v>978</v>
      </c>
      <c r="AA850" s="316" t="s">
        <v>956</v>
      </c>
      <c r="AB850" s="316" t="s">
        <v>938</v>
      </c>
      <c r="AC850" s="316" t="s">
        <v>941</v>
      </c>
      <c r="AD850" s="316" t="s">
        <v>956</v>
      </c>
      <c r="AE850" s="316" t="s">
        <v>941</v>
      </c>
      <c r="AF850" s="316" t="s">
        <v>956</v>
      </c>
      <c r="AG850" s="316" t="s">
        <v>699</v>
      </c>
      <c r="AH850" s="316" t="s">
        <v>940</v>
      </c>
      <c r="AI850" s="316" t="s">
        <v>938</v>
      </c>
      <c r="AJ850" s="316" t="s">
        <v>956</v>
      </c>
      <c r="AK850" s="316" t="s">
        <v>941</v>
      </c>
      <c r="AL850" s="316" t="s">
        <v>956</v>
      </c>
      <c r="AM850" s="316" t="s">
        <v>956</v>
      </c>
      <c r="AN850" s="316" t="s">
        <v>947</v>
      </c>
      <c r="AO850" s="316" t="s">
        <v>699</v>
      </c>
      <c r="AP850" s="316" t="s">
        <v>961</v>
      </c>
      <c r="AQ850" s="316" t="s">
        <v>956</v>
      </c>
      <c r="AR850" s="316" t="s">
        <v>941</v>
      </c>
    </row>
    <row r="851" spans="1:44">
      <c r="A851" s="316" t="s">
        <v>9532</v>
      </c>
      <c r="B851" s="316" t="s">
        <v>9533</v>
      </c>
      <c r="C851" s="316" t="s">
        <v>9534</v>
      </c>
      <c r="D851" s="317">
        <v>46042</v>
      </c>
      <c r="E851" s="316" t="s">
        <v>1202</v>
      </c>
      <c r="F851" s="316" t="s">
        <v>644</v>
      </c>
      <c r="G851" s="316" t="s">
        <v>7879</v>
      </c>
      <c r="H851" s="316" t="s">
        <v>3190</v>
      </c>
      <c r="I851" s="316" t="s">
        <v>3444</v>
      </c>
      <c r="J851" s="316" t="s">
        <v>939</v>
      </c>
      <c r="K851" s="316" t="s">
        <v>947</v>
      </c>
      <c r="L851" s="316" t="s">
        <v>699</v>
      </c>
      <c r="M851" s="316" t="s">
        <v>938</v>
      </c>
      <c r="N851" s="316" t="s">
        <v>938</v>
      </c>
      <c r="O851" s="316" t="s">
        <v>938</v>
      </c>
      <c r="P851" s="316" t="s">
        <v>938</v>
      </c>
      <c r="Q851" s="316" t="s">
        <v>938</v>
      </c>
      <c r="R851" s="316" t="s">
        <v>938</v>
      </c>
      <c r="S851" s="316" t="s">
        <v>938</v>
      </c>
      <c r="T851" s="316" t="s">
        <v>938</v>
      </c>
      <c r="U851" s="316" t="s">
        <v>938</v>
      </c>
      <c r="V851" s="316" t="s">
        <v>938</v>
      </c>
      <c r="W851" s="316" t="s">
        <v>938</v>
      </c>
      <c r="X851" s="316" t="s">
        <v>938</v>
      </c>
      <c r="Y851" s="316" t="s">
        <v>938</v>
      </c>
      <c r="Z851" s="316" t="s">
        <v>938</v>
      </c>
      <c r="AA851" s="316" t="s">
        <v>938</v>
      </c>
      <c r="AB851" s="316" t="s">
        <v>938</v>
      </c>
      <c r="AC851" s="316" t="s">
        <v>938</v>
      </c>
      <c r="AD851" s="316" t="s">
        <v>938</v>
      </c>
      <c r="AE851" s="316" t="s">
        <v>938</v>
      </c>
      <c r="AF851" s="316" t="s">
        <v>938</v>
      </c>
      <c r="AG851" s="316" t="s">
        <v>938</v>
      </c>
      <c r="AH851" s="316" t="s">
        <v>938</v>
      </c>
      <c r="AI851" s="316" t="s">
        <v>938</v>
      </c>
      <c r="AJ851" s="316" t="s">
        <v>938</v>
      </c>
      <c r="AK851" s="316" t="s">
        <v>938</v>
      </c>
      <c r="AL851" s="316" t="s">
        <v>938</v>
      </c>
      <c r="AM851" s="316" t="s">
        <v>938</v>
      </c>
      <c r="AN851" s="316" t="s">
        <v>938</v>
      </c>
      <c r="AO851" s="316" t="s">
        <v>938</v>
      </c>
      <c r="AP851" s="316" t="s">
        <v>938</v>
      </c>
      <c r="AQ851" s="316" t="s">
        <v>938</v>
      </c>
      <c r="AR851" s="316" t="s">
        <v>938</v>
      </c>
    </row>
    <row r="852" spans="1:44">
      <c r="A852" s="316" t="s">
        <v>9535</v>
      </c>
      <c r="B852" s="316" t="s">
        <v>9536</v>
      </c>
      <c r="C852" s="316" t="s">
        <v>9537</v>
      </c>
      <c r="D852" s="317">
        <v>46042</v>
      </c>
      <c r="E852" s="316" t="s">
        <v>1202</v>
      </c>
      <c r="F852" s="316" t="s">
        <v>644</v>
      </c>
      <c r="G852" s="316" t="s">
        <v>7879</v>
      </c>
      <c r="H852" s="316" t="s">
        <v>3190</v>
      </c>
      <c r="I852" s="316" t="s">
        <v>3444</v>
      </c>
      <c r="J852" s="316" t="s">
        <v>947</v>
      </c>
      <c r="K852" s="316" t="s">
        <v>947</v>
      </c>
      <c r="L852" s="316" t="s">
        <v>947</v>
      </c>
      <c r="M852" s="316" t="s">
        <v>935</v>
      </c>
      <c r="N852" s="316" t="s">
        <v>938</v>
      </c>
      <c r="O852" s="316" t="s">
        <v>947</v>
      </c>
      <c r="P852" s="316" t="s">
        <v>956</v>
      </c>
      <c r="Q852" s="316" t="s">
        <v>956</v>
      </c>
      <c r="R852" s="316" t="s">
        <v>956</v>
      </c>
      <c r="S852" s="316" t="s">
        <v>956</v>
      </c>
      <c r="T852" s="316" t="s">
        <v>935</v>
      </c>
      <c r="U852" s="316" t="s">
        <v>938</v>
      </c>
      <c r="V852" s="316" t="s">
        <v>936</v>
      </c>
      <c r="W852" s="316" t="s">
        <v>953</v>
      </c>
      <c r="X852" s="316" t="s">
        <v>955</v>
      </c>
      <c r="Y852" s="316" t="s">
        <v>953</v>
      </c>
      <c r="Z852" s="316" t="s">
        <v>941</v>
      </c>
      <c r="AA852" s="316" t="s">
        <v>936</v>
      </c>
      <c r="AB852" s="316" t="s">
        <v>938</v>
      </c>
      <c r="AC852" s="316" t="s">
        <v>941</v>
      </c>
      <c r="AD852" s="316" t="s">
        <v>941</v>
      </c>
      <c r="AE852" s="316" t="s">
        <v>941</v>
      </c>
      <c r="AF852" s="316" t="s">
        <v>982</v>
      </c>
      <c r="AG852" s="316" t="s">
        <v>978</v>
      </c>
      <c r="AH852" s="316" t="s">
        <v>935</v>
      </c>
      <c r="AI852" s="316" t="s">
        <v>938</v>
      </c>
      <c r="AJ852" s="316" t="s">
        <v>938</v>
      </c>
      <c r="AK852" s="316" t="s">
        <v>938</v>
      </c>
      <c r="AL852" s="316" t="s">
        <v>938</v>
      </c>
      <c r="AM852" s="316" t="s">
        <v>938</v>
      </c>
      <c r="AN852" s="316" t="s">
        <v>938</v>
      </c>
      <c r="AO852" s="316" t="s">
        <v>938</v>
      </c>
      <c r="AP852" s="316" t="s">
        <v>938</v>
      </c>
      <c r="AQ852" s="316" t="s">
        <v>938</v>
      </c>
      <c r="AR852" s="316" t="s">
        <v>938</v>
      </c>
    </row>
    <row r="853" spans="1:44">
      <c r="A853" s="316" t="s">
        <v>9538</v>
      </c>
      <c r="B853" s="316" t="s">
        <v>9539</v>
      </c>
      <c r="C853" s="316" t="s">
        <v>9540</v>
      </c>
      <c r="D853" s="317">
        <v>46043</v>
      </c>
      <c r="E853" s="316" t="s">
        <v>984</v>
      </c>
      <c r="F853" s="316" t="s">
        <v>169</v>
      </c>
      <c r="G853" s="316" t="s">
        <v>7879</v>
      </c>
      <c r="H853" s="316" t="s">
        <v>3190</v>
      </c>
      <c r="I853" s="316" t="s">
        <v>3192</v>
      </c>
      <c r="J853" s="316" t="s">
        <v>939</v>
      </c>
      <c r="K853" s="316" t="s">
        <v>939</v>
      </c>
      <c r="L853" s="316" t="s">
        <v>982</v>
      </c>
      <c r="M853" s="316" t="s">
        <v>935</v>
      </c>
      <c r="N853" s="316" t="s">
        <v>938</v>
      </c>
      <c r="O853" s="316" t="s">
        <v>947</v>
      </c>
      <c r="P853" s="316" t="s">
        <v>947</v>
      </c>
      <c r="Q853" s="316" t="s">
        <v>947</v>
      </c>
      <c r="R853" s="316" t="s">
        <v>939</v>
      </c>
      <c r="S853" s="316" t="s">
        <v>939</v>
      </c>
      <c r="T853" s="316" t="s">
        <v>956</v>
      </c>
      <c r="U853" s="316" t="s">
        <v>938</v>
      </c>
      <c r="V853" s="316" t="s">
        <v>947</v>
      </c>
      <c r="W853" s="316" t="s">
        <v>947</v>
      </c>
      <c r="X853" s="316" t="s">
        <v>947</v>
      </c>
      <c r="Y853" s="316" t="s">
        <v>947</v>
      </c>
      <c r="Z853" s="316" t="s">
        <v>947</v>
      </c>
      <c r="AA853" s="316" t="s">
        <v>947</v>
      </c>
      <c r="AB853" s="316" t="s">
        <v>940</v>
      </c>
      <c r="AC853" s="316" t="s">
        <v>936</v>
      </c>
      <c r="AD853" s="316" t="s">
        <v>939</v>
      </c>
      <c r="AE853" s="316" t="s">
        <v>939</v>
      </c>
      <c r="AF853" s="316" t="s">
        <v>939</v>
      </c>
      <c r="AG853" s="316" t="s">
        <v>939</v>
      </c>
      <c r="AH853" s="316" t="s">
        <v>940</v>
      </c>
      <c r="AI853" s="316" t="s">
        <v>938</v>
      </c>
      <c r="AJ853" s="316" t="s">
        <v>947</v>
      </c>
      <c r="AK853" s="316" t="s">
        <v>941</v>
      </c>
      <c r="AL853" s="316" t="s">
        <v>947</v>
      </c>
      <c r="AM853" s="316" t="s">
        <v>956</v>
      </c>
      <c r="AN853" s="316" t="s">
        <v>947</v>
      </c>
      <c r="AO853" s="316" t="s">
        <v>935</v>
      </c>
      <c r="AP853" s="316" t="s">
        <v>938</v>
      </c>
      <c r="AQ853" s="316" t="s">
        <v>936</v>
      </c>
      <c r="AR853" s="316" t="s">
        <v>936</v>
      </c>
    </row>
    <row r="854" spans="1:44">
      <c r="A854" s="316" t="s">
        <v>9541</v>
      </c>
      <c r="B854" s="316" t="s">
        <v>9542</v>
      </c>
      <c r="C854" s="316" t="s">
        <v>9543</v>
      </c>
      <c r="D854" s="317">
        <v>46043</v>
      </c>
      <c r="E854" s="316" t="s">
        <v>7891</v>
      </c>
      <c r="F854" s="316" t="s">
        <v>169</v>
      </c>
      <c r="G854" s="316" t="s">
        <v>7879</v>
      </c>
      <c r="H854" s="316" t="s">
        <v>3190</v>
      </c>
      <c r="I854" s="316" t="s">
        <v>3192</v>
      </c>
      <c r="J854" s="316" t="s">
        <v>947</v>
      </c>
      <c r="K854" s="316" t="s">
        <v>939</v>
      </c>
      <c r="L854" s="316" t="s">
        <v>982</v>
      </c>
      <c r="M854" s="316" t="s">
        <v>935</v>
      </c>
      <c r="N854" s="316" t="s">
        <v>940</v>
      </c>
      <c r="O854" s="316" t="s">
        <v>978</v>
      </c>
      <c r="P854" s="316" t="s">
        <v>947</v>
      </c>
      <c r="Q854" s="316" t="s">
        <v>939</v>
      </c>
      <c r="R854" s="316" t="s">
        <v>939</v>
      </c>
      <c r="S854" s="316" t="s">
        <v>939</v>
      </c>
      <c r="T854" s="316" t="s">
        <v>953</v>
      </c>
      <c r="U854" s="316" t="s">
        <v>938</v>
      </c>
      <c r="V854" s="316" t="s">
        <v>947</v>
      </c>
      <c r="W854" s="316" t="s">
        <v>947</v>
      </c>
      <c r="X854" s="316" t="s">
        <v>947</v>
      </c>
      <c r="Y854" s="316" t="s">
        <v>939</v>
      </c>
      <c r="Z854" s="316" t="s">
        <v>947</v>
      </c>
      <c r="AA854" s="316" t="s">
        <v>947</v>
      </c>
      <c r="AB854" s="316" t="s">
        <v>962</v>
      </c>
      <c r="AC854" s="316" t="s">
        <v>947</v>
      </c>
      <c r="AD854" s="316" t="s">
        <v>939</v>
      </c>
      <c r="AE854" s="316" t="s">
        <v>939</v>
      </c>
      <c r="AF854" s="316" t="s">
        <v>947</v>
      </c>
      <c r="AG854" s="316" t="s">
        <v>939</v>
      </c>
      <c r="AH854" s="316" t="s">
        <v>956</v>
      </c>
      <c r="AI854" s="316" t="s">
        <v>940</v>
      </c>
      <c r="AJ854" s="316" t="s">
        <v>976</v>
      </c>
      <c r="AK854" s="316" t="s">
        <v>941</v>
      </c>
      <c r="AL854" s="316" t="s">
        <v>939</v>
      </c>
      <c r="AM854" s="316" t="s">
        <v>947</v>
      </c>
      <c r="AN854" s="316" t="s">
        <v>939</v>
      </c>
      <c r="AO854" s="316" t="s">
        <v>940</v>
      </c>
      <c r="AP854" s="316" t="s">
        <v>940</v>
      </c>
      <c r="AQ854" s="316" t="s">
        <v>941</v>
      </c>
      <c r="AR854" s="316" t="s">
        <v>947</v>
      </c>
    </row>
    <row r="855" spans="1:44">
      <c r="A855" s="316" t="s">
        <v>9544</v>
      </c>
      <c r="B855" s="316" t="s">
        <v>9545</v>
      </c>
      <c r="C855" s="316" t="s">
        <v>9546</v>
      </c>
      <c r="D855" s="317">
        <v>46044</v>
      </c>
      <c r="E855" s="316" t="s">
        <v>7891</v>
      </c>
      <c r="F855" s="316" t="s">
        <v>169</v>
      </c>
      <c r="G855" s="316" t="s">
        <v>7879</v>
      </c>
      <c r="H855" s="316" t="s">
        <v>3190</v>
      </c>
      <c r="I855" s="316" t="s">
        <v>3192</v>
      </c>
      <c r="J855" s="316" t="s">
        <v>938</v>
      </c>
      <c r="K855" s="316" t="s">
        <v>953</v>
      </c>
      <c r="L855" s="316" t="s">
        <v>978</v>
      </c>
      <c r="M855" s="316" t="s">
        <v>935</v>
      </c>
      <c r="N855" s="316" t="s">
        <v>938</v>
      </c>
      <c r="O855" s="316" t="s">
        <v>941</v>
      </c>
      <c r="P855" s="316" t="s">
        <v>955</v>
      </c>
      <c r="Q855" s="316" t="s">
        <v>955</v>
      </c>
      <c r="R855" s="316" t="s">
        <v>941</v>
      </c>
      <c r="S855" s="316" t="s">
        <v>955</v>
      </c>
      <c r="T855" s="316" t="s">
        <v>975</v>
      </c>
      <c r="U855" s="316" t="s">
        <v>938</v>
      </c>
      <c r="V855" s="316" t="s">
        <v>955</v>
      </c>
      <c r="W855" s="316" t="s">
        <v>955</v>
      </c>
      <c r="X855" s="316" t="s">
        <v>941</v>
      </c>
      <c r="Y855" s="316" t="s">
        <v>941</v>
      </c>
      <c r="Z855" s="316" t="s">
        <v>953</v>
      </c>
      <c r="AA855" s="316" t="s">
        <v>956</v>
      </c>
      <c r="AB855" s="316" t="s">
        <v>938</v>
      </c>
      <c r="AC855" s="316" t="s">
        <v>941</v>
      </c>
      <c r="AD855" s="316" t="s">
        <v>941</v>
      </c>
      <c r="AE855" s="316" t="s">
        <v>939</v>
      </c>
      <c r="AF855" s="316" t="s">
        <v>939</v>
      </c>
      <c r="AG855" s="316" t="s">
        <v>939</v>
      </c>
      <c r="AH855" s="316" t="s">
        <v>961</v>
      </c>
      <c r="AI855" s="316" t="s">
        <v>938</v>
      </c>
      <c r="AJ855" s="316" t="s">
        <v>947</v>
      </c>
      <c r="AK855" s="316" t="s">
        <v>939</v>
      </c>
      <c r="AL855" s="316" t="s">
        <v>941</v>
      </c>
      <c r="AM855" s="316" t="s">
        <v>941</v>
      </c>
      <c r="AN855" s="316" t="s">
        <v>939</v>
      </c>
      <c r="AO855" s="316" t="s">
        <v>936</v>
      </c>
      <c r="AP855" s="316" t="s">
        <v>938</v>
      </c>
      <c r="AQ855" s="316" t="s">
        <v>982</v>
      </c>
      <c r="AR855" s="316" t="s">
        <v>939</v>
      </c>
    </row>
    <row r="856" spans="1:44">
      <c r="A856" s="316" t="s">
        <v>9547</v>
      </c>
      <c r="B856" s="316" t="s">
        <v>9548</v>
      </c>
      <c r="C856" s="316" t="s">
        <v>9549</v>
      </c>
      <c r="D856" s="317">
        <v>46044</v>
      </c>
      <c r="E856" s="316" t="s">
        <v>1202</v>
      </c>
      <c r="F856" s="316" t="s">
        <v>644</v>
      </c>
      <c r="G856" s="316" t="s">
        <v>7879</v>
      </c>
      <c r="H856" s="316" t="s">
        <v>3190</v>
      </c>
      <c r="I856" s="316" t="s">
        <v>3444</v>
      </c>
      <c r="J856" s="316" t="s">
        <v>938</v>
      </c>
      <c r="K856" s="316" t="s">
        <v>955</v>
      </c>
      <c r="L856" s="316" t="s">
        <v>956</v>
      </c>
      <c r="M856" s="316" t="s">
        <v>935</v>
      </c>
      <c r="N856" s="316" t="s">
        <v>938</v>
      </c>
      <c r="O856" s="316" t="s">
        <v>947</v>
      </c>
      <c r="P856" s="316" t="s">
        <v>956</v>
      </c>
      <c r="Q856" s="316" t="s">
        <v>956</v>
      </c>
      <c r="R856" s="316" t="s">
        <v>956</v>
      </c>
      <c r="S856" s="316" t="s">
        <v>947</v>
      </c>
      <c r="T856" s="316" t="s">
        <v>975</v>
      </c>
      <c r="U856" s="316" t="s">
        <v>940</v>
      </c>
      <c r="V856" s="316" t="s">
        <v>955</v>
      </c>
      <c r="W856" s="316" t="s">
        <v>953</v>
      </c>
      <c r="X856" s="316" t="s">
        <v>953</v>
      </c>
      <c r="Y856" s="316" t="s">
        <v>953</v>
      </c>
      <c r="Z856" s="316" t="s">
        <v>941</v>
      </c>
      <c r="AA856" s="316" t="s">
        <v>940</v>
      </c>
      <c r="AB856" s="316" t="s">
        <v>938</v>
      </c>
      <c r="AC856" s="316" t="s">
        <v>941</v>
      </c>
      <c r="AD856" s="316" t="s">
        <v>956</v>
      </c>
      <c r="AE856" s="316" t="s">
        <v>956</v>
      </c>
      <c r="AF856" s="316" t="s">
        <v>938</v>
      </c>
      <c r="AG856" s="316" t="s">
        <v>938</v>
      </c>
      <c r="AH856" s="316" t="s">
        <v>938</v>
      </c>
      <c r="AI856" s="316" t="s">
        <v>938</v>
      </c>
      <c r="AJ856" s="316" t="s">
        <v>938</v>
      </c>
      <c r="AK856" s="316" t="s">
        <v>938</v>
      </c>
      <c r="AL856" s="316" t="s">
        <v>938</v>
      </c>
      <c r="AM856" s="316" t="s">
        <v>938</v>
      </c>
      <c r="AN856" s="316" t="s">
        <v>938</v>
      </c>
      <c r="AO856" s="316" t="s">
        <v>938</v>
      </c>
      <c r="AP856" s="316" t="s">
        <v>938</v>
      </c>
      <c r="AQ856" s="316" t="s">
        <v>938</v>
      </c>
      <c r="AR856" s="316" t="s">
        <v>938</v>
      </c>
    </row>
    <row r="857" spans="1:44">
      <c r="A857" s="316" t="s">
        <v>9550</v>
      </c>
      <c r="B857" s="316" t="s">
        <v>9551</v>
      </c>
      <c r="C857" s="316" t="s">
        <v>9552</v>
      </c>
      <c r="D857" s="317">
        <v>46044</v>
      </c>
      <c r="E857" s="316" t="s">
        <v>1202</v>
      </c>
      <c r="F857" s="316" t="s">
        <v>644</v>
      </c>
      <c r="G857" s="316" t="s">
        <v>7879</v>
      </c>
      <c r="H857" s="316" t="s">
        <v>3190</v>
      </c>
      <c r="I857" s="316" t="s">
        <v>8577</v>
      </c>
      <c r="J857" s="316" t="s">
        <v>938</v>
      </c>
      <c r="K857" s="316" t="s">
        <v>947</v>
      </c>
      <c r="L857" s="316" t="s">
        <v>941</v>
      </c>
      <c r="M857" s="316" t="s">
        <v>956</v>
      </c>
      <c r="N857" s="316" t="s">
        <v>940</v>
      </c>
      <c r="O857" s="316" t="s">
        <v>941</v>
      </c>
      <c r="P857" s="316" t="s">
        <v>955</v>
      </c>
      <c r="Q857" s="316" t="s">
        <v>947</v>
      </c>
      <c r="R857" s="316" t="s">
        <v>941</v>
      </c>
      <c r="S857" s="316" t="s">
        <v>941</v>
      </c>
      <c r="T857" s="316" t="s">
        <v>940</v>
      </c>
      <c r="U857" s="316" t="s">
        <v>962</v>
      </c>
      <c r="V857" s="316" t="s">
        <v>955</v>
      </c>
      <c r="W857" s="316" t="s">
        <v>978</v>
      </c>
      <c r="X857" s="316" t="s">
        <v>978</v>
      </c>
      <c r="Y857" s="316" t="s">
        <v>942</v>
      </c>
      <c r="Z857" s="316" t="s">
        <v>941</v>
      </c>
      <c r="AA857" s="316" t="s">
        <v>940</v>
      </c>
      <c r="AB857" s="316" t="s">
        <v>962</v>
      </c>
      <c r="AC857" s="316" t="s">
        <v>947</v>
      </c>
      <c r="AD857" s="316" t="s">
        <v>947</v>
      </c>
      <c r="AE857" s="316" t="s">
        <v>941</v>
      </c>
      <c r="AF857" s="316" t="s">
        <v>941</v>
      </c>
      <c r="AG857" s="316" t="s">
        <v>941</v>
      </c>
      <c r="AH857" s="316" t="s">
        <v>961</v>
      </c>
      <c r="AI857" s="316" t="s">
        <v>938</v>
      </c>
      <c r="AJ857" s="316" t="s">
        <v>956</v>
      </c>
      <c r="AK857" s="316" t="s">
        <v>956</v>
      </c>
      <c r="AL857" s="316" t="s">
        <v>941</v>
      </c>
      <c r="AM857" s="316" t="s">
        <v>941</v>
      </c>
      <c r="AN857" s="316" t="s">
        <v>956</v>
      </c>
      <c r="AO857" s="316" t="s">
        <v>935</v>
      </c>
      <c r="AP857" s="316" t="s">
        <v>938</v>
      </c>
      <c r="AQ857" s="316" t="s">
        <v>956</v>
      </c>
      <c r="AR857" s="316" t="s">
        <v>956</v>
      </c>
    </row>
    <row r="858" spans="1:44">
      <c r="A858" s="316" t="s">
        <v>9553</v>
      </c>
      <c r="B858" s="316" t="s">
        <v>9554</v>
      </c>
      <c r="C858" s="316" t="s">
        <v>9555</v>
      </c>
      <c r="D858" s="317">
        <v>46044</v>
      </c>
      <c r="E858" s="316" t="s">
        <v>1202</v>
      </c>
      <c r="F858" s="316" t="s">
        <v>644</v>
      </c>
      <c r="G858" s="316" t="s">
        <v>7879</v>
      </c>
      <c r="H858" s="316" t="s">
        <v>3190</v>
      </c>
      <c r="I858" s="316" t="s">
        <v>3444</v>
      </c>
      <c r="J858" s="316" t="s">
        <v>938</v>
      </c>
      <c r="K858" s="316" t="s">
        <v>955</v>
      </c>
      <c r="L858" s="316" t="s">
        <v>956</v>
      </c>
      <c r="M858" s="316" t="s">
        <v>935</v>
      </c>
      <c r="N858" s="316" t="s">
        <v>938</v>
      </c>
      <c r="O858" s="316" t="s">
        <v>947</v>
      </c>
      <c r="P858" s="316" t="s">
        <v>956</v>
      </c>
      <c r="Q858" s="316" t="s">
        <v>956</v>
      </c>
      <c r="R858" s="316" t="s">
        <v>956</v>
      </c>
      <c r="S858" s="316" t="s">
        <v>956</v>
      </c>
      <c r="T858" s="316" t="s">
        <v>975</v>
      </c>
      <c r="U858" s="316" t="s">
        <v>961</v>
      </c>
      <c r="V858" s="316" t="s">
        <v>956</v>
      </c>
      <c r="W858" s="316" t="s">
        <v>956</v>
      </c>
      <c r="X858" s="316" t="s">
        <v>939</v>
      </c>
      <c r="Y858" s="316" t="s">
        <v>947</v>
      </c>
      <c r="Z858" s="316" t="s">
        <v>947</v>
      </c>
      <c r="AA858" s="316" t="s">
        <v>956</v>
      </c>
      <c r="AB858" s="316" t="s">
        <v>961</v>
      </c>
      <c r="AC858" s="316" t="s">
        <v>941</v>
      </c>
      <c r="AD858" s="316" t="s">
        <v>941</v>
      </c>
      <c r="AE858" s="316" t="s">
        <v>941</v>
      </c>
      <c r="AF858" s="316" t="s">
        <v>941</v>
      </c>
      <c r="AG858" s="316" t="s">
        <v>941</v>
      </c>
      <c r="AH858" s="316" t="s">
        <v>975</v>
      </c>
      <c r="AI858" s="316" t="s">
        <v>938</v>
      </c>
      <c r="AJ858" s="316" t="s">
        <v>938</v>
      </c>
      <c r="AK858" s="316" t="s">
        <v>938</v>
      </c>
      <c r="AL858" s="316" t="s">
        <v>938</v>
      </c>
      <c r="AM858" s="316" t="s">
        <v>938</v>
      </c>
      <c r="AN858" s="316" t="s">
        <v>938</v>
      </c>
      <c r="AO858" s="316" t="s">
        <v>938</v>
      </c>
      <c r="AP858" s="316" t="s">
        <v>938</v>
      </c>
      <c r="AQ858" s="316" t="s">
        <v>938</v>
      </c>
      <c r="AR858" s="316" t="s">
        <v>938</v>
      </c>
    </row>
    <row r="859" spans="1:44">
      <c r="A859" s="316" t="s">
        <v>9556</v>
      </c>
      <c r="B859" s="316" t="s">
        <v>9557</v>
      </c>
      <c r="C859" s="316" t="s">
        <v>9558</v>
      </c>
      <c r="D859" s="317">
        <v>46044</v>
      </c>
      <c r="E859" s="316" t="s">
        <v>9471</v>
      </c>
      <c r="F859" s="316" t="s">
        <v>644</v>
      </c>
      <c r="G859" s="316" t="s">
        <v>7879</v>
      </c>
      <c r="H859" s="316" t="s">
        <v>3190</v>
      </c>
      <c r="I859" s="316" t="s">
        <v>3451</v>
      </c>
      <c r="J859" s="316" t="s">
        <v>938</v>
      </c>
      <c r="K859" s="316" t="s">
        <v>946</v>
      </c>
      <c r="L859" s="316" t="s">
        <v>941</v>
      </c>
      <c r="M859" s="316" t="s">
        <v>947</v>
      </c>
      <c r="N859" s="316" t="s">
        <v>940</v>
      </c>
      <c r="O859" s="316" t="s">
        <v>941</v>
      </c>
      <c r="P859" s="316" t="s">
        <v>941</v>
      </c>
      <c r="Q859" s="316" t="s">
        <v>947</v>
      </c>
      <c r="R859" s="316" t="s">
        <v>941</v>
      </c>
      <c r="S859" s="316" t="s">
        <v>941</v>
      </c>
      <c r="T859" s="316" t="s">
        <v>947</v>
      </c>
      <c r="U859" s="316" t="s">
        <v>940</v>
      </c>
      <c r="V859" s="316" t="s">
        <v>941</v>
      </c>
      <c r="W859" s="316" t="s">
        <v>941</v>
      </c>
      <c r="X859" s="316" t="s">
        <v>941</v>
      </c>
      <c r="Y859" s="316" t="s">
        <v>941</v>
      </c>
      <c r="Z859" s="316" t="s">
        <v>941</v>
      </c>
      <c r="AA859" s="316" t="s">
        <v>947</v>
      </c>
      <c r="AB859" s="316" t="s">
        <v>940</v>
      </c>
      <c r="AC859" s="316" t="s">
        <v>941</v>
      </c>
      <c r="AD859" s="316" t="s">
        <v>941</v>
      </c>
      <c r="AE859" s="316" t="s">
        <v>941</v>
      </c>
      <c r="AF859" s="316" t="s">
        <v>941</v>
      </c>
      <c r="AG859" s="316" t="s">
        <v>956</v>
      </c>
      <c r="AH859" s="316" t="s">
        <v>940</v>
      </c>
      <c r="AI859" s="316" t="s">
        <v>938</v>
      </c>
      <c r="AJ859" s="316" t="s">
        <v>956</v>
      </c>
      <c r="AK859" s="316" t="s">
        <v>956</v>
      </c>
      <c r="AL859" s="316" t="s">
        <v>941</v>
      </c>
      <c r="AM859" s="316" t="s">
        <v>941</v>
      </c>
      <c r="AN859" s="316" t="s">
        <v>941</v>
      </c>
      <c r="AO859" s="316" t="s">
        <v>976</v>
      </c>
      <c r="AP859" s="316" t="s">
        <v>962</v>
      </c>
      <c r="AQ859" s="316" t="s">
        <v>956</v>
      </c>
      <c r="AR859" s="316" t="s">
        <v>956</v>
      </c>
    </row>
    <row r="860" spans="1:44">
      <c r="A860" s="316" t="s">
        <v>9559</v>
      </c>
      <c r="B860" s="316" t="s">
        <v>9560</v>
      </c>
      <c r="C860" s="316" t="s">
        <v>9561</v>
      </c>
      <c r="D860" s="317">
        <v>46044</v>
      </c>
      <c r="E860" s="316" t="s">
        <v>1202</v>
      </c>
      <c r="F860" s="316" t="s">
        <v>644</v>
      </c>
      <c r="G860" s="316" t="s">
        <v>7879</v>
      </c>
      <c r="H860" s="316" t="s">
        <v>3190</v>
      </c>
      <c r="I860" s="316" t="s">
        <v>3451</v>
      </c>
      <c r="J860" s="316" t="s">
        <v>938</v>
      </c>
      <c r="K860" s="316" t="s">
        <v>946</v>
      </c>
      <c r="L860" s="316" t="s">
        <v>941</v>
      </c>
      <c r="M860" s="316" t="s">
        <v>947</v>
      </c>
      <c r="N860" s="316" t="s">
        <v>940</v>
      </c>
      <c r="O860" s="316" t="s">
        <v>941</v>
      </c>
      <c r="P860" s="316" t="s">
        <v>941</v>
      </c>
      <c r="Q860" s="316" t="s">
        <v>947</v>
      </c>
      <c r="R860" s="316" t="s">
        <v>941</v>
      </c>
      <c r="S860" s="316" t="s">
        <v>941</v>
      </c>
      <c r="T860" s="316" t="s">
        <v>947</v>
      </c>
      <c r="U860" s="316" t="s">
        <v>940</v>
      </c>
      <c r="V860" s="316" t="s">
        <v>941</v>
      </c>
      <c r="W860" s="316" t="s">
        <v>941</v>
      </c>
      <c r="X860" s="316" t="s">
        <v>978</v>
      </c>
      <c r="Y860" s="316" t="s">
        <v>942</v>
      </c>
      <c r="Z860" s="316" t="s">
        <v>941</v>
      </c>
      <c r="AA860" s="316" t="s">
        <v>947</v>
      </c>
      <c r="AB860" s="316" t="s">
        <v>940</v>
      </c>
      <c r="AC860" s="316" t="s">
        <v>941</v>
      </c>
      <c r="AD860" s="316" t="s">
        <v>941</v>
      </c>
      <c r="AE860" s="316" t="s">
        <v>941</v>
      </c>
      <c r="AF860" s="316" t="s">
        <v>941</v>
      </c>
      <c r="AG860" s="316" t="s">
        <v>956</v>
      </c>
      <c r="AH860" s="316" t="s">
        <v>940</v>
      </c>
      <c r="AI860" s="316" t="s">
        <v>938</v>
      </c>
      <c r="AJ860" s="316" t="s">
        <v>956</v>
      </c>
      <c r="AK860" s="316" t="s">
        <v>956</v>
      </c>
      <c r="AL860" s="316" t="s">
        <v>941</v>
      </c>
      <c r="AM860" s="316" t="s">
        <v>941</v>
      </c>
      <c r="AN860" s="316" t="s">
        <v>941</v>
      </c>
      <c r="AO860" s="316" t="s">
        <v>976</v>
      </c>
      <c r="AP860" s="316" t="s">
        <v>940</v>
      </c>
      <c r="AQ860" s="316" t="s">
        <v>956</v>
      </c>
      <c r="AR860" s="316" t="s">
        <v>956</v>
      </c>
    </row>
    <row r="861" spans="1:44">
      <c r="A861" s="316" t="s">
        <v>9562</v>
      </c>
      <c r="B861" s="316" t="s">
        <v>9563</v>
      </c>
      <c r="C861" s="316" t="s">
        <v>9564</v>
      </c>
      <c r="D861" s="317">
        <v>46045</v>
      </c>
      <c r="E861" s="316" t="s">
        <v>9471</v>
      </c>
      <c r="F861" s="316" t="s">
        <v>644</v>
      </c>
      <c r="G861" s="316" t="s">
        <v>7879</v>
      </c>
      <c r="H861" s="316" t="s">
        <v>3190</v>
      </c>
      <c r="I861" s="316" t="s">
        <v>3451</v>
      </c>
      <c r="J861" s="316" t="s">
        <v>938</v>
      </c>
      <c r="K861" s="316" t="s">
        <v>936</v>
      </c>
      <c r="L861" s="316" t="s">
        <v>941</v>
      </c>
      <c r="M861" s="316" t="s">
        <v>947</v>
      </c>
      <c r="N861" s="316" t="s">
        <v>938</v>
      </c>
      <c r="O861" s="316" t="s">
        <v>941</v>
      </c>
      <c r="P861" s="316" t="s">
        <v>941</v>
      </c>
      <c r="Q861" s="316" t="s">
        <v>947</v>
      </c>
      <c r="R861" s="316" t="s">
        <v>941</v>
      </c>
      <c r="S861" s="316" t="s">
        <v>982</v>
      </c>
      <c r="T861" s="316" t="s">
        <v>947</v>
      </c>
      <c r="U861" s="316" t="s">
        <v>938</v>
      </c>
      <c r="V861" s="316" t="s">
        <v>941</v>
      </c>
      <c r="W861" s="316" t="s">
        <v>941</v>
      </c>
      <c r="X861" s="316" t="s">
        <v>941</v>
      </c>
      <c r="Y861" s="316" t="s">
        <v>941</v>
      </c>
      <c r="Z861" s="316" t="s">
        <v>982</v>
      </c>
      <c r="AA861" s="316" t="s">
        <v>956</v>
      </c>
      <c r="AB861" s="316" t="s">
        <v>938</v>
      </c>
      <c r="AC861" s="316" t="s">
        <v>982</v>
      </c>
      <c r="AD861" s="316" t="s">
        <v>941</v>
      </c>
      <c r="AE861" s="316" t="s">
        <v>941</v>
      </c>
      <c r="AF861" s="316" t="s">
        <v>941</v>
      </c>
      <c r="AG861" s="316" t="s">
        <v>956</v>
      </c>
      <c r="AH861" s="316" t="s">
        <v>940</v>
      </c>
      <c r="AI861" s="316" t="s">
        <v>938</v>
      </c>
      <c r="AJ861" s="316" t="s">
        <v>956</v>
      </c>
      <c r="AK861" s="316" t="s">
        <v>978</v>
      </c>
      <c r="AL861" s="316" t="s">
        <v>978</v>
      </c>
      <c r="AM861" s="316" t="s">
        <v>978</v>
      </c>
      <c r="AN861" s="316" t="s">
        <v>956</v>
      </c>
      <c r="AO861" s="316" t="s">
        <v>699</v>
      </c>
      <c r="AP861" s="316" t="s">
        <v>938</v>
      </c>
      <c r="AQ861" s="316" t="s">
        <v>956</v>
      </c>
      <c r="AR861" s="316" t="s">
        <v>978</v>
      </c>
    </row>
    <row r="862" spans="1:44">
      <c r="A862" s="316" t="s">
        <v>9565</v>
      </c>
      <c r="B862" s="316" t="s">
        <v>9566</v>
      </c>
      <c r="C862" s="316" t="s">
        <v>9567</v>
      </c>
      <c r="D862" s="317">
        <v>46045</v>
      </c>
      <c r="E862" s="316" t="s">
        <v>1202</v>
      </c>
      <c r="F862" s="316" t="s">
        <v>644</v>
      </c>
      <c r="G862" s="316" t="s">
        <v>7879</v>
      </c>
      <c r="H862" s="316" t="s">
        <v>3190</v>
      </c>
      <c r="I862" s="316" t="s">
        <v>3444</v>
      </c>
      <c r="J862" s="316" t="s">
        <v>938</v>
      </c>
      <c r="K862" s="316" t="s">
        <v>936</v>
      </c>
      <c r="L862" s="316" t="s">
        <v>956</v>
      </c>
      <c r="M862" s="316" t="s">
        <v>970</v>
      </c>
      <c r="N862" s="316" t="s">
        <v>938</v>
      </c>
      <c r="O862" s="316" t="s">
        <v>956</v>
      </c>
      <c r="P862" s="316" t="s">
        <v>956</v>
      </c>
      <c r="Q862" s="316" t="s">
        <v>956</v>
      </c>
      <c r="R862" s="316" t="s">
        <v>947</v>
      </c>
      <c r="S862" s="316" t="s">
        <v>956</v>
      </c>
      <c r="T862" s="316" t="s">
        <v>935</v>
      </c>
      <c r="U862" s="316" t="s">
        <v>961</v>
      </c>
      <c r="V862" s="316" t="s">
        <v>955</v>
      </c>
      <c r="W862" s="316" t="s">
        <v>942</v>
      </c>
      <c r="X862" s="316" t="s">
        <v>953</v>
      </c>
      <c r="Y862" s="316" t="s">
        <v>942</v>
      </c>
      <c r="Z862" s="316" t="s">
        <v>941</v>
      </c>
      <c r="AA862" s="316" t="s">
        <v>956</v>
      </c>
      <c r="AB862" s="316" t="s">
        <v>961</v>
      </c>
      <c r="AC862" s="316" t="s">
        <v>941</v>
      </c>
      <c r="AD862" s="316" t="s">
        <v>941</v>
      </c>
      <c r="AE862" s="316" t="s">
        <v>941</v>
      </c>
      <c r="AF862" s="316" t="s">
        <v>941</v>
      </c>
      <c r="AG862" s="316" t="s">
        <v>941</v>
      </c>
      <c r="AH862" s="316" t="s">
        <v>970</v>
      </c>
      <c r="AI862" s="316" t="s">
        <v>938</v>
      </c>
      <c r="AJ862" s="316" t="s">
        <v>938</v>
      </c>
      <c r="AK862" s="316" t="s">
        <v>938</v>
      </c>
      <c r="AL862" s="316" t="s">
        <v>938</v>
      </c>
      <c r="AM862" s="316" t="s">
        <v>938</v>
      </c>
      <c r="AN862" s="316" t="s">
        <v>938</v>
      </c>
      <c r="AO862" s="316" t="s">
        <v>938</v>
      </c>
      <c r="AP862" s="316" t="s">
        <v>938</v>
      </c>
      <c r="AQ862" s="316" t="s">
        <v>938</v>
      </c>
      <c r="AR862" s="316" t="s">
        <v>938</v>
      </c>
    </row>
    <row r="863" spans="1:44">
      <c r="A863" s="316" t="s">
        <v>9568</v>
      </c>
      <c r="B863" s="316" t="s">
        <v>9569</v>
      </c>
      <c r="C863" s="316" t="s">
        <v>9570</v>
      </c>
      <c r="D863" s="317">
        <v>46045</v>
      </c>
      <c r="E863" s="316" t="s">
        <v>1202</v>
      </c>
      <c r="F863" s="316" t="s">
        <v>644</v>
      </c>
      <c r="G863" s="316" t="s">
        <v>7879</v>
      </c>
      <c r="H863" s="316" t="s">
        <v>3190</v>
      </c>
      <c r="I863" s="316" t="s">
        <v>3451</v>
      </c>
      <c r="J863" s="316" t="s">
        <v>938</v>
      </c>
      <c r="K863" s="316" t="s">
        <v>936</v>
      </c>
      <c r="L863" s="316" t="s">
        <v>941</v>
      </c>
      <c r="M863" s="316" t="s">
        <v>947</v>
      </c>
      <c r="N863" s="316" t="s">
        <v>962</v>
      </c>
      <c r="O863" s="316" t="s">
        <v>941</v>
      </c>
      <c r="P863" s="316" t="s">
        <v>941</v>
      </c>
      <c r="Q863" s="316" t="s">
        <v>956</v>
      </c>
      <c r="R863" s="316" t="s">
        <v>941</v>
      </c>
      <c r="S863" s="316" t="s">
        <v>941</v>
      </c>
      <c r="T863" s="316" t="s">
        <v>947</v>
      </c>
      <c r="U863" s="316" t="s">
        <v>940</v>
      </c>
      <c r="V863" s="316" t="s">
        <v>953</v>
      </c>
      <c r="W863" s="316" t="s">
        <v>942</v>
      </c>
      <c r="X863" s="316" t="s">
        <v>978</v>
      </c>
      <c r="Y863" s="316" t="s">
        <v>942</v>
      </c>
      <c r="Z863" s="316" t="s">
        <v>941</v>
      </c>
      <c r="AA863" s="316" t="s">
        <v>956</v>
      </c>
      <c r="AB863" s="316" t="s">
        <v>938</v>
      </c>
      <c r="AC863" s="316" t="s">
        <v>956</v>
      </c>
      <c r="AD863" s="316" t="s">
        <v>941</v>
      </c>
      <c r="AE863" s="316" t="s">
        <v>941</v>
      </c>
      <c r="AF863" s="316" t="s">
        <v>941</v>
      </c>
      <c r="AG863" s="316" t="s">
        <v>947</v>
      </c>
      <c r="AH863" s="316" t="s">
        <v>940</v>
      </c>
      <c r="AI863" s="316" t="s">
        <v>938</v>
      </c>
      <c r="AJ863" s="316" t="s">
        <v>978</v>
      </c>
      <c r="AK863" s="316" t="s">
        <v>941</v>
      </c>
      <c r="AL863" s="316" t="s">
        <v>956</v>
      </c>
      <c r="AM863" s="316" t="s">
        <v>978</v>
      </c>
      <c r="AN863" s="316" t="s">
        <v>956</v>
      </c>
      <c r="AO863" s="316" t="s">
        <v>699</v>
      </c>
      <c r="AP863" s="316" t="s">
        <v>940</v>
      </c>
      <c r="AQ863" s="316" t="s">
        <v>947</v>
      </c>
      <c r="AR863" s="316" t="s">
        <v>936</v>
      </c>
    </row>
    <row r="864" spans="1:44">
      <c r="A864" s="316" t="s">
        <v>9571</v>
      </c>
      <c r="B864" s="316" t="s">
        <v>9572</v>
      </c>
      <c r="C864" s="316" t="s">
        <v>9573</v>
      </c>
      <c r="D864" s="317">
        <v>46045</v>
      </c>
      <c r="E864" s="316" t="s">
        <v>1202</v>
      </c>
      <c r="F864" s="316" t="s">
        <v>644</v>
      </c>
      <c r="G864" s="316" t="s">
        <v>7879</v>
      </c>
      <c r="H864" s="316" t="s">
        <v>3190</v>
      </c>
      <c r="I864" s="316" t="s">
        <v>8620</v>
      </c>
      <c r="J864" s="316" t="s">
        <v>938</v>
      </c>
      <c r="K864" s="316" t="s">
        <v>936</v>
      </c>
      <c r="L864" s="316" t="s">
        <v>941</v>
      </c>
      <c r="M864" s="316" t="s">
        <v>947</v>
      </c>
      <c r="N864" s="316" t="s">
        <v>962</v>
      </c>
      <c r="O864" s="316" t="s">
        <v>941</v>
      </c>
      <c r="P864" s="316" t="s">
        <v>941</v>
      </c>
      <c r="Q864" s="316" t="s">
        <v>947</v>
      </c>
      <c r="R864" s="316" t="s">
        <v>941</v>
      </c>
      <c r="S864" s="316" t="s">
        <v>941</v>
      </c>
      <c r="T864" s="316" t="s">
        <v>947</v>
      </c>
      <c r="U864" s="316" t="s">
        <v>940</v>
      </c>
      <c r="V864" s="316" t="s">
        <v>947</v>
      </c>
      <c r="W864" s="316" t="s">
        <v>941</v>
      </c>
      <c r="X864" s="316" t="s">
        <v>941</v>
      </c>
      <c r="Y864" s="316" t="s">
        <v>941</v>
      </c>
      <c r="Z864" s="316" t="s">
        <v>941</v>
      </c>
      <c r="AA864" s="316" t="s">
        <v>956</v>
      </c>
      <c r="AB864" s="316" t="s">
        <v>962</v>
      </c>
      <c r="AC864" s="316" t="s">
        <v>956</v>
      </c>
      <c r="AD864" s="316" t="s">
        <v>941</v>
      </c>
      <c r="AE864" s="316" t="s">
        <v>941</v>
      </c>
      <c r="AF864" s="316" t="s">
        <v>941</v>
      </c>
      <c r="AG864" s="316" t="s">
        <v>947</v>
      </c>
      <c r="AH864" s="316" t="s">
        <v>940</v>
      </c>
      <c r="AI864" s="316" t="s">
        <v>938</v>
      </c>
      <c r="AJ864" s="316" t="s">
        <v>978</v>
      </c>
      <c r="AK864" s="316" t="s">
        <v>941</v>
      </c>
      <c r="AL864" s="316" t="s">
        <v>941</v>
      </c>
      <c r="AM864" s="316" t="s">
        <v>941</v>
      </c>
      <c r="AN864" s="316" t="s">
        <v>941</v>
      </c>
      <c r="AO864" s="316" t="s">
        <v>699</v>
      </c>
      <c r="AP864" s="316" t="s">
        <v>940</v>
      </c>
      <c r="AQ864" s="316" t="s">
        <v>947</v>
      </c>
      <c r="AR864" s="316" t="s">
        <v>941</v>
      </c>
    </row>
    <row r="865" spans="1:44">
      <c r="A865" s="316" t="s">
        <v>9574</v>
      </c>
      <c r="B865" s="316" t="s">
        <v>9575</v>
      </c>
      <c r="C865" s="316" t="s">
        <v>9576</v>
      </c>
      <c r="D865" s="317">
        <v>46045</v>
      </c>
      <c r="E865" s="316" t="s">
        <v>1202</v>
      </c>
      <c r="F865" s="316" t="s">
        <v>644</v>
      </c>
      <c r="G865" s="316" t="s">
        <v>7879</v>
      </c>
      <c r="H865" s="316" t="s">
        <v>3190</v>
      </c>
      <c r="I865" s="316" t="s">
        <v>3444</v>
      </c>
      <c r="J865" s="316" t="s">
        <v>938</v>
      </c>
      <c r="K865" s="316" t="s">
        <v>936</v>
      </c>
      <c r="L865" s="316" t="s">
        <v>942</v>
      </c>
      <c r="M865" s="316" t="s">
        <v>975</v>
      </c>
      <c r="N865" s="316" t="s">
        <v>938</v>
      </c>
      <c r="O865" s="316" t="s">
        <v>956</v>
      </c>
      <c r="P865" s="316" t="s">
        <v>956</v>
      </c>
      <c r="Q865" s="316" t="s">
        <v>956</v>
      </c>
      <c r="R865" s="316" t="s">
        <v>956</v>
      </c>
      <c r="S865" s="316" t="s">
        <v>956</v>
      </c>
      <c r="T865" s="316" t="s">
        <v>940</v>
      </c>
      <c r="U865" s="316" t="s">
        <v>938</v>
      </c>
      <c r="V865" s="316" t="s">
        <v>956</v>
      </c>
      <c r="W865" s="316" t="s">
        <v>947</v>
      </c>
      <c r="X865" s="316" t="s">
        <v>947</v>
      </c>
      <c r="Y865" s="316" t="s">
        <v>947</v>
      </c>
      <c r="Z865" s="316" t="s">
        <v>947</v>
      </c>
      <c r="AA865" s="316" t="s">
        <v>940</v>
      </c>
      <c r="AB865" s="316" t="s">
        <v>961</v>
      </c>
      <c r="AC865" s="316" t="s">
        <v>941</v>
      </c>
      <c r="AD865" s="316" t="s">
        <v>941</v>
      </c>
      <c r="AE865" s="316" t="s">
        <v>941</v>
      </c>
      <c r="AF865" s="316" t="s">
        <v>941</v>
      </c>
      <c r="AG865" s="316" t="s">
        <v>941</v>
      </c>
      <c r="AH865" s="316" t="s">
        <v>935</v>
      </c>
      <c r="AI865" s="316" t="s">
        <v>938</v>
      </c>
      <c r="AJ865" s="316" t="s">
        <v>956</v>
      </c>
      <c r="AK865" s="316" t="s">
        <v>956</v>
      </c>
      <c r="AL865" s="316" t="s">
        <v>941</v>
      </c>
      <c r="AM865" s="316" t="s">
        <v>941</v>
      </c>
      <c r="AN865" s="316" t="s">
        <v>941</v>
      </c>
      <c r="AO865" s="316" t="s">
        <v>699</v>
      </c>
      <c r="AP865" s="316" t="s">
        <v>961</v>
      </c>
      <c r="AQ865" s="316" t="s">
        <v>956</v>
      </c>
      <c r="AR865" s="316" t="s">
        <v>956</v>
      </c>
    </row>
    <row r="866" spans="1:44">
      <c r="A866" s="316" t="s">
        <v>9577</v>
      </c>
      <c r="B866" s="316" t="s">
        <v>9578</v>
      </c>
      <c r="C866" s="316" t="s">
        <v>9579</v>
      </c>
      <c r="D866" s="317">
        <v>46045</v>
      </c>
      <c r="E866" s="316" t="s">
        <v>1202</v>
      </c>
      <c r="F866" s="316" t="s">
        <v>644</v>
      </c>
      <c r="G866" s="316" t="s">
        <v>7879</v>
      </c>
      <c r="H866" s="316" t="s">
        <v>3190</v>
      </c>
      <c r="I866" s="316" t="s">
        <v>3444</v>
      </c>
      <c r="J866" s="316" t="s">
        <v>938</v>
      </c>
      <c r="K866" s="316" t="s">
        <v>936</v>
      </c>
      <c r="L866" s="316" t="s">
        <v>946</v>
      </c>
      <c r="M866" s="316" t="s">
        <v>975</v>
      </c>
      <c r="N866" s="316" t="s">
        <v>938</v>
      </c>
      <c r="O866" s="316" t="s">
        <v>978</v>
      </c>
      <c r="P866" s="316" t="s">
        <v>956</v>
      </c>
      <c r="Q866" s="316" t="s">
        <v>956</v>
      </c>
      <c r="R866" s="316" t="s">
        <v>956</v>
      </c>
      <c r="S866" s="316" t="s">
        <v>956</v>
      </c>
      <c r="T866" s="316" t="s">
        <v>940</v>
      </c>
      <c r="U866" s="316" t="s">
        <v>938</v>
      </c>
      <c r="V866" s="316" t="s">
        <v>956</v>
      </c>
      <c r="W866" s="316" t="s">
        <v>939</v>
      </c>
      <c r="X866" s="316" t="s">
        <v>939</v>
      </c>
      <c r="Y866" s="316" t="s">
        <v>978</v>
      </c>
      <c r="Z866" s="316" t="s">
        <v>947</v>
      </c>
      <c r="AA866" s="316" t="s">
        <v>940</v>
      </c>
      <c r="AB866" s="316" t="s">
        <v>961</v>
      </c>
      <c r="AC866" s="316" t="s">
        <v>978</v>
      </c>
      <c r="AD866" s="316" t="s">
        <v>956</v>
      </c>
      <c r="AE866" s="316" t="s">
        <v>956</v>
      </c>
      <c r="AF866" s="316" t="s">
        <v>941</v>
      </c>
      <c r="AG866" s="316" t="s">
        <v>941</v>
      </c>
      <c r="AH866" s="316" t="s">
        <v>935</v>
      </c>
      <c r="AI866" s="316" t="s">
        <v>938</v>
      </c>
      <c r="AJ866" s="316" t="s">
        <v>938</v>
      </c>
      <c r="AK866" s="316" t="s">
        <v>938</v>
      </c>
      <c r="AL866" s="316" t="s">
        <v>938</v>
      </c>
      <c r="AM866" s="316" t="s">
        <v>938</v>
      </c>
      <c r="AN866" s="316" t="s">
        <v>938</v>
      </c>
      <c r="AO866" s="316" t="s">
        <v>938</v>
      </c>
      <c r="AP866" s="316" t="s">
        <v>938</v>
      </c>
      <c r="AQ866" s="316" t="s">
        <v>938</v>
      </c>
      <c r="AR866" s="316" t="s">
        <v>938</v>
      </c>
    </row>
    <row r="867" spans="1:44">
      <c r="A867" s="316" t="s">
        <v>9580</v>
      </c>
      <c r="B867" s="316" t="s">
        <v>9581</v>
      </c>
      <c r="C867" s="316" t="s">
        <v>9582</v>
      </c>
      <c r="D867" s="317">
        <v>46049</v>
      </c>
      <c r="E867" s="316" t="s">
        <v>7891</v>
      </c>
      <c r="F867" s="316" t="s">
        <v>169</v>
      </c>
      <c r="G867" s="316" t="s">
        <v>7879</v>
      </c>
      <c r="H867" s="316" t="s">
        <v>3190</v>
      </c>
      <c r="I867" s="316" t="s">
        <v>3192</v>
      </c>
      <c r="J867" s="316" t="s">
        <v>938</v>
      </c>
      <c r="K867" s="316" t="s">
        <v>938</v>
      </c>
      <c r="L867" s="316" t="s">
        <v>936</v>
      </c>
      <c r="M867" s="316" t="s">
        <v>936</v>
      </c>
      <c r="N867" s="316" t="s">
        <v>938</v>
      </c>
      <c r="O867" s="316" t="s">
        <v>936</v>
      </c>
      <c r="P867" s="316" t="s">
        <v>955</v>
      </c>
      <c r="Q867" s="316" t="s">
        <v>699</v>
      </c>
      <c r="R867" s="316" t="s">
        <v>941</v>
      </c>
      <c r="S867" s="316" t="s">
        <v>941</v>
      </c>
      <c r="T867" s="316" t="s">
        <v>956</v>
      </c>
      <c r="U867" s="316" t="s">
        <v>938</v>
      </c>
      <c r="V867" s="316" t="s">
        <v>939</v>
      </c>
      <c r="W867" s="316" t="s">
        <v>939</v>
      </c>
      <c r="X867" s="316" t="s">
        <v>939</v>
      </c>
      <c r="Y867" s="316" t="s">
        <v>939</v>
      </c>
      <c r="Z867" s="316" t="s">
        <v>939</v>
      </c>
      <c r="AA867" s="316" t="s">
        <v>939</v>
      </c>
      <c r="AB867" s="316" t="s">
        <v>938</v>
      </c>
      <c r="AC867" s="316" t="s">
        <v>939</v>
      </c>
      <c r="AD867" s="316" t="s">
        <v>939</v>
      </c>
      <c r="AE867" s="316" t="s">
        <v>939</v>
      </c>
      <c r="AF867" s="316" t="s">
        <v>939</v>
      </c>
      <c r="AG867" s="316" t="s">
        <v>939</v>
      </c>
      <c r="AH867" s="316" t="s">
        <v>978</v>
      </c>
      <c r="AI867" s="316" t="s">
        <v>938</v>
      </c>
      <c r="AJ867" s="316" t="s">
        <v>939</v>
      </c>
      <c r="AK867" s="316" t="s">
        <v>941</v>
      </c>
      <c r="AL867" s="316" t="s">
        <v>939</v>
      </c>
      <c r="AM867" s="316" t="s">
        <v>939</v>
      </c>
      <c r="AN867" s="316" t="s">
        <v>947</v>
      </c>
      <c r="AO867" s="316" t="s">
        <v>699</v>
      </c>
      <c r="AP867" s="316" t="s">
        <v>938</v>
      </c>
      <c r="AQ867" s="316" t="s">
        <v>978</v>
      </c>
      <c r="AR867" s="316" t="s">
        <v>939</v>
      </c>
    </row>
    <row r="868" spans="1:44">
      <c r="A868" s="316" t="s">
        <v>9583</v>
      </c>
      <c r="B868" s="316" t="s">
        <v>9584</v>
      </c>
      <c r="C868" s="316" t="s">
        <v>9585</v>
      </c>
      <c r="D868" s="317">
        <v>46045</v>
      </c>
      <c r="E868" s="316" t="s">
        <v>1202</v>
      </c>
      <c r="F868" s="316" t="s">
        <v>644</v>
      </c>
      <c r="G868" s="316" t="s">
        <v>7879</v>
      </c>
      <c r="H868" s="316" t="s">
        <v>3190</v>
      </c>
      <c r="I868" s="316" t="s">
        <v>3444</v>
      </c>
      <c r="J868" s="316" t="s">
        <v>938</v>
      </c>
      <c r="K868" s="316" t="s">
        <v>938</v>
      </c>
      <c r="L868" s="316" t="s">
        <v>946</v>
      </c>
      <c r="M868" s="316" t="s">
        <v>975</v>
      </c>
      <c r="N868" s="316" t="s">
        <v>938</v>
      </c>
      <c r="O868" s="316" t="s">
        <v>978</v>
      </c>
      <c r="P868" s="316" t="s">
        <v>956</v>
      </c>
      <c r="Q868" s="316" t="s">
        <v>956</v>
      </c>
      <c r="R868" s="316" t="s">
        <v>956</v>
      </c>
      <c r="S868" s="316" t="s">
        <v>956</v>
      </c>
      <c r="T868" s="316" t="s">
        <v>940</v>
      </c>
      <c r="U868" s="316" t="s">
        <v>938</v>
      </c>
      <c r="V868" s="316" t="s">
        <v>956</v>
      </c>
      <c r="W868" s="316" t="s">
        <v>939</v>
      </c>
      <c r="X868" s="316" t="s">
        <v>939</v>
      </c>
      <c r="Y868" s="316" t="s">
        <v>947</v>
      </c>
      <c r="Z868" s="316" t="s">
        <v>956</v>
      </c>
      <c r="AA868" s="316" t="s">
        <v>949</v>
      </c>
      <c r="AB868" s="316" t="s">
        <v>961</v>
      </c>
      <c r="AC868" s="316" t="s">
        <v>978</v>
      </c>
      <c r="AD868" s="316" t="s">
        <v>956</v>
      </c>
      <c r="AE868" s="316" t="s">
        <v>956</v>
      </c>
      <c r="AF868" s="316" t="s">
        <v>941</v>
      </c>
      <c r="AG868" s="316" t="s">
        <v>941</v>
      </c>
      <c r="AH868" s="316" t="s">
        <v>935</v>
      </c>
      <c r="AI868" s="316" t="s">
        <v>938</v>
      </c>
      <c r="AJ868" s="316" t="s">
        <v>956</v>
      </c>
      <c r="AK868" s="316" t="s">
        <v>956</v>
      </c>
      <c r="AL868" s="316" t="s">
        <v>956</v>
      </c>
      <c r="AM868" s="316" t="s">
        <v>941</v>
      </c>
      <c r="AN868" s="316" t="s">
        <v>956</v>
      </c>
      <c r="AO868" s="316" t="s">
        <v>940</v>
      </c>
      <c r="AP868" s="316" t="s">
        <v>938</v>
      </c>
      <c r="AQ868" s="316" t="s">
        <v>938</v>
      </c>
      <c r="AR868" s="316" t="s">
        <v>938</v>
      </c>
    </row>
    <row r="869" spans="1:44">
      <c r="A869" s="316" t="s">
        <v>9586</v>
      </c>
      <c r="B869" s="316" t="s">
        <v>9587</v>
      </c>
      <c r="C869" s="316" t="s">
        <v>9588</v>
      </c>
      <c r="D869" s="317">
        <v>46045</v>
      </c>
      <c r="E869" s="316" t="s">
        <v>1202</v>
      </c>
      <c r="F869" s="316" t="s">
        <v>644</v>
      </c>
      <c r="G869" s="316" t="s">
        <v>7879</v>
      </c>
      <c r="H869" s="316" t="s">
        <v>3190</v>
      </c>
      <c r="I869" s="316" t="s">
        <v>3451</v>
      </c>
      <c r="J869" s="316" t="s">
        <v>938</v>
      </c>
      <c r="K869" s="316" t="s">
        <v>938</v>
      </c>
      <c r="L869" s="316" t="s">
        <v>941</v>
      </c>
      <c r="M869" s="316" t="s">
        <v>947</v>
      </c>
      <c r="N869" s="316" t="s">
        <v>938</v>
      </c>
      <c r="O869" s="316" t="s">
        <v>941</v>
      </c>
      <c r="P869" s="316" t="s">
        <v>941</v>
      </c>
      <c r="Q869" s="316" t="s">
        <v>956</v>
      </c>
      <c r="R869" s="316" t="s">
        <v>941</v>
      </c>
      <c r="S869" s="316" t="s">
        <v>982</v>
      </c>
      <c r="T869" s="316" t="s">
        <v>947</v>
      </c>
      <c r="U869" s="316" t="s">
        <v>938</v>
      </c>
      <c r="V869" s="316" t="s">
        <v>941</v>
      </c>
      <c r="W869" s="316" t="s">
        <v>941</v>
      </c>
      <c r="X869" s="316" t="s">
        <v>956</v>
      </c>
      <c r="Y869" s="316" t="s">
        <v>941</v>
      </c>
      <c r="Z869" s="316" t="s">
        <v>982</v>
      </c>
      <c r="AA869" s="316" t="s">
        <v>956</v>
      </c>
      <c r="AB869" s="316" t="s">
        <v>938</v>
      </c>
      <c r="AC869" s="316" t="s">
        <v>982</v>
      </c>
      <c r="AD869" s="316" t="s">
        <v>941</v>
      </c>
      <c r="AE869" s="316" t="s">
        <v>941</v>
      </c>
      <c r="AF869" s="316" t="s">
        <v>941</v>
      </c>
      <c r="AG869" s="316" t="s">
        <v>956</v>
      </c>
      <c r="AH869" s="316" t="s">
        <v>961</v>
      </c>
      <c r="AI869" s="316" t="s">
        <v>938</v>
      </c>
      <c r="AJ869" s="316" t="s">
        <v>956</v>
      </c>
      <c r="AK869" s="316" t="s">
        <v>978</v>
      </c>
      <c r="AL869" s="316" t="s">
        <v>978</v>
      </c>
      <c r="AM869" s="316" t="s">
        <v>978</v>
      </c>
      <c r="AN869" s="316" t="s">
        <v>956</v>
      </c>
      <c r="AO869" s="316" t="s">
        <v>699</v>
      </c>
      <c r="AP869" s="316" t="s">
        <v>938</v>
      </c>
      <c r="AQ869" s="316" t="s">
        <v>956</v>
      </c>
      <c r="AR869" s="316" t="s">
        <v>978</v>
      </c>
    </row>
    <row r="870" spans="1:44">
      <c r="A870" s="316" t="s">
        <v>9589</v>
      </c>
      <c r="B870" s="316" t="s">
        <v>9590</v>
      </c>
      <c r="C870" s="316" t="s">
        <v>9591</v>
      </c>
      <c r="D870" s="317">
        <v>46045</v>
      </c>
      <c r="E870" s="316" t="s">
        <v>1202</v>
      </c>
      <c r="F870" s="316" t="s">
        <v>644</v>
      </c>
      <c r="G870" s="316" t="s">
        <v>7879</v>
      </c>
      <c r="H870" s="316" t="s">
        <v>3190</v>
      </c>
      <c r="I870" s="316" t="s">
        <v>3563</v>
      </c>
      <c r="J870" s="316" t="s">
        <v>938</v>
      </c>
      <c r="K870" s="316" t="s">
        <v>938</v>
      </c>
      <c r="L870" s="316" t="s">
        <v>946</v>
      </c>
      <c r="M870" s="316" t="s">
        <v>956</v>
      </c>
      <c r="N870" s="316" t="s">
        <v>940</v>
      </c>
      <c r="O870" s="316" t="s">
        <v>941</v>
      </c>
      <c r="P870" s="316" t="s">
        <v>955</v>
      </c>
      <c r="Q870" s="316" t="s">
        <v>949</v>
      </c>
      <c r="R870" s="316" t="s">
        <v>941</v>
      </c>
      <c r="S870" s="316" t="s">
        <v>941</v>
      </c>
      <c r="T870" s="316" t="s">
        <v>940</v>
      </c>
      <c r="U870" s="316" t="s">
        <v>938</v>
      </c>
      <c r="V870" s="316" t="s">
        <v>941</v>
      </c>
      <c r="W870" s="316" t="s">
        <v>941</v>
      </c>
      <c r="X870" s="316" t="s">
        <v>941</v>
      </c>
      <c r="Y870" s="316" t="s">
        <v>941</v>
      </c>
      <c r="Z870" s="316" t="s">
        <v>956</v>
      </c>
      <c r="AA870" s="316" t="s">
        <v>940</v>
      </c>
      <c r="AB870" s="316" t="s">
        <v>940</v>
      </c>
      <c r="AC870" s="316" t="s">
        <v>947</v>
      </c>
      <c r="AD870" s="316" t="s">
        <v>936</v>
      </c>
      <c r="AE870" s="316" t="s">
        <v>947</v>
      </c>
      <c r="AF870" s="316" t="s">
        <v>947</v>
      </c>
      <c r="AG870" s="316" t="s">
        <v>947</v>
      </c>
      <c r="AH870" s="316" t="s">
        <v>956</v>
      </c>
      <c r="AI870" s="316" t="s">
        <v>938</v>
      </c>
      <c r="AJ870" s="316" t="s">
        <v>936</v>
      </c>
      <c r="AK870" s="316" t="s">
        <v>956</v>
      </c>
      <c r="AL870" s="316" t="s">
        <v>941</v>
      </c>
      <c r="AM870" s="316" t="s">
        <v>941</v>
      </c>
      <c r="AN870" s="316" t="s">
        <v>956</v>
      </c>
      <c r="AO870" s="316" t="s">
        <v>699</v>
      </c>
      <c r="AP870" s="316" t="s">
        <v>938</v>
      </c>
      <c r="AQ870" s="316" t="s">
        <v>956</v>
      </c>
      <c r="AR870" s="316" t="s">
        <v>956</v>
      </c>
    </row>
    <row r="871" spans="1:44">
      <c r="A871" s="316" t="s">
        <v>9592</v>
      </c>
      <c r="B871" s="316" t="s">
        <v>9593</v>
      </c>
      <c r="C871" s="316" t="s">
        <v>9594</v>
      </c>
      <c r="D871" s="317">
        <v>46046</v>
      </c>
      <c r="E871" s="316" t="s">
        <v>984</v>
      </c>
      <c r="F871" s="316" t="s">
        <v>169</v>
      </c>
      <c r="G871" s="316" t="s">
        <v>7879</v>
      </c>
      <c r="H871" s="316" t="s">
        <v>3190</v>
      </c>
      <c r="I871" s="316" t="s">
        <v>3192</v>
      </c>
      <c r="J871" s="316" t="s">
        <v>938</v>
      </c>
      <c r="K871" s="316" t="s">
        <v>938</v>
      </c>
      <c r="L871" s="316" t="s">
        <v>936</v>
      </c>
      <c r="M871" s="316" t="s">
        <v>948</v>
      </c>
      <c r="N871" s="316" t="s">
        <v>938</v>
      </c>
      <c r="O871" s="316" t="s">
        <v>978</v>
      </c>
      <c r="P871" s="316" t="s">
        <v>978</v>
      </c>
      <c r="Q871" s="316" t="s">
        <v>978</v>
      </c>
      <c r="R871" s="316" t="s">
        <v>955</v>
      </c>
      <c r="S871" s="316" t="s">
        <v>955</v>
      </c>
      <c r="T871" s="316" t="s">
        <v>961</v>
      </c>
      <c r="U871" s="316" t="s">
        <v>938</v>
      </c>
      <c r="V871" s="316" t="s">
        <v>956</v>
      </c>
      <c r="W871" s="316" t="s">
        <v>955</v>
      </c>
      <c r="X871" s="316" t="s">
        <v>955</v>
      </c>
      <c r="Y871" s="316" t="s">
        <v>955</v>
      </c>
      <c r="Z871" s="316" t="s">
        <v>955</v>
      </c>
      <c r="AA871" s="316" t="s">
        <v>961</v>
      </c>
      <c r="AB871" s="316" t="s">
        <v>938</v>
      </c>
      <c r="AC871" s="316" t="s">
        <v>955</v>
      </c>
      <c r="AD871" s="316" t="s">
        <v>955</v>
      </c>
      <c r="AE871" s="316" t="s">
        <v>978</v>
      </c>
      <c r="AF871" s="316" t="s">
        <v>955</v>
      </c>
      <c r="AG871" s="316" t="s">
        <v>936</v>
      </c>
      <c r="AH871" s="316" t="s">
        <v>961</v>
      </c>
      <c r="AI871" s="316" t="s">
        <v>938</v>
      </c>
      <c r="AJ871" s="316" t="s">
        <v>978</v>
      </c>
      <c r="AK871" s="316" t="s">
        <v>978</v>
      </c>
      <c r="AL871" s="316" t="s">
        <v>978</v>
      </c>
      <c r="AM871" s="316" t="s">
        <v>978</v>
      </c>
      <c r="AN871" s="316" t="s">
        <v>978</v>
      </c>
      <c r="AO871" s="316" t="s">
        <v>699</v>
      </c>
      <c r="AP871" s="316" t="s">
        <v>938</v>
      </c>
      <c r="AQ871" s="316" t="s">
        <v>956</v>
      </c>
      <c r="AR871" s="316" t="s">
        <v>955</v>
      </c>
    </row>
    <row r="872" spans="1:44">
      <c r="A872" s="316" t="s">
        <v>9595</v>
      </c>
      <c r="B872" s="316" t="s">
        <v>9596</v>
      </c>
      <c r="C872" s="316" t="s">
        <v>9597</v>
      </c>
      <c r="D872" s="317">
        <v>46045</v>
      </c>
      <c r="E872" s="316" t="s">
        <v>1202</v>
      </c>
      <c r="F872" s="316" t="s">
        <v>169</v>
      </c>
      <c r="G872" s="316" t="s">
        <v>7879</v>
      </c>
      <c r="H872" s="316" t="s">
        <v>3190</v>
      </c>
      <c r="I872" s="316" t="s">
        <v>3192</v>
      </c>
      <c r="J872" s="316" t="s">
        <v>938</v>
      </c>
      <c r="K872" s="316" t="s">
        <v>938</v>
      </c>
      <c r="L872" s="316" t="s">
        <v>946</v>
      </c>
      <c r="M872" s="316" t="s">
        <v>956</v>
      </c>
      <c r="N872" s="316" t="s">
        <v>940</v>
      </c>
      <c r="O872" s="316" t="s">
        <v>941</v>
      </c>
      <c r="P872" s="316" t="s">
        <v>955</v>
      </c>
      <c r="Q872" s="316" t="s">
        <v>947</v>
      </c>
      <c r="R872" s="316" t="s">
        <v>941</v>
      </c>
      <c r="S872" s="316" t="s">
        <v>941</v>
      </c>
      <c r="T872" s="316" t="s">
        <v>940</v>
      </c>
      <c r="U872" s="316" t="s">
        <v>940</v>
      </c>
      <c r="V872" s="316" t="s">
        <v>941</v>
      </c>
      <c r="W872" s="316" t="s">
        <v>941</v>
      </c>
      <c r="X872" s="316" t="s">
        <v>941</v>
      </c>
      <c r="Y872" s="316" t="s">
        <v>941</v>
      </c>
      <c r="Z872" s="316" t="s">
        <v>941</v>
      </c>
      <c r="AA872" s="316" t="s">
        <v>940</v>
      </c>
      <c r="AB872" s="316" t="s">
        <v>938</v>
      </c>
      <c r="AC872" s="316" t="s">
        <v>947</v>
      </c>
      <c r="AD872" s="316" t="s">
        <v>947</v>
      </c>
      <c r="AE872" s="316" t="s">
        <v>947</v>
      </c>
      <c r="AF872" s="316" t="s">
        <v>956</v>
      </c>
      <c r="AG872" s="316" t="s">
        <v>956</v>
      </c>
      <c r="AH872" s="316" t="s">
        <v>956</v>
      </c>
      <c r="AI872" s="316" t="s">
        <v>938</v>
      </c>
      <c r="AJ872" s="316" t="s">
        <v>978</v>
      </c>
      <c r="AK872" s="316" t="s">
        <v>956</v>
      </c>
      <c r="AL872" s="316" t="s">
        <v>941</v>
      </c>
      <c r="AM872" s="316" t="s">
        <v>941</v>
      </c>
      <c r="AN872" s="316" t="s">
        <v>947</v>
      </c>
      <c r="AO872" s="316" t="s">
        <v>699</v>
      </c>
      <c r="AP872" s="316" t="s">
        <v>940</v>
      </c>
      <c r="AQ872" s="316" t="s">
        <v>941</v>
      </c>
      <c r="AR872" s="316" t="s">
        <v>956</v>
      </c>
    </row>
    <row r="873" spans="1:44">
      <c r="A873" s="316" t="s">
        <v>9598</v>
      </c>
      <c r="B873" s="316" t="s">
        <v>9599</v>
      </c>
      <c r="C873" s="316" t="s">
        <v>9600</v>
      </c>
      <c r="D873" s="317">
        <v>46048</v>
      </c>
      <c r="E873" s="316" t="s">
        <v>7891</v>
      </c>
      <c r="F873" s="316" t="s">
        <v>169</v>
      </c>
      <c r="G873" s="316" t="s">
        <v>7879</v>
      </c>
      <c r="H873" s="316" t="s">
        <v>3190</v>
      </c>
      <c r="I873" s="316" t="s">
        <v>3192</v>
      </c>
      <c r="J873" s="316" t="s">
        <v>938</v>
      </c>
      <c r="K873" s="316" t="s">
        <v>938</v>
      </c>
      <c r="L873" s="316" t="s">
        <v>938</v>
      </c>
      <c r="M873" s="316" t="s">
        <v>936</v>
      </c>
      <c r="N873" s="316" t="s">
        <v>938</v>
      </c>
      <c r="O873" s="316" t="s">
        <v>939</v>
      </c>
      <c r="P873" s="316" t="s">
        <v>978</v>
      </c>
      <c r="Q873" s="316" t="s">
        <v>939</v>
      </c>
      <c r="R873" s="316" t="s">
        <v>939</v>
      </c>
      <c r="S873" s="316" t="s">
        <v>939</v>
      </c>
      <c r="T873" s="316" t="s">
        <v>961</v>
      </c>
      <c r="U873" s="316" t="s">
        <v>938</v>
      </c>
      <c r="V873" s="316" t="s">
        <v>956</v>
      </c>
      <c r="W873" s="316" t="s">
        <v>978</v>
      </c>
      <c r="X873" s="316" t="s">
        <v>939</v>
      </c>
      <c r="Y873" s="316" t="s">
        <v>939</v>
      </c>
      <c r="Z873" s="316" t="s">
        <v>939</v>
      </c>
      <c r="AA873" s="316" t="s">
        <v>961</v>
      </c>
      <c r="AB873" s="316" t="s">
        <v>938</v>
      </c>
      <c r="AC873" s="316" t="s">
        <v>936</v>
      </c>
      <c r="AD873" s="316" t="s">
        <v>936</v>
      </c>
      <c r="AE873" s="316" t="s">
        <v>936</v>
      </c>
      <c r="AF873" s="316" t="s">
        <v>936</v>
      </c>
      <c r="AG873" s="316" t="s">
        <v>936</v>
      </c>
      <c r="AH873" s="316" t="s">
        <v>936</v>
      </c>
      <c r="AI873" s="316" t="s">
        <v>938</v>
      </c>
      <c r="AJ873" s="316" t="s">
        <v>938</v>
      </c>
      <c r="AK873" s="316" t="s">
        <v>938</v>
      </c>
      <c r="AL873" s="316" t="s">
        <v>938</v>
      </c>
      <c r="AM873" s="316" t="s">
        <v>938</v>
      </c>
      <c r="AN873" s="316" t="s">
        <v>938</v>
      </c>
      <c r="AO873" s="316" t="s">
        <v>938</v>
      </c>
      <c r="AP873" s="316" t="s">
        <v>938</v>
      </c>
      <c r="AQ873" s="316" t="s">
        <v>938</v>
      </c>
      <c r="AR873" s="316" t="s">
        <v>938</v>
      </c>
    </row>
    <row r="874" spans="1:44">
      <c r="A874" s="316" t="s">
        <v>9601</v>
      </c>
      <c r="B874" s="316" t="s">
        <v>9602</v>
      </c>
      <c r="C874" s="316" t="s">
        <v>9603</v>
      </c>
      <c r="D874" s="317">
        <v>46046</v>
      </c>
      <c r="E874" s="316" t="s">
        <v>1202</v>
      </c>
      <c r="F874" s="316" t="s">
        <v>644</v>
      </c>
      <c r="G874" s="316" t="s">
        <v>7879</v>
      </c>
      <c r="H874" s="316" t="s">
        <v>3190</v>
      </c>
      <c r="I874" s="316" t="s">
        <v>3444</v>
      </c>
      <c r="J874" s="316" t="s">
        <v>938</v>
      </c>
      <c r="K874" s="316" t="s">
        <v>938</v>
      </c>
      <c r="L874" s="316" t="s">
        <v>938</v>
      </c>
      <c r="M874" s="316" t="s">
        <v>975</v>
      </c>
      <c r="N874" s="316" t="s">
        <v>938</v>
      </c>
      <c r="O874" s="316" t="s">
        <v>956</v>
      </c>
      <c r="P874" s="316" t="s">
        <v>956</v>
      </c>
      <c r="Q874" s="316" t="s">
        <v>956</v>
      </c>
      <c r="R874" s="316" t="s">
        <v>956</v>
      </c>
      <c r="S874" s="316" t="s">
        <v>956</v>
      </c>
      <c r="T874" s="316" t="s">
        <v>940</v>
      </c>
      <c r="U874" s="316" t="s">
        <v>938</v>
      </c>
      <c r="V874" s="316" t="s">
        <v>956</v>
      </c>
      <c r="W874" s="316" t="s">
        <v>947</v>
      </c>
      <c r="X874" s="316" t="s">
        <v>947</v>
      </c>
      <c r="Y874" s="316" t="s">
        <v>947</v>
      </c>
      <c r="Z874" s="316" t="s">
        <v>947</v>
      </c>
      <c r="AA874" s="316" t="s">
        <v>940</v>
      </c>
      <c r="AB874" s="316" t="s">
        <v>961</v>
      </c>
      <c r="AC874" s="316" t="s">
        <v>941</v>
      </c>
      <c r="AD874" s="316" t="s">
        <v>941</v>
      </c>
      <c r="AE874" s="316" t="s">
        <v>941</v>
      </c>
      <c r="AF874" s="316" t="s">
        <v>941</v>
      </c>
      <c r="AG874" s="316" t="s">
        <v>941</v>
      </c>
      <c r="AH874" s="316" t="s">
        <v>935</v>
      </c>
      <c r="AI874" s="316" t="s">
        <v>938</v>
      </c>
      <c r="AJ874" s="316" t="s">
        <v>956</v>
      </c>
      <c r="AK874" s="316" t="s">
        <v>956</v>
      </c>
      <c r="AL874" s="316" t="s">
        <v>941</v>
      </c>
      <c r="AM874" s="316" t="s">
        <v>941</v>
      </c>
      <c r="AN874" s="316" t="s">
        <v>956</v>
      </c>
      <c r="AO874" s="316" t="s">
        <v>699</v>
      </c>
      <c r="AP874" s="316" t="s">
        <v>938</v>
      </c>
      <c r="AQ874" s="316" t="s">
        <v>956</v>
      </c>
      <c r="AR874" s="316" t="s">
        <v>956</v>
      </c>
    </row>
    <row r="875" spans="1:44">
      <c r="A875" s="316" t="s">
        <v>9604</v>
      </c>
      <c r="B875" s="316" t="s">
        <v>9605</v>
      </c>
      <c r="C875" s="316" t="s">
        <v>9606</v>
      </c>
      <c r="D875" s="317">
        <v>46048</v>
      </c>
      <c r="E875" s="316" t="s">
        <v>1202</v>
      </c>
      <c r="F875" s="316" t="s">
        <v>169</v>
      </c>
      <c r="G875" s="316" t="s">
        <v>7879</v>
      </c>
      <c r="H875" s="316" t="s">
        <v>3190</v>
      </c>
      <c r="I875" s="316" t="s">
        <v>3192</v>
      </c>
      <c r="J875" s="316" t="s">
        <v>938</v>
      </c>
      <c r="K875" s="316" t="s">
        <v>938</v>
      </c>
      <c r="L875" s="316" t="s">
        <v>938</v>
      </c>
      <c r="M875" s="316" t="s">
        <v>936</v>
      </c>
      <c r="N875" s="316" t="s">
        <v>938</v>
      </c>
      <c r="O875" s="316" t="s">
        <v>941</v>
      </c>
      <c r="P875" s="316" t="s">
        <v>941</v>
      </c>
      <c r="Q875" s="316" t="s">
        <v>947</v>
      </c>
      <c r="R875" s="316" t="s">
        <v>941</v>
      </c>
      <c r="S875" s="316" t="s">
        <v>941</v>
      </c>
      <c r="T875" s="316" t="s">
        <v>956</v>
      </c>
      <c r="U875" s="316" t="s">
        <v>938</v>
      </c>
      <c r="V875" s="316" t="s">
        <v>953</v>
      </c>
      <c r="W875" s="316" t="s">
        <v>978</v>
      </c>
      <c r="X875" s="316" t="s">
        <v>978</v>
      </c>
      <c r="Y875" s="316" t="s">
        <v>942</v>
      </c>
      <c r="Z875" s="316" t="s">
        <v>982</v>
      </c>
      <c r="AA875" s="316" t="s">
        <v>940</v>
      </c>
      <c r="AB875" s="316" t="s">
        <v>938</v>
      </c>
      <c r="AC875" s="316" t="s">
        <v>936</v>
      </c>
      <c r="AD875" s="316" t="s">
        <v>941</v>
      </c>
      <c r="AE875" s="316" t="s">
        <v>956</v>
      </c>
      <c r="AF875" s="316" t="s">
        <v>956</v>
      </c>
      <c r="AG875" s="316" t="s">
        <v>947</v>
      </c>
      <c r="AH875" s="316" t="s">
        <v>940</v>
      </c>
      <c r="AI875" s="316" t="s">
        <v>938</v>
      </c>
      <c r="AJ875" s="316" t="s">
        <v>956</v>
      </c>
      <c r="AK875" s="316" t="s">
        <v>956</v>
      </c>
      <c r="AL875" s="316" t="s">
        <v>956</v>
      </c>
      <c r="AM875" s="316" t="s">
        <v>956</v>
      </c>
      <c r="AN875" s="316" t="s">
        <v>956</v>
      </c>
      <c r="AO875" s="316" t="s">
        <v>699</v>
      </c>
      <c r="AP875" s="316" t="s">
        <v>938</v>
      </c>
      <c r="AQ875" s="316" t="s">
        <v>936</v>
      </c>
      <c r="AR875" s="316" t="s">
        <v>956</v>
      </c>
    </row>
    <row r="876" spans="1:44">
      <c r="A876" s="316" t="s">
        <v>9607</v>
      </c>
      <c r="B876" s="316" t="s">
        <v>9608</v>
      </c>
      <c r="C876" s="316" t="s">
        <v>9609</v>
      </c>
      <c r="D876" s="317">
        <v>46046</v>
      </c>
      <c r="E876" s="316" t="s">
        <v>1202</v>
      </c>
      <c r="F876" s="316" t="s">
        <v>644</v>
      </c>
      <c r="G876" s="316" t="s">
        <v>7879</v>
      </c>
      <c r="H876" s="316" t="s">
        <v>3190</v>
      </c>
      <c r="I876" s="316" t="s">
        <v>3444</v>
      </c>
      <c r="J876" s="316" t="s">
        <v>938</v>
      </c>
      <c r="K876" s="316" t="s">
        <v>938</v>
      </c>
      <c r="L876" s="316" t="s">
        <v>938</v>
      </c>
      <c r="M876" s="316" t="s">
        <v>975</v>
      </c>
      <c r="N876" s="316" t="s">
        <v>938</v>
      </c>
      <c r="O876" s="316" t="s">
        <v>956</v>
      </c>
      <c r="P876" s="316" t="s">
        <v>956</v>
      </c>
      <c r="Q876" s="316" t="s">
        <v>956</v>
      </c>
      <c r="R876" s="316" t="s">
        <v>956</v>
      </c>
      <c r="S876" s="316" t="s">
        <v>956</v>
      </c>
      <c r="T876" s="316" t="s">
        <v>940</v>
      </c>
      <c r="U876" s="316" t="s">
        <v>938</v>
      </c>
      <c r="V876" s="316" t="s">
        <v>956</v>
      </c>
      <c r="W876" s="316" t="s">
        <v>956</v>
      </c>
      <c r="X876" s="316" t="s">
        <v>956</v>
      </c>
      <c r="Y876" s="316" t="s">
        <v>956</v>
      </c>
      <c r="Z876" s="316" t="s">
        <v>956</v>
      </c>
      <c r="AA876" s="316" t="s">
        <v>940</v>
      </c>
      <c r="AB876" s="316" t="s">
        <v>938</v>
      </c>
      <c r="AC876" s="316" t="s">
        <v>941</v>
      </c>
      <c r="AD876" s="316" t="s">
        <v>956</v>
      </c>
      <c r="AE876" s="316" t="s">
        <v>941</v>
      </c>
      <c r="AF876" s="316" t="s">
        <v>941</v>
      </c>
      <c r="AG876" s="316" t="s">
        <v>956</v>
      </c>
      <c r="AH876" s="316" t="s">
        <v>938</v>
      </c>
      <c r="AI876" s="316" t="s">
        <v>938</v>
      </c>
      <c r="AJ876" s="316" t="s">
        <v>938</v>
      </c>
      <c r="AK876" s="316" t="s">
        <v>938</v>
      </c>
      <c r="AL876" s="316" t="s">
        <v>938</v>
      </c>
      <c r="AM876" s="316" t="s">
        <v>938</v>
      </c>
      <c r="AN876" s="316" t="s">
        <v>938</v>
      </c>
      <c r="AO876" s="316" t="s">
        <v>938</v>
      </c>
      <c r="AP876" s="316" t="s">
        <v>938</v>
      </c>
      <c r="AQ876" s="316" t="s">
        <v>938</v>
      </c>
      <c r="AR876" s="316" t="s">
        <v>938</v>
      </c>
    </row>
    <row r="877" spans="1:44">
      <c r="A877" s="316" t="s">
        <v>5398</v>
      </c>
      <c r="B877" s="316" t="s">
        <v>5399</v>
      </c>
      <c r="C877" s="316" t="s">
        <v>9610</v>
      </c>
      <c r="D877" s="317">
        <v>46046</v>
      </c>
      <c r="E877" s="316" t="s">
        <v>1202</v>
      </c>
      <c r="F877" s="316" t="s">
        <v>169</v>
      </c>
      <c r="G877" s="316" t="s">
        <v>7879</v>
      </c>
      <c r="H877" s="316" t="s">
        <v>3190</v>
      </c>
      <c r="I877" s="316" t="s">
        <v>3459</v>
      </c>
      <c r="J877" s="316" t="s">
        <v>938</v>
      </c>
      <c r="K877" s="316" t="s">
        <v>938</v>
      </c>
      <c r="L877" s="316" t="s">
        <v>938</v>
      </c>
      <c r="M877" s="316" t="s">
        <v>979</v>
      </c>
      <c r="N877" s="316" t="s">
        <v>938</v>
      </c>
      <c r="O877" s="316" t="s">
        <v>946</v>
      </c>
      <c r="P877" s="316" t="s">
        <v>956</v>
      </c>
      <c r="Q877" s="316" t="s">
        <v>947</v>
      </c>
      <c r="R877" s="316" t="s">
        <v>947</v>
      </c>
      <c r="S877" s="316" t="s">
        <v>947</v>
      </c>
      <c r="T877" s="316" t="s">
        <v>935</v>
      </c>
      <c r="U877" s="316" t="s">
        <v>938</v>
      </c>
      <c r="V877" s="316" t="s">
        <v>936</v>
      </c>
      <c r="W877" s="316" t="s">
        <v>942</v>
      </c>
      <c r="X877" s="316" t="s">
        <v>942</v>
      </c>
      <c r="Y877" s="316" t="s">
        <v>942</v>
      </c>
      <c r="Z877" s="316" t="s">
        <v>941</v>
      </c>
      <c r="AA877" s="316" t="s">
        <v>956</v>
      </c>
      <c r="AB877" s="316" t="s">
        <v>938</v>
      </c>
      <c r="AC877" s="316" t="s">
        <v>941</v>
      </c>
      <c r="AD877" s="316" t="s">
        <v>936</v>
      </c>
      <c r="AE877" s="316" t="s">
        <v>41</v>
      </c>
      <c r="AF877" s="316" t="s">
        <v>941</v>
      </c>
      <c r="AG877" s="316" t="s">
        <v>936</v>
      </c>
      <c r="AH877" s="316" t="s">
        <v>940</v>
      </c>
      <c r="AI877" s="316" t="s">
        <v>938</v>
      </c>
      <c r="AJ877" s="316" t="s">
        <v>956</v>
      </c>
      <c r="AK877" s="316" t="s">
        <v>956</v>
      </c>
      <c r="AL877" s="316" t="s">
        <v>941</v>
      </c>
      <c r="AM877" s="316" t="s">
        <v>941</v>
      </c>
      <c r="AN877" s="316" t="s">
        <v>941</v>
      </c>
      <c r="AO877" s="316" t="s">
        <v>699</v>
      </c>
      <c r="AP877" s="316" t="s">
        <v>938</v>
      </c>
      <c r="AQ877" s="316" t="s">
        <v>956</v>
      </c>
      <c r="AR877" s="316" t="s">
        <v>956</v>
      </c>
    </row>
    <row r="878" spans="1:44">
      <c r="A878" s="316" t="s">
        <v>9611</v>
      </c>
      <c r="B878" s="316" t="s">
        <v>9612</v>
      </c>
      <c r="C878" s="316" t="s">
        <v>9613</v>
      </c>
      <c r="D878" s="317">
        <v>46046</v>
      </c>
      <c r="E878" s="316" t="s">
        <v>1202</v>
      </c>
      <c r="F878" s="316" t="s">
        <v>644</v>
      </c>
      <c r="G878" s="316" t="s">
        <v>7879</v>
      </c>
      <c r="H878" s="316" t="s">
        <v>3190</v>
      </c>
      <c r="I878" s="316" t="s">
        <v>3444</v>
      </c>
      <c r="J878" s="316" t="s">
        <v>938</v>
      </c>
      <c r="K878" s="316" t="s">
        <v>938</v>
      </c>
      <c r="L878" s="316" t="s">
        <v>938</v>
      </c>
      <c r="M878" s="316" t="s">
        <v>975</v>
      </c>
      <c r="N878" s="316" t="s">
        <v>938</v>
      </c>
      <c r="O878" s="316" t="s">
        <v>956</v>
      </c>
      <c r="P878" s="316" t="s">
        <v>956</v>
      </c>
      <c r="Q878" s="316" t="s">
        <v>956</v>
      </c>
      <c r="R878" s="316" t="s">
        <v>956</v>
      </c>
      <c r="S878" s="316" t="s">
        <v>956</v>
      </c>
      <c r="T878" s="316" t="s">
        <v>940</v>
      </c>
      <c r="U878" s="316" t="s">
        <v>938</v>
      </c>
      <c r="V878" s="316" t="s">
        <v>956</v>
      </c>
      <c r="W878" s="316" t="s">
        <v>956</v>
      </c>
      <c r="X878" s="316" t="s">
        <v>947</v>
      </c>
      <c r="Y878" s="316" t="s">
        <v>956</v>
      </c>
      <c r="Z878" s="316" t="s">
        <v>947</v>
      </c>
      <c r="AA878" s="316" t="s">
        <v>940</v>
      </c>
      <c r="AB878" s="316" t="s">
        <v>940</v>
      </c>
      <c r="AC878" s="316" t="s">
        <v>956</v>
      </c>
      <c r="AD878" s="316" t="s">
        <v>936</v>
      </c>
      <c r="AE878" s="316" t="s">
        <v>936</v>
      </c>
      <c r="AF878" s="316" t="s">
        <v>936</v>
      </c>
      <c r="AG878" s="316" t="s">
        <v>936</v>
      </c>
      <c r="AH878" s="316" t="s">
        <v>936</v>
      </c>
      <c r="AI878" s="316" t="s">
        <v>938</v>
      </c>
      <c r="AJ878" s="316" t="s">
        <v>936</v>
      </c>
      <c r="AK878" s="316" t="s">
        <v>956</v>
      </c>
      <c r="AL878" s="316" t="s">
        <v>941</v>
      </c>
      <c r="AM878" s="316" t="s">
        <v>941</v>
      </c>
      <c r="AN878" s="316" t="s">
        <v>941</v>
      </c>
      <c r="AO878" s="316" t="s">
        <v>699</v>
      </c>
      <c r="AP878" s="316" t="s">
        <v>938</v>
      </c>
      <c r="AQ878" s="316" t="s">
        <v>956</v>
      </c>
      <c r="AR878" s="316" t="s">
        <v>956</v>
      </c>
    </row>
    <row r="879" spans="1:44">
      <c r="A879" s="316" t="s">
        <v>9614</v>
      </c>
      <c r="B879" s="316" t="s">
        <v>9615</v>
      </c>
      <c r="C879" s="316" t="s">
        <v>9616</v>
      </c>
      <c r="D879" s="317">
        <v>46048</v>
      </c>
      <c r="E879" s="316" t="s">
        <v>1202</v>
      </c>
      <c r="F879" s="316" t="s">
        <v>169</v>
      </c>
      <c r="G879" s="316" t="s">
        <v>7879</v>
      </c>
      <c r="H879" s="316" t="s">
        <v>3190</v>
      </c>
      <c r="I879" s="316" t="s">
        <v>3192</v>
      </c>
      <c r="J879" s="316" t="s">
        <v>938</v>
      </c>
      <c r="K879" s="316" t="s">
        <v>938</v>
      </c>
      <c r="L879" s="316" t="s">
        <v>938</v>
      </c>
      <c r="M879" s="316" t="s">
        <v>936</v>
      </c>
      <c r="N879" s="316" t="s">
        <v>938</v>
      </c>
      <c r="O879" s="316" t="s">
        <v>941</v>
      </c>
      <c r="P879" s="316" t="s">
        <v>946</v>
      </c>
      <c r="Q879" s="316" t="s">
        <v>939</v>
      </c>
      <c r="R879" s="316" t="s">
        <v>941</v>
      </c>
      <c r="S879" s="316" t="s">
        <v>982</v>
      </c>
      <c r="T879" s="316" t="s">
        <v>961</v>
      </c>
      <c r="U879" s="316" t="s">
        <v>938</v>
      </c>
      <c r="V879" s="316" t="s">
        <v>982</v>
      </c>
      <c r="W879" s="316" t="s">
        <v>941</v>
      </c>
      <c r="X879" s="316" t="s">
        <v>982</v>
      </c>
      <c r="Y879" s="316" t="s">
        <v>982</v>
      </c>
      <c r="Z879" s="316" t="s">
        <v>982</v>
      </c>
      <c r="AA879" s="316" t="s">
        <v>961</v>
      </c>
      <c r="AB879" s="316" t="s">
        <v>940</v>
      </c>
      <c r="AC879" s="316" t="s">
        <v>939</v>
      </c>
      <c r="AD879" s="316" t="s">
        <v>947</v>
      </c>
      <c r="AE879" s="316" t="s">
        <v>982</v>
      </c>
      <c r="AF879" s="316" t="s">
        <v>947</v>
      </c>
      <c r="AG879" s="316" t="s">
        <v>941</v>
      </c>
      <c r="AH879" s="316" t="s">
        <v>940</v>
      </c>
      <c r="AI879" s="316" t="s">
        <v>938</v>
      </c>
      <c r="AJ879" s="316" t="s">
        <v>956</v>
      </c>
      <c r="AK879" s="316" t="s">
        <v>956</v>
      </c>
      <c r="AL879" s="316" t="s">
        <v>941</v>
      </c>
      <c r="AM879" s="316" t="s">
        <v>941</v>
      </c>
      <c r="AN879" s="316" t="s">
        <v>947</v>
      </c>
      <c r="AO879" s="316" t="s">
        <v>699</v>
      </c>
      <c r="AP879" s="316" t="s">
        <v>938</v>
      </c>
      <c r="AQ879" s="316" t="s">
        <v>956</v>
      </c>
      <c r="AR879" s="316" t="s">
        <v>978</v>
      </c>
    </row>
    <row r="880" spans="1:44">
      <c r="A880" s="316" t="s">
        <v>9617</v>
      </c>
      <c r="B880" s="316" t="s">
        <v>9618</v>
      </c>
      <c r="C880" s="316" t="s">
        <v>9619</v>
      </c>
      <c r="D880" s="317">
        <v>46048</v>
      </c>
      <c r="E880" s="316" t="s">
        <v>7891</v>
      </c>
      <c r="F880" s="316" t="s">
        <v>169</v>
      </c>
      <c r="G880" s="316" t="s">
        <v>7879</v>
      </c>
      <c r="H880" s="316" t="s">
        <v>3190</v>
      </c>
      <c r="I880" s="316" t="s">
        <v>3192</v>
      </c>
      <c r="J880" s="316" t="s">
        <v>938</v>
      </c>
      <c r="K880" s="316" t="s">
        <v>938</v>
      </c>
      <c r="L880" s="316" t="s">
        <v>938</v>
      </c>
      <c r="M880" s="316" t="s">
        <v>936</v>
      </c>
      <c r="N880" s="316" t="s">
        <v>938</v>
      </c>
      <c r="O880" s="316" t="s">
        <v>978</v>
      </c>
      <c r="P880" s="316" t="s">
        <v>946</v>
      </c>
      <c r="Q880" s="316" t="s">
        <v>947</v>
      </c>
      <c r="R880" s="316" t="s">
        <v>941</v>
      </c>
      <c r="S880" s="316" t="s">
        <v>941</v>
      </c>
      <c r="T880" s="316" t="s">
        <v>940</v>
      </c>
      <c r="U880" s="316" t="s">
        <v>938</v>
      </c>
      <c r="V880" s="316" t="s">
        <v>941</v>
      </c>
      <c r="W880" s="316" t="s">
        <v>982</v>
      </c>
      <c r="X880" s="316" t="s">
        <v>956</v>
      </c>
      <c r="Y880" s="316" t="s">
        <v>941</v>
      </c>
      <c r="Z880" s="316" t="s">
        <v>956</v>
      </c>
      <c r="AA880" s="316" t="s">
        <v>961</v>
      </c>
      <c r="AB880" s="316" t="s">
        <v>938</v>
      </c>
      <c r="AC880" s="316" t="s">
        <v>947</v>
      </c>
      <c r="AD880" s="316" t="s">
        <v>947</v>
      </c>
      <c r="AE880" s="316" t="s">
        <v>939</v>
      </c>
      <c r="AF880" s="316" t="s">
        <v>947</v>
      </c>
      <c r="AG880" s="316" t="s">
        <v>956</v>
      </c>
      <c r="AH880" s="316" t="s">
        <v>961</v>
      </c>
      <c r="AI880" s="316" t="s">
        <v>938</v>
      </c>
      <c r="AJ880" s="316" t="s">
        <v>956</v>
      </c>
      <c r="AK880" s="316" t="s">
        <v>956</v>
      </c>
      <c r="AL880" s="316" t="s">
        <v>956</v>
      </c>
      <c r="AM880" s="316" t="s">
        <v>978</v>
      </c>
      <c r="AN880" s="316" t="s">
        <v>956</v>
      </c>
      <c r="AO880" s="316" t="s">
        <v>699</v>
      </c>
      <c r="AP880" s="316" t="s">
        <v>938</v>
      </c>
      <c r="AQ880" s="316" t="s">
        <v>956</v>
      </c>
      <c r="AR880" s="316" t="s">
        <v>936</v>
      </c>
    </row>
    <row r="881" spans="1:44">
      <c r="A881" s="316" t="s">
        <v>9620</v>
      </c>
      <c r="B881" s="316" t="s">
        <v>9621</v>
      </c>
      <c r="C881" s="316" t="s">
        <v>9622</v>
      </c>
      <c r="D881" s="317">
        <v>46048</v>
      </c>
      <c r="E881" s="316" t="s">
        <v>1202</v>
      </c>
      <c r="F881" s="316" t="s">
        <v>169</v>
      </c>
      <c r="G881" s="316" t="s">
        <v>7879</v>
      </c>
      <c r="H881" s="316" t="s">
        <v>3190</v>
      </c>
      <c r="I881" s="316" t="s">
        <v>3192</v>
      </c>
      <c r="J881" s="316" t="s">
        <v>938</v>
      </c>
      <c r="K881" s="316" t="s">
        <v>938</v>
      </c>
      <c r="L881" s="316" t="s">
        <v>938</v>
      </c>
      <c r="M881" s="316" t="s">
        <v>936</v>
      </c>
      <c r="N881" s="316" t="s">
        <v>938</v>
      </c>
      <c r="O881" s="316" t="s">
        <v>955</v>
      </c>
      <c r="P881" s="316" t="s">
        <v>946</v>
      </c>
      <c r="Q881" s="316" t="s">
        <v>955</v>
      </c>
      <c r="R881" s="316" t="s">
        <v>978</v>
      </c>
      <c r="S881" s="316" t="s">
        <v>978</v>
      </c>
      <c r="T881" s="316" t="s">
        <v>940</v>
      </c>
      <c r="U881" s="316" t="s">
        <v>938</v>
      </c>
      <c r="V881" s="316" t="s">
        <v>942</v>
      </c>
      <c r="W881" s="316" t="s">
        <v>942</v>
      </c>
      <c r="X881" s="316" t="s">
        <v>942</v>
      </c>
      <c r="Y881" s="316" t="s">
        <v>942</v>
      </c>
      <c r="Z881" s="316" t="s">
        <v>978</v>
      </c>
      <c r="AA881" s="316" t="s">
        <v>940</v>
      </c>
      <c r="AB881" s="316" t="s">
        <v>938</v>
      </c>
      <c r="AC881" s="316" t="s">
        <v>938</v>
      </c>
      <c r="AD881" s="316" t="s">
        <v>938</v>
      </c>
      <c r="AE881" s="316" t="s">
        <v>938</v>
      </c>
      <c r="AF881" s="316" t="s">
        <v>938</v>
      </c>
      <c r="AG881" s="316" t="s">
        <v>938</v>
      </c>
      <c r="AH881" s="316" t="s">
        <v>938</v>
      </c>
      <c r="AI881" s="316" t="s">
        <v>938</v>
      </c>
      <c r="AJ881" s="316" t="s">
        <v>938</v>
      </c>
      <c r="AK881" s="316" t="s">
        <v>938</v>
      </c>
      <c r="AL881" s="316" t="s">
        <v>938</v>
      </c>
      <c r="AM881" s="316" t="s">
        <v>938</v>
      </c>
      <c r="AN881" s="316" t="s">
        <v>938</v>
      </c>
      <c r="AO881" s="316" t="s">
        <v>938</v>
      </c>
      <c r="AP881" s="316" t="s">
        <v>938</v>
      </c>
      <c r="AQ881" s="316" t="s">
        <v>938</v>
      </c>
      <c r="AR881" s="316" t="s">
        <v>938</v>
      </c>
    </row>
    <row r="882" spans="1:44">
      <c r="A882" s="316" t="s">
        <v>9623</v>
      </c>
      <c r="B882" s="316" t="s">
        <v>9624</v>
      </c>
      <c r="C882" s="316" t="s">
        <v>9625</v>
      </c>
      <c r="D882" s="317">
        <v>46046</v>
      </c>
      <c r="E882" s="316" t="s">
        <v>1202</v>
      </c>
      <c r="F882" s="316" t="s">
        <v>644</v>
      </c>
      <c r="G882" s="316" t="s">
        <v>7879</v>
      </c>
      <c r="H882" s="316" t="s">
        <v>3190</v>
      </c>
      <c r="I882" s="316" t="s">
        <v>3459</v>
      </c>
      <c r="J882" s="316" t="s">
        <v>938</v>
      </c>
      <c r="K882" s="316" t="s">
        <v>938</v>
      </c>
      <c r="L882" s="316" t="s">
        <v>938</v>
      </c>
      <c r="M882" s="316" t="s">
        <v>940</v>
      </c>
      <c r="N882" s="316" t="s">
        <v>938</v>
      </c>
      <c r="O882" s="316" t="s">
        <v>978</v>
      </c>
      <c r="P882" s="316" t="s">
        <v>978</v>
      </c>
      <c r="Q882" s="316" t="s">
        <v>956</v>
      </c>
      <c r="R882" s="316" t="s">
        <v>939</v>
      </c>
      <c r="S882" s="316" t="s">
        <v>978</v>
      </c>
      <c r="T882" s="316" t="s">
        <v>936</v>
      </c>
      <c r="U882" s="316" t="s">
        <v>938</v>
      </c>
      <c r="V882" s="316" t="s">
        <v>978</v>
      </c>
      <c r="W882" s="316" t="s">
        <v>978</v>
      </c>
      <c r="X882" s="316" t="s">
        <v>978</v>
      </c>
      <c r="Y882" s="316" t="s">
        <v>936</v>
      </c>
      <c r="Z882" s="316" t="s">
        <v>936</v>
      </c>
      <c r="AA882" s="316" t="s">
        <v>936</v>
      </c>
      <c r="AB882" s="316" t="s">
        <v>938</v>
      </c>
      <c r="AC882" s="316" t="s">
        <v>938</v>
      </c>
      <c r="AD882" s="316" t="s">
        <v>938</v>
      </c>
      <c r="AE882" s="316" t="s">
        <v>938</v>
      </c>
      <c r="AF882" s="316" t="s">
        <v>938</v>
      </c>
      <c r="AG882" s="316" t="s">
        <v>938</v>
      </c>
      <c r="AH882" s="316" t="s">
        <v>938</v>
      </c>
      <c r="AI882" s="316" t="s">
        <v>938</v>
      </c>
      <c r="AJ882" s="316" t="s">
        <v>938</v>
      </c>
      <c r="AK882" s="316" t="s">
        <v>938</v>
      </c>
      <c r="AL882" s="316" t="s">
        <v>938</v>
      </c>
      <c r="AM882" s="316" t="s">
        <v>938</v>
      </c>
      <c r="AN882" s="316" t="s">
        <v>938</v>
      </c>
      <c r="AO882" s="316" t="s">
        <v>938</v>
      </c>
      <c r="AP882" s="316" t="s">
        <v>938</v>
      </c>
      <c r="AQ882" s="316" t="s">
        <v>938</v>
      </c>
      <c r="AR882" s="316" t="s">
        <v>938</v>
      </c>
    </row>
    <row r="883" spans="1:44">
      <c r="A883" s="316" t="s">
        <v>9626</v>
      </c>
      <c r="B883" s="316" t="s">
        <v>9627</v>
      </c>
      <c r="C883" s="316" t="s">
        <v>9628</v>
      </c>
      <c r="D883" s="317">
        <v>46048</v>
      </c>
      <c r="E883" s="316" t="s">
        <v>1202</v>
      </c>
      <c r="F883" s="316" t="s">
        <v>169</v>
      </c>
      <c r="G883" s="316" t="s">
        <v>7879</v>
      </c>
      <c r="H883" s="316" t="s">
        <v>3190</v>
      </c>
      <c r="I883" s="316" t="s">
        <v>3192</v>
      </c>
      <c r="J883" s="316" t="s">
        <v>938</v>
      </c>
      <c r="K883" s="316" t="s">
        <v>938</v>
      </c>
      <c r="L883" s="316" t="s">
        <v>938</v>
      </c>
      <c r="M883" s="316" t="s">
        <v>936</v>
      </c>
      <c r="N883" s="316" t="s">
        <v>938</v>
      </c>
      <c r="O883" s="316" t="s">
        <v>939</v>
      </c>
      <c r="P883" s="316" t="s">
        <v>982</v>
      </c>
      <c r="Q883" s="316" t="s">
        <v>939</v>
      </c>
      <c r="R883" s="316" t="s">
        <v>699</v>
      </c>
      <c r="S883" s="316" t="s">
        <v>982</v>
      </c>
      <c r="T883" s="316" t="s">
        <v>975</v>
      </c>
      <c r="U883" s="316" t="s">
        <v>938</v>
      </c>
      <c r="V883" s="316" t="s">
        <v>982</v>
      </c>
      <c r="W883" s="316" t="s">
        <v>982</v>
      </c>
      <c r="X883" s="316" t="s">
        <v>982</v>
      </c>
      <c r="Y883" s="316" t="s">
        <v>982</v>
      </c>
      <c r="Z883" s="316" t="s">
        <v>977</v>
      </c>
      <c r="AA883" s="316" t="s">
        <v>975</v>
      </c>
      <c r="AB883" s="316" t="s">
        <v>938</v>
      </c>
      <c r="AC883" s="316" t="s">
        <v>982</v>
      </c>
      <c r="AD883" s="316" t="s">
        <v>982</v>
      </c>
      <c r="AE883" s="316" t="s">
        <v>982</v>
      </c>
      <c r="AF883" s="316" t="s">
        <v>982</v>
      </c>
      <c r="AG883" s="316" t="s">
        <v>978</v>
      </c>
      <c r="AH883" s="316" t="s">
        <v>940</v>
      </c>
      <c r="AI883" s="316" t="s">
        <v>938</v>
      </c>
      <c r="AJ883" s="316" t="s">
        <v>978</v>
      </c>
      <c r="AK883" s="316" t="s">
        <v>978</v>
      </c>
      <c r="AL883" s="316" t="s">
        <v>947</v>
      </c>
      <c r="AM883" s="316" t="s">
        <v>982</v>
      </c>
      <c r="AN883" s="316" t="s">
        <v>978</v>
      </c>
      <c r="AO883" s="316" t="s">
        <v>699</v>
      </c>
      <c r="AP883" s="316" t="s">
        <v>938</v>
      </c>
      <c r="AQ883" s="316" t="s">
        <v>978</v>
      </c>
      <c r="AR883" s="316" t="s">
        <v>978</v>
      </c>
    </row>
    <row r="884" spans="1:44">
      <c r="A884" s="316" t="s">
        <v>9629</v>
      </c>
      <c r="B884" s="316" t="s">
        <v>9630</v>
      </c>
      <c r="C884" s="316" t="s">
        <v>9631</v>
      </c>
      <c r="D884" s="317">
        <v>46048</v>
      </c>
      <c r="E884" s="316" t="s">
        <v>1202</v>
      </c>
      <c r="F884" s="316" t="s">
        <v>169</v>
      </c>
      <c r="G884" s="316" t="s">
        <v>7879</v>
      </c>
      <c r="H884" s="316" t="s">
        <v>3190</v>
      </c>
      <c r="I884" s="316" t="s">
        <v>3192</v>
      </c>
      <c r="J884" s="316" t="s">
        <v>938</v>
      </c>
      <c r="K884" s="316" t="s">
        <v>938</v>
      </c>
      <c r="L884" s="316" t="s">
        <v>938</v>
      </c>
      <c r="M884" s="316" t="s">
        <v>936</v>
      </c>
      <c r="N884" s="316" t="s">
        <v>938</v>
      </c>
      <c r="O884" s="316" t="s">
        <v>941</v>
      </c>
      <c r="P884" s="316" t="s">
        <v>941</v>
      </c>
      <c r="Q884" s="316" t="s">
        <v>947</v>
      </c>
      <c r="R884" s="316" t="s">
        <v>947</v>
      </c>
      <c r="S884" s="316" t="s">
        <v>941</v>
      </c>
      <c r="T884" s="316" t="s">
        <v>940</v>
      </c>
      <c r="U884" s="316" t="s">
        <v>938</v>
      </c>
      <c r="V884" s="316" t="s">
        <v>939</v>
      </c>
      <c r="W884" s="316" t="s">
        <v>939</v>
      </c>
      <c r="X884" s="316" t="s">
        <v>939</v>
      </c>
      <c r="Y884" s="316" t="s">
        <v>978</v>
      </c>
      <c r="Z884" s="316" t="s">
        <v>947</v>
      </c>
      <c r="AA884" s="316" t="s">
        <v>940</v>
      </c>
      <c r="AB884" s="316" t="s">
        <v>938</v>
      </c>
      <c r="AC884" s="316" t="s">
        <v>947</v>
      </c>
      <c r="AD884" s="316" t="s">
        <v>939</v>
      </c>
      <c r="AE884" s="316" t="s">
        <v>978</v>
      </c>
      <c r="AF884" s="316" t="s">
        <v>956</v>
      </c>
      <c r="AG884" s="316" t="s">
        <v>956</v>
      </c>
      <c r="AH884" s="316" t="s">
        <v>940</v>
      </c>
      <c r="AI884" s="316" t="s">
        <v>938</v>
      </c>
      <c r="AJ884" s="316" t="s">
        <v>956</v>
      </c>
      <c r="AK884" s="316" t="s">
        <v>956</v>
      </c>
      <c r="AL884" s="316" t="s">
        <v>956</v>
      </c>
      <c r="AM884" s="316" t="s">
        <v>978</v>
      </c>
      <c r="AN884" s="316" t="s">
        <v>956</v>
      </c>
      <c r="AO884" s="316" t="s">
        <v>699</v>
      </c>
      <c r="AP884" s="316" t="s">
        <v>938</v>
      </c>
      <c r="AQ884" s="316" t="s">
        <v>978</v>
      </c>
      <c r="AR884" s="316" t="s">
        <v>956</v>
      </c>
    </row>
    <row r="885" spans="1:44">
      <c r="A885" s="316" t="s">
        <v>9632</v>
      </c>
      <c r="B885" s="316" t="s">
        <v>9633</v>
      </c>
      <c r="C885" s="316" t="s">
        <v>9634</v>
      </c>
      <c r="D885" s="317">
        <v>46048</v>
      </c>
      <c r="E885" s="316" t="s">
        <v>1202</v>
      </c>
      <c r="F885" s="316" t="s">
        <v>169</v>
      </c>
      <c r="G885" s="316" t="s">
        <v>7879</v>
      </c>
      <c r="H885" s="316" t="s">
        <v>3190</v>
      </c>
      <c r="I885" s="316" t="s">
        <v>3192</v>
      </c>
      <c r="J885" s="316" t="s">
        <v>938</v>
      </c>
      <c r="K885" s="316" t="s">
        <v>938</v>
      </c>
      <c r="L885" s="316" t="s">
        <v>938</v>
      </c>
      <c r="M885" s="316" t="s">
        <v>936</v>
      </c>
      <c r="N885" s="316" t="s">
        <v>938</v>
      </c>
      <c r="O885" s="316" t="s">
        <v>936</v>
      </c>
      <c r="P885" s="316" t="s">
        <v>975</v>
      </c>
      <c r="Q885" s="316" t="s">
        <v>947</v>
      </c>
      <c r="R885" s="316" t="s">
        <v>941</v>
      </c>
      <c r="S885" s="316" t="s">
        <v>982</v>
      </c>
      <c r="T885" s="316" t="s">
        <v>970</v>
      </c>
      <c r="U885" s="316" t="s">
        <v>938</v>
      </c>
      <c r="V885" s="316" t="s">
        <v>941</v>
      </c>
      <c r="W885" s="316" t="s">
        <v>941</v>
      </c>
      <c r="X885" s="316" t="s">
        <v>982</v>
      </c>
      <c r="Y885" s="316" t="s">
        <v>941</v>
      </c>
      <c r="Z885" s="316" t="s">
        <v>941</v>
      </c>
      <c r="AA885" s="316" t="s">
        <v>940</v>
      </c>
      <c r="AB885" s="316" t="s">
        <v>938</v>
      </c>
      <c r="AC885" s="316" t="s">
        <v>936</v>
      </c>
      <c r="AD885" s="316" t="s">
        <v>947</v>
      </c>
      <c r="AE885" s="316" t="s">
        <v>941</v>
      </c>
      <c r="AF885" s="316" t="s">
        <v>941</v>
      </c>
      <c r="AG885" s="316" t="s">
        <v>947</v>
      </c>
      <c r="AH885" s="316" t="s">
        <v>940</v>
      </c>
      <c r="AI885" s="316" t="s">
        <v>938</v>
      </c>
      <c r="AJ885" s="316" t="s">
        <v>956</v>
      </c>
      <c r="AK885" s="316" t="s">
        <v>956</v>
      </c>
      <c r="AL885" s="316" t="s">
        <v>941</v>
      </c>
      <c r="AM885" s="316" t="s">
        <v>941</v>
      </c>
      <c r="AN885" s="316" t="s">
        <v>947</v>
      </c>
      <c r="AO885" s="316" t="s">
        <v>936</v>
      </c>
      <c r="AP885" s="316" t="s">
        <v>938</v>
      </c>
      <c r="AQ885" s="316" t="s">
        <v>956</v>
      </c>
      <c r="AR885" s="316" t="s">
        <v>956</v>
      </c>
    </row>
    <row r="886" spans="1:44">
      <c r="A886" s="316" t="s">
        <v>9635</v>
      </c>
      <c r="B886" s="316" t="s">
        <v>9636</v>
      </c>
      <c r="C886" s="316" t="s">
        <v>9637</v>
      </c>
      <c r="D886" s="317">
        <v>46046</v>
      </c>
      <c r="E886" s="316" t="s">
        <v>1202</v>
      </c>
      <c r="F886" s="316" t="s">
        <v>644</v>
      </c>
      <c r="G886" s="316" t="s">
        <v>7879</v>
      </c>
      <c r="H886" s="316" t="s">
        <v>3190</v>
      </c>
      <c r="I886" s="316" t="s">
        <v>3563</v>
      </c>
      <c r="J886" s="316" t="s">
        <v>938</v>
      </c>
      <c r="K886" s="316" t="s">
        <v>938</v>
      </c>
      <c r="L886" s="316" t="s">
        <v>938</v>
      </c>
      <c r="M886" s="316" t="s">
        <v>1056</v>
      </c>
      <c r="N886" s="316" t="s">
        <v>962</v>
      </c>
      <c r="O886" s="316" t="s">
        <v>955</v>
      </c>
      <c r="P886" s="316" t="s">
        <v>955</v>
      </c>
      <c r="Q886" s="316" t="s">
        <v>947</v>
      </c>
      <c r="R886" s="316" t="s">
        <v>947</v>
      </c>
      <c r="S886" s="316" t="s">
        <v>947</v>
      </c>
      <c r="T886" s="316" t="s">
        <v>940</v>
      </c>
      <c r="U886" s="316" t="s">
        <v>938</v>
      </c>
      <c r="V886" s="316" t="s">
        <v>956</v>
      </c>
      <c r="W886" s="316" t="s">
        <v>978</v>
      </c>
      <c r="X886" s="316" t="s">
        <v>978</v>
      </c>
      <c r="Y886" s="316" t="s">
        <v>953</v>
      </c>
      <c r="Z886" s="316" t="s">
        <v>941</v>
      </c>
      <c r="AA886" s="316" t="s">
        <v>940</v>
      </c>
      <c r="AB886" s="316" t="s">
        <v>938</v>
      </c>
      <c r="AC886" s="316" t="s">
        <v>947</v>
      </c>
      <c r="AD886" s="316" t="s">
        <v>947</v>
      </c>
      <c r="AE886" s="316" t="s">
        <v>941</v>
      </c>
      <c r="AF886" s="316" t="s">
        <v>939</v>
      </c>
      <c r="AG886" s="316" t="s">
        <v>939</v>
      </c>
      <c r="AH886" s="316" t="s">
        <v>961</v>
      </c>
      <c r="AI886" s="316" t="s">
        <v>938</v>
      </c>
      <c r="AJ886" s="316" t="s">
        <v>978</v>
      </c>
      <c r="AK886" s="316" t="s">
        <v>956</v>
      </c>
      <c r="AL886" s="316" t="s">
        <v>955</v>
      </c>
      <c r="AM886" s="316" t="s">
        <v>955</v>
      </c>
      <c r="AN886" s="316" t="s">
        <v>947</v>
      </c>
      <c r="AO886" s="316" t="s">
        <v>699</v>
      </c>
      <c r="AP886" s="316" t="s">
        <v>938</v>
      </c>
      <c r="AQ886" s="316" t="s">
        <v>956</v>
      </c>
      <c r="AR886" s="316" t="s">
        <v>956</v>
      </c>
    </row>
    <row r="887" spans="1:44">
      <c r="A887" s="316" t="s">
        <v>9638</v>
      </c>
      <c r="B887" s="316" t="s">
        <v>9639</v>
      </c>
      <c r="C887" s="316" t="s">
        <v>9640</v>
      </c>
      <c r="D887" s="317">
        <v>46048</v>
      </c>
      <c r="E887" s="316" t="s">
        <v>1202</v>
      </c>
      <c r="F887" s="316" t="s">
        <v>169</v>
      </c>
      <c r="G887" s="316" t="s">
        <v>7879</v>
      </c>
      <c r="H887" s="316" t="s">
        <v>3190</v>
      </c>
      <c r="I887" s="316" t="s">
        <v>3192</v>
      </c>
      <c r="J887" s="316" t="s">
        <v>938</v>
      </c>
      <c r="K887" s="316" t="s">
        <v>938</v>
      </c>
      <c r="L887" s="316" t="s">
        <v>938</v>
      </c>
      <c r="M887" s="316" t="s">
        <v>936</v>
      </c>
      <c r="N887" s="316" t="s">
        <v>938</v>
      </c>
      <c r="O887" s="316" t="s">
        <v>941</v>
      </c>
      <c r="P887" s="316" t="s">
        <v>955</v>
      </c>
      <c r="Q887" s="316" t="s">
        <v>947</v>
      </c>
      <c r="R887" s="316" t="s">
        <v>941</v>
      </c>
      <c r="S887" s="316" t="s">
        <v>941</v>
      </c>
      <c r="T887" s="316" t="s">
        <v>947</v>
      </c>
      <c r="U887" s="316" t="s">
        <v>940</v>
      </c>
      <c r="V887" s="316" t="s">
        <v>941</v>
      </c>
      <c r="W887" s="316" t="s">
        <v>941</v>
      </c>
      <c r="X887" s="316" t="s">
        <v>941</v>
      </c>
      <c r="Y887" s="316" t="s">
        <v>936</v>
      </c>
      <c r="Z887" s="316" t="s">
        <v>941</v>
      </c>
      <c r="AA887" s="316" t="s">
        <v>940</v>
      </c>
      <c r="AB887" s="316" t="s">
        <v>940</v>
      </c>
      <c r="AC887" s="316" t="s">
        <v>947</v>
      </c>
      <c r="AD887" s="316" t="s">
        <v>947</v>
      </c>
      <c r="AE887" s="316" t="s">
        <v>947</v>
      </c>
      <c r="AF887" s="316" t="s">
        <v>941</v>
      </c>
      <c r="AG887" s="316" t="s">
        <v>941</v>
      </c>
      <c r="AH887" s="316" t="s">
        <v>940</v>
      </c>
      <c r="AI887" s="316" t="s">
        <v>938</v>
      </c>
      <c r="AJ887" s="316" t="s">
        <v>956</v>
      </c>
      <c r="AK887" s="316" t="s">
        <v>956</v>
      </c>
      <c r="AL887" s="316" t="s">
        <v>941</v>
      </c>
      <c r="AM887" s="316" t="s">
        <v>947</v>
      </c>
      <c r="AN887" s="316" t="s">
        <v>947</v>
      </c>
      <c r="AO887" s="316" t="s">
        <v>935</v>
      </c>
      <c r="AP887" s="316" t="s">
        <v>938</v>
      </c>
      <c r="AQ887" s="316" t="s">
        <v>956</v>
      </c>
      <c r="AR887" s="316" t="s">
        <v>941</v>
      </c>
    </row>
    <row r="888" spans="1:44">
      <c r="A888" s="316" t="s">
        <v>7675</v>
      </c>
      <c r="B888" s="316" t="s">
        <v>7676</v>
      </c>
      <c r="C888" s="316" t="s">
        <v>9641</v>
      </c>
      <c r="D888" s="317">
        <v>46049</v>
      </c>
      <c r="E888" s="316" t="s">
        <v>1202</v>
      </c>
      <c r="F888" s="316" t="s">
        <v>644</v>
      </c>
      <c r="G888" s="316" t="s">
        <v>7879</v>
      </c>
      <c r="H888" s="316" t="s">
        <v>3190</v>
      </c>
      <c r="I888" s="316" t="s">
        <v>3191</v>
      </c>
      <c r="J888" s="316" t="s">
        <v>938</v>
      </c>
      <c r="K888" s="316" t="s">
        <v>938</v>
      </c>
      <c r="L888" s="316" t="s">
        <v>938</v>
      </c>
      <c r="M888" s="316" t="s">
        <v>938</v>
      </c>
      <c r="N888" s="316" t="s">
        <v>938</v>
      </c>
      <c r="O888" s="316" t="s">
        <v>936</v>
      </c>
      <c r="P888" s="316" t="s">
        <v>956</v>
      </c>
      <c r="Q888" s="316" t="s">
        <v>947</v>
      </c>
      <c r="R888" s="316" t="s">
        <v>947</v>
      </c>
      <c r="S888" s="316" t="s">
        <v>947</v>
      </c>
      <c r="T888" s="316" t="s">
        <v>935</v>
      </c>
      <c r="U888" s="316" t="s">
        <v>938</v>
      </c>
      <c r="V888" s="316" t="s">
        <v>939</v>
      </c>
      <c r="W888" s="316" t="s">
        <v>41</v>
      </c>
      <c r="X888" s="316" t="s">
        <v>939</v>
      </c>
      <c r="Y888" s="316" t="s">
        <v>947</v>
      </c>
      <c r="Z888" s="316" t="s">
        <v>947</v>
      </c>
      <c r="AA888" s="316" t="s">
        <v>936</v>
      </c>
      <c r="AB888" s="316" t="s">
        <v>938</v>
      </c>
      <c r="AC888" s="316" t="s">
        <v>982</v>
      </c>
      <c r="AD888" s="316" t="s">
        <v>941</v>
      </c>
      <c r="AE888" s="316" t="s">
        <v>982</v>
      </c>
      <c r="AF888" s="316" t="s">
        <v>941</v>
      </c>
      <c r="AG888" s="316" t="s">
        <v>941</v>
      </c>
      <c r="AH888" s="316" t="s">
        <v>935</v>
      </c>
      <c r="AI888" s="316" t="s">
        <v>938</v>
      </c>
      <c r="AJ888" s="316" t="s">
        <v>941</v>
      </c>
      <c r="AK888" s="316" t="s">
        <v>956</v>
      </c>
      <c r="AL888" s="316" t="s">
        <v>956</v>
      </c>
      <c r="AM888" s="316" t="s">
        <v>978</v>
      </c>
      <c r="AN888" s="316" t="s">
        <v>978</v>
      </c>
      <c r="AO888" s="316" t="s">
        <v>699</v>
      </c>
      <c r="AP888" s="316" t="s">
        <v>961</v>
      </c>
      <c r="AQ888" s="316" t="s">
        <v>978</v>
      </c>
      <c r="AR888" s="316" t="s">
        <v>978</v>
      </c>
    </row>
    <row r="889" spans="1:44">
      <c r="A889" s="316" t="s">
        <v>9642</v>
      </c>
      <c r="B889" s="316" t="s">
        <v>9643</v>
      </c>
      <c r="C889" s="316" t="s">
        <v>9644</v>
      </c>
      <c r="D889" s="317">
        <v>46049</v>
      </c>
      <c r="E889" s="316" t="s">
        <v>1202</v>
      </c>
      <c r="F889" s="316" t="s">
        <v>644</v>
      </c>
      <c r="G889" s="316" t="s">
        <v>7879</v>
      </c>
      <c r="H889" s="316" t="s">
        <v>3190</v>
      </c>
      <c r="I889" s="316" t="s">
        <v>3459</v>
      </c>
      <c r="J889" s="316" t="s">
        <v>938</v>
      </c>
      <c r="K889" s="316" t="s">
        <v>938</v>
      </c>
      <c r="L889" s="316" t="s">
        <v>938</v>
      </c>
      <c r="M889" s="316" t="s">
        <v>938</v>
      </c>
      <c r="N889" s="316" t="s">
        <v>938</v>
      </c>
      <c r="O889" s="316" t="s">
        <v>936</v>
      </c>
      <c r="P889" s="316" t="s">
        <v>970</v>
      </c>
      <c r="Q889" s="316" t="s">
        <v>947</v>
      </c>
      <c r="R889" s="316" t="s">
        <v>956</v>
      </c>
      <c r="S889" s="316" t="s">
        <v>956</v>
      </c>
      <c r="T889" s="316" t="s">
        <v>935</v>
      </c>
      <c r="U889" s="316" t="s">
        <v>961</v>
      </c>
      <c r="V889" s="316" t="s">
        <v>955</v>
      </c>
      <c r="W889" s="316" t="s">
        <v>953</v>
      </c>
      <c r="X889" s="316" t="s">
        <v>955</v>
      </c>
      <c r="Y889" s="316" t="s">
        <v>953</v>
      </c>
      <c r="Z889" s="316" t="s">
        <v>941</v>
      </c>
      <c r="AA889" s="316" t="s">
        <v>956</v>
      </c>
      <c r="AB889" s="316" t="s">
        <v>961</v>
      </c>
      <c r="AC889" s="316" t="s">
        <v>941</v>
      </c>
      <c r="AD889" s="316" t="s">
        <v>941</v>
      </c>
      <c r="AE889" s="316" t="s">
        <v>941</v>
      </c>
      <c r="AF889" s="316" t="s">
        <v>941</v>
      </c>
      <c r="AG889" s="316" t="s">
        <v>941</v>
      </c>
      <c r="AH889" s="316" t="s">
        <v>935</v>
      </c>
      <c r="AI889" s="316" t="s">
        <v>938</v>
      </c>
      <c r="AJ889" s="316" t="s">
        <v>978</v>
      </c>
      <c r="AK889" s="316" t="s">
        <v>956</v>
      </c>
      <c r="AL889" s="316" t="s">
        <v>941</v>
      </c>
      <c r="AM889" s="316" t="s">
        <v>941</v>
      </c>
      <c r="AN889" s="316" t="s">
        <v>941</v>
      </c>
      <c r="AO889" s="316" t="s">
        <v>699</v>
      </c>
      <c r="AP889" s="316" t="s">
        <v>961</v>
      </c>
      <c r="AQ889" s="316" t="s">
        <v>978</v>
      </c>
      <c r="AR889" s="316" t="s">
        <v>978</v>
      </c>
    </row>
    <row r="890" spans="1:44">
      <c r="A890" s="316" t="s">
        <v>9645</v>
      </c>
      <c r="B890" s="316" t="s">
        <v>9646</v>
      </c>
      <c r="C890" s="316" t="s">
        <v>9647</v>
      </c>
      <c r="D890" s="317">
        <v>46049</v>
      </c>
      <c r="E890" s="316" t="s">
        <v>7891</v>
      </c>
      <c r="F890" s="316" t="s">
        <v>169</v>
      </c>
      <c r="G890" s="316" t="s">
        <v>7879</v>
      </c>
      <c r="H890" s="316" t="s">
        <v>3190</v>
      </c>
      <c r="I890" s="316" t="s">
        <v>3192</v>
      </c>
      <c r="J890" s="316" t="s">
        <v>938</v>
      </c>
      <c r="K890" s="316" t="s">
        <v>938</v>
      </c>
      <c r="L890" s="316" t="s">
        <v>938</v>
      </c>
      <c r="M890" s="316" t="s">
        <v>938</v>
      </c>
      <c r="N890" s="316" t="s">
        <v>938</v>
      </c>
      <c r="O890" s="316" t="s">
        <v>936</v>
      </c>
      <c r="P890" s="316" t="s">
        <v>955</v>
      </c>
      <c r="Q890" s="316" t="s">
        <v>961</v>
      </c>
      <c r="R890" s="316" t="s">
        <v>941</v>
      </c>
      <c r="S890" s="316" t="s">
        <v>982</v>
      </c>
      <c r="T890" s="316" t="s">
        <v>978</v>
      </c>
      <c r="U890" s="316" t="s">
        <v>962</v>
      </c>
      <c r="V890" s="316" t="s">
        <v>939</v>
      </c>
      <c r="W890" s="316" t="s">
        <v>982</v>
      </c>
      <c r="X890" s="316" t="s">
        <v>941</v>
      </c>
      <c r="Y890" s="316" t="s">
        <v>941</v>
      </c>
      <c r="Z890" s="316" t="s">
        <v>939</v>
      </c>
      <c r="AA890" s="316" t="s">
        <v>941</v>
      </c>
      <c r="AB890" s="316" t="s">
        <v>961</v>
      </c>
      <c r="AC890" s="316" t="s">
        <v>961</v>
      </c>
      <c r="AD890" s="316" t="s">
        <v>939</v>
      </c>
      <c r="AE890" s="316" t="s">
        <v>941</v>
      </c>
      <c r="AF890" s="316" t="s">
        <v>966</v>
      </c>
      <c r="AG890" s="316" t="s">
        <v>941</v>
      </c>
      <c r="AH890" s="316" t="s">
        <v>956</v>
      </c>
      <c r="AI890" s="316" t="s">
        <v>940</v>
      </c>
      <c r="AJ890" s="316" t="s">
        <v>939</v>
      </c>
      <c r="AK890" s="316" t="s">
        <v>982</v>
      </c>
      <c r="AL890" s="316" t="s">
        <v>941</v>
      </c>
      <c r="AM890" s="316" t="s">
        <v>939</v>
      </c>
      <c r="AN890" s="316" t="s">
        <v>939</v>
      </c>
      <c r="AO890" s="316" t="s">
        <v>940</v>
      </c>
      <c r="AP890" s="316" t="s">
        <v>961</v>
      </c>
      <c r="AQ890" s="316" t="s">
        <v>936</v>
      </c>
      <c r="AR890" s="316" t="s">
        <v>939</v>
      </c>
    </row>
    <row r="891" spans="1:44">
      <c r="A891" s="316" t="s">
        <v>9648</v>
      </c>
      <c r="B891" s="316" t="s">
        <v>9649</v>
      </c>
      <c r="C891" s="316" t="s">
        <v>9650</v>
      </c>
      <c r="D891" s="317">
        <v>46049</v>
      </c>
      <c r="E891" s="316" t="s">
        <v>1202</v>
      </c>
      <c r="F891" s="316" t="s">
        <v>644</v>
      </c>
      <c r="G891" s="316" t="s">
        <v>7879</v>
      </c>
      <c r="H891" s="316" t="s">
        <v>3190</v>
      </c>
      <c r="I891" s="316" t="s">
        <v>3444</v>
      </c>
      <c r="J891" s="316" t="s">
        <v>938</v>
      </c>
      <c r="K891" s="316" t="s">
        <v>938</v>
      </c>
      <c r="L891" s="316" t="s">
        <v>938</v>
      </c>
      <c r="M891" s="316" t="s">
        <v>938</v>
      </c>
      <c r="N891" s="316" t="s">
        <v>938</v>
      </c>
      <c r="O891" s="316" t="s">
        <v>936</v>
      </c>
      <c r="P891" s="316" t="s">
        <v>978</v>
      </c>
      <c r="Q891" s="316" t="s">
        <v>939</v>
      </c>
      <c r="R891" s="316" t="s">
        <v>956</v>
      </c>
      <c r="S891" s="316" t="s">
        <v>939</v>
      </c>
      <c r="T891" s="316" t="s">
        <v>935</v>
      </c>
      <c r="U891" s="316" t="s">
        <v>938</v>
      </c>
      <c r="V891" s="316" t="s">
        <v>978</v>
      </c>
      <c r="W891" s="316" t="s">
        <v>978</v>
      </c>
      <c r="X891" s="316" t="s">
        <v>978</v>
      </c>
      <c r="Y891" s="316" t="s">
        <v>955</v>
      </c>
      <c r="Z891" s="316" t="s">
        <v>947</v>
      </c>
      <c r="AA891" s="316" t="s">
        <v>956</v>
      </c>
      <c r="AB891" s="316" t="s">
        <v>938</v>
      </c>
      <c r="AC891" s="316" t="s">
        <v>956</v>
      </c>
      <c r="AD891" s="316" t="s">
        <v>956</v>
      </c>
      <c r="AE891" s="316" t="s">
        <v>941</v>
      </c>
      <c r="AF891" s="316" t="s">
        <v>941</v>
      </c>
      <c r="AG891" s="316" t="s">
        <v>956</v>
      </c>
      <c r="AH891" s="316" t="s">
        <v>935</v>
      </c>
      <c r="AI891" s="316" t="s">
        <v>938</v>
      </c>
      <c r="AJ891" s="316" t="s">
        <v>956</v>
      </c>
      <c r="AK891" s="316" t="s">
        <v>947</v>
      </c>
      <c r="AL891" s="316" t="s">
        <v>978</v>
      </c>
      <c r="AM891" s="316" t="s">
        <v>956</v>
      </c>
      <c r="AN891" s="316" t="s">
        <v>941</v>
      </c>
      <c r="AO891" s="316" t="s">
        <v>699</v>
      </c>
      <c r="AP891" s="316" t="s">
        <v>938</v>
      </c>
      <c r="AQ891" s="316" t="s">
        <v>956</v>
      </c>
      <c r="AR891" s="316" t="s">
        <v>956</v>
      </c>
    </row>
    <row r="892" spans="1:44">
      <c r="A892" s="316" t="s">
        <v>9651</v>
      </c>
      <c r="B892" s="316" t="s">
        <v>9652</v>
      </c>
      <c r="C892" s="316" t="s">
        <v>9653</v>
      </c>
      <c r="D892" s="317">
        <v>46049</v>
      </c>
      <c r="E892" s="316" t="s">
        <v>1202</v>
      </c>
      <c r="F892" s="316" t="s">
        <v>644</v>
      </c>
      <c r="G892" s="316" t="s">
        <v>7879</v>
      </c>
      <c r="H892" s="316" t="s">
        <v>3190</v>
      </c>
      <c r="I892" s="316" t="s">
        <v>8577</v>
      </c>
      <c r="J892" s="316" t="s">
        <v>938</v>
      </c>
      <c r="K892" s="316" t="s">
        <v>938</v>
      </c>
      <c r="L892" s="316" t="s">
        <v>938</v>
      </c>
      <c r="M892" s="316" t="s">
        <v>938</v>
      </c>
      <c r="N892" s="316" t="s">
        <v>938</v>
      </c>
      <c r="O892" s="316" t="s">
        <v>936</v>
      </c>
      <c r="P892" s="316" t="s">
        <v>961</v>
      </c>
      <c r="Q892" s="316" t="s">
        <v>947</v>
      </c>
      <c r="R892" s="316" t="s">
        <v>961</v>
      </c>
      <c r="S892" s="316" t="s">
        <v>936</v>
      </c>
      <c r="T892" s="316" t="s">
        <v>936</v>
      </c>
      <c r="U892" s="316" t="s">
        <v>938</v>
      </c>
      <c r="V892" s="316" t="s">
        <v>936</v>
      </c>
      <c r="W892" s="316" t="s">
        <v>936</v>
      </c>
      <c r="X892" s="316" t="s">
        <v>936</v>
      </c>
      <c r="Y892" s="316" t="s">
        <v>936</v>
      </c>
      <c r="Z892" s="316" t="s">
        <v>936</v>
      </c>
      <c r="AA892" s="316" t="s">
        <v>936</v>
      </c>
      <c r="AB892" s="316" t="s">
        <v>938</v>
      </c>
      <c r="AC892" s="316" t="s">
        <v>938</v>
      </c>
      <c r="AD892" s="316" t="s">
        <v>938</v>
      </c>
      <c r="AE892" s="316" t="s">
        <v>938</v>
      </c>
      <c r="AF892" s="316" t="s">
        <v>938</v>
      </c>
      <c r="AG892" s="316" t="s">
        <v>938</v>
      </c>
      <c r="AH892" s="316" t="s">
        <v>938</v>
      </c>
      <c r="AI892" s="316" t="s">
        <v>938</v>
      </c>
      <c r="AJ892" s="316" t="s">
        <v>938</v>
      </c>
      <c r="AK892" s="316" t="s">
        <v>938</v>
      </c>
      <c r="AL892" s="316" t="s">
        <v>938</v>
      </c>
      <c r="AM892" s="316" t="s">
        <v>938</v>
      </c>
      <c r="AN892" s="316" t="s">
        <v>938</v>
      </c>
      <c r="AO892" s="316" t="s">
        <v>938</v>
      </c>
      <c r="AP892" s="316" t="s">
        <v>938</v>
      </c>
      <c r="AQ892" s="316" t="s">
        <v>938</v>
      </c>
      <c r="AR892" s="316" t="s">
        <v>938</v>
      </c>
    </row>
    <row r="893" spans="1:44">
      <c r="A893" s="316" t="s">
        <v>9654</v>
      </c>
      <c r="B893" s="316" t="s">
        <v>9655</v>
      </c>
      <c r="C893" s="316" t="s">
        <v>9656</v>
      </c>
      <c r="D893" s="317">
        <v>46049</v>
      </c>
      <c r="E893" s="316" t="s">
        <v>1202</v>
      </c>
      <c r="F893" s="316" t="s">
        <v>644</v>
      </c>
      <c r="G893" s="316" t="s">
        <v>7879</v>
      </c>
      <c r="H893" s="316" t="s">
        <v>3190</v>
      </c>
      <c r="I893" s="316" t="s">
        <v>8577</v>
      </c>
      <c r="J893" s="316" t="s">
        <v>938</v>
      </c>
      <c r="K893" s="316" t="s">
        <v>938</v>
      </c>
      <c r="L893" s="316" t="s">
        <v>938</v>
      </c>
      <c r="M893" s="316" t="s">
        <v>938</v>
      </c>
      <c r="N893" s="316" t="s">
        <v>938</v>
      </c>
      <c r="O893" s="316" t="s">
        <v>936</v>
      </c>
      <c r="P893" s="316" t="s">
        <v>961</v>
      </c>
      <c r="Q893" s="316" t="s">
        <v>947</v>
      </c>
      <c r="R893" s="316" t="s">
        <v>941</v>
      </c>
      <c r="S893" s="316" t="s">
        <v>941</v>
      </c>
      <c r="T893" s="316" t="s">
        <v>975</v>
      </c>
      <c r="U893" s="316" t="s">
        <v>938</v>
      </c>
      <c r="V893" s="316" t="s">
        <v>955</v>
      </c>
      <c r="W893" s="316" t="s">
        <v>978</v>
      </c>
      <c r="X893" s="316" t="s">
        <v>942</v>
      </c>
      <c r="Y893" s="316" t="s">
        <v>942</v>
      </c>
      <c r="Z893" s="316" t="s">
        <v>956</v>
      </c>
      <c r="AA893" s="316" t="s">
        <v>940</v>
      </c>
      <c r="AB893" s="316" t="s">
        <v>938</v>
      </c>
      <c r="AC893" s="316" t="s">
        <v>947</v>
      </c>
      <c r="AD893" s="316" t="s">
        <v>947</v>
      </c>
      <c r="AE893" s="316" t="s">
        <v>947</v>
      </c>
      <c r="AF893" s="316" t="s">
        <v>955</v>
      </c>
      <c r="AG893" s="316" t="s">
        <v>956</v>
      </c>
      <c r="AH893" s="316" t="s">
        <v>940</v>
      </c>
      <c r="AI893" s="316" t="s">
        <v>938</v>
      </c>
      <c r="AJ893" s="316" t="s">
        <v>956</v>
      </c>
      <c r="AK893" s="316" t="s">
        <v>956</v>
      </c>
      <c r="AL893" s="316" t="s">
        <v>956</v>
      </c>
      <c r="AM893" s="316" t="s">
        <v>978</v>
      </c>
      <c r="AN893" s="316" t="s">
        <v>956</v>
      </c>
      <c r="AO893" s="316" t="s">
        <v>699</v>
      </c>
      <c r="AP893" s="316" t="s">
        <v>938</v>
      </c>
      <c r="AQ893" s="316" t="s">
        <v>956</v>
      </c>
      <c r="AR893" s="316" t="s">
        <v>956</v>
      </c>
    </row>
    <row r="894" spans="1:44">
      <c r="A894" s="316" t="s">
        <v>9657</v>
      </c>
      <c r="B894" s="316" t="s">
        <v>9658</v>
      </c>
      <c r="C894" s="316" t="s">
        <v>9659</v>
      </c>
      <c r="D894" s="317">
        <v>46049</v>
      </c>
      <c r="E894" s="316" t="s">
        <v>1202</v>
      </c>
      <c r="F894" s="316" t="s">
        <v>644</v>
      </c>
      <c r="G894" s="316" t="s">
        <v>7879</v>
      </c>
      <c r="H894" s="316" t="s">
        <v>3190</v>
      </c>
      <c r="I894" s="316" t="s">
        <v>8577</v>
      </c>
      <c r="J894" s="316" t="s">
        <v>938</v>
      </c>
      <c r="K894" s="316" t="s">
        <v>938</v>
      </c>
      <c r="L894" s="316" t="s">
        <v>938</v>
      </c>
      <c r="M894" s="316" t="s">
        <v>938</v>
      </c>
      <c r="N894" s="316" t="s">
        <v>938</v>
      </c>
      <c r="O894" s="316" t="s">
        <v>936</v>
      </c>
      <c r="P894" s="316" t="s">
        <v>961</v>
      </c>
      <c r="Q894" s="316" t="s">
        <v>947</v>
      </c>
      <c r="R894" s="316" t="s">
        <v>941</v>
      </c>
      <c r="S894" s="316" t="s">
        <v>941</v>
      </c>
      <c r="T894" s="316" t="s">
        <v>975</v>
      </c>
      <c r="U894" s="316" t="s">
        <v>961</v>
      </c>
      <c r="V894" s="316" t="s">
        <v>955</v>
      </c>
      <c r="W894" s="316" t="s">
        <v>978</v>
      </c>
      <c r="X894" s="316" t="s">
        <v>978</v>
      </c>
      <c r="Y894" s="316" t="s">
        <v>942</v>
      </c>
      <c r="Z894" s="316" t="s">
        <v>941</v>
      </c>
      <c r="AA894" s="316" t="s">
        <v>940</v>
      </c>
      <c r="AB894" s="316" t="s">
        <v>938</v>
      </c>
      <c r="AC894" s="316" t="s">
        <v>956</v>
      </c>
      <c r="AD894" s="316" t="s">
        <v>947</v>
      </c>
      <c r="AE894" s="316" t="s">
        <v>956</v>
      </c>
      <c r="AF894" s="316" t="s">
        <v>955</v>
      </c>
      <c r="AG894" s="316" t="s">
        <v>956</v>
      </c>
      <c r="AH894" s="316" t="s">
        <v>940</v>
      </c>
      <c r="AI894" s="316" t="s">
        <v>938</v>
      </c>
      <c r="AJ894" s="316" t="s">
        <v>956</v>
      </c>
      <c r="AK894" s="316" t="s">
        <v>956</v>
      </c>
      <c r="AL894" s="316" t="s">
        <v>941</v>
      </c>
      <c r="AM894" s="316" t="s">
        <v>978</v>
      </c>
      <c r="AN894" s="316" t="s">
        <v>956</v>
      </c>
      <c r="AO894" s="316" t="s">
        <v>699</v>
      </c>
      <c r="AP894" s="316" t="s">
        <v>938</v>
      </c>
      <c r="AQ894" s="316" t="s">
        <v>956</v>
      </c>
      <c r="AR894" s="316" t="s">
        <v>956</v>
      </c>
    </row>
    <row r="895" spans="1:44">
      <c r="A895" s="316" t="s">
        <v>9660</v>
      </c>
      <c r="B895" s="316" t="s">
        <v>9661</v>
      </c>
      <c r="C895" s="316" t="s">
        <v>9662</v>
      </c>
      <c r="D895" s="317">
        <v>46049</v>
      </c>
      <c r="E895" s="316" t="s">
        <v>1202</v>
      </c>
      <c r="F895" s="316" t="s">
        <v>644</v>
      </c>
      <c r="G895" s="316" t="s">
        <v>7879</v>
      </c>
      <c r="H895" s="316" t="s">
        <v>3190</v>
      </c>
      <c r="I895" s="316" t="s">
        <v>3451</v>
      </c>
      <c r="J895" s="316" t="s">
        <v>938</v>
      </c>
      <c r="K895" s="316" t="s">
        <v>938</v>
      </c>
      <c r="L895" s="316" t="s">
        <v>938</v>
      </c>
      <c r="M895" s="316" t="s">
        <v>938</v>
      </c>
      <c r="N895" s="316" t="s">
        <v>938</v>
      </c>
      <c r="O895" s="316" t="s">
        <v>936</v>
      </c>
      <c r="P895" s="316" t="s">
        <v>946</v>
      </c>
      <c r="Q895" s="316" t="s">
        <v>699</v>
      </c>
      <c r="R895" s="316" t="s">
        <v>982</v>
      </c>
      <c r="S895" s="316" t="s">
        <v>941</v>
      </c>
      <c r="T895" s="316" t="s">
        <v>939</v>
      </c>
      <c r="U895" s="316" t="s">
        <v>961</v>
      </c>
      <c r="V895" s="316" t="s">
        <v>956</v>
      </c>
      <c r="W895" s="316" t="s">
        <v>953</v>
      </c>
      <c r="X895" s="316" t="s">
        <v>955</v>
      </c>
      <c r="Y895" s="316" t="s">
        <v>953</v>
      </c>
      <c r="Z895" s="316" t="s">
        <v>982</v>
      </c>
      <c r="AA895" s="316" t="s">
        <v>947</v>
      </c>
      <c r="AB895" s="316" t="s">
        <v>940</v>
      </c>
      <c r="AC895" s="316" t="s">
        <v>941</v>
      </c>
      <c r="AD895" s="316" t="s">
        <v>941</v>
      </c>
      <c r="AE895" s="316" t="s">
        <v>941</v>
      </c>
      <c r="AF895" s="316" t="s">
        <v>941</v>
      </c>
      <c r="AG895" s="316" t="s">
        <v>956</v>
      </c>
      <c r="AH895" s="316" t="s">
        <v>936</v>
      </c>
      <c r="AI895" s="316" t="s">
        <v>938</v>
      </c>
      <c r="AJ895" s="316" t="s">
        <v>956</v>
      </c>
      <c r="AK895" s="316" t="s">
        <v>956</v>
      </c>
      <c r="AL895" s="316" t="s">
        <v>956</v>
      </c>
      <c r="AM895" s="316" t="s">
        <v>956</v>
      </c>
      <c r="AN895" s="316" t="s">
        <v>956</v>
      </c>
      <c r="AO895" s="316" t="s">
        <v>699</v>
      </c>
      <c r="AP895" s="316" t="s">
        <v>938</v>
      </c>
      <c r="AQ895" s="316" t="s">
        <v>956</v>
      </c>
      <c r="AR895" s="316" t="s">
        <v>941</v>
      </c>
    </row>
    <row r="896" spans="1:44">
      <c r="A896" s="316" t="s">
        <v>9663</v>
      </c>
      <c r="B896" s="316" t="s">
        <v>9664</v>
      </c>
      <c r="C896" s="316" t="s">
        <v>9665</v>
      </c>
      <c r="D896" s="317">
        <v>46049</v>
      </c>
      <c r="E896" s="316" t="s">
        <v>1202</v>
      </c>
      <c r="F896" s="316" t="s">
        <v>644</v>
      </c>
      <c r="G896" s="316" t="s">
        <v>7879</v>
      </c>
      <c r="H896" s="316" t="s">
        <v>3190</v>
      </c>
      <c r="I896" s="316" t="s">
        <v>8577</v>
      </c>
      <c r="J896" s="316" t="s">
        <v>938</v>
      </c>
      <c r="K896" s="316" t="s">
        <v>938</v>
      </c>
      <c r="L896" s="316" t="s">
        <v>938</v>
      </c>
      <c r="M896" s="316" t="s">
        <v>938</v>
      </c>
      <c r="N896" s="316" t="s">
        <v>938</v>
      </c>
      <c r="O896" s="316" t="s">
        <v>936</v>
      </c>
      <c r="P896" s="316" t="s">
        <v>961</v>
      </c>
      <c r="Q896" s="316" t="s">
        <v>947</v>
      </c>
      <c r="R896" s="316" t="s">
        <v>941</v>
      </c>
      <c r="S896" s="316" t="s">
        <v>941</v>
      </c>
      <c r="T896" s="316" t="s">
        <v>940</v>
      </c>
      <c r="U896" s="316" t="s">
        <v>962</v>
      </c>
      <c r="V896" s="316" t="s">
        <v>955</v>
      </c>
      <c r="W896" s="316" t="s">
        <v>978</v>
      </c>
      <c r="X896" s="316" t="s">
        <v>978</v>
      </c>
      <c r="Y896" s="316" t="s">
        <v>942</v>
      </c>
      <c r="Z896" s="316" t="s">
        <v>941</v>
      </c>
      <c r="AA896" s="316" t="s">
        <v>940</v>
      </c>
      <c r="AB896" s="316" t="s">
        <v>962</v>
      </c>
      <c r="AC896" s="316" t="s">
        <v>947</v>
      </c>
      <c r="AD896" s="316" t="s">
        <v>947</v>
      </c>
      <c r="AE896" s="316" t="s">
        <v>941</v>
      </c>
      <c r="AF896" s="316" t="s">
        <v>941</v>
      </c>
      <c r="AG896" s="316" t="s">
        <v>941</v>
      </c>
      <c r="AH896" s="316" t="s">
        <v>961</v>
      </c>
      <c r="AI896" s="316" t="s">
        <v>938</v>
      </c>
      <c r="AJ896" s="316" t="s">
        <v>956</v>
      </c>
      <c r="AK896" s="316" t="s">
        <v>956</v>
      </c>
      <c r="AL896" s="316" t="s">
        <v>941</v>
      </c>
      <c r="AM896" s="316" t="s">
        <v>941</v>
      </c>
      <c r="AN896" s="316" t="s">
        <v>956</v>
      </c>
      <c r="AO896" s="316" t="s">
        <v>699</v>
      </c>
      <c r="AP896" s="316" t="s">
        <v>938</v>
      </c>
      <c r="AQ896" s="316" t="s">
        <v>956</v>
      </c>
      <c r="AR896" s="316" t="s">
        <v>941</v>
      </c>
    </row>
    <row r="897" spans="1:44">
      <c r="A897" s="316" t="s">
        <v>9666</v>
      </c>
      <c r="B897" s="316" t="s">
        <v>9667</v>
      </c>
      <c r="C897" s="316" t="s">
        <v>9668</v>
      </c>
      <c r="D897" s="317">
        <v>46049</v>
      </c>
      <c r="E897" s="316" t="s">
        <v>1202</v>
      </c>
      <c r="F897" s="316" t="s">
        <v>644</v>
      </c>
      <c r="G897" s="316" t="s">
        <v>7879</v>
      </c>
      <c r="H897" s="316" t="s">
        <v>3190</v>
      </c>
      <c r="I897" s="316" t="s">
        <v>3563</v>
      </c>
      <c r="J897" s="316" t="s">
        <v>938</v>
      </c>
      <c r="K897" s="316" t="s">
        <v>938</v>
      </c>
      <c r="L897" s="316" t="s">
        <v>938</v>
      </c>
      <c r="M897" s="316" t="s">
        <v>938</v>
      </c>
      <c r="N897" s="316" t="s">
        <v>938</v>
      </c>
      <c r="O897" s="316" t="s">
        <v>936</v>
      </c>
      <c r="P897" s="316" t="s">
        <v>956</v>
      </c>
      <c r="Q897" s="316" t="s">
        <v>947</v>
      </c>
      <c r="R897" s="316" t="s">
        <v>982</v>
      </c>
      <c r="S897" s="316" t="s">
        <v>941</v>
      </c>
      <c r="T897" s="316" t="s">
        <v>975</v>
      </c>
      <c r="U897" s="316" t="s">
        <v>961</v>
      </c>
      <c r="V897" s="316" t="s">
        <v>941</v>
      </c>
      <c r="W897" s="316" t="s">
        <v>941</v>
      </c>
      <c r="X897" s="316" t="s">
        <v>941</v>
      </c>
      <c r="Y897" s="316" t="s">
        <v>941</v>
      </c>
      <c r="Z897" s="316" t="s">
        <v>941</v>
      </c>
      <c r="AA897" s="316" t="s">
        <v>940</v>
      </c>
      <c r="AB897" s="316" t="s">
        <v>940</v>
      </c>
      <c r="AC897" s="316" t="s">
        <v>947</v>
      </c>
      <c r="AD897" s="316" t="s">
        <v>947</v>
      </c>
      <c r="AE897" s="316" t="s">
        <v>941</v>
      </c>
      <c r="AF897" s="316" t="s">
        <v>941</v>
      </c>
      <c r="AG897" s="316" t="s">
        <v>947</v>
      </c>
      <c r="AH897" s="316" t="s">
        <v>940</v>
      </c>
      <c r="AI897" s="316" t="s">
        <v>938</v>
      </c>
      <c r="AJ897" s="316" t="s">
        <v>956</v>
      </c>
      <c r="AK897" s="316" t="s">
        <v>956</v>
      </c>
      <c r="AL897" s="316" t="s">
        <v>941</v>
      </c>
      <c r="AM897" s="316" t="s">
        <v>941</v>
      </c>
      <c r="AN897" s="316" t="s">
        <v>947</v>
      </c>
      <c r="AO897" s="316" t="s">
        <v>699</v>
      </c>
      <c r="AP897" s="316" t="s">
        <v>938</v>
      </c>
      <c r="AQ897" s="316" t="s">
        <v>956</v>
      </c>
      <c r="AR897" s="316" t="s">
        <v>956</v>
      </c>
    </row>
    <row r="898" spans="1:44">
      <c r="A898" s="316" t="s">
        <v>9669</v>
      </c>
      <c r="B898" s="316" t="s">
        <v>9670</v>
      </c>
      <c r="C898" s="316" t="s">
        <v>9671</v>
      </c>
      <c r="D898" s="317">
        <v>46049</v>
      </c>
      <c r="E898" s="316" t="s">
        <v>1202</v>
      </c>
      <c r="F898" s="316" t="s">
        <v>644</v>
      </c>
      <c r="G898" s="316" t="s">
        <v>7879</v>
      </c>
      <c r="H898" s="316" t="s">
        <v>3190</v>
      </c>
      <c r="I898" s="316" t="s">
        <v>3444</v>
      </c>
      <c r="J898" s="316" t="s">
        <v>938</v>
      </c>
      <c r="K898" s="316" t="s">
        <v>938</v>
      </c>
      <c r="L898" s="316" t="s">
        <v>938</v>
      </c>
      <c r="M898" s="316" t="s">
        <v>938</v>
      </c>
      <c r="N898" s="316" t="s">
        <v>938</v>
      </c>
      <c r="O898" s="316" t="s">
        <v>936</v>
      </c>
      <c r="P898" s="316" t="s">
        <v>970</v>
      </c>
      <c r="Q898" s="316" t="s">
        <v>947</v>
      </c>
      <c r="R898" s="316" t="s">
        <v>956</v>
      </c>
      <c r="S898" s="316" t="s">
        <v>956</v>
      </c>
      <c r="T898" s="316" t="s">
        <v>935</v>
      </c>
      <c r="U898" s="316" t="s">
        <v>961</v>
      </c>
      <c r="V898" s="316" t="s">
        <v>955</v>
      </c>
      <c r="W898" s="316" t="s">
        <v>953</v>
      </c>
      <c r="X898" s="316" t="s">
        <v>978</v>
      </c>
      <c r="Y898" s="316" t="s">
        <v>953</v>
      </c>
      <c r="Z898" s="316" t="s">
        <v>941</v>
      </c>
      <c r="AA898" s="316" t="s">
        <v>956</v>
      </c>
      <c r="AB898" s="316" t="s">
        <v>961</v>
      </c>
      <c r="AC898" s="316" t="s">
        <v>941</v>
      </c>
      <c r="AD898" s="316" t="s">
        <v>941</v>
      </c>
      <c r="AE898" s="316" t="s">
        <v>956</v>
      </c>
      <c r="AF898" s="316" t="s">
        <v>941</v>
      </c>
      <c r="AG898" s="316" t="s">
        <v>941</v>
      </c>
      <c r="AH898" s="316" t="s">
        <v>936</v>
      </c>
      <c r="AI898" s="316" t="s">
        <v>938</v>
      </c>
      <c r="AJ898" s="316" t="s">
        <v>938</v>
      </c>
      <c r="AK898" s="316" t="s">
        <v>938</v>
      </c>
      <c r="AL898" s="316" t="s">
        <v>938</v>
      </c>
      <c r="AM898" s="316" t="s">
        <v>938</v>
      </c>
      <c r="AN898" s="316" t="s">
        <v>938</v>
      </c>
      <c r="AO898" s="316" t="s">
        <v>938</v>
      </c>
      <c r="AP898" s="316" t="s">
        <v>938</v>
      </c>
      <c r="AQ898" s="316" t="s">
        <v>938</v>
      </c>
      <c r="AR898" s="316" t="s">
        <v>938</v>
      </c>
    </row>
    <row r="899" spans="1:44">
      <c r="A899" s="316" t="s">
        <v>7677</v>
      </c>
      <c r="B899" s="316" t="s">
        <v>7678</v>
      </c>
      <c r="C899" s="316" t="s">
        <v>9672</v>
      </c>
      <c r="D899" s="317">
        <v>46049</v>
      </c>
      <c r="E899" s="316" t="s">
        <v>1202</v>
      </c>
      <c r="F899" s="316" t="s">
        <v>644</v>
      </c>
      <c r="G899" s="316" t="s">
        <v>7879</v>
      </c>
      <c r="H899" s="316" t="s">
        <v>3190</v>
      </c>
      <c r="I899" s="316" t="s">
        <v>3563</v>
      </c>
      <c r="J899" s="316" t="s">
        <v>938</v>
      </c>
      <c r="K899" s="316" t="s">
        <v>938</v>
      </c>
      <c r="L899" s="316" t="s">
        <v>938</v>
      </c>
      <c r="M899" s="316" t="s">
        <v>938</v>
      </c>
      <c r="N899" s="316" t="s">
        <v>938</v>
      </c>
      <c r="O899" s="316" t="s">
        <v>936</v>
      </c>
      <c r="P899" s="316" t="s">
        <v>961</v>
      </c>
      <c r="Q899" s="316" t="s">
        <v>947</v>
      </c>
      <c r="R899" s="316" t="s">
        <v>941</v>
      </c>
      <c r="S899" s="316" t="s">
        <v>941</v>
      </c>
      <c r="T899" s="316" t="s">
        <v>940</v>
      </c>
      <c r="U899" s="316" t="s">
        <v>962</v>
      </c>
      <c r="V899" s="316" t="s">
        <v>955</v>
      </c>
      <c r="W899" s="316" t="s">
        <v>978</v>
      </c>
      <c r="X899" s="316" t="s">
        <v>942</v>
      </c>
      <c r="Y899" s="316" t="s">
        <v>41</v>
      </c>
      <c r="Z899" s="316" t="s">
        <v>941</v>
      </c>
      <c r="AA899" s="316" t="s">
        <v>940</v>
      </c>
      <c r="AB899" s="316" t="s">
        <v>962</v>
      </c>
      <c r="AC899" s="316" t="s">
        <v>947</v>
      </c>
      <c r="AD899" s="316" t="s">
        <v>947</v>
      </c>
      <c r="AE899" s="316" t="s">
        <v>956</v>
      </c>
      <c r="AF899" s="316" t="s">
        <v>956</v>
      </c>
      <c r="AG899" s="316" t="s">
        <v>956</v>
      </c>
      <c r="AH899" s="316" t="s">
        <v>940</v>
      </c>
      <c r="AI899" s="316" t="s">
        <v>938</v>
      </c>
      <c r="AJ899" s="316" t="s">
        <v>956</v>
      </c>
      <c r="AK899" s="316" t="s">
        <v>956</v>
      </c>
      <c r="AL899" s="316" t="s">
        <v>941</v>
      </c>
      <c r="AM899" s="316" t="s">
        <v>941</v>
      </c>
      <c r="AN899" s="316" t="s">
        <v>956</v>
      </c>
      <c r="AO899" s="316" t="s">
        <v>699</v>
      </c>
      <c r="AP899" s="316" t="s">
        <v>940</v>
      </c>
      <c r="AQ899" s="316" t="s">
        <v>956</v>
      </c>
      <c r="AR899" s="316" t="s">
        <v>956</v>
      </c>
    </row>
    <row r="900" spans="1:44">
      <c r="A900" s="316" t="s">
        <v>9673</v>
      </c>
      <c r="B900" s="316" t="s">
        <v>9674</v>
      </c>
      <c r="C900" s="316" t="s">
        <v>9675</v>
      </c>
      <c r="D900" s="317">
        <v>46049</v>
      </c>
      <c r="E900" s="316" t="s">
        <v>1202</v>
      </c>
      <c r="F900" s="316" t="s">
        <v>644</v>
      </c>
      <c r="G900" s="316" t="s">
        <v>7879</v>
      </c>
      <c r="H900" s="316" t="s">
        <v>3190</v>
      </c>
      <c r="I900" s="316" t="s">
        <v>8577</v>
      </c>
      <c r="J900" s="316" t="s">
        <v>938</v>
      </c>
      <c r="K900" s="316" t="s">
        <v>938</v>
      </c>
      <c r="L900" s="316" t="s">
        <v>938</v>
      </c>
      <c r="M900" s="316" t="s">
        <v>938</v>
      </c>
      <c r="N900" s="316" t="s">
        <v>938</v>
      </c>
      <c r="O900" s="316" t="s">
        <v>936</v>
      </c>
      <c r="P900" s="316" t="s">
        <v>961</v>
      </c>
      <c r="Q900" s="316" t="s">
        <v>947</v>
      </c>
      <c r="R900" s="316" t="s">
        <v>941</v>
      </c>
      <c r="S900" s="316" t="s">
        <v>941</v>
      </c>
      <c r="T900" s="316" t="s">
        <v>940</v>
      </c>
      <c r="U900" s="316" t="s">
        <v>962</v>
      </c>
      <c r="V900" s="316" t="s">
        <v>955</v>
      </c>
      <c r="W900" s="316" t="s">
        <v>978</v>
      </c>
      <c r="X900" s="316" t="s">
        <v>978</v>
      </c>
      <c r="Y900" s="316" t="s">
        <v>942</v>
      </c>
      <c r="Z900" s="316" t="s">
        <v>941</v>
      </c>
      <c r="AA900" s="316" t="s">
        <v>940</v>
      </c>
      <c r="AB900" s="316" t="s">
        <v>949</v>
      </c>
      <c r="AC900" s="316" t="s">
        <v>947</v>
      </c>
      <c r="AD900" s="316" t="s">
        <v>947</v>
      </c>
      <c r="AE900" s="316" t="s">
        <v>941</v>
      </c>
      <c r="AF900" s="316" t="s">
        <v>941</v>
      </c>
      <c r="AG900" s="316" t="s">
        <v>941</v>
      </c>
      <c r="AH900" s="316" t="s">
        <v>940</v>
      </c>
      <c r="AI900" s="316" t="s">
        <v>938</v>
      </c>
      <c r="AJ900" s="316" t="s">
        <v>956</v>
      </c>
      <c r="AK900" s="316" t="s">
        <v>956</v>
      </c>
      <c r="AL900" s="316" t="s">
        <v>941</v>
      </c>
      <c r="AM900" s="316" t="s">
        <v>941</v>
      </c>
      <c r="AN900" s="316" t="s">
        <v>956</v>
      </c>
      <c r="AO900" s="316" t="s">
        <v>699</v>
      </c>
      <c r="AP900" s="316" t="s">
        <v>938</v>
      </c>
      <c r="AQ900" s="316" t="s">
        <v>956</v>
      </c>
      <c r="AR900" s="316" t="s">
        <v>941</v>
      </c>
    </row>
    <row r="901" spans="1:44">
      <c r="A901" s="316" t="s">
        <v>9676</v>
      </c>
      <c r="B901" s="316" t="s">
        <v>9677</v>
      </c>
      <c r="C901" s="316" t="s">
        <v>9678</v>
      </c>
      <c r="D901" s="317">
        <v>46049</v>
      </c>
      <c r="E901" s="316" t="s">
        <v>1202</v>
      </c>
      <c r="F901" s="316" t="s">
        <v>644</v>
      </c>
      <c r="G901" s="316" t="s">
        <v>7879</v>
      </c>
      <c r="H901" s="316" t="s">
        <v>3190</v>
      </c>
      <c r="I901" s="316" t="s">
        <v>3459</v>
      </c>
      <c r="J901" s="316" t="s">
        <v>938</v>
      </c>
      <c r="K901" s="316" t="s">
        <v>938</v>
      </c>
      <c r="L901" s="316" t="s">
        <v>938</v>
      </c>
      <c r="M901" s="316" t="s">
        <v>938</v>
      </c>
      <c r="N901" s="316" t="s">
        <v>938</v>
      </c>
      <c r="O901" s="316" t="s">
        <v>936</v>
      </c>
      <c r="P901" s="316" t="s">
        <v>955</v>
      </c>
      <c r="Q901" s="316" t="s">
        <v>939</v>
      </c>
      <c r="R901" s="316" t="s">
        <v>956</v>
      </c>
      <c r="S901" s="316" t="s">
        <v>956</v>
      </c>
      <c r="T901" s="316" t="s">
        <v>940</v>
      </c>
      <c r="U901" s="316" t="s">
        <v>938</v>
      </c>
      <c r="V901" s="316" t="s">
        <v>955</v>
      </c>
      <c r="W901" s="316" t="s">
        <v>953</v>
      </c>
      <c r="X901" s="316" t="s">
        <v>942</v>
      </c>
      <c r="Y901" s="316" t="s">
        <v>942</v>
      </c>
      <c r="Z901" s="316" t="s">
        <v>941</v>
      </c>
      <c r="AA901" s="316" t="s">
        <v>940</v>
      </c>
      <c r="AB901" s="316" t="s">
        <v>938</v>
      </c>
      <c r="AC901" s="316" t="s">
        <v>941</v>
      </c>
      <c r="AD901" s="316" t="s">
        <v>956</v>
      </c>
      <c r="AE901" s="316" t="s">
        <v>956</v>
      </c>
      <c r="AF901" s="316" t="s">
        <v>956</v>
      </c>
      <c r="AG901" s="316" t="s">
        <v>956</v>
      </c>
      <c r="AH901" s="316" t="s">
        <v>940</v>
      </c>
      <c r="AI901" s="316" t="s">
        <v>938</v>
      </c>
      <c r="AJ901" s="316" t="s">
        <v>956</v>
      </c>
      <c r="AK901" s="316" t="s">
        <v>941</v>
      </c>
      <c r="AL901" s="316" t="s">
        <v>956</v>
      </c>
      <c r="AM901" s="316" t="s">
        <v>956</v>
      </c>
      <c r="AN901" s="316" t="s">
        <v>941</v>
      </c>
      <c r="AO901" s="316" t="s">
        <v>699</v>
      </c>
      <c r="AP901" s="316" t="s">
        <v>961</v>
      </c>
      <c r="AQ901" s="316" t="s">
        <v>936</v>
      </c>
      <c r="AR901" s="316" t="s">
        <v>941</v>
      </c>
    </row>
    <row r="902" spans="1:44">
      <c r="A902" s="316" t="s">
        <v>9679</v>
      </c>
      <c r="B902" s="316" t="s">
        <v>9680</v>
      </c>
      <c r="C902" s="316" t="s">
        <v>9681</v>
      </c>
      <c r="D902" s="317">
        <v>46049</v>
      </c>
      <c r="E902" s="316" t="s">
        <v>9471</v>
      </c>
      <c r="F902" s="316" t="s">
        <v>644</v>
      </c>
      <c r="G902" s="316" t="s">
        <v>7879</v>
      </c>
      <c r="H902" s="316" t="s">
        <v>3190</v>
      </c>
      <c r="I902" s="316" t="s">
        <v>3444</v>
      </c>
      <c r="J902" s="316" t="s">
        <v>938</v>
      </c>
      <c r="K902" s="316" t="s">
        <v>938</v>
      </c>
      <c r="L902" s="316" t="s">
        <v>938</v>
      </c>
      <c r="M902" s="316" t="s">
        <v>938</v>
      </c>
      <c r="N902" s="316" t="s">
        <v>938</v>
      </c>
      <c r="O902" s="316" t="s">
        <v>936</v>
      </c>
      <c r="P902" s="316" t="s">
        <v>939</v>
      </c>
      <c r="Q902" s="316" t="s">
        <v>939</v>
      </c>
      <c r="R902" s="316" t="s">
        <v>978</v>
      </c>
      <c r="S902" s="316" t="s">
        <v>936</v>
      </c>
      <c r="T902" s="316" t="s">
        <v>940</v>
      </c>
      <c r="U902" s="316" t="s">
        <v>938</v>
      </c>
      <c r="V902" s="316" t="s">
        <v>936</v>
      </c>
      <c r="W902" s="316" t="s">
        <v>936</v>
      </c>
      <c r="X902" s="316" t="s">
        <v>936</v>
      </c>
      <c r="Y902" s="316" t="s">
        <v>936</v>
      </c>
      <c r="Z902" s="316" t="s">
        <v>936</v>
      </c>
      <c r="AA902" s="316" t="s">
        <v>936</v>
      </c>
      <c r="AB902" s="316" t="s">
        <v>938</v>
      </c>
      <c r="AC902" s="316" t="s">
        <v>938</v>
      </c>
      <c r="AD902" s="316" t="s">
        <v>938</v>
      </c>
      <c r="AE902" s="316" t="s">
        <v>938</v>
      </c>
      <c r="AF902" s="316" t="s">
        <v>938</v>
      </c>
      <c r="AG902" s="316" t="s">
        <v>938</v>
      </c>
      <c r="AH902" s="316" t="s">
        <v>938</v>
      </c>
      <c r="AI902" s="316" t="s">
        <v>938</v>
      </c>
      <c r="AJ902" s="316" t="s">
        <v>938</v>
      </c>
      <c r="AK902" s="316" t="s">
        <v>938</v>
      </c>
      <c r="AL902" s="316" t="s">
        <v>938</v>
      </c>
      <c r="AM902" s="316" t="s">
        <v>938</v>
      </c>
      <c r="AN902" s="316" t="s">
        <v>938</v>
      </c>
      <c r="AO902" s="316" t="s">
        <v>938</v>
      </c>
      <c r="AP902" s="316" t="s">
        <v>938</v>
      </c>
      <c r="AQ902" s="316" t="s">
        <v>938</v>
      </c>
      <c r="AR902" s="316" t="s">
        <v>938</v>
      </c>
    </row>
    <row r="903" spans="1:44">
      <c r="A903" s="316" t="s">
        <v>9682</v>
      </c>
      <c r="B903" s="316" t="s">
        <v>9683</v>
      </c>
      <c r="C903" s="316" t="s">
        <v>9684</v>
      </c>
      <c r="D903" s="317">
        <v>46049</v>
      </c>
      <c r="E903" s="316" t="s">
        <v>1202</v>
      </c>
      <c r="F903" s="316" t="s">
        <v>644</v>
      </c>
      <c r="G903" s="316" t="s">
        <v>7879</v>
      </c>
      <c r="H903" s="316" t="s">
        <v>3190</v>
      </c>
      <c r="I903" s="316" t="s">
        <v>3459</v>
      </c>
      <c r="J903" s="316" t="s">
        <v>938</v>
      </c>
      <c r="K903" s="316" t="s">
        <v>938</v>
      </c>
      <c r="L903" s="316" t="s">
        <v>938</v>
      </c>
      <c r="M903" s="316" t="s">
        <v>938</v>
      </c>
      <c r="N903" s="316" t="s">
        <v>938</v>
      </c>
      <c r="O903" s="316" t="s">
        <v>936</v>
      </c>
      <c r="P903" s="316" t="s">
        <v>961</v>
      </c>
      <c r="Q903" s="316" t="s">
        <v>978</v>
      </c>
      <c r="R903" s="316" t="s">
        <v>956</v>
      </c>
      <c r="S903" s="316" t="s">
        <v>947</v>
      </c>
      <c r="T903" s="316" t="s">
        <v>935</v>
      </c>
      <c r="U903" s="316" t="s">
        <v>938</v>
      </c>
      <c r="V903" s="316" t="s">
        <v>978</v>
      </c>
      <c r="W903" s="316" t="s">
        <v>956</v>
      </c>
      <c r="X903" s="316" t="s">
        <v>956</v>
      </c>
      <c r="Y903" s="316" t="s">
        <v>936</v>
      </c>
      <c r="Z903" s="316" t="s">
        <v>947</v>
      </c>
      <c r="AA903" s="316" t="s">
        <v>978</v>
      </c>
      <c r="AB903" s="316" t="s">
        <v>961</v>
      </c>
      <c r="AC903" s="316" t="s">
        <v>978</v>
      </c>
      <c r="AD903" s="316" t="s">
        <v>982</v>
      </c>
      <c r="AE903" s="316" t="s">
        <v>941</v>
      </c>
      <c r="AF903" s="316" t="s">
        <v>956</v>
      </c>
      <c r="AG903" s="316" t="s">
        <v>936</v>
      </c>
      <c r="AH903" s="316" t="s">
        <v>975</v>
      </c>
      <c r="AI903" s="316" t="s">
        <v>938</v>
      </c>
      <c r="AJ903" s="316" t="s">
        <v>938</v>
      </c>
      <c r="AK903" s="316" t="s">
        <v>938</v>
      </c>
      <c r="AL903" s="316" t="s">
        <v>938</v>
      </c>
      <c r="AM903" s="316" t="s">
        <v>938</v>
      </c>
      <c r="AN903" s="316" t="s">
        <v>938</v>
      </c>
      <c r="AO903" s="316" t="s">
        <v>938</v>
      </c>
      <c r="AP903" s="316" t="s">
        <v>938</v>
      </c>
      <c r="AQ903" s="316" t="s">
        <v>938</v>
      </c>
      <c r="AR903" s="316" t="s">
        <v>938</v>
      </c>
    </row>
    <row r="904" spans="1:44">
      <c r="A904" s="316" t="s">
        <v>9685</v>
      </c>
      <c r="B904" s="316" t="s">
        <v>9686</v>
      </c>
      <c r="C904" s="316" t="s">
        <v>9687</v>
      </c>
      <c r="D904" s="317">
        <v>46049</v>
      </c>
      <c r="E904" s="316" t="s">
        <v>7887</v>
      </c>
      <c r="F904" s="316" t="s">
        <v>644</v>
      </c>
      <c r="G904" s="316" t="s">
        <v>7879</v>
      </c>
      <c r="H904" s="316" t="s">
        <v>3190</v>
      </c>
      <c r="I904" s="316" t="s">
        <v>3285</v>
      </c>
      <c r="J904" s="316" t="s">
        <v>938</v>
      </c>
      <c r="K904" s="316" t="s">
        <v>938</v>
      </c>
      <c r="L904" s="316" t="s">
        <v>938</v>
      </c>
      <c r="M904" s="316" t="s">
        <v>938</v>
      </c>
      <c r="N904" s="316" t="s">
        <v>938</v>
      </c>
      <c r="O904" s="316" t="s">
        <v>936</v>
      </c>
      <c r="P904" s="316" t="s">
        <v>699</v>
      </c>
      <c r="Q904" s="316" t="s">
        <v>955</v>
      </c>
      <c r="R904" s="316" t="s">
        <v>955</v>
      </c>
      <c r="S904" s="316" t="s">
        <v>955</v>
      </c>
      <c r="T904" s="316" t="s">
        <v>975</v>
      </c>
      <c r="U904" s="316" t="s">
        <v>938</v>
      </c>
      <c r="V904" s="316" t="s">
        <v>946</v>
      </c>
      <c r="W904" s="316" t="s">
        <v>946</v>
      </c>
      <c r="X904" s="316" t="s">
        <v>946</v>
      </c>
      <c r="Y904" s="316" t="s">
        <v>978</v>
      </c>
      <c r="Z904" s="316" t="s">
        <v>955</v>
      </c>
      <c r="AA904" s="316" t="s">
        <v>975</v>
      </c>
      <c r="AB904" s="316" t="s">
        <v>938</v>
      </c>
      <c r="AC904" s="316" t="s">
        <v>978</v>
      </c>
      <c r="AD904" s="316" t="s">
        <v>976</v>
      </c>
      <c r="AE904" s="316" t="s">
        <v>955</v>
      </c>
      <c r="AF904" s="316" t="s">
        <v>955</v>
      </c>
      <c r="AG904" s="316" t="s">
        <v>946</v>
      </c>
      <c r="AH904" s="316" t="s">
        <v>940</v>
      </c>
      <c r="AI904" s="316" t="s">
        <v>938</v>
      </c>
      <c r="AJ904" s="316" t="s">
        <v>955</v>
      </c>
      <c r="AK904" s="316" t="s">
        <v>946</v>
      </c>
      <c r="AL904" s="316" t="s">
        <v>955</v>
      </c>
      <c r="AM904" s="316" t="s">
        <v>946</v>
      </c>
      <c r="AN904" s="316" t="s">
        <v>946</v>
      </c>
      <c r="AO904" s="316" t="s">
        <v>935</v>
      </c>
      <c r="AP904" s="316" t="s">
        <v>938</v>
      </c>
      <c r="AQ904" s="316" t="s">
        <v>955</v>
      </c>
      <c r="AR904" s="316" t="s">
        <v>955</v>
      </c>
    </row>
    <row r="905" spans="1:44">
      <c r="A905" s="316" t="s">
        <v>9688</v>
      </c>
      <c r="B905" s="316" t="s">
        <v>9689</v>
      </c>
      <c r="C905" s="316" t="s">
        <v>9690</v>
      </c>
      <c r="D905" s="317">
        <v>46049</v>
      </c>
      <c r="E905" s="316" t="s">
        <v>1202</v>
      </c>
      <c r="F905" s="316" t="s">
        <v>644</v>
      </c>
      <c r="G905" s="316" t="s">
        <v>7879</v>
      </c>
      <c r="H905" s="316" t="s">
        <v>3190</v>
      </c>
      <c r="I905" s="316" t="s">
        <v>3451</v>
      </c>
      <c r="J905" s="316" t="s">
        <v>938</v>
      </c>
      <c r="K905" s="316" t="s">
        <v>938</v>
      </c>
      <c r="L905" s="316" t="s">
        <v>938</v>
      </c>
      <c r="M905" s="316" t="s">
        <v>938</v>
      </c>
      <c r="N905" s="316" t="s">
        <v>938</v>
      </c>
      <c r="O905" s="316" t="s">
        <v>936</v>
      </c>
      <c r="P905" s="316" t="s">
        <v>941</v>
      </c>
      <c r="Q905" s="316" t="s">
        <v>699</v>
      </c>
      <c r="R905" s="316" t="s">
        <v>982</v>
      </c>
      <c r="S905" s="316" t="s">
        <v>941</v>
      </c>
      <c r="T905" s="316" t="s">
        <v>947</v>
      </c>
      <c r="U905" s="316" t="s">
        <v>940</v>
      </c>
      <c r="V905" s="316" t="s">
        <v>953</v>
      </c>
      <c r="W905" s="316" t="s">
        <v>953</v>
      </c>
      <c r="X905" s="316" t="s">
        <v>978</v>
      </c>
      <c r="Y905" s="316" t="s">
        <v>942</v>
      </c>
      <c r="Z905" s="316" t="s">
        <v>982</v>
      </c>
      <c r="AA905" s="316" t="s">
        <v>947</v>
      </c>
      <c r="AB905" s="316" t="s">
        <v>949</v>
      </c>
      <c r="AC905" s="316" t="s">
        <v>956</v>
      </c>
      <c r="AD905" s="316" t="s">
        <v>938</v>
      </c>
      <c r="AE905" s="316" t="s">
        <v>938</v>
      </c>
      <c r="AF905" s="316" t="s">
        <v>938</v>
      </c>
      <c r="AG905" s="316" t="s">
        <v>938</v>
      </c>
      <c r="AH905" s="316" t="s">
        <v>938</v>
      </c>
      <c r="AI905" s="316" t="s">
        <v>938</v>
      </c>
      <c r="AJ905" s="316" t="s">
        <v>938</v>
      </c>
      <c r="AK905" s="316" t="s">
        <v>938</v>
      </c>
      <c r="AL905" s="316" t="s">
        <v>938</v>
      </c>
      <c r="AM905" s="316" t="s">
        <v>938</v>
      </c>
      <c r="AN905" s="316" t="s">
        <v>938</v>
      </c>
      <c r="AO905" s="316" t="s">
        <v>938</v>
      </c>
      <c r="AP905" s="316" t="s">
        <v>938</v>
      </c>
      <c r="AQ905" s="316" t="s">
        <v>938</v>
      </c>
      <c r="AR905" s="316" t="s">
        <v>938</v>
      </c>
    </row>
    <row r="906" spans="1:44">
      <c r="A906" s="316" t="s">
        <v>9691</v>
      </c>
      <c r="B906" s="316" t="s">
        <v>9692</v>
      </c>
      <c r="C906" s="316" t="s">
        <v>9693</v>
      </c>
      <c r="D906" s="317">
        <v>46049</v>
      </c>
      <c r="E906" s="316" t="s">
        <v>984</v>
      </c>
      <c r="F906" s="316" t="s">
        <v>644</v>
      </c>
      <c r="G906" s="316" t="s">
        <v>7879</v>
      </c>
      <c r="H906" s="316" t="s">
        <v>3190</v>
      </c>
      <c r="I906" s="316" t="s">
        <v>3563</v>
      </c>
      <c r="J906" s="316" t="s">
        <v>938</v>
      </c>
      <c r="K906" s="316" t="s">
        <v>938</v>
      </c>
      <c r="L906" s="316" t="s">
        <v>938</v>
      </c>
      <c r="M906" s="316" t="s">
        <v>938</v>
      </c>
      <c r="N906" s="316" t="s">
        <v>938</v>
      </c>
      <c r="O906" s="316" t="s">
        <v>936</v>
      </c>
      <c r="P906" s="316" t="s">
        <v>961</v>
      </c>
      <c r="Q906" s="316" t="s">
        <v>947</v>
      </c>
      <c r="R906" s="316" t="s">
        <v>941</v>
      </c>
      <c r="S906" s="316" t="s">
        <v>941</v>
      </c>
      <c r="T906" s="316" t="s">
        <v>940</v>
      </c>
      <c r="U906" s="316" t="s">
        <v>940</v>
      </c>
      <c r="V906" s="316" t="s">
        <v>955</v>
      </c>
      <c r="W906" s="316" t="s">
        <v>978</v>
      </c>
      <c r="X906" s="316" t="s">
        <v>978</v>
      </c>
      <c r="Y906" s="316" t="s">
        <v>942</v>
      </c>
      <c r="Z906" s="316" t="s">
        <v>941</v>
      </c>
      <c r="AA906" s="316" t="s">
        <v>940</v>
      </c>
      <c r="AB906" s="316" t="s">
        <v>962</v>
      </c>
      <c r="AC906" s="316" t="s">
        <v>947</v>
      </c>
      <c r="AD906" s="316" t="s">
        <v>956</v>
      </c>
      <c r="AE906" s="316" t="s">
        <v>956</v>
      </c>
      <c r="AF906" s="316" t="s">
        <v>956</v>
      </c>
      <c r="AG906" s="316" t="s">
        <v>941</v>
      </c>
      <c r="AH906" s="316" t="s">
        <v>940</v>
      </c>
      <c r="AI906" s="316" t="s">
        <v>938</v>
      </c>
      <c r="AJ906" s="316" t="s">
        <v>956</v>
      </c>
      <c r="AK906" s="316" t="s">
        <v>956</v>
      </c>
      <c r="AL906" s="316" t="s">
        <v>941</v>
      </c>
      <c r="AM906" s="316" t="s">
        <v>941</v>
      </c>
      <c r="AN906" s="316" t="s">
        <v>956</v>
      </c>
      <c r="AO906" s="316" t="s">
        <v>699</v>
      </c>
      <c r="AP906" s="316" t="s">
        <v>938</v>
      </c>
      <c r="AQ906" s="316" t="s">
        <v>956</v>
      </c>
      <c r="AR906" s="316" t="s">
        <v>941</v>
      </c>
    </row>
    <row r="907" spans="1:44">
      <c r="A907" s="316" t="s">
        <v>9694</v>
      </c>
      <c r="B907" s="316" t="s">
        <v>9695</v>
      </c>
      <c r="C907" s="316" t="s">
        <v>9696</v>
      </c>
      <c r="D907" s="317">
        <v>46049</v>
      </c>
      <c r="E907" s="316" t="s">
        <v>1202</v>
      </c>
      <c r="F907" s="316" t="s">
        <v>644</v>
      </c>
      <c r="G907" s="316" t="s">
        <v>7879</v>
      </c>
      <c r="H907" s="316" t="s">
        <v>3190</v>
      </c>
      <c r="I907" s="316" t="s">
        <v>3563</v>
      </c>
      <c r="J907" s="316" t="s">
        <v>938</v>
      </c>
      <c r="K907" s="316" t="s">
        <v>938</v>
      </c>
      <c r="L907" s="316" t="s">
        <v>938</v>
      </c>
      <c r="M907" s="316" t="s">
        <v>938</v>
      </c>
      <c r="N907" s="316" t="s">
        <v>938</v>
      </c>
      <c r="O907" s="316" t="s">
        <v>936</v>
      </c>
      <c r="P907" s="316" t="s">
        <v>699</v>
      </c>
      <c r="Q907" s="316" t="s">
        <v>947</v>
      </c>
      <c r="R907" s="316" t="s">
        <v>941</v>
      </c>
      <c r="S907" s="316" t="s">
        <v>956</v>
      </c>
      <c r="T907" s="316" t="s">
        <v>940</v>
      </c>
      <c r="U907" s="316" t="s">
        <v>938</v>
      </c>
      <c r="V907" s="316" t="s">
        <v>955</v>
      </c>
      <c r="W907" s="316" t="s">
        <v>978</v>
      </c>
      <c r="X907" s="316" t="s">
        <v>955</v>
      </c>
      <c r="Y907" s="316" t="s">
        <v>953</v>
      </c>
      <c r="Z907" s="316" t="s">
        <v>941</v>
      </c>
      <c r="AA907" s="316" t="s">
        <v>940</v>
      </c>
      <c r="AB907" s="316" t="s">
        <v>938</v>
      </c>
      <c r="AC907" s="316" t="s">
        <v>947</v>
      </c>
      <c r="AD907" s="316" t="s">
        <v>947</v>
      </c>
      <c r="AE907" s="316" t="s">
        <v>941</v>
      </c>
      <c r="AF907" s="316" t="s">
        <v>941</v>
      </c>
      <c r="AG907" s="316" t="s">
        <v>941</v>
      </c>
      <c r="AH907" s="316" t="s">
        <v>961</v>
      </c>
      <c r="AI907" s="316" t="s">
        <v>938</v>
      </c>
      <c r="AJ907" s="316" t="s">
        <v>956</v>
      </c>
      <c r="AK907" s="316" t="s">
        <v>956</v>
      </c>
      <c r="AL907" s="316" t="s">
        <v>941</v>
      </c>
      <c r="AM907" s="316" t="s">
        <v>941</v>
      </c>
      <c r="AN907" s="316" t="s">
        <v>956</v>
      </c>
      <c r="AO907" s="316" t="s">
        <v>699</v>
      </c>
      <c r="AP907" s="316" t="s">
        <v>938</v>
      </c>
      <c r="AQ907" s="316" t="s">
        <v>956</v>
      </c>
      <c r="AR907" s="316" t="s">
        <v>941</v>
      </c>
    </row>
    <row r="908" spans="1:44">
      <c r="A908" s="316" t="s">
        <v>9697</v>
      </c>
      <c r="B908" s="316" t="s">
        <v>9698</v>
      </c>
      <c r="C908" s="316" t="s">
        <v>9699</v>
      </c>
      <c r="D908" s="317">
        <v>46050</v>
      </c>
      <c r="E908" s="316" t="s">
        <v>1202</v>
      </c>
      <c r="F908" s="316" t="s">
        <v>169</v>
      </c>
      <c r="G908" s="316" t="s">
        <v>7879</v>
      </c>
      <c r="H908" s="316" t="s">
        <v>3190</v>
      </c>
      <c r="I908" s="316" t="s">
        <v>3192</v>
      </c>
      <c r="J908" s="316" t="s">
        <v>938</v>
      </c>
      <c r="K908" s="316" t="s">
        <v>938</v>
      </c>
      <c r="L908" s="316" t="s">
        <v>938</v>
      </c>
      <c r="M908" s="316" t="s">
        <v>938</v>
      </c>
      <c r="N908" s="316" t="s">
        <v>938</v>
      </c>
      <c r="O908" s="316" t="s">
        <v>938</v>
      </c>
      <c r="P908" s="316" t="s">
        <v>936</v>
      </c>
      <c r="Q908" s="316" t="s">
        <v>978</v>
      </c>
      <c r="R908" s="316" t="s">
        <v>956</v>
      </c>
      <c r="S908" s="316" t="s">
        <v>978</v>
      </c>
      <c r="T908" s="316" t="s">
        <v>940</v>
      </c>
      <c r="U908" s="316" t="s">
        <v>938</v>
      </c>
      <c r="V908" s="316" t="s">
        <v>956</v>
      </c>
      <c r="W908" s="316" t="s">
        <v>978</v>
      </c>
      <c r="X908" s="316" t="s">
        <v>978</v>
      </c>
      <c r="Y908" s="316" t="s">
        <v>978</v>
      </c>
      <c r="Z908" s="316" t="s">
        <v>978</v>
      </c>
      <c r="AA908" s="316" t="s">
        <v>961</v>
      </c>
      <c r="AB908" s="316" t="s">
        <v>938</v>
      </c>
      <c r="AC908" s="316" t="s">
        <v>941</v>
      </c>
      <c r="AD908" s="316" t="s">
        <v>941</v>
      </c>
      <c r="AE908" s="316" t="s">
        <v>978</v>
      </c>
      <c r="AF908" s="316" t="s">
        <v>941</v>
      </c>
      <c r="AG908" s="316" t="s">
        <v>941</v>
      </c>
      <c r="AH908" s="316" t="s">
        <v>935</v>
      </c>
      <c r="AI908" s="316" t="s">
        <v>938</v>
      </c>
      <c r="AJ908" s="316" t="s">
        <v>941</v>
      </c>
      <c r="AK908" s="316" t="s">
        <v>941</v>
      </c>
      <c r="AL908" s="316" t="s">
        <v>941</v>
      </c>
      <c r="AM908" s="316" t="s">
        <v>941</v>
      </c>
      <c r="AN908" s="316" t="s">
        <v>941</v>
      </c>
      <c r="AO908" s="316" t="s">
        <v>699</v>
      </c>
      <c r="AP908" s="316" t="s">
        <v>938</v>
      </c>
      <c r="AQ908" s="316" t="s">
        <v>936</v>
      </c>
      <c r="AR908" s="316" t="s">
        <v>978</v>
      </c>
    </row>
    <row r="909" spans="1:44">
      <c r="A909" s="316" t="s">
        <v>9700</v>
      </c>
      <c r="B909" s="316" t="s">
        <v>9701</v>
      </c>
      <c r="C909" s="316" t="s">
        <v>9702</v>
      </c>
      <c r="D909" s="317">
        <v>46050</v>
      </c>
      <c r="E909" s="316" t="s">
        <v>9471</v>
      </c>
      <c r="F909" s="316" t="s">
        <v>644</v>
      </c>
      <c r="G909" s="316" t="s">
        <v>7879</v>
      </c>
      <c r="H909" s="316" t="s">
        <v>3190</v>
      </c>
      <c r="I909" s="316" t="s">
        <v>3444</v>
      </c>
      <c r="J909" s="316" t="s">
        <v>938</v>
      </c>
      <c r="K909" s="316" t="s">
        <v>938</v>
      </c>
      <c r="L909" s="316" t="s">
        <v>938</v>
      </c>
      <c r="M909" s="316" t="s">
        <v>938</v>
      </c>
      <c r="N909" s="316" t="s">
        <v>938</v>
      </c>
      <c r="O909" s="316" t="s">
        <v>938</v>
      </c>
      <c r="P909" s="316" t="s">
        <v>936</v>
      </c>
      <c r="Q909" s="316" t="s">
        <v>978</v>
      </c>
      <c r="R909" s="316" t="s">
        <v>956</v>
      </c>
      <c r="S909" s="316" t="s">
        <v>956</v>
      </c>
      <c r="T909" s="316" t="s">
        <v>940</v>
      </c>
      <c r="U909" s="316" t="s">
        <v>938</v>
      </c>
      <c r="V909" s="316" t="s">
        <v>956</v>
      </c>
      <c r="W909" s="316" t="s">
        <v>956</v>
      </c>
      <c r="X909" s="316" t="s">
        <v>947</v>
      </c>
      <c r="Y909" s="316" t="s">
        <v>947</v>
      </c>
      <c r="Z909" s="316" t="s">
        <v>947</v>
      </c>
      <c r="AA909" s="316" t="s">
        <v>956</v>
      </c>
      <c r="AB909" s="316" t="s">
        <v>961</v>
      </c>
      <c r="AC909" s="316" t="s">
        <v>941</v>
      </c>
      <c r="AD909" s="316" t="s">
        <v>941</v>
      </c>
      <c r="AE909" s="316" t="s">
        <v>941</v>
      </c>
      <c r="AF909" s="316" t="s">
        <v>941</v>
      </c>
      <c r="AG909" s="316" t="s">
        <v>941</v>
      </c>
      <c r="AH909" s="316" t="s">
        <v>935</v>
      </c>
      <c r="AI909" s="316" t="s">
        <v>961</v>
      </c>
      <c r="AJ909" s="316" t="s">
        <v>941</v>
      </c>
      <c r="AK909" s="316" t="s">
        <v>941</v>
      </c>
      <c r="AL909" s="316" t="s">
        <v>941</v>
      </c>
      <c r="AM909" s="316" t="s">
        <v>941</v>
      </c>
      <c r="AN909" s="316" t="s">
        <v>941</v>
      </c>
      <c r="AO909" s="316" t="s">
        <v>699</v>
      </c>
      <c r="AP909" s="316" t="s">
        <v>938</v>
      </c>
      <c r="AQ909" s="316" t="s">
        <v>947</v>
      </c>
      <c r="AR909" s="316" t="s">
        <v>941</v>
      </c>
    </row>
    <row r="910" spans="1:44">
      <c r="A910" s="316" t="s">
        <v>7681</v>
      </c>
      <c r="B910" s="316" t="s">
        <v>7682</v>
      </c>
      <c r="C910" s="316" t="s">
        <v>9703</v>
      </c>
      <c r="D910" s="317">
        <v>46050</v>
      </c>
      <c r="E910" s="316" t="s">
        <v>1202</v>
      </c>
      <c r="F910" s="316" t="s">
        <v>644</v>
      </c>
      <c r="G910" s="316" t="s">
        <v>7879</v>
      </c>
      <c r="H910" s="316" t="s">
        <v>3190</v>
      </c>
      <c r="I910" s="316" t="s">
        <v>3451</v>
      </c>
      <c r="J910" s="316" t="s">
        <v>938</v>
      </c>
      <c r="K910" s="316" t="s">
        <v>938</v>
      </c>
      <c r="L910" s="316" t="s">
        <v>938</v>
      </c>
      <c r="M910" s="316" t="s">
        <v>938</v>
      </c>
      <c r="N910" s="316" t="s">
        <v>938</v>
      </c>
      <c r="O910" s="316" t="s">
        <v>938</v>
      </c>
      <c r="P910" s="316" t="s">
        <v>936</v>
      </c>
      <c r="Q910" s="316" t="s">
        <v>940</v>
      </c>
      <c r="R910" s="316" t="s">
        <v>982</v>
      </c>
      <c r="S910" s="316" t="s">
        <v>982</v>
      </c>
      <c r="T910" s="316" t="s">
        <v>947</v>
      </c>
      <c r="U910" s="316" t="s">
        <v>940</v>
      </c>
      <c r="V910" s="316" t="s">
        <v>939</v>
      </c>
      <c r="W910" s="316" t="s">
        <v>956</v>
      </c>
      <c r="X910" s="316" t="s">
        <v>982</v>
      </c>
      <c r="Y910" s="316" t="s">
        <v>941</v>
      </c>
      <c r="Z910" s="316" t="s">
        <v>982</v>
      </c>
      <c r="AA910" s="316" t="s">
        <v>978</v>
      </c>
      <c r="AB910" s="316" t="s">
        <v>940</v>
      </c>
      <c r="AC910" s="316" t="s">
        <v>956</v>
      </c>
      <c r="AD910" s="316" t="s">
        <v>941</v>
      </c>
      <c r="AE910" s="316" t="s">
        <v>947</v>
      </c>
      <c r="AF910" s="316" t="s">
        <v>941</v>
      </c>
      <c r="AG910" s="316" t="s">
        <v>956</v>
      </c>
      <c r="AH910" s="316" t="s">
        <v>41</v>
      </c>
      <c r="AI910" s="316" t="s">
        <v>938</v>
      </c>
      <c r="AJ910" s="316" t="s">
        <v>978</v>
      </c>
      <c r="AK910" s="316" t="s">
        <v>941</v>
      </c>
      <c r="AL910" s="316" t="s">
        <v>941</v>
      </c>
      <c r="AM910" s="316" t="s">
        <v>941</v>
      </c>
      <c r="AN910" s="316" t="s">
        <v>941</v>
      </c>
      <c r="AO910" s="316" t="s">
        <v>699</v>
      </c>
      <c r="AP910" s="316" t="s">
        <v>940</v>
      </c>
      <c r="AQ910" s="316" t="s">
        <v>978</v>
      </c>
      <c r="AR910" s="316" t="s">
        <v>941</v>
      </c>
    </row>
    <row r="911" spans="1:44">
      <c r="A911" s="316" t="s">
        <v>9704</v>
      </c>
      <c r="B911" s="316" t="s">
        <v>9705</v>
      </c>
      <c r="C911" s="316" t="s">
        <v>9706</v>
      </c>
      <c r="D911" s="317">
        <v>46051</v>
      </c>
      <c r="E911" s="316" t="s">
        <v>1202</v>
      </c>
      <c r="F911" s="316" t="s">
        <v>644</v>
      </c>
      <c r="G911" s="316" t="s">
        <v>7879</v>
      </c>
      <c r="H911" s="316" t="s">
        <v>3190</v>
      </c>
      <c r="I911" s="316" t="s">
        <v>3191</v>
      </c>
      <c r="J911" s="316" t="s">
        <v>938</v>
      </c>
      <c r="K911" s="316" t="s">
        <v>938</v>
      </c>
      <c r="L911" s="316" t="s">
        <v>938</v>
      </c>
      <c r="M911" s="316" t="s">
        <v>938</v>
      </c>
      <c r="N911" s="316" t="s">
        <v>938</v>
      </c>
      <c r="O911" s="316" t="s">
        <v>938</v>
      </c>
      <c r="P911" s="316" t="s">
        <v>938</v>
      </c>
      <c r="Q911" s="316" t="s">
        <v>936</v>
      </c>
      <c r="R911" s="316" t="s">
        <v>942</v>
      </c>
      <c r="S911" s="316" t="s">
        <v>939</v>
      </c>
      <c r="T911" s="316" t="s">
        <v>937</v>
      </c>
      <c r="U911" s="316" t="s">
        <v>961</v>
      </c>
      <c r="V911" s="316" t="s">
        <v>939</v>
      </c>
      <c r="W911" s="316" t="s">
        <v>947</v>
      </c>
      <c r="X911" s="316" t="s">
        <v>939</v>
      </c>
      <c r="Y911" s="316" t="s">
        <v>978</v>
      </c>
      <c r="Z911" s="316" t="s">
        <v>947</v>
      </c>
      <c r="AA911" s="316" t="s">
        <v>978</v>
      </c>
      <c r="AB911" s="316" t="s">
        <v>975</v>
      </c>
      <c r="AC911" s="316" t="s">
        <v>941</v>
      </c>
      <c r="AD911" s="316" t="s">
        <v>941</v>
      </c>
      <c r="AE911" s="316" t="s">
        <v>941</v>
      </c>
      <c r="AF911" s="316" t="s">
        <v>941</v>
      </c>
      <c r="AG911" s="316" t="s">
        <v>941</v>
      </c>
      <c r="AH911" s="316" t="s">
        <v>935</v>
      </c>
      <c r="AI911" s="316" t="s">
        <v>961</v>
      </c>
      <c r="AJ911" s="316" t="s">
        <v>947</v>
      </c>
      <c r="AK911" s="316" t="s">
        <v>941</v>
      </c>
      <c r="AL911" s="316" t="s">
        <v>941</v>
      </c>
      <c r="AM911" s="316" t="s">
        <v>941</v>
      </c>
      <c r="AN911" s="316" t="s">
        <v>941</v>
      </c>
      <c r="AO911" s="316" t="s">
        <v>699</v>
      </c>
      <c r="AP911" s="316" t="s">
        <v>961</v>
      </c>
      <c r="AQ911" s="316" t="s">
        <v>941</v>
      </c>
      <c r="AR911" s="316" t="s">
        <v>941</v>
      </c>
    </row>
    <row r="912" spans="1:44">
      <c r="A912" s="316" t="s">
        <v>9707</v>
      </c>
      <c r="B912" s="316" t="s">
        <v>9708</v>
      </c>
      <c r="C912" s="316" t="s">
        <v>9709</v>
      </c>
      <c r="D912" s="317">
        <v>46051</v>
      </c>
      <c r="E912" s="316" t="s">
        <v>1202</v>
      </c>
      <c r="F912" s="316" t="s">
        <v>644</v>
      </c>
      <c r="G912" s="316" t="s">
        <v>7879</v>
      </c>
      <c r="H912" s="316" t="s">
        <v>3190</v>
      </c>
      <c r="I912" s="316" t="s">
        <v>3459</v>
      </c>
      <c r="J912" s="316" t="s">
        <v>938</v>
      </c>
      <c r="K912" s="316" t="s">
        <v>938</v>
      </c>
      <c r="L912" s="316" t="s">
        <v>938</v>
      </c>
      <c r="M912" s="316" t="s">
        <v>938</v>
      </c>
      <c r="N912" s="316" t="s">
        <v>938</v>
      </c>
      <c r="O912" s="316" t="s">
        <v>938</v>
      </c>
      <c r="P912" s="316" t="s">
        <v>938</v>
      </c>
      <c r="Q912" s="316" t="s">
        <v>938</v>
      </c>
      <c r="R912" s="316" t="s">
        <v>970</v>
      </c>
      <c r="S912" s="316" t="s">
        <v>939</v>
      </c>
      <c r="T912" s="316" t="s">
        <v>936</v>
      </c>
      <c r="U912" s="316" t="s">
        <v>938</v>
      </c>
      <c r="V912" s="316" t="s">
        <v>978</v>
      </c>
      <c r="W912" s="316" t="s">
        <v>956</v>
      </c>
      <c r="X912" s="316" t="s">
        <v>936</v>
      </c>
      <c r="Y912" s="316" t="s">
        <v>936</v>
      </c>
      <c r="Z912" s="316" t="s">
        <v>936</v>
      </c>
      <c r="AA912" s="316" t="s">
        <v>936</v>
      </c>
      <c r="AB912" s="316" t="s">
        <v>938</v>
      </c>
      <c r="AC912" s="316" t="s">
        <v>938</v>
      </c>
      <c r="AD912" s="316" t="s">
        <v>938</v>
      </c>
      <c r="AE912" s="316" t="s">
        <v>938</v>
      </c>
      <c r="AF912" s="316" t="s">
        <v>938</v>
      </c>
      <c r="AG912" s="316" t="s">
        <v>938</v>
      </c>
      <c r="AH912" s="316" t="s">
        <v>938</v>
      </c>
      <c r="AI912" s="316" t="s">
        <v>938</v>
      </c>
      <c r="AJ912" s="316" t="s">
        <v>938</v>
      </c>
      <c r="AK912" s="316" t="s">
        <v>938</v>
      </c>
      <c r="AL912" s="316" t="s">
        <v>938</v>
      </c>
      <c r="AM912" s="316" t="s">
        <v>938</v>
      </c>
      <c r="AN912" s="316" t="s">
        <v>938</v>
      </c>
      <c r="AO912" s="316" t="s">
        <v>938</v>
      </c>
      <c r="AP912" s="316" t="s">
        <v>938</v>
      </c>
      <c r="AQ912" s="316" t="s">
        <v>938</v>
      </c>
      <c r="AR912" s="316" t="s">
        <v>938</v>
      </c>
    </row>
    <row r="913" spans="1:44">
      <c r="A913" s="316" t="s">
        <v>9710</v>
      </c>
      <c r="B913" s="316" t="s">
        <v>9711</v>
      </c>
      <c r="C913" s="316" t="s">
        <v>9712</v>
      </c>
      <c r="D913" s="317">
        <v>46051</v>
      </c>
      <c r="E913" s="316" t="s">
        <v>1202</v>
      </c>
      <c r="F913" s="316" t="s">
        <v>644</v>
      </c>
      <c r="G913" s="316" t="s">
        <v>7879</v>
      </c>
      <c r="H913" s="316" t="s">
        <v>3190</v>
      </c>
      <c r="I913" s="316" t="s">
        <v>3459</v>
      </c>
      <c r="J913" s="316" t="s">
        <v>938</v>
      </c>
      <c r="K913" s="316" t="s">
        <v>938</v>
      </c>
      <c r="L913" s="316" t="s">
        <v>938</v>
      </c>
      <c r="M913" s="316" t="s">
        <v>938</v>
      </c>
      <c r="N913" s="316" t="s">
        <v>938</v>
      </c>
      <c r="O913" s="316" t="s">
        <v>938</v>
      </c>
      <c r="P913" s="316" t="s">
        <v>938</v>
      </c>
      <c r="Q913" s="316" t="s">
        <v>938</v>
      </c>
      <c r="R913" s="316" t="s">
        <v>956</v>
      </c>
      <c r="S913" s="316" t="s">
        <v>947</v>
      </c>
      <c r="T913" s="316" t="s">
        <v>935</v>
      </c>
      <c r="U913" s="316" t="s">
        <v>938</v>
      </c>
      <c r="V913" s="316" t="s">
        <v>956</v>
      </c>
      <c r="W913" s="316" t="s">
        <v>978</v>
      </c>
      <c r="X913" s="316" t="s">
        <v>947</v>
      </c>
      <c r="Y913" s="316" t="s">
        <v>947</v>
      </c>
      <c r="Z913" s="316" t="s">
        <v>947</v>
      </c>
      <c r="AA913" s="316" t="s">
        <v>956</v>
      </c>
      <c r="AB913" s="316" t="s">
        <v>961</v>
      </c>
      <c r="AC913" s="316" t="s">
        <v>941</v>
      </c>
      <c r="AD913" s="316" t="s">
        <v>941</v>
      </c>
      <c r="AE913" s="316" t="s">
        <v>941</v>
      </c>
      <c r="AF913" s="316" t="s">
        <v>941</v>
      </c>
      <c r="AG913" s="316" t="s">
        <v>941</v>
      </c>
      <c r="AH913" s="316" t="s">
        <v>940</v>
      </c>
      <c r="AI913" s="316" t="s">
        <v>938</v>
      </c>
      <c r="AJ913" s="316" t="s">
        <v>941</v>
      </c>
      <c r="AK913" s="316" t="s">
        <v>941</v>
      </c>
      <c r="AL913" s="316" t="s">
        <v>941</v>
      </c>
      <c r="AM913" s="316" t="s">
        <v>941</v>
      </c>
      <c r="AN913" s="316" t="s">
        <v>956</v>
      </c>
      <c r="AO913" s="316" t="s">
        <v>699</v>
      </c>
      <c r="AP913" s="316" t="s">
        <v>938</v>
      </c>
      <c r="AQ913" s="316" t="s">
        <v>947</v>
      </c>
      <c r="AR913" s="316" t="s">
        <v>941</v>
      </c>
    </row>
    <row r="914" spans="1:44">
      <c r="A914" s="316" t="s">
        <v>9713</v>
      </c>
      <c r="B914" s="316" t="s">
        <v>9714</v>
      </c>
      <c r="C914" s="316" t="s">
        <v>9715</v>
      </c>
      <c r="D914" s="317">
        <v>46051</v>
      </c>
      <c r="E914" s="316" t="s">
        <v>1202</v>
      </c>
      <c r="F914" s="316" t="s">
        <v>644</v>
      </c>
      <c r="G914" s="316" t="s">
        <v>7879</v>
      </c>
      <c r="H914" s="316" t="s">
        <v>3190</v>
      </c>
      <c r="I914" s="316" t="s">
        <v>3444</v>
      </c>
      <c r="J914" s="316" t="s">
        <v>938</v>
      </c>
      <c r="K914" s="316" t="s">
        <v>938</v>
      </c>
      <c r="L914" s="316" t="s">
        <v>938</v>
      </c>
      <c r="M914" s="316" t="s">
        <v>938</v>
      </c>
      <c r="N914" s="316" t="s">
        <v>938</v>
      </c>
      <c r="O914" s="316" t="s">
        <v>938</v>
      </c>
      <c r="P914" s="316" t="s">
        <v>938</v>
      </c>
      <c r="Q914" s="316" t="s">
        <v>938</v>
      </c>
      <c r="R914" s="316" t="s">
        <v>942</v>
      </c>
      <c r="S914" s="316" t="s">
        <v>939</v>
      </c>
      <c r="T914" s="316" t="s">
        <v>937</v>
      </c>
      <c r="U914" s="316" t="s">
        <v>961</v>
      </c>
      <c r="V914" s="316" t="s">
        <v>978</v>
      </c>
      <c r="W914" s="316" t="s">
        <v>978</v>
      </c>
      <c r="X914" s="316" t="s">
        <v>939</v>
      </c>
      <c r="Y914" s="316" t="s">
        <v>939</v>
      </c>
      <c r="Z914" s="316" t="s">
        <v>939</v>
      </c>
      <c r="AA914" s="316" t="s">
        <v>978</v>
      </c>
      <c r="AB914" s="316" t="s">
        <v>975</v>
      </c>
      <c r="AC914" s="316" t="s">
        <v>941</v>
      </c>
      <c r="AD914" s="316" t="s">
        <v>941</v>
      </c>
      <c r="AE914" s="316" t="s">
        <v>978</v>
      </c>
      <c r="AF914" s="316" t="s">
        <v>941</v>
      </c>
      <c r="AG914" s="316" t="s">
        <v>941</v>
      </c>
      <c r="AH914" s="316" t="s">
        <v>935</v>
      </c>
      <c r="AI914" s="316" t="s">
        <v>938</v>
      </c>
      <c r="AJ914" s="316" t="s">
        <v>947</v>
      </c>
      <c r="AK914" s="316" t="s">
        <v>941</v>
      </c>
      <c r="AL914" s="316" t="s">
        <v>941</v>
      </c>
      <c r="AM914" s="316" t="s">
        <v>941</v>
      </c>
      <c r="AN914" s="316" t="s">
        <v>941</v>
      </c>
      <c r="AO914" s="316" t="s">
        <v>699</v>
      </c>
      <c r="AP914" s="316" t="s">
        <v>938</v>
      </c>
      <c r="AQ914" s="316" t="s">
        <v>956</v>
      </c>
      <c r="AR914" s="316" t="s">
        <v>978</v>
      </c>
    </row>
    <row r="915" spans="1:44">
      <c r="A915" s="316" t="s">
        <v>9716</v>
      </c>
      <c r="B915" s="316" t="s">
        <v>9717</v>
      </c>
      <c r="C915" s="316" t="s">
        <v>9718</v>
      </c>
      <c r="D915" s="317">
        <v>46051</v>
      </c>
      <c r="E915" s="316" t="s">
        <v>1202</v>
      </c>
      <c r="F915" s="316" t="s">
        <v>644</v>
      </c>
      <c r="G915" s="316" t="s">
        <v>7879</v>
      </c>
      <c r="H915" s="316" t="s">
        <v>3190</v>
      </c>
      <c r="I915" s="316" t="s">
        <v>8577</v>
      </c>
      <c r="J915" s="316" t="s">
        <v>938</v>
      </c>
      <c r="K915" s="316" t="s">
        <v>938</v>
      </c>
      <c r="L915" s="316" t="s">
        <v>938</v>
      </c>
      <c r="M915" s="316" t="s">
        <v>938</v>
      </c>
      <c r="N915" s="316" t="s">
        <v>938</v>
      </c>
      <c r="O915" s="316" t="s">
        <v>938</v>
      </c>
      <c r="P915" s="316" t="s">
        <v>938</v>
      </c>
      <c r="Q915" s="316" t="s">
        <v>938</v>
      </c>
      <c r="R915" s="316" t="s">
        <v>699</v>
      </c>
      <c r="S915" s="316" t="s">
        <v>956</v>
      </c>
      <c r="T915" s="316" t="s">
        <v>949</v>
      </c>
      <c r="U915" s="316" t="s">
        <v>962</v>
      </c>
      <c r="V915" s="316" t="s">
        <v>955</v>
      </c>
      <c r="W915" s="316" t="s">
        <v>942</v>
      </c>
      <c r="X915" s="316" t="s">
        <v>955</v>
      </c>
      <c r="Y915" s="316" t="s">
        <v>953</v>
      </c>
      <c r="Z915" s="316" t="s">
        <v>941</v>
      </c>
      <c r="AA915" s="316" t="s">
        <v>961</v>
      </c>
      <c r="AB915" s="316" t="s">
        <v>938</v>
      </c>
      <c r="AC915" s="316" t="s">
        <v>947</v>
      </c>
      <c r="AD915" s="316" t="s">
        <v>947</v>
      </c>
      <c r="AE915" s="316" t="s">
        <v>955</v>
      </c>
      <c r="AF915" s="316" t="s">
        <v>941</v>
      </c>
      <c r="AG915" s="316" t="s">
        <v>955</v>
      </c>
      <c r="AH915" s="316" t="s">
        <v>975</v>
      </c>
      <c r="AI915" s="316" t="s">
        <v>938</v>
      </c>
      <c r="AJ915" s="316" t="s">
        <v>947</v>
      </c>
      <c r="AK915" s="316" t="s">
        <v>946</v>
      </c>
      <c r="AL915" s="316" t="s">
        <v>955</v>
      </c>
      <c r="AM915" s="316" t="s">
        <v>956</v>
      </c>
      <c r="AN915" s="316" t="s">
        <v>947</v>
      </c>
      <c r="AO915" s="316" t="s">
        <v>699</v>
      </c>
      <c r="AP915" s="316" t="s">
        <v>938</v>
      </c>
      <c r="AQ915" s="316" t="s">
        <v>955</v>
      </c>
      <c r="AR915" s="316" t="s">
        <v>956</v>
      </c>
    </row>
    <row r="916" spans="1:44">
      <c r="A916" s="316" t="s">
        <v>9719</v>
      </c>
      <c r="B916" s="316" t="s">
        <v>9720</v>
      </c>
      <c r="C916" s="316" t="s">
        <v>9721</v>
      </c>
      <c r="D916" s="317">
        <v>46051</v>
      </c>
      <c r="E916" s="316" t="s">
        <v>1202</v>
      </c>
      <c r="F916" s="316" t="s">
        <v>644</v>
      </c>
      <c r="G916" s="316" t="s">
        <v>7879</v>
      </c>
      <c r="H916" s="316" t="s">
        <v>3190</v>
      </c>
      <c r="I916" s="316" t="s">
        <v>3451</v>
      </c>
      <c r="J916" s="316" t="s">
        <v>938</v>
      </c>
      <c r="K916" s="316" t="s">
        <v>938</v>
      </c>
      <c r="L916" s="316" t="s">
        <v>938</v>
      </c>
      <c r="M916" s="316" t="s">
        <v>938</v>
      </c>
      <c r="N916" s="316" t="s">
        <v>938</v>
      </c>
      <c r="O916" s="316" t="s">
        <v>938</v>
      </c>
      <c r="P916" s="316" t="s">
        <v>938</v>
      </c>
      <c r="Q916" s="316" t="s">
        <v>938</v>
      </c>
      <c r="R916" s="316" t="s">
        <v>941</v>
      </c>
      <c r="S916" s="316" t="s">
        <v>982</v>
      </c>
      <c r="T916" s="316" t="s">
        <v>941</v>
      </c>
      <c r="U916" s="316" t="s">
        <v>961</v>
      </c>
      <c r="V916" s="316" t="s">
        <v>956</v>
      </c>
      <c r="W916" s="316" t="s">
        <v>953</v>
      </c>
      <c r="X916" s="316" t="s">
        <v>955</v>
      </c>
      <c r="Y916" s="316" t="s">
        <v>953</v>
      </c>
      <c r="Z916" s="316" t="s">
        <v>982</v>
      </c>
      <c r="AA916" s="316" t="s">
        <v>947</v>
      </c>
      <c r="AB916" s="316" t="s">
        <v>940</v>
      </c>
      <c r="AC916" s="316" t="s">
        <v>941</v>
      </c>
      <c r="AD916" s="316" t="s">
        <v>941</v>
      </c>
      <c r="AE916" s="316" t="s">
        <v>941</v>
      </c>
      <c r="AF916" s="316" t="s">
        <v>982</v>
      </c>
      <c r="AG916" s="316" t="s">
        <v>956</v>
      </c>
      <c r="AH916" s="316" t="s">
        <v>961</v>
      </c>
      <c r="AI916" s="316" t="s">
        <v>938</v>
      </c>
      <c r="AJ916" s="316" t="s">
        <v>978</v>
      </c>
      <c r="AK916" s="316" t="s">
        <v>956</v>
      </c>
      <c r="AL916" s="316" t="s">
        <v>978</v>
      </c>
      <c r="AM916" s="316" t="s">
        <v>978</v>
      </c>
      <c r="AN916" s="316" t="s">
        <v>956</v>
      </c>
      <c r="AO916" s="316" t="s">
        <v>699</v>
      </c>
      <c r="AP916" s="316" t="s">
        <v>940</v>
      </c>
      <c r="AQ916" s="316" t="s">
        <v>956</v>
      </c>
      <c r="AR916" s="316" t="s">
        <v>978</v>
      </c>
    </row>
    <row r="917" spans="1:44">
      <c r="A917" s="316" t="s">
        <v>9722</v>
      </c>
      <c r="B917" s="316" t="s">
        <v>9723</v>
      </c>
      <c r="C917" s="316" t="s">
        <v>9724</v>
      </c>
      <c r="D917" s="317">
        <v>46051</v>
      </c>
      <c r="E917" s="316" t="s">
        <v>8769</v>
      </c>
      <c r="F917" s="316" t="s">
        <v>644</v>
      </c>
      <c r="G917" s="316" t="s">
        <v>7879</v>
      </c>
      <c r="H917" s="316" t="s">
        <v>3190</v>
      </c>
      <c r="I917" s="316" t="s">
        <v>3444</v>
      </c>
      <c r="J917" s="316" t="s">
        <v>938</v>
      </c>
      <c r="K917" s="316" t="s">
        <v>938</v>
      </c>
      <c r="L917" s="316" t="s">
        <v>938</v>
      </c>
      <c r="M917" s="316" t="s">
        <v>938</v>
      </c>
      <c r="N917" s="316" t="s">
        <v>938</v>
      </c>
      <c r="O917" s="316" t="s">
        <v>938</v>
      </c>
      <c r="P917" s="316" t="s">
        <v>938</v>
      </c>
      <c r="Q917" s="316" t="s">
        <v>938</v>
      </c>
      <c r="R917" s="316" t="s">
        <v>955</v>
      </c>
      <c r="S917" s="316" t="s">
        <v>947</v>
      </c>
      <c r="T917" s="316" t="s">
        <v>935</v>
      </c>
      <c r="U917" s="316" t="s">
        <v>961</v>
      </c>
      <c r="V917" s="316" t="s">
        <v>939</v>
      </c>
      <c r="W917" s="316" t="s">
        <v>941</v>
      </c>
      <c r="X917" s="316" t="s">
        <v>939</v>
      </c>
      <c r="Y917" s="316" t="s">
        <v>947</v>
      </c>
      <c r="Z917" s="316" t="s">
        <v>939</v>
      </c>
      <c r="AA917" s="316" t="s">
        <v>961</v>
      </c>
      <c r="AB917" s="316" t="s">
        <v>940</v>
      </c>
      <c r="AC917" s="316" t="s">
        <v>939</v>
      </c>
      <c r="AD917" s="316" t="s">
        <v>939</v>
      </c>
      <c r="AE917" s="316" t="s">
        <v>939</v>
      </c>
      <c r="AF917" s="316" t="s">
        <v>939</v>
      </c>
      <c r="AG917" s="316" t="s">
        <v>939</v>
      </c>
      <c r="AH917" s="316" t="s">
        <v>961</v>
      </c>
      <c r="AI917" s="316" t="s">
        <v>938</v>
      </c>
      <c r="AJ917" s="316" t="s">
        <v>982</v>
      </c>
      <c r="AK917" s="316" t="s">
        <v>941</v>
      </c>
      <c r="AL917" s="316" t="s">
        <v>982</v>
      </c>
      <c r="AM917" s="316" t="s">
        <v>936</v>
      </c>
      <c r="AN917" s="316" t="s">
        <v>947</v>
      </c>
      <c r="AO917" s="316" t="s">
        <v>961</v>
      </c>
      <c r="AP917" s="316" t="s">
        <v>938</v>
      </c>
      <c r="AQ917" s="316" t="s">
        <v>41</v>
      </c>
      <c r="AR917" s="316" t="s">
        <v>41</v>
      </c>
    </row>
    <row r="918" spans="1:44">
      <c r="A918" s="316" t="s">
        <v>9725</v>
      </c>
      <c r="B918" s="316" t="s">
        <v>9726</v>
      </c>
      <c r="C918" s="316" t="s">
        <v>9727</v>
      </c>
      <c r="D918" s="317">
        <v>46052</v>
      </c>
      <c r="E918" s="316" t="s">
        <v>1202</v>
      </c>
      <c r="F918" s="316" t="s">
        <v>644</v>
      </c>
      <c r="G918" s="316" t="s">
        <v>7879</v>
      </c>
      <c r="H918" s="316" t="s">
        <v>3190</v>
      </c>
      <c r="I918" s="316" t="s">
        <v>8620</v>
      </c>
      <c r="J918" s="316" t="s">
        <v>938</v>
      </c>
      <c r="K918" s="316" t="s">
        <v>938</v>
      </c>
      <c r="L918" s="316" t="s">
        <v>938</v>
      </c>
      <c r="M918" s="316" t="s">
        <v>938</v>
      </c>
      <c r="N918" s="316" t="s">
        <v>938</v>
      </c>
      <c r="O918" s="316" t="s">
        <v>938</v>
      </c>
      <c r="P918" s="316" t="s">
        <v>938</v>
      </c>
      <c r="Q918" s="316" t="s">
        <v>938</v>
      </c>
      <c r="R918" s="316" t="s">
        <v>936</v>
      </c>
      <c r="S918" s="316" t="s">
        <v>936</v>
      </c>
      <c r="T918" s="316" t="s">
        <v>936</v>
      </c>
      <c r="U918" s="316" t="s">
        <v>938</v>
      </c>
      <c r="V918" s="316" t="s">
        <v>941</v>
      </c>
      <c r="W918" s="316" t="s">
        <v>982</v>
      </c>
      <c r="X918" s="316" t="s">
        <v>982</v>
      </c>
      <c r="Y918" s="316" t="s">
        <v>978</v>
      </c>
      <c r="Z918" s="316" t="s">
        <v>982</v>
      </c>
      <c r="AA918" s="316" t="s">
        <v>978</v>
      </c>
      <c r="AB918" s="316" t="s">
        <v>938</v>
      </c>
      <c r="AC918" s="316" t="s">
        <v>978</v>
      </c>
      <c r="AD918" s="316" t="s">
        <v>982</v>
      </c>
      <c r="AE918" s="316" t="s">
        <v>982</v>
      </c>
      <c r="AF918" s="316" t="s">
        <v>939</v>
      </c>
      <c r="AG918" s="316" t="s">
        <v>947</v>
      </c>
      <c r="AH918" s="316" t="s">
        <v>940</v>
      </c>
      <c r="AI918" s="316" t="s">
        <v>938</v>
      </c>
      <c r="AJ918" s="316" t="s">
        <v>982</v>
      </c>
      <c r="AK918" s="316" t="s">
        <v>941</v>
      </c>
      <c r="AL918" s="316" t="s">
        <v>978</v>
      </c>
      <c r="AM918" s="316" t="s">
        <v>978</v>
      </c>
      <c r="AN918" s="316" t="s">
        <v>978</v>
      </c>
      <c r="AO918" s="316" t="s">
        <v>699</v>
      </c>
      <c r="AP918" s="316" t="s">
        <v>938</v>
      </c>
      <c r="AQ918" s="316" t="s">
        <v>978</v>
      </c>
      <c r="AR918" s="316" t="s">
        <v>978</v>
      </c>
    </row>
    <row r="919" spans="1:44">
      <c r="A919" s="316" t="s">
        <v>9728</v>
      </c>
      <c r="B919" s="316" t="s">
        <v>9729</v>
      </c>
      <c r="C919" s="316" t="s">
        <v>9730</v>
      </c>
      <c r="D919" s="317">
        <v>46052</v>
      </c>
      <c r="E919" s="316" t="s">
        <v>1202</v>
      </c>
      <c r="F919" s="316" t="s">
        <v>644</v>
      </c>
      <c r="G919" s="316" t="s">
        <v>7879</v>
      </c>
      <c r="H919" s="316" t="s">
        <v>3190</v>
      </c>
      <c r="I919" s="316" t="s">
        <v>8577</v>
      </c>
      <c r="J919" s="316" t="s">
        <v>938</v>
      </c>
      <c r="K919" s="316" t="s">
        <v>938</v>
      </c>
      <c r="L919" s="316" t="s">
        <v>938</v>
      </c>
      <c r="M919" s="316" t="s">
        <v>938</v>
      </c>
      <c r="N919" s="316" t="s">
        <v>938</v>
      </c>
      <c r="O919" s="316" t="s">
        <v>938</v>
      </c>
      <c r="P919" s="316" t="s">
        <v>938</v>
      </c>
      <c r="Q919" s="316" t="s">
        <v>938</v>
      </c>
      <c r="R919" s="316" t="s">
        <v>938</v>
      </c>
      <c r="S919" s="316" t="s">
        <v>941</v>
      </c>
      <c r="T919" s="316" t="s">
        <v>961</v>
      </c>
      <c r="U919" s="316" t="s">
        <v>961</v>
      </c>
      <c r="V919" s="316" t="s">
        <v>982</v>
      </c>
      <c r="W919" s="316" t="s">
        <v>982</v>
      </c>
      <c r="X919" s="316" t="s">
        <v>982</v>
      </c>
      <c r="Y919" s="316" t="s">
        <v>982</v>
      </c>
      <c r="Z919" s="316" t="s">
        <v>982</v>
      </c>
      <c r="AA919" s="316" t="s">
        <v>940</v>
      </c>
      <c r="AB919" s="316" t="s">
        <v>940</v>
      </c>
      <c r="AC919" s="316" t="s">
        <v>947</v>
      </c>
      <c r="AD919" s="316" t="s">
        <v>947</v>
      </c>
      <c r="AE919" s="316" t="s">
        <v>941</v>
      </c>
      <c r="AF919" s="316" t="s">
        <v>947</v>
      </c>
      <c r="AG919" s="316" t="s">
        <v>947</v>
      </c>
      <c r="AH919" s="316" t="s">
        <v>961</v>
      </c>
      <c r="AI919" s="316" t="s">
        <v>938</v>
      </c>
      <c r="AJ919" s="316" t="s">
        <v>978</v>
      </c>
      <c r="AK919" s="316" t="s">
        <v>956</v>
      </c>
      <c r="AL919" s="316" t="s">
        <v>978</v>
      </c>
      <c r="AM919" s="316" t="s">
        <v>978</v>
      </c>
      <c r="AN919" s="316" t="s">
        <v>956</v>
      </c>
      <c r="AO919" s="316" t="s">
        <v>699</v>
      </c>
      <c r="AP919" s="316" t="s">
        <v>940</v>
      </c>
      <c r="AQ919" s="316" t="s">
        <v>956</v>
      </c>
      <c r="AR919" s="316" t="s">
        <v>956</v>
      </c>
    </row>
    <row r="920" spans="1:44">
      <c r="A920" s="316" t="s">
        <v>9731</v>
      </c>
      <c r="B920" s="316" t="s">
        <v>9732</v>
      </c>
      <c r="C920" s="316" t="s">
        <v>9733</v>
      </c>
      <c r="D920" s="317">
        <v>46052</v>
      </c>
      <c r="E920" s="316" t="s">
        <v>1202</v>
      </c>
      <c r="F920" s="316" t="s">
        <v>644</v>
      </c>
      <c r="G920" s="316" t="s">
        <v>7879</v>
      </c>
      <c r="H920" s="316" t="s">
        <v>3190</v>
      </c>
      <c r="I920" s="316" t="s">
        <v>3459</v>
      </c>
      <c r="J920" s="316" t="s">
        <v>938</v>
      </c>
      <c r="K920" s="316" t="s">
        <v>938</v>
      </c>
      <c r="L920" s="316" t="s">
        <v>938</v>
      </c>
      <c r="M920" s="316" t="s">
        <v>938</v>
      </c>
      <c r="N920" s="316" t="s">
        <v>938</v>
      </c>
      <c r="O920" s="316" t="s">
        <v>938</v>
      </c>
      <c r="P920" s="316" t="s">
        <v>938</v>
      </c>
      <c r="Q920" s="316" t="s">
        <v>938</v>
      </c>
      <c r="R920" s="316" t="s">
        <v>938</v>
      </c>
      <c r="S920" s="316" t="s">
        <v>956</v>
      </c>
      <c r="T920" s="316" t="s">
        <v>937</v>
      </c>
      <c r="U920" s="316" t="s">
        <v>938</v>
      </c>
      <c r="V920" s="316" t="s">
        <v>956</v>
      </c>
      <c r="W920" s="316" t="s">
        <v>947</v>
      </c>
      <c r="X920" s="316" t="s">
        <v>947</v>
      </c>
      <c r="Y920" s="316" t="s">
        <v>947</v>
      </c>
      <c r="Z920" s="316" t="s">
        <v>947</v>
      </c>
      <c r="AA920" s="316" t="s">
        <v>940</v>
      </c>
      <c r="AB920" s="316" t="s">
        <v>938</v>
      </c>
      <c r="AC920" s="316" t="s">
        <v>941</v>
      </c>
      <c r="AD920" s="316" t="s">
        <v>941</v>
      </c>
      <c r="AE920" s="316" t="s">
        <v>941</v>
      </c>
      <c r="AF920" s="316" t="s">
        <v>941</v>
      </c>
      <c r="AG920" s="316" t="s">
        <v>941</v>
      </c>
      <c r="AH920" s="316" t="s">
        <v>935</v>
      </c>
      <c r="AI920" s="316" t="s">
        <v>938</v>
      </c>
      <c r="AJ920" s="316" t="s">
        <v>956</v>
      </c>
      <c r="AK920" s="316" t="s">
        <v>956</v>
      </c>
      <c r="AL920" s="316" t="s">
        <v>941</v>
      </c>
      <c r="AM920" s="316" t="s">
        <v>941</v>
      </c>
      <c r="AN920" s="316" t="s">
        <v>956</v>
      </c>
      <c r="AO920" s="316" t="s">
        <v>699</v>
      </c>
      <c r="AP920" s="316" t="s">
        <v>938</v>
      </c>
      <c r="AQ920" s="316" t="s">
        <v>956</v>
      </c>
      <c r="AR920" s="316" t="s">
        <v>956</v>
      </c>
    </row>
    <row r="921" spans="1:44">
      <c r="A921" s="316" t="s">
        <v>9734</v>
      </c>
      <c r="B921" s="316" t="s">
        <v>9735</v>
      </c>
      <c r="C921" s="316" t="s">
        <v>9736</v>
      </c>
      <c r="D921" s="317">
        <v>46052</v>
      </c>
      <c r="E921" s="316" t="s">
        <v>9471</v>
      </c>
      <c r="F921" s="316" t="s">
        <v>644</v>
      </c>
      <c r="G921" s="316" t="s">
        <v>7879</v>
      </c>
      <c r="H921" s="316" t="s">
        <v>3190</v>
      </c>
      <c r="I921" s="316" t="s">
        <v>3444</v>
      </c>
      <c r="J921" s="316" t="s">
        <v>938</v>
      </c>
      <c r="K921" s="316" t="s">
        <v>938</v>
      </c>
      <c r="L921" s="316" t="s">
        <v>938</v>
      </c>
      <c r="M921" s="316" t="s">
        <v>938</v>
      </c>
      <c r="N921" s="316" t="s">
        <v>938</v>
      </c>
      <c r="O921" s="316" t="s">
        <v>938</v>
      </c>
      <c r="P921" s="316" t="s">
        <v>938</v>
      </c>
      <c r="Q921" s="316" t="s">
        <v>938</v>
      </c>
      <c r="R921" s="316" t="s">
        <v>938</v>
      </c>
      <c r="S921" s="316" t="s">
        <v>939</v>
      </c>
      <c r="T921" s="316" t="s">
        <v>937</v>
      </c>
      <c r="U921" s="316" t="s">
        <v>938</v>
      </c>
      <c r="V921" s="316" t="s">
        <v>956</v>
      </c>
      <c r="W921" s="316" t="s">
        <v>947</v>
      </c>
      <c r="X921" s="316" t="s">
        <v>939</v>
      </c>
      <c r="Y921" s="316" t="s">
        <v>947</v>
      </c>
      <c r="Z921" s="316" t="s">
        <v>947</v>
      </c>
      <c r="AA921" s="316" t="s">
        <v>956</v>
      </c>
      <c r="AB921" s="316" t="s">
        <v>975</v>
      </c>
      <c r="AC921" s="316" t="s">
        <v>941</v>
      </c>
      <c r="AD921" s="316" t="s">
        <v>941</v>
      </c>
      <c r="AE921" s="316" t="s">
        <v>941</v>
      </c>
      <c r="AF921" s="316" t="s">
        <v>941</v>
      </c>
      <c r="AG921" s="316" t="s">
        <v>941</v>
      </c>
      <c r="AH921" s="316" t="s">
        <v>935</v>
      </c>
      <c r="AI921" s="316" t="s">
        <v>961</v>
      </c>
      <c r="AJ921" s="316" t="s">
        <v>941</v>
      </c>
      <c r="AK921" s="316" t="s">
        <v>941</v>
      </c>
      <c r="AL921" s="316" t="s">
        <v>941</v>
      </c>
      <c r="AM921" s="316" t="s">
        <v>941</v>
      </c>
      <c r="AN921" s="316" t="s">
        <v>941</v>
      </c>
      <c r="AO921" s="316" t="s">
        <v>699</v>
      </c>
      <c r="AP921" s="316" t="s">
        <v>961</v>
      </c>
      <c r="AQ921" s="316" t="s">
        <v>956</v>
      </c>
      <c r="AR921" s="316" t="s">
        <v>941</v>
      </c>
    </row>
    <row r="922" spans="1:44">
      <c r="A922" s="316" t="s">
        <v>7683</v>
      </c>
      <c r="B922" s="316" t="s">
        <v>7684</v>
      </c>
      <c r="C922" s="316" t="s">
        <v>9737</v>
      </c>
      <c r="D922" s="317">
        <v>46052</v>
      </c>
      <c r="E922" s="316" t="s">
        <v>1202</v>
      </c>
      <c r="F922" s="316" t="s">
        <v>644</v>
      </c>
      <c r="G922" s="316" t="s">
        <v>7879</v>
      </c>
      <c r="H922" s="316" t="s">
        <v>3190</v>
      </c>
      <c r="I922" s="316" t="s">
        <v>3444</v>
      </c>
      <c r="J922" s="316" t="s">
        <v>938</v>
      </c>
      <c r="K922" s="316" t="s">
        <v>938</v>
      </c>
      <c r="L922" s="316" t="s">
        <v>938</v>
      </c>
      <c r="M922" s="316" t="s">
        <v>938</v>
      </c>
      <c r="N922" s="316" t="s">
        <v>938</v>
      </c>
      <c r="O922" s="316" t="s">
        <v>938</v>
      </c>
      <c r="P922" s="316" t="s">
        <v>938</v>
      </c>
      <c r="Q922" s="316" t="s">
        <v>938</v>
      </c>
      <c r="R922" s="316" t="s">
        <v>938</v>
      </c>
      <c r="S922" s="316" t="s">
        <v>946</v>
      </c>
      <c r="T922" s="316" t="s">
        <v>947</v>
      </c>
      <c r="U922" s="316" t="s">
        <v>940</v>
      </c>
      <c r="V922" s="316" t="s">
        <v>978</v>
      </c>
      <c r="W922" s="316" t="s">
        <v>947</v>
      </c>
      <c r="X922" s="316" t="s">
        <v>947</v>
      </c>
      <c r="Y922" s="316" t="s">
        <v>947</v>
      </c>
      <c r="Z922" s="316" t="s">
        <v>947</v>
      </c>
      <c r="AA922" s="316" t="s">
        <v>956</v>
      </c>
      <c r="AB922" s="316" t="s">
        <v>961</v>
      </c>
      <c r="AC922" s="316" t="s">
        <v>941</v>
      </c>
      <c r="AD922" s="316" t="s">
        <v>941</v>
      </c>
      <c r="AE922" s="316" t="s">
        <v>941</v>
      </c>
      <c r="AF922" s="316" t="s">
        <v>941</v>
      </c>
      <c r="AG922" s="316" t="s">
        <v>941</v>
      </c>
      <c r="AH922" s="316" t="s">
        <v>940</v>
      </c>
      <c r="AI922" s="316" t="s">
        <v>961</v>
      </c>
      <c r="AJ922" s="316" t="s">
        <v>946</v>
      </c>
      <c r="AK922" s="316" t="s">
        <v>41</v>
      </c>
      <c r="AL922" s="316" t="s">
        <v>978</v>
      </c>
      <c r="AM922" s="316" t="s">
        <v>941</v>
      </c>
      <c r="AN922" s="316" t="s">
        <v>978</v>
      </c>
      <c r="AO922" s="316" t="s">
        <v>935</v>
      </c>
      <c r="AP922" s="316" t="s">
        <v>938</v>
      </c>
      <c r="AQ922" s="316" t="s">
        <v>978</v>
      </c>
      <c r="AR922" s="316" t="s">
        <v>941</v>
      </c>
    </row>
    <row r="923" spans="1:44">
      <c r="A923" s="316" t="s">
        <v>9738</v>
      </c>
      <c r="B923" s="316" t="s">
        <v>9739</v>
      </c>
      <c r="C923" s="316" t="s">
        <v>9740</v>
      </c>
      <c r="D923" s="317">
        <v>46052</v>
      </c>
      <c r="E923" s="316" t="s">
        <v>1202</v>
      </c>
      <c r="F923" s="316" t="s">
        <v>644</v>
      </c>
      <c r="G923" s="316" t="s">
        <v>7879</v>
      </c>
      <c r="H923" s="316" t="s">
        <v>3190</v>
      </c>
      <c r="I923" s="316" t="s">
        <v>3444</v>
      </c>
      <c r="J923" s="316" t="s">
        <v>938</v>
      </c>
      <c r="K923" s="316" t="s">
        <v>938</v>
      </c>
      <c r="L923" s="316" t="s">
        <v>938</v>
      </c>
      <c r="M923" s="316" t="s">
        <v>938</v>
      </c>
      <c r="N923" s="316" t="s">
        <v>938</v>
      </c>
      <c r="O923" s="316" t="s">
        <v>938</v>
      </c>
      <c r="P923" s="316" t="s">
        <v>938</v>
      </c>
      <c r="Q923" s="316" t="s">
        <v>938</v>
      </c>
      <c r="R923" s="316" t="s">
        <v>938</v>
      </c>
      <c r="S923" s="316" t="s">
        <v>946</v>
      </c>
      <c r="T923" s="316" t="s">
        <v>947</v>
      </c>
      <c r="U923" s="316" t="s">
        <v>940</v>
      </c>
      <c r="V923" s="316" t="s">
        <v>956</v>
      </c>
      <c r="W923" s="316" t="s">
        <v>947</v>
      </c>
      <c r="X923" s="316" t="s">
        <v>947</v>
      </c>
      <c r="Y923" s="316" t="s">
        <v>947</v>
      </c>
      <c r="Z923" s="316" t="s">
        <v>947</v>
      </c>
      <c r="AA923" s="316" t="s">
        <v>956</v>
      </c>
      <c r="AB923" s="316" t="s">
        <v>975</v>
      </c>
      <c r="AC923" s="316" t="s">
        <v>978</v>
      </c>
      <c r="AD923" s="316" t="s">
        <v>941</v>
      </c>
      <c r="AE923" s="316" t="s">
        <v>941</v>
      </c>
      <c r="AF923" s="316" t="s">
        <v>941</v>
      </c>
      <c r="AG923" s="316" t="s">
        <v>941</v>
      </c>
      <c r="AH923" s="316" t="s">
        <v>949</v>
      </c>
      <c r="AI923" s="316" t="s">
        <v>938</v>
      </c>
      <c r="AJ923" s="316" t="s">
        <v>946</v>
      </c>
      <c r="AK923" s="316" t="s">
        <v>956</v>
      </c>
      <c r="AL923" s="316" t="s">
        <v>956</v>
      </c>
      <c r="AM923" s="316" t="s">
        <v>941</v>
      </c>
      <c r="AN923" s="316" t="s">
        <v>978</v>
      </c>
      <c r="AO923" s="316" t="s">
        <v>699</v>
      </c>
      <c r="AP923" s="316" t="s">
        <v>961</v>
      </c>
      <c r="AQ923" s="316" t="s">
        <v>978</v>
      </c>
      <c r="AR923" s="316" t="s">
        <v>941</v>
      </c>
    </row>
    <row r="924" spans="1:44">
      <c r="A924" s="316" t="s">
        <v>9741</v>
      </c>
      <c r="B924" s="316" t="s">
        <v>9742</v>
      </c>
      <c r="C924" s="316" t="s">
        <v>9743</v>
      </c>
      <c r="D924" s="317">
        <v>46052</v>
      </c>
      <c r="E924" s="316" t="s">
        <v>1202</v>
      </c>
      <c r="F924" s="316" t="s">
        <v>644</v>
      </c>
      <c r="G924" s="316" t="s">
        <v>7879</v>
      </c>
      <c r="H924" s="316" t="s">
        <v>3190</v>
      </c>
      <c r="I924" s="316" t="s">
        <v>3444</v>
      </c>
      <c r="J924" s="316" t="s">
        <v>938</v>
      </c>
      <c r="K924" s="316" t="s">
        <v>938</v>
      </c>
      <c r="L924" s="316" t="s">
        <v>938</v>
      </c>
      <c r="M924" s="316" t="s">
        <v>938</v>
      </c>
      <c r="N924" s="316" t="s">
        <v>938</v>
      </c>
      <c r="O924" s="316" t="s">
        <v>938</v>
      </c>
      <c r="P924" s="316" t="s">
        <v>938</v>
      </c>
      <c r="Q924" s="316" t="s">
        <v>938</v>
      </c>
      <c r="R924" s="316" t="s">
        <v>938</v>
      </c>
      <c r="S924" s="316" t="s">
        <v>941</v>
      </c>
      <c r="T924" s="316" t="s">
        <v>942</v>
      </c>
      <c r="U924" s="316" t="s">
        <v>938</v>
      </c>
      <c r="V924" s="316" t="s">
        <v>978</v>
      </c>
      <c r="W924" s="316" t="s">
        <v>947</v>
      </c>
      <c r="X924" s="316" t="s">
        <v>947</v>
      </c>
      <c r="Y924" s="316" t="s">
        <v>947</v>
      </c>
      <c r="Z924" s="316" t="s">
        <v>947</v>
      </c>
      <c r="AA924" s="316" t="s">
        <v>956</v>
      </c>
      <c r="AB924" s="316" t="s">
        <v>975</v>
      </c>
      <c r="AC924" s="316" t="s">
        <v>941</v>
      </c>
      <c r="AD924" s="316" t="s">
        <v>941</v>
      </c>
      <c r="AE924" s="316" t="s">
        <v>941</v>
      </c>
      <c r="AF924" s="316" t="s">
        <v>941</v>
      </c>
      <c r="AG924" s="316" t="s">
        <v>941</v>
      </c>
      <c r="AH924" s="316" t="s">
        <v>935</v>
      </c>
      <c r="AI924" s="316" t="s">
        <v>938</v>
      </c>
      <c r="AJ924" s="316" t="s">
        <v>941</v>
      </c>
      <c r="AK924" s="316" t="s">
        <v>941</v>
      </c>
      <c r="AL924" s="316" t="s">
        <v>941</v>
      </c>
      <c r="AM924" s="316" t="s">
        <v>941</v>
      </c>
      <c r="AN924" s="316" t="s">
        <v>941</v>
      </c>
      <c r="AO924" s="316" t="s">
        <v>699</v>
      </c>
      <c r="AP924" s="316" t="s">
        <v>961</v>
      </c>
      <c r="AQ924" s="316" t="s">
        <v>956</v>
      </c>
      <c r="AR924" s="316" t="s">
        <v>941</v>
      </c>
    </row>
    <row r="925" spans="1:44">
      <c r="A925" s="316" t="s">
        <v>9744</v>
      </c>
      <c r="B925" s="316" t="s">
        <v>9745</v>
      </c>
      <c r="C925" s="316" t="s">
        <v>9746</v>
      </c>
      <c r="D925" s="317">
        <v>46051</v>
      </c>
      <c r="E925" s="316" t="s">
        <v>1202</v>
      </c>
      <c r="F925" s="316" t="s">
        <v>169</v>
      </c>
      <c r="G925" s="316" t="s">
        <v>7879</v>
      </c>
      <c r="H925" s="316" t="s">
        <v>3190</v>
      </c>
      <c r="I925" s="316" t="s">
        <v>3444</v>
      </c>
      <c r="J925" s="316" t="s">
        <v>938</v>
      </c>
      <c r="K925" s="316" t="s">
        <v>938</v>
      </c>
      <c r="L925" s="316" t="s">
        <v>938</v>
      </c>
      <c r="M925" s="316" t="s">
        <v>938</v>
      </c>
      <c r="N925" s="316" t="s">
        <v>938</v>
      </c>
      <c r="O925" s="316" t="s">
        <v>938</v>
      </c>
      <c r="P925" s="316" t="s">
        <v>938</v>
      </c>
      <c r="Q925" s="316" t="s">
        <v>938</v>
      </c>
      <c r="R925" s="316" t="s">
        <v>938</v>
      </c>
      <c r="S925" s="316" t="s">
        <v>946</v>
      </c>
      <c r="T925" s="316" t="s">
        <v>947</v>
      </c>
      <c r="U925" s="316" t="s">
        <v>940</v>
      </c>
      <c r="V925" s="316" t="s">
        <v>956</v>
      </c>
      <c r="W925" s="316" t="s">
        <v>947</v>
      </c>
      <c r="X925" s="316" t="s">
        <v>947</v>
      </c>
      <c r="Y925" s="316" t="s">
        <v>947</v>
      </c>
      <c r="Z925" s="316" t="s">
        <v>939</v>
      </c>
      <c r="AA925" s="316" t="s">
        <v>956</v>
      </c>
      <c r="AB925" s="316" t="s">
        <v>938</v>
      </c>
      <c r="AC925" s="316" t="s">
        <v>941</v>
      </c>
      <c r="AD925" s="316" t="s">
        <v>941</v>
      </c>
      <c r="AE925" s="316" t="s">
        <v>941</v>
      </c>
      <c r="AF925" s="316" t="s">
        <v>939</v>
      </c>
      <c r="AG925" s="316" t="s">
        <v>956</v>
      </c>
      <c r="AH925" s="316" t="s">
        <v>935</v>
      </c>
      <c r="AI925" s="316" t="s">
        <v>938</v>
      </c>
      <c r="AJ925" s="316" t="s">
        <v>936</v>
      </c>
      <c r="AK925" s="316" t="s">
        <v>936</v>
      </c>
      <c r="AL925" s="316" t="s">
        <v>941</v>
      </c>
      <c r="AM925" s="316" t="s">
        <v>956</v>
      </c>
      <c r="AN925" s="316" t="s">
        <v>956</v>
      </c>
      <c r="AO925" s="316" t="s">
        <v>935</v>
      </c>
      <c r="AP925" s="316" t="s">
        <v>961</v>
      </c>
      <c r="AQ925" s="316" t="s">
        <v>956</v>
      </c>
      <c r="AR925" s="316" t="s">
        <v>956</v>
      </c>
    </row>
    <row r="926" spans="1:44">
      <c r="A926" s="316" t="s">
        <v>9747</v>
      </c>
      <c r="B926" s="316" t="s">
        <v>9748</v>
      </c>
      <c r="C926" s="316" t="s">
        <v>9749</v>
      </c>
      <c r="D926" s="317">
        <v>46052</v>
      </c>
      <c r="E926" s="316" t="s">
        <v>1202</v>
      </c>
      <c r="F926" s="316" t="s">
        <v>644</v>
      </c>
      <c r="G926" s="316" t="s">
        <v>7879</v>
      </c>
      <c r="H926" s="316" t="s">
        <v>3190</v>
      </c>
      <c r="I926" s="316" t="s">
        <v>3563</v>
      </c>
      <c r="J926" s="316" t="s">
        <v>938</v>
      </c>
      <c r="K926" s="316" t="s">
        <v>938</v>
      </c>
      <c r="L926" s="316" t="s">
        <v>938</v>
      </c>
      <c r="M926" s="316" t="s">
        <v>938</v>
      </c>
      <c r="N926" s="316" t="s">
        <v>938</v>
      </c>
      <c r="O926" s="316" t="s">
        <v>938</v>
      </c>
      <c r="P926" s="316" t="s">
        <v>938</v>
      </c>
      <c r="Q926" s="316" t="s">
        <v>938</v>
      </c>
      <c r="R926" s="316" t="s">
        <v>938</v>
      </c>
      <c r="S926" s="316" t="s">
        <v>941</v>
      </c>
      <c r="T926" s="316" t="s">
        <v>961</v>
      </c>
      <c r="U926" s="316" t="s">
        <v>938</v>
      </c>
      <c r="V926" s="316" t="s">
        <v>946</v>
      </c>
      <c r="W926" s="316" t="s">
        <v>955</v>
      </c>
      <c r="X926" s="316" t="s">
        <v>955</v>
      </c>
      <c r="Y926" s="316" t="s">
        <v>953</v>
      </c>
      <c r="Z926" s="316" t="s">
        <v>978</v>
      </c>
      <c r="AA926" s="316" t="s">
        <v>961</v>
      </c>
      <c r="AB926" s="316" t="s">
        <v>961</v>
      </c>
      <c r="AC926" s="316" t="s">
        <v>939</v>
      </c>
      <c r="AD926" s="316" t="s">
        <v>947</v>
      </c>
      <c r="AE926" s="316" t="s">
        <v>939</v>
      </c>
      <c r="AF926" s="316" t="s">
        <v>955</v>
      </c>
      <c r="AG926" s="316" t="s">
        <v>956</v>
      </c>
      <c r="AH926" s="316" t="s">
        <v>961</v>
      </c>
      <c r="AI926" s="316" t="s">
        <v>938</v>
      </c>
      <c r="AJ926" s="316" t="s">
        <v>956</v>
      </c>
      <c r="AK926" s="316" t="s">
        <v>956</v>
      </c>
      <c r="AL926" s="316" t="s">
        <v>941</v>
      </c>
      <c r="AM926" s="316" t="s">
        <v>978</v>
      </c>
      <c r="AN926" s="316" t="s">
        <v>956</v>
      </c>
      <c r="AO926" s="316" t="s">
        <v>699</v>
      </c>
      <c r="AP926" s="316" t="s">
        <v>938</v>
      </c>
      <c r="AQ926" s="316" t="s">
        <v>956</v>
      </c>
      <c r="AR926" s="316" t="s">
        <v>956</v>
      </c>
    </row>
    <row r="927" spans="1:44">
      <c r="A927" s="316" t="s">
        <v>7685</v>
      </c>
      <c r="B927" s="316" t="s">
        <v>7686</v>
      </c>
      <c r="C927" s="316" t="s">
        <v>9750</v>
      </c>
      <c r="D927" s="317">
        <v>46069</v>
      </c>
      <c r="E927" s="316" t="s">
        <v>8769</v>
      </c>
      <c r="F927" s="316" t="s">
        <v>644</v>
      </c>
      <c r="G927" s="316" t="s">
        <v>7879</v>
      </c>
      <c r="H927" s="316" t="s">
        <v>3190</v>
      </c>
      <c r="I927" s="316" t="s">
        <v>3444</v>
      </c>
      <c r="J927" s="316" t="s">
        <v>938</v>
      </c>
      <c r="K927" s="316" t="s">
        <v>938</v>
      </c>
      <c r="L927" s="316" t="s">
        <v>938</v>
      </c>
      <c r="M927" s="316" t="s">
        <v>938</v>
      </c>
      <c r="N927" s="316" t="s">
        <v>938</v>
      </c>
      <c r="O927" s="316" t="s">
        <v>938</v>
      </c>
      <c r="P927" s="316" t="s">
        <v>938</v>
      </c>
      <c r="Q927" s="316" t="s">
        <v>938</v>
      </c>
      <c r="R927" s="316" t="s">
        <v>938</v>
      </c>
      <c r="S927" s="316" t="s">
        <v>936</v>
      </c>
      <c r="T927" s="316" t="s">
        <v>936</v>
      </c>
      <c r="U927" s="316" t="s">
        <v>938</v>
      </c>
      <c r="V927" s="316" t="s">
        <v>41</v>
      </c>
      <c r="W927" s="316" t="s">
        <v>41</v>
      </c>
      <c r="X927" s="316" t="s">
        <v>939</v>
      </c>
      <c r="Y927" s="316" t="s">
        <v>947</v>
      </c>
      <c r="Z927" s="316" t="s">
        <v>939</v>
      </c>
      <c r="AA927" s="316" t="s">
        <v>41</v>
      </c>
      <c r="AB927" s="316" t="s">
        <v>938</v>
      </c>
      <c r="AC927" s="316" t="s">
        <v>982</v>
      </c>
      <c r="AD927" s="316" t="s">
        <v>982</v>
      </c>
      <c r="AE927" s="316" t="s">
        <v>941</v>
      </c>
      <c r="AF927" s="316" t="s">
        <v>955</v>
      </c>
      <c r="AG927" s="316" t="s">
        <v>936</v>
      </c>
      <c r="AH927" s="316" t="s">
        <v>936</v>
      </c>
      <c r="AI927" s="316" t="s">
        <v>938</v>
      </c>
      <c r="AJ927" s="316" t="s">
        <v>938</v>
      </c>
      <c r="AK927" s="316" t="s">
        <v>938</v>
      </c>
      <c r="AL927" s="316" t="s">
        <v>938</v>
      </c>
      <c r="AM927" s="316" t="s">
        <v>936</v>
      </c>
      <c r="AN927" s="316" t="s">
        <v>936</v>
      </c>
      <c r="AO927" s="316" t="s">
        <v>936</v>
      </c>
      <c r="AP927" s="316" t="s">
        <v>938</v>
      </c>
      <c r="AQ927" s="316" t="s">
        <v>936</v>
      </c>
      <c r="AR927" s="316" t="s">
        <v>936</v>
      </c>
    </row>
    <row r="928" spans="1:44">
      <c r="A928" s="316" t="s">
        <v>9751</v>
      </c>
      <c r="B928" s="316" t="s">
        <v>9752</v>
      </c>
      <c r="C928" s="316" t="s">
        <v>9753</v>
      </c>
      <c r="D928" s="317">
        <v>46053</v>
      </c>
      <c r="E928" s="316" t="s">
        <v>1202</v>
      </c>
      <c r="F928" s="316" t="s">
        <v>644</v>
      </c>
      <c r="G928" s="316" t="s">
        <v>7879</v>
      </c>
      <c r="H928" s="316" t="s">
        <v>3190</v>
      </c>
      <c r="I928" s="316" t="s">
        <v>3451</v>
      </c>
      <c r="J928" s="316" t="s">
        <v>938</v>
      </c>
      <c r="K928" s="316" t="s">
        <v>938</v>
      </c>
      <c r="L928" s="316" t="s">
        <v>938</v>
      </c>
      <c r="M928" s="316" t="s">
        <v>938</v>
      </c>
      <c r="N928" s="316" t="s">
        <v>938</v>
      </c>
      <c r="O928" s="316" t="s">
        <v>938</v>
      </c>
      <c r="P928" s="316" t="s">
        <v>938</v>
      </c>
      <c r="Q928" s="316" t="s">
        <v>938</v>
      </c>
      <c r="R928" s="316" t="s">
        <v>938</v>
      </c>
      <c r="S928" s="316" t="s">
        <v>936</v>
      </c>
      <c r="T928" s="316" t="s">
        <v>955</v>
      </c>
      <c r="U928" s="316" t="s">
        <v>940</v>
      </c>
      <c r="V928" s="316" t="s">
        <v>941</v>
      </c>
      <c r="W928" s="316" t="s">
        <v>941</v>
      </c>
      <c r="X928" s="316" t="s">
        <v>941</v>
      </c>
      <c r="Y928" s="316" t="s">
        <v>941</v>
      </c>
      <c r="Z928" s="316" t="s">
        <v>941</v>
      </c>
      <c r="AA928" s="316" t="s">
        <v>947</v>
      </c>
      <c r="AB928" s="316" t="s">
        <v>940</v>
      </c>
      <c r="AC928" s="316" t="s">
        <v>941</v>
      </c>
      <c r="AD928" s="316" t="s">
        <v>941</v>
      </c>
      <c r="AE928" s="316" t="s">
        <v>947</v>
      </c>
      <c r="AF928" s="316" t="s">
        <v>941</v>
      </c>
      <c r="AG928" s="316" t="s">
        <v>956</v>
      </c>
      <c r="AH928" s="316" t="s">
        <v>940</v>
      </c>
      <c r="AI928" s="316" t="s">
        <v>938</v>
      </c>
      <c r="AJ928" s="316" t="s">
        <v>956</v>
      </c>
      <c r="AK928" s="316" t="s">
        <v>956</v>
      </c>
      <c r="AL928" s="316" t="s">
        <v>956</v>
      </c>
      <c r="AM928" s="316" t="s">
        <v>941</v>
      </c>
      <c r="AN928" s="316" t="s">
        <v>947</v>
      </c>
      <c r="AO928" s="316" t="s">
        <v>979</v>
      </c>
      <c r="AP928" s="316" t="s">
        <v>962</v>
      </c>
      <c r="AQ928" s="316" t="s">
        <v>956</v>
      </c>
      <c r="AR928" s="316" t="s">
        <v>956</v>
      </c>
    </row>
    <row r="929" spans="1:44">
      <c r="A929" s="316" t="s">
        <v>9754</v>
      </c>
      <c r="B929" s="316" t="s">
        <v>9755</v>
      </c>
      <c r="C929" s="316" t="s">
        <v>9756</v>
      </c>
      <c r="D929" s="317">
        <v>46053</v>
      </c>
      <c r="E929" s="316" t="s">
        <v>7887</v>
      </c>
      <c r="F929" s="316" t="s">
        <v>644</v>
      </c>
      <c r="G929" s="316" t="s">
        <v>7879</v>
      </c>
      <c r="H929" s="316" t="s">
        <v>3190</v>
      </c>
      <c r="I929" s="316" t="s">
        <v>3285</v>
      </c>
      <c r="J929" s="316" t="s">
        <v>938</v>
      </c>
      <c r="K929" s="316" t="s">
        <v>938</v>
      </c>
      <c r="L929" s="316" t="s">
        <v>938</v>
      </c>
      <c r="M929" s="316" t="s">
        <v>938</v>
      </c>
      <c r="N929" s="316" t="s">
        <v>938</v>
      </c>
      <c r="O929" s="316" t="s">
        <v>938</v>
      </c>
      <c r="P929" s="316" t="s">
        <v>938</v>
      </c>
      <c r="Q929" s="316" t="s">
        <v>938</v>
      </c>
      <c r="R929" s="316" t="s">
        <v>938</v>
      </c>
      <c r="S929" s="316" t="s">
        <v>936</v>
      </c>
      <c r="T929" s="316" t="s">
        <v>940</v>
      </c>
      <c r="U929" s="316" t="s">
        <v>938</v>
      </c>
      <c r="V929" s="316" t="s">
        <v>946</v>
      </c>
      <c r="W929" s="316" t="s">
        <v>946</v>
      </c>
      <c r="X929" s="316" t="s">
        <v>946</v>
      </c>
      <c r="Y929" s="316" t="s">
        <v>978</v>
      </c>
      <c r="Z929" s="316" t="s">
        <v>946</v>
      </c>
      <c r="AA929" s="316" t="s">
        <v>970</v>
      </c>
      <c r="AB929" s="316" t="s">
        <v>938</v>
      </c>
      <c r="AC929" s="316" t="s">
        <v>956</v>
      </c>
      <c r="AD929" s="316" t="s">
        <v>978</v>
      </c>
      <c r="AE929" s="316" t="s">
        <v>978</v>
      </c>
      <c r="AF929" s="316" t="s">
        <v>936</v>
      </c>
      <c r="AG929" s="316" t="s">
        <v>955</v>
      </c>
      <c r="AH929" s="316" t="s">
        <v>940</v>
      </c>
      <c r="AI929" s="316" t="s">
        <v>938</v>
      </c>
      <c r="AJ929" s="316" t="s">
        <v>955</v>
      </c>
      <c r="AK929" s="316" t="s">
        <v>936</v>
      </c>
      <c r="AL929" s="316" t="s">
        <v>955</v>
      </c>
      <c r="AM929" s="316" t="s">
        <v>955</v>
      </c>
      <c r="AN929" s="316" t="s">
        <v>955</v>
      </c>
      <c r="AO929" s="316" t="s">
        <v>935</v>
      </c>
      <c r="AP929" s="316" t="s">
        <v>938</v>
      </c>
      <c r="AQ929" s="316" t="s">
        <v>936</v>
      </c>
      <c r="AR929" s="316" t="s">
        <v>936</v>
      </c>
    </row>
    <row r="930" spans="1:44">
      <c r="A930" s="316" t="s">
        <v>9757</v>
      </c>
      <c r="B930" s="316" t="s">
        <v>9758</v>
      </c>
      <c r="C930" s="316" t="s">
        <v>9759</v>
      </c>
      <c r="D930" s="317">
        <v>46053</v>
      </c>
      <c r="E930" s="316" t="s">
        <v>7887</v>
      </c>
      <c r="F930" s="316" t="s">
        <v>644</v>
      </c>
      <c r="G930" s="316" t="s">
        <v>7879</v>
      </c>
      <c r="H930" s="316" t="s">
        <v>3190</v>
      </c>
      <c r="I930" s="316" t="s">
        <v>3285</v>
      </c>
      <c r="J930" s="316" t="s">
        <v>938</v>
      </c>
      <c r="K930" s="316" t="s">
        <v>938</v>
      </c>
      <c r="L930" s="316" t="s">
        <v>938</v>
      </c>
      <c r="M930" s="316" t="s">
        <v>938</v>
      </c>
      <c r="N930" s="316" t="s">
        <v>938</v>
      </c>
      <c r="O930" s="316" t="s">
        <v>938</v>
      </c>
      <c r="P930" s="316" t="s">
        <v>938</v>
      </c>
      <c r="Q930" s="316" t="s">
        <v>938</v>
      </c>
      <c r="R930" s="316" t="s">
        <v>938</v>
      </c>
      <c r="S930" s="316" t="s">
        <v>936</v>
      </c>
      <c r="T930" s="316" t="s">
        <v>940</v>
      </c>
      <c r="U930" s="316" t="s">
        <v>938</v>
      </c>
      <c r="V930" s="316" t="s">
        <v>955</v>
      </c>
      <c r="W930" s="316" t="s">
        <v>946</v>
      </c>
      <c r="X930" s="316" t="s">
        <v>955</v>
      </c>
      <c r="Y930" s="316" t="s">
        <v>956</v>
      </c>
      <c r="Z930" s="316" t="s">
        <v>955</v>
      </c>
      <c r="AA930" s="316" t="s">
        <v>970</v>
      </c>
      <c r="AB930" s="316" t="s">
        <v>938</v>
      </c>
      <c r="AC930" s="316" t="s">
        <v>956</v>
      </c>
      <c r="AD930" s="316" t="s">
        <v>956</v>
      </c>
      <c r="AE930" s="316" t="s">
        <v>956</v>
      </c>
      <c r="AF930" s="316" t="s">
        <v>946</v>
      </c>
      <c r="AG930" s="316" t="s">
        <v>955</v>
      </c>
      <c r="AH930" s="316" t="s">
        <v>940</v>
      </c>
      <c r="AI930" s="316" t="s">
        <v>938</v>
      </c>
      <c r="AJ930" s="316" t="s">
        <v>946</v>
      </c>
      <c r="AK930" s="316" t="s">
        <v>955</v>
      </c>
      <c r="AL930" s="316" t="s">
        <v>955</v>
      </c>
      <c r="AM930" s="316" t="s">
        <v>955</v>
      </c>
      <c r="AN930" s="316" t="s">
        <v>955</v>
      </c>
      <c r="AO930" s="316" t="s">
        <v>935</v>
      </c>
      <c r="AP930" s="316" t="s">
        <v>938</v>
      </c>
      <c r="AQ930" s="316" t="s">
        <v>955</v>
      </c>
      <c r="AR930" s="316" t="s">
        <v>955</v>
      </c>
    </row>
    <row r="931" spans="1:44">
      <c r="A931" s="316" t="s">
        <v>9760</v>
      </c>
      <c r="B931" s="316" t="s">
        <v>9761</v>
      </c>
      <c r="C931" s="316" t="s">
        <v>9762</v>
      </c>
      <c r="D931" s="317">
        <v>46055</v>
      </c>
      <c r="E931" s="316" t="s">
        <v>8769</v>
      </c>
      <c r="F931" s="316" t="s">
        <v>644</v>
      </c>
      <c r="G931" s="316" t="s">
        <v>7879</v>
      </c>
      <c r="H931" s="316" t="s">
        <v>3190</v>
      </c>
      <c r="I931" s="316" t="s">
        <v>3444</v>
      </c>
      <c r="J931" s="316" t="s">
        <v>938</v>
      </c>
      <c r="K931" s="316" t="s">
        <v>938</v>
      </c>
      <c r="L931" s="316" t="s">
        <v>938</v>
      </c>
      <c r="M931" s="316" t="s">
        <v>938</v>
      </c>
      <c r="N931" s="316" t="s">
        <v>938</v>
      </c>
      <c r="O931" s="316" t="s">
        <v>938</v>
      </c>
      <c r="P931" s="316" t="s">
        <v>938</v>
      </c>
      <c r="Q931" s="316" t="s">
        <v>938</v>
      </c>
      <c r="R931" s="316" t="s">
        <v>938</v>
      </c>
      <c r="S931" s="316" t="s">
        <v>938</v>
      </c>
      <c r="T931" s="316" t="s">
        <v>938</v>
      </c>
      <c r="U931" s="316" t="s">
        <v>938</v>
      </c>
      <c r="V931" s="316" t="s">
        <v>941</v>
      </c>
      <c r="W931" s="316" t="s">
        <v>941</v>
      </c>
      <c r="X931" s="316" t="s">
        <v>947</v>
      </c>
      <c r="Y931" s="316" t="s">
        <v>941</v>
      </c>
      <c r="Z931" s="316" t="s">
        <v>947</v>
      </c>
      <c r="AA931" s="316" t="s">
        <v>935</v>
      </c>
      <c r="AB931" s="316" t="s">
        <v>961</v>
      </c>
      <c r="AC931" s="316" t="s">
        <v>941</v>
      </c>
      <c r="AD931" s="316" t="s">
        <v>941</v>
      </c>
      <c r="AE931" s="316" t="s">
        <v>941</v>
      </c>
      <c r="AF931" s="316" t="s">
        <v>941</v>
      </c>
      <c r="AG931" s="316" t="s">
        <v>941</v>
      </c>
      <c r="AH931" s="316" t="s">
        <v>935</v>
      </c>
      <c r="AI931" s="316" t="s">
        <v>938</v>
      </c>
      <c r="AJ931" s="316" t="s">
        <v>941</v>
      </c>
      <c r="AK931" s="316" t="s">
        <v>941</v>
      </c>
      <c r="AL931" s="316" t="s">
        <v>941</v>
      </c>
      <c r="AM931" s="316" t="s">
        <v>936</v>
      </c>
      <c r="AN931" s="316" t="s">
        <v>941</v>
      </c>
      <c r="AO931" s="316" t="s">
        <v>948</v>
      </c>
      <c r="AP931" s="316" t="s">
        <v>940</v>
      </c>
      <c r="AQ931" s="316" t="s">
        <v>956</v>
      </c>
      <c r="AR931" s="316" t="s">
        <v>936</v>
      </c>
    </row>
    <row r="932" spans="1:44">
      <c r="A932" s="316" t="s">
        <v>9763</v>
      </c>
      <c r="B932" s="316" t="s">
        <v>9764</v>
      </c>
      <c r="C932" s="316" t="s">
        <v>9765</v>
      </c>
      <c r="D932" s="317">
        <v>46055</v>
      </c>
      <c r="E932" s="316" t="s">
        <v>8769</v>
      </c>
      <c r="F932" s="316" t="s">
        <v>644</v>
      </c>
      <c r="G932" s="316" t="s">
        <v>7879</v>
      </c>
      <c r="H932" s="316" t="s">
        <v>3190</v>
      </c>
      <c r="I932" s="316" t="s">
        <v>3444</v>
      </c>
      <c r="J932" s="316" t="s">
        <v>938</v>
      </c>
      <c r="K932" s="316" t="s">
        <v>938</v>
      </c>
      <c r="L932" s="316" t="s">
        <v>938</v>
      </c>
      <c r="M932" s="316" t="s">
        <v>938</v>
      </c>
      <c r="N932" s="316" t="s">
        <v>938</v>
      </c>
      <c r="O932" s="316" t="s">
        <v>938</v>
      </c>
      <c r="P932" s="316" t="s">
        <v>938</v>
      </c>
      <c r="Q932" s="316" t="s">
        <v>938</v>
      </c>
      <c r="R932" s="316" t="s">
        <v>938</v>
      </c>
      <c r="S932" s="316" t="s">
        <v>938</v>
      </c>
      <c r="T932" s="316" t="s">
        <v>938</v>
      </c>
      <c r="U932" s="316" t="s">
        <v>938</v>
      </c>
      <c r="V932" s="316" t="s">
        <v>941</v>
      </c>
      <c r="W932" s="316" t="s">
        <v>941</v>
      </c>
      <c r="X932" s="316" t="s">
        <v>941</v>
      </c>
      <c r="Y932" s="316" t="s">
        <v>941</v>
      </c>
      <c r="Z932" s="316" t="s">
        <v>939</v>
      </c>
      <c r="AA932" s="316" t="s">
        <v>935</v>
      </c>
      <c r="AB932" s="316" t="s">
        <v>940</v>
      </c>
      <c r="AC932" s="316" t="s">
        <v>941</v>
      </c>
      <c r="AD932" s="316" t="s">
        <v>941</v>
      </c>
      <c r="AE932" s="316" t="s">
        <v>941</v>
      </c>
      <c r="AF932" s="316" t="s">
        <v>956</v>
      </c>
      <c r="AG932" s="316" t="s">
        <v>941</v>
      </c>
      <c r="AH932" s="316" t="s">
        <v>940</v>
      </c>
      <c r="AI932" s="316" t="s">
        <v>938</v>
      </c>
      <c r="AJ932" s="316" t="s">
        <v>978</v>
      </c>
      <c r="AK932" s="316" t="s">
        <v>941</v>
      </c>
      <c r="AL932" s="316" t="s">
        <v>947</v>
      </c>
      <c r="AM932" s="316" t="s">
        <v>941</v>
      </c>
      <c r="AN932" s="316" t="s">
        <v>941</v>
      </c>
      <c r="AO932" s="316" t="s">
        <v>948</v>
      </c>
      <c r="AP932" s="316" t="s">
        <v>940</v>
      </c>
      <c r="AQ932" s="316" t="s">
        <v>941</v>
      </c>
      <c r="AR932" s="316" t="s">
        <v>941</v>
      </c>
    </row>
    <row r="933" spans="1:44">
      <c r="A933" s="316" t="s">
        <v>9766</v>
      </c>
      <c r="B933" s="316" t="s">
        <v>9767</v>
      </c>
      <c r="C933" s="316" t="s">
        <v>9768</v>
      </c>
      <c r="D933" s="317">
        <v>46056</v>
      </c>
      <c r="E933" s="316" t="s">
        <v>8769</v>
      </c>
      <c r="F933" s="316" t="s">
        <v>644</v>
      </c>
      <c r="G933" s="316" t="s">
        <v>7879</v>
      </c>
      <c r="H933" s="316" t="s">
        <v>3190</v>
      </c>
      <c r="I933" s="316" t="s">
        <v>3444</v>
      </c>
      <c r="J933" s="316" t="s">
        <v>938</v>
      </c>
      <c r="K933" s="316" t="s">
        <v>938</v>
      </c>
      <c r="L933" s="316" t="s">
        <v>938</v>
      </c>
      <c r="M933" s="316" t="s">
        <v>938</v>
      </c>
      <c r="N933" s="316" t="s">
        <v>938</v>
      </c>
      <c r="O933" s="316" t="s">
        <v>938</v>
      </c>
      <c r="P933" s="316" t="s">
        <v>938</v>
      </c>
      <c r="Q933" s="316" t="s">
        <v>938</v>
      </c>
      <c r="R933" s="316" t="s">
        <v>938</v>
      </c>
      <c r="S933" s="316" t="s">
        <v>938</v>
      </c>
      <c r="T933" s="316" t="s">
        <v>938</v>
      </c>
      <c r="U933" s="316" t="s">
        <v>938</v>
      </c>
      <c r="V933" s="316" t="s">
        <v>938</v>
      </c>
      <c r="W933" s="316" t="s">
        <v>947</v>
      </c>
      <c r="X933" s="316" t="s">
        <v>947</v>
      </c>
      <c r="Y933" s="316" t="s">
        <v>941</v>
      </c>
      <c r="Z933" s="316" t="s">
        <v>939</v>
      </c>
      <c r="AA933" s="316" t="s">
        <v>961</v>
      </c>
      <c r="AB933" s="316" t="s">
        <v>938</v>
      </c>
      <c r="AC933" s="316" t="s">
        <v>941</v>
      </c>
      <c r="AD933" s="316" t="s">
        <v>982</v>
      </c>
      <c r="AE933" s="316" t="s">
        <v>941</v>
      </c>
      <c r="AF933" s="316" t="s">
        <v>941</v>
      </c>
      <c r="AG933" s="316" t="s">
        <v>941</v>
      </c>
      <c r="AH933" s="316" t="s">
        <v>935</v>
      </c>
      <c r="AI933" s="316" t="s">
        <v>938</v>
      </c>
      <c r="AJ933" s="316" t="s">
        <v>941</v>
      </c>
      <c r="AK933" s="316" t="s">
        <v>941</v>
      </c>
      <c r="AL933" s="316" t="s">
        <v>941</v>
      </c>
      <c r="AM933" s="316" t="s">
        <v>941</v>
      </c>
      <c r="AN933" s="316" t="s">
        <v>941</v>
      </c>
      <c r="AO933" s="316" t="s">
        <v>699</v>
      </c>
      <c r="AP933" s="316" t="s">
        <v>938</v>
      </c>
      <c r="AQ933" s="316" t="s">
        <v>941</v>
      </c>
      <c r="AR933" s="316" t="s">
        <v>941</v>
      </c>
    </row>
    <row r="934" spans="1:44">
      <c r="A934" s="316" t="s">
        <v>9769</v>
      </c>
      <c r="B934" s="316" t="s">
        <v>9770</v>
      </c>
      <c r="C934" s="316" t="s">
        <v>9771</v>
      </c>
      <c r="D934" s="317">
        <v>46058</v>
      </c>
      <c r="E934" s="316" t="s">
        <v>8769</v>
      </c>
      <c r="F934" s="316" t="s">
        <v>644</v>
      </c>
      <c r="G934" s="316" t="s">
        <v>7879</v>
      </c>
      <c r="H934" s="316" t="s">
        <v>3190</v>
      </c>
      <c r="I934" s="316" t="s">
        <v>3459</v>
      </c>
      <c r="J934" s="316" t="s">
        <v>938</v>
      </c>
      <c r="K934" s="316" t="s">
        <v>938</v>
      </c>
      <c r="L934" s="316" t="s">
        <v>938</v>
      </c>
      <c r="M934" s="316" t="s">
        <v>938</v>
      </c>
      <c r="N934" s="316" t="s">
        <v>938</v>
      </c>
      <c r="O934" s="316" t="s">
        <v>938</v>
      </c>
      <c r="P934" s="316" t="s">
        <v>938</v>
      </c>
      <c r="Q934" s="316" t="s">
        <v>938</v>
      </c>
      <c r="R934" s="316" t="s">
        <v>938</v>
      </c>
      <c r="S934" s="316" t="s">
        <v>938</v>
      </c>
      <c r="T934" s="316" t="s">
        <v>938</v>
      </c>
      <c r="U934" s="316" t="s">
        <v>938</v>
      </c>
      <c r="V934" s="316" t="s">
        <v>938</v>
      </c>
      <c r="W934" s="316" t="s">
        <v>938</v>
      </c>
      <c r="X934" s="316" t="s">
        <v>936</v>
      </c>
      <c r="Y934" s="316" t="s">
        <v>982</v>
      </c>
      <c r="Z934" s="316" t="s">
        <v>939</v>
      </c>
      <c r="AA934" s="316" t="s">
        <v>937</v>
      </c>
      <c r="AB934" s="316" t="s">
        <v>961</v>
      </c>
      <c r="AC934" s="316" t="s">
        <v>941</v>
      </c>
      <c r="AD934" s="316" t="s">
        <v>941</v>
      </c>
      <c r="AE934" s="316" t="s">
        <v>941</v>
      </c>
      <c r="AF934" s="316" t="s">
        <v>941</v>
      </c>
      <c r="AG934" s="316" t="s">
        <v>941</v>
      </c>
      <c r="AH934" s="316" t="s">
        <v>935</v>
      </c>
      <c r="AI934" s="316" t="s">
        <v>938</v>
      </c>
      <c r="AJ934" s="316" t="s">
        <v>956</v>
      </c>
      <c r="AK934" s="316" t="s">
        <v>956</v>
      </c>
      <c r="AL934" s="316" t="s">
        <v>941</v>
      </c>
      <c r="AM934" s="316" t="s">
        <v>947</v>
      </c>
      <c r="AN934" s="316" t="s">
        <v>941</v>
      </c>
      <c r="AO934" s="316" t="s">
        <v>699</v>
      </c>
      <c r="AP934" s="316" t="s">
        <v>961</v>
      </c>
      <c r="AQ934" s="316" t="s">
        <v>956</v>
      </c>
      <c r="AR934" s="316" t="s">
        <v>941</v>
      </c>
    </row>
    <row r="935" spans="1:44">
      <c r="A935" s="316" t="s">
        <v>9772</v>
      </c>
      <c r="B935" s="316" t="s">
        <v>9773</v>
      </c>
      <c r="C935" s="316" t="s">
        <v>9774</v>
      </c>
      <c r="D935" s="317">
        <v>46058</v>
      </c>
      <c r="E935" s="316" t="s">
        <v>8769</v>
      </c>
      <c r="F935" s="316" t="s">
        <v>644</v>
      </c>
      <c r="G935" s="316" t="s">
        <v>7879</v>
      </c>
      <c r="H935" s="316" t="s">
        <v>3190</v>
      </c>
      <c r="I935" s="316" t="s">
        <v>3459</v>
      </c>
      <c r="J935" s="316" t="s">
        <v>938</v>
      </c>
      <c r="K935" s="316" t="s">
        <v>938</v>
      </c>
      <c r="L935" s="316" t="s">
        <v>938</v>
      </c>
      <c r="M935" s="316" t="s">
        <v>938</v>
      </c>
      <c r="N935" s="316" t="s">
        <v>938</v>
      </c>
      <c r="O935" s="316" t="s">
        <v>938</v>
      </c>
      <c r="P935" s="316" t="s">
        <v>938</v>
      </c>
      <c r="Q935" s="316" t="s">
        <v>938</v>
      </c>
      <c r="R935" s="316" t="s">
        <v>938</v>
      </c>
      <c r="S935" s="316" t="s">
        <v>938</v>
      </c>
      <c r="T935" s="316" t="s">
        <v>938</v>
      </c>
      <c r="U935" s="316" t="s">
        <v>938</v>
      </c>
      <c r="V935" s="316" t="s">
        <v>938</v>
      </c>
      <c r="W935" s="316" t="s">
        <v>938</v>
      </c>
      <c r="X935" s="316" t="s">
        <v>936</v>
      </c>
      <c r="Y935" s="316" t="s">
        <v>947</v>
      </c>
      <c r="Z935" s="316" t="s">
        <v>947</v>
      </c>
      <c r="AA935" s="316" t="s">
        <v>935</v>
      </c>
      <c r="AB935" s="316" t="s">
        <v>940</v>
      </c>
      <c r="AC935" s="316" t="s">
        <v>941</v>
      </c>
      <c r="AD935" s="316" t="s">
        <v>941</v>
      </c>
      <c r="AE935" s="316" t="s">
        <v>941</v>
      </c>
      <c r="AF935" s="316" t="s">
        <v>941</v>
      </c>
      <c r="AG935" s="316" t="s">
        <v>941</v>
      </c>
      <c r="AH935" s="316" t="s">
        <v>935</v>
      </c>
      <c r="AI935" s="316" t="s">
        <v>938</v>
      </c>
      <c r="AJ935" s="316" t="s">
        <v>941</v>
      </c>
      <c r="AK935" s="316" t="s">
        <v>941</v>
      </c>
      <c r="AL935" s="316" t="s">
        <v>941</v>
      </c>
      <c r="AM935" s="316" t="s">
        <v>941</v>
      </c>
      <c r="AN935" s="316" t="s">
        <v>941</v>
      </c>
      <c r="AO935" s="316" t="s">
        <v>948</v>
      </c>
      <c r="AP935" s="316" t="s">
        <v>940</v>
      </c>
      <c r="AQ935" s="316" t="s">
        <v>941</v>
      </c>
      <c r="AR935" s="316" t="s">
        <v>941</v>
      </c>
    </row>
    <row r="936" spans="1:44">
      <c r="A936" s="316" t="s">
        <v>9775</v>
      </c>
      <c r="B936" s="316" t="s">
        <v>9776</v>
      </c>
      <c r="C936" s="316" t="s">
        <v>9777</v>
      </c>
      <c r="D936" s="317">
        <v>46065</v>
      </c>
      <c r="E936" s="316" t="s">
        <v>984</v>
      </c>
      <c r="F936" s="316" t="s">
        <v>169</v>
      </c>
      <c r="G936" s="316" t="s">
        <v>7879</v>
      </c>
      <c r="H936" s="316" t="s">
        <v>3190</v>
      </c>
      <c r="I936" s="316" t="s">
        <v>3192</v>
      </c>
      <c r="J936" s="316" t="s">
        <v>938</v>
      </c>
      <c r="K936" s="316" t="s">
        <v>938</v>
      </c>
      <c r="L936" s="316" t="s">
        <v>938</v>
      </c>
      <c r="M936" s="316" t="s">
        <v>938</v>
      </c>
      <c r="N936" s="316" t="s">
        <v>938</v>
      </c>
      <c r="O936" s="316" t="s">
        <v>938</v>
      </c>
      <c r="P936" s="316" t="s">
        <v>938</v>
      </c>
      <c r="Q936" s="316" t="s">
        <v>938</v>
      </c>
      <c r="R936" s="316" t="s">
        <v>938</v>
      </c>
      <c r="S936" s="316" t="s">
        <v>938</v>
      </c>
      <c r="T936" s="316" t="s">
        <v>938</v>
      </c>
      <c r="U936" s="316" t="s">
        <v>938</v>
      </c>
      <c r="V936" s="316" t="s">
        <v>938</v>
      </c>
      <c r="W936" s="316" t="s">
        <v>938</v>
      </c>
      <c r="X936" s="316" t="s">
        <v>938</v>
      </c>
      <c r="Y936" s="316" t="s">
        <v>938</v>
      </c>
      <c r="Z936" s="316" t="s">
        <v>938</v>
      </c>
      <c r="AA936" s="316" t="s">
        <v>938</v>
      </c>
      <c r="AB936" s="316" t="s">
        <v>938</v>
      </c>
      <c r="AC936" s="316" t="s">
        <v>938</v>
      </c>
      <c r="AD936" s="316" t="s">
        <v>938</v>
      </c>
      <c r="AE936" s="316" t="s">
        <v>938</v>
      </c>
      <c r="AF936" s="316" t="s">
        <v>956</v>
      </c>
      <c r="AG936" s="316" t="s">
        <v>956</v>
      </c>
      <c r="AH936" s="316" t="s">
        <v>940</v>
      </c>
      <c r="AI936" s="316" t="s">
        <v>938</v>
      </c>
      <c r="AJ936" s="316" t="s">
        <v>956</v>
      </c>
      <c r="AK936" s="316" t="s">
        <v>956</v>
      </c>
      <c r="AL936" s="316" t="s">
        <v>956</v>
      </c>
      <c r="AM936" s="316" t="s">
        <v>956</v>
      </c>
      <c r="AN936" s="316" t="s">
        <v>956</v>
      </c>
      <c r="AO936" s="316" t="s">
        <v>699</v>
      </c>
      <c r="AP936" s="316" t="s">
        <v>938</v>
      </c>
      <c r="AQ936" s="316" t="s">
        <v>956</v>
      </c>
      <c r="AR936" s="316" t="s">
        <v>956</v>
      </c>
    </row>
    <row r="937" spans="1:44">
      <c r="A937" s="316" t="s">
        <v>9778</v>
      </c>
      <c r="B937" s="316" t="s">
        <v>9779</v>
      </c>
      <c r="C937" s="316" t="s">
        <v>9780</v>
      </c>
      <c r="D937" s="317">
        <v>46065</v>
      </c>
      <c r="E937" s="316" t="s">
        <v>984</v>
      </c>
      <c r="F937" s="316" t="s">
        <v>169</v>
      </c>
      <c r="G937" s="316" t="s">
        <v>7879</v>
      </c>
      <c r="H937" s="316" t="s">
        <v>3190</v>
      </c>
      <c r="I937" s="316" t="s">
        <v>3193</v>
      </c>
      <c r="J937" s="316" t="s">
        <v>938</v>
      </c>
      <c r="K937" s="316" t="s">
        <v>938</v>
      </c>
      <c r="L937" s="316" t="s">
        <v>938</v>
      </c>
      <c r="M937" s="316" t="s">
        <v>938</v>
      </c>
      <c r="N937" s="316" t="s">
        <v>938</v>
      </c>
      <c r="O937" s="316" t="s">
        <v>938</v>
      </c>
      <c r="P937" s="316" t="s">
        <v>938</v>
      </c>
      <c r="Q937" s="316" t="s">
        <v>938</v>
      </c>
      <c r="R937" s="316" t="s">
        <v>938</v>
      </c>
      <c r="S937" s="316" t="s">
        <v>938</v>
      </c>
      <c r="T937" s="316" t="s">
        <v>938</v>
      </c>
      <c r="U937" s="316" t="s">
        <v>938</v>
      </c>
      <c r="V937" s="316" t="s">
        <v>938</v>
      </c>
      <c r="W937" s="316" t="s">
        <v>938</v>
      </c>
      <c r="X937" s="316" t="s">
        <v>938</v>
      </c>
      <c r="Y937" s="316" t="s">
        <v>938</v>
      </c>
      <c r="Z937" s="316" t="s">
        <v>938</v>
      </c>
      <c r="AA937" s="316" t="s">
        <v>938</v>
      </c>
      <c r="AB937" s="316" t="s">
        <v>938</v>
      </c>
      <c r="AC937" s="316" t="s">
        <v>938</v>
      </c>
      <c r="AD937" s="316" t="s">
        <v>938</v>
      </c>
      <c r="AE937" s="316" t="s">
        <v>938</v>
      </c>
      <c r="AF937" s="316" t="s">
        <v>947</v>
      </c>
      <c r="AG937" s="316" t="s">
        <v>941</v>
      </c>
      <c r="AH937" s="316" t="s">
        <v>947</v>
      </c>
      <c r="AI937" s="316" t="s">
        <v>938</v>
      </c>
      <c r="AJ937" s="316" t="s">
        <v>941</v>
      </c>
      <c r="AK937" s="316" t="s">
        <v>941</v>
      </c>
      <c r="AL937" s="316" t="s">
        <v>941</v>
      </c>
      <c r="AM937" s="316" t="s">
        <v>941</v>
      </c>
      <c r="AN937" s="316" t="s">
        <v>941</v>
      </c>
      <c r="AO937" s="316" t="s">
        <v>936</v>
      </c>
      <c r="AP937" s="316" t="s">
        <v>938</v>
      </c>
      <c r="AQ937" s="316" t="s">
        <v>941</v>
      </c>
      <c r="AR937" s="316" t="s">
        <v>941</v>
      </c>
    </row>
    <row r="938" spans="1:44">
      <c r="A938" s="316" t="s">
        <v>9781</v>
      </c>
      <c r="B938" s="316" t="s">
        <v>9782</v>
      </c>
      <c r="C938" s="316" t="s">
        <v>9783</v>
      </c>
      <c r="D938" s="317">
        <v>46067</v>
      </c>
      <c r="E938" s="316" t="s">
        <v>7891</v>
      </c>
      <c r="F938" s="316" t="s">
        <v>169</v>
      </c>
      <c r="G938" s="316" t="s">
        <v>7879</v>
      </c>
      <c r="H938" s="316" t="s">
        <v>3190</v>
      </c>
      <c r="I938" s="316" t="s">
        <v>3193</v>
      </c>
      <c r="J938" s="316" t="s">
        <v>938</v>
      </c>
      <c r="K938" s="316" t="s">
        <v>938</v>
      </c>
      <c r="L938" s="316" t="s">
        <v>938</v>
      </c>
      <c r="M938" s="316" t="s">
        <v>938</v>
      </c>
      <c r="N938" s="316" t="s">
        <v>938</v>
      </c>
      <c r="O938" s="316" t="s">
        <v>938</v>
      </c>
      <c r="P938" s="316" t="s">
        <v>938</v>
      </c>
      <c r="Q938" s="316" t="s">
        <v>938</v>
      </c>
      <c r="R938" s="316" t="s">
        <v>938</v>
      </c>
      <c r="S938" s="316" t="s">
        <v>938</v>
      </c>
      <c r="T938" s="316" t="s">
        <v>938</v>
      </c>
      <c r="U938" s="316" t="s">
        <v>938</v>
      </c>
      <c r="V938" s="316" t="s">
        <v>938</v>
      </c>
      <c r="W938" s="316" t="s">
        <v>938</v>
      </c>
      <c r="X938" s="316" t="s">
        <v>938</v>
      </c>
      <c r="Y938" s="316" t="s">
        <v>938</v>
      </c>
      <c r="Z938" s="316" t="s">
        <v>938</v>
      </c>
      <c r="AA938" s="316" t="s">
        <v>938</v>
      </c>
      <c r="AB938" s="316" t="s">
        <v>938</v>
      </c>
      <c r="AC938" s="316" t="s">
        <v>938</v>
      </c>
      <c r="AD938" s="316" t="s">
        <v>938</v>
      </c>
      <c r="AE938" s="316" t="s">
        <v>938</v>
      </c>
      <c r="AF938" s="316" t="s">
        <v>938</v>
      </c>
      <c r="AG938" s="316" t="s">
        <v>936</v>
      </c>
      <c r="AH938" s="316" t="s">
        <v>976</v>
      </c>
      <c r="AI938" s="316" t="s">
        <v>962</v>
      </c>
      <c r="AJ938" s="316" t="s">
        <v>965</v>
      </c>
      <c r="AK938" s="316" t="s">
        <v>941</v>
      </c>
      <c r="AL938" s="316" t="s">
        <v>947</v>
      </c>
      <c r="AM938" s="316" t="s">
        <v>941</v>
      </c>
      <c r="AN938" s="316" t="s">
        <v>941</v>
      </c>
      <c r="AO938" s="316" t="s">
        <v>940</v>
      </c>
      <c r="AP938" s="316" t="s">
        <v>975</v>
      </c>
      <c r="AQ938" s="316" t="s">
        <v>977</v>
      </c>
      <c r="AR938" s="316" t="s">
        <v>977</v>
      </c>
    </row>
    <row r="939" spans="1:44">
      <c r="A939" s="316" t="s">
        <v>9784</v>
      </c>
      <c r="B939" s="316" t="s">
        <v>9785</v>
      </c>
      <c r="C939" s="316" t="s">
        <v>9786</v>
      </c>
      <c r="D939" s="317">
        <v>46070</v>
      </c>
      <c r="E939" s="316" t="s">
        <v>7913</v>
      </c>
      <c r="F939" s="316" t="s">
        <v>169</v>
      </c>
      <c r="G939" s="316" t="s">
        <v>7879</v>
      </c>
      <c r="H939" s="316" t="s">
        <v>3190</v>
      </c>
      <c r="I939" s="316" t="s">
        <v>3192</v>
      </c>
      <c r="J939" s="316" t="s">
        <v>938</v>
      </c>
      <c r="K939" s="316" t="s">
        <v>938</v>
      </c>
      <c r="L939" s="316" t="s">
        <v>938</v>
      </c>
      <c r="M939" s="316" t="s">
        <v>938</v>
      </c>
      <c r="N939" s="316" t="s">
        <v>938</v>
      </c>
      <c r="O939" s="316" t="s">
        <v>938</v>
      </c>
      <c r="P939" s="316" t="s">
        <v>938</v>
      </c>
      <c r="Q939" s="316" t="s">
        <v>938</v>
      </c>
      <c r="R939" s="316" t="s">
        <v>938</v>
      </c>
      <c r="S939" s="316" t="s">
        <v>938</v>
      </c>
      <c r="T939" s="316" t="s">
        <v>938</v>
      </c>
      <c r="U939" s="316" t="s">
        <v>938</v>
      </c>
      <c r="V939" s="316" t="s">
        <v>938</v>
      </c>
      <c r="W939" s="316" t="s">
        <v>938</v>
      </c>
      <c r="X939" s="316" t="s">
        <v>938</v>
      </c>
      <c r="Y939" s="316" t="s">
        <v>938</v>
      </c>
      <c r="Z939" s="316" t="s">
        <v>938</v>
      </c>
      <c r="AA939" s="316" t="s">
        <v>938</v>
      </c>
      <c r="AB939" s="316" t="s">
        <v>938</v>
      </c>
      <c r="AC939" s="316" t="s">
        <v>938</v>
      </c>
      <c r="AD939" s="316" t="s">
        <v>938</v>
      </c>
      <c r="AE939" s="316" t="s">
        <v>938</v>
      </c>
      <c r="AF939" s="316" t="s">
        <v>938</v>
      </c>
      <c r="AG939" s="316" t="s">
        <v>938</v>
      </c>
      <c r="AH939" s="316" t="s">
        <v>938</v>
      </c>
      <c r="AI939" s="316" t="s">
        <v>938</v>
      </c>
      <c r="AJ939" s="316" t="s">
        <v>936</v>
      </c>
      <c r="AK939" s="316" t="s">
        <v>956</v>
      </c>
      <c r="AL939" s="316" t="s">
        <v>941</v>
      </c>
      <c r="AM939" s="316" t="s">
        <v>939</v>
      </c>
      <c r="AN939" s="316" t="s">
        <v>941</v>
      </c>
      <c r="AO939" s="316" t="s">
        <v>962</v>
      </c>
      <c r="AP939" s="316" t="s">
        <v>961</v>
      </c>
      <c r="AQ939" s="316" t="s">
        <v>982</v>
      </c>
      <c r="AR939" s="316" t="s">
        <v>939</v>
      </c>
    </row>
    <row r="940" spans="1:44">
      <c r="A940" s="316" t="s">
        <v>9787</v>
      </c>
      <c r="B940" s="316" t="s">
        <v>9788</v>
      </c>
      <c r="C940" s="316" t="s">
        <v>9789</v>
      </c>
      <c r="D940" s="317">
        <v>46071</v>
      </c>
      <c r="E940" s="316" t="s">
        <v>7891</v>
      </c>
      <c r="F940" s="316" t="s">
        <v>644</v>
      </c>
      <c r="G940" s="316" t="s">
        <v>7879</v>
      </c>
      <c r="H940" s="316" t="s">
        <v>3190</v>
      </c>
      <c r="I940" s="316" t="s">
        <v>3197</v>
      </c>
      <c r="J940" s="316" t="s">
        <v>938</v>
      </c>
      <c r="K940" s="316" t="s">
        <v>938</v>
      </c>
      <c r="L940" s="316" t="s">
        <v>938</v>
      </c>
      <c r="M940" s="316" t="s">
        <v>938</v>
      </c>
      <c r="N940" s="316" t="s">
        <v>938</v>
      </c>
      <c r="O940" s="316" t="s">
        <v>938</v>
      </c>
      <c r="P940" s="316" t="s">
        <v>938</v>
      </c>
      <c r="Q940" s="316" t="s">
        <v>938</v>
      </c>
      <c r="R940" s="316" t="s">
        <v>938</v>
      </c>
      <c r="S940" s="316" t="s">
        <v>938</v>
      </c>
      <c r="T940" s="316" t="s">
        <v>938</v>
      </c>
      <c r="U940" s="316" t="s">
        <v>938</v>
      </c>
      <c r="V940" s="316" t="s">
        <v>938</v>
      </c>
      <c r="W940" s="316" t="s">
        <v>938</v>
      </c>
      <c r="X940" s="316" t="s">
        <v>938</v>
      </c>
      <c r="Y940" s="316" t="s">
        <v>938</v>
      </c>
      <c r="Z940" s="316" t="s">
        <v>938</v>
      </c>
      <c r="AA940" s="316" t="s">
        <v>938</v>
      </c>
      <c r="AB940" s="316" t="s">
        <v>938</v>
      </c>
      <c r="AC940" s="316" t="s">
        <v>938</v>
      </c>
      <c r="AD940" s="316" t="s">
        <v>938</v>
      </c>
      <c r="AE940" s="316" t="s">
        <v>938</v>
      </c>
      <c r="AF940" s="316" t="s">
        <v>938</v>
      </c>
      <c r="AG940" s="316" t="s">
        <v>938</v>
      </c>
      <c r="AH940" s="316" t="s">
        <v>938</v>
      </c>
      <c r="AI940" s="316" t="s">
        <v>938</v>
      </c>
      <c r="AJ940" s="316" t="s">
        <v>938</v>
      </c>
      <c r="AK940" s="316" t="s">
        <v>938</v>
      </c>
      <c r="AL940" s="316" t="s">
        <v>941</v>
      </c>
      <c r="AM940" s="316" t="s">
        <v>941</v>
      </c>
      <c r="AN940" s="316" t="s">
        <v>941</v>
      </c>
      <c r="AO940" s="316" t="s">
        <v>699</v>
      </c>
      <c r="AP940" s="316" t="s">
        <v>940</v>
      </c>
      <c r="AQ940" s="316" t="s">
        <v>947</v>
      </c>
      <c r="AR940" s="316" t="s">
        <v>941</v>
      </c>
    </row>
    <row r="941" spans="1:44">
      <c r="A941" s="316" t="s">
        <v>9790</v>
      </c>
      <c r="B941" s="316" t="s">
        <v>9791</v>
      </c>
      <c r="C941" s="316" t="s">
        <v>9792</v>
      </c>
      <c r="D941" s="317">
        <v>46071</v>
      </c>
      <c r="E941" s="316" t="s">
        <v>7913</v>
      </c>
      <c r="F941" s="316" t="s">
        <v>169</v>
      </c>
      <c r="G941" s="316" t="s">
        <v>7879</v>
      </c>
      <c r="H941" s="316" t="s">
        <v>3190</v>
      </c>
      <c r="I941" s="316" t="s">
        <v>3192</v>
      </c>
      <c r="J941" s="316" t="s">
        <v>938</v>
      </c>
      <c r="K941" s="316" t="s">
        <v>938</v>
      </c>
      <c r="L941" s="316" t="s">
        <v>938</v>
      </c>
      <c r="M941" s="316" t="s">
        <v>938</v>
      </c>
      <c r="N941" s="316" t="s">
        <v>938</v>
      </c>
      <c r="O941" s="316" t="s">
        <v>938</v>
      </c>
      <c r="P941" s="316" t="s">
        <v>938</v>
      </c>
      <c r="Q941" s="316" t="s">
        <v>938</v>
      </c>
      <c r="R941" s="316" t="s">
        <v>938</v>
      </c>
      <c r="S941" s="316" t="s">
        <v>938</v>
      </c>
      <c r="T941" s="316" t="s">
        <v>938</v>
      </c>
      <c r="U941" s="316" t="s">
        <v>938</v>
      </c>
      <c r="V941" s="316" t="s">
        <v>938</v>
      </c>
      <c r="W941" s="316" t="s">
        <v>938</v>
      </c>
      <c r="X941" s="316" t="s">
        <v>938</v>
      </c>
      <c r="Y941" s="316" t="s">
        <v>938</v>
      </c>
      <c r="Z941" s="316" t="s">
        <v>938</v>
      </c>
      <c r="AA941" s="316" t="s">
        <v>938</v>
      </c>
      <c r="AB941" s="316" t="s">
        <v>938</v>
      </c>
      <c r="AC941" s="316" t="s">
        <v>938</v>
      </c>
      <c r="AD941" s="316" t="s">
        <v>938</v>
      </c>
      <c r="AE941" s="316" t="s">
        <v>938</v>
      </c>
      <c r="AF941" s="316" t="s">
        <v>938</v>
      </c>
      <c r="AG941" s="316" t="s">
        <v>938</v>
      </c>
      <c r="AH941" s="316" t="s">
        <v>938</v>
      </c>
      <c r="AI941" s="316" t="s">
        <v>938</v>
      </c>
      <c r="AJ941" s="316" t="s">
        <v>938</v>
      </c>
      <c r="AK941" s="316" t="s">
        <v>938</v>
      </c>
      <c r="AL941" s="316" t="s">
        <v>955</v>
      </c>
      <c r="AM941" s="316" t="s">
        <v>947</v>
      </c>
      <c r="AN941" s="316" t="s">
        <v>939</v>
      </c>
      <c r="AO941" s="316" t="s">
        <v>976</v>
      </c>
      <c r="AP941" s="316" t="s">
        <v>938</v>
      </c>
      <c r="AQ941" s="316" t="s">
        <v>977</v>
      </c>
      <c r="AR941" s="316" t="s">
        <v>941</v>
      </c>
    </row>
    <row r="942" spans="1:44">
      <c r="A942" s="316" t="s">
        <v>9793</v>
      </c>
      <c r="B942" s="316" t="s">
        <v>9794</v>
      </c>
      <c r="C942" s="316" t="s">
        <v>9795</v>
      </c>
      <c r="D942" s="317">
        <v>46071</v>
      </c>
      <c r="E942" s="316" t="s">
        <v>7913</v>
      </c>
      <c r="F942" s="316" t="s">
        <v>169</v>
      </c>
      <c r="G942" s="316" t="s">
        <v>7879</v>
      </c>
      <c r="H942" s="316" t="s">
        <v>3190</v>
      </c>
      <c r="I942" s="316" t="s">
        <v>3192</v>
      </c>
      <c r="J942" s="316" t="s">
        <v>938</v>
      </c>
      <c r="K942" s="316" t="s">
        <v>938</v>
      </c>
      <c r="L942" s="316" t="s">
        <v>938</v>
      </c>
      <c r="M942" s="316" t="s">
        <v>938</v>
      </c>
      <c r="N942" s="316" t="s">
        <v>938</v>
      </c>
      <c r="O942" s="316" t="s">
        <v>938</v>
      </c>
      <c r="P942" s="316" t="s">
        <v>938</v>
      </c>
      <c r="Q942" s="316" t="s">
        <v>938</v>
      </c>
      <c r="R942" s="316" t="s">
        <v>938</v>
      </c>
      <c r="S942" s="316" t="s">
        <v>938</v>
      </c>
      <c r="T942" s="316" t="s">
        <v>938</v>
      </c>
      <c r="U942" s="316" t="s">
        <v>938</v>
      </c>
      <c r="V942" s="316" t="s">
        <v>938</v>
      </c>
      <c r="W942" s="316" t="s">
        <v>938</v>
      </c>
      <c r="X942" s="316" t="s">
        <v>938</v>
      </c>
      <c r="Y942" s="316" t="s">
        <v>938</v>
      </c>
      <c r="Z942" s="316" t="s">
        <v>938</v>
      </c>
      <c r="AA942" s="316" t="s">
        <v>938</v>
      </c>
      <c r="AB942" s="316" t="s">
        <v>938</v>
      </c>
      <c r="AC942" s="316" t="s">
        <v>938</v>
      </c>
      <c r="AD942" s="316" t="s">
        <v>938</v>
      </c>
      <c r="AE942" s="316" t="s">
        <v>938</v>
      </c>
      <c r="AF942" s="316" t="s">
        <v>938</v>
      </c>
      <c r="AG942" s="316" t="s">
        <v>938</v>
      </c>
      <c r="AH942" s="316" t="s">
        <v>938</v>
      </c>
      <c r="AI942" s="316" t="s">
        <v>938</v>
      </c>
      <c r="AJ942" s="316" t="s">
        <v>938</v>
      </c>
      <c r="AK942" s="316" t="s">
        <v>938</v>
      </c>
      <c r="AL942" s="316" t="s">
        <v>955</v>
      </c>
      <c r="AM942" s="316" t="s">
        <v>939</v>
      </c>
      <c r="AN942" s="316" t="s">
        <v>939</v>
      </c>
      <c r="AO942" s="316" t="s">
        <v>976</v>
      </c>
      <c r="AP942" s="316" t="s">
        <v>961</v>
      </c>
      <c r="AQ942" s="316" t="s">
        <v>977</v>
      </c>
      <c r="AR942" s="316" t="s">
        <v>982</v>
      </c>
    </row>
    <row r="943" spans="1:44">
      <c r="A943" s="316" t="s">
        <v>9796</v>
      </c>
      <c r="B943" s="316" t="s">
        <v>9797</v>
      </c>
      <c r="C943" s="316" t="s">
        <v>9798</v>
      </c>
      <c r="D943" s="317">
        <v>46071</v>
      </c>
      <c r="E943" s="316" t="s">
        <v>7913</v>
      </c>
      <c r="F943" s="316" t="s">
        <v>169</v>
      </c>
      <c r="G943" s="316" t="s">
        <v>7879</v>
      </c>
      <c r="H943" s="316" t="s">
        <v>3190</v>
      </c>
      <c r="I943" s="316" t="s">
        <v>3192</v>
      </c>
      <c r="J943" s="316" t="s">
        <v>938</v>
      </c>
      <c r="K943" s="316" t="s">
        <v>938</v>
      </c>
      <c r="L943" s="316" t="s">
        <v>938</v>
      </c>
      <c r="M943" s="316" t="s">
        <v>938</v>
      </c>
      <c r="N943" s="316" t="s">
        <v>938</v>
      </c>
      <c r="O943" s="316" t="s">
        <v>938</v>
      </c>
      <c r="P943" s="316" t="s">
        <v>938</v>
      </c>
      <c r="Q943" s="316" t="s">
        <v>938</v>
      </c>
      <c r="R943" s="316" t="s">
        <v>938</v>
      </c>
      <c r="S943" s="316" t="s">
        <v>938</v>
      </c>
      <c r="T943" s="316" t="s">
        <v>938</v>
      </c>
      <c r="U943" s="316" t="s">
        <v>938</v>
      </c>
      <c r="V943" s="316" t="s">
        <v>938</v>
      </c>
      <c r="W943" s="316" t="s">
        <v>938</v>
      </c>
      <c r="X943" s="316" t="s">
        <v>938</v>
      </c>
      <c r="Y943" s="316" t="s">
        <v>938</v>
      </c>
      <c r="Z943" s="316" t="s">
        <v>938</v>
      </c>
      <c r="AA943" s="316" t="s">
        <v>938</v>
      </c>
      <c r="AB943" s="316" t="s">
        <v>938</v>
      </c>
      <c r="AC943" s="316" t="s">
        <v>938</v>
      </c>
      <c r="AD943" s="316" t="s">
        <v>938</v>
      </c>
      <c r="AE943" s="316" t="s">
        <v>938</v>
      </c>
      <c r="AF943" s="316" t="s">
        <v>938</v>
      </c>
      <c r="AG943" s="316" t="s">
        <v>938</v>
      </c>
      <c r="AH943" s="316" t="s">
        <v>938</v>
      </c>
      <c r="AI943" s="316" t="s">
        <v>938</v>
      </c>
      <c r="AJ943" s="316" t="s">
        <v>938</v>
      </c>
      <c r="AK943" s="316" t="s">
        <v>938</v>
      </c>
      <c r="AL943" s="316" t="s">
        <v>955</v>
      </c>
      <c r="AM943" s="316" t="s">
        <v>939</v>
      </c>
      <c r="AN943" s="316" t="s">
        <v>939</v>
      </c>
      <c r="AO943" s="316" t="s">
        <v>976</v>
      </c>
      <c r="AP943" s="316" t="s">
        <v>938</v>
      </c>
      <c r="AQ943" s="316" t="s">
        <v>977</v>
      </c>
      <c r="AR943" s="316" t="s">
        <v>982</v>
      </c>
    </row>
    <row r="944" spans="1:44">
      <c r="A944" s="316" t="s">
        <v>9799</v>
      </c>
      <c r="B944" s="316" t="s">
        <v>9800</v>
      </c>
      <c r="C944" s="316" t="s">
        <v>9801</v>
      </c>
      <c r="D944" s="317">
        <v>46072</v>
      </c>
      <c r="E944" s="316" t="s">
        <v>7913</v>
      </c>
      <c r="F944" s="316" t="s">
        <v>169</v>
      </c>
      <c r="G944" s="316" t="s">
        <v>7879</v>
      </c>
      <c r="H944" s="316" t="s">
        <v>3190</v>
      </c>
      <c r="I944" s="316" t="s">
        <v>3192</v>
      </c>
      <c r="J944" s="316" t="s">
        <v>938</v>
      </c>
      <c r="K944" s="316" t="s">
        <v>938</v>
      </c>
      <c r="L944" s="316" t="s">
        <v>938</v>
      </c>
      <c r="M944" s="316" t="s">
        <v>938</v>
      </c>
      <c r="N944" s="316" t="s">
        <v>938</v>
      </c>
      <c r="O944" s="316" t="s">
        <v>938</v>
      </c>
      <c r="P944" s="316" t="s">
        <v>938</v>
      </c>
      <c r="Q944" s="316" t="s">
        <v>938</v>
      </c>
      <c r="R944" s="316" t="s">
        <v>938</v>
      </c>
      <c r="S944" s="316" t="s">
        <v>938</v>
      </c>
      <c r="T944" s="316" t="s">
        <v>938</v>
      </c>
      <c r="U944" s="316" t="s">
        <v>938</v>
      </c>
      <c r="V944" s="316" t="s">
        <v>938</v>
      </c>
      <c r="W944" s="316" t="s">
        <v>938</v>
      </c>
      <c r="X944" s="316" t="s">
        <v>938</v>
      </c>
      <c r="Y944" s="316" t="s">
        <v>938</v>
      </c>
      <c r="Z944" s="316" t="s">
        <v>938</v>
      </c>
      <c r="AA944" s="316" t="s">
        <v>938</v>
      </c>
      <c r="AB944" s="316" t="s">
        <v>938</v>
      </c>
      <c r="AC944" s="316" t="s">
        <v>938</v>
      </c>
      <c r="AD944" s="316" t="s">
        <v>938</v>
      </c>
      <c r="AE944" s="316" t="s">
        <v>938</v>
      </c>
      <c r="AF944" s="316" t="s">
        <v>938</v>
      </c>
      <c r="AG944" s="316" t="s">
        <v>938</v>
      </c>
      <c r="AH944" s="316" t="s">
        <v>938</v>
      </c>
      <c r="AI944" s="316" t="s">
        <v>938</v>
      </c>
      <c r="AJ944" s="316" t="s">
        <v>938</v>
      </c>
      <c r="AK944" s="316" t="s">
        <v>938</v>
      </c>
      <c r="AL944" s="316" t="s">
        <v>938</v>
      </c>
      <c r="AM944" s="316" t="s">
        <v>937</v>
      </c>
      <c r="AN944" s="316" t="s">
        <v>947</v>
      </c>
      <c r="AO944" s="316" t="s">
        <v>940</v>
      </c>
      <c r="AP944" s="316" t="s">
        <v>975</v>
      </c>
      <c r="AQ944" s="316" t="s">
        <v>977</v>
      </c>
      <c r="AR944" s="316" t="s">
        <v>939</v>
      </c>
    </row>
    <row r="945" spans="1:44">
      <c r="A945" s="316" t="s">
        <v>9802</v>
      </c>
      <c r="B945" s="316" t="s">
        <v>9803</v>
      </c>
      <c r="C945" s="316" t="s">
        <v>9804</v>
      </c>
      <c r="D945" s="317">
        <v>46072</v>
      </c>
      <c r="E945" s="316" t="s">
        <v>7913</v>
      </c>
      <c r="F945" s="316" t="s">
        <v>169</v>
      </c>
      <c r="G945" s="316" t="s">
        <v>7879</v>
      </c>
      <c r="H945" s="316" t="s">
        <v>3190</v>
      </c>
      <c r="I945" s="316" t="s">
        <v>3192</v>
      </c>
      <c r="J945" s="316" t="s">
        <v>938</v>
      </c>
      <c r="K945" s="316" t="s">
        <v>938</v>
      </c>
      <c r="L945" s="316" t="s">
        <v>938</v>
      </c>
      <c r="M945" s="316" t="s">
        <v>938</v>
      </c>
      <c r="N945" s="316" t="s">
        <v>938</v>
      </c>
      <c r="O945" s="316" t="s">
        <v>938</v>
      </c>
      <c r="P945" s="316" t="s">
        <v>938</v>
      </c>
      <c r="Q945" s="316" t="s">
        <v>938</v>
      </c>
      <c r="R945" s="316" t="s">
        <v>938</v>
      </c>
      <c r="S945" s="316" t="s">
        <v>938</v>
      </c>
      <c r="T945" s="316" t="s">
        <v>938</v>
      </c>
      <c r="U945" s="316" t="s">
        <v>938</v>
      </c>
      <c r="V945" s="316" t="s">
        <v>938</v>
      </c>
      <c r="W945" s="316" t="s">
        <v>938</v>
      </c>
      <c r="X945" s="316" t="s">
        <v>938</v>
      </c>
      <c r="Y945" s="316" t="s">
        <v>938</v>
      </c>
      <c r="Z945" s="316" t="s">
        <v>938</v>
      </c>
      <c r="AA945" s="316" t="s">
        <v>938</v>
      </c>
      <c r="AB945" s="316" t="s">
        <v>938</v>
      </c>
      <c r="AC945" s="316" t="s">
        <v>938</v>
      </c>
      <c r="AD945" s="316" t="s">
        <v>938</v>
      </c>
      <c r="AE945" s="316" t="s">
        <v>938</v>
      </c>
      <c r="AF945" s="316" t="s">
        <v>938</v>
      </c>
      <c r="AG945" s="316" t="s">
        <v>938</v>
      </c>
      <c r="AH945" s="316" t="s">
        <v>938</v>
      </c>
      <c r="AI945" s="316" t="s">
        <v>938</v>
      </c>
      <c r="AJ945" s="316" t="s">
        <v>938</v>
      </c>
      <c r="AK945" s="316" t="s">
        <v>938</v>
      </c>
      <c r="AL945" s="316" t="s">
        <v>938</v>
      </c>
      <c r="AM945" s="316" t="s">
        <v>947</v>
      </c>
      <c r="AN945" s="316" t="s">
        <v>947</v>
      </c>
      <c r="AO945" s="316" t="s">
        <v>942</v>
      </c>
      <c r="AP945" s="316" t="s">
        <v>938</v>
      </c>
      <c r="AQ945" s="316" t="s">
        <v>947</v>
      </c>
      <c r="AR945" s="316" t="s">
        <v>947</v>
      </c>
    </row>
    <row r="946" spans="1:44">
      <c r="A946" s="316" t="s">
        <v>9805</v>
      </c>
      <c r="B946" s="316" t="s">
        <v>9806</v>
      </c>
      <c r="C946" s="316" t="s">
        <v>9807</v>
      </c>
      <c r="D946" s="317">
        <v>46073</v>
      </c>
      <c r="E946" s="316" t="s">
        <v>1138</v>
      </c>
      <c r="F946" s="316" t="s">
        <v>169</v>
      </c>
      <c r="G946" s="316" t="s">
        <v>7879</v>
      </c>
      <c r="H946" s="316" t="s">
        <v>3190</v>
      </c>
      <c r="I946" s="316" t="s">
        <v>3260</v>
      </c>
      <c r="J946" s="316" t="s">
        <v>938</v>
      </c>
      <c r="K946" s="316" t="s">
        <v>938</v>
      </c>
      <c r="L946" s="316" t="s">
        <v>938</v>
      </c>
      <c r="M946" s="316" t="s">
        <v>938</v>
      </c>
      <c r="N946" s="316" t="s">
        <v>938</v>
      </c>
      <c r="O946" s="316" t="s">
        <v>938</v>
      </c>
      <c r="P946" s="316" t="s">
        <v>938</v>
      </c>
      <c r="Q946" s="316" t="s">
        <v>938</v>
      </c>
      <c r="R946" s="316" t="s">
        <v>938</v>
      </c>
      <c r="S946" s="316" t="s">
        <v>938</v>
      </c>
      <c r="T946" s="316" t="s">
        <v>938</v>
      </c>
      <c r="U946" s="316" t="s">
        <v>938</v>
      </c>
      <c r="V946" s="316" t="s">
        <v>938</v>
      </c>
      <c r="W946" s="316" t="s">
        <v>938</v>
      </c>
      <c r="X946" s="316" t="s">
        <v>938</v>
      </c>
      <c r="Y946" s="316" t="s">
        <v>938</v>
      </c>
      <c r="Z946" s="316" t="s">
        <v>938</v>
      </c>
      <c r="AA946" s="316" t="s">
        <v>938</v>
      </c>
      <c r="AB946" s="316" t="s">
        <v>938</v>
      </c>
      <c r="AC946" s="316" t="s">
        <v>938</v>
      </c>
      <c r="AD946" s="316" t="s">
        <v>938</v>
      </c>
      <c r="AE946" s="316" t="s">
        <v>938</v>
      </c>
      <c r="AF946" s="316" t="s">
        <v>938</v>
      </c>
      <c r="AG946" s="316" t="s">
        <v>938</v>
      </c>
      <c r="AH946" s="316" t="s">
        <v>938</v>
      </c>
      <c r="AI946" s="316" t="s">
        <v>938</v>
      </c>
      <c r="AJ946" s="316" t="s">
        <v>938</v>
      </c>
      <c r="AK946" s="316" t="s">
        <v>938</v>
      </c>
      <c r="AL946" s="316" t="s">
        <v>938</v>
      </c>
      <c r="AM946" s="316" t="s">
        <v>936</v>
      </c>
      <c r="AN946" s="316" t="s">
        <v>941</v>
      </c>
      <c r="AO946" s="316" t="s">
        <v>947</v>
      </c>
      <c r="AP946" s="316" t="s">
        <v>938</v>
      </c>
      <c r="AQ946" s="316" t="s">
        <v>947</v>
      </c>
      <c r="AR946" s="316" t="s">
        <v>956</v>
      </c>
    </row>
    <row r="947" spans="1:44">
      <c r="A947" s="316" t="s">
        <v>9808</v>
      </c>
      <c r="B947" s="316" t="s">
        <v>9809</v>
      </c>
      <c r="C947" s="316" t="s">
        <v>9810</v>
      </c>
      <c r="D947" s="317">
        <v>46074</v>
      </c>
      <c r="E947" s="316" t="s">
        <v>1208</v>
      </c>
      <c r="F947" s="316" t="s">
        <v>644</v>
      </c>
      <c r="G947" s="316" t="s">
        <v>7879</v>
      </c>
      <c r="H947" s="316" t="s">
        <v>3190</v>
      </c>
      <c r="I947" s="316" t="s">
        <v>3408</v>
      </c>
      <c r="J947" s="316" t="s">
        <v>938</v>
      </c>
      <c r="K947" s="316" t="s">
        <v>938</v>
      </c>
      <c r="L947" s="316" t="s">
        <v>938</v>
      </c>
      <c r="M947" s="316" t="s">
        <v>938</v>
      </c>
      <c r="N947" s="316" t="s">
        <v>938</v>
      </c>
      <c r="O947" s="316" t="s">
        <v>938</v>
      </c>
      <c r="P947" s="316" t="s">
        <v>938</v>
      </c>
      <c r="Q947" s="316" t="s">
        <v>938</v>
      </c>
      <c r="R947" s="316" t="s">
        <v>938</v>
      </c>
      <c r="S947" s="316" t="s">
        <v>938</v>
      </c>
      <c r="T947" s="316" t="s">
        <v>938</v>
      </c>
      <c r="U947" s="316" t="s">
        <v>938</v>
      </c>
      <c r="V947" s="316" t="s">
        <v>938</v>
      </c>
      <c r="W947" s="316" t="s">
        <v>938</v>
      </c>
      <c r="X947" s="316" t="s">
        <v>938</v>
      </c>
      <c r="Y947" s="316" t="s">
        <v>938</v>
      </c>
      <c r="Z947" s="316" t="s">
        <v>938</v>
      </c>
      <c r="AA947" s="316" t="s">
        <v>938</v>
      </c>
      <c r="AB947" s="316" t="s">
        <v>938</v>
      </c>
      <c r="AC947" s="316" t="s">
        <v>938</v>
      </c>
      <c r="AD947" s="316" t="s">
        <v>938</v>
      </c>
      <c r="AE947" s="316" t="s">
        <v>938</v>
      </c>
      <c r="AF947" s="316" t="s">
        <v>938</v>
      </c>
      <c r="AG947" s="316" t="s">
        <v>938</v>
      </c>
      <c r="AH947" s="316" t="s">
        <v>938</v>
      </c>
      <c r="AI947" s="316" t="s">
        <v>938</v>
      </c>
      <c r="AJ947" s="316" t="s">
        <v>938</v>
      </c>
      <c r="AK947" s="316" t="s">
        <v>938</v>
      </c>
      <c r="AL947" s="316" t="s">
        <v>938</v>
      </c>
      <c r="AM947" s="316" t="s">
        <v>938</v>
      </c>
      <c r="AN947" s="316" t="s">
        <v>936</v>
      </c>
      <c r="AO947" s="316" t="s">
        <v>699</v>
      </c>
      <c r="AP947" s="316" t="s">
        <v>938</v>
      </c>
      <c r="AQ947" s="316" t="s">
        <v>947</v>
      </c>
      <c r="AR947" s="316" t="s">
        <v>939</v>
      </c>
    </row>
    <row r="948" spans="1:44">
      <c r="A948" s="316" t="s">
        <v>9811</v>
      </c>
      <c r="B948" s="316" t="s">
        <v>9812</v>
      </c>
      <c r="C948" s="316" t="s">
        <v>9813</v>
      </c>
      <c r="D948" s="317">
        <v>46076</v>
      </c>
      <c r="E948" s="316" t="s">
        <v>7913</v>
      </c>
      <c r="F948" s="316" t="s">
        <v>169</v>
      </c>
      <c r="G948" s="316" t="s">
        <v>7879</v>
      </c>
      <c r="H948" s="316" t="s">
        <v>3190</v>
      </c>
      <c r="I948" s="316" t="s">
        <v>9814</v>
      </c>
      <c r="J948" s="316" t="s">
        <v>938</v>
      </c>
      <c r="K948" s="316" t="s">
        <v>938</v>
      </c>
      <c r="L948" s="316" t="s">
        <v>938</v>
      </c>
      <c r="M948" s="316" t="s">
        <v>938</v>
      </c>
      <c r="N948" s="316" t="s">
        <v>938</v>
      </c>
      <c r="O948" s="316" t="s">
        <v>938</v>
      </c>
      <c r="P948" s="316" t="s">
        <v>938</v>
      </c>
      <c r="Q948" s="316" t="s">
        <v>938</v>
      </c>
      <c r="R948" s="316" t="s">
        <v>938</v>
      </c>
      <c r="S948" s="316" t="s">
        <v>938</v>
      </c>
      <c r="T948" s="316" t="s">
        <v>938</v>
      </c>
      <c r="U948" s="316" t="s">
        <v>938</v>
      </c>
      <c r="V948" s="316" t="s">
        <v>938</v>
      </c>
      <c r="W948" s="316" t="s">
        <v>938</v>
      </c>
      <c r="X948" s="316" t="s">
        <v>938</v>
      </c>
      <c r="Y948" s="316" t="s">
        <v>938</v>
      </c>
      <c r="Z948" s="316" t="s">
        <v>938</v>
      </c>
      <c r="AA948" s="316" t="s">
        <v>938</v>
      </c>
      <c r="AB948" s="316" t="s">
        <v>938</v>
      </c>
      <c r="AC948" s="316" t="s">
        <v>938</v>
      </c>
      <c r="AD948" s="316" t="s">
        <v>938</v>
      </c>
      <c r="AE948" s="316" t="s">
        <v>938</v>
      </c>
      <c r="AF948" s="316" t="s">
        <v>938</v>
      </c>
      <c r="AG948" s="316" t="s">
        <v>938</v>
      </c>
      <c r="AH948" s="316" t="s">
        <v>938</v>
      </c>
      <c r="AI948" s="316" t="s">
        <v>938</v>
      </c>
      <c r="AJ948" s="316" t="s">
        <v>938</v>
      </c>
      <c r="AK948" s="316" t="s">
        <v>938</v>
      </c>
      <c r="AL948" s="316" t="s">
        <v>938</v>
      </c>
      <c r="AM948" s="316" t="s">
        <v>938</v>
      </c>
      <c r="AN948" s="316" t="s">
        <v>938</v>
      </c>
      <c r="AO948" s="316" t="s">
        <v>936</v>
      </c>
      <c r="AP948" s="316" t="s">
        <v>938</v>
      </c>
      <c r="AQ948" s="316" t="s">
        <v>936</v>
      </c>
      <c r="AR948" s="316" t="s">
        <v>946</v>
      </c>
    </row>
    <row r="949" spans="1:44">
      <c r="A949" s="316" t="s">
        <v>9815</v>
      </c>
      <c r="B949" s="316" t="s">
        <v>9816</v>
      </c>
      <c r="C949" s="316" t="s">
        <v>9817</v>
      </c>
      <c r="D949" s="317">
        <v>46076</v>
      </c>
      <c r="E949" s="316" t="s">
        <v>7913</v>
      </c>
      <c r="F949" s="316" t="s">
        <v>169</v>
      </c>
      <c r="G949" s="316" t="s">
        <v>7879</v>
      </c>
      <c r="H949" s="316" t="s">
        <v>3190</v>
      </c>
      <c r="I949" s="316" t="s">
        <v>3192</v>
      </c>
      <c r="J949" s="316" t="s">
        <v>938</v>
      </c>
      <c r="K949" s="316" t="s">
        <v>938</v>
      </c>
      <c r="L949" s="316" t="s">
        <v>938</v>
      </c>
      <c r="M949" s="316" t="s">
        <v>938</v>
      </c>
      <c r="N949" s="316" t="s">
        <v>938</v>
      </c>
      <c r="O949" s="316" t="s">
        <v>938</v>
      </c>
      <c r="P949" s="316" t="s">
        <v>938</v>
      </c>
      <c r="Q949" s="316" t="s">
        <v>938</v>
      </c>
      <c r="R949" s="316" t="s">
        <v>938</v>
      </c>
      <c r="S949" s="316" t="s">
        <v>938</v>
      </c>
      <c r="T949" s="316" t="s">
        <v>938</v>
      </c>
      <c r="U949" s="316" t="s">
        <v>938</v>
      </c>
      <c r="V949" s="316" t="s">
        <v>938</v>
      </c>
      <c r="W949" s="316" t="s">
        <v>938</v>
      </c>
      <c r="X949" s="316" t="s">
        <v>938</v>
      </c>
      <c r="Y949" s="316" t="s">
        <v>938</v>
      </c>
      <c r="Z949" s="316" t="s">
        <v>938</v>
      </c>
      <c r="AA949" s="316" t="s">
        <v>938</v>
      </c>
      <c r="AB949" s="316" t="s">
        <v>938</v>
      </c>
      <c r="AC949" s="316" t="s">
        <v>938</v>
      </c>
      <c r="AD949" s="316" t="s">
        <v>938</v>
      </c>
      <c r="AE949" s="316" t="s">
        <v>938</v>
      </c>
      <c r="AF949" s="316" t="s">
        <v>938</v>
      </c>
      <c r="AG949" s="316" t="s">
        <v>938</v>
      </c>
      <c r="AH949" s="316" t="s">
        <v>938</v>
      </c>
      <c r="AI949" s="316" t="s">
        <v>938</v>
      </c>
      <c r="AJ949" s="316" t="s">
        <v>938</v>
      </c>
      <c r="AK949" s="316" t="s">
        <v>938</v>
      </c>
      <c r="AL949" s="316" t="s">
        <v>938</v>
      </c>
      <c r="AM949" s="316" t="s">
        <v>938</v>
      </c>
      <c r="AN949" s="316" t="s">
        <v>938</v>
      </c>
      <c r="AO949" s="316" t="s">
        <v>936</v>
      </c>
      <c r="AP949" s="316" t="s">
        <v>938</v>
      </c>
      <c r="AQ949" s="316" t="s">
        <v>939</v>
      </c>
      <c r="AR949" s="316" t="s">
        <v>982</v>
      </c>
    </row>
    <row r="950" spans="1:44">
      <c r="A950" s="316" t="s">
        <v>9818</v>
      </c>
      <c r="B950" s="316" t="s">
        <v>9819</v>
      </c>
      <c r="C950" s="316" t="s">
        <v>9820</v>
      </c>
      <c r="D950" s="317">
        <v>46077</v>
      </c>
      <c r="E950" s="316" t="s">
        <v>1208</v>
      </c>
      <c r="F950" s="316" t="s">
        <v>644</v>
      </c>
      <c r="G950" s="316" t="s">
        <v>7879</v>
      </c>
      <c r="H950" s="316" t="s">
        <v>3190</v>
      </c>
      <c r="I950" s="316" t="s">
        <v>3408</v>
      </c>
      <c r="J950" s="316" t="s">
        <v>938</v>
      </c>
      <c r="K950" s="316" t="s">
        <v>938</v>
      </c>
      <c r="L950" s="316" t="s">
        <v>938</v>
      </c>
      <c r="M950" s="316" t="s">
        <v>938</v>
      </c>
      <c r="N950" s="316" t="s">
        <v>938</v>
      </c>
      <c r="O950" s="316" t="s">
        <v>938</v>
      </c>
      <c r="P950" s="316" t="s">
        <v>938</v>
      </c>
      <c r="Q950" s="316" t="s">
        <v>938</v>
      </c>
      <c r="R950" s="316" t="s">
        <v>938</v>
      </c>
      <c r="S950" s="316" t="s">
        <v>938</v>
      </c>
      <c r="T950" s="316" t="s">
        <v>938</v>
      </c>
      <c r="U950" s="316" t="s">
        <v>938</v>
      </c>
      <c r="V950" s="316" t="s">
        <v>938</v>
      </c>
      <c r="W950" s="316" t="s">
        <v>938</v>
      </c>
      <c r="X950" s="316" t="s">
        <v>938</v>
      </c>
      <c r="Y950" s="316" t="s">
        <v>938</v>
      </c>
      <c r="Z950" s="316" t="s">
        <v>938</v>
      </c>
      <c r="AA950" s="316" t="s">
        <v>938</v>
      </c>
      <c r="AB950" s="316" t="s">
        <v>938</v>
      </c>
      <c r="AC950" s="316" t="s">
        <v>938</v>
      </c>
      <c r="AD950" s="316" t="s">
        <v>938</v>
      </c>
      <c r="AE950" s="316" t="s">
        <v>938</v>
      </c>
      <c r="AF950" s="316" t="s">
        <v>938</v>
      </c>
      <c r="AG950" s="316" t="s">
        <v>938</v>
      </c>
      <c r="AH950" s="316" t="s">
        <v>938</v>
      </c>
      <c r="AI950" s="316" t="s">
        <v>938</v>
      </c>
      <c r="AJ950" s="316" t="s">
        <v>938</v>
      </c>
      <c r="AK950" s="316" t="s">
        <v>938</v>
      </c>
      <c r="AL950" s="316" t="s">
        <v>938</v>
      </c>
      <c r="AM950" s="316" t="s">
        <v>938</v>
      </c>
      <c r="AN950" s="316" t="s">
        <v>938</v>
      </c>
      <c r="AO950" s="316" t="s">
        <v>938</v>
      </c>
      <c r="AP950" s="316" t="s">
        <v>938</v>
      </c>
      <c r="AQ950" s="316" t="s">
        <v>936</v>
      </c>
      <c r="AR950" s="316" t="s">
        <v>947</v>
      </c>
    </row>
    <row r="951" spans="1:44">
      <c r="A951" s="316" t="s">
        <v>9821</v>
      </c>
      <c r="B951" s="316" t="s">
        <v>9822</v>
      </c>
      <c r="C951" s="316" t="s">
        <v>9823</v>
      </c>
      <c r="D951" s="317">
        <v>46077</v>
      </c>
      <c r="E951" s="316" t="s">
        <v>1208</v>
      </c>
      <c r="F951" s="316" t="s">
        <v>169</v>
      </c>
      <c r="G951" s="316" t="s">
        <v>7879</v>
      </c>
      <c r="H951" s="316" t="s">
        <v>3190</v>
      </c>
      <c r="I951" s="316" t="s">
        <v>3408</v>
      </c>
      <c r="J951" s="316" t="s">
        <v>938</v>
      </c>
      <c r="K951" s="316" t="s">
        <v>938</v>
      </c>
      <c r="L951" s="316" t="s">
        <v>938</v>
      </c>
      <c r="M951" s="316" t="s">
        <v>938</v>
      </c>
      <c r="N951" s="316" t="s">
        <v>938</v>
      </c>
      <c r="O951" s="316" t="s">
        <v>938</v>
      </c>
      <c r="P951" s="316" t="s">
        <v>938</v>
      </c>
      <c r="Q951" s="316" t="s">
        <v>938</v>
      </c>
      <c r="R951" s="316" t="s">
        <v>938</v>
      </c>
      <c r="S951" s="316" t="s">
        <v>938</v>
      </c>
      <c r="T951" s="316" t="s">
        <v>938</v>
      </c>
      <c r="U951" s="316" t="s">
        <v>938</v>
      </c>
      <c r="V951" s="316" t="s">
        <v>938</v>
      </c>
      <c r="W951" s="316" t="s">
        <v>938</v>
      </c>
      <c r="X951" s="316" t="s">
        <v>938</v>
      </c>
      <c r="Y951" s="316" t="s">
        <v>938</v>
      </c>
      <c r="Z951" s="316" t="s">
        <v>938</v>
      </c>
      <c r="AA951" s="316" t="s">
        <v>938</v>
      </c>
      <c r="AB951" s="316" t="s">
        <v>938</v>
      </c>
      <c r="AC951" s="316" t="s">
        <v>938</v>
      </c>
      <c r="AD951" s="316" t="s">
        <v>938</v>
      </c>
      <c r="AE951" s="316" t="s">
        <v>938</v>
      </c>
      <c r="AF951" s="316" t="s">
        <v>938</v>
      </c>
      <c r="AG951" s="316" t="s">
        <v>938</v>
      </c>
      <c r="AH951" s="316" t="s">
        <v>938</v>
      </c>
      <c r="AI951" s="316" t="s">
        <v>938</v>
      </c>
      <c r="AJ951" s="316" t="s">
        <v>938</v>
      </c>
      <c r="AK951" s="316" t="s">
        <v>938</v>
      </c>
      <c r="AL951" s="316" t="s">
        <v>938</v>
      </c>
      <c r="AM951" s="316" t="s">
        <v>938</v>
      </c>
      <c r="AN951" s="316" t="s">
        <v>938</v>
      </c>
      <c r="AO951" s="316" t="s">
        <v>938</v>
      </c>
      <c r="AP951" s="316" t="s">
        <v>938</v>
      </c>
      <c r="AQ951" s="316" t="s">
        <v>936</v>
      </c>
      <c r="AR951" s="316" t="s">
        <v>947</v>
      </c>
    </row>
    <row r="952" spans="1:44">
      <c r="A952" s="316" t="s">
        <v>9824</v>
      </c>
      <c r="B952" s="316" t="s">
        <v>9825</v>
      </c>
      <c r="C952" s="316" t="s">
        <v>9826</v>
      </c>
      <c r="D952" s="317">
        <v>46077</v>
      </c>
      <c r="E952" s="316" t="s">
        <v>7913</v>
      </c>
      <c r="F952" s="316" t="s">
        <v>644</v>
      </c>
      <c r="G952" s="316" t="s">
        <v>7879</v>
      </c>
      <c r="H952" s="316" t="s">
        <v>3190</v>
      </c>
      <c r="I952" s="316" t="s">
        <v>3193</v>
      </c>
      <c r="J952" s="316" t="s">
        <v>938</v>
      </c>
      <c r="K952" s="316" t="s">
        <v>938</v>
      </c>
      <c r="L952" s="316" t="s">
        <v>938</v>
      </c>
      <c r="M952" s="316" t="s">
        <v>938</v>
      </c>
      <c r="N952" s="316" t="s">
        <v>938</v>
      </c>
      <c r="O952" s="316" t="s">
        <v>938</v>
      </c>
      <c r="P952" s="316" t="s">
        <v>938</v>
      </c>
      <c r="Q952" s="316" t="s">
        <v>938</v>
      </c>
      <c r="R952" s="316" t="s">
        <v>938</v>
      </c>
      <c r="S952" s="316" t="s">
        <v>938</v>
      </c>
      <c r="T952" s="316" t="s">
        <v>938</v>
      </c>
      <c r="U952" s="316" t="s">
        <v>938</v>
      </c>
      <c r="V952" s="316" t="s">
        <v>938</v>
      </c>
      <c r="W952" s="316" t="s">
        <v>938</v>
      </c>
      <c r="X952" s="316" t="s">
        <v>938</v>
      </c>
      <c r="Y952" s="316" t="s">
        <v>938</v>
      </c>
      <c r="Z952" s="316" t="s">
        <v>938</v>
      </c>
      <c r="AA952" s="316" t="s">
        <v>938</v>
      </c>
      <c r="AB952" s="316" t="s">
        <v>938</v>
      </c>
      <c r="AC952" s="316" t="s">
        <v>938</v>
      </c>
      <c r="AD952" s="316" t="s">
        <v>938</v>
      </c>
      <c r="AE952" s="316" t="s">
        <v>938</v>
      </c>
      <c r="AF952" s="316" t="s">
        <v>938</v>
      </c>
      <c r="AG952" s="316" t="s">
        <v>938</v>
      </c>
      <c r="AH952" s="316" t="s">
        <v>938</v>
      </c>
      <c r="AI952" s="316" t="s">
        <v>938</v>
      </c>
      <c r="AJ952" s="316" t="s">
        <v>938</v>
      </c>
      <c r="AK952" s="316" t="s">
        <v>938</v>
      </c>
      <c r="AL952" s="316" t="s">
        <v>938</v>
      </c>
      <c r="AM952" s="316" t="s">
        <v>938</v>
      </c>
      <c r="AN952" s="316" t="s">
        <v>938</v>
      </c>
      <c r="AO952" s="316" t="s">
        <v>938</v>
      </c>
      <c r="AP952" s="316" t="s">
        <v>938</v>
      </c>
      <c r="AQ952" s="316" t="s">
        <v>936</v>
      </c>
      <c r="AR952" s="316" t="s">
        <v>947</v>
      </c>
    </row>
    <row r="953" spans="1:44">
      <c r="A953" s="316" t="s">
        <v>9827</v>
      </c>
      <c r="B953" s="316" t="s">
        <v>9828</v>
      </c>
      <c r="C953" s="316" t="s">
        <v>9829</v>
      </c>
      <c r="D953" s="317">
        <v>46077</v>
      </c>
      <c r="E953" s="316" t="s">
        <v>1208</v>
      </c>
      <c r="F953" s="316" t="s">
        <v>644</v>
      </c>
      <c r="G953" s="316" t="s">
        <v>7879</v>
      </c>
      <c r="H953" s="316" t="s">
        <v>3190</v>
      </c>
      <c r="I953" s="316" t="s">
        <v>3408</v>
      </c>
      <c r="J953" s="316" t="s">
        <v>938</v>
      </c>
      <c r="K953" s="316" t="s">
        <v>938</v>
      </c>
      <c r="L953" s="316" t="s">
        <v>938</v>
      </c>
      <c r="M953" s="316" t="s">
        <v>938</v>
      </c>
      <c r="N953" s="316" t="s">
        <v>938</v>
      </c>
      <c r="O953" s="316" t="s">
        <v>938</v>
      </c>
      <c r="P953" s="316" t="s">
        <v>938</v>
      </c>
      <c r="Q953" s="316" t="s">
        <v>938</v>
      </c>
      <c r="R953" s="316" t="s">
        <v>938</v>
      </c>
      <c r="S953" s="316" t="s">
        <v>938</v>
      </c>
      <c r="T953" s="316" t="s">
        <v>938</v>
      </c>
      <c r="U953" s="316" t="s">
        <v>938</v>
      </c>
      <c r="V953" s="316" t="s">
        <v>938</v>
      </c>
      <c r="W953" s="316" t="s">
        <v>938</v>
      </c>
      <c r="X953" s="316" t="s">
        <v>938</v>
      </c>
      <c r="Y953" s="316" t="s">
        <v>938</v>
      </c>
      <c r="Z953" s="316" t="s">
        <v>938</v>
      </c>
      <c r="AA953" s="316" t="s">
        <v>938</v>
      </c>
      <c r="AB953" s="316" t="s">
        <v>938</v>
      </c>
      <c r="AC953" s="316" t="s">
        <v>938</v>
      </c>
      <c r="AD953" s="316" t="s">
        <v>938</v>
      </c>
      <c r="AE953" s="316" t="s">
        <v>938</v>
      </c>
      <c r="AF953" s="316" t="s">
        <v>938</v>
      </c>
      <c r="AG953" s="316" t="s">
        <v>938</v>
      </c>
      <c r="AH953" s="316" t="s">
        <v>938</v>
      </c>
      <c r="AI953" s="316" t="s">
        <v>938</v>
      </c>
      <c r="AJ953" s="316" t="s">
        <v>938</v>
      </c>
      <c r="AK953" s="316" t="s">
        <v>938</v>
      </c>
      <c r="AL953" s="316" t="s">
        <v>938</v>
      </c>
      <c r="AM953" s="316" t="s">
        <v>938</v>
      </c>
      <c r="AN953" s="316" t="s">
        <v>938</v>
      </c>
      <c r="AO953" s="316" t="s">
        <v>938</v>
      </c>
      <c r="AP953" s="316" t="s">
        <v>938</v>
      </c>
      <c r="AQ953" s="316" t="s">
        <v>936</v>
      </c>
      <c r="AR953" s="316" t="s">
        <v>955</v>
      </c>
    </row>
    <row r="954" spans="1:44">
      <c r="A954" s="316"/>
      <c r="B954" s="316"/>
      <c r="C954" s="316"/>
      <c r="D954" s="317"/>
      <c r="E954" s="316"/>
      <c r="F954" s="316"/>
      <c r="G954" s="316"/>
      <c r="H954" s="316"/>
      <c r="I954" s="316"/>
      <c r="J954" s="316"/>
      <c r="K954" s="316"/>
      <c r="L954" s="316"/>
      <c r="M954" s="316"/>
      <c r="N954" s="316"/>
      <c r="O954" s="316"/>
      <c r="P954" s="316"/>
      <c r="Q954" s="316"/>
      <c r="R954" s="316"/>
      <c r="S954" s="316"/>
      <c r="T954" s="316"/>
      <c r="U954" s="316"/>
      <c r="V954" s="316"/>
      <c r="W954" s="316"/>
      <c r="X954" s="316"/>
      <c r="Y954" s="316"/>
      <c r="Z954" s="316"/>
      <c r="AA954" s="316"/>
      <c r="AB954" s="316"/>
      <c r="AC954" s="316"/>
      <c r="AD954" s="316"/>
      <c r="AE954" s="316"/>
      <c r="AF954" s="316"/>
      <c r="AG954" s="316"/>
      <c r="AH954" s="316"/>
      <c r="AI954" s="316"/>
      <c r="AJ954" s="316"/>
      <c r="AK954" s="316"/>
      <c r="AL954" s="316"/>
      <c r="AM954" s="316"/>
      <c r="AN954" s="316"/>
      <c r="AO954" s="316"/>
      <c r="AP954" s="316"/>
      <c r="AQ954" s="316"/>
      <c r="AR954" s="316"/>
    </row>
    <row r="955" spans="1:44">
      <c r="A955" s="316"/>
      <c r="B955" s="316"/>
      <c r="C955" s="316"/>
      <c r="D955" s="317"/>
      <c r="E955" s="316"/>
      <c r="F955" s="316"/>
      <c r="G955" s="316"/>
      <c r="H955" s="316"/>
      <c r="I955" s="316"/>
      <c r="J955" s="316"/>
      <c r="K955" s="316"/>
      <c r="L955" s="316"/>
      <c r="M955" s="316"/>
      <c r="N955" s="316"/>
      <c r="O955" s="316"/>
      <c r="P955" s="316"/>
      <c r="Q955" s="316"/>
      <c r="R955" s="316"/>
      <c r="S955" s="316"/>
      <c r="T955" s="316"/>
      <c r="U955" s="316"/>
      <c r="V955" s="316"/>
      <c r="W955" s="316"/>
      <c r="X955" s="316"/>
      <c r="Y955" s="316"/>
      <c r="Z955" s="316"/>
      <c r="AA955" s="316"/>
      <c r="AB955" s="316"/>
      <c r="AC955" s="316"/>
      <c r="AD955" s="316"/>
      <c r="AE955" s="316"/>
      <c r="AF955" s="316"/>
      <c r="AG955" s="316"/>
      <c r="AH955" s="316"/>
      <c r="AI955" s="316"/>
      <c r="AJ955" s="316"/>
      <c r="AK955" s="316"/>
      <c r="AL955" s="316"/>
      <c r="AM955" s="316"/>
      <c r="AN955" s="316"/>
      <c r="AO955" s="316"/>
      <c r="AP955" s="316"/>
      <c r="AQ955" s="316"/>
      <c r="AR955" s="316"/>
    </row>
    <row r="956" spans="1:44">
      <c r="A956" s="316"/>
      <c r="B956" s="316"/>
      <c r="C956" s="316"/>
      <c r="D956" s="317"/>
      <c r="E956" s="316"/>
      <c r="F956" s="316"/>
      <c r="G956" s="316"/>
      <c r="H956" s="316"/>
      <c r="I956" s="316"/>
      <c r="J956" s="316"/>
      <c r="K956" s="316"/>
      <c r="L956" s="316"/>
      <c r="M956" s="316"/>
      <c r="N956" s="316"/>
      <c r="O956" s="316"/>
      <c r="P956" s="316"/>
      <c r="Q956" s="316"/>
      <c r="R956" s="316"/>
      <c r="S956" s="316"/>
      <c r="T956" s="316"/>
      <c r="U956" s="316"/>
      <c r="V956" s="316"/>
      <c r="W956" s="316"/>
      <c r="X956" s="316"/>
      <c r="Y956" s="316"/>
      <c r="Z956" s="316"/>
      <c r="AA956" s="316"/>
      <c r="AB956" s="316"/>
      <c r="AC956" s="316"/>
      <c r="AD956" s="316"/>
      <c r="AE956" s="316"/>
      <c r="AF956" s="316"/>
      <c r="AG956" s="316"/>
      <c r="AH956" s="316"/>
      <c r="AI956" s="316"/>
      <c r="AJ956" s="316"/>
      <c r="AK956" s="316"/>
      <c r="AL956" s="316"/>
      <c r="AM956" s="316"/>
      <c r="AN956" s="316"/>
      <c r="AO956" s="316"/>
      <c r="AP956" s="316"/>
      <c r="AQ956" s="316"/>
      <c r="AR956" s="316"/>
    </row>
    <row r="957" spans="1:44">
      <c r="A957" s="316"/>
      <c r="B957" s="316"/>
      <c r="C957" s="316"/>
      <c r="D957" s="317"/>
      <c r="E957" s="316"/>
      <c r="F957" s="316"/>
      <c r="G957" s="316"/>
      <c r="H957" s="316"/>
      <c r="I957" s="316"/>
      <c r="J957" s="316"/>
      <c r="K957" s="316"/>
      <c r="L957" s="316"/>
      <c r="M957" s="316"/>
      <c r="N957" s="316"/>
      <c r="O957" s="316"/>
      <c r="P957" s="316"/>
      <c r="Q957" s="316"/>
      <c r="R957" s="316"/>
      <c r="S957" s="316"/>
      <c r="T957" s="316"/>
      <c r="U957" s="316"/>
      <c r="V957" s="316"/>
      <c r="W957" s="316"/>
      <c r="X957" s="316"/>
      <c r="Y957" s="316"/>
      <c r="Z957" s="316"/>
      <c r="AA957" s="316"/>
      <c r="AB957" s="316"/>
      <c r="AC957" s="316"/>
      <c r="AD957" s="316"/>
      <c r="AE957" s="316"/>
      <c r="AF957" s="316"/>
      <c r="AG957" s="316"/>
      <c r="AH957" s="316"/>
      <c r="AI957" s="316"/>
      <c r="AJ957" s="316"/>
      <c r="AK957" s="316"/>
      <c r="AL957" s="316"/>
      <c r="AM957" s="316"/>
      <c r="AN957" s="316"/>
      <c r="AO957" s="316"/>
      <c r="AP957" s="316"/>
      <c r="AQ957" s="316"/>
      <c r="AR957" s="316"/>
    </row>
    <row r="958" spans="1:44">
      <c r="A958" s="316"/>
      <c r="B958" s="316"/>
      <c r="C958" s="316"/>
      <c r="D958" s="317"/>
      <c r="E958" s="316"/>
      <c r="F958" s="316"/>
      <c r="G958" s="316"/>
      <c r="H958" s="316"/>
      <c r="I958" s="316"/>
      <c r="J958" s="316"/>
      <c r="K958" s="316"/>
      <c r="L958" s="316"/>
      <c r="M958" s="316"/>
      <c r="N958" s="316"/>
      <c r="O958" s="316"/>
      <c r="P958" s="316"/>
      <c r="Q958" s="316"/>
      <c r="R958" s="316"/>
      <c r="S958" s="316"/>
      <c r="T958" s="316"/>
      <c r="U958" s="316"/>
      <c r="V958" s="316"/>
      <c r="W958" s="316"/>
      <c r="X958" s="316"/>
      <c r="Y958" s="316"/>
      <c r="Z958" s="316"/>
      <c r="AA958" s="316"/>
      <c r="AB958" s="316"/>
      <c r="AC958" s="316"/>
      <c r="AD958" s="316"/>
      <c r="AE958" s="316"/>
      <c r="AF958" s="316"/>
      <c r="AG958" s="316"/>
      <c r="AH958" s="316"/>
      <c r="AI958" s="316"/>
      <c r="AJ958" s="316"/>
      <c r="AK958" s="316"/>
      <c r="AL958" s="316"/>
      <c r="AM958" s="316"/>
      <c r="AN958" s="316"/>
      <c r="AO958" s="316"/>
      <c r="AP958" s="316"/>
      <c r="AQ958" s="316"/>
      <c r="AR958" s="316"/>
    </row>
    <row r="959" spans="1:44">
      <c r="A959" s="316"/>
      <c r="B959" s="316"/>
      <c r="C959" s="316"/>
      <c r="D959" s="317"/>
      <c r="E959" s="316"/>
      <c r="F959" s="316"/>
      <c r="G959" s="316"/>
      <c r="H959" s="316"/>
      <c r="I959" s="316"/>
      <c r="J959" s="316"/>
      <c r="K959" s="316"/>
      <c r="L959" s="316"/>
      <c r="M959" s="316"/>
      <c r="N959" s="316"/>
      <c r="O959" s="316"/>
      <c r="P959" s="316"/>
      <c r="Q959" s="316"/>
      <c r="R959" s="316"/>
      <c r="S959" s="316"/>
      <c r="T959" s="316"/>
      <c r="U959" s="316"/>
      <c r="V959" s="316"/>
      <c r="W959" s="316"/>
      <c r="X959" s="316"/>
      <c r="Y959" s="316"/>
      <c r="Z959" s="316"/>
      <c r="AA959" s="316"/>
      <c r="AB959" s="316"/>
      <c r="AC959" s="316"/>
      <c r="AD959" s="316"/>
      <c r="AE959" s="316"/>
      <c r="AF959" s="316"/>
      <c r="AG959" s="316"/>
      <c r="AH959" s="316"/>
      <c r="AI959" s="316"/>
      <c r="AJ959" s="316"/>
      <c r="AK959" s="316"/>
      <c r="AL959" s="316"/>
      <c r="AM959" s="316"/>
      <c r="AN959" s="316"/>
      <c r="AO959" s="316"/>
      <c r="AP959" s="316"/>
      <c r="AQ959" s="316"/>
      <c r="AR959" s="316"/>
    </row>
    <row r="960" spans="1:44">
      <c r="A960" s="316"/>
      <c r="B960" s="316"/>
      <c r="C960" s="316"/>
      <c r="D960" s="317"/>
      <c r="E960" s="316"/>
      <c r="F960" s="316"/>
      <c r="G960" s="316"/>
      <c r="H960" s="316"/>
      <c r="I960" s="316"/>
      <c r="J960" s="316"/>
      <c r="K960" s="316"/>
      <c r="L960" s="316"/>
      <c r="M960" s="316"/>
      <c r="N960" s="316"/>
      <c r="O960" s="316"/>
      <c r="P960" s="316"/>
      <c r="Q960" s="316"/>
      <c r="R960" s="316"/>
      <c r="S960" s="316"/>
      <c r="T960" s="316"/>
      <c r="U960" s="316"/>
      <c r="V960" s="316"/>
      <c r="W960" s="316"/>
      <c r="X960" s="316"/>
      <c r="Y960" s="316"/>
      <c r="Z960" s="316"/>
      <c r="AA960" s="316"/>
      <c r="AB960" s="316"/>
      <c r="AC960" s="316"/>
      <c r="AD960" s="316"/>
      <c r="AE960" s="316"/>
      <c r="AF960" s="316"/>
      <c r="AG960" s="316"/>
      <c r="AH960" s="316"/>
      <c r="AI960" s="316"/>
      <c r="AJ960" s="316"/>
      <c r="AK960" s="316"/>
      <c r="AL960" s="316"/>
      <c r="AM960" s="316"/>
      <c r="AN960" s="316"/>
      <c r="AO960" s="316"/>
      <c r="AP960" s="316"/>
      <c r="AQ960" s="316"/>
      <c r="AR960" s="316"/>
    </row>
    <row r="961" spans="1:44">
      <c r="A961" s="316"/>
      <c r="B961" s="316"/>
      <c r="C961" s="316"/>
      <c r="D961" s="317"/>
      <c r="E961" s="316"/>
      <c r="F961" s="316"/>
      <c r="G961" s="316"/>
      <c r="H961" s="316"/>
      <c r="I961" s="316"/>
      <c r="J961" s="316"/>
      <c r="K961" s="316"/>
      <c r="L961" s="316"/>
      <c r="M961" s="316"/>
      <c r="N961" s="316"/>
      <c r="O961" s="316"/>
      <c r="P961" s="316"/>
      <c r="Q961" s="316"/>
      <c r="R961" s="316"/>
      <c r="S961" s="316"/>
      <c r="T961" s="316"/>
      <c r="U961" s="316"/>
      <c r="V961" s="316"/>
      <c r="W961" s="316"/>
      <c r="X961" s="316"/>
      <c r="Y961" s="316"/>
      <c r="Z961" s="316"/>
      <c r="AA961" s="316"/>
      <c r="AB961" s="316"/>
      <c r="AC961" s="316"/>
      <c r="AD961" s="316"/>
      <c r="AE961" s="316"/>
      <c r="AF961" s="316"/>
      <c r="AG961" s="316"/>
      <c r="AH961" s="316"/>
      <c r="AI961" s="316"/>
      <c r="AJ961" s="316"/>
      <c r="AK961" s="316"/>
      <c r="AL961" s="316"/>
      <c r="AM961" s="316"/>
      <c r="AN961" s="316"/>
      <c r="AO961" s="316"/>
      <c r="AP961" s="316"/>
      <c r="AQ961" s="316"/>
      <c r="AR961" s="316"/>
    </row>
    <row r="962" spans="1:44">
      <c r="A962" s="316"/>
      <c r="B962" s="316"/>
      <c r="C962" s="316"/>
      <c r="D962" s="317"/>
      <c r="E962" s="316"/>
      <c r="F962" s="316"/>
      <c r="G962" s="316"/>
      <c r="H962" s="316"/>
      <c r="I962" s="316"/>
      <c r="J962" s="316"/>
      <c r="K962" s="316"/>
      <c r="L962" s="316"/>
      <c r="M962" s="316"/>
      <c r="N962" s="316"/>
      <c r="O962" s="316"/>
      <c r="P962" s="316"/>
      <c r="Q962" s="316"/>
      <c r="R962" s="316"/>
      <c r="S962" s="316"/>
      <c r="T962" s="316"/>
      <c r="U962" s="316"/>
      <c r="V962" s="316"/>
      <c r="W962" s="316"/>
      <c r="X962" s="316"/>
      <c r="Y962" s="316"/>
      <c r="Z962" s="316"/>
      <c r="AA962" s="316"/>
      <c r="AB962" s="316"/>
      <c r="AC962" s="316"/>
      <c r="AD962" s="316"/>
      <c r="AE962" s="316"/>
      <c r="AF962" s="316"/>
      <c r="AG962" s="316"/>
      <c r="AH962" s="316"/>
      <c r="AI962" s="316"/>
      <c r="AJ962" s="316"/>
      <c r="AK962" s="316"/>
      <c r="AL962" s="316"/>
      <c r="AM962" s="316"/>
      <c r="AN962" s="316"/>
      <c r="AO962" s="316"/>
      <c r="AP962" s="316"/>
      <c r="AQ962" s="316"/>
      <c r="AR962" s="316"/>
    </row>
    <row r="963" spans="1:44">
      <c r="A963" s="316"/>
      <c r="B963" s="316"/>
      <c r="C963" s="316"/>
      <c r="D963" s="317"/>
      <c r="E963" s="316"/>
      <c r="F963" s="316"/>
      <c r="G963" s="316"/>
      <c r="H963" s="316"/>
      <c r="I963" s="316"/>
      <c r="J963" s="316"/>
      <c r="K963" s="316"/>
      <c r="L963" s="316"/>
      <c r="M963" s="316"/>
      <c r="N963" s="316"/>
      <c r="O963" s="316"/>
      <c r="P963" s="316"/>
      <c r="Q963" s="316"/>
      <c r="R963" s="316"/>
      <c r="S963" s="316"/>
      <c r="T963" s="316"/>
      <c r="U963" s="316"/>
      <c r="V963" s="316"/>
      <c r="W963" s="316"/>
      <c r="X963" s="316"/>
      <c r="Y963" s="316"/>
      <c r="Z963" s="316"/>
      <c r="AA963" s="316"/>
      <c r="AB963" s="316"/>
      <c r="AC963" s="316"/>
      <c r="AD963" s="316"/>
      <c r="AE963" s="316"/>
      <c r="AF963" s="316"/>
      <c r="AG963" s="316"/>
      <c r="AH963" s="316"/>
      <c r="AI963" s="316"/>
      <c r="AJ963" s="316"/>
      <c r="AK963" s="316"/>
      <c r="AL963" s="316"/>
      <c r="AM963" s="316"/>
      <c r="AN963" s="316"/>
      <c r="AO963" s="316"/>
      <c r="AP963" s="316"/>
      <c r="AQ963" s="316"/>
      <c r="AR963" s="316"/>
    </row>
    <row r="964" spans="1:44">
      <c r="A964" s="316"/>
      <c r="B964" s="316"/>
      <c r="C964" s="316"/>
      <c r="D964" s="317"/>
      <c r="E964" s="316"/>
      <c r="F964" s="316"/>
      <c r="G964" s="316"/>
      <c r="H964" s="316"/>
      <c r="I964" s="316"/>
      <c r="J964" s="316"/>
      <c r="K964" s="316"/>
      <c r="L964" s="316"/>
      <c r="M964" s="316"/>
      <c r="N964" s="316"/>
      <c r="O964" s="316"/>
      <c r="P964" s="316"/>
      <c r="Q964" s="316"/>
      <c r="R964" s="316"/>
      <c r="S964" s="316"/>
      <c r="T964" s="316"/>
      <c r="U964" s="316"/>
      <c r="V964" s="316"/>
      <c r="W964" s="316"/>
      <c r="X964" s="316"/>
      <c r="Y964" s="316"/>
      <c r="Z964" s="316"/>
      <c r="AA964" s="316"/>
      <c r="AB964" s="316"/>
      <c r="AC964" s="316"/>
      <c r="AD964" s="316"/>
      <c r="AE964" s="316"/>
      <c r="AF964" s="316"/>
      <c r="AG964" s="316"/>
      <c r="AH964" s="316"/>
      <c r="AI964" s="316"/>
      <c r="AJ964" s="316"/>
      <c r="AK964" s="316"/>
      <c r="AL964" s="316"/>
      <c r="AM964" s="316"/>
      <c r="AN964" s="316"/>
      <c r="AO964" s="316"/>
      <c r="AP964" s="316"/>
      <c r="AQ964" s="316"/>
      <c r="AR964" s="316"/>
    </row>
    <row r="965" spans="1:44">
      <c r="A965" s="316"/>
      <c r="B965" s="316"/>
      <c r="C965" s="316"/>
      <c r="D965" s="317"/>
      <c r="E965" s="316"/>
      <c r="F965" s="316"/>
      <c r="G965" s="316"/>
      <c r="H965" s="316"/>
      <c r="I965" s="316"/>
      <c r="J965" s="316"/>
      <c r="K965" s="316"/>
      <c r="L965" s="316"/>
      <c r="M965" s="316"/>
      <c r="N965" s="316"/>
      <c r="O965" s="316"/>
      <c r="P965" s="316"/>
      <c r="Q965" s="316"/>
      <c r="R965" s="316"/>
      <c r="S965" s="316"/>
      <c r="T965" s="316"/>
      <c r="U965" s="316"/>
      <c r="V965" s="316"/>
      <c r="W965" s="316"/>
      <c r="X965" s="316"/>
      <c r="Y965" s="316"/>
      <c r="Z965" s="316"/>
      <c r="AA965" s="316"/>
      <c r="AB965" s="316"/>
      <c r="AC965" s="316"/>
      <c r="AD965" s="316"/>
      <c r="AE965" s="316"/>
      <c r="AF965" s="316"/>
      <c r="AG965" s="316"/>
      <c r="AH965" s="316"/>
      <c r="AI965" s="316"/>
      <c r="AJ965" s="316"/>
      <c r="AK965" s="316"/>
      <c r="AL965" s="316"/>
      <c r="AM965" s="316"/>
      <c r="AN965" s="316"/>
      <c r="AO965" s="316"/>
      <c r="AP965" s="316"/>
      <c r="AQ965" s="316"/>
      <c r="AR965" s="316"/>
    </row>
    <row r="966" spans="1:44">
      <c r="A966" s="316"/>
      <c r="B966" s="316"/>
      <c r="C966" s="316"/>
      <c r="D966" s="317"/>
      <c r="E966" s="316"/>
      <c r="F966" s="316"/>
      <c r="G966" s="316"/>
      <c r="H966" s="316"/>
      <c r="I966" s="316"/>
      <c r="J966" s="316"/>
      <c r="K966" s="316"/>
      <c r="L966" s="316"/>
      <c r="M966" s="316"/>
      <c r="N966" s="316"/>
      <c r="O966" s="316"/>
      <c r="P966" s="316"/>
      <c r="Q966" s="316"/>
      <c r="R966" s="316"/>
      <c r="S966" s="316"/>
      <c r="T966" s="316"/>
      <c r="U966" s="316"/>
      <c r="V966" s="316"/>
      <c r="W966" s="316"/>
      <c r="X966" s="316"/>
      <c r="Y966" s="316"/>
      <c r="Z966" s="316"/>
      <c r="AA966" s="316"/>
      <c r="AB966" s="316"/>
      <c r="AC966" s="316"/>
      <c r="AD966" s="316"/>
      <c r="AE966" s="316"/>
      <c r="AF966" s="316"/>
      <c r="AG966" s="316"/>
      <c r="AH966" s="316"/>
      <c r="AI966" s="316"/>
      <c r="AJ966" s="316"/>
      <c r="AK966" s="316"/>
      <c r="AL966" s="316"/>
      <c r="AM966" s="316"/>
      <c r="AN966" s="316"/>
      <c r="AO966" s="316"/>
      <c r="AP966" s="316"/>
      <c r="AQ966" s="316"/>
      <c r="AR966" s="316"/>
    </row>
    <row r="967" spans="1:44">
      <c r="A967" s="316"/>
      <c r="B967" s="316"/>
      <c r="C967" s="316"/>
      <c r="D967" s="317"/>
      <c r="E967" s="316"/>
      <c r="F967" s="316"/>
      <c r="G967" s="316"/>
      <c r="H967" s="316"/>
      <c r="I967" s="316"/>
      <c r="J967" s="316"/>
      <c r="K967" s="316"/>
      <c r="L967" s="316"/>
      <c r="M967" s="316"/>
      <c r="N967" s="316"/>
      <c r="O967" s="316"/>
      <c r="P967" s="316"/>
      <c r="Q967" s="316"/>
      <c r="R967" s="316"/>
      <c r="S967" s="316"/>
      <c r="T967" s="316"/>
      <c r="U967" s="316"/>
      <c r="V967" s="316"/>
      <c r="W967" s="316"/>
      <c r="X967" s="316"/>
      <c r="Y967" s="316"/>
      <c r="Z967" s="316"/>
      <c r="AA967" s="316"/>
      <c r="AB967" s="316"/>
      <c r="AC967" s="316"/>
      <c r="AD967" s="316"/>
      <c r="AE967" s="316"/>
      <c r="AF967" s="316"/>
      <c r="AG967" s="316"/>
      <c r="AH967" s="316"/>
      <c r="AI967" s="316"/>
      <c r="AJ967" s="316"/>
      <c r="AK967" s="316"/>
      <c r="AL967" s="316"/>
      <c r="AM967" s="316"/>
      <c r="AN967" s="316"/>
      <c r="AO967" s="316"/>
      <c r="AP967" s="316"/>
      <c r="AQ967" s="316"/>
      <c r="AR967" s="316"/>
    </row>
    <row r="968" spans="1:44">
      <c r="A968" s="316"/>
      <c r="B968" s="316"/>
      <c r="C968" s="316"/>
      <c r="D968" s="317"/>
      <c r="E968" s="316"/>
      <c r="F968" s="316"/>
      <c r="G968" s="316"/>
      <c r="H968" s="316"/>
      <c r="I968" s="316"/>
      <c r="J968" s="316"/>
      <c r="K968" s="316"/>
      <c r="L968" s="316"/>
      <c r="M968" s="316"/>
      <c r="N968" s="316"/>
      <c r="O968" s="316"/>
      <c r="P968" s="316"/>
      <c r="Q968" s="316"/>
      <c r="R968" s="316"/>
      <c r="S968" s="316"/>
      <c r="T968" s="316"/>
      <c r="U968" s="316"/>
      <c r="V968" s="316"/>
      <c r="W968" s="316"/>
      <c r="X968" s="316"/>
      <c r="Y968" s="316"/>
      <c r="Z968" s="316"/>
      <c r="AA968" s="316"/>
      <c r="AB968" s="316"/>
      <c r="AC968" s="316"/>
      <c r="AD968" s="316"/>
      <c r="AE968" s="316"/>
      <c r="AF968" s="316"/>
      <c r="AG968" s="316"/>
      <c r="AH968" s="316"/>
      <c r="AI968" s="316"/>
      <c r="AJ968" s="316"/>
      <c r="AK968" s="316"/>
      <c r="AL968" s="316"/>
      <c r="AM968" s="316"/>
      <c r="AN968" s="316"/>
      <c r="AO968" s="316"/>
      <c r="AP968" s="316"/>
      <c r="AQ968" s="316"/>
      <c r="AR968" s="316"/>
    </row>
  </sheetData>
  <autoFilter ref="A2:AR953" xr:uid="{F2478127-D850-453D-87D0-C5AAFF29F1AA}">
    <sortState xmlns:xlrd2="http://schemas.microsoft.com/office/spreadsheetml/2017/richdata2" ref="A3:AR953">
      <sortCondition ref="G2:G953"/>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B16E3-8A1A-45B8-9C05-136EE9D478DD}">
  <sheetPr codeName="Hoja5" filterMode="1">
    <tabColor theme="7" tint="0.39997558519241921"/>
  </sheetPr>
  <dimension ref="A1:I1698"/>
  <sheetViews>
    <sheetView topLeftCell="A585" workbookViewId="0">
      <selection activeCell="A590" sqref="A590"/>
    </sheetView>
  </sheetViews>
  <sheetFormatPr baseColWidth="10" defaultRowHeight="14.5"/>
  <cols>
    <col min="1" max="1" width="38.81640625" bestFit="1" customWidth="1"/>
    <col min="2" max="2" width="10" bestFit="1" customWidth="1"/>
    <col min="3" max="3" width="43" bestFit="1" customWidth="1"/>
    <col min="4" max="4" width="23.453125" bestFit="1" customWidth="1"/>
    <col min="5" max="5" width="59.54296875" bestFit="1" customWidth="1"/>
    <col min="6" max="6" width="8" bestFit="1" customWidth="1"/>
    <col min="7" max="7" width="10.6328125" bestFit="1" customWidth="1"/>
    <col min="8" max="8" width="10.54296875" bestFit="1" customWidth="1"/>
    <col min="9" max="9" width="101" bestFit="1" customWidth="1"/>
  </cols>
  <sheetData>
    <row r="1" spans="1:9">
      <c r="A1" s="316" t="s">
        <v>5405</v>
      </c>
      <c r="B1" s="316" t="s">
        <v>4</v>
      </c>
      <c r="C1" s="316" t="s">
        <v>3092</v>
      </c>
      <c r="D1" s="316" t="s">
        <v>5406</v>
      </c>
      <c r="E1" s="316" t="s">
        <v>927</v>
      </c>
      <c r="F1" s="316" t="s">
        <v>5407</v>
      </c>
      <c r="G1" s="316" t="s">
        <v>5408</v>
      </c>
      <c r="H1" s="316" t="s">
        <v>5409</v>
      </c>
      <c r="I1" s="316" t="s">
        <v>5410</v>
      </c>
    </row>
    <row r="2" spans="1:9" hidden="1">
      <c r="A2" s="316" t="s">
        <v>680</v>
      </c>
      <c r="B2" s="316" t="s">
        <v>830</v>
      </c>
      <c r="C2" s="316" t="s">
        <v>998</v>
      </c>
      <c r="D2" s="316" t="s">
        <v>934</v>
      </c>
      <c r="E2" s="316" t="s">
        <v>832</v>
      </c>
      <c r="F2" s="316" t="s">
        <v>679</v>
      </c>
      <c r="G2" s="317">
        <v>46053</v>
      </c>
      <c r="H2" s="317">
        <v>46053</v>
      </c>
      <c r="I2" s="316" t="s">
        <v>7751</v>
      </c>
    </row>
    <row r="3" spans="1:9" hidden="1">
      <c r="A3" s="316" t="s">
        <v>673</v>
      </c>
      <c r="B3" s="316" t="s">
        <v>532</v>
      </c>
      <c r="C3" s="316" t="s">
        <v>534</v>
      </c>
      <c r="D3" s="316" t="s">
        <v>934</v>
      </c>
      <c r="E3" s="316" t="s">
        <v>1013</v>
      </c>
      <c r="F3" s="316" t="s">
        <v>672</v>
      </c>
      <c r="G3" s="317">
        <v>46048</v>
      </c>
      <c r="H3" s="317">
        <v>46055</v>
      </c>
      <c r="I3" s="316" t="s">
        <v>5616</v>
      </c>
    </row>
    <row r="4" spans="1:9" hidden="1">
      <c r="A4" s="316" t="s">
        <v>40</v>
      </c>
      <c r="B4" s="316" t="s">
        <v>532</v>
      </c>
      <c r="C4" s="316" t="s">
        <v>534</v>
      </c>
      <c r="D4" s="316" t="s">
        <v>934</v>
      </c>
      <c r="E4" s="316" t="s">
        <v>1013</v>
      </c>
      <c r="F4" s="316" t="s">
        <v>693</v>
      </c>
      <c r="G4" s="317">
        <v>46068</v>
      </c>
      <c r="H4" s="317">
        <v>46068</v>
      </c>
      <c r="I4" s="316" t="s">
        <v>7833</v>
      </c>
    </row>
    <row r="5" spans="1:9" hidden="1">
      <c r="A5" s="316" t="s">
        <v>40</v>
      </c>
      <c r="B5" s="316" t="s">
        <v>817</v>
      </c>
      <c r="C5" s="316" t="s">
        <v>819</v>
      </c>
      <c r="D5" s="316" t="s">
        <v>934</v>
      </c>
      <c r="E5" s="316" t="s">
        <v>1036</v>
      </c>
      <c r="F5" s="316" t="s">
        <v>693</v>
      </c>
      <c r="G5" s="317">
        <v>46048</v>
      </c>
      <c r="H5" s="317">
        <v>46054</v>
      </c>
      <c r="I5" s="316" t="s">
        <v>5450</v>
      </c>
    </row>
    <row r="6" spans="1:9" hidden="1">
      <c r="A6" s="316" t="s">
        <v>40</v>
      </c>
      <c r="B6" s="316" t="s">
        <v>847</v>
      </c>
      <c r="C6" s="316" t="s">
        <v>849</v>
      </c>
      <c r="D6" s="316" t="s">
        <v>934</v>
      </c>
      <c r="E6" s="316" t="s">
        <v>832</v>
      </c>
      <c r="F6" s="316" t="s">
        <v>693</v>
      </c>
      <c r="G6" s="317">
        <v>46041</v>
      </c>
      <c r="H6" s="317">
        <v>46047</v>
      </c>
      <c r="I6" s="316" t="s">
        <v>5474</v>
      </c>
    </row>
    <row r="7" spans="1:9" hidden="1">
      <c r="A7" s="316" t="s">
        <v>40</v>
      </c>
      <c r="B7" s="316" t="s">
        <v>713</v>
      </c>
      <c r="C7" s="316" t="s">
        <v>715</v>
      </c>
      <c r="D7" s="316" t="s">
        <v>934</v>
      </c>
      <c r="E7" s="316" t="s">
        <v>915</v>
      </c>
      <c r="F7" s="316" t="s">
        <v>693</v>
      </c>
      <c r="G7" s="317">
        <v>46067</v>
      </c>
      <c r="H7" s="317">
        <v>46071</v>
      </c>
      <c r="I7" s="316" t="s">
        <v>9842</v>
      </c>
    </row>
    <row r="8" spans="1:9" hidden="1">
      <c r="A8" s="316" t="s">
        <v>680</v>
      </c>
      <c r="B8" s="316" t="s">
        <v>557</v>
      </c>
      <c r="C8" s="316" t="s">
        <v>559</v>
      </c>
      <c r="D8" s="316" t="s">
        <v>934</v>
      </c>
      <c r="E8" s="316" t="s">
        <v>1146</v>
      </c>
      <c r="F8" s="316" t="s">
        <v>679</v>
      </c>
      <c r="G8" s="317">
        <v>46025</v>
      </c>
      <c r="H8" s="317">
        <v>46025</v>
      </c>
      <c r="I8" s="316" t="s">
        <v>5518</v>
      </c>
    </row>
    <row r="9" spans="1:9" hidden="1">
      <c r="A9" s="316" t="s">
        <v>680</v>
      </c>
      <c r="B9" s="316" t="s">
        <v>557</v>
      </c>
      <c r="C9" s="316" t="s">
        <v>559</v>
      </c>
      <c r="D9" s="316" t="s">
        <v>934</v>
      </c>
      <c r="E9" s="316" t="s">
        <v>1146</v>
      </c>
      <c r="F9" s="316" t="s">
        <v>679</v>
      </c>
      <c r="G9" s="317">
        <v>46051</v>
      </c>
      <c r="H9" s="317">
        <v>46051</v>
      </c>
      <c r="I9" s="316" t="s">
        <v>7783</v>
      </c>
    </row>
    <row r="10" spans="1:9" hidden="1">
      <c r="A10" s="316" t="s">
        <v>685</v>
      </c>
      <c r="B10" s="316" t="s">
        <v>631</v>
      </c>
      <c r="C10" s="316" t="s">
        <v>633</v>
      </c>
      <c r="D10" s="316" t="s">
        <v>934</v>
      </c>
      <c r="E10" s="316" t="s">
        <v>634</v>
      </c>
      <c r="F10" s="316" t="s">
        <v>42</v>
      </c>
      <c r="G10" s="317">
        <v>46053</v>
      </c>
      <c r="H10" s="317">
        <v>46053</v>
      </c>
      <c r="I10" s="316" t="s">
        <v>7842</v>
      </c>
    </row>
    <row r="11" spans="1:9" hidden="1">
      <c r="A11" s="316" t="s">
        <v>680</v>
      </c>
      <c r="B11" s="316" t="s">
        <v>540</v>
      </c>
      <c r="C11" s="316" t="s">
        <v>1169</v>
      </c>
      <c r="D11" s="316" t="s">
        <v>934</v>
      </c>
      <c r="E11" s="316" t="s">
        <v>1171</v>
      </c>
      <c r="F11" s="316" t="s">
        <v>679</v>
      </c>
      <c r="G11" s="317">
        <v>46047</v>
      </c>
      <c r="H11" s="317">
        <v>46047</v>
      </c>
      <c r="I11" s="316" t="s">
        <v>7793</v>
      </c>
    </row>
    <row r="12" spans="1:9" hidden="1">
      <c r="A12" s="316" t="s">
        <v>680</v>
      </c>
      <c r="B12" s="316" t="s">
        <v>540</v>
      </c>
      <c r="C12" s="316" t="s">
        <v>1169</v>
      </c>
      <c r="D12" s="316" t="s">
        <v>934</v>
      </c>
      <c r="E12" s="316" t="s">
        <v>1171</v>
      </c>
      <c r="F12" s="316" t="s">
        <v>679</v>
      </c>
      <c r="G12" s="317">
        <v>46040</v>
      </c>
      <c r="H12" s="317">
        <v>46040</v>
      </c>
      <c r="I12" s="316" t="s">
        <v>938</v>
      </c>
    </row>
    <row r="13" spans="1:9" hidden="1">
      <c r="A13" s="316" t="s">
        <v>36</v>
      </c>
      <c r="B13" s="316" t="s">
        <v>379</v>
      </c>
      <c r="C13" s="316" t="s">
        <v>381</v>
      </c>
      <c r="D13" s="316" t="s">
        <v>934</v>
      </c>
      <c r="E13" s="316" t="s">
        <v>634</v>
      </c>
      <c r="F13" s="316" t="s">
        <v>131</v>
      </c>
      <c r="G13" s="317">
        <v>46028</v>
      </c>
      <c r="H13" s="317">
        <v>46029</v>
      </c>
      <c r="I13" s="316" t="s">
        <v>5415</v>
      </c>
    </row>
    <row r="14" spans="1:9" hidden="1">
      <c r="A14" s="316" t="s">
        <v>680</v>
      </c>
      <c r="B14" s="316" t="s">
        <v>379</v>
      </c>
      <c r="C14" s="316" t="s">
        <v>381</v>
      </c>
      <c r="D14" s="316" t="s">
        <v>934</v>
      </c>
      <c r="E14" s="316" t="s">
        <v>634</v>
      </c>
      <c r="F14" s="316" t="s">
        <v>679</v>
      </c>
      <c r="G14" s="317">
        <v>46050</v>
      </c>
      <c r="H14" s="317">
        <v>46050</v>
      </c>
      <c r="I14" s="316" t="s">
        <v>7802</v>
      </c>
    </row>
    <row r="15" spans="1:9" hidden="1">
      <c r="A15" s="316" t="s">
        <v>143</v>
      </c>
      <c r="B15" s="316" t="s">
        <v>856</v>
      </c>
      <c r="C15" s="316" t="s">
        <v>858</v>
      </c>
      <c r="D15" s="316" t="s">
        <v>934</v>
      </c>
      <c r="E15" s="316" t="s">
        <v>1232</v>
      </c>
      <c r="F15" s="316" t="s">
        <v>41</v>
      </c>
      <c r="G15" s="317">
        <v>46037</v>
      </c>
      <c r="H15" s="317">
        <v>46037</v>
      </c>
      <c r="I15" s="316" t="s">
        <v>5491</v>
      </c>
    </row>
    <row r="16" spans="1:9" hidden="1">
      <c r="A16" s="316" t="s">
        <v>682</v>
      </c>
      <c r="B16" s="316" t="s">
        <v>850</v>
      </c>
      <c r="C16" s="316" t="s">
        <v>852</v>
      </c>
      <c r="D16" s="316" t="s">
        <v>934</v>
      </c>
      <c r="E16" s="316" t="s">
        <v>911</v>
      </c>
      <c r="F16" s="316" t="s">
        <v>681</v>
      </c>
      <c r="G16" s="317">
        <v>46024</v>
      </c>
      <c r="H16" s="317">
        <v>46024</v>
      </c>
      <c r="I16" s="316" t="s">
        <v>5532</v>
      </c>
    </row>
    <row r="17" spans="1:9" hidden="1">
      <c r="A17" s="316" t="s">
        <v>682</v>
      </c>
      <c r="B17" s="316" t="s">
        <v>729</v>
      </c>
      <c r="C17" s="316" t="s">
        <v>731</v>
      </c>
      <c r="D17" s="316" t="s">
        <v>934</v>
      </c>
      <c r="E17" s="316" t="s">
        <v>911</v>
      </c>
      <c r="F17" s="316" t="s">
        <v>681</v>
      </c>
      <c r="G17" s="317">
        <v>46024</v>
      </c>
      <c r="H17" s="317">
        <v>46024</v>
      </c>
      <c r="I17" s="316" t="s">
        <v>5534</v>
      </c>
    </row>
    <row r="18" spans="1:9" hidden="1">
      <c r="A18" s="316" t="s">
        <v>143</v>
      </c>
      <c r="B18" s="316" t="s">
        <v>729</v>
      </c>
      <c r="C18" s="316" t="s">
        <v>731</v>
      </c>
      <c r="D18" s="316" t="s">
        <v>934</v>
      </c>
      <c r="E18" s="316" t="s">
        <v>911</v>
      </c>
      <c r="F18" s="316" t="s">
        <v>41</v>
      </c>
      <c r="G18" s="317">
        <v>46056</v>
      </c>
      <c r="H18" s="317">
        <v>46061</v>
      </c>
      <c r="I18" s="316" t="s">
        <v>7814</v>
      </c>
    </row>
    <row r="19" spans="1:9" hidden="1">
      <c r="A19" s="316" t="s">
        <v>682</v>
      </c>
      <c r="B19" s="316" t="s">
        <v>827</v>
      </c>
      <c r="C19" s="316" t="s">
        <v>829</v>
      </c>
      <c r="D19" s="316" t="s">
        <v>934</v>
      </c>
      <c r="E19" s="316" t="s">
        <v>911</v>
      </c>
      <c r="F19" s="316" t="s">
        <v>681</v>
      </c>
      <c r="G19" s="317">
        <v>46024</v>
      </c>
      <c r="H19" s="317">
        <v>46024</v>
      </c>
      <c r="I19" s="316" t="s">
        <v>5532</v>
      </c>
    </row>
    <row r="20" spans="1:9" hidden="1">
      <c r="A20" s="316" t="s">
        <v>40</v>
      </c>
      <c r="B20" s="316" t="s">
        <v>833</v>
      </c>
      <c r="C20" s="316" t="s">
        <v>835</v>
      </c>
      <c r="D20" s="316" t="s">
        <v>934</v>
      </c>
      <c r="E20" s="316" t="s">
        <v>911</v>
      </c>
      <c r="F20" s="316" t="s">
        <v>693</v>
      </c>
      <c r="G20" s="317">
        <v>46067</v>
      </c>
      <c r="H20" s="317">
        <v>46067</v>
      </c>
      <c r="I20" s="316" t="s">
        <v>5431</v>
      </c>
    </row>
    <row r="21" spans="1:9" hidden="1">
      <c r="A21" s="316" t="s">
        <v>682</v>
      </c>
      <c r="B21" s="316" t="s">
        <v>878</v>
      </c>
      <c r="C21" s="316" t="s">
        <v>1330</v>
      </c>
      <c r="D21" s="316" t="s">
        <v>934</v>
      </c>
      <c r="E21" s="316" t="s">
        <v>911</v>
      </c>
      <c r="F21" s="316" t="s">
        <v>681</v>
      </c>
      <c r="G21" s="317">
        <v>46024</v>
      </c>
      <c r="H21" s="317">
        <v>46024</v>
      </c>
      <c r="I21" s="316" t="s">
        <v>5532</v>
      </c>
    </row>
    <row r="22" spans="1:9" hidden="1">
      <c r="A22" s="316" t="s">
        <v>673</v>
      </c>
      <c r="B22" s="316" t="s">
        <v>594</v>
      </c>
      <c r="C22" s="316" t="s">
        <v>595</v>
      </c>
      <c r="D22" s="316" t="s">
        <v>934</v>
      </c>
      <c r="E22" s="316" t="s">
        <v>596</v>
      </c>
      <c r="F22" s="316" t="s">
        <v>672</v>
      </c>
      <c r="G22" s="317">
        <v>46051</v>
      </c>
      <c r="H22" s="317">
        <v>46057</v>
      </c>
      <c r="I22" s="316" t="s">
        <v>5468</v>
      </c>
    </row>
    <row r="23" spans="1:9" hidden="1">
      <c r="A23" s="316" t="s">
        <v>673</v>
      </c>
      <c r="B23" s="316" t="s">
        <v>594</v>
      </c>
      <c r="C23" s="316" t="s">
        <v>595</v>
      </c>
      <c r="D23" s="316" t="s">
        <v>934</v>
      </c>
      <c r="E23" s="316" t="s">
        <v>596</v>
      </c>
      <c r="F23" s="316" t="s">
        <v>672</v>
      </c>
      <c r="G23" s="317">
        <v>46073</v>
      </c>
      <c r="H23" s="317">
        <v>46078</v>
      </c>
      <c r="I23" s="316" t="s">
        <v>7816</v>
      </c>
    </row>
    <row r="24" spans="1:9" hidden="1">
      <c r="A24" s="316" t="s">
        <v>692</v>
      </c>
      <c r="B24" s="316" t="s">
        <v>594</v>
      </c>
      <c r="C24" s="316" t="s">
        <v>595</v>
      </c>
      <c r="D24" s="316" t="s">
        <v>934</v>
      </c>
      <c r="E24" s="316" t="s">
        <v>596</v>
      </c>
      <c r="F24" s="316" t="s">
        <v>130</v>
      </c>
      <c r="G24" s="317">
        <v>46068</v>
      </c>
      <c r="H24" s="317">
        <v>46069</v>
      </c>
      <c r="I24" s="316" t="s">
        <v>692</v>
      </c>
    </row>
    <row r="25" spans="1:9" hidden="1">
      <c r="A25" s="316" t="s">
        <v>143</v>
      </c>
      <c r="B25" s="316" t="s">
        <v>905</v>
      </c>
      <c r="C25" s="316" t="s">
        <v>907</v>
      </c>
      <c r="D25" s="316" t="s">
        <v>934</v>
      </c>
      <c r="E25" s="316" t="s">
        <v>911</v>
      </c>
      <c r="F25" s="316" t="s">
        <v>41</v>
      </c>
      <c r="G25" s="317">
        <v>46065</v>
      </c>
      <c r="H25" s="317">
        <v>46080</v>
      </c>
      <c r="I25" s="316" t="s">
        <v>7784</v>
      </c>
    </row>
    <row r="26" spans="1:9" hidden="1">
      <c r="A26" s="316" t="s">
        <v>685</v>
      </c>
      <c r="B26" s="316" t="s">
        <v>639</v>
      </c>
      <c r="C26" s="316" t="s">
        <v>641</v>
      </c>
      <c r="D26" s="316" t="s">
        <v>934</v>
      </c>
      <c r="E26" s="316" t="s">
        <v>634</v>
      </c>
      <c r="F26" s="316" t="s">
        <v>42</v>
      </c>
      <c r="G26" s="317">
        <v>46069</v>
      </c>
      <c r="H26" s="317">
        <v>46069</v>
      </c>
      <c r="I26" s="316" t="s">
        <v>7868</v>
      </c>
    </row>
    <row r="27" spans="1:9" hidden="1">
      <c r="A27" s="316" t="s">
        <v>673</v>
      </c>
      <c r="B27" s="316" t="s">
        <v>642</v>
      </c>
      <c r="C27" s="316" t="s">
        <v>645</v>
      </c>
      <c r="D27" s="316" t="s">
        <v>934</v>
      </c>
      <c r="E27" s="316" t="s">
        <v>1171</v>
      </c>
      <c r="F27" s="316" t="s">
        <v>672</v>
      </c>
      <c r="G27" s="317">
        <v>46065</v>
      </c>
      <c r="H27" s="317">
        <v>46071</v>
      </c>
      <c r="I27" s="316" t="s">
        <v>7836</v>
      </c>
    </row>
    <row r="28" spans="1:9" hidden="1">
      <c r="A28" s="316" t="s">
        <v>685</v>
      </c>
      <c r="B28" s="316" t="s">
        <v>7701</v>
      </c>
      <c r="C28" s="316" t="s">
        <v>7702</v>
      </c>
      <c r="D28" s="316" t="s">
        <v>934</v>
      </c>
      <c r="E28" s="316" t="s">
        <v>634</v>
      </c>
      <c r="F28" s="316" t="s">
        <v>42</v>
      </c>
      <c r="G28" s="317">
        <v>46055</v>
      </c>
      <c r="H28" s="317">
        <v>46069</v>
      </c>
      <c r="I28" s="316" t="s">
        <v>7848</v>
      </c>
    </row>
    <row r="29" spans="1:9" hidden="1">
      <c r="A29" s="316" t="s">
        <v>673</v>
      </c>
      <c r="B29" s="316" t="s">
        <v>184</v>
      </c>
      <c r="C29" s="316" t="s">
        <v>1041</v>
      </c>
      <c r="D29" s="316" t="s">
        <v>1043</v>
      </c>
      <c r="E29" s="316" t="s">
        <v>1044</v>
      </c>
      <c r="F29" s="316" t="s">
        <v>672</v>
      </c>
      <c r="G29" s="317">
        <v>46102</v>
      </c>
      <c r="H29" s="317">
        <v>46108</v>
      </c>
      <c r="I29" s="316" t="s">
        <v>7763</v>
      </c>
    </row>
    <row r="30" spans="1:9" hidden="1">
      <c r="A30" s="316" t="s">
        <v>678</v>
      </c>
      <c r="B30" s="316" t="s">
        <v>184</v>
      </c>
      <c r="C30" s="316" t="s">
        <v>1041</v>
      </c>
      <c r="D30" s="316" t="s">
        <v>1043</v>
      </c>
      <c r="E30" s="316" t="s">
        <v>1044</v>
      </c>
      <c r="F30" s="316" t="s">
        <v>677</v>
      </c>
      <c r="G30" s="317">
        <v>46026</v>
      </c>
      <c r="H30" s="317">
        <v>46026</v>
      </c>
      <c r="I30" s="316" t="s">
        <v>5513</v>
      </c>
    </row>
    <row r="31" spans="1:9" hidden="1">
      <c r="A31" s="316" t="s">
        <v>673</v>
      </c>
      <c r="B31" s="316" t="s">
        <v>184</v>
      </c>
      <c r="C31" s="316" t="s">
        <v>1041</v>
      </c>
      <c r="D31" s="316" t="s">
        <v>1043</v>
      </c>
      <c r="E31" s="316" t="s">
        <v>1044</v>
      </c>
      <c r="F31" s="316" t="s">
        <v>672</v>
      </c>
      <c r="G31" s="317">
        <v>46042</v>
      </c>
      <c r="H31" s="317">
        <v>46048</v>
      </c>
      <c r="I31" s="316" t="s">
        <v>5460</v>
      </c>
    </row>
    <row r="32" spans="1:9" hidden="1">
      <c r="A32" s="316" t="s">
        <v>673</v>
      </c>
      <c r="B32" s="316" t="s">
        <v>184</v>
      </c>
      <c r="C32" s="316" t="s">
        <v>1041</v>
      </c>
      <c r="D32" s="316" t="s">
        <v>1043</v>
      </c>
      <c r="E32" s="316" t="s">
        <v>1044</v>
      </c>
      <c r="F32" s="316" t="s">
        <v>672</v>
      </c>
      <c r="G32" s="317">
        <v>46068</v>
      </c>
      <c r="H32" s="317">
        <v>46068</v>
      </c>
      <c r="I32" s="316" t="s">
        <v>7764</v>
      </c>
    </row>
    <row r="33" spans="1:9" hidden="1">
      <c r="A33" s="316" t="s">
        <v>673</v>
      </c>
      <c r="B33" s="316" t="s">
        <v>184</v>
      </c>
      <c r="C33" s="316" t="s">
        <v>1041</v>
      </c>
      <c r="D33" s="316" t="s">
        <v>1043</v>
      </c>
      <c r="E33" s="316" t="s">
        <v>1044</v>
      </c>
      <c r="F33" s="316" t="s">
        <v>672</v>
      </c>
      <c r="G33" s="317">
        <v>46073</v>
      </c>
      <c r="H33" s="317">
        <v>46079</v>
      </c>
      <c r="I33" s="316" t="s">
        <v>5411</v>
      </c>
    </row>
    <row r="34" spans="1:9" hidden="1">
      <c r="A34" s="316" t="s">
        <v>673</v>
      </c>
      <c r="B34" s="316" t="s">
        <v>197</v>
      </c>
      <c r="C34" s="316" t="s">
        <v>199</v>
      </c>
      <c r="D34" s="316" t="s">
        <v>1043</v>
      </c>
      <c r="E34" s="316" t="s">
        <v>268</v>
      </c>
      <c r="F34" s="316" t="s">
        <v>672</v>
      </c>
      <c r="G34" s="317">
        <v>46024</v>
      </c>
      <c r="H34" s="317">
        <v>46031</v>
      </c>
      <c r="I34" s="316" t="s">
        <v>5460</v>
      </c>
    </row>
    <row r="35" spans="1:9" hidden="1">
      <c r="A35" s="316" t="s">
        <v>676</v>
      </c>
      <c r="B35" s="316" t="s">
        <v>197</v>
      </c>
      <c r="C35" s="316" t="s">
        <v>199</v>
      </c>
      <c r="D35" s="316" t="s">
        <v>1043</v>
      </c>
      <c r="E35" s="316" t="s">
        <v>268</v>
      </c>
      <c r="F35" s="316" t="s">
        <v>674</v>
      </c>
      <c r="G35" s="317">
        <v>46039</v>
      </c>
      <c r="H35" s="317">
        <v>46040</v>
      </c>
      <c r="I35" s="316" t="s">
        <v>7767</v>
      </c>
    </row>
    <row r="36" spans="1:9" hidden="1">
      <c r="A36" s="316" t="s">
        <v>673</v>
      </c>
      <c r="B36" s="316" t="s">
        <v>197</v>
      </c>
      <c r="C36" s="316" t="s">
        <v>199</v>
      </c>
      <c r="D36" s="316" t="s">
        <v>1043</v>
      </c>
      <c r="E36" s="316" t="s">
        <v>268</v>
      </c>
      <c r="F36" s="316" t="s">
        <v>672</v>
      </c>
      <c r="G36" s="317">
        <v>46055</v>
      </c>
      <c r="H36" s="317">
        <v>46058</v>
      </c>
      <c r="I36" s="316" t="s">
        <v>7768</v>
      </c>
    </row>
    <row r="37" spans="1:9" hidden="1">
      <c r="A37" s="316" t="s">
        <v>673</v>
      </c>
      <c r="B37" s="316" t="s">
        <v>197</v>
      </c>
      <c r="C37" s="316" t="s">
        <v>199</v>
      </c>
      <c r="D37" s="316" t="s">
        <v>1043</v>
      </c>
      <c r="E37" s="316" t="s">
        <v>268</v>
      </c>
      <c r="F37" s="316" t="s">
        <v>672</v>
      </c>
      <c r="G37" s="317">
        <v>46078</v>
      </c>
      <c r="H37" s="317">
        <v>46085</v>
      </c>
      <c r="I37" s="316" t="s">
        <v>7769</v>
      </c>
    </row>
    <row r="38" spans="1:9" hidden="1">
      <c r="A38" s="316" t="s">
        <v>673</v>
      </c>
      <c r="B38" s="316" t="s">
        <v>197</v>
      </c>
      <c r="C38" s="316" t="s">
        <v>199</v>
      </c>
      <c r="D38" s="316" t="s">
        <v>1043</v>
      </c>
      <c r="E38" s="316" t="s">
        <v>268</v>
      </c>
      <c r="F38" s="316" t="s">
        <v>672</v>
      </c>
      <c r="G38" s="317">
        <v>46107</v>
      </c>
      <c r="H38" s="317">
        <v>46113</v>
      </c>
      <c r="I38" s="316" t="s">
        <v>7756</v>
      </c>
    </row>
    <row r="39" spans="1:9" hidden="1">
      <c r="A39" s="316" t="s">
        <v>676</v>
      </c>
      <c r="B39" s="316" t="s">
        <v>197</v>
      </c>
      <c r="C39" s="316" t="s">
        <v>199</v>
      </c>
      <c r="D39" s="316" t="s">
        <v>1043</v>
      </c>
      <c r="E39" s="316" t="s">
        <v>268</v>
      </c>
      <c r="F39" s="316" t="s">
        <v>674</v>
      </c>
      <c r="G39" s="317">
        <v>46116</v>
      </c>
      <c r="H39" s="317">
        <v>46117</v>
      </c>
      <c r="I39" s="316" t="s">
        <v>7837</v>
      </c>
    </row>
    <row r="40" spans="1:9" hidden="1">
      <c r="A40" s="316" t="s">
        <v>673</v>
      </c>
      <c r="B40" s="316" t="s">
        <v>445</v>
      </c>
      <c r="C40" s="316" t="s">
        <v>447</v>
      </c>
      <c r="D40" s="316" t="s">
        <v>1043</v>
      </c>
      <c r="E40" s="316" t="s">
        <v>1044</v>
      </c>
      <c r="F40" s="316" t="s">
        <v>672</v>
      </c>
      <c r="G40" s="317">
        <v>46096</v>
      </c>
      <c r="H40" s="317">
        <v>46102</v>
      </c>
      <c r="I40" s="316" t="s">
        <v>5412</v>
      </c>
    </row>
    <row r="41" spans="1:9" hidden="1">
      <c r="A41" s="316" t="s">
        <v>673</v>
      </c>
      <c r="B41" s="316" t="s">
        <v>445</v>
      </c>
      <c r="C41" s="316" t="s">
        <v>447</v>
      </c>
      <c r="D41" s="316" t="s">
        <v>1043</v>
      </c>
      <c r="E41" s="316" t="s">
        <v>1044</v>
      </c>
      <c r="F41" s="316" t="s">
        <v>672</v>
      </c>
      <c r="G41" s="317">
        <v>46067</v>
      </c>
      <c r="H41" s="317">
        <v>46072</v>
      </c>
      <c r="I41" s="316" t="s">
        <v>7775</v>
      </c>
    </row>
    <row r="42" spans="1:9" hidden="1">
      <c r="A42" s="316" t="s">
        <v>673</v>
      </c>
      <c r="B42" s="316" t="s">
        <v>445</v>
      </c>
      <c r="C42" s="316" t="s">
        <v>447</v>
      </c>
      <c r="D42" s="316" t="s">
        <v>1043</v>
      </c>
      <c r="E42" s="316" t="s">
        <v>1044</v>
      </c>
      <c r="F42" s="316" t="s">
        <v>672</v>
      </c>
      <c r="G42" s="317">
        <v>46048</v>
      </c>
      <c r="H42" s="317">
        <v>46054</v>
      </c>
      <c r="I42" s="316" t="s">
        <v>7776</v>
      </c>
    </row>
    <row r="43" spans="1:9" hidden="1">
      <c r="A43" s="316" t="s">
        <v>673</v>
      </c>
      <c r="B43" s="316" t="s">
        <v>618</v>
      </c>
      <c r="C43" s="316" t="s">
        <v>620</v>
      </c>
      <c r="D43" s="316" t="s">
        <v>1043</v>
      </c>
      <c r="E43" s="316" t="s">
        <v>1044</v>
      </c>
      <c r="F43" s="316" t="s">
        <v>672</v>
      </c>
      <c r="G43" s="317">
        <v>46043</v>
      </c>
      <c r="H43" s="317">
        <v>46049</v>
      </c>
      <c r="I43" s="316" t="s">
        <v>5447</v>
      </c>
    </row>
    <row r="44" spans="1:9" hidden="1">
      <c r="A44" s="316" t="s">
        <v>673</v>
      </c>
      <c r="B44" s="316" t="s">
        <v>618</v>
      </c>
      <c r="C44" s="316" t="s">
        <v>620</v>
      </c>
      <c r="D44" s="316" t="s">
        <v>1043</v>
      </c>
      <c r="E44" s="316" t="s">
        <v>1044</v>
      </c>
      <c r="F44" s="316" t="s">
        <v>672</v>
      </c>
      <c r="G44" s="317">
        <v>46070</v>
      </c>
      <c r="H44" s="317">
        <v>46076</v>
      </c>
      <c r="I44" s="316" t="s">
        <v>5411</v>
      </c>
    </row>
    <row r="45" spans="1:9" hidden="1">
      <c r="A45" s="316" t="s">
        <v>676</v>
      </c>
      <c r="B45" s="316" t="s">
        <v>618</v>
      </c>
      <c r="C45" s="316" t="s">
        <v>620</v>
      </c>
      <c r="D45" s="316" t="s">
        <v>1043</v>
      </c>
      <c r="E45" s="316" t="s">
        <v>1044</v>
      </c>
      <c r="F45" s="316" t="s">
        <v>674</v>
      </c>
      <c r="G45" s="317">
        <v>46061</v>
      </c>
      <c r="H45" s="317">
        <v>46061</v>
      </c>
      <c r="I45" s="316" t="s">
        <v>7809</v>
      </c>
    </row>
    <row r="46" spans="1:9" hidden="1">
      <c r="A46" s="316" t="s">
        <v>682</v>
      </c>
      <c r="B46" s="316" t="s">
        <v>276</v>
      </c>
      <c r="C46" s="316" t="s">
        <v>278</v>
      </c>
      <c r="D46" s="316" t="s">
        <v>1043</v>
      </c>
      <c r="E46" s="316" t="s">
        <v>1044</v>
      </c>
      <c r="F46" s="316" t="s">
        <v>681</v>
      </c>
      <c r="G46" s="317">
        <v>46075</v>
      </c>
      <c r="H46" s="317">
        <v>46075</v>
      </c>
      <c r="I46" s="316" t="s">
        <v>7810</v>
      </c>
    </row>
    <row r="47" spans="1:9" hidden="1">
      <c r="A47" s="316" t="s">
        <v>673</v>
      </c>
      <c r="B47" s="316" t="s">
        <v>276</v>
      </c>
      <c r="C47" s="316" t="s">
        <v>278</v>
      </c>
      <c r="D47" s="316" t="s">
        <v>1043</v>
      </c>
      <c r="E47" s="316" t="s">
        <v>1044</v>
      </c>
      <c r="F47" s="316" t="s">
        <v>672</v>
      </c>
      <c r="G47" s="317">
        <v>46038</v>
      </c>
      <c r="H47" s="317">
        <v>46044</v>
      </c>
      <c r="I47" s="316" t="s">
        <v>5447</v>
      </c>
    </row>
    <row r="48" spans="1:9" hidden="1">
      <c r="A48" s="316" t="s">
        <v>673</v>
      </c>
      <c r="B48" s="316" t="s">
        <v>276</v>
      </c>
      <c r="C48" s="316" t="s">
        <v>278</v>
      </c>
      <c r="D48" s="316" t="s">
        <v>1043</v>
      </c>
      <c r="E48" s="316" t="s">
        <v>1044</v>
      </c>
      <c r="F48" s="316" t="s">
        <v>672</v>
      </c>
      <c r="G48" s="317">
        <v>46087</v>
      </c>
      <c r="H48" s="317">
        <v>46094</v>
      </c>
      <c r="I48" s="316" t="s">
        <v>7811</v>
      </c>
    </row>
    <row r="49" spans="1:9" hidden="1">
      <c r="A49" s="316" t="s">
        <v>676</v>
      </c>
      <c r="B49" s="316" t="s">
        <v>276</v>
      </c>
      <c r="C49" s="316" t="s">
        <v>278</v>
      </c>
      <c r="D49" s="316" t="s">
        <v>1043</v>
      </c>
      <c r="E49" s="316" t="s">
        <v>1044</v>
      </c>
      <c r="F49" s="316" t="s">
        <v>674</v>
      </c>
      <c r="G49" s="317">
        <v>46110</v>
      </c>
      <c r="H49" s="317">
        <v>46110</v>
      </c>
      <c r="I49" s="316" t="s">
        <v>7812</v>
      </c>
    </row>
    <row r="50" spans="1:9" hidden="1">
      <c r="A50" s="316" t="s">
        <v>676</v>
      </c>
      <c r="B50" s="316" t="s">
        <v>276</v>
      </c>
      <c r="C50" s="316" t="s">
        <v>278</v>
      </c>
      <c r="D50" s="316" t="s">
        <v>1043</v>
      </c>
      <c r="E50" s="316" t="s">
        <v>1044</v>
      </c>
      <c r="F50" s="316" t="s">
        <v>674</v>
      </c>
      <c r="G50" s="317">
        <v>46082</v>
      </c>
      <c r="H50" s="317">
        <v>46082</v>
      </c>
      <c r="I50" s="316" t="s">
        <v>7813</v>
      </c>
    </row>
    <row r="51" spans="1:9" hidden="1">
      <c r="A51" s="316" t="s">
        <v>673</v>
      </c>
      <c r="B51" s="316" t="s">
        <v>276</v>
      </c>
      <c r="C51" s="316" t="s">
        <v>278</v>
      </c>
      <c r="D51" s="316" t="s">
        <v>1043</v>
      </c>
      <c r="E51" s="316" t="s">
        <v>1044</v>
      </c>
      <c r="F51" s="316" t="s">
        <v>672</v>
      </c>
      <c r="G51" s="317">
        <v>46063</v>
      </c>
      <c r="H51" s="317">
        <v>46069</v>
      </c>
      <c r="I51" s="316" t="s">
        <v>5411</v>
      </c>
    </row>
    <row r="52" spans="1:9" hidden="1">
      <c r="A52" s="316" t="s">
        <v>680</v>
      </c>
      <c r="B52" s="316" t="s">
        <v>438</v>
      </c>
      <c r="C52" s="316" t="s">
        <v>957</v>
      </c>
      <c r="D52" s="316" t="s">
        <v>959</v>
      </c>
      <c r="E52" s="316" t="s">
        <v>960</v>
      </c>
      <c r="F52" s="316" t="s">
        <v>679</v>
      </c>
      <c r="G52" s="317">
        <v>46024</v>
      </c>
      <c r="H52" s="317">
        <v>46024</v>
      </c>
      <c r="I52" s="316" t="s">
        <v>938</v>
      </c>
    </row>
    <row r="53" spans="1:9" hidden="1">
      <c r="A53" s="316" t="s">
        <v>673</v>
      </c>
      <c r="B53" s="316" t="s">
        <v>438</v>
      </c>
      <c r="C53" s="316" t="s">
        <v>957</v>
      </c>
      <c r="D53" s="316" t="s">
        <v>959</v>
      </c>
      <c r="E53" s="316" t="s">
        <v>960</v>
      </c>
      <c r="F53" s="316" t="s">
        <v>672</v>
      </c>
      <c r="G53" s="317">
        <v>46035</v>
      </c>
      <c r="H53" s="317">
        <v>46041</v>
      </c>
      <c r="I53" s="316" t="s">
        <v>5493</v>
      </c>
    </row>
    <row r="54" spans="1:9" hidden="1">
      <c r="A54" s="316" t="s">
        <v>680</v>
      </c>
      <c r="B54" s="316" t="s">
        <v>438</v>
      </c>
      <c r="C54" s="316" t="s">
        <v>957</v>
      </c>
      <c r="D54" s="316" t="s">
        <v>959</v>
      </c>
      <c r="E54" s="316" t="s">
        <v>960</v>
      </c>
      <c r="F54" s="316" t="s">
        <v>679</v>
      </c>
      <c r="G54" s="317">
        <v>46033</v>
      </c>
      <c r="H54" s="317">
        <v>46033</v>
      </c>
      <c r="I54" s="316" t="s">
        <v>5500</v>
      </c>
    </row>
    <row r="55" spans="1:9" hidden="1">
      <c r="A55" s="316" t="s">
        <v>673</v>
      </c>
      <c r="B55" s="316" t="s">
        <v>438</v>
      </c>
      <c r="C55" s="316" t="s">
        <v>957</v>
      </c>
      <c r="D55" s="316" t="s">
        <v>959</v>
      </c>
      <c r="E55" s="316" t="s">
        <v>960</v>
      </c>
      <c r="F55" s="316" t="s">
        <v>672</v>
      </c>
      <c r="G55" s="317">
        <v>46063</v>
      </c>
      <c r="H55" s="317">
        <v>46069</v>
      </c>
      <c r="I55" s="316" t="s">
        <v>5434</v>
      </c>
    </row>
    <row r="56" spans="1:9" hidden="1">
      <c r="A56" s="316" t="s">
        <v>680</v>
      </c>
      <c r="B56" s="316" t="s">
        <v>438</v>
      </c>
      <c r="C56" s="316" t="s">
        <v>957</v>
      </c>
      <c r="D56" s="316" t="s">
        <v>959</v>
      </c>
      <c r="E56" s="316" t="s">
        <v>960</v>
      </c>
      <c r="F56" s="316" t="s">
        <v>679</v>
      </c>
      <c r="G56" s="317">
        <v>46082</v>
      </c>
      <c r="H56" s="317">
        <v>46082</v>
      </c>
      <c r="I56" s="316" t="s">
        <v>7745</v>
      </c>
    </row>
    <row r="57" spans="1:9" hidden="1">
      <c r="A57" s="316" t="s">
        <v>673</v>
      </c>
      <c r="B57" s="316" t="s">
        <v>438</v>
      </c>
      <c r="C57" s="316" t="s">
        <v>957</v>
      </c>
      <c r="D57" s="316" t="s">
        <v>959</v>
      </c>
      <c r="E57" s="316" t="s">
        <v>960</v>
      </c>
      <c r="F57" s="316" t="s">
        <v>672</v>
      </c>
      <c r="G57" s="317">
        <v>46088</v>
      </c>
      <c r="H57" s="317">
        <v>46094</v>
      </c>
      <c r="I57" s="316" t="s">
        <v>5412</v>
      </c>
    </row>
    <row r="58" spans="1:9" hidden="1">
      <c r="A58" s="316" t="s">
        <v>673</v>
      </c>
      <c r="B58" s="316" t="s">
        <v>365</v>
      </c>
      <c r="C58" s="316" t="s">
        <v>968</v>
      </c>
      <c r="D58" s="316" t="s">
        <v>959</v>
      </c>
      <c r="E58" s="316" t="s">
        <v>960</v>
      </c>
      <c r="F58" s="316" t="s">
        <v>672</v>
      </c>
      <c r="G58" s="317">
        <v>46095</v>
      </c>
      <c r="H58" s="317">
        <v>46097</v>
      </c>
      <c r="I58" s="316" t="s">
        <v>7746</v>
      </c>
    </row>
    <row r="59" spans="1:9" hidden="1">
      <c r="A59" s="316" t="s">
        <v>673</v>
      </c>
      <c r="B59" s="316" t="s">
        <v>365</v>
      </c>
      <c r="C59" s="316" t="s">
        <v>968</v>
      </c>
      <c r="D59" s="316" t="s">
        <v>959</v>
      </c>
      <c r="E59" s="316" t="s">
        <v>960</v>
      </c>
      <c r="F59" s="316" t="s">
        <v>672</v>
      </c>
      <c r="G59" s="317">
        <v>46081</v>
      </c>
      <c r="H59" s="317">
        <v>46083</v>
      </c>
      <c r="I59" s="316" t="s">
        <v>7746</v>
      </c>
    </row>
    <row r="60" spans="1:9" hidden="1">
      <c r="A60" s="316" t="s">
        <v>673</v>
      </c>
      <c r="B60" s="316" t="s">
        <v>365</v>
      </c>
      <c r="C60" s="316" t="s">
        <v>968</v>
      </c>
      <c r="D60" s="316" t="s">
        <v>959</v>
      </c>
      <c r="E60" s="316" t="s">
        <v>960</v>
      </c>
      <c r="F60" s="316" t="s">
        <v>672</v>
      </c>
      <c r="G60" s="317">
        <v>46102</v>
      </c>
      <c r="H60" s="317">
        <v>46103</v>
      </c>
      <c r="I60" s="316" t="s">
        <v>7747</v>
      </c>
    </row>
    <row r="61" spans="1:9" hidden="1">
      <c r="A61" s="316" t="s">
        <v>673</v>
      </c>
      <c r="B61" s="316" t="s">
        <v>365</v>
      </c>
      <c r="C61" s="316" t="s">
        <v>968</v>
      </c>
      <c r="D61" s="316" t="s">
        <v>959</v>
      </c>
      <c r="E61" s="316" t="s">
        <v>960</v>
      </c>
      <c r="F61" s="316" t="s">
        <v>672</v>
      </c>
      <c r="G61" s="317">
        <v>46070</v>
      </c>
      <c r="H61" s="317">
        <v>46071</v>
      </c>
      <c r="I61" s="316" t="s">
        <v>7836</v>
      </c>
    </row>
    <row r="62" spans="1:9" hidden="1">
      <c r="A62" s="316" t="s">
        <v>673</v>
      </c>
      <c r="B62" s="316" t="s">
        <v>365</v>
      </c>
      <c r="C62" s="316" t="s">
        <v>968</v>
      </c>
      <c r="D62" s="316" t="s">
        <v>959</v>
      </c>
      <c r="E62" s="316" t="s">
        <v>960</v>
      </c>
      <c r="F62" s="316" t="s">
        <v>672</v>
      </c>
      <c r="G62" s="317">
        <v>46023</v>
      </c>
      <c r="H62" s="317">
        <v>46030</v>
      </c>
      <c r="I62" s="316" t="s">
        <v>5535</v>
      </c>
    </row>
    <row r="63" spans="1:9" hidden="1">
      <c r="A63" s="316" t="s">
        <v>40</v>
      </c>
      <c r="B63" s="316" t="s">
        <v>365</v>
      </c>
      <c r="C63" s="316" t="s">
        <v>968</v>
      </c>
      <c r="D63" s="316" t="s">
        <v>959</v>
      </c>
      <c r="E63" s="316" t="s">
        <v>960</v>
      </c>
      <c r="F63" s="316" t="s">
        <v>693</v>
      </c>
      <c r="G63" s="317">
        <v>46040</v>
      </c>
      <c r="H63" s="317">
        <v>46043</v>
      </c>
      <c r="I63" s="316" t="s">
        <v>5478</v>
      </c>
    </row>
    <row r="64" spans="1:9" hidden="1">
      <c r="A64" s="316" t="s">
        <v>40</v>
      </c>
      <c r="B64" s="316" t="s">
        <v>365</v>
      </c>
      <c r="C64" s="316" t="s">
        <v>968</v>
      </c>
      <c r="D64" s="316" t="s">
        <v>959</v>
      </c>
      <c r="E64" s="316" t="s">
        <v>960</v>
      </c>
      <c r="F64" s="316" t="s">
        <v>693</v>
      </c>
      <c r="G64" s="317">
        <v>46051</v>
      </c>
      <c r="H64" s="317">
        <v>46051</v>
      </c>
      <c r="I64" s="316" t="s">
        <v>5431</v>
      </c>
    </row>
    <row r="65" spans="1:9" hidden="1">
      <c r="A65" s="316" t="s">
        <v>673</v>
      </c>
      <c r="B65" s="316" t="s">
        <v>365</v>
      </c>
      <c r="C65" s="316" t="s">
        <v>968</v>
      </c>
      <c r="D65" s="316" t="s">
        <v>959</v>
      </c>
      <c r="E65" s="316" t="s">
        <v>960</v>
      </c>
      <c r="F65" s="316" t="s">
        <v>672</v>
      </c>
      <c r="G65" s="317">
        <v>46052</v>
      </c>
      <c r="H65" s="317">
        <v>46054</v>
      </c>
      <c r="I65" s="316" t="s">
        <v>5427</v>
      </c>
    </row>
    <row r="66" spans="1:9" hidden="1">
      <c r="A66" s="316" t="s">
        <v>673</v>
      </c>
      <c r="B66" s="316" t="s">
        <v>365</v>
      </c>
      <c r="C66" s="316" t="s">
        <v>968</v>
      </c>
      <c r="D66" s="316" t="s">
        <v>959</v>
      </c>
      <c r="E66" s="316" t="s">
        <v>960</v>
      </c>
      <c r="F66" s="316" t="s">
        <v>672</v>
      </c>
      <c r="G66" s="317">
        <v>46063</v>
      </c>
      <c r="H66" s="317">
        <v>46069</v>
      </c>
      <c r="I66" s="316" t="s">
        <v>5435</v>
      </c>
    </row>
    <row r="67" spans="1:9" hidden="1">
      <c r="A67" s="316" t="s">
        <v>40</v>
      </c>
      <c r="B67" s="316" t="s">
        <v>365</v>
      </c>
      <c r="C67" s="316" t="s">
        <v>968</v>
      </c>
      <c r="D67" s="316" t="s">
        <v>959</v>
      </c>
      <c r="E67" s="316" t="s">
        <v>960</v>
      </c>
      <c r="F67" s="316" t="s">
        <v>693</v>
      </c>
      <c r="G67" s="317">
        <v>46031</v>
      </c>
      <c r="H67" s="317">
        <v>46033</v>
      </c>
      <c r="I67" s="316" t="s">
        <v>5509</v>
      </c>
    </row>
    <row r="68" spans="1:9" hidden="1">
      <c r="A68" s="316" t="s">
        <v>678</v>
      </c>
      <c r="B68" s="316" t="s">
        <v>259</v>
      </c>
      <c r="C68" s="316" t="s">
        <v>261</v>
      </c>
      <c r="D68" s="316" t="s">
        <v>959</v>
      </c>
      <c r="E68" s="316" t="s">
        <v>960</v>
      </c>
      <c r="F68" s="316" t="s">
        <v>677</v>
      </c>
      <c r="G68" s="317">
        <v>46038</v>
      </c>
      <c r="H68" s="317">
        <v>46039</v>
      </c>
      <c r="I68" s="316" t="s">
        <v>5485</v>
      </c>
    </row>
    <row r="69" spans="1:9" hidden="1">
      <c r="A69" s="316" t="s">
        <v>678</v>
      </c>
      <c r="B69" s="316" t="s">
        <v>259</v>
      </c>
      <c r="C69" s="316" t="s">
        <v>261</v>
      </c>
      <c r="D69" s="316" t="s">
        <v>959</v>
      </c>
      <c r="E69" s="316" t="s">
        <v>960</v>
      </c>
      <c r="F69" s="316" t="s">
        <v>677</v>
      </c>
      <c r="G69" s="317">
        <v>46027</v>
      </c>
      <c r="H69" s="317">
        <v>46029</v>
      </c>
      <c r="I69" s="316" t="s">
        <v>5510</v>
      </c>
    </row>
    <row r="70" spans="1:9" hidden="1">
      <c r="A70" s="316" t="s">
        <v>680</v>
      </c>
      <c r="B70" s="316" t="s">
        <v>259</v>
      </c>
      <c r="C70" s="316" t="s">
        <v>261</v>
      </c>
      <c r="D70" s="316" t="s">
        <v>959</v>
      </c>
      <c r="E70" s="316" t="s">
        <v>960</v>
      </c>
      <c r="F70" s="316" t="s">
        <v>679</v>
      </c>
      <c r="G70" s="317">
        <v>46041</v>
      </c>
      <c r="H70" s="317">
        <v>46041</v>
      </c>
      <c r="I70" s="316" t="s">
        <v>5471</v>
      </c>
    </row>
    <row r="71" spans="1:9" hidden="1">
      <c r="A71" s="316" t="s">
        <v>678</v>
      </c>
      <c r="B71" s="316" t="s">
        <v>565</v>
      </c>
      <c r="C71" s="316" t="s">
        <v>567</v>
      </c>
      <c r="D71" s="316" t="s">
        <v>959</v>
      </c>
      <c r="E71" s="316" t="s">
        <v>268</v>
      </c>
      <c r="F71" s="316" t="s">
        <v>677</v>
      </c>
      <c r="G71" s="317">
        <v>46034</v>
      </c>
      <c r="H71" s="317">
        <v>46035</v>
      </c>
      <c r="I71" s="316" t="s">
        <v>5496</v>
      </c>
    </row>
    <row r="72" spans="1:9" hidden="1">
      <c r="A72" s="316" t="s">
        <v>678</v>
      </c>
      <c r="B72" s="316" t="s">
        <v>565</v>
      </c>
      <c r="C72" s="316" t="s">
        <v>567</v>
      </c>
      <c r="D72" s="316" t="s">
        <v>959</v>
      </c>
      <c r="E72" s="316" t="s">
        <v>268</v>
      </c>
      <c r="F72" s="316" t="s">
        <v>677</v>
      </c>
      <c r="G72" s="317">
        <v>46041</v>
      </c>
      <c r="H72" s="317">
        <v>46042</v>
      </c>
      <c r="I72" s="316" t="s">
        <v>5472</v>
      </c>
    </row>
    <row r="73" spans="1:9" hidden="1">
      <c r="A73" s="316" t="s">
        <v>680</v>
      </c>
      <c r="B73" s="316" t="s">
        <v>565</v>
      </c>
      <c r="C73" s="316" t="s">
        <v>567</v>
      </c>
      <c r="D73" s="316" t="s">
        <v>959</v>
      </c>
      <c r="E73" s="316" t="s">
        <v>268</v>
      </c>
      <c r="F73" s="316" t="s">
        <v>679</v>
      </c>
      <c r="G73" s="317">
        <v>46067</v>
      </c>
      <c r="H73" s="317">
        <v>46067</v>
      </c>
      <c r="I73" s="316" t="s">
        <v>7834</v>
      </c>
    </row>
    <row r="74" spans="1:9" hidden="1">
      <c r="A74" s="316" t="s">
        <v>680</v>
      </c>
      <c r="B74" s="316" t="s">
        <v>565</v>
      </c>
      <c r="C74" s="316" t="s">
        <v>567</v>
      </c>
      <c r="D74" s="316" t="s">
        <v>959</v>
      </c>
      <c r="E74" s="316" t="s">
        <v>268</v>
      </c>
      <c r="F74" s="316" t="s">
        <v>679</v>
      </c>
      <c r="G74" s="317">
        <v>46069</v>
      </c>
      <c r="H74" s="317">
        <v>46069</v>
      </c>
      <c r="I74" s="316" t="s">
        <v>7835</v>
      </c>
    </row>
    <row r="75" spans="1:9" hidden="1">
      <c r="A75" s="316" t="s">
        <v>678</v>
      </c>
      <c r="B75" s="316" t="s">
        <v>459</v>
      </c>
      <c r="C75" s="316" t="s">
        <v>461</v>
      </c>
      <c r="D75" s="316" t="s">
        <v>959</v>
      </c>
      <c r="E75" s="316" t="s">
        <v>268</v>
      </c>
      <c r="F75" s="316" t="s">
        <v>677</v>
      </c>
      <c r="G75" s="317">
        <v>46038</v>
      </c>
      <c r="H75" s="317">
        <v>46039</v>
      </c>
      <c r="I75" s="316" t="s">
        <v>5486</v>
      </c>
    </row>
    <row r="76" spans="1:9" hidden="1">
      <c r="A76" s="316" t="s">
        <v>678</v>
      </c>
      <c r="B76" s="316" t="s">
        <v>459</v>
      </c>
      <c r="C76" s="316" t="s">
        <v>461</v>
      </c>
      <c r="D76" s="316" t="s">
        <v>959</v>
      </c>
      <c r="E76" s="316" t="s">
        <v>268</v>
      </c>
      <c r="F76" s="316" t="s">
        <v>677</v>
      </c>
      <c r="G76" s="317">
        <v>46027</v>
      </c>
      <c r="H76" s="317">
        <v>46028</v>
      </c>
      <c r="I76" s="316" t="s">
        <v>5511</v>
      </c>
    </row>
    <row r="77" spans="1:9" hidden="1">
      <c r="A77" s="316" t="s">
        <v>680</v>
      </c>
      <c r="B77" s="316" t="s">
        <v>459</v>
      </c>
      <c r="C77" s="316" t="s">
        <v>461</v>
      </c>
      <c r="D77" s="316" t="s">
        <v>959</v>
      </c>
      <c r="E77" s="316" t="s">
        <v>268</v>
      </c>
      <c r="F77" s="316" t="s">
        <v>679</v>
      </c>
      <c r="G77" s="317">
        <v>46053</v>
      </c>
      <c r="H77" s="317">
        <v>46053</v>
      </c>
      <c r="I77" s="316" t="s">
        <v>7771</v>
      </c>
    </row>
    <row r="78" spans="1:9" hidden="1">
      <c r="A78" s="316" t="s">
        <v>678</v>
      </c>
      <c r="B78" s="316" t="s">
        <v>498</v>
      </c>
      <c r="C78" s="316" t="s">
        <v>500</v>
      </c>
      <c r="D78" s="316" t="s">
        <v>959</v>
      </c>
      <c r="E78" s="316" t="s">
        <v>1075</v>
      </c>
      <c r="F78" s="316" t="s">
        <v>677</v>
      </c>
      <c r="G78" s="317">
        <v>46027</v>
      </c>
      <c r="H78" s="317">
        <v>46027</v>
      </c>
      <c r="I78" s="316" t="s">
        <v>5512</v>
      </c>
    </row>
    <row r="79" spans="1:9" hidden="1">
      <c r="A79" s="316" t="s">
        <v>40</v>
      </c>
      <c r="B79" s="316" t="s">
        <v>498</v>
      </c>
      <c r="C79" s="316" t="s">
        <v>500</v>
      </c>
      <c r="D79" s="316" t="s">
        <v>959</v>
      </c>
      <c r="E79" s="316" t="s">
        <v>1075</v>
      </c>
      <c r="F79" s="316" t="s">
        <v>693</v>
      </c>
      <c r="G79" s="317">
        <v>46024</v>
      </c>
      <c r="H79" s="317">
        <v>46026</v>
      </c>
      <c r="I79" s="316" t="s">
        <v>5461</v>
      </c>
    </row>
    <row r="80" spans="1:9" hidden="1">
      <c r="A80" s="316" t="s">
        <v>680</v>
      </c>
      <c r="B80" s="316" t="s">
        <v>498</v>
      </c>
      <c r="C80" s="316" t="s">
        <v>500</v>
      </c>
      <c r="D80" s="316" t="s">
        <v>959</v>
      </c>
      <c r="E80" s="316" t="s">
        <v>1075</v>
      </c>
      <c r="F80" s="316" t="s">
        <v>679</v>
      </c>
      <c r="G80" s="317">
        <v>46033</v>
      </c>
      <c r="H80" s="317">
        <v>46033</v>
      </c>
      <c r="I80" s="316" t="s">
        <v>5501</v>
      </c>
    </row>
    <row r="81" spans="1:9" hidden="1">
      <c r="A81" s="316" t="s">
        <v>673</v>
      </c>
      <c r="B81" s="316" t="s">
        <v>498</v>
      </c>
      <c r="C81" s="316" t="s">
        <v>500</v>
      </c>
      <c r="D81" s="316" t="s">
        <v>959</v>
      </c>
      <c r="E81" s="316" t="s">
        <v>1075</v>
      </c>
      <c r="F81" s="316" t="s">
        <v>672</v>
      </c>
      <c r="G81" s="317">
        <v>46047</v>
      </c>
      <c r="H81" s="317">
        <v>46053</v>
      </c>
      <c r="I81" s="316" t="s">
        <v>5455</v>
      </c>
    </row>
    <row r="82" spans="1:9" hidden="1">
      <c r="A82" s="316" t="s">
        <v>680</v>
      </c>
      <c r="B82" s="316" t="s">
        <v>498</v>
      </c>
      <c r="C82" s="316" t="s">
        <v>500</v>
      </c>
      <c r="D82" s="316" t="s">
        <v>959</v>
      </c>
      <c r="E82" s="316" t="s">
        <v>1075</v>
      </c>
      <c r="F82" s="316" t="s">
        <v>679</v>
      </c>
      <c r="G82" s="317">
        <v>46040</v>
      </c>
      <c r="H82" s="317">
        <v>46040</v>
      </c>
      <c r="I82" s="316" t="s">
        <v>5480</v>
      </c>
    </row>
    <row r="83" spans="1:9" hidden="1">
      <c r="A83" s="316" t="s">
        <v>685</v>
      </c>
      <c r="B83" s="316" t="s">
        <v>299</v>
      </c>
      <c r="C83" s="316" t="s">
        <v>301</v>
      </c>
      <c r="D83" s="316" t="s">
        <v>959</v>
      </c>
      <c r="E83" s="316" t="s">
        <v>268</v>
      </c>
      <c r="F83" s="316" t="s">
        <v>42</v>
      </c>
      <c r="G83" s="317">
        <v>46053</v>
      </c>
      <c r="H83" s="317">
        <v>46053</v>
      </c>
      <c r="I83" s="316" t="s">
        <v>7839</v>
      </c>
    </row>
    <row r="84" spans="1:9" hidden="1">
      <c r="A84" s="316" t="s">
        <v>678</v>
      </c>
      <c r="B84" s="316" t="s">
        <v>299</v>
      </c>
      <c r="C84" s="316" t="s">
        <v>301</v>
      </c>
      <c r="D84" s="316" t="s">
        <v>959</v>
      </c>
      <c r="E84" s="316" t="s">
        <v>268</v>
      </c>
      <c r="F84" s="316" t="s">
        <v>677</v>
      </c>
      <c r="G84" s="317">
        <v>46051</v>
      </c>
      <c r="H84" s="317">
        <v>46052</v>
      </c>
      <c r="I84" s="316" t="s">
        <v>5446</v>
      </c>
    </row>
    <row r="85" spans="1:9" hidden="1">
      <c r="A85" s="316" t="s">
        <v>678</v>
      </c>
      <c r="B85" s="316" t="s">
        <v>299</v>
      </c>
      <c r="C85" s="316" t="s">
        <v>301</v>
      </c>
      <c r="D85" s="316" t="s">
        <v>959</v>
      </c>
      <c r="E85" s="316" t="s">
        <v>268</v>
      </c>
      <c r="F85" s="316" t="s">
        <v>677</v>
      </c>
      <c r="G85" s="317">
        <v>46024</v>
      </c>
      <c r="H85" s="317">
        <v>46025</v>
      </c>
      <c r="I85" s="316" t="s">
        <v>5522</v>
      </c>
    </row>
    <row r="86" spans="1:9" hidden="1">
      <c r="A86" s="316" t="s">
        <v>680</v>
      </c>
      <c r="B86" s="316" t="s">
        <v>299</v>
      </c>
      <c r="C86" s="316" t="s">
        <v>301</v>
      </c>
      <c r="D86" s="316" t="s">
        <v>959</v>
      </c>
      <c r="E86" s="316" t="s">
        <v>268</v>
      </c>
      <c r="F86" s="316" t="s">
        <v>679</v>
      </c>
      <c r="G86" s="317">
        <v>46055</v>
      </c>
      <c r="H86" s="317">
        <v>46056</v>
      </c>
      <c r="I86" s="316" t="s">
        <v>5440</v>
      </c>
    </row>
    <row r="87" spans="1:9" hidden="1">
      <c r="A87" s="316" t="s">
        <v>680</v>
      </c>
      <c r="B87" s="316" t="s">
        <v>299</v>
      </c>
      <c r="C87" s="316" t="s">
        <v>301</v>
      </c>
      <c r="D87" s="316" t="s">
        <v>959</v>
      </c>
      <c r="E87" s="316" t="s">
        <v>268</v>
      </c>
      <c r="F87" s="316" t="s">
        <v>679</v>
      </c>
      <c r="G87" s="317">
        <v>46057</v>
      </c>
      <c r="H87" s="317">
        <v>46057</v>
      </c>
      <c r="I87" s="316" t="s">
        <v>7840</v>
      </c>
    </row>
    <row r="88" spans="1:9" hidden="1">
      <c r="A88" s="316" t="s">
        <v>40</v>
      </c>
      <c r="B88" s="316" t="s">
        <v>518</v>
      </c>
      <c r="C88" s="316" t="s">
        <v>520</v>
      </c>
      <c r="D88" s="316" t="s">
        <v>959</v>
      </c>
      <c r="E88" s="316" t="s">
        <v>657</v>
      </c>
      <c r="F88" s="316" t="s">
        <v>693</v>
      </c>
      <c r="G88" s="317">
        <v>46039</v>
      </c>
      <c r="H88" s="317">
        <v>46040</v>
      </c>
      <c r="I88" s="316" t="s">
        <v>5415</v>
      </c>
    </row>
    <row r="89" spans="1:9" hidden="1">
      <c r="A89" s="316" t="s">
        <v>673</v>
      </c>
      <c r="B89" s="316" t="s">
        <v>518</v>
      </c>
      <c r="C89" s="316" t="s">
        <v>520</v>
      </c>
      <c r="D89" s="316" t="s">
        <v>959</v>
      </c>
      <c r="E89" s="316" t="s">
        <v>657</v>
      </c>
      <c r="F89" s="316" t="s">
        <v>672</v>
      </c>
      <c r="G89" s="317">
        <v>46034</v>
      </c>
      <c r="H89" s="317">
        <v>46038</v>
      </c>
      <c r="I89" s="316" t="s">
        <v>5497</v>
      </c>
    </row>
    <row r="90" spans="1:9" hidden="1">
      <c r="A90" s="316" t="s">
        <v>680</v>
      </c>
      <c r="B90" s="316" t="s">
        <v>518</v>
      </c>
      <c r="C90" s="316" t="s">
        <v>520</v>
      </c>
      <c r="D90" s="316" t="s">
        <v>959</v>
      </c>
      <c r="E90" s="316" t="s">
        <v>657</v>
      </c>
      <c r="F90" s="316" t="s">
        <v>679</v>
      </c>
      <c r="G90" s="317">
        <v>46033</v>
      </c>
      <c r="H90" s="317">
        <v>46033</v>
      </c>
      <c r="I90" s="316" t="s">
        <v>5502</v>
      </c>
    </row>
    <row r="91" spans="1:9" hidden="1">
      <c r="A91" s="316" t="s">
        <v>678</v>
      </c>
      <c r="B91" s="316" t="s">
        <v>302</v>
      </c>
      <c r="C91" s="316" t="s">
        <v>304</v>
      </c>
      <c r="D91" s="316" t="s">
        <v>959</v>
      </c>
      <c r="E91" s="316" t="s">
        <v>960</v>
      </c>
      <c r="F91" s="316" t="s">
        <v>677</v>
      </c>
      <c r="G91" s="317">
        <v>46027</v>
      </c>
      <c r="H91" s="317">
        <v>46027</v>
      </c>
      <c r="I91" s="316" t="s">
        <v>5511</v>
      </c>
    </row>
    <row r="92" spans="1:9" hidden="1">
      <c r="A92" s="316" t="s">
        <v>680</v>
      </c>
      <c r="B92" s="316" t="s">
        <v>302</v>
      </c>
      <c r="C92" s="316" t="s">
        <v>304</v>
      </c>
      <c r="D92" s="316" t="s">
        <v>959</v>
      </c>
      <c r="E92" s="316" t="s">
        <v>960</v>
      </c>
      <c r="F92" s="316" t="s">
        <v>679</v>
      </c>
      <c r="G92" s="317">
        <v>46033</v>
      </c>
      <c r="H92" s="317">
        <v>46033</v>
      </c>
      <c r="I92" s="316" t="s">
        <v>5503</v>
      </c>
    </row>
    <row r="93" spans="1:9" hidden="1">
      <c r="A93" s="316" t="s">
        <v>673</v>
      </c>
      <c r="B93" s="316" t="s">
        <v>302</v>
      </c>
      <c r="C93" s="316" t="s">
        <v>304</v>
      </c>
      <c r="D93" s="316" t="s">
        <v>959</v>
      </c>
      <c r="E93" s="316" t="s">
        <v>960</v>
      </c>
      <c r="F93" s="316" t="s">
        <v>672</v>
      </c>
      <c r="G93" s="317">
        <v>46077</v>
      </c>
      <c r="H93" s="317">
        <v>46083</v>
      </c>
      <c r="I93" s="316" t="s">
        <v>5420</v>
      </c>
    </row>
    <row r="94" spans="1:9" hidden="1">
      <c r="A94" s="316" t="s">
        <v>673</v>
      </c>
      <c r="B94" s="316" t="s">
        <v>302</v>
      </c>
      <c r="C94" s="316" t="s">
        <v>304</v>
      </c>
      <c r="D94" s="316" t="s">
        <v>959</v>
      </c>
      <c r="E94" s="316" t="s">
        <v>960</v>
      </c>
      <c r="F94" s="316" t="s">
        <v>672</v>
      </c>
      <c r="G94" s="317">
        <v>46103</v>
      </c>
      <c r="H94" s="317">
        <v>46103</v>
      </c>
      <c r="I94" s="316" t="s">
        <v>7785</v>
      </c>
    </row>
    <row r="95" spans="1:9" hidden="1">
      <c r="A95" s="316" t="s">
        <v>673</v>
      </c>
      <c r="B95" s="316" t="s">
        <v>302</v>
      </c>
      <c r="C95" s="316" t="s">
        <v>304</v>
      </c>
      <c r="D95" s="316" t="s">
        <v>959</v>
      </c>
      <c r="E95" s="316" t="s">
        <v>960</v>
      </c>
      <c r="F95" s="316" t="s">
        <v>672</v>
      </c>
      <c r="G95" s="317">
        <v>46049</v>
      </c>
      <c r="H95" s="317">
        <v>46055</v>
      </c>
      <c r="I95" s="316" t="s">
        <v>5448</v>
      </c>
    </row>
    <row r="96" spans="1:9" hidden="1">
      <c r="A96" s="316" t="s">
        <v>673</v>
      </c>
      <c r="B96" s="316" t="s">
        <v>302</v>
      </c>
      <c r="C96" s="316" t="s">
        <v>304</v>
      </c>
      <c r="D96" s="316" t="s">
        <v>959</v>
      </c>
      <c r="E96" s="316" t="s">
        <v>960</v>
      </c>
      <c r="F96" s="316" t="s">
        <v>672</v>
      </c>
      <c r="G96" s="317">
        <v>46096</v>
      </c>
      <c r="H96" s="317">
        <v>46098</v>
      </c>
      <c r="I96" s="316" t="s">
        <v>7786</v>
      </c>
    </row>
    <row r="97" spans="1:9" hidden="1">
      <c r="A97" s="316" t="s">
        <v>673</v>
      </c>
      <c r="B97" s="316" t="s">
        <v>302</v>
      </c>
      <c r="C97" s="316" t="s">
        <v>304</v>
      </c>
      <c r="D97" s="316" t="s">
        <v>959</v>
      </c>
      <c r="E97" s="316" t="s">
        <v>960</v>
      </c>
      <c r="F97" s="316" t="s">
        <v>672</v>
      </c>
      <c r="G97" s="317">
        <v>46109</v>
      </c>
      <c r="H97" s="317">
        <v>46090</v>
      </c>
      <c r="I97" s="316" t="s">
        <v>5482</v>
      </c>
    </row>
    <row r="98" spans="1:9" hidden="1">
      <c r="A98" s="316" t="s">
        <v>680</v>
      </c>
      <c r="B98" s="316" t="s">
        <v>248</v>
      </c>
      <c r="C98" s="316" t="s">
        <v>250</v>
      </c>
      <c r="D98" s="316" t="s">
        <v>959</v>
      </c>
      <c r="E98" s="316" t="s">
        <v>960</v>
      </c>
      <c r="F98" s="316" t="s">
        <v>679</v>
      </c>
      <c r="G98" s="317">
        <v>46033</v>
      </c>
      <c r="H98" s="317">
        <v>46033</v>
      </c>
      <c r="I98" s="316" t="s">
        <v>5504</v>
      </c>
    </row>
    <row r="99" spans="1:9" hidden="1">
      <c r="A99" s="316" t="s">
        <v>673</v>
      </c>
      <c r="B99" s="316" t="s">
        <v>248</v>
      </c>
      <c r="C99" s="316" t="s">
        <v>250</v>
      </c>
      <c r="D99" s="316" t="s">
        <v>959</v>
      </c>
      <c r="E99" s="316" t="s">
        <v>960</v>
      </c>
      <c r="F99" s="316" t="s">
        <v>672</v>
      </c>
      <c r="G99" s="317">
        <v>46036</v>
      </c>
      <c r="H99" s="317">
        <v>46043</v>
      </c>
      <c r="I99" s="316" t="s">
        <v>5492</v>
      </c>
    </row>
    <row r="100" spans="1:9" hidden="1">
      <c r="A100" s="316" t="s">
        <v>680</v>
      </c>
      <c r="B100" s="316" t="s">
        <v>248</v>
      </c>
      <c r="C100" s="316" t="s">
        <v>250</v>
      </c>
      <c r="D100" s="316" t="s">
        <v>959</v>
      </c>
      <c r="E100" s="316" t="s">
        <v>960</v>
      </c>
      <c r="F100" s="316" t="s">
        <v>679</v>
      </c>
      <c r="G100" s="317">
        <v>46075</v>
      </c>
      <c r="H100" s="317">
        <v>46075</v>
      </c>
      <c r="I100" s="316" t="s">
        <v>7787</v>
      </c>
    </row>
    <row r="101" spans="1:9" hidden="1">
      <c r="A101" s="316" t="s">
        <v>680</v>
      </c>
      <c r="B101" s="316" t="s">
        <v>248</v>
      </c>
      <c r="C101" s="316" t="s">
        <v>250</v>
      </c>
      <c r="D101" s="316" t="s">
        <v>959</v>
      </c>
      <c r="E101" s="316" t="s">
        <v>960</v>
      </c>
      <c r="F101" s="316" t="s">
        <v>679</v>
      </c>
      <c r="G101" s="317">
        <v>46026</v>
      </c>
      <c r="H101" s="317">
        <v>46026</v>
      </c>
      <c r="I101" s="316" t="s">
        <v>5514</v>
      </c>
    </row>
    <row r="102" spans="1:9" hidden="1">
      <c r="A102" s="316" t="s">
        <v>673</v>
      </c>
      <c r="B102" s="316" t="s">
        <v>248</v>
      </c>
      <c r="C102" s="316" t="s">
        <v>250</v>
      </c>
      <c r="D102" s="316" t="s">
        <v>959</v>
      </c>
      <c r="E102" s="316" t="s">
        <v>960</v>
      </c>
      <c r="F102" s="316" t="s">
        <v>672</v>
      </c>
      <c r="G102" s="317">
        <v>46077</v>
      </c>
      <c r="H102" s="317">
        <v>46081</v>
      </c>
      <c r="I102" s="316" t="s">
        <v>5421</v>
      </c>
    </row>
    <row r="103" spans="1:9" hidden="1">
      <c r="A103" s="316" t="s">
        <v>673</v>
      </c>
      <c r="B103" s="316" t="s">
        <v>248</v>
      </c>
      <c r="C103" s="316" t="s">
        <v>250</v>
      </c>
      <c r="D103" s="316" t="s">
        <v>959</v>
      </c>
      <c r="E103" s="316" t="s">
        <v>960</v>
      </c>
      <c r="F103" s="316" t="s">
        <v>672</v>
      </c>
      <c r="G103" s="317">
        <v>46057</v>
      </c>
      <c r="H103" s="317">
        <v>46063</v>
      </c>
      <c r="I103" s="316" t="s">
        <v>5435</v>
      </c>
    </row>
    <row r="104" spans="1:9" hidden="1">
      <c r="A104" s="316" t="s">
        <v>680</v>
      </c>
      <c r="B104" s="316" t="s">
        <v>248</v>
      </c>
      <c r="C104" s="316" t="s">
        <v>250</v>
      </c>
      <c r="D104" s="316" t="s">
        <v>959</v>
      </c>
      <c r="E104" s="316" t="s">
        <v>960</v>
      </c>
      <c r="F104" s="316" t="s">
        <v>679</v>
      </c>
      <c r="G104" s="317">
        <v>46068</v>
      </c>
      <c r="H104" s="317">
        <v>46068</v>
      </c>
      <c r="I104" s="316" t="s">
        <v>7788</v>
      </c>
    </row>
    <row r="105" spans="1:9" hidden="1">
      <c r="A105" s="316" t="s">
        <v>678</v>
      </c>
      <c r="B105" s="316" t="s">
        <v>601</v>
      </c>
      <c r="C105" s="316" t="s">
        <v>603</v>
      </c>
      <c r="D105" s="316" t="s">
        <v>959</v>
      </c>
      <c r="E105" s="316" t="s">
        <v>268</v>
      </c>
      <c r="F105" s="316" t="s">
        <v>677</v>
      </c>
      <c r="G105" s="317">
        <v>46024</v>
      </c>
      <c r="H105" s="317">
        <v>46025</v>
      </c>
      <c r="I105" s="316" t="s">
        <v>5524</v>
      </c>
    </row>
    <row r="106" spans="1:9" hidden="1">
      <c r="A106" s="316" t="s">
        <v>678</v>
      </c>
      <c r="B106" s="316" t="s">
        <v>341</v>
      </c>
      <c r="C106" s="316" t="s">
        <v>343</v>
      </c>
      <c r="D106" s="316" t="s">
        <v>959</v>
      </c>
      <c r="E106" s="316" t="s">
        <v>268</v>
      </c>
      <c r="F106" s="316" t="s">
        <v>677</v>
      </c>
      <c r="G106" s="317">
        <v>46048</v>
      </c>
      <c r="H106" s="317">
        <v>46048</v>
      </c>
      <c r="I106" s="316" t="s">
        <v>5453</v>
      </c>
    </row>
    <row r="107" spans="1:9" hidden="1">
      <c r="A107" s="316" t="s">
        <v>678</v>
      </c>
      <c r="B107" s="316" t="s">
        <v>341</v>
      </c>
      <c r="C107" s="316" t="s">
        <v>343</v>
      </c>
      <c r="D107" s="316" t="s">
        <v>959</v>
      </c>
      <c r="E107" s="316" t="s">
        <v>268</v>
      </c>
      <c r="F107" s="316" t="s">
        <v>677</v>
      </c>
      <c r="G107" s="317">
        <v>46053</v>
      </c>
      <c r="H107" s="317">
        <v>46025</v>
      </c>
      <c r="I107" s="316" t="s">
        <v>5524</v>
      </c>
    </row>
    <row r="108" spans="1:9" hidden="1">
      <c r="A108" s="316" t="s">
        <v>680</v>
      </c>
      <c r="B108" s="316" t="s">
        <v>341</v>
      </c>
      <c r="C108" s="316" t="s">
        <v>343</v>
      </c>
      <c r="D108" s="316" t="s">
        <v>959</v>
      </c>
      <c r="E108" s="316" t="s">
        <v>268</v>
      </c>
      <c r="F108" s="316" t="s">
        <v>679</v>
      </c>
      <c r="G108" s="317">
        <v>46066</v>
      </c>
      <c r="H108" s="317">
        <v>46067</v>
      </c>
      <c r="I108" s="316" t="s">
        <v>7789</v>
      </c>
    </row>
    <row r="109" spans="1:9" hidden="1">
      <c r="A109" s="316" t="s">
        <v>678</v>
      </c>
      <c r="B109" s="316" t="s">
        <v>588</v>
      </c>
      <c r="C109" s="316" t="s">
        <v>590</v>
      </c>
      <c r="D109" s="316" t="s">
        <v>959</v>
      </c>
      <c r="E109" s="316" t="s">
        <v>268</v>
      </c>
      <c r="F109" s="316" t="s">
        <v>677</v>
      </c>
      <c r="G109" s="317">
        <v>46025</v>
      </c>
      <c r="H109" s="317">
        <v>46025</v>
      </c>
      <c r="I109" s="316" t="s">
        <v>5519</v>
      </c>
    </row>
    <row r="110" spans="1:9" hidden="1">
      <c r="A110" s="316" t="s">
        <v>678</v>
      </c>
      <c r="B110" s="316" t="s">
        <v>394</v>
      </c>
      <c r="C110" s="316" t="s">
        <v>1154</v>
      </c>
      <c r="D110" s="316" t="s">
        <v>959</v>
      </c>
      <c r="E110" s="316" t="s">
        <v>268</v>
      </c>
      <c r="F110" s="316" t="s">
        <v>677</v>
      </c>
      <c r="G110" s="317">
        <v>46024</v>
      </c>
      <c r="H110" s="317">
        <v>46024</v>
      </c>
      <c r="I110" s="316" t="s">
        <v>5525</v>
      </c>
    </row>
    <row r="111" spans="1:9" hidden="1">
      <c r="A111" s="316" t="s">
        <v>680</v>
      </c>
      <c r="B111" s="316" t="s">
        <v>394</v>
      </c>
      <c r="C111" s="316" t="s">
        <v>1154</v>
      </c>
      <c r="D111" s="316" t="s">
        <v>959</v>
      </c>
      <c r="E111" s="316" t="s">
        <v>268</v>
      </c>
      <c r="F111" s="316" t="s">
        <v>679</v>
      </c>
      <c r="G111" s="317">
        <v>46067</v>
      </c>
      <c r="H111" s="317">
        <v>46067</v>
      </c>
      <c r="I111" s="316" t="s">
        <v>7790</v>
      </c>
    </row>
    <row r="112" spans="1:9" hidden="1">
      <c r="A112" s="316" t="s">
        <v>40</v>
      </c>
      <c r="B112" s="316" t="s">
        <v>230</v>
      </c>
      <c r="C112" s="316" t="s">
        <v>232</v>
      </c>
      <c r="D112" s="316" t="s">
        <v>959</v>
      </c>
      <c r="E112" s="316" t="s">
        <v>268</v>
      </c>
      <c r="F112" s="316" t="s">
        <v>693</v>
      </c>
      <c r="G112" s="317">
        <v>46062</v>
      </c>
      <c r="H112" s="317">
        <v>46068</v>
      </c>
      <c r="I112" s="316" t="s">
        <v>7765</v>
      </c>
    </row>
    <row r="113" spans="1:9" hidden="1">
      <c r="A113" s="316" t="s">
        <v>678</v>
      </c>
      <c r="B113" s="316" t="s">
        <v>230</v>
      </c>
      <c r="C113" s="316" t="s">
        <v>232</v>
      </c>
      <c r="D113" s="316" t="s">
        <v>959</v>
      </c>
      <c r="E113" s="316" t="s">
        <v>268</v>
      </c>
      <c r="F113" s="316" t="s">
        <v>677</v>
      </c>
      <c r="G113" s="317">
        <v>46069</v>
      </c>
      <c r="H113" s="317">
        <v>46070</v>
      </c>
      <c r="I113" s="316" t="s">
        <v>7794</v>
      </c>
    </row>
    <row r="114" spans="1:9" hidden="1">
      <c r="A114" s="316" t="s">
        <v>680</v>
      </c>
      <c r="B114" s="316" t="s">
        <v>362</v>
      </c>
      <c r="C114" s="316" t="s">
        <v>1177</v>
      </c>
      <c r="D114" s="316" t="s">
        <v>959</v>
      </c>
      <c r="E114" s="316" t="s">
        <v>268</v>
      </c>
      <c r="F114" s="316" t="s">
        <v>679</v>
      </c>
      <c r="G114" s="317">
        <v>46062</v>
      </c>
      <c r="H114" s="317">
        <v>46062</v>
      </c>
      <c r="I114" s="316" t="s">
        <v>7795</v>
      </c>
    </row>
    <row r="115" spans="1:9" hidden="1">
      <c r="A115" s="316" t="s">
        <v>680</v>
      </c>
      <c r="B115" s="316" t="s">
        <v>362</v>
      </c>
      <c r="C115" s="316" t="s">
        <v>1177</v>
      </c>
      <c r="D115" s="316" t="s">
        <v>959</v>
      </c>
      <c r="E115" s="316" t="s">
        <v>268</v>
      </c>
      <c r="F115" s="316" t="s">
        <v>679</v>
      </c>
      <c r="G115" s="317">
        <v>46060</v>
      </c>
      <c r="H115" s="317">
        <v>46060</v>
      </c>
      <c r="I115" s="316" t="s">
        <v>7796</v>
      </c>
    </row>
    <row r="116" spans="1:9" hidden="1">
      <c r="A116" s="316" t="s">
        <v>678</v>
      </c>
      <c r="B116" s="316" t="s">
        <v>551</v>
      </c>
      <c r="C116" s="316" t="s">
        <v>1179</v>
      </c>
      <c r="D116" s="316" t="s">
        <v>959</v>
      </c>
      <c r="E116" s="316" t="s">
        <v>268</v>
      </c>
      <c r="F116" s="316" t="s">
        <v>677</v>
      </c>
      <c r="G116" s="317">
        <v>46024</v>
      </c>
      <c r="H116" s="317">
        <v>46025</v>
      </c>
      <c r="I116" s="316" t="s">
        <v>5527</v>
      </c>
    </row>
    <row r="117" spans="1:9" hidden="1">
      <c r="A117" s="316" t="s">
        <v>678</v>
      </c>
      <c r="B117" s="316" t="s">
        <v>280</v>
      </c>
      <c r="C117" s="316" t="s">
        <v>282</v>
      </c>
      <c r="D117" s="316" t="s">
        <v>959</v>
      </c>
      <c r="E117" s="316" t="s">
        <v>268</v>
      </c>
      <c r="F117" s="316" t="s">
        <v>677</v>
      </c>
      <c r="G117" s="317">
        <v>46025</v>
      </c>
      <c r="H117" s="317">
        <v>46025</v>
      </c>
      <c r="I117" s="316" t="s">
        <v>5520</v>
      </c>
    </row>
    <row r="118" spans="1:9" hidden="1">
      <c r="A118" s="316" t="s">
        <v>680</v>
      </c>
      <c r="B118" s="316" t="s">
        <v>280</v>
      </c>
      <c r="C118" s="316" t="s">
        <v>282</v>
      </c>
      <c r="D118" s="316" t="s">
        <v>959</v>
      </c>
      <c r="E118" s="316" t="s">
        <v>268</v>
      </c>
      <c r="F118" s="316" t="s">
        <v>679</v>
      </c>
      <c r="G118" s="317">
        <v>46069</v>
      </c>
      <c r="H118" s="317">
        <v>46070</v>
      </c>
      <c r="I118" s="316" t="s">
        <v>7797</v>
      </c>
    </row>
    <row r="119" spans="1:9" hidden="1">
      <c r="A119" s="316" t="s">
        <v>40</v>
      </c>
      <c r="B119" s="316" t="s">
        <v>485</v>
      </c>
      <c r="C119" s="316" t="s">
        <v>487</v>
      </c>
      <c r="D119" s="316" t="s">
        <v>959</v>
      </c>
      <c r="E119" s="316" t="s">
        <v>268</v>
      </c>
      <c r="F119" s="316" t="s">
        <v>693</v>
      </c>
      <c r="G119" s="317">
        <v>46032</v>
      </c>
      <c r="H119" s="317">
        <v>46038</v>
      </c>
      <c r="I119" s="316" t="s">
        <v>5507</v>
      </c>
    </row>
    <row r="120" spans="1:9" hidden="1">
      <c r="A120" s="316" t="s">
        <v>678</v>
      </c>
      <c r="B120" s="316" t="s">
        <v>535</v>
      </c>
      <c r="C120" s="316" t="s">
        <v>537</v>
      </c>
      <c r="D120" s="316" t="s">
        <v>959</v>
      </c>
      <c r="E120" s="316" t="s">
        <v>268</v>
      </c>
      <c r="F120" s="316" t="s">
        <v>677</v>
      </c>
      <c r="G120" s="317">
        <v>46024</v>
      </c>
      <c r="H120" s="317">
        <v>46025</v>
      </c>
      <c r="I120" s="316" t="s">
        <v>5486</v>
      </c>
    </row>
    <row r="121" spans="1:9" hidden="1">
      <c r="A121" s="316" t="s">
        <v>680</v>
      </c>
      <c r="B121" s="316" t="s">
        <v>535</v>
      </c>
      <c r="C121" s="316" t="s">
        <v>537</v>
      </c>
      <c r="D121" s="316" t="s">
        <v>959</v>
      </c>
      <c r="E121" s="316" t="s">
        <v>268</v>
      </c>
      <c r="F121" s="316" t="s">
        <v>679</v>
      </c>
      <c r="G121" s="317">
        <v>46067</v>
      </c>
      <c r="H121" s="317">
        <v>46067</v>
      </c>
      <c r="I121" s="316" t="s">
        <v>7789</v>
      </c>
    </row>
    <row r="122" spans="1:9" hidden="1">
      <c r="A122" s="316" t="s">
        <v>678</v>
      </c>
      <c r="B122" s="316" t="s">
        <v>581</v>
      </c>
      <c r="C122" s="316" t="s">
        <v>583</v>
      </c>
      <c r="D122" s="316" t="s">
        <v>959</v>
      </c>
      <c r="E122" s="316" t="s">
        <v>268</v>
      </c>
      <c r="F122" s="316" t="s">
        <v>677</v>
      </c>
      <c r="G122" s="317">
        <v>46024</v>
      </c>
      <c r="H122" s="317">
        <v>46025</v>
      </c>
      <c r="I122" s="316" t="s">
        <v>5530</v>
      </c>
    </row>
    <row r="123" spans="1:9" hidden="1">
      <c r="A123" s="316" t="s">
        <v>678</v>
      </c>
      <c r="B123" s="316" t="s">
        <v>323</v>
      </c>
      <c r="C123" s="316" t="s">
        <v>325</v>
      </c>
      <c r="D123" s="316" t="s">
        <v>959</v>
      </c>
      <c r="E123" s="316" t="s">
        <v>268</v>
      </c>
      <c r="F123" s="316" t="s">
        <v>677</v>
      </c>
      <c r="G123" s="317">
        <v>46024</v>
      </c>
      <c r="H123" s="317">
        <v>46025</v>
      </c>
      <c r="I123" s="316" t="s">
        <v>5524</v>
      </c>
    </row>
    <row r="124" spans="1:9" hidden="1">
      <c r="A124" s="316" t="s">
        <v>682</v>
      </c>
      <c r="B124" s="316" t="s">
        <v>323</v>
      </c>
      <c r="C124" s="316" t="s">
        <v>325</v>
      </c>
      <c r="D124" s="316" t="s">
        <v>959</v>
      </c>
      <c r="E124" s="316" t="s">
        <v>268</v>
      </c>
      <c r="F124" s="316" t="s">
        <v>681</v>
      </c>
      <c r="G124" s="317">
        <v>46027</v>
      </c>
      <c r="H124" s="317">
        <v>46027</v>
      </c>
      <c r="I124" s="316" t="s">
        <v>5627</v>
      </c>
    </row>
    <row r="125" spans="1:9" hidden="1">
      <c r="A125" s="316" t="s">
        <v>685</v>
      </c>
      <c r="B125" s="316" t="s">
        <v>323</v>
      </c>
      <c r="C125" s="316" t="s">
        <v>325</v>
      </c>
      <c r="D125" s="316" t="s">
        <v>959</v>
      </c>
      <c r="E125" s="316" t="s">
        <v>268</v>
      </c>
      <c r="F125" s="316" t="s">
        <v>42</v>
      </c>
      <c r="G125" s="317">
        <v>46053</v>
      </c>
      <c r="H125" s="317">
        <v>46053</v>
      </c>
      <c r="I125" s="316" t="s">
        <v>7842</v>
      </c>
    </row>
    <row r="126" spans="1:9" hidden="1">
      <c r="A126" s="316" t="s">
        <v>40</v>
      </c>
      <c r="B126" s="316" t="s">
        <v>376</v>
      </c>
      <c r="C126" s="316" t="s">
        <v>378</v>
      </c>
      <c r="D126" s="316" t="s">
        <v>959</v>
      </c>
      <c r="E126" s="316" t="s">
        <v>268</v>
      </c>
      <c r="F126" s="316" t="s">
        <v>693</v>
      </c>
      <c r="G126" s="317">
        <v>46024</v>
      </c>
      <c r="H126" s="317">
        <v>46024</v>
      </c>
      <c r="I126" s="316" t="s">
        <v>5531</v>
      </c>
    </row>
    <row r="127" spans="1:9" hidden="1">
      <c r="A127" s="316" t="s">
        <v>40</v>
      </c>
      <c r="B127" s="316" t="s">
        <v>167</v>
      </c>
      <c r="C127" s="316" t="s">
        <v>170</v>
      </c>
      <c r="D127" s="316" t="s">
        <v>959</v>
      </c>
      <c r="E127" s="316" t="s">
        <v>268</v>
      </c>
      <c r="F127" s="316" t="s">
        <v>693</v>
      </c>
      <c r="G127" s="317">
        <v>46024</v>
      </c>
      <c r="H127" s="317">
        <v>46024</v>
      </c>
      <c r="I127" s="316" t="s">
        <v>938</v>
      </c>
    </row>
    <row r="128" spans="1:9" hidden="1">
      <c r="A128" s="316" t="s">
        <v>36</v>
      </c>
      <c r="B128" s="316" t="s">
        <v>167</v>
      </c>
      <c r="C128" s="316" t="s">
        <v>170</v>
      </c>
      <c r="D128" s="316" t="s">
        <v>959</v>
      </c>
      <c r="E128" s="316" t="s">
        <v>268</v>
      </c>
      <c r="F128" s="316" t="s">
        <v>131</v>
      </c>
      <c r="G128" s="317">
        <v>46049</v>
      </c>
      <c r="H128" s="317">
        <v>46055</v>
      </c>
      <c r="I128" s="316" t="s">
        <v>938</v>
      </c>
    </row>
    <row r="129" spans="1:9" hidden="1">
      <c r="A129" s="316" t="s">
        <v>40</v>
      </c>
      <c r="B129" s="316" t="s">
        <v>194</v>
      </c>
      <c r="C129" s="316" t="s">
        <v>196</v>
      </c>
      <c r="D129" s="316" t="s">
        <v>959</v>
      </c>
      <c r="E129" s="316" t="s">
        <v>268</v>
      </c>
      <c r="F129" s="316" t="s">
        <v>693</v>
      </c>
      <c r="G129" s="317">
        <v>46052</v>
      </c>
      <c r="H129" s="317">
        <v>46052</v>
      </c>
      <c r="I129" s="316" t="s">
        <v>5431</v>
      </c>
    </row>
    <row r="130" spans="1:9" hidden="1">
      <c r="A130" s="316" t="s">
        <v>680</v>
      </c>
      <c r="B130" s="316" t="s">
        <v>194</v>
      </c>
      <c r="C130" s="316" t="s">
        <v>196</v>
      </c>
      <c r="D130" s="316" t="s">
        <v>959</v>
      </c>
      <c r="E130" s="316" t="s">
        <v>268</v>
      </c>
      <c r="F130" s="316" t="s">
        <v>679</v>
      </c>
      <c r="G130" s="317">
        <v>46053</v>
      </c>
      <c r="H130" s="317">
        <v>46053</v>
      </c>
      <c r="I130" s="316" t="s">
        <v>5445</v>
      </c>
    </row>
    <row r="131" spans="1:9" hidden="1">
      <c r="A131" s="316" t="s">
        <v>40</v>
      </c>
      <c r="B131" s="316" t="s">
        <v>418</v>
      </c>
      <c r="C131" s="316" t="s">
        <v>420</v>
      </c>
      <c r="D131" s="316" t="s">
        <v>959</v>
      </c>
      <c r="E131" s="316" t="s">
        <v>268</v>
      </c>
      <c r="F131" s="316" t="s">
        <v>693</v>
      </c>
      <c r="G131" s="317">
        <v>46024</v>
      </c>
      <c r="H131" s="317">
        <v>46025</v>
      </c>
      <c r="I131" s="316" t="s">
        <v>5533</v>
      </c>
    </row>
    <row r="132" spans="1:9" hidden="1">
      <c r="A132" s="316" t="s">
        <v>678</v>
      </c>
      <c r="B132" s="316" t="s">
        <v>526</v>
      </c>
      <c r="C132" s="316" t="s">
        <v>528</v>
      </c>
      <c r="D132" s="316" t="s">
        <v>959</v>
      </c>
      <c r="E132" s="316" t="s">
        <v>268</v>
      </c>
      <c r="F132" s="316" t="s">
        <v>677</v>
      </c>
      <c r="G132" s="317">
        <v>46024</v>
      </c>
      <c r="H132" s="317">
        <v>46025</v>
      </c>
      <c r="I132" s="316" t="s">
        <v>5530</v>
      </c>
    </row>
    <row r="133" spans="1:9" hidden="1">
      <c r="A133" s="316" t="s">
        <v>143</v>
      </c>
      <c r="B133" s="316" t="s">
        <v>266</v>
      </c>
      <c r="C133" s="316" t="s">
        <v>267</v>
      </c>
      <c r="D133" s="316" t="s">
        <v>959</v>
      </c>
      <c r="E133" s="316" t="s">
        <v>268</v>
      </c>
      <c r="F133" s="316" t="s">
        <v>41</v>
      </c>
      <c r="G133" s="317">
        <v>46044</v>
      </c>
      <c r="H133" s="317">
        <v>46044</v>
      </c>
      <c r="I133" s="316" t="s">
        <v>7815</v>
      </c>
    </row>
    <row r="134" spans="1:9" hidden="1">
      <c r="A134" s="316" t="s">
        <v>673</v>
      </c>
      <c r="B134" s="316" t="s">
        <v>654</v>
      </c>
      <c r="C134" s="316" t="s">
        <v>656</v>
      </c>
      <c r="D134" s="316" t="s">
        <v>959</v>
      </c>
      <c r="E134" s="316" t="s">
        <v>657</v>
      </c>
      <c r="F134" s="316" t="s">
        <v>672</v>
      </c>
      <c r="G134" s="317">
        <v>46055</v>
      </c>
      <c r="H134" s="317">
        <v>46031</v>
      </c>
      <c r="I134" s="316" t="s">
        <v>5441</v>
      </c>
    </row>
    <row r="135" spans="1:9" hidden="1">
      <c r="A135" s="316" t="s">
        <v>673</v>
      </c>
      <c r="B135" s="316" t="s">
        <v>654</v>
      </c>
      <c r="C135" s="316" t="s">
        <v>656</v>
      </c>
      <c r="D135" s="316" t="s">
        <v>959</v>
      </c>
      <c r="E135" s="316" t="s">
        <v>657</v>
      </c>
      <c r="F135" s="316" t="s">
        <v>672</v>
      </c>
      <c r="G135" s="317">
        <v>46086</v>
      </c>
      <c r="H135" s="317">
        <v>46092</v>
      </c>
      <c r="I135" s="316" t="s">
        <v>5412</v>
      </c>
    </row>
    <row r="136" spans="1:9" hidden="1">
      <c r="A136" s="316" t="s">
        <v>673</v>
      </c>
      <c r="B136" s="316" t="s">
        <v>654</v>
      </c>
      <c r="C136" s="316" t="s">
        <v>656</v>
      </c>
      <c r="D136" s="316" t="s">
        <v>959</v>
      </c>
      <c r="E136" s="316" t="s">
        <v>657</v>
      </c>
      <c r="F136" s="316" t="s">
        <v>672</v>
      </c>
      <c r="G136" s="317">
        <v>46055</v>
      </c>
      <c r="H136" s="317">
        <v>46062</v>
      </c>
      <c r="I136" s="316" t="s">
        <v>7836</v>
      </c>
    </row>
    <row r="137" spans="1:9" hidden="1">
      <c r="A137" s="316" t="s">
        <v>685</v>
      </c>
      <c r="B137" s="316" t="s">
        <v>7725</v>
      </c>
      <c r="C137" s="316" t="s">
        <v>7726</v>
      </c>
      <c r="D137" s="316" t="s">
        <v>959</v>
      </c>
      <c r="E137" s="316" t="s">
        <v>268</v>
      </c>
      <c r="F137" s="316" t="s">
        <v>42</v>
      </c>
      <c r="G137" s="317">
        <v>46069</v>
      </c>
      <c r="H137" s="317">
        <v>46069</v>
      </c>
      <c r="I137" s="316" t="s">
        <v>7863</v>
      </c>
    </row>
    <row r="138" spans="1:9" hidden="1">
      <c r="A138" s="316" t="s">
        <v>685</v>
      </c>
      <c r="B138" s="316" t="s">
        <v>7728</v>
      </c>
      <c r="C138" s="316" t="s">
        <v>7729</v>
      </c>
      <c r="D138" s="316" t="s">
        <v>959</v>
      </c>
      <c r="E138" s="316" t="s">
        <v>268</v>
      </c>
      <c r="F138" s="316" t="s">
        <v>42</v>
      </c>
      <c r="G138" s="317">
        <v>46069</v>
      </c>
      <c r="H138" s="317">
        <v>46069</v>
      </c>
      <c r="I138" s="316" t="s">
        <v>7864</v>
      </c>
    </row>
    <row r="139" spans="1:9" hidden="1">
      <c r="A139" s="316" t="s">
        <v>685</v>
      </c>
      <c r="B139" s="316" t="s">
        <v>7731</v>
      </c>
      <c r="C139" s="316" t="s">
        <v>7732</v>
      </c>
      <c r="D139" s="316" t="s">
        <v>959</v>
      </c>
      <c r="E139" s="316" t="s">
        <v>268</v>
      </c>
      <c r="F139" s="316" t="s">
        <v>42</v>
      </c>
      <c r="G139" s="317">
        <v>46069</v>
      </c>
      <c r="H139" s="317">
        <v>46069</v>
      </c>
      <c r="I139" s="316" t="s">
        <v>7865</v>
      </c>
    </row>
    <row r="140" spans="1:9" hidden="1">
      <c r="A140" s="316" t="s">
        <v>40</v>
      </c>
      <c r="B140" s="316" t="s">
        <v>488</v>
      </c>
      <c r="C140" s="316" t="s">
        <v>490</v>
      </c>
      <c r="D140" s="316" t="s">
        <v>1039</v>
      </c>
      <c r="E140" s="316" t="s">
        <v>1040</v>
      </c>
      <c r="F140" s="316" t="s">
        <v>693</v>
      </c>
      <c r="G140" s="317">
        <v>46062</v>
      </c>
      <c r="H140" s="317">
        <v>46062</v>
      </c>
      <c r="I140" s="316" t="s">
        <v>7762</v>
      </c>
    </row>
    <row r="141" spans="1:9" hidden="1">
      <c r="A141" s="316" t="s">
        <v>40</v>
      </c>
      <c r="B141" s="316" t="s">
        <v>488</v>
      </c>
      <c r="C141" s="316" t="s">
        <v>490</v>
      </c>
      <c r="D141" s="316" t="s">
        <v>1039</v>
      </c>
      <c r="E141" s="316" t="s">
        <v>1040</v>
      </c>
      <c r="F141" s="316" t="s">
        <v>693</v>
      </c>
      <c r="G141" s="317">
        <v>46054</v>
      </c>
      <c r="H141" s="317">
        <v>46060</v>
      </c>
      <c r="I141" s="316" t="s">
        <v>5434</v>
      </c>
    </row>
    <row r="142" spans="1:9" hidden="1">
      <c r="A142" s="316" t="s">
        <v>673</v>
      </c>
      <c r="B142" s="316" t="s">
        <v>488</v>
      </c>
      <c r="C142" s="316" t="s">
        <v>490</v>
      </c>
      <c r="D142" s="316" t="s">
        <v>1039</v>
      </c>
      <c r="E142" s="316" t="s">
        <v>1040</v>
      </c>
      <c r="F142" s="316" t="s">
        <v>672</v>
      </c>
      <c r="G142" s="317">
        <v>46039</v>
      </c>
      <c r="H142" s="317">
        <v>46040</v>
      </c>
      <c r="I142" s="316" t="s">
        <v>5482</v>
      </c>
    </row>
    <row r="143" spans="1:9" hidden="1">
      <c r="A143" s="316" t="s">
        <v>673</v>
      </c>
      <c r="B143" s="316" t="s">
        <v>488</v>
      </c>
      <c r="C143" s="316" t="s">
        <v>490</v>
      </c>
      <c r="D143" s="316" t="s">
        <v>1039</v>
      </c>
      <c r="E143" s="316" t="s">
        <v>1040</v>
      </c>
      <c r="F143" s="316" t="s">
        <v>672</v>
      </c>
      <c r="G143" s="317">
        <v>46087</v>
      </c>
      <c r="H143" s="317">
        <v>46093</v>
      </c>
      <c r="I143" s="316" t="s">
        <v>5411</v>
      </c>
    </row>
    <row r="144" spans="1:9" hidden="1">
      <c r="A144" s="316" t="s">
        <v>673</v>
      </c>
      <c r="B144" s="316" t="s">
        <v>488</v>
      </c>
      <c r="C144" s="316" t="s">
        <v>490</v>
      </c>
      <c r="D144" s="316" t="s">
        <v>1039</v>
      </c>
      <c r="E144" s="316" t="s">
        <v>1040</v>
      </c>
      <c r="F144" s="316" t="s">
        <v>672</v>
      </c>
      <c r="G144" s="317">
        <v>46061</v>
      </c>
      <c r="H144" s="317">
        <v>46061</v>
      </c>
      <c r="I144" s="316" t="s">
        <v>5431</v>
      </c>
    </row>
    <row r="145" spans="1:9" hidden="1">
      <c r="A145" s="316" t="s">
        <v>673</v>
      </c>
      <c r="B145" s="316" t="s">
        <v>488</v>
      </c>
      <c r="C145" s="316" t="s">
        <v>490</v>
      </c>
      <c r="D145" s="316" t="s">
        <v>1039</v>
      </c>
      <c r="E145" s="316" t="s">
        <v>1040</v>
      </c>
      <c r="F145" s="316" t="s">
        <v>672</v>
      </c>
      <c r="G145" s="317">
        <v>46115</v>
      </c>
      <c r="H145" s="317">
        <v>46121</v>
      </c>
      <c r="I145" s="316" t="s">
        <v>938</v>
      </c>
    </row>
    <row r="146" spans="1:9" hidden="1">
      <c r="A146" s="316" t="s">
        <v>673</v>
      </c>
      <c r="B146" s="316" t="s">
        <v>488</v>
      </c>
      <c r="C146" s="316" t="s">
        <v>490</v>
      </c>
      <c r="D146" s="316" t="s">
        <v>1039</v>
      </c>
      <c r="E146" s="316" t="s">
        <v>1040</v>
      </c>
      <c r="F146" s="316" t="s">
        <v>672</v>
      </c>
      <c r="G146" s="317">
        <v>46047</v>
      </c>
      <c r="H146" s="317">
        <v>46053</v>
      </c>
      <c r="I146" s="316" t="s">
        <v>938</v>
      </c>
    </row>
    <row r="147" spans="1:9" hidden="1">
      <c r="A147" s="316" t="s">
        <v>673</v>
      </c>
      <c r="B147" s="316" t="s">
        <v>283</v>
      </c>
      <c r="C147" s="316" t="s">
        <v>285</v>
      </c>
      <c r="D147" s="316" t="s">
        <v>1039</v>
      </c>
      <c r="E147" s="316" t="s">
        <v>1055</v>
      </c>
      <c r="F147" s="316" t="s">
        <v>672</v>
      </c>
      <c r="G147" s="317">
        <v>46054</v>
      </c>
      <c r="H147" s="317">
        <v>46061</v>
      </c>
      <c r="I147" s="316" t="s">
        <v>7836</v>
      </c>
    </row>
    <row r="148" spans="1:9" hidden="1">
      <c r="A148" s="316" t="s">
        <v>685</v>
      </c>
      <c r="B148" s="316" t="s">
        <v>283</v>
      </c>
      <c r="C148" s="316" t="s">
        <v>285</v>
      </c>
      <c r="D148" s="316" t="s">
        <v>1039</v>
      </c>
      <c r="E148" s="316" t="s">
        <v>1055</v>
      </c>
      <c r="F148" s="316" t="s">
        <v>42</v>
      </c>
      <c r="G148" s="317">
        <v>46044</v>
      </c>
      <c r="H148" s="317">
        <v>46044</v>
      </c>
      <c r="I148" s="316" t="s">
        <v>7850</v>
      </c>
    </row>
    <row r="149" spans="1:9" hidden="1">
      <c r="A149" s="316" t="s">
        <v>685</v>
      </c>
      <c r="B149" s="316" t="s">
        <v>283</v>
      </c>
      <c r="C149" s="316" t="s">
        <v>285</v>
      </c>
      <c r="D149" s="316" t="s">
        <v>1039</v>
      </c>
      <c r="E149" s="316" t="s">
        <v>1055</v>
      </c>
      <c r="F149" s="316" t="s">
        <v>42</v>
      </c>
      <c r="G149" s="317">
        <v>46047</v>
      </c>
      <c r="H149" s="317">
        <v>46047</v>
      </c>
      <c r="I149" s="316" t="s">
        <v>7851</v>
      </c>
    </row>
    <row r="150" spans="1:9" hidden="1">
      <c r="A150" s="316" t="s">
        <v>673</v>
      </c>
      <c r="B150" s="316" t="s">
        <v>283</v>
      </c>
      <c r="C150" s="316" t="s">
        <v>285</v>
      </c>
      <c r="D150" s="316" t="s">
        <v>1039</v>
      </c>
      <c r="E150" s="316" t="s">
        <v>1055</v>
      </c>
      <c r="F150" s="316" t="s">
        <v>672</v>
      </c>
      <c r="G150" s="317">
        <v>46024</v>
      </c>
      <c r="H150" s="317">
        <v>46031</v>
      </c>
      <c r="I150" s="316" t="s">
        <v>5508</v>
      </c>
    </row>
    <row r="151" spans="1:9" hidden="1">
      <c r="A151" s="316" t="s">
        <v>673</v>
      </c>
      <c r="B151" s="316" t="s">
        <v>475</v>
      </c>
      <c r="C151" s="316" t="s">
        <v>477</v>
      </c>
      <c r="D151" s="316" t="s">
        <v>1039</v>
      </c>
      <c r="E151" s="316" t="s">
        <v>1079</v>
      </c>
      <c r="F151" s="316" t="s">
        <v>672</v>
      </c>
      <c r="G151" s="317">
        <v>46036</v>
      </c>
      <c r="H151" s="317">
        <v>46042</v>
      </c>
      <c r="I151" s="316" t="s">
        <v>5460</v>
      </c>
    </row>
    <row r="152" spans="1:9" hidden="1">
      <c r="A152" s="316" t="s">
        <v>673</v>
      </c>
      <c r="B152" s="316" t="s">
        <v>475</v>
      </c>
      <c r="C152" s="316" t="s">
        <v>477</v>
      </c>
      <c r="D152" s="316" t="s">
        <v>1039</v>
      </c>
      <c r="E152" s="316" t="s">
        <v>1079</v>
      </c>
      <c r="F152" s="316" t="s">
        <v>672</v>
      </c>
      <c r="G152" s="317">
        <v>46066</v>
      </c>
      <c r="H152" s="317">
        <v>46072</v>
      </c>
      <c r="I152" s="316" t="s">
        <v>5411</v>
      </c>
    </row>
    <row r="153" spans="1:9" hidden="1">
      <c r="A153" s="316" t="s">
        <v>40</v>
      </c>
      <c r="B153" s="316" t="s">
        <v>475</v>
      </c>
      <c r="C153" s="316" t="s">
        <v>477</v>
      </c>
      <c r="D153" s="316" t="s">
        <v>1039</v>
      </c>
      <c r="E153" s="316" t="s">
        <v>1079</v>
      </c>
      <c r="F153" s="316" t="s">
        <v>693</v>
      </c>
      <c r="G153" s="317">
        <v>46060</v>
      </c>
      <c r="H153" s="317">
        <v>46061</v>
      </c>
      <c r="I153" s="316" t="s">
        <v>7773</v>
      </c>
    </row>
    <row r="154" spans="1:9" hidden="1">
      <c r="A154" s="316" t="s">
        <v>673</v>
      </c>
      <c r="B154" s="316" t="s">
        <v>475</v>
      </c>
      <c r="C154" s="316" t="s">
        <v>477</v>
      </c>
      <c r="D154" s="316" t="s">
        <v>1039</v>
      </c>
      <c r="E154" s="316" t="s">
        <v>1079</v>
      </c>
      <c r="F154" s="316" t="s">
        <v>672</v>
      </c>
      <c r="G154" s="317">
        <v>46094</v>
      </c>
      <c r="H154" s="317">
        <v>46100</v>
      </c>
      <c r="I154" s="316" t="s">
        <v>7756</v>
      </c>
    </row>
    <row r="155" spans="1:9" hidden="1">
      <c r="A155" s="316" t="s">
        <v>40</v>
      </c>
      <c r="B155" s="316" t="s">
        <v>352</v>
      </c>
      <c r="C155" s="316" t="s">
        <v>354</v>
      </c>
      <c r="D155" s="316" t="s">
        <v>1039</v>
      </c>
      <c r="E155" s="316" t="s">
        <v>661</v>
      </c>
      <c r="F155" s="316" t="s">
        <v>693</v>
      </c>
      <c r="G155" s="317">
        <v>46051</v>
      </c>
      <c r="H155" s="317">
        <v>46051</v>
      </c>
      <c r="I155" s="316" t="s">
        <v>5431</v>
      </c>
    </row>
    <row r="156" spans="1:9" hidden="1">
      <c r="A156" s="316" t="s">
        <v>673</v>
      </c>
      <c r="B156" s="316" t="s">
        <v>548</v>
      </c>
      <c r="C156" s="316" t="s">
        <v>550</v>
      </c>
      <c r="D156" s="316" t="s">
        <v>1039</v>
      </c>
      <c r="E156" s="316" t="s">
        <v>1115</v>
      </c>
      <c r="F156" s="316" t="s">
        <v>672</v>
      </c>
      <c r="G156" s="317">
        <v>46050</v>
      </c>
      <c r="H156" s="317">
        <v>46056</v>
      </c>
      <c r="I156" s="316" t="s">
        <v>5447</v>
      </c>
    </row>
    <row r="157" spans="1:9" hidden="1">
      <c r="A157" s="316" t="s">
        <v>673</v>
      </c>
      <c r="B157" s="316" t="s">
        <v>548</v>
      </c>
      <c r="C157" s="316" t="s">
        <v>550</v>
      </c>
      <c r="D157" s="316" t="s">
        <v>1039</v>
      </c>
      <c r="E157" s="316" t="s">
        <v>1115</v>
      </c>
      <c r="F157" s="316" t="s">
        <v>672</v>
      </c>
      <c r="G157" s="317">
        <v>46078</v>
      </c>
      <c r="H157" s="317">
        <v>46084</v>
      </c>
      <c r="I157" s="316" t="s">
        <v>5411</v>
      </c>
    </row>
    <row r="158" spans="1:9" hidden="1">
      <c r="A158" s="316" t="s">
        <v>673</v>
      </c>
      <c r="B158" s="316" t="s">
        <v>427</v>
      </c>
      <c r="C158" s="316" t="s">
        <v>429</v>
      </c>
      <c r="D158" s="316" t="s">
        <v>1039</v>
      </c>
      <c r="E158" s="316" t="s">
        <v>1079</v>
      </c>
      <c r="F158" s="316" t="s">
        <v>672</v>
      </c>
      <c r="G158" s="317">
        <v>46064</v>
      </c>
      <c r="H158" s="317">
        <v>46070</v>
      </c>
      <c r="I158" s="316" t="s">
        <v>5417</v>
      </c>
    </row>
    <row r="159" spans="1:9" hidden="1">
      <c r="A159" s="316" t="s">
        <v>673</v>
      </c>
      <c r="B159" s="316" t="s">
        <v>427</v>
      </c>
      <c r="C159" s="316" t="s">
        <v>429</v>
      </c>
      <c r="D159" s="316" t="s">
        <v>1039</v>
      </c>
      <c r="E159" s="316" t="s">
        <v>1079</v>
      </c>
      <c r="F159" s="316" t="s">
        <v>672</v>
      </c>
      <c r="G159" s="317">
        <v>46092</v>
      </c>
      <c r="H159" s="317">
        <v>46098</v>
      </c>
      <c r="I159" s="316" t="s">
        <v>5412</v>
      </c>
    </row>
    <row r="160" spans="1:9" hidden="1">
      <c r="A160" s="316" t="s">
        <v>673</v>
      </c>
      <c r="B160" s="316" t="s">
        <v>509</v>
      </c>
      <c r="C160" s="316" t="s">
        <v>511</v>
      </c>
      <c r="D160" s="316" t="s">
        <v>1039</v>
      </c>
      <c r="E160" s="316" t="s">
        <v>1079</v>
      </c>
      <c r="F160" s="316" t="s">
        <v>672</v>
      </c>
      <c r="G160" s="317">
        <v>46049</v>
      </c>
      <c r="H160" s="317">
        <v>46056</v>
      </c>
      <c r="I160" s="316" t="s">
        <v>5449</v>
      </c>
    </row>
    <row r="161" spans="1:9" hidden="1">
      <c r="A161" s="316" t="s">
        <v>673</v>
      </c>
      <c r="B161" s="316" t="s">
        <v>509</v>
      </c>
      <c r="C161" s="316" t="s">
        <v>511</v>
      </c>
      <c r="D161" s="316" t="s">
        <v>1039</v>
      </c>
      <c r="E161" s="316" t="s">
        <v>1079</v>
      </c>
      <c r="F161" s="316" t="s">
        <v>672</v>
      </c>
      <c r="G161" s="317">
        <v>46080</v>
      </c>
      <c r="H161" s="317">
        <v>46086</v>
      </c>
      <c r="I161" s="316" t="s">
        <v>5411</v>
      </c>
    </row>
    <row r="162" spans="1:9" hidden="1">
      <c r="A162" s="316" t="s">
        <v>673</v>
      </c>
      <c r="B162" s="316" t="s">
        <v>509</v>
      </c>
      <c r="C162" s="316" t="s">
        <v>511</v>
      </c>
      <c r="D162" s="316" t="s">
        <v>1039</v>
      </c>
      <c r="E162" s="316" t="s">
        <v>1079</v>
      </c>
      <c r="F162" s="316" t="s">
        <v>672</v>
      </c>
      <c r="G162" s="317">
        <v>46108</v>
      </c>
      <c r="H162" s="317">
        <v>46114</v>
      </c>
      <c r="I162" s="316" t="s">
        <v>5412</v>
      </c>
    </row>
    <row r="163" spans="1:9" hidden="1">
      <c r="A163" s="316" t="s">
        <v>673</v>
      </c>
      <c r="B163" s="316" t="s">
        <v>529</v>
      </c>
      <c r="C163" s="316" t="s">
        <v>1318</v>
      </c>
      <c r="D163" s="316" t="s">
        <v>1039</v>
      </c>
      <c r="E163" s="316" t="s">
        <v>1079</v>
      </c>
      <c r="F163" s="316" t="s">
        <v>672</v>
      </c>
      <c r="G163" s="317">
        <v>46096</v>
      </c>
      <c r="H163" s="317">
        <v>46102</v>
      </c>
      <c r="I163" s="316" t="s">
        <v>938</v>
      </c>
    </row>
    <row r="164" spans="1:9" hidden="1">
      <c r="A164" s="316" t="s">
        <v>673</v>
      </c>
      <c r="B164" s="316" t="s">
        <v>529</v>
      </c>
      <c r="C164" s="316" t="s">
        <v>1318</v>
      </c>
      <c r="D164" s="316" t="s">
        <v>1039</v>
      </c>
      <c r="E164" s="316" t="s">
        <v>1079</v>
      </c>
      <c r="F164" s="316" t="s">
        <v>672</v>
      </c>
      <c r="G164" s="317">
        <v>46038</v>
      </c>
      <c r="H164" s="317">
        <v>46044</v>
      </c>
      <c r="I164" s="316" t="s">
        <v>5488</v>
      </c>
    </row>
    <row r="165" spans="1:9" hidden="1">
      <c r="A165" s="316" t="s">
        <v>673</v>
      </c>
      <c r="B165" s="316" t="s">
        <v>529</v>
      </c>
      <c r="C165" s="316" t="s">
        <v>1318</v>
      </c>
      <c r="D165" s="316" t="s">
        <v>1039</v>
      </c>
      <c r="E165" s="316" t="s">
        <v>1079</v>
      </c>
      <c r="F165" s="316" t="s">
        <v>672</v>
      </c>
      <c r="G165" s="317">
        <v>46067</v>
      </c>
      <c r="H165" s="317">
        <v>46073</v>
      </c>
      <c r="I165" s="316" t="s">
        <v>5411</v>
      </c>
    </row>
    <row r="166" spans="1:9" hidden="1">
      <c r="A166" s="316" t="s">
        <v>673</v>
      </c>
      <c r="B166" s="316" t="s">
        <v>658</v>
      </c>
      <c r="C166" s="316" t="s">
        <v>660</v>
      </c>
      <c r="D166" s="316" t="s">
        <v>1039</v>
      </c>
      <c r="E166" s="316" t="s">
        <v>661</v>
      </c>
      <c r="F166" s="316" t="s">
        <v>672</v>
      </c>
      <c r="G166" s="317">
        <v>46064</v>
      </c>
      <c r="H166" s="317">
        <v>46070</v>
      </c>
      <c r="I166" s="316" t="s">
        <v>5474</v>
      </c>
    </row>
    <row r="167" spans="1:9" hidden="1">
      <c r="A167" s="316" t="s">
        <v>673</v>
      </c>
      <c r="B167" s="316" t="s">
        <v>658</v>
      </c>
      <c r="C167" s="316" t="s">
        <v>660</v>
      </c>
      <c r="D167" s="316" t="s">
        <v>1039</v>
      </c>
      <c r="E167" s="316" t="s">
        <v>661</v>
      </c>
      <c r="F167" s="316" t="s">
        <v>672</v>
      </c>
      <c r="G167" s="317">
        <v>46092</v>
      </c>
      <c r="H167" s="317">
        <v>46098</v>
      </c>
      <c r="I167" s="316" t="s">
        <v>5411</v>
      </c>
    </row>
    <row r="168" spans="1:9" hidden="1">
      <c r="A168" s="316" t="s">
        <v>673</v>
      </c>
      <c r="B168" s="316" t="s">
        <v>614</v>
      </c>
      <c r="C168" s="316" t="s">
        <v>616</v>
      </c>
      <c r="D168" s="316" t="s">
        <v>990</v>
      </c>
      <c r="E168" s="316" t="s">
        <v>649</v>
      </c>
      <c r="F168" s="316" t="s">
        <v>672</v>
      </c>
      <c r="G168" s="317">
        <v>46045</v>
      </c>
      <c r="H168" s="317">
        <v>46053</v>
      </c>
      <c r="I168" s="316" t="s">
        <v>938</v>
      </c>
    </row>
    <row r="169" spans="1:9" hidden="1">
      <c r="A169" s="316" t="s">
        <v>680</v>
      </c>
      <c r="B169" s="316" t="s">
        <v>180</v>
      </c>
      <c r="C169" s="316" t="s">
        <v>182</v>
      </c>
      <c r="D169" s="316" t="s">
        <v>990</v>
      </c>
      <c r="E169" s="316" t="s">
        <v>1016</v>
      </c>
      <c r="F169" s="316" t="s">
        <v>679</v>
      </c>
      <c r="G169" s="317">
        <v>46042</v>
      </c>
      <c r="H169" s="317">
        <v>46042</v>
      </c>
      <c r="I169" s="316" t="s">
        <v>5467</v>
      </c>
    </row>
    <row r="170" spans="1:9" hidden="1">
      <c r="A170" s="316" t="s">
        <v>680</v>
      </c>
      <c r="B170" s="316" t="s">
        <v>180</v>
      </c>
      <c r="C170" s="316" t="s">
        <v>182</v>
      </c>
      <c r="D170" s="316" t="s">
        <v>990</v>
      </c>
      <c r="E170" s="316" t="s">
        <v>1016</v>
      </c>
      <c r="F170" s="316" t="s">
        <v>679</v>
      </c>
      <c r="G170" s="317">
        <v>46032</v>
      </c>
      <c r="H170" s="317">
        <v>46032</v>
      </c>
      <c r="I170" s="316" t="s">
        <v>7754</v>
      </c>
    </row>
    <row r="171" spans="1:9" hidden="1">
      <c r="A171" s="316" t="s">
        <v>673</v>
      </c>
      <c r="B171" s="316" t="s">
        <v>646</v>
      </c>
      <c r="C171" s="316" t="s">
        <v>648</v>
      </c>
      <c r="D171" s="316" t="s">
        <v>990</v>
      </c>
      <c r="E171" s="316" t="s">
        <v>649</v>
      </c>
      <c r="F171" s="316" t="s">
        <v>672</v>
      </c>
      <c r="G171" s="317">
        <v>46068</v>
      </c>
      <c r="H171" s="317">
        <v>46075</v>
      </c>
      <c r="I171" s="316" t="s">
        <v>5614</v>
      </c>
    </row>
    <row r="172" spans="1:9" hidden="1">
      <c r="A172" s="316" t="s">
        <v>673</v>
      </c>
      <c r="B172" s="316" t="s">
        <v>646</v>
      </c>
      <c r="C172" s="316" t="s">
        <v>648</v>
      </c>
      <c r="D172" s="316" t="s">
        <v>990</v>
      </c>
      <c r="E172" s="316" t="s">
        <v>649</v>
      </c>
      <c r="F172" s="316" t="s">
        <v>672</v>
      </c>
      <c r="G172" s="317">
        <v>46100</v>
      </c>
      <c r="H172" s="317">
        <v>46106</v>
      </c>
      <c r="I172" s="316" t="s">
        <v>5412</v>
      </c>
    </row>
    <row r="173" spans="1:9" hidden="1">
      <c r="A173" s="316" t="s">
        <v>673</v>
      </c>
      <c r="B173" s="316" t="s">
        <v>330</v>
      </c>
      <c r="C173" s="316" t="s">
        <v>332</v>
      </c>
      <c r="D173" s="316" t="s">
        <v>973</v>
      </c>
      <c r="E173" s="316" t="s">
        <v>974</v>
      </c>
      <c r="F173" s="316" t="s">
        <v>672</v>
      </c>
      <c r="G173" s="317">
        <v>46041</v>
      </c>
      <c r="H173" s="317">
        <v>46047</v>
      </c>
      <c r="I173" s="316" t="s">
        <v>5470</v>
      </c>
    </row>
    <row r="174" spans="1:9" hidden="1">
      <c r="A174" s="316" t="s">
        <v>673</v>
      </c>
      <c r="B174" s="316" t="s">
        <v>330</v>
      </c>
      <c r="C174" s="316" t="s">
        <v>332</v>
      </c>
      <c r="D174" s="316" t="s">
        <v>973</v>
      </c>
      <c r="E174" s="316" t="s">
        <v>974</v>
      </c>
      <c r="F174" s="316" t="s">
        <v>672</v>
      </c>
      <c r="G174" s="317">
        <v>46071</v>
      </c>
      <c r="H174" s="317">
        <v>46078</v>
      </c>
      <c r="I174" s="316" t="s">
        <v>5426</v>
      </c>
    </row>
    <row r="175" spans="1:9" hidden="1">
      <c r="A175" s="316" t="s">
        <v>40</v>
      </c>
      <c r="B175" s="316" t="s">
        <v>330</v>
      </c>
      <c r="C175" s="316" t="s">
        <v>332</v>
      </c>
      <c r="D175" s="316" t="s">
        <v>973</v>
      </c>
      <c r="E175" s="316" t="s">
        <v>974</v>
      </c>
      <c r="F175" s="316" t="s">
        <v>693</v>
      </c>
      <c r="G175" s="317">
        <v>46052</v>
      </c>
      <c r="H175" s="317">
        <v>46054</v>
      </c>
      <c r="I175" s="316" t="s">
        <v>5626</v>
      </c>
    </row>
    <row r="176" spans="1:9" hidden="1">
      <c r="A176" s="316" t="s">
        <v>673</v>
      </c>
      <c r="B176" s="316" t="s">
        <v>330</v>
      </c>
      <c r="C176" s="316" t="s">
        <v>332</v>
      </c>
      <c r="D176" s="316" t="s">
        <v>973</v>
      </c>
      <c r="E176" s="316" t="s">
        <v>974</v>
      </c>
      <c r="F176" s="316" t="s">
        <v>672</v>
      </c>
      <c r="G176" s="317">
        <v>46097</v>
      </c>
      <c r="H176" s="317">
        <v>46103</v>
      </c>
      <c r="I176" s="316" t="s">
        <v>7748</v>
      </c>
    </row>
    <row r="177" spans="1:9" hidden="1">
      <c r="A177" s="316" t="s">
        <v>673</v>
      </c>
      <c r="B177" s="316" t="s">
        <v>309</v>
      </c>
      <c r="C177" s="316" t="s">
        <v>311</v>
      </c>
      <c r="D177" s="316" t="s">
        <v>973</v>
      </c>
      <c r="E177" s="316" t="s">
        <v>1022</v>
      </c>
      <c r="F177" s="316" t="s">
        <v>672</v>
      </c>
      <c r="G177" s="317">
        <v>46054</v>
      </c>
      <c r="H177" s="317">
        <v>46060</v>
      </c>
      <c r="I177" s="316" t="s">
        <v>5442</v>
      </c>
    </row>
    <row r="178" spans="1:9" hidden="1">
      <c r="A178" s="316" t="s">
        <v>673</v>
      </c>
      <c r="B178" s="316" t="s">
        <v>309</v>
      </c>
      <c r="C178" s="316" t="s">
        <v>311</v>
      </c>
      <c r="D178" s="316" t="s">
        <v>973</v>
      </c>
      <c r="E178" s="316" t="s">
        <v>1022</v>
      </c>
      <c r="F178" s="316" t="s">
        <v>672</v>
      </c>
      <c r="G178" s="317">
        <v>46079</v>
      </c>
      <c r="H178" s="317">
        <v>46085</v>
      </c>
      <c r="I178" s="316" t="s">
        <v>5417</v>
      </c>
    </row>
    <row r="179" spans="1:9" hidden="1">
      <c r="A179" s="316" t="s">
        <v>673</v>
      </c>
      <c r="B179" s="316" t="s">
        <v>309</v>
      </c>
      <c r="C179" s="316" t="s">
        <v>311</v>
      </c>
      <c r="D179" s="316" t="s">
        <v>973</v>
      </c>
      <c r="E179" s="316" t="s">
        <v>1022</v>
      </c>
      <c r="F179" s="316" t="s">
        <v>672</v>
      </c>
      <c r="G179" s="317">
        <v>46107</v>
      </c>
      <c r="H179" s="317">
        <v>46113</v>
      </c>
      <c r="I179" s="316" t="s">
        <v>5412</v>
      </c>
    </row>
    <row r="180" spans="1:9" hidden="1">
      <c r="A180" s="316" t="s">
        <v>673</v>
      </c>
      <c r="B180" s="316" t="s">
        <v>373</v>
      </c>
      <c r="C180" s="316" t="s">
        <v>375</v>
      </c>
      <c r="D180" s="316" t="s">
        <v>973</v>
      </c>
      <c r="E180" s="316" t="s">
        <v>1022</v>
      </c>
      <c r="F180" s="316" t="s">
        <v>672</v>
      </c>
      <c r="G180" s="317">
        <v>46096</v>
      </c>
      <c r="H180" s="317">
        <v>46103</v>
      </c>
      <c r="I180" s="316" t="s">
        <v>7757</v>
      </c>
    </row>
    <row r="181" spans="1:9" hidden="1">
      <c r="A181" s="316" t="s">
        <v>673</v>
      </c>
      <c r="B181" s="316" t="s">
        <v>373</v>
      </c>
      <c r="C181" s="316" t="s">
        <v>375</v>
      </c>
      <c r="D181" s="316" t="s">
        <v>973</v>
      </c>
      <c r="E181" s="316" t="s">
        <v>1022</v>
      </c>
      <c r="F181" s="316" t="s">
        <v>672</v>
      </c>
      <c r="G181" s="317">
        <v>46039</v>
      </c>
      <c r="H181" s="317">
        <v>46045</v>
      </c>
      <c r="I181" s="316" t="s">
        <v>5481</v>
      </c>
    </row>
    <row r="182" spans="1:9" hidden="1">
      <c r="A182" s="316" t="s">
        <v>673</v>
      </c>
      <c r="B182" s="316" t="s">
        <v>373</v>
      </c>
      <c r="C182" s="316" t="s">
        <v>375</v>
      </c>
      <c r="D182" s="316" t="s">
        <v>973</v>
      </c>
      <c r="E182" s="316" t="s">
        <v>1022</v>
      </c>
      <c r="F182" s="316" t="s">
        <v>672</v>
      </c>
      <c r="G182" s="317">
        <v>46056</v>
      </c>
      <c r="H182" s="317">
        <v>46072</v>
      </c>
      <c r="I182" s="316" t="s">
        <v>5438</v>
      </c>
    </row>
    <row r="183" spans="1:9" hidden="1">
      <c r="A183" s="316" t="s">
        <v>673</v>
      </c>
      <c r="B183" s="316" t="s">
        <v>216</v>
      </c>
      <c r="C183" s="316" t="s">
        <v>1126</v>
      </c>
      <c r="D183" s="316" t="s">
        <v>973</v>
      </c>
      <c r="E183" s="316" t="s">
        <v>1128</v>
      </c>
      <c r="F183" s="316" t="s">
        <v>672</v>
      </c>
      <c r="G183" s="317">
        <v>46035</v>
      </c>
      <c r="H183" s="317">
        <v>46041</v>
      </c>
      <c r="I183" s="316" t="s">
        <v>707</v>
      </c>
    </row>
    <row r="184" spans="1:9" hidden="1">
      <c r="A184" s="316" t="s">
        <v>673</v>
      </c>
      <c r="B184" s="316" t="s">
        <v>216</v>
      </c>
      <c r="C184" s="316" t="s">
        <v>1126</v>
      </c>
      <c r="D184" s="316" t="s">
        <v>973</v>
      </c>
      <c r="E184" s="316" t="s">
        <v>1128</v>
      </c>
      <c r="F184" s="316" t="s">
        <v>672</v>
      </c>
      <c r="G184" s="317">
        <v>46058</v>
      </c>
      <c r="H184" s="317">
        <v>46064</v>
      </c>
      <c r="I184" s="316" t="s">
        <v>5437</v>
      </c>
    </row>
    <row r="185" spans="1:9" hidden="1">
      <c r="A185" s="316" t="s">
        <v>40</v>
      </c>
      <c r="B185" s="316" t="s">
        <v>291</v>
      </c>
      <c r="C185" s="316" t="s">
        <v>293</v>
      </c>
      <c r="D185" s="316" t="s">
        <v>1069</v>
      </c>
      <c r="E185" s="316" t="s">
        <v>294</v>
      </c>
      <c r="F185" s="316" t="s">
        <v>693</v>
      </c>
      <c r="G185" s="317">
        <v>46024</v>
      </c>
      <c r="H185" s="317">
        <v>46026</v>
      </c>
      <c r="I185" s="316" t="s">
        <v>938</v>
      </c>
    </row>
    <row r="186" spans="1:9" hidden="1">
      <c r="A186" s="316" t="s">
        <v>673</v>
      </c>
      <c r="B186" s="316" t="s">
        <v>291</v>
      </c>
      <c r="C186" s="316" t="s">
        <v>293</v>
      </c>
      <c r="D186" s="316" t="s">
        <v>1069</v>
      </c>
      <c r="E186" s="316" t="s">
        <v>294</v>
      </c>
      <c r="F186" s="316" t="s">
        <v>672</v>
      </c>
      <c r="G186" s="317">
        <v>46055</v>
      </c>
      <c r="H186" s="317">
        <v>46063</v>
      </c>
      <c r="I186" s="316" t="s">
        <v>5439</v>
      </c>
    </row>
    <row r="187" spans="1:9" hidden="1">
      <c r="A187" s="316" t="s">
        <v>673</v>
      </c>
      <c r="B187" s="316" t="s">
        <v>291</v>
      </c>
      <c r="C187" s="316" t="s">
        <v>293</v>
      </c>
      <c r="D187" s="316" t="s">
        <v>1069</v>
      </c>
      <c r="E187" s="316" t="s">
        <v>294</v>
      </c>
      <c r="F187" s="316" t="s">
        <v>672</v>
      </c>
      <c r="G187" s="317">
        <v>46081</v>
      </c>
      <c r="H187" s="317">
        <v>46086</v>
      </c>
      <c r="I187" s="316" t="s">
        <v>938</v>
      </c>
    </row>
    <row r="188" spans="1:9" hidden="1">
      <c r="A188" s="316" t="s">
        <v>673</v>
      </c>
      <c r="B188" s="316" t="s">
        <v>291</v>
      </c>
      <c r="C188" s="316" t="s">
        <v>293</v>
      </c>
      <c r="D188" s="316" t="s">
        <v>1069</v>
      </c>
      <c r="E188" s="316" t="s">
        <v>294</v>
      </c>
      <c r="F188" s="316" t="s">
        <v>672</v>
      </c>
      <c r="G188" s="317">
        <v>46108</v>
      </c>
      <c r="H188" s="317">
        <v>46115</v>
      </c>
      <c r="I188" s="316" t="s">
        <v>7772</v>
      </c>
    </row>
    <row r="189" spans="1:9" hidden="1">
      <c r="A189" s="316" t="s">
        <v>40</v>
      </c>
      <c r="B189" s="316" t="s">
        <v>449</v>
      </c>
      <c r="C189" s="316" t="s">
        <v>451</v>
      </c>
      <c r="D189" s="316" t="s">
        <v>1069</v>
      </c>
      <c r="E189" s="316" t="s">
        <v>1073</v>
      </c>
      <c r="F189" s="316" t="s">
        <v>693</v>
      </c>
      <c r="G189" s="317">
        <v>46023</v>
      </c>
      <c r="H189" s="317">
        <v>46026</v>
      </c>
      <c r="I189" s="316" t="s">
        <v>938</v>
      </c>
    </row>
    <row r="190" spans="1:9" hidden="1">
      <c r="A190" s="316" t="s">
        <v>40</v>
      </c>
      <c r="B190" s="316" t="s">
        <v>449</v>
      </c>
      <c r="C190" s="316" t="s">
        <v>451</v>
      </c>
      <c r="D190" s="316" t="s">
        <v>1069</v>
      </c>
      <c r="E190" s="316" t="s">
        <v>1073</v>
      </c>
      <c r="F190" s="316" t="s">
        <v>693</v>
      </c>
      <c r="G190" s="317">
        <v>46063</v>
      </c>
      <c r="H190" s="317">
        <v>46068</v>
      </c>
      <c r="I190" s="316" t="s">
        <v>7838</v>
      </c>
    </row>
    <row r="191" spans="1:9" hidden="1">
      <c r="A191" s="316" t="s">
        <v>40</v>
      </c>
      <c r="B191" s="316" t="s">
        <v>449</v>
      </c>
      <c r="C191" s="316" t="s">
        <v>451</v>
      </c>
      <c r="D191" s="316" t="s">
        <v>1069</v>
      </c>
      <c r="E191" s="316" t="s">
        <v>1073</v>
      </c>
      <c r="F191" s="316" t="s">
        <v>693</v>
      </c>
      <c r="G191" s="317">
        <v>46081</v>
      </c>
      <c r="H191" s="317">
        <v>46086</v>
      </c>
      <c r="I191" s="316" t="s">
        <v>938</v>
      </c>
    </row>
    <row r="192" spans="1:9" hidden="1">
      <c r="A192" s="316" t="s">
        <v>685</v>
      </c>
      <c r="B192" s="316" t="s">
        <v>449</v>
      </c>
      <c r="C192" s="316" t="s">
        <v>451</v>
      </c>
      <c r="D192" s="316" t="s">
        <v>1069</v>
      </c>
      <c r="E192" s="316" t="s">
        <v>1073</v>
      </c>
      <c r="F192" s="316" t="s">
        <v>42</v>
      </c>
      <c r="G192" s="317">
        <v>46043</v>
      </c>
      <c r="H192" s="317">
        <v>46048</v>
      </c>
      <c r="I192" s="316" t="s">
        <v>7852</v>
      </c>
    </row>
    <row r="193" spans="1:9" hidden="1">
      <c r="A193" s="316" t="s">
        <v>685</v>
      </c>
      <c r="B193" s="316" t="s">
        <v>449</v>
      </c>
      <c r="C193" s="316" t="s">
        <v>451</v>
      </c>
      <c r="D193" s="316" t="s">
        <v>1069</v>
      </c>
      <c r="E193" s="316" t="s">
        <v>1073</v>
      </c>
      <c r="F193" s="316" t="s">
        <v>42</v>
      </c>
      <c r="G193" s="317">
        <v>46050</v>
      </c>
      <c r="H193" s="317">
        <v>46050</v>
      </c>
      <c r="I193" s="316" t="s">
        <v>7853</v>
      </c>
    </row>
    <row r="194" spans="1:9" hidden="1">
      <c r="A194" s="316" t="s">
        <v>673</v>
      </c>
      <c r="B194" s="316" t="s">
        <v>449</v>
      </c>
      <c r="C194" s="316" t="s">
        <v>451</v>
      </c>
      <c r="D194" s="316" t="s">
        <v>1069</v>
      </c>
      <c r="E194" s="316" t="s">
        <v>1073</v>
      </c>
      <c r="F194" s="316" t="s">
        <v>672</v>
      </c>
      <c r="G194" s="317">
        <v>46054</v>
      </c>
      <c r="H194" s="317">
        <v>46062</v>
      </c>
      <c r="I194" s="316" t="s">
        <v>7854</v>
      </c>
    </row>
    <row r="195" spans="1:9" hidden="1">
      <c r="A195" s="316" t="s">
        <v>40</v>
      </c>
      <c r="B195" s="316" t="s">
        <v>434</v>
      </c>
      <c r="C195" s="316" t="s">
        <v>436</v>
      </c>
      <c r="D195" s="316" t="s">
        <v>1069</v>
      </c>
      <c r="E195" s="316" t="s">
        <v>1082</v>
      </c>
      <c r="F195" s="316" t="s">
        <v>693</v>
      </c>
      <c r="G195" s="317">
        <v>46024</v>
      </c>
      <c r="H195" s="317">
        <v>46027</v>
      </c>
      <c r="I195" s="316" t="s">
        <v>938</v>
      </c>
    </row>
    <row r="196" spans="1:9" hidden="1">
      <c r="A196" s="316" t="s">
        <v>673</v>
      </c>
      <c r="B196" s="316" t="s">
        <v>434</v>
      </c>
      <c r="C196" s="316" t="s">
        <v>436</v>
      </c>
      <c r="D196" s="316" t="s">
        <v>1069</v>
      </c>
      <c r="E196" s="316" t="s">
        <v>1082</v>
      </c>
      <c r="F196" s="316" t="s">
        <v>672</v>
      </c>
      <c r="G196" s="317">
        <v>46105</v>
      </c>
      <c r="H196" s="317">
        <v>46098</v>
      </c>
      <c r="I196" s="316" t="s">
        <v>5412</v>
      </c>
    </row>
    <row r="197" spans="1:9" hidden="1">
      <c r="A197" s="316" t="s">
        <v>40</v>
      </c>
      <c r="B197" s="316" t="s">
        <v>434</v>
      </c>
      <c r="C197" s="316" t="s">
        <v>436</v>
      </c>
      <c r="D197" s="316" t="s">
        <v>1069</v>
      </c>
      <c r="E197" s="316" t="s">
        <v>1082</v>
      </c>
      <c r="F197" s="316" t="s">
        <v>693</v>
      </c>
      <c r="G197" s="317">
        <v>46088</v>
      </c>
      <c r="H197" s="317">
        <v>46092</v>
      </c>
      <c r="I197" s="316" t="s">
        <v>938</v>
      </c>
    </row>
    <row r="198" spans="1:9" hidden="1">
      <c r="A198" s="316" t="s">
        <v>673</v>
      </c>
      <c r="B198" s="316" t="s">
        <v>434</v>
      </c>
      <c r="C198" s="316" t="s">
        <v>436</v>
      </c>
      <c r="D198" s="316" t="s">
        <v>1069</v>
      </c>
      <c r="E198" s="316" t="s">
        <v>1082</v>
      </c>
      <c r="F198" s="316" t="s">
        <v>672</v>
      </c>
      <c r="G198" s="317">
        <v>46051</v>
      </c>
      <c r="H198" s="317">
        <v>46056</v>
      </c>
      <c r="I198" s="316" t="s">
        <v>7836</v>
      </c>
    </row>
    <row r="199" spans="1:9" hidden="1">
      <c r="A199" s="316" t="s">
        <v>673</v>
      </c>
      <c r="B199" s="316" t="s">
        <v>434</v>
      </c>
      <c r="C199" s="316" t="s">
        <v>436</v>
      </c>
      <c r="D199" s="316" t="s">
        <v>1069</v>
      </c>
      <c r="E199" s="316" t="s">
        <v>1082</v>
      </c>
      <c r="F199" s="316" t="s">
        <v>672</v>
      </c>
      <c r="G199" s="317">
        <v>46073</v>
      </c>
      <c r="H199" s="317">
        <v>46079</v>
      </c>
      <c r="I199" s="316" t="s">
        <v>7860</v>
      </c>
    </row>
    <row r="200" spans="1:9" hidden="1">
      <c r="A200" s="316" t="s">
        <v>673</v>
      </c>
      <c r="B200" s="316" t="s">
        <v>187</v>
      </c>
      <c r="C200" s="316" t="s">
        <v>189</v>
      </c>
      <c r="D200" s="316" t="s">
        <v>1069</v>
      </c>
      <c r="E200" s="316" t="s">
        <v>1088</v>
      </c>
      <c r="F200" s="316" t="s">
        <v>672</v>
      </c>
      <c r="G200" s="317">
        <v>46048</v>
      </c>
      <c r="H200" s="317">
        <v>46054</v>
      </c>
      <c r="I200" s="316" t="s">
        <v>5434</v>
      </c>
    </row>
    <row r="201" spans="1:9" hidden="1">
      <c r="A201" s="316" t="s">
        <v>673</v>
      </c>
      <c r="B201" s="316" t="s">
        <v>187</v>
      </c>
      <c r="C201" s="316" t="s">
        <v>189</v>
      </c>
      <c r="D201" s="316" t="s">
        <v>1069</v>
      </c>
      <c r="E201" s="316" t="s">
        <v>1088</v>
      </c>
      <c r="F201" s="316" t="s">
        <v>672</v>
      </c>
      <c r="G201" s="317">
        <v>46076</v>
      </c>
      <c r="H201" s="317">
        <v>46082</v>
      </c>
      <c r="I201" s="316" t="s">
        <v>5417</v>
      </c>
    </row>
    <row r="202" spans="1:9" hidden="1">
      <c r="A202" s="316" t="s">
        <v>673</v>
      </c>
      <c r="B202" s="316" t="s">
        <v>187</v>
      </c>
      <c r="C202" s="316" t="s">
        <v>189</v>
      </c>
      <c r="D202" s="316" t="s">
        <v>1069</v>
      </c>
      <c r="E202" s="316" t="s">
        <v>1088</v>
      </c>
      <c r="F202" s="316" t="s">
        <v>672</v>
      </c>
      <c r="G202" s="317">
        <v>46109</v>
      </c>
      <c r="H202" s="317">
        <v>46117</v>
      </c>
      <c r="I202" s="316" t="s">
        <v>7774</v>
      </c>
    </row>
    <row r="203" spans="1:9" hidden="1">
      <c r="A203" s="316" t="s">
        <v>40</v>
      </c>
      <c r="B203" s="316" t="s">
        <v>840</v>
      </c>
      <c r="C203" s="316" t="s">
        <v>842</v>
      </c>
      <c r="D203" s="316" t="s">
        <v>1069</v>
      </c>
      <c r="E203" s="316" t="s">
        <v>1092</v>
      </c>
      <c r="F203" s="316" t="s">
        <v>693</v>
      </c>
      <c r="G203" s="317">
        <v>46041</v>
      </c>
      <c r="H203" s="317">
        <v>46046</v>
      </c>
      <c r="I203" s="316" t="s">
        <v>5475</v>
      </c>
    </row>
    <row r="204" spans="1:9" hidden="1">
      <c r="A204" s="316" t="s">
        <v>40</v>
      </c>
      <c r="B204" s="316" t="s">
        <v>790</v>
      </c>
      <c r="C204" s="316" t="s">
        <v>792</v>
      </c>
      <c r="D204" s="316" t="s">
        <v>1069</v>
      </c>
      <c r="E204" s="316" t="s">
        <v>789</v>
      </c>
      <c r="F204" s="316" t="s">
        <v>693</v>
      </c>
      <c r="G204" s="317">
        <v>46064</v>
      </c>
      <c r="H204" s="317">
        <v>46068</v>
      </c>
      <c r="I204" s="316" t="s">
        <v>7777</v>
      </c>
    </row>
    <row r="205" spans="1:9" hidden="1">
      <c r="A205" s="316" t="s">
        <v>673</v>
      </c>
      <c r="B205" s="316" t="s">
        <v>465</v>
      </c>
      <c r="C205" s="316" t="s">
        <v>467</v>
      </c>
      <c r="D205" s="316" t="s">
        <v>1069</v>
      </c>
      <c r="E205" s="316" t="s">
        <v>1158</v>
      </c>
      <c r="F205" s="316" t="s">
        <v>672</v>
      </c>
      <c r="G205" s="317">
        <v>46041</v>
      </c>
      <c r="H205" s="317">
        <v>46047</v>
      </c>
      <c r="I205" s="316" t="s">
        <v>5476</v>
      </c>
    </row>
    <row r="206" spans="1:9" hidden="1">
      <c r="A206" s="316" t="s">
        <v>673</v>
      </c>
      <c r="B206" s="316" t="s">
        <v>465</v>
      </c>
      <c r="C206" s="316" t="s">
        <v>467</v>
      </c>
      <c r="D206" s="316" t="s">
        <v>1069</v>
      </c>
      <c r="E206" s="316" t="s">
        <v>1158</v>
      </c>
      <c r="F206" s="316" t="s">
        <v>672</v>
      </c>
      <c r="G206" s="317">
        <v>46069</v>
      </c>
      <c r="H206" s="317">
        <v>46075</v>
      </c>
      <c r="I206" s="316" t="s">
        <v>5411</v>
      </c>
    </row>
    <row r="207" spans="1:9" hidden="1">
      <c r="A207" s="316" t="s">
        <v>673</v>
      </c>
      <c r="B207" s="316" t="s">
        <v>465</v>
      </c>
      <c r="C207" s="316" t="s">
        <v>467</v>
      </c>
      <c r="D207" s="316" t="s">
        <v>1069</v>
      </c>
      <c r="E207" s="316" t="s">
        <v>1158</v>
      </c>
      <c r="F207" s="316" t="s">
        <v>672</v>
      </c>
      <c r="G207" s="317">
        <v>46097</v>
      </c>
      <c r="H207" s="317">
        <v>46103</v>
      </c>
      <c r="I207" s="316" t="s">
        <v>7791</v>
      </c>
    </row>
    <row r="208" spans="1:9" hidden="1">
      <c r="A208" s="316" t="s">
        <v>673</v>
      </c>
      <c r="B208" s="316" t="s">
        <v>355</v>
      </c>
      <c r="C208" s="316" t="s">
        <v>1174</v>
      </c>
      <c r="D208" s="316" t="s">
        <v>1069</v>
      </c>
      <c r="E208" s="316" t="s">
        <v>358</v>
      </c>
      <c r="F208" s="316" t="s">
        <v>672</v>
      </c>
      <c r="G208" s="317">
        <v>46041</v>
      </c>
      <c r="H208" s="317">
        <v>46047</v>
      </c>
      <c r="I208" s="316" t="s">
        <v>5447</v>
      </c>
    </row>
    <row r="209" spans="1:9" hidden="1">
      <c r="A209" s="316" t="s">
        <v>673</v>
      </c>
      <c r="B209" s="316" t="s">
        <v>355</v>
      </c>
      <c r="C209" s="316" t="s">
        <v>1174</v>
      </c>
      <c r="D209" s="316" t="s">
        <v>1069</v>
      </c>
      <c r="E209" s="316" t="s">
        <v>358</v>
      </c>
      <c r="F209" s="316" t="s">
        <v>672</v>
      </c>
      <c r="G209" s="317">
        <v>46069</v>
      </c>
      <c r="H209" s="317">
        <v>46075</v>
      </c>
      <c r="I209" s="316" t="s">
        <v>5429</v>
      </c>
    </row>
    <row r="210" spans="1:9" hidden="1">
      <c r="A210" s="316" t="s">
        <v>673</v>
      </c>
      <c r="B210" s="316" t="s">
        <v>355</v>
      </c>
      <c r="C210" s="316" t="s">
        <v>1174</v>
      </c>
      <c r="D210" s="316" t="s">
        <v>1069</v>
      </c>
      <c r="E210" s="316" t="s">
        <v>358</v>
      </c>
      <c r="F210" s="316" t="s">
        <v>672</v>
      </c>
      <c r="G210" s="317">
        <v>46097</v>
      </c>
      <c r="H210" s="317">
        <v>46103</v>
      </c>
      <c r="I210" s="316" t="s">
        <v>7757</v>
      </c>
    </row>
    <row r="211" spans="1:9" hidden="1">
      <c r="A211" s="316" t="s">
        <v>673</v>
      </c>
      <c r="B211" s="316" t="s">
        <v>326</v>
      </c>
      <c r="C211" s="316" t="s">
        <v>328</v>
      </c>
      <c r="D211" s="316" t="s">
        <v>1069</v>
      </c>
      <c r="E211" s="316" t="s">
        <v>1186</v>
      </c>
      <c r="F211" s="316" t="s">
        <v>672</v>
      </c>
      <c r="G211" s="317">
        <v>46044</v>
      </c>
      <c r="H211" s="317">
        <v>46051</v>
      </c>
      <c r="I211" s="316" t="s">
        <v>5464</v>
      </c>
    </row>
    <row r="212" spans="1:9" hidden="1">
      <c r="A212" s="316" t="s">
        <v>673</v>
      </c>
      <c r="B212" s="316" t="s">
        <v>326</v>
      </c>
      <c r="C212" s="316" t="s">
        <v>328</v>
      </c>
      <c r="D212" s="316" t="s">
        <v>1069</v>
      </c>
      <c r="E212" s="316" t="s">
        <v>1186</v>
      </c>
      <c r="F212" s="316" t="s">
        <v>672</v>
      </c>
      <c r="G212" s="317">
        <v>46082</v>
      </c>
      <c r="H212" s="317">
        <v>46090</v>
      </c>
      <c r="I212" s="316" t="s">
        <v>5414</v>
      </c>
    </row>
    <row r="213" spans="1:9" hidden="1">
      <c r="A213" s="316" t="s">
        <v>673</v>
      </c>
      <c r="B213" s="316" t="s">
        <v>326</v>
      </c>
      <c r="C213" s="316" t="s">
        <v>328</v>
      </c>
      <c r="D213" s="316" t="s">
        <v>1069</v>
      </c>
      <c r="E213" s="316" t="s">
        <v>1186</v>
      </c>
      <c r="F213" s="316" t="s">
        <v>672</v>
      </c>
      <c r="G213" s="317">
        <v>46112</v>
      </c>
      <c r="H213" s="317">
        <v>46118</v>
      </c>
      <c r="I213" s="316" t="s">
        <v>7748</v>
      </c>
    </row>
    <row r="214" spans="1:9" hidden="1">
      <c r="A214" s="316" t="s">
        <v>673</v>
      </c>
      <c r="B214" s="316" t="s">
        <v>456</v>
      </c>
      <c r="C214" s="316" t="s">
        <v>1200</v>
      </c>
      <c r="D214" s="316" t="s">
        <v>1069</v>
      </c>
      <c r="E214" s="316" t="s">
        <v>1088</v>
      </c>
      <c r="F214" s="316" t="s">
        <v>672</v>
      </c>
      <c r="G214" s="317">
        <v>46029</v>
      </c>
      <c r="H214" s="317">
        <v>46035</v>
      </c>
      <c r="I214" s="316" t="s">
        <v>5460</v>
      </c>
    </row>
    <row r="215" spans="1:9" hidden="1">
      <c r="A215" s="316" t="s">
        <v>673</v>
      </c>
      <c r="B215" s="316" t="s">
        <v>456</v>
      </c>
      <c r="C215" s="316" t="s">
        <v>1200</v>
      </c>
      <c r="D215" s="316" t="s">
        <v>1069</v>
      </c>
      <c r="E215" s="316" t="s">
        <v>1088</v>
      </c>
      <c r="F215" s="316" t="s">
        <v>672</v>
      </c>
      <c r="G215" s="317">
        <v>46057</v>
      </c>
      <c r="H215" s="317">
        <v>46063</v>
      </c>
      <c r="I215" s="316" t="s">
        <v>5411</v>
      </c>
    </row>
    <row r="216" spans="1:9" hidden="1">
      <c r="A216" s="316" t="s">
        <v>673</v>
      </c>
      <c r="B216" s="316" t="s">
        <v>456</v>
      </c>
      <c r="C216" s="316" t="s">
        <v>1200</v>
      </c>
      <c r="D216" s="316" t="s">
        <v>1069</v>
      </c>
      <c r="E216" s="316" t="s">
        <v>1088</v>
      </c>
      <c r="F216" s="316" t="s">
        <v>672</v>
      </c>
      <c r="G216" s="317">
        <v>46085</v>
      </c>
      <c r="H216" s="317">
        <v>46091</v>
      </c>
      <c r="I216" s="316" t="s">
        <v>7798</v>
      </c>
    </row>
    <row r="217" spans="1:9" hidden="1">
      <c r="A217" s="316" t="s">
        <v>40</v>
      </c>
      <c r="B217" s="316" t="s">
        <v>871</v>
      </c>
      <c r="C217" s="316" t="s">
        <v>1216</v>
      </c>
      <c r="D217" s="316" t="s">
        <v>1069</v>
      </c>
      <c r="E217" s="316" t="s">
        <v>1218</v>
      </c>
      <c r="F217" s="316" t="s">
        <v>693</v>
      </c>
      <c r="G217" s="317">
        <v>46024</v>
      </c>
      <c r="H217" s="317">
        <v>46024</v>
      </c>
      <c r="I217" s="316" t="s">
        <v>5484</v>
      </c>
    </row>
    <row r="218" spans="1:9" hidden="1">
      <c r="A218" s="316" t="s">
        <v>673</v>
      </c>
      <c r="B218" s="316" t="s">
        <v>7707</v>
      </c>
      <c r="C218" s="316" t="s">
        <v>7708</v>
      </c>
      <c r="D218" s="316" t="s">
        <v>1069</v>
      </c>
      <c r="E218" s="316" t="s">
        <v>7710</v>
      </c>
      <c r="F218" s="316" t="s">
        <v>672</v>
      </c>
      <c r="G218" s="317">
        <v>46079</v>
      </c>
      <c r="H218" s="317">
        <v>46086</v>
      </c>
      <c r="I218" s="316" t="s">
        <v>7798</v>
      </c>
    </row>
    <row r="219" spans="1:9" hidden="1">
      <c r="A219" s="316" t="s">
        <v>685</v>
      </c>
      <c r="B219" s="316" t="s">
        <v>7707</v>
      </c>
      <c r="C219" s="316" t="s">
        <v>7708</v>
      </c>
      <c r="D219" s="316" t="s">
        <v>1069</v>
      </c>
      <c r="E219" s="316" t="s">
        <v>7710</v>
      </c>
      <c r="F219" s="316" t="s">
        <v>42</v>
      </c>
      <c r="G219" s="317">
        <v>46057</v>
      </c>
      <c r="H219" s="317">
        <v>46057</v>
      </c>
      <c r="I219" s="316" t="s">
        <v>7849</v>
      </c>
    </row>
    <row r="220" spans="1:9" hidden="1">
      <c r="A220" s="316" t="s">
        <v>680</v>
      </c>
      <c r="B220" s="316" t="s">
        <v>344</v>
      </c>
      <c r="C220" s="316" t="s">
        <v>346</v>
      </c>
      <c r="D220" s="316" t="s">
        <v>985</v>
      </c>
      <c r="E220" s="316" t="s">
        <v>986</v>
      </c>
      <c r="F220" s="316" t="s">
        <v>679</v>
      </c>
      <c r="G220" s="317">
        <v>46032</v>
      </c>
      <c r="H220" s="317">
        <v>46032</v>
      </c>
      <c r="I220" s="316" t="s">
        <v>5505</v>
      </c>
    </row>
    <row r="221" spans="1:9" hidden="1">
      <c r="A221" s="316" t="s">
        <v>680</v>
      </c>
      <c r="B221" s="316" t="s">
        <v>344</v>
      </c>
      <c r="C221" s="316" t="s">
        <v>346</v>
      </c>
      <c r="D221" s="316" t="s">
        <v>985</v>
      </c>
      <c r="E221" s="316" t="s">
        <v>986</v>
      </c>
      <c r="F221" s="316" t="s">
        <v>679</v>
      </c>
      <c r="G221" s="317">
        <v>46053</v>
      </c>
      <c r="H221" s="317">
        <v>46053</v>
      </c>
      <c r="I221" s="316" t="s">
        <v>7749</v>
      </c>
    </row>
    <row r="222" spans="1:9" hidden="1">
      <c r="A222" s="316" t="s">
        <v>40</v>
      </c>
      <c r="B222" s="316" t="s">
        <v>344</v>
      </c>
      <c r="C222" s="316" t="s">
        <v>346</v>
      </c>
      <c r="D222" s="316" t="s">
        <v>985</v>
      </c>
      <c r="E222" s="316" t="s">
        <v>986</v>
      </c>
      <c r="F222" s="316" t="s">
        <v>693</v>
      </c>
      <c r="G222" s="317">
        <v>46058</v>
      </c>
      <c r="H222" s="317">
        <v>46061</v>
      </c>
      <c r="I222" s="316" t="s">
        <v>7750</v>
      </c>
    </row>
    <row r="223" spans="1:9" hidden="1">
      <c r="A223" s="316" t="s">
        <v>687</v>
      </c>
      <c r="B223" s="316" t="s">
        <v>244</v>
      </c>
      <c r="C223" s="316" t="s">
        <v>246</v>
      </c>
      <c r="D223" s="316" t="s">
        <v>985</v>
      </c>
      <c r="E223" s="316" t="s">
        <v>992</v>
      </c>
      <c r="F223" s="316" t="s">
        <v>686</v>
      </c>
      <c r="G223" s="317">
        <v>46037</v>
      </c>
      <c r="H223" s="317">
        <v>46040</v>
      </c>
      <c r="I223" s="316" t="s">
        <v>5489</v>
      </c>
    </row>
    <row r="224" spans="1:9" hidden="1">
      <c r="A224" s="316" t="s">
        <v>687</v>
      </c>
      <c r="B224" s="316" t="s">
        <v>244</v>
      </c>
      <c r="C224" s="316" t="s">
        <v>246</v>
      </c>
      <c r="D224" s="316" t="s">
        <v>985</v>
      </c>
      <c r="E224" s="316" t="s">
        <v>992</v>
      </c>
      <c r="F224" s="316" t="s">
        <v>686</v>
      </c>
      <c r="G224" s="317">
        <v>46046</v>
      </c>
      <c r="H224" s="317">
        <v>46046</v>
      </c>
      <c r="I224" s="316" t="s">
        <v>5431</v>
      </c>
    </row>
    <row r="225" spans="1:9" hidden="1">
      <c r="A225" s="316" t="s">
        <v>40</v>
      </c>
      <c r="B225" s="316" t="s">
        <v>226</v>
      </c>
      <c r="C225" s="316" t="s">
        <v>228</v>
      </c>
      <c r="D225" s="316" t="s">
        <v>1049</v>
      </c>
      <c r="E225" s="316" t="s">
        <v>1097</v>
      </c>
      <c r="F225" s="316" t="s">
        <v>693</v>
      </c>
      <c r="G225" s="317">
        <v>46037</v>
      </c>
      <c r="H225" s="317">
        <v>46039</v>
      </c>
      <c r="I225" s="316" t="s">
        <v>5490</v>
      </c>
    </row>
    <row r="226" spans="1:9" hidden="1">
      <c r="A226" s="316" t="s">
        <v>673</v>
      </c>
      <c r="B226" s="316" t="s">
        <v>226</v>
      </c>
      <c r="C226" s="316" t="s">
        <v>228</v>
      </c>
      <c r="D226" s="316" t="s">
        <v>1049</v>
      </c>
      <c r="E226" s="316" t="s">
        <v>1097</v>
      </c>
      <c r="F226" s="316" t="s">
        <v>672</v>
      </c>
      <c r="G226" s="317">
        <v>46046</v>
      </c>
      <c r="H226" s="317">
        <v>46048</v>
      </c>
      <c r="I226" s="316" t="s">
        <v>7830</v>
      </c>
    </row>
    <row r="227" spans="1:9" hidden="1">
      <c r="A227" s="316" t="s">
        <v>673</v>
      </c>
      <c r="B227" s="316" t="s">
        <v>226</v>
      </c>
      <c r="C227" s="316" t="s">
        <v>228</v>
      </c>
      <c r="D227" s="316" t="s">
        <v>1049</v>
      </c>
      <c r="E227" s="316" t="s">
        <v>1097</v>
      </c>
      <c r="F227" s="316" t="s">
        <v>672</v>
      </c>
      <c r="G227" s="317">
        <v>46060</v>
      </c>
      <c r="H227" s="317">
        <v>46061</v>
      </c>
      <c r="I227" s="316" t="s">
        <v>7867</v>
      </c>
    </row>
    <row r="228" spans="1:9" hidden="1">
      <c r="A228" s="316" t="s">
        <v>673</v>
      </c>
      <c r="B228" s="316" t="s">
        <v>191</v>
      </c>
      <c r="C228" s="316" t="s">
        <v>193</v>
      </c>
      <c r="D228" s="316" t="s">
        <v>951</v>
      </c>
      <c r="E228" s="316" t="s">
        <v>952</v>
      </c>
      <c r="F228" s="316" t="s">
        <v>672</v>
      </c>
      <c r="G228" s="317">
        <v>46053</v>
      </c>
      <c r="H228" s="317">
        <v>46059</v>
      </c>
      <c r="I228" s="316" t="s">
        <v>5443</v>
      </c>
    </row>
    <row r="229" spans="1:9" hidden="1">
      <c r="A229" s="316" t="s">
        <v>673</v>
      </c>
      <c r="B229" s="316" t="s">
        <v>191</v>
      </c>
      <c r="C229" s="316" t="s">
        <v>193</v>
      </c>
      <c r="D229" s="316" t="s">
        <v>951</v>
      </c>
      <c r="E229" s="316" t="s">
        <v>952</v>
      </c>
      <c r="F229" s="316" t="s">
        <v>672</v>
      </c>
      <c r="G229" s="317">
        <v>46023</v>
      </c>
      <c r="H229" s="317">
        <v>46029</v>
      </c>
      <c r="I229" s="316" t="s">
        <v>938</v>
      </c>
    </row>
    <row r="230" spans="1:9" hidden="1">
      <c r="A230" s="316" t="s">
        <v>36</v>
      </c>
      <c r="B230" s="316" t="s">
        <v>191</v>
      </c>
      <c r="C230" s="316" t="s">
        <v>193</v>
      </c>
      <c r="D230" s="316" t="s">
        <v>951</v>
      </c>
      <c r="E230" s="316" t="s">
        <v>952</v>
      </c>
      <c r="F230" s="316" t="s">
        <v>131</v>
      </c>
      <c r="G230" s="317">
        <v>46076</v>
      </c>
      <c r="H230" s="317">
        <v>46081</v>
      </c>
      <c r="I230" s="316" t="s">
        <v>7831</v>
      </c>
    </row>
    <row r="231" spans="1:9" hidden="1">
      <c r="A231" s="316" t="s">
        <v>36</v>
      </c>
      <c r="B231" s="316" t="s">
        <v>191</v>
      </c>
      <c r="C231" s="316" t="s">
        <v>193</v>
      </c>
      <c r="D231" s="316" t="s">
        <v>951</v>
      </c>
      <c r="E231" s="316" t="s">
        <v>952</v>
      </c>
      <c r="F231" s="316" t="s">
        <v>131</v>
      </c>
      <c r="G231" s="317">
        <v>46069</v>
      </c>
      <c r="H231" s="317">
        <v>46075</v>
      </c>
      <c r="I231" s="316" t="s">
        <v>7832</v>
      </c>
    </row>
    <row r="232" spans="1:9" hidden="1">
      <c r="A232" s="316" t="s">
        <v>673</v>
      </c>
      <c r="B232" s="316" t="s">
        <v>191</v>
      </c>
      <c r="C232" s="316" t="s">
        <v>193</v>
      </c>
      <c r="D232" s="316" t="s">
        <v>951</v>
      </c>
      <c r="E232" s="316" t="s">
        <v>952</v>
      </c>
      <c r="F232" s="316" t="s">
        <v>672</v>
      </c>
      <c r="G232" s="317">
        <v>46060</v>
      </c>
      <c r="H232" s="317">
        <v>46061</v>
      </c>
      <c r="I232" s="316" t="s">
        <v>7869</v>
      </c>
    </row>
    <row r="233" spans="1:9" hidden="1">
      <c r="A233" s="316" t="s">
        <v>36</v>
      </c>
      <c r="B233" s="316" t="s">
        <v>191</v>
      </c>
      <c r="C233" s="316" t="s">
        <v>193</v>
      </c>
      <c r="D233" s="316" t="s">
        <v>951</v>
      </c>
      <c r="E233" s="316" t="s">
        <v>952</v>
      </c>
      <c r="F233" s="316" t="s">
        <v>131</v>
      </c>
      <c r="G233" s="317">
        <v>46068</v>
      </c>
      <c r="H233" s="317">
        <v>46068</v>
      </c>
      <c r="I233" s="316" t="s">
        <v>7832</v>
      </c>
    </row>
    <row r="234" spans="1:9" hidden="1">
      <c r="A234" s="316" t="s">
        <v>673</v>
      </c>
      <c r="B234" s="316" t="s">
        <v>305</v>
      </c>
      <c r="C234" s="316" t="s">
        <v>307</v>
      </c>
      <c r="D234" s="316" t="s">
        <v>951</v>
      </c>
      <c r="E234" s="316" t="s">
        <v>1004</v>
      </c>
      <c r="F234" s="316" t="s">
        <v>672</v>
      </c>
      <c r="G234" s="317">
        <v>46043</v>
      </c>
      <c r="H234" s="317">
        <v>46049</v>
      </c>
      <c r="I234" s="316" t="s">
        <v>5452</v>
      </c>
    </row>
    <row r="235" spans="1:9" hidden="1">
      <c r="A235" s="316" t="s">
        <v>40</v>
      </c>
      <c r="B235" s="316" t="s">
        <v>305</v>
      </c>
      <c r="C235" s="316" t="s">
        <v>307</v>
      </c>
      <c r="D235" s="316" t="s">
        <v>951</v>
      </c>
      <c r="E235" s="316" t="s">
        <v>1004</v>
      </c>
      <c r="F235" s="316" t="s">
        <v>693</v>
      </c>
      <c r="G235" s="317">
        <v>46063</v>
      </c>
      <c r="H235" s="317">
        <v>46063</v>
      </c>
      <c r="I235" s="316" t="s">
        <v>5431</v>
      </c>
    </row>
    <row r="236" spans="1:9" hidden="1">
      <c r="A236" s="316" t="s">
        <v>673</v>
      </c>
      <c r="B236" s="316" t="s">
        <v>305</v>
      </c>
      <c r="C236" s="316" t="s">
        <v>307</v>
      </c>
      <c r="D236" s="316" t="s">
        <v>951</v>
      </c>
      <c r="E236" s="316" t="s">
        <v>1004</v>
      </c>
      <c r="F236" s="316" t="s">
        <v>672</v>
      </c>
      <c r="G236" s="317">
        <v>46071</v>
      </c>
      <c r="H236" s="317">
        <v>46072</v>
      </c>
      <c r="I236" s="316" t="s">
        <v>7753</v>
      </c>
    </row>
    <row r="237" spans="1:9" hidden="1">
      <c r="A237" s="316" t="s">
        <v>40</v>
      </c>
      <c r="B237" s="316" t="s">
        <v>305</v>
      </c>
      <c r="C237" s="316" t="s">
        <v>307</v>
      </c>
      <c r="D237" s="316" t="s">
        <v>951</v>
      </c>
      <c r="E237" s="316" t="s">
        <v>1004</v>
      </c>
      <c r="F237" s="316" t="s">
        <v>693</v>
      </c>
      <c r="G237" s="317">
        <v>46065</v>
      </c>
      <c r="H237" s="317">
        <v>46070</v>
      </c>
      <c r="I237" s="316" t="s">
        <v>5615</v>
      </c>
    </row>
    <row r="238" spans="1:9" hidden="1">
      <c r="A238" s="316" t="s">
        <v>40</v>
      </c>
      <c r="B238" s="316" t="s">
        <v>369</v>
      </c>
      <c r="C238" s="316" t="s">
        <v>371</v>
      </c>
      <c r="D238" s="316" t="s">
        <v>951</v>
      </c>
      <c r="E238" s="316" t="s">
        <v>372</v>
      </c>
      <c r="F238" s="316" t="s">
        <v>693</v>
      </c>
      <c r="G238" s="317">
        <v>46048</v>
      </c>
      <c r="H238" s="317">
        <v>46054</v>
      </c>
      <c r="I238" s="316" t="s">
        <v>938</v>
      </c>
    </row>
    <row r="239" spans="1:9" hidden="1">
      <c r="A239" s="316" t="s">
        <v>680</v>
      </c>
      <c r="B239" s="316" t="s">
        <v>607</v>
      </c>
      <c r="C239" s="316" t="s">
        <v>609</v>
      </c>
      <c r="D239" s="316" t="s">
        <v>951</v>
      </c>
      <c r="E239" s="316" t="s">
        <v>661</v>
      </c>
      <c r="F239" s="316" t="s">
        <v>679</v>
      </c>
      <c r="G239" s="317">
        <v>46025</v>
      </c>
      <c r="H239" s="317">
        <v>46025</v>
      </c>
      <c r="I239" s="316" t="s">
        <v>5516</v>
      </c>
    </row>
    <row r="240" spans="1:9" hidden="1">
      <c r="A240" s="316" t="s">
        <v>40</v>
      </c>
      <c r="B240" s="316" t="s">
        <v>607</v>
      </c>
      <c r="C240" s="316" t="s">
        <v>609</v>
      </c>
      <c r="D240" s="316" t="s">
        <v>951</v>
      </c>
      <c r="E240" s="316" t="s">
        <v>661</v>
      </c>
      <c r="F240" s="316" t="s">
        <v>693</v>
      </c>
      <c r="G240" s="317">
        <v>46048</v>
      </c>
      <c r="H240" s="317">
        <v>46059</v>
      </c>
      <c r="I240" s="316" t="s">
        <v>5451</v>
      </c>
    </row>
    <row r="241" spans="1:9" hidden="1">
      <c r="A241" s="316" t="s">
        <v>692</v>
      </c>
      <c r="B241" s="316" t="s">
        <v>607</v>
      </c>
      <c r="C241" s="316" t="s">
        <v>609</v>
      </c>
      <c r="D241" s="316" t="s">
        <v>951</v>
      </c>
      <c r="E241" s="316" t="s">
        <v>661</v>
      </c>
      <c r="F241" s="316" t="s">
        <v>130</v>
      </c>
      <c r="G241" s="317">
        <v>46065</v>
      </c>
      <c r="H241" s="317">
        <v>46065</v>
      </c>
      <c r="I241" s="316" t="s">
        <v>7761</v>
      </c>
    </row>
    <row r="242" spans="1:9" hidden="1">
      <c r="A242" s="316" t="s">
        <v>40</v>
      </c>
      <c r="B242" s="316" t="s">
        <v>561</v>
      </c>
      <c r="C242" s="316" t="s">
        <v>563</v>
      </c>
      <c r="D242" s="316" t="s">
        <v>951</v>
      </c>
      <c r="E242" s="316" t="s">
        <v>661</v>
      </c>
      <c r="F242" s="316" t="s">
        <v>693</v>
      </c>
      <c r="G242" s="317">
        <v>46024</v>
      </c>
      <c r="H242" s="317">
        <v>46024</v>
      </c>
      <c r="I242" s="316" t="s">
        <v>938</v>
      </c>
    </row>
    <row r="243" spans="1:9" hidden="1">
      <c r="A243" s="316" t="s">
        <v>673</v>
      </c>
      <c r="B243" s="316" t="s">
        <v>561</v>
      </c>
      <c r="C243" s="316" t="s">
        <v>563</v>
      </c>
      <c r="D243" s="316" t="s">
        <v>951</v>
      </c>
      <c r="E243" s="316" t="s">
        <v>661</v>
      </c>
      <c r="F243" s="316" t="s">
        <v>672</v>
      </c>
      <c r="G243" s="317">
        <v>46040</v>
      </c>
      <c r="H243" s="317">
        <v>46046</v>
      </c>
      <c r="I243" s="316" t="s">
        <v>5460</v>
      </c>
    </row>
    <row r="244" spans="1:9" hidden="1">
      <c r="A244" s="316" t="s">
        <v>673</v>
      </c>
      <c r="B244" s="316" t="s">
        <v>561</v>
      </c>
      <c r="C244" s="316" t="s">
        <v>563</v>
      </c>
      <c r="D244" s="316" t="s">
        <v>951</v>
      </c>
      <c r="E244" s="316" t="s">
        <v>661</v>
      </c>
      <c r="F244" s="316" t="s">
        <v>672</v>
      </c>
      <c r="G244" s="317">
        <v>46068</v>
      </c>
      <c r="H244" s="317">
        <v>46074</v>
      </c>
      <c r="I244" s="316" t="s">
        <v>5411</v>
      </c>
    </row>
    <row r="245" spans="1:9" hidden="1">
      <c r="A245" s="316" t="s">
        <v>692</v>
      </c>
      <c r="B245" s="316" t="s">
        <v>561</v>
      </c>
      <c r="C245" s="316" t="s">
        <v>563</v>
      </c>
      <c r="D245" s="316" t="s">
        <v>951</v>
      </c>
      <c r="E245" s="316" t="s">
        <v>661</v>
      </c>
      <c r="F245" s="316" t="s">
        <v>130</v>
      </c>
      <c r="G245" s="317">
        <v>46056</v>
      </c>
      <c r="H245" s="317">
        <v>46056</v>
      </c>
      <c r="I245" s="316" t="s">
        <v>7808</v>
      </c>
    </row>
    <row r="246" spans="1:9" hidden="1">
      <c r="A246" s="316" t="s">
        <v>680</v>
      </c>
      <c r="B246" s="316" t="s">
        <v>400</v>
      </c>
      <c r="C246" s="316" t="s">
        <v>402</v>
      </c>
      <c r="D246" s="316" t="s">
        <v>1001</v>
      </c>
      <c r="E246" s="316" t="s">
        <v>1002</v>
      </c>
      <c r="F246" s="316" t="s">
        <v>679</v>
      </c>
      <c r="G246" s="317">
        <v>46044</v>
      </c>
      <c r="H246" s="317">
        <v>46046</v>
      </c>
      <c r="I246" s="316" t="s">
        <v>5462</v>
      </c>
    </row>
    <row r="247" spans="1:9" hidden="1">
      <c r="A247" s="316" t="s">
        <v>680</v>
      </c>
      <c r="B247" s="316" t="s">
        <v>400</v>
      </c>
      <c r="C247" s="316" t="s">
        <v>402</v>
      </c>
      <c r="D247" s="316" t="s">
        <v>1001</v>
      </c>
      <c r="E247" s="316" t="s">
        <v>1002</v>
      </c>
      <c r="F247" s="316" t="s">
        <v>679</v>
      </c>
      <c r="G247" s="317">
        <v>46053</v>
      </c>
      <c r="H247" s="317">
        <v>46053</v>
      </c>
      <c r="I247" s="316" t="s">
        <v>5444</v>
      </c>
    </row>
    <row r="248" spans="1:9" hidden="1">
      <c r="A248" s="316" t="s">
        <v>682</v>
      </c>
      <c r="B248" s="316" t="s">
        <v>400</v>
      </c>
      <c r="C248" s="316" t="s">
        <v>402</v>
      </c>
      <c r="D248" s="316" t="s">
        <v>1001</v>
      </c>
      <c r="E248" s="316" t="s">
        <v>1002</v>
      </c>
      <c r="F248" s="316" t="s">
        <v>681</v>
      </c>
      <c r="G248" s="317">
        <v>46024</v>
      </c>
      <c r="H248" s="317">
        <v>46024</v>
      </c>
      <c r="I248" s="316" t="s">
        <v>5521</v>
      </c>
    </row>
    <row r="249" spans="1:9" hidden="1">
      <c r="A249" s="316" t="s">
        <v>678</v>
      </c>
      <c r="B249" s="316" t="s">
        <v>400</v>
      </c>
      <c r="C249" s="316" t="s">
        <v>402</v>
      </c>
      <c r="D249" s="316" t="s">
        <v>1001</v>
      </c>
      <c r="E249" s="316" t="s">
        <v>1002</v>
      </c>
      <c r="F249" s="316" t="s">
        <v>677</v>
      </c>
      <c r="G249" s="317">
        <v>46032</v>
      </c>
      <c r="H249" s="317">
        <v>46032</v>
      </c>
      <c r="I249" s="316" t="s">
        <v>7752</v>
      </c>
    </row>
    <row r="250" spans="1:9" hidden="1">
      <c r="A250" s="316" t="s">
        <v>673</v>
      </c>
      <c r="B250" s="316" t="s">
        <v>162</v>
      </c>
      <c r="C250" s="316" t="s">
        <v>165</v>
      </c>
      <c r="D250" s="316" t="s">
        <v>1001</v>
      </c>
      <c r="E250" s="316" t="s">
        <v>1064</v>
      </c>
      <c r="F250" s="316" t="s">
        <v>672</v>
      </c>
      <c r="G250" s="317">
        <v>46048</v>
      </c>
      <c r="H250" s="317">
        <v>46054</v>
      </c>
      <c r="I250" s="316" t="s">
        <v>5452</v>
      </c>
    </row>
    <row r="251" spans="1:9" hidden="1">
      <c r="A251" s="316" t="s">
        <v>676</v>
      </c>
      <c r="B251" s="316" t="s">
        <v>162</v>
      </c>
      <c r="C251" s="316" t="s">
        <v>165</v>
      </c>
      <c r="D251" s="316" t="s">
        <v>1001</v>
      </c>
      <c r="E251" s="316" t="s">
        <v>1064</v>
      </c>
      <c r="F251" s="316" t="s">
        <v>674</v>
      </c>
      <c r="G251" s="317">
        <v>46046</v>
      </c>
      <c r="H251" s="317">
        <v>46047</v>
      </c>
      <c r="I251" s="316" t="s">
        <v>5457</v>
      </c>
    </row>
    <row r="252" spans="1:9" hidden="1">
      <c r="A252" s="316" t="s">
        <v>678</v>
      </c>
      <c r="B252" s="316" t="s">
        <v>162</v>
      </c>
      <c r="C252" s="316" t="s">
        <v>165</v>
      </c>
      <c r="D252" s="316" t="s">
        <v>1001</v>
      </c>
      <c r="E252" s="316" t="s">
        <v>1064</v>
      </c>
      <c r="F252" s="316" t="s">
        <v>677</v>
      </c>
      <c r="G252" s="317">
        <v>46040</v>
      </c>
      <c r="H252" s="317">
        <v>46040</v>
      </c>
      <c r="I252" s="316" t="s">
        <v>5479</v>
      </c>
    </row>
    <row r="253" spans="1:9" hidden="1">
      <c r="A253" s="316" t="s">
        <v>682</v>
      </c>
      <c r="B253" s="316" t="s">
        <v>162</v>
      </c>
      <c r="C253" s="316" t="s">
        <v>165</v>
      </c>
      <c r="D253" s="316" t="s">
        <v>1001</v>
      </c>
      <c r="E253" s="316" t="s">
        <v>1064</v>
      </c>
      <c r="F253" s="316" t="s">
        <v>681</v>
      </c>
      <c r="G253" s="317">
        <v>46033</v>
      </c>
      <c r="H253" s="317">
        <v>46033</v>
      </c>
      <c r="I253" s="316" t="s">
        <v>7766</v>
      </c>
    </row>
    <row r="254" spans="1:9" hidden="1">
      <c r="A254" s="316" t="s">
        <v>673</v>
      </c>
      <c r="B254" s="316" t="s">
        <v>162</v>
      </c>
      <c r="C254" s="316" t="s">
        <v>165</v>
      </c>
      <c r="D254" s="316" t="s">
        <v>1001</v>
      </c>
      <c r="E254" s="316" t="s">
        <v>1064</v>
      </c>
      <c r="F254" s="316" t="s">
        <v>672</v>
      </c>
      <c r="G254" s="317">
        <v>46070</v>
      </c>
      <c r="H254" s="317">
        <v>46076</v>
      </c>
      <c r="I254" s="316" t="s">
        <v>5428</v>
      </c>
    </row>
    <row r="255" spans="1:9" hidden="1">
      <c r="A255" s="316" t="s">
        <v>673</v>
      </c>
      <c r="B255" s="316" t="s">
        <v>162</v>
      </c>
      <c r="C255" s="316" t="s">
        <v>165</v>
      </c>
      <c r="D255" s="316" t="s">
        <v>1001</v>
      </c>
      <c r="E255" s="316" t="s">
        <v>1064</v>
      </c>
      <c r="F255" s="316" t="s">
        <v>672</v>
      </c>
      <c r="G255" s="317">
        <v>46098</v>
      </c>
      <c r="H255" s="317">
        <v>46104</v>
      </c>
      <c r="I255" s="316" t="s">
        <v>5412</v>
      </c>
    </row>
    <row r="256" spans="1:9" hidden="1">
      <c r="A256" s="316" t="s">
        <v>673</v>
      </c>
      <c r="B256" s="316" t="s">
        <v>522</v>
      </c>
      <c r="C256" s="316" t="s">
        <v>524</v>
      </c>
      <c r="D256" s="316" t="s">
        <v>1001</v>
      </c>
      <c r="E256" s="316" t="s">
        <v>1220</v>
      </c>
      <c r="F256" s="316" t="s">
        <v>672</v>
      </c>
      <c r="G256" s="317">
        <v>46032</v>
      </c>
      <c r="H256" s="317">
        <v>46034</v>
      </c>
      <c r="I256" s="316" t="s">
        <v>5508</v>
      </c>
    </row>
    <row r="257" spans="1:9" hidden="1">
      <c r="A257" s="316" t="s">
        <v>673</v>
      </c>
      <c r="B257" s="316" t="s">
        <v>522</v>
      </c>
      <c r="C257" s="316" t="s">
        <v>524</v>
      </c>
      <c r="D257" s="316" t="s">
        <v>1001</v>
      </c>
      <c r="E257" s="316" t="s">
        <v>1220</v>
      </c>
      <c r="F257" s="316" t="s">
        <v>672</v>
      </c>
      <c r="G257" s="317">
        <v>46047</v>
      </c>
      <c r="H257" s="317">
        <v>46049</v>
      </c>
      <c r="I257" s="316" t="s">
        <v>5456</v>
      </c>
    </row>
    <row r="258" spans="1:9" hidden="1">
      <c r="A258" s="316" t="s">
        <v>673</v>
      </c>
      <c r="B258" s="316" t="s">
        <v>522</v>
      </c>
      <c r="C258" s="316" t="s">
        <v>524</v>
      </c>
      <c r="D258" s="316" t="s">
        <v>1001</v>
      </c>
      <c r="E258" s="316" t="s">
        <v>1220</v>
      </c>
      <c r="F258" s="316" t="s">
        <v>672</v>
      </c>
      <c r="G258" s="317">
        <v>46075</v>
      </c>
      <c r="H258" s="317">
        <v>46077</v>
      </c>
      <c r="I258" s="316" t="s">
        <v>5422</v>
      </c>
    </row>
    <row r="259" spans="1:9" hidden="1">
      <c r="A259" s="316" t="s">
        <v>673</v>
      </c>
      <c r="B259" s="316" t="s">
        <v>522</v>
      </c>
      <c r="C259" s="316" t="s">
        <v>524</v>
      </c>
      <c r="D259" s="316" t="s">
        <v>1001</v>
      </c>
      <c r="E259" s="316" t="s">
        <v>1220</v>
      </c>
      <c r="F259" s="316" t="s">
        <v>672</v>
      </c>
      <c r="G259" s="317">
        <v>46065</v>
      </c>
      <c r="H259" s="317">
        <v>46068</v>
      </c>
      <c r="I259" s="316" t="s">
        <v>5433</v>
      </c>
    </row>
    <row r="260" spans="1:9" hidden="1">
      <c r="A260" s="316" t="s">
        <v>40</v>
      </c>
      <c r="B260" s="316" t="s">
        <v>522</v>
      </c>
      <c r="C260" s="316" t="s">
        <v>524</v>
      </c>
      <c r="D260" s="316" t="s">
        <v>1001</v>
      </c>
      <c r="E260" s="316" t="s">
        <v>1220</v>
      </c>
      <c r="F260" s="316" t="s">
        <v>693</v>
      </c>
      <c r="G260" s="317">
        <v>46069</v>
      </c>
      <c r="H260" s="317">
        <v>46074</v>
      </c>
      <c r="I260" s="316" t="s">
        <v>7799</v>
      </c>
    </row>
    <row r="261" spans="1:9" hidden="1">
      <c r="A261" s="316" t="s">
        <v>673</v>
      </c>
      <c r="B261" s="316" t="s">
        <v>522</v>
      </c>
      <c r="C261" s="316" t="s">
        <v>524</v>
      </c>
      <c r="D261" s="316" t="s">
        <v>1001</v>
      </c>
      <c r="E261" s="316" t="s">
        <v>1220</v>
      </c>
      <c r="F261" s="316" t="s">
        <v>672</v>
      </c>
      <c r="G261" s="317">
        <v>46102</v>
      </c>
      <c r="H261" s="317">
        <v>46105</v>
      </c>
      <c r="I261" s="316" t="s">
        <v>7800</v>
      </c>
    </row>
    <row r="262" spans="1:9" hidden="1">
      <c r="A262" s="316" t="s">
        <v>673</v>
      </c>
      <c r="B262" s="316" t="s">
        <v>522</v>
      </c>
      <c r="C262" s="316" t="s">
        <v>524</v>
      </c>
      <c r="D262" s="316" t="s">
        <v>1001</v>
      </c>
      <c r="E262" s="316" t="s">
        <v>1220</v>
      </c>
      <c r="F262" s="316" t="s">
        <v>672</v>
      </c>
      <c r="G262" s="317">
        <v>46087</v>
      </c>
      <c r="H262" s="317">
        <v>46089</v>
      </c>
      <c r="I262" s="316" t="s">
        <v>7801</v>
      </c>
    </row>
    <row r="263" spans="1:9" hidden="1">
      <c r="A263" s="316" t="s">
        <v>673</v>
      </c>
      <c r="B263" s="316" t="s">
        <v>512</v>
      </c>
      <c r="C263" s="316" t="s">
        <v>1228</v>
      </c>
      <c r="D263" s="316" t="s">
        <v>1001</v>
      </c>
      <c r="E263" s="316" t="s">
        <v>1002</v>
      </c>
      <c r="F263" s="316" t="s">
        <v>672</v>
      </c>
      <c r="G263" s="317">
        <v>46035</v>
      </c>
      <c r="H263" s="317">
        <v>46042</v>
      </c>
      <c r="I263" s="316" t="s">
        <v>5495</v>
      </c>
    </row>
    <row r="264" spans="1:9" hidden="1">
      <c r="A264" s="316" t="s">
        <v>680</v>
      </c>
      <c r="B264" s="316" t="s">
        <v>287</v>
      </c>
      <c r="C264" s="316" t="s">
        <v>289</v>
      </c>
      <c r="D264" s="316" t="s">
        <v>1001</v>
      </c>
      <c r="E264" s="316" t="s">
        <v>1243</v>
      </c>
      <c r="F264" s="316" t="s">
        <v>679</v>
      </c>
      <c r="G264" s="317">
        <v>46078</v>
      </c>
      <c r="H264" s="317">
        <v>46084</v>
      </c>
      <c r="I264" s="316" t="s">
        <v>7844</v>
      </c>
    </row>
    <row r="265" spans="1:9" hidden="1">
      <c r="A265" s="316" t="s">
        <v>673</v>
      </c>
      <c r="B265" s="316" t="s">
        <v>287</v>
      </c>
      <c r="C265" s="316" t="s">
        <v>289</v>
      </c>
      <c r="D265" s="316" t="s">
        <v>1001</v>
      </c>
      <c r="E265" s="316" t="s">
        <v>1243</v>
      </c>
      <c r="F265" s="316" t="s">
        <v>672</v>
      </c>
      <c r="G265" s="317">
        <v>46060</v>
      </c>
      <c r="H265" s="317">
        <v>46061</v>
      </c>
      <c r="I265" s="316" t="s">
        <v>7870</v>
      </c>
    </row>
    <row r="266" spans="1:9" hidden="1">
      <c r="A266" s="316" t="s">
        <v>678</v>
      </c>
      <c r="B266" s="316" t="s">
        <v>287</v>
      </c>
      <c r="C266" s="316" t="s">
        <v>289</v>
      </c>
      <c r="D266" s="316" t="s">
        <v>1001</v>
      </c>
      <c r="E266" s="316" t="s">
        <v>1243</v>
      </c>
      <c r="F266" s="316" t="s">
        <v>677</v>
      </c>
      <c r="G266" s="317">
        <v>46038</v>
      </c>
      <c r="H266" s="317">
        <v>46039</v>
      </c>
      <c r="I266" s="316" t="s">
        <v>5487</v>
      </c>
    </row>
    <row r="267" spans="1:9" hidden="1">
      <c r="A267" s="316" t="s">
        <v>680</v>
      </c>
      <c r="B267" s="316" t="s">
        <v>469</v>
      </c>
      <c r="C267" s="316" t="s">
        <v>471</v>
      </c>
      <c r="D267" s="316" t="s">
        <v>1001</v>
      </c>
      <c r="E267" s="316" t="s">
        <v>1245</v>
      </c>
      <c r="F267" s="316" t="s">
        <v>679</v>
      </c>
      <c r="G267" s="317">
        <v>46034</v>
      </c>
      <c r="H267" s="317">
        <v>46034</v>
      </c>
      <c r="I267" s="316" t="s">
        <v>5498</v>
      </c>
    </row>
    <row r="268" spans="1:9" hidden="1">
      <c r="A268" s="316" t="s">
        <v>685</v>
      </c>
      <c r="B268" s="316" t="s">
        <v>469</v>
      </c>
      <c r="C268" s="316" t="s">
        <v>471</v>
      </c>
      <c r="D268" s="316" t="s">
        <v>1001</v>
      </c>
      <c r="E268" s="316" t="s">
        <v>1245</v>
      </c>
      <c r="F268" s="316" t="s">
        <v>42</v>
      </c>
      <c r="G268" s="317">
        <v>46053</v>
      </c>
      <c r="H268" s="317">
        <v>46053</v>
      </c>
      <c r="I268" s="316" t="s">
        <v>7842</v>
      </c>
    </row>
    <row r="269" spans="1:9" hidden="1">
      <c r="A269" s="316" t="s">
        <v>673</v>
      </c>
      <c r="B269" s="316" t="s">
        <v>469</v>
      </c>
      <c r="C269" s="316" t="s">
        <v>471</v>
      </c>
      <c r="D269" s="316" t="s">
        <v>1001</v>
      </c>
      <c r="E269" s="316" t="s">
        <v>1245</v>
      </c>
      <c r="F269" s="316" t="s">
        <v>672</v>
      </c>
      <c r="G269" s="317">
        <v>46055</v>
      </c>
      <c r="H269" s="317">
        <v>46081</v>
      </c>
      <c r="I269" s="316" t="s">
        <v>7845</v>
      </c>
    </row>
    <row r="270" spans="1:9" hidden="1">
      <c r="A270" s="316" t="s">
        <v>680</v>
      </c>
      <c r="B270" s="316" t="s">
        <v>348</v>
      </c>
      <c r="C270" s="316" t="s">
        <v>1250</v>
      </c>
      <c r="D270" s="316" t="s">
        <v>1001</v>
      </c>
      <c r="E270" s="316" t="s">
        <v>1245</v>
      </c>
      <c r="F270" s="316" t="s">
        <v>679</v>
      </c>
      <c r="G270" s="317">
        <v>46052</v>
      </c>
      <c r="H270" s="317">
        <v>46052</v>
      </c>
      <c r="I270" s="316" t="s">
        <v>7806</v>
      </c>
    </row>
    <row r="271" spans="1:9" hidden="1">
      <c r="A271" s="316" t="s">
        <v>678</v>
      </c>
      <c r="B271" s="316" t="s">
        <v>348</v>
      </c>
      <c r="C271" s="316" t="s">
        <v>1250</v>
      </c>
      <c r="D271" s="316" t="s">
        <v>1001</v>
      </c>
      <c r="E271" s="316" t="s">
        <v>1245</v>
      </c>
      <c r="F271" s="316" t="s">
        <v>677</v>
      </c>
      <c r="G271" s="317">
        <v>46081</v>
      </c>
      <c r="H271" s="317">
        <v>46083</v>
      </c>
      <c r="I271" s="316" t="s">
        <v>7846</v>
      </c>
    </row>
    <row r="272" spans="1:9" hidden="1">
      <c r="A272" s="316" t="s">
        <v>685</v>
      </c>
      <c r="B272" s="316" t="s">
        <v>348</v>
      </c>
      <c r="C272" s="316" t="s">
        <v>1250</v>
      </c>
      <c r="D272" s="316" t="s">
        <v>1001</v>
      </c>
      <c r="E272" s="316" t="s">
        <v>1245</v>
      </c>
      <c r="F272" s="316" t="s">
        <v>42</v>
      </c>
      <c r="G272" s="317">
        <v>46053</v>
      </c>
      <c r="H272" s="317">
        <v>46053</v>
      </c>
      <c r="I272" s="316" t="s">
        <v>7842</v>
      </c>
    </row>
    <row r="273" spans="1:9" hidden="1">
      <c r="A273" s="316" t="s">
        <v>680</v>
      </c>
      <c r="B273" s="316" t="s">
        <v>359</v>
      </c>
      <c r="C273" s="316" t="s">
        <v>361</v>
      </c>
      <c r="D273" s="316" t="s">
        <v>1001</v>
      </c>
      <c r="E273" s="316" t="s">
        <v>1271</v>
      </c>
      <c r="F273" s="316" t="s">
        <v>679</v>
      </c>
      <c r="G273" s="317">
        <v>46034</v>
      </c>
      <c r="H273" s="317">
        <v>46035</v>
      </c>
      <c r="I273" s="316" t="s">
        <v>5499</v>
      </c>
    </row>
    <row r="274" spans="1:9" hidden="1">
      <c r="A274" s="316" t="s">
        <v>680</v>
      </c>
      <c r="B274" s="316" t="s">
        <v>359</v>
      </c>
      <c r="C274" s="316" t="s">
        <v>361</v>
      </c>
      <c r="D274" s="316" t="s">
        <v>1001</v>
      </c>
      <c r="E274" s="316" t="s">
        <v>1271</v>
      </c>
      <c r="F274" s="316" t="s">
        <v>679</v>
      </c>
      <c r="G274" s="317">
        <v>46074</v>
      </c>
      <c r="H274" s="317">
        <v>46074</v>
      </c>
      <c r="I274" s="316" t="s">
        <v>680</v>
      </c>
    </row>
    <row r="275" spans="1:9" hidden="1">
      <c r="A275" s="316" t="s">
        <v>673</v>
      </c>
      <c r="B275" s="316" t="s">
        <v>415</v>
      </c>
      <c r="C275" s="316" t="s">
        <v>416</v>
      </c>
      <c r="D275" s="316" t="s">
        <v>1001</v>
      </c>
      <c r="E275" s="316" t="s">
        <v>417</v>
      </c>
      <c r="F275" s="316" t="s">
        <v>672</v>
      </c>
      <c r="G275" s="317">
        <v>46048</v>
      </c>
      <c r="H275" s="317">
        <v>46054</v>
      </c>
      <c r="I275" s="316" t="s">
        <v>5454</v>
      </c>
    </row>
    <row r="276" spans="1:9" hidden="1">
      <c r="A276" s="316" t="s">
        <v>673</v>
      </c>
      <c r="B276" s="316" t="s">
        <v>415</v>
      </c>
      <c r="C276" s="316" t="s">
        <v>416</v>
      </c>
      <c r="D276" s="316" t="s">
        <v>1001</v>
      </c>
      <c r="E276" s="316" t="s">
        <v>417</v>
      </c>
      <c r="F276" s="316" t="s">
        <v>672</v>
      </c>
      <c r="G276" s="317">
        <v>46079</v>
      </c>
      <c r="H276" s="317">
        <v>46082</v>
      </c>
      <c r="I276" s="316" t="s">
        <v>5418</v>
      </c>
    </row>
    <row r="277" spans="1:9" hidden="1">
      <c r="A277" s="316" t="s">
        <v>673</v>
      </c>
      <c r="B277" s="316" t="s">
        <v>415</v>
      </c>
      <c r="C277" s="316" t="s">
        <v>416</v>
      </c>
      <c r="D277" s="316" t="s">
        <v>1001</v>
      </c>
      <c r="E277" s="316" t="s">
        <v>417</v>
      </c>
      <c r="F277" s="316" t="s">
        <v>672</v>
      </c>
      <c r="G277" s="317">
        <v>46107</v>
      </c>
      <c r="H277" s="317">
        <v>46110</v>
      </c>
      <c r="I277" s="316" t="s">
        <v>7830</v>
      </c>
    </row>
    <row r="278" spans="1:9" hidden="1">
      <c r="A278" s="316" t="s">
        <v>673</v>
      </c>
      <c r="B278" s="316" t="s">
        <v>415</v>
      </c>
      <c r="C278" s="316" t="s">
        <v>416</v>
      </c>
      <c r="D278" s="316" t="s">
        <v>1001</v>
      </c>
      <c r="E278" s="316" t="s">
        <v>417</v>
      </c>
      <c r="F278" s="316" t="s">
        <v>672</v>
      </c>
      <c r="G278" s="317">
        <v>46061</v>
      </c>
      <c r="H278" s="317">
        <v>46061</v>
      </c>
      <c r="I278" s="316" t="s">
        <v>7871</v>
      </c>
    </row>
    <row r="279" spans="1:9" hidden="1">
      <c r="A279" s="316" t="s">
        <v>673</v>
      </c>
      <c r="B279" s="316" t="s">
        <v>415</v>
      </c>
      <c r="C279" s="316" t="s">
        <v>416</v>
      </c>
      <c r="D279" s="316" t="s">
        <v>1001</v>
      </c>
      <c r="E279" s="316" t="s">
        <v>417</v>
      </c>
      <c r="F279" s="316" t="s">
        <v>672</v>
      </c>
      <c r="G279" s="317">
        <v>46068</v>
      </c>
      <c r="H279" s="317">
        <v>46068</v>
      </c>
      <c r="I279" s="316" t="s">
        <v>7873</v>
      </c>
    </row>
    <row r="280" spans="1:9" hidden="1">
      <c r="A280" s="316" t="s">
        <v>673</v>
      </c>
      <c r="B280" s="316" t="s">
        <v>295</v>
      </c>
      <c r="C280" s="316" t="s">
        <v>297</v>
      </c>
      <c r="D280" s="316" t="s">
        <v>994</v>
      </c>
      <c r="E280" s="316" t="s">
        <v>995</v>
      </c>
      <c r="F280" s="316" t="s">
        <v>672</v>
      </c>
      <c r="G280" s="317">
        <v>46067</v>
      </c>
      <c r="H280" s="317">
        <v>46074</v>
      </c>
      <c r="I280" s="316" t="s">
        <v>5426</v>
      </c>
    </row>
    <row r="281" spans="1:9" hidden="1">
      <c r="A281" s="316" t="s">
        <v>673</v>
      </c>
      <c r="B281" s="316" t="s">
        <v>295</v>
      </c>
      <c r="C281" s="316" t="s">
        <v>297</v>
      </c>
      <c r="D281" s="316" t="s">
        <v>994</v>
      </c>
      <c r="E281" s="316" t="s">
        <v>995</v>
      </c>
      <c r="F281" s="316" t="s">
        <v>672</v>
      </c>
      <c r="G281" s="317">
        <v>46097</v>
      </c>
      <c r="H281" s="317">
        <v>46103</v>
      </c>
      <c r="I281" s="316" t="s">
        <v>5412</v>
      </c>
    </row>
    <row r="282" spans="1:9" hidden="1">
      <c r="A282" s="316" t="s">
        <v>673</v>
      </c>
      <c r="B282" s="316" t="s">
        <v>295</v>
      </c>
      <c r="C282" s="316" t="s">
        <v>297</v>
      </c>
      <c r="D282" s="316" t="s">
        <v>994</v>
      </c>
      <c r="E282" s="316" t="s">
        <v>995</v>
      </c>
      <c r="F282" s="316" t="s">
        <v>672</v>
      </c>
      <c r="G282" s="317">
        <v>46038</v>
      </c>
      <c r="H282" s="317">
        <v>46046</v>
      </c>
      <c r="I282" s="316" t="s">
        <v>938</v>
      </c>
    </row>
    <row r="283" spans="1:9" hidden="1">
      <c r="A283" s="316" t="s">
        <v>673</v>
      </c>
      <c r="B283" s="316" t="s">
        <v>383</v>
      </c>
      <c r="C283" s="316" t="s">
        <v>385</v>
      </c>
      <c r="D283" s="316" t="s">
        <v>944</v>
      </c>
      <c r="E283" s="316" t="s">
        <v>945</v>
      </c>
      <c r="F283" s="316" t="s">
        <v>672</v>
      </c>
      <c r="G283" s="317">
        <v>46075</v>
      </c>
      <c r="H283" s="317">
        <v>46081</v>
      </c>
      <c r="I283" s="316" t="s">
        <v>5411</v>
      </c>
    </row>
    <row r="284" spans="1:9" hidden="1">
      <c r="A284" s="316" t="s">
        <v>673</v>
      </c>
      <c r="B284" s="316" t="s">
        <v>383</v>
      </c>
      <c r="C284" s="316" t="s">
        <v>385</v>
      </c>
      <c r="D284" s="316" t="s">
        <v>944</v>
      </c>
      <c r="E284" s="316" t="s">
        <v>945</v>
      </c>
      <c r="F284" s="316" t="s">
        <v>672</v>
      </c>
      <c r="G284" s="317">
        <v>46103</v>
      </c>
      <c r="H284" s="317">
        <v>46109</v>
      </c>
      <c r="I284" s="316" t="s">
        <v>7744</v>
      </c>
    </row>
    <row r="285" spans="1:9" hidden="1">
      <c r="A285" s="316" t="s">
        <v>673</v>
      </c>
      <c r="B285" s="316" t="s">
        <v>383</v>
      </c>
      <c r="C285" s="316" t="s">
        <v>385</v>
      </c>
      <c r="D285" s="316" t="s">
        <v>944</v>
      </c>
      <c r="E285" s="316" t="s">
        <v>945</v>
      </c>
      <c r="F285" s="316" t="s">
        <v>672</v>
      </c>
      <c r="G285" s="317">
        <v>46047</v>
      </c>
      <c r="H285" s="317">
        <v>46053</v>
      </c>
      <c r="I285" s="316" t="s">
        <v>7830</v>
      </c>
    </row>
    <row r="286" spans="1:9" hidden="1">
      <c r="A286" s="316" t="s">
        <v>673</v>
      </c>
      <c r="B286" s="316" t="s">
        <v>209</v>
      </c>
      <c r="C286" s="316" t="s">
        <v>211</v>
      </c>
      <c r="D286" s="316" t="s">
        <v>944</v>
      </c>
      <c r="E286" s="316" t="s">
        <v>1024</v>
      </c>
      <c r="F286" s="316" t="s">
        <v>672</v>
      </c>
      <c r="G286" s="317">
        <v>46039</v>
      </c>
      <c r="H286" s="317">
        <v>46045</v>
      </c>
      <c r="I286" s="316" t="s">
        <v>5455</v>
      </c>
    </row>
    <row r="287" spans="1:9" hidden="1">
      <c r="A287" s="316" t="s">
        <v>673</v>
      </c>
      <c r="B287" s="316" t="s">
        <v>209</v>
      </c>
      <c r="C287" s="316" t="s">
        <v>211</v>
      </c>
      <c r="D287" s="316" t="s">
        <v>944</v>
      </c>
      <c r="E287" s="316" t="s">
        <v>1024</v>
      </c>
      <c r="F287" s="316" t="s">
        <v>672</v>
      </c>
      <c r="G287" s="317">
        <v>46095</v>
      </c>
      <c r="H287" s="317">
        <v>46101</v>
      </c>
      <c r="I287" s="316" t="s">
        <v>7756</v>
      </c>
    </row>
    <row r="288" spans="1:9" hidden="1">
      <c r="A288" s="316" t="s">
        <v>673</v>
      </c>
      <c r="B288" s="316" t="s">
        <v>209</v>
      </c>
      <c r="C288" s="316" t="s">
        <v>211</v>
      </c>
      <c r="D288" s="316" t="s">
        <v>944</v>
      </c>
      <c r="E288" s="316" t="s">
        <v>1024</v>
      </c>
      <c r="F288" s="316" t="s">
        <v>672</v>
      </c>
      <c r="G288" s="317">
        <v>46058</v>
      </c>
      <c r="H288" s="317">
        <v>46064</v>
      </c>
      <c r="I288" s="316" t="s">
        <v>7836</v>
      </c>
    </row>
    <row r="289" spans="1:9" hidden="1">
      <c r="A289" s="316" t="s">
        <v>673</v>
      </c>
      <c r="B289" s="316" t="s">
        <v>610</v>
      </c>
      <c r="C289" s="316" t="s">
        <v>612</v>
      </c>
      <c r="D289" s="316" t="s">
        <v>944</v>
      </c>
      <c r="E289" s="316" t="s">
        <v>613</v>
      </c>
      <c r="F289" s="316" t="s">
        <v>672</v>
      </c>
      <c r="G289" s="317">
        <v>46074</v>
      </c>
      <c r="H289" s="317">
        <v>46080</v>
      </c>
      <c r="I289" s="316" t="s">
        <v>5411</v>
      </c>
    </row>
    <row r="290" spans="1:9" hidden="1">
      <c r="A290" s="316" t="s">
        <v>40</v>
      </c>
      <c r="B290" s="316" t="s">
        <v>610</v>
      </c>
      <c r="C290" s="316" t="s">
        <v>612</v>
      </c>
      <c r="D290" s="316" t="s">
        <v>944</v>
      </c>
      <c r="E290" s="316" t="s">
        <v>613</v>
      </c>
      <c r="F290" s="316" t="s">
        <v>693</v>
      </c>
      <c r="G290" s="317">
        <v>46081</v>
      </c>
      <c r="H290" s="317">
        <v>46087</v>
      </c>
      <c r="I290" s="316" t="s">
        <v>7765</v>
      </c>
    </row>
    <row r="291" spans="1:9" hidden="1">
      <c r="A291" s="316" t="s">
        <v>673</v>
      </c>
      <c r="B291" s="316" t="s">
        <v>610</v>
      </c>
      <c r="C291" s="316" t="s">
        <v>612</v>
      </c>
      <c r="D291" s="316" t="s">
        <v>944</v>
      </c>
      <c r="E291" s="316" t="s">
        <v>613</v>
      </c>
      <c r="F291" s="316" t="s">
        <v>672</v>
      </c>
      <c r="G291" s="317">
        <v>46109</v>
      </c>
      <c r="H291" s="317">
        <v>46115</v>
      </c>
      <c r="I291" s="316" t="s">
        <v>5412</v>
      </c>
    </row>
    <row r="292" spans="1:9" hidden="1">
      <c r="A292" s="316" t="s">
        <v>673</v>
      </c>
      <c r="B292" s="316" t="s">
        <v>610</v>
      </c>
      <c r="C292" s="316" t="s">
        <v>612</v>
      </c>
      <c r="D292" s="316" t="s">
        <v>944</v>
      </c>
      <c r="E292" s="316" t="s">
        <v>613</v>
      </c>
      <c r="F292" s="316" t="s">
        <v>672</v>
      </c>
      <c r="G292" s="317">
        <v>46050</v>
      </c>
      <c r="H292" s="317">
        <v>46055</v>
      </c>
      <c r="I292" s="316" t="s">
        <v>7836</v>
      </c>
    </row>
    <row r="293" spans="1:9" hidden="1">
      <c r="A293" s="316" t="s">
        <v>673</v>
      </c>
      <c r="B293" s="316" t="s">
        <v>472</v>
      </c>
      <c r="C293" s="316" t="s">
        <v>474</v>
      </c>
      <c r="D293" s="316" t="s">
        <v>944</v>
      </c>
      <c r="E293" s="316" t="s">
        <v>1058</v>
      </c>
      <c r="F293" s="316" t="s">
        <v>672</v>
      </c>
      <c r="G293" s="317">
        <v>46057</v>
      </c>
      <c r="H293" s="317">
        <v>46064</v>
      </c>
      <c r="I293" s="316" t="s">
        <v>7836</v>
      </c>
    </row>
    <row r="294" spans="1:9" hidden="1">
      <c r="A294" s="316" t="s">
        <v>685</v>
      </c>
      <c r="B294" s="316" t="s">
        <v>472</v>
      </c>
      <c r="C294" s="316" t="s">
        <v>474</v>
      </c>
      <c r="D294" s="316" t="s">
        <v>944</v>
      </c>
      <c r="E294" s="316" t="s">
        <v>1058</v>
      </c>
      <c r="F294" s="316" t="s">
        <v>42</v>
      </c>
      <c r="G294" s="317">
        <v>46068</v>
      </c>
      <c r="H294" s="317">
        <v>46068</v>
      </c>
      <c r="I294" s="316" t="s">
        <v>7872</v>
      </c>
    </row>
    <row r="295" spans="1:9" hidden="1">
      <c r="A295" s="316" t="s">
        <v>40</v>
      </c>
      <c r="B295" s="316" t="s">
        <v>472</v>
      </c>
      <c r="C295" s="316" t="s">
        <v>474</v>
      </c>
      <c r="D295" s="316" t="s">
        <v>944</v>
      </c>
      <c r="E295" s="316" t="s">
        <v>1058</v>
      </c>
      <c r="F295" s="316" t="s">
        <v>693</v>
      </c>
      <c r="G295" s="317">
        <v>46026</v>
      </c>
      <c r="H295" s="317">
        <v>46032</v>
      </c>
      <c r="I295" s="316" t="s">
        <v>938</v>
      </c>
    </row>
    <row r="296" spans="1:9" hidden="1">
      <c r="A296" s="316" t="s">
        <v>673</v>
      </c>
      <c r="B296" s="316" t="s">
        <v>472</v>
      </c>
      <c r="C296" s="316" t="s">
        <v>474</v>
      </c>
      <c r="D296" s="316" t="s">
        <v>944</v>
      </c>
      <c r="E296" s="316" t="s">
        <v>1058</v>
      </c>
      <c r="F296" s="316" t="s">
        <v>672</v>
      </c>
      <c r="G296" s="317">
        <v>46086</v>
      </c>
      <c r="H296" s="317">
        <v>46092</v>
      </c>
      <c r="I296" s="316" t="s">
        <v>5412</v>
      </c>
    </row>
    <row r="297" spans="1:9" hidden="1">
      <c r="A297" s="316" t="s">
        <v>673</v>
      </c>
      <c r="B297" s="316" t="s">
        <v>256</v>
      </c>
      <c r="C297" s="316" t="s">
        <v>1132</v>
      </c>
      <c r="D297" s="316" t="s">
        <v>944</v>
      </c>
      <c r="E297" s="316" t="s">
        <v>1134</v>
      </c>
      <c r="F297" s="316" t="s">
        <v>672</v>
      </c>
      <c r="G297" s="317">
        <v>46073</v>
      </c>
      <c r="H297" s="317">
        <v>46081</v>
      </c>
      <c r="I297" s="316" t="s">
        <v>5425</v>
      </c>
    </row>
    <row r="298" spans="1:9" hidden="1">
      <c r="A298" s="316" t="s">
        <v>685</v>
      </c>
      <c r="B298" s="316" t="s">
        <v>256</v>
      </c>
      <c r="C298" s="316" t="s">
        <v>1132</v>
      </c>
      <c r="D298" s="316" t="s">
        <v>944</v>
      </c>
      <c r="E298" s="316" t="s">
        <v>1134</v>
      </c>
      <c r="F298" s="316" t="s">
        <v>42</v>
      </c>
      <c r="G298" s="317">
        <v>46044</v>
      </c>
      <c r="H298" s="317">
        <v>46044</v>
      </c>
      <c r="I298" s="316" t="s">
        <v>7841</v>
      </c>
    </row>
    <row r="299" spans="1:9" hidden="1">
      <c r="A299" s="316" t="s">
        <v>685</v>
      </c>
      <c r="B299" s="316" t="s">
        <v>256</v>
      </c>
      <c r="C299" s="316" t="s">
        <v>1132</v>
      </c>
      <c r="D299" s="316" t="s">
        <v>944</v>
      </c>
      <c r="E299" s="316" t="s">
        <v>1134</v>
      </c>
      <c r="F299" s="316" t="s">
        <v>42</v>
      </c>
      <c r="G299" s="317">
        <v>46047</v>
      </c>
      <c r="H299" s="317">
        <v>46048</v>
      </c>
      <c r="I299" s="316" t="s">
        <v>7855</v>
      </c>
    </row>
    <row r="300" spans="1:9" hidden="1">
      <c r="A300" s="316" t="s">
        <v>685</v>
      </c>
      <c r="B300" s="316" t="s">
        <v>256</v>
      </c>
      <c r="C300" s="316" t="s">
        <v>1132</v>
      </c>
      <c r="D300" s="316" t="s">
        <v>944</v>
      </c>
      <c r="E300" s="316" t="s">
        <v>1134</v>
      </c>
      <c r="F300" s="316" t="s">
        <v>42</v>
      </c>
      <c r="G300" s="317">
        <v>46054</v>
      </c>
      <c r="H300" s="317">
        <v>46054</v>
      </c>
      <c r="I300" s="316" t="s">
        <v>7856</v>
      </c>
    </row>
    <row r="301" spans="1:9" hidden="1">
      <c r="A301" s="316" t="s">
        <v>685</v>
      </c>
      <c r="B301" s="316" t="s">
        <v>256</v>
      </c>
      <c r="C301" s="316" t="s">
        <v>1132</v>
      </c>
      <c r="D301" s="316" t="s">
        <v>944</v>
      </c>
      <c r="E301" s="316" t="s">
        <v>1134</v>
      </c>
      <c r="F301" s="316" t="s">
        <v>42</v>
      </c>
      <c r="G301" s="317">
        <v>46061</v>
      </c>
      <c r="H301" s="317">
        <v>46061</v>
      </c>
      <c r="I301" s="316" t="s">
        <v>7855</v>
      </c>
    </row>
    <row r="302" spans="1:9" hidden="1">
      <c r="A302" s="316" t="s">
        <v>685</v>
      </c>
      <c r="B302" s="316" t="s">
        <v>256</v>
      </c>
      <c r="C302" s="316" t="s">
        <v>1132</v>
      </c>
      <c r="D302" s="316" t="s">
        <v>944</v>
      </c>
      <c r="E302" s="316" t="s">
        <v>1134</v>
      </c>
      <c r="F302" s="316" t="s">
        <v>42</v>
      </c>
      <c r="G302" s="317">
        <v>46068</v>
      </c>
      <c r="H302" s="317">
        <v>46068</v>
      </c>
      <c r="I302" s="316" t="s">
        <v>7857</v>
      </c>
    </row>
    <row r="303" spans="1:9" hidden="1">
      <c r="A303" s="316" t="s">
        <v>673</v>
      </c>
      <c r="B303" s="316" t="s">
        <v>172</v>
      </c>
      <c r="C303" s="316" t="s">
        <v>174</v>
      </c>
      <c r="D303" s="316" t="s">
        <v>944</v>
      </c>
      <c r="E303" s="316" t="s">
        <v>1058</v>
      </c>
      <c r="F303" s="316" t="s">
        <v>672</v>
      </c>
      <c r="G303" s="317">
        <v>46067</v>
      </c>
      <c r="H303" s="317">
        <v>46071</v>
      </c>
      <c r="I303" s="316" t="s">
        <v>5430</v>
      </c>
    </row>
    <row r="304" spans="1:9" hidden="1">
      <c r="A304" s="316" t="s">
        <v>673</v>
      </c>
      <c r="B304" s="316" t="s">
        <v>172</v>
      </c>
      <c r="C304" s="316" t="s">
        <v>174</v>
      </c>
      <c r="D304" s="316" t="s">
        <v>944</v>
      </c>
      <c r="E304" s="316" t="s">
        <v>1058</v>
      </c>
      <c r="F304" s="316" t="s">
        <v>672</v>
      </c>
      <c r="G304" s="317">
        <v>46093</v>
      </c>
      <c r="H304" s="317">
        <v>46099</v>
      </c>
      <c r="I304" s="316" t="s">
        <v>5412</v>
      </c>
    </row>
    <row r="305" spans="1:9" hidden="1">
      <c r="A305" s="316" t="s">
        <v>673</v>
      </c>
      <c r="B305" s="316" t="s">
        <v>172</v>
      </c>
      <c r="C305" s="316" t="s">
        <v>174</v>
      </c>
      <c r="D305" s="316" t="s">
        <v>944</v>
      </c>
      <c r="E305" s="316" t="s">
        <v>1058</v>
      </c>
      <c r="F305" s="316" t="s">
        <v>672</v>
      </c>
      <c r="G305" s="317">
        <v>46045</v>
      </c>
      <c r="H305" s="317">
        <v>46051</v>
      </c>
      <c r="I305" s="316" t="s">
        <v>7830</v>
      </c>
    </row>
    <row r="306" spans="1:9" hidden="1">
      <c r="A306" s="316" t="s">
        <v>673</v>
      </c>
      <c r="B306" s="316" t="s">
        <v>515</v>
      </c>
      <c r="C306" s="316" t="s">
        <v>517</v>
      </c>
      <c r="D306" s="316" t="s">
        <v>944</v>
      </c>
      <c r="E306" s="316" t="s">
        <v>497</v>
      </c>
      <c r="F306" s="316" t="s">
        <v>672</v>
      </c>
      <c r="G306" s="317">
        <v>46079</v>
      </c>
      <c r="H306" s="317">
        <v>46085</v>
      </c>
      <c r="I306" s="316" t="s">
        <v>5411</v>
      </c>
    </row>
    <row r="307" spans="1:9" hidden="1">
      <c r="A307" s="316" t="s">
        <v>40</v>
      </c>
      <c r="B307" s="316" t="s">
        <v>515</v>
      </c>
      <c r="C307" s="316" t="s">
        <v>517</v>
      </c>
      <c r="D307" s="316" t="s">
        <v>944</v>
      </c>
      <c r="E307" s="316" t="s">
        <v>497</v>
      </c>
      <c r="F307" s="316" t="s">
        <v>693</v>
      </c>
      <c r="G307" s="317">
        <v>46041</v>
      </c>
      <c r="H307" s="317">
        <v>46041</v>
      </c>
      <c r="I307" s="316" t="s">
        <v>5431</v>
      </c>
    </row>
    <row r="308" spans="1:9" hidden="1">
      <c r="A308" s="316" t="s">
        <v>673</v>
      </c>
      <c r="B308" s="316" t="s">
        <v>515</v>
      </c>
      <c r="C308" s="316" t="s">
        <v>517</v>
      </c>
      <c r="D308" s="316" t="s">
        <v>944</v>
      </c>
      <c r="E308" s="316" t="s">
        <v>497</v>
      </c>
      <c r="F308" s="316" t="s">
        <v>672</v>
      </c>
      <c r="G308" s="317">
        <v>46107</v>
      </c>
      <c r="H308" s="317">
        <v>46113</v>
      </c>
      <c r="I308" s="316" t="s">
        <v>7803</v>
      </c>
    </row>
    <row r="309" spans="1:9" hidden="1">
      <c r="A309" s="316" t="s">
        <v>673</v>
      </c>
      <c r="B309" s="316" t="s">
        <v>515</v>
      </c>
      <c r="C309" s="316" t="s">
        <v>517</v>
      </c>
      <c r="D309" s="316" t="s">
        <v>944</v>
      </c>
      <c r="E309" s="316" t="s">
        <v>497</v>
      </c>
      <c r="F309" s="316" t="s">
        <v>672</v>
      </c>
      <c r="G309" s="317">
        <v>46050</v>
      </c>
      <c r="H309" s="317">
        <v>46057</v>
      </c>
      <c r="I309" s="316" t="s">
        <v>7836</v>
      </c>
    </row>
    <row r="310" spans="1:9" hidden="1">
      <c r="A310" s="316" t="s">
        <v>40</v>
      </c>
      <c r="B310" s="316" t="s">
        <v>222</v>
      </c>
      <c r="C310" s="316" t="s">
        <v>224</v>
      </c>
      <c r="D310" s="316" t="s">
        <v>944</v>
      </c>
      <c r="E310" s="316" t="s">
        <v>1024</v>
      </c>
      <c r="F310" s="316" t="s">
        <v>693</v>
      </c>
      <c r="G310" s="317">
        <v>46024</v>
      </c>
      <c r="H310" s="317">
        <v>46029</v>
      </c>
      <c r="I310" s="316" t="s">
        <v>5477</v>
      </c>
    </row>
    <row r="311" spans="1:9" hidden="1">
      <c r="A311" s="316" t="s">
        <v>673</v>
      </c>
      <c r="B311" s="316" t="s">
        <v>222</v>
      </c>
      <c r="C311" s="316" t="s">
        <v>224</v>
      </c>
      <c r="D311" s="316" t="s">
        <v>944</v>
      </c>
      <c r="E311" s="316" t="s">
        <v>1024</v>
      </c>
      <c r="F311" s="316" t="s">
        <v>672</v>
      </c>
      <c r="G311" s="317">
        <v>46102</v>
      </c>
      <c r="H311" s="317">
        <v>46107</v>
      </c>
      <c r="I311" s="316" t="s">
        <v>7804</v>
      </c>
    </row>
    <row r="312" spans="1:9" hidden="1">
      <c r="A312" s="316" t="s">
        <v>40</v>
      </c>
      <c r="B312" s="316" t="s">
        <v>222</v>
      </c>
      <c r="C312" s="316" t="s">
        <v>224</v>
      </c>
      <c r="D312" s="316" t="s">
        <v>944</v>
      </c>
      <c r="E312" s="316" t="s">
        <v>1024</v>
      </c>
      <c r="F312" s="316" t="s">
        <v>693</v>
      </c>
      <c r="G312" s="317">
        <v>46081</v>
      </c>
      <c r="H312" s="317">
        <v>46082</v>
      </c>
      <c r="I312" s="316" t="s">
        <v>5415</v>
      </c>
    </row>
    <row r="313" spans="1:9" hidden="1">
      <c r="A313" s="316" t="s">
        <v>673</v>
      </c>
      <c r="B313" s="316" t="s">
        <v>222</v>
      </c>
      <c r="C313" s="316" t="s">
        <v>224</v>
      </c>
      <c r="D313" s="316" t="s">
        <v>944</v>
      </c>
      <c r="E313" s="316" t="s">
        <v>1024</v>
      </c>
      <c r="F313" s="316" t="s">
        <v>672</v>
      </c>
      <c r="G313" s="317">
        <v>46074</v>
      </c>
      <c r="H313" s="317">
        <v>46080</v>
      </c>
      <c r="I313" s="316" t="s">
        <v>5411</v>
      </c>
    </row>
    <row r="314" spans="1:9" hidden="1">
      <c r="A314" s="316" t="s">
        <v>673</v>
      </c>
      <c r="B314" s="316" t="s">
        <v>222</v>
      </c>
      <c r="C314" s="316" t="s">
        <v>224</v>
      </c>
      <c r="D314" s="316" t="s">
        <v>944</v>
      </c>
      <c r="E314" s="316" t="s">
        <v>1024</v>
      </c>
      <c r="F314" s="316" t="s">
        <v>672</v>
      </c>
      <c r="G314" s="317">
        <v>46046</v>
      </c>
      <c r="H314" s="317">
        <v>46052</v>
      </c>
      <c r="I314" s="316" t="s">
        <v>5460</v>
      </c>
    </row>
    <row r="315" spans="1:9" hidden="1">
      <c r="A315" s="316" t="s">
        <v>673</v>
      </c>
      <c r="B315" s="316" t="s">
        <v>233</v>
      </c>
      <c r="C315" s="316" t="s">
        <v>235</v>
      </c>
      <c r="D315" s="316" t="s">
        <v>944</v>
      </c>
      <c r="E315" s="316" t="s">
        <v>1269</v>
      </c>
      <c r="F315" s="316" t="s">
        <v>672</v>
      </c>
      <c r="G315" s="317">
        <v>46060</v>
      </c>
      <c r="H315" s="317">
        <v>46061</v>
      </c>
      <c r="I315" s="316" t="s">
        <v>5436</v>
      </c>
    </row>
    <row r="316" spans="1:9" hidden="1">
      <c r="A316" s="316" t="s">
        <v>673</v>
      </c>
      <c r="B316" s="316" t="s">
        <v>233</v>
      </c>
      <c r="C316" s="316" t="s">
        <v>235</v>
      </c>
      <c r="D316" s="316" t="s">
        <v>944</v>
      </c>
      <c r="E316" s="316" t="s">
        <v>1269</v>
      </c>
      <c r="F316" s="316" t="s">
        <v>672</v>
      </c>
      <c r="G316" s="317">
        <v>46102</v>
      </c>
      <c r="H316" s="317">
        <v>46104</v>
      </c>
      <c r="I316" s="316" t="s">
        <v>7807</v>
      </c>
    </row>
    <row r="317" spans="1:9" hidden="1">
      <c r="A317" s="316" t="s">
        <v>685</v>
      </c>
      <c r="B317" s="316" t="s">
        <v>233</v>
      </c>
      <c r="C317" s="316" t="s">
        <v>235</v>
      </c>
      <c r="D317" s="316" t="s">
        <v>944</v>
      </c>
      <c r="E317" s="316" t="s">
        <v>1269</v>
      </c>
      <c r="F317" s="316" t="s">
        <v>42</v>
      </c>
      <c r="G317" s="317">
        <v>46053</v>
      </c>
      <c r="H317" s="317">
        <v>46053</v>
      </c>
      <c r="I317" s="316" t="s">
        <v>7842</v>
      </c>
    </row>
    <row r="318" spans="1:9" hidden="1">
      <c r="A318" s="316" t="s">
        <v>685</v>
      </c>
      <c r="B318" s="316" t="s">
        <v>233</v>
      </c>
      <c r="C318" s="316" t="s">
        <v>235</v>
      </c>
      <c r="D318" s="316" t="s">
        <v>944</v>
      </c>
      <c r="E318" s="316" t="s">
        <v>1269</v>
      </c>
      <c r="F318" s="316" t="s">
        <v>42</v>
      </c>
      <c r="G318" s="317">
        <v>46067</v>
      </c>
      <c r="H318" s="317">
        <v>46067</v>
      </c>
      <c r="I318" s="316" t="s">
        <v>7859</v>
      </c>
    </row>
    <row r="319" spans="1:9" hidden="1">
      <c r="A319" s="316" t="s">
        <v>673</v>
      </c>
      <c r="B319" s="316" t="s">
        <v>495</v>
      </c>
      <c r="C319" s="316" t="s">
        <v>496</v>
      </c>
      <c r="D319" s="316" t="s">
        <v>944</v>
      </c>
      <c r="E319" s="316" t="s">
        <v>497</v>
      </c>
      <c r="F319" s="316" t="s">
        <v>672</v>
      </c>
      <c r="G319" s="317">
        <v>46050</v>
      </c>
      <c r="H319" s="317">
        <v>46056</v>
      </c>
      <c r="I319" s="316" t="s">
        <v>5437</v>
      </c>
    </row>
    <row r="320" spans="1:9" hidden="1">
      <c r="A320" s="316" t="s">
        <v>673</v>
      </c>
      <c r="B320" s="316" t="s">
        <v>495</v>
      </c>
      <c r="C320" s="316" t="s">
        <v>496</v>
      </c>
      <c r="D320" s="316" t="s">
        <v>944</v>
      </c>
      <c r="E320" s="316" t="s">
        <v>497</v>
      </c>
      <c r="F320" s="316" t="s">
        <v>672</v>
      </c>
      <c r="G320" s="317">
        <v>46078</v>
      </c>
      <c r="H320" s="317">
        <v>46084</v>
      </c>
      <c r="I320" s="316" t="s">
        <v>5419</v>
      </c>
    </row>
    <row r="321" spans="1:9" hidden="1">
      <c r="A321" s="316" t="s">
        <v>673</v>
      </c>
      <c r="B321" s="316" t="s">
        <v>495</v>
      </c>
      <c r="C321" s="316" t="s">
        <v>496</v>
      </c>
      <c r="D321" s="316" t="s">
        <v>944</v>
      </c>
      <c r="E321" s="316" t="s">
        <v>497</v>
      </c>
      <c r="F321" s="316" t="s">
        <v>672</v>
      </c>
      <c r="G321" s="317">
        <v>46106</v>
      </c>
      <c r="H321" s="317">
        <v>46112</v>
      </c>
      <c r="I321" s="316" t="s">
        <v>7817</v>
      </c>
    </row>
    <row r="322" spans="1:9" hidden="1">
      <c r="A322" s="316" t="s">
        <v>40</v>
      </c>
      <c r="B322" s="316" t="s">
        <v>262</v>
      </c>
      <c r="C322" s="316" t="s">
        <v>264</v>
      </c>
      <c r="D322" s="316" t="s">
        <v>997</v>
      </c>
      <c r="E322" s="316" t="s">
        <v>265</v>
      </c>
      <c r="F322" s="316" t="s">
        <v>693</v>
      </c>
      <c r="G322" s="317">
        <v>46025</v>
      </c>
      <c r="H322" s="317">
        <v>46026</v>
      </c>
      <c r="I322" s="316" t="s">
        <v>5515</v>
      </c>
    </row>
    <row r="323" spans="1:9" hidden="1">
      <c r="A323" s="316" t="s">
        <v>40</v>
      </c>
      <c r="B323" s="316" t="s">
        <v>262</v>
      </c>
      <c r="C323" s="316" t="s">
        <v>264</v>
      </c>
      <c r="D323" s="316" t="s">
        <v>997</v>
      </c>
      <c r="E323" s="316" t="s">
        <v>265</v>
      </c>
      <c r="F323" s="316" t="s">
        <v>693</v>
      </c>
      <c r="G323" s="317">
        <v>46038</v>
      </c>
      <c r="H323" s="317">
        <v>46038</v>
      </c>
      <c r="I323" s="316" t="s">
        <v>5484</v>
      </c>
    </row>
    <row r="324" spans="1:9" hidden="1">
      <c r="A324" s="316" t="s">
        <v>673</v>
      </c>
      <c r="B324" s="316" t="s">
        <v>262</v>
      </c>
      <c r="C324" s="316" t="s">
        <v>264</v>
      </c>
      <c r="D324" s="316" t="s">
        <v>997</v>
      </c>
      <c r="E324" s="316" t="s">
        <v>265</v>
      </c>
      <c r="F324" s="316" t="s">
        <v>672</v>
      </c>
      <c r="G324" s="317">
        <v>46039</v>
      </c>
      <c r="H324" s="317">
        <v>46045</v>
      </c>
      <c r="I324" s="316" t="s">
        <v>5460</v>
      </c>
    </row>
    <row r="325" spans="1:9" hidden="1">
      <c r="A325" s="316" t="s">
        <v>40</v>
      </c>
      <c r="B325" s="316" t="s">
        <v>262</v>
      </c>
      <c r="C325" s="316" t="s">
        <v>264</v>
      </c>
      <c r="D325" s="316" t="s">
        <v>997</v>
      </c>
      <c r="E325" s="316" t="s">
        <v>265</v>
      </c>
      <c r="F325" s="316" t="s">
        <v>693</v>
      </c>
      <c r="G325" s="317">
        <v>46066</v>
      </c>
      <c r="H325" s="317">
        <v>46066</v>
      </c>
      <c r="I325" s="316" t="s">
        <v>5431</v>
      </c>
    </row>
    <row r="326" spans="1:9" hidden="1">
      <c r="A326" s="316" t="s">
        <v>673</v>
      </c>
      <c r="B326" s="316" t="s">
        <v>262</v>
      </c>
      <c r="C326" s="316" t="s">
        <v>264</v>
      </c>
      <c r="D326" s="316" t="s">
        <v>997</v>
      </c>
      <c r="E326" s="316" t="s">
        <v>265</v>
      </c>
      <c r="F326" s="316" t="s">
        <v>672</v>
      </c>
      <c r="G326" s="317">
        <v>46067</v>
      </c>
      <c r="H326" s="317">
        <v>46073</v>
      </c>
      <c r="I326" s="316" t="s">
        <v>5417</v>
      </c>
    </row>
    <row r="327" spans="1:9" hidden="1">
      <c r="A327" s="316" t="s">
        <v>40</v>
      </c>
      <c r="B327" s="316" t="s">
        <v>337</v>
      </c>
      <c r="C327" s="316" t="s">
        <v>339</v>
      </c>
      <c r="D327" s="316" t="s">
        <v>997</v>
      </c>
      <c r="E327" s="316" t="s">
        <v>1007</v>
      </c>
      <c r="F327" s="316" t="s">
        <v>693</v>
      </c>
      <c r="G327" s="317">
        <v>46054</v>
      </c>
      <c r="H327" s="317">
        <v>46059</v>
      </c>
      <c r="I327" s="316" t="s">
        <v>938</v>
      </c>
    </row>
    <row r="328" spans="1:9" hidden="1">
      <c r="A328" s="316" t="s">
        <v>673</v>
      </c>
      <c r="B328" s="316" t="s">
        <v>316</v>
      </c>
      <c r="C328" s="316" t="s">
        <v>318</v>
      </c>
      <c r="D328" s="316" t="s">
        <v>997</v>
      </c>
      <c r="E328" s="316" t="s">
        <v>1199</v>
      </c>
      <c r="F328" s="316" t="s">
        <v>672</v>
      </c>
      <c r="G328" s="317">
        <v>46042</v>
      </c>
      <c r="H328" s="317">
        <v>46048</v>
      </c>
      <c r="I328" s="316" t="s">
        <v>5468</v>
      </c>
    </row>
    <row r="329" spans="1:9" hidden="1">
      <c r="A329" s="316" t="s">
        <v>673</v>
      </c>
      <c r="B329" s="316" t="s">
        <v>316</v>
      </c>
      <c r="C329" s="316" t="s">
        <v>318</v>
      </c>
      <c r="D329" s="316" t="s">
        <v>997</v>
      </c>
      <c r="E329" s="316" t="s">
        <v>1199</v>
      </c>
      <c r="F329" s="316" t="s">
        <v>672</v>
      </c>
      <c r="G329" s="317">
        <v>46066</v>
      </c>
      <c r="H329" s="317">
        <v>46072</v>
      </c>
      <c r="I329" s="316" t="s">
        <v>5411</v>
      </c>
    </row>
    <row r="330" spans="1:9" hidden="1">
      <c r="A330" s="316" t="s">
        <v>673</v>
      </c>
      <c r="B330" s="316" t="s">
        <v>316</v>
      </c>
      <c r="C330" s="316" t="s">
        <v>318</v>
      </c>
      <c r="D330" s="316" t="s">
        <v>997</v>
      </c>
      <c r="E330" s="316" t="s">
        <v>1199</v>
      </c>
      <c r="F330" s="316" t="s">
        <v>672</v>
      </c>
      <c r="G330" s="317">
        <v>46094</v>
      </c>
      <c r="H330" s="317">
        <v>46090</v>
      </c>
      <c r="I330" s="316" t="s">
        <v>7776</v>
      </c>
    </row>
    <row r="331" spans="1:9" hidden="1">
      <c r="A331" s="316" t="s">
        <v>673</v>
      </c>
      <c r="B331" s="316" t="s">
        <v>571</v>
      </c>
      <c r="C331" s="316" t="s">
        <v>573</v>
      </c>
      <c r="D331" s="316" t="s">
        <v>1018</v>
      </c>
      <c r="E331" s="316" t="s">
        <v>1019</v>
      </c>
      <c r="F331" s="316" t="s">
        <v>672</v>
      </c>
      <c r="G331" s="317">
        <v>46083</v>
      </c>
      <c r="H331" s="317">
        <v>46089</v>
      </c>
      <c r="I331" s="316" t="s">
        <v>5413</v>
      </c>
    </row>
    <row r="332" spans="1:9" hidden="1">
      <c r="A332" s="316" t="s">
        <v>673</v>
      </c>
      <c r="B332" s="316" t="s">
        <v>571</v>
      </c>
      <c r="C332" s="316" t="s">
        <v>573</v>
      </c>
      <c r="D332" s="316" t="s">
        <v>1018</v>
      </c>
      <c r="E332" s="316" t="s">
        <v>1019</v>
      </c>
      <c r="F332" s="316" t="s">
        <v>672</v>
      </c>
      <c r="G332" s="317">
        <v>46118</v>
      </c>
      <c r="H332" s="317">
        <v>46124</v>
      </c>
      <c r="I332" s="316" t="s">
        <v>7755</v>
      </c>
    </row>
    <row r="333" spans="1:9" hidden="1">
      <c r="A333" s="316" t="s">
        <v>673</v>
      </c>
      <c r="B333" s="316" t="s">
        <v>571</v>
      </c>
      <c r="C333" s="316" t="s">
        <v>573</v>
      </c>
      <c r="D333" s="316" t="s">
        <v>1018</v>
      </c>
      <c r="E333" s="316" t="s">
        <v>1019</v>
      </c>
      <c r="F333" s="316" t="s">
        <v>672</v>
      </c>
      <c r="G333" s="317">
        <v>46055</v>
      </c>
      <c r="H333" s="317">
        <v>46061</v>
      </c>
      <c r="I333" s="316" t="s">
        <v>7836</v>
      </c>
    </row>
    <row r="334" spans="1:9" hidden="1">
      <c r="A334" s="316" t="s">
        <v>40</v>
      </c>
      <c r="B334" s="316" t="s">
        <v>506</v>
      </c>
      <c r="C334" s="316" t="s">
        <v>508</v>
      </c>
      <c r="D334" s="316" t="s">
        <v>1018</v>
      </c>
      <c r="E334" s="316" t="s">
        <v>1019</v>
      </c>
      <c r="F334" s="316" t="s">
        <v>693</v>
      </c>
      <c r="G334" s="317">
        <v>46074</v>
      </c>
      <c r="H334" s="317">
        <v>46074</v>
      </c>
      <c r="I334" s="316" t="s">
        <v>7770</v>
      </c>
    </row>
    <row r="335" spans="1:9" hidden="1">
      <c r="A335" s="316" t="s">
        <v>673</v>
      </c>
      <c r="B335" s="316" t="s">
        <v>883</v>
      </c>
      <c r="C335" s="316" t="s">
        <v>885</v>
      </c>
      <c r="D335" s="316" t="s">
        <v>1018</v>
      </c>
      <c r="E335" s="316" t="s">
        <v>1099</v>
      </c>
      <c r="F335" s="316" t="s">
        <v>672</v>
      </c>
      <c r="G335" s="317">
        <v>46046</v>
      </c>
      <c r="H335" s="317">
        <v>46052</v>
      </c>
      <c r="I335" s="316" t="s">
        <v>5460</v>
      </c>
    </row>
    <row r="336" spans="1:9" hidden="1">
      <c r="A336" s="316" t="s">
        <v>673</v>
      </c>
      <c r="B336" s="316" t="s">
        <v>883</v>
      </c>
      <c r="C336" s="316" t="s">
        <v>885</v>
      </c>
      <c r="D336" s="316" t="s">
        <v>1018</v>
      </c>
      <c r="E336" s="316" t="s">
        <v>1099</v>
      </c>
      <c r="F336" s="316" t="s">
        <v>672</v>
      </c>
      <c r="G336" s="317">
        <v>46074</v>
      </c>
      <c r="H336" s="317">
        <v>46080</v>
      </c>
      <c r="I336" s="316" t="s">
        <v>5423</v>
      </c>
    </row>
    <row r="337" spans="1:9" hidden="1">
      <c r="A337" s="316" t="s">
        <v>673</v>
      </c>
      <c r="B337" s="316" t="s">
        <v>883</v>
      </c>
      <c r="C337" s="316" t="s">
        <v>885</v>
      </c>
      <c r="D337" s="316" t="s">
        <v>1018</v>
      </c>
      <c r="E337" s="316" t="s">
        <v>1099</v>
      </c>
      <c r="F337" s="316" t="s">
        <v>672</v>
      </c>
      <c r="G337" s="317">
        <v>46102</v>
      </c>
      <c r="H337" s="317">
        <v>46108</v>
      </c>
      <c r="I337" s="316" t="s">
        <v>707</v>
      </c>
    </row>
    <row r="338" spans="1:9" hidden="1">
      <c r="A338" s="316" t="s">
        <v>673</v>
      </c>
      <c r="B338" s="316" t="s">
        <v>597</v>
      </c>
      <c r="C338" s="316" t="s">
        <v>599</v>
      </c>
      <c r="D338" s="316" t="s">
        <v>1018</v>
      </c>
      <c r="E338" s="316" t="s">
        <v>1109</v>
      </c>
      <c r="F338" s="316" t="s">
        <v>672</v>
      </c>
      <c r="G338" s="317">
        <v>46046</v>
      </c>
      <c r="H338" s="317">
        <v>46052</v>
      </c>
      <c r="I338" s="316" t="s">
        <v>5458</v>
      </c>
    </row>
    <row r="339" spans="1:9" hidden="1">
      <c r="A339" s="316" t="s">
        <v>40</v>
      </c>
      <c r="B339" s="316" t="s">
        <v>597</v>
      </c>
      <c r="C339" s="316" t="s">
        <v>599</v>
      </c>
      <c r="D339" s="316" t="s">
        <v>1018</v>
      </c>
      <c r="E339" s="316" t="s">
        <v>1109</v>
      </c>
      <c r="F339" s="316" t="s">
        <v>693</v>
      </c>
      <c r="G339" s="317">
        <v>46067</v>
      </c>
      <c r="H339" s="317">
        <v>46068</v>
      </c>
      <c r="I339" s="316" t="s">
        <v>7861</v>
      </c>
    </row>
    <row r="340" spans="1:9" hidden="1">
      <c r="A340" s="316" t="s">
        <v>673</v>
      </c>
      <c r="B340" s="316" t="s">
        <v>272</v>
      </c>
      <c r="C340" s="316" t="s">
        <v>274</v>
      </c>
      <c r="D340" s="316" t="s">
        <v>1018</v>
      </c>
      <c r="E340" s="316" t="s">
        <v>1117</v>
      </c>
      <c r="F340" s="316" t="s">
        <v>672</v>
      </c>
      <c r="G340" s="317">
        <v>46038</v>
      </c>
      <c r="H340" s="317">
        <v>46041</v>
      </c>
      <c r="I340" s="316" t="s">
        <v>5460</v>
      </c>
    </row>
    <row r="341" spans="1:9" hidden="1">
      <c r="A341" s="316" t="s">
        <v>673</v>
      </c>
      <c r="B341" s="316" t="s">
        <v>272</v>
      </c>
      <c r="C341" s="316" t="s">
        <v>274</v>
      </c>
      <c r="D341" s="316" t="s">
        <v>1018</v>
      </c>
      <c r="E341" s="316" t="s">
        <v>1117</v>
      </c>
      <c r="F341" s="316" t="s">
        <v>672</v>
      </c>
      <c r="G341" s="317">
        <v>46064</v>
      </c>
      <c r="H341" s="317">
        <v>46070</v>
      </c>
      <c r="I341" s="316" t="s">
        <v>5417</v>
      </c>
    </row>
    <row r="342" spans="1:9" hidden="1">
      <c r="A342" s="316" t="s">
        <v>673</v>
      </c>
      <c r="B342" s="316" t="s">
        <v>272</v>
      </c>
      <c r="C342" s="316" t="s">
        <v>274</v>
      </c>
      <c r="D342" s="316" t="s">
        <v>1018</v>
      </c>
      <c r="E342" s="316" t="s">
        <v>1117</v>
      </c>
      <c r="F342" s="316" t="s">
        <v>672</v>
      </c>
      <c r="G342" s="317">
        <v>46046</v>
      </c>
      <c r="H342" s="317">
        <v>46053</v>
      </c>
      <c r="I342" s="316" t="s">
        <v>938</v>
      </c>
    </row>
    <row r="343" spans="1:9" hidden="1">
      <c r="A343" s="316" t="s">
        <v>678</v>
      </c>
      <c r="B343" s="316" t="s">
        <v>252</v>
      </c>
      <c r="C343" s="316" t="s">
        <v>254</v>
      </c>
      <c r="D343" s="316" t="s">
        <v>1018</v>
      </c>
      <c r="E343" s="316" t="s">
        <v>1119</v>
      </c>
      <c r="F343" s="316" t="s">
        <v>677</v>
      </c>
      <c r="G343" s="317">
        <v>46024</v>
      </c>
      <c r="H343" s="317">
        <v>46024</v>
      </c>
      <c r="I343" s="316" t="s">
        <v>5523</v>
      </c>
    </row>
    <row r="344" spans="1:9" hidden="1">
      <c r="A344" s="316" t="s">
        <v>678</v>
      </c>
      <c r="B344" s="316" t="s">
        <v>252</v>
      </c>
      <c r="C344" s="316" t="s">
        <v>254</v>
      </c>
      <c r="D344" s="316" t="s">
        <v>1018</v>
      </c>
      <c r="E344" s="316" t="s">
        <v>1119</v>
      </c>
      <c r="F344" s="316" t="s">
        <v>677</v>
      </c>
      <c r="G344" s="317">
        <v>46025</v>
      </c>
      <c r="H344" s="317">
        <v>46025</v>
      </c>
      <c r="I344" s="316" t="s">
        <v>5517</v>
      </c>
    </row>
    <row r="345" spans="1:9" hidden="1">
      <c r="A345" s="316" t="s">
        <v>680</v>
      </c>
      <c r="B345" s="316" t="s">
        <v>252</v>
      </c>
      <c r="C345" s="316" t="s">
        <v>254</v>
      </c>
      <c r="D345" s="316" t="s">
        <v>1018</v>
      </c>
      <c r="E345" s="316" t="s">
        <v>1119</v>
      </c>
      <c r="F345" s="316" t="s">
        <v>679</v>
      </c>
      <c r="G345" s="317">
        <v>46074</v>
      </c>
      <c r="H345" s="317">
        <v>46074</v>
      </c>
      <c r="I345" s="316" t="s">
        <v>7780</v>
      </c>
    </row>
    <row r="346" spans="1:9" hidden="1">
      <c r="A346" s="316" t="s">
        <v>40</v>
      </c>
      <c r="B346" s="316" t="s">
        <v>814</v>
      </c>
      <c r="C346" s="316" t="s">
        <v>1120</v>
      </c>
      <c r="D346" s="316" t="s">
        <v>1018</v>
      </c>
      <c r="E346" s="316" t="s">
        <v>1099</v>
      </c>
      <c r="F346" s="316" t="s">
        <v>693</v>
      </c>
      <c r="G346" s="317">
        <v>46048</v>
      </c>
      <c r="H346" s="317">
        <v>46054</v>
      </c>
      <c r="I346" s="316" t="s">
        <v>938</v>
      </c>
    </row>
    <row r="347" spans="1:9" hidden="1">
      <c r="A347" s="316" t="s">
        <v>139</v>
      </c>
      <c r="B347" s="316" t="s">
        <v>860</v>
      </c>
      <c r="C347" s="316" t="s">
        <v>862</v>
      </c>
      <c r="D347" s="316" t="s">
        <v>1018</v>
      </c>
      <c r="E347" s="316" t="s">
        <v>1103</v>
      </c>
      <c r="F347" s="316" t="s">
        <v>129</v>
      </c>
      <c r="G347" s="317">
        <v>46041</v>
      </c>
      <c r="H347" s="317">
        <v>46042</v>
      </c>
      <c r="I347" s="316" t="s">
        <v>7781</v>
      </c>
    </row>
    <row r="348" spans="1:9" hidden="1">
      <c r="A348" s="316" t="s">
        <v>673</v>
      </c>
      <c r="B348" s="316" t="s">
        <v>860</v>
      </c>
      <c r="C348" s="316" t="s">
        <v>862</v>
      </c>
      <c r="D348" s="316" t="s">
        <v>1018</v>
      </c>
      <c r="E348" s="316" t="s">
        <v>1103</v>
      </c>
      <c r="F348" s="316" t="s">
        <v>672</v>
      </c>
      <c r="G348" s="317">
        <v>46109</v>
      </c>
      <c r="H348" s="317">
        <v>46113</v>
      </c>
      <c r="I348" s="316" t="s">
        <v>7782</v>
      </c>
    </row>
    <row r="349" spans="1:9" hidden="1">
      <c r="A349" s="316" t="s">
        <v>673</v>
      </c>
      <c r="B349" s="316" t="s">
        <v>544</v>
      </c>
      <c r="C349" s="316" t="s">
        <v>546</v>
      </c>
      <c r="D349" s="316" t="s">
        <v>1018</v>
      </c>
      <c r="E349" s="316" t="s">
        <v>1140</v>
      </c>
      <c r="F349" s="316" t="s">
        <v>672</v>
      </c>
      <c r="G349" s="317">
        <v>46046</v>
      </c>
      <c r="H349" s="317">
        <v>46053</v>
      </c>
      <c r="I349" s="316" t="s">
        <v>5459</v>
      </c>
    </row>
    <row r="350" spans="1:9" hidden="1">
      <c r="A350" s="316" t="s">
        <v>673</v>
      </c>
      <c r="B350" s="316" t="s">
        <v>544</v>
      </c>
      <c r="C350" s="316" t="s">
        <v>546</v>
      </c>
      <c r="D350" s="316" t="s">
        <v>1018</v>
      </c>
      <c r="E350" s="316" t="s">
        <v>1140</v>
      </c>
      <c r="F350" s="316" t="s">
        <v>672</v>
      </c>
      <c r="G350" s="317">
        <v>46074</v>
      </c>
      <c r="H350" s="317">
        <v>46078</v>
      </c>
      <c r="I350" s="316" t="s">
        <v>5424</v>
      </c>
    </row>
    <row r="351" spans="1:9" hidden="1">
      <c r="A351" s="316" t="s">
        <v>673</v>
      </c>
      <c r="B351" s="316" t="s">
        <v>320</v>
      </c>
      <c r="C351" s="316" t="s">
        <v>1147</v>
      </c>
      <c r="D351" s="316" t="s">
        <v>1018</v>
      </c>
      <c r="E351" s="316" t="s">
        <v>1119</v>
      </c>
      <c r="F351" s="316" t="s">
        <v>672</v>
      </c>
      <c r="G351" s="317">
        <v>46080</v>
      </c>
      <c r="H351" s="317">
        <v>46084</v>
      </c>
      <c r="I351" s="316" t="s">
        <v>5416</v>
      </c>
    </row>
    <row r="352" spans="1:9" hidden="1">
      <c r="A352" s="316" t="s">
        <v>678</v>
      </c>
      <c r="B352" s="316" t="s">
        <v>895</v>
      </c>
      <c r="C352" s="316" t="s">
        <v>1160</v>
      </c>
      <c r="D352" s="316" t="s">
        <v>1018</v>
      </c>
      <c r="E352" s="316" t="s">
        <v>1103</v>
      </c>
      <c r="F352" s="316" t="s">
        <v>677</v>
      </c>
      <c r="G352" s="317">
        <v>46024</v>
      </c>
      <c r="H352" s="317">
        <v>46029</v>
      </c>
      <c r="I352" s="316" t="s">
        <v>5526</v>
      </c>
    </row>
    <row r="353" spans="1:9" hidden="1">
      <c r="A353" s="316" t="s">
        <v>682</v>
      </c>
      <c r="B353" s="316" t="s">
        <v>453</v>
      </c>
      <c r="C353" s="316" t="s">
        <v>455</v>
      </c>
      <c r="D353" s="316" t="s">
        <v>1018</v>
      </c>
      <c r="E353" s="316" t="s">
        <v>630</v>
      </c>
      <c r="F353" s="316" t="s">
        <v>681</v>
      </c>
      <c r="G353" s="317">
        <v>46024</v>
      </c>
      <c r="H353" s="317">
        <v>46024</v>
      </c>
      <c r="I353" s="316" t="s">
        <v>5529</v>
      </c>
    </row>
    <row r="354" spans="1:9" hidden="1">
      <c r="A354" s="316" t="s">
        <v>680</v>
      </c>
      <c r="B354" s="316" t="s">
        <v>453</v>
      </c>
      <c r="C354" s="316" t="s">
        <v>455</v>
      </c>
      <c r="D354" s="316" t="s">
        <v>1018</v>
      </c>
      <c r="E354" s="316" t="s">
        <v>630</v>
      </c>
      <c r="F354" s="316" t="s">
        <v>679</v>
      </c>
      <c r="G354" s="317">
        <v>46042</v>
      </c>
      <c r="H354" s="317">
        <v>46042</v>
      </c>
      <c r="I354" s="316" t="s">
        <v>5469</v>
      </c>
    </row>
    <row r="355" spans="1:9" hidden="1">
      <c r="A355" s="316" t="s">
        <v>682</v>
      </c>
      <c r="B355" s="316" t="s">
        <v>462</v>
      </c>
      <c r="C355" s="316" t="s">
        <v>464</v>
      </c>
      <c r="D355" s="316" t="s">
        <v>1018</v>
      </c>
      <c r="E355" s="316" t="s">
        <v>1140</v>
      </c>
      <c r="F355" s="316" t="s">
        <v>681</v>
      </c>
      <c r="G355" s="317">
        <v>46043</v>
      </c>
      <c r="H355" s="317">
        <v>46044</v>
      </c>
      <c r="I355" s="316" t="s">
        <v>5466</v>
      </c>
    </row>
    <row r="356" spans="1:9" hidden="1">
      <c r="A356" s="316" t="s">
        <v>40</v>
      </c>
      <c r="B356" s="316" t="s">
        <v>462</v>
      </c>
      <c r="C356" s="316" t="s">
        <v>464</v>
      </c>
      <c r="D356" s="316" t="s">
        <v>1018</v>
      </c>
      <c r="E356" s="316" t="s">
        <v>1140</v>
      </c>
      <c r="F356" s="316" t="s">
        <v>693</v>
      </c>
      <c r="G356" s="317">
        <v>46045</v>
      </c>
      <c r="H356" s="317">
        <v>46047</v>
      </c>
      <c r="I356" s="316" t="s">
        <v>5461</v>
      </c>
    </row>
    <row r="357" spans="1:9" hidden="1">
      <c r="A357" s="316" t="s">
        <v>673</v>
      </c>
      <c r="B357" s="316" t="s">
        <v>462</v>
      </c>
      <c r="C357" s="316" t="s">
        <v>464</v>
      </c>
      <c r="D357" s="316" t="s">
        <v>1018</v>
      </c>
      <c r="E357" s="316" t="s">
        <v>1140</v>
      </c>
      <c r="F357" s="316" t="s">
        <v>672</v>
      </c>
      <c r="G357" s="317">
        <v>46066</v>
      </c>
      <c r="H357" s="317">
        <v>46072</v>
      </c>
      <c r="I357" s="316" t="s">
        <v>7756</v>
      </c>
    </row>
    <row r="358" spans="1:9" hidden="1">
      <c r="A358" s="316" t="s">
        <v>685</v>
      </c>
      <c r="B358" s="316" t="s">
        <v>624</v>
      </c>
      <c r="C358" s="316" t="s">
        <v>626</v>
      </c>
      <c r="D358" s="316" t="s">
        <v>1018</v>
      </c>
      <c r="E358" s="316" t="s">
        <v>630</v>
      </c>
      <c r="F358" s="316" t="s">
        <v>42</v>
      </c>
      <c r="G358" s="317">
        <v>46053</v>
      </c>
      <c r="H358" s="317">
        <v>46053</v>
      </c>
      <c r="I358" s="316" t="s">
        <v>7843</v>
      </c>
    </row>
    <row r="359" spans="1:9" hidden="1">
      <c r="A359" s="316" t="s">
        <v>673</v>
      </c>
      <c r="B359" s="316" t="s">
        <v>898</v>
      </c>
      <c r="C359" s="316" t="s">
        <v>900</v>
      </c>
      <c r="D359" s="316" t="s">
        <v>1018</v>
      </c>
      <c r="E359" s="316" t="s">
        <v>1103</v>
      </c>
      <c r="F359" s="316" t="s">
        <v>672</v>
      </c>
      <c r="G359" s="317">
        <v>46039</v>
      </c>
      <c r="H359" s="317">
        <v>46045</v>
      </c>
      <c r="I359" s="316" t="s">
        <v>5460</v>
      </c>
    </row>
    <row r="360" spans="1:9" hidden="1">
      <c r="A360" s="316" t="s">
        <v>673</v>
      </c>
      <c r="B360" s="316" t="s">
        <v>898</v>
      </c>
      <c r="C360" s="316" t="s">
        <v>900</v>
      </c>
      <c r="D360" s="316" t="s">
        <v>1018</v>
      </c>
      <c r="E360" s="316" t="s">
        <v>1103</v>
      </c>
      <c r="F360" s="316" t="s">
        <v>672</v>
      </c>
      <c r="G360" s="317">
        <v>46083</v>
      </c>
      <c r="H360" s="317">
        <v>46089</v>
      </c>
      <c r="I360" s="316" t="s">
        <v>7763</v>
      </c>
    </row>
    <row r="361" spans="1:9" hidden="1">
      <c r="A361" s="316" t="s">
        <v>673</v>
      </c>
      <c r="B361" s="316" t="s">
        <v>578</v>
      </c>
      <c r="C361" s="316" t="s">
        <v>580</v>
      </c>
      <c r="D361" s="316" t="s">
        <v>1018</v>
      </c>
      <c r="E361" s="316" t="s">
        <v>1299</v>
      </c>
      <c r="F361" s="316" t="s">
        <v>672</v>
      </c>
      <c r="G361" s="317">
        <v>46074</v>
      </c>
      <c r="H361" s="317">
        <v>46076</v>
      </c>
      <c r="I361" s="316" t="s">
        <v>7847</v>
      </c>
    </row>
    <row r="362" spans="1:9" hidden="1">
      <c r="A362" s="316" t="s">
        <v>673</v>
      </c>
      <c r="B362" s="316" t="s">
        <v>747</v>
      </c>
      <c r="C362" s="316" t="s">
        <v>1300</v>
      </c>
      <c r="D362" s="316" t="s">
        <v>1018</v>
      </c>
      <c r="E362" s="316" t="s">
        <v>1103</v>
      </c>
      <c r="F362" s="316" t="s">
        <v>672</v>
      </c>
      <c r="G362" s="317">
        <v>46075</v>
      </c>
      <c r="H362" s="317">
        <v>46081</v>
      </c>
      <c r="I362" s="316" t="s">
        <v>5411</v>
      </c>
    </row>
    <row r="363" spans="1:9" hidden="1">
      <c r="A363" s="316" t="s">
        <v>673</v>
      </c>
      <c r="B363" s="316" t="s">
        <v>621</v>
      </c>
      <c r="C363" s="316" t="s">
        <v>1328</v>
      </c>
      <c r="D363" s="316" t="s">
        <v>1018</v>
      </c>
      <c r="E363" s="316" t="s">
        <v>1140</v>
      </c>
      <c r="F363" s="316" t="s">
        <v>672</v>
      </c>
      <c r="G363" s="317">
        <v>46041</v>
      </c>
      <c r="H363" s="317">
        <v>46046</v>
      </c>
      <c r="I363" s="316" t="s">
        <v>5477</v>
      </c>
    </row>
    <row r="364" spans="1:9" hidden="1">
      <c r="A364" s="316" t="s">
        <v>673</v>
      </c>
      <c r="B364" s="316" t="s">
        <v>621</v>
      </c>
      <c r="C364" s="316" t="s">
        <v>1328</v>
      </c>
      <c r="D364" s="316" t="s">
        <v>1018</v>
      </c>
      <c r="E364" s="316" t="s">
        <v>1140</v>
      </c>
      <c r="F364" s="316" t="s">
        <v>672</v>
      </c>
      <c r="G364" s="317">
        <v>46068</v>
      </c>
      <c r="H364" s="317">
        <v>46074</v>
      </c>
      <c r="I364" s="316" t="s">
        <v>5411</v>
      </c>
    </row>
    <row r="365" spans="1:9" hidden="1">
      <c r="A365" s="316" t="s">
        <v>673</v>
      </c>
      <c r="B365" s="316" t="s">
        <v>621</v>
      </c>
      <c r="C365" s="316" t="s">
        <v>1328</v>
      </c>
      <c r="D365" s="316" t="s">
        <v>1018</v>
      </c>
      <c r="E365" s="316" t="s">
        <v>1140</v>
      </c>
      <c r="F365" s="316" t="s">
        <v>672</v>
      </c>
      <c r="G365" s="317">
        <v>46096</v>
      </c>
      <c r="H365" s="317">
        <v>46102</v>
      </c>
      <c r="I365" s="316" t="s">
        <v>7748</v>
      </c>
    </row>
    <row r="366" spans="1:9" hidden="1">
      <c r="A366" s="316" t="s">
        <v>36</v>
      </c>
      <c r="B366" s="316" t="s">
        <v>627</v>
      </c>
      <c r="C366" s="316" t="s">
        <v>629</v>
      </c>
      <c r="D366" s="316" t="s">
        <v>1018</v>
      </c>
      <c r="E366" s="316" t="s">
        <v>630</v>
      </c>
      <c r="F366" s="316" t="s">
        <v>131</v>
      </c>
      <c r="G366" s="317">
        <v>46067</v>
      </c>
      <c r="H366" s="317">
        <v>46067</v>
      </c>
      <c r="I366" s="316" t="s">
        <v>7832</v>
      </c>
    </row>
    <row r="367" spans="1:9" hidden="1">
      <c r="A367" s="316" t="s">
        <v>673</v>
      </c>
      <c r="B367" s="316" t="s">
        <v>5605</v>
      </c>
      <c r="C367" s="316" t="s">
        <v>5606</v>
      </c>
      <c r="D367" s="316" t="s">
        <v>1018</v>
      </c>
      <c r="E367" s="316" t="s">
        <v>7680</v>
      </c>
      <c r="F367" s="316" t="s">
        <v>672</v>
      </c>
      <c r="G367" s="317">
        <v>46077</v>
      </c>
      <c r="H367" s="317">
        <v>46083</v>
      </c>
      <c r="I367" s="316" t="s">
        <v>7798</v>
      </c>
    </row>
    <row r="368" spans="1:9" hidden="1">
      <c r="A368" s="316" t="s">
        <v>673</v>
      </c>
      <c r="B368" s="316" t="s">
        <v>7714</v>
      </c>
      <c r="C368" s="316" t="s">
        <v>7715</v>
      </c>
      <c r="D368" s="316" t="s">
        <v>1018</v>
      </c>
      <c r="E368" s="316" t="s">
        <v>7717</v>
      </c>
      <c r="F368" s="316" t="s">
        <v>672</v>
      </c>
      <c r="G368" s="317">
        <v>46090</v>
      </c>
      <c r="H368" s="317">
        <v>46096</v>
      </c>
      <c r="I368" s="316" t="s">
        <v>7776</v>
      </c>
    </row>
    <row r="369" spans="1:9" hidden="1">
      <c r="A369" s="316" t="s">
        <v>40</v>
      </c>
      <c r="B369" s="316" t="s">
        <v>800</v>
      </c>
      <c r="C369" s="316" t="s">
        <v>802</v>
      </c>
      <c r="D369" s="316" t="s">
        <v>1102</v>
      </c>
      <c r="E369" s="316" t="s">
        <v>1103</v>
      </c>
      <c r="F369" s="316" t="s">
        <v>693</v>
      </c>
      <c r="G369" s="317">
        <v>46032</v>
      </c>
      <c r="H369" s="317">
        <v>46032</v>
      </c>
      <c r="I369" s="316" t="s">
        <v>5506</v>
      </c>
    </row>
    <row r="370" spans="1:9" hidden="1">
      <c r="A370" s="316" t="s">
        <v>40</v>
      </c>
      <c r="B370" s="316" t="s">
        <v>800</v>
      </c>
      <c r="C370" s="316" t="s">
        <v>802</v>
      </c>
      <c r="D370" s="316" t="s">
        <v>1102</v>
      </c>
      <c r="E370" s="316" t="s">
        <v>1103</v>
      </c>
      <c r="F370" s="316" t="s">
        <v>693</v>
      </c>
      <c r="G370" s="317">
        <v>46045</v>
      </c>
      <c r="H370" s="317">
        <v>46048</v>
      </c>
      <c r="I370" s="316" t="s">
        <v>9843</v>
      </c>
    </row>
    <row r="371" spans="1:9" hidden="1">
      <c r="A371" s="316" t="s">
        <v>673</v>
      </c>
      <c r="B371" s="316" t="s">
        <v>732</v>
      </c>
      <c r="C371" s="316" t="s">
        <v>734</v>
      </c>
      <c r="D371" s="316" t="s">
        <v>1102</v>
      </c>
      <c r="E371" s="316" t="s">
        <v>1099</v>
      </c>
      <c r="F371" s="316" t="s">
        <v>672</v>
      </c>
      <c r="G371" s="317">
        <v>46067</v>
      </c>
      <c r="H371" s="317">
        <v>46073</v>
      </c>
      <c r="I371" s="316" t="s">
        <v>5411</v>
      </c>
    </row>
    <row r="372" spans="1:9" hidden="1">
      <c r="A372" s="316" t="s">
        <v>673</v>
      </c>
      <c r="B372" s="316" t="s">
        <v>732</v>
      </c>
      <c r="C372" s="316" t="s">
        <v>734</v>
      </c>
      <c r="D372" s="316" t="s">
        <v>1102</v>
      </c>
      <c r="E372" s="316" t="s">
        <v>1099</v>
      </c>
      <c r="F372" s="316" t="s">
        <v>672</v>
      </c>
      <c r="G372" s="317">
        <v>46039</v>
      </c>
      <c r="H372" s="317">
        <v>46045</v>
      </c>
      <c r="I372" s="316" t="s">
        <v>5474</v>
      </c>
    </row>
    <row r="373" spans="1:9" hidden="1">
      <c r="A373" s="316" t="s">
        <v>40</v>
      </c>
      <c r="B373" s="316" t="s">
        <v>786</v>
      </c>
      <c r="C373" s="316" t="s">
        <v>788</v>
      </c>
      <c r="D373" s="316" t="s">
        <v>1102</v>
      </c>
      <c r="E373" s="316" t="s">
        <v>789</v>
      </c>
      <c r="F373" s="316" t="s">
        <v>693</v>
      </c>
      <c r="G373" s="317">
        <v>46076</v>
      </c>
      <c r="H373" s="317">
        <v>46082</v>
      </c>
      <c r="I373" s="316" t="s">
        <v>7833</v>
      </c>
    </row>
    <row r="374" spans="1:9" hidden="1">
      <c r="A374" s="316" t="s">
        <v>673</v>
      </c>
      <c r="B374" s="316" t="s">
        <v>892</v>
      </c>
      <c r="C374" s="316" t="s">
        <v>894</v>
      </c>
      <c r="D374" s="316" t="s">
        <v>1102</v>
      </c>
      <c r="E374" s="316" t="s">
        <v>1103</v>
      </c>
      <c r="F374" s="316" t="s">
        <v>672</v>
      </c>
      <c r="G374" s="317">
        <v>46026</v>
      </c>
      <c r="H374" s="317">
        <v>46033</v>
      </c>
      <c r="I374" s="316" t="s">
        <v>5460</v>
      </c>
    </row>
    <row r="375" spans="1:9" hidden="1">
      <c r="A375" s="316" t="s">
        <v>673</v>
      </c>
      <c r="B375" s="316" t="s">
        <v>892</v>
      </c>
      <c r="C375" s="316" t="s">
        <v>894</v>
      </c>
      <c r="D375" s="316" t="s">
        <v>1102</v>
      </c>
      <c r="E375" s="316" t="s">
        <v>1103</v>
      </c>
      <c r="F375" s="316" t="s">
        <v>672</v>
      </c>
      <c r="G375" s="317">
        <v>46108</v>
      </c>
      <c r="H375" s="317">
        <v>46112</v>
      </c>
      <c r="I375" s="316" t="s">
        <v>673</v>
      </c>
    </row>
    <row r="376" spans="1:9" hidden="1">
      <c r="A376" s="316" t="s">
        <v>673</v>
      </c>
      <c r="B376" s="316" t="s">
        <v>769</v>
      </c>
      <c r="C376" s="316" t="s">
        <v>771</v>
      </c>
      <c r="D376" s="316" t="s">
        <v>1106</v>
      </c>
      <c r="E376" s="316" t="s">
        <v>1103</v>
      </c>
      <c r="F376" s="316" t="s">
        <v>672</v>
      </c>
      <c r="G376" s="317">
        <v>46065</v>
      </c>
      <c r="H376" s="317">
        <v>46070</v>
      </c>
      <c r="I376" s="316" t="s">
        <v>5432</v>
      </c>
    </row>
    <row r="377" spans="1:9" hidden="1">
      <c r="A377" s="316" t="s">
        <v>40</v>
      </c>
      <c r="B377" s="316" t="s">
        <v>769</v>
      </c>
      <c r="C377" s="316" t="s">
        <v>771</v>
      </c>
      <c r="D377" s="316" t="s">
        <v>1106</v>
      </c>
      <c r="E377" s="316" t="s">
        <v>1103</v>
      </c>
      <c r="F377" s="316" t="s">
        <v>693</v>
      </c>
      <c r="G377" s="317">
        <v>46071</v>
      </c>
      <c r="H377" s="317">
        <v>46073</v>
      </c>
      <c r="I377" s="316" t="s">
        <v>5427</v>
      </c>
    </row>
    <row r="378" spans="1:9" hidden="1">
      <c r="A378" s="316" t="s">
        <v>40</v>
      </c>
      <c r="B378" s="316" t="s">
        <v>769</v>
      </c>
      <c r="C378" s="316" t="s">
        <v>771</v>
      </c>
      <c r="D378" s="316" t="s">
        <v>1106</v>
      </c>
      <c r="E378" s="316" t="s">
        <v>1103</v>
      </c>
      <c r="F378" s="316" t="s">
        <v>693</v>
      </c>
      <c r="G378" s="317">
        <v>46044</v>
      </c>
      <c r="H378" s="317">
        <v>46044</v>
      </c>
      <c r="I378" s="316" t="s">
        <v>5431</v>
      </c>
    </row>
    <row r="379" spans="1:9" hidden="1">
      <c r="A379" s="316" t="s">
        <v>673</v>
      </c>
      <c r="B379" s="316" t="s">
        <v>769</v>
      </c>
      <c r="C379" s="316" t="s">
        <v>771</v>
      </c>
      <c r="D379" s="316" t="s">
        <v>1106</v>
      </c>
      <c r="E379" s="316" t="s">
        <v>1103</v>
      </c>
      <c r="F379" s="316" t="s">
        <v>672</v>
      </c>
      <c r="G379" s="317">
        <v>46097</v>
      </c>
      <c r="H379" s="317">
        <v>46100</v>
      </c>
      <c r="I379" s="316" t="s">
        <v>7778</v>
      </c>
    </row>
    <row r="380" spans="1:9" hidden="1">
      <c r="A380" s="316" t="s">
        <v>673</v>
      </c>
      <c r="B380" s="316" t="s">
        <v>765</v>
      </c>
      <c r="C380" s="316" t="s">
        <v>1111</v>
      </c>
      <c r="D380" s="316" t="s">
        <v>1106</v>
      </c>
      <c r="E380" s="316" t="s">
        <v>1103</v>
      </c>
      <c r="F380" s="316" t="s">
        <v>672</v>
      </c>
      <c r="G380" s="317">
        <v>46108</v>
      </c>
      <c r="H380" s="317">
        <v>46113</v>
      </c>
      <c r="I380" s="316" t="s">
        <v>7779</v>
      </c>
    </row>
    <row r="381" spans="1:9" hidden="1">
      <c r="A381" s="316" t="s">
        <v>142</v>
      </c>
      <c r="B381" s="316" t="s">
        <v>823</v>
      </c>
      <c r="C381" s="316" t="s">
        <v>825</v>
      </c>
      <c r="D381" s="316" t="s">
        <v>1106</v>
      </c>
      <c r="E381" s="316" t="s">
        <v>1103</v>
      </c>
      <c r="F381" s="316" t="s">
        <v>134</v>
      </c>
      <c r="G381" s="317">
        <v>46067</v>
      </c>
      <c r="H381" s="317">
        <v>46067</v>
      </c>
      <c r="I381" s="316" t="s">
        <v>5463</v>
      </c>
    </row>
    <row r="382" spans="1:9" hidden="1">
      <c r="A382" s="316" t="s">
        <v>673</v>
      </c>
      <c r="B382" s="316" t="s">
        <v>403</v>
      </c>
      <c r="C382" s="316" t="s">
        <v>405</v>
      </c>
      <c r="D382" s="316" t="s">
        <v>1188</v>
      </c>
      <c r="E382" s="316" t="s">
        <v>1189</v>
      </c>
      <c r="F382" s="316" t="s">
        <v>672</v>
      </c>
      <c r="G382" s="317">
        <v>46039</v>
      </c>
      <c r="H382" s="317">
        <v>46042</v>
      </c>
      <c r="I382" s="316" t="s">
        <v>5483</v>
      </c>
    </row>
    <row r="383" spans="1:9" hidden="1">
      <c r="A383" s="316" t="s">
        <v>673</v>
      </c>
      <c r="B383" s="316" t="s">
        <v>403</v>
      </c>
      <c r="C383" s="316" t="s">
        <v>405</v>
      </c>
      <c r="D383" s="316" t="s">
        <v>1188</v>
      </c>
      <c r="E383" s="316" t="s">
        <v>1189</v>
      </c>
      <c r="F383" s="316" t="s">
        <v>672</v>
      </c>
      <c r="G383" s="317">
        <v>46053</v>
      </c>
      <c r="H383" s="317">
        <v>46057</v>
      </c>
      <c r="I383" s="316" t="s">
        <v>7836</v>
      </c>
    </row>
    <row r="384" spans="1:9" hidden="1">
      <c r="A384" s="316" t="s">
        <v>673</v>
      </c>
      <c r="B384" s="316" t="s">
        <v>403</v>
      </c>
      <c r="C384" s="316" t="s">
        <v>405</v>
      </c>
      <c r="D384" s="316" t="s">
        <v>1188</v>
      </c>
      <c r="E384" s="316" t="s">
        <v>1189</v>
      </c>
      <c r="F384" s="316" t="s">
        <v>672</v>
      </c>
      <c r="G384" s="317">
        <v>46067</v>
      </c>
      <c r="H384" s="317">
        <v>46069</v>
      </c>
      <c r="I384" s="316" t="s">
        <v>7858</v>
      </c>
    </row>
    <row r="385" spans="1:9" hidden="1">
      <c r="A385" s="316" t="s">
        <v>680</v>
      </c>
      <c r="B385" s="316" t="s">
        <v>237</v>
      </c>
      <c r="C385" s="316" t="s">
        <v>239</v>
      </c>
      <c r="D385" s="316" t="s">
        <v>1033</v>
      </c>
      <c r="E385" s="316" t="s">
        <v>638</v>
      </c>
      <c r="F385" s="316" t="s">
        <v>679</v>
      </c>
      <c r="G385" s="317">
        <v>46043</v>
      </c>
      <c r="H385" s="317">
        <v>46043</v>
      </c>
      <c r="I385" s="316" t="s">
        <v>5465</v>
      </c>
    </row>
    <row r="386" spans="1:9" hidden="1">
      <c r="A386" s="316" t="s">
        <v>680</v>
      </c>
      <c r="B386" s="316" t="s">
        <v>237</v>
      </c>
      <c r="C386" s="316" t="s">
        <v>239</v>
      </c>
      <c r="D386" s="316" t="s">
        <v>1033</v>
      </c>
      <c r="E386" s="316" t="s">
        <v>638</v>
      </c>
      <c r="F386" s="316" t="s">
        <v>679</v>
      </c>
      <c r="G386" s="317">
        <v>46052</v>
      </c>
      <c r="H386" s="317">
        <v>46052</v>
      </c>
      <c r="I386" s="316" t="s">
        <v>7760</v>
      </c>
    </row>
    <row r="387" spans="1:9" hidden="1">
      <c r="A387" s="316" t="s">
        <v>40</v>
      </c>
      <c r="B387" s="316" t="s">
        <v>237</v>
      </c>
      <c r="C387" s="316" t="s">
        <v>239</v>
      </c>
      <c r="D387" s="316" t="s">
        <v>1033</v>
      </c>
      <c r="E387" s="316" t="s">
        <v>638</v>
      </c>
      <c r="F387" s="316" t="s">
        <v>693</v>
      </c>
      <c r="G387" s="317">
        <v>46062</v>
      </c>
      <c r="H387" s="317">
        <v>46064</v>
      </c>
      <c r="I387" s="316" t="s">
        <v>7758</v>
      </c>
    </row>
    <row r="388" spans="1:9" hidden="1">
      <c r="A388" s="316" t="s">
        <v>680</v>
      </c>
      <c r="B388" s="316" t="s">
        <v>219</v>
      </c>
      <c r="C388" s="316" t="s">
        <v>221</v>
      </c>
      <c r="D388" s="316" t="s">
        <v>1033</v>
      </c>
      <c r="E388" s="316" t="s">
        <v>638</v>
      </c>
      <c r="F388" s="316" t="s">
        <v>679</v>
      </c>
      <c r="G388" s="317">
        <v>46058</v>
      </c>
      <c r="H388" s="317">
        <v>46065</v>
      </c>
      <c r="I388" s="316" t="s">
        <v>7805</v>
      </c>
    </row>
    <row r="389" spans="1:9" hidden="1">
      <c r="A389" s="316" t="s">
        <v>673</v>
      </c>
      <c r="B389" s="316" t="s">
        <v>411</v>
      </c>
      <c r="C389" s="316" t="s">
        <v>413</v>
      </c>
      <c r="D389" s="316" t="s">
        <v>1033</v>
      </c>
      <c r="E389" s="316" t="s">
        <v>1275</v>
      </c>
      <c r="F389" s="316" t="s">
        <v>672</v>
      </c>
      <c r="G389" s="317">
        <v>46023</v>
      </c>
      <c r="H389" s="317">
        <v>46026</v>
      </c>
      <c r="I389" s="316" t="s">
        <v>5508</v>
      </c>
    </row>
    <row r="390" spans="1:9" hidden="1">
      <c r="A390" s="316" t="s">
        <v>673</v>
      </c>
      <c r="B390" s="316" t="s">
        <v>411</v>
      </c>
      <c r="C390" s="316" t="s">
        <v>413</v>
      </c>
      <c r="D390" s="316" t="s">
        <v>1033</v>
      </c>
      <c r="E390" s="316" t="s">
        <v>1275</v>
      </c>
      <c r="F390" s="316" t="s">
        <v>672</v>
      </c>
      <c r="G390" s="317">
        <v>46053</v>
      </c>
      <c r="H390" s="317">
        <v>46058</v>
      </c>
      <c r="I390" s="316" t="s">
        <v>7836</v>
      </c>
    </row>
    <row r="391" spans="1:9" hidden="1">
      <c r="A391" s="316" t="s">
        <v>673</v>
      </c>
      <c r="B391" s="316" t="s">
        <v>269</v>
      </c>
      <c r="C391" s="316" t="s">
        <v>1332</v>
      </c>
      <c r="D391" s="316" t="s">
        <v>1033</v>
      </c>
      <c r="E391" s="316" t="s">
        <v>271</v>
      </c>
      <c r="F391" s="316" t="s">
        <v>672</v>
      </c>
      <c r="G391" s="317">
        <v>46038</v>
      </c>
      <c r="H391" s="317">
        <v>46044</v>
      </c>
      <c r="I391" s="316" t="s">
        <v>5455</v>
      </c>
    </row>
    <row r="392" spans="1:9" hidden="1">
      <c r="A392" s="316" t="s">
        <v>673</v>
      </c>
      <c r="B392" s="316" t="s">
        <v>269</v>
      </c>
      <c r="C392" s="316" t="s">
        <v>1332</v>
      </c>
      <c r="D392" s="316" t="s">
        <v>1033</v>
      </c>
      <c r="E392" s="316" t="s">
        <v>271</v>
      </c>
      <c r="F392" s="316" t="s">
        <v>672</v>
      </c>
      <c r="G392" s="317">
        <v>46075</v>
      </c>
      <c r="H392" s="317">
        <v>46081</v>
      </c>
      <c r="I392" s="316" t="s">
        <v>5474</v>
      </c>
    </row>
    <row r="393" spans="1:9" hidden="1">
      <c r="A393" s="316" t="s">
        <v>685</v>
      </c>
      <c r="B393" s="316" t="s">
        <v>269</v>
      </c>
      <c r="C393" s="316" t="s">
        <v>1332</v>
      </c>
      <c r="D393" s="316" t="s">
        <v>1033</v>
      </c>
      <c r="E393" s="316" t="s">
        <v>271</v>
      </c>
      <c r="F393" s="316" t="s">
        <v>42</v>
      </c>
      <c r="G393" s="317">
        <v>46068</v>
      </c>
      <c r="H393" s="317">
        <v>46068</v>
      </c>
      <c r="I393" s="316" t="s">
        <v>7862</v>
      </c>
    </row>
    <row r="394" spans="1:9" hidden="1">
      <c r="A394" s="316" t="s">
        <v>685</v>
      </c>
      <c r="B394" s="316" t="s">
        <v>7734</v>
      </c>
      <c r="C394" s="316" t="s">
        <v>7735</v>
      </c>
      <c r="D394" s="316" t="s">
        <v>1033</v>
      </c>
      <c r="E394" s="316" t="s">
        <v>7737</v>
      </c>
      <c r="F394" s="316" t="s">
        <v>42</v>
      </c>
      <c r="G394" s="317">
        <v>46070</v>
      </c>
      <c r="H394" s="317">
        <v>46070</v>
      </c>
      <c r="I394" s="316" t="s">
        <v>7866</v>
      </c>
    </row>
    <row r="395" spans="1:9" hidden="1">
      <c r="A395" s="316" t="s">
        <v>142</v>
      </c>
      <c r="B395" s="316" t="s">
        <v>875</v>
      </c>
      <c r="C395" s="316" t="s">
        <v>877</v>
      </c>
      <c r="D395" s="316" t="s">
        <v>1026</v>
      </c>
      <c r="E395" s="316" t="s">
        <v>1027</v>
      </c>
      <c r="F395" s="316" t="s">
        <v>134</v>
      </c>
      <c r="G395" s="317">
        <v>46035</v>
      </c>
      <c r="H395" s="317">
        <v>46035</v>
      </c>
      <c r="I395" s="316" t="s">
        <v>5494</v>
      </c>
    </row>
    <row r="396" spans="1:9" hidden="1">
      <c r="A396" s="316" t="s">
        <v>142</v>
      </c>
      <c r="B396" s="316" t="s">
        <v>875</v>
      </c>
      <c r="C396" s="316" t="s">
        <v>877</v>
      </c>
      <c r="D396" s="316" t="s">
        <v>1026</v>
      </c>
      <c r="E396" s="316" t="s">
        <v>1027</v>
      </c>
      <c r="F396" s="316" t="s">
        <v>134</v>
      </c>
      <c r="G396" s="317">
        <v>46041</v>
      </c>
      <c r="H396" s="317">
        <v>46041</v>
      </c>
      <c r="I396" s="316" t="s">
        <v>5473</v>
      </c>
    </row>
    <row r="397" spans="1:9" hidden="1">
      <c r="A397" s="316" t="s">
        <v>142</v>
      </c>
      <c r="B397" s="316" t="s">
        <v>889</v>
      </c>
      <c r="C397" s="316" t="s">
        <v>891</v>
      </c>
      <c r="D397" s="316" t="s">
        <v>1026</v>
      </c>
      <c r="E397" s="316" t="s">
        <v>1027</v>
      </c>
      <c r="F397" s="316" t="s">
        <v>134</v>
      </c>
      <c r="G397" s="317">
        <v>46034</v>
      </c>
      <c r="H397" s="317">
        <v>46034</v>
      </c>
      <c r="I397" s="316" t="s">
        <v>5463</v>
      </c>
    </row>
    <row r="398" spans="1:9" hidden="1">
      <c r="A398" s="316" t="s">
        <v>40</v>
      </c>
      <c r="B398" s="316" t="s">
        <v>424</v>
      </c>
      <c r="C398" s="316" t="s">
        <v>1030</v>
      </c>
      <c r="D398" s="316" t="s">
        <v>1026</v>
      </c>
      <c r="E398" s="316" t="s">
        <v>215</v>
      </c>
      <c r="F398" s="316" t="s">
        <v>693</v>
      </c>
      <c r="G398" s="317">
        <v>46046</v>
      </c>
      <c r="H398" s="317">
        <v>46046</v>
      </c>
      <c r="I398" s="316" t="s">
        <v>5431</v>
      </c>
    </row>
    <row r="399" spans="1:9" hidden="1">
      <c r="A399" s="316" t="s">
        <v>40</v>
      </c>
      <c r="B399" s="316" t="s">
        <v>424</v>
      </c>
      <c r="C399" s="316" t="s">
        <v>1030</v>
      </c>
      <c r="D399" s="316" t="s">
        <v>1026</v>
      </c>
      <c r="E399" s="316" t="s">
        <v>215</v>
      </c>
      <c r="F399" s="316" t="s">
        <v>693</v>
      </c>
      <c r="G399" s="317">
        <v>46066</v>
      </c>
      <c r="H399" s="317">
        <v>46068</v>
      </c>
      <c r="I399" s="316" t="s">
        <v>7758</v>
      </c>
    </row>
    <row r="400" spans="1:9" hidden="1">
      <c r="A400" s="316" t="s">
        <v>146</v>
      </c>
      <c r="B400" s="316" t="s">
        <v>424</v>
      </c>
      <c r="C400" s="316" t="s">
        <v>1030</v>
      </c>
      <c r="D400" s="316" t="s">
        <v>1026</v>
      </c>
      <c r="E400" s="316" t="s">
        <v>215</v>
      </c>
      <c r="F400" s="316" t="s">
        <v>688</v>
      </c>
      <c r="G400" s="317">
        <v>46062</v>
      </c>
      <c r="H400" s="317">
        <v>46065</v>
      </c>
      <c r="I400" s="316" t="s">
        <v>7759</v>
      </c>
    </row>
    <row r="401" spans="1:9" hidden="1">
      <c r="A401" s="316" t="s">
        <v>673</v>
      </c>
      <c r="B401" s="316" t="s">
        <v>481</v>
      </c>
      <c r="C401" s="316" t="s">
        <v>483</v>
      </c>
      <c r="D401" s="316" t="s">
        <v>1026</v>
      </c>
      <c r="E401" s="316" t="s">
        <v>1165</v>
      </c>
      <c r="F401" s="316" t="s">
        <v>672</v>
      </c>
      <c r="G401" s="317">
        <v>46031</v>
      </c>
      <c r="H401" s="317">
        <v>46037</v>
      </c>
      <c r="I401" s="316" t="s">
        <v>5447</v>
      </c>
    </row>
    <row r="402" spans="1:9" hidden="1">
      <c r="A402" s="316" t="s">
        <v>673</v>
      </c>
      <c r="B402" s="316" t="s">
        <v>481</v>
      </c>
      <c r="C402" s="316" t="s">
        <v>483</v>
      </c>
      <c r="D402" s="316" t="s">
        <v>1026</v>
      </c>
      <c r="E402" s="316" t="s">
        <v>1165</v>
      </c>
      <c r="F402" s="316" t="s">
        <v>672</v>
      </c>
      <c r="G402" s="317">
        <v>46059</v>
      </c>
      <c r="H402" s="317">
        <v>46065</v>
      </c>
      <c r="I402" s="316" t="s">
        <v>7792</v>
      </c>
    </row>
    <row r="403" spans="1:9" hidden="1">
      <c r="A403" s="316" t="s">
        <v>673</v>
      </c>
      <c r="B403" s="316" t="s">
        <v>390</v>
      </c>
      <c r="C403" s="316" t="s">
        <v>1166</v>
      </c>
      <c r="D403" s="316" t="s">
        <v>1026</v>
      </c>
      <c r="E403" s="316" t="s">
        <v>1168</v>
      </c>
      <c r="F403" s="316" t="s">
        <v>672</v>
      </c>
      <c r="G403" s="317">
        <v>46050</v>
      </c>
      <c r="H403" s="317">
        <v>46056</v>
      </c>
      <c r="I403" s="316" t="s">
        <v>5417</v>
      </c>
    </row>
    <row r="404" spans="1:9" hidden="1">
      <c r="A404" s="316" t="s">
        <v>673</v>
      </c>
      <c r="B404" s="316" t="s">
        <v>390</v>
      </c>
      <c r="C404" s="316" t="s">
        <v>1166</v>
      </c>
      <c r="D404" s="316" t="s">
        <v>1026</v>
      </c>
      <c r="E404" s="316" t="s">
        <v>1168</v>
      </c>
      <c r="F404" s="316" t="s">
        <v>672</v>
      </c>
      <c r="G404" s="317">
        <v>46077</v>
      </c>
      <c r="H404" s="317">
        <v>46084</v>
      </c>
      <c r="I404" s="316" t="s">
        <v>5411</v>
      </c>
    </row>
    <row r="405" spans="1:9">
      <c r="A405" s="316" t="s">
        <v>673</v>
      </c>
      <c r="B405" s="316" t="s">
        <v>591</v>
      </c>
      <c r="C405" s="316" t="s">
        <v>593</v>
      </c>
      <c r="D405" s="316" t="s">
        <v>1026</v>
      </c>
      <c r="E405" s="316" t="s">
        <v>215</v>
      </c>
      <c r="F405" s="316" t="s">
        <v>672</v>
      </c>
      <c r="G405" s="317">
        <v>46066</v>
      </c>
      <c r="H405" s="317">
        <v>46072</v>
      </c>
      <c r="I405" s="316" t="s">
        <v>5417</v>
      </c>
    </row>
    <row r="406" spans="1:9">
      <c r="A406" s="316" t="s">
        <v>673</v>
      </c>
      <c r="B406" s="316" t="s">
        <v>591</v>
      </c>
      <c r="C406" s="316" t="s">
        <v>593</v>
      </c>
      <c r="D406" s="316" t="s">
        <v>1026</v>
      </c>
      <c r="E406" s="316" t="s">
        <v>215</v>
      </c>
      <c r="F406" s="316" t="s">
        <v>672</v>
      </c>
      <c r="G406" s="317">
        <v>46038</v>
      </c>
      <c r="H406" s="317">
        <v>46044</v>
      </c>
      <c r="I406" s="316" t="s">
        <v>5454</v>
      </c>
    </row>
    <row r="407" spans="1:9">
      <c r="A407" s="316" t="s">
        <v>682</v>
      </c>
      <c r="B407" s="316" t="s">
        <v>591</v>
      </c>
      <c r="C407" s="316" t="s">
        <v>593</v>
      </c>
      <c r="D407" s="316" t="s">
        <v>1026</v>
      </c>
      <c r="E407" s="316" t="s">
        <v>215</v>
      </c>
      <c r="F407" s="316" t="s">
        <v>681</v>
      </c>
      <c r="G407" s="317">
        <v>46024</v>
      </c>
      <c r="H407" s="317">
        <v>46024</v>
      </c>
      <c r="I407" s="316" t="s">
        <v>5528</v>
      </c>
    </row>
    <row r="408" spans="1:9">
      <c r="A408" s="316" t="s">
        <v>673</v>
      </c>
      <c r="B408" s="316" t="s">
        <v>591</v>
      </c>
      <c r="C408" s="316" t="s">
        <v>593</v>
      </c>
      <c r="D408" s="316" t="s">
        <v>1026</v>
      </c>
      <c r="E408" s="316" t="s">
        <v>215</v>
      </c>
      <c r="F408" s="316" t="s">
        <v>672</v>
      </c>
      <c r="G408" s="317">
        <v>46094</v>
      </c>
      <c r="H408" s="317">
        <v>46100</v>
      </c>
      <c r="I408" s="316" t="s">
        <v>7791</v>
      </c>
    </row>
    <row r="409" spans="1:9" hidden="1">
      <c r="A409" s="316" t="s">
        <v>673</v>
      </c>
      <c r="B409" s="316"/>
      <c r="C409" s="316" t="s">
        <v>593</v>
      </c>
      <c r="D409" s="316" t="s">
        <v>1026</v>
      </c>
      <c r="E409" s="316" t="s">
        <v>215</v>
      </c>
      <c r="F409" s="316" t="s">
        <v>672</v>
      </c>
      <c r="G409" s="317">
        <v>46066</v>
      </c>
      <c r="H409" s="317">
        <v>46072</v>
      </c>
      <c r="I409" s="316" t="s">
        <v>7798</v>
      </c>
    </row>
    <row r="410" spans="1:9" hidden="1">
      <c r="A410" s="316" t="s">
        <v>673</v>
      </c>
      <c r="B410" s="316" t="s">
        <v>431</v>
      </c>
      <c r="C410" s="316" t="s">
        <v>433</v>
      </c>
      <c r="D410" s="316" t="s">
        <v>1026</v>
      </c>
      <c r="E410" s="316" t="s">
        <v>215</v>
      </c>
      <c r="F410" s="316" t="s">
        <v>672</v>
      </c>
      <c r="G410" s="317">
        <v>46044</v>
      </c>
      <c r="H410" s="317">
        <v>46050</v>
      </c>
      <c r="I410" s="316" t="s">
        <v>5447</v>
      </c>
    </row>
    <row r="411" spans="1:9" hidden="1">
      <c r="A411" s="316" t="s">
        <v>673</v>
      </c>
      <c r="B411" s="316" t="s">
        <v>431</v>
      </c>
      <c r="C411" s="316" t="s">
        <v>433</v>
      </c>
      <c r="D411" s="316" t="s">
        <v>1026</v>
      </c>
      <c r="E411" s="316" t="s">
        <v>215</v>
      </c>
      <c r="F411" s="316" t="s">
        <v>672</v>
      </c>
      <c r="G411" s="317">
        <v>46072</v>
      </c>
      <c r="H411" s="317">
        <v>46078</v>
      </c>
      <c r="I411" s="316" t="s">
        <v>5417</v>
      </c>
    </row>
    <row r="412" spans="1:9" hidden="1">
      <c r="A412" s="316" t="s">
        <v>673</v>
      </c>
      <c r="B412" s="316" t="s">
        <v>431</v>
      </c>
      <c r="C412" s="316" t="s">
        <v>433</v>
      </c>
      <c r="D412" s="316" t="s">
        <v>1026</v>
      </c>
      <c r="E412" s="316" t="s">
        <v>215</v>
      </c>
      <c r="F412" s="316" t="s">
        <v>672</v>
      </c>
      <c r="G412" s="317">
        <v>46099</v>
      </c>
      <c r="H412" s="317">
        <v>46106</v>
      </c>
      <c r="I412" s="316" t="s">
        <v>5412</v>
      </c>
    </row>
    <row r="413" spans="1:9" hidden="1">
      <c r="A413" s="316" t="s">
        <v>673</v>
      </c>
      <c r="B413" s="316" t="s">
        <v>538</v>
      </c>
      <c r="C413" s="316" t="s">
        <v>539</v>
      </c>
      <c r="D413" s="316" t="s">
        <v>1026</v>
      </c>
      <c r="E413" s="316" t="s">
        <v>215</v>
      </c>
      <c r="F413" s="316" t="s">
        <v>672</v>
      </c>
      <c r="G413" s="317">
        <v>46109</v>
      </c>
      <c r="H413" s="317">
        <v>46115</v>
      </c>
      <c r="I413" s="316" t="s">
        <v>7776</v>
      </c>
    </row>
    <row r="414" spans="1:9" hidden="1">
      <c r="A414" s="316" t="s">
        <v>673</v>
      </c>
      <c r="B414" s="316" t="s">
        <v>538</v>
      </c>
      <c r="C414" s="316" t="s">
        <v>539</v>
      </c>
      <c r="D414" s="316" t="s">
        <v>1026</v>
      </c>
      <c r="E414" s="316" t="s">
        <v>215</v>
      </c>
      <c r="F414" s="316" t="s">
        <v>672</v>
      </c>
      <c r="G414" s="317">
        <v>46081</v>
      </c>
      <c r="H414" s="317">
        <v>46087</v>
      </c>
      <c r="I414" s="316" t="s">
        <v>5411</v>
      </c>
    </row>
    <row r="415" spans="1:9" hidden="1">
      <c r="A415" s="316" t="s">
        <v>673</v>
      </c>
      <c r="B415" s="316" t="s">
        <v>538</v>
      </c>
      <c r="C415" s="316" t="s">
        <v>539</v>
      </c>
      <c r="D415" s="316" t="s">
        <v>1026</v>
      </c>
      <c r="E415" s="316" t="s">
        <v>215</v>
      </c>
      <c r="F415" s="316" t="s">
        <v>672</v>
      </c>
      <c r="G415" s="317">
        <v>46025</v>
      </c>
      <c r="H415" s="317">
        <v>46031</v>
      </c>
      <c r="I415" s="316" t="s">
        <v>5508</v>
      </c>
    </row>
    <row r="416" spans="1:9" hidden="1">
      <c r="A416" s="316" t="s">
        <v>673</v>
      </c>
      <c r="B416" s="316" t="s">
        <v>538</v>
      </c>
      <c r="C416" s="316" t="s">
        <v>539</v>
      </c>
      <c r="D416" s="316" t="s">
        <v>1026</v>
      </c>
      <c r="E416" s="316" t="s">
        <v>215</v>
      </c>
      <c r="F416" s="316" t="s">
        <v>672</v>
      </c>
      <c r="G416" s="317">
        <v>46052</v>
      </c>
      <c r="H416" s="317">
        <v>46059</v>
      </c>
      <c r="I416" s="316" t="s">
        <v>5411</v>
      </c>
    </row>
    <row r="417" spans="1:9" hidden="1">
      <c r="A417" s="316" t="s">
        <v>673</v>
      </c>
      <c r="B417" s="316" t="s">
        <v>213</v>
      </c>
      <c r="C417" s="316" t="s">
        <v>214</v>
      </c>
      <c r="D417" s="316" t="s">
        <v>1026</v>
      </c>
      <c r="E417" s="316" t="s">
        <v>215</v>
      </c>
      <c r="F417" s="316" t="s">
        <v>672</v>
      </c>
      <c r="G417" s="317">
        <v>46074</v>
      </c>
      <c r="H417" s="317">
        <v>46080</v>
      </c>
      <c r="I417" s="316" t="s">
        <v>5417</v>
      </c>
    </row>
    <row r="418" spans="1:9" hidden="1">
      <c r="A418" s="316" t="s">
        <v>673</v>
      </c>
      <c r="B418" s="316" t="s">
        <v>213</v>
      </c>
      <c r="C418" s="316" t="s">
        <v>214</v>
      </c>
      <c r="D418" s="316" t="s">
        <v>1026</v>
      </c>
      <c r="E418" s="316" t="s">
        <v>215</v>
      </c>
      <c r="F418" s="316" t="s">
        <v>672</v>
      </c>
      <c r="G418" s="317">
        <v>46046</v>
      </c>
      <c r="H418" s="317">
        <v>46052</v>
      </c>
      <c r="I418" s="316" t="s">
        <v>5455</v>
      </c>
    </row>
    <row r="419" spans="1:9" hidden="1">
      <c r="A419" s="316" t="s">
        <v>673</v>
      </c>
      <c r="B419" s="316" t="s">
        <v>213</v>
      </c>
      <c r="C419" s="316" t="s">
        <v>214</v>
      </c>
      <c r="D419" s="316" t="s">
        <v>1026</v>
      </c>
      <c r="E419" s="316" t="s">
        <v>215</v>
      </c>
      <c r="F419" s="316" t="s">
        <v>672</v>
      </c>
      <c r="G419" s="317">
        <v>46100</v>
      </c>
      <c r="H419" s="317">
        <v>46107</v>
      </c>
      <c r="I419" s="316" t="s">
        <v>5412</v>
      </c>
    </row>
    <row r="420" spans="1:9" hidden="1"/>
    <row r="421" spans="1:9" hidden="1"/>
    <row r="422" spans="1:9" hidden="1"/>
    <row r="423" spans="1:9" hidden="1"/>
    <row r="424" spans="1:9" hidden="1"/>
    <row r="425" spans="1:9" hidden="1"/>
    <row r="426" spans="1:9" hidden="1"/>
    <row r="427" spans="1:9" hidden="1"/>
    <row r="428" spans="1:9" hidden="1"/>
    <row r="429" spans="1:9" hidden="1"/>
    <row r="430" spans="1:9" hidden="1"/>
    <row r="431" spans="1:9" hidden="1"/>
    <row r="432" spans="1:9"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spans="1:9" hidden="1"/>
    <row r="578" spans="1:9" hidden="1"/>
    <row r="579" spans="1:9" hidden="1"/>
    <row r="580" spans="1:9" hidden="1"/>
    <row r="581" spans="1:9" hidden="1"/>
    <row r="582" spans="1:9" hidden="1"/>
    <row r="583" spans="1:9" hidden="1"/>
    <row r="584" spans="1:9" hidden="1"/>
    <row r="585" spans="1:9">
      <c r="A585" s="316"/>
      <c r="B585" s="316"/>
      <c r="C585" s="316"/>
      <c r="D585" s="316"/>
      <c r="E585" s="316"/>
      <c r="F585" s="316"/>
      <c r="G585" s="317"/>
      <c r="H585" s="317"/>
      <c r="I585" s="316"/>
    </row>
    <row r="586" spans="1:9">
      <c r="A586" s="316"/>
      <c r="B586" s="316"/>
      <c r="C586" s="316"/>
      <c r="D586" s="316"/>
      <c r="E586" s="316"/>
      <c r="F586" s="316"/>
      <c r="G586" s="317"/>
      <c r="H586" s="317"/>
      <c r="I586" s="316"/>
    </row>
    <row r="587" spans="1:9">
      <c r="A587" s="316"/>
      <c r="B587" s="316"/>
      <c r="C587" s="316"/>
      <c r="D587" s="316"/>
      <c r="E587" s="316"/>
      <c r="F587" s="316"/>
      <c r="G587" s="317"/>
      <c r="H587" s="317"/>
      <c r="I587" s="316"/>
    </row>
    <row r="588" spans="1:9">
      <c r="A588" s="316"/>
      <c r="B588" s="316"/>
      <c r="C588" s="316"/>
      <c r="D588" s="316"/>
      <c r="E588" s="316"/>
      <c r="F588" s="316"/>
      <c r="G588" s="317"/>
      <c r="H588" s="317"/>
      <c r="I588" s="316"/>
    </row>
    <row r="589" spans="1:9">
      <c r="A589" s="316"/>
      <c r="B589" s="316"/>
      <c r="C589" s="316"/>
      <c r="D589" s="316"/>
      <c r="E589" s="316"/>
      <c r="F589" s="316"/>
      <c r="G589" s="317"/>
      <c r="H589" s="317"/>
      <c r="I589" s="316"/>
    </row>
    <row r="590" spans="1:9">
      <c r="A590" s="316"/>
      <c r="B590" s="316"/>
      <c r="C590" s="316"/>
      <c r="D590" s="316"/>
      <c r="E590" s="316"/>
      <c r="F590" s="316"/>
      <c r="G590" s="317"/>
      <c r="H590" s="317"/>
      <c r="I590" s="316"/>
    </row>
    <row r="591" spans="1:9">
      <c r="A591" s="316"/>
      <c r="B591" s="316"/>
      <c r="C591" s="316"/>
      <c r="D591" s="316"/>
      <c r="E591" s="316"/>
      <c r="F591" s="316"/>
      <c r="G591" s="317"/>
      <c r="H591" s="317"/>
      <c r="I591" s="316"/>
    </row>
    <row r="592" spans="1:9">
      <c r="A592" s="316"/>
      <c r="B592" s="316"/>
      <c r="C592" s="316"/>
      <c r="D592" s="316"/>
      <c r="E592" s="316"/>
      <c r="F592" s="316"/>
      <c r="G592" s="317"/>
      <c r="H592" s="317"/>
      <c r="I592" s="316"/>
    </row>
    <row r="593" spans="1:9">
      <c r="A593" s="316"/>
      <c r="B593" s="316"/>
      <c r="C593" s="316"/>
      <c r="D593" s="316"/>
      <c r="E593" s="316"/>
      <c r="F593" s="316"/>
      <c r="G593" s="317"/>
      <c r="H593" s="317"/>
      <c r="I593" s="316"/>
    </row>
    <row r="594" spans="1:9">
      <c r="A594" s="316"/>
      <c r="B594" s="316"/>
      <c r="C594" s="316"/>
      <c r="D594" s="316"/>
      <c r="E594" s="316"/>
      <c r="F594" s="316"/>
      <c r="G594" s="317"/>
      <c r="H594" s="317"/>
      <c r="I594" s="316"/>
    </row>
    <row r="595" spans="1:9">
      <c r="A595" s="316"/>
      <c r="B595" s="316"/>
      <c r="C595" s="316"/>
      <c r="D595" s="316"/>
      <c r="E595" s="316"/>
      <c r="F595" s="316"/>
      <c r="G595" s="317"/>
      <c r="H595" s="317"/>
      <c r="I595" s="316"/>
    </row>
    <row r="596" spans="1:9">
      <c r="A596" s="316"/>
      <c r="B596" s="316"/>
      <c r="C596" s="316"/>
      <c r="D596" s="316"/>
      <c r="E596" s="316"/>
      <c r="F596" s="316"/>
      <c r="G596" s="317"/>
      <c r="H596" s="317"/>
      <c r="I596" s="316"/>
    </row>
    <row r="597" spans="1:9">
      <c r="A597" s="316"/>
      <c r="B597" s="316"/>
      <c r="C597" s="316"/>
      <c r="D597" s="316"/>
      <c r="E597" s="316"/>
      <c r="F597" s="316"/>
      <c r="G597" s="317"/>
      <c r="H597" s="317"/>
      <c r="I597" s="316"/>
    </row>
    <row r="598" spans="1:9">
      <c r="A598" s="316"/>
      <c r="B598" s="316"/>
      <c r="C598" s="316"/>
      <c r="D598" s="316"/>
      <c r="E598" s="316"/>
      <c r="F598" s="316"/>
      <c r="G598" s="317"/>
      <c r="H598" s="317"/>
      <c r="I598" s="316"/>
    </row>
    <row r="599" spans="1:9">
      <c r="A599" s="316"/>
      <c r="B599" s="316"/>
      <c r="C599" s="316"/>
      <c r="D599" s="316"/>
      <c r="E599" s="316"/>
      <c r="F599" s="316"/>
      <c r="G599" s="317"/>
      <c r="H599" s="317"/>
      <c r="I599" s="316"/>
    </row>
    <row r="600" spans="1:9">
      <c r="A600" s="316"/>
      <c r="B600" s="316"/>
      <c r="C600" s="316"/>
      <c r="D600" s="316"/>
      <c r="E600" s="316"/>
      <c r="F600" s="316"/>
      <c r="G600" s="317"/>
      <c r="H600" s="317"/>
      <c r="I600" s="316"/>
    </row>
    <row r="601" spans="1:9">
      <c r="A601" s="316"/>
      <c r="B601" s="316"/>
      <c r="C601" s="316"/>
      <c r="D601" s="316"/>
      <c r="E601" s="316"/>
      <c r="F601" s="316"/>
      <c r="G601" s="317"/>
      <c r="H601" s="317"/>
      <c r="I601" s="316"/>
    </row>
    <row r="602" spans="1:9">
      <c r="A602" s="316"/>
      <c r="B602" s="316"/>
      <c r="C602" s="316"/>
      <c r="D602" s="316"/>
      <c r="E602" s="316"/>
      <c r="F602" s="316"/>
      <c r="G602" s="317"/>
      <c r="H602" s="317"/>
      <c r="I602" s="316"/>
    </row>
    <row r="603" spans="1:9">
      <c r="A603" s="316"/>
      <c r="B603" s="316"/>
      <c r="C603" s="316"/>
      <c r="D603" s="316"/>
      <c r="E603" s="316"/>
      <c r="F603" s="316"/>
      <c r="G603" s="317"/>
      <c r="H603" s="317"/>
      <c r="I603" s="316"/>
    </row>
    <row r="604" spans="1:9">
      <c r="A604" s="316"/>
      <c r="B604" s="316"/>
      <c r="C604" s="316"/>
      <c r="D604" s="316"/>
      <c r="E604" s="316"/>
      <c r="F604" s="316"/>
      <c r="G604" s="317"/>
      <c r="H604" s="317"/>
      <c r="I604" s="316"/>
    </row>
    <row r="605" spans="1:9">
      <c r="A605" s="316"/>
      <c r="B605" s="316"/>
      <c r="C605" s="316"/>
      <c r="D605" s="316"/>
      <c r="E605" s="316"/>
      <c r="F605" s="316"/>
      <c r="G605" s="317"/>
      <c r="H605" s="317"/>
      <c r="I605" s="316"/>
    </row>
    <row r="606" spans="1:9">
      <c r="A606" s="316"/>
      <c r="B606" s="316"/>
      <c r="C606" s="316"/>
      <c r="D606" s="316"/>
      <c r="E606" s="316"/>
      <c r="F606" s="316"/>
      <c r="G606" s="317"/>
      <c r="H606" s="317"/>
      <c r="I606" s="316"/>
    </row>
    <row r="607" spans="1:9">
      <c r="A607" s="316"/>
      <c r="B607" s="316"/>
      <c r="C607" s="316"/>
      <c r="D607" s="316"/>
      <c r="E607" s="316"/>
      <c r="F607" s="316"/>
      <c r="G607" s="317"/>
      <c r="H607" s="317"/>
      <c r="I607" s="316"/>
    </row>
    <row r="608" spans="1:9">
      <c r="A608" s="316"/>
      <c r="B608" s="316"/>
      <c r="C608" s="316"/>
      <c r="D608" s="316"/>
      <c r="E608" s="316"/>
      <c r="F608" s="316"/>
      <c r="G608" s="317"/>
      <c r="H608" s="317"/>
      <c r="I608" s="316"/>
    </row>
    <row r="609" spans="1:9">
      <c r="A609" s="316"/>
      <c r="B609" s="316"/>
      <c r="C609" s="316"/>
      <c r="D609" s="316"/>
      <c r="E609" s="316"/>
      <c r="F609" s="316"/>
      <c r="G609" s="317"/>
      <c r="H609" s="317"/>
      <c r="I609" s="316"/>
    </row>
    <row r="610" spans="1:9">
      <c r="A610" s="316"/>
      <c r="B610" s="316"/>
      <c r="C610" s="316"/>
      <c r="D610" s="316"/>
      <c r="E610" s="316"/>
      <c r="F610" s="316"/>
      <c r="G610" s="317"/>
      <c r="H610" s="317"/>
      <c r="I610" s="316"/>
    </row>
    <row r="611" spans="1:9">
      <c r="A611" s="316"/>
      <c r="B611" s="316"/>
      <c r="C611" s="316"/>
      <c r="D611" s="316"/>
      <c r="E611" s="316"/>
      <c r="F611" s="316"/>
      <c r="G611" s="317"/>
      <c r="H611" s="317"/>
      <c r="I611" s="316"/>
    </row>
    <row r="612" spans="1:9">
      <c r="A612" s="316"/>
      <c r="B612" s="316"/>
      <c r="C612" s="316"/>
      <c r="D612" s="316"/>
      <c r="E612" s="316"/>
      <c r="F612" s="316"/>
      <c r="G612" s="317"/>
      <c r="H612" s="317"/>
      <c r="I612" s="316"/>
    </row>
    <row r="613" spans="1:9">
      <c r="A613" s="316"/>
      <c r="B613" s="316"/>
      <c r="C613" s="316"/>
      <c r="D613" s="316"/>
      <c r="E613" s="316"/>
      <c r="F613" s="316"/>
      <c r="G613" s="317"/>
      <c r="H613" s="317"/>
      <c r="I613" s="316"/>
    </row>
    <row r="614" spans="1:9">
      <c r="A614" s="316"/>
      <c r="B614" s="316"/>
      <c r="C614" s="316"/>
      <c r="D614" s="316"/>
      <c r="E614" s="316"/>
      <c r="F614" s="316"/>
      <c r="G614" s="317"/>
      <c r="H614" s="317"/>
      <c r="I614" s="316"/>
    </row>
    <row r="615" spans="1:9">
      <c r="A615" s="316"/>
      <c r="B615" s="316"/>
      <c r="C615" s="316"/>
      <c r="D615" s="316"/>
      <c r="E615" s="316"/>
      <c r="F615" s="316"/>
      <c r="G615" s="317"/>
      <c r="H615" s="317"/>
      <c r="I615" s="316"/>
    </row>
    <row r="616" spans="1:9">
      <c r="A616" s="316"/>
      <c r="B616" s="316"/>
      <c r="C616" s="316"/>
      <c r="D616" s="316"/>
      <c r="E616" s="316"/>
      <c r="F616" s="316"/>
      <c r="G616" s="317"/>
      <c r="H616" s="317"/>
      <c r="I616" s="316"/>
    </row>
    <row r="617" spans="1:9">
      <c r="A617" s="316"/>
      <c r="B617" s="316"/>
      <c r="C617" s="316"/>
      <c r="D617" s="316"/>
      <c r="E617" s="316"/>
      <c r="F617" s="316"/>
      <c r="G617" s="317"/>
      <c r="H617" s="317"/>
      <c r="I617" s="316"/>
    </row>
    <row r="618" spans="1:9">
      <c r="A618" s="316"/>
      <c r="B618" s="316"/>
      <c r="C618" s="316"/>
      <c r="D618" s="316"/>
      <c r="E618" s="316"/>
      <c r="F618" s="316"/>
      <c r="G618" s="317"/>
      <c r="H618" s="317"/>
      <c r="I618" s="316"/>
    </row>
    <row r="619" spans="1:9">
      <c r="A619" s="316"/>
      <c r="B619" s="316"/>
      <c r="C619" s="316"/>
      <c r="D619" s="316"/>
      <c r="E619" s="316"/>
      <c r="F619" s="316"/>
      <c r="G619" s="317"/>
      <c r="H619" s="317"/>
      <c r="I619" s="316"/>
    </row>
    <row r="620" spans="1:9">
      <c r="A620" s="316"/>
      <c r="B620" s="316"/>
      <c r="C620" s="316"/>
      <c r="D620" s="316"/>
      <c r="E620" s="316"/>
      <c r="F620" s="316"/>
      <c r="G620" s="317"/>
      <c r="H620" s="317"/>
      <c r="I620" s="316"/>
    </row>
    <row r="621" spans="1:9">
      <c r="A621" s="316"/>
      <c r="B621" s="316"/>
      <c r="C621" s="316"/>
      <c r="D621" s="316"/>
      <c r="E621" s="316"/>
      <c r="F621" s="316"/>
      <c r="G621" s="317"/>
      <c r="H621" s="317"/>
      <c r="I621" s="316"/>
    </row>
    <row r="622" spans="1:9">
      <c r="A622" s="316"/>
      <c r="B622" s="316"/>
      <c r="C622" s="316"/>
      <c r="D622" s="316"/>
      <c r="E622" s="316"/>
      <c r="F622" s="316"/>
      <c r="G622" s="317"/>
      <c r="H622" s="317"/>
      <c r="I622" s="316"/>
    </row>
    <row r="623" spans="1:9">
      <c r="A623" s="316"/>
      <c r="B623" s="316"/>
      <c r="C623" s="316"/>
      <c r="D623" s="316"/>
      <c r="E623" s="316"/>
      <c r="F623" s="316"/>
      <c r="G623" s="317"/>
      <c r="H623" s="317"/>
      <c r="I623" s="316"/>
    </row>
    <row r="624" spans="1:9">
      <c r="A624" s="316"/>
      <c r="B624" s="316"/>
      <c r="C624" s="316"/>
      <c r="D624" s="316"/>
      <c r="E624" s="316"/>
      <c r="F624" s="316"/>
      <c r="G624" s="317"/>
      <c r="H624" s="317"/>
      <c r="I624" s="316"/>
    </row>
    <row r="625" spans="1:9">
      <c r="A625" s="316"/>
      <c r="B625" s="316"/>
      <c r="C625" s="316"/>
      <c r="D625" s="316"/>
      <c r="E625" s="316"/>
      <c r="F625" s="316"/>
      <c r="G625" s="317"/>
      <c r="H625" s="317"/>
      <c r="I625" s="316"/>
    </row>
    <row r="626" spans="1:9">
      <c r="A626" s="316"/>
      <c r="B626" s="316"/>
      <c r="C626" s="316"/>
      <c r="D626" s="316"/>
      <c r="E626" s="316"/>
      <c r="F626" s="316"/>
      <c r="G626" s="317"/>
      <c r="H626" s="317"/>
      <c r="I626" s="316"/>
    </row>
    <row r="627" spans="1:9">
      <c r="A627" s="316"/>
      <c r="B627" s="316"/>
      <c r="C627" s="316"/>
      <c r="D627" s="316"/>
      <c r="E627" s="316"/>
      <c r="F627" s="316"/>
      <c r="G627" s="317"/>
      <c r="H627" s="317"/>
      <c r="I627" s="316"/>
    </row>
    <row r="628" spans="1:9">
      <c r="A628" s="316"/>
      <c r="B628" s="316"/>
      <c r="C628" s="316"/>
      <c r="D628" s="316"/>
      <c r="E628" s="316"/>
      <c r="F628" s="316"/>
      <c r="G628" s="317"/>
      <c r="H628" s="317"/>
      <c r="I628" s="316"/>
    </row>
    <row r="629" spans="1:9">
      <c r="A629" s="316"/>
      <c r="B629" s="316"/>
      <c r="C629" s="316"/>
      <c r="D629" s="316"/>
      <c r="E629" s="316"/>
      <c r="F629" s="316"/>
      <c r="G629" s="317"/>
      <c r="H629" s="317"/>
      <c r="I629" s="316"/>
    </row>
    <row r="630" spans="1:9">
      <c r="A630" s="316"/>
      <c r="B630" s="316"/>
      <c r="C630" s="316"/>
      <c r="D630" s="316"/>
      <c r="E630" s="316"/>
      <c r="F630" s="316"/>
      <c r="G630" s="317"/>
      <c r="H630" s="317"/>
      <c r="I630" s="316"/>
    </row>
    <row r="631" spans="1:9">
      <c r="A631" s="316"/>
      <c r="B631" s="316"/>
      <c r="C631" s="316"/>
      <c r="D631" s="316"/>
      <c r="E631" s="316"/>
      <c r="F631" s="316"/>
      <c r="G631" s="317"/>
      <c r="H631" s="317"/>
      <c r="I631" s="316"/>
    </row>
    <row r="632" spans="1:9">
      <c r="A632" s="316"/>
      <c r="B632" s="316"/>
      <c r="C632" s="316"/>
      <c r="D632" s="316"/>
      <c r="E632" s="316"/>
      <c r="F632" s="316"/>
      <c r="G632" s="317"/>
      <c r="H632" s="317"/>
      <c r="I632" s="316"/>
    </row>
    <row r="633" spans="1:9">
      <c r="A633" s="316"/>
      <c r="B633" s="316"/>
      <c r="C633" s="316"/>
      <c r="D633" s="316"/>
      <c r="E633" s="316"/>
      <c r="F633" s="316"/>
      <c r="G633" s="317"/>
      <c r="H633" s="317"/>
      <c r="I633" s="316"/>
    </row>
    <row r="634" spans="1:9">
      <c r="A634" s="316"/>
      <c r="B634" s="316"/>
      <c r="C634" s="316"/>
      <c r="D634" s="316"/>
      <c r="E634" s="316"/>
      <c r="F634" s="316"/>
      <c r="G634" s="317"/>
      <c r="H634" s="317"/>
      <c r="I634" s="316"/>
    </row>
    <row r="635" spans="1:9">
      <c r="A635" s="316"/>
      <c r="B635" s="316"/>
      <c r="C635" s="316"/>
      <c r="D635" s="316"/>
      <c r="E635" s="316"/>
      <c r="F635" s="316"/>
      <c r="G635" s="317"/>
      <c r="H635" s="317"/>
      <c r="I635" s="316"/>
    </row>
    <row r="636" spans="1:9">
      <c r="A636" s="316"/>
      <c r="B636" s="316"/>
      <c r="C636" s="316"/>
      <c r="D636" s="316"/>
      <c r="E636" s="316"/>
      <c r="F636" s="316"/>
      <c r="G636" s="317"/>
      <c r="H636" s="317"/>
      <c r="I636" s="316"/>
    </row>
    <row r="637" spans="1:9">
      <c r="A637" s="316"/>
      <c r="B637" s="316"/>
      <c r="C637" s="316"/>
      <c r="D637" s="316"/>
      <c r="E637" s="316"/>
      <c r="F637" s="316"/>
      <c r="G637" s="317"/>
      <c r="H637" s="317"/>
      <c r="I637" s="316"/>
    </row>
    <row r="638" spans="1:9">
      <c r="A638" s="316"/>
      <c r="B638" s="316"/>
      <c r="C638" s="316"/>
      <c r="D638" s="316"/>
      <c r="E638" s="316"/>
      <c r="F638" s="316"/>
      <c r="G638" s="317"/>
      <c r="H638" s="317"/>
      <c r="I638" s="316"/>
    </row>
    <row r="639" spans="1:9">
      <c r="A639" s="316"/>
      <c r="B639" s="316"/>
      <c r="C639" s="316"/>
      <c r="D639" s="316"/>
      <c r="E639" s="316"/>
      <c r="F639" s="316"/>
      <c r="G639" s="317"/>
      <c r="H639" s="317"/>
      <c r="I639" s="316"/>
    </row>
    <row r="640" spans="1:9">
      <c r="A640" s="316"/>
      <c r="B640" s="316"/>
      <c r="C640" s="316"/>
      <c r="D640" s="316"/>
      <c r="E640" s="316"/>
      <c r="F640" s="316"/>
      <c r="G640" s="317"/>
      <c r="H640" s="317"/>
      <c r="I640" s="316"/>
    </row>
    <row r="641" spans="1:9">
      <c r="A641" s="316"/>
      <c r="B641" s="316"/>
      <c r="C641" s="316"/>
      <c r="D641" s="316"/>
      <c r="E641" s="316"/>
      <c r="F641" s="316"/>
      <c r="G641" s="317"/>
      <c r="H641" s="317"/>
      <c r="I641" s="316"/>
    </row>
    <row r="642" spans="1:9">
      <c r="A642" s="316"/>
      <c r="B642" s="316"/>
      <c r="C642" s="316"/>
      <c r="D642" s="316"/>
      <c r="E642" s="316"/>
      <c r="F642" s="316"/>
      <c r="G642" s="317"/>
      <c r="H642" s="317"/>
      <c r="I642" s="316"/>
    </row>
    <row r="643" spans="1:9">
      <c r="A643" s="316"/>
      <c r="B643" s="316"/>
      <c r="C643" s="316"/>
      <c r="D643" s="316"/>
      <c r="E643" s="316"/>
      <c r="F643" s="316"/>
      <c r="G643" s="317"/>
      <c r="H643" s="317"/>
      <c r="I643" s="316"/>
    </row>
    <row r="644" spans="1:9">
      <c r="A644" s="316"/>
      <c r="B644" s="316"/>
      <c r="C644" s="316"/>
      <c r="D644" s="316"/>
      <c r="E644" s="316"/>
      <c r="F644" s="316"/>
      <c r="G644" s="317"/>
      <c r="H644" s="317"/>
      <c r="I644" s="316"/>
    </row>
    <row r="645" spans="1:9">
      <c r="A645" s="316"/>
      <c r="B645" s="316"/>
      <c r="C645" s="316"/>
      <c r="D645" s="316"/>
      <c r="E645" s="316"/>
      <c r="F645" s="316"/>
      <c r="G645" s="317"/>
      <c r="H645" s="317"/>
      <c r="I645" s="316"/>
    </row>
    <row r="646" spans="1:9">
      <c r="A646" s="316"/>
      <c r="B646" s="316"/>
      <c r="C646" s="316"/>
      <c r="D646" s="316"/>
      <c r="E646" s="316"/>
      <c r="F646" s="316"/>
      <c r="G646" s="317"/>
      <c r="H646" s="317"/>
      <c r="I646" s="316"/>
    </row>
    <row r="647" spans="1:9">
      <c r="A647" s="316"/>
      <c r="B647" s="316"/>
      <c r="C647" s="316"/>
      <c r="D647" s="316"/>
      <c r="E647" s="316"/>
      <c r="F647" s="316"/>
      <c r="G647" s="317"/>
      <c r="H647" s="317"/>
      <c r="I647" s="316"/>
    </row>
    <row r="648" spans="1:9">
      <c r="A648" s="316"/>
      <c r="B648" s="316"/>
      <c r="C648" s="316"/>
      <c r="D648" s="316"/>
      <c r="E648" s="316"/>
      <c r="F648" s="316"/>
      <c r="G648" s="317"/>
      <c r="H648" s="317"/>
      <c r="I648" s="316"/>
    </row>
    <row r="649" spans="1:9">
      <c r="A649" s="316"/>
      <c r="B649" s="316"/>
      <c r="C649" s="316"/>
      <c r="D649" s="316"/>
      <c r="E649" s="316"/>
      <c r="F649" s="316"/>
      <c r="G649" s="317"/>
      <c r="H649" s="317"/>
      <c r="I649" s="316"/>
    </row>
    <row r="650" spans="1:9">
      <c r="A650" s="316"/>
      <c r="B650" s="316"/>
      <c r="C650" s="316"/>
      <c r="D650" s="316"/>
      <c r="E650" s="316"/>
      <c r="F650" s="316"/>
      <c r="G650" s="317"/>
      <c r="H650" s="317"/>
      <c r="I650" s="316"/>
    </row>
    <row r="651" spans="1:9">
      <c r="A651" s="316"/>
      <c r="B651" s="316"/>
      <c r="C651" s="316"/>
      <c r="D651" s="316"/>
      <c r="E651" s="316"/>
      <c r="F651" s="316"/>
      <c r="G651" s="317"/>
      <c r="H651" s="317"/>
      <c r="I651" s="316"/>
    </row>
    <row r="652" spans="1:9">
      <c r="A652" s="316"/>
      <c r="B652" s="316"/>
      <c r="C652" s="316"/>
      <c r="D652" s="316"/>
      <c r="E652" s="316"/>
      <c r="F652" s="316"/>
      <c r="G652" s="317"/>
      <c r="H652" s="317"/>
      <c r="I652" s="316"/>
    </row>
    <row r="653" spans="1:9">
      <c r="A653" s="316"/>
      <c r="B653" s="316"/>
      <c r="C653" s="316"/>
      <c r="D653" s="316"/>
      <c r="E653" s="316"/>
      <c r="F653" s="316"/>
      <c r="G653" s="317"/>
      <c r="H653" s="317"/>
      <c r="I653" s="316"/>
    </row>
    <row r="654" spans="1:9">
      <c r="A654" s="316"/>
      <c r="B654" s="316"/>
      <c r="C654" s="316"/>
      <c r="D654" s="316"/>
      <c r="E654" s="316"/>
      <c r="F654" s="316"/>
      <c r="G654" s="317"/>
      <c r="H654" s="317"/>
      <c r="I654" s="316"/>
    </row>
    <row r="655" spans="1:9">
      <c r="A655" s="316"/>
      <c r="B655" s="316"/>
      <c r="C655" s="316"/>
      <c r="D655" s="316"/>
      <c r="E655" s="316"/>
      <c r="F655" s="316"/>
      <c r="G655" s="317"/>
      <c r="H655" s="317"/>
      <c r="I655" s="316"/>
    </row>
    <row r="656" spans="1:9">
      <c r="A656" s="316"/>
      <c r="B656" s="316"/>
      <c r="C656" s="316"/>
      <c r="D656" s="316"/>
      <c r="E656" s="316"/>
      <c r="F656" s="316"/>
      <c r="G656" s="317"/>
      <c r="H656" s="317"/>
      <c r="I656" s="316"/>
    </row>
    <row r="657" spans="1:9">
      <c r="A657" s="316"/>
      <c r="B657" s="316"/>
      <c r="C657" s="316"/>
      <c r="D657" s="316"/>
      <c r="E657" s="316"/>
      <c r="F657" s="316"/>
      <c r="G657" s="317"/>
      <c r="H657" s="317"/>
      <c r="I657" s="316"/>
    </row>
    <row r="658" spans="1:9">
      <c r="A658" s="316"/>
      <c r="B658" s="316"/>
      <c r="C658" s="316"/>
      <c r="D658" s="316"/>
      <c r="E658" s="316"/>
      <c r="F658" s="316"/>
      <c r="G658" s="317"/>
      <c r="H658" s="317"/>
      <c r="I658" s="316"/>
    </row>
    <row r="659" spans="1:9">
      <c r="A659" s="316"/>
      <c r="B659" s="316"/>
      <c r="C659" s="316"/>
      <c r="D659" s="316"/>
      <c r="E659" s="316"/>
      <c r="F659" s="316"/>
      <c r="G659" s="317"/>
      <c r="H659" s="317"/>
      <c r="I659" s="316"/>
    </row>
    <row r="660" spans="1:9">
      <c r="A660" s="316"/>
      <c r="B660" s="316"/>
      <c r="C660" s="316"/>
      <c r="D660" s="316"/>
      <c r="E660" s="316"/>
      <c r="F660" s="316"/>
      <c r="G660" s="317"/>
      <c r="H660" s="317"/>
      <c r="I660" s="316"/>
    </row>
    <row r="661" spans="1:9">
      <c r="A661" s="316"/>
      <c r="B661" s="316"/>
      <c r="C661" s="316"/>
      <c r="D661" s="316"/>
      <c r="E661" s="316"/>
      <c r="F661" s="316"/>
      <c r="G661" s="317"/>
      <c r="H661" s="317"/>
      <c r="I661" s="316"/>
    </row>
    <row r="662" spans="1:9">
      <c r="A662" s="316"/>
      <c r="B662" s="316"/>
      <c r="C662" s="316"/>
      <c r="D662" s="316"/>
      <c r="E662" s="316"/>
      <c r="F662" s="316"/>
      <c r="G662" s="317"/>
      <c r="H662" s="317"/>
      <c r="I662" s="316"/>
    </row>
    <row r="663" spans="1:9">
      <c r="A663" s="316"/>
      <c r="B663" s="316"/>
      <c r="C663" s="316"/>
      <c r="D663" s="316"/>
      <c r="E663" s="316"/>
      <c r="F663" s="316"/>
      <c r="G663" s="317"/>
      <c r="H663" s="317"/>
      <c r="I663" s="316"/>
    </row>
    <row r="664" spans="1:9">
      <c r="A664" s="316"/>
      <c r="B664" s="316"/>
      <c r="C664" s="316"/>
      <c r="D664" s="316"/>
      <c r="E664" s="316"/>
      <c r="F664" s="316"/>
      <c r="G664" s="317"/>
      <c r="H664" s="317"/>
      <c r="I664" s="316"/>
    </row>
    <row r="665" spans="1:9">
      <c r="A665" s="316"/>
      <c r="B665" s="316"/>
      <c r="C665" s="316"/>
      <c r="D665" s="316"/>
      <c r="E665" s="316"/>
      <c r="F665" s="316"/>
      <c r="G665" s="317"/>
      <c r="H665" s="317"/>
      <c r="I665" s="316"/>
    </row>
    <row r="666" spans="1:9">
      <c r="A666" s="316"/>
      <c r="B666" s="316"/>
      <c r="C666" s="316"/>
      <c r="D666" s="316"/>
      <c r="E666" s="316"/>
      <c r="F666" s="316"/>
      <c r="G666" s="317"/>
      <c r="H666" s="317"/>
      <c r="I666" s="316"/>
    </row>
    <row r="667" spans="1:9">
      <c r="A667" s="316"/>
      <c r="B667" s="316"/>
      <c r="C667" s="316"/>
      <c r="D667" s="316"/>
      <c r="E667" s="316"/>
      <c r="F667" s="316"/>
      <c r="G667" s="317"/>
      <c r="H667" s="317"/>
      <c r="I667" s="316"/>
    </row>
    <row r="668" spans="1:9">
      <c r="A668" s="316"/>
      <c r="B668" s="316"/>
      <c r="C668" s="316"/>
      <c r="D668" s="316"/>
      <c r="E668" s="316"/>
      <c r="F668" s="316"/>
      <c r="G668" s="317"/>
      <c r="H668" s="317"/>
      <c r="I668" s="316"/>
    </row>
    <row r="669" spans="1:9">
      <c r="A669" s="316"/>
      <c r="B669" s="316"/>
      <c r="C669" s="316"/>
      <c r="D669" s="316"/>
      <c r="E669" s="316"/>
      <c r="F669" s="316"/>
      <c r="G669" s="317"/>
      <c r="H669" s="317"/>
      <c r="I669" s="316"/>
    </row>
    <row r="670" spans="1:9">
      <c r="A670" s="316"/>
      <c r="B670" s="316"/>
      <c r="C670" s="316"/>
      <c r="D670" s="316"/>
      <c r="E670" s="316"/>
      <c r="F670" s="316"/>
      <c r="G670" s="317"/>
      <c r="H670" s="317"/>
      <c r="I670" s="316"/>
    </row>
    <row r="671" spans="1:9">
      <c r="A671" s="316"/>
      <c r="B671" s="316"/>
      <c r="C671" s="316"/>
      <c r="D671" s="316"/>
      <c r="E671" s="316"/>
      <c r="F671" s="316"/>
      <c r="G671" s="317"/>
      <c r="H671" s="317"/>
      <c r="I671" s="316"/>
    </row>
    <row r="672" spans="1:9">
      <c r="A672" s="316"/>
      <c r="B672" s="316"/>
      <c r="C672" s="316"/>
      <c r="D672" s="316"/>
      <c r="E672" s="316"/>
      <c r="F672" s="316"/>
      <c r="G672" s="317"/>
      <c r="H672" s="317"/>
      <c r="I672" s="316"/>
    </row>
    <row r="673" spans="1:9">
      <c r="A673" s="316"/>
      <c r="B673" s="316"/>
      <c r="C673" s="316"/>
      <c r="D673" s="316"/>
      <c r="E673" s="316"/>
      <c r="F673" s="316"/>
      <c r="G673" s="317"/>
      <c r="H673" s="317"/>
      <c r="I673" s="316"/>
    </row>
    <row r="674" spans="1:9">
      <c r="A674" s="316"/>
      <c r="B674" s="316"/>
      <c r="C674" s="316"/>
      <c r="D674" s="316"/>
      <c r="E674" s="316"/>
      <c r="F674" s="316"/>
      <c r="G674" s="317"/>
      <c r="H674" s="317"/>
      <c r="I674" s="316"/>
    </row>
    <row r="675" spans="1:9">
      <c r="A675" s="316"/>
      <c r="B675" s="316"/>
      <c r="C675" s="316"/>
      <c r="D675" s="316"/>
      <c r="E675" s="316"/>
      <c r="F675" s="316"/>
      <c r="G675" s="317"/>
      <c r="H675" s="317"/>
      <c r="I675" s="316"/>
    </row>
    <row r="676" spans="1:9">
      <c r="A676" s="316"/>
      <c r="B676" s="316"/>
      <c r="C676" s="316"/>
      <c r="D676" s="316"/>
      <c r="E676" s="316"/>
      <c r="F676" s="316"/>
      <c r="G676" s="317"/>
      <c r="H676" s="317"/>
      <c r="I676" s="316"/>
    </row>
    <row r="677" spans="1:9">
      <c r="A677" s="316"/>
      <c r="B677" s="316"/>
      <c r="C677" s="316"/>
      <c r="D677" s="316"/>
      <c r="E677" s="316"/>
      <c r="F677" s="316"/>
      <c r="G677" s="317"/>
      <c r="H677" s="317"/>
      <c r="I677" s="316"/>
    </row>
    <row r="678" spans="1:9">
      <c r="A678" s="316"/>
      <c r="B678" s="316"/>
      <c r="C678" s="316"/>
      <c r="D678" s="316"/>
      <c r="E678" s="316"/>
      <c r="F678" s="316"/>
      <c r="G678" s="317"/>
      <c r="H678" s="317"/>
      <c r="I678" s="316"/>
    </row>
    <row r="679" spans="1:9">
      <c r="A679" s="316"/>
      <c r="B679" s="316"/>
      <c r="C679" s="316"/>
      <c r="D679" s="316"/>
      <c r="E679" s="316"/>
      <c r="F679" s="316"/>
      <c r="G679" s="317"/>
      <c r="H679" s="317"/>
      <c r="I679" s="316"/>
    </row>
    <row r="680" spans="1:9">
      <c r="A680" s="316"/>
      <c r="B680" s="316"/>
      <c r="C680" s="316"/>
      <c r="D680" s="316"/>
      <c r="E680" s="316"/>
      <c r="F680" s="316"/>
      <c r="G680" s="317"/>
      <c r="H680" s="317"/>
      <c r="I680" s="316"/>
    </row>
    <row r="681" spans="1:9">
      <c r="A681" s="316"/>
      <c r="B681" s="316"/>
      <c r="C681" s="316"/>
      <c r="D681" s="316"/>
      <c r="E681" s="316"/>
      <c r="F681" s="316"/>
      <c r="G681" s="317"/>
      <c r="H681" s="317"/>
      <c r="I681" s="316"/>
    </row>
    <row r="682" spans="1:9">
      <c r="A682" s="316"/>
      <c r="B682" s="316"/>
      <c r="C682" s="316"/>
      <c r="D682" s="316"/>
      <c r="E682" s="316"/>
      <c r="F682" s="316"/>
      <c r="G682" s="317"/>
      <c r="H682" s="317"/>
      <c r="I682" s="316"/>
    </row>
    <row r="683" spans="1:9">
      <c r="A683" s="316"/>
      <c r="B683" s="316"/>
      <c r="C683" s="316"/>
      <c r="D683" s="316"/>
      <c r="E683" s="316"/>
      <c r="F683" s="316"/>
      <c r="G683" s="317"/>
      <c r="H683" s="317"/>
      <c r="I683" s="316"/>
    </row>
    <row r="684" spans="1:9">
      <c r="A684" s="316"/>
      <c r="B684" s="316"/>
      <c r="C684" s="316"/>
      <c r="D684" s="316"/>
      <c r="E684" s="316"/>
      <c r="F684" s="316"/>
      <c r="G684" s="317"/>
      <c r="H684" s="317"/>
      <c r="I684" s="316"/>
    </row>
    <row r="685" spans="1:9">
      <c r="A685" s="316"/>
      <c r="B685" s="316"/>
      <c r="C685" s="316"/>
      <c r="D685" s="316"/>
      <c r="E685" s="316"/>
      <c r="F685" s="316"/>
      <c r="G685" s="317"/>
      <c r="H685" s="317"/>
      <c r="I685" s="316"/>
    </row>
    <row r="686" spans="1:9">
      <c r="A686" s="316"/>
      <c r="B686" s="316"/>
      <c r="C686" s="316"/>
      <c r="D686" s="316"/>
      <c r="E686" s="316"/>
      <c r="F686" s="316"/>
      <c r="G686" s="317"/>
      <c r="H686" s="317"/>
      <c r="I686" s="316"/>
    </row>
    <row r="687" spans="1:9">
      <c r="A687" s="316"/>
      <c r="B687" s="316"/>
      <c r="C687" s="316"/>
      <c r="D687" s="316"/>
      <c r="E687" s="316"/>
      <c r="F687" s="316"/>
      <c r="G687" s="317"/>
      <c r="H687" s="317"/>
      <c r="I687" s="316"/>
    </row>
    <row r="688" spans="1:9">
      <c r="A688" s="316"/>
      <c r="B688" s="316"/>
      <c r="C688" s="316"/>
      <c r="D688" s="316"/>
      <c r="E688" s="316"/>
      <c r="F688" s="316"/>
      <c r="G688" s="317"/>
      <c r="H688" s="317"/>
      <c r="I688" s="316"/>
    </row>
    <row r="689" spans="1:9">
      <c r="A689" s="316"/>
      <c r="B689" s="316"/>
      <c r="C689" s="316"/>
      <c r="D689" s="316"/>
      <c r="E689" s="316"/>
      <c r="F689" s="316"/>
      <c r="G689" s="317"/>
      <c r="H689" s="317"/>
      <c r="I689" s="316"/>
    </row>
    <row r="690" spans="1:9">
      <c r="A690" s="316"/>
      <c r="B690" s="316"/>
      <c r="C690" s="316"/>
      <c r="D690" s="316"/>
      <c r="E690" s="316"/>
      <c r="F690" s="316"/>
      <c r="G690" s="317"/>
      <c r="H690" s="317"/>
      <c r="I690" s="316"/>
    </row>
    <row r="691" spans="1:9">
      <c r="A691" s="316"/>
      <c r="B691" s="316"/>
      <c r="C691" s="316"/>
      <c r="D691" s="316"/>
      <c r="E691" s="316"/>
      <c r="F691" s="316"/>
      <c r="G691" s="317"/>
      <c r="H691" s="317"/>
      <c r="I691" s="316"/>
    </row>
    <row r="692" spans="1:9">
      <c r="A692" s="316"/>
      <c r="B692" s="316"/>
      <c r="C692" s="316"/>
      <c r="D692" s="316"/>
      <c r="E692" s="316"/>
      <c r="F692" s="316"/>
      <c r="G692" s="317"/>
      <c r="H692" s="317"/>
      <c r="I692" s="316"/>
    </row>
    <row r="693" spans="1:9">
      <c r="A693" s="316"/>
      <c r="B693" s="316"/>
      <c r="C693" s="316"/>
      <c r="D693" s="316"/>
      <c r="E693" s="316"/>
      <c r="F693" s="316"/>
      <c r="G693" s="317"/>
      <c r="H693" s="317"/>
      <c r="I693" s="316"/>
    </row>
    <row r="694" spans="1:9">
      <c r="A694" s="316"/>
      <c r="B694" s="316"/>
      <c r="C694" s="316"/>
      <c r="D694" s="316"/>
      <c r="E694" s="316"/>
      <c r="F694" s="316"/>
      <c r="G694" s="317"/>
      <c r="H694" s="317"/>
      <c r="I694" s="316"/>
    </row>
    <row r="695" spans="1:9">
      <c r="A695" s="316"/>
      <c r="B695" s="316"/>
      <c r="C695" s="316"/>
      <c r="D695" s="316"/>
      <c r="E695" s="316"/>
      <c r="F695" s="316"/>
      <c r="G695" s="317"/>
      <c r="H695" s="317"/>
      <c r="I695" s="316"/>
    </row>
    <row r="696" spans="1:9">
      <c r="A696" s="316"/>
      <c r="B696" s="316"/>
      <c r="C696" s="316"/>
      <c r="D696" s="316"/>
      <c r="E696" s="316"/>
      <c r="F696" s="316"/>
      <c r="G696" s="317"/>
      <c r="H696" s="317"/>
      <c r="I696" s="316"/>
    </row>
    <row r="697" spans="1:9">
      <c r="A697" s="316"/>
      <c r="B697" s="316"/>
      <c r="C697" s="316"/>
      <c r="D697" s="316"/>
      <c r="E697" s="316"/>
      <c r="F697" s="316"/>
      <c r="G697" s="317"/>
      <c r="H697" s="317"/>
      <c r="I697" s="316"/>
    </row>
    <row r="698" spans="1:9">
      <c r="A698" s="316"/>
      <c r="B698" s="316"/>
      <c r="C698" s="316"/>
      <c r="D698" s="316"/>
      <c r="E698" s="316"/>
      <c r="F698" s="316"/>
      <c r="G698" s="317"/>
      <c r="H698" s="317"/>
      <c r="I698" s="316"/>
    </row>
    <row r="699" spans="1:9">
      <c r="A699" s="316"/>
      <c r="B699" s="316"/>
      <c r="C699" s="316"/>
      <c r="D699" s="316"/>
      <c r="E699" s="316"/>
      <c r="F699" s="316"/>
      <c r="G699" s="317"/>
      <c r="H699" s="317"/>
      <c r="I699" s="316"/>
    </row>
    <row r="700" spans="1:9">
      <c r="A700" s="316"/>
      <c r="B700" s="316"/>
      <c r="C700" s="316"/>
      <c r="D700" s="316"/>
      <c r="E700" s="316"/>
      <c r="F700" s="316"/>
      <c r="G700" s="317"/>
      <c r="H700" s="317"/>
      <c r="I700" s="316"/>
    </row>
    <row r="701" spans="1:9">
      <c r="A701" s="316"/>
      <c r="B701" s="316"/>
      <c r="C701" s="316"/>
      <c r="D701" s="316"/>
      <c r="E701" s="316"/>
      <c r="F701" s="316"/>
      <c r="G701" s="317"/>
      <c r="H701" s="317"/>
      <c r="I701" s="316"/>
    </row>
    <row r="702" spans="1:9">
      <c r="A702" s="316"/>
      <c r="B702" s="316"/>
      <c r="C702" s="316"/>
      <c r="D702" s="316"/>
      <c r="E702" s="316"/>
      <c r="F702" s="316"/>
      <c r="G702" s="317"/>
      <c r="H702" s="317"/>
      <c r="I702" s="316"/>
    </row>
    <row r="703" spans="1:9">
      <c r="A703" s="316"/>
      <c r="B703" s="316"/>
      <c r="C703" s="316"/>
      <c r="D703" s="316"/>
      <c r="E703" s="316"/>
      <c r="F703" s="316"/>
      <c r="G703" s="317"/>
      <c r="H703" s="317"/>
      <c r="I703" s="316"/>
    </row>
    <row r="704" spans="1:9">
      <c r="A704" s="316"/>
      <c r="B704" s="316"/>
      <c r="C704" s="316"/>
      <c r="D704" s="316"/>
      <c r="E704" s="316"/>
      <c r="F704" s="316"/>
      <c r="G704" s="317"/>
      <c r="H704" s="317"/>
      <c r="I704" s="316"/>
    </row>
    <row r="705" spans="1:9">
      <c r="A705" s="316"/>
      <c r="B705" s="316"/>
      <c r="C705" s="316"/>
      <c r="D705" s="316"/>
      <c r="E705" s="316"/>
      <c r="F705" s="316"/>
      <c r="G705" s="317"/>
      <c r="H705" s="317"/>
      <c r="I705" s="316"/>
    </row>
    <row r="706" spans="1:9">
      <c r="A706" s="316"/>
      <c r="B706" s="316"/>
      <c r="C706" s="316"/>
      <c r="D706" s="316"/>
      <c r="E706" s="316"/>
      <c r="F706" s="316"/>
      <c r="G706" s="317"/>
      <c r="H706" s="317"/>
      <c r="I706" s="316"/>
    </row>
    <row r="707" spans="1:9">
      <c r="A707" s="316"/>
      <c r="B707" s="316"/>
      <c r="C707" s="316"/>
      <c r="D707" s="316"/>
      <c r="E707" s="316"/>
      <c r="F707" s="316"/>
      <c r="G707" s="317"/>
      <c r="H707" s="317"/>
      <c r="I707" s="316"/>
    </row>
    <row r="708" spans="1:9">
      <c r="A708" s="316"/>
      <c r="B708" s="316"/>
      <c r="C708" s="316"/>
      <c r="D708" s="316"/>
      <c r="E708" s="316"/>
      <c r="F708" s="316"/>
      <c r="G708" s="317"/>
      <c r="H708" s="317"/>
      <c r="I708" s="316"/>
    </row>
    <row r="709" spans="1:9">
      <c r="A709" s="316"/>
      <c r="B709" s="316"/>
      <c r="C709" s="316"/>
      <c r="D709" s="316"/>
      <c r="E709" s="316"/>
      <c r="F709" s="316"/>
      <c r="G709" s="317"/>
      <c r="H709" s="317"/>
      <c r="I709" s="316"/>
    </row>
    <row r="710" spans="1:9">
      <c r="A710" s="316"/>
      <c r="B710" s="316"/>
      <c r="C710" s="316"/>
      <c r="D710" s="316"/>
      <c r="E710" s="316"/>
      <c r="F710" s="316"/>
      <c r="G710" s="317"/>
      <c r="H710" s="317"/>
      <c r="I710" s="316"/>
    </row>
    <row r="711" spans="1:9">
      <c r="A711" s="316"/>
      <c r="B711" s="316"/>
      <c r="C711" s="316"/>
      <c r="D711" s="316"/>
      <c r="E711" s="316"/>
      <c r="F711" s="316"/>
      <c r="G711" s="317"/>
      <c r="H711" s="317"/>
      <c r="I711" s="316"/>
    </row>
    <row r="712" spans="1:9">
      <c r="A712" s="316"/>
      <c r="B712" s="316"/>
      <c r="C712" s="316"/>
      <c r="D712" s="316"/>
      <c r="E712" s="316"/>
      <c r="F712" s="316"/>
      <c r="G712" s="317"/>
      <c r="H712" s="317"/>
      <c r="I712" s="316"/>
    </row>
    <row r="713" spans="1:9">
      <c r="A713" s="316"/>
      <c r="B713" s="316"/>
      <c r="C713" s="316"/>
      <c r="D713" s="316"/>
      <c r="E713" s="316"/>
      <c r="F713" s="316"/>
      <c r="G713" s="317"/>
      <c r="H713" s="317"/>
      <c r="I713" s="316"/>
    </row>
    <row r="714" spans="1:9">
      <c r="A714" s="316"/>
      <c r="B714" s="316"/>
      <c r="C714" s="316"/>
      <c r="D714" s="316"/>
      <c r="E714" s="316"/>
      <c r="F714" s="316"/>
      <c r="G714" s="317"/>
      <c r="H714" s="317"/>
      <c r="I714" s="316"/>
    </row>
    <row r="715" spans="1:9">
      <c r="A715" s="316"/>
      <c r="B715" s="316"/>
      <c r="C715" s="316"/>
      <c r="D715" s="316"/>
      <c r="E715" s="316"/>
      <c r="F715" s="316"/>
      <c r="G715" s="317"/>
      <c r="H715" s="317"/>
      <c r="I715" s="316"/>
    </row>
    <row r="716" spans="1:9">
      <c r="A716" s="316"/>
      <c r="B716" s="316"/>
      <c r="C716" s="316"/>
      <c r="D716" s="316"/>
      <c r="E716" s="316"/>
      <c r="F716" s="316"/>
      <c r="G716" s="317"/>
      <c r="H716" s="317"/>
      <c r="I716" s="316"/>
    </row>
    <row r="717" spans="1:9">
      <c r="A717" s="316"/>
      <c r="B717" s="316"/>
      <c r="C717" s="316"/>
      <c r="D717" s="316"/>
      <c r="E717" s="316"/>
      <c r="F717" s="316"/>
      <c r="G717" s="317"/>
      <c r="H717" s="317"/>
      <c r="I717" s="316"/>
    </row>
    <row r="718" spans="1:9">
      <c r="A718" s="316"/>
      <c r="B718" s="316"/>
      <c r="C718" s="316"/>
      <c r="D718" s="316"/>
      <c r="E718" s="316"/>
      <c r="F718" s="316"/>
      <c r="G718" s="317"/>
      <c r="H718" s="317"/>
      <c r="I718" s="316"/>
    </row>
    <row r="719" spans="1:9">
      <c r="A719" s="316"/>
      <c r="B719" s="316"/>
      <c r="C719" s="316"/>
      <c r="D719" s="316"/>
      <c r="E719" s="316"/>
      <c r="F719" s="316"/>
      <c r="G719" s="317"/>
      <c r="H719" s="317"/>
      <c r="I719" s="316"/>
    </row>
    <row r="720" spans="1:9">
      <c r="A720" s="316"/>
      <c r="B720" s="316"/>
      <c r="C720" s="316"/>
      <c r="D720" s="316"/>
      <c r="E720" s="316"/>
      <c r="F720" s="316"/>
      <c r="G720" s="317"/>
      <c r="H720" s="317"/>
      <c r="I720" s="316"/>
    </row>
    <row r="721" spans="1:9">
      <c r="A721" s="316"/>
      <c r="B721" s="316"/>
      <c r="C721" s="316"/>
      <c r="D721" s="316"/>
      <c r="E721" s="316"/>
      <c r="F721" s="316"/>
      <c r="G721" s="317"/>
      <c r="H721" s="317"/>
      <c r="I721" s="316"/>
    </row>
    <row r="722" spans="1:9">
      <c r="A722" s="316"/>
      <c r="B722" s="316"/>
      <c r="C722" s="316"/>
      <c r="D722" s="316"/>
      <c r="E722" s="316"/>
      <c r="F722" s="316"/>
      <c r="G722" s="317"/>
      <c r="H722" s="317"/>
      <c r="I722" s="316"/>
    </row>
    <row r="723" spans="1:9">
      <c r="A723" s="316"/>
      <c r="B723" s="316"/>
      <c r="C723" s="316"/>
      <c r="D723" s="316"/>
      <c r="E723" s="316"/>
      <c r="F723" s="316"/>
      <c r="G723" s="317"/>
      <c r="H723" s="317"/>
      <c r="I723" s="316"/>
    </row>
    <row r="724" spans="1:9">
      <c r="A724" s="316"/>
      <c r="B724" s="316"/>
      <c r="C724" s="316"/>
      <c r="D724" s="316"/>
      <c r="E724" s="316"/>
      <c r="F724" s="316"/>
      <c r="G724" s="317"/>
      <c r="H724" s="317"/>
      <c r="I724" s="316"/>
    </row>
    <row r="725" spans="1:9">
      <c r="A725" s="316"/>
      <c r="B725" s="316"/>
      <c r="C725" s="316"/>
      <c r="D725" s="316"/>
      <c r="E725" s="316"/>
      <c r="F725" s="316"/>
      <c r="G725" s="317"/>
      <c r="H725" s="317"/>
      <c r="I725" s="316"/>
    </row>
    <row r="726" spans="1:9">
      <c r="A726" s="316"/>
      <c r="B726" s="316"/>
      <c r="C726" s="316"/>
      <c r="D726" s="316"/>
      <c r="E726" s="316"/>
      <c r="F726" s="316"/>
      <c r="G726" s="317"/>
      <c r="H726" s="317"/>
      <c r="I726" s="316"/>
    </row>
    <row r="727" spans="1:9">
      <c r="A727" s="316"/>
      <c r="B727" s="316"/>
      <c r="C727" s="316"/>
      <c r="D727" s="316"/>
      <c r="E727" s="316"/>
      <c r="F727" s="316"/>
      <c r="G727" s="317"/>
      <c r="H727" s="317"/>
      <c r="I727" s="316"/>
    </row>
    <row r="728" spans="1:9">
      <c r="A728" s="316"/>
      <c r="B728" s="316"/>
      <c r="C728" s="316"/>
      <c r="D728" s="316"/>
      <c r="E728" s="316"/>
      <c r="F728" s="316"/>
      <c r="G728" s="317"/>
      <c r="H728" s="317"/>
      <c r="I728" s="316"/>
    </row>
    <row r="729" spans="1:9">
      <c r="A729" s="316"/>
      <c r="B729" s="316"/>
      <c r="C729" s="316"/>
      <c r="D729" s="316"/>
      <c r="E729" s="316"/>
      <c r="F729" s="316"/>
      <c r="G729" s="317"/>
      <c r="H729" s="317"/>
      <c r="I729" s="316"/>
    </row>
    <row r="730" spans="1:9">
      <c r="A730" s="316"/>
      <c r="B730" s="316"/>
      <c r="C730" s="316"/>
      <c r="D730" s="316"/>
      <c r="E730" s="316"/>
      <c r="F730" s="316"/>
      <c r="G730" s="317"/>
      <c r="H730" s="317"/>
      <c r="I730" s="316"/>
    </row>
    <row r="731" spans="1:9">
      <c r="A731" s="316"/>
      <c r="B731" s="316"/>
      <c r="C731" s="316"/>
      <c r="D731" s="316"/>
      <c r="E731" s="316"/>
      <c r="F731" s="316"/>
      <c r="G731" s="317"/>
      <c r="H731" s="317"/>
      <c r="I731" s="316"/>
    </row>
    <row r="732" spans="1:9">
      <c r="A732" s="316"/>
      <c r="B732" s="316"/>
      <c r="C732" s="316"/>
      <c r="D732" s="316"/>
      <c r="E732" s="316"/>
      <c r="F732" s="316"/>
      <c r="G732" s="317"/>
      <c r="H732" s="317"/>
      <c r="I732" s="316"/>
    </row>
    <row r="733" spans="1:9">
      <c r="A733" s="316"/>
      <c r="B733" s="316"/>
      <c r="C733" s="316"/>
      <c r="D733" s="316"/>
      <c r="E733" s="316"/>
      <c r="F733" s="316"/>
      <c r="G733" s="317"/>
      <c r="H733" s="317"/>
      <c r="I733" s="316"/>
    </row>
    <row r="734" spans="1:9">
      <c r="A734" s="316"/>
      <c r="B734" s="316"/>
      <c r="C734" s="316"/>
      <c r="D734" s="316"/>
      <c r="E734" s="316"/>
      <c r="F734" s="316"/>
      <c r="G734" s="317"/>
      <c r="H734" s="317"/>
      <c r="I734" s="316"/>
    </row>
    <row r="735" spans="1:9">
      <c r="A735" s="316"/>
      <c r="B735" s="316"/>
      <c r="C735" s="316"/>
      <c r="D735" s="316"/>
      <c r="E735" s="316"/>
      <c r="F735" s="316"/>
      <c r="G735" s="317"/>
      <c r="H735" s="317"/>
      <c r="I735" s="316"/>
    </row>
    <row r="736" spans="1:9">
      <c r="A736" s="316"/>
      <c r="B736" s="316"/>
      <c r="C736" s="316"/>
      <c r="D736" s="316"/>
      <c r="E736" s="316"/>
      <c r="F736" s="316"/>
      <c r="G736" s="317"/>
      <c r="H736" s="317"/>
      <c r="I736" s="316"/>
    </row>
    <row r="737" spans="1:9">
      <c r="A737" s="316"/>
      <c r="B737" s="316"/>
      <c r="C737" s="316"/>
      <c r="D737" s="316"/>
      <c r="E737" s="316"/>
      <c r="F737" s="316"/>
      <c r="G737" s="317"/>
      <c r="H737" s="317"/>
      <c r="I737" s="316"/>
    </row>
    <row r="738" spans="1:9">
      <c r="A738" s="316"/>
      <c r="B738" s="316"/>
      <c r="C738" s="316"/>
      <c r="D738" s="316"/>
      <c r="E738" s="316"/>
      <c r="F738" s="316"/>
      <c r="G738" s="317"/>
      <c r="H738" s="317"/>
      <c r="I738" s="316"/>
    </row>
    <row r="739" spans="1:9">
      <c r="A739" s="316"/>
      <c r="B739" s="316"/>
      <c r="C739" s="316"/>
      <c r="D739" s="316"/>
      <c r="E739" s="316"/>
      <c r="F739" s="316"/>
      <c r="G739" s="317"/>
      <c r="H739" s="317"/>
      <c r="I739" s="316"/>
    </row>
    <row r="740" spans="1:9">
      <c r="A740" s="316"/>
      <c r="B740" s="316"/>
      <c r="C740" s="316"/>
      <c r="D740" s="316"/>
      <c r="E740" s="316"/>
      <c r="F740" s="316"/>
      <c r="G740" s="317"/>
      <c r="H740" s="317"/>
      <c r="I740" s="316"/>
    </row>
    <row r="741" spans="1:9">
      <c r="A741" s="316"/>
      <c r="B741" s="316"/>
      <c r="C741" s="316"/>
      <c r="D741" s="316"/>
      <c r="E741" s="316"/>
      <c r="F741" s="316"/>
      <c r="G741" s="317"/>
      <c r="H741" s="317"/>
      <c r="I741" s="316"/>
    </row>
    <row r="742" spans="1:9">
      <c r="A742" s="316"/>
      <c r="B742" s="316"/>
      <c r="C742" s="316"/>
      <c r="D742" s="316"/>
      <c r="E742" s="316"/>
      <c r="F742" s="316"/>
      <c r="G742" s="317"/>
      <c r="H742" s="317"/>
      <c r="I742" s="316"/>
    </row>
    <row r="743" spans="1:9">
      <c r="A743" s="316"/>
      <c r="B743" s="316"/>
      <c r="C743" s="316"/>
      <c r="D743" s="316"/>
      <c r="E743" s="316"/>
      <c r="F743" s="316"/>
      <c r="G743" s="317"/>
      <c r="H743" s="317"/>
      <c r="I743" s="316"/>
    </row>
    <row r="744" spans="1:9">
      <c r="A744" s="316"/>
      <c r="B744" s="316"/>
      <c r="C744" s="316"/>
      <c r="D744" s="316"/>
      <c r="E744" s="316"/>
      <c r="F744" s="316"/>
      <c r="G744" s="317"/>
      <c r="H744" s="317"/>
      <c r="I744" s="316"/>
    </row>
    <row r="745" spans="1:9">
      <c r="A745" s="316"/>
      <c r="B745" s="316"/>
      <c r="C745" s="316"/>
      <c r="D745" s="316"/>
      <c r="E745" s="316"/>
      <c r="F745" s="316"/>
      <c r="G745" s="317"/>
      <c r="H745" s="317"/>
      <c r="I745" s="316"/>
    </row>
    <row r="746" spans="1:9">
      <c r="A746" s="316"/>
      <c r="B746" s="316"/>
      <c r="C746" s="316"/>
      <c r="D746" s="316"/>
      <c r="E746" s="316"/>
      <c r="F746" s="316"/>
      <c r="G746" s="317"/>
      <c r="H746" s="317"/>
      <c r="I746" s="316"/>
    </row>
    <row r="747" spans="1:9">
      <c r="A747" s="316"/>
      <c r="B747" s="316"/>
      <c r="C747" s="316"/>
      <c r="D747" s="316"/>
      <c r="E747" s="316"/>
      <c r="F747" s="316"/>
      <c r="G747" s="317"/>
      <c r="H747" s="317"/>
      <c r="I747" s="316"/>
    </row>
    <row r="748" spans="1:9">
      <c r="A748" s="316"/>
      <c r="B748" s="316"/>
      <c r="C748" s="316"/>
      <c r="D748" s="316"/>
      <c r="E748" s="316"/>
      <c r="F748" s="316"/>
      <c r="G748" s="317"/>
      <c r="H748" s="317"/>
      <c r="I748" s="316"/>
    </row>
    <row r="749" spans="1:9">
      <c r="A749" s="316"/>
      <c r="B749" s="316"/>
      <c r="C749" s="316"/>
      <c r="D749" s="316"/>
      <c r="E749" s="316"/>
      <c r="F749" s="316"/>
      <c r="G749" s="317"/>
      <c r="H749" s="317"/>
      <c r="I749" s="316"/>
    </row>
    <row r="750" spans="1:9">
      <c r="A750" s="316"/>
      <c r="B750" s="316"/>
      <c r="C750" s="316"/>
      <c r="D750" s="316"/>
      <c r="E750" s="316"/>
      <c r="F750" s="316"/>
      <c r="G750" s="317"/>
      <c r="H750" s="317"/>
      <c r="I750" s="316"/>
    </row>
    <row r="751" spans="1:9">
      <c r="A751" s="316"/>
      <c r="B751" s="316"/>
      <c r="C751" s="316"/>
      <c r="D751" s="316"/>
      <c r="E751" s="316"/>
      <c r="F751" s="316"/>
      <c r="G751" s="317"/>
      <c r="H751" s="317"/>
      <c r="I751" s="316"/>
    </row>
    <row r="752" spans="1:9">
      <c r="A752" s="316"/>
      <c r="B752" s="316"/>
      <c r="C752" s="316"/>
      <c r="D752" s="316"/>
      <c r="E752" s="316"/>
      <c r="F752" s="316"/>
      <c r="G752" s="317"/>
      <c r="H752" s="317"/>
      <c r="I752" s="316"/>
    </row>
    <row r="753" spans="1:9">
      <c r="A753" s="316"/>
      <c r="B753" s="316"/>
      <c r="C753" s="316"/>
      <c r="D753" s="316"/>
      <c r="E753" s="316"/>
      <c r="F753" s="316"/>
      <c r="G753" s="317"/>
      <c r="H753" s="317"/>
      <c r="I753" s="316"/>
    </row>
    <row r="754" spans="1:9">
      <c r="A754" s="316"/>
      <c r="B754" s="316"/>
      <c r="C754" s="316"/>
      <c r="D754" s="316"/>
      <c r="E754" s="316"/>
      <c r="F754" s="316"/>
      <c r="G754" s="317"/>
      <c r="H754" s="317"/>
      <c r="I754" s="316"/>
    </row>
    <row r="755" spans="1:9">
      <c r="A755" s="316"/>
      <c r="B755" s="316"/>
      <c r="C755" s="316"/>
      <c r="D755" s="316"/>
      <c r="E755" s="316"/>
      <c r="F755" s="316"/>
      <c r="G755" s="317"/>
      <c r="H755" s="317"/>
      <c r="I755" s="316"/>
    </row>
    <row r="756" spans="1:9">
      <c r="A756" s="316"/>
      <c r="B756" s="316"/>
      <c r="C756" s="316"/>
      <c r="D756" s="316"/>
      <c r="E756" s="316"/>
      <c r="F756" s="316"/>
      <c r="G756" s="317"/>
      <c r="H756" s="317"/>
      <c r="I756" s="316"/>
    </row>
    <row r="757" spans="1:9">
      <c r="A757" s="316"/>
      <c r="B757" s="316"/>
      <c r="C757" s="316"/>
      <c r="D757" s="316"/>
      <c r="E757" s="316"/>
      <c r="F757" s="316"/>
      <c r="G757" s="317"/>
      <c r="H757" s="317"/>
      <c r="I757" s="316"/>
    </row>
    <row r="758" spans="1:9">
      <c r="A758" s="316"/>
      <c r="B758" s="316"/>
      <c r="C758" s="316"/>
      <c r="D758" s="316"/>
      <c r="E758" s="316"/>
      <c r="F758" s="316"/>
      <c r="G758" s="317"/>
      <c r="H758" s="317"/>
      <c r="I758" s="316"/>
    </row>
    <row r="759" spans="1:9">
      <c r="A759" s="316"/>
      <c r="B759" s="316"/>
      <c r="C759" s="316"/>
      <c r="D759" s="316"/>
      <c r="E759" s="316"/>
      <c r="F759" s="316"/>
      <c r="G759" s="317"/>
      <c r="H759" s="317"/>
      <c r="I759" s="316"/>
    </row>
    <row r="760" spans="1:9">
      <c r="A760" s="316"/>
      <c r="B760" s="316"/>
      <c r="C760" s="316"/>
      <c r="D760" s="316"/>
      <c r="E760" s="316"/>
      <c r="F760" s="316"/>
      <c r="G760" s="317"/>
      <c r="H760" s="317"/>
      <c r="I760" s="316"/>
    </row>
    <row r="761" spans="1:9">
      <c r="A761" s="316"/>
      <c r="B761" s="316"/>
      <c r="C761" s="316"/>
      <c r="D761" s="316"/>
      <c r="E761" s="316"/>
      <c r="F761" s="316"/>
      <c r="G761" s="317"/>
      <c r="H761" s="317"/>
      <c r="I761" s="316"/>
    </row>
    <row r="762" spans="1:9">
      <c r="A762" s="316"/>
      <c r="B762" s="316"/>
      <c r="C762" s="316"/>
      <c r="D762" s="316"/>
      <c r="E762" s="316"/>
      <c r="F762" s="316"/>
      <c r="G762" s="317"/>
      <c r="H762" s="317"/>
      <c r="I762" s="316"/>
    </row>
    <row r="763" spans="1:9">
      <c r="A763" s="316"/>
      <c r="B763" s="316"/>
      <c r="C763" s="316"/>
      <c r="D763" s="316"/>
      <c r="E763" s="316"/>
      <c r="F763" s="316"/>
      <c r="G763" s="317"/>
      <c r="H763" s="317"/>
      <c r="I763" s="316"/>
    </row>
    <row r="764" spans="1:9">
      <c r="A764" s="316"/>
      <c r="B764" s="316"/>
      <c r="C764" s="316"/>
      <c r="D764" s="316"/>
      <c r="E764" s="316"/>
      <c r="F764" s="316"/>
      <c r="G764" s="317"/>
      <c r="H764" s="317"/>
      <c r="I764" s="316"/>
    </row>
    <row r="765" spans="1:9">
      <c r="A765" s="316"/>
      <c r="B765" s="316"/>
      <c r="C765" s="316"/>
      <c r="D765" s="316"/>
      <c r="E765" s="316"/>
      <c r="F765" s="316"/>
      <c r="G765" s="317"/>
      <c r="H765" s="317"/>
      <c r="I765" s="316"/>
    </row>
    <row r="766" spans="1:9">
      <c r="A766" s="316"/>
      <c r="B766" s="316"/>
      <c r="C766" s="316"/>
      <c r="D766" s="316"/>
      <c r="E766" s="316"/>
      <c r="F766" s="316"/>
      <c r="G766" s="317"/>
      <c r="H766" s="317"/>
      <c r="I766" s="316"/>
    </row>
    <row r="767" spans="1:9">
      <c r="A767" s="316"/>
      <c r="B767" s="316"/>
      <c r="C767" s="316"/>
      <c r="D767" s="316"/>
      <c r="E767" s="316"/>
      <c r="F767" s="316"/>
      <c r="G767" s="317"/>
      <c r="H767" s="317"/>
      <c r="I767" s="316"/>
    </row>
    <row r="768" spans="1:9">
      <c r="A768" s="316"/>
      <c r="B768" s="316"/>
      <c r="C768" s="316"/>
      <c r="D768" s="316"/>
      <c r="E768" s="316"/>
      <c r="F768" s="316"/>
      <c r="G768" s="317"/>
      <c r="H768" s="317"/>
      <c r="I768" s="316"/>
    </row>
    <row r="769" spans="1:9">
      <c r="A769" s="316"/>
      <c r="B769" s="316"/>
      <c r="C769" s="316"/>
      <c r="D769" s="316"/>
      <c r="E769" s="316"/>
      <c r="F769" s="316"/>
      <c r="G769" s="317"/>
      <c r="H769" s="317"/>
      <c r="I769" s="316"/>
    </row>
    <row r="770" spans="1:9">
      <c r="A770" s="316"/>
      <c r="B770" s="316"/>
      <c r="C770" s="316"/>
      <c r="D770" s="316"/>
      <c r="E770" s="316"/>
      <c r="F770" s="316"/>
      <c r="G770" s="317"/>
      <c r="H770" s="317"/>
      <c r="I770" s="316"/>
    </row>
    <row r="771" spans="1:9">
      <c r="A771" s="316"/>
      <c r="B771" s="316"/>
      <c r="C771" s="316"/>
      <c r="D771" s="316"/>
      <c r="E771" s="316"/>
      <c r="F771" s="316"/>
      <c r="G771" s="317"/>
      <c r="H771" s="317"/>
      <c r="I771" s="316"/>
    </row>
    <row r="772" spans="1:9">
      <c r="A772" s="316"/>
      <c r="B772" s="316"/>
      <c r="C772" s="316"/>
      <c r="D772" s="316"/>
      <c r="E772" s="316"/>
      <c r="F772" s="316"/>
      <c r="G772" s="317"/>
      <c r="H772" s="317"/>
      <c r="I772" s="316"/>
    </row>
    <row r="773" spans="1:9">
      <c r="A773" s="316"/>
      <c r="B773" s="316"/>
      <c r="C773" s="316"/>
      <c r="D773" s="316"/>
      <c r="E773" s="316"/>
      <c r="F773" s="316"/>
      <c r="G773" s="317"/>
      <c r="H773" s="317"/>
      <c r="I773" s="316"/>
    </row>
    <row r="774" spans="1:9">
      <c r="A774" s="316"/>
      <c r="B774" s="316"/>
      <c r="C774" s="316"/>
      <c r="D774" s="316"/>
      <c r="E774" s="316"/>
      <c r="F774" s="316"/>
      <c r="G774" s="317"/>
      <c r="H774" s="317"/>
      <c r="I774" s="316"/>
    </row>
    <row r="775" spans="1:9">
      <c r="A775" s="316"/>
      <c r="B775" s="316"/>
      <c r="C775" s="316"/>
      <c r="D775" s="316"/>
      <c r="E775" s="316"/>
      <c r="F775" s="316"/>
      <c r="G775" s="317"/>
      <c r="H775" s="317"/>
      <c r="I775" s="316"/>
    </row>
    <row r="776" spans="1:9">
      <c r="A776" s="316"/>
      <c r="B776" s="316"/>
      <c r="C776" s="316"/>
      <c r="D776" s="316"/>
      <c r="E776" s="316"/>
      <c r="F776" s="316"/>
      <c r="G776" s="317"/>
      <c r="H776" s="317"/>
      <c r="I776" s="316"/>
    </row>
    <row r="777" spans="1:9">
      <c r="A777" s="316"/>
      <c r="B777" s="316"/>
      <c r="C777" s="316"/>
      <c r="D777" s="316"/>
      <c r="E777" s="316"/>
      <c r="F777" s="316"/>
      <c r="G777" s="317"/>
      <c r="H777" s="317"/>
      <c r="I777" s="316"/>
    </row>
    <row r="778" spans="1:9">
      <c r="A778" s="316"/>
      <c r="B778" s="316"/>
      <c r="C778" s="316"/>
      <c r="D778" s="316"/>
      <c r="E778" s="316"/>
      <c r="F778" s="316"/>
      <c r="G778" s="317"/>
      <c r="H778" s="317"/>
      <c r="I778" s="316"/>
    </row>
    <row r="779" spans="1:9">
      <c r="A779" s="316"/>
      <c r="B779" s="316"/>
      <c r="C779" s="316"/>
      <c r="D779" s="316"/>
      <c r="E779" s="316"/>
      <c r="F779" s="316"/>
      <c r="G779" s="317"/>
      <c r="H779" s="317"/>
      <c r="I779" s="316"/>
    </row>
    <row r="780" spans="1:9">
      <c r="A780" s="316"/>
      <c r="B780" s="316"/>
      <c r="C780" s="316"/>
      <c r="D780" s="316"/>
      <c r="E780" s="316"/>
      <c r="F780" s="316"/>
      <c r="G780" s="317"/>
      <c r="H780" s="317"/>
      <c r="I780" s="316"/>
    </row>
    <row r="781" spans="1:9">
      <c r="A781" s="316"/>
      <c r="B781" s="316"/>
      <c r="C781" s="316"/>
      <c r="D781" s="316"/>
      <c r="E781" s="316"/>
      <c r="F781" s="316"/>
      <c r="G781" s="317"/>
      <c r="H781" s="317"/>
      <c r="I781" s="316"/>
    </row>
    <row r="782" spans="1:9">
      <c r="A782" s="316"/>
      <c r="B782" s="316"/>
      <c r="C782" s="316"/>
      <c r="D782" s="316"/>
      <c r="E782" s="316"/>
      <c r="F782" s="316"/>
      <c r="G782" s="317"/>
      <c r="H782" s="317"/>
      <c r="I782" s="316"/>
    </row>
    <row r="783" spans="1:9">
      <c r="A783" s="316"/>
      <c r="B783" s="316"/>
      <c r="C783" s="316"/>
      <c r="D783" s="316"/>
      <c r="E783" s="316"/>
      <c r="F783" s="316"/>
      <c r="G783" s="317"/>
      <c r="H783" s="317"/>
      <c r="I783" s="316"/>
    </row>
    <row r="784" spans="1:9">
      <c r="A784" s="316"/>
      <c r="B784" s="316"/>
      <c r="C784" s="316"/>
      <c r="D784" s="316"/>
      <c r="E784" s="316"/>
      <c r="F784" s="316"/>
      <c r="G784" s="317"/>
      <c r="H784" s="317"/>
      <c r="I784" s="316"/>
    </row>
    <row r="785" spans="1:9">
      <c r="A785" s="316"/>
      <c r="B785" s="316"/>
      <c r="C785" s="316"/>
      <c r="D785" s="316"/>
      <c r="E785" s="316"/>
      <c r="F785" s="316"/>
      <c r="G785" s="317"/>
      <c r="H785" s="317"/>
      <c r="I785" s="316"/>
    </row>
    <row r="786" spans="1:9">
      <c r="A786" s="316"/>
      <c r="B786" s="316"/>
      <c r="C786" s="316"/>
      <c r="D786" s="316"/>
      <c r="E786" s="316"/>
      <c r="F786" s="316"/>
      <c r="G786" s="317"/>
      <c r="H786" s="317"/>
      <c r="I786" s="316"/>
    </row>
    <row r="787" spans="1:9">
      <c r="A787" s="316"/>
      <c r="B787" s="316"/>
      <c r="C787" s="316"/>
      <c r="D787" s="316"/>
      <c r="E787" s="316"/>
      <c r="F787" s="316"/>
      <c r="G787" s="317"/>
      <c r="H787" s="317"/>
      <c r="I787" s="316"/>
    </row>
    <row r="788" spans="1:9">
      <c r="A788" s="316"/>
      <c r="B788" s="316"/>
      <c r="C788" s="316"/>
      <c r="D788" s="316"/>
      <c r="E788" s="316"/>
      <c r="F788" s="316"/>
      <c r="G788" s="317"/>
      <c r="H788" s="317"/>
      <c r="I788" s="316"/>
    </row>
    <row r="789" spans="1:9">
      <c r="A789" s="316"/>
      <c r="B789" s="316"/>
      <c r="C789" s="316"/>
      <c r="D789" s="316"/>
      <c r="E789" s="316"/>
      <c r="F789" s="316"/>
      <c r="G789" s="317"/>
      <c r="H789" s="317"/>
      <c r="I789" s="316"/>
    </row>
    <row r="790" spans="1:9">
      <c r="A790" s="316"/>
      <c r="B790" s="316"/>
      <c r="C790" s="316"/>
      <c r="D790" s="316"/>
      <c r="E790" s="316"/>
      <c r="F790" s="316"/>
      <c r="G790" s="317"/>
      <c r="H790" s="317"/>
      <c r="I790" s="316"/>
    </row>
    <row r="791" spans="1:9">
      <c r="A791" s="316"/>
      <c r="B791" s="316"/>
      <c r="C791" s="316"/>
      <c r="D791" s="316"/>
      <c r="E791" s="316"/>
      <c r="F791" s="316"/>
      <c r="G791" s="317"/>
      <c r="H791" s="317"/>
      <c r="I791" s="316"/>
    </row>
    <row r="792" spans="1:9">
      <c r="A792" s="316"/>
      <c r="B792" s="316"/>
      <c r="C792" s="316"/>
      <c r="D792" s="316"/>
      <c r="E792" s="316"/>
      <c r="F792" s="316"/>
      <c r="G792" s="317"/>
      <c r="H792" s="317"/>
      <c r="I792" s="316"/>
    </row>
    <row r="793" spans="1:9">
      <c r="A793" s="316"/>
      <c r="B793" s="316"/>
      <c r="C793" s="316"/>
      <c r="D793" s="316"/>
      <c r="E793" s="316"/>
      <c r="F793" s="316"/>
      <c r="G793" s="317"/>
      <c r="H793" s="317"/>
      <c r="I793" s="316"/>
    </row>
    <row r="794" spans="1:9">
      <c r="A794" s="316"/>
      <c r="B794" s="316"/>
      <c r="C794" s="316"/>
      <c r="D794" s="316"/>
      <c r="E794" s="316"/>
      <c r="F794" s="316"/>
      <c r="G794" s="317"/>
      <c r="H794" s="317"/>
      <c r="I794" s="316"/>
    </row>
    <row r="795" spans="1:9">
      <c r="A795" s="316"/>
      <c r="B795" s="316"/>
      <c r="C795" s="316"/>
      <c r="D795" s="316"/>
      <c r="E795" s="316"/>
      <c r="F795" s="316"/>
      <c r="G795" s="317"/>
      <c r="H795" s="317"/>
      <c r="I795" s="316"/>
    </row>
    <row r="796" spans="1:9">
      <c r="A796" s="316"/>
      <c r="B796" s="316"/>
      <c r="C796" s="316"/>
      <c r="D796" s="316"/>
      <c r="E796" s="316"/>
      <c r="F796" s="316"/>
      <c r="G796" s="317"/>
      <c r="H796" s="317"/>
      <c r="I796" s="316"/>
    </row>
    <row r="797" spans="1:9">
      <c r="A797" s="316"/>
      <c r="B797" s="316"/>
      <c r="C797" s="316"/>
      <c r="D797" s="316"/>
      <c r="E797" s="316"/>
      <c r="F797" s="316"/>
      <c r="G797" s="317"/>
      <c r="H797" s="317"/>
      <c r="I797" s="316"/>
    </row>
    <row r="798" spans="1:9">
      <c r="A798" s="316"/>
      <c r="B798" s="316"/>
      <c r="C798" s="316"/>
      <c r="D798" s="316"/>
      <c r="E798" s="316"/>
      <c r="F798" s="316"/>
      <c r="G798" s="317"/>
      <c r="H798" s="317"/>
      <c r="I798" s="316"/>
    </row>
    <row r="799" spans="1:9">
      <c r="A799" s="316"/>
      <c r="B799" s="316"/>
      <c r="C799" s="316"/>
      <c r="D799" s="316"/>
      <c r="E799" s="316"/>
      <c r="F799" s="316"/>
      <c r="G799" s="317"/>
      <c r="H799" s="317"/>
      <c r="I799" s="316"/>
    </row>
    <row r="800" spans="1:9">
      <c r="A800" s="316"/>
      <c r="B800" s="316"/>
      <c r="C800" s="316"/>
      <c r="D800" s="316"/>
      <c r="E800" s="316"/>
      <c r="F800" s="316"/>
      <c r="G800" s="317"/>
      <c r="H800" s="317"/>
      <c r="I800" s="316"/>
    </row>
    <row r="801" spans="1:9">
      <c r="A801" s="316"/>
      <c r="B801" s="316"/>
      <c r="C801" s="316"/>
      <c r="D801" s="316"/>
      <c r="E801" s="316"/>
      <c r="F801" s="316"/>
      <c r="G801" s="317"/>
      <c r="H801" s="317"/>
      <c r="I801" s="316"/>
    </row>
    <row r="802" spans="1:9">
      <c r="A802" s="316"/>
      <c r="B802" s="316"/>
      <c r="C802" s="316"/>
      <c r="D802" s="316"/>
      <c r="E802" s="316"/>
      <c r="F802" s="316"/>
      <c r="G802" s="317"/>
      <c r="H802" s="317"/>
      <c r="I802" s="316"/>
    </row>
    <row r="803" spans="1:9">
      <c r="A803" s="316"/>
      <c r="B803" s="316"/>
      <c r="C803" s="316"/>
      <c r="D803" s="316"/>
      <c r="E803" s="316"/>
      <c r="F803" s="316"/>
      <c r="G803" s="317"/>
      <c r="H803" s="317"/>
      <c r="I803" s="316"/>
    </row>
    <row r="804" spans="1:9">
      <c r="A804" s="316"/>
      <c r="B804" s="316"/>
      <c r="C804" s="316"/>
      <c r="D804" s="316"/>
      <c r="E804" s="316"/>
      <c r="F804" s="316"/>
      <c r="G804" s="317"/>
      <c r="H804" s="317"/>
      <c r="I804" s="316"/>
    </row>
    <row r="805" spans="1:9">
      <c r="A805" s="316"/>
      <c r="B805" s="316"/>
      <c r="C805" s="316"/>
      <c r="D805" s="316"/>
      <c r="E805" s="316"/>
      <c r="F805" s="316"/>
      <c r="G805" s="317"/>
      <c r="H805" s="317"/>
      <c r="I805" s="316"/>
    </row>
    <row r="806" spans="1:9">
      <c r="A806" s="316"/>
      <c r="B806" s="316"/>
      <c r="C806" s="316"/>
      <c r="D806" s="316"/>
      <c r="E806" s="316"/>
      <c r="F806" s="316"/>
      <c r="G806" s="317"/>
      <c r="H806" s="317"/>
      <c r="I806" s="316"/>
    </row>
    <row r="807" spans="1:9">
      <c r="A807" s="316"/>
      <c r="B807" s="316"/>
      <c r="C807" s="316"/>
      <c r="D807" s="316"/>
      <c r="E807" s="316"/>
      <c r="F807" s="316"/>
      <c r="G807" s="317"/>
      <c r="H807" s="317"/>
      <c r="I807" s="316"/>
    </row>
    <row r="808" spans="1:9">
      <c r="A808" s="316"/>
      <c r="B808" s="316"/>
      <c r="C808" s="316"/>
      <c r="D808" s="316"/>
      <c r="E808" s="316"/>
      <c r="F808" s="316"/>
      <c r="G808" s="317"/>
      <c r="H808" s="317"/>
      <c r="I808" s="316"/>
    </row>
    <row r="809" spans="1:9">
      <c r="A809" s="316"/>
      <c r="B809" s="316"/>
      <c r="C809" s="316"/>
      <c r="D809" s="316"/>
      <c r="E809" s="316"/>
      <c r="F809" s="316"/>
      <c r="G809" s="317"/>
      <c r="H809" s="317"/>
      <c r="I809" s="316"/>
    </row>
    <row r="810" spans="1:9">
      <c r="A810" s="316"/>
      <c r="B810" s="316"/>
      <c r="C810" s="316"/>
      <c r="D810" s="316"/>
      <c r="E810" s="316"/>
      <c r="F810" s="316"/>
      <c r="G810" s="317"/>
      <c r="H810" s="317"/>
      <c r="I810" s="316"/>
    </row>
    <row r="811" spans="1:9">
      <c r="A811" s="316"/>
      <c r="B811" s="316"/>
      <c r="C811" s="316"/>
      <c r="D811" s="316"/>
      <c r="E811" s="316"/>
      <c r="F811" s="316"/>
      <c r="G811" s="317"/>
      <c r="H811" s="317"/>
      <c r="I811" s="316"/>
    </row>
    <row r="812" spans="1:9">
      <c r="A812" s="316"/>
      <c r="B812" s="316"/>
      <c r="C812" s="316"/>
      <c r="D812" s="316"/>
      <c r="E812" s="316"/>
      <c r="F812" s="316"/>
      <c r="G812" s="317"/>
      <c r="H812" s="317"/>
      <c r="I812" s="316"/>
    </row>
    <row r="813" spans="1:9">
      <c r="A813" s="316"/>
      <c r="B813" s="316"/>
      <c r="C813" s="316"/>
      <c r="D813" s="316"/>
      <c r="E813" s="316"/>
      <c r="F813" s="316"/>
      <c r="G813" s="317"/>
      <c r="H813" s="317"/>
      <c r="I813" s="316"/>
    </row>
    <row r="814" spans="1:9">
      <c r="A814" s="316"/>
      <c r="B814" s="316"/>
      <c r="C814" s="316"/>
      <c r="D814" s="316"/>
      <c r="E814" s="316"/>
      <c r="F814" s="316"/>
      <c r="G814" s="317"/>
      <c r="H814" s="317"/>
      <c r="I814" s="316"/>
    </row>
    <row r="815" spans="1:9">
      <c r="A815" s="316"/>
      <c r="B815" s="316"/>
      <c r="C815" s="316"/>
      <c r="D815" s="316"/>
      <c r="E815" s="316"/>
      <c r="F815" s="316"/>
      <c r="G815" s="317"/>
      <c r="H815" s="317"/>
      <c r="I815" s="316"/>
    </row>
    <row r="816" spans="1:9">
      <c r="A816" s="316"/>
      <c r="B816" s="316"/>
      <c r="C816" s="316"/>
      <c r="D816" s="316"/>
      <c r="E816" s="316"/>
      <c r="F816" s="316"/>
      <c r="G816" s="317"/>
      <c r="H816" s="317"/>
      <c r="I816" s="316"/>
    </row>
    <row r="817" spans="1:9">
      <c r="A817" s="316"/>
      <c r="B817" s="316"/>
      <c r="C817" s="316"/>
      <c r="D817" s="316"/>
      <c r="E817" s="316"/>
      <c r="F817" s="316"/>
      <c r="G817" s="317"/>
      <c r="H817" s="317"/>
      <c r="I817" s="316"/>
    </row>
    <row r="818" spans="1:9">
      <c r="A818" s="316"/>
      <c r="B818" s="316"/>
      <c r="C818" s="316"/>
      <c r="D818" s="316"/>
      <c r="E818" s="316"/>
      <c r="F818" s="316"/>
      <c r="G818" s="317"/>
      <c r="H818" s="317"/>
      <c r="I818" s="316"/>
    </row>
    <row r="819" spans="1:9">
      <c r="A819" s="316"/>
      <c r="B819" s="316"/>
      <c r="C819" s="316"/>
      <c r="D819" s="316"/>
      <c r="E819" s="316"/>
      <c r="F819" s="316"/>
      <c r="G819" s="317"/>
      <c r="H819" s="317"/>
      <c r="I819" s="316"/>
    </row>
    <row r="820" spans="1:9">
      <c r="A820" s="316"/>
      <c r="B820" s="316"/>
      <c r="C820" s="316"/>
      <c r="D820" s="316"/>
      <c r="E820" s="316"/>
      <c r="F820" s="316"/>
      <c r="G820" s="317"/>
      <c r="H820" s="317"/>
      <c r="I820" s="316"/>
    </row>
    <row r="821" spans="1:9">
      <c r="A821" s="316"/>
      <c r="B821" s="316"/>
      <c r="C821" s="316"/>
      <c r="D821" s="316"/>
      <c r="E821" s="316"/>
      <c r="F821" s="316"/>
      <c r="G821" s="317"/>
      <c r="H821" s="317"/>
      <c r="I821" s="316"/>
    </row>
    <row r="822" spans="1:9">
      <c r="A822" s="316"/>
      <c r="B822" s="316"/>
      <c r="C822" s="316"/>
      <c r="D822" s="316"/>
      <c r="E822" s="316"/>
      <c r="F822" s="316"/>
      <c r="G822" s="317"/>
      <c r="H822" s="317"/>
      <c r="I822" s="316"/>
    </row>
    <row r="823" spans="1:9">
      <c r="A823" s="316"/>
      <c r="B823" s="316"/>
      <c r="C823" s="316"/>
      <c r="D823" s="316"/>
      <c r="E823" s="316"/>
      <c r="F823" s="316"/>
      <c r="G823" s="317"/>
      <c r="H823" s="317"/>
      <c r="I823" s="316"/>
    </row>
    <row r="824" spans="1:9">
      <c r="A824" s="316"/>
      <c r="B824" s="316"/>
      <c r="C824" s="316"/>
      <c r="D824" s="316"/>
      <c r="E824" s="316"/>
      <c r="F824" s="316"/>
      <c r="G824" s="317"/>
      <c r="H824" s="317"/>
      <c r="I824" s="316"/>
    </row>
    <row r="825" spans="1:9">
      <c r="A825" s="316"/>
      <c r="B825" s="316"/>
      <c r="C825" s="316"/>
      <c r="D825" s="316"/>
      <c r="E825" s="316"/>
      <c r="F825" s="316"/>
      <c r="G825" s="317"/>
      <c r="H825" s="317"/>
      <c r="I825" s="316"/>
    </row>
    <row r="826" spans="1:9">
      <c r="A826" s="316"/>
      <c r="B826" s="316"/>
      <c r="C826" s="316"/>
      <c r="D826" s="316"/>
      <c r="E826" s="316"/>
      <c r="F826" s="316"/>
      <c r="G826" s="317"/>
      <c r="H826" s="317"/>
      <c r="I826" s="316"/>
    </row>
    <row r="827" spans="1:9">
      <c r="A827" s="316"/>
      <c r="B827" s="316"/>
      <c r="C827" s="316"/>
      <c r="D827" s="316"/>
      <c r="E827" s="316"/>
      <c r="F827" s="316"/>
      <c r="G827" s="317"/>
      <c r="H827" s="317"/>
      <c r="I827" s="316"/>
    </row>
    <row r="828" spans="1:9">
      <c r="A828" s="316"/>
      <c r="B828" s="316"/>
      <c r="C828" s="316"/>
      <c r="D828" s="316"/>
      <c r="E828" s="316"/>
      <c r="F828" s="316"/>
      <c r="G828" s="317"/>
      <c r="H828" s="317"/>
      <c r="I828" s="316"/>
    </row>
    <row r="829" spans="1:9">
      <c r="A829" s="316"/>
      <c r="B829" s="316"/>
      <c r="C829" s="316"/>
      <c r="D829" s="316"/>
      <c r="E829" s="316"/>
      <c r="F829" s="316"/>
      <c r="G829" s="317"/>
      <c r="H829" s="317"/>
      <c r="I829" s="316"/>
    </row>
    <row r="830" spans="1:9">
      <c r="A830" s="316"/>
      <c r="B830" s="316"/>
      <c r="C830" s="316"/>
      <c r="D830" s="316"/>
      <c r="E830" s="316"/>
      <c r="F830" s="316"/>
      <c r="G830" s="317"/>
      <c r="H830" s="317"/>
      <c r="I830" s="316"/>
    </row>
    <row r="831" spans="1:9">
      <c r="A831" s="316"/>
      <c r="B831" s="316"/>
      <c r="C831" s="316"/>
      <c r="D831" s="316"/>
      <c r="E831" s="316"/>
      <c r="F831" s="316"/>
      <c r="G831" s="317"/>
      <c r="H831" s="317"/>
      <c r="I831" s="316"/>
    </row>
    <row r="832" spans="1:9">
      <c r="A832" s="316"/>
      <c r="B832" s="316"/>
      <c r="C832" s="316"/>
      <c r="D832" s="316"/>
      <c r="E832" s="316"/>
      <c r="F832" s="316"/>
      <c r="G832" s="317"/>
      <c r="H832" s="317"/>
      <c r="I832" s="316"/>
    </row>
    <row r="833" spans="1:9">
      <c r="A833" s="316"/>
      <c r="B833" s="316"/>
      <c r="C833" s="316"/>
      <c r="D833" s="316"/>
      <c r="E833" s="316"/>
      <c r="F833" s="316"/>
      <c r="G833" s="317"/>
      <c r="H833" s="317"/>
      <c r="I833" s="316"/>
    </row>
    <row r="834" spans="1:9">
      <c r="A834" s="316"/>
      <c r="B834" s="316"/>
      <c r="C834" s="316"/>
      <c r="D834" s="316"/>
      <c r="E834" s="316"/>
      <c r="F834" s="316"/>
      <c r="G834" s="317"/>
      <c r="H834" s="317"/>
      <c r="I834" s="316"/>
    </row>
    <row r="835" spans="1:9">
      <c r="A835" s="316"/>
      <c r="B835" s="316"/>
      <c r="C835" s="316"/>
      <c r="D835" s="316"/>
      <c r="E835" s="316"/>
      <c r="F835" s="316"/>
      <c r="G835" s="317"/>
      <c r="H835" s="317"/>
      <c r="I835" s="316"/>
    </row>
    <row r="836" spans="1:9">
      <c r="A836" s="316"/>
      <c r="B836" s="316"/>
      <c r="C836" s="316"/>
      <c r="D836" s="316"/>
      <c r="E836" s="316"/>
      <c r="F836" s="316"/>
      <c r="G836" s="317"/>
      <c r="H836" s="317"/>
      <c r="I836" s="316"/>
    </row>
    <row r="837" spans="1:9">
      <c r="A837" s="316"/>
      <c r="B837" s="316"/>
      <c r="C837" s="316"/>
      <c r="D837" s="316"/>
      <c r="E837" s="316"/>
      <c r="F837" s="316"/>
      <c r="G837" s="317"/>
      <c r="H837" s="317"/>
      <c r="I837" s="316"/>
    </row>
    <row r="838" spans="1:9">
      <c r="A838" s="316"/>
      <c r="B838" s="316"/>
      <c r="C838" s="316"/>
      <c r="D838" s="316"/>
      <c r="E838" s="316"/>
      <c r="F838" s="316"/>
      <c r="G838" s="317"/>
      <c r="H838" s="317"/>
      <c r="I838" s="316"/>
    </row>
    <row r="839" spans="1:9">
      <c r="A839" s="316"/>
      <c r="B839" s="316"/>
      <c r="C839" s="316"/>
      <c r="D839" s="316"/>
      <c r="E839" s="316"/>
      <c r="F839" s="316"/>
      <c r="G839" s="317"/>
      <c r="H839" s="317"/>
      <c r="I839" s="316"/>
    </row>
    <row r="840" spans="1:9">
      <c r="A840" s="316"/>
      <c r="B840" s="316"/>
      <c r="C840" s="316"/>
      <c r="D840" s="316"/>
      <c r="E840" s="316"/>
      <c r="F840" s="316"/>
      <c r="G840" s="317"/>
      <c r="H840" s="317"/>
      <c r="I840" s="316"/>
    </row>
    <row r="841" spans="1:9">
      <c r="A841" s="316"/>
      <c r="B841" s="316"/>
      <c r="C841" s="316"/>
      <c r="D841" s="316"/>
      <c r="E841" s="316"/>
      <c r="F841" s="316"/>
      <c r="G841" s="317"/>
      <c r="H841" s="317"/>
      <c r="I841" s="316"/>
    </row>
    <row r="842" spans="1:9">
      <c r="A842" s="316"/>
      <c r="B842" s="316"/>
      <c r="C842" s="316"/>
      <c r="D842" s="316"/>
      <c r="E842" s="316"/>
      <c r="F842" s="316"/>
      <c r="G842" s="317"/>
      <c r="H842" s="317"/>
      <c r="I842" s="316"/>
    </row>
    <row r="843" spans="1:9">
      <c r="A843" s="316"/>
      <c r="B843" s="316"/>
      <c r="C843" s="316"/>
      <c r="D843" s="316"/>
      <c r="E843" s="316"/>
      <c r="F843" s="316"/>
      <c r="G843" s="317"/>
      <c r="H843" s="317"/>
      <c r="I843" s="316"/>
    </row>
    <row r="844" spans="1:9">
      <c r="A844" s="316"/>
      <c r="B844" s="316"/>
      <c r="C844" s="316"/>
      <c r="D844" s="316"/>
      <c r="E844" s="316"/>
      <c r="F844" s="316"/>
      <c r="G844" s="317"/>
      <c r="H844" s="317"/>
      <c r="I844" s="316"/>
    </row>
    <row r="845" spans="1:9">
      <c r="A845" s="316"/>
      <c r="B845" s="316"/>
      <c r="C845" s="316"/>
      <c r="D845" s="316"/>
      <c r="E845" s="316"/>
      <c r="F845" s="316"/>
      <c r="G845" s="317"/>
      <c r="H845" s="317"/>
      <c r="I845" s="316"/>
    </row>
    <row r="846" spans="1:9">
      <c r="A846" s="316"/>
      <c r="B846" s="316"/>
      <c r="C846" s="316"/>
      <c r="D846" s="316"/>
      <c r="E846" s="316"/>
      <c r="F846" s="316"/>
      <c r="G846" s="317"/>
      <c r="H846" s="317"/>
      <c r="I846" s="316"/>
    </row>
    <row r="847" spans="1:9">
      <c r="A847" s="316"/>
      <c r="B847" s="316"/>
      <c r="C847" s="316"/>
      <c r="D847" s="316"/>
      <c r="E847" s="316"/>
      <c r="F847" s="316"/>
      <c r="G847" s="317"/>
      <c r="H847" s="317"/>
      <c r="I847" s="316"/>
    </row>
    <row r="848" spans="1:9">
      <c r="A848" s="316"/>
      <c r="B848" s="316"/>
      <c r="C848" s="316"/>
      <c r="D848" s="316"/>
      <c r="E848" s="316"/>
      <c r="F848" s="316"/>
      <c r="G848" s="317"/>
      <c r="H848" s="317"/>
      <c r="I848" s="316"/>
    </row>
    <row r="849" spans="1:9">
      <c r="A849" s="316"/>
      <c r="B849" s="316"/>
      <c r="C849" s="316"/>
      <c r="D849" s="316"/>
      <c r="E849" s="316"/>
      <c r="F849" s="316"/>
      <c r="G849" s="317"/>
      <c r="H849" s="317"/>
      <c r="I849" s="316"/>
    </row>
    <row r="850" spans="1:9">
      <c r="A850" s="316"/>
      <c r="B850" s="316"/>
      <c r="C850" s="316"/>
      <c r="D850" s="316"/>
      <c r="E850" s="316"/>
      <c r="F850" s="316"/>
      <c r="G850" s="317"/>
      <c r="H850" s="317"/>
      <c r="I850" s="316"/>
    </row>
    <row r="851" spans="1:9">
      <c r="A851" s="316"/>
      <c r="B851" s="316"/>
      <c r="C851" s="316"/>
      <c r="D851" s="316"/>
      <c r="E851" s="316"/>
      <c r="F851" s="316"/>
      <c r="G851" s="317"/>
      <c r="H851" s="317"/>
      <c r="I851" s="316"/>
    </row>
    <row r="852" spans="1:9">
      <c r="A852" s="316"/>
      <c r="B852" s="316"/>
      <c r="C852" s="316"/>
      <c r="D852" s="316"/>
      <c r="E852" s="316"/>
      <c r="F852" s="316"/>
      <c r="G852" s="317"/>
      <c r="H852" s="317"/>
      <c r="I852" s="316"/>
    </row>
    <row r="853" spans="1:9">
      <c r="A853" s="316"/>
      <c r="B853" s="316"/>
      <c r="C853" s="316"/>
      <c r="D853" s="316"/>
      <c r="E853" s="316"/>
      <c r="F853" s="316"/>
      <c r="G853" s="317"/>
      <c r="H853" s="317"/>
      <c r="I853" s="316"/>
    </row>
    <row r="854" spans="1:9">
      <c r="A854" s="316"/>
      <c r="B854" s="316"/>
      <c r="C854" s="316"/>
      <c r="D854" s="316"/>
      <c r="E854" s="316"/>
      <c r="F854" s="316"/>
      <c r="G854" s="317"/>
      <c r="H854" s="317"/>
      <c r="I854" s="316"/>
    </row>
    <row r="855" spans="1:9">
      <c r="A855" s="316"/>
      <c r="B855" s="316"/>
      <c r="C855" s="316"/>
      <c r="D855" s="316"/>
      <c r="E855" s="316"/>
      <c r="F855" s="316"/>
      <c r="G855" s="317"/>
      <c r="H855" s="317"/>
      <c r="I855" s="316"/>
    </row>
    <row r="856" spans="1:9">
      <c r="A856" s="316"/>
      <c r="B856" s="316"/>
      <c r="C856" s="316"/>
      <c r="D856" s="316"/>
      <c r="E856" s="316"/>
      <c r="F856" s="316"/>
      <c r="G856" s="317"/>
      <c r="H856" s="317"/>
      <c r="I856" s="316"/>
    </row>
    <row r="857" spans="1:9">
      <c r="A857" s="316"/>
      <c r="B857" s="316"/>
      <c r="C857" s="316"/>
      <c r="D857" s="316"/>
      <c r="E857" s="316"/>
      <c r="F857" s="316"/>
      <c r="G857" s="317"/>
      <c r="H857" s="317"/>
      <c r="I857" s="316"/>
    </row>
    <row r="858" spans="1:9">
      <c r="A858" s="316"/>
      <c r="B858" s="316"/>
      <c r="C858" s="316"/>
      <c r="D858" s="316"/>
      <c r="E858" s="316"/>
      <c r="F858" s="316"/>
      <c r="G858" s="317"/>
      <c r="H858" s="317"/>
      <c r="I858" s="316"/>
    </row>
    <row r="859" spans="1:9">
      <c r="A859" s="316"/>
      <c r="B859" s="316"/>
      <c r="C859" s="316"/>
      <c r="D859" s="316"/>
      <c r="E859" s="316"/>
      <c r="F859" s="316"/>
      <c r="G859" s="317"/>
      <c r="H859" s="317"/>
      <c r="I859" s="316"/>
    </row>
    <row r="860" spans="1:9">
      <c r="A860" s="316"/>
      <c r="B860" s="316"/>
      <c r="C860" s="316"/>
      <c r="D860" s="316"/>
      <c r="E860" s="316"/>
      <c r="F860" s="316"/>
      <c r="G860" s="317"/>
      <c r="H860" s="317"/>
      <c r="I860" s="316"/>
    </row>
    <row r="861" spans="1:9">
      <c r="A861" s="316"/>
      <c r="B861" s="316"/>
      <c r="C861" s="316"/>
      <c r="D861" s="316"/>
      <c r="E861" s="316"/>
      <c r="F861" s="316"/>
      <c r="G861" s="317"/>
      <c r="H861" s="317"/>
      <c r="I861" s="316"/>
    </row>
    <row r="862" spans="1:9">
      <c r="A862" s="316"/>
      <c r="B862" s="316"/>
      <c r="C862" s="316"/>
      <c r="D862" s="316"/>
      <c r="E862" s="316"/>
      <c r="F862" s="316"/>
      <c r="G862" s="317"/>
      <c r="H862" s="317"/>
      <c r="I862" s="316"/>
    </row>
    <row r="863" spans="1:9">
      <c r="A863" s="316"/>
      <c r="B863" s="316"/>
      <c r="C863" s="316"/>
      <c r="D863" s="316"/>
      <c r="E863" s="316"/>
      <c r="F863" s="316"/>
      <c r="G863" s="317"/>
      <c r="H863" s="317"/>
      <c r="I863" s="316"/>
    </row>
    <row r="864" spans="1:9">
      <c r="A864" s="316"/>
      <c r="B864" s="316"/>
      <c r="C864" s="316"/>
      <c r="D864" s="316"/>
      <c r="E864" s="316"/>
      <c r="F864" s="316"/>
      <c r="G864" s="317"/>
      <c r="H864" s="317"/>
      <c r="I864" s="316"/>
    </row>
    <row r="865" spans="1:9">
      <c r="A865" s="316"/>
      <c r="B865" s="316"/>
      <c r="C865" s="316"/>
      <c r="D865" s="316"/>
      <c r="E865" s="316"/>
      <c r="F865" s="316"/>
      <c r="G865" s="317"/>
      <c r="H865" s="317"/>
      <c r="I865" s="316"/>
    </row>
    <row r="866" spans="1:9">
      <c r="A866" s="316"/>
      <c r="B866" s="316"/>
      <c r="C866" s="316"/>
      <c r="D866" s="316"/>
      <c r="E866" s="316"/>
      <c r="F866" s="316"/>
      <c r="G866" s="317"/>
      <c r="H866" s="317"/>
      <c r="I866" s="316"/>
    </row>
    <row r="867" spans="1:9">
      <c r="A867" s="316"/>
      <c r="B867" s="316"/>
      <c r="C867" s="316"/>
      <c r="D867" s="316"/>
      <c r="E867" s="316"/>
      <c r="F867" s="316"/>
      <c r="G867" s="317"/>
      <c r="H867" s="317"/>
      <c r="I867" s="316"/>
    </row>
    <row r="868" spans="1:9">
      <c r="A868" s="316"/>
      <c r="B868" s="316"/>
      <c r="C868" s="316"/>
      <c r="D868" s="316"/>
      <c r="E868" s="316"/>
      <c r="F868" s="316"/>
      <c r="G868" s="317"/>
      <c r="H868" s="317"/>
      <c r="I868" s="316"/>
    </row>
    <row r="869" spans="1:9">
      <c r="A869" s="316"/>
      <c r="B869" s="316"/>
      <c r="C869" s="316"/>
      <c r="D869" s="316"/>
      <c r="E869" s="316"/>
      <c r="F869" s="316"/>
      <c r="G869" s="317"/>
      <c r="H869" s="317"/>
      <c r="I869" s="316"/>
    </row>
    <row r="870" spans="1:9">
      <c r="A870" s="316"/>
      <c r="B870" s="316"/>
      <c r="C870" s="316"/>
      <c r="D870" s="316"/>
      <c r="E870" s="316"/>
      <c r="F870" s="316"/>
      <c r="G870" s="317"/>
      <c r="H870" s="317"/>
      <c r="I870" s="316"/>
    </row>
    <row r="871" spans="1:9">
      <c r="A871" s="316"/>
      <c r="B871" s="316"/>
      <c r="C871" s="316"/>
      <c r="D871" s="316"/>
      <c r="E871" s="316"/>
      <c r="F871" s="316"/>
      <c r="G871" s="317"/>
      <c r="H871" s="317"/>
      <c r="I871" s="316"/>
    </row>
    <row r="872" spans="1:9">
      <c r="A872" s="316"/>
      <c r="B872" s="316"/>
      <c r="C872" s="316"/>
      <c r="D872" s="316"/>
      <c r="E872" s="316"/>
      <c r="F872" s="316"/>
      <c r="G872" s="317"/>
      <c r="H872" s="317"/>
      <c r="I872" s="316"/>
    </row>
    <row r="873" spans="1:9">
      <c r="A873" s="316"/>
      <c r="B873" s="316"/>
      <c r="C873" s="316"/>
      <c r="D873" s="316"/>
      <c r="E873" s="316"/>
      <c r="F873" s="316"/>
      <c r="G873" s="317"/>
      <c r="H873" s="317"/>
      <c r="I873" s="316"/>
    </row>
    <row r="874" spans="1:9">
      <c r="A874" s="316"/>
      <c r="B874" s="316"/>
      <c r="C874" s="316"/>
      <c r="D874" s="316"/>
      <c r="E874" s="316"/>
      <c r="F874" s="316"/>
      <c r="G874" s="317"/>
      <c r="H874" s="317"/>
      <c r="I874" s="316"/>
    </row>
    <row r="875" spans="1:9">
      <c r="A875" s="316"/>
      <c r="B875" s="316"/>
      <c r="C875" s="316"/>
      <c r="D875" s="316"/>
      <c r="E875" s="316"/>
      <c r="F875" s="316"/>
      <c r="G875" s="317"/>
      <c r="H875" s="317"/>
      <c r="I875" s="316"/>
    </row>
    <row r="876" spans="1:9">
      <c r="A876" s="316"/>
      <c r="B876" s="316"/>
      <c r="C876" s="316"/>
      <c r="D876" s="316"/>
      <c r="E876" s="316"/>
      <c r="F876" s="316"/>
      <c r="G876" s="317"/>
      <c r="H876" s="317"/>
      <c r="I876" s="316"/>
    </row>
    <row r="877" spans="1:9">
      <c r="A877" s="316"/>
      <c r="B877" s="316"/>
      <c r="C877" s="316"/>
      <c r="D877" s="316"/>
      <c r="E877" s="316"/>
      <c r="F877" s="316"/>
      <c r="G877" s="317"/>
      <c r="H877" s="317"/>
      <c r="I877" s="316"/>
    </row>
    <row r="878" spans="1:9">
      <c r="A878" s="316"/>
      <c r="B878" s="316"/>
      <c r="C878" s="316"/>
      <c r="D878" s="316"/>
      <c r="E878" s="316"/>
      <c r="F878" s="316"/>
      <c r="G878" s="317"/>
      <c r="H878" s="317"/>
      <c r="I878" s="316"/>
    </row>
    <row r="879" spans="1:9">
      <c r="A879" s="316"/>
      <c r="B879" s="316"/>
      <c r="C879" s="316"/>
      <c r="D879" s="316"/>
      <c r="E879" s="316"/>
      <c r="F879" s="316"/>
      <c r="G879" s="317"/>
      <c r="H879" s="317"/>
      <c r="I879" s="316"/>
    </row>
    <row r="880" spans="1:9">
      <c r="A880" s="316"/>
      <c r="B880" s="316"/>
      <c r="C880" s="316"/>
      <c r="D880" s="316"/>
      <c r="E880" s="316"/>
      <c r="F880" s="316"/>
      <c r="G880" s="317"/>
      <c r="H880" s="317"/>
      <c r="I880" s="316"/>
    </row>
    <row r="881" spans="1:9">
      <c r="A881" s="316"/>
      <c r="B881" s="316"/>
      <c r="C881" s="316"/>
      <c r="D881" s="316"/>
      <c r="E881" s="316"/>
      <c r="F881" s="316"/>
      <c r="G881" s="317"/>
      <c r="H881" s="317"/>
      <c r="I881" s="316"/>
    </row>
    <row r="882" spans="1:9">
      <c r="A882" s="316"/>
      <c r="B882" s="316"/>
      <c r="C882" s="316"/>
      <c r="D882" s="316"/>
      <c r="E882" s="316"/>
      <c r="F882" s="316"/>
      <c r="G882" s="317"/>
      <c r="H882" s="317"/>
      <c r="I882" s="316"/>
    </row>
    <row r="883" spans="1:9">
      <c r="A883" s="316"/>
      <c r="B883" s="316"/>
      <c r="C883" s="316"/>
      <c r="D883" s="316"/>
      <c r="E883" s="316"/>
      <c r="F883" s="316"/>
      <c r="G883" s="317"/>
      <c r="H883" s="317"/>
      <c r="I883" s="316"/>
    </row>
    <row r="884" spans="1:9">
      <c r="A884" s="316"/>
      <c r="B884" s="316"/>
      <c r="C884" s="316"/>
      <c r="D884" s="316"/>
      <c r="E884" s="316"/>
      <c r="F884" s="316"/>
      <c r="G884" s="317"/>
      <c r="H884" s="317"/>
      <c r="I884" s="316"/>
    </row>
    <row r="885" spans="1:9">
      <c r="A885" s="316"/>
      <c r="B885" s="316"/>
      <c r="C885" s="316"/>
      <c r="D885" s="316"/>
      <c r="E885" s="316"/>
      <c r="F885" s="316"/>
      <c r="G885" s="317"/>
      <c r="H885" s="317"/>
      <c r="I885" s="316"/>
    </row>
    <row r="886" spans="1:9">
      <c r="A886" s="316"/>
      <c r="B886" s="316"/>
      <c r="C886" s="316"/>
      <c r="D886" s="316"/>
      <c r="E886" s="316"/>
      <c r="F886" s="316"/>
      <c r="G886" s="317"/>
      <c r="H886" s="317"/>
      <c r="I886" s="316"/>
    </row>
    <row r="887" spans="1:9">
      <c r="A887" s="316"/>
      <c r="B887" s="316"/>
      <c r="C887" s="316"/>
      <c r="D887" s="316"/>
      <c r="E887" s="316"/>
      <c r="F887" s="316"/>
      <c r="G887" s="317"/>
      <c r="H887" s="317"/>
      <c r="I887" s="316"/>
    </row>
    <row r="888" spans="1:9">
      <c r="A888" s="316"/>
      <c r="B888" s="316"/>
      <c r="C888" s="316"/>
      <c r="D888" s="316"/>
      <c r="E888" s="316"/>
      <c r="F888" s="316"/>
      <c r="G888" s="317"/>
      <c r="H888" s="317"/>
      <c r="I888" s="316"/>
    </row>
    <row r="889" spans="1:9">
      <c r="A889" s="316"/>
      <c r="B889" s="316"/>
      <c r="C889" s="316"/>
      <c r="D889" s="316"/>
      <c r="E889" s="316"/>
      <c r="F889" s="316"/>
      <c r="G889" s="317"/>
      <c r="H889" s="317"/>
      <c r="I889" s="316"/>
    </row>
    <row r="890" spans="1:9">
      <c r="A890" s="316"/>
      <c r="B890" s="316"/>
      <c r="C890" s="316"/>
      <c r="D890" s="316"/>
      <c r="E890" s="316"/>
      <c r="F890" s="316"/>
      <c r="G890" s="317"/>
      <c r="H890" s="317"/>
      <c r="I890" s="316"/>
    </row>
    <row r="891" spans="1:9">
      <c r="A891" s="316"/>
      <c r="B891" s="316"/>
      <c r="C891" s="316"/>
      <c r="D891" s="316"/>
      <c r="E891" s="316"/>
      <c r="F891" s="316"/>
      <c r="G891" s="317"/>
      <c r="H891" s="317"/>
      <c r="I891" s="316"/>
    </row>
    <row r="892" spans="1:9">
      <c r="A892" s="316"/>
      <c r="B892" s="316"/>
      <c r="C892" s="316"/>
      <c r="D892" s="316"/>
      <c r="E892" s="316"/>
      <c r="F892" s="316"/>
      <c r="G892" s="317"/>
      <c r="H892" s="317"/>
      <c r="I892" s="316"/>
    </row>
    <row r="893" spans="1:9">
      <c r="A893" s="316"/>
      <c r="B893" s="316"/>
      <c r="C893" s="316"/>
      <c r="D893" s="316"/>
      <c r="E893" s="316"/>
      <c r="F893" s="316"/>
      <c r="G893" s="317"/>
      <c r="H893" s="317"/>
      <c r="I893" s="316"/>
    </row>
    <row r="894" spans="1:9">
      <c r="A894" s="316"/>
      <c r="B894" s="316"/>
      <c r="C894" s="316"/>
      <c r="D894" s="316"/>
      <c r="E894" s="316"/>
      <c r="F894" s="316"/>
      <c r="G894" s="317"/>
      <c r="H894" s="317"/>
      <c r="I894" s="316"/>
    </row>
    <row r="895" spans="1:9">
      <c r="A895" s="316"/>
      <c r="B895" s="316"/>
      <c r="C895" s="316"/>
      <c r="D895" s="316"/>
      <c r="E895" s="316"/>
      <c r="F895" s="316"/>
      <c r="G895" s="317"/>
      <c r="H895" s="317"/>
      <c r="I895" s="316"/>
    </row>
    <row r="896" spans="1:9">
      <c r="A896" s="316"/>
      <c r="B896" s="316"/>
      <c r="C896" s="316"/>
      <c r="D896" s="316"/>
      <c r="E896" s="316"/>
      <c r="F896" s="316"/>
      <c r="G896" s="317"/>
      <c r="H896" s="317"/>
      <c r="I896" s="316"/>
    </row>
    <row r="897" spans="1:9">
      <c r="A897" s="316"/>
      <c r="B897" s="316"/>
      <c r="C897" s="316"/>
      <c r="D897" s="316"/>
      <c r="E897" s="316"/>
      <c r="F897" s="316"/>
      <c r="G897" s="317"/>
      <c r="H897" s="317"/>
      <c r="I897" s="316"/>
    </row>
    <row r="898" spans="1:9">
      <c r="A898" s="316"/>
      <c r="B898" s="316"/>
      <c r="C898" s="316"/>
      <c r="D898" s="316"/>
      <c r="E898" s="316"/>
      <c r="F898" s="316"/>
      <c r="G898" s="317"/>
      <c r="H898" s="317"/>
      <c r="I898" s="316"/>
    </row>
    <row r="899" spans="1:9">
      <c r="A899" s="316"/>
      <c r="B899" s="316"/>
      <c r="C899" s="316"/>
      <c r="D899" s="316"/>
      <c r="E899" s="316"/>
      <c r="F899" s="316"/>
      <c r="G899" s="317"/>
      <c r="H899" s="317"/>
      <c r="I899" s="316"/>
    </row>
    <row r="900" spans="1:9">
      <c r="A900" s="316"/>
      <c r="B900" s="316"/>
      <c r="C900" s="316"/>
      <c r="D900" s="316"/>
      <c r="E900" s="316"/>
      <c r="F900" s="316"/>
      <c r="G900" s="317"/>
      <c r="H900" s="317"/>
      <c r="I900" s="316"/>
    </row>
    <row r="901" spans="1:9">
      <c r="A901" s="316"/>
      <c r="B901" s="316"/>
      <c r="C901" s="316"/>
      <c r="D901" s="316"/>
      <c r="E901" s="316"/>
      <c r="F901" s="316"/>
      <c r="G901" s="317"/>
      <c r="H901" s="317"/>
      <c r="I901" s="316"/>
    </row>
    <row r="902" spans="1:9">
      <c r="A902" s="316"/>
      <c r="B902" s="316"/>
      <c r="C902" s="316"/>
      <c r="D902" s="316"/>
      <c r="E902" s="316"/>
      <c r="F902" s="316"/>
      <c r="G902" s="317"/>
      <c r="H902" s="317"/>
      <c r="I902" s="316"/>
    </row>
    <row r="903" spans="1:9">
      <c r="A903" s="316"/>
      <c r="B903" s="316"/>
      <c r="C903" s="316"/>
      <c r="D903" s="316"/>
      <c r="E903" s="316"/>
      <c r="F903" s="316"/>
      <c r="G903" s="317"/>
      <c r="H903" s="317"/>
      <c r="I903" s="316"/>
    </row>
    <row r="904" spans="1:9">
      <c r="A904" s="316"/>
      <c r="B904" s="316"/>
      <c r="C904" s="316"/>
      <c r="D904" s="316"/>
      <c r="E904" s="316"/>
      <c r="F904" s="316"/>
      <c r="G904" s="317"/>
      <c r="H904" s="317"/>
      <c r="I904" s="316"/>
    </row>
    <row r="905" spans="1:9">
      <c r="A905" s="316"/>
      <c r="B905" s="316"/>
      <c r="C905" s="316"/>
      <c r="D905" s="316"/>
      <c r="E905" s="316"/>
      <c r="F905" s="316"/>
      <c r="G905" s="317"/>
      <c r="H905" s="317"/>
      <c r="I905" s="316"/>
    </row>
    <row r="906" spans="1:9">
      <c r="A906" s="316"/>
      <c r="B906" s="316"/>
      <c r="C906" s="316"/>
      <c r="D906" s="316"/>
      <c r="E906" s="316"/>
      <c r="F906" s="316"/>
      <c r="G906" s="317"/>
      <c r="H906" s="317"/>
      <c r="I906" s="316"/>
    </row>
    <row r="907" spans="1:9">
      <c r="A907" s="316"/>
      <c r="B907" s="316"/>
      <c r="C907" s="316"/>
      <c r="D907" s="316"/>
      <c r="E907" s="316"/>
      <c r="F907" s="316"/>
      <c r="G907" s="317"/>
      <c r="H907" s="317"/>
      <c r="I907" s="316"/>
    </row>
    <row r="908" spans="1:9">
      <c r="A908" s="316"/>
      <c r="B908" s="316"/>
      <c r="C908" s="316"/>
      <c r="D908" s="316"/>
      <c r="E908" s="316"/>
      <c r="F908" s="316"/>
      <c r="G908" s="317"/>
      <c r="H908" s="317"/>
      <c r="I908" s="316"/>
    </row>
    <row r="909" spans="1:9">
      <c r="A909" s="316"/>
      <c r="B909" s="316"/>
      <c r="C909" s="316"/>
      <c r="D909" s="316"/>
      <c r="E909" s="316"/>
      <c r="F909" s="316"/>
      <c r="G909" s="317"/>
      <c r="H909" s="317"/>
      <c r="I909" s="316"/>
    </row>
    <row r="910" spans="1:9">
      <c r="A910" s="316"/>
      <c r="B910" s="316"/>
      <c r="C910" s="316"/>
      <c r="D910" s="316"/>
      <c r="E910" s="316"/>
      <c r="F910" s="316"/>
      <c r="G910" s="317"/>
      <c r="H910" s="317"/>
      <c r="I910" s="316"/>
    </row>
    <row r="911" spans="1:9">
      <c r="A911" s="316"/>
      <c r="B911" s="316"/>
      <c r="C911" s="316"/>
      <c r="D911" s="316"/>
      <c r="E911" s="316"/>
      <c r="F911" s="316"/>
      <c r="G911" s="317"/>
      <c r="H911" s="317"/>
      <c r="I911" s="316"/>
    </row>
    <row r="912" spans="1:9">
      <c r="A912" s="316"/>
      <c r="B912" s="316"/>
      <c r="C912" s="316"/>
      <c r="D912" s="316"/>
      <c r="E912" s="316"/>
      <c r="F912" s="316"/>
      <c r="G912" s="317"/>
      <c r="H912" s="317"/>
      <c r="I912" s="316"/>
    </row>
    <row r="913" spans="1:9">
      <c r="A913" s="316"/>
      <c r="B913" s="316"/>
      <c r="C913" s="316"/>
      <c r="D913" s="316"/>
      <c r="E913" s="316"/>
      <c r="F913" s="316"/>
      <c r="G913" s="317"/>
      <c r="H913" s="317"/>
      <c r="I913" s="316"/>
    </row>
    <row r="914" spans="1:9">
      <c r="A914" s="316"/>
      <c r="B914" s="316"/>
      <c r="C914" s="316"/>
      <c r="D914" s="316"/>
      <c r="E914" s="316"/>
      <c r="F914" s="316"/>
      <c r="G914" s="317"/>
      <c r="H914" s="317"/>
      <c r="I914" s="316"/>
    </row>
    <row r="915" spans="1:9">
      <c r="A915" s="316"/>
      <c r="B915" s="316"/>
      <c r="C915" s="316"/>
      <c r="D915" s="316"/>
      <c r="E915" s="316"/>
      <c r="F915" s="316"/>
      <c r="G915" s="317"/>
      <c r="H915" s="317"/>
      <c r="I915" s="316"/>
    </row>
    <row r="916" spans="1:9">
      <c r="A916" s="316"/>
      <c r="B916" s="316"/>
      <c r="C916" s="316"/>
      <c r="D916" s="316"/>
      <c r="E916" s="316"/>
      <c r="F916" s="316"/>
      <c r="G916" s="317"/>
      <c r="H916" s="317"/>
      <c r="I916" s="316"/>
    </row>
    <row r="917" spans="1:9">
      <c r="A917" s="316"/>
      <c r="B917" s="316"/>
      <c r="C917" s="316"/>
      <c r="D917" s="316"/>
      <c r="E917" s="316"/>
      <c r="F917" s="316"/>
      <c r="G917" s="317"/>
      <c r="H917" s="317"/>
      <c r="I917" s="316"/>
    </row>
    <row r="918" spans="1:9">
      <c r="A918" s="316"/>
      <c r="B918" s="316"/>
      <c r="C918" s="316"/>
      <c r="D918" s="316"/>
      <c r="E918" s="316"/>
      <c r="F918" s="316"/>
      <c r="G918" s="317"/>
      <c r="H918" s="317"/>
      <c r="I918" s="316"/>
    </row>
    <row r="919" spans="1:9">
      <c r="A919" s="316"/>
      <c r="B919" s="316"/>
      <c r="C919" s="316"/>
      <c r="D919" s="316"/>
      <c r="E919" s="316"/>
      <c r="F919" s="316"/>
      <c r="G919" s="317"/>
      <c r="H919" s="317"/>
      <c r="I919" s="316"/>
    </row>
    <row r="920" spans="1:9">
      <c r="A920" s="316"/>
      <c r="B920" s="316"/>
      <c r="C920" s="316"/>
      <c r="D920" s="316"/>
      <c r="E920" s="316"/>
      <c r="F920" s="316"/>
      <c r="G920" s="317"/>
      <c r="H920" s="317"/>
      <c r="I920" s="316"/>
    </row>
    <row r="921" spans="1:9">
      <c r="A921" s="316"/>
      <c r="B921" s="316"/>
      <c r="C921" s="316"/>
      <c r="D921" s="316"/>
      <c r="E921" s="316"/>
      <c r="F921" s="316"/>
      <c r="G921" s="317"/>
      <c r="H921" s="317"/>
      <c r="I921" s="316"/>
    </row>
    <row r="922" spans="1:9">
      <c r="A922" s="316"/>
      <c r="B922" s="316"/>
      <c r="C922" s="316"/>
      <c r="D922" s="316"/>
      <c r="E922" s="316"/>
      <c r="F922" s="316"/>
      <c r="G922" s="317"/>
      <c r="H922" s="317"/>
      <c r="I922" s="316"/>
    </row>
    <row r="923" spans="1:9">
      <c r="A923" s="316"/>
      <c r="B923" s="316"/>
      <c r="C923" s="316"/>
      <c r="D923" s="316"/>
      <c r="E923" s="316"/>
      <c r="F923" s="316"/>
      <c r="G923" s="317"/>
      <c r="H923" s="317"/>
      <c r="I923" s="316"/>
    </row>
    <row r="924" spans="1:9">
      <c r="A924" s="316"/>
      <c r="B924" s="316"/>
      <c r="C924" s="316"/>
      <c r="D924" s="316"/>
      <c r="E924" s="316"/>
      <c r="F924" s="316"/>
      <c r="G924" s="317"/>
      <c r="H924" s="317"/>
      <c r="I924" s="316"/>
    </row>
    <row r="925" spans="1:9">
      <c r="A925" s="316"/>
      <c r="B925" s="316"/>
      <c r="C925" s="316"/>
      <c r="D925" s="316"/>
      <c r="E925" s="316"/>
      <c r="F925" s="316"/>
      <c r="G925" s="317"/>
      <c r="H925" s="317"/>
      <c r="I925" s="316"/>
    </row>
    <row r="926" spans="1:9">
      <c r="A926" s="316"/>
      <c r="B926" s="316"/>
      <c r="C926" s="316"/>
      <c r="D926" s="316"/>
      <c r="E926" s="316"/>
      <c r="F926" s="316"/>
      <c r="G926" s="317"/>
      <c r="H926" s="317"/>
      <c r="I926" s="316"/>
    </row>
    <row r="927" spans="1:9">
      <c r="A927" s="316"/>
      <c r="B927" s="316"/>
      <c r="C927" s="316"/>
      <c r="D927" s="316"/>
      <c r="E927" s="316"/>
      <c r="F927" s="316"/>
      <c r="G927" s="317"/>
      <c r="H927" s="317"/>
      <c r="I927" s="316"/>
    </row>
    <row r="928" spans="1:9">
      <c r="A928" s="316"/>
      <c r="B928" s="316"/>
      <c r="C928" s="316"/>
      <c r="D928" s="316"/>
      <c r="E928" s="316"/>
      <c r="F928" s="316"/>
      <c r="G928" s="317"/>
      <c r="H928" s="317"/>
      <c r="I928" s="316"/>
    </row>
    <row r="929" spans="1:9">
      <c r="A929" s="316"/>
      <c r="B929" s="316"/>
      <c r="C929" s="316"/>
      <c r="D929" s="316"/>
      <c r="E929" s="316"/>
      <c r="F929" s="316"/>
      <c r="G929" s="317"/>
      <c r="H929" s="317"/>
      <c r="I929" s="316"/>
    </row>
    <row r="930" spans="1:9">
      <c r="A930" s="316"/>
      <c r="B930" s="316"/>
      <c r="C930" s="316"/>
      <c r="D930" s="316"/>
      <c r="E930" s="316"/>
      <c r="F930" s="316"/>
      <c r="G930" s="317"/>
      <c r="H930" s="317"/>
      <c r="I930" s="316"/>
    </row>
    <row r="931" spans="1:9">
      <c r="A931" s="316"/>
      <c r="B931" s="316"/>
      <c r="C931" s="316"/>
      <c r="D931" s="316"/>
      <c r="E931" s="316"/>
      <c r="F931" s="316"/>
      <c r="G931" s="317"/>
      <c r="H931" s="317"/>
      <c r="I931" s="316"/>
    </row>
    <row r="932" spans="1:9">
      <c r="A932" s="316"/>
      <c r="B932" s="316"/>
      <c r="C932" s="316"/>
      <c r="D932" s="316"/>
      <c r="E932" s="316"/>
      <c r="F932" s="316"/>
      <c r="G932" s="317"/>
      <c r="H932" s="317"/>
      <c r="I932" s="316"/>
    </row>
    <row r="933" spans="1:9">
      <c r="A933" s="316"/>
      <c r="B933" s="316"/>
      <c r="C933" s="316"/>
      <c r="D933" s="316"/>
      <c r="E933" s="316"/>
      <c r="F933" s="316"/>
      <c r="G933" s="317"/>
      <c r="H933" s="317"/>
      <c r="I933" s="316"/>
    </row>
    <row r="934" spans="1:9">
      <c r="A934" s="316"/>
      <c r="B934" s="316"/>
      <c r="C934" s="316"/>
      <c r="D934" s="316"/>
      <c r="E934" s="316"/>
      <c r="F934" s="316"/>
      <c r="G934" s="317"/>
      <c r="H934" s="317"/>
      <c r="I934" s="316"/>
    </row>
    <row r="935" spans="1:9">
      <c r="A935" s="316"/>
      <c r="B935" s="316"/>
      <c r="C935" s="316"/>
      <c r="D935" s="316"/>
      <c r="E935" s="316"/>
      <c r="F935" s="316"/>
      <c r="G935" s="317"/>
      <c r="H935" s="317"/>
      <c r="I935" s="316"/>
    </row>
    <row r="936" spans="1:9">
      <c r="A936" s="316"/>
      <c r="B936" s="316"/>
      <c r="C936" s="316"/>
      <c r="D936" s="316"/>
      <c r="E936" s="316"/>
      <c r="F936" s="316"/>
      <c r="G936" s="317"/>
      <c r="H936" s="317"/>
      <c r="I936" s="316"/>
    </row>
    <row r="937" spans="1:9">
      <c r="A937" s="316"/>
      <c r="B937" s="316"/>
      <c r="C937" s="316"/>
      <c r="D937" s="316"/>
      <c r="E937" s="316"/>
      <c r="F937" s="316"/>
      <c r="G937" s="317"/>
      <c r="H937" s="317"/>
      <c r="I937" s="316"/>
    </row>
    <row r="938" spans="1:9">
      <c r="A938" s="316"/>
      <c r="B938" s="316"/>
      <c r="C938" s="316"/>
      <c r="D938" s="316"/>
      <c r="E938" s="316"/>
      <c r="F938" s="316"/>
      <c r="G938" s="317"/>
      <c r="H938" s="317"/>
      <c r="I938" s="316"/>
    </row>
    <row r="939" spans="1:9">
      <c r="A939" s="316"/>
      <c r="B939" s="316"/>
      <c r="C939" s="316"/>
      <c r="D939" s="316"/>
      <c r="E939" s="316"/>
      <c r="F939" s="316"/>
      <c r="G939" s="317"/>
      <c r="H939" s="317"/>
      <c r="I939" s="316"/>
    </row>
    <row r="940" spans="1:9">
      <c r="A940" s="316"/>
      <c r="B940" s="316"/>
      <c r="C940" s="316"/>
      <c r="D940" s="316"/>
      <c r="E940" s="316"/>
      <c r="F940" s="316"/>
      <c r="G940" s="317"/>
      <c r="H940" s="317"/>
      <c r="I940" s="316"/>
    </row>
    <row r="941" spans="1:9">
      <c r="A941" s="316"/>
      <c r="B941" s="316"/>
      <c r="C941" s="316"/>
      <c r="D941" s="316"/>
      <c r="E941" s="316"/>
      <c r="F941" s="316"/>
      <c r="G941" s="317"/>
      <c r="H941" s="317"/>
      <c r="I941" s="316"/>
    </row>
    <row r="942" spans="1:9">
      <c r="A942" s="316"/>
      <c r="B942" s="316"/>
      <c r="C942" s="316"/>
      <c r="D942" s="316"/>
      <c r="E942" s="316"/>
      <c r="F942" s="316"/>
      <c r="G942" s="317"/>
      <c r="H942" s="317"/>
      <c r="I942" s="316"/>
    </row>
    <row r="943" spans="1:9">
      <c r="A943" s="316"/>
      <c r="B943" s="316"/>
      <c r="C943" s="316"/>
      <c r="D943" s="316"/>
      <c r="E943" s="316"/>
      <c r="F943" s="316"/>
      <c r="G943" s="317"/>
      <c r="H943" s="317"/>
      <c r="I943" s="316"/>
    </row>
    <row r="944" spans="1:9">
      <c r="A944" s="316"/>
      <c r="B944" s="316"/>
      <c r="C944" s="316"/>
      <c r="D944" s="316"/>
      <c r="E944" s="316"/>
      <c r="F944" s="316"/>
      <c r="G944" s="317"/>
      <c r="H944" s="317"/>
      <c r="I944" s="316"/>
    </row>
    <row r="945" spans="1:9">
      <c r="A945" s="316"/>
      <c r="B945" s="316"/>
      <c r="C945" s="316"/>
      <c r="D945" s="316"/>
      <c r="E945" s="316"/>
      <c r="F945" s="316"/>
      <c r="G945" s="317"/>
      <c r="H945" s="317"/>
      <c r="I945" s="316"/>
    </row>
    <row r="946" spans="1:9">
      <c r="A946" s="316"/>
      <c r="B946" s="316"/>
      <c r="C946" s="316"/>
      <c r="D946" s="316"/>
      <c r="E946" s="316"/>
      <c r="F946" s="316"/>
      <c r="G946" s="317"/>
      <c r="H946" s="317"/>
      <c r="I946" s="316"/>
    </row>
    <row r="947" spans="1:9">
      <c r="A947" s="316"/>
      <c r="B947" s="316"/>
      <c r="C947" s="316"/>
      <c r="D947" s="316"/>
      <c r="E947" s="316"/>
      <c r="F947" s="316"/>
      <c r="G947" s="317"/>
      <c r="H947" s="317"/>
      <c r="I947" s="316"/>
    </row>
    <row r="948" spans="1:9">
      <c r="A948" s="316"/>
      <c r="B948" s="316"/>
      <c r="C948" s="316"/>
      <c r="D948" s="316"/>
      <c r="E948" s="316"/>
      <c r="F948" s="316"/>
      <c r="G948" s="317"/>
      <c r="H948" s="317"/>
      <c r="I948" s="316"/>
    </row>
    <row r="949" spans="1:9">
      <c r="A949" s="316"/>
      <c r="B949" s="316"/>
      <c r="C949" s="316"/>
      <c r="D949" s="316"/>
      <c r="E949" s="316"/>
      <c r="F949" s="316"/>
      <c r="G949" s="317"/>
      <c r="H949" s="317"/>
      <c r="I949" s="316"/>
    </row>
    <row r="950" spans="1:9">
      <c r="A950" s="316"/>
      <c r="B950" s="316"/>
      <c r="C950" s="316"/>
      <c r="D950" s="316"/>
      <c r="E950" s="316"/>
      <c r="F950" s="316"/>
      <c r="G950" s="317"/>
      <c r="H950" s="317"/>
      <c r="I950" s="316"/>
    </row>
    <row r="951" spans="1:9">
      <c r="A951" s="316"/>
      <c r="B951" s="316"/>
      <c r="C951" s="316"/>
      <c r="D951" s="316"/>
      <c r="E951" s="316"/>
      <c r="F951" s="316"/>
      <c r="G951" s="317"/>
      <c r="H951" s="317"/>
      <c r="I951" s="316"/>
    </row>
    <row r="952" spans="1:9">
      <c r="A952" s="316"/>
      <c r="B952" s="316"/>
      <c r="C952" s="316"/>
      <c r="D952" s="316"/>
      <c r="E952" s="316"/>
      <c r="F952" s="316"/>
      <c r="G952" s="317"/>
      <c r="H952" s="317"/>
      <c r="I952" s="316"/>
    </row>
    <row r="953" spans="1:9">
      <c r="A953" s="316"/>
      <c r="B953" s="316"/>
      <c r="C953" s="316"/>
      <c r="D953" s="316"/>
      <c r="E953" s="316"/>
      <c r="F953" s="316"/>
      <c r="G953" s="317"/>
      <c r="H953" s="317"/>
      <c r="I953" s="316"/>
    </row>
    <row r="954" spans="1:9">
      <c r="A954" s="316"/>
      <c r="B954" s="316"/>
      <c r="C954" s="316"/>
      <c r="D954" s="316"/>
      <c r="E954" s="316"/>
      <c r="F954" s="316"/>
      <c r="G954" s="317"/>
      <c r="H954" s="317"/>
      <c r="I954" s="316"/>
    </row>
    <row r="955" spans="1:9">
      <c r="A955" s="316"/>
      <c r="B955" s="316"/>
      <c r="C955" s="316"/>
      <c r="D955" s="316"/>
      <c r="E955" s="316"/>
      <c r="F955" s="316"/>
      <c r="G955" s="317"/>
      <c r="H955" s="317"/>
      <c r="I955" s="316"/>
    </row>
    <row r="956" spans="1:9">
      <c r="A956" s="316"/>
      <c r="B956" s="316"/>
      <c r="C956" s="316"/>
      <c r="D956" s="316"/>
      <c r="E956" s="316"/>
      <c r="F956" s="316"/>
      <c r="G956" s="317"/>
      <c r="H956" s="317"/>
      <c r="I956" s="316"/>
    </row>
    <row r="957" spans="1:9">
      <c r="A957" s="316"/>
      <c r="B957" s="316"/>
      <c r="C957" s="316"/>
      <c r="D957" s="316"/>
      <c r="E957" s="316"/>
      <c r="F957" s="316"/>
      <c r="G957" s="317"/>
      <c r="H957" s="317"/>
      <c r="I957" s="316"/>
    </row>
    <row r="958" spans="1:9">
      <c r="A958" s="316"/>
      <c r="B958" s="316"/>
      <c r="C958" s="316"/>
      <c r="D958" s="316"/>
      <c r="E958" s="316"/>
      <c r="F958" s="316"/>
      <c r="G958" s="317"/>
      <c r="H958" s="317"/>
      <c r="I958" s="316"/>
    </row>
    <row r="959" spans="1:9">
      <c r="A959" s="316"/>
      <c r="B959" s="316"/>
      <c r="C959" s="316"/>
      <c r="D959" s="316"/>
      <c r="E959" s="316"/>
      <c r="F959" s="316"/>
      <c r="G959" s="317"/>
      <c r="H959" s="317"/>
      <c r="I959" s="316"/>
    </row>
    <row r="960" spans="1:9">
      <c r="A960" s="316"/>
      <c r="B960" s="316"/>
      <c r="C960" s="316"/>
      <c r="D960" s="316"/>
      <c r="E960" s="316"/>
      <c r="F960" s="316"/>
      <c r="G960" s="317"/>
      <c r="H960" s="317"/>
      <c r="I960" s="316"/>
    </row>
    <row r="961" spans="1:9">
      <c r="A961" s="316"/>
      <c r="B961" s="316"/>
      <c r="C961" s="316"/>
      <c r="D961" s="316"/>
      <c r="E961" s="316"/>
      <c r="F961" s="316"/>
      <c r="G961" s="317"/>
      <c r="H961" s="317"/>
      <c r="I961" s="316"/>
    </row>
    <row r="962" spans="1:9">
      <c r="A962" s="316"/>
      <c r="B962" s="316"/>
      <c r="C962" s="316"/>
      <c r="D962" s="316"/>
      <c r="E962" s="316"/>
      <c r="F962" s="316"/>
      <c r="G962" s="317"/>
      <c r="H962" s="317"/>
      <c r="I962" s="316"/>
    </row>
    <row r="963" spans="1:9">
      <c r="A963" s="316"/>
      <c r="B963" s="316"/>
      <c r="C963" s="316"/>
      <c r="D963" s="316"/>
      <c r="E963" s="316"/>
      <c r="F963" s="316"/>
      <c r="G963" s="317"/>
      <c r="H963" s="317"/>
      <c r="I963" s="316"/>
    </row>
    <row r="964" spans="1:9">
      <c r="A964" s="316"/>
      <c r="B964" s="316"/>
      <c r="C964" s="316"/>
      <c r="D964" s="316"/>
      <c r="E964" s="316"/>
      <c r="F964" s="316"/>
      <c r="G964" s="317"/>
      <c r="H964" s="317"/>
      <c r="I964" s="316"/>
    </row>
    <row r="965" spans="1:9">
      <c r="A965" s="316"/>
      <c r="B965" s="316"/>
      <c r="C965" s="316"/>
      <c r="D965" s="316"/>
      <c r="E965" s="316"/>
      <c r="F965" s="316"/>
      <c r="G965" s="317"/>
      <c r="H965" s="317"/>
      <c r="I965" s="316"/>
    </row>
    <row r="966" spans="1:9">
      <c r="A966" s="316"/>
      <c r="B966" s="316"/>
      <c r="C966" s="316"/>
      <c r="D966" s="316"/>
      <c r="E966" s="316"/>
      <c r="F966" s="316"/>
      <c r="G966" s="317"/>
      <c r="H966" s="317"/>
      <c r="I966" s="316"/>
    </row>
    <row r="967" spans="1:9">
      <c r="A967" s="316"/>
      <c r="B967" s="316"/>
      <c r="C967" s="316"/>
      <c r="D967" s="316"/>
      <c r="E967" s="316"/>
      <c r="F967" s="316"/>
      <c r="G967" s="317"/>
      <c r="H967" s="317"/>
      <c r="I967" s="316"/>
    </row>
    <row r="968" spans="1:9">
      <c r="A968" s="316"/>
      <c r="B968" s="316"/>
      <c r="C968" s="316"/>
      <c r="D968" s="316"/>
      <c r="E968" s="316"/>
      <c r="F968" s="316"/>
      <c r="G968" s="317"/>
      <c r="H968" s="317"/>
      <c r="I968" s="316"/>
    </row>
    <row r="969" spans="1:9">
      <c r="A969" s="316"/>
      <c r="B969" s="316"/>
      <c r="C969" s="316"/>
      <c r="D969" s="316"/>
      <c r="E969" s="316"/>
      <c r="F969" s="316"/>
      <c r="G969" s="317"/>
      <c r="H969" s="317"/>
      <c r="I969" s="316"/>
    </row>
    <row r="970" spans="1:9">
      <c r="A970" s="316"/>
      <c r="B970" s="316"/>
      <c r="C970" s="316"/>
      <c r="D970" s="316"/>
      <c r="E970" s="316"/>
      <c r="F970" s="316"/>
      <c r="G970" s="317"/>
      <c r="H970" s="317"/>
      <c r="I970" s="316"/>
    </row>
    <row r="971" spans="1:9">
      <c r="A971" s="316"/>
      <c r="B971" s="316"/>
      <c r="C971" s="316"/>
      <c r="D971" s="316"/>
      <c r="E971" s="316"/>
      <c r="F971" s="316"/>
      <c r="G971" s="317"/>
      <c r="H971" s="317"/>
      <c r="I971" s="316"/>
    </row>
    <row r="972" spans="1:9">
      <c r="A972" s="316"/>
      <c r="B972" s="316"/>
      <c r="C972" s="316"/>
      <c r="D972" s="316"/>
      <c r="E972" s="316"/>
      <c r="F972" s="316"/>
      <c r="G972" s="317"/>
      <c r="H972" s="317"/>
      <c r="I972" s="316"/>
    </row>
    <row r="973" spans="1:9">
      <c r="A973" s="316"/>
      <c r="B973" s="316"/>
      <c r="C973" s="316"/>
      <c r="D973" s="316"/>
      <c r="E973" s="316"/>
      <c r="F973" s="316"/>
      <c r="G973" s="317"/>
      <c r="H973" s="317"/>
      <c r="I973" s="316"/>
    </row>
    <row r="974" spans="1:9">
      <c r="A974" s="316"/>
      <c r="B974" s="316"/>
      <c r="C974" s="316"/>
      <c r="D974" s="316"/>
      <c r="E974" s="316"/>
      <c r="F974" s="316"/>
      <c r="G974" s="317"/>
      <c r="H974" s="317"/>
      <c r="I974" s="316"/>
    </row>
    <row r="975" spans="1:9">
      <c r="A975" s="316"/>
      <c r="B975" s="316"/>
      <c r="C975" s="316"/>
      <c r="D975" s="316"/>
      <c r="E975" s="316"/>
      <c r="F975" s="316"/>
      <c r="G975" s="317"/>
      <c r="H975" s="317"/>
      <c r="I975" s="316"/>
    </row>
    <row r="976" spans="1:9">
      <c r="A976" s="316"/>
      <c r="B976" s="316"/>
      <c r="C976" s="316"/>
      <c r="D976" s="316"/>
      <c r="E976" s="316"/>
      <c r="F976" s="316"/>
      <c r="G976" s="317"/>
      <c r="H976" s="317"/>
      <c r="I976" s="316"/>
    </row>
    <row r="977" spans="1:9">
      <c r="A977" s="316"/>
      <c r="B977" s="316"/>
      <c r="C977" s="316"/>
      <c r="D977" s="316"/>
      <c r="E977" s="316"/>
      <c r="F977" s="316"/>
      <c r="G977" s="317"/>
      <c r="H977" s="317"/>
      <c r="I977" s="316"/>
    </row>
    <row r="978" spans="1:9">
      <c r="A978" s="316"/>
      <c r="B978" s="316"/>
      <c r="C978" s="316"/>
      <c r="D978" s="316"/>
      <c r="E978" s="316"/>
      <c r="F978" s="316"/>
      <c r="G978" s="317"/>
      <c r="H978" s="317"/>
      <c r="I978" s="316"/>
    </row>
    <row r="979" spans="1:9">
      <c r="A979" s="316"/>
      <c r="B979" s="316"/>
      <c r="C979" s="316"/>
      <c r="D979" s="316"/>
      <c r="E979" s="316"/>
      <c r="F979" s="316"/>
      <c r="G979" s="317"/>
      <c r="H979" s="317"/>
      <c r="I979" s="316"/>
    </row>
    <row r="980" spans="1:9">
      <c r="A980" s="316"/>
      <c r="B980" s="316"/>
      <c r="C980" s="316"/>
      <c r="D980" s="316"/>
      <c r="E980" s="316"/>
      <c r="F980" s="316"/>
      <c r="G980" s="317"/>
      <c r="H980" s="317"/>
      <c r="I980" s="316"/>
    </row>
    <row r="981" spans="1:9">
      <c r="A981" s="316"/>
      <c r="B981" s="316"/>
      <c r="C981" s="316"/>
      <c r="D981" s="316"/>
      <c r="E981" s="316"/>
      <c r="F981" s="316"/>
      <c r="G981" s="317"/>
      <c r="H981" s="317"/>
      <c r="I981" s="316"/>
    </row>
    <row r="982" spans="1:9">
      <c r="A982" s="316"/>
      <c r="B982" s="316"/>
      <c r="C982" s="316"/>
      <c r="D982" s="316"/>
      <c r="E982" s="316"/>
      <c r="F982" s="316"/>
      <c r="G982" s="317"/>
      <c r="H982" s="317"/>
      <c r="I982" s="316"/>
    </row>
    <row r="983" spans="1:9">
      <c r="A983" s="316"/>
      <c r="B983" s="316"/>
      <c r="C983" s="316"/>
      <c r="D983" s="316"/>
      <c r="E983" s="316"/>
      <c r="F983" s="316"/>
      <c r="G983" s="317"/>
      <c r="H983" s="317"/>
      <c r="I983" s="316"/>
    </row>
    <row r="984" spans="1:9">
      <c r="A984" s="316"/>
      <c r="B984" s="316"/>
      <c r="C984" s="316"/>
      <c r="D984" s="316"/>
      <c r="E984" s="316"/>
      <c r="F984" s="316"/>
      <c r="G984" s="317"/>
      <c r="H984" s="317"/>
      <c r="I984" s="316"/>
    </row>
    <row r="985" spans="1:9">
      <c r="A985" s="316"/>
      <c r="B985" s="316"/>
      <c r="C985" s="316"/>
      <c r="D985" s="316"/>
      <c r="E985" s="316"/>
      <c r="F985" s="316"/>
      <c r="G985" s="317"/>
      <c r="H985" s="317"/>
      <c r="I985" s="316"/>
    </row>
    <row r="986" spans="1:9">
      <c r="A986" s="316"/>
      <c r="B986" s="316"/>
      <c r="C986" s="316"/>
      <c r="D986" s="316"/>
      <c r="E986" s="316"/>
      <c r="F986" s="316"/>
      <c r="G986" s="317"/>
      <c r="H986" s="317"/>
      <c r="I986" s="316"/>
    </row>
    <row r="987" spans="1:9">
      <c r="A987" s="316"/>
      <c r="B987" s="316"/>
      <c r="C987" s="316"/>
      <c r="D987" s="316"/>
      <c r="E987" s="316"/>
      <c r="F987" s="316"/>
      <c r="G987" s="317"/>
      <c r="H987" s="317"/>
      <c r="I987" s="316"/>
    </row>
    <row r="988" spans="1:9">
      <c r="A988" s="316"/>
      <c r="B988" s="316"/>
      <c r="C988" s="316"/>
      <c r="D988" s="316"/>
      <c r="E988" s="316"/>
      <c r="F988" s="316"/>
      <c r="G988" s="317"/>
      <c r="H988" s="317"/>
      <c r="I988" s="316"/>
    </row>
    <row r="989" spans="1:9">
      <c r="A989" s="316"/>
      <c r="B989" s="316"/>
      <c r="C989" s="316"/>
      <c r="D989" s="316"/>
      <c r="E989" s="316"/>
      <c r="F989" s="316"/>
      <c r="G989" s="317"/>
      <c r="H989" s="317"/>
      <c r="I989" s="316"/>
    </row>
    <row r="990" spans="1:9">
      <c r="A990" s="316"/>
      <c r="B990" s="316"/>
      <c r="C990" s="316"/>
      <c r="D990" s="316"/>
      <c r="E990" s="316"/>
      <c r="F990" s="316"/>
      <c r="G990" s="317"/>
      <c r="H990" s="317"/>
      <c r="I990" s="316"/>
    </row>
    <row r="991" spans="1:9">
      <c r="A991" s="316"/>
      <c r="B991" s="316"/>
      <c r="C991" s="316"/>
      <c r="D991" s="316"/>
      <c r="E991" s="316"/>
      <c r="F991" s="316"/>
      <c r="G991" s="317"/>
      <c r="H991" s="317"/>
      <c r="I991" s="316"/>
    </row>
    <row r="992" spans="1:9">
      <c r="A992" s="316"/>
      <c r="B992" s="316"/>
      <c r="C992" s="316"/>
      <c r="D992" s="316"/>
      <c r="E992" s="316"/>
      <c r="F992" s="316"/>
      <c r="G992" s="317"/>
      <c r="H992" s="317"/>
      <c r="I992" s="316"/>
    </row>
    <row r="993" spans="1:9">
      <c r="A993" s="316"/>
      <c r="B993" s="316"/>
      <c r="C993" s="316"/>
      <c r="D993" s="316"/>
      <c r="E993" s="316"/>
      <c r="F993" s="316"/>
      <c r="G993" s="317"/>
      <c r="H993" s="317"/>
      <c r="I993" s="316"/>
    </row>
    <row r="994" spans="1:9">
      <c r="A994" s="316"/>
      <c r="B994" s="316"/>
      <c r="C994" s="316"/>
      <c r="D994" s="316"/>
      <c r="E994" s="316"/>
      <c r="F994" s="316"/>
      <c r="G994" s="317"/>
      <c r="H994" s="317"/>
      <c r="I994" s="316"/>
    </row>
    <row r="995" spans="1:9">
      <c r="A995" s="316"/>
      <c r="B995" s="316"/>
      <c r="C995" s="316"/>
      <c r="D995" s="316"/>
      <c r="E995" s="316"/>
      <c r="F995" s="316"/>
      <c r="G995" s="317"/>
      <c r="H995" s="317"/>
      <c r="I995" s="316"/>
    </row>
    <row r="996" spans="1:9">
      <c r="A996" s="316"/>
      <c r="B996" s="316"/>
      <c r="C996" s="316"/>
      <c r="D996" s="316"/>
      <c r="E996" s="316"/>
      <c r="F996" s="316"/>
      <c r="G996" s="317"/>
      <c r="H996" s="317"/>
      <c r="I996" s="316"/>
    </row>
    <row r="997" spans="1:9">
      <c r="A997" s="316"/>
      <c r="B997" s="316"/>
      <c r="C997" s="316"/>
      <c r="D997" s="316"/>
      <c r="E997" s="316"/>
      <c r="F997" s="316"/>
      <c r="G997" s="317"/>
      <c r="H997" s="317"/>
      <c r="I997" s="316"/>
    </row>
    <row r="998" spans="1:9">
      <c r="A998" s="316"/>
      <c r="B998" s="316"/>
      <c r="C998" s="316"/>
      <c r="D998" s="316"/>
      <c r="E998" s="316"/>
      <c r="F998" s="316"/>
      <c r="G998" s="317"/>
      <c r="H998" s="317"/>
      <c r="I998" s="316"/>
    </row>
    <row r="999" spans="1:9">
      <c r="A999" s="316"/>
      <c r="B999" s="316"/>
      <c r="C999" s="316"/>
      <c r="D999" s="316"/>
      <c r="E999" s="316"/>
      <c r="F999" s="316"/>
      <c r="G999" s="317"/>
      <c r="H999" s="317"/>
      <c r="I999" s="316"/>
    </row>
    <row r="1000" spans="1:9">
      <c r="A1000" s="316"/>
      <c r="B1000" s="316"/>
      <c r="C1000" s="316"/>
      <c r="D1000" s="316"/>
      <c r="E1000" s="316"/>
      <c r="F1000" s="316"/>
      <c r="G1000" s="317"/>
      <c r="H1000" s="317"/>
      <c r="I1000" s="316"/>
    </row>
    <row r="1001" spans="1:9">
      <c r="A1001" s="316"/>
      <c r="B1001" s="316"/>
      <c r="C1001" s="316"/>
      <c r="D1001" s="316"/>
      <c r="E1001" s="316"/>
      <c r="F1001" s="316"/>
      <c r="G1001" s="317"/>
      <c r="H1001" s="317"/>
      <c r="I1001" s="316"/>
    </row>
    <row r="1002" spans="1:9">
      <c r="A1002" s="316"/>
      <c r="B1002" s="316"/>
      <c r="C1002" s="316"/>
      <c r="D1002" s="316"/>
      <c r="E1002" s="316"/>
      <c r="F1002" s="316"/>
      <c r="G1002" s="317"/>
      <c r="H1002" s="317"/>
      <c r="I1002" s="316"/>
    </row>
    <row r="1003" spans="1:9">
      <c r="A1003" s="316"/>
      <c r="B1003" s="316"/>
      <c r="C1003" s="316"/>
      <c r="D1003" s="316"/>
      <c r="E1003" s="316"/>
      <c r="F1003" s="316"/>
      <c r="G1003" s="317"/>
      <c r="H1003" s="317"/>
      <c r="I1003" s="316"/>
    </row>
    <row r="1004" spans="1:9">
      <c r="A1004" s="316"/>
      <c r="B1004" s="316"/>
      <c r="C1004" s="316"/>
      <c r="D1004" s="316"/>
      <c r="E1004" s="316"/>
      <c r="F1004" s="316"/>
      <c r="G1004" s="317"/>
      <c r="H1004" s="317"/>
      <c r="I1004" s="316"/>
    </row>
    <row r="1005" spans="1:9">
      <c r="A1005" s="316"/>
      <c r="B1005" s="316"/>
      <c r="C1005" s="316"/>
      <c r="D1005" s="316"/>
      <c r="E1005" s="316"/>
      <c r="F1005" s="316"/>
      <c r="G1005" s="317"/>
      <c r="H1005" s="317"/>
      <c r="I1005" s="316"/>
    </row>
    <row r="1006" spans="1:9">
      <c r="A1006" s="316"/>
      <c r="B1006" s="316"/>
      <c r="C1006" s="316"/>
      <c r="D1006" s="316"/>
      <c r="E1006" s="316"/>
      <c r="F1006" s="316"/>
      <c r="G1006" s="317"/>
      <c r="H1006" s="317"/>
      <c r="I1006" s="316"/>
    </row>
    <row r="1007" spans="1:9">
      <c r="A1007" s="316"/>
      <c r="B1007" s="316"/>
      <c r="C1007" s="316"/>
      <c r="D1007" s="316"/>
      <c r="E1007" s="316"/>
      <c r="F1007" s="316"/>
      <c r="G1007" s="317"/>
      <c r="H1007" s="317"/>
      <c r="I1007" s="316"/>
    </row>
    <row r="1008" spans="1:9">
      <c r="A1008" s="316"/>
      <c r="B1008" s="316"/>
      <c r="C1008" s="316"/>
      <c r="D1008" s="316"/>
      <c r="E1008" s="316"/>
      <c r="F1008" s="316"/>
      <c r="G1008" s="317"/>
      <c r="H1008" s="317"/>
      <c r="I1008" s="316"/>
    </row>
    <row r="1009" spans="1:9">
      <c r="A1009" s="316"/>
      <c r="B1009" s="316"/>
      <c r="C1009" s="316"/>
      <c r="D1009" s="316"/>
      <c r="E1009" s="316"/>
      <c r="F1009" s="316"/>
      <c r="G1009" s="317"/>
      <c r="H1009" s="317"/>
      <c r="I1009" s="316"/>
    </row>
    <row r="1010" spans="1:9">
      <c r="A1010" s="316"/>
      <c r="B1010" s="316"/>
      <c r="C1010" s="316"/>
      <c r="D1010" s="316"/>
      <c r="E1010" s="316"/>
      <c r="F1010" s="316"/>
      <c r="G1010" s="317"/>
      <c r="H1010" s="317"/>
      <c r="I1010" s="316"/>
    </row>
    <row r="1011" spans="1:9">
      <c r="A1011" s="316"/>
      <c r="B1011" s="316"/>
      <c r="C1011" s="316"/>
      <c r="D1011" s="316"/>
      <c r="E1011" s="316"/>
      <c r="F1011" s="316"/>
      <c r="G1011" s="317"/>
      <c r="H1011" s="317"/>
      <c r="I1011" s="316"/>
    </row>
    <row r="1012" spans="1:9">
      <c r="A1012" s="316"/>
      <c r="B1012" s="316"/>
      <c r="C1012" s="316"/>
      <c r="D1012" s="316"/>
      <c r="E1012" s="316"/>
      <c r="F1012" s="316"/>
      <c r="G1012" s="317"/>
      <c r="H1012" s="317"/>
      <c r="I1012" s="316"/>
    </row>
    <row r="1013" spans="1:9">
      <c r="A1013" s="316"/>
      <c r="B1013" s="316"/>
      <c r="C1013" s="316"/>
      <c r="D1013" s="316"/>
      <c r="E1013" s="316"/>
      <c r="F1013" s="316"/>
      <c r="G1013" s="317"/>
      <c r="H1013" s="317"/>
      <c r="I1013" s="316"/>
    </row>
    <row r="1014" spans="1:9">
      <c r="A1014" s="316"/>
      <c r="B1014" s="316"/>
      <c r="C1014" s="316"/>
      <c r="D1014" s="316"/>
      <c r="E1014" s="316"/>
      <c r="F1014" s="316"/>
      <c r="G1014" s="317"/>
      <c r="H1014" s="317"/>
      <c r="I1014" s="316"/>
    </row>
    <row r="1015" spans="1:9">
      <c r="A1015" s="316"/>
      <c r="B1015" s="316"/>
      <c r="C1015" s="316"/>
      <c r="D1015" s="316"/>
      <c r="E1015" s="316"/>
      <c r="F1015" s="316"/>
      <c r="G1015" s="317"/>
      <c r="H1015" s="317"/>
      <c r="I1015" s="316"/>
    </row>
    <row r="1016" spans="1:9">
      <c r="A1016" s="316"/>
      <c r="B1016" s="316"/>
      <c r="C1016" s="316"/>
      <c r="D1016" s="316"/>
      <c r="E1016" s="316"/>
      <c r="F1016" s="316"/>
      <c r="G1016" s="317"/>
      <c r="H1016" s="317"/>
      <c r="I1016" s="316"/>
    </row>
    <row r="1017" spans="1:9">
      <c r="A1017" s="316"/>
      <c r="B1017" s="316"/>
      <c r="C1017" s="316"/>
      <c r="D1017" s="316"/>
      <c r="E1017" s="316"/>
      <c r="F1017" s="316"/>
      <c r="G1017" s="317"/>
      <c r="H1017" s="317"/>
      <c r="I1017" s="316"/>
    </row>
    <row r="1018" spans="1:9">
      <c r="A1018" s="316"/>
      <c r="B1018" s="316"/>
      <c r="C1018" s="316"/>
      <c r="D1018" s="316"/>
      <c r="E1018" s="316"/>
      <c r="F1018" s="316"/>
      <c r="G1018" s="317"/>
      <c r="H1018" s="317"/>
      <c r="I1018" s="316"/>
    </row>
    <row r="1019" spans="1:9">
      <c r="A1019" s="316"/>
      <c r="B1019" s="316"/>
      <c r="C1019" s="316"/>
      <c r="D1019" s="316"/>
      <c r="E1019" s="316"/>
      <c r="F1019" s="316"/>
      <c r="G1019" s="317"/>
      <c r="H1019" s="317"/>
      <c r="I1019" s="316"/>
    </row>
    <row r="1020" spans="1:9">
      <c r="A1020" s="316"/>
      <c r="B1020" s="316"/>
      <c r="C1020" s="316"/>
      <c r="D1020" s="316"/>
      <c r="E1020" s="316"/>
      <c r="F1020" s="316"/>
      <c r="G1020" s="317"/>
      <c r="H1020" s="317"/>
      <c r="I1020" s="316"/>
    </row>
    <row r="1021" spans="1:9">
      <c r="A1021" s="316"/>
      <c r="B1021" s="316"/>
      <c r="C1021" s="316"/>
      <c r="D1021" s="316"/>
      <c r="E1021" s="316"/>
      <c r="F1021" s="316"/>
      <c r="G1021" s="317"/>
      <c r="H1021" s="317"/>
      <c r="I1021" s="316"/>
    </row>
    <row r="1022" spans="1:9">
      <c r="A1022" s="316"/>
      <c r="B1022" s="316"/>
      <c r="C1022" s="316"/>
      <c r="D1022" s="316"/>
      <c r="E1022" s="316"/>
      <c r="F1022" s="316"/>
      <c r="G1022" s="317"/>
      <c r="H1022" s="317"/>
      <c r="I1022" s="316"/>
    </row>
    <row r="1023" spans="1:9">
      <c r="A1023" s="316"/>
      <c r="B1023" s="316"/>
      <c r="C1023" s="316"/>
      <c r="D1023" s="316"/>
      <c r="E1023" s="316"/>
      <c r="F1023" s="316"/>
      <c r="G1023" s="317"/>
      <c r="H1023" s="317"/>
      <c r="I1023" s="316"/>
    </row>
    <row r="1024" spans="1:9">
      <c r="A1024" s="316"/>
      <c r="B1024" s="316"/>
      <c r="C1024" s="316"/>
      <c r="D1024" s="316"/>
      <c r="E1024" s="316"/>
      <c r="F1024" s="316"/>
      <c r="G1024" s="317"/>
      <c r="H1024" s="317"/>
      <c r="I1024" s="316"/>
    </row>
    <row r="1025" spans="1:9">
      <c r="A1025" s="316"/>
      <c r="B1025" s="316"/>
      <c r="C1025" s="316"/>
      <c r="D1025" s="316"/>
      <c r="E1025" s="316"/>
      <c r="F1025" s="316"/>
      <c r="G1025" s="317"/>
      <c r="H1025" s="317"/>
      <c r="I1025" s="316"/>
    </row>
    <row r="1026" spans="1:9">
      <c r="A1026" s="316"/>
      <c r="B1026" s="316"/>
      <c r="C1026" s="316"/>
      <c r="D1026" s="316"/>
      <c r="E1026" s="316"/>
      <c r="F1026" s="316"/>
      <c r="G1026" s="317"/>
      <c r="H1026" s="317"/>
      <c r="I1026" s="316"/>
    </row>
    <row r="1027" spans="1:9">
      <c r="A1027" s="316"/>
      <c r="B1027" s="316"/>
      <c r="C1027" s="316"/>
      <c r="D1027" s="316"/>
      <c r="E1027" s="316"/>
      <c r="F1027" s="316"/>
      <c r="G1027" s="317"/>
      <c r="H1027" s="317"/>
      <c r="I1027" s="316"/>
    </row>
    <row r="1028" spans="1:9">
      <c r="A1028" s="316"/>
      <c r="B1028" s="316"/>
      <c r="C1028" s="316"/>
      <c r="D1028" s="316"/>
      <c r="E1028" s="316"/>
      <c r="F1028" s="316"/>
      <c r="G1028" s="317"/>
      <c r="H1028" s="317"/>
      <c r="I1028" s="316"/>
    </row>
    <row r="1029" spans="1:9">
      <c r="A1029" s="316"/>
      <c r="B1029" s="316"/>
      <c r="C1029" s="316"/>
      <c r="D1029" s="316"/>
      <c r="E1029" s="316"/>
      <c r="F1029" s="316"/>
      <c r="G1029" s="317"/>
      <c r="H1029" s="317"/>
      <c r="I1029" s="316"/>
    </row>
    <row r="1030" spans="1:9">
      <c r="A1030" s="316"/>
      <c r="B1030" s="316"/>
      <c r="C1030" s="316"/>
      <c r="D1030" s="316"/>
      <c r="E1030" s="316"/>
      <c r="F1030" s="316"/>
      <c r="G1030" s="317"/>
      <c r="H1030" s="317"/>
      <c r="I1030" s="316"/>
    </row>
    <row r="1031" spans="1:9">
      <c r="A1031" s="316"/>
      <c r="B1031" s="316"/>
      <c r="C1031" s="316"/>
      <c r="D1031" s="316"/>
      <c r="E1031" s="316"/>
      <c r="F1031" s="316"/>
      <c r="G1031" s="317"/>
      <c r="H1031" s="317"/>
      <c r="I1031" s="316"/>
    </row>
    <row r="1032" spans="1:9">
      <c r="A1032" s="316"/>
      <c r="B1032" s="316"/>
      <c r="C1032" s="316"/>
      <c r="D1032" s="316"/>
      <c r="E1032" s="316"/>
      <c r="F1032" s="316"/>
      <c r="G1032" s="317"/>
      <c r="H1032" s="317"/>
      <c r="I1032" s="316"/>
    </row>
    <row r="1033" spans="1:9">
      <c r="A1033" s="316"/>
      <c r="B1033" s="316"/>
      <c r="C1033" s="316"/>
      <c r="D1033" s="316"/>
      <c r="E1033" s="316"/>
      <c r="F1033" s="316"/>
      <c r="G1033" s="317"/>
      <c r="H1033" s="317"/>
      <c r="I1033" s="316"/>
    </row>
    <row r="1034" spans="1:9">
      <c r="A1034" s="316"/>
      <c r="B1034" s="316"/>
      <c r="C1034" s="316"/>
      <c r="D1034" s="316"/>
      <c r="E1034" s="316"/>
      <c r="F1034" s="316"/>
      <c r="G1034" s="317"/>
      <c r="H1034" s="317"/>
      <c r="I1034" s="316"/>
    </row>
    <row r="1035" spans="1:9">
      <c r="A1035" s="316"/>
      <c r="B1035" s="316"/>
      <c r="C1035" s="316"/>
      <c r="D1035" s="316"/>
      <c r="E1035" s="316"/>
      <c r="F1035" s="316"/>
      <c r="G1035" s="317"/>
      <c r="H1035" s="317"/>
      <c r="I1035" s="316"/>
    </row>
    <row r="1036" spans="1:9">
      <c r="A1036" s="316"/>
      <c r="B1036" s="316"/>
      <c r="C1036" s="316"/>
      <c r="D1036" s="316"/>
      <c r="E1036" s="316"/>
      <c r="F1036" s="316"/>
      <c r="G1036" s="317"/>
      <c r="H1036" s="317"/>
      <c r="I1036" s="316"/>
    </row>
    <row r="1037" spans="1:9">
      <c r="A1037" s="316"/>
      <c r="B1037" s="316"/>
      <c r="C1037" s="316"/>
      <c r="D1037" s="316"/>
      <c r="E1037" s="316"/>
      <c r="F1037" s="316"/>
      <c r="G1037" s="317"/>
      <c r="H1037" s="317"/>
      <c r="I1037" s="316"/>
    </row>
    <row r="1038" spans="1:9">
      <c r="A1038" s="316"/>
      <c r="B1038" s="316"/>
      <c r="C1038" s="316"/>
      <c r="D1038" s="316"/>
      <c r="E1038" s="316"/>
      <c r="F1038" s="316"/>
      <c r="G1038" s="317"/>
      <c r="H1038" s="317"/>
      <c r="I1038" s="316"/>
    </row>
    <row r="1039" spans="1:9">
      <c r="A1039" s="316"/>
      <c r="B1039" s="316"/>
      <c r="C1039" s="316"/>
      <c r="D1039" s="316"/>
      <c r="E1039" s="316"/>
      <c r="F1039" s="316"/>
      <c r="G1039" s="317"/>
      <c r="H1039" s="317"/>
      <c r="I1039" s="316"/>
    </row>
    <row r="1040" spans="1:9">
      <c r="A1040" s="316"/>
      <c r="B1040" s="316"/>
      <c r="C1040" s="316"/>
      <c r="D1040" s="316"/>
      <c r="E1040" s="316"/>
      <c r="F1040" s="316"/>
      <c r="G1040" s="317"/>
      <c r="H1040" s="317"/>
      <c r="I1040" s="316"/>
    </row>
    <row r="1041" spans="1:9">
      <c r="A1041" s="316"/>
      <c r="B1041" s="316"/>
      <c r="C1041" s="316"/>
      <c r="D1041" s="316"/>
      <c r="E1041" s="316"/>
      <c r="F1041" s="316"/>
      <c r="G1041" s="317"/>
      <c r="H1041" s="317"/>
      <c r="I1041" s="316"/>
    </row>
    <row r="1042" spans="1:9">
      <c r="A1042" s="316"/>
      <c r="B1042" s="316"/>
      <c r="C1042" s="316"/>
      <c r="D1042" s="316"/>
      <c r="E1042" s="316"/>
      <c r="F1042" s="316"/>
      <c r="G1042" s="317"/>
      <c r="H1042" s="317"/>
      <c r="I1042" s="316"/>
    </row>
    <row r="1043" spans="1:9">
      <c r="A1043" s="316"/>
      <c r="B1043" s="316"/>
      <c r="C1043" s="316"/>
      <c r="D1043" s="316"/>
      <c r="E1043" s="316"/>
      <c r="F1043" s="316"/>
      <c r="G1043" s="317"/>
      <c r="H1043" s="317"/>
      <c r="I1043" s="316"/>
    </row>
    <row r="1044" spans="1:9">
      <c r="A1044" s="316"/>
      <c r="B1044" s="316"/>
      <c r="C1044" s="316"/>
      <c r="D1044" s="316"/>
      <c r="E1044" s="316"/>
      <c r="F1044" s="316"/>
      <c r="G1044" s="317"/>
      <c r="H1044" s="317"/>
      <c r="I1044" s="316"/>
    </row>
    <row r="1045" spans="1:9">
      <c r="A1045" s="316"/>
      <c r="B1045" s="316"/>
      <c r="C1045" s="316"/>
      <c r="D1045" s="316"/>
      <c r="E1045" s="316"/>
      <c r="F1045" s="316"/>
      <c r="G1045" s="317"/>
      <c r="H1045" s="317"/>
      <c r="I1045" s="316"/>
    </row>
    <row r="1046" spans="1:9">
      <c r="A1046" s="316"/>
      <c r="B1046" s="316"/>
      <c r="C1046" s="316"/>
      <c r="D1046" s="316"/>
      <c r="E1046" s="316"/>
      <c r="F1046" s="316"/>
      <c r="G1046" s="317"/>
      <c r="H1046" s="317"/>
      <c r="I1046" s="316"/>
    </row>
    <row r="1047" spans="1:9">
      <c r="A1047" s="316"/>
      <c r="B1047" s="316"/>
      <c r="C1047" s="316"/>
      <c r="D1047" s="316"/>
      <c r="E1047" s="316"/>
      <c r="F1047" s="316"/>
      <c r="G1047" s="317"/>
      <c r="H1047" s="317"/>
      <c r="I1047" s="316"/>
    </row>
    <row r="1048" spans="1:9">
      <c r="A1048" s="316"/>
      <c r="B1048" s="316"/>
      <c r="C1048" s="316"/>
      <c r="D1048" s="316"/>
      <c r="E1048" s="316"/>
      <c r="F1048" s="316"/>
      <c r="G1048" s="317"/>
      <c r="H1048" s="317"/>
      <c r="I1048" s="316"/>
    </row>
    <row r="1049" spans="1:9">
      <c r="A1049" s="316"/>
      <c r="B1049" s="316"/>
      <c r="C1049" s="316"/>
      <c r="D1049" s="316"/>
      <c r="E1049" s="316"/>
      <c r="F1049" s="316"/>
      <c r="G1049" s="317"/>
      <c r="H1049" s="317"/>
      <c r="I1049" s="316"/>
    </row>
    <row r="1050" spans="1:9">
      <c r="A1050" s="316"/>
      <c r="B1050" s="316"/>
      <c r="C1050" s="316"/>
      <c r="D1050" s="316"/>
      <c r="E1050" s="316"/>
      <c r="F1050" s="316"/>
      <c r="G1050" s="317"/>
      <c r="H1050" s="317"/>
      <c r="I1050" s="316"/>
    </row>
    <row r="1051" spans="1:9">
      <c r="A1051" s="316"/>
      <c r="B1051" s="316"/>
      <c r="C1051" s="316"/>
      <c r="D1051" s="316"/>
      <c r="E1051" s="316"/>
      <c r="F1051" s="316"/>
      <c r="G1051" s="317"/>
      <c r="H1051" s="317"/>
      <c r="I1051" s="316"/>
    </row>
    <row r="1052" spans="1:9">
      <c r="A1052" s="316"/>
      <c r="B1052" s="316"/>
      <c r="C1052" s="316"/>
      <c r="D1052" s="316"/>
      <c r="E1052" s="316"/>
      <c r="F1052" s="316"/>
      <c r="G1052" s="317"/>
      <c r="H1052" s="317"/>
      <c r="I1052" s="316"/>
    </row>
    <row r="1053" spans="1:9">
      <c r="A1053" s="316"/>
      <c r="B1053" s="316"/>
      <c r="C1053" s="316"/>
      <c r="D1053" s="316"/>
      <c r="E1053" s="316"/>
      <c r="F1053" s="316"/>
      <c r="G1053" s="317"/>
      <c r="H1053" s="317"/>
      <c r="I1053" s="316"/>
    </row>
    <row r="1054" spans="1:9">
      <c r="A1054" s="316"/>
      <c r="B1054" s="316"/>
      <c r="C1054" s="316"/>
      <c r="D1054" s="316"/>
      <c r="E1054" s="316"/>
      <c r="F1054" s="316"/>
      <c r="G1054" s="317"/>
      <c r="H1054" s="317"/>
      <c r="I1054" s="316"/>
    </row>
    <row r="1055" spans="1:9">
      <c r="A1055" s="316"/>
      <c r="B1055" s="316"/>
      <c r="C1055" s="316"/>
      <c r="D1055" s="316"/>
      <c r="E1055" s="316"/>
      <c r="F1055" s="316"/>
      <c r="G1055" s="317"/>
      <c r="H1055" s="317"/>
      <c r="I1055" s="316"/>
    </row>
    <row r="1056" spans="1:9">
      <c r="A1056" s="316"/>
      <c r="B1056" s="316"/>
      <c r="C1056" s="316"/>
      <c r="D1056" s="316"/>
      <c r="E1056" s="316"/>
      <c r="F1056" s="316"/>
      <c r="G1056" s="317"/>
      <c r="H1056" s="317"/>
      <c r="I1056" s="316"/>
    </row>
    <row r="1057" spans="1:9">
      <c r="A1057" s="316"/>
      <c r="B1057" s="316"/>
      <c r="C1057" s="316"/>
      <c r="D1057" s="316"/>
      <c r="E1057" s="316"/>
      <c r="F1057" s="316"/>
      <c r="G1057" s="317"/>
      <c r="H1057" s="317"/>
      <c r="I1057" s="316"/>
    </row>
    <row r="1058" spans="1:9">
      <c r="A1058" s="316"/>
      <c r="B1058" s="316"/>
      <c r="C1058" s="316"/>
      <c r="D1058" s="316"/>
      <c r="E1058" s="316"/>
      <c r="F1058" s="316"/>
      <c r="G1058" s="317"/>
      <c r="H1058" s="317"/>
      <c r="I1058" s="316"/>
    </row>
    <row r="1059" spans="1:9">
      <c r="A1059" s="316"/>
      <c r="B1059" s="316"/>
      <c r="C1059" s="316"/>
      <c r="D1059" s="316"/>
      <c r="E1059" s="316"/>
      <c r="F1059" s="316"/>
      <c r="G1059" s="317"/>
      <c r="H1059" s="317"/>
      <c r="I1059" s="316"/>
    </row>
    <row r="1060" spans="1:9">
      <c r="A1060" s="316"/>
      <c r="B1060" s="316"/>
      <c r="C1060" s="316"/>
      <c r="D1060" s="316"/>
      <c r="E1060" s="316"/>
      <c r="F1060" s="316"/>
      <c r="G1060" s="317"/>
      <c r="H1060" s="317"/>
      <c r="I1060" s="316"/>
    </row>
    <row r="1061" spans="1:9">
      <c r="A1061" s="316"/>
      <c r="B1061" s="316"/>
      <c r="C1061" s="316"/>
      <c r="D1061" s="316"/>
      <c r="E1061" s="316"/>
      <c r="F1061" s="316"/>
      <c r="G1061" s="317"/>
      <c r="H1061" s="317"/>
      <c r="I1061" s="316"/>
    </row>
    <row r="1062" spans="1:9">
      <c r="A1062" s="316"/>
      <c r="B1062" s="316"/>
      <c r="C1062" s="316"/>
      <c r="D1062" s="316"/>
      <c r="E1062" s="316"/>
      <c r="F1062" s="316"/>
      <c r="G1062" s="317"/>
      <c r="H1062" s="317"/>
      <c r="I1062" s="316"/>
    </row>
    <row r="1063" spans="1:9">
      <c r="A1063" s="316"/>
      <c r="B1063" s="316"/>
      <c r="C1063" s="316"/>
      <c r="D1063" s="316"/>
      <c r="E1063" s="316"/>
      <c r="F1063" s="316"/>
      <c r="G1063" s="317"/>
      <c r="H1063" s="317"/>
      <c r="I1063" s="316"/>
    </row>
    <row r="1064" spans="1:9">
      <c r="A1064" s="316"/>
      <c r="B1064" s="316"/>
      <c r="C1064" s="316"/>
      <c r="D1064" s="316"/>
      <c r="E1064" s="316"/>
      <c r="F1064" s="316"/>
      <c r="G1064" s="317"/>
      <c r="H1064" s="317"/>
      <c r="I1064" s="316"/>
    </row>
    <row r="1065" spans="1:9">
      <c r="A1065" s="316"/>
      <c r="B1065" s="316"/>
      <c r="C1065" s="316"/>
      <c r="D1065" s="316"/>
      <c r="E1065" s="316"/>
      <c r="F1065" s="316"/>
      <c r="G1065" s="317"/>
      <c r="H1065" s="317"/>
      <c r="I1065" s="316"/>
    </row>
    <row r="1066" spans="1:9">
      <c r="A1066" s="316"/>
      <c r="B1066" s="316"/>
      <c r="C1066" s="316"/>
      <c r="D1066" s="316"/>
      <c r="E1066" s="316"/>
      <c r="F1066" s="316"/>
      <c r="G1066" s="317"/>
      <c r="H1066" s="317"/>
      <c r="I1066" s="316"/>
    </row>
    <row r="1067" spans="1:9">
      <c r="A1067" s="316"/>
      <c r="B1067" s="316"/>
      <c r="C1067" s="316"/>
      <c r="D1067" s="316"/>
      <c r="E1067" s="316"/>
      <c r="F1067" s="316"/>
      <c r="G1067" s="317"/>
      <c r="H1067" s="317"/>
      <c r="I1067" s="316"/>
    </row>
    <row r="1068" spans="1:9">
      <c r="A1068" s="316"/>
      <c r="B1068" s="316"/>
      <c r="C1068" s="316"/>
      <c r="D1068" s="316"/>
      <c r="E1068" s="316"/>
      <c r="F1068" s="316"/>
      <c r="G1068" s="317"/>
      <c r="H1068" s="317"/>
      <c r="I1068" s="316"/>
    </row>
    <row r="1069" spans="1:9">
      <c r="A1069" s="316"/>
      <c r="B1069" s="316"/>
      <c r="C1069" s="316"/>
      <c r="D1069" s="316"/>
      <c r="E1069" s="316"/>
      <c r="F1069" s="316"/>
      <c r="G1069" s="317"/>
      <c r="H1069" s="317"/>
      <c r="I1069" s="316"/>
    </row>
    <row r="1070" spans="1:9">
      <c r="A1070" s="316"/>
      <c r="B1070" s="316"/>
      <c r="C1070" s="316"/>
      <c r="D1070" s="316"/>
      <c r="E1070" s="316"/>
      <c r="F1070" s="316"/>
      <c r="G1070" s="317"/>
      <c r="H1070" s="317"/>
      <c r="I1070" s="316"/>
    </row>
    <row r="1071" spans="1:9">
      <c r="A1071" s="316"/>
      <c r="B1071" s="316"/>
      <c r="C1071" s="316"/>
      <c r="D1071" s="316"/>
      <c r="E1071" s="316"/>
      <c r="F1071" s="316"/>
      <c r="G1071" s="317"/>
      <c r="H1071" s="317"/>
      <c r="I1071" s="316"/>
    </row>
    <row r="1072" spans="1:9">
      <c r="A1072" s="316"/>
      <c r="B1072" s="316"/>
      <c r="C1072" s="316"/>
      <c r="D1072" s="316"/>
      <c r="E1072" s="316"/>
      <c r="F1072" s="316"/>
      <c r="G1072" s="317"/>
      <c r="H1072" s="317"/>
      <c r="I1072" s="316"/>
    </row>
    <row r="1073" spans="1:9">
      <c r="A1073" s="316"/>
      <c r="B1073" s="316"/>
      <c r="C1073" s="316"/>
      <c r="D1073" s="316"/>
      <c r="E1073" s="316"/>
      <c r="F1073" s="316"/>
      <c r="G1073" s="317"/>
      <c r="H1073" s="317"/>
      <c r="I1073" s="316"/>
    </row>
    <row r="1074" spans="1:9">
      <c r="A1074" s="316"/>
      <c r="B1074" s="316"/>
      <c r="C1074" s="316"/>
      <c r="D1074" s="316"/>
      <c r="E1074" s="316"/>
      <c r="F1074" s="316"/>
      <c r="G1074" s="317"/>
      <c r="H1074" s="317"/>
      <c r="I1074" s="316"/>
    </row>
    <row r="1075" spans="1:9">
      <c r="A1075" s="316"/>
      <c r="B1075" s="316"/>
      <c r="C1075" s="316"/>
      <c r="D1075" s="316"/>
      <c r="E1075" s="316"/>
      <c r="F1075" s="316"/>
      <c r="G1075" s="317"/>
      <c r="H1075" s="317"/>
      <c r="I1075" s="316"/>
    </row>
    <row r="1076" spans="1:9">
      <c r="A1076" s="316"/>
      <c r="B1076" s="316"/>
      <c r="C1076" s="316"/>
      <c r="D1076" s="316"/>
      <c r="E1076" s="316"/>
      <c r="F1076" s="316"/>
      <c r="G1076" s="317"/>
      <c r="H1076" s="317"/>
      <c r="I1076" s="316"/>
    </row>
    <row r="1077" spans="1:9">
      <c r="A1077" s="316"/>
      <c r="B1077" s="316"/>
      <c r="C1077" s="316"/>
      <c r="D1077" s="316"/>
      <c r="E1077" s="316"/>
      <c r="F1077" s="316"/>
      <c r="G1077" s="317"/>
      <c r="H1077" s="317"/>
      <c r="I1077" s="316"/>
    </row>
    <row r="1078" spans="1:9">
      <c r="A1078" s="316"/>
      <c r="B1078" s="316"/>
      <c r="C1078" s="316"/>
      <c r="D1078" s="316"/>
      <c r="E1078" s="316"/>
      <c r="F1078" s="316"/>
      <c r="G1078" s="317"/>
      <c r="H1078" s="317"/>
      <c r="I1078" s="316"/>
    </row>
    <row r="1079" spans="1:9">
      <c r="A1079" s="316"/>
      <c r="B1079" s="316"/>
      <c r="C1079" s="316"/>
      <c r="D1079" s="316"/>
      <c r="E1079" s="316"/>
      <c r="F1079" s="316"/>
      <c r="G1079" s="317"/>
      <c r="H1079" s="317"/>
      <c r="I1079" s="316"/>
    </row>
    <row r="1080" spans="1:9">
      <c r="A1080" s="316"/>
      <c r="B1080" s="316"/>
      <c r="C1080" s="316"/>
      <c r="D1080" s="316"/>
      <c r="E1080" s="316"/>
      <c r="F1080" s="316"/>
      <c r="G1080" s="317"/>
      <c r="H1080" s="317"/>
      <c r="I1080" s="316"/>
    </row>
    <row r="1081" spans="1:9">
      <c r="A1081" s="316"/>
      <c r="B1081" s="316"/>
      <c r="C1081" s="316"/>
      <c r="D1081" s="316"/>
      <c r="E1081" s="316"/>
      <c r="F1081" s="316"/>
      <c r="G1081" s="317"/>
      <c r="H1081" s="317"/>
      <c r="I1081" s="316"/>
    </row>
    <row r="1082" spans="1:9">
      <c r="A1082" s="316"/>
      <c r="B1082" s="316"/>
      <c r="C1082" s="316"/>
      <c r="D1082" s="316"/>
      <c r="E1082" s="316"/>
      <c r="F1082" s="316"/>
      <c r="G1082" s="317"/>
      <c r="H1082" s="317"/>
      <c r="I1082" s="316"/>
    </row>
    <row r="1083" spans="1:9">
      <c r="A1083" s="316"/>
      <c r="B1083" s="316"/>
      <c r="C1083" s="316"/>
      <c r="D1083" s="316"/>
      <c r="E1083" s="316"/>
      <c r="F1083" s="316"/>
      <c r="G1083" s="317"/>
      <c r="H1083" s="317"/>
      <c r="I1083" s="316"/>
    </row>
    <row r="1084" spans="1:9">
      <c r="A1084" s="316"/>
      <c r="B1084" s="316"/>
      <c r="C1084" s="316"/>
      <c r="D1084" s="316"/>
      <c r="E1084" s="316"/>
      <c r="F1084" s="316"/>
      <c r="G1084" s="317"/>
      <c r="H1084" s="317"/>
      <c r="I1084" s="316"/>
    </row>
    <row r="1085" spans="1:9">
      <c r="A1085" s="316"/>
      <c r="B1085" s="316"/>
      <c r="C1085" s="316"/>
      <c r="D1085" s="316"/>
      <c r="E1085" s="316"/>
      <c r="F1085" s="316"/>
      <c r="G1085" s="317"/>
      <c r="H1085" s="317"/>
      <c r="I1085" s="316"/>
    </row>
    <row r="1086" spans="1:9">
      <c r="A1086" s="316"/>
      <c r="B1086" s="316"/>
      <c r="C1086" s="316"/>
      <c r="D1086" s="316"/>
      <c r="E1086" s="316"/>
      <c r="F1086" s="316"/>
      <c r="G1086" s="317"/>
      <c r="H1086" s="317"/>
      <c r="I1086" s="316"/>
    </row>
    <row r="1087" spans="1:9">
      <c r="A1087" s="316"/>
      <c r="B1087" s="316"/>
      <c r="C1087" s="316"/>
      <c r="D1087" s="316"/>
      <c r="E1087" s="316"/>
      <c r="F1087" s="316"/>
      <c r="G1087" s="317"/>
      <c r="H1087" s="317"/>
      <c r="I1087" s="316"/>
    </row>
    <row r="1088" spans="1:9">
      <c r="A1088" s="316"/>
      <c r="B1088" s="316"/>
      <c r="C1088" s="316"/>
      <c r="D1088" s="316"/>
      <c r="E1088" s="316"/>
      <c r="F1088" s="316"/>
      <c r="G1088" s="317"/>
      <c r="H1088" s="317"/>
      <c r="I1088" s="316"/>
    </row>
    <row r="1089" spans="1:9">
      <c r="A1089" s="316"/>
      <c r="B1089" s="316"/>
      <c r="C1089" s="316"/>
      <c r="D1089" s="316"/>
      <c r="E1089" s="316"/>
      <c r="F1089" s="316"/>
      <c r="G1089" s="317"/>
      <c r="H1089" s="317"/>
      <c r="I1089" s="316"/>
    </row>
    <row r="1090" spans="1:9">
      <c r="A1090" s="316"/>
      <c r="B1090" s="316"/>
      <c r="C1090" s="316"/>
      <c r="D1090" s="316"/>
      <c r="E1090" s="316"/>
      <c r="F1090" s="316"/>
      <c r="G1090" s="317"/>
      <c r="H1090" s="317"/>
      <c r="I1090" s="316"/>
    </row>
    <row r="1091" spans="1:9">
      <c r="A1091" s="316"/>
      <c r="B1091" s="316"/>
      <c r="C1091" s="316"/>
      <c r="D1091" s="316"/>
      <c r="E1091" s="316"/>
      <c r="F1091" s="316"/>
      <c r="G1091" s="317"/>
      <c r="H1091" s="317"/>
      <c r="I1091" s="316"/>
    </row>
    <row r="1092" spans="1:9">
      <c r="A1092" s="316"/>
      <c r="B1092" s="316"/>
      <c r="C1092" s="316"/>
      <c r="D1092" s="316"/>
      <c r="E1092" s="316"/>
      <c r="F1092" s="316"/>
      <c r="G1092" s="317"/>
      <c r="H1092" s="317"/>
      <c r="I1092" s="316"/>
    </row>
    <row r="1093" spans="1:9">
      <c r="A1093" s="316"/>
      <c r="B1093" s="316"/>
      <c r="C1093" s="316"/>
      <c r="D1093" s="316"/>
      <c r="E1093" s="316"/>
      <c r="F1093" s="316"/>
      <c r="G1093" s="317"/>
      <c r="H1093" s="317"/>
      <c r="I1093" s="316"/>
    </row>
    <row r="1094" spans="1:9">
      <c r="A1094" s="316"/>
      <c r="B1094" s="316"/>
      <c r="C1094" s="316"/>
      <c r="D1094" s="316"/>
      <c r="E1094" s="316"/>
      <c r="F1094" s="316"/>
      <c r="G1094" s="317"/>
      <c r="H1094" s="317"/>
      <c r="I1094" s="316"/>
    </row>
    <row r="1095" spans="1:9">
      <c r="A1095" s="316"/>
      <c r="B1095" s="316"/>
      <c r="C1095" s="316"/>
      <c r="D1095" s="316"/>
      <c r="E1095" s="316"/>
      <c r="F1095" s="316"/>
      <c r="G1095" s="317"/>
      <c r="H1095" s="317"/>
      <c r="I1095" s="316"/>
    </row>
    <row r="1096" spans="1:9">
      <c r="A1096" s="316"/>
      <c r="B1096" s="316"/>
      <c r="C1096" s="316"/>
      <c r="D1096" s="316"/>
      <c r="E1096" s="316"/>
      <c r="F1096" s="316"/>
      <c r="G1096" s="317"/>
      <c r="H1096" s="317"/>
      <c r="I1096" s="316"/>
    </row>
    <row r="1097" spans="1:9">
      <c r="A1097" s="316"/>
      <c r="B1097" s="316"/>
      <c r="C1097" s="316"/>
      <c r="D1097" s="316"/>
      <c r="E1097" s="316"/>
      <c r="F1097" s="316"/>
      <c r="G1097" s="317"/>
      <c r="H1097" s="317"/>
      <c r="I1097" s="316"/>
    </row>
    <row r="1098" spans="1:9">
      <c r="A1098" s="316"/>
      <c r="B1098" s="316"/>
      <c r="C1098" s="316"/>
      <c r="D1098" s="316"/>
      <c r="E1098" s="316"/>
      <c r="F1098" s="316"/>
      <c r="G1098" s="317"/>
      <c r="H1098" s="317"/>
      <c r="I1098" s="316"/>
    </row>
    <row r="1099" spans="1:9">
      <c r="A1099" s="316"/>
      <c r="B1099" s="316"/>
      <c r="C1099" s="316"/>
      <c r="D1099" s="316"/>
      <c r="E1099" s="316"/>
      <c r="F1099" s="316"/>
      <c r="G1099" s="317"/>
      <c r="H1099" s="317"/>
      <c r="I1099" s="316"/>
    </row>
    <row r="1100" spans="1:9">
      <c r="A1100" s="316"/>
      <c r="B1100" s="316"/>
      <c r="C1100" s="316"/>
      <c r="D1100" s="316"/>
      <c r="E1100" s="316"/>
      <c r="F1100" s="316"/>
      <c r="G1100" s="317"/>
      <c r="H1100" s="317"/>
      <c r="I1100" s="316"/>
    </row>
    <row r="1101" spans="1:9">
      <c r="A1101" s="316"/>
      <c r="B1101" s="316"/>
      <c r="C1101" s="316"/>
      <c r="D1101" s="316"/>
      <c r="E1101" s="316"/>
      <c r="F1101" s="316"/>
      <c r="G1101" s="317"/>
      <c r="H1101" s="317"/>
      <c r="I1101" s="316"/>
    </row>
    <row r="1102" spans="1:9">
      <c r="A1102" s="316"/>
      <c r="B1102" s="316"/>
      <c r="C1102" s="316"/>
      <c r="D1102" s="316"/>
      <c r="E1102" s="316"/>
      <c r="F1102" s="316"/>
      <c r="G1102" s="317"/>
      <c r="H1102" s="317"/>
      <c r="I1102" s="316"/>
    </row>
    <row r="1103" spans="1:9">
      <c r="A1103" s="316"/>
      <c r="B1103" s="316"/>
      <c r="C1103" s="316"/>
      <c r="D1103" s="316"/>
      <c r="E1103" s="316"/>
      <c r="F1103" s="316"/>
      <c r="G1103" s="317"/>
      <c r="H1103" s="317"/>
      <c r="I1103" s="316"/>
    </row>
    <row r="1104" spans="1:9">
      <c r="A1104" s="316"/>
      <c r="B1104" s="316"/>
      <c r="C1104" s="316"/>
      <c r="D1104" s="316"/>
      <c r="E1104" s="316"/>
      <c r="F1104" s="316"/>
      <c r="G1104" s="317"/>
      <c r="H1104" s="317"/>
      <c r="I1104" s="316"/>
    </row>
    <row r="1105" spans="1:9">
      <c r="A1105" s="316"/>
      <c r="B1105" s="316"/>
      <c r="C1105" s="316"/>
      <c r="D1105" s="316"/>
      <c r="E1105" s="316"/>
      <c r="F1105" s="316"/>
      <c r="G1105" s="317"/>
      <c r="H1105" s="317"/>
      <c r="I1105" s="316"/>
    </row>
    <row r="1106" spans="1:9">
      <c r="A1106" s="316"/>
      <c r="B1106" s="316"/>
      <c r="C1106" s="316"/>
      <c r="D1106" s="316"/>
      <c r="E1106" s="316"/>
      <c r="F1106" s="316"/>
      <c r="G1106" s="317"/>
      <c r="H1106" s="317"/>
      <c r="I1106" s="316"/>
    </row>
    <row r="1107" spans="1:9">
      <c r="A1107" s="316"/>
      <c r="B1107" s="316"/>
      <c r="C1107" s="316"/>
      <c r="D1107" s="316"/>
      <c r="E1107" s="316"/>
      <c r="F1107" s="316"/>
      <c r="G1107" s="317"/>
      <c r="H1107" s="317"/>
      <c r="I1107" s="316"/>
    </row>
    <row r="1108" spans="1:9">
      <c r="A1108" s="316"/>
      <c r="B1108" s="316"/>
      <c r="C1108" s="316"/>
      <c r="D1108" s="316"/>
      <c r="E1108" s="316"/>
      <c r="F1108" s="316"/>
      <c r="G1108" s="317"/>
      <c r="H1108" s="317"/>
      <c r="I1108" s="316"/>
    </row>
    <row r="1109" spans="1:9">
      <c r="A1109" s="316"/>
      <c r="B1109" s="316"/>
      <c r="C1109" s="316"/>
      <c r="D1109" s="316"/>
      <c r="E1109" s="316"/>
      <c r="F1109" s="316"/>
      <c r="G1109" s="317"/>
      <c r="H1109" s="317"/>
      <c r="I1109" s="316"/>
    </row>
    <row r="1110" spans="1:9">
      <c r="A1110" s="316"/>
      <c r="B1110" s="316"/>
      <c r="C1110" s="316"/>
      <c r="D1110" s="316"/>
      <c r="E1110" s="316"/>
      <c r="F1110" s="316"/>
      <c r="G1110" s="317"/>
      <c r="H1110" s="317"/>
      <c r="I1110" s="316"/>
    </row>
    <row r="1111" spans="1:9">
      <c r="A1111" s="316"/>
      <c r="B1111" s="316"/>
      <c r="C1111" s="316"/>
      <c r="D1111" s="316"/>
      <c r="E1111" s="316"/>
      <c r="F1111" s="316"/>
      <c r="G1111" s="317"/>
      <c r="H1111" s="317"/>
      <c r="I1111" s="316"/>
    </row>
    <row r="1112" spans="1:9">
      <c r="A1112" s="316"/>
      <c r="B1112" s="316"/>
      <c r="C1112" s="316"/>
      <c r="D1112" s="316"/>
      <c r="E1112" s="316"/>
      <c r="F1112" s="316"/>
      <c r="G1112" s="317"/>
      <c r="H1112" s="317"/>
      <c r="I1112" s="316"/>
    </row>
    <row r="1113" spans="1:9">
      <c r="A1113" s="316"/>
      <c r="B1113" s="316"/>
      <c r="C1113" s="316"/>
      <c r="D1113" s="316"/>
      <c r="E1113" s="316"/>
      <c r="F1113" s="316"/>
      <c r="G1113" s="317"/>
      <c r="H1113" s="317"/>
      <c r="I1113" s="316"/>
    </row>
    <row r="1114" spans="1:9">
      <c r="A1114" s="316"/>
      <c r="B1114" s="316"/>
      <c r="C1114" s="316"/>
      <c r="D1114" s="316"/>
      <c r="E1114" s="316"/>
      <c r="F1114" s="316"/>
      <c r="G1114" s="317"/>
      <c r="H1114" s="317"/>
      <c r="I1114" s="316"/>
    </row>
    <row r="1115" spans="1:9">
      <c r="A1115" s="316"/>
      <c r="B1115" s="316"/>
      <c r="C1115" s="316"/>
      <c r="D1115" s="316"/>
      <c r="E1115" s="316"/>
      <c r="F1115" s="316"/>
      <c r="G1115" s="317"/>
      <c r="H1115" s="317"/>
      <c r="I1115" s="316"/>
    </row>
    <row r="1116" spans="1:9">
      <c r="A1116" s="316"/>
      <c r="B1116" s="316"/>
      <c r="C1116" s="316"/>
      <c r="D1116" s="316"/>
      <c r="E1116" s="316"/>
      <c r="F1116" s="316"/>
      <c r="G1116" s="317"/>
      <c r="H1116" s="317"/>
      <c r="I1116" s="316"/>
    </row>
    <row r="1117" spans="1:9">
      <c r="A1117" s="316"/>
      <c r="B1117" s="316"/>
      <c r="C1117" s="316"/>
      <c r="D1117" s="316"/>
      <c r="E1117" s="316"/>
      <c r="F1117" s="316"/>
      <c r="G1117" s="317"/>
      <c r="H1117" s="317"/>
      <c r="I1117" s="316"/>
    </row>
    <row r="1118" spans="1:9">
      <c r="A1118" s="316"/>
      <c r="B1118" s="316"/>
      <c r="C1118" s="316"/>
      <c r="D1118" s="316"/>
      <c r="E1118" s="316"/>
      <c r="F1118" s="316"/>
      <c r="G1118" s="317"/>
      <c r="H1118" s="317"/>
      <c r="I1118" s="316"/>
    </row>
    <row r="1119" spans="1:9">
      <c r="A1119" s="316"/>
      <c r="B1119" s="316"/>
      <c r="C1119" s="316"/>
      <c r="D1119" s="316"/>
      <c r="E1119" s="316"/>
      <c r="F1119" s="316"/>
      <c r="G1119" s="317"/>
      <c r="H1119" s="317"/>
      <c r="I1119" s="316"/>
    </row>
    <row r="1120" spans="1:9">
      <c r="A1120" s="316"/>
      <c r="B1120" s="316"/>
      <c r="C1120" s="316"/>
      <c r="D1120" s="316"/>
      <c r="E1120" s="316"/>
      <c r="F1120" s="316"/>
      <c r="G1120" s="317"/>
      <c r="H1120" s="317"/>
      <c r="I1120" s="316"/>
    </row>
    <row r="1121" spans="1:9">
      <c r="A1121" s="316"/>
      <c r="B1121" s="316"/>
      <c r="C1121" s="316"/>
      <c r="D1121" s="316"/>
      <c r="E1121" s="316"/>
      <c r="F1121" s="316"/>
      <c r="G1121" s="317"/>
      <c r="H1121" s="317"/>
      <c r="I1121" s="316"/>
    </row>
    <row r="1122" spans="1:9">
      <c r="A1122" s="316"/>
      <c r="B1122" s="316"/>
      <c r="C1122" s="316"/>
      <c r="D1122" s="316"/>
      <c r="E1122" s="316"/>
      <c r="F1122" s="316"/>
      <c r="G1122" s="317"/>
      <c r="H1122" s="317"/>
      <c r="I1122" s="316"/>
    </row>
    <row r="1123" spans="1:9">
      <c r="A1123" s="316"/>
      <c r="B1123" s="316"/>
      <c r="C1123" s="316"/>
      <c r="D1123" s="316"/>
      <c r="E1123" s="316"/>
      <c r="F1123" s="316"/>
      <c r="G1123" s="317"/>
      <c r="H1123" s="317"/>
      <c r="I1123" s="316"/>
    </row>
    <row r="1124" spans="1:9">
      <c r="A1124" s="316"/>
      <c r="B1124" s="316"/>
      <c r="C1124" s="316"/>
      <c r="D1124" s="316"/>
      <c r="E1124" s="316"/>
      <c r="F1124" s="316"/>
      <c r="G1124" s="317"/>
      <c r="H1124" s="317"/>
      <c r="I1124" s="316"/>
    </row>
    <row r="1125" spans="1:9">
      <c r="A1125" s="316"/>
      <c r="B1125" s="316"/>
      <c r="C1125" s="316"/>
      <c r="D1125" s="316"/>
      <c r="E1125" s="316"/>
      <c r="F1125" s="316"/>
      <c r="G1125" s="317"/>
      <c r="H1125" s="317"/>
      <c r="I1125" s="316"/>
    </row>
    <row r="1126" spans="1:9">
      <c r="A1126" s="316"/>
      <c r="B1126" s="316"/>
      <c r="C1126" s="316"/>
      <c r="D1126" s="316"/>
      <c r="E1126" s="316"/>
      <c r="F1126" s="316"/>
      <c r="G1126" s="317"/>
      <c r="H1126" s="317"/>
      <c r="I1126" s="316"/>
    </row>
    <row r="1127" spans="1:9">
      <c r="A1127" s="316"/>
      <c r="B1127" s="316"/>
      <c r="C1127" s="316"/>
      <c r="D1127" s="316"/>
      <c r="E1127" s="316"/>
      <c r="F1127" s="316"/>
      <c r="G1127" s="317"/>
      <c r="H1127" s="317"/>
      <c r="I1127" s="316"/>
    </row>
    <row r="1128" spans="1:9">
      <c r="A1128" s="316"/>
      <c r="B1128" s="316"/>
      <c r="C1128" s="316"/>
      <c r="D1128" s="316"/>
      <c r="E1128" s="316"/>
      <c r="F1128" s="316"/>
      <c r="G1128" s="317"/>
      <c r="H1128" s="317"/>
      <c r="I1128" s="316"/>
    </row>
    <row r="1129" spans="1:9">
      <c r="A1129" s="316"/>
      <c r="B1129" s="316"/>
      <c r="C1129" s="316"/>
      <c r="D1129" s="316"/>
      <c r="E1129" s="316"/>
      <c r="F1129" s="316"/>
      <c r="G1129" s="317"/>
      <c r="H1129" s="317"/>
      <c r="I1129" s="316"/>
    </row>
    <row r="1130" spans="1:9">
      <c r="A1130" s="316"/>
      <c r="B1130" s="316"/>
      <c r="C1130" s="316"/>
      <c r="D1130" s="316"/>
      <c r="E1130" s="316"/>
      <c r="F1130" s="316"/>
      <c r="G1130" s="317"/>
      <c r="H1130" s="317"/>
      <c r="I1130" s="316"/>
    </row>
    <row r="1131" spans="1:9">
      <c r="A1131" s="316"/>
      <c r="B1131" s="316"/>
      <c r="C1131" s="316"/>
      <c r="D1131" s="316"/>
      <c r="E1131" s="316"/>
      <c r="F1131" s="316"/>
      <c r="G1131" s="317"/>
      <c r="H1131" s="317"/>
      <c r="I1131" s="316"/>
    </row>
    <row r="1132" spans="1:9">
      <c r="A1132" s="316"/>
      <c r="B1132" s="316"/>
      <c r="C1132" s="316"/>
      <c r="D1132" s="316"/>
      <c r="E1132" s="316"/>
      <c r="F1132" s="316"/>
      <c r="G1132" s="317"/>
      <c r="H1132" s="317"/>
      <c r="I1132" s="316"/>
    </row>
    <row r="1133" spans="1:9">
      <c r="A1133" s="316"/>
      <c r="B1133" s="316"/>
      <c r="C1133" s="316"/>
      <c r="D1133" s="316"/>
      <c r="E1133" s="316"/>
      <c r="F1133" s="316"/>
      <c r="G1133" s="317"/>
      <c r="H1133" s="317"/>
      <c r="I1133" s="316"/>
    </row>
    <row r="1134" spans="1:9">
      <c r="A1134" s="316"/>
      <c r="B1134" s="316"/>
      <c r="C1134" s="316"/>
      <c r="D1134" s="316"/>
      <c r="E1134" s="316"/>
      <c r="F1134" s="316"/>
      <c r="G1134" s="317"/>
      <c r="H1134" s="317"/>
      <c r="I1134" s="316"/>
    </row>
    <row r="1135" spans="1:9">
      <c r="A1135" s="316"/>
      <c r="B1135" s="316"/>
      <c r="C1135" s="316"/>
      <c r="D1135" s="316"/>
      <c r="E1135" s="316"/>
      <c r="F1135" s="316"/>
      <c r="G1135" s="317"/>
      <c r="H1135" s="317"/>
      <c r="I1135" s="316"/>
    </row>
    <row r="1136" spans="1:9">
      <c r="A1136" s="316"/>
      <c r="B1136" s="316"/>
      <c r="C1136" s="316"/>
      <c r="D1136" s="316"/>
      <c r="E1136" s="316"/>
      <c r="F1136" s="316"/>
      <c r="G1136" s="317"/>
      <c r="H1136" s="317"/>
      <c r="I1136" s="316"/>
    </row>
    <row r="1137" spans="1:9">
      <c r="A1137" s="316"/>
      <c r="B1137" s="316"/>
      <c r="C1137" s="316"/>
      <c r="D1137" s="316"/>
      <c r="E1137" s="316"/>
      <c r="F1137" s="316"/>
      <c r="G1137" s="317"/>
      <c r="H1137" s="317"/>
      <c r="I1137" s="316"/>
    </row>
    <row r="1138" spans="1:9">
      <c r="A1138" s="316"/>
      <c r="B1138" s="316"/>
      <c r="C1138" s="316"/>
      <c r="D1138" s="316"/>
      <c r="E1138" s="316"/>
      <c r="F1138" s="316"/>
      <c r="G1138" s="317"/>
      <c r="H1138" s="317"/>
      <c r="I1138" s="316"/>
    </row>
    <row r="1139" spans="1:9">
      <c r="A1139" s="316"/>
      <c r="B1139" s="316"/>
      <c r="C1139" s="316"/>
      <c r="D1139" s="316"/>
      <c r="E1139" s="316"/>
      <c r="F1139" s="316"/>
      <c r="G1139" s="317"/>
      <c r="H1139" s="317"/>
      <c r="I1139" s="316"/>
    </row>
    <row r="1140" spans="1:9">
      <c r="A1140" s="316"/>
      <c r="B1140" s="316"/>
      <c r="C1140" s="316"/>
      <c r="D1140" s="316"/>
      <c r="E1140" s="316"/>
      <c r="F1140" s="316"/>
      <c r="G1140" s="317"/>
      <c r="H1140" s="317"/>
      <c r="I1140" s="316"/>
    </row>
    <row r="1141" spans="1:9">
      <c r="A1141" s="316"/>
      <c r="B1141" s="316"/>
      <c r="C1141" s="316"/>
      <c r="D1141" s="316"/>
      <c r="E1141" s="316"/>
      <c r="F1141" s="316"/>
      <c r="G1141" s="317"/>
      <c r="H1141" s="317"/>
      <c r="I1141" s="316"/>
    </row>
    <row r="1142" spans="1:9">
      <c r="A1142" s="316"/>
      <c r="B1142" s="316"/>
      <c r="C1142" s="316"/>
      <c r="D1142" s="316"/>
      <c r="E1142" s="316"/>
      <c r="F1142" s="316"/>
      <c r="G1142" s="317"/>
      <c r="H1142" s="317"/>
      <c r="I1142" s="316"/>
    </row>
    <row r="1143" spans="1:9">
      <c r="A1143" s="316"/>
      <c r="B1143" s="316"/>
      <c r="C1143" s="316"/>
      <c r="D1143" s="316"/>
      <c r="E1143" s="316"/>
      <c r="F1143" s="316"/>
      <c r="G1143" s="317"/>
      <c r="H1143" s="317"/>
      <c r="I1143" s="316"/>
    </row>
    <row r="1144" spans="1:9">
      <c r="A1144" s="316"/>
      <c r="B1144" s="316"/>
      <c r="C1144" s="316"/>
      <c r="D1144" s="316"/>
      <c r="E1144" s="316"/>
      <c r="F1144" s="316"/>
      <c r="G1144" s="317"/>
      <c r="H1144" s="317"/>
      <c r="I1144" s="316"/>
    </row>
    <row r="1145" spans="1:9">
      <c r="A1145" s="316"/>
      <c r="B1145" s="316"/>
      <c r="C1145" s="316"/>
      <c r="D1145" s="316"/>
      <c r="E1145" s="316"/>
      <c r="F1145" s="316"/>
      <c r="G1145" s="317"/>
      <c r="H1145" s="317"/>
      <c r="I1145" s="316"/>
    </row>
    <row r="1146" spans="1:9">
      <c r="A1146" s="316"/>
      <c r="B1146" s="316"/>
      <c r="C1146" s="316"/>
      <c r="D1146" s="316"/>
      <c r="E1146" s="316"/>
      <c r="F1146" s="316"/>
      <c r="G1146" s="317"/>
      <c r="H1146" s="317"/>
      <c r="I1146" s="316"/>
    </row>
    <row r="1147" spans="1:9">
      <c r="A1147" s="316"/>
      <c r="B1147" s="316"/>
      <c r="C1147" s="316"/>
      <c r="D1147" s="316"/>
      <c r="E1147" s="316"/>
      <c r="F1147" s="316"/>
      <c r="G1147" s="317"/>
      <c r="H1147" s="317"/>
      <c r="I1147" s="316"/>
    </row>
    <row r="1148" spans="1:9">
      <c r="A1148" s="316"/>
      <c r="B1148" s="316"/>
      <c r="C1148" s="316"/>
      <c r="D1148" s="316"/>
      <c r="E1148" s="316"/>
      <c r="F1148" s="316"/>
      <c r="G1148" s="317"/>
      <c r="H1148" s="317"/>
      <c r="I1148" s="316"/>
    </row>
    <row r="1149" spans="1:9">
      <c r="A1149" s="316"/>
      <c r="B1149" s="316"/>
      <c r="C1149" s="316"/>
      <c r="D1149" s="316"/>
      <c r="E1149" s="316"/>
      <c r="F1149" s="316"/>
      <c r="G1149" s="317"/>
      <c r="H1149" s="317"/>
      <c r="I1149" s="316"/>
    </row>
    <row r="1150" spans="1:9">
      <c r="A1150" s="316"/>
      <c r="B1150" s="316"/>
      <c r="C1150" s="316"/>
      <c r="D1150" s="316"/>
      <c r="E1150" s="316"/>
      <c r="F1150" s="316"/>
      <c r="G1150" s="317"/>
      <c r="H1150" s="317"/>
      <c r="I1150" s="316"/>
    </row>
    <row r="1151" spans="1:9">
      <c r="A1151" s="316"/>
      <c r="B1151" s="316"/>
      <c r="C1151" s="316"/>
      <c r="D1151" s="316"/>
      <c r="E1151" s="316"/>
      <c r="F1151" s="316"/>
      <c r="G1151" s="317"/>
      <c r="H1151" s="317"/>
      <c r="I1151" s="316"/>
    </row>
    <row r="1152" spans="1:9">
      <c r="A1152" s="316"/>
      <c r="B1152" s="316"/>
      <c r="C1152" s="316"/>
      <c r="D1152" s="316"/>
      <c r="E1152" s="316"/>
      <c r="F1152" s="316"/>
      <c r="G1152" s="317"/>
      <c r="H1152" s="317"/>
      <c r="I1152" s="316"/>
    </row>
    <row r="1153" spans="1:9">
      <c r="A1153" s="316"/>
      <c r="B1153" s="316"/>
      <c r="C1153" s="316"/>
      <c r="D1153" s="316"/>
      <c r="E1153" s="316"/>
      <c r="F1153" s="316"/>
      <c r="G1153" s="317"/>
      <c r="H1153" s="317"/>
      <c r="I1153" s="316"/>
    </row>
    <row r="1154" spans="1:9">
      <c r="A1154" s="316"/>
      <c r="B1154" s="316"/>
      <c r="C1154" s="316"/>
      <c r="D1154" s="316"/>
      <c r="E1154" s="316"/>
      <c r="F1154" s="316"/>
      <c r="G1154" s="317"/>
      <c r="H1154" s="317"/>
      <c r="I1154" s="316"/>
    </row>
    <row r="1155" spans="1:9">
      <c r="A1155" s="316"/>
      <c r="B1155" s="316"/>
      <c r="C1155" s="316"/>
      <c r="D1155" s="316"/>
      <c r="E1155" s="316"/>
      <c r="F1155" s="316"/>
      <c r="G1155" s="317"/>
      <c r="H1155" s="317"/>
      <c r="I1155" s="316"/>
    </row>
    <row r="1156" spans="1:9">
      <c r="A1156" s="316"/>
      <c r="B1156" s="316"/>
      <c r="C1156" s="316"/>
      <c r="D1156" s="316"/>
      <c r="E1156" s="316"/>
      <c r="F1156" s="316"/>
      <c r="G1156" s="317"/>
      <c r="H1156" s="317"/>
      <c r="I1156" s="316"/>
    </row>
    <row r="1157" spans="1:9">
      <c r="A1157" s="316"/>
      <c r="B1157" s="316"/>
      <c r="C1157" s="316"/>
      <c r="D1157" s="316"/>
      <c r="E1157" s="316"/>
      <c r="F1157" s="316"/>
      <c r="G1157" s="317"/>
      <c r="H1157" s="317"/>
      <c r="I1157" s="316"/>
    </row>
    <row r="1158" spans="1:9">
      <c r="A1158" s="316"/>
      <c r="B1158" s="316"/>
      <c r="C1158" s="316"/>
      <c r="D1158" s="316"/>
      <c r="E1158" s="316"/>
      <c r="F1158" s="316"/>
      <c r="G1158" s="317"/>
      <c r="H1158" s="317"/>
      <c r="I1158" s="316"/>
    </row>
    <row r="1159" spans="1:9">
      <c r="A1159" s="316"/>
      <c r="B1159" s="316"/>
      <c r="C1159" s="316"/>
      <c r="D1159" s="316"/>
      <c r="E1159" s="316"/>
      <c r="F1159" s="316"/>
      <c r="G1159" s="317"/>
      <c r="H1159" s="317"/>
      <c r="I1159" s="316"/>
    </row>
    <row r="1160" spans="1:9">
      <c r="A1160" s="316"/>
      <c r="B1160" s="316"/>
      <c r="C1160" s="316"/>
      <c r="D1160" s="316"/>
      <c r="E1160" s="316"/>
      <c r="F1160" s="316"/>
      <c r="G1160" s="317"/>
      <c r="H1160" s="317"/>
      <c r="I1160" s="316"/>
    </row>
    <row r="1161" spans="1:9">
      <c r="A1161" s="316"/>
      <c r="B1161" s="316"/>
      <c r="C1161" s="316"/>
      <c r="D1161" s="316"/>
      <c r="E1161" s="316"/>
      <c r="F1161" s="316"/>
      <c r="G1161" s="317"/>
      <c r="H1161" s="317"/>
      <c r="I1161" s="316"/>
    </row>
    <row r="1162" spans="1:9">
      <c r="A1162" s="316"/>
      <c r="B1162" s="316"/>
      <c r="C1162" s="316"/>
      <c r="D1162" s="316"/>
      <c r="E1162" s="316"/>
      <c r="F1162" s="316"/>
      <c r="G1162" s="317"/>
      <c r="H1162" s="317"/>
      <c r="I1162" s="316"/>
    </row>
    <row r="1163" spans="1:9">
      <c r="A1163" s="316"/>
      <c r="B1163" s="316"/>
      <c r="C1163" s="316"/>
      <c r="D1163" s="316"/>
      <c r="E1163" s="316"/>
      <c r="F1163" s="316"/>
      <c r="G1163" s="317"/>
      <c r="H1163" s="317"/>
      <c r="I1163" s="316"/>
    </row>
    <row r="1164" spans="1:9">
      <c r="A1164" s="316"/>
      <c r="B1164" s="316"/>
      <c r="C1164" s="316"/>
      <c r="D1164" s="316"/>
      <c r="E1164" s="316"/>
      <c r="F1164" s="316"/>
      <c r="G1164" s="317"/>
      <c r="H1164" s="317"/>
      <c r="I1164" s="316"/>
    </row>
    <row r="1165" spans="1:9">
      <c r="A1165" s="316"/>
      <c r="B1165" s="316"/>
      <c r="C1165" s="316"/>
      <c r="D1165" s="316"/>
      <c r="E1165" s="316"/>
      <c r="F1165" s="316"/>
      <c r="G1165" s="317"/>
      <c r="H1165" s="317"/>
      <c r="I1165" s="316"/>
    </row>
    <row r="1166" spans="1:9">
      <c r="A1166" s="316"/>
      <c r="B1166" s="316"/>
      <c r="C1166" s="316"/>
      <c r="D1166" s="316"/>
      <c r="E1166" s="316"/>
      <c r="F1166" s="316"/>
      <c r="G1166" s="317"/>
      <c r="H1166" s="317"/>
      <c r="I1166" s="316"/>
    </row>
    <row r="1167" spans="1:9">
      <c r="A1167" s="316"/>
      <c r="B1167" s="316"/>
      <c r="C1167" s="316"/>
      <c r="D1167" s="316"/>
      <c r="E1167" s="316"/>
      <c r="F1167" s="316"/>
      <c r="G1167" s="317"/>
      <c r="H1167" s="317"/>
      <c r="I1167" s="316"/>
    </row>
    <row r="1168" spans="1:9">
      <c r="A1168" s="316"/>
      <c r="B1168" s="316"/>
      <c r="C1168" s="316"/>
      <c r="D1168" s="316"/>
      <c r="E1168" s="316"/>
      <c r="F1168" s="316"/>
      <c r="G1168" s="317"/>
      <c r="H1168" s="317"/>
      <c r="I1168" s="316"/>
    </row>
    <row r="1169" spans="1:9">
      <c r="A1169" s="316"/>
      <c r="B1169" s="316"/>
      <c r="C1169" s="316"/>
      <c r="D1169" s="316"/>
      <c r="E1169" s="316"/>
      <c r="F1169" s="316"/>
      <c r="G1169" s="317"/>
      <c r="H1169" s="317"/>
      <c r="I1169" s="316"/>
    </row>
    <row r="1170" spans="1:9">
      <c r="A1170" s="316"/>
      <c r="B1170" s="316"/>
      <c r="C1170" s="316"/>
      <c r="D1170" s="316"/>
      <c r="E1170" s="316"/>
      <c r="F1170" s="316"/>
      <c r="G1170" s="317"/>
      <c r="H1170" s="317"/>
      <c r="I1170" s="316"/>
    </row>
    <row r="1171" spans="1:9">
      <c r="A1171" s="316"/>
      <c r="B1171" s="316"/>
      <c r="C1171" s="316"/>
      <c r="D1171" s="316"/>
      <c r="E1171" s="316"/>
      <c r="F1171" s="316"/>
      <c r="G1171" s="317"/>
      <c r="H1171" s="317"/>
      <c r="I1171" s="316"/>
    </row>
    <row r="1172" spans="1:9">
      <c r="A1172" s="316"/>
      <c r="B1172" s="316"/>
      <c r="C1172" s="316"/>
      <c r="D1172" s="316"/>
      <c r="E1172" s="316"/>
      <c r="F1172" s="316"/>
      <c r="G1172" s="317"/>
      <c r="H1172" s="317"/>
      <c r="I1172" s="316"/>
    </row>
    <row r="1173" spans="1:9">
      <c r="A1173" s="316"/>
      <c r="B1173" s="316"/>
      <c r="C1173" s="316"/>
      <c r="D1173" s="316"/>
      <c r="E1173" s="316"/>
      <c r="F1173" s="316"/>
      <c r="G1173" s="317"/>
      <c r="H1173" s="317"/>
      <c r="I1173" s="316"/>
    </row>
    <row r="1174" spans="1:9">
      <c r="A1174" s="316"/>
      <c r="B1174" s="316"/>
      <c r="C1174" s="316"/>
      <c r="D1174" s="316"/>
      <c r="E1174" s="316"/>
      <c r="F1174" s="316"/>
      <c r="G1174" s="317"/>
      <c r="H1174" s="317"/>
      <c r="I1174" s="316"/>
    </row>
    <row r="1175" spans="1:9">
      <c r="A1175" s="316"/>
      <c r="B1175" s="316"/>
      <c r="C1175" s="316"/>
      <c r="D1175" s="316"/>
      <c r="E1175" s="316"/>
      <c r="F1175" s="316"/>
      <c r="G1175" s="317"/>
      <c r="H1175" s="317"/>
      <c r="I1175" s="316"/>
    </row>
    <row r="1176" spans="1:9">
      <c r="A1176" s="316"/>
      <c r="B1176" s="316"/>
      <c r="C1176" s="316"/>
      <c r="D1176" s="316"/>
      <c r="E1176" s="316"/>
      <c r="F1176" s="316"/>
      <c r="G1176" s="317"/>
      <c r="H1176" s="317"/>
      <c r="I1176" s="316"/>
    </row>
    <row r="1177" spans="1:9">
      <c r="A1177" s="316"/>
      <c r="B1177" s="316"/>
      <c r="C1177" s="316"/>
      <c r="D1177" s="316"/>
      <c r="E1177" s="316"/>
      <c r="F1177" s="316"/>
      <c r="G1177" s="317"/>
      <c r="H1177" s="317"/>
      <c r="I1177" s="316"/>
    </row>
    <row r="1178" spans="1:9">
      <c r="A1178" s="316"/>
      <c r="B1178" s="316"/>
      <c r="C1178" s="316"/>
      <c r="D1178" s="316"/>
      <c r="E1178" s="316"/>
      <c r="F1178" s="316"/>
      <c r="G1178" s="317"/>
      <c r="H1178" s="317"/>
      <c r="I1178" s="316"/>
    </row>
    <row r="1179" spans="1:9">
      <c r="A1179" s="316"/>
      <c r="B1179" s="316"/>
      <c r="C1179" s="316"/>
      <c r="D1179" s="316"/>
      <c r="E1179" s="316"/>
      <c r="F1179" s="316"/>
      <c r="G1179" s="317"/>
      <c r="H1179" s="317"/>
      <c r="I1179" s="316"/>
    </row>
    <row r="1180" spans="1:9">
      <c r="A1180" s="316"/>
      <c r="B1180" s="316"/>
      <c r="C1180" s="316"/>
      <c r="D1180" s="316"/>
      <c r="E1180" s="316"/>
      <c r="F1180" s="316"/>
      <c r="G1180" s="317"/>
      <c r="H1180" s="317"/>
      <c r="I1180" s="316"/>
    </row>
    <row r="1181" spans="1:9">
      <c r="A1181" s="316"/>
      <c r="B1181" s="316"/>
      <c r="C1181" s="316"/>
      <c r="D1181" s="316"/>
      <c r="E1181" s="316"/>
      <c r="F1181" s="316"/>
      <c r="G1181" s="317"/>
      <c r="H1181" s="317"/>
      <c r="I1181" s="316"/>
    </row>
    <row r="1182" spans="1:9">
      <c r="A1182" s="316"/>
      <c r="B1182" s="316"/>
      <c r="C1182" s="316"/>
      <c r="D1182" s="316"/>
      <c r="E1182" s="316"/>
      <c r="F1182" s="316"/>
      <c r="G1182" s="317"/>
      <c r="H1182" s="317"/>
      <c r="I1182" s="316"/>
    </row>
    <row r="1183" spans="1:9">
      <c r="A1183" s="316"/>
      <c r="B1183" s="316"/>
      <c r="C1183" s="316"/>
      <c r="D1183" s="316"/>
      <c r="E1183" s="316"/>
      <c r="F1183" s="316"/>
      <c r="G1183" s="317"/>
      <c r="H1183" s="317"/>
      <c r="I1183" s="316"/>
    </row>
    <row r="1184" spans="1:9">
      <c r="A1184" s="316"/>
      <c r="B1184" s="316"/>
      <c r="C1184" s="316"/>
      <c r="D1184" s="316"/>
      <c r="E1184" s="316"/>
      <c r="F1184" s="316"/>
      <c r="G1184" s="317"/>
      <c r="H1184" s="317"/>
      <c r="I1184" s="316"/>
    </row>
    <row r="1185" spans="1:9">
      <c r="A1185" s="316"/>
      <c r="B1185" s="316"/>
      <c r="C1185" s="316"/>
      <c r="D1185" s="316"/>
      <c r="E1185" s="316"/>
      <c r="F1185" s="316"/>
      <c r="G1185" s="317"/>
      <c r="H1185" s="317"/>
      <c r="I1185" s="316"/>
    </row>
    <row r="1186" spans="1:9">
      <c r="A1186" s="316"/>
      <c r="B1186" s="316"/>
      <c r="C1186" s="316"/>
      <c r="D1186" s="316"/>
      <c r="E1186" s="316"/>
      <c r="F1186" s="316"/>
      <c r="G1186" s="317"/>
      <c r="H1186" s="317"/>
      <c r="I1186" s="316"/>
    </row>
    <row r="1187" spans="1:9">
      <c r="A1187" s="316"/>
      <c r="B1187" s="316"/>
      <c r="C1187" s="316"/>
      <c r="D1187" s="316"/>
      <c r="E1187" s="316"/>
      <c r="F1187" s="316"/>
      <c r="G1187" s="317"/>
      <c r="H1187" s="317"/>
      <c r="I1187" s="316"/>
    </row>
    <row r="1188" spans="1:9">
      <c r="A1188" s="316"/>
      <c r="B1188" s="316"/>
      <c r="C1188" s="316"/>
      <c r="D1188" s="316"/>
      <c r="E1188" s="316"/>
      <c r="F1188" s="316"/>
      <c r="G1188" s="317"/>
      <c r="H1188" s="317"/>
      <c r="I1188" s="316"/>
    </row>
    <row r="1189" spans="1:9">
      <c r="A1189" s="316"/>
      <c r="B1189" s="316"/>
      <c r="C1189" s="316"/>
      <c r="D1189" s="316"/>
      <c r="E1189" s="316"/>
      <c r="F1189" s="316"/>
      <c r="G1189" s="317"/>
      <c r="H1189" s="317"/>
      <c r="I1189" s="316"/>
    </row>
    <row r="1190" spans="1:9">
      <c r="A1190" s="316"/>
      <c r="B1190" s="316"/>
      <c r="C1190" s="316"/>
      <c r="D1190" s="316"/>
      <c r="E1190" s="316"/>
      <c r="F1190" s="316"/>
      <c r="G1190" s="317"/>
      <c r="H1190" s="317"/>
      <c r="I1190" s="316"/>
    </row>
    <row r="1191" spans="1:9">
      <c r="A1191" s="316"/>
      <c r="B1191" s="316"/>
      <c r="C1191" s="316"/>
      <c r="D1191" s="316"/>
      <c r="E1191" s="316"/>
      <c r="F1191" s="316"/>
      <c r="G1191" s="317"/>
      <c r="H1191" s="317"/>
      <c r="I1191" s="316"/>
    </row>
    <row r="1192" spans="1:9">
      <c r="A1192" s="316"/>
      <c r="B1192" s="316"/>
      <c r="C1192" s="316"/>
      <c r="D1192" s="316"/>
      <c r="E1192" s="316"/>
      <c r="F1192" s="316"/>
      <c r="G1192" s="317"/>
      <c r="H1192" s="317"/>
      <c r="I1192" s="316"/>
    </row>
    <row r="1193" spans="1:9">
      <c r="A1193" s="316"/>
      <c r="B1193" s="316"/>
      <c r="C1193" s="316"/>
      <c r="D1193" s="316"/>
      <c r="E1193" s="316"/>
      <c r="F1193" s="316"/>
      <c r="G1193" s="317"/>
      <c r="H1193" s="317"/>
      <c r="I1193" s="316"/>
    </row>
    <row r="1194" spans="1:9">
      <c r="A1194" s="316"/>
      <c r="B1194" s="316"/>
      <c r="C1194" s="316"/>
      <c r="D1194" s="316"/>
      <c r="E1194" s="316"/>
      <c r="F1194" s="316"/>
      <c r="G1194" s="317"/>
      <c r="H1194" s="317"/>
      <c r="I1194" s="316"/>
    </row>
    <row r="1195" spans="1:9">
      <c r="A1195" s="316"/>
      <c r="B1195" s="316"/>
      <c r="C1195" s="316"/>
      <c r="D1195" s="316"/>
      <c r="E1195" s="316"/>
      <c r="F1195" s="316"/>
      <c r="G1195" s="317"/>
      <c r="H1195" s="317"/>
      <c r="I1195" s="316"/>
    </row>
    <row r="1196" spans="1:9">
      <c r="A1196" s="316"/>
      <c r="B1196" s="316"/>
      <c r="C1196" s="316"/>
      <c r="D1196" s="316"/>
      <c r="E1196" s="316"/>
      <c r="F1196" s="316"/>
      <c r="G1196" s="317"/>
      <c r="H1196" s="317"/>
      <c r="I1196" s="316"/>
    </row>
    <row r="1197" spans="1:9">
      <c r="A1197" s="316"/>
      <c r="B1197" s="316"/>
      <c r="C1197" s="316"/>
      <c r="D1197" s="316"/>
      <c r="E1197" s="316"/>
      <c r="F1197" s="316"/>
      <c r="G1197" s="317"/>
      <c r="H1197" s="317"/>
      <c r="I1197" s="316"/>
    </row>
    <row r="1198" spans="1:9">
      <c r="A1198" s="316"/>
      <c r="B1198" s="316"/>
      <c r="C1198" s="316"/>
      <c r="D1198" s="316"/>
      <c r="E1198" s="316"/>
      <c r="F1198" s="316"/>
      <c r="G1198" s="317"/>
      <c r="H1198" s="317"/>
      <c r="I1198" s="316"/>
    </row>
    <row r="1199" spans="1:9">
      <c r="A1199" s="316"/>
      <c r="B1199" s="316"/>
      <c r="C1199" s="316"/>
      <c r="D1199" s="316"/>
      <c r="E1199" s="316"/>
      <c r="F1199" s="316"/>
      <c r="G1199" s="317"/>
      <c r="H1199" s="317"/>
      <c r="I1199" s="316"/>
    </row>
    <row r="1200" spans="1:9">
      <c r="A1200" s="316"/>
      <c r="B1200" s="316"/>
      <c r="C1200" s="316"/>
      <c r="D1200" s="316"/>
      <c r="E1200" s="316"/>
      <c r="F1200" s="316"/>
      <c r="G1200" s="317"/>
      <c r="H1200" s="317"/>
      <c r="I1200" s="316"/>
    </row>
    <row r="1201" spans="1:9">
      <c r="A1201" s="316"/>
      <c r="B1201" s="316"/>
      <c r="C1201" s="316"/>
      <c r="D1201" s="316"/>
      <c r="E1201" s="316"/>
      <c r="F1201" s="316"/>
      <c r="G1201" s="317"/>
      <c r="H1201" s="317"/>
      <c r="I1201" s="316"/>
    </row>
    <row r="1202" spans="1:9">
      <c r="A1202" s="316"/>
      <c r="B1202" s="316"/>
      <c r="C1202" s="316"/>
      <c r="D1202" s="316"/>
      <c r="E1202" s="316"/>
      <c r="F1202" s="316"/>
      <c r="G1202" s="317"/>
      <c r="H1202" s="317"/>
      <c r="I1202" s="316"/>
    </row>
    <row r="1203" spans="1:9">
      <c r="A1203" s="316"/>
      <c r="B1203" s="316"/>
      <c r="C1203" s="316"/>
      <c r="D1203" s="316"/>
      <c r="E1203" s="316"/>
      <c r="F1203" s="316"/>
      <c r="G1203" s="317"/>
      <c r="H1203" s="317"/>
      <c r="I1203" s="316"/>
    </row>
    <row r="1204" spans="1:9">
      <c r="A1204" s="316"/>
      <c r="B1204" s="316"/>
      <c r="C1204" s="316"/>
      <c r="D1204" s="316"/>
      <c r="E1204" s="316"/>
      <c r="F1204" s="316"/>
      <c r="G1204" s="317"/>
      <c r="H1204" s="317"/>
      <c r="I1204" s="316"/>
    </row>
    <row r="1205" spans="1:9">
      <c r="A1205" s="316"/>
      <c r="B1205" s="316"/>
      <c r="C1205" s="316"/>
      <c r="D1205" s="316"/>
      <c r="E1205" s="316"/>
      <c r="F1205" s="316"/>
      <c r="G1205" s="317"/>
      <c r="H1205" s="317"/>
      <c r="I1205" s="316"/>
    </row>
    <row r="1206" spans="1:9">
      <c r="A1206" s="316"/>
      <c r="B1206" s="316"/>
      <c r="C1206" s="316"/>
      <c r="D1206" s="316"/>
      <c r="E1206" s="316"/>
      <c r="F1206" s="316"/>
      <c r="G1206" s="317"/>
      <c r="H1206" s="317"/>
      <c r="I1206" s="316"/>
    </row>
    <row r="1207" spans="1:9">
      <c r="A1207" s="316"/>
      <c r="B1207" s="316"/>
      <c r="C1207" s="316"/>
      <c r="D1207" s="316"/>
      <c r="E1207" s="316"/>
      <c r="F1207" s="316"/>
      <c r="G1207" s="317"/>
      <c r="H1207" s="317"/>
      <c r="I1207" s="316"/>
    </row>
    <row r="1208" spans="1:9">
      <c r="A1208" s="316"/>
      <c r="B1208" s="316"/>
      <c r="C1208" s="316"/>
      <c r="D1208" s="316"/>
      <c r="E1208" s="316"/>
      <c r="F1208" s="316"/>
      <c r="G1208" s="317"/>
      <c r="H1208" s="317"/>
      <c r="I1208" s="316"/>
    </row>
    <row r="1209" spans="1:9">
      <c r="A1209" s="316"/>
      <c r="B1209" s="316"/>
      <c r="C1209" s="316"/>
      <c r="D1209" s="316"/>
      <c r="E1209" s="316"/>
      <c r="F1209" s="316"/>
      <c r="G1209" s="317"/>
      <c r="H1209" s="317"/>
      <c r="I1209" s="316"/>
    </row>
    <row r="1210" spans="1:9">
      <c r="A1210" s="316"/>
      <c r="B1210" s="316"/>
      <c r="C1210" s="316"/>
      <c r="D1210" s="316"/>
      <c r="E1210" s="316"/>
      <c r="F1210" s="316"/>
      <c r="G1210" s="317"/>
      <c r="H1210" s="317"/>
      <c r="I1210" s="316"/>
    </row>
    <row r="1211" spans="1:9">
      <c r="A1211" s="316"/>
      <c r="B1211" s="316"/>
      <c r="C1211" s="316"/>
      <c r="D1211" s="316"/>
      <c r="E1211" s="316"/>
      <c r="F1211" s="316"/>
      <c r="G1211" s="317"/>
      <c r="H1211" s="317"/>
      <c r="I1211" s="316"/>
    </row>
    <row r="1212" spans="1:9">
      <c r="A1212" s="316"/>
      <c r="B1212" s="316"/>
      <c r="C1212" s="316"/>
      <c r="D1212" s="316"/>
      <c r="E1212" s="316"/>
      <c r="F1212" s="316"/>
      <c r="G1212" s="317"/>
      <c r="H1212" s="317"/>
      <c r="I1212" s="316"/>
    </row>
    <row r="1213" spans="1:9">
      <c r="A1213" s="316"/>
      <c r="B1213" s="316"/>
      <c r="C1213" s="316"/>
      <c r="D1213" s="316"/>
      <c r="E1213" s="316"/>
      <c r="F1213" s="316"/>
      <c r="G1213" s="317"/>
      <c r="H1213" s="317"/>
      <c r="I1213" s="316"/>
    </row>
    <row r="1214" spans="1:9">
      <c r="A1214" s="316"/>
      <c r="B1214" s="316"/>
      <c r="C1214" s="316"/>
      <c r="D1214" s="316"/>
      <c r="E1214" s="316"/>
      <c r="F1214" s="316"/>
      <c r="G1214" s="317"/>
      <c r="H1214" s="317"/>
      <c r="I1214" s="316"/>
    </row>
    <row r="1215" spans="1:9">
      <c r="A1215" s="316"/>
      <c r="B1215" s="316"/>
      <c r="C1215" s="316"/>
      <c r="D1215" s="316"/>
      <c r="E1215" s="316"/>
      <c r="F1215" s="316"/>
      <c r="G1215" s="317"/>
      <c r="H1215" s="317"/>
      <c r="I1215" s="316"/>
    </row>
    <row r="1216" spans="1:9">
      <c r="A1216" s="316"/>
      <c r="B1216" s="316"/>
      <c r="C1216" s="316"/>
      <c r="D1216" s="316"/>
      <c r="E1216" s="316"/>
      <c r="F1216" s="316"/>
      <c r="G1216" s="317"/>
      <c r="H1216" s="317"/>
      <c r="I1216" s="316"/>
    </row>
    <row r="1217" spans="1:9">
      <c r="A1217" s="316"/>
      <c r="B1217" s="316"/>
      <c r="C1217" s="316"/>
      <c r="D1217" s="316"/>
      <c r="E1217" s="316"/>
      <c r="F1217" s="316"/>
      <c r="G1217" s="317"/>
      <c r="H1217" s="317"/>
      <c r="I1217" s="316"/>
    </row>
    <row r="1218" spans="1:9">
      <c r="A1218" s="316"/>
      <c r="B1218" s="316"/>
      <c r="C1218" s="316"/>
      <c r="D1218" s="316"/>
      <c r="E1218" s="316"/>
      <c r="F1218" s="316"/>
      <c r="G1218" s="317"/>
      <c r="H1218" s="317"/>
      <c r="I1218" s="316"/>
    </row>
    <row r="1219" spans="1:9">
      <c r="A1219" s="316"/>
      <c r="B1219" s="316"/>
      <c r="C1219" s="316"/>
      <c r="D1219" s="316"/>
      <c r="E1219" s="316"/>
      <c r="F1219" s="316"/>
      <c r="G1219" s="317"/>
      <c r="H1219" s="317"/>
      <c r="I1219" s="316"/>
    </row>
    <row r="1220" spans="1:9">
      <c r="A1220" s="316"/>
      <c r="B1220" s="316"/>
      <c r="C1220" s="316"/>
      <c r="D1220" s="316"/>
      <c r="E1220" s="316"/>
      <c r="F1220" s="316"/>
      <c r="G1220" s="317"/>
      <c r="H1220" s="317"/>
      <c r="I1220" s="316"/>
    </row>
    <row r="1221" spans="1:9">
      <c r="A1221" s="316"/>
      <c r="B1221" s="316"/>
      <c r="C1221" s="316"/>
      <c r="D1221" s="316"/>
      <c r="E1221" s="316"/>
      <c r="F1221" s="316"/>
      <c r="G1221" s="317"/>
      <c r="H1221" s="317"/>
      <c r="I1221" s="316"/>
    </row>
    <row r="1222" spans="1:9">
      <c r="A1222" s="316"/>
      <c r="B1222" s="316"/>
      <c r="C1222" s="316"/>
      <c r="D1222" s="316"/>
      <c r="E1222" s="316"/>
      <c r="F1222" s="316"/>
      <c r="G1222" s="317"/>
      <c r="H1222" s="317"/>
      <c r="I1222" s="316"/>
    </row>
    <row r="1223" spans="1:9">
      <c r="A1223" s="316"/>
      <c r="B1223" s="316"/>
      <c r="C1223" s="316"/>
      <c r="D1223" s="316"/>
      <c r="E1223" s="316"/>
      <c r="F1223" s="316"/>
      <c r="G1223" s="317"/>
      <c r="H1223" s="317"/>
      <c r="I1223" s="316"/>
    </row>
    <row r="1224" spans="1:9">
      <c r="A1224" s="316"/>
      <c r="B1224" s="316"/>
      <c r="C1224" s="316"/>
      <c r="D1224" s="316"/>
      <c r="E1224" s="316"/>
      <c r="F1224" s="316"/>
      <c r="G1224" s="317"/>
      <c r="H1224" s="317"/>
      <c r="I1224" s="316"/>
    </row>
    <row r="1225" spans="1:9">
      <c r="A1225" s="316"/>
      <c r="B1225" s="316"/>
      <c r="C1225" s="316"/>
      <c r="D1225" s="316"/>
      <c r="E1225" s="316"/>
      <c r="F1225" s="316"/>
      <c r="G1225" s="317"/>
      <c r="H1225" s="317"/>
      <c r="I1225" s="316"/>
    </row>
    <row r="1226" spans="1:9">
      <c r="A1226" s="316"/>
      <c r="B1226" s="316"/>
      <c r="C1226" s="316"/>
      <c r="D1226" s="316"/>
      <c r="E1226" s="316"/>
      <c r="F1226" s="316"/>
      <c r="G1226" s="317"/>
      <c r="H1226" s="317"/>
      <c r="I1226" s="316"/>
    </row>
    <row r="1227" spans="1:9">
      <c r="A1227" s="316"/>
      <c r="B1227" s="316"/>
      <c r="C1227" s="316"/>
      <c r="D1227" s="316"/>
      <c r="E1227" s="316"/>
      <c r="F1227" s="316"/>
      <c r="G1227" s="317"/>
      <c r="H1227" s="317"/>
      <c r="I1227" s="316"/>
    </row>
    <row r="1228" spans="1:9">
      <c r="A1228" s="316"/>
      <c r="B1228" s="316"/>
      <c r="C1228" s="316"/>
      <c r="D1228" s="316"/>
      <c r="E1228" s="316"/>
      <c r="F1228" s="316"/>
      <c r="G1228" s="317"/>
      <c r="H1228" s="317"/>
      <c r="I1228" s="316"/>
    </row>
    <row r="1229" spans="1:9">
      <c r="A1229" s="316"/>
      <c r="B1229" s="316"/>
      <c r="C1229" s="316"/>
      <c r="D1229" s="316"/>
      <c r="E1229" s="316"/>
      <c r="F1229" s="316"/>
      <c r="G1229" s="317"/>
      <c r="H1229" s="317"/>
      <c r="I1229" s="316"/>
    </row>
    <row r="1230" spans="1:9">
      <c r="A1230" s="316"/>
      <c r="B1230" s="316"/>
      <c r="C1230" s="316"/>
      <c r="D1230" s="316"/>
      <c r="E1230" s="316"/>
      <c r="F1230" s="316"/>
      <c r="G1230" s="317"/>
      <c r="H1230" s="317"/>
      <c r="I1230" s="316"/>
    </row>
    <row r="1231" spans="1:9">
      <c r="A1231" s="316"/>
      <c r="B1231" s="316"/>
      <c r="C1231" s="316"/>
      <c r="D1231" s="316"/>
      <c r="E1231" s="316"/>
      <c r="F1231" s="316"/>
      <c r="G1231" s="317"/>
      <c r="H1231" s="317"/>
      <c r="I1231" s="316"/>
    </row>
    <row r="1232" spans="1:9">
      <c r="A1232" s="316"/>
      <c r="B1232" s="316"/>
      <c r="C1232" s="316"/>
      <c r="D1232" s="316"/>
      <c r="E1232" s="316"/>
      <c r="F1232" s="316"/>
      <c r="G1232" s="317"/>
      <c r="H1232" s="317"/>
      <c r="I1232" s="316"/>
    </row>
    <row r="1233" spans="1:9">
      <c r="A1233" s="316"/>
      <c r="B1233" s="316"/>
      <c r="C1233" s="316"/>
      <c r="D1233" s="316"/>
      <c r="E1233" s="316"/>
      <c r="F1233" s="316"/>
      <c r="G1233" s="317"/>
      <c r="H1233" s="317"/>
      <c r="I1233" s="316"/>
    </row>
    <row r="1234" spans="1:9">
      <c r="A1234" s="316"/>
      <c r="B1234" s="316"/>
      <c r="C1234" s="316"/>
      <c r="D1234" s="316"/>
      <c r="E1234" s="316"/>
      <c r="F1234" s="316"/>
      <c r="G1234" s="317"/>
      <c r="H1234" s="317"/>
      <c r="I1234" s="316"/>
    </row>
    <row r="1235" spans="1:9">
      <c r="A1235" s="316"/>
      <c r="B1235" s="316"/>
      <c r="C1235" s="316"/>
      <c r="D1235" s="316"/>
      <c r="E1235" s="316"/>
      <c r="F1235" s="316"/>
      <c r="G1235" s="317"/>
      <c r="H1235" s="317"/>
      <c r="I1235" s="316"/>
    </row>
    <row r="1236" spans="1:9">
      <c r="A1236" s="316"/>
      <c r="B1236" s="316"/>
      <c r="C1236" s="316"/>
      <c r="D1236" s="316"/>
      <c r="E1236" s="316"/>
      <c r="F1236" s="316"/>
      <c r="G1236" s="317"/>
      <c r="H1236" s="317"/>
      <c r="I1236" s="316"/>
    </row>
    <row r="1237" spans="1:9">
      <c r="A1237" s="316"/>
      <c r="B1237" s="316"/>
      <c r="C1237" s="316"/>
      <c r="D1237" s="316"/>
      <c r="E1237" s="316"/>
      <c r="F1237" s="316"/>
      <c r="G1237" s="317"/>
      <c r="H1237" s="317"/>
      <c r="I1237" s="316"/>
    </row>
    <row r="1238" spans="1:9">
      <c r="A1238" s="316"/>
      <c r="B1238" s="316"/>
      <c r="C1238" s="316"/>
      <c r="D1238" s="316"/>
      <c r="E1238" s="316"/>
      <c r="F1238" s="316"/>
      <c r="G1238" s="317"/>
      <c r="H1238" s="317"/>
      <c r="I1238" s="316"/>
    </row>
    <row r="1239" spans="1:9">
      <c r="A1239" s="316"/>
      <c r="B1239" s="316"/>
      <c r="C1239" s="316"/>
      <c r="D1239" s="316"/>
      <c r="E1239" s="316"/>
      <c r="F1239" s="316"/>
      <c r="G1239" s="317"/>
      <c r="H1239" s="317"/>
      <c r="I1239" s="316"/>
    </row>
    <row r="1240" spans="1:9">
      <c r="A1240" s="316"/>
      <c r="B1240" s="316"/>
      <c r="C1240" s="316"/>
      <c r="D1240" s="316"/>
      <c r="E1240" s="316"/>
      <c r="F1240" s="316"/>
      <c r="G1240" s="317"/>
      <c r="H1240" s="317"/>
      <c r="I1240" s="316"/>
    </row>
    <row r="1241" spans="1:9">
      <c r="A1241" s="316"/>
      <c r="B1241" s="316"/>
      <c r="C1241" s="316"/>
      <c r="D1241" s="316"/>
      <c r="E1241" s="316"/>
      <c r="F1241" s="316"/>
      <c r="G1241" s="317"/>
      <c r="H1241" s="317"/>
      <c r="I1241" s="316"/>
    </row>
    <row r="1242" spans="1:9">
      <c r="A1242" s="316"/>
      <c r="B1242" s="316"/>
      <c r="C1242" s="316"/>
      <c r="D1242" s="316"/>
      <c r="E1242" s="316"/>
      <c r="F1242" s="316"/>
      <c r="G1242" s="317"/>
      <c r="H1242" s="317"/>
      <c r="I1242" s="316"/>
    </row>
    <row r="1243" spans="1:9">
      <c r="A1243" s="316"/>
      <c r="B1243" s="316"/>
      <c r="C1243" s="316"/>
      <c r="D1243" s="316"/>
      <c r="E1243" s="316"/>
      <c r="F1243" s="316"/>
      <c r="G1243" s="317"/>
      <c r="H1243" s="317"/>
      <c r="I1243" s="316"/>
    </row>
    <row r="1244" spans="1:9">
      <c r="A1244" s="316"/>
      <c r="B1244" s="316"/>
      <c r="C1244" s="316"/>
      <c r="D1244" s="316"/>
      <c r="E1244" s="316"/>
      <c r="F1244" s="316"/>
      <c r="G1244" s="317"/>
      <c r="H1244" s="317"/>
      <c r="I1244" s="316"/>
    </row>
    <row r="1245" spans="1:9">
      <c r="A1245" s="316"/>
      <c r="B1245" s="316"/>
      <c r="C1245" s="316"/>
      <c r="D1245" s="316"/>
      <c r="E1245" s="316"/>
      <c r="F1245" s="316"/>
      <c r="G1245" s="317"/>
      <c r="H1245" s="317"/>
      <c r="I1245" s="316"/>
    </row>
    <row r="1246" spans="1:9">
      <c r="A1246" s="316"/>
      <c r="B1246" s="316"/>
      <c r="C1246" s="316"/>
      <c r="D1246" s="316"/>
      <c r="E1246" s="316"/>
      <c r="F1246" s="316"/>
      <c r="G1246" s="317"/>
      <c r="H1246" s="317"/>
      <c r="I1246" s="316"/>
    </row>
    <row r="1247" spans="1:9">
      <c r="A1247" s="316"/>
      <c r="B1247" s="316"/>
      <c r="C1247" s="316"/>
      <c r="D1247" s="316"/>
      <c r="E1247" s="316"/>
      <c r="F1247" s="316"/>
      <c r="G1247" s="317"/>
      <c r="H1247" s="317"/>
      <c r="I1247" s="316"/>
    </row>
    <row r="1248" spans="1:9">
      <c r="A1248" s="316"/>
      <c r="B1248" s="316"/>
      <c r="C1248" s="316"/>
      <c r="D1248" s="316"/>
      <c r="E1248" s="316"/>
      <c r="F1248" s="316"/>
      <c r="G1248" s="317"/>
      <c r="H1248" s="317"/>
      <c r="I1248" s="316"/>
    </row>
    <row r="1249" spans="1:9">
      <c r="A1249" s="316"/>
      <c r="B1249" s="316"/>
      <c r="C1249" s="316"/>
      <c r="D1249" s="316"/>
      <c r="E1249" s="316"/>
      <c r="F1249" s="316"/>
      <c r="G1249" s="317"/>
      <c r="H1249" s="317"/>
      <c r="I1249" s="316"/>
    </row>
    <row r="1250" spans="1:9">
      <c r="A1250" s="316"/>
      <c r="B1250" s="316"/>
      <c r="C1250" s="316"/>
      <c r="D1250" s="316"/>
      <c r="E1250" s="316"/>
      <c r="F1250" s="316"/>
      <c r="G1250" s="317"/>
      <c r="H1250" s="317"/>
      <c r="I1250" s="316"/>
    </row>
    <row r="1251" spans="1:9">
      <c r="A1251" s="316"/>
      <c r="B1251" s="316"/>
      <c r="C1251" s="316"/>
      <c r="D1251" s="316"/>
      <c r="E1251" s="316"/>
      <c r="F1251" s="316"/>
      <c r="G1251" s="317"/>
      <c r="H1251" s="317"/>
      <c r="I1251" s="316"/>
    </row>
    <row r="1252" spans="1:9">
      <c r="A1252" s="316"/>
      <c r="B1252" s="316"/>
      <c r="C1252" s="316"/>
      <c r="D1252" s="316"/>
      <c r="E1252" s="316"/>
      <c r="F1252" s="316"/>
      <c r="G1252" s="317"/>
      <c r="H1252" s="317"/>
      <c r="I1252" s="316"/>
    </row>
    <row r="1253" spans="1:9">
      <c r="A1253" s="316"/>
      <c r="B1253" s="316"/>
      <c r="C1253" s="316"/>
      <c r="D1253" s="316"/>
      <c r="E1253" s="316"/>
      <c r="F1253" s="316"/>
      <c r="G1253" s="317"/>
      <c r="H1253" s="317"/>
      <c r="I1253" s="316"/>
    </row>
    <row r="1254" spans="1:9">
      <c r="A1254" s="316"/>
      <c r="B1254" s="316"/>
      <c r="C1254" s="316"/>
      <c r="D1254" s="316"/>
      <c r="E1254" s="316"/>
      <c r="F1254" s="316"/>
      <c r="G1254" s="317"/>
      <c r="H1254" s="317"/>
      <c r="I1254" s="316"/>
    </row>
    <row r="1255" spans="1:9">
      <c r="A1255" s="316"/>
      <c r="B1255" s="316"/>
      <c r="C1255" s="316"/>
      <c r="D1255" s="316"/>
      <c r="E1255" s="316"/>
      <c r="F1255" s="316"/>
      <c r="G1255" s="317"/>
      <c r="H1255" s="317"/>
      <c r="I1255" s="316"/>
    </row>
    <row r="1256" spans="1:9">
      <c r="A1256" s="316"/>
      <c r="B1256" s="316"/>
      <c r="C1256" s="316"/>
      <c r="D1256" s="316"/>
      <c r="E1256" s="316"/>
      <c r="F1256" s="316"/>
      <c r="G1256" s="317"/>
      <c r="H1256" s="317"/>
      <c r="I1256" s="316"/>
    </row>
    <row r="1257" spans="1:9">
      <c r="A1257" s="316"/>
      <c r="B1257" s="316"/>
      <c r="C1257" s="316"/>
      <c r="D1257" s="316"/>
      <c r="E1257" s="316"/>
      <c r="F1257" s="316"/>
      <c r="G1257" s="317"/>
      <c r="H1257" s="317"/>
      <c r="I1257" s="316"/>
    </row>
    <row r="1258" spans="1:9">
      <c r="A1258" s="316"/>
      <c r="B1258" s="316"/>
      <c r="C1258" s="316"/>
      <c r="D1258" s="316"/>
      <c r="E1258" s="316"/>
      <c r="F1258" s="316"/>
      <c r="G1258" s="317"/>
      <c r="H1258" s="317"/>
      <c r="I1258" s="316"/>
    </row>
    <row r="1259" spans="1:9">
      <c r="A1259" s="316"/>
      <c r="B1259" s="316"/>
      <c r="C1259" s="316"/>
      <c r="D1259" s="316"/>
      <c r="E1259" s="316"/>
      <c r="F1259" s="316"/>
      <c r="G1259" s="317"/>
      <c r="H1259" s="317"/>
      <c r="I1259" s="316"/>
    </row>
    <row r="1260" spans="1:9">
      <c r="A1260" s="316"/>
      <c r="B1260" s="316"/>
      <c r="C1260" s="316"/>
      <c r="D1260" s="316"/>
      <c r="E1260" s="316"/>
      <c r="F1260" s="316"/>
      <c r="G1260" s="317"/>
      <c r="H1260" s="317"/>
      <c r="I1260" s="316"/>
    </row>
    <row r="1261" spans="1:9">
      <c r="A1261" s="316"/>
      <c r="B1261" s="316"/>
      <c r="C1261" s="316"/>
      <c r="D1261" s="316"/>
      <c r="E1261" s="316"/>
      <c r="F1261" s="316"/>
      <c r="G1261" s="317"/>
      <c r="H1261" s="317"/>
      <c r="I1261" s="316"/>
    </row>
    <row r="1262" spans="1:9">
      <c r="A1262" s="316"/>
      <c r="B1262" s="316"/>
      <c r="C1262" s="316"/>
      <c r="D1262" s="316"/>
      <c r="E1262" s="316"/>
      <c r="F1262" s="316"/>
      <c r="G1262" s="317"/>
      <c r="H1262" s="317"/>
      <c r="I1262" s="316"/>
    </row>
    <row r="1263" spans="1:9">
      <c r="A1263" s="316"/>
      <c r="B1263" s="316"/>
      <c r="C1263" s="316"/>
      <c r="D1263" s="316"/>
      <c r="E1263" s="316"/>
      <c r="F1263" s="316"/>
      <c r="G1263" s="317"/>
      <c r="H1263" s="317"/>
      <c r="I1263" s="316"/>
    </row>
    <row r="1264" spans="1:9">
      <c r="A1264" s="316"/>
      <c r="B1264" s="316"/>
      <c r="C1264" s="316"/>
      <c r="D1264" s="316"/>
      <c r="E1264" s="316"/>
      <c r="F1264" s="316"/>
      <c r="G1264" s="317"/>
      <c r="H1264" s="317"/>
      <c r="I1264" s="316"/>
    </row>
    <row r="1265" spans="1:9">
      <c r="A1265" s="316"/>
      <c r="B1265" s="316"/>
      <c r="C1265" s="316"/>
      <c r="D1265" s="316"/>
      <c r="E1265" s="316"/>
      <c r="F1265" s="316"/>
      <c r="G1265" s="317"/>
      <c r="H1265" s="317"/>
      <c r="I1265" s="316"/>
    </row>
    <row r="1266" spans="1:9">
      <c r="A1266" s="316"/>
      <c r="B1266" s="316"/>
      <c r="C1266" s="316"/>
      <c r="D1266" s="316"/>
      <c r="E1266" s="316"/>
      <c r="F1266" s="316"/>
      <c r="G1266" s="317"/>
      <c r="H1266" s="317"/>
      <c r="I1266" s="316"/>
    </row>
    <row r="1267" spans="1:9">
      <c r="A1267" s="316"/>
      <c r="B1267" s="316"/>
      <c r="C1267" s="316"/>
      <c r="D1267" s="316"/>
      <c r="E1267" s="316"/>
      <c r="F1267" s="316"/>
      <c r="G1267" s="317"/>
      <c r="H1267" s="317"/>
      <c r="I1267" s="316"/>
    </row>
    <row r="1268" spans="1:9">
      <c r="A1268" s="316"/>
      <c r="B1268" s="316"/>
      <c r="C1268" s="316"/>
      <c r="D1268" s="316"/>
      <c r="E1268" s="316"/>
      <c r="F1268" s="316"/>
      <c r="G1268" s="317"/>
      <c r="H1268" s="317"/>
      <c r="I1268" s="316"/>
    </row>
    <row r="1269" spans="1:9">
      <c r="A1269" s="316"/>
      <c r="B1269" s="316"/>
      <c r="C1269" s="316"/>
      <c r="D1269" s="316"/>
      <c r="E1269" s="316"/>
      <c r="F1269" s="316"/>
      <c r="G1269" s="317"/>
      <c r="H1269" s="317"/>
      <c r="I1269" s="316"/>
    </row>
    <row r="1270" spans="1:9">
      <c r="A1270" s="316"/>
      <c r="B1270" s="316"/>
      <c r="C1270" s="316"/>
      <c r="D1270" s="316"/>
      <c r="E1270" s="316"/>
      <c r="F1270" s="316"/>
      <c r="G1270" s="317"/>
      <c r="H1270" s="317"/>
      <c r="I1270" s="316"/>
    </row>
    <row r="1271" spans="1:9">
      <c r="A1271" s="316"/>
      <c r="B1271" s="316"/>
      <c r="C1271" s="316"/>
      <c r="D1271" s="316"/>
      <c r="E1271" s="316"/>
      <c r="F1271" s="316"/>
      <c r="G1271" s="317"/>
      <c r="H1271" s="317"/>
      <c r="I1271" s="316"/>
    </row>
    <row r="1272" spans="1:9">
      <c r="A1272" s="316"/>
      <c r="B1272" s="316"/>
      <c r="C1272" s="316"/>
      <c r="D1272" s="316"/>
      <c r="E1272" s="316"/>
      <c r="F1272" s="316"/>
      <c r="G1272" s="317"/>
      <c r="H1272" s="317"/>
      <c r="I1272" s="316"/>
    </row>
    <row r="1273" spans="1:9">
      <c r="A1273" s="316"/>
      <c r="B1273" s="316"/>
      <c r="C1273" s="316"/>
      <c r="D1273" s="316"/>
      <c r="E1273" s="316"/>
      <c r="F1273" s="316"/>
      <c r="G1273" s="317"/>
      <c r="H1273" s="317"/>
      <c r="I1273" s="316"/>
    </row>
    <row r="1274" spans="1:9">
      <c r="A1274" s="316"/>
      <c r="B1274" s="316"/>
      <c r="C1274" s="316"/>
      <c r="D1274" s="316"/>
      <c r="E1274" s="316"/>
      <c r="F1274" s="316"/>
      <c r="G1274" s="317"/>
      <c r="H1274" s="317"/>
      <c r="I1274" s="316"/>
    </row>
    <row r="1275" spans="1:9">
      <c r="A1275" s="316"/>
      <c r="B1275" s="316"/>
      <c r="C1275" s="316"/>
      <c r="D1275" s="316"/>
      <c r="E1275" s="316"/>
      <c r="F1275" s="316"/>
      <c r="G1275" s="317"/>
      <c r="H1275" s="317"/>
      <c r="I1275" s="316"/>
    </row>
    <row r="1276" spans="1:9">
      <c r="A1276" s="316"/>
      <c r="B1276" s="316"/>
      <c r="C1276" s="316"/>
      <c r="D1276" s="316"/>
      <c r="E1276" s="316"/>
      <c r="F1276" s="316"/>
      <c r="G1276" s="317"/>
      <c r="H1276" s="317"/>
      <c r="I1276" s="316"/>
    </row>
    <row r="1277" spans="1:9">
      <c r="A1277" s="316"/>
      <c r="B1277" s="316"/>
      <c r="C1277" s="316"/>
      <c r="D1277" s="316"/>
      <c r="E1277" s="316"/>
      <c r="F1277" s="316"/>
      <c r="G1277" s="317"/>
      <c r="H1277" s="317"/>
      <c r="I1277" s="316"/>
    </row>
    <row r="1278" spans="1:9">
      <c r="A1278" s="316"/>
      <c r="B1278" s="316"/>
      <c r="C1278" s="316"/>
      <c r="D1278" s="316"/>
      <c r="E1278" s="316"/>
      <c r="F1278" s="316"/>
      <c r="G1278" s="317"/>
      <c r="H1278" s="317"/>
      <c r="I1278" s="316"/>
    </row>
    <row r="1279" spans="1:9">
      <c r="A1279" s="316"/>
      <c r="B1279" s="316"/>
      <c r="C1279" s="316"/>
      <c r="D1279" s="316"/>
      <c r="E1279" s="316"/>
      <c r="F1279" s="316"/>
      <c r="G1279" s="317"/>
      <c r="H1279" s="317"/>
      <c r="I1279" s="316"/>
    </row>
    <row r="1280" spans="1:9">
      <c r="A1280" s="316"/>
      <c r="B1280" s="316"/>
      <c r="C1280" s="316"/>
      <c r="D1280" s="316"/>
      <c r="E1280" s="316"/>
      <c r="F1280" s="316"/>
      <c r="G1280" s="317"/>
      <c r="H1280" s="317"/>
      <c r="I1280" s="316"/>
    </row>
    <row r="1281" spans="1:9">
      <c r="A1281" s="316"/>
      <c r="B1281" s="316"/>
      <c r="C1281" s="316"/>
      <c r="D1281" s="316"/>
      <c r="E1281" s="316"/>
      <c r="F1281" s="316"/>
      <c r="G1281" s="317"/>
      <c r="H1281" s="317"/>
      <c r="I1281" s="316"/>
    </row>
    <row r="1282" spans="1:9">
      <c r="A1282" s="316"/>
      <c r="B1282" s="316"/>
      <c r="C1282" s="316"/>
      <c r="D1282" s="316"/>
      <c r="E1282" s="316"/>
      <c r="F1282" s="316"/>
      <c r="G1282" s="317"/>
      <c r="H1282" s="317"/>
      <c r="I1282" s="316"/>
    </row>
    <row r="1283" spans="1:9">
      <c r="A1283" s="316"/>
      <c r="B1283" s="316"/>
      <c r="C1283" s="316"/>
      <c r="D1283" s="316"/>
      <c r="E1283" s="316"/>
      <c r="F1283" s="316"/>
      <c r="G1283" s="317"/>
      <c r="H1283" s="317"/>
      <c r="I1283" s="316"/>
    </row>
    <row r="1284" spans="1:9">
      <c r="A1284" s="316"/>
      <c r="B1284" s="316"/>
      <c r="C1284" s="316"/>
      <c r="D1284" s="316"/>
      <c r="E1284" s="316"/>
      <c r="F1284" s="316"/>
      <c r="G1284" s="317"/>
      <c r="H1284" s="317"/>
      <c r="I1284" s="316"/>
    </row>
    <row r="1285" spans="1:9">
      <c r="A1285" s="316"/>
      <c r="B1285" s="316"/>
      <c r="C1285" s="316"/>
      <c r="D1285" s="316"/>
      <c r="E1285" s="316"/>
      <c r="F1285" s="316"/>
      <c r="G1285" s="317"/>
      <c r="H1285" s="317"/>
      <c r="I1285" s="316"/>
    </row>
    <row r="1286" spans="1:9">
      <c r="A1286" s="316"/>
      <c r="B1286" s="316"/>
      <c r="C1286" s="316"/>
      <c r="D1286" s="316"/>
      <c r="E1286" s="316"/>
      <c r="F1286" s="316"/>
      <c r="G1286" s="317"/>
      <c r="H1286" s="317"/>
      <c r="I1286" s="316"/>
    </row>
    <row r="1287" spans="1:9">
      <c r="A1287" s="316"/>
      <c r="B1287" s="316"/>
      <c r="C1287" s="316"/>
      <c r="D1287" s="316"/>
      <c r="E1287" s="316"/>
      <c r="F1287" s="316"/>
      <c r="G1287" s="317"/>
      <c r="H1287" s="317"/>
      <c r="I1287" s="316"/>
    </row>
    <row r="1288" spans="1:9">
      <c r="A1288" s="316"/>
      <c r="B1288" s="316"/>
      <c r="C1288" s="316"/>
      <c r="D1288" s="316"/>
      <c r="E1288" s="316"/>
      <c r="F1288" s="316"/>
      <c r="G1288" s="317"/>
      <c r="H1288" s="317"/>
      <c r="I1288" s="316"/>
    </row>
    <row r="1289" spans="1:9">
      <c r="A1289" s="316"/>
      <c r="B1289" s="316"/>
      <c r="C1289" s="316"/>
      <c r="D1289" s="316"/>
      <c r="E1289" s="316"/>
      <c r="F1289" s="316"/>
      <c r="G1289" s="317"/>
      <c r="H1289" s="317"/>
      <c r="I1289" s="316"/>
    </row>
    <row r="1290" spans="1:9">
      <c r="A1290" s="316"/>
      <c r="B1290" s="316"/>
      <c r="C1290" s="316"/>
      <c r="D1290" s="316"/>
      <c r="E1290" s="316"/>
      <c r="F1290" s="316"/>
      <c r="G1290" s="317"/>
      <c r="H1290" s="317"/>
      <c r="I1290" s="316"/>
    </row>
    <row r="1291" spans="1:9">
      <c r="A1291" s="316"/>
      <c r="B1291" s="316"/>
      <c r="C1291" s="316"/>
      <c r="D1291" s="316"/>
      <c r="E1291" s="316"/>
      <c r="F1291" s="316"/>
      <c r="G1291" s="317"/>
      <c r="H1291" s="317"/>
      <c r="I1291" s="316"/>
    </row>
    <row r="1292" spans="1:9">
      <c r="A1292" s="316"/>
      <c r="B1292" s="316"/>
      <c r="C1292" s="316"/>
      <c r="D1292" s="316"/>
      <c r="E1292" s="316"/>
      <c r="F1292" s="316"/>
      <c r="G1292" s="317"/>
      <c r="H1292" s="317"/>
      <c r="I1292" s="316"/>
    </row>
    <row r="1293" spans="1:9">
      <c r="A1293" s="316"/>
      <c r="B1293" s="316"/>
      <c r="C1293" s="316"/>
      <c r="D1293" s="316"/>
      <c r="E1293" s="316"/>
      <c r="F1293" s="316"/>
      <c r="G1293" s="317"/>
      <c r="H1293" s="317"/>
      <c r="I1293" s="316"/>
    </row>
    <row r="1294" spans="1:9">
      <c r="A1294" s="316"/>
      <c r="B1294" s="316"/>
      <c r="C1294" s="316"/>
      <c r="D1294" s="316"/>
      <c r="E1294" s="316"/>
      <c r="F1294" s="316"/>
      <c r="G1294" s="317"/>
      <c r="H1294" s="317"/>
      <c r="I1294" s="316"/>
    </row>
    <row r="1295" spans="1:9">
      <c r="A1295" s="316"/>
      <c r="B1295" s="316"/>
      <c r="C1295" s="316"/>
      <c r="D1295" s="316"/>
      <c r="E1295" s="316"/>
      <c r="F1295" s="316"/>
      <c r="G1295" s="317"/>
      <c r="H1295" s="317"/>
      <c r="I1295" s="316"/>
    </row>
    <row r="1296" spans="1:9">
      <c r="A1296" s="316"/>
      <c r="B1296" s="316"/>
      <c r="C1296" s="316"/>
      <c r="D1296" s="316"/>
      <c r="E1296" s="316"/>
      <c r="F1296" s="316"/>
      <c r="G1296" s="317"/>
      <c r="H1296" s="317"/>
      <c r="I1296" s="316"/>
    </row>
    <row r="1297" spans="1:9">
      <c r="A1297" s="316"/>
      <c r="B1297" s="316"/>
      <c r="C1297" s="316"/>
      <c r="D1297" s="316"/>
      <c r="E1297" s="316"/>
      <c r="F1297" s="316"/>
      <c r="G1297" s="317"/>
      <c r="H1297" s="317"/>
      <c r="I1297" s="316"/>
    </row>
    <row r="1298" spans="1:9">
      <c r="A1298" s="316"/>
      <c r="B1298" s="316"/>
      <c r="C1298" s="316"/>
      <c r="D1298" s="316"/>
      <c r="E1298" s="316"/>
      <c r="F1298" s="316"/>
      <c r="G1298" s="317"/>
      <c r="H1298" s="317"/>
      <c r="I1298" s="316"/>
    </row>
    <row r="1299" spans="1:9">
      <c r="A1299" s="316"/>
      <c r="B1299" s="316"/>
      <c r="C1299" s="316"/>
      <c r="D1299" s="316"/>
      <c r="E1299" s="316"/>
      <c r="F1299" s="316"/>
      <c r="G1299" s="317"/>
      <c r="H1299" s="317"/>
      <c r="I1299" s="316"/>
    </row>
    <row r="1300" spans="1:9">
      <c r="A1300" s="316"/>
      <c r="B1300" s="316"/>
      <c r="C1300" s="316"/>
      <c r="D1300" s="316"/>
      <c r="E1300" s="316"/>
      <c r="F1300" s="316"/>
      <c r="G1300" s="317"/>
      <c r="H1300" s="317"/>
      <c r="I1300" s="316"/>
    </row>
    <row r="1301" spans="1:9">
      <c r="A1301" s="316"/>
      <c r="B1301" s="316"/>
      <c r="C1301" s="316"/>
      <c r="D1301" s="316"/>
      <c r="E1301" s="316"/>
      <c r="F1301" s="316"/>
      <c r="G1301" s="317"/>
      <c r="H1301" s="317"/>
      <c r="I1301" s="316"/>
    </row>
    <row r="1302" spans="1:9">
      <c r="A1302" s="316"/>
      <c r="B1302" s="316"/>
      <c r="C1302" s="316"/>
      <c r="D1302" s="316"/>
      <c r="E1302" s="316"/>
      <c r="F1302" s="316"/>
      <c r="G1302" s="317"/>
      <c r="H1302" s="317"/>
      <c r="I1302" s="316"/>
    </row>
    <row r="1303" spans="1:9">
      <c r="A1303" s="316"/>
      <c r="B1303" s="316"/>
      <c r="C1303" s="316"/>
      <c r="D1303" s="316"/>
      <c r="E1303" s="316"/>
      <c r="F1303" s="316"/>
      <c r="G1303" s="317"/>
      <c r="H1303" s="317"/>
      <c r="I1303" s="316"/>
    </row>
    <row r="1304" spans="1:9">
      <c r="A1304" s="316"/>
      <c r="B1304" s="316"/>
      <c r="C1304" s="316"/>
      <c r="D1304" s="316"/>
      <c r="E1304" s="316"/>
      <c r="F1304" s="316"/>
      <c r="G1304" s="317"/>
      <c r="H1304" s="317"/>
      <c r="I1304" s="316"/>
    </row>
    <row r="1305" spans="1:9">
      <c r="A1305" s="316"/>
      <c r="B1305" s="316"/>
      <c r="C1305" s="316"/>
      <c r="D1305" s="316"/>
      <c r="E1305" s="316"/>
      <c r="F1305" s="316"/>
      <c r="G1305" s="317"/>
      <c r="H1305" s="317"/>
      <c r="I1305" s="316"/>
    </row>
    <row r="1306" spans="1:9">
      <c r="A1306" s="316"/>
      <c r="B1306" s="316"/>
      <c r="C1306" s="316"/>
      <c r="D1306" s="316"/>
      <c r="E1306" s="316"/>
      <c r="F1306" s="316"/>
      <c r="G1306" s="317"/>
      <c r="H1306" s="317"/>
      <c r="I1306" s="316"/>
    </row>
    <row r="1307" spans="1:9">
      <c r="A1307" s="316"/>
      <c r="B1307" s="316"/>
      <c r="C1307" s="316"/>
      <c r="D1307" s="316"/>
      <c r="E1307" s="316"/>
      <c r="F1307" s="316"/>
      <c r="G1307" s="317"/>
      <c r="H1307" s="317"/>
      <c r="I1307" s="316"/>
    </row>
    <row r="1308" spans="1:9">
      <c r="A1308" s="316"/>
      <c r="B1308" s="316"/>
      <c r="C1308" s="316"/>
      <c r="D1308" s="316"/>
      <c r="E1308" s="316"/>
      <c r="F1308" s="316"/>
      <c r="G1308" s="317"/>
      <c r="H1308" s="317"/>
      <c r="I1308" s="316"/>
    </row>
    <row r="1309" spans="1:9">
      <c r="A1309" s="316"/>
      <c r="B1309" s="316"/>
      <c r="C1309" s="316"/>
      <c r="D1309" s="316"/>
      <c r="E1309" s="316"/>
      <c r="F1309" s="316"/>
      <c r="G1309" s="317"/>
      <c r="H1309" s="317"/>
      <c r="I1309" s="316"/>
    </row>
    <row r="1310" spans="1:9">
      <c r="A1310" s="316"/>
      <c r="B1310" s="316"/>
      <c r="C1310" s="316"/>
      <c r="D1310" s="316"/>
      <c r="E1310" s="316"/>
      <c r="F1310" s="316"/>
      <c r="G1310" s="317"/>
      <c r="H1310" s="317"/>
      <c r="I1310" s="316"/>
    </row>
    <row r="1311" spans="1:9">
      <c r="A1311" s="316"/>
      <c r="B1311" s="316"/>
      <c r="C1311" s="316"/>
      <c r="D1311" s="316"/>
      <c r="E1311" s="316"/>
      <c r="F1311" s="316"/>
      <c r="G1311" s="317"/>
      <c r="H1311" s="317"/>
      <c r="I1311" s="316"/>
    </row>
    <row r="1312" spans="1:9">
      <c r="A1312" s="316"/>
      <c r="B1312" s="316"/>
      <c r="C1312" s="316"/>
      <c r="D1312" s="316"/>
      <c r="E1312" s="316"/>
      <c r="F1312" s="316"/>
      <c r="G1312" s="317"/>
      <c r="H1312" s="317"/>
      <c r="I1312" s="316"/>
    </row>
    <row r="1313" spans="1:9">
      <c r="A1313" s="316"/>
      <c r="B1313" s="316"/>
      <c r="C1313" s="316"/>
      <c r="D1313" s="316"/>
      <c r="E1313" s="316"/>
      <c r="F1313" s="316"/>
      <c r="G1313" s="317"/>
      <c r="H1313" s="317"/>
      <c r="I1313" s="316"/>
    </row>
    <row r="1314" spans="1:9">
      <c r="A1314" s="316"/>
      <c r="B1314" s="316"/>
      <c r="C1314" s="316"/>
      <c r="D1314" s="316"/>
      <c r="E1314" s="316"/>
      <c r="F1314" s="316"/>
      <c r="G1314" s="317"/>
      <c r="H1314" s="317"/>
      <c r="I1314" s="316"/>
    </row>
    <row r="1315" spans="1:9">
      <c r="A1315" s="316"/>
      <c r="B1315" s="316"/>
      <c r="C1315" s="316"/>
      <c r="D1315" s="316"/>
      <c r="E1315" s="316"/>
      <c r="F1315" s="316"/>
      <c r="G1315" s="317"/>
      <c r="H1315" s="317"/>
      <c r="I1315" s="316"/>
    </row>
    <row r="1316" spans="1:9">
      <c r="A1316" s="316"/>
      <c r="B1316" s="316"/>
      <c r="C1316" s="316"/>
      <c r="D1316" s="316"/>
      <c r="E1316" s="316"/>
      <c r="F1316" s="316"/>
      <c r="G1316" s="317"/>
      <c r="H1316" s="317"/>
      <c r="I1316" s="316"/>
    </row>
    <row r="1317" spans="1:9">
      <c r="A1317" s="316"/>
      <c r="B1317" s="316"/>
      <c r="C1317" s="316"/>
      <c r="D1317" s="316"/>
      <c r="E1317" s="316"/>
      <c r="F1317" s="316"/>
      <c r="G1317" s="317"/>
      <c r="H1317" s="317"/>
      <c r="I1317" s="316"/>
    </row>
    <row r="1318" spans="1:9">
      <c r="A1318" s="316"/>
      <c r="B1318" s="316"/>
      <c r="C1318" s="316"/>
      <c r="D1318" s="316"/>
      <c r="E1318" s="316"/>
      <c r="F1318" s="316"/>
      <c r="G1318" s="317"/>
      <c r="H1318" s="317"/>
      <c r="I1318" s="316"/>
    </row>
    <row r="1319" spans="1:9">
      <c r="A1319" s="316"/>
      <c r="B1319" s="316"/>
      <c r="C1319" s="316"/>
      <c r="D1319" s="316"/>
      <c r="E1319" s="316"/>
      <c r="F1319" s="316"/>
      <c r="G1319" s="317"/>
      <c r="H1319" s="317"/>
      <c r="I1319" s="316"/>
    </row>
    <row r="1320" spans="1:9">
      <c r="A1320" s="316"/>
      <c r="B1320" s="316"/>
      <c r="C1320" s="316"/>
      <c r="D1320" s="316"/>
      <c r="E1320" s="316"/>
      <c r="F1320" s="316"/>
      <c r="G1320" s="317"/>
      <c r="H1320" s="317"/>
      <c r="I1320" s="316"/>
    </row>
    <row r="1321" spans="1:9">
      <c r="A1321" s="316"/>
      <c r="B1321" s="316"/>
      <c r="C1321" s="316"/>
      <c r="D1321" s="316"/>
      <c r="E1321" s="316"/>
      <c r="F1321" s="316"/>
      <c r="G1321" s="317"/>
      <c r="H1321" s="317"/>
      <c r="I1321" s="316"/>
    </row>
    <row r="1322" spans="1:9">
      <c r="A1322" s="316"/>
      <c r="B1322" s="316"/>
      <c r="C1322" s="316"/>
      <c r="D1322" s="316"/>
      <c r="E1322" s="316"/>
      <c r="F1322" s="316"/>
      <c r="G1322" s="317"/>
      <c r="H1322" s="317"/>
      <c r="I1322" s="316"/>
    </row>
    <row r="1323" spans="1:9">
      <c r="A1323" s="316"/>
      <c r="B1323" s="316"/>
      <c r="C1323" s="316"/>
      <c r="D1323" s="316"/>
      <c r="E1323" s="316"/>
      <c r="F1323" s="316"/>
      <c r="G1323" s="317"/>
      <c r="H1323" s="317"/>
      <c r="I1323" s="316"/>
    </row>
    <row r="1324" spans="1:9">
      <c r="A1324" s="316"/>
      <c r="B1324" s="316"/>
      <c r="C1324" s="316"/>
      <c r="D1324" s="316"/>
      <c r="E1324" s="316"/>
      <c r="F1324" s="316"/>
      <c r="G1324" s="317"/>
      <c r="H1324" s="317"/>
      <c r="I1324" s="316"/>
    </row>
    <row r="1325" spans="1:9">
      <c r="A1325" s="316"/>
      <c r="B1325" s="316"/>
      <c r="C1325" s="316"/>
      <c r="D1325" s="316"/>
      <c r="E1325" s="316"/>
      <c r="F1325" s="316"/>
      <c r="G1325" s="317"/>
      <c r="H1325" s="317"/>
      <c r="I1325" s="316"/>
    </row>
    <row r="1326" spans="1:9">
      <c r="A1326" s="316"/>
      <c r="B1326" s="316"/>
      <c r="C1326" s="316"/>
      <c r="D1326" s="316"/>
      <c r="E1326" s="316"/>
      <c r="F1326" s="316"/>
      <c r="G1326" s="317"/>
      <c r="H1326" s="317"/>
      <c r="I1326" s="316"/>
    </row>
    <row r="1327" spans="1:9">
      <c r="A1327" s="316"/>
      <c r="B1327" s="316"/>
      <c r="C1327" s="316"/>
      <c r="D1327" s="316"/>
      <c r="E1327" s="316"/>
      <c r="F1327" s="316"/>
      <c r="G1327" s="317"/>
      <c r="H1327" s="317"/>
      <c r="I1327" s="316"/>
    </row>
    <row r="1328" spans="1:9">
      <c r="A1328" s="316"/>
      <c r="B1328" s="316"/>
      <c r="C1328" s="316"/>
      <c r="D1328" s="316"/>
      <c r="E1328" s="316"/>
      <c r="F1328" s="316"/>
      <c r="G1328" s="317"/>
      <c r="H1328" s="317"/>
      <c r="I1328" s="316"/>
    </row>
    <row r="1329" spans="1:9">
      <c r="A1329" s="316"/>
      <c r="B1329" s="316"/>
      <c r="C1329" s="316"/>
      <c r="D1329" s="316"/>
      <c r="E1329" s="316"/>
      <c r="F1329" s="316"/>
      <c r="G1329" s="317"/>
      <c r="H1329" s="317"/>
      <c r="I1329" s="316"/>
    </row>
    <row r="1330" spans="1:9">
      <c r="A1330" s="316"/>
      <c r="B1330" s="316"/>
      <c r="C1330" s="316"/>
      <c r="D1330" s="316"/>
      <c r="E1330" s="316"/>
      <c r="F1330" s="316"/>
      <c r="G1330" s="317"/>
      <c r="H1330" s="317"/>
      <c r="I1330" s="316"/>
    </row>
    <row r="1331" spans="1:9">
      <c r="A1331" s="316"/>
      <c r="B1331" s="316"/>
      <c r="C1331" s="316"/>
      <c r="D1331" s="316"/>
      <c r="E1331" s="316"/>
      <c r="F1331" s="316"/>
      <c r="G1331" s="317"/>
      <c r="H1331" s="317"/>
      <c r="I1331" s="316"/>
    </row>
    <row r="1332" spans="1:9">
      <c r="A1332" s="316"/>
      <c r="B1332" s="316"/>
      <c r="C1332" s="316"/>
      <c r="D1332" s="316"/>
      <c r="E1332" s="316"/>
      <c r="F1332" s="316"/>
      <c r="G1332" s="317"/>
      <c r="H1332" s="317"/>
      <c r="I1332" s="316"/>
    </row>
    <row r="1333" spans="1:9">
      <c r="A1333" s="316"/>
      <c r="B1333" s="316"/>
      <c r="C1333" s="316"/>
      <c r="D1333" s="316"/>
      <c r="E1333" s="316"/>
      <c r="F1333" s="316"/>
      <c r="G1333" s="317"/>
      <c r="H1333" s="317"/>
      <c r="I1333" s="316"/>
    </row>
    <row r="1334" spans="1:9">
      <c r="A1334" s="316"/>
      <c r="B1334" s="316"/>
      <c r="C1334" s="316"/>
      <c r="D1334" s="316"/>
      <c r="E1334" s="316"/>
      <c r="F1334" s="316"/>
      <c r="G1334" s="317"/>
      <c r="H1334" s="317"/>
      <c r="I1334" s="316"/>
    </row>
    <row r="1335" spans="1:9">
      <c r="A1335" s="316"/>
      <c r="B1335" s="316"/>
      <c r="C1335" s="316"/>
      <c r="D1335" s="316"/>
      <c r="E1335" s="316"/>
      <c r="F1335" s="316"/>
      <c r="G1335" s="317"/>
      <c r="H1335" s="317"/>
      <c r="I1335" s="316"/>
    </row>
    <row r="1336" spans="1:9">
      <c r="A1336" s="316"/>
      <c r="B1336" s="316"/>
      <c r="C1336" s="316"/>
      <c r="D1336" s="316"/>
      <c r="E1336" s="316"/>
      <c r="F1336" s="316"/>
      <c r="G1336" s="317"/>
      <c r="H1336" s="317"/>
      <c r="I1336" s="316"/>
    </row>
    <row r="1337" spans="1:9">
      <c r="A1337" s="316"/>
      <c r="B1337" s="316"/>
      <c r="C1337" s="316"/>
      <c r="D1337" s="316"/>
      <c r="E1337" s="316"/>
      <c r="F1337" s="316"/>
      <c r="G1337" s="317"/>
      <c r="H1337" s="317"/>
      <c r="I1337" s="316"/>
    </row>
    <row r="1338" spans="1:9">
      <c r="A1338" s="316"/>
      <c r="B1338" s="316"/>
      <c r="C1338" s="316"/>
      <c r="D1338" s="316"/>
      <c r="E1338" s="316"/>
      <c r="F1338" s="316"/>
      <c r="G1338" s="317"/>
      <c r="H1338" s="317"/>
      <c r="I1338" s="316"/>
    </row>
    <row r="1339" spans="1:9">
      <c r="A1339" s="316"/>
      <c r="B1339" s="316"/>
      <c r="C1339" s="316"/>
      <c r="D1339" s="316"/>
      <c r="E1339" s="316"/>
      <c r="F1339" s="316"/>
      <c r="G1339" s="317"/>
      <c r="H1339" s="317"/>
      <c r="I1339" s="316"/>
    </row>
    <row r="1340" spans="1:9">
      <c r="A1340" s="316"/>
      <c r="B1340" s="316"/>
      <c r="C1340" s="316"/>
      <c r="D1340" s="316"/>
      <c r="E1340" s="316"/>
      <c r="F1340" s="316"/>
      <c r="G1340" s="317"/>
      <c r="H1340" s="317"/>
      <c r="I1340" s="316"/>
    </row>
    <row r="1341" spans="1:9">
      <c r="A1341" s="316"/>
      <c r="B1341" s="316"/>
      <c r="C1341" s="316"/>
      <c r="D1341" s="316"/>
      <c r="E1341" s="316"/>
      <c r="F1341" s="316"/>
      <c r="G1341" s="317"/>
      <c r="H1341" s="317"/>
      <c r="I1341" s="316"/>
    </row>
    <row r="1342" spans="1:9">
      <c r="A1342" s="316"/>
      <c r="B1342" s="316"/>
      <c r="C1342" s="316"/>
      <c r="D1342" s="316"/>
      <c r="E1342" s="316"/>
      <c r="F1342" s="316"/>
      <c r="G1342" s="317"/>
      <c r="H1342" s="317"/>
      <c r="I1342" s="316"/>
    </row>
    <row r="1343" spans="1:9">
      <c r="A1343" s="316"/>
      <c r="B1343" s="316"/>
      <c r="C1343" s="316"/>
      <c r="D1343" s="316"/>
      <c r="E1343" s="316"/>
      <c r="F1343" s="316"/>
      <c r="G1343" s="317"/>
      <c r="H1343" s="317"/>
      <c r="I1343" s="316"/>
    </row>
    <row r="1344" spans="1:9">
      <c r="A1344" s="316"/>
      <c r="B1344" s="316"/>
      <c r="C1344" s="316"/>
      <c r="D1344" s="316"/>
      <c r="E1344" s="316"/>
      <c r="F1344" s="316"/>
      <c r="G1344" s="317"/>
      <c r="H1344" s="317"/>
      <c r="I1344" s="316"/>
    </row>
    <row r="1345" spans="1:9">
      <c r="A1345" s="316"/>
      <c r="B1345" s="316"/>
      <c r="C1345" s="316"/>
      <c r="D1345" s="316"/>
      <c r="E1345" s="316"/>
      <c r="F1345" s="316"/>
      <c r="G1345" s="317"/>
      <c r="H1345" s="317"/>
      <c r="I1345" s="316"/>
    </row>
    <row r="1346" spans="1:9">
      <c r="A1346" s="316"/>
      <c r="B1346" s="316"/>
      <c r="C1346" s="316"/>
      <c r="D1346" s="316"/>
      <c r="E1346" s="316"/>
      <c r="F1346" s="316"/>
      <c r="G1346" s="317"/>
      <c r="H1346" s="317"/>
      <c r="I1346" s="316"/>
    </row>
    <row r="1347" spans="1:9">
      <c r="A1347" s="316"/>
      <c r="B1347" s="316"/>
      <c r="C1347" s="316"/>
      <c r="D1347" s="316"/>
      <c r="E1347" s="316"/>
      <c r="F1347" s="316"/>
      <c r="G1347" s="317"/>
      <c r="H1347" s="317"/>
      <c r="I1347" s="316"/>
    </row>
    <row r="1348" spans="1:9">
      <c r="A1348" s="316"/>
      <c r="B1348" s="316"/>
      <c r="C1348" s="316"/>
      <c r="D1348" s="316"/>
      <c r="E1348" s="316"/>
      <c r="F1348" s="316"/>
      <c r="G1348" s="317"/>
      <c r="H1348" s="317"/>
      <c r="I1348" s="316"/>
    </row>
    <row r="1349" spans="1:9">
      <c r="A1349" s="316"/>
      <c r="B1349" s="316"/>
      <c r="C1349" s="316"/>
      <c r="D1349" s="316"/>
      <c r="E1349" s="316"/>
      <c r="F1349" s="316"/>
      <c r="G1349" s="317"/>
      <c r="H1349" s="317"/>
      <c r="I1349" s="316"/>
    </row>
    <row r="1350" spans="1:9">
      <c r="A1350" s="316"/>
      <c r="B1350" s="316"/>
      <c r="C1350" s="316"/>
      <c r="D1350" s="316"/>
      <c r="E1350" s="316"/>
      <c r="F1350" s="316"/>
      <c r="G1350" s="317"/>
      <c r="H1350" s="317"/>
      <c r="I1350" s="316"/>
    </row>
    <row r="1351" spans="1:9">
      <c r="A1351" s="316"/>
      <c r="B1351" s="316"/>
      <c r="C1351" s="316"/>
      <c r="D1351" s="316"/>
      <c r="E1351" s="316"/>
      <c r="F1351" s="316"/>
      <c r="G1351" s="317"/>
      <c r="H1351" s="317"/>
      <c r="I1351" s="316"/>
    </row>
    <row r="1352" spans="1:9">
      <c r="A1352" s="316"/>
      <c r="B1352" s="316"/>
      <c r="C1352" s="316"/>
      <c r="D1352" s="316"/>
      <c r="E1352" s="316"/>
      <c r="F1352" s="316"/>
      <c r="G1352" s="317"/>
      <c r="H1352" s="317"/>
      <c r="I1352" s="316"/>
    </row>
    <row r="1353" spans="1:9">
      <c r="A1353" s="316"/>
      <c r="B1353" s="316"/>
      <c r="C1353" s="316"/>
      <c r="D1353" s="316"/>
      <c r="E1353" s="316"/>
      <c r="F1353" s="316"/>
      <c r="G1353" s="317"/>
      <c r="H1353" s="317"/>
      <c r="I1353" s="316"/>
    </row>
    <row r="1354" spans="1:9">
      <c r="A1354" s="316"/>
      <c r="B1354" s="316"/>
      <c r="C1354" s="316"/>
      <c r="D1354" s="316"/>
      <c r="E1354" s="316"/>
      <c r="F1354" s="316"/>
      <c r="G1354" s="317"/>
      <c r="H1354" s="317"/>
      <c r="I1354" s="316"/>
    </row>
    <row r="1355" spans="1:9">
      <c r="A1355" s="316"/>
      <c r="B1355" s="316"/>
      <c r="C1355" s="316"/>
      <c r="D1355" s="316"/>
      <c r="E1355" s="316"/>
      <c r="F1355" s="316"/>
      <c r="G1355" s="317"/>
      <c r="H1355" s="317"/>
      <c r="I1355" s="316"/>
    </row>
    <row r="1356" spans="1:9">
      <c r="A1356" s="316"/>
      <c r="B1356" s="316"/>
      <c r="C1356" s="316"/>
      <c r="D1356" s="316"/>
      <c r="E1356" s="316"/>
      <c r="F1356" s="316"/>
      <c r="G1356" s="317"/>
      <c r="H1356" s="317"/>
      <c r="I1356" s="316"/>
    </row>
    <row r="1357" spans="1:9">
      <c r="A1357" s="316"/>
      <c r="B1357" s="316"/>
      <c r="C1357" s="316"/>
      <c r="D1357" s="316"/>
      <c r="E1357" s="316"/>
      <c r="F1357" s="316"/>
      <c r="G1357" s="317"/>
      <c r="H1357" s="317"/>
      <c r="I1357" s="316"/>
    </row>
    <row r="1358" spans="1:9">
      <c r="A1358" s="316"/>
      <c r="B1358" s="316"/>
      <c r="C1358" s="316"/>
      <c r="D1358" s="316"/>
      <c r="E1358" s="316"/>
      <c r="F1358" s="316"/>
      <c r="G1358" s="317"/>
      <c r="H1358" s="317"/>
      <c r="I1358" s="316"/>
    </row>
    <row r="1359" spans="1:9">
      <c r="A1359" s="316"/>
      <c r="B1359" s="316"/>
      <c r="C1359" s="316"/>
      <c r="D1359" s="316"/>
      <c r="E1359" s="316"/>
      <c r="F1359" s="316"/>
      <c r="G1359" s="317"/>
      <c r="H1359" s="317"/>
      <c r="I1359" s="316"/>
    </row>
    <row r="1360" spans="1:9">
      <c r="A1360" s="316"/>
      <c r="B1360" s="316"/>
      <c r="C1360" s="316"/>
      <c r="D1360" s="316"/>
      <c r="E1360" s="316"/>
      <c r="F1360" s="316"/>
      <c r="G1360" s="317"/>
      <c r="H1360" s="317"/>
      <c r="I1360" s="316"/>
    </row>
    <row r="1361" spans="1:9">
      <c r="A1361" s="316"/>
      <c r="B1361" s="316"/>
      <c r="C1361" s="316"/>
      <c r="D1361" s="316"/>
      <c r="E1361" s="316"/>
      <c r="F1361" s="316"/>
      <c r="G1361" s="317"/>
      <c r="H1361" s="317"/>
      <c r="I1361" s="316"/>
    </row>
    <row r="1362" spans="1:9">
      <c r="A1362" s="316"/>
      <c r="B1362" s="316"/>
      <c r="C1362" s="316"/>
      <c r="D1362" s="316"/>
      <c r="E1362" s="316"/>
      <c r="F1362" s="316"/>
      <c r="G1362" s="317"/>
      <c r="H1362" s="317"/>
      <c r="I1362" s="316"/>
    </row>
    <row r="1363" spans="1:9">
      <c r="A1363" s="316"/>
      <c r="B1363" s="316"/>
      <c r="C1363" s="316"/>
      <c r="D1363" s="316"/>
      <c r="E1363" s="316"/>
      <c r="F1363" s="316"/>
      <c r="G1363" s="317"/>
      <c r="H1363" s="317"/>
      <c r="I1363" s="316"/>
    </row>
    <row r="1364" spans="1:9">
      <c r="A1364" s="316"/>
      <c r="B1364" s="316"/>
      <c r="C1364" s="316"/>
      <c r="D1364" s="316"/>
      <c r="E1364" s="316"/>
      <c r="F1364" s="316"/>
      <c r="G1364" s="317"/>
      <c r="H1364" s="317"/>
      <c r="I1364" s="316"/>
    </row>
    <row r="1365" spans="1:9">
      <c r="A1365" s="316"/>
      <c r="B1365" s="316"/>
      <c r="C1365" s="316"/>
      <c r="D1365" s="316"/>
      <c r="E1365" s="316"/>
      <c r="F1365" s="316"/>
      <c r="G1365" s="317"/>
      <c r="H1365" s="317"/>
      <c r="I1365" s="316"/>
    </row>
    <row r="1366" spans="1:9">
      <c r="A1366" s="316"/>
      <c r="B1366" s="316"/>
      <c r="C1366" s="316"/>
      <c r="D1366" s="316"/>
      <c r="E1366" s="316"/>
      <c r="F1366" s="316"/>
      <c r="G1366" s="317"/>
      <c r="H1366" s="317"/>
      <c r="I1366" s="316"/>
    </row>
    <row r="1367" spans="1:9">
      <c r="A1367" s="316"/>
      <c r="B1367" s="316"/>
      <c r="C1367" s="316"/>
      <c r="D1367" s="316"/>
      <c r="E1367" s="316"/>
      <c r="F1367" s="316"/>
      <c r="G1367" s="317"/>
      <c r="H1367" s="317"/>
      <c r="I1367" s="316"/>
    </row>
    <row r="1368" spans="1:9">
      <c r="A1368" s="316"/>
      <c r="B1368" s="316"/>
      <c r="C1368" s="316"/>
      <c r="D1368" s="316"/>
      <c r="E1368" s="316"/>
      <c r="F1368" s="316"/>
      <c r="G1368" s="317"/>
      <c r="H1368" s="317"/>
      <c r="I1368" s="316"/>
    </row>
    <row r="1369" spans="1:9">
      <c r="A1369" s="316"/>
      <c r="B1369" s="316"/>
      <c r="C1369" s="316"/>
      <c r="D1369" s="316"/>
      <c r="E1369" s="316"/>
      <c r="F1369" s="316"/>
      <c r="G1369" s="317"/>
      <c r="H1369" s="317"/>
      <c r="I1369" s="316"/>
    </row>
    <row r="1370" spans="1:9">
      <c r="A1370" s="316"/>
      <c r="B1370" s="316"/>
      <c r="C1370" s="316"/>
      <c r="D1370" s="316"/>
      <c r="E1370" s="316"/>
      <c r="F1370" s="316"/>
      <c r="G1370" s="317"/>
      <c r="H1370" s="317"/>
      <c r="I1370" s="316"/>
    </row>
    <row r="1371" spans="1:9">
      <c r="A1371" s="316"/>
      <c r="B1371" s="316"/>
      <c r="C1371" s="316"/>
      <c r="D1371" s="316"/>
      <c r="E1371" s="316"/>
      <c r="F1371" s="316"/>
      <c r="G1371" s="317"/>
      <c r="H1371" s="317"/>
      <c r="I1371" s="316"/>
    </row>
    <row r="1372" spans="1:9">
      <c r="A1372" s="316"/>
      <c r="B1372" s="316"/>
      <c r="C1372" s="316"/>
      <c r="D1372" s="316"/>
      <c r="E1372" s="316"/>
      <c r="F1372" s="316"/>
      <c r="G1372" s="317"/>
      <c r="H1372" s="317"/>
      <c r="I1372" s="316"/>
    </row>
    <row r="1373" spans="1:9">
      <c r="A1373" s="316"/>
      <c r="B1373" s="316"/>
      <c r="C1373" s="316"/>
      <c r="D1373" s="316"/>
      <c r="E1373" s="316"/>
      <c r="F1373" s="316"/>
      <c r="G1373" s="317"/>
      <c r="H1373" s="317"/>
      <c r="I1373" s="316"/>
    </row>
    <row r="1374" spans="1:9">
      <c r="A1374" s="316"/>
      <c r="B1374" s="316"/>
      <c r="C1374" s="316"/>
      <c r="D1374" s="316"/>
      <c r="E1374" s="316"/>
      <c r="F1374" s="316"/>
      <c r="G1374" s="317"/>
      <c r="H1374" s="317"/>
      <c r="I1374" s="316"/>
    </row>
    <row r="1375" spans="1:9">
      <c r="A1375" s="316"/>
      <c r="B1375" s="316"/>
      <c r="C1375" s="316"/>
      <c r="D1375" s="316"/>
      <c r="E1375" s="316"/>
      <c r="F1375" s="316"/>
      <c r="G1375" s="317"/>
      <c r="H1375" s="317"/>
      <c r="I1375" s="316"/>
    </row>
    <row r="1376" spans="1:9">
      <c r="A1376" s="316"/>
      <c r="B1376" s="316"/>
      <c r="C1376" s="316"/>
      <c r="D1376" s="316"/>
      <c r="E1376" s="316"/>
      <c r="F1376" s="316"/>
      <c r="G1376" s="317"/>
      <c r="H1376" s="317"/>
      <c r="I1376" s="316"/>
    </row>
    <row r="1377" spans="1:9">
      <c r="A1377" s="316"/>
      <c r="B1377" s="316"/>
      <c r="C1377" s="316"/>
      <c r="D1377" s="316"/>
      <c r="E1377" s="316"/>
      <c r="F1377" s="316"/>
      <c r="G1377" s="317"/>
      <c r="H1377" s="317"/>
      <c r="I1377" s="316"/>
    </row>
    <row r="1378" spans="1:9">
      <c r="A1378" s="316"/>
      <c r="B1378" s="316"/>
      <c r="C1378" s="316"/>
      <c r="D1378" s="316"/>
      <c r="E1378" s="316"/>
      <c r="F1378" s="316"/>
      <c r="G1378" s="317"/>
      <c r="H1378" s="317"/>
      <c r="I1378" s="316"/>
    </row>
    <row r="1379" spans="1:9">
      <c r="A1379" s="316"/>
      <c r="B1379" s="316"/>
      <c r="C1379" s="316"/>
      <c r="D1379" s="316"/>
      <c r="E1379" s="316"/>
      <c r="F1379" s="316"/>
      <c r="G1379" s="317"/>
      <c r="H1379" s="317"/>
      <c r="I1379" s="316"/>
    </row>
    <row r="1380" spans="1:9">
      <c r="A1380" s="316"/>
      <c r="B1380" s="316"/>
      <c r="C1380" s="316"/>
      <c r="D1380" s="316"/>
      <c r="E1380" s="316"/>
      <c r="F1380" s="316"/>
      <c r="G1380" s="317"/>
      <c r="H1380" s="317"/>
      <c r="I1380" s="316"/>
    </row>
    <row r="1381" spans="1:9">
      <c r="A1381" s="316"/>
      <c r="B1381" s="316"/>
      <c r="C1381" s="316"/>
      <c r="D1381" s="316"/>
      <c r="E1381" s="316"/>
      <c r="F1381" s="316"/>
      <c r="G1381" s="317"/>
      <c r="H1381" s="317"/>
      <c r="I1381" s="316"/>
    </row>
    <row r="1382" spans="1:9">
      <c r="A1382" s="316"/>
      <c r="B1382" s="316"/>
      <c r="C1382" s="316"/>
      <c r="D1382" s="316"/>
      <c r="E1382" s="316"/>
      <c r="F1382" s="316"/>
      <c r="G1382" s="317"/>
      <c r="H1382" s="317"/>
      <c r="I1382" s="316"/>
    </row>
    <row r="1383" spans="1:9">
      <c r="A1383" s="316"/>
      <c r="B1383" s="316"/>
      <c r="C1383" s="316"/>
      <c r="D1383" s="316"/>
      <c r="E1383" s="316"/>
      <c r="F1383" s="316"/>
      <c r="G1383" s="317"/>
      <c r="H1383" s="317"/>
      <c r="I1383" s="316"/>
    </row>
    <row r="1384" spans="1:9">
      <c r="A1384" s="316"/>
      <c r="B1384" s="316"/>
      <c r="C1384" s="316"/>
      <c r="D1384" s="316"/>
      <c r="E1384" s="316"/>
      <c r="F1384" s="316"/>
      <c r="G1384" s="317"/>
      <c r="H1384" s="317"/>
      <c r="I1384" s="316"/>
    </row>
    <row r="1385" spans="1:9">
      <c r="A1385" s="316"/>
      <c r="B1385" s="316"/>
      <c r="C1385" s="316"/>
      <c r="D1385" s="316"/>
      <c r="E1385" s="316"/>
      <c r="F1385" s="316"/>
      <c r="G1385" s="317"/>
      <c r="H1385" s="317"/>
      <c r="I1385" s="316"/>
    </row>
    <row r="1386" spans="1:9">
      <c r="A1386" s="316"/>
      <c r="B1386" s="316"/>
      <c r="C1386" s="316"/>
      <c r="D1386" s="316"/>
      <c r="E1386" s="316"/>
      <c r="F1386" s="316"/>
      <c r="G1386" s="317"/>
      <c r="H1386" s="317"/>
      <c r="I1386" s="316"/>
    </row>
    <row r="1387" spans="1:9">
      <c r="A1387" s="316"/>
      <c r="B1387" s="316"/>
      <c r="C1387" s="316"/>
      <c r="D1387" s="316"/>
      <c r="E1387" s="316"/>
      <c r="F1387" s="316"/>
      <c r="G1387" s="317"/>
      <c r="H1387" s="317"/>
      <c r="I1387" s="316"/>
    </row>
    <row r="1388" spans="1:9">
      <c r="A1388" s="316"/>
      <c r="B1388" s="316"/>
      <c r="C1388" s="316"/>
      <c r="D1388" s="316"/>
      <c r="E1388" s="316"/>
      <c r="F1388" s="316"/>
      <c r="G1388" s="317"/>
      <c r="H1388" s="317"/>
      <c r="I1388" s="316"/>
    </row>
    <row r="1389" spans="1:9">
      <c r="A1389" s="316"/>
      <c r="B1389" s="316"/>
      <c r="C1389" s="316"/>
      <c r="D1389" s="316"/>
      <c r="E1389" s="316"/>
      <c r="F1389" s="316"/>
      <c r="G1389" s="317"/>
      <c r="H1389" s="317"/>
      <c r="I1389" s="316"/>
    </row>
    <row r="1390" spans="1:9">
      <c r="A1390" s="316"/>
      <c r="B1390" s="316"/>
      <c r="C1390" s="316"/>
      <c r="D1390" s="316"/>
      <c r="E1390" s="316"/>
      <c r="F1390" s="316"/>
      <c r="G1390" s="317"/>
      <c r="H1390" s="317"/>
      <c r="I1390" s="316"/>
    </row>
    <row r="1391" spans="1:9">
      <c r="A1391" s="316"/>
      <c r="B1391" s="316"/>
      <c r="C1391" s="316"/>
      <c r="D1391" s="316"/>
      <c r="E1391" s="316"/>
      <c r="F1391" s="316"/>
      <c r="G1391" s="317"/>
      <c r="H1391" s="317"/>
      <c r="I1391" s="316"/>
    </row>
    <row r="1392" spans="1:9">
      <c r="A1392" s="316"/>
      <c r="B1392" s="316"/>
      <c r="C1392" s="316"/>
      <c r="D1392" s="316"/>
      <c r="E1392" s="316"/>
      <c r="F1392" s="316"/>
      <c r="G1392" s="317"/>
      <c r="H1392" s="317"/>
      <c r="I1392" s="316"/>
    </row>
    <row r="1393" spans="1:9">
      <c r="A1393" s="316"/>
      <c r="B1393" s="316"/>
      <c r="C1393" s="316"/>
      <c r="D1393" s="316"/>
      <c r="E1393" s="316"/>
      <c r="F1393" s="316"/>
      <c r="G1393" s="317"/>
      <c r="H1393" s="317"/>
      <c r="I1393" s="316"/>
    </row>
    <row r="1394" spans="1:9">
      <c r="A1394" s="316"/>
      <c r="B1394" s="316"/>
      <c r="C1394" s="316"/>
      <c r="D1394" s="316"/>
      <c r="E1394" s="316"/>
      <c r="F1394" s="316"/>
      <c r="G1394" s="317"/>
      <c r="H1394" s="317"/>
      <c r="I1394" s="316"/>
    </row>
    <row r="1395" spans="1:9">
      <c r="A1395" s="316"/>
      <c r="B1395" s="316"/>
      <c r="C1395" s="316"/>
      <c r="D1395" s="316"/>
      <c r="E1395" s="316"/>
      <c r="F1395" s="316"/>
      <c r="G1395" s="317"/>
      <c r="H1395" s="317"/>
      <c r="I1395" s="316"/>
    </row>
    <row r="1396" spans="1:9">
      <c r="A1396" s="316"/>
      <c r="B1396" s="316"/>
      <c r="C1396" s="316"/>
      <c r="D1396" s="316"/>
      <c r="E1396" s="316"/>
      <c r="F1396" s="316"/>
      <c r="G1396" s="317"/>
      <c r="H1396" s="317"/>
      <c r="I1396" s="316"/>
    </row>
    <row r="1397" spans="1:9">
      <c r="A1397" s="316"/>
      <c r="B1397" s="316"/>
      <c r="C1397" s="316"/>
      <c r="D1397" s="316"/>
      <c r="E1397" s="316"/>
      <c r="F1397" s="316"/>
      <c r="G1397" s="317"/>
      <c r="H1397" s="317"/>
      <c r="I1397" s="316"/>
    </row>
    <row r="1398" spans="1:9">
      <c r="A1398" s="316"/>
      <c r="B1398" s="316"/>
      <c r="C1398" s="316"/>
      <c r="D1398" s="316"/>
      <c r="E1398" s="316"/>
      <c r="F1398" s="316"/>
      <c r="G1398" s="317"/>
      <c r="H1398" s="317"/>
      <c r="I1398" s="316"/>
    </row>
    <row r="1399" spans="1:9">
      <c r="A1399" s="316"/>
      <c r="B1399" s="316"/>
      <c r="C1399" s="316"/>
      <c r="D1399" s="316"/>
      <c r="E1399" s="316"/>
      <c r="F1399" s="316"/>
      <c r="G1399" s="317"/>
      <c r="H1399" s="317"/>
      <c r="I1399" s="316"/>
    </row>
    <row r="1400" spans="1:9">
      <c r="A1400" s="316"/>
      <c r="B1400" s="316"/>
      <c r="C1400" s="316"/>
      <c r="D1400" s="316"/>
      <c r="E1400" s="316"/>
      <c r="F1400" s="316"/>
      <c r="G1400" s="317"/>
      <c r="H1400" s="317"/>
      <c r="I1400" s="316"/>
    </row>
    <row r="1401" spans="1:9">
      <c r="A1401" s="316"/>
      <c r="B1401" s="316"/>
      <c r="C1401" s="316"/>
      <c r="D1401" s="316"/>
      <c r="E1401" s="316"/>
      <c r="F1401" s="316"/>
      <c r="G1401" s="317"/>
      <c r="H1401" s="317"/>
      <c r="I1401" s="316"/>
    </row>
    <row r="1402" spans="1:9">
      <c r="A1402" s="316"/>
      <c r="B1402" s="316"/>
      <c r="C1402" s="316"/>
      <c r="D1402" s="316"/>
      <c r="E1402" s="316"/>
      <c r="F1402" s="316"/>
      <c r="G1402" s="317"/>
      <c r="H1402" s="317"/>
      <c r="I1402" s="316"/>
    </row>
    <row r="1403" spans="1:9">
      <c r="A1403" s="316"/>
      <c r="B1403" s="316"/>
      <c r="C1403" s="316"/>
      <c r="D1403" s="316"/>
      <c r="E1403" s="316"/>
      <c r="F1403" s="316"/>
      <c r="G1403" s="317"/>
      <c r="H1403" s="317"/>
      <c r="I1403" s="316"/>
    </row>
    <row r="1404" spans="1:9">
      <c r="A1404" s="316"/>
      <c r="B1404" s="316"/>
      <c r="C1404" s="316"/>
      <c r="D1404" s="316"/>
      <c r="E1404" s="316"/>
      <c r="F1404" s="316"/>
      <c r="G1404" s="317"/>
      <c r="H1404" s="317"/>
      <c r="I1404" s="316"/>
    </row>
    <row r="1405" spans="1:9">
      <c r="A1405" s="316"/>
      <c r="B1405" s="316"/>
      <c r="C1405" s="316"/>
      <c r="D1405" s="316"/>
      <c r="E1405" s="316"/>
      <c r="F1405" s="316"/>
      <c r="G1405" s="317"/>
      <c r="H1405" s="317"/>
      <c r="I1405" s="316"/>
    </row>
    <row r="1406" spans="1:9">
      <c r="A1406" s="316"/>
      <c r="B1406" s="316"/>
      <c r="C1406" s="316"/>
      <c r="D1406" s="316"/>
      <c r="E1406" s="316"/>
      <c r="F1406" s="316"/>
      <c r="G1406" s="317"/>
      <c r="H1406" s="317"/>
      <c r="I1406" s="316"/>
    </row>
    <row r="1407" spans="1:9">
      <c r="A1407" s="316"/>
      <c r="B1407" s="316"/>
      <c r="C1407" s="316"/>
      <c r="D1407" s="316"/>
      <c r="E1407" s="316"/>
      <c r="F1407" s="316"/>
      <c r="G1407" s="317"/>
      <c r="H1407" s="317"/>
      <c r="I1407" s="316"/>
    </row>
    <row r="1408" spans="1:9">
      <c r="A1408" s="316"/>
      <c r="B1408" s="316"/>
      <c r="C1408" s="316"/>
      <c r="D1408" s="316"/>
      <c r="E1408" s="316"/>
      <c r="F1408" s="316"/>
      <c r="G1408" s="317"/>
      <c r="H1408" s="317"/>
      <c r="I1408" s="316"/>
    </row>
    <row r="1409" spans="1:9">
      <c r="A1409" s="316"/>
      <c r="B1409" s="316"/>
      <c r="C1409" s="316"/>
      <c r="D1409" s="316"/>
      <c r="E1409" s="316"/>
      <c r="F1409" s="316"/>
      <c r="G1409" s="317"/>
      <c r="H1409" s="317"/>
      <c r="I1409" s="316"/>
    </row>
    <row r="1410" spans="1:9">
      <c r="A1410" s="316"/>
      <c r="B1410" s="316"/>
      <c r="C1410" s="316"/>
      <c r="D1410" s="316"/>
      <c r="E1410" s="316"/>
      <c r="F1410" s="316"/>
      <c r="G1410" s="317"/>
      <c r="H1410" s="317"/>
      <c r="I1410" s="316"/>
    </row>
    <row r="1411" spans="1:9">
      <c r="A1411" s="316"/>
      <c r="B1411" s="316"/>
      <c r="C1411" s="316"/>
      <c r="D1411" s="316"/>
      <c r="E1411" s="316"/>
      <c r="F1411" s="316"/>
      <c r="G1411" s="317"/>
      <c r="H1411" s="317"/>
      <c r="I1411" s="316"/>
    </row>
    <row r="1412" spans="1:9">
      <c r="A1412" s="316"/>
      <c r="B1412" s="316"/>
      <c r="C1412" s="316"/>
      <c r="D1412" s="316"/>
      <c r="E1412" s="316"/>
      <c r="F1412" s="316"/>
      <c r="G1412" s="317"/>
      <c r="H1412" s="317"/>
      <c r="I1412" s="316"/>
    </row>
    <row r="1413" spans="1:9">
      <c r="A1413" s="316"/>
      <c r="B1413" s="316"/>
      <c r="C1413" s="316"/>
      <c r="D1413" s="316"/>
      <c r="E1413" s="316"/>
      <c r="F1413" s="316"/>
      <c r="G1413" s="317"/>
      <c r="H1413" s="317"/>
      <c r="I1413" s="316"/>
    </row>
    <row r="1414" spans="1:9">
      <c r="A1414" s="316"/>
      <c r="B1414" s="316"/>
      <c r="C1414" s="316"/>
      <c r="D1414" s="316"/>
      <c r="E1414" s="316"/>
      <c r="F1414" s="316"/>
      <c r="G1414" s="317"/>
      <c r="H1414" s="317"/>
      <c r="I1414" s="316"/>
    </row>
    <row r="1415" spans="1:9">
      <c r="A1415" s="316"/>
      <c r="B1415" s="316"/>
      <c r="C1415" s="316"/>
      <c r="D1415" s="316"/>
      <c r="E1415" s="316"/>
      <c r="F1415" s="316"/>
      <c r="G1415" s="317"/>
      <c r="H1415" s="317"/>
      <c r="I1415" s="316"/>
    </row>
    <row r="1416" spans="1:9">
      <c r="A1416" s="316"/>
      <c r="B1416" s="316"/>
      <c r="C1416" s="316"/>
      <c r="D1416" s="316"/>
      <c r="E1416" s="316"/>
      <c r="F1416" s="316"/>
      <c r="G1416" s="317"/>
      <c r="H1416" s="317"/>
      <c r="I1416" s="316"/>
    </row>
    <row r="1417" spans="1:9">
      <c r="A1417" s="316"/>
      <c r="B1417" s="316"/>
      <c r="C1417" s="316"/>
      <c r="D1417" s="316"/>
      <c r="E1417" s="316"/>
      <c r="F1417" s="316"/>
      <c r="G1417" s="317"/>
      <c r="H1417" s="317"/>
      <c r="I1417" s="316"/>
    </row>
    <row r="1418" spans="1:9">
      <c r="A1418" s="316"/>
      <c r="B1418" s="316"/>
      <c r="C1418" s="316"/>
      <c r="D1418" s="316"/>
      <c r="E1418" s="316"/>
      <c r="F1418" s="316"/>
      <c r="G1418" s="317"/>
      <c r="H1418" s="317"/>
      <c r="I1418" s="316"/>
    </row>
    <row r="1419" spans="1:9">
      <c r="A1419" s="316"/>
      <c r="B1419" s="316"/>
      <c r="C1419" s="316"/>
      <c r="D1419" s="316"/>
      <c r="E1419" s="316"/>
      <c r="F1419" s="316"/>
      <c r="G1419" s="317"/>
      <c r="H1419" s="317"/>
      <c r="I1419" s="316"/>
    </row>
    <row r="1420" spans="1:9">
      <c r="A1420" s="316"/>
      <c r="B1420" s="316"/>
      <c r="C1420" s="316"/>
      <c r="D1420" s="316"/>
      <c r="E1420" s="316"/>
      <c r="F1420" s="316"/>
      <c r="G1420" s="317"/>
      <c r="H1420" s="317"/>
      <c r="I1420" s="316"/>
    </row>
    <row r="1421" spans="1:9">
      <c r="A1421" s="316"/>
      <c r="B1421" s="316"/>
      <c r="C1421" s="316"/>
      <c r="D1421" s="316"/>
      <c r="E1421" s="316"/>
      <c r="F1421" s="316"/>
      <c r="G1421" s="317"/>
      <c r="H1421" s="317"/>
      <c r="I1421" s="316"/>
    </row>
    <row r="1422" spans="1:9">
      <c r="A1422" s="316"/>
      <c r="B1422" s="316"/>
      <c r="C1422" s="316"/>
      <c r="D1422" s="316"/>
      <c r="E1422" s="316"/>
      <c r="F1422" s="316"/>
      <c r="G1422" s="317"/>
      <c r="H1422" s="317"/>
      <c r="I1422" s="316"/>
    </row>
    <row r="1423" spans="1:9">
      <c r="A1423" s="316"/>
      <c r="B1423" s="316"/>
      <c r="C1423" s="316"/>
      <c r="D1423" s="316"/>
      <c r="E1423" s="316"/>
      <c r="F1423" s="316"/>
      <c r="G1423" s="317"/>
      <c r="H1423" s="317"/>
      <c r="I1423" s="316"/>
    </row>
    <row r="1424" spans="1:9">
      <c r="A1424" s="316"/>
      <c r="B1424" s="316"/>
      <c r="C1424" s="316"/>
      <c r="D1424" s="316"/>
      <c r="E1424" s="316"/>
      <c r="F1424" s="316"/>
      <c r="G1424" s="317"/>
      <c r="H1424" s="317"/>
      <c r="I1424" s="316"/>
    </row>
    <row r="1425" spans="1:9">
      <c r="A1425" s="316"/>
      <c r="B1425" s="316"/>
      <c r="C1425" s="316"/>
      <c r="D1425" s="316"/>
      <c r="E1425" s="316"/>
      <c r="F1425" s="316"/>
      <c r="G1425" s="317"/>
      <c r="H1425" s="317"/>
      <c r="I1425" s="316"/>
    </row>
    <row r="1426" spans="1:9">
      <c r="A1426" s="316"/>
      <c r="B1426" s="316"/>
      <c r="C1426" s="316"/>
      <c r="D1426" s="316"/>
      <c r="E1426" s="316"/>
      <c r="F1426" s="316"/>
      <c r="G1426" s="317"/>
      <c r="H1426" s="317"/>
      <c r="I1426" s="316"/>
    </row>
    <row r="1427" spans="1:9">
      <c r="A1427" s="316"/>
      <c r="B1427" s="316"/>
      <c r="C1427" s="316"/>
      <c r="D1427" s="316"/>
      <c r="E1427" s="316"/>
      <c r="F1427" s="316"/>
      <c r="G1427" s="317"/>
      <c r="H1427" s="317"/>
      <c r="I1427" s="316"/>
    </row>
    <row r="1428" spans="1:9">
      <c r="A1428" s="316"/>
      <c r="B1428" s="316"/>
      <c r="C1428" s="316"/>
      <c r="D1428" s="316"/>
      <c r="E1428" s="316"/>
      <c r="F1428" s="316"/>
      <c r="G1428" s="317"/>
      <c r="H1428" s="317"/>
      <c r="I1428" s="316"/>
    </row>
    <row r="1429" spans="1:9">
      <c r="A1429" s="316"/>
      <c r="B1429" s="316"/>
      <c r="C1429" s="316"/>
      <c r="D1429" s="316"/>
      <c r="E1429" s="316"/>
      <c r="F1429" s="316"/>
      <c r="G1429" s="317"/>
      <c r="H1429" s="317"/>
      <c r="I1429" s="316"/>
    </row>
    <row r="1430" spans="1:9">
      <c r="A1430" s="316"/>
      <c r="B1430" s="316"/>
      <c r="C1430" s="316"/>
      <c r="D1430" s="316"/>
      <c r="E1430" s="316"/>
      <c r="F1430" s="316"/>
      <c r="G1430" s="317"/>
      <c r="H1430" s="317"/>
      <c r="I1430" s="316"/>
    </row>
    <row r="1431" spans="1:9">
      <c r="A1431" s="316"/>
      <c r="B1431" s="316"/>
      <c r="C1431" s="316"/>
      <c r="D1431" s="316"/>
      <c r="E1431" s="316"/>
      <c r="F1431" s="316"/>
      <c r="G1431" s="317"/>
      <c r="H1431" s="317"/>
      <c r="I1431" s="316"/>
    </row>
    <row r="1432" spans="1:9">
      <c r="A1432" s="316"/>
      <c r="B1432" s="316"/>
      <c r="C1432" s="316"/>
      <c r="D1432" s="316"/>
      <c r="E1432" s="316"/>
      <c r="F1432" s="316"/>
      <c r="G1432" s="317"/>
      <c r="H1432" s="317"/>
      <c r="I1432" s="316"/>
    </row>
    <row r="1433" spans="1:9">
      <c r="A1433" s="316"/>
      <c r="B1433" s="316"/>
      <c r="C1433" s="316"/>
      <c r="D1433" s="316"/>
      <c r="E1433" s="316"/>
      <c r="F1433" s="316"/>
      <c r="G1433" s="317"/>
      <c r="H1433" s="317"/>
      <c r="I1433" s="316"/>
    </row>
    <row r="1434" spans="1:9">
      <c r="A1434" s="316"/>
      <c r="B1434" s="316"/>
      <c r="C1434" s="316"/>
      <c r="D1434" s="316"/>
      <c r="E1434" s="316"/>
      <c r="F1434" s="316"/>
      <c r="G1434" s="317"/>
      <c r="H1434" s="317"/>
      <c r="I1434" s="316"/>
    </row>
    <row r="1435" spans="1:9">
      <c r="A1435" s="316"/>
      <c r="B1435" s="316"/>
      <c r="C1435" s="316"/>
      <c r="D1435" s="316"/>
      <c r="E1435" s="316"/>
      <c r="F1435" s="316"/>
      <c r="G1435" s="317"/>
      <c r="H1435" s="317"/>
      <c r="I1435" s="316"/>
    </row>
    <row r="1436" spans="1:9">
      <c r="A1436" s="316"/>
      <c r="B1436" s="316"/>
      <c r="C1436" s="316"/>
      <c r="D1436" s="316"/>
      <c r="E1436" s="316"/>
      <c r="F1436" s="316"/>
      <c r="G1436" s="317"/>
      <c r="H1436" s="317"/>
      <c r="I1436" s="316"/>
    </row>
    <row r="1437" spans="1:9">
      <c r="A1437" s="316"/>
      <c r="B1437" s="316"/>
      <c r="C1437" s="316"/>
      <c r="D1437" s="316"/>
      <c r="E1437" s="316"/>
      <c r="F1437" s="316"/>
      <c r="G1437" s="317"/>
      <c r="H1437" s="317"/>
      <c r="I1437" s="316"/>
    </row>
    <row r="1438" spans="1:9">
      <c r="A1438" s="316"/>
      <c r="B1438" s="316"/>
      <c r="C1438" s="316"/>
      <c r="D1438" s="316"/>
      <c r="E1438" s="316"/>
      <c r="F1438" s="316"/>
      <c r="G1438" s="317"/>
      <c r="H1438" s="317"/>
      <c r="I1438" s="316"/>
    </row>
    <row r="1439" spans="1:9">
      <c r="A1439" s="316"/>
      <c r="B1439" s="316"/>
      <c r="C1439" s="316"/>
      <c r="D1439" s="316"/>
      <c r="E1439" s="316"/>
      <c r="F1439" s="316"/>
      <c r="G1439" s="317"/>
      <c r="H1439" s="317"/>
      <c r="I1439" s="316"/>
    </row>
    <row r="1440" spans="1:9">
      <c r="A1440" s="316"/>
      <c r="B1440" s="316"/>
      <c r="C1440" s="316"/>
      <c r="D1440" s="316"/>
      <c r="E1440" s="316"/>
      <c r="F1440" s="316"/>
      <c r="G1440" s="317"/>
      <c r="H1440" s="317"/>
      <c r="I1440" s="316"/>
    </row>
    <row r="1441" spans="1:9">
      <c r="A1441" s="316"/>
      <c r="B1441" s="316"/>
      <c r="C1441" s="316"/>
      <c r="D1441" s="316"/>
      <c r="E1441" s="316"/>
      <c r="F1441" s="316"/>
      <c r="G1441" s="317"/>
      <c r="H1441" s="317"/>
      <c r="I1441" s="316"/>
    </row>
    <row r="1442" spans="1:9">
      <c r="A1442" s="316"/>
      <c r="B1442" s="316"/>
      <c r="C1442" s="316"/>
      <c r="D1442" s="316"/>
      <c r="E1442" s="316"/>
      <c r="F1442" s="316"/>
      <c r="G1442" s="317"/>
      <c r="H1442" s="317"/>
      <c r="I1442" s="316"/>
    </row>
    <row r="1443" spans="1:9">
      <c r="A1443" s="316"/>
      <c r="B1443" s="316"/>
      <c r="C1443" s="316"/>
      <c r="D1443" s="316"/>
      <c r="E1443" s="316"/>
      <c r="F1443" s="316"/>
      <c r="G1443" s="317"/>
      <c r="H1443" s="317"/>
      <c r="I1443" s="316"/>
    </row>
    <row r="1444" spans="1:9">
      <c r="A1444" s="316"/>
      <c r="B1444" s="316"/>
      <c r="C1444" s="316"/>
      <c r="D1444" s="316"/>
      <c r="E1444" s="316"/>
      <c r="F1444" s="316"/>
      <c r="G1444" s="317"/>
      <c r="H1444" s="317"/>
      <c r="I1444" s="316"/>
    </row>
    <row r="1445" spans="1:9">
      <c r="A1445" s="316"/>
      <c r="B1445" s="316"/>
      <c r="C1445" s="316"/>
      <c r="D1445" s="316"/>
      <c r="E1445" s="316"/>
      <c r="F1445" s="316"/>
      <c r="G1445" s="317"/>
      <c r="H1445" s="317"/>
      <c r="I1445" s="316"/>
    </row>
    <row r="1446" spans="1:9">
      <c r="A1446" s="316"/>
      <c r="B1446" s="316"/>
      <c r="C1446" s="316"/>
      <c r="D1446" s="316"/>
      <c r="E1446" s="316"/>
      <c r="F1446" s="316"/>
      <c r="G1446" s="317"/>
      <c r="H1446" s="317"/>
      <c r="I1446" s="316"/>
    </row>
    <row r="1447" spans="1:9">
      <c r="A1447" s="316"/>
      <c r="B1447" s="316"/>
      <c r="C1447" s="316"/>
      <c r="D1447" s="316"/>
      <c r="E1447" s="316"/>
      <c r="F1447" s="316"/>
      <c r="G1447" s="317"/>
      <c r="H1447" s="317"/>
      <c r="I1447" s="316"/>
    </row>
    <row r="1448" spans="1:9">
      <c r="A1448" s="316"/>
      <c r="B1448" s="316"/>
      <c r="C1448" s="316"/>
      <c r="D1448" s="316"/>
      <c r="E1448" s="316"/>
      <c r="F1448" s="316"/>
      <c r="G1448" s="317"/>
      <c r="H1448" s="317"/>
      <c r="I1448" s="316"/>
    </row>
    <row r="1449" spans="1:9">
      <c r="A1449" s="316"/>
      <c r="B1449" s="316"/>
      <c r="C1449" s="316"/>
      <c r="D1449" s="316"/>
      <c r="E1449" s="316"/>
      <c r="F1449" s="316"/>
      <c r="G1449" s="317"/>
      <c r="H1449" s="317"/>
      <c r="I1449" s="316"/>
    </row>
    <row r="1450" spans="1:9">
      <c r="A1450" s="316"/>
      <c r="B1450" s="316"/>
      <c r="C1450" s="316"/>
      <c r="D1450" s="316"/>
      <c r="E1450" s="316"/>
      <c r="F1450" s="316"/>
      <c r="G1450" s="317"/>
      <c r="H1450" s="317"/>
      <c r="I1450" s="316"/>
    </row>
    <row r="1451" spans="1:9">
      <c r="A1451" s="316"/>
      <c r="B1451" s="316"/>
      <c r="C1451" s="316"/>
      <c r="D1451" s="316"/>
      <c r="E1451" s="316"/>
      <c r="F1451" s="316"/>
      <c r="G1451" s="317"/>
      <c r="H1451" s="317"/>
      <c r="I1451" s="316"/>
    </row>
    <row r="1452" spans="1:9">
      <c r="A1452" s="316"/>
      <c r="B1452" s="316"/>
      <c r="C1452" s="316"/>
      <c r="D1452" s="316"/>
      <c r="E1452" s="316"/>
      <c r="F1452" s="316"/>
      <c r="G1452" s="317"/>
      <c r="H1452" s="317"/>
      <c r="I1452" s="316"/>
    </row>
    <row r="1453" spans="1:9">
      <c r="A1453" s="316"/>
      <c r="B1453" s="316"/>
      <c r="C1453" s="316"/>
      <c r="D1453" s="316"/>
      <c r="E1453" s="316"/>
      <c r="F1453" s="316"/>
      <c r="G1453" s="317"/>
      <c r="H1453" s="317"/>
      <c r="I1453" s="316"/>
    </row>
    <row r="1454" spans="1:9">
      <c r="A1454" s="316"/>
      <c r="B1454" s="316"/>
      <c r="C1454" s="316"/>
      <c r="D1454" s="316"/>
      <c r="E1454" s="316"/>
      <c r="F1454" s="316"/>
      <c r="G1454" s="317"/>
      <c r="H1454" s="317"/>
      <c r="I1454" s="316"/>
    </row>
    <row r="1455" spans="1:9">
      <c r="A1455" s="316"/>
      <c r="B1455" s="316"/>
      <c r="C1455" s="316"/>
      <c r="D1455" s="316"/>
      <c r="E1455" s="316"/>
      <c r="F1455" s="316"/>
      <c r="G1455" s="317"/>
      <c r="H1455" s="317"/>
      <c r="I1455" s="316"/>
    </row>
    <row r="1456" spans="1:9">
      <c r="A1456" s="316"/>
      <c r="B1456" s="316"/>
      <c r="C1456" s="316"/>
      <c r="D1456" s="316"/>
      <c r="E1456" s="316"/>
      <c r="F1456" s="316"/>
      <c r="G1456" s="317"/>
      <c r="H1456" s="317"/>
      <c r="I1456" s="316"/>
    </row>
    <row r="1457" spans="1:9">
      <c r="A1457" s="316"/>
      <c r="B1457" s="316"/>
      <c r="C1457" s="316"/>
      <c r="D1457" s="316"/>
      <c r="E1457" s="316"/>
      <c r="F1457" s="316"/>
      <c r="G1457" s="317"/>
      <c r="H1457" s="317"/>
      <c r="I1457" s="316"/>
    </row>
    <row r="1458" spans="1:9">
      <c r="A1458" s="316"/>
      <c r="B1458" s="316"/>
      <c r="C1458" s="316"/>
      <c r="D1458" s="316"/>
      <c r="E1458" s="316"/>
      <c r="F1458" s="316"/>
      <c r="G1458" s="317"/>
      <c r="H1458" s="317"/>
      <c r="I1458" s="316"/>
    </row>
    <row r="1459" spans="1:9">
      <c r="A1459" s="316"/>
      <c r="B1459" s="316"/>
      <c r="C1459" s="316"/>
      <c r="D1459" s="316"/>
      <c r="E1459" s="316"/>
      <c r="F1459" s="316"/>
      <c r="G1459" s="317"/>
      <c r="H1459" s="317"/>
      <c r="I1459" s="316"/>
    </row>
    <row r="1460" spans="1:9">
      <c r="A1460" s="316"/>
      <c r="B1460" s="316"/>
      <c r="C1460" s="316"/>
      <c r="D1460" s="316"/>
      <c r="E1460" s="316"/>
      <c r="F1460" s="316"/>
      <c r="G1460" s="317"/>
      <c r="H1460" s="317"/>
      <c r="I1460" s="316"/>
    </row>
    <row r="1461" spans="1:9">
      <c r="A1461" s="316"/>
      <c r="B1461" s="316"/>
      <c r="C1461" s="316"/>
      <c r="D1461" s="316"/>
      <c r="E1461" s="316"/>
      <c r="F1461" s="316"/>
      <c r="G1461" s="317"/>
      <c r="H1461" s="317"/>
      <c r="I1461" s="316"/>
    </row>
    <row r="1462" spans="1:9">
      <c r="A1462" s="316"/>
      <c r="B1462" s="316"/>
      <c r="C1462" s="316"/>
      <c r="D1462" s="316"/>
      <c r="E1462" s="316"/>
      <c r="F1462" s="316"/>
      <c r="G1462" s="317"/>
      <c r="H1462" s="317"/>
      <c r="I1462" s="316"/>
    </row>
    <row r="1463" spans="1:9">
      <c r="A1463" s="316"/>
      <c r="B1463" s="316"/>
      <c r="C1463" s="316"/>
      <c r="D1463" s="316"/>
      <c r="E1463" s="316"/>
      <c r="F1463" s="316"/>
      <c r="G1463" s="317"/>
      <c r="H1463" s="317"/>
      <c r="I1463" s="316"/>
    </row>
    <row r="1464" spans="1:9">
      <c r="A1464" s="316"/>
      <c r="B1464" s="316"/>
      <c r="C1464" s="316"/>
      <c r="D1464" s="316"/>
      <c r="E1464" s="316"/>
      <c r="F1464" s="316"/>
      <c r="G1464" s="317"/>
      <c r="H1464" s="317"/>
      <c r="I1464" s="316"/>
    </row>
    <row r="1465" spans="1:9">
      <c r="A1465" s="316"/>
      <c r="B1465" s="316"/>
      <c r="C1465" s="316"/>
      <c r="D1465" s="316"/>
      <c r="E1465" s="316"/>
      <c r="F1465" s="316"/>
      <c r="G1465" s="317"/>
      <c r="H1465" s="317"/>
      <c r="I1465" s="316"/>
    </row>
    <row r="1466" spans="1:9">
      <c r="A1466" s="316"/>
      <c r="B1466" s="316"/>
      <c r="C1466" s="316"/>
      <c r="D1466" s="316"/>
      <c r="E1466" s="316"/>
      <c r="F1466" s="316"/>
      <c r="G1466" s="317"/>
      <c r="H1466" s="317"/>
      <c r="I1466" s="316"/>
    </row>
    <row r="1467" spans="1:9">
      <c r="A1467" s="316"/>
      <c r="B1467" s="316"/>
      <c r="C1467" s="316"/>
      <c r="D1467" s="316"/>
      <c r="E1467" s="316"/>
      <c r="F1467" s="316"/>
      <c r="G1467" s="317"/>
      <c r="H1467" s="317"/>
      <c r="I1467" s="316"/>
    </row>
    <row r="1468" spans="1:9">
      <c r="A1468" s="316"/>
      <c r="B1468" s="316"/>
      <c r="C1468" s="316"/>
      <c r="D1468" s="316"/>
      <c r="E1468" s="316"/>
      <c r="F1468" s="316"/>
      <c r="G1468" s="317"/>
      <c r="H1468" s="317"/>
      <c r="I1468" s="316"/>
    </row>
    <row r="1469" spans="1:9">
      <c r="A1469" s="316"/>
      <c r="B1469" s="316"/>
      <c r="C1469" s="316"/>
      <c r="D1469" s="316"/>
      <c r="E1469" s="316"/>
      <c r="F1469" s="316"/>
      <c r="G1469" s="317"/>
      <c r="H1469" s="317"/>
      <c r="I1469" s="316"/>
    </row>
    <row r="1470" spans="1:9">
      <c r="A1470" s="316"/>
      <c r="B1470" s="316"/>
      <c r="C1470" s="316"/>
      <c r="D1470" s="316"/>
      <c r="E1470" s="316"/>
      <c r="F1470" s="316"/>
      <c r="G1470" s="317"/>
      <c r="H1470" s="317"/>
      <c r="I1470" s="316"/>
    </row>
    <row r="1471" spans="1:9">
      <c r="A1471" s="316"/>
      <c r="B1471" s="316"/>
      <c r="C1471" s="316"/>
      <c r="D1471" s="316"/>
      <c r="E1471" s="316"/>
      <c r="F1471" s="316"/>
      <c r="G1471" s="317"/>
      <c r="H1471" s="317"/>
      <c r="I1471" s="316"/>
    </row>
    <row r="1472" spans="1:9">
      <c r="A1472" s="316"/>
      <c r="B1472" s="316"/>
      <c r="C1472" s="316"/>
      <c r="D1472" s="316"/>
      <c r="E1472" s="316"/>
      <c r="F1472" s="316"/>
      <c r="G1472" s="317"/>
      <c r="H1472" s="317"/>
      <c r="I1472" s="316"/>
    </row>
    <row r="1473" spans="1:9">
      <c r="A1473" s="316"/>
      <c r="B1473" s="316"/>
      <c r="C1473" s="316"/>
      <c r="D1473" s="316"/>
      <c r="E1473" s="316"/>
      <c r="F1473" s="316"/>
      <c r="G1473" s="317"/>
      <c r="H1473" s="317"/>
      <c r="I1473" s="316"/>
    </row>
    <row r="1474" spans="1:9">
      <c r="A1474" s="316"/>
      <c r="B1474" s="316"/>
      <c r="C1474" s="316"/>
      <c r="D1474" s="316"/>
      <c r="E1474" s="316"/>
      <c r="F1474" s="316"/>
      <c r="G1474" s="317"/>
      <c r="H1474" s="317"/>
      <c r="I1474" s="316"/>
    </row>
    <row r="1475" spans="1:9">
      <c r="A1475" s="316"/>
      <c r="B1475" s="316"/>
      <c r="C1475" s="316"/>
      <c r="D1475" s="316"/>
      <c r="E1475" s="316"/>
      <c r="F1475" s="316"/>
      <c r="G1475" s="317"/>
      <c r="H1475" s="317"/>
      <c r="I1475" s="316"/>
    </row>
    <row r="1476" spans="1:9">
      <c r="A1476" s="316"/>
      <c r="B1476" s="316"/>
      <c r="C1476" s="316"/>
      <c r="D1476" s="316"/>
      <c r="E1476" s="316"/>
      <c r="F1476" s="316"/>
      <c r="G1476" s="317"/>
      <c r="H1476" s="317"/>
      <c r="I1476" s="316"/>
    </row>
    <row r="1477" spans="1:9">
      <c r="A1477" s="316"/>
      <c r="B1477" s="316"/>
      <c r="C1477" s="316"/>
      <c r="D1477" s="316"/>
      <c r="E1477" s="316"/>
      <c r="F1477" s="316"/>
      <c r="G1477" s="317"/>
      <c r="H1477" s="317"/>
      <c r="I1477" s="316"/>
    </row>
    <row r="1478" spans="1:9">
      <c r="A1478" s="316"/>
      <c r="B1478" s="316"/>
      <c r="C1478" s="316"/>
      <c r="D1478" s="316"/>
      <c r="E1478" s="316"/>
      <c r="F1478" s="316"/>
      <c r="G1478" s="317"/>
      <c r="H1478" s="317"/>
      <c r="I1478" s="316"/>
    </row>
    <row r="1479" spans="1:9">
      <c r="A1479" s="316"/>
      <c r="B1479" s="316"/>
      <c r="C1479" s="316"/>
      <c r="D1479" s="316"/>
      <c r="E1479" s="316"/>
      <c r="F1479" s="316"/>
      <c r="G1479" s="317"/>
      <c r="H1479" s="317"/>
      <c r="I1479" s="316"/>
    </row>
    <row r="1480" spans="1:9">
      <c r="A1480" s="316"/>
      <c r="B1480" s="316"/>
      <c r="C1480" s="316"/>
      <c r="D1480" s="316"/>
      <c r="E1480" s="316"/>
      <c r="F1480" s="316"/>
      <c r="G1480" s="317"/>
      <c r="H1480" s="317"/>
      <c r="I1480" s="316"/>
    </row>
    <row r="1481" spans="1:9">
      <c r="A1481" s="316"/>
      <c r="B1481" s="316"/>
      <c r="C1481" s="316"/>
      <c r="D1481" s="316"/>
      <c r="E1481" s="316"/>
      <c r="F1481" s="316"/>
      <c r="G1481" s="317"/>
      <c r="H1481" s="317"/>
      <c r="I1481" s="316"/>
    </row>
    <row r="1482" spans="1:9">
      <c r="A1482" s="316"/>
      <c r="B1482" s="316"/>
      <c r="C1482" s="316"/>
      <c r="D1482" s="316"/>
      <c r="E1482" s="316"/>
      <c r="F1482" s="316"/>
      <c r="G1482" s="317"/>
      <c r="H1482" s="317"/>
      <c r="I1482" s="316"/>
    </row>
    <row r="1483" spans="1:9">
      <c r="A1483" s="316"/>
      <c r="B1483" s="316"/>
      <c r="C1483" s="316"/>
      <c r="D1483" s="316"/>
      <c r="E1483" s="316"/>
      <c r="F1483" s="316"/>
      <c r="G1483" s="317"/>
      <c r="H1483" s="317"/>
      <c r="I1483" s="316"/>
    </row>
    <row r="1484" spans="1:9">
      <c r="A1484" s="316"/>
      <c r="B1484" s="316"/>
      <c r="C1484" s="316"/>
      <c r="D1484" s="316"/>
      <c r="E1484" s="316"/>
      <c r="F1484" s="316"/>
      <c r="G1484" s="317"/>
      <c r="H1484" s="317"/>
      <c r="I1484" s="316"/>
    </row>
    <row r="1485" spans="1:9">
      <c r="A1485" s="316"/>
      <c r="B1485" s="316"/>
      <c r="C1485" s="316"/>
      <c r="D1485" s="316"/>
      <c r="E1485" s="316"/>
      <c r="F1485" s="316"/>
      <c r="G1485" s="317"/>
      <c r="H1485" s="317"/>
      <c r="I1485" s="316"/>
    </row>
    <row r="1486" spans="1:9">
      <c r="A1486" s="316"/>
      <c r="B1486" s="316"/>
      <c r="C1486" s="316"/>
      <c r="D1486" s="316"/>
      <c r="E1486" s="316"/>
      <c r="F1486" s="316"/>
      <c r="G1486" s="317"/>
      <c r="H1486" s="317"/>
      <c r="I1486" s="316"/>
    </row>
    <row r="1487" spans="1:9">
      <c r="A1487" s="316"/>
      <c r="B1487" s="316"/>
      <c r="C1487" s="316"/>
      <c r="D1487" s="316"/>
      <c r="E1487" s="316"/>
      <c r="F1487" s="316"/>
      <c r="G1487" s="317"/>
      <c r="H1487" s="317"/>
      <c r="I1487" s="316"/>
    </row>
    <row r="1488" spans="1:9">
      <c r="A1488" s="316"/>
      <c r="B1488" s="316"/>
      <c r="C1488" s="316"/>
      <c r="D1488" s="316"/>
      <c r="E1488" s="316"/>
      <c r="F1488" s="316"/>
      <c r="G1488" s="317"/>
      <c r="H1488" s="317"/>
      <c r="I1488" s="316"/>
    </row>
    <row r="1489" spans="1:9">
      <c r="A1489" s="316"/>
      <c r="B1489" s="316"/>
      <c r="C1489" s="316"/>
      <c r="D1489" s="316"/>
      <c r="E1489" s="316"/>
      <c r="F1489" s="316"/>
      <c r="G1489" s="317"/>
      <c r="H1489" s="317"/>
      <c r="I1489" s="316"/>
    </row>
    <row r="1490" spans="1:9">
      <c r="A1490" s="316"/>
      <c r="B1490" s="316"/>
      <c r="C1490" s="316"/>
      <c r="D1490" s="316"/>
      <c r="E1490" s="316"/>
      <c r="F1490" s="316"/>
      <c r="G1490" s="317"/>
      <c r="H1490" s="317"/>
      <c r="I1490" s="316"/>
    </row>
    <row r="1491" spans="1:9">
      <c r="A1491" s="316"/>
      <c r="B1491" s="316"/>
      <c r="C1491" s="316"/>
      <c r="D1491" s="316"/>
      <c r="E1491" s="316"/>
      <c r="F1491" s="316"/>
      <c r="G1491" s="317"/>
      <c r="H1491" s="317"/>
      <c r="I1491" s="316"/>
    </row>
    <row r="1492" spans="1:9">
      <c r="A1492" s="316"/>
      <c r="B1492" s="316"/>
      <c r="C1492" s="316"/>
      <c r="D1492" s="316"/>
      <c r="E1492" s="316"/>
      <c r="F1492" s="316"/>
      <c r="G1492" s="317"/>
      <c r="H1492" s="317"/>
      <c r="I1492" s="316"/>
    </row>
    <row r="1493" spans="1:9">
      <c r="A1493" s="316"/>
      <c r="B1493" s="316"/>
      <c r="C1493" s="316"/>
      <c r="D1493" s="316"/>
      <c r="E1493" s="316"/>
      <c r="F1493" s="316"/>
      <c r="G1493" s="317"/>
      <c r="H1493" s="317"/>
      <c r="I1493" s="316"/>
    </row>
    <row r="1494" spans="1:9">
      <c r="A1494" s="316"/>
      <c r="B1494" s="316"/>
      <c r="C1494" s="316"/>
      <c r="D1494" s="316"/>
      <c r="E1494" s="316"/>
      <c r="F1494" s="316"/>
      <c r="G1494" s="317"/>
      <c r="H1494" s="317"/>
      <c r="I1494" s="316"/>
    </row>
    <row r="1495" spans="1:9">
      <c r="A1495" s="316"/>
      <c r="B1495" s="316"/>
      <c r="C1495" s="316"/>
      <c r="D1495" s="316"/>
      <c r="E1495" s="316"/>
      <c r="F1495" s="316"/>
      <c r="G1495" s="317"/>
      <c r="H1495" s="317"/>
      <c r="I1495" s="316"/>
    </row>
    <row r="1496" spans="1:9">
      <c r="A1496" s="316"/>
      <c r="B1496" s="316"/>
      <c r="C1496" s="316"/>
      <c r="D1496" s="316"/>
      <c r="E1496" s="316"/>
      <c r="F1496" s="316"/>
      <c r="G1496" s="317"/>
      <c r="H1496" s="317"/>
      <c r="I1496" s="316"/>
    </row>
    <row r="1497" spans="1:9">
      <c r="A1497" s="316"/>
      <c r="B1497" s="316"/>
      <c r="C1497" s="316"/>
      <c r="D1497" s="316"/>
      <c r="E1497" s="316"/>
      <c r="F1497" s="316"/>
      <c r="G1497" s="317"/>
      <c r="H1497" s="317"/>
      <c r="I1497" s="316"/>
    </row>
    <row r="1498" spans="1:9">
      <c r="A1498" s="316"/>
      <c r="B1498" s="316"/>
      <c r="C1498" s="316"/>
      <c r="D1498" s="316"/>
      <c r="E1498" s="316"/>
      <c r="F1498" s="316"/>
      <c r="G1498" s="317"/>
      <c r="H1498" s="317"/>
      <c r="I1498" s="316"/>
    </row>
    <row r="1499" spans="1:9">
      <c r="A1499" s="316"/>
      <c r="B1499" s="316"/>
      <c r="C1499" s="316"/>
      <c r="D1499" s="316"/>
      <c r="E1499" s="316"/>
      <c r="F1499" s="316"/>
      <c r="G1499" s="317"/>
      <c r="H1499" s="317"/>
      <c r="I1499" s="316"/>
    </row>
    <row r="1500" spans="1:9">
      <c r="A1500" s="316"/>
      <c r="B1500" s="316"/>
      <c r="C1500" s="316"/>
      <c r="D1500" s="316"/>
      <c r="E1500" s="316"/>
      <c r="F1500" s="316"/>
      <c r="G1500" s="317"/>
      <c r="H1500" s="317"/>
      <c r="I1500" s="316"/>
    </row>
    <row r="1501" spans="1:9">
      <c r="A1501" s="316"/>
      <c r="B1501" s="316"/>
      <c r="C1501" s="316"/>
      <c r="D1501" s="316"/>
      <c r="E1501" s="316"/>
      <c r="F1501" s="316"/>
      <c r="G1501" s="317"/>
      <c r="H1501" s="317"/>
      <c r="I1501" s="316"/>
    </row>
    <row r="1502" spans="1:9">
      <c r="A1502" s="316"/>
      <c r="B1502" s="316"/>
      <c r="C1502" s="316"/>
      <c r="D1502" s="316"/>
      <c r="E1502" s="316"/>
      <c r="F1502" s="316"/>
      <c r="G1502" s="317"/>
      <c r="H1502" s="317"/>
      <c r="I1502" s="316"/>
    </row>
    <row r="1503" spans="1:9">
      <c r="A1503" s="316"/>
      <c r="B1503" s="316"/>
      <c r="C1503" s="316"/>
      <c r="D1503" s="316"/>
      <c r="E1503" s="316"/>
      <c r="F1503" s="316"/>
      <c r="G1503" s="317"/>
      <c r="H1503" s="317"/>
      <c r="I1503" s="316"/>
    </row>
    <row r="1504" spans="1:9">
      <c r="A1504" s="316"/>
      <c r="B1504" s="316"/>
      <c r="C1504" s="316"/>
      <c r="D1504" s="316"/>
      <c r="E1504" s="316"/>
      <c r="F1504" s="316"/>
      <c r="G1504" s="317"/>
      <c r="H1504" s="317"/>
      <c r="I1504" s="316"/>
    </row>
    <row r="1505" spans="1:9">
      <c r="A1505" s="316"/>
      <c r="B1505" s="316"/>
      <c r="C1505" s="316"/>
      <c r="D1505" s="316"/>
      <c r="E1505" s="316"/>
      <c r="F1505" s="316"/>
      <c r="G1505" s="317"/>
      <c r="H1505" s="317"/>
      <c r="I1505" s="316"/>
    </row>
    <row r="1506" spans="1:9">
      <c r="A1506" s="316"/>
      <c r="B1506" s="316"/>
      <c r="C1506" s="316"/>
      <c r="D1506" s="316"/>
      <c r="E1506" s="316"/>
      <c r="F1506" s="316"/>
      <c r="G1506" s="317"/>
      <c r="H1506" s="317"/>
      <c r="I1506" s="316"/>
    </row>
    <row r="1507" spans="1:9">
      <c r="A1507" s="316"/>
      <c r="B1507" s="316"/>
      <c r="C1507" s="316"/>
      <c r="D1507" s="316"/>
      <c r="E1507" s="316"/>
      <c r="F1507" s="316"/>
      <c r="G1507" s="317"/>
      <c r="H1507" s="317"/>
      <c r="I1507" s="316"/>
    </row>
    <row r="1508" spans="1:9">
      <c r="A1508" s="316"/>
      <c r="B1508" s="316"/>
      <c r="C1508" s="316"/>
      <c r="D1508" s="316"/>
      <c r="E1508" s="316"/>
      <c r="F1508" s="316"/>
      <c r="G1508" s="317"/>
      <c r="H1508" s="317"/>
      <c r="I1508" s="316"/>
    </row>
    <row r="1509" spans="1:9">
      <c r="A1509" s="316"/>
      <c r="B1509" s="316"/>
      <c r="C1509" s="316"/>
      <c r="D1509" s="316"/>
      <c r="E1509" s="316"/>
      <c r="F1509" s="316"/>
      <c r="G1509" s="317"/>
      <c r="H1509" s="317"/>
      <c r="I1509" s="316"/>
    </row>
    <row r="1510" spans="1:9">
      <c r="A1510" s="316"/>
      <c r="B1510" s="316"/>
      <c r="C1510" s="316"/>
      <c r="D1510" s="316"/>
      <c r="E1510" s="316"/>
      <c r="F1510" s="316"/>
      <c r="G1510" s="317"/>
      <c r="H1510" s="317"/>
      <c r="I1510" s="316"/>
    </row>
    <row r="1511" spans="1:9">
      <c r="A1511" s="316"/>
      <c r="B1511" s="316"/>
      <c r="C1511" s="316"/>
      <c r="D1511" s="316"/>
      <c r="E1511" s="316"/>
      <c r="F1511" s="316"/>
      <c r="G1511" s="317"/>
      <c r="H1511" s="317"/>
      <c r="I1511" s="316"/>
    </row>
    <row r="1512" spans="1:9">
      <c r="A1512" s="316"/>
      <c r="B1512" s="316"/>
      <c r="C1512" s="316"/>
      <c r="D1512" s="316"/>
      <c r="E1512" s="316"/>
      <c r="F1512" s="316"/>
      <c r="G1512" s="317"/>
      <c r="H1512" s="317"/>
      <c r="I1512" s="316"/>
    </row>
    <row r="1513" spans="1:9">
      <c r="A1513" s="316"/>
      <c r="B1513" s="316"/>
      <c r="C1513" s="316"/>
      <c r="D1513" s="316"/>
      <c r="E1513" s="316"/>
      <c r="F1513" s="316"/>
      <c r="G1513" s="317"/>
      <c r="H1513" s="317"/>
      <c r="I1513" s="316"/>
    </row>
    <row r="1514" spans="1:9">
      <c r="A1514" s="316"/>
      <c r="B1514" s="316"/>
      <c r="C1514" s="316"/>
      <c r="D1514" s="316"/>
      <c r="E1514" s="316"/>
      <c r="F1514" s="316"/>
      <c r="G1514" s="317"/>
      <c r="H1514" s="317"/>
      <c r="I1514" s="316"/>
    </row>
    <row r="1515" spans="1:9">
      <c r="A1515" s="316"/>
      <c r="B1515" s="316"/>
      <c r="C1515" s="316"/>
      <c r="D1515" s="316"/>
      <c r="E1515" s="316"/>
      <c r="F1515" s="316"/>
      <c r="G1515" s="317"/>
      <c r="H1515" s="317"/>
      <c r="I1515" s="316"/>
    </row>
    <row r="1516" spans="1:9">
      <c r="A1516" s="316"/>
      <c r="B1516" s="316"/>
      <c r="C1516" s="316"/>
      <c r="D1516" s="316"/>
      <c r="E1516" s="316"/>
      <c r="F1516" s="316"/>
      <c r="G1516" s="317"/>
      <c r="H1516" s="317"/>
      <c r="I1516" s="316"/>
    </row>
    <row r="1517" spans="1:9">
      <c r="A1517" s="316"/>
      <c r="B1517" s="316"/>
      <c r="C1517" s="316"/>
      <c r="D1517" s="316"/>
      <c r="E1517" s="316"/>
      <c r="F1517" s="316"/>
      <c r="G1517" s="317"/>
      <c r="H1517" s="317"/>
      <c r="I1517" s="316"/>
    </row>
    <row r="1518" spans="1:9">
      <c r="A1518" s="316"/>
      <c r="B1518" s="316"/>
      <c r="C1518" s="316"/>
      <c r="D1518" s="316"/>
      <c r="E1518" s="316"/>
      <c r="F1518" s="316"/>
      <c r="G1518" s="317"/>
      <c r="H1518" s="317"/>
      <c r="I1518" s="316"/>
    </row>
    <row r="1519" spans="1:9">
      <c r="A1519" s="316"/>
      <c r="B1519" s="316"/>
      <c r="C1519" s="316"/>
      <c r="D1519" s="316"/>
      <c r="E1519" s="316"/>
      <c r="F1519" s="316"/>
      <c r="G1519" s="317"/>
      <c r="H1519" s="317"/>
      <c r="I1519" s="316"/>
    </row>
    <row r="1520" spans="1:9">
      <c r="A1520" s="316"/>
      <c r="B1520" s="316"/>
      <c r="C1520" s="316"/>
      <c r="D1520" s="316"/>
      <c r="E1520" s="316"/>
      <c r="F1520" s="316"/>
      <c r="G1520" s="317"/>
      <c r="H1520" s="317"/>
      <c r="I1520" s="316"/>
    </row>
    <row r="1521" spans="1:9">
      <c r="A1521" s="316"/>
      <c r="B1521" s="316"/>
      <c r="C1521" s="316"/>
      <c r="D1521" s="316"/>
      <c r="E1521" s="316"/>
      <c r="F1521" s="316"/>
      <c r="G1521" s="317"/>
      <c r="H1521" s="317"/>
      <c r="I1521" s="316"/>
    </row>
    <row r="1522" spans="1:9">
      <c r="A1522" s="316"/>
      <c r="B1522" s="316"/>
      <c r="C1522" s="316"/>
      <c r="D1522" s="316"/>
      <c r="E1522" s="316"/>
      <c r="F1522" s="316"/>
      <c r="G1522" s="317"/>
      <c r="H1522" s="317"/>
      <c r="I1522" s="316"/>
    </row>
    <row r="1523" spans="1:9">
      <c r="A1523" s="316"/>
      <c r="B1523" s="316"/>
      <c r="C1523" s="316"/>
      <c r="D1523" s="316"/>
      <c r="E1523" s="316"/>
      <c r="F1523" s="316"/>
      <c r="G1523" s="317"/>
      <c r="H1523" s="317"/>
      <c r="I1523" s="316"/>
    </row>
    <row r="1524" spans="1:9">
      <c r="A1524" s="316"/>
      <c r="B1524" s="316"/>
      <c r="C1524" s="316"/>
      <c r="D1524" s="316"/>
      <c r="E1524" s="316"/>
      <c r="F1524" s="316"/>
      <c r="G1524" s="317"/>
      <c r="H1524" s="317"/>
      <c r="I1524" s="316"/>
    </row>
    <row r="1525" spans="1:9">
      <c r="A1525" s="316"/>
      <c r="B1525" s="316"/>
      <c r="C1525" s="316"/>
      <c r="D1525" s="316"/>
      <c r="E1525" s="316"/>
      <c r="F1525" s="316"/>
      <c r="G1525" s="317"/>
      <c r="H1525" s="317"/>
      <c r="I1525" s="316"/>
    </row>
    <row r="1526" spans="1:9">
      <c r="A1526" s="316"/>
      <c r="B1526" s="316"/>
      <c r="C1526" s="316"/>
      <c r="D1526" s="316"/>
      <c r="E1526" s="316"/>
      <c r="F1526" s="316"/>
      <c r="G1526" s="317"/>
      <c r="H1526" s="317"/>
      <c r="I1526" s="316"/>
    </row>
    <row r="1527" spans="1:9">
      <c r="A1527" s="316"/>
      <c r="B1527" s="316"/>
      <c r="C1527" s="316"/>
      <c r="D1527" s="316"/>
      <c r="E1527" s="316"/>
      <c r="F1527" s="316"/>
      <c r="G1527" s="317"/>
      <c r="H1527" s="317"/>
      <c r="I1527" s="316"/>
    </row>
    <row r="1528" spans="1:9">
      <c r="A1528" s="316"/>
      <c r="B1528" s="316"/>
      <c r="C1528" s="316"/>
      <c r="D1528" s="316"/>
      <c r="E1528" s="316"/>
      <c r="F1528" s="316"/>
      <c r="G1528" s="317"/>
      <c r="H1528" s="317"/>
      <c r="I1528" s="316"/>
    </row>
    <row r="1529" spans="1:9">
      <c r="A1529" s="316"/>
      <c r="B1529" s="316"/>
      <c r="C1529" s="316"/>
      <c r="D1529" s="316"/>
      <c r="E1529" s="316"/>
      <c r="F1529" s="316"/>
      <c r="G1529" s="317"/>
      <c r="H1529" s="317"/>
      <c r="I1529" s="316"/>
    </row>
    <row r="1530" spans="1:9">
      <c r="A1530" s="316"/>
      <c r="B1530" s="316"/>
      <c r="C1530" s="316"/>
      <c r="D1530" s="316"/>
      <c r="E1530" s="316"/>
      <c r="F1530" s="316"/>
      <c r="G1530" s="317"/>
      <c r="H1530" s="317"/>
      <c r="I1530" s="316"/>
    </row>
    <row r="1531" spans="1:9">
      <c r="A1531" s="316"/>
      <c r="B1531" s="316"/>
      <c r="C1531" s="316"/>
      <c r="D1531" s="316"/>
      <c r="E1531" s="316"/>
      <c r="F1531" s="316"/>
      <c r="G1531" s="317"/>
      <c r="H1531" s="317"/>
      <c r="I1531" s="316"/>
    </row>
    <row r="1532" spans="1:9">
      <c r="A1532" s="316"/>
      <c r="B1532" s="316"/>
      <c r="C1532" s="316"/>
      <c r="D1532" s="316"/>
      <c r="E1532" s="316"/>
      <c r="F1532" s="316"/>
      <c r="G1532" s="317"/>
      <c r="H1532" s="317"/>
      <c r="I1532" s="316"/>
    </row>
    <row r="1533" spans="1:9">
      <c r="A1533" s="316"/>
      <c r="B1533" s="316"/>
      <c r="C1533" s="316"/>
      <c r="D1533" s="316"/>
      <c r="E1533" s="316"/>
      <c r="F1533" s="316"/>
      <c r="G1533" s="317"/>
      <c r="H1533" s="317"/>
      <c r="I1533" s="316"/>
    </row>
    <row r="1534" spans="1:9">
      <c r="A1534" s="316"/>
      <c r="B1534" s="316"/>
      <c r="C1534" s="316"/>
      <c r="D1534" s="316"/>
      <c r="E1534" s="316"/>
      <c r="F1534" s="316"/>
      <c r="G1534" s="317"/>
      <c r="H1534" s="317"/>
      <c r="I1534" s="316"/>
    </row>
    <row r="1535" spans="1:9">
      <c r="A1535" s="316"/>
      <c r="B1535" s="316"/>
      <c r="C1535" s="316"/>
      <c r="D1535" s="316"/>
      <c r="E1535" s="316"/>
      <c r="F1535" s="316"/>
      <c r="G1535" s="317"/>
      <c r="H1535" s="317"/>
      <c r="I1535" s="316"/>
    </row>
    <row r="1536" spans="1:9">
      <c r="A1536" s="316"/>
      <c r="B1536" s="316"/>
      <c r="C1536" s="316"/>
      <c r="D1536" s="316"/>
      <c r="E1536" s="316"/>
      <c r="F1536" s="316"/>
      <c r="G1536" s="317"/>
      <c r="H1536" s="317"/>
      <c r="I1536" s="316"/>
    </row>
    <row r="1537" spans="1:9">
      <c r="A1537" s="316"/>
      <c r="B1537" s="316"/>
      <c r="C1537" s="316"/>
      <c r="D1537" s="316"/>
      <c r="E1537" s="316"/>
      <c r="F1537" s="316"/>
      <c r="G1537" s="317"/>
      <c r="H1537" s="317"/>
      <c r="I1537" s="316"/>
    </row>
    <row r="1538" spans="1:9">
      <c r="A1538" s="316"/>
      <c r="B1538" s="316"/>
      <c r="C1538" s="316"/>
      <c r="D1538" s="316"/>
      <c r="E1538" s="316"/>
      <c r="F1538" s="316"/>
      <c r="G1538" s="317"/>
      <c r="H1538" s="317"/>
      <c r="I1538" s="316"/>
    </row>
    <row r="1539" spans="1:9">
      <c r="A1539" s="316"/>
      <c r="B1539" s="316"/>
      <c r="C1539" s="316"/>
      <c r="D1539" s="316"/>
      <c r="E1539" s="316"/>
      <c r="F1539" s="316"/>
      <c r="G1539" s="317"/>
      <c r="H1539" s="317"/>
      <c r="I1539" s="316"/>
    </row>
    <row r="1540" spans="1:9">
      <c r="A1540" s="316"/>
      <c r="B1540" s="316"/>
      <c r="C1540" s="316"/>
      <c r="D1540" s="316"/>
      <c r="E1540" s="316"/>
      <c r="F1540" s="316"/>
      <c r="G1540" s="317"/>
      <c r="H1540" s="317"/>
      <c r="I1540" s="316"/>
    </row>
    <row r="1541" spans="1:9">
      <c r="A1541" s="316"/>
      <c r="B1541" s="316"/>
      <c r="C1541" s="316"/>
      <c r="D1541" s="316"/>
      <c r="E1541" s="316"/>
      <c r="F1541" s="316"/>
      <c r="G1541" s="317"/>
      <c r="H1541" s="317"/>
      <c r="I1541" s="316"/>
    </row>
    <row r="1542" spans="1:9">
      <c r="A1542" s="316"/>
      <c r="B1542" s="316"/>
      <c r="C1542" s="316"/>
      <c r="D1542" s="316"/>
      <c r="E1542" s="316"/>
      <c r="F1542" s="316"/>
      <c r="G1542" s="317"/>
      <c r="H1542" s="317"/>
      <c r="I1542" s="316"/>
    </row>
    <row r="1543" spans="1:9">
      <c r="A1543" s="316"/>
      <c r="B1543" s="316"/>
      <c r="C1543" s="316"/>
      <c r="D1543" s="316"/>
      <c r="E1543" s="316"/>
      <c r="F1543" s="316"/>
      <c r="G1543" s="317"/>
      <c r="H1543" s="317"/>
      <c r="I1543" s="316"/>
    </row>
    <row r="1544" spans="1:9">
      <c r="A1544" s="316"/>
      <c r="B1544" s="316"/>
      <c r="C1544" s="316"/>
      <c r="D1544" s="316"/>
      <c r="E1544" s="316"/>
      <c r="F1544" s="316"/>
      <c r="G1544" s="317"/>
      <c r="H1544" s="317"/>
      <c r="I1544" s="316"/>
    </row>
    <row r="1545" spans="1:9">
      <c r="A1545" s="316"/>
      <c r="B1545" s="316"/>
      <c r="C1545" s="316"/>
      <c r="D1545" s="316"/>
      <c r="E1545" s="316"/>
      <c r="F1545" s="316"/>
      <c r="G1545" s="317"/>
      <c r="H1545" s="317"/>
      <c r="I1545" s="316"/>
    </row>
    <row r="1546" spans="1:9">
      <c r="A1546" s="316"/>
      <c r="B1546" s="316"/>
      <c r="C1546" s="316"/>
      <c r="D1546" s="316"/>
      <c r="E1546" s="316"/>
      <c r="F1546" s="316"/>
      <c r="G1546" s="317"/>
      <c r="H1546" s="317"/>
      <c r="I1546" s="316"/>
    </row>
    <row r="1547" spans="1:9">
      <c r="A1547" s="316"/>
      <c r="B1547" s="316"/>
      <c r="C1547" s="316"/>
      <c r="D1547" s="316"/>
      <c r="E1547" s="316"/>
      <c r="F1547" s="316"/>
      <c r="G1547" s="317"/>
      <c r="H1547" s="317"/>
      <c r="I1547" s="316"/>
    </row>
    <row r="1548" spans="1:9">
      <c r="A1548" s="316"/>
      <c r="B1548" s="316"/>
      <c r="C1548" s="316"/>
      <c r="D1548" s="316"/>
      <c r="E1548" s="316"/>
      <c r="F1548" s="316"/>
      <c r="G1548" s="317"/>
      <c r="H1548" s="317"/>
      <c r="I1548" s="316"/>
    </row>
    <row r="1549" spans="1:9">
      <c r="A1549" s="316"/>
      <c r="B1549" s="316"/>
      <c r="C1549" s="316"/>
      <c r="D1549" s="316"/>
      <c r="E1549" s="316"/>
      <c r="F1549" s="316"/>
      <c r="G1549" s="317"/>
      <c r="H1549" s="317"/>
      <c r="I1549" s="316"/>
    </row>
    <row r="1550" spans="1:9">
      <c r="A1550" s="316"/>
      <c r="B1550" s="316"/>
      <c r="C1550" s="316"/>
      <c r="D1550" s="316"/>
      <c r="E1550" s="316"/>
      <c r="F1550" s="316"/>
      <c r="G1550" s="317"/>
      <c r="H1550" s="317"/>
      <c r="I1550" s="316"/>
    </row>
    <row r="1551" spans="1:9">
      <c r="A1551" s="316"/>
      <c r="B1551" s="316"/>
      <c r="C1551" s="316"/>
      <c r="D1551" s="316"/>
      <c r="E1551" s="316"/>
      <c r="F1551" s="316"/>
      <c r="G1551" s="317"/>
      <c r="H1551" s="317"/>
      <c r="I1551" s="316"/>
    </row>
    <row r="1552" spans="1:9">
      <c r="A1552" s="316"/>
      <c r="B1552" s="316"/>
      <c r="C1552" s="316"/>
      <c r="D1552" s="316"/>
      <c r="E1552" s="316"/>
      <c r="F1552" s="316"/>
      <c r="G1552" s="317"/>
      <c r="H1552" s="317"/>
      <c r="I1552" s="316"/>
    </row>
    <row r="1553" spans="1:9">
      <c r="A1553" s="316"/>
      <c r="B1553" s="316"/>
      <c r="C1553" s="316"/>
      <c r="D1553" s="316"/>
      <c r="E1553" s="316"/>
      <c r="F1553" s="316"/>
      <c r="G1553" s="317"/>
      <c r="H1553" s="317"/>
      <c r="I1553" s="316"/>
    </row>
    <row r="1554" spans="1:9">
      <c r="A1554" s="316"/>
      <c r="B1554" s="316"/>
      <c r="C1554" s="316"/>
      <c r="D1554" s="316"/>
      <c r="E1554" s="316"/>
      <c r="F1554" s="316"/>
      <c r="G1554" s="317"/>
      <c r="H1554" s="317"/>
      <c r="I1554" s="316"/>
    </row>
    <row r="1555" spans="1:9">
      <c r="A1555" s="316"/>
      <c r="B1555" s="316"/>
      <c r="C1555" s="316"/>
      <c r="D1555" s="316"/>
      <c r="E1555" s="316"/>
      <c r="F1555" s="316"/>
      <c r="G1555" s="317"/>
      <c r="H1555" s="317"/>
      <c r="I1555" s="316"/>
    </row>
    <row r="1556" spans="1:9">
      <c r="A1556" s="316"/>
      <c r="B1556" s="316"/>
      <c r="C1556" s="316"/>
      <c r="D1556" s="316"/>
      <c r="E1556" s="316"/>
      <c r="F1556" s="316"/>
      <c r="G1556" s="317"/>
      <c r="H1556" s="317"/>
      <c r="I1556" s="316"/>
    </row>
    <row r="1557" spans="1:9">
      <c r="A1557" s="316"/>
      <c r="B1557" s="316"/>
      <c r="C1557" s="316"/>
      <c r="D1557" s="316"/>
      <c r="E1557" s="316"/>
      <c r="F1557" s="316"/>
      <c r="G1557" s="317"/>
      <c r="H1557" s="317"/>
      <c r="I1557" s="316"/>
    </row>
    <row r="1558" spans="1:9">
      <c r="A1558" s="316"/>
      <c r="B1558" s="316"/>
      <c r="C1558" s="316"/>
      <c r="D1558" s="316"/>
      <c r="E1558" s="316"/>
      <c r="F1558" s="316"/>
      <c r="G1558" s="317"/>
      <c r="H1558" s="317"/>
      <c r="I1558" s="316"/>
    </row>
    <row r="1559" spans="1:9">
      <c r="A1559" s="316"/>
      <c r="B1559" s="316"/>
      <c r="C1559" s="316"/>
      <c r="D1559" s="316"/>
      <c r="E1559" s="316"/>
      <c r="F1559" s="316"/>
      <c r="G1559" s="317"/>
      <c r="H1559" s="317"/>
      <c r="I1559" s="316"/>
    </row>
    <row r="1560" spans="1:9">
      <c r="A1560" s="316"/>
      <c r="B1560" s="316"/>
      <c r="C1560" s="316"/>
      <c r="D1560" s="316"/>
      <c r="E1560" s="316"/>
      <c r="F1560" s="316"/>
      <c r="G1560" s="317"/>
      <c r="H1560" s="317"/>
      <c r="I1560" s="316"/>
    </row>
    <row r="1561" spans="1:9">
      <c r="A1561" s="316"/>
      <c r="B1561" s="316"/>
      <c r="C1561" s="316"/>
      <c r="D1561" s="316"/>
      <c r="E1561" s="316"/>
      <c r="F1561" s="316"/>
      <c r="G1561" s="317"/>
      <c r="H1561" s="317"/>
      <c r="I1561" s="316"/>
    </row>
    <row r="1562" spans="1:9">
      <c r="A1562" s="316"/>
      <c r="B1562" s="316"/>
      <c r="C1562" s="316"/>
      <c r="D1562" s="316"/>
      <c r="E1562" s="316"/>
      <c r="F1562" s="316"/>
      <c r="G1562" s="317"/>
      <c r="H1562" s="317"/>
      <c r="I1562" s="316"/>
    </row>
    <row r="1563" spans="1:9">
      <c r="A1563" s="316"/>
      <c r="B1563" s="316"/>
      <c r="C1563" s="316"/>
      <c r="D1563" s="316"/>
      <c r="E1563" s="316"/>
      <c r="F1563" s="316"/>
      <c r="G1563" s="317"/>
      <c r="H1563" s="317"/>
      <c r="I1563" s="316"/>
    </row>
    <row r="1564" spans="1:9">
      <c r="A1564" s="316"/>
      <c r="B1564" s="316"/>
      <c r="C1564" s="316"/>
      <c r="D1564" s="316"/>
      <c r="E1564" s="316"/>
      <c r="F1564" s="316"/>
      <c r="G1564" s="317"/>
      <c r="H1564" s="317"/>
      <c r="I1564" s="316"/>
    </row>
    <row r="1565" spans="1:9">
      <c r="A1565" s="316"/>
      <c r="B1565" s="316"/>
      <c r="C1565" s="316"/>
      <c r="D1565" s="316"/>
      <c r="E1565" s="316"/>
      <c r="F1565" s="316"/>
      <c r="G1565" s="317"/>
      <c r="H1565" s="317"/>
      <c r="I1565" s="316"/>
    </row>
    <row r="1566" spans="1:9">
      <c r="A1566" s="316"/>
      <c r="B1566" s="316"/>
      <c r="C1566" s="316"/>
      <c r="D1566" s="316"/>
      <c r="E1566" s="316"/>
      <c r="F1566" s="316"/>
      <c r="G1566" s="317"/>
      <c r="H1566" s="317"/>
      <c r="I1566" s="316"/>
    </row>
    <row r="1567" spans="1:9">
      <c r="A1567" s="316"/>
      <c r="B1567" s="316"/>
      <c r="C1567" s="316"/>
      <c r="D1567" s="316"/>
      <c r="E1567" s="316"/>
      <c r="F1567" s="316"/>
      <c r="G1567" s="317"/>
      <c r="H1567" s="317"/>
      <c r="I1567" s="316"/>
    </row>
    <row r="1568" spans="1:9">
      <c r="A1568" s="316"/>
      <c r="B1568" s="316"/>
      <c r="C1568" s="316"/>
      <c r="D1568" s="316"/>
      <c r="E1568" s="316"/>
      <c r="F1568" s="316"/>
      <c r="G1568" s="317"/>
      <c r="H1568" s="317"/>
      <c r="I1568" s="316"/>
    </row>
    <row r="1569" spans="1:9">
      <c r="A1569" s="316"/>
      <c r="B1569" s="316"/>
      <c r="C1569" s="316"/>
      <c r="D1569" s="316"/>
      <c r="E1569" s="316"/>
      <c r="F1569" s="316"/>
      <c r="G1569" s="317"/>
      <c r="H1569" s="317"/>
      <c r="I1569" s="316"/>
    </row>
    <row r="1570" spans="1:9">
      <c r="A1570" s="316"/>
      <c r="B1570" s="316"/>
      <c r="C1570" s="316"/>
      <c r="D1570" s="316"/>
      <c r="E1570" s="316"/>
      <c r="F1570" s="316"/>
      <c r="G1570" s="317"/>
      <c r="H1570" s="317"/>
      <c r="I1570" s="316"/>
    </row>
    <row r="1571" spans="1:9">
      <c r="A1571" s="316"/>
      <c r="B1571" s="316"/>
      <c r="C1571" s="316"/>
      <c r="D1571" s="316"/>
      <c r="E1571" s="316"/>
      <c r="F1571" s="316"/>
      <c r="G1571" s="317"/>
      <c r="H1571" s="317"/>
      <c r="I1571" s="316"/>
    </row>
    <row r="1572" spans="1:9">
      <c r="A1572" s="316"/>
      <c r="B1572" s="316"/>
      <c r="C1572" s="316"/>
      <c r="D1572" s="316"/>
      <c r="E1572" s="316"/>
      <c r="F1572" s="316"/>
      <c r="G1572" s="317"/>
      <c r="H1572" s="317"/>
      <c r="I1572" s="316"/>
    </row>
    <row r="1573" spans="1:9">
      <c r="A1573" s="316"/>
      <c r="B1573" s="316"/>
      <c r="C1573" s="316"/>
      <c r="D1573" s="316"/>
      <c r="E1573" s="316"/>
      <c r="F1573" s="316"/>
      <c r="G1573" s="317"/>
      <c r="H1573" s="317"/>
      <c r="I1573" s="316"/>
    </row>
    <row r="1574" spans="1:9">
      <c r="A1574" s="316"/>
      <c r="B1574" s="316"/>
      <c r="C1574" s="316"/>
      <c r="D1574" s="316"/>
      <c r="E1574" s="316"/>
      <c r="F1574" s="316"/>
      <c r="G1574" s="317"/>
      <c r="H1574" s="317"/>
      <c r="I1574" s="316"/>
    </row>
    <row r="1575" spans="1:9">
      <c r="A1575" s="316"/>
      <c r="B1575" s="316"/>
      <c r="C1575" s="316"/>
      <c r="D1575" s="316"/>
      <c r="E1575" s="316"/>
      <c r="F1575" s="316"/>
      <c r="G1575" s="317"/>
      <c r="H1575" s="317"/>
      <c r="I1575" s="316"/>
    </row>
    <row r="1576" spans="1:9">
      <c r="A1576" s="316"/>
      <c r="B1576" s="316"/>
      <c r="C1576" s="316"/>
      <c r="D1576" s="316"/>
      <c r="E1576" s="316"/>
      <c r="F1576" s="316"/>
      <c r="G1576" s="317"/>
      <c r="H1576" s="317"/>
      <c r="I1576" s="316"/>
    </row>
    <row r="1577" spans="1:9">
      <c r="A1577" s="316"/>
      <c r="B1577" s="316"/>
      <c r="C1577" s="316"/>
      <c r="D1577" s="316"/>
      <c r="E1577" s="316"/>
      <c r="F1577" s="316"/>
      <c r="G1577" s="317"/>
      <c r="H1577" s="317"/>
      <c r="I1577" s="316"/>
    </row>
    <row r="1578" spans="1:9">
      <c r="A1578" s="316"/>
      <c r="B1578" s="316"/>
      <c r="C1578" s="316"/>
      <c r="D1578" s="316"/>
      <c r="E1578" s="316"/>
      <c r="F1578" s="316"/>
      <c r="G1578" s="317"/>
      <c r="H1578" s="317"/>
      <c r="I1578" s="316"/>
    </row>
    <row r="1579" spans="1:9">
      <c r="A1579" s="316"/>
      <c r="B1579" s="316"/>
      <c r="C1579" s="316"/>
      <c r="D1579" s="316"/>
      <c r="E1579" s="316"/>
      <c r="F1579" s="316"/>
      <c r="G1579" s="317"/>
      <c r="H1579" s="317"/>
      <c r="I1579" s="316"/>
    </row>
    <row r="1580" spans="1:9">
      <c r="A1580" s="316"/>
      <c r="B1580" s="316"/>
      <c r="C1580" s="316"/>
      <c r="D1580" s="316"/>
      <c r="E1580" s="316"/>
      <c r="F1580" s="316"/>
      <c r="G1580" s="317"/>
      <c r="H1580" s="317"/>
      <c r="I1580" s="316"/>
    </row>
    <row r="1581" spans="1:9">
      <c r="A1581" s="316"/>
      <c r="B1581" s="316"/>
      <c r="C1581" s="316"/>
      <c r="D1581" s="316"/>
      <c r="E1581" s="316"/>
      <c r="F1581" s="316"/>
      <c r="G1581" s="317"/>
      <c r="H1581" s="317"/>
      <c r="I1581" s="316"/>
    </row>
    <row r="1582" spans="1:9">
      <c r="A1582" s="316"/>
      <c r="B1582" s="316"/>
      <c r="C1582" s="316"/>
      <c r="D1582" s="316"/>
      <c r="E1582" s="316"/>
      <c r="F1582" s="316"/>
      <c r="G1582" s="317"/>
      <c r="H1582" s="317"/>
      <c r="I1582" s="316"/>
    </row>
    <row r="1583" spans="1:9">
      <c r="A1583" s="316"/>
      <c r="B1583" s="316"/>
      <c r="C1583" s="316"/>
      <c r="D1583" s="316"/>
      <c r="E1583" s="316"/>
      <c r="F1583" s="316"/>
      <c r="G1583" s="317"/>
      <c r="H1583" s="317"/>
      <c r="I1583" s="316"/>
    </row>
    <row r="1584" spans="1:9">
      <c r="A1584" s="316"/>
      <c r="B1584" s="316"/>
      <c r="C1584" s="316"/>
      <c r="D1584" s="316"/>
      <c r="E1584" s="316"/>
      <c r="F1584" s="316"/>
      <c r="G1584" s="317"/>
      <c r="H1584" s="317"/>
      <c r="I1584" s="316"/>
    </row>
    <row r="1585" spans="1:9">
      <c r="A1585" s="316"/>
      <c r="B1585" s="316"/>
      <c r="C1585" s="316"/>
      <c r="D1585" s="316"/>
      <c r="E1585" s="316"/>
      <c r="F1585" s="316"/>
      <c r="G1585" s="317"/>
      <c r="H1585" s="317"/>
      <c r="I1585" s="316"/>
    </row>
    <row r="1586" spans="1:9">
      <c r="A1586" s="316"/>
      <c r="B1586" s="316"/>
      <c r="C1586" s="316"/>
      <c r="D1586" s="316"/>
      <c r="E1586" s="316"/>
      <c r="F1586" s="316"/>
      <c r="G1586" s="317"/>
      <c r="H1586" s="317"/>
      <c r="I1586" s="316"/>
    </row>
    <row r="1587" spans="1:9">
      <c r="A1587" s="316"/>
      <c r="B1587" s="316"/>
      <c r="C1587" s="316"/>
      <c r="D1587" s="316"/>
      <c r="E1587" s="316"/>
      <c r="F1587" s="316"/>
      <c r="G1587" s="317"/>
      <c r="H1587" s="317"/>
      <c r="I1587" s="316"/>
    </row>
    <row r="1588" spans="1:9">
      <c r="A1588" s="316"/>
      <c r="B1588" s="316"/>
      <c r="C1588" s="316"/>
      <c r="D1588" s="316"/>
      <c r="E1588" s="316"/>
      <c r="F1588" s="316"/>
      <c r="G1588" s="317"/>
      <c r="H1588" s="317"/>
      <c r="I1588" s="316"/>
    </row>
    <row r="1589" spans="1:9">
      <c r="A1589" s="316"/>
      <c r="B1589" s="316"/>
      <c r="C1589" s="316"/>
      <c r="D1589" s="316"/>
      <c r="E1589" s="316"/>
      <c r="F1589" s="316"/>
      <c r="G1589" s="317"/>
      <c r="H1589" s="317"/>
      <c r="I1589" s="316"/>
    </row>
    <row r="1590" spans="1:9">
      <c r="A1590" s="316"/>
      <c r="B1590" s="316"/>
      <c r="C1590" s="316"/>
      <c r="D1590" s="316"/>
      <c r="E1590" s="316"/>
      <c r="F1590" s="316"/>
      <c r="G1590" s="317"/>
      <c r="H1590" s="317"/>
      <c r="I1590" s="316"/>
    </row>
    <row r="1591" spans="1:9">
      <c r="A1591" s="316"/>
      <c r="B1591" s="316"/>
      <c r="C1591" s="316"/>
      <c r="D1591" s="316"/>
      <c r="E1591" s="316"/>
      <c r="F1591" s="316"/>
      <c r="G1591" s="317"/>
      <c r="H1591" s="317"/>
      <c r="I1591" s="316"/>
    </row>
    <row r="1592" spans="1:9">
      <c r="A1592" s="316"/>
      <c r="B1592" s="316"/>
      <c r="C1592" s="316"/>
      <c r="D1592" s="316"/>
      <c r="E1592" s="316"/>
      <c r="F1592" s="316"/>
      <c r="G1592" s="317"/>
      <c r="H1592" s="317"/>
      <c r="I1592" s="316"/>
    </row>
    <row r="1593" spans="1:9">
      <c r="A1593" s="316"/>
      <c r="B1593" s="316"/>
      <c r="C1593" s="316"/>
      <c r="D1593" s="316"/>
      <c r="E1593" s="316"/>
      <c r="F1593" s="316"/>
      <c r="G1593" s="317"/>
      <c r="H1593" s="317"/>
      <c r="I1593" s="316"/>
    </row>
    <row r="1594" spans="1:9">
      <c r="A1594" s="316"/>
      <c r="B1594" s="316"/>
      <c r="C1594" s="316"/>
      <c r="D1594" s="316"/>
      <c r="E1594" s="316"/>
      <c r="F1594" s="316"/>
      <c r="G1594" s="317"/>
      <c r="H1594" s="317"/>
      <c r="I1594" s="316"/>
    </row>
    <row r="1595" spans="1:9">
      <c r="A1595" s="316"/>
      <c r="B1595" s="316"/>
      <c r="C1595" s="316"/>
      <c r="D1595" s="316"/>
      <c r="E1595" s="316"/>
      <c r="F1595" s="316"/>
      <c r="G1595" s="317"/>
      <c r="H1595" s="317"/>
      <c r="I1595" s="316"/>
    </row>
    <row r="1596" spans="1:9">
      <c r="A1596" s="316"/>
      <c r="B1596" s="316"/>
      <c r="C1596" s="316"/>
      <c r="D1596" s="316"/>
      <c r="E1596" s="316"/>
      <c r="F1596" s="316"/>
      <c r="G1596" s="317"/>
      <c r="H1596" s="317"/>
      <c r="I1596" s="316"/>
    </row>
    <row r="1597" spans="1:9">
      <c r="A1597" s="316"/>
      <c r="B1597" s="316"/>
      <c r="C1597" s="316"/>
      <c r="D1597" s="316"/>
      <c r="E1597" s="316"/>
      <c r="F1597" s="316"/>
      <c r="G1597" s="317"/>
      <c r="H1597" s="317"/>
      <c r="I1597" s="316"/>
    </row>
    <row r="1598" spans="1:9">
      <c r="A1598" s="316"/>
      <c r="B1598" s="316"/>
      <c r="C1598" s="316"/>
      <c r="D1598" s="316"/>
      <c r="E1598" s="316"/>
      <c r="F1598" s="316"/>
      <c r="G1598" s="317"/>
      <c r="H1598" s="317"/>
      <c r="I1598" s="316"/>
    </row>
    <row r="1599" spans="1:9">
      <c r="A1599" s="316"/>
      <c r="B1599" s="316"/>
      <c r="C1599" s="316"/>
      <c r="D1599" s="316"/>
      <c r="E1599" s="316"/>
      <c r="F1599" s="316"/>
      <c r="G1599" s="317"/>
      <c r="H1599" s="317"/>
      <c r="I1599" s="316"/>
    </row>
    <row r="1600" spans="1:9">
      <c r="A1600" s="316"/>
      <c r="B1600" s="316"/>
      <c r="C1600" s="316"/>
      <c r="D1600" s="316"/>
      <c r="E1600" s="316"/>
      <c r="F1600" s="316"/>
      <c r="G1600" s="317"/>
      <c r="H1600" s="317"/>
      <c r="I1600" s="316"/>
    </row>
    <row r="1601" spans="1:9">
      <c r="A1601" s="316"/>
      <c r="B1601" s="316"/>
      <c r="C1601" s="316"/>
      <c r="D1601" s="316"/>
      <c r="E1601" s="316"/>
      <c r="F1601" s="316"/>
      <c r="G1601" s="317"/>
      <c r="H1601" s="317"/>
      <c r="I1601" s="316"/>
    </row>
    <row r="1602" spans="1:9">
      <c r="A1602" s="316"/>
      <c r="B1602" s="316"/>
      <c r="C1602" s="316"/>
      <c r="D1602" s="316"/>
      <c r="E1602" s="316"/>
      <c r="F1602" s="316"/>
      <c r="G1602" s="317"/>
      <c r="H1602" s="317"/>
      <c r="I1602" s="316"/>
    </row>
    <row r="1603" spans="1:9">
      <c r="A1603" s="316"/>
      <c r="B1603" s="316"/>
      <c r="C1603" s="316"/>
      <c r="D1603" s="316"/>
      <c r="E1603" s="316"/>
      <c r="F1603" s="316"/>
      <c r="G1603" s="317"/>
      <c r="H1603" s="317"/>
      <c r="I1603" s="316"/>
    </row>
    <row r="1604" spans="1:9">
      <c r="A1604" s="316"/>
      <c r="B1604" s="316"/>
      <c r="C1604" s="316"/>
      <c r="D1604" s="316"/>
      <c r="E1604" s="316"/>
      <c r="F1604" s="316"/>
      <c r="G1604" s="317"/>
      <c r="H1604" s="317"/>
      <c r="I1604" s="316"/>
    </row>
    <row r="1605" spans="1:9">
      <c r="A1605" s="316"/>
      <c r="B1605" s="316"/>
      <c r="C1605" s="316"/>
      <c r="D1605" s="316"/>
      <c r="E1605" s="316"/>
      <c r="F1605" s="316"/>
      <c r="G1605" s="317"/>
      <c r="H1605" s="317"/>
      <c r="I1605" s="316"/>
    </row>
    <row r="1606" spans="1:9">
      <c r="A1606" s="316"/>
      <c r="B1606" s="316"/>
      <c r="C1606" s="316"/>
      <c r="D1606" s="316"/>
      <c r="E1606" s="316"/>
      <c r="F1606" s="316"/>
      <c r="G1606" s="317"/>
      <c r="H1606" s="317"/>
      <c r="I1606" s="316"/>
    </row>
    <row r="1607" spans="1:9">
      <c r="A1607" s="316"/>
      <c r="B1607" s="316"/>
      <c r="C1607" s="316"/>
      <c r="D1607" s="316"/>
      <c r="E1607" s="316"/>
      <c r="F1607" s="316"/>
      <c r="G1607" s="317"/>
      <c r="H1607" s="317"/>
      <c r="I1607" s="316"/>
    </row>
    <row r="1608" spans="1:9">
      <c r="A1608" s="316"/>
      <c r="B1608" s="316"/>
      <c r="C1608" s="316"/>
      <c r="D1608" s="316"/>
      <c r="E1608" s="316"/>
      <c r="F1608" s="316"/>
      <c r="G1608" s="317"/>
      <c r="H1608" s="317"/>
      <c r="I1608" s="316"/>
    </row>
    <row r="1609" spans="1:9">
      <c r="A1609" s="316"/>
      <c r="B1609" s="316"/>
      <c r="C1609" s="316"/>
      <c r="D1609" s="316"/>
      <c r="E1609" s="316"/>
      <c r="F1609" s="316"/>
      <c r="G1609" s="317"/>
      <c r="H1609" s="317"/>
      <c r="I1609" s="316"/>
    </row>
    <row r="1610" spans="1:9">
      <c r="A1610" s="316"/>
      <c r="B1610" s="316"/>
      <c r="C1610" s="316"/>
      <c r="D1610" s="316"/>
      <c r="E1610" s="316"/>
      <c r="F1610" s="316"/>
      <c r="G1610" s="317"/>
      <c r="H1610" s="317"/>
      <c r="I1610" s="316"/>
    </row>
    <row r="1611" spans="1:9">
      <c r="A1611" s="316"/>
      <c r="B1611" s="316"/>
      <c r="C1611" s="316"/>
      <c r="D1611" s="316"/>
      <c r="E1611" s="316"/>
      <c r="F1611" s="316"/>
      <c r="G1611" s="317"/>
      <c r="H1611" s="317"/>
      <c r="I1611" s="316"/>
    </row>
    <row r="1612" spans="1:9">
      <c r="A1612" s="316"/>
      <c r="B1612" s="316"/>
      <c r="C1612" s="316"/>
      <c r="D1612" s="316"/>
      <c r="E1612" s="316"/>
      <c r="F1612" s="316"/>
      <c r="G1612" s="317"/>
      <c r="H1612" s="317"/>
      <c r="I1612" s="316"/>
    </row>
    <row r="1613" spans="1:9">
      <c r="A1613" s="316"/>
      <c r="B1613" s="316"/>
      <c r="C1613" s="316"/>
      <c r="D1613" s="316"/>
      <c r="E1613" s="316"/>
      <c r="F1613" s="316"/>
      <c r="G1613" s="317"/>
      <c r="H1613" s="317"/>
      <c r="I1613" s="316"/>
    </row>
    <row r="1614" spans="1:9">
      <c r="A1614" s="316"/>
      <c r="B1614" s="316"/>
      <c r="C1614" s="316"/>
      <c r="D1614" s="316"/>
      <c r="E1614" s="316"/>
      <c r="F1614" s="316"/>
      <c r="G1614" s="317"/>
      <c r="H1614" s="317"/>
      <c r="I1614" s="316"/>
    </row>
    <row r="1615" spans="1:9">
      <c r="A1615" s="316"/>
      <c r="B1615" s="316"/>
      <c r="C1615" s="316"/>
      <c r="D1615" s="316"/>
      <c r="E1615" s="316"/>
      <c r="F1615" s="316"/>
      <c r="G1615" s="317"/>
      <c r="H1615" s="317"/>
      <c r="I1615" s="316"/>
    </row>
    <row r="1616" spans="1:9">
      <c r="A1616" s="316"/>
      <c r="B1616" s="316"/>
      <c r="C1616" s="316"/>
      <c r="D1616" s="316"/>
      <c r="E1616" s="316"/>
      <c r="F1616" s="316"/>
      <c r="G1616" s="317"/>
      <c r="H1616" s="317"/>
      <c r="I1616" s="316"/>
    </row>
    <row r="1617" spans="1:9">
      <c r="A1617" s="316"/>
      <c r="B1617" s="316"/>
      <c r="C1617" s="316"/>
      <c r="D1617" s="316"/>
      <c r="E1617" s="316"/>
      <c r="F1617" s="316"/>
      <c r="G1617" s="317"/>
      <c r="H1617" s="317"/>
      <c r="I1617" s="316"/>
    </row>
    <row r="1618" spans="1:9">
      <c r="A1618" s="316"/>
      <c r="B1618" s="316"/>
      <c r="C1618" s="316"/>
      <c r="D1618" s="316"/>
      <c r="E1618" s="316"/>
      <c r="F1618" s="316"/>
      <c r="G1618" s="317"/>
      <c r="H1618" s="317"/>
      <c r="I1618" s="316"/>
    </row>
    <row r="1619" spans="1:9">
      <c r="A1619" s="316"/>
      <c r="B1619" s="316"/>
      <c r="C1619" s="316"/>
      <c r="D1619" s="316"/>
      <c r="E1619" s="316"/>
      <c r="F1619" s="316"/>
      <c r="G1619" s="317"/>
      <c r="H1619" s="317"/>
      <c r="I1619" s="316"/>
    </row>
    <row r="1620" spans="1:9">
      <c r="A1620" s="316"/>
      <c r="B1620" s="316"/>
      <c r="C1620" s="316"/>
      <c r="D1620" s="316"/>
      <c r="E1620" s="316"/>
      <c r="F1620" s="316"/>
      <c r="G1620" s="317"/>
      <c r="H1620" s="317"/>
      <c r="I1620" s="316"/>
    </row>
    <row r="1621" spans="1:9">
      <c r="A1621" s="316"/>
      <c r="B1621" s="316"/>
      <c r="C1621" s="316"/>
      <c r="D1621" s="316"/>
      <c r="E1621" s="316"/>
      <c r="F1621" s="316"/>
      <c r="G1621" s="317"/>
      <c r="H1621" s="317"/>
      <c r="I1621" s="316"/>
    </row>
    <row r="1622" spans="1:9">
      <c r="A1622" s="316"/>
      <c r="B1622" s="316"/>
      <c r="C1622" s="316"/>
      <c r="D1622" s="316"/>
      <c r="E1622" s="316"/>
      <c r="F1622" s="316"/>
      <c r="G1622" s="317"/>
      <c r="H1622" s="317"/>
      <c r="I1622" s="316"/>
    </row>
    <row r="1623" spans="1:9">
      <c r="A1623" s="316"/>
      <c r="B1623" s="316"/>
      <c r="C1623" s="316"/>
      <c r="D1623" s="316"/>
      <c r="E1623" s="316"/>
      <c r="F1623" s="316"/>
      <c r="G1623" s="317"/>
      <c r="H1623" s="317"/>
      <c r="I1623" s="316"/>
    </row>
    <row r="1624" spans="1:9">
      <c r="A1624" s="316"/>
      <c r="B1624" s="316"/>
      <c r="C1624" s="316"/>
      <c r="D1624" s="316"/>
      <c r="E1624" s="316"/>
      <c r="F1624" s="316"/>
      <c r="G1624" s="317"/>
      <c r="H1624" s="317"/>
      <c r="I1624" s="316"/>
    </row>
    <row r="1625" spans="1:9">
      <c r="A1625" s="316"/>
      <c r="B1625" s="316"/>
      <c r="C1625" s="316"/>
      <c r="D1625" s="316"/>
      <c r="E1625" s="316"/>
      <c r="F1625" s="316"/>
      <c r="G1625" s="317"/>
      <c r="H1625" s="317"/>
      <c r="I1625" s="316"/>
    </row>
    <row r="1626" spans="1:9">
      <c r="A1626" s="316"/>
      <c r="B1626" s="316"/>
      <c r="C1626" s="316"/>
      <c r="D1626" s="316"/>
      <c r="E1626" s="316"/>
      <c r="F1626" s="316"/>
      <c r="G1626" s="317"/>
      <c r="H1626" s="317"/>
      <c r="I1626" s="316"/>
    </row>
    <row r="1627" spans="1:9">
      <c r="A1627" s="316"/>
      <c r="B1627" s="316"/>
      <c r="C1627" s="316"/>
      <c r="D1627" s="316"/>
      <c r="E1627" s="316"/>
      <c r="F1627" s="316"/>
      <c r="G1627" s="317"/>
      <c r="H1627" s="317"/>
      <c r="I1627" s="316"/>
    </row>
    <row r="1628" spans="1:9">
      <c r="A1628" s="316"/>
      <c r="B1628" s="316"/>
      <c r="C1628" s="316"/>
      <c r="D1628" s="316"/>
      <c r="E1628" s="316"/>
      <c r="F1628" s="316"/>
      <c r="G1628" s="317"/>
      <c r="H1628" s="317"/>
      <c r="I1628" s="316"/>
    </row>
    <row r="1629" spans="1:9">
      <c r="A1629" s="316"/>
      <c r="B1629" s="316"/>
      <c r="C1629" s="316"/>
      <c r="D1629" s="316"/>
      <c r="E1629" s="316"/>
      <c r="F1629" s="316"/>
      <c r="G1629" s="317"/>
      <c r="H1629" s="317"/>
      <c r="I1629" s="316"/>
    </row>
    <row r="1630" spans="1:9">
      <c r="A1630" s="316"/>
      <c r="B1630" s="316"/>
      <c r="C1630" s="316"/>
      <c r="D1630" s="316"/>
      <c r="E1630" s="316"/>
      <c r="F1630" s="316"/>
      <c r="G1630" s="317"/>
      <c r="H1630" s="317"/>
      <c r="I1630" s="316"/>
    </row>
    <row r="1631" spans="1:9">
      <c r="A1631" s="316"/>
      <c r="B1631" s="316"/>
      <c r="C1631" s="316"/>
      <c r="D1631" s="316"/>
      <c r="E1631" s="316"/>
      <c r="F1631" s="316"/>
      <c r="G1631" s="317"/>
      <c r="H1631" s="317"/>
      <c r="I1631" s="316"/>
    </row>
    <row r="1632" spans="1:9">
      <c r="A1632" s="316"/>
      <c r="B1632" s="316"/>
      <c r="C1632" s="316"/>
      <c r="D1632" s="316"/>
      <c r="E1632" s="316"/>
      <c r="F1632" s="316"/>
      <c r="G1632" s="317"/>
      <c r="H1632" s="317"/>
      <c r="I1632" s="316"/>
    </row>
    <row r="1633" spans="1:9">
      <c r="A1633" s="316"/>
      <c r="B1633" s="316"/>
      <c r="C1633" s="316"/>
      <c r="D1633" s="316"/>
      <c r="E1633" s="316"/>
      <c r="F1633" s="316"/>
      <c r="G1633" s="317"/>
      <c r="H1633" s="317"/>
      <c r="I1633" s="316"/>
    </row>
    <row r="1634" spans="1:9">
      <c r="A1634" s="316"/>
      <c r="B1634" s="316"/>
      <c r="C1634" s="316"/>
      <c r="D1634" s="316"/>
      <c r="E1634" s="316"/>
      <c r="F1634" s="316"/>
      <c r="G1634" s="317"/>
      <c r="H1634" s="317"/>
      <c r="I1634" s="316"/>
    </row>
    <row r="1635" spans="1:9">
      <c r="A1635" s="316"/>
      <c r="B1635" s="316"/>
      <c r="C1635" s="316"/>
      <c r="D1635" s="316"/>
      <c r="E1635" s="316"/>
      <c r="F1635" s="316"/>
      <c r="G1635" s="317"/>
      <c r="H1635" s="317"/>
      <c r="I1635" s="316"/>
    </row>
    <row r="1636" spans="1:9">
      <c r="A1636" s="316"/>
      <c r="B1636" s="316"/>
      <c r="C1636" s="316"/>
      <c r="D1636" s="316"/>
      <c r="E1636" s="316"/>
      <c r="F1636" s="316"/>
      <c r="G1636" s="317"/>
      <c r="H1636" s="317"/>
      <c r="I1636" s="316"/>
    </row>
    <row r="1637" spans="1:9">
      <c r="A1637" s="316"/>
      <c r="B1637" s="316"/>
      <c r="C1637" s="316"/>
      <c r="D1637" s="316"/>
      <c r="E1637" s="316"/>
      <c r="F1637" s="316"/>
      <c r="G1637" s="317"/>
      <c r="H1637" s="317"/>
      <c r="I1637" s="316"/>
    </row>
    <row r="1638" spans="1:9">
      <c r="A1638" s="316"/>
      <c r="B1638" s="316"/>
      <c r="C1638" s="316"/>
      <c r="D1638" s="316"/>
      <c r="E1638" s="316"/>
      <c r="F1638" s="316"/>
      <c r="G1638" s="317"/>
      <c r="H1638" s="317"/>
      <c r="I1638" s="316"/>
    </row>
    <row r="1639" spans="1:9">
      <c r="A1639" s="316"/>
      <c r="B1639" s="316"/>
      <c r="C1639" s="316"/>
      <c r="D1639" s="316"/>
      <c r="E1639" s="316"/>
      <c r="F1639" s="316"/>
      <c r="G1639" s="317"/>
      <c r="H1639" s="317"/>
      <c r="I1639" s="316"/>
    </row>
    <row r="1640" spans="1:9">
      <c r="A1640" s="316"/>
      <c r="B1640" s="316"/>
      <c r="C1640" s="316"/>
      <c r="D1640" s="316"/>
      <c r="E1640" s="316"/>
      <c r="F1640" s="316"/>
      <c r="G1640" s="317"/>
      <c r="H1640" s="317"/>
      <c r="I1640" s="316"/>
    </row>
    <row r="1641" spans="1:9">
      <c r="A1641" s="316"/>
      <c r="B1641" s="316"/>
      <c r="C1641" s="316"/>
      <c r="D1641" s="316"/>
      <c r="E1641" s="316"/>
      <c r="F1641" s="316"/>
      <c r="G1641" s="317"/>
      <c r="H1641" s="317"/>
      <c r="I1641" s="316"/>
    </row>
    <row r="1642" spans="1:9">
      <c r="A1642" s="316"/>
      <c r="B1642" s="316"/>
      <c r="C1642" s="316"/>
      <c r="D1642" s="316"/>
      <c r="E1642" s="316"/>
      <c r="F1642" s="316"/>
      <c r="G1642" s="317"/>
      <c r="H1642" s="317"/>
      <c r="I1642" s="316"/>
    </row>
    <row r="1643" spans="1:9">
      <c r="A1643" s="316"/>
      <c r="B1643" s="316"/>
      <c r="C1643" s="316"/>
      <c r="D1643" s="316"/>
      <c r="E1643" s="316"/>
      <c r="F1643" s="316"/>
      <c r="G1643" s="317"/>
      <c r="H1643" s="317"/>
      <c r="I1643" s="316"/>
    </row>
    <row r="1644" spans="1:9">
      <c r="A1644" s="316"/>
      <c r="B1644" s="316"/>
      <c r="C1644" s="316"/>
      <c r="D1644" s="316"/>
      <c r="E1644" s="316"/>
      <c r="F1644" s="316"/>
      <c r="G1644" s="317"/>
      <c r="H1644" s="317"/>
      <c r="I1644" s="316"/>
    </row>
    <row r="1645" spans="1:9">
      <c r="A1645" s="316"/>
      <c r="B1645" s="316"/>
      <c r="C1645" s="316"/>
      <c r="D1645" s="316"/>
      <c r="E1645" s="316"/>
      <c r="F1645" s="316"/>
      <c r="G1645" s="317"/>
      <c r="H1645" s="317"/>
      <c r="I1645" s="316"/>
    </row>
    <row r="1646" spans="1:9">
      <c r="A1646" s="316"/>
      <c r="B1646" s="316"/>
      <c r="C1646" s="316"/>
      <c r="D1646" s="316"/>
      <c r="E1646" s="316"/>
      <c r="F1646" s="316"/>
      <c r="G1646" s="317"/>
      <c r="H1646" s="317"/>
      <c r="I1646" s="316"/>
    </row>
    <row r="1647" spans="1:9">
      <c r="A1647" s="316"/>
      <c r="B1647" s="316"/>
      <c r="C1647" s="316"/>
      <c r="D1647" s="316"/>
      <c r="E1647" s="316"/>
      <c r="F1647" s="316"/>
      <c r="G1647" s="317"/>
      <c r="H1647" s="317"/>
      <c r="I1647" s="316"/>
    </row>
    <row r="1648" spans="1:9">
      <c r="A1648" s="316"/>
      <c r="B1648" s="316"/>
      <c r="C1648" s="316"/>
      <c r="D1648" s="316"/>
      <c r="E1648" s="316"/>
      <c r="F1648" s="316"/>
      <c r="G1648" s="317"/>
      <c r="H1648" s="317"/>
      <c r="I1648" s="316"/>
    </row>
    <row r="1649" spans="1:9">
      <c r="A1649" s="316"/>
      <c r="B1649" s="316"/>
      <c r="C1649" s="316"/>
      <c r="D1649" s="316"/>
      <c r="E1649" s="316"/>
      <c r="F1649" s="316"/>
      <c r="G1649" s="317"/>
      <c r="H1649" s="317"/>
      <c r="I1649" s="316"/>
    </row>
    <row r="1650" spans="1:9">
      <c r="A1650" s="316"/>
      <c r="B1650" s="316"/>
      <c r="C1650" s="316"/>
      <c r="D1650" s="316"/>
      <c r="E1650" s="316"/>
      <c r="F1650" s="316"/>
      <c r="G1650" s="317"/>
      <c r="H1650" s="317"/>
      <c r="I1650" s="316"/>
    </row>
    <row r="1651" spans="1:9">
      <c r="A1651" s="316"/>
      <c r="B1651" s="316"/>
      <c r="C1651" s="316"/>
      <c r="D1651" s="316"/>
      <c r="E1651" s="316"/>
      <c r="F1651" s="316"/>
      <c r="G1651" s="317"/>
      <c r="H1651" s="317"/>
      <c r="I1651" s="316"/>
    </row>
    <row r="1652" spans="1:9">
      <c r="A1652" s="316"/>
      <c r="B1652" s="316"/>
      <c r="C1652" s="316"/>
      <c r="D1652" s="316"/>
      <c r="E1652" s="316"/>
      <c r="F1652" s="316"/>
      <c r="G1652" s="317"/>
      <c r="H1652" s="317"/>
      <c r="I1652" s="316"/>
    </row>
    <row r="1653" spans="1:9">
      <c r="A1653" s="316"/>
      <c r="B1653" s="316"/>
      <c r="C1653" s="316"/>
      <c r="D1653" s="316"/>
      <c r="E1653" s="316"/>
      <c r="F1653" s="316"/>
      <c r="G1653" s="317"/>
      <c r="H1653" s="317"/>
      <c r="I1653" s="316"/>
    </row>
    <row r="1654" spans="1:9">
      <c r="A1654" s="316"/>
      <c r="B1654" s="316"/>
      <c r="C1654" s="316"/>
      <c r="D1654" s="316"/>
      <c r="E1654" s="316"/>
      <c r="F1654" s="316"/>
      <c r="G1654" s="317"/>
      <c r="H1654" s="317"/>
      <c r="I1654" s="316"/>
    </row>
    <row r="1655" spans="1:9">
      <c r="A1655" s="316"/>
      <c r="B1655" s="316"/>
      <c r="C1655" s="316"/>
      <c r="D1655" s="316"/>
      <c r="E1655" s="316"/>
      <c r="F1655" s="316"/>
      <c r="G1655" s="317"/>
      <c r="H1655" s="317"/>
      <c r="I1655" s="316"/>
    </row>
    <row r="1656" spans="1:9">
      <c r="A1656" s="316"/>
      <c r="B1656" s="316"/>
      <c r="C1656" s="316"/>
      <c r="D1656" s="316"/>
      <c r="E1656" s="316"/>
      <c r="F1656" s="316"/>
      <c r="G1656" s="317"/>
      <c r="H1656" s="317"/>
      <c r="I1656" s="316"/>
    </row>
    <row r="1657" spans="1:9">
      <c r="A1657" s="316"/>
      <c r="B1657" s="316"/>
      <c r="C1657" s="316"/>
      <c r="D1657" s="316"/>
      <c r="E1657" s="316"/>
      <c r="F1657" s="316"/>
      <c r="G1657" s="317"/>
      <c r="H1657" s="317"/>
      <c r="I1657" s="316"/>
    </row>
    <row r="1658" spans="1:9">
      <c r="A1658" s="316"/>
      <c r="B1658" s="316"/>
      <c r="C1658" s="316"/>
      <c r="D1658" s="316"/>
      <c r="E1658" s="316"/>
      <c r="F1658" s="316"/>
      <c r="G1658" s="317"/>
      <c r="H1658" s="317"/>
      <c r="I1658" s="316"/>
    </row>
    <row r="1659" spans="1:9">
      <c r="A1659" s="316"/>
      <c r="B1659" s="316"/>
      <c r="C1659" s="316"/>
      <c r="D1659" s="316"/>
      <c r="E1659" s="316"/>
      <c r="F1659" s="316"/>
      <c r="G1659" s="317"/>
      <c r="H1659" s="317"/>
      <c r="I1659" s="316"/>
    </row>
    <row r="1660" spans="1:9">
      <c r="A1660" s="316"/>
      <c r="B1660" s="316"/>
      <c r="C1660" s="316"/>
      <c r="D1660" s="316"/>
      <c r="E1660" s="316"/>
      <c r="F1660" s="316"/>
      <c r="G1660" s="317"/>
      <c r="H1660" s="317"/>
      <c r="I1660" s="316"/>
    </row>
    <row r="1661" spans="1:9">
      <c r="A1661" s="316"/>
      <c r="B1661" s="316"/>
      <c r="C1661" s="316"/>
      <c r="D1661" s="316"/>
      <c r="E1661" s="316"/>
      <c r="F1661" s="316"/>
      <c r="G1661" s="317"/>
      <c r="H1661" s="317"/>
      <c r="I1661" s="316"/>
    </row>
    <row r="1662" spans="1:9">
      <c r="A1662" s="316"/>
      <c r="B1662" s="316"/>
      <c r="C1662" s="316"/>
      <c r="D1662" s="316"/>
      <c r="E1662" s="316"/>
      <c r="F1662" s="316"/>
      <c r="G1662" s="317"/>
      <c r="H1662" s="317"/>
      <c r="I1662" s="316"/>
    </row>
    <row r="1663" spans="1:9">
      <c r="A1663" s="316"/>
      <c r="B1663" s="316"/>
      <c r="C1663" s="316"/>
      <c r="D1663" s="316"/>
      <c r="E1663" s="316"/>
      <c r="F1663" s="316"/>
      <c r="G1663" s="317"/>
      <c r="H1663" s="317"/>
      <c r="I1663" s="316"/>
    </row>
    <row r="1664" spans="1:9">
      <c r="A1664" s="316"/>
      <c r="B1664" s="316"/>
      <c r="C1664" s="316"/>
      <c r="D1664" s="316"/>
      <c r="E1664" s="316"/>
      <c r="F1664" s="316"/>
      <c r="G1664" s="317"/>
      <c r="H1664" s="317"/>
      <c r="I1664" s="316"/>
    </row>
    <row r="1665" spans="1:9">
      <c r="A1665" s="316"/>
      <c r="B1665" s="316"/>
      <c r="C1665" s="316"/>
      <c r="D1665" s="316"/>
      <c r="E1665" s="316"/>
      <c r="F1665" s="316"/>
      <c r="G1665" s="317"/>
      <c r="H1665" s="317"/>
      <c r="I1665" s="316"/>
    </row>
    <row r="1666" spans="1:9">
      <c r="A1666" s="316"/>
      <c r="B1666" s="316"/>
      <c r="C1666" s="316"/>
      <c r="D1666" s="316"/>
      <c r="E1666" s="316"/>
      <c r="F1666" s="316"/>
      <c r="G1666" s="317"/>
      <c r="H1666" s="317"/>
      <c r="I1666" s="316"/>
    </row>
    <row r="1667" spans="1:9">
      <c r="A1667" s="316"/>
      <c r="B1667" s="316"/>
      <c r="C1667" s="316"/>
      <c r="D1667" s="316"/>
      <c r="E1667" s="316"/>
      <c r="F1667" s="316"/>
      <c r="G1667" s="317"/>
      <c r="H1667" s="317"/>
      <c r="I1667" s="316"/>
    </row>
    <row r="1668" spans="1:9">
      <c r="A1668" s="316"/>
      <c r="B1668" s="316"/>
      <c r="C1668" s="316"/>
      <c r="D1668" s="316"/>
      <c r="E1668" s="316"/>
      <c r="F1668" s="316"/>
      <c r="G1668" s="317"/>
      <c r="H1668" s="317"/>
      <c r="I1668" s="316"/>
    </row>
    <row r="1669" spans="1:9">
      <c r="A1669" s="316"/>
      <c r="B1669" s="316"/>
      <c r="C1669" s="316"/>
      <c r="D1669" s="316"/>
      <c r="E1669" s="316"/>
      <c r="F1669" s="316"/>
      <c r="G1669" s="317"/>
      <c r="H1669" s="317"/>
      <c r="I1669" s="316"/>
    </row>
    <row r="1670" spans="1:9">
      <c r="A1670" s="316"/>
      <c r="B1670" s="316"/>
      <c r="C1670" s="316"/>
      <c r="D1670" s="316"/>
      <c r="E1670" s="316"/>
      <c r="F1670" s="316"/>
      <c r="G1670" s="317"/>
      <c r="H1670" s="317"/>
      <c r="I1670" s="316"/>
    </row>
    <row r="1671" spans="1:9">
      <c r="A1671" s="316"/>
      <c r="B1671" s="316"/>
      <c r="C1671" s="316"/>
      <c r="D1671" s="316"/>
      <c r="E1671" s="316"/>
      <c r="F1671" s="316"/>
      <c r="G1671" s="317"/>
      <c r="H1671" s="317"/>
      <c r="I1671" s="316"/>
    </row>
    <row r="1672" spans="1:9">
      <c r="A1672" s="316"/>
      <c r="B1672" s="316"/>
      <c r="C1672" s="316"/>
      <c r="D1672" s="316"/>
      <c r="E1672" s="316"/>
      <c r="F1672" s="316"/>
      <c r="G1672" s="317"/>
      <c r="H1672" s="317"/>
      <c r="I1672" s="316"/>
    </row>
    <row r="1673" spans="1:9">
      <c r="A1673" s="316"/>
      <c r="B1673" s="316"/>
      <c r="C1673" s="316"/>
      <c r="D1673" s="316"/>
      <c r="E1673" s="316"/>
      <c r="F1673" s="316"/>
      <c r="G1673" s="317"/>
      <c r="H1673" s="317"/>
      <c r="I1673" s="316"/>
    </row>
    <row r="1674" spans="1:9">
      <c r="A1674" s="316"/>
      <c r="B1674" s="316"/>
      <c r="C1674" s="316"/>
      <c r="D1674" s="316"/>
      <c r="E1674" s="316"/>
      <c r="F1674" s="316"/>
      <c r="G1674" s="317"/>
      <c r="H1674" s="317"/>
      <c r="I1674" s="316"/>
    </row>
    <row r="1675" spans="1:9">
      <c r="A1675" s="316"/>
      <c r="B1675" s="316"/>
      <c r="C1675" s="316"/>
      <c r="D1675" s="316"/>
      <c r="E1675" s="316"/>
      <c r="F1675" s="316"/>
      <c r="G1675" s="317"/>
      <c r="H1675" s="317"/>
      <c r="I1675" s="316"/>
    </row>
    <row r="1676" spans="1:9">
      <c r="A1676" s="316"/>
      <c r="B1676" s="316"/>
      <c r="C1676" s="316"/>
      <c r="D1676" s="316"/>
      <c r="E1676" s="316"/>
      <c r="F1676" s="316"/>
      <c r="G1676" s="317"/>
      <c r="H1676" s="317"/>
      <c r="I1676" s="316"/>
    </row>
    <row r="1677" spans="1:9">
      <c r="A1677" s="316"/>
      <c r="B1677" s="316"/>
      <c r="C1677" s="316"/>
      <c r="D1677" s="316"/>
      <c r="E1677" s="316"/>
      <c r="F1677" s="316"/>
      <c r="G1677" s="317"/>
      <c r="H1677" s="317"/>
      <c r="I1677" s="316"/>
    </row>
    <row r="1678" spans="1:9">
      <c r="A1678" s="316"/>
      <c r="B1678" s="316"/>
      <c r="C1678" s="316"/>
      <c r="D1678" s="316"/>
      <c r="E1678" s="316"/>
      <c r="F1678" s="316"/>
      <c r="G1678" s="317"/>
      <c r="H1678" s="317"/>
      <c r="I1678" s="316"/>
    </row>
    <row r="1679" spans="1:9">
      <c r="A1679" s="316"/>
      <c r="B1679" s="316"/>
      <c r="C1679" s="316"/>
      <c r="D1679" s="316"/>
      <c r="E1679" s="316"/>
      <c r="F1679" s="316"/>
      <c r="G1679" s="317"/>
      <c r="H1679" s="317"/>
      <c r="I1679" s="316"/>
    </row>
    <row r="1680" spans="1:9">
      <c r="A1680" s="316"/>
      <c r="B1680" s="316"/>
      <c r="C1680" s="316"/>
      <c r="D1680" s="316"/>
      <c r="E1680" s="316"/>
      <c r="F1680" s="316"/>
      <c r="G1680" s="317"/>
      <c r="H1680" s="317"/>
      <c r="I1680" s="316"/>
    </row>
    <row r="1681" spans="1:9">
      <c r="A1681" s="316"/>
      <c r="B1681" s="316"/>
      <c r="C1681" s="316"/>
      <c r="D1681" s="316"/>
      <c r="E1681" s="316"/>
      <c r="F1681" s="316"/>
      <c r="G1681" s="317"/>
      <c r="H1681" s="317"/>
      <c r="I1681" s="316"/>
    </row>
    <row r="1682" spans="1:9">
      <c r="A1682" s="316"/>
      <c r="B1682" s="316"/>
      <c r="C1682" s="316"/>
      <c r="D1682" s="316"/>
      <c r="E1682" s="316"/>
      <c r="F1682" s="316"/>
      <c r="G1682" s="317"/>
      <c r="H1682" s="317"/>
      <c r="I1682" s="316"/>
    </row>
    <row r="1683" spans="1:9">
      <c r="A1683" s="316"/>
      <c r="B1683" s="316"/>
      <c r="C1683" s="316"/>
      <c r="D1683" s="316"/>
      <c r="E1683" s="316"/>
      <c r="F1683" s="316"/>
      <c r="G1683" s="317"/>
      <c r="H1683" s="317"/>
      <c r="I1683" s="316"/>
    </row>
    <row r="1684" spans="1:9">
      <c r="A1684" s="316"/>
      <c r="B1684" s="316"/>
      <c r="C1684" s="316"/>
      <c r="D1684" s="316"/>
      <c r="E1684" s="316"/>
      <c r="F1684" s="316"/>
      <c r="G1684" s="317"/>
      <c r="H1684" s="317"/>
      <c r="I1684" s="316"/>
    </row>
    <row r="1685" spans="1:9">
      <c r="A1685" s="316"/>
      <c r="B1685" s="316"/>
      <c r="C1685" s="316"/>
      <c r="D1685" s="316"/>
      <c r="E1685" s="316"/>
      <c r="F1685" s="316"/>
      <c r="G1685" s="317"/>
      <c r="H1685" s="317"/>
      <c r="I1685" s="316"/>
    </row>
    <row r="1686" spans="1:9">
      <c r="A1686" s="316"/>
      <c r="B1686" s="316"/>
      <c r="C1686" s="316"/>
      <c r="D1686" s="316"/>
      <c r="E1686" s="316"/>
      <c r="F1686" s="316"/>
      <c r="G1686" s="317"/>
      <c r="H1686" s="317"/>
      <c r="I1686" s="316"/>
    </row>
    <row r="1687" spans="1:9">
      <c r="A1687" s="316"/>
      <c r="B1687" s="316"/>
      <c r="C1687" s="316"/>
      <c r="D1687" s="316"/>
      <c r="E1687" s="316"/>
      <c r="F1687" s="316"/>
      <c r="G1687" s="317"/>
      <c r="H1687" s="317"/>
      <c r="I1687" s="316"/>
    </row>
    <row r="1688" spans="1:9">
      <c r="A1688" s="316"/>
      <c r="B1688" s="316"/>
      <c r="C1688" s="316"/>
      <c r="D1688" s="316"/>
      <c r="E1688" s="316"/>
      <c r="F1688" s="316"/>
      <c r="G1688" s="317"/>
      <c r="H1688" s="317"/>
      <c r="I1688" s="316"/>
    </row>
    <row r="1689" spans="1:9">
      <c r="A1689" s="316"/>
      <c r="B1689" s="316"/>
      <c r="C1689" s="316"/>
      <c r="D1689" s="316"/>
      <c r="E1689" s="316"/>
      <c r="F1689" s="316"/>
      <c r="G1689" s="317"/>
      <c r="H1689" s="317"/>
      <c r="I1689" s="316"/>
    </row>
    <row r="1690" spans="1:9">
      <c r="A1690" s="316"/>
      <c r="B1690" s="316"/>
      <c r="C1690" s="316"/>
      <c r="D1690" s="316"/>
      <c r="E1690" s="316"/>
      <c r="F1690" s="316"/>
      <c r="G1690" s="317"/>
      <c r="H1690" s="317"/>
      <c r="I1690" s="316"/>
    </row>
    <row r="1691" spans="1:9">
      <c r="A1691" s="316"/>
      <c r="B1691" s="316"/>
      <c r="C1691" s="316"/>
      <c r="D1691" s="316"/>
      <c r="E1691" s="316"/>
      <c r="F1691" s="316"/>
      <c r="G1691" s="317"/>
      <c r="H1691" s="317"/>
      <c r="I1691" s="316"/>
    </row>
    <row r="1692" spans="1:9">
      <c r="A1692" s="316"/>
      <c r="B1692" s="316"/>
      <c r="C1692" s="316"/>
      <c r="D1692" s="316"/>
      <c r="E1692" s="316"/>
      <c r="F1692" s="316"/>
      <c r="G1692" s="317"/>
      <c r="H1692" s="317"/>
      <c r="I1692" s="316"/>
    </row>
    <row r="1693" spans="1:9">
      <c r="A1693" s="316"/>
      <c r="B1693" s="316"/>
      <c r="C1693" s="316"/>
      <c r="D1693" s="316"/>
      <c r="E1693" s="316"/>
      <c r="F1693" s="316"/>
      <c r="G1693" s="317"/>
      <c r="H1693" s="317"/>
      <c r="I1693" s="316"/>
    </row>
    <row r="1694" spans="1:9">
      <c r="A1694" s="316"/>
      <c r="B1694" s="316"/>
      <c r="C1694" s="316"/>
      <c r="D1694" s="316"/>
      <c r="E1694" s="316"/>
      <c r="F1694" s="316"/>
      <c r="G1694" s="317"/>
      <c r="H1694" s="317"/>
      <c r="I1694" s="316"/>
    </row>
    <row r="1695" spans="1:9">
      <c r="A1695" s="316"/>
      <c r="B1695" s="316"/>
      <c r="C1695" s="316"/>
      <c r="D1695" s="316"/>
      <c r="E1695" s="316"/>
      <c r="F1695" s="316"/>
      <c r="G1695" s="317"/>
      <c r="H1695" s="317"/>
      <c r="I1695" s="316"/>
    </row>
    <row r="1696" spans="1:9">
      <c r="A1696" s="316"/>
      <c r="B1696" s="316"/>
      <c r="C1696" s="316"/>
      <c r="D1696" s="316"/>
      <c r="E1696" s="316"/>
      <c r="F1696" s="316"/>
      <c r="G1696" s="317"/>
      <c r="H1696" s="317"/>
      <c r="I1696" s="316"/>
    </row>
    <row r="1697" spans="1:9">
      <c r="A1697" s="316"/>
      <c r="B1697" s="316"/>
      <c r="C1697" s="316"/>
      <c r="D1697" s="316"/>
      <c r="E1697" s="316"/>
      <c r="F1697" s="316"/>
      <c r="G1697" s="317"/>
      <c r="H1697" s="317"/>
      <c r="I1697" s="316"/>
    </row>
    <row r="1698" spans="1:9">
      <c r="A1698" s="316"/>
      <c r="B1698" s="316"/>
      <c r="C1698" s="316"/>
      <c r="D1698" s="316"/>
      <c r="E1698" s="316"/>
      <c r="F1698" s="316"/>
      <c r="G1698" s="317"/>
      <c r="H1698" s="317"/>
      <c r="I1698" s="316"/>
    </row>
  </sheetData>
  <autoFilter ref="A1:I584" xr:uid="{E71B16E3-8A1A-45B8-9C05-136EE9D478DD}">
    <filterColumn colId="1">
      <filters>
        <filter val="47832664"/>
      </filters>
    </filterColumn>
    <sortState xmlns:xlrd2="http://schemas.microsoft.com/office/spreadsheetml/2017/richdata2" ref="A405:I408">
      <sortCondition ref="D1:D584"/>
    </sortState>
  </autoFilter>
  <conditionalFormatting sqref="B302">
    <cfRule type="duplicateValues" dxfId="102" priority="6"/>
    <cfRule type="duplicateValues" dxfId="101" priority="7"/>
    <cfRule type="duplicateValues" dxfId="100" priority="8"/>
    <cfRule type="duplicateValues" dxfId="99" priority="9"/>
  </conditionalFormatting>
  <conditionalFormatting sqref="B303">
    <cfRule type="duplicateValues" dxfId="98" priority="2"/>
    <cfRule type="duplicateValues" dxfId="97" priority="3"/>
    <cfRule type="duplicateValues" dxfId="96" priority="4"/>
    <cfRule type="duplicateValues" dxfId="95" priority="5"/>
  </conditionalFormatting>
  <conditionalFormatting sqref="B304">
    <cfRule type="duplicateValues" dxfId="94"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2BE5-7CAB-4288-A192-E0A1B7898F9D}">
  <sheetPr codeName="Hoja6">
    <tabColor theme="3" tint="0.59999389629810485"/>
  </sheetPr>
  <dimension ref="A1:AA871"/>
  <sheetViews>
    <sheetView topLeftCell="A34" workbookViewId="0">
      <selection activeCell="F17" sqref="F17"/>
    </sheetView>
  </sheetViews>
  <sheetFormatPr baseColWidth="10" defaultColWidth="11.453125" defaultRowHeight="14.5"/>
  <cols>
    <col min="6" max="6" width="26.36328125" customWidth="1"/>
    <col min="11" max="11" width="52.90625" bestFit="1" customWidth="1"/>
  </cols>
  <sheetData>
    <row r="1" spans="1:27">
      <c r="A1" t="s">
        <v>1359</v>
      </c>
      <c r="B1" t="s">
        <v>5600</v>
      </c>
      <c r="C1" t="s">
        <v>1360</v>
      </c>
      <c r="D1" t="s">
        <v>1361</v>
      </c>
      <c r="E1" t="s">
        <v>1362</v>
      </c>
      <c r="F1" t="s">
        <v>1363</v>
      </c>
      <c r="G1" t="s">
        <v>1364</v>
      </c>
      <c r="H1" t="s">
        <v>1365</v>
      </c>
      <c r="I1" t="s">
        <v>1366</v>
      </c>
      <c r="J1" t="s">
        <v>1367</v>
      </c>
      <c r="K1" t="s">
        <v>1368</v>
      </c>
      <c r="L1" t="s">
        <v>1369</v>
      </c>
      <c r="M1" t="s">
        <v>1370</v>
      </c>
      <c r="N1" t="s">
        <v>1371</v>
      </c>
      <c r="O1" t="s">
        <v>1372</v>
      </c>
      <c r="P1" t="s">
        <v>1373</v>
      </c>
      <c r="Q1" t="s">
        <v>1374</v>
      </c>
      <c r="R1" t="s">
        <v>1375</v>
      </c>
      <c r="S1" t="s">
        <v>1376</v>
      </c>
      <c r="T1" t="s">
        <v>1377</v>
      </c>
      <c r="U1" t="s">
        <v>1378</v>
      </c>
      <c r="V1" t="s">
        <v>1379</v>
      </c>
      <c r="W1" t="s">
        <v>1380</v>
      </c>
      <c r="X1" t="s">
        <v>1381</v>
      </c>
      <c r="Y1" t="s">
        <v>1382</v>
      </c>
      <c r="Z1" t="s">
        <v>1383</v>
      </c>
      <c r="AA1" t="s">
        <v>1384</v>
      </c>
    </row>
    <row r="2" spans="1:27">
      <c r="A2" t="s">
        <v>1385</v>
      </c>
      <c r="B2" t="str">
        <f>IF(A2="L.E / DNI         ",TEXT(C2,"00000000"),TEXT(C2,"000000000"))</f>
        <v>02778711</v>
      </c>
      <c r="C2">
        <v>2778711</v>
      </c>
      <c r="D2" t="s">
        <v>1386</v>
      </c>
      <c r="E2" t="s">
        <v>1387</v>
      </c>
      <c r="F2" t="s">
        <v>1388</v>
      </c>
      <c r="G2" s="299">
        <v>45719</v>
      </c>
      <c r="H2" t="s">
        <v>1389</v>
      </c>
      <c r="I2" t="s">
        <v>1390</v>
      </c>
      <c r="J2" t="s">
        <v>1391</v>
      </c>
      <c r="K2" t="s">
        <v>1392</v>
      </c>
      <c r="L2" t="s">
        <v>1393</v>
      </c>
      <c r="M2" t="s">
        <v>1394</v>
      </c>
      <c r="N2" t="s">
        <v>1395</v>
      </c>
      <c r="O2" t="s">
        <v>1396</v>
      </c>
      <c r="P2" t="s">
        <v>1397</v>
      </c>
      <c r="Q2" t="s">
        <v>1396</v>
      </c>
      <c r="R2" t="s">
        <v>1398</v>
      </c>
      <c r="S2" t="s">
        <v>1399</v>
      </c>
      <c r="T2" t="s">
        <v>1400</v>
      </c>
      <c r="U2" t="s">
        <v>1401</v>
      </c>
      <c r="V2" t="s">
        <v>1402</v>
      </c>
      <c r="W2" t="s">
        <v>1403</v>
      </c>
      <c r="X2">
        <v>1102680200546770</v>
      </c>
      <c r="Y2">
        <v>2619</v>
      </c>
      <c r="Z2" t="s">
        <v>1404</v>
      </c>
      <c r="AA2" s="305" t="str">
        <f>IF(H2="CONSTRUCCION CIVIL                                          ","Ok",_xlfn.XLOOKUP(B2,'CSRT STAFF'!B:B,'CSRT STAFF'!G:G,_xlfn.XLOOKUP(B2,'CSRT RCO'!B:B,'CSRT RCO'!G:G,"Revisar",0),0))</f>
        <v>Ok</v>
      </c>
    </row>
    <row r="3" spans="1:27">
      <c r="A3" t="s">
        <v>1385</v>
      </c>
      <c r="B3" s="312" t="str">
        <f t="shared" ref="B3:B66" si="0">IF(A3="L.E / DNI         ",TEXT(C3,"00000000"),TEXT(C3,"000000000"))</f>
        <v>43290334</v>
      </c>
      <c r="C3">
        <v>43290334</v>
      </c>
      <c r="D3" t="s">
        <v>1386</v>
      </c>
      <c r="E3" t="s">
        <v>1405</v>
      </c>
      <c r="F3" t="s">
        <v>1406</v>
      </c>
      <c r="G3" s="299">
        <v>46034</v>
      </c>
      <c r="H3" t="s">
        <v>1407</v>
      </c>
      <c r="I3" t="s">
        <v>1408</v>
      </c>
      <c r="J3" t="s">
        <v>1409</v>
      </c>
      <c r="K3" t="s">
        <v>1410</v>
      </c>
      <c r="L3" t="s">
        <v>1393</v>
      </c>
      <c r="M3" t="s">
        <v>1394</v>
      </c>
      <c r="N3" t="s">
        <v>1395</v>
      </c>
      <c r="O3" t="s">
        <v>1396</v>
      </c>
      <c r="P3" t="s">
        <v>1397</v>
      </c>
      <c r="Q3" t="s">
        <v>1396</v>
      </c>
      <c r="R3" t="s">
        <v>1398</v>
      </c>
      <c r="S3" t="s">
        <v>1399</v>
      </c>
      <c r="T3" t="s">
        <v>1411</v>
      </c>
      <c r="U3" t="s">
        <v>1401</v>
      </c>
      <c r="V3" t="s">
        <v>1412</v>
      </c>
      <c r="W3" t="s">
        <v>1413</v>
      </c>
      <c r="X3">
        <v>9160088739</v>
      </c>
      <c r="Y3">
        <v>1970</v>
      </c>
      <c r="Z3" t="s">
        <v>1404</v>
      </c>
      <c r="AA3" s="305">
        <f>IF(H3="CONSTRUCCION CIVIL                                          ","Ok",_xlfn.XLOOKUP(B3,'CSRT STAFF'!B:B,'CSRT STAFF'!G:G,_xlfn.XLOOKUP(B3,'CSRT RCO'!B:B,'CSRT RCO'!G:G,"Revisar",0),0))</f>
        <v>46034</v>
      </c>
    </row>
    <row r="4" spans="1:27">
      <c r="A4" t="s">
        <v>1385</v>
      </c>
      <c r="B4" t="str">
        <f t="shared" si="0"/>
        <v>80038606</v>
      </c>
      <c r="C4">
        <v>80038606</v>
      </c>
      <c r="D4" t="s">
        <v>1414</v>
      </c>
      <c r="E4" t="s">
        <v>1415</v>
      </c>
      <c r="F4" t="s">
        <v>1416</v>
      </c>
      <c r="G4" s="299">
        <v>45750</v>
      </c>
      <c r="H4" t="s">
        <v>1389</v>
      </c>
      <c r="I4" t="s">
        <v>1390</v>
      </c>
      <c r="J4" t="s">
        <v>1391</v>
      </c>
      <c r="K4" t="s">
        <v>1417</v>
      </c>
      <c r="L4" t="s">
        <v>1393</v>
      </c>
      <c r="M4" t="s">
        <v>1394</v>
      </c>
      <c r="N4" t="s">
        <v>1395</v>
      </c>
      <c r="O4" t="s">
        <v>1396</v>
      </c>
      <c r="P4" t="s">
        <v>1397</v>
      </c>
      <c r="Q4" t="s">
        <v>1396</v>
      </c>
      <c r="R4" t="s">
        <v>1398</v>
      </c>
      <c r="S4" t="s">
        <v>1399</v>
      </c>
      <c r="T4" t="s">
        <v>1400</v>
      </c>
      <c r="U4" t="s">
        <v>1401</v>
      </c>
      <c r="V4" t="s">
        <v>1402</v>
      </c>
      <c r="W4" t="s">
        <v>1418</v>
      </c>
      <c r="X4">
        <v>19175148922000</v>
      </c>
      <c r="Y4">
        <v>2619</v>
      </c>
      <c r="Z4" t="s">
        <v>1404</v>
      </c>
      <c r="AA4" s="305" t="str">
        <f>IF(H4="CONSTRUCCION CIVIL                                          ","Ok",_xlfn.XLOOKUP(B4,'CSRT STAFF'!B:B,'CSRT STAFF'!G:G,_xlfn.XLOOKUP(B4,'CSRT RCO'!B:B,'CSRT RCO'!G:G,"Revisar",0),0))</f>
        <v>Ok</v>
      </c>
    </row>
    <row r="5" spans="1:27">
      <c r="A5" t="s">
        <v>1385</v>
      </c>
      <c r="B5" t="str">
        <f t="shared" si="0"/>
        <v>41622517</v>
      </c>
      <c r="C5">
        <v>41622517</v>
      </c>
      <c r="D5" t="s">
        <v>1419</v>
      </c>
      <c r="E5" t="s">
        <v>1420</v>
      </c>
      <c r="F5" t="s">
        <v>1421</v>
      </c>
      <c r="G5" s="299">
        <v>45982</v>
      </c>
      <c r="H5" t="s">
        <v>1389</v>
      </c>
      <c r="I5" t="s">
        <v>1390</v>
      </c>
      <c r="J5" t="s">
        <v>1391</v>
      </c>
      <c r="K5" t="s">
        <v>1422</v>
      </c>
      <c r="L5" t="s">
        <v>1393</v>
      </c>
      <c r="M5" t="s">
        <v>1394</v>
      </c>
      <c r="N5" t="s">
        <v>1395</v>
      </c>
      <c r="O5" t="s">
        <v>1396</v>
      </c>
      <c r="P5" t="s">
        <v>1397</v>
      </c>
      <c r="Q5" t="s">
        <v>1396</v>
      </c>
      <c r="R5" t="s">
        <v>1398</v>
      </c>
      <c r="S5" t="s">
        <v>1399</v>
      </c>
      <c r="T5" t="s">
        <v>1400</v>
      </c>
      <c r="U5" t="s">
        <v>1401</v>
      </c>
      <c r="V5" t="s">
        <v>1402</v>
      </c>
      <c r="W5" t="s">
        <v>1403</v>
      </c>
      <c r="X5">
        <v>1105790233891330</v>
      </c>
      <c r="Y5">
        <v>2619</v>
      </c>
      <c r="Z5" t="s">
        <v>1404</v>
      </c>
      <c r="AA5" s="305" t="str">
        <f>IF(H5="CONSTRUCCION CIVIL                                          ","Ok",_xlfn.XLOOKUP(B5,'CSRT STAFF'!B:B,'CSRT STAFF'!G:G,_xlfn.XLOOKUP(B5,'CSRT RCO'!B:B,'CSRT RCO'!G:G,"Revisar",0),0))</f>
        <v>Ok</v>
      </c>
    </row>
    <row r="6" spans="1:27">
      <c r="A6" t="s">
        <v>1385</v>
      </c>
      <c r="B6" t="str">
        <f t="shared" si="0"/>
        <v>74942383</v>
      </c>
      <c r="C6">
        <v>74942383</v>
      </c>
      <c r="D6" t="s">
        <v>1423</v>
      </c>
      <c r="E6" t="s">
        <v>1424</v>
      </c>
      <c r="F6" t="s">
        <v>1425</v>
      </c>
      <c r="G6" s="299">
        <v>45946</v>
      </c>
      <c r="H6" t="s">
        <v>1389</v>
      </c>
      <c r="I6" t="s">
        <v>1390</v>
      </c>
      <c r="J6" t="s">
        <v>1391</v>
      </c>
      <c r="K6" t="s">
        <v>1426</v>
      </c>
      <c r="L6" t="s">
        <v>1393</v>
      </c>
      <c r="M6" t="s">
        <v>1394</v>
      </c>
      <c r="N6" t="s">
        <v>1395</v>
      </c>
      <c r="O6" t="s">
        <v>1396</v>
      </c>
      <c r="P6" t="s">
        <v>1397</v>
      </c>
      <c r="Q6" t="s">
        <v>1396</v>
      </c>
      <c r="R6" t="s">
        <v>1398</v>
      </c>
      <c r="S6" t="s">
        <v>1399</v>
      </c>
      <c r="T6" t="s">
        <v>1400</v>
      </c>
      <c r="U6" t="s">
        <v>1401</v>
      </c>
      <c r="V6" t="s">
        <v>1402</v>
      </c>
      <c r="W6" t="s">
        <v>1403</v>
      </c>
      <c r="X6">
        <v>1.18140002833567E+18</v>
      </c>
      <c r="Y6">
        <v>2055</v>
      </c>
      <c r="Z6" t="s">
        <v>1404</v>
      </c>
      <c r="AA6" s="305" t="str">
        <f>IF(H6="CONSTRUCCION CIVIL                                          ","Ok",_xlfn.XLOOKUP(B6,'CSRT STAFF'!B:B,'CSRT STAFF'!G:G,_xlfn.XLOOKUP(B6,'CSRT RCO'!B:B,'CSRT RCO'!G:G,"Revisar",0),0))</f>
        <v>Ok</v>
      </c>
    </row>
    <row r="7" spans="1:27">
      <c r="A7" t="s">
        <v>1385</v>
      </c>
      <c r="B7" t="str">
        <f t="shared" si="0"/>
        <v>23982619</v>
      </c>
      <c r="C7">
        <v>23982619</v>
      </c>
      <c r="D7" t="s">
        <v>1427</v>
      </c>
      <c r="E7" t="s">
        <v>1428</v>
      </c>
      <c r="F7" t="s">
        <v>1429</v>
      </c>
      <c r="G7" s="299">
        <v>45915</v>
      </c>
      <c r="H7" t="s">
        <v>1389</v>
      </c>
      <c r="I7" t="s">
        <v>1390</v>
      </c>
      <c r="J7" t="s">
        <v>1391</v>
      </c>
      <c r="K7" t="s">
        <v>1430</v>
      </c>
      <c r="L7" t="s">
        <v>1393</v>
      </c>
      <c r="M7" t="s">
        <v>1394</v>
      </c>
      <c r="N7" t="s">
        <v>1395</v>
      </c>
      <c r="O7" t="s">
        <v>1396</v>
      </c>
      <c r="P7" t="s">
        <v>1397</v>
      </c>
      <c r="Q7" t="s">
        <v>1396</v>
      </c>
      <c r="R7" t="s">
        <v>1398</v>
      </c>
      <c r="S7" t="s">
        <v>1399</v>
      </c>
      <c r="T7" t="s">
        <v>1400</v>
      </c>
      <c r="U7" t="s">
        <v>1401</v>
      </c>
      <c r="V7" t="s">
        <v>1402</v>
      </c>
      <c r="W7" t="s">
        <v>1403</v>
      </c>
      <c r="X7">
        <v>1108140281297970</v>
      </c>
      <c r="Y7">
        <v>1849.5</v>
      </c>
      <c r="Z7" t="s">
        <v>1404</v>
      </c>
      <c r="AA7" s="305" t="str">
        <f>IF(H7="CONSTRUCCION CIVIL                                          ","Ok",_xlfn.XLOOKUP(B7,'CSRT STAFF'!B:B,'CSRT STAFF'!G:G,_xlfn.XLOOKUP(B7,'CSRT RCO'!B:B,'CSRT RCO'!G:G,"Revisar",0),0))</f>
        <v>Ok</v>
      </c>
    </row>
    <row r="8" spans="1:27">
      <c r="A8" t="s">
        <v>1385</v>
      </c>
      <c r="B8" t="str">
        <f t="shared" si="0"/>
        <v>73382991</v>
      </c>
      <c r="C8">
        <v>73382991</v>
      </c>
      <c r="D8" t="s">
        <v>1431</v>
      </c>
      <c r="E8" t="s">
        <v>1432</v>
      </c>
      <c r="F8" t="s">
        <v>1433</v>
      </c>
      <c r="G8" s="299">
        <v>45937</v>
      </c>
      <c r="H8" t="s">
        <v>1389</v>
      </c>
      <c r="I8" t="s">
        <v>1390</v>
      </c>
      <c r="J8" t="s">
        <v>1391</v>
      </c>
      <c r="K8" t="s">
        <v>1434</v>
      </c>
      <c r="L8" t="s">
        <v>1393</v>
      </c>
      <c r="M8" t="s">
        <v>1394</v>
      </c>
      <c r="N8" t="s">
        <v>1395</v>
      </c>
      <c r="O8" t="s">
        <v>1396</v>
      </c>
      <c r="P8" t="s">
        <v>1397</v>
      </c>
      <c r="Q8" t="s">
        <v>1396</v>
      </c>
      <c r="R8" t="s">
        <v>1398</v>
      </c>
      <c r="S8" t="s">
        <v>1399</v>
      </c>
      <c r="T8" t="s">
        <v>1400</v>
      </c>
      <c r="U8" t="s">
        <v>1401</v>
      </c>
      <c r="V8" t="s">
        <v>1402</v>
      </c>
      <c r="W8" t="s">
        <v>1403</v>
      </c>
      <c r="X8">
        <v>1108140257440670</v>
      </c>
      <c r="Y8">
        <v>2619</v>
      </c>
      <c r="Z8" t="s">
        <v>1404</v>
      </c>
      <c r="AA8" s="305" t="str">
        <f>IF(H8="CONSTRUCCION CIVIL                                          ","Ok",_xlfn.XLOOKUP(B8,'CSRT STAFF'!B:B,'CSRT STAFF'!G:G,_xlfn.XLOOKUP(B8,'CSRT RCO'!B:B,'CSRT RCO'!G:G,"Revisar",0),0))</f>
        <v>Ok</v>
      </c>
    </row>
    <row r="9" spans="1:27">
      <c r="A9" t="s">
        <v>1385</v>
      </c>
      <c r="B9" t="str">
        <f t="shared" si="0"/>
        <v>48000903</v>
      </c>
      <c r="C9">
        <v>48000903</v>
      </c>
      <c r="D9" t="s">
        <v>1435</v>
      </c>
      <c r="E9" t="s">
        <v>1436</v>
      </c>
      <c r="F9" t="s">
        <v>1437</v>
      </c>
      <c r="G9" s="299">
        <v>45386</v>
      </c>
      <c r="H9" t="s">
        <v>1407</v>
      </c>
      <c r="I9" t="s">
        <v>1408</v>
      </c>
      <c r="J9" t="s">
        <v>1409</v>
      </c>
      <c r="K9" t="s">
        <v>1438</v>
      </c>
      <c r="L9" t="s">
        <v>1439</v>
      </c>
      <c r="M9" t="s">
        <v>1394</v>
      </c>
      <c r="N9" t="s">
        <v>1395</v>
      </c>
      <c r="O9" t="s">
        <v>1396</v>
      </c>
      <c r="P9" t="s">
        <v>1397</v>
      </c>
      <c r="Q9" t="s">
        <v>1396</v>
      </c>
      <c r="R9" t="s">
        <v>1398</v>
      </c>
      <c r="S9" t="s">
        <v>1399</v>
      </c>
      <c r="T9" t="s">
        <v>1411</v>
      </c>
      <c r="U9" t="s">
        <v>1401</v>
      </c>
      <c r="V9" t="s">
        <v>1412</v>
      </c>
      <c r="W9" t="s">
        <v>1403</v>
      </c>
      <c r="X9">
        <v>1105790215587790</v>
      </c>
      <c r="Y9">
        <v>7000</v>
      </c>
      <c r="Z9" t="s">
        <v>1404</v>
      </c>
      <c r="AA9" s="305">
        <f>IF(H9="CONSTRUCCION CIVIL                                          ","Ok",_xlfn.XLOOKUP(B9,'CSRT STAFF'!B:B,'CSRT STAFF'!G:G,_xlfn.XLOOKUP(B9,'CSRT RCO'!B:B,'CSRT RCO'!G:G,"Revisar",0),0))</f>
        <v>45386</v>
      </c>
    </row>
    <row r="10" spans="1:27">
      <c r="A10" t="s">
        <v>1385</v>
      </c>
      <c r="B10" t="str">
        <f t="shared" si="0"/>
        <v>42804238</v>
      </c>
      <c r="C10">
        <v>42804238</v>
      </c>
      <c r="D10" t="s">
        <v>1435</v>
      </c>
      <c r="E10" t="s">
        <v>1440</v>
      </c>
      <c r="F10" t="s">
        <v>1441</v>
      </c>
      <c r="G10" s="299">
        <v>45947</v>
      </c>
      <c r="H10" t="s">
        <v>1389</v>
      </c>
      <c r="I10" t="s">
        <v>1390</v>
      </c>
      <c r="J10" t="s">
        <v>1391</v>
      </c>
      <c r="K10" t="s">
        <v>1442</v>
      </c>
      <c r="L10" t="s">
        <v>1393</v>
      </c>
      <c r="M10" t="s">
        <v>1394</v>
      </c>
      <c r="N10" t="s">
        <v>1395</v>
      </c>
      <c r="O10" t="s">
        <v>1396</v>
      </c>
      <c r="P10" t="s">
        <v>1397</v>
      </c>
      <c r="Q10" t="s">
        <v>1396</v>
      </c>
      <c r="R10" t="s">
        <v>1398</v>
      </c>
      <c r="S10" t="s">
        <v>1399</v>
      </c>
      <c r="T10" t="s">
        <v>1400</v>
      </c>
      <c r="U10" t="s">
        <v>1401</v>
      </c>
      <c r="V10" t="s">
        <v>1402</v>
      </c>
      <c r="W10" t="s">
        <v>1443</v>
      </c>
      <c r="X10">
        <v>1603119931220</v>
      </c>
      <c r="Y10">
        <v>2619</v>
      </c>
      <c r="Z10" t="s">
        <v>1404</v>
      </c>
      <c r="AA10" s="305" t="str">
        <f>IF(H10="CONSTRUCCION CIVIL                                          ","Ok",_xlfn.XLOOKUP(B10,'CSRT STAFF'!B:B,'CSRT STAFF'!G:G,_xlfn.XLOOKUP(B10,'CSRT RCO'!B:B,'CSRT RCO'!G:G,"Revisar",0),0))</f>
        <v>Ok</v>
      </c>
    </row>
    <row r="11" spans="1:27">
      <c r="A11" t="s">
        <v>1385</v>
      </c>
      <c r="B11" t="str">
        <f t="shared" si="0"/>
        <v>25139368</v>
      </c>
      <c r="C11">
        <v>25139368</v>
      </c>
      <c r="D11" t="s">
        <v>1444</v>
      </c>
      <c r="E11" t="s">
        <v>1445</v>
      </c>
      <c r="F11" t="s">
        <v>1446</v>
      </c>
      <c r="G11" s="299">
        <v>45598</v>
      </c>
      <c r="H11" t="s">
        <v>1389</v>
      </c>
      <c r="I11" t="s">
        <v>1390</v>
      </c>
      <c r="J11" t="s">
        <v>1391</v>
      </c>
      <c r="K11" t="s">
        <v>1447</v>
      </c>
      <c r="L11" t="s">
        <v>1393</v>
      </c>
      <c r="M11" t="s">
        <v>1394</v>
      </c>
      <c r="N11" t="s">
        <v>1395</v>
      </c>
      <c r="O11" t="s">
        <v>1396</v>
      </c>
      <c r="P11" t="s">
        <v>1397</v>
      </c>
      <c r="Q11" t="s">
        <v>1396</v>
      </c>
      <c r="R11" t="s">
        <v>1398</v>
      </c>
      <c r="S11" t="s">
        <v>1399</v>
      </c>
      <c r="T11" t="s">
        <v>1400</v>
      </c>
      <c r="U11" t="s">
        <v>1401</v>
      </c>
      <c r="V11" t="s">
        <v>1402</v>
      </c>
      <c r="W11" t="s">
        <v>1403</v>
      </c>
      <c r="X11">
        <v>1105790204053360</v>
      </c>
      <c r="Y11">
        <v>1849.5</v>
      </c>
      <c r="Z11" t="s">
        <v>1404</v>
      </c>
      <c r="AA11" s="305" t="str">
        <f>IF(H11="CONSTRUCCION CIVIL                                          ","Ok",_xlfn.XLOOKUP(B11,'CSRT STAFF'!B:B,'CSRT STAFF'!G:G,_xlfn.XLOOKUP(B11,'CSRT RCO'!B:B,'CSRT RCO'!G:G,"Revisar",0),0))</f>
        <v>Ok</v>
      </c>
    </row>
    <row r="12" spans="1:27">
      <c r="A12" t="s">
        <v>1385</v>
      </c>
      <c r="B12" t="str">
        <f t="shared" si="0"/>
        <v>48085767</v>
      </c>
      <c r="C12">
        <v>48085767</v>
      </c>
      <c r="D12" t="s">
        <v>1444</v>
      </c>
      <c r="E12" t="s">
        <v>1448</v>
      </c>
      <c r="F12" t="s">
        <v>1449</v>
      </c>
      <c r="G12" s="299">
        <v>45755</v>
      </c>
      <c r="H12" t="s">
        <v>1389</v>
      </c>
      <c r="I12" t="s">
        <v>1390</v>
      </c>
      <c r="J12" t="s">
        <v>1391</v>
      </c>
      <c r="K12" t="s">
        <v>1447</v>
      </c>
      <c r="L12" t="s">
        <v>1393</v>
      </c>
      <c r="M12" t="s">
        <v>1394</v>
      </c>
      <c r="N12" t="s">
        <v>1395</v>
      </c>
      <c r="O12" t="s">
        <v>1396</v>
      </c>
      <c r="P12" t="s">
        <v>1397</v>
      </c>
      <c r="Q12" t="s">
        <v>1396</v>
      </c>
      <c r="R12" t="s">
        <v>1398</v>
      </c>
      <c r="S12" t="s">
        <v>1399</v>
      </c>
      <c r="T12" t="s">
        <v>1400</v>
      </c>
      <c r="U12" t="s">
        <v>1401</v>
      </c>
      <c r="V12" t="s">
        <v>1402</v>
      </c>
      <c r="W12" t="s">
        <v>1403</v>
      </c>
      <c r="X12">
        <v>1108140247112360</v>
      </c>
      <c r="Y12">
        <v>2619</v>
      </c>
      <c r="Z12" t="s">
        <v>1404</v>
      </c>
      <c r="AA12" s="305" t="str">
        <f>IF(H12="CONSTRUCCION CIVIL                                          ","Ok",_xlfn.XLOOKUP(B12,'CSRT STAFF'!B:B,'CSRT STAFF'!G:G,_xlfn.XLOOKUP(B12,'CSRT RCO'!B:B,'CSRT RCO'!G:G,"Revisar",0),0))</f>
        <v>Ok</v>
      </c>
    </row>
    <row r="13" spans="1:27">
      <c r="A13" t="s">
        <v>1385</v>
      </c>
      <c r="B13" t="str">
        <f t="shared" si="0"/>
        <v>71457641</v>
      </c>
      <c r="C13">
        <v>71457641</v>
      </c>
      <c r="D13" t="s">
        <v>1450</v>
      </c>
      <c r="E13" t="s">
        <v>1451</v>
      </c>
      <c r="F13" t="s">
        <v>1452</v>
      </c>
      <c r="G13" s="299">
        <v>45902</v>
      </c>
      <c r="H13" t="s">
        <v>1389</v>
      </c>
      <c r="I13" t="s">
        <v>1390</v>
      </c>
      <c r="J13" t="s">
        <v>1391</v>
      </c>
      <c r="K13" t="s">
        <v>1430</v>
      </c>
      <c r="L13" t="s">
        <v>1393</v>
      </c>
      <c r="M13" t="s">
        <v>1394</v>
      </c>
      <c r="N13" t="s">
        <v>1395</v>
      </c>
      <c r="O13" t="s">
        <v>1396</v>
      </c>
      <c r="P13" t="s">
        <v>1397</v>
      </c>
      <c r="Q13" t="s">
        <v>1396</v>
      </c>
      <c r="R13" t="s">
        <v>1398</v>
      </c>
      <c r="S13" t="s">
        <v>1399</v>
      </c>
      <c r="T13" t="s">
        <v>1400</v>
      </c>
      <c r="U13" t="s">
        <v>1401</v>
      </c>
      <c r="V13" t="s">
        <v>1402</v>
      </c>
      <c r="W13" t="s">
        <v>1403</v>
      </c>
      <c r="X13">
        <v>1108140281010060</v>
      </c>
      <c r="Y13">
        <v>1849.5</v>
      </c>
      <c r="Z13" t="s">
        <v>1404</v>
      </c>
      <c r="AA13" s="305" t="str">
        <f>IF(H13="CONSTRUCCION CIVIL                                          ","Ok",_xlfn.XLOOKUP(B13,'CSRT STAFF'!B:B,'CSRT STAFF'!G:G,_xlfn.XLOOKUP(B13,'CSRT RCO'!B:B,'CSRT RCO'!G:G,"Revisar",0),0))</f>
        <v>Ok</v>
      </c>
    </row>
    <row r="14" spans="1:27">
      <c r="A14" t="s">
        <v>1385</v>
      </c>
      <c r="B14" t="str">
        <f t="shared" si="0"/>
        <v>47833074</v>
      </c>
      <c r="C14">
        <v>47833074</v>
      </c>
      <c r="D14" t="s">
        <v>1450</v>
      </c>
      <c r="E14" t="s">
        <v>1453</v>
      </c>
      <c r="F14" t="s">
        <v>1454</v>
      </c>
      <c r="G14" s="299">
        <v>45623</v>
      </c>
      <c r="H14" t="s">
        <v>1389</v>
      </c>
      <c r="I14" t="s">
        <v>1390</v>
      </c>
      <c r="J14" t="s">
        <v>1391</v>
      </c>
      <c r="K14" t="s">
        <v>1426</v>
      </c>
      <c r="L14" t="s">
        <v>1393</v>
      </c>
      <c r="M14" t="s">
        <v>1394</v>
      </c>
      <c r="N14" t="s">
        <v>1395</v>
      </c>
      <c r="O14" t="s">
        <v>1396</v>
      </c>
      <c r="P14" t="s">
        <v>1397</v>
      </c>
      <c r="Q14" t="s">
        <v>1396</v>
      </c>
      <c r="R14" t="s">
        <v>1398</v>
      </c>
      <c r="S14" t="s">
        <v>1399</v>
      </c>
      <c r="T14" t="s">
        <v>1400</v>
      </c>
      <c r="U14" t="s">
        <v>1401</v>
      </c>
      <c r="V14" t="s">
        <v>1402</v>
      </c>
      <c r="W14" t="s">
        <v>1403</v>
      </c>
      <c r="X14">
        <v>1105790224469000</v>
      </c>
      <c r="Y14">
        <v>2055</v>
      </c>
      <c r="Z14" t="s">
        <v>1404</v>
      </c>
      <c r="AA14" s="305" t="str">
        <f>IF(H14="CONSTRUCCION CIVIL                                          ","Ok",_xlfn.XLOOKUP(B14,'CSRT STAFF'!B:B,'CSRT STAFF'!G:G,_xlfn.XLOOKUP(B14,'CSRT RCO'!B:B,'CSRT RCO'!G:G,"Revisar",0),0))</f>
        <v>Ok</v>
      </c>
    </row>
    <row r="15" spans="1:27">
      <c r="A15" t="s">
        <v>1385</v>
      </c>
      <c r="B15" t="str">
        <f t="shared" si="0"/>
        <v>43600466</v>
      </c>
      <c r="C15">
        <v>43600466</v>
      </c>
      <c r="D15" t="s">
        <v>1450</v>
      </c>
      <c r="E15" t="s">
        <v>1455</v>
      </c>
      <c r="F15" t="s">
        <v>1456</v>
      </c>
      <c r="G15" s="299">
        <v>45558</v>
      </c>
      <c r="H15" t="s">
        <v>1407</v>
      </c>
      <c r="I15" t="s">
        <v>1408</v>
      </c>
      <c r="J15" t="s">
        <v>1409</v>
      </c>
      <c r="K15" t="s">
        <v>1457</v>
      </c>
      <c r="L15" t="s">
        <v>1458</v>
      </c>
      <c r="M15" t="s">
        <v>1394</v>
      </c>
      <c r="N15" t="s">
        <v>1395</v>
      </c>
      <c r="O15" t="s">
        <v>1396</v>
      </c>
      <c r="P15" t="s">
        <v>1397</v>
      </c>
      <c r="Q15" t="s">
        <v>1396</v>
      </c>
      <c r="R15" t="s">
        <v>1398</v>
      </c>
      <c r="S15" t="s">
        <v>1399</v>
      </c>
      <c r="T15" t="s">
        <v>1411</v>
      </c>
      <c r="U15" t="s">
        <v>1401</v>
      </c>
      <c r="V15" t="s">
        <v>1412</v>
      </c>
      <c r="W15" t="s">
        <v>1418</v>
      </c>
      <c r="X15">
        <v>28504403946096</v>
      </c>
      <c r="Y15">
        <v>2700</v>
      </c>
      <c r="Z15" t="s">
        <v>1404</v>
      </c>
      <c r="AA15" s="305">
        <f>IF(H15="CONSTRUCCION CIVIL                                          ","Ok",_xlfn.XLOOKUP(B15,'CSRT STAFF'!B:B,'CSRT STAFF'!G:G,_xlfn.XLOOKUP(B15,'CSRT RCO'!B:B,'CSRT RCO'!G:G,"Revisar",0),0))</f>
        <v>45558</v>
      </c>
    </row>
    <row r="16" spans="1:27">
      <c r="A16" t="s">
        <v>1385</v>
      </c>
      <c r="B16" t="str">
        <f t="shared" si="0"/>
        <v>72222717</v>
      </c>
      <c r="C16">
        <v>72222717</v>
      </c>
      <c r="D16" t="s">
        <v>1459</v>
      </c>
      <c r="E16" t="s">
        <v>1460</v>
      </c>
      <c r="F16" t="s">
        <v>1461</v>
      </c>
      <c r="G16" s="299">
        <v>46031</v>
      </c>
      <c r="H16" t="s">
        <v>1389</v>
      </c>
      <c r="I16" t="s">
        <v>1390</v>
      </c>
      <c r="J16" t="s">
        <v>1391</v>
      </c>
      <c r="K16" t="s">
        <v>1462</v>
      </c>
      <c r="L16" t="s">
        <v>1393</v>
      </c>
      <c r="M16" t="s">
        <v>1394</v>
      </c>
      <c r="N16" t="s">
        <v>1395</v>
      </c>
      <c r="O16" t="s">
        <v>1396</v>
      </c>
      <c r="P16" t="s">
        <v>1397</v>
      </c>
      <c r="Q16" t="s">
        <v>1396</v>
      </c>
      <c r="R16" t="s">
        <v>1398</v>
      </c>
      <c r="S16" t="s">
        <v>1399</v>
      </c>
      <c r="T16" t="s">
        <v>1400</v>
      </c>
      <c r="U16" t="s">
        <v>1401</v>
      </c>
      <c r="V16" t="s">
        <v>1402</v>
      </c>
      <c r="W16" t="s">
        <v>1403</v>
      </c>
      <c r="X16">
        <v>1105790218990480</v>
      </c>
      <c r="Y16">
        <v>2055</v>
      </c>
      <c r="Z16" t="s">
        <v>1404</v>
      </c>
      <c r="AA16" s="305" t="str">
        <f>IF(H16="CONSTRUCCION CIVIL                                          ","Ok",_xlfn.XLOOKUP(B16,'CSRT STAFF'!B:B,'CSRT STAFF'!G:G,_xlfn.XLOOKUP(B16,'CSRT RCO'!B:B,'CSRT RCO'!G:G,"Revisar",0),0))</f>
        <v>Ok</v>
      </c>
    </row>
    <row r="17" spans="1:27">
      <c r="A17" t="s">
        <v>1385</v>
      </c>
      <c r="B17" t="str">
        <f t="shared" si="0"/>
        <v>46803201</v>
      </c>
      <c r="C17">
        <v>46803201</v>
      </c>
      <c r="D17" t="s">
        <v>1463</v>
      </c>
      <c r="E17" t="s">
        <v>1464</v>
      </c>
      <c r="F17" t="s">
        <v>1465</v>
      </c>
      <c r="G17" s="299">
        <v>45908</v>
      </c>
      <c r="H17" t="s">
        <v>1389</v>
      </c>
      <c r="I17" t="s">
        <v>1390</v>
      </c>
      <c r="J17" t="s">
        <v>1391</v>
      </c>
      <c r="K17" t="s">
        <v>1426</v>
      </c>
      <c r="L17" t="s">
        <v>1393</v>
      </c>
      <c r="M17" t="s">
        <v>1394</v>
      </c>
      <c r="N17" t="s">
        <v>1395</v>
      </c>
      <c r="O17" t="s">
        <v>1396</v>
      </c>
      <c r="P17" t="s">
        <v>1397</v>
      </c>
      <c r="Q17" t="s">
        <v>1396</v>
      </c>
      <c r="R17" t="s">
        <v>1398</v>
      </c>
      <c r="S17" t="s">
        <v>1399</v>
      </c>
      <c r="T17" t="s">
        <v>1400</v>
      </c>
      <c r="U17" t="s">
        <v>1401</v>
      </c>
      <c r="V17" t="s">
        <v>1402</v>
      </c>
      <c r="W17" t="s">
        <v>1403</v>
      </c>
      <c r="X17">
        <v>1102010200715610</v>
      </c>
      <c r="Y17">
        <v>2055</v>
      </c>
      <c r="Z17" t="s">
        <v>1404</v>
      </c>
      <c r="AA17" s="305" t="str">
        <f>IF(H17="CONSTRUCCION CIVIL                                          ","Ok",_xlfn.XLOOKUP(B17,'CSRT STAFF'!B:B,'CSRT STAFF'!G:G,_xlfn.XLOOKUP(B17,'CSRT RCO'!B:B,'CSRT RCO'!G:G,"Revisar",0),0))</f>
        <v>Ok</v>
      </c>
    </row>
    <row r="18" spans="1:27">
      <c r="A18" t="s">
        <v>1385</v>
      </c>
      <c r="B18" t="str">
        <f t="shared" si="0"/>
        <v>41850259</v>
      </c>
      <c r="C18">
        <v>41850259</v>
      </c>
      <c r="D18" t="s">
        <v>1466</v>
      </c>
      <c r="E18" t="s">
        <v>1467</v>
      </c>
      <c r="F18" t="s">
        <v>1468</v>
      </c>
      <c r="G18" s="299">
        <v>45916</v>
      </c>
      <c r="H18" t="s">
        <v>1389</v>
      </c>
      <c r="I18" t="s">
        <v>1390</v>
      </c>
      <c r="J18" t="s">
        <v>1391</v>
      </c>
      <c r="K18" t="s">
        <v>1447</v>
      </c>
      <c r="L18" t="s">
        <v>1393</v>
      </c>
      <c r="M18" t="s">
        <v>1394</v>
      </c>
      <c r="N18" t="s">
        <v>1395</v>
      </c>
      <c r="O18" t="s">
        <v>1396</v>
      </c>
      <c r="P18" t="s">
        <v>1397</v>
      </c>
      <c r="Q18" t="s">
        <v>1396</v>
      </c>
      <c r="R18" t="s">
        <v>1398</v>
      </c>
      <c r="S18" t="s">
        <v>1399</v>
      </c>
      <c r="T18" t="s">
        <v>1400</v>
      </c>
      <c r="U18" t="s">
        <v>1401</v>
      </c>
      <c r="V18" t="s">
        <v>1402</v>
      </c>
      <c r="W18" t="s">
        <v>1403</v>
      </c>
      <c r="X18">
        <v>1105790234388140</v>
      </c>
      <c r="Y18">
        <v>1849.5</v>
      </c>
      <c r="Z18" t="s">
        <v>1404</v>
      </c>
      <c r="AA18" s="305" t="str">
        <f>IF(H18="CONSTRUCCION CIVIL                                          ","Ok",_xlfn.XLOOKUP(B18,'CSRT STAFF'!B:B,'CSRT STAFF'!G:G,_xlfn.XLOOKUP(B18,'CSRT RCO'!B:B,'CSRT RCO'!G:G,"Revisar",0),0))</f>
        <v>Ok</v>
      </c>
    </row>
    <row r="19" spans="1:27">
      <c r="A19" t="s">
        <v>1385</v>
      </c>
      <c r="B19" t="str">
        <f t="shared" si="0"/>
        <v>48819230</v>
      </c>
      <c r="C19">
        <v>48819230</v>
      </c>
      <c r="D19" t="s">
        <v>1469</v>
      </c>
      <c r="E19" t="s">
        <v>1470</v>
      </c>
      <c r="F19" t="s">
        <v>1471</v>
      </c>
      <c r="G19" s="299">
        <v>45930</v>
      </c>
      <c r="H19" t="s">
        <v>1389</v>
      </c>
      <c r="I19" t="s">
        <v>1390</v>
      </c>
      <c r="J19" t="s">
        <v>1391</v>
      </c>
      <c r="K19" t="s">
        <v>1447</v>
      </c>
      <c r="L19" t="s">
        <v>1393</v>
      </c>
      <c r="M19" t="s">
        <v>1394</v>
      </c>
      <c r="N19" t="s">
        <v>1395</v>
      </c>
      <c r="O19" t="s">
        <v>1396</v>
      </c>
      <c r="P19" t="s">
        <v>1397</v>
      </c>
      <c r="Q19" t="s">
        <v>1396</v>
      </c>
      <c r="R19" t="s">
        <v>1398</v>
      </c>
      <c r="S19" t="s">
        <v>1399</v>
      </c>
      <c r="T19" t="s">
        <v>1400</v>
      </c>
      <c r="U19" t="s">
        <v>1401</v>
      </c>
      <c r="V19" t="s">
        <v>1402</v>
      </c>
      <c r="W19" t="s">
        <v>1403</v>
      </c>
      <c r="X19">
        <v>1105790220828920</v>
      </c>
      <c r="Y19">
        <v>1849.5</v>
      </c>
      <c r="Z19" t="s">
        <v>1404</v>
      </c>
      <c r="AA19" s="305" t="str">
        <f>IF(H19="CONSTRUCCION CIVIL                                          ","Ok",_xlfn.XLOOKUP(B19,'CSRT STAFF'!B:B,'CSRT STAFF'!G:G,_xlfn.XLOOKUP(B19,'CSRT RCO'!B:B,'CSRT RCO'!G:G,"Revisar",0),0))</f>
        <v>Ok</v>
      </c>
    </row>
    <row r="20" spans="1:27">
      <c r="A20" t="s">
        <v>1385</v>
      </c>
      <c r="B20" t="str">
        <f t="shared" si="0"/>
        <v>71405212</v>
      </c>
      <c r="C20">
        <v>71405212</v>
      </c>
      <c r="D20" t="s">
        <v>1472</v>
      </c>
      <c r="E20" t="s">
        <v>1473</v>
      </c>
      <c r="F20" t="s">
        <v>1474</v>
      </c>
      <c r="G20" s="299">
        <v>45909</v>
      </c>
      <c r="H20" t="s">
        <v>1407</v>
      </c>
      <c r="I20" t="s">
        <v>1408</v>
      </c>
      <c r="J20" t="s">
        <v>1409</v>
      </c>
      <c r="K20" t="s">
        <v>1430</v>
      </c>
      <c r="L20" t="s">
        <v>1475</v>
      </c>
      <c r="M20" t="s">
        <v>1394</v>
      </c>
      <c r="N20" t="s">
        <v>1395</v>
      </c>
      <c r="O20" t="s">
        <v>1396</v>
      </c>
      <c r="P20" t="s">
        <v>1397</v>
      </c>
      <c r="Q20" t="s">
        <v>1396</v>
      </c>
      <c r="R20" t="s">
        <v>1398</v>
      </c>
      <c r="S20" t="s">
        <v>1399</v>
      </c>
      <c r="T20" t="s">
        <v>1411</v>
      </c>
      <c r="U20" t="s">
        <v>1401</v>
      </c>
      <c r="V20" t="s">
        <v>1412</v>
      </c>
      <c r="W20" t="s">
        <v>1403</v>
      </c>
      <c r="X20">
        <v>1108140268304200</v>
      </c>
      <c r="Y20">
        <v>3700</v>
      </c>
      <c r="Z20" t="s">
        <v>1404</v>
      </c>
      <c r="AA20" s="305">
        <f>IF(H20="CONSTRUCCION CIVIL                                          ","Ok",_xlfn.XLOOKUP(B20,'CSRT STAFF'!B:B,'CSRT STAFF'!G:G,_xlfn.XLOOKUP(B20,'CSRT RCO'!B:B,'CSRT RCO'!G:G,"Revisar",0),0))</f>
        <v>45909</v>
      </c>
    </row>
    <row r="21" spans="1:27">
      <c r="A21" t="s">
        <v>1385</v>
      </c>
      <c r="B21" t="str">
        <f t="shared" si="0"/>
        <v>48448639</v>
      </c>
      <c r="C21">
        <v>48448639</v>
      </c>
      <c r="D21" t="s">
        <v>1472</v>
      </c>
      <c r="E21" t="s">
        <v>1405</v>
      </c>
      <c r="F21" t="s">
        <v>1476</v>
      </c>
      <c r="G21" s="299">
        <v>46035</v>
      </c>
      <c r="H21" t="s">
        <v>1389</v>
      </c>
      <c r="I21" t="s">
        <v>1390</v>
      </c>
      <c r="J21" t="s">
        <v>1391</v>
      </c>
      <c r="K21" t="s">
        <v>1417</v>
      </c>
      <c r="L21" t="s">
        <v>1393</v>
      </c>
      <c r="M21" t="s">
        <v>1394</v>
      </c>
      <c r="N21" t="s">
        <v>1395</v>
      </c>
      <c r="O21" t="s">
        <v>1396</v>
      </c>
      <c r="P21" t="s">
        <v>1397</v>
      </c>
      <c r="Q21" t="s">
        <v>1396</v>
      </c>
      <c r="R21" t="s">
        <v>1398</v>
      </c>
      <c r="S21" t="s">
        <v>1399</v>
      </c>
      <c r="T21" t="s">
        <v>1400</v>
      </c>
      <c r="U21" t="s">
        <v>1401</v>
      </c>
      <c r="V21" t="s">
        <v>1402</v>
      </c>
      <c r="W21" t="s">
        <v>1403</v>
      </c>
      <c r="X21">
        <v>1102280201100280</v>
      </c>
      <c r="Y21">
        <v>2679</v>
      </c>
      <c r="Z21" t="s">
        <v>1404</v>
      </c>
      <c r="AA21" s="305" t="str">
        <f>IF(H21="CONSTRUCCION CIVIL                                          ","Ok",_xlfn.XLOOKUP(B21,'CSRT STAFF'!B:B,'CSRT STAFF'!G:G,_xlfn.XLOOKUP(B21,'CSRT RCO'!B:B,'CSRT RCO'!G:G,"Revisar",0),0))</f>
        <v>Ok</v>
      </c>
    </row>
    <row r="22" spans="1:27">
      <c r="A22" t="s">
        <v>1385</v>
      </c>
      <c r="B22" t="str">
        <f t="shared" si="0"/>
        <v>48051937</v>
      </c>
      <c r="C22">
        <v>48051937</v>
      </c>
      <c r="D22" t="s">
        <v>1477</v>
      </c>
      <c r="E22" t="s">
        <v>1478</v>
      </c>
      <c r="F22" t="s">
        <v>1479</v>
      </c>
      <c r="G22" s="299">
        <v>45925</v>
      </c>
      <c r="H22" t="s">
        <v>1389</v>
      </c>
      <c r="I22" t="s">
        <v>1390</v>
      </c>
      <c r="J22" t="s">
        <v>1391</v>
      </c>
      <c r="K22" t="s">
        <v>1447</v>
      </c>
      <c r="L22" t="s">
        <v>1393</v>
      </c>
      <c r="M22" t="s">
        <v>1394</v>
      </c>
      <c r="N22" t="s">
        <v>1395</v>
      </c>
      <c r="O22" t="s">
        <v>1396</v>
      </c>
      <c r="P22" t="s">
        <v>1397</v>
      </c>
      <c r="Q22" t="s">
        <v>1396</v>
      </c>
      <c r="R22" t="s">
        <v>1398</v>
      </c>
      <c r="S22" t="s">
        <v>1399</v>
      </c>
      <c r="T22" t="s">
        <v>1400</v>
      </c>
      <c r="U22" t="s">
        <v>1401</v>
      </c>
      <c r="V22" t="s">
        <v>1402</v>
      </c>
      <c r="W22" t="s">
        <v>1403</v>
      </c>
      <c r="X22">
        <v>1105790232296840</v>
      </c>
      <c r="Y22">
        <v>1849.5</v>
      </c>
      <c r="Z22" t="s">
        <v>1404</v>
      </c>
      <c r="AA22" s="305" t="str">
        <f>IF(H22="CONSTRUCCION CIVIL                                          ","Ok",_xlfn.XLOOKUP(B22,'CSRT STAFF'!B:B,'CSRT STAFF'!G:G,_xlfn.XLOOKUP(B22,'CSRT RCO'!B:B,'CSRT RCO'!G:G,"Revisar",0),0))</f>
        <v>Ok</v>
      </c>
    </row>
    <row r="23" spans="1:27">
      <c r="A23" t="s">
        <v>1385</v>
      </c>
      <c r="B23" t="str">
        <f t="shared" si="0"/>
        <v>75682513</v>
      </c>
      <c r="C23">
        <v>75682513</v>
      </c>
      <c r="D23" t="s">
        <v>1480</v>
      </c>
      <c r="E23" t="s">
        <v>1481</v>
      </c>
      <c r="F23" t="s">
        <v>1482</v>
      </c>
      <c r="G23" s="299">
        <v>45787</v>
      </c>
      <c r="H23" t="s">
        <v>1407</v>
      </c>
      <c r="I23" t="s">
        <v>1408</v>
      </c>
      <c r="J23" t="s">
        <v>1409</v>
      </c>
      <c r="K23" t="s">
        <v>1483</v>
      </c>
      <c r="L23" t="s">
        <v>1458</v>
      </c>
      <c r="M23" t="s">
        <v>1394</v>
      </c>
      <c r="N23" t="s">
        <v>1395</v>
      </c>
      <c r="O23" t="s">
        <v>1396</v>
      </c>
      <c r="P23" t="s">
        <v>1397</v>
      </c>
      <c r="Q23" t="s">
        <v>1396</v>
      </c>
      <c r="R23" t="s">
        <v>1398</v>
      </c>
      <c r="S23" t="s">
        <v>1399</v>
      </c>
      <c r="T23" t="s">
        <v>1411</v>
      </c>
      <c r="U23" t="s">
        <v>1401</v>
      </c>
      <c r="V23" t="s">
        <v>1412</v>
      </c>
      <c r="W23" t="s">
        <v>1418</v>
      </c>
      <c r="X23">
        <v>19104849161040</v>
      </c>
      <c r="Y23">
        <v>3800</v>
      </c>
      <c r="Z23" t="s">
        <v>1404</v>
      </c>
      <c r="AA23" s="305">
        <f>IF(H23="CONSTRUCCION CIVIL                                          ","Ok",_xlfn.XLOOKUP(B23,'CSRT STAFF'!B:B,'CSRT STAFF'!G:G,_xlfn.XLOOKUP(B23,'CSRT RCO'!B:B,'CSRT RCO'!G:G,"Revisar",0),0))</f>
        <v>45787</v>
      </c>
    </row>
    <row r="24" spans="1:27">
      <c r="A24" t="s">
        <v>1385</v>
      </c>
      <c r="B24" t="str">
        <f t="shared" si="0"/>
        <v>40062036</v>
      </c>
      <c r="C24">
        <v>40062036</v>
      </c>
      <c r="D24" t="s">
        <v>1484</v>
      </c>
      <c r="E24" t="s">
        <v>1485</v>
      </c>
      <c r="F24" t="s">
        <v>1486</v>
      </c>
      <c r="G24" s="299">
        <v>45961</v>
      </c>
      <c r="H24" t="s">
        <v>1389</v>
      </c>
      <c r="I24" t="s">
        <v>1390</v>
      </c>
      <c r="J24" t="s">
        <v>1391</v>
      </c>
      <c r="K24" t="s">
        <v>1430</v>
      </c>
      <c r="L24" t="s">
        <v>1393</v>
      </c>
      <c r="M24" t="s">
        <v>1394</v>
      </c>
      <c r="N24" t="s">
        <v>1395</v>
      </c>
      <c r="O24" t="s">
        <v>1396</v>
      </c>
      <c r="P24" t="s">
        <v>1397</v>
      </c>
      <c r="Q24" t="s">
        <v>1396</v>
      </c>
      <c r="R24" t="s">
        <v>1398</v>
      </c>
      <c r="S24" t="s">
        <v>1399</v>
      </c>
      <c r="T24" t="s">
        <v>1400</v>
      </c>
      <c r="U24" t="s">
        <v>1401</v>
      </c>
      <c r="V24" t="s">
        <v>1402</v>
      </c>
      <c r="W24" t="s">
        <v>1403</v>
      </c>
      <c r="X24">
        <v>1.1814000266545999E+18</v>
      </c>
      <c r="Y24">
        <v>2619</v>
      </c>
      <c r="Z24" t="s">
        <v>1404</v>
      </c>
      <c r="AA24" s="305" t="str">
        <f>IF(H24="CONSTRUCCION CIVIL                                          ","Ok",_xlfn.XLOOKUP(B24,'CSRT STAFF'!B:B,'CSRT STAFF'!G:G,_xlfn.XLOOKUP(B24,'CSRT RCO'!B:B,'CSRT RCO'!G:G,"Revisar",0),0))</f>
        <v>Ok</v>
      </c>
    </row>
    <row r="25" spans="1:27">
      <c r="A25" t="s">
        <v>1385</v>
      </c>
      <c r="B25" t="str">
        <f t="shared" si="0"/>
        <v>75007029</v>
      </c>
      <c r="C25">
        <v>75007029</v>
      </c>
      <c r="D25" t="s">
        <v>1484</v>
      </c>
      <c r="E25" t="s">
        <v>1487</v>
      </c>
      <c r="F25" t="s">
        <v>1488</v>
      </c>
      <c r="G25" s="299">
        <v>46045</v>
      </c>
      <c r="H25" t="s">
        <v>1389</v>
      </c>
      <c r="I25" t="s">
        <v>1390</v>
      </c>
      <c r="J25" t="s">
        <v>1391</v>
      </c>
      <c r="K25" t="s">
        <v>1489</v>
      </c>
      <c r="L25" t="s">
        <v>1393</v>
      </c>
      <c r="M25" t="s">
        <v>1394</v>
      </c>
      <c r="N25" t="s">
        <v>1395</v>
      </c>
      <c r="O25" t="s">
        <v>1396</v>
      </c>
      <c r="P25" t="s">
        <v>1397</v>
      </c>
      <c r="Q25" t="s">
        <v>1396</v>
      </c>
      <c r="R25" t="s">
        <v>1398</v>
      </c>
      <c r="S25" t="s">
        <v>1399</v>
      </c>
      <c r="T25" t="s">
        <v>1400</v>
      </c>
      <c r="U25" t="s">
        <v>1401</v>
      </c>
      <c r="V25" t="s">
        <v>1402</v>
      </c>
      <c r="W25" t="s">
        <v>1418</v>
      </c>
      <c r="X25">
        <v>19101254892066</v>
      </c>
      <c r="Y25">
        <v>2679</v>
      </c>
      <c r="Z25" t="s">
        <v>1404</v>
      </c>
      <c r="AA25" s="305" t="str">
        <f>IF(H25="CONSTRUCCION CIVIL                                          ","Ok",_xlfn.XLOOKUP(B25,'CSRT STAFF'!B:B,'CSRT STAFF'!G:G,_xlfn.XLOOKUP(B25,'CSRT RCO'!B:B,'CSRT RCO'!G:G,"Revisar",0),0))</f>
        <v>Ok</v>
      </c>
    </row>
    <row r="26" spans="1:27">
      <c r="A26" t="s">
        <v>1385</v>
      </c>
      <c r="B26" t="str">
        <f t="shared" si="0"/>
        <v>25610023</v>
      </c>
      <c r="C26">
        <v>25610023</v>
      </c>
      <c r="D26" t="s">
        <v>1490</v>
      </c>
      <c r="E26" t="s">
        <v>1491</v>
      </c>
      <c r="F26" t="s">
        <v>1492</v>
      </c>
      <c r="G26" s="299">
        <v>45903</v>
      </c>
      <c r="H26" t="s">
        <v>1407</v>
      </c>
      <c r="I26" t="s">
        <v>1408</v>
      </c>
      <c r="J26" t="s">
        <v>1409</v>
      </c>
      <c r="K26" t="s">
        <v>1493</v>
      </c>
      <c r="L26" t="s">
        <v>1494</v>
      </c>
      <c r="M26" t="s">
        <v>1394</v>
      </c>
      <c r="N26" t="s">
        <v>1395</v>
      </c>
      <c r="O26" t="s">
        <v>1396</v>
      </c>
      <c r="P26" t="s">
        <v>1397</v>
      </c>
      <c r="Q26" t="s">
        <v>1396</v>
      </c>
      <c r="R26" t="s">
        <v>1398</v>
      </c>
      <c r="S26" t="s">
        <v>1399</v>
      </c>
      <c r="T26" t="s">
        <v>1411</v>
      </c>
      <c r="U26" t="s">
        <v>1401</v>
      </c>
      <c r="V26" t="s">
        <v>1412</v>
      </c>
      <c r="W26" t="s">
        <v>1403</v>
      </c>
      <c r="X26">
        <v>1108140281047850</v>
      </c>
      <c r="Y26">
        <v>4500</v>
      </c>
      <c r="Z26" t="s">
        <v>1404</v>
      </c>
      <c r="AA26" s="305" t="str">
        <f>IF(H26="CONSTRUCCION CIVIL                                          ","Ok",_xlfn.XLOOKUP(B26,'CSRT STAFF'!B:B,'CSRT STAFF'!G:G,_xlfn.XLOOKUP(B26,'CSRT RCO'!B:B,'CSRT RCO'!G:G,"Revisar",0),0))</f>
        <v>Revisar</v>
      </c>
    </row>
    <row r="27" spans="1:27">
      <c r="A27" t="s">
        <v>1385</v>
      </c>
      <c r="B27" t="str">
        <f t="shared" si="0"/>
        <v>76045772</v>
      </c>
      <c r="C27">
        <v>76045772</v>
      </c>
      <c r="D27" t="s">
        <v>1495</v>
      </c>
      <c r="E27" t="s">
        <v>1496</v>
      </c>
      <c r="F27" t="s">
        <v>1497</v>
      </c>
      <c r="G27" s="299">
        <v>45637</v>
      </c>
      <c r="H27" t="s">
        <v>1389</v>
      </c>
      <c r="I27" t="s">
        <v>1390</v>
      </c>
      <c r="J27" t="s">
        <v>1391</v>
      </c>
      <c r="K27" t="s">
        <v>1426</v>
      </c>
      <c r="L27" t="s">
        <v>1393</v>
      </c>
      <c r="M27" t="s">
        <v>1394</v>
      </c>
      <c r="N27" t="s">
        <v>1395</v>
      </c>
      <c r="O27" t="s">
        <v>1396</v>
      </c>
      <c r="P27" t="s">
        <v>1397</v>
      </c>
      <c r="Q27" t="s">
        <v>1396</v>
      </c>
      <c r="R27" t="s">
        <v>1398</v>
      </c>
      <c r="S27" t="s">
        <v>1399</v>
      </c>
      <c r="T27" t="s">
        <v>1400</v>
      </c>
      <c r="U27" t="s">
        <v>1401</v>
      </c>
      <c r="V27" t="s">
        <v>1402</v>
      </c>
      <c r="W27" t="s">
        <v>1418</v>
      </c>
      <c r="X27">
        <v>28504793511096</v>
      </c>
      <c r="Y27">
        <v>2055</v>
      </c>
      <c r="Z27" t="s">
        <v>1404</v>
      </c>
      <c r="AA27" s="305" t="str">
        <f>IF(H27="CONSTRUCCION CIVIL                                          ","Ok",_xlfn.XLOOKUP(B27,'CSRT STAFF'!B:B,'CSRT STAFF'!G:G,_xlfn.XLOOKUP(B27,'CSRT RCO'!B:B,'CSRT RCO'!G:G,"Revisar",0),0))</f>
        <v>Ok</v>
      </c>
    </row>
    <row r="28" spans="1:27">
      <c r="A28" t="s">
        <v>1385</v>
      </c>
      <c r="B28" t="str">
        <f t="shared" si="0"/>
        <v>75484165</v>
      </c>
      <c r="C28">
        <v>75484165</v>
      </c>
      <c r="D28" t="s">
        <v>1495</v>
      </c>
      <c r="E28" t="s">
        <v>1498</v>
      </c>
      <c r="F28" t="s">
        <v>1499</v>
      </c>
      <c r="G28" s="299">
        <v>46044</v>
      </c>
      <c r="H28" t="s">
        <v>1389</v>
      </c>
      <c r="I28" t="s">
        <v>1390</v>
      </c>
      <c r="J28" t="s">
        <v>1391</v>
      </c>
      <c r="K28" t="s">
        <v>1489</v>
      </c>
      <c r="L28" t="s">
        <v>1393</v>
      </c>
      <c r="M28" t="s">
        <v>1394</v>
      </c>
      <c r="N28" t="s">
        <v>1395</v>
      </c>
      <c r="O28" t="s">
        <v>1396</v>
      </c>
      <c r="P28" t="s">
        <v>1397</v>
      </c>
      <c r="Q28" t="s">
        <v>1396</v>
      </c>
      <c r="R28" t="s">
        <v>1398</v>
      </c>
      <c r="S28" t="s">
        <v>1399</v>
      </c>
      <c r="T28" t="s">
        <v>1400</v>
      </c>
      <c r="U28" t="s">
        <v>1401</v>
      </c>
      <c r="V28" t="s">
        <v>1402</v>
      </c>
      <c r="W28" t="s">
        <v>1418</v>
      </c>
      <c r="X28">
        <v>47571044800082</v>
      </c>
      <c r="Y28">
        <v>2679</v>
      </c>
      <c r="Z28" t="s">
        <v>1404</v>
      </c>
      <c r="AA28" s="305" t="str">
        <f>IF(H28="CONSTRUCCION CIVIL                                          ","Ok",_xlfn.XLOOKUP(B28,'CSRT STAFF'!B:B,'CSRT STAFF'!G:G,_xlfn.XLOOKUP(B28,'CSRT RCO'!B:B,'CSRT RCO'!G:G,"Revisar",0),0))</f>
        <v>Ok</v>
      </c>
    </row>
    <row r="29" spans="1:27">
      <c r="A29" t="s">
        <v>1385</v>
      </c>
      <c r="B29" t="str">
        <f t="shared" si="0"/>
        <v>10255673</v>
      </c>
      <c r="C29">
        <v>10255673</v>
      </c>
      <c r="D29" t="s">
        <v>1500</v>
      </c>
      <c r="E29" t="s">
        <v>1501</v>
      </c>
      <c r="F29" t="s">
        <v>1502</v>
      </c>
      <c r="G29" s="299">
        <v>45749</v>
      </c>
      <c r="H29" t="s">
        <v>1389</v>
      </c>
      <c r="I29" t="s">
        <v>1390</v>
      </c>
      <c r="J29" t="s">
        <v>1391</v>
      </c>
      <c r="K29" t="s">
        <v>1442</v>
      </c>
      <c r="L29" t="s">
        <v>1393</v>
      </c>
      <c r="M29" t="s">
        <v>1394</v>
      </c>
      <c r="N29" t="s">
        <v>1395</v>
      </c>
      <c r="O29" t="s">
        <v>1396</v>
      </c>
      <c r="P29" t="s">
        <v>1397</v>
      </c>
      <c r="Q29" t="s">
        <v>1396</v>
      </c>
      <c r="R29" t="s">
        <v>1398</v>
      </c>
      <c r="S29" t="s">
        <v>1399</v>
      </c>
      <c r="T29" t="s">
        <v>1400</v>
      </c>
      <c r="U29" t="s">
        <v>1401</v>
      </c>
      <c r="V29" t="s">
        <v>1402</v>
      </c>
      <c r="W29" t="s">
        <v>1403</v>
      </c>
      <c r="X29">
        <v>1100570227947060</v>
      </c>
      <c r="Y29">
        <v>2619</v>
      </c>
      <c r="Z29" t="s">
        <v>1404</v>
      </c>
      <c r="AA29" s="305" t="str">
        <f>IF(H29="CONSTRUCCION CIVIL                                          ","Ok",_xlfn.XLOOKUP(B29,'CSRT STAFF'!B:B,'CSRT STAFF'!G:G,_xlfn.XLOOKUP(B29,'CSRT RCO'!B:B,'CSRT RCO'!G:G,"Revisar",0),0))</f>
        <v>Ok</v>
      </c>
    </row>
    <row r="30" spans="1:27">
      <c r="A30" t="s">
        <v>1385</v>
      </c>
      <c r="B30" t="str">
        <f t="shared" si="0"/>
        <v>46050118</v>
      </c>
      <c r="C30">
        <v>46050118</v>
      </c>
      <c r="D30" t="s">
        <v>1503</v>
      </c>
      <c r="E30" t="s">
        <v>1504</v>
      </c>
      <c r="F30" t="s">
        <v>1505</v>
      </c>
      <c r="G30" s="299">
        <v>45726</v>
      </c>
      <c r="H30" t="s">
        <v>1389</v>
      </c>
      <c r="I30" t="s">
        <v>1390</v>
      </c>
      <c r="J30" t="s">
        <v>1391</v>
      </c>
      <c r="K30" t="s">
        <v>1442</v>
      </c>
      <c r="L30" t="s">
        <v>1393</v>
      </c>
      <c r="M30" t="s">
        <v>1394</v>
      </c>
      <c r="N30" t="s">
        <v>1395</v>
      </c>
      <c r="O30" t="s">
        <v>1396</v>
      </c>
      <c r="P30" t="s">
        <v>1397</v>
      </c>
      <c r="Q30" t="s">
        <v>1396</v>
      </c>
      <c r="R30" t="s">
        <v>1398</v>
      </c>
      <c r="S30" t="s">
        <v>1399</v>
      </c>
      <c r="T30" t="s">
        <v>1400</v>
      </c>
      <c r="U30" t="s">
        <v>1401</v>
      </c>
      <c r="V30" t="s">
        <v>1402</v>
      </c>
      <c r="W30" t="s">
        <v>1403</v>
      </c>
      <c r="X30">
        <v>1102530200258030</v>
      </c>
      <c r="Y30">
        <v>2619</v>
      </c>
      <c r="Z30" t="s">
        <v>1404</v>
      </c>
      <c r="AA30" s="305" t="str">
        <f>IF(H30="CONSTRUCCION CIVIL                                          ","Ok",_xlfn.XLOOKUP(B30,'CSRT STAFF'!B:B,'CSRT STAFF'!G:G,_xlfn.XLOOKUP(B30,'CSRT RCO'!B:B,'CSRT RCO'!G:G,"Revisar",0),0))</f>
        <v>Ok</v>
      </c>
    </row>
    <row r="31" spans="1:27">
      <c r="A31" t="s">
        <v>1385</v>
      </c>
      <c r="B31" t="str">
        <f t="shared" si="0"/>
        <v>45010263</v>
      </c>
      <c r="C31">
        <v>45010263</v>
      </c>
      <c r="D31" t="s">
        <v>1503</v>
      </c>
      <c r="E31" t="s">
        <v>5537</v>
      </c>
      <c r="F31" t="s">
        <v>5538</v>
      </c>
      <c r="G31" s="299">
        <v>46049</v>
      </c>
      <c r="H31" t="s">
        <v>1389</v>
      </c>
      <c r="I31" t="s">
        <v>1390</v>
      </c>
      <c r="J31" t="s">
        <v>1391</v>
      </c>
      <c r="K31" t="s">
        <v>1634</v>
      </c>
      <c r="L31" t="s">
        <v>1393</v>
      </c>
      <c r="M31" t="s">
        <v>1394</v>
      </c>
      <c r="N31" t="s">
        <v>1395</v>
      </c>
      <c r="O31" t="s">
        <v>1396</v>
      </c>
      <c r="P31" t="s">
        <v>1397</v>
      </c>
      <c r="Q31" t="s">
        <v>1396</v>
      </c>
      <c r="R31" t="s">
        <v>1398</v>
      </c>
      <c r="S31" t="s">
        <v>1757</v>
      </c>
      <c r="T31" t="s">
        <v>1400</v>
      </c>
      <c r="U31" t="s">
        <v>1401</v>
      </c>
      <c r="V31" t="s">
        <v>1402</v>
      </c>
      <c r="W31" t="s">
        <v>1403</v>
      </c>
      <c r="X31">
        <v>1101280200875850</v>
      </c>
      <c r="Y31">
        <v>2679</v>
      </c>
      <c r="Z31" t="s">
        <v>1404</v>
      </c>
      <c r="AA31" s="305" t="str">
        <f>IF(H31="CONSTRUCCION CIVIL                                          ","Ok",_xlfn.XLOOKUP(B31,'CSRT STAFF'!B:B,'CSRT STAFF'!G:G,_xlfn.XLOOKUP(B31,'CSRT RCO'!B:B,'CSRT RCO'!G:G,"Revisar",0),0))</f>
        <v>Ok</v>
      </c>
    </row>
    <row r="32" spans="1:27">
      <c r="A32" t="s">
        <v>1385</v>
      </c>
      <c r="B32" t="str">
        <f t="shared" si="0"/>
        <v>42812578</v>
      </c>
      <c r="C32">
        <v>42812578</v>
      </c>
      <c r="D32" t="s">
        <v>1503</v>
      </c>
      <c r="E32" t="s">
        <v>1506</v>
      </c>
      <c r="F32" t="s">
        <v>1507</v>
      </c>
      <c r="G32" s="299">
        <v>45951</v>
      </c>
      <c r="H32" t="s">
        <v>1389</v>
      </c>
      <c r="I32" t="s">
        <v>1390</v>
      </c>
      <c r="J32" t="s">
        <v>1391</v>
      </c>
      <c r="K32" t="s">
        <v>1426</v>
      </c>
      <c r="L32" t="s">
        <v>1393</v>
      </c>
      <c r="M32" t="s">
        <v>1394</v>
      </c>
      <c r="N32" t="s">
        <v>1395</v>
      </c>
      <c r="O32" t="s">
        <v>1396</v>
      </c>
      <c r="P32" t="s">
        <v>1397</v>
      </c>
      <c r="Q32" t="s">
        <v>1396</v>
      </c>
      <c r="R32" t="s">
        <v>1398</v>
      </c>
      <c r="S32" t="s">
        <v>1399</v>
      </c>
      <c r="T32" t="s">
        <v>1400</v>
      </c>
      <c r="U32" t="s">
        <v>1401</v>
      </c>
      <c r="V32" t="s">
        <v>1402</v>
      </c>
      <c r="W32" t="s">
        <v>1403</v>
      </c>
      <c r="X32">
        <v>1102290200901880</v>
      </c>
      <c r="Y32">
        <v>2055</v>
      </c>
      <c r="Z32" t="s">
        <v>1404</v>
      </c>
      <c r="AA32" s="305" t="str">
        <f>IF(H32="CONSTRUCCION CIVIL                                          ","Ok",_xlfn.XLOOKUP(B32,'CSRT STAFF'!B:B,'CSRT STAFF'!G:G,_xlfn.XLOOKUP(B32,'CSRT RCO'!B:B,'CSRT RCO'!G:G,"Revisar",0),0))</f>
        <v>Ok</v>
      </c>
    </row>
    <row r="33" spans="1:27">
      <c r="A33" t="s">
        <v>1385</v>
      </c>
      <c r="B33" t="str">
        <f t="shared" si="0"/>
        <v>80186102</v>
      </c>
      <c r="C33">
        <v>80186102</v>
      </c>
      <c r="D33" t="s">
        <v>1503</v>
      </c>
      <c r="E33" t="s">
        <v>1508</v>
      </c>
      <c r="F33" t="s">
        <v>1476</v>
      </c>
      <c r="G33" s="299">
        <v>45902</v>
      </c>
      <c r="H33" t="s">
        <v>1389</v>
      </c>
      <c r="I33" t="s">
        <v>1390</v>
      </c>
      <c r="J33" t="s">
        <v>1391</v>
      </c>
      <c r="K33" t="s">
        <v>1447</v>
      </c>
      <c r="L33" t="s">
        <v>1393</v>
      </c>
      <c r="M33" t="s">
        <v>1394</v>
      </c>
      <c r="N33" t="s">
        <v>1395</v>
      </c>
      <c r="O33" t="s">
        <v>1396</v>
      </c>
      <c r="P33" t="s">
        <v>1397</v>
      </c>
      <c r="Q33" t="s">
        <v>1396</v>
      </c>
      <c r="R33" t="s">
        <v>1398</v>
      </c>
      <c r="S33" t="s">
        <v>1399</v>
      </c>
      <c r="T33" t="s">
        <v>1400</v>
      </c>
      <c r="U33" t="s">
        <v>1401</v>
      </c>
      <c r="V33" t="s">
        <v>1402</v>
      </c>
      <c r="W33" t="s">
        <v>1403</v>
      </c>
      <c r="X33">
        <v>1108140280979730</v>
      </c>
      <c r="Y33">
        <v>1849.5</v>
      </c>
      <c r="Z33" t="s">
        <v>1404</v>
      </c>
      <c r="AA33" s="305" t="str">
        <f>IF(H33="CONSTRUCCION CIVIL                                          ","Ok",_xlfn.XLOOKUP(B33,'CSRT STAFF'!B:B,'CSRT STAFF'!G:G,_xlfn.XLOOKUP(B33,'CSRT RCO'!B:B,'CSRT RCO'!G:G,"Revisar",0),0))</f>
        <v>Ok</v>
      </c>
    </row>
    <row r="34" spans="1:27">
      <c r="A34" t="s">
        <v>1385</v>
      </c>
      <c r="B34" t="str">
        <f t="shared" si="0"/>
        <v>48177998</v>
      </c>
      <c r="C34">
        <v>48177998</v>
      </c>
      <c r="D34" t="s">
        <v>1470</v>
      </c>
      <c r="E34" t="s">
        <v>1509</v>
      </c>
      <c r="F34" t="s">
        <v>1476</v>
      </c>
      <c r="G34" s="299">
        <v>45948</v>
      </c>
      <c r="H34" t="s">
        <v>1407</v>
      </c>
      <c r="I34" t="s">
        <v>1408</v>
      </c>
      <c r="J34" t="s">
        <v>1409</v>
      </c>
      <c r="K34" t="s">
        <v>1510</v>
      </c>
      <c r="L34" t="s">
        <v>1393</v>
      </c>
      <c r="M34" t="s">
        <v>1394</v>
      </c>
      <c r="N34" t="s">
        <v>1395</v>
      </c>
      <c r="O34" t="s">
        <v>1396</v>
      </c>
      <c r="P34" t="s">
        <v>1397</v>
      </c>
      <c r="Q34" t="s">
        <v>1396</v>
      </c>
      <c r="R34" t="s">
        <v>1398</v>
      </c>
      <c r="S34" t="s">
        <v>1399</v>
      </c>
      <c r="T34" t="s">
        <v>1411</v>
      </c>
      <c r="U34" t="s">
        <v>1401</v>
      </c>
      <c r="V34" t="s">
        <v>1412</v>
      </c>
      <c r="W34" t="s">
        <v>1403</v>
      </c>
      <c r="X34">
        <v>1108140283126410</v>
      </c>
      <c r="Y34">
        <v>3000</v>
      </c>
      <c r="Z34" t="s">
        <v>1404</v>
      </c>
      <c r="AA34" s="305">
        <f>IF(H34="CONSTRUCCION CIVIL                                          ","Ok",_xlfn.XLOOKUP(B34,'CSRT STAFF'!B:B,'CSRT STAFF'!G:G,_xlfn.XLOOKUP(B34,'CSRT RCO'!B:B,'CSRT RCO'!G:G,"Revisar",0),0))</f>
        <v>45948</v>
      </c>
    </row>
    <row r="35" spans="1:27">
      <c r="A35" t="s">
        <v>1385</v>
      </c>
      <c r="B35" t="str">
        <f t="shared" si="0"/>
        <v>74619862</v>
      </c>
      <c r="C35">
        <v>74619862</v>
      </c>
      <c r="D35" t="s">
        <v>1511</v>
      </c>
      <c r="E35" t="s">
        <v>1512</v>
      </c>
      <c r="F35" t="s">
        <v>1513</v>
      </c>
      <c r="G35" s="299">
        <v>45974</v>
      </c>
      <c r="H35" t="s">
        <v>1389</v>
      </c>
      <c r="I35" t="s">
        <v>1390</v>
      </c>
      <c r="J35" t="s">
        <v>1391</v>
      </c>
      <c r="K35" t="s">
        <v>1442</v>
      </c>
      <c r="L35" t="s">
        <v>1393</v>
      </c>
      <c r="M35" t="s">
        <v>1394</v>
      </c>
      <c r="N35" t="s">
        <v>1395</v>
      </c>
      <c r="O35" t="s">
        <v>1396</v>
      </c>
      <c r="P35" t="s">
        <v>1397</v>
      </c>
      <c r="Q35" t="s">
        <v>1396</v>
      </c>
      <c r="R35" t="s">
        <v>1398</v>
      </c>
      <c r="S35" t="s">
        <v>1399</v>
      </c>
      <c r="T35" t="s">
        <v>1400</v>
      </c>
      <c r="U35" t="s">
        <v>1401</v>
      </c>
      <c r="V35" t="s">
        <v>1402</v>
      </c>
      <c r="W35" t="s">
        <v>1403</v>
      </c>
      <c r="X35">
        <v>1108140277703160</v>
      </c>
      <c r="Y35">
        <v>2619</v>
      </c>
      <c r="Z35" t="s">
        <v>1404</v>
      </c>
      <c r="AA35" s="305" t="str">
        <f>IF(H35="CONSTRUCCION CIVIL                                          ","Ok",_xlfn.XLOOKUP(B35,'CSRT STAFF'!B:B,'CSRT STAFF'!G:G,_xlfn.XLOOKUP(B35,'CSRT RCO'!B:B,'CSRT RCO'!G:G,"Revisar",0),0))</f>
        <v>Ok</v>
      </c>
    </row>
    <row r="36" spans="1:27">
      <c r="A36" t="s">
        <v>1385</v>
      </c>
      <c r="B36" t="str">
        <f t="shared" si="0"/>
        <v>05626079</v>
      </c>
      <c r="C36">
        <v>5626079</v>
      </c>
      <c r="D36" t="s">
        <v>1511</v>
      </c>
      <c r="E36" t="s">
        <v>1514</v>
      </c>
      <c r="F36" t="s">
        <v>1515</v>
      </c>
      <c r="G36" s="299">
        <v>45846</v>
      </c>
      <c r="H36" t="s">
        <v>1389</v>
      </c>
      <c r="I36" t="s">
        <v>1390</v>
      </c>
      <c r="J36" t="s">
        <v>1391</v>
      </c>
      <c r="K36" t="s">
        <v>1442</v>
      </c>
      <c r="L36" t="s">
        <v>1393</v>
      </c>
      <c r="M36" t="s">
        <v>1394</v>
      </c>
      <c r="N36" t="s">
        <v>1395</v>
      </c>
      <c r="O36" t="s">
        <v>1396</v>
      </c>
      <c r="P36" t="s">
        <v>1397</v>
      </c>
      <c r="Q36" t="s">
        <v>1396</v>
      </c>
      <c r="R36" t="s">
        <v>1398</v>
      </c>
      <c r="S36" t="s">
        <v>1399</v>
      </c>
      <c r="T36" t="s">
        <v>1400</v>
      </c>
      <c r="U36" t="s">
        <v>1401</v>
      </c>
      <c r="V36" t="s">
        <v>1402</v>
      </c>
      <c r="W36" t="s">
        <v>1403</v>
      </c>
      <c r="X36">
        <v>1108140278337270</v>
      </c>
      <c r="Y36">
        <v>2619</v>
      </c>
      <c r="Z36" t="s">
        <v>1404</v>
      </c>
      <c r="AA36" s="305" t="str">
        <f>IF(H36="CONSTRUCCION CIVIL                                          ","Ok",_xlfn.XLOOKUP(B36,'CSRT STAFF'!B:B,'CSRT STAFF'!G:G,_xlfn.XLOOKUP(B36,'CSRT RCO'!B:B,'CSRT RCO'!G:G,"Revisar",0),0))</f>
        <v>Ok</v>
      </c>
    </row>
    <row r="37" spans="1:27">
      <c r="A37" t="s">
        <v>1385</v>
      </c>
      <c r="B37" t="str">
        <f t="shared" si="0"/>
        <v>77043707</v>
      </c>
      <c r="C37">
        <v>77043707</v>
      </c>
      <c r="D37" t="s">
        <v>1516</v>
      </c>
      <c r="E37" t="s">
        <v>1517</v>
      </c>
      <c r="F37" t="s">
        <v>1518</v>
      </c>
      <c r="G37" s="299">
        <v>45952</v>
      </c>
      <c r="H37" t="s">
        <v>1389</v>
      </c>
      <c r="I37" t="s">
        <v>1390</v>
      </c>
      <c r="J37" t="s">
        <v>1391</v>
      </c>
      <c r="K37" t="s">
        <v>1426</v>
      </c>
      <c r="L37" t="s">
        <v>1393</v>
      </c>
      <c r="M37" t="s">
        <v>1394</v>
      </c>
      <c r="N37" t="s">
        <v>1395</v>
      </c>
      <c r="O37" t="s">
        <v>1396</v>
      </c>
      <c r="P37" t="s">
        <v>1397</v>
      </c>
      <c r="Q37" t="s">
        <v>1396</v>
      </c>
      <c r="R37" t="s">
        <v>1398</v>
      </c>
      <c r="S37" t="s">
        <v>1399</v>
      </c>
      <c r="T37" t="s">
        <v>1400</v>
      </c>
      <c r="U37" t="s">
        <v>1401</v>
      </c>
      <c r="V37" t="s">
        <v>1402</v>
      </c>
      <c r="W37" t="s">
        <v>1418</v>
      </c>
      <c r="X37">
        <v>2.5701021373230598E+17</v>
      </c>
      <c r="Y37">
        <v>2055</v>
      </c>
      <c r="Z37" t="s">
        <v>1404</v>
      </c>
      <c r="AA37" s="305" t="str">
        <f>IF(H37="CONSTRUCCION CIVIL                                          ","Ok",_xlfn.XLOOKUP(B37,'CSRT STAFF'!B:B,'CSRT STAFF'!G:G,_xlfn.XLOOKUP(B37,'CSRT RCO'!B:B,'CSRT RCO'!G:G,"Revisar",0),0))</f>
        <v>Ok</v>
      </c>
    </row>
    <row r="38" spans="1:27">
      <c r="A38" t="s">
        <v>1385</v>
      </c>
      <c r="B38" t="str">
        <f t="shared" si="0"/>
        <v>76030791</v>
      </c>
      <c r="C38">
        <v>76030791</v>
      </c>
      <c r="D38" t="s">
        <v>1519</v>
      </c>
      <c r="E38" t="s">
        <v>1520</v>
      </c>
      <c r="F38" t="s">
        <v>1521</v>
      </c>
      <c r="G38" s="299">
        <v>45902</v>
      </c>
      <c r="H38" t="s">
        <v>1389</v>
      </c>
      <c r="I38" t="s">
        <v>1390</v>
      </c>
      <c r="J38" t="s">
        <v>1391</v>
      </c>
      <c r="K38" t="s">
        <v>1430</v>
      </c>
      <c r="L38" t="s">
        <v>1393</v>
      </c>
      <c r="M38" t="s">
        <v>1394</v>
      </c>
      <c r="N38" t="s">
        <v>1395</v>
      </c>
      <c r="O38" t="s">
        <v>1396</v>
      </c>
      <c r="P38" t="s">
        <v>1397</v>
      </c>
      <c r="Q38" t="s">
        <v>1396</v>
      </c>
      <c r="R38" t="s">
        <v>1398</v>
      </c>
      <c r="S38" t="s">
        <v>1399</v>
      </c>
      <c r="T38" t="s">
        <v>1400</v>
      </c>
      <c r="U38" t="s">
        <v>1401</v>
      </c>
      <c r="V38" t="s">
        <v>1402</v>
      </c>
      <c r="W38" t="s">
        <v>1418</v>
      </c>
      <c r="X38">
        <v>28505324420068</v>
      </c>
      <c r="Y38">
        <v>1849.5</v>
      </c>
      <c r="Z38" t="s">
        <v>1404</v>
      </c>
      <c r="AA38" s="305" t="str">
        <f>IF(H38="CONSTRUCCION CIVIL                                          ","Ok",_xlfn.XLOOKUP(B38,'CSRT STAFF'!B:B,'CSRT STAFF'!G:G,_xlfn.XLOOKUP(B38,'CSRT RCO'!B:B,'CSRT RCO'!G:G,"Revisar",0),0))</f>
        <v>Ok</v>
      </c>
    </row>
    <row r="39" spans="1:27">
      <c r="A39" t="s">
        <v>1385</v>
      </c>
      <c r="B39" t="str">
        <f t="shared" si="0"/>
        <v>42435449</v>
      </c>
      <c r="C39">
        <v>42435449</v>
      </c>
      <c r="D39" t="s">
        <v>1522</v>
      </c>
      <c r="E39" t="s">
        <v>1445</v>
      </c>
      <c r="F39" t="s">
        <v>1523</v>
      </c>
      <c r="G39" s="299">
        <v>45727</v>
      </c>
      <c r="H39" t="s">
        <v>1389</v>
      </c>
      <c r="I39" t="s">
        <v>1390</v>
      </c>
      <c r="J39" t="s">
        <v>1391</v>
      </c>
      <c r="K39" t="s">
        <v>1442</v>
      </c>
      <c r="L39" t="s">
        <v>1393</v>
      </c>
      <c r="M39" t="s">
        <v>1394</v>
      </c>
      <c r="N39" t="s">
        <v>1395</v>
      </c>
      <c r="O39" t="s">
        <v>1396</v>
      </c>
      <c r="P39" t="s">
        <v>1397</v>
      </c>
      <c r="Q39" t="s">
        <v>1396</v>
      </c>
      <c r="R39" t="s">
        <v>1398</v>
      </c>
      <c r="S39" t="s">
        <v>1399</v>
      </c>
      <c r="T39" t="s">
        <v>1400</v>
      </c>
      <c r="U39" t="s">
        <v>1401</v>
      </c>
      <c r="V39" t="s">
        <v>1402</v>
      </c>
      <c r="W39" t="s">
        <v>1403</v>
      </c>
      <c r="X39">
        <v>1105790220469990</v>
      </c>
      <c r="Y39">
        <v>2619</v>
      </c>
      <c r="Z39" t="s">
        <v>1404</v>
      </c>
      <c r="AA39" s="305" t="str">
        <f>IF(H39="CONSTRUCCION CIVIL                                          ","Ok",_xlfn.XLOOKUP(B39,'CSRT STAFF'!B:B,'CSRT STAFF'!G:G,_xlfn.XLOOKUP(B39,'CSRT RCO'!B:B,'CSRT RCO'!G:G,"Revisar",0),0))</f>
        <v>Ok</v>
      </c>
    </row>
    <row r="40" spans="1:27">
      <c r="A40" t="s">
        <v>1385</v>
      </c>
      <c r="B40" t="str">
        <f t="shared" si="0"/>
        <v>46166388</v>
      </c>
      <c r="C40">
        <v>46166388</v>
      </c>
      <c r="D40" t="s">
        <v>1524</v>
      </c>
      <c r="E40" t="s">
        <v>1525</v>
      </c>
      <c r="F40" t="s">
        <v>1526</v>
      </c>
      <c r="G40" s="299">
        <v>45756</v>
      </c>
      <c r="H40" t="s">
        <v>1389</v>
      </c>
      <c r="I40" t="s">
        <v>1390</v>
      </c>
      <c r="J40" t="s">
        <v>1391</v>
      </c>
      <c r="K40" t="s">
        <v>1417</v>
      </c>
      <c r="L40" t="s">
        <v>1393</v>
      </c>
      <c r="M40" t="s">
        <v>1394</v>
      </c>
      <c r="N40" t="s">
        <v>1395</v>
      </c>
      <c r="O40" t="s">
        <v>1396</v>
      </c>
      <c r="P40" t="s">
        <v>1397</v>
      </c>
      <c r="Q40" t="s">
        <v>1396</v>
      </c>
      <c r="R40" t="s">
        <v>1398</v>
      </c>
      <c r="S40" t="s">
        <v>1399</v>
      </c>
      <c r="T40" t="s">
        <v>1400</v>
      </c>
      <c r="U40" t="s">
        <v>1401</v>
      </c>
      <c r="V40" t="s">
        <v>1402</v>
      </c>
      <c r="W40" t="s">
        <v>1403</v>
      </c>
      <c r="X40">
        <v>1108140266641670</v>
      </c>
      <c r="Y40">
        <v>2619</v>
      </c>
      <c r="Z40" t="s">
        <v>1404</v>
      </c>
      <c r="AA40" s="305" t="str">
        <f>IF(H40="CONSTRUCCION CIVIL                                          ","Ok",_xlfn.XLOOKUP(B40,'CSRT STAFF'!B:B,'CSRT STAFF'!G:G,_xlfn.XLOOKUP(B40,'CSRT RCO'!B:B,'CSRT RCO'!G:G,"Revisar",0),0))</f>
        <v>Ok</v>
      </c>
    </row>
    <row r="41" spans="1:27">
      <c r="A41" t="s">
        <v>1385</v>
      </c>
      <c r="B41" t="str">
        <f t="shared" si="0"/>
        <v>23851009</v>
      </c>
      <c r="C41">
        <v>23851009</v>
      </c>
      <c r="D41" t="s">
        <v>1527</v>
      </c>
      <c r="E41" t="s">
        <v>1528</v>
      </c>
      <c r="F41" t="s">
        <v>1529</v>
      </c>
      <c r="G41" s="299">
        <v>45916</v>
      </c>
      <c r="H41" t="s">
        <v>1389</v>
      </c>
      <c r="I41" t="s">
        <v>1390</v>
      </c>
      <c r="J41" t="s">
        <v>1391</v>
      </c>
      <c r="K41" t="s">
        <v>1447</v>
      </c>
      <c r="L41" t="s">
        <v>1393</v>
      </c>
      <c r="M41" t="s">
        <v>1394</v>
      </c>
      <c r="N41" t="s">
        <v>1395</v>
      </c>
      <c r="O41" t="s">
        <v>1396</v>
      </c>
      <c r="P41" t="s">
        <v>1397</v>
      </c>
      <c r="Q41" t="s">
        <v>1396</v>
      </c>
      <c r="R41" t="s">
        <v>1398</v>
      </c>
      <c r="S41" t="s">
        <v>1399</v>
      </c>
      <c r="T41" t="s">
        <v>1400</v>
      </c>
      <c r="U41" t="s">
        <v>1401</v>
      </c>
      <c r="V41" t="s">
        <v>1402</v>
      </c>
      <c r="W41" t="s">
        <v>1403</v>
      </c>
      <c r="X41">
        <v>1105790234601650</v>
      </c>
      <c r="Y41">
        <v>1849.5</v>
      </c>
      <c r="Z41" t="s">
        <v>1404</v>
      </c>
      <c r="AA41" s="305" t="str">
        <f>IF(H41="CONSTRUCCION CIVIL                                          ","Ok",_xlfn.XLOOKUP(B41,'CSRT STAFF'!B:B,'CSRT STAFF'!G:G,_xlfn.XLOOKUP(B41,'CSRT RCO'!B:B,'CSRT RCO'!G:G,"Revisar",0),0))</f>
        <v>Ok</v>
      </c>
    </row>
    <row r="42" spans="1:27">
      <c r="A42" t="s">
        <v>1385</v>
      </c>
      <c r="B42" t="str">
        <f t="shared" si="0"/>
        <v>70842758</v>
      </c>
      <c r="C42">
        <v>70842758</v>
      </c>
      <c r="D42" t="s">
        <v>1527</v>
      </c>
      <c r="E42" t="s">
        <v>1530</v>
      </c>
      <c r="F42" t="s">
        <v>1531</v>
      </c>
      <c r="G42" s="299">
        <v>46036</v>
      </c>
      <c r="H42" t="s">
        <v>1389</v>
      </c>
      <c r="I42" t="s">
        <v>1390</v>
      </c>
      <c r="J42" t="s">
        <v>1391</v>
      </c>
      <c r="K42" t="s">
        <v>1447</v>
      </c>
      <c r="L42" t="s">
        <v>1393</v>
      </c>
      <c r="M42" t="s">
        <v>1394</v>
      </c>
      <c r="N42" t="s">
        <v>1395</v>
      </c>
      <c r="O42" t="s">
        <v>1396</v>
      </c>
      <c r="P42" t="s">
        <v>1397</v>
      </c>
      <c r="Q42" t="s">
        <v>1396</v>
      </c>
      <c r="R42" t="s">
        <v>1398</v>
      </c>
      <c r="S42" t="s">
        <v>1399</v>
      </c>
      <c r="T42" t="s">
        <v>1400</v>
      </c>
      <c r="U42" t="s">
        <v>1401</v>
      </c>
      <c r="V42" t="s">
        <v>1402</v>
      </c>
      <c r="W42" t="s">
        <v>1418</v>
      </c>
      <c r="X42">
        <v>28599855704012</v>
      </c>
      <c r="Y42">
        <v>1884</v>
      </c>
      <c r="Z42" t="s">
        <v>1404</v>
      </c>
      <c r="AA42" s="305" t="str">
        <f>IF(H42="CONSTRUCCION CIVIL                                          ","Ok",_xlfn.XLOOKUP(B42,'CSRT STAFF'!B:B,'CSRT STAFF'!G:G,_xlfn.XLOOKUP(B42,'CSRT RCO'!B:B,'CSRT RCO'!G:G,"Revisar",0),0))</f>
        <v>Ok</v>
      </c>
    </row>
    <row r="43" spans="1:27">
      <c r="A43" t="s">
        <v>1385</v>
      </c>
      <c r="B43" t="str">
        <f t="shared" si="0"/>
        <v>41361109</v>
      </c>
      <c r="C43">
        <v>41361109</v>
      </c>
      <c r="D43" t="s">
        <v>1532</v>
      </c>
      <c r="E43" t="s">
        <v>1503</v>
      </c>
      <c r="F43" t="s">
        <v>1533</v>
      </c>
      <c r="G43" s="299">
        <v>45923</v>
      </c>
      <c r="H43" t="s">
        <v>1389</v>
      </c>
      <c r="I43" t="s">
        <v>1390</v>
      </c>
      <c r="J43" t="s">
        <v>1391</v>
      </c>
      <c r="K43" t="s">
        <v>1447</v>
      </c>
      <c r="L43" t="s">
        <v>1393</v>
      </c>
      <c r="M43" t="s">
        <v>1394</v>
      </c>
      <c r="N43" t="s">
        <v>1395</v>
      </c>
      <c r="O43" t="s">
        <v>1396</v>
      </c>
      <c r="P43" t="s">
        <v>1397</v>
      </c>
      <c r="Q43" t="s">
        <v>1396</v>
      </c>
      <c r="R43" t="s">
        <v>1398</v>
      </c>
      <c r="S43" t="s">
        <v>1399</v>
      </c>
      <c r="T43" t="s">
        <v>1400</v>
      </c>
      <c r="U43" t="s">
        <v>1401</v>
      </c>
      <c r="V43" t="s">
        <v>1402</v>
      </c>
      <c r="W43" t="s">
        <v>1403</v>
      </c>
      <c r="X43">
        <v>1102000202022600</v>
      </c>
      <c r="Y43">
        <v>1849.5</v>
      </c>
      <c r="Z43" t="s">
        <v>1404</v>
      </c>
      <c r="AA43" s="305" t="str">
        <f>IF(H43="CONSTRUCCION CIVIL                                          ","Ok",_xlfn.XLOOKUP(B43,'CSRT STAFF'!B:B,'CSRT STAFF'!G:G,_xlfn.XLOOKUP(B43,'CSRT RCO'!B:B,'CSRT RCO'!G:G,"Revisar",0),0))</f>
        <v>Ok</v>
      </c>
    </row>
    <row r="44" spans="1:27">
      <c r="A44" t="s">
        <v>1385</v>
      </c>
      <c r="B44" t="str">
        <f t="shared" si="0"/>
        <v>46275287</v>
      </c>
      <c r="C44">
        <v>46275287</v>
      </c>
      <c r="D44" t="s">
        <v>1534</v>
      </c>
      <c r="E44" t="s">
        <v>1487</v>
      </c>
      <c r="F44" t="s">
        <v>1535</v>
      </c>
      <c r="G44" s="299">
        <v>45727</v>
      </c>
      <c r="H44" t="s">
        <v>1407</v>
      </c>
      <c r="I44" t="s">
        <v>1408</v>
      </c>
      <c r="J44" t="s">
        <v>1409</v>
      </c>
      <c r="K44" t="s">
        <v>1483</v>
      </c>
      <c r="L44" t="s">
        <v>1536</v>
      </c>
      <c r="M44" t="s">
        <v>1394</v>
      </c>
      <c r="N44" t="s">
        <v>1395</v>
      </c>
      <c r="O44" t="s">
        <v>1396</v>
      </c>
      <c r="P44" t="s">
        <v>1397</v>
      </c>
      <c r="Q44" t="s">
        <v>1396</v>
      </c>
      <c r="R44" t="s">
        <v>1398</v>
      </c>
      <c r="S44" t="s">
        <v>1399</v>
      </c>
      <c r="T44" t="s">
        <v>1411</v>
      </c>
      <c r="U44" t="s">
        <v>1401</v>
      </c>
      <c r="V44" t="s">
        <v>1412</v>
      </c>
      <c r="W44" t="s">
        <v>1403</v>
      </c>
      <c r="X44">
        <v>1105790210307240</v>
      </c>
      <c r="Y44">
        <v>5000</v>
      </c>
      <c r="Z44" t="s">
        <v>1404</v>
      </c>
      <c r="AA44" s="305">
        <f>IF(H44="CONSTRUCCION CIVIL                                          ","Ok",_xlfn.XLOOKUP(B44,'CSRT STAFF'!B:B,'CSRT STAFF'!G:G,_xlfn.XLOOKUP(B44,'CSRT RCO'!B:B,'CSRT RCO'!G:G,"Revisar",0),0))</f>
        <v>45727</v>
      </c>
    </row>
    <row r="45" spans="1:27">
      <c r="A45" t="s">
        <v>1385</v>
      </c>
      <c r="B45" t="str">
        <f t="shared" si="0"/>
        <v>46059797</v>
      </c>
      <c r="C45">
        <v>46059797</v>
      </c>
      <c r="D45" t="s">
        <v>1537</v>
      </c>
      <c r="E45" t="s">
        <v>1538</v>
      </c>
      <c r="F45" t="s">
        <v>1539</v>
      </c>
      <c r="G45" s="299">
        <v>45610</v>
      </c>
      <c r="H45" t="s">
        <v>1407</v>
      </c>
      <c r="I45" t="s">
        <v>1408</v>
      </c>
      <c r="J45" t="s">
        <v>1409</v>
      </c>
      <c r="K45" t="s">
        <v>1540</v>
      </c>
      <c r="L45" t="s">
        <v>1494</v>
      </c>
      <c r="M45" t="s">
        <v>1394</v>
      </c>
      <c r="N45" t="s">
        <v>1395</v>
      </c>
      <c r="O45" t="s">
        <v>1396</v>
      </c>
      <c r="P45" t="s">
        <v>1397</v>
      </c>
      <c r="Q45" t="s">
        <v>1396</v>
      </c>
      <c r="R45" t="s">
        <v>1398</v>
      </c>
      <c r="S45" t="s">
        <v>1399</v>
      </c>
      <c r="T45" t="s">
        <v>1411</v>
      </c>
      <c r="U45" t="s">
        <v>1401</v>
      </c>
      <c r="V45" t="s">
        <v>1412</v>
      </c>
      <c r="W45" t="s">
        <v>1403</v>
      </c>
      <c r="X45">
        <v>1103240200262450</v>
      </c>
      <c r="Y45">
        <v>4800</v>
      </c>
      <c r="Z45" t="s">
        <v>1404</v>
      </c>
      <c r="AA45" s="305">
        <f>IF(H45="CONSTRUCCION CIVIL                                          ","Ok",_xlfn.XLOOKUP(B45,'CSRT STAFF'!B:B,'CSRT STAFF'!G:G,_xlfn.XLOOKUP(B45,'CSRT RCO'!B:B,'CSRT RCO'!G:G,"Revisar",0),0))</f>
        <v>45610</v>
      </c>
    </row>
    <row r="46" spans="1:27">
      <c r="A46" t="s">
        <v>1385</v>
      </c>
      <c r="B46" t="str">
        <f t="shared" si="0"/>
        <v>10634337</v>
      </c>
      <c r="C46">
        <v>10634337</v>
      </c>
      <c r="D46" t="s">
        <v>1537</v>
      </c>
      <c r="E46" t="s">
        <v>1541</v>
      </c>
      <c r="F46" t="s">
        <v>1476</v>
      </c>
      <c r="G46" s="299">
        <v>45629</v>
      </c>
      <c r="H46" t="s">
        <v>1389</v>
      </c>
      <c r="I46" t="s">
        <v>1390</v>
      </c>
      <c r="J46" t="s">
        <v>1391</v>
      </c>
      <c r="K46" t="s">
        <v>1442</v>
      </c>
      <c r="L46" t="s">
        <v>1393</v>
      </c>
      <c r="M46" t="s">
        <v>1394</v>
      </c>
      <c r="N46" t="s">
        <v>1395</v>
      </c>
      <c r="O46" t="s">
        <v>1396</v>
      </c>
      <c r="P46" t="s">
        <v>1397</v>
      </c>
      <c r="Q46" t="s">
        <v>1396</v>
      </c>
      <c r="R46" t="s">
        <v>1398</v>
      </c>
      <c r="S46" t="s">
        <v>1399</v>
      </c>
      <c r="T46" t="s">
        <v>1400</v>
      </c>
      <c r="U46" t="s">
        <v>1401</v>
      </c>
      <c r="V46" t="s">
        <v>1402</v>
      </c>
      <c r="W46" t="s">
        <v>1403</v>
      </c>
      <c r="X46">
        <v>1108140244457060</v>
      </c>
      <c r="Y46">
        <v>2619</v>
      </c>
      <c r="Z46" t="s">
        <v>1404</v>
      </c>
      <c r="AA46" s="305" t="str">
        <f>IF(H46="CONSTRUCCION CIVIL                                          ","Ok",_xlfn.XLOOKUP(B46,'CSRT STAFF'!B:B,'CSRT STAFF'!G:G,_xlfn.XLOOKUP(B46,'CSRT RCO'!B:B,'CSRT RCO'!G:G,"Revisar",0),0))</f>
        <v>Ok</v>
      </c>
    </row>
    <row r="47" spans="1:27">
      <c r="A47" t="s">
        <v>1385</v>
      </c>
      <c r="B47" t="str">
        <f t="shared" si="0"/>
        <v>70570380</v>
      </c>
      <c r="C47">
        <v>70570380</v>
      </c>
      <c r="D47" t="s">
        <v>1537</v>
      </c>
      <c r="E47" t="s">
        <v>1542</v>
      </c>
      <c r="F47" t="s">
        <v>1543</v>
      </c>
      <c r="G47" s="299">
        <v>45152</v>
      </c>
      <c r="H47" t="s">
        <v>1407</v>
      </c>
      <c r="I47" t="s">
        <v>1408</v>
      </c>
      <c r="J47" t="s">
        <v>1409</v>
      </c>
      <c r="K47" t="s">
        <v>1544</v>
      </c>
      <c r="L47" t="s">
        <v>1475</v>
      </c>
      <c r="M47" t="s">
        <v>1394</v>
      </c>
      <c r="N47" t="s">
        <v>1395</v>
      </c>
      <c r="O47" t="s">
        <v>1396</v>
      </c>
      <c r="P47" t="s">
        <v>1397</v>
      </c>
      <c r="Q47" t="s">
        <v>1396</v>
      </c>
      <c r="R47" t="s">
        <v>1398</v>
      </c>
      <c r="S47" t="s">
        <v>1399</v>
      </c>
      <c r="T47" t="s">
        <v>1411</v>
      </c>
      <c r="U47" t="s">
        <v>1401</v>
      </c>
      <c r="V47" t="s">
        <v>1412</v>
      </c>
      <c r="W47" t="s">
        <v>1418</v>
      </c>
      <c r="X47">
        <v>28578196584013</v>
      </c>
      <c r="Y47">
        <v>2000</v>
      </c>
      <c r="Z47" t="s">
        <v>1404</v>
      </c>
      <c r="AA47" s="305">
        <f>IF(H47="CONSTRUCCION CIVIL                                          ","Ok",_xlfn.XLOOKUP(B47,'CSRT STAFF'!B:B,'CSRT STAFF'!G:G,_xlfn.XLOOKUP(B47,'CSRT RCO'!B:B,'CSRT RCO'!G:G,"Revisar",0),0))</f>
        <v>45152</v>
      </c>
    </row>
    <row r="48" spans="1:27">
      <c r="A48" t="s">
        <v>1385</v>
      </c>
      <c r="B48" t="str">
        <f t="shared" si="0"/>
        <v>40548472</v>
      </c>
      <c r="C48">
        <v>40548472</v>
      </c>
      <c r="D48" t="s">
        <v>1537</v>
      </c>
      <c r="E48" t="s">
        <v>1545</v>
      </c>
      <c r="F48" t="s">
        <v>1546</v>
      </c>
      <c r="G48" s="299">
        <v>44932</v>
      </c>
      <c r="H48" t="s">
        <v>1407</v>
      </c>
      <c r="I48" t="s">
        <v>1408</v>
      </c>
      <c r="J48" t="s">
        <v>1409</v>
      </c>
      <c r="K48" t="s">
        <v>1547</v>
      </c>
      <c r="L48" t="s">
        <v>1494</v>
      </c>
      <c r="M48" t="s">
        <v>1394</v>
      </c>
      <c r="N48" t="s">
        <v>1395</v>
      </c>
      <c r="O48" t="s">
        <v>1396</v>
      </c>
      <c r="P48" t="s">
        <v>1397</v>
      </c>
      <c r="Q48" t="s">
        <v>1396</v>
      </c>
      <c r="R48" t="s">
        <v>1398</v>
      </c>
      <c r="S48" t="s">
        <v>1399</v>
      </c>
      <c r="T48" t="s">
        <v>1411</v>
      </c>
      <c r="U48" t="s">
        <v>1401</v>
      </c>
      <c r="V48" t="s">
        <v>1412</v>
      </c>
      <c r="W48" t="s">
        <v>1443</v>
      </c>
      <c r="X48">
        <v>4203345339457</v>
      </c>
      <c r="Y48">
        <v>2000</v>
      </c>
      <c r="Z48" t="s">
        <v>1404</v>
      </c>
      <c r="AA48" s="305">
        <f>IF(H48="CONSTRUCCION CIVIL                                          ","Ok",_xlfn.XLOOKUP(B48,'CSRT STAFF'!B:B,'CSRT STAFF'!G:G,_xlfn.XLOOKUP(B48,'CSRT RCO'!B:B,'CSRT RCO'!G:G,"Revisar",0),0))</f>
        <v>44932</v>
      </c>
    </row>
    <row r="49" spans="1:27">
      <c r="A49" t="s">
        <v>1385</v>
      </c>
      <c r="B49" t="str">
        <f t="shared" si="0"/>
        <v>73016401</v>
      </c>
      <c r="C49">
        <v>73016401</v>
      </c>
      <c r="D49" t="s">
        <v>1548</v>
      </c>
      <c r="E49" t="s">
        <v>1549</v>
      </c>
      <c r="F49" t="s">
        <v>1550</v>
      </c>
      <c r="G49" s="299">
        <v>45964</v>
      </c>
      <c r="H49" t="s">
        <v>1389</v>
      </c>
      <c r="I49" t="s">
        <v>1390</v>
      </c>
      <c r="J49" t="s">
        <v>1391</v>
      </c>
      <c r="K49" t="s">
        <v>1551</v>
      </c>
      <c r="L49" t="s">
        <v>1393</v>
      </c>
      <c r="M49" t="s">
        <v>1394</v>
      </c>
      <c r="N49" t="s">
        <v>1395</v>
      </c>
      <c r="O49" t="s">
        <v>1396</v>
      </c>
      <c r="P49" t="s">
        <v>1397</v>
      </c>
      <c r="Q49" t="s">
        <v>1396</v>
      </c>
      <c r="R49" t="s">
        <v>1398</v>
      </c>
      <c r="S49" t="s">
        <v>1399</v>
      </c>
      <c r="T49" t="s">
        <v>1400</v>
      </c>
      <c r="U49" t="s">
        <v>1401</v>
      </c>
      <c r="V49" t="s">
        <v>1402</v>
      </c>
      <c r="W49" t="s">
        <v>1418</v>
      </c>
      <c r="X49">
        <v>19173613045009</v>
      </c>
      <c r="Y49">
        <v>2619</v>
      </c>
      <c r="Z49" t="s">
        <v>1404</v>
      </c>
      <c r="AA49" s="305" t="str">
        <f>IF(H49="CONSTRUCCION CIVIL                                          ","Ok",_xlfn.XLOOKUP(B49,'CSRT STAFF'!B:B,'CSRT STAFF'!G:G,_xlfn.XLOOKUP(B49,'CSRT RCO'!B:B,'CSRT RCO'!G:G,"Revisar",0),0))</f>
        <v>Ok</v>
      </c>
    </row>
    <row r="50" spans="1:27">
      <c r="A50" t="s">
        <v>1385</v>
      </c>
      <c r="B50" t="str">
        <f t="shared" si="0"/>
        <v>44838357</v>
      </c>
      <c r="C50">
        <v>44838357</v>
      </c>
      <c r="D50" t="s">
        <v>1548</v>
      </c>
      <c r="E50" t="s">
        <v>1552</v>
      </c>
      <c r="F50" t="s">
        <v>1553</v>
      </c>
      <c r="G50" s="299">
        <v>45839</v>
      </c>
      <c r="H50" t="s">
        <v>1389</v>
      </c>
      <c r="I50" t="s">
        <v>1390</v>
      </c>
      <c r="J50" t="s">
        <v>1391</v>
      </c>
      <c r="K50" t="s">
        <v>1442</v>
      </c>
      <c r="L50" t="s">
        <v>1393</v>
      </c>
      <c r="M50" t="s">
        <v>1394</v>
      </c>
      <c r="N50" t="s">
        <v>1395</v>
      </c>
      <c r="O50" t="s">
        <v>1396</v>
      </c>
      <c r="P50" t="s">
        <v>1397</v>
      </c>
      <c r="Q50" t="s">
        <v>1396</v>
      </c>
      <c r="R50" t="s">
        <v>1398</v>
      </c>
      <c r="S50" t="s">
        <v>1399</v>
      </c>
      <c r="T50" t="s">
        <v>1400</v>
      </c>
      <c r="U50" t="s">
        <v>1401</v>
      </c>
      <c r="V50" t="s">
        <v>1402</v>
      </c>
      <c r="W50" t="s">
        <v>1403</v>
      </c>
      <c r="X50">
        <v>1108140277983670</v>
      </c>
      <c r="Y50">
        <v>2619</v>
      </c>
      <c r="Z50" t="s">
        <v>1404</v>
      </c>
      <c r="AA50" s="305" t="str">
        <f>IF(H50="CONSTRUCCION CIVIL                                          ","Ok",_xlfn.XLOOKUP(B50,'CSRT STAFF'!B:B,'CSRT STAFF'!G:G,_xlfn.XLOOKUP(B50,'CSRT RCO'!B:B,'CSRT RCO'!G:G,"Revisar",0),0))</f>
        <v>Ok</v>
      </c>
    </row>
    <row r="51" spans="1:27">
      <c r="A51" t="s">
        <v>1385</v>
      </c>
      <c r="B51" t="str">
        <f t="shared" si="0"/>
        <v>71907124</v>
      </c>
      <c r="C51">
        <v>71907124</v>
      </c>
      <c r="D51" t="s">
        <v>1554</v>
      </c>
      <c r="E51" t="s">
        <v>1555</v>
      </c>
      <c r="F51" t="s">
        <v>1556</v>
      </c>
      <c r="G51" s="299">
        <v>45853</v>
      </c>
      <c r="H51" t="s">
        <v>1389</v>
      </c>
      <c r="I51" t="s">
        <v>1390</v>
      </c>
      <c r="J51" t="s">
        <v>1391</v>
      </c>
      <c r="K51" t="s">
        <v>1447</v>
      </c>
      <c r="L51" t="s">
        <v>1393</v>
      </c>
      <c r="M51" t="s">
        <v>1394</v>
      </c>
      <c r="N51" t="s">
        <v>1395</v>
      </c>
      <c r="O51" t="s">
        <v>1396</v>
      </c>
      <c r="P51" t="s">
        <v>1397</v>
      </c>
      <c r="Q51" t="s">
        <v>1396</v>
      </c>
      <c r="R51" t="s">
        <v>1398</v>
      </c>
      <c r="S51" t="s">
        <v>1399</v>
      </c>
      <c r="T51" t="s">
        <v>1400</v>
      </c>
      <c r="U51" t="s">
        <v>1401</v>
      </c>
      <c r="V51" t="s">
        <v>1402</v>
      </c>
      <c r="W51" t="s">
        <v>1403</v>
      </c>
      <c r="X51">
        <v>1102010200735320</v>
      </c>
      <c r="Y51">
        <v>1849.5</v>
      </c>
      <c r="Z51" t="s">
        <v>1404</v>
      </c>
      <c r="AA51" s="305" t="str">
        <f>IF(H51="CONSTRUCCION CIVIL                                          ","Ok",_xlfn.XLOOKUP(B51,'CSRT STAFF'!B:B,'CSRT STAFF'!G:G,_xlfn.XLOOKUP(B51,'CSRT RCO'!B:B,'CSRT RCO'!G:G,"Revisar",0),0))</f>
        <v>Ok</v>
      </c>
    </row>
    <row r="52" spans="1:27">
      <c r="A52" t="s">
        <v>1385</v>
      </c>
      <c r="B52" t="str">
        <f t="shared" si="0"/>
        <v>74635359</v>
      </c>
      <c r="C52">
        <v>74635359</v>
      </c>
      <c r="D52" t="s">
        <v>1557</v>
      </c>
      <c r="E52" t="s">
        <v>1558</v>
      </c>
      <c r="F52" t="s">
        <v>1559</v>
      </c>
      <c r="G52" s="299">
        <v>45747</v>
      </c>
      <c r="H52" t="s">
        <v>1389</v>
      </c>
      <c r="I52" t="s">
        <v>1390</v>
      </c>
      <c r="J52" t="s">
        <v>1391</v>
      </c>
      <c r="K52" t="s">
        <v>1447</v>
      </c>
      <c r="L52" t="s">
        <v>1393</v>
      </c>
      <c r="M52" t="s">
        <v>1394</v>
      </c>
      <c r="N52" t="s">
        <v>1395</v>
      </c>
      <c r="O52" t="s">
        <v>1396</v>
      </c>
      <c r="P52" t="s">
        <v>1397</v>
      </c>
      <c r="Q52" t="s">
        <v>1396</v>
      </c>
      <c r="R52" t="s">
        <v>1398</v>
      </c>
      <c r="S52" t="s">
        <v>1399</v>
      </c>
      <c r="T52" t="s">
        <v>1400</v>
      </c>
      <c r="U52" t="s">
        <v>1401</v>
      </c>
      <c r="V52" t="s">
        <v>1402</v>
      </c>
      <c r="W52" t="s">
        <v>1403</v>
      </c>
      <c r="X52">
        <v>1108140273211880</v>
      </c>
      <c r="Y52">
        <v>1849.5</v>
      </c>
      <c r="Z52" t="s">
        <v>1404</v>
      </c>
      <c r="AA52" s="305" t="str">
        <f>IF(H52="CONSTRUCCION CIVIL                                          ","Ok",_xlfn.XLOOKUP(B52,'CSRT STAFF'!B:B,'CSRT STAFF'!G:G,_xlfn.XLOOKUP(B52,'CSRT RCO'!B:B,'CSRT RCO'!G:G,"Revisar",0),0))</f>
        <v>Ok</v>
      </c>
    </row>
    <row r="53" spans="1:27">
      <c r="A53" t="s">
        <v>1385</v>
      </c>
      <c r="B53" t="str">
        <f t="shared" si="0"/>
        <v>23980920</v>
      </c>
      <c r="C53">
        <v>23980920</v>
      </c>
      <c r="D53" t="s">
        <v>1560</v>
      </c>
      <c r="E53" t="s">
        <v>1561</v>
      </c>
      <c r="F53" t="s">
        <v>1562</v>
      </c>
      <c r="G53" s="299">
        <v>45986</v>
      </c>
      <c r="H53" t="s">
        <v>1389</v>
      </c>
      <c r="I53" t="s">
        <v>1390</v>
      </c>
      <c r="J53" t="s">
        <v>1391</v>
      </c>
      <c r="K53" t="s">
        <v>1447</v>
      </c>
      <c r="L53" t="s">
        <v>1393</v>
      </c>
      <c r="M53" t="s">
        <v>1394</v>
      </c>
      <c r="N53" t="s">
        <v>1395</v>
      </c>
      <c r="O53" t="s">
        <v>1396</v>
      </c>
      <c r="P53" t="s">
        <v>1397</v>
      </c>
      <c r="Q53" t="s">
        <v>1396</v>
      </c>
      <c r="R53" t="s">
        <v>1398</v>
      </c>
      <c r="S53" t="s">
        <v>1399</v>
      </c>
      <c r="T53" t="s">
        <v>1400</v>
      </c>
      <c r="U53" t="s">
        <v>1401</v>
      </c>
      <c r="V53" t="s">
        <v>1402</v>
      </c>
      <c r="W53" t="s">
        <v>1403</v>
      </c>
      <c r="X53">
        <v>1105790233891260</v>
      </c>
      <c r="Y53">
        <v>1849.5</v>
      </c>
      <c r="Z53" t="s">
        <v>1404</v>
      </c>
      <c r="AA53" s="305" t="str">
        <f>IF(H53="CONSTRUCCION CIVIL                                          ","Ok",_xlfn.XLOOKUP(B53,'CSRT STAFF'!B:B,'CSRT STAFF'!G:G,_xlfn.XLOOKUP(B53,'CSRT RCO'!B:B,'CSRT RCO'!G:G,"Revisar",0),0))</f>
        <v>Ok</v>
      </c>
    </row>
    <row r="54" spans="1:27">
      <c r="A54" t="s">
        <v>1385</v>
      </c>
      <c r="B54" t="str">
        <f t="shared" si="0"/>
        <v>41184833</v>
      </c>
      <c r="C54">
        <v>41184833</v>
      </c>
      <c r="D54" t="s">
        <v>1563</v>
      </c>
      <c r="E54" t="s">
        <v>1564</v>
      </c>
      <c r="F54" t="s">
        <v>1565</v>
      </c>
      <c r="G54" s="299">
        <v>46038</v>
      </c>
      <c r="H54" t="s">
        <v>1389</v>
      </c>
      <c r="I54" t="s">
        <v>1390</v>
      </c>
      <c r="J54" t="s">
        <v>1391</v>
      </c>
      <c r="K54" t="s">
        <v>1434</v>
      </c>
      <c r="L54" t="s">
        <v>1393</v>
      </c>
      <c r="M54" t="s">
        <v>1394</v>
      </c>
      <c r="N54" t="s">
        <v>1395</v>
      </c>
      <c r="O54" t="s">
        <v>1396</v>
      </c>
      <c r="P54" t="s">
        <v>1397</v>
      </c>
      <c r="Q54" t="s">
        <v>1396</v>
      </c>
      <c r="R54" t="s">
        <v>1398</v>
      </c>
      <c r="S54" t="s">
        <v>1399</v>
      </c>
      <c r="T54" t="s">
        <v>1400</v>
      </c>
      <c r="U54" t="s">
        <v>1401</v>
      </c>
      <c r="V54" t="s">
        <v>1402</v>
      </c>
      <c r="W54" t="s">
        <v>1403</v>
      </c>
      <c r="X54">
        <v>1108140252912970</v>
      </c>
      <c r="Y54">
        <v>2679</v>
      </c>
      <c r="Z54" t="s">
        <v>1404</v>
      </c>
      <c r="AA54" s="305" t="str">
        <f>IF(H54="CONSTRUCCION CIVIL                                          ","Ok",_xlfn.XLOOKUP(B54,'CSRT STAFF'!B:B,'CSRT STAFF'!G:G,_xlfn.XLOOKUP(B54,'CSRT RCO'!B:B,'CSRT RCO'!G:G,"Revisar",0),0))</f>
        <v>Ok</v>
      </c>
    </row>
    <row r="55" spans="1:27">
      <c r="A55" t="s">
        <v>1385</v>
      </c>
      <c r="B55" t="str">
        <f t="shared" si="0"/>
        <v>09023925</v>
      </c>
      <c r="C55">
        <v>9023925</v>
      </c>
      <c r="D55" t="s">
        <v>1563</v>
      </c>
      <c r="E55" t="s">
        <v>1563</v>
      </c>
      <c r="F55" t="s">
        <v>1566</v>
      </c>
      <c r="G55" s="299">
        <v>45855</v>
      </c>
      <c r="H55" t="s">
        <v>1389</v>
      </c>
      <c r="I55" t="s">
        <v>1390</v>
      </c>
      <c r="J55" t="s">
        <v>1391</v>
      </c>
      <c r="K55" t="s">
        <v>1442</v>
      </c>
      <c r="L55" t="s">
        <v>1393</v>
      </c>
      <c r="M55" t="s">
        <v>1394</v>
      </c>
      <c r="N55" t="s">
        <v>1395</v>
      </c>
      <c r="O55" t="s">
        <v>1396</v>
      </c>
      <c r="P55" t="s">
        <v>1397</v>
      </c>
      <c r="Q55" t="s">
        <v>1396</v>
      </c>
      <c r="R55" t="s">
        <v>1398</v>
      </c>
      <c r="S55" t="s">
        <v>1399</v>
      </c>
      <c r="T55" t="s">
        <v>1400</v>
      </c>
      <c r="U55" t="s">
        <v>1401</v>
      </c>
      <c r="V55" t="s">
        <v>1402</v>
      </c>
      <c r="W55" t="s">
        <v>1403</v>
      </c>
      <c r="X55">
        <v>1108140241436220</v>
      </c>
      <c r="Y55">
        <v>2619</v>
      </c>
      <c r="Z55" t="s">
        <v>1404</v>
      </c>
      <c r="AA55" s="305" t="str">
        <f>IF(H55="CONSTRUCCION CIVIL                                          ","Ok",_xlfn.XLOOKUP(B55,'CSRT STAFF'!B:B,'CSRT STAFF'!G:G,_xlfn.XLOOKUP(B55,'CSRT RCO'!B:B,'CSRT RCO'!G:G,"Revisar",0),0))</f>
        <v>Ok</v>
      </c>
    </row>
    <row r="56" spans="1:27">
      <c r="A56" t="s">
        <v>1385</v>
      </c>
      <c r="B56" t="str">
        <f t="shared" si="0"/>
        <v>32957861</v>
      </c>
      <c r="C56">
        <v>32957861</v>
      </c>
      <c r="D56" t="s">
        <v>1563</v>
      </c>
      <c r="E56" t="s">
        <v>1567</v>
      </c>
      <c r="F56" t="s">
        <v>1568</v>
      </c>
      <c r="G56" s="299">
        <v>45930</v>
      </c>
      <c r="H56" t="s">
        <v>1389</v>
      </c>
      <c r="I56" t="s">
        <v>1390</v>
      </c>
      <c r="J56" t="s">
        <v>1391</v>
      </c>
      <c r="K56" t="s">
        <v>1442</v>
      </c>
      <c r="L56" t="s">
        <v>1393</v>
      </c>
      <c r="M56" t="s">
        <v>1394</v>
      </c>
      <c r="N56" t="s">
        <v>1395</v>
      </c>
      <c r="O56" t="s">
        <v>1396</v>
      </c>
      <c r="P56" t="s">
        <v>1397</v>
      </c>
      <c r="Q56" t="s">
        <v>1396</v>
      </c>
      <c r="R56" t="s">
        <v>1398</v>
      </c>
      <c r="S56" t="s">
        <v>1399</v>
      </c>
      <c r="T56" t="s">
        <v>1400</v>
      </c>
      <c r="U56" t="s">
        <v>1401</v>
      </c>
      <c r="V56" t="s">
        <v>1402</v>
      </c>
      <c r="W56" t="s">
        <v>1403</v>
      </c>
      <c r="X56">
        <v>1108140282405080</v>
      </c>
      <c r="Y56">
        <v>2619</v>
      </c>
      <c r="Z56" t="s">
        <v>1404</v>
      </c>
      <c r="AA56" s="305" t="str">
        <f>IF(H56="CONSTRUCCION CIVIL                                          ","Ok",_xlfn.XLOOKUP(B56,'CSRT STAFF'!B:B,'CSRT STAFF'!G:G,_xlfn.XLOOKUP(B56,'CSRT RCO'!B:B,'CSRT RCO'!G:G,"Revisar",0),0))</f>
        <v>Ok</v>
      </c>
    </row>
    <row r="57" spans="1:27">
      <c r="A57" t="s">
        <v>1385</v>
      </c>
      <c r="B57" t="str">
        <f t="shared" si="0"/>
        <v>47623964</v>
      </c>
      <c r="C57">
        <v>47623964</v>
      </c>
      <c r="D57" t="s">
        <v>1569</v>
      </c>
      <c r="E57" t="s">
        <v>1570</v>
      </c>
      <c r="F57" t="s">
        <v>1471</v>
      </c>
      <c r="G57" s="299">
        <v>45930</v>
      </c>
      <c r="H57" t="s">
        <v>1389</v>
      </c>
      <c r="I57" t="s">
        <v>1390</v>
      </c>
      <c r="J57" t="s">
        <v>1391</v>
      </c>
      <c r="K57" t="s">
        <v>1430</v>
      </c>
      <c r="L57" t="s">
        <v>1393</v>
      </c>
      <c r="M57" t="s">
        <v>1394</v>
      </c>
      <c r="N57" t="s">
        <v>1395</v>
      </c>
      <c r="O57" t="s">
        <v>1396</v>
      </c>
      <c r="P57" t="s">
        <v>1397</v>
      </c>
      <c r="Q57" t="s">
        <v>1396</v>
      </c>
      <c r="R57" t="s">
        <v>1398</v>
      </c>
      <c r="S57" t="s">
        <v>1399</v>
      </c>
      <c r="T57" t="s">
        <v>1400</v>
      </c>
      <c r="U57" t="s">
        <v>1401</v>
      </c>
      <c r="V57" t="s">
        <v>1402</v>
      </c>
      <c r="W57" t="s">
        <v>1403</v>
      </c>
      <c r="X57">
        <v>1108140282403630</v>
      </c>
      <c r="Y57">
        <v>2619</v>
      </c>
      <c r="Z57" t="s">
        <v>1404</v>
      </c>
      <c r="AA57" s="305" t="str">
        <f>IF(H57="CONSTRUCCION CIVIL                                          ","Ok",_xlfn.XLOOKUP(B57,'CSRT STAFF'!B:B,'CSRT STAFF'!G:G,_xlfn.XLOOKUP(B57,'CSRT RCO'!B:B,'CSRT RCO'!G:G,"Revisar",0),0))</f>
        <v>Ok</v>
      </c>
    </row>
    <row r="58" spans="1:27">
      <c r="A58" t="s">
        <v>1385</v>
      </c>
      <c r="B58" t="str">
        <f t="shared" si="0"/>
        <v>71923084</v>
      </c>
      <c r="C58">
        <v>71923084</v>
      </c>
      <c r="D58" t="s">
        <v>1571</v>
      </c>
      <c r="E58" t="s">
        <v>1572</v>
      </c>
      <c r="F58" t="s">
        <v>1573</v>
      </c>
      <c r="G58" s="299">
        <v>45978</v>
      </c>
      <c r="H58" t="s">
        <v>1389</v>
      </c>
      <c r="I58" t="s">
        <v>1390</v>
      </c>
      <c r="J58" t="s">
        <v>1391</v>
      </c>
      <c r="K58" t="s">
        <v>1442</v>
      </c>
      <c r="L58" t="s">
        <v>1393</v>
      </c>
      <c r="M58" t="s">
        <v>1394</v>
      </c>
      <c r="N58" t="s">
        <v>1395</v>
      </c>
      <c r="O58" t="s">
        <v>1396</v>
      </c>
      <c r="P58" t="s">
        <v>1397</v>
      </c>
      <c r="Q58" t="s">
        <v>1396</v>
      </c>
      <c r="R58" t="s">
        <v>1398</v>
      </c>
      <c r="S58" t="s">
        <v>1399</v>
      </c>
      <c r="T58" t="s">
        <v>1400</v>
      </c>
      <c r="U58" t="s">
        <v>1401</v>
      </c>
      <c r="V58" t="s">
        <v>1402</v>
      </c>
      <c r="W58" t="s">
        <v>1418</v>
      </c>
      <c r="X58">
        <v>19102575141051</v>
      </c>
      <c r="Y58">
        <v>2619</v>
      </c>
      <c r="Z58" t="s">
        <v>1404</v>
      </c>
      <c r="AA58" s="305" t="str">
        <f>IF(H58="CONSTRUCCION CIVIL                                          ","Ok",_xlfn.XLOOKUP(B58,'CSRT STAFF'!B:B,'CSRT STAFF'!G:G,_xlfn.XLOOKUP(B58,'CSRT RCO'!B:B,'CSRT RCO'!G:G,"Revisar",0),0))</f>
        <v>Ok</v>
      </c>
    </row>
    <row r="59" spans="1:27">
      <c r="A59" t="s">
        <v>1385</v>
      </c>
      <c r="B59" t="str">
        <f t="shared" si="0"/>
        <v>46630143</v>
      </c>
      <c r="C59">
        <v>46630143</v>
      </c>
      <c r="D59" t="s">
        <v>1571</v>
      </c>
      <c r="E59" t="s">
        <v>1572</v>
      </c>
      <c r="F59" t="s">
        <v>1574</v>
      </c>
      <c r="G59" s="299">
        <v>45685</v>
      </c>
      <c r="H59" t="s">
        <v>1389</v>
      </c>
      <c r="I59" t="s">
        <v>1390</v>
      </c>
      <c r="J59" t="s">
        <v>1391</v>
      </c>
      <c r="K59" t="s">
        <v>1442</v>
      </c>
      <c r="L59" t="s">
        <v>1393</v>
      </c>
      <c r="M59" t="s">
        <v>1394</v>
      </c>
      <c r="N59" t="s">
        <v>1395</v>
      </c>
      <c r="O59" t="s">
        <v>1396</v>
      </c>
      <c r="P59" t="s">
        <v>1397</v>
      </c>
      <c r="Q59" t="s">
        <v>1396</v>
      </c>
      <c r="R59" t="s">
        <v>1398</v>
      </c>
      <c r="S59" t="s">
        <v>1399</v>
      </c>
      <c r="T59" t="s">
        <v>1400</v>
      </c>
      <c r="U59" t="s">
        <v>1401</v>
      </c>
      <c r="V59" t="s">
        <v>1402</v>
      </c>
      <c r="W59" t="s">
        <v>1403</v>
      </c>
      <c r="X59">
        <v>1101430200564280</v>
      </c>
      <c r="Y59">
        <v>2619</v>
      </c>
      <c r="Z59" t="s">
        <v>1404</v>
      </c>
      <c r="AA59" s="305" t="str">
        <f>IF(H59="CONSTRUCCION CIVIL                                          ","Ok",_xlfn.XLOOKUP(B59,'CSRT STAFF'!B:B,'CSRT STAFF'!G:G,_xlfn.XLOOKUP(B59,'CSRT RCO'!B:B,'CSRT RCO'!G:G,"Revisar",0),0))</f>
        <v>Ok</v>
      </c>
    </row>
    <row r="60" spans="1:27">
      <c r="A60" t="s">
        <v>1385</v>
      </c>
      <c r="B60" t="str">
        <f t="shared" si="0"/>
        <v>71819038</v>
      </c>
      <c r="C60">
        <v>71819038</v>
      </c>
      <c r="D60" t="s">
        <v>1575</v>
      </c>
      <c r="E60" t="s">
        <v>1576</v>
      </c>
      <c r="F60" t="s">
        <v>1577</v>
      </c>
      <c r="G60" s="299">
        <v>45982</v>
      </c>
      <c r="H60" t="s">
        <v>1389</v>
      </c>
      <c r="I60" t="s">
        <v>1390</v>
      </c>
      <c r="J60" t="s">
        <v>1391</v>
      </c>
      <c r="K60" t="s">
        <v>1426</v>
      </c>
      <c r="L60" t="s">
        <v>1393</v>
      </c>
      <c r="M60" t="s">
        <v>1394</v>
      </c>
      <c r="N60" t="s">
        <v>1395</v>
      </c>
      <c r="O60" t="s">
        <v>1396</v>
      </c>
      <c r="P60" t="s">
        <v>1397</v>
      </c>
      <c r="Q60" t="s">
        <v>1396</v>
      </c>
      <c r="R60" t="s">
        <v>1398</v>
      </c>
      <c r="S60" t="s">
        <v>1399</v>
      </c>
      <c r="T60" t="s">
        <v>1400</v>
      </c>
      <c r="U60" t="s">
        <v>1401</v>
      </c>
      <c r="V60" t="s">
        <v>1402</v>
      </c>
      <c r="W60" t="s">
        <v>1403</v>
      </c>
      <c r="X60">
        <v>1108140285711550</v>
      </c>
      <c r="Y60">
        <v>2055</v>
      </c>
      <c r="Z60" t="s">
        <v>1404</v>
      </c>
      <c r="AA60" s="305" t="str">
        <f>IF(H60="CONSTRUCCION CIVIL                                          ","Ok",_xlfn.XLOOKUP(B60,'CSRT STAFF'!B:B,'CSRT STAFF'!G:G,_xlfn.XLOOKUP(B60,'CSRT RCO'!B:B,'CSRT RCO'!G:G,"Revisar",0),0))</f>
        <v>Ok</v>
      </c>
    </row>
    <row r="61" spans="1:27">
      <c r="A61" t="s">
        <v>1385</v>
      </c>
      <c r="B61" t="str">
        <f t="shared" si="0"/>
        <v>73080830</v>
      </c>
      <c r="C61">
        <v>73080830</v>
      </c>
      <c r="D61" t="s">
        <v>1578</v>
      </c>
      <c r="E61" t="s">
        <v>1579</v>
      </c>
      <c r="F61" t="s">
        <v>1580</v>
      </c>
      <c r="G61" s="299">
        <v>45677</v>
      </c>
      <c r="H61" t="s">
        <v>1389</v>
      </c>
      <c r="I61" t="s">
        <v>1390</v>
      </c>
      <c r="J61" t="s">
        <v>1391</v>
      </c>
      <c r="K61" t="s">
        <v>1447</v>
      </c>
      <c r="L61" t="s">
        <v>1393</v>
      </c>
      <c r="M61" t="s">
        <v>1394</v>
      </c>
      <c r="N61" t="s">
        <v>1395</v>
      </c>
      <c r="O61" t="s">
        <v>1396</v>
      </c>
      <c r="P61" t="s">
        <v>1397</v>
      </c>
      <c r="Q61" t="s">
        <v>1396</v>
      </c>
      <c r="R61" t="s">
        <v>1398</v>
      </c>
      <c r="S61" t="s">
        <v>1399</v>
      </c>
      <c r="T61" t="s">
        <v>1400</v>
      </c>
      <c r="U61" t="s">
        <v>1401</v>
      </c>
      <c r="V61" t="s">
        <v>1402</v>
      </c>
      <c r="W61" t="s">
        <v>1418</v>
      </c>
      <c r="X61">
        <v>28503555248025</v>
      </c>
      <c r="Y61">
        <v>2055</v>
      </c>
      <c r="Z61" t="s">
        <v>1404</v>
      </c>
      <c r="AA61" s="305" t="str">
        <f>IF(H61="CONSTRUCCION CIVIL                                          ","Ok",_xlfn.XLOOKUP(B61,'CSRT STAFF'!B:B,'CSRT STAFF'!G:G,_xlfn.XLOOKUP(B61,'CSRT RCO'!B:B,'CSRT RCO'!G:G,"Revisar",0),0))</f>
        <v>Ok</v>
      </c>
    </row>
    <row r="62" spans="1:27">
      <c r="A62" t="s">
        <v>1385</v>
      </c>
      <c r="B62" t="str">
        <f t="shared" si="0"/>
        <v>74620427</v>
      </c>
      <c r="C62">
        <v>74620427</v>
      </c>
      <c r="D62" t="s">
        <v>1578</v>
      </c>
      <c r="E62" t="s">
        <v>1581</v>
      </c>
      <c r="F62" t="s">
        <v>1582</v>
      </c>
      <c r="G62" s="299">
        <v>45951</v>
      </c>
      <c r="H62" t="s">
        <v>1389</v>
      </c>
      <c r="I62" t="s">
        <v>1390</v>
      </c>
      <c r="J62" t="s">
        <v>1391</v>
      </c>
      <c r="K62" t="s">
        <v>1447</v>
      </c>
      <c r="L62" t="s">
        <v>1393</v>
      </c>
      <c r="M62" t="s">
        <v>1394</v>
      </c>
      <c r="N62" t="s">
        <v>1395</v>
      </c>
      <c r="O62" t="s">
        <v>1396</v>
      </c>
      <c r="P62" t="s">
        <v>1397</v>
      </c>
      <c r="Q62" t="s">
        <v>1396</v>
      </c>
      <c r="R62" t="s">
        <v>1398</v>
      </c>
      <c r="S62" t="s">
        <v>1399</v>
      </c>
      <c r="T62" t="s">
        <v>1400</v>
      </c>
      <c r="U62" t="s">
        <v>1401</v>
      </c>
      <c r="V62" t="s">
        <v>1402</v>
      </c>
      <c r="W62" t="s">
        <v>1403</v>
      </c>
      <c r="X62">
        <v>1108140283616390</v>
      </c>
      <c r="Y62">
        <v>1849.5</v>
      </c>
      <c r="Z62" t="s">
        <v>1404</v>
      </c>
      <c r="AA62" s="305" t="str">
        <f>IF(H62="CONSTRUCCION CIVIL                                          ","Ok",_xlfn.XLOOKUP(B62,'CSRT STAFF'!B:B,'CSRT STAFF'!G:G,_xlfn.XLOOKUP(B62,'CSRT RCO'!B:B,'CSRT RCO'!G:G,"Revisar",0),0))</f>
        <v>Ok</v>
      </c>
    </row>
    <row r="63" spans="1:27">
      <c r="A63" t="s">
        <v>1385</v>
      </c>
      <c r="B63" t="str">
        <f t="shared" si="0"/>
        <v>77420354</v>
      </c>
      <c r="C63">
        <v>77420354</v>
      </c>
      <c r="D63" t="s">
        <v>1583</v>
      </c>
      <c r="E63" t="s">
        <v>1584</v>
      </c>
      <c r="F63" t="s">
        <v>1585</v>
      </c>
      <c r="G63" s="299">
        <v>45947</v>
      </c>
      <c r="H63" t="s">
        <v>1407</v>
      </c>
      <c r="I63" t="s">
        <v>1408</v>
      </c>
      <c r="J63" t="s">
        <v>1409</v>
      </c>
      <c r="K63" t="s">
        <v>1430</v>
      </c>
      <c r="L63" t="s">
        <v>1393</v>
      </c>
      <c r="M63" t="s">
        <v>1394</v>
      </c>
      <c r="N63" t="s">
        <v>1395</v>
      </c>
      <c r="O63" t="s">
        <v>1396</v>
      </c>
      <c r="P63" t="s">
        <v>1397</v>
      </c>
      <c r="Q63" t="s">
        <v>1396</v>
      </c>
      <c r="R63" t="s">
        <v>1398</v>
      </c>
      <c r="S63" t="s">
        <v>1399</v>
      </c>
      <c r="T63" t="s">
        <v>1411</v>
      </c>
      <c r="U63" t="s">
        <v>1401</v>
      </c>
      <c r="V63" t="s">
        <v>1412</v>
      </c>
      <c r="W63" t="s">
        <v>1403</v>
      </c>
      <c r="X63">
        <v>1108140283101050</v>
      </c>
      <c r="Y63">
        <v>3200</v>
      </c>
      <c r="Z63" t="s">
        <v>1404</v>
      </c>
      <c r="AA63" s="305" t="str">
        <f>IF(H63="CONSTRUCCION CIVIL                                          ","Ok",_xlfn.XLOOKUP(B63,'CSRT STAFF'!B:B,'CSRT STAFF'!G:G,_xlfn.XLOOKUP(B63,'CSRT RCO'!B:B,'CSRT RCO'!G:G,"Revisar",0),0))</f>
        <v>Revisar</v>
      </c>
    </row>
    <row r="64" spans="1:27">
      <c r="A64" t="s">
        <v>1385</v>
      </c>
      <c r="B64" t="str">
        <f t="shared" si="0"/>
        <v>09682018</v>
      </c>
      <c r="C64">
        <v>9682018</v>
      </c>
      <c r="D64" t="s">
        <v>1583</v>
      </c>
      <c r="E64" t="s">
        <v>1586</v>
      </c>
      <c r="F64" t="s">
        <v>1587</v>
      </c>
      <c r="G64" s="299">
        <v>45918</v>
      </c>
      <c r="H64" t="s">
        <v>1389</v>
      </c>
      <c r="I64" t="s">
        <v>1390</v>
      </c>
      <c r="J64" t="s">
        <v>1391</v>
      </c>
      <c r="K64" t="s">
        <v>1442</v>
      </c>
      <c r="L64" t="s">
        <v>1393</v>
      </c>
      <c r="M64" t="s">
        <v>1394</v>
      </c>
      <c r="N64" t="s">
        <v>1395</v>
      </c>
      <c r="O64" t="s">
        <v>1396</v>
      </c>
      <c r="P64" t="s">
        <v>1397</v>
      </c>
      <c r="Q64" t="s">
        <v>1396</v>
      </c>
      <c r="R64" t="s">
        <v>1398</v>
      </c>
      <c r="S64" t="s">
        <v>1399</v>
      </c>
      <c r="T64" t="s">
        <v>1400</v>
      </c>
      <c r="U64" t="s">
        <v>1401</v>
      </c>
      <c r="V64" t="s">
        <v>1402</v>
      </c>
      <c r="W64" t="s">
        <v>1418</v>
      </c>
      <c r="X64">
        <v>2.1941959341950202E+17</v>
      </c>
      <c r="Y64">
        <v>2619</v>
      </c>
      <c r="Z64" t="s">
        <v>1404</v>
      </c>
      <c r="AA64" s="305" t="str">
        <f>IF(H64="CONSTRUCCION CIVIL                                          ","Ok",_xlfn.XLOOKUP(B64,'CSRT STAFF'!B:B,'CSRT STAFF'!G:G,_xlfn.XLOOKUP(B64,'CSRT RCO'!B:B,'CSRT RCO'!G:G,"Revisar",0),0))</f>
        <v>Ok</v>
      </c>
    </row>
    <row r="65" spans="1:27">
      <c r="A65" t="s">
        <v>1385</v>
      </c>
      <c r="B65" t="str">
        <f t="shared" si="0"/>
        <v>44049567</v>
      </c>
      <c r="C65">
        <v>44049567</v>
      </c>
      <c r="D65" t="s">
        <v>1583</v>
      </c>
      <c r="E65" t="s">
        <v>1588</v>
      </c>
      <c r="F65" t="s">
        <v>1589</v>
      </c>
      <c r="G65" s="299">
        <v>45938</v>
      </c>
      <c r="H65" t="s">
        <v>1389</v>
      </c>
      <c r="I65" t="s">
        <v>1390</v>
      </c>
      <c r="J65" t="s">
        <v>1391</v>
      </c>
      <c r="K65" t="s">
        <v>1434</v>
      </c>
      <c r="L65" t="s">
        <v>1590</v>
      </c>
      <c r="M65" t="s">
        <v>1394</v>
      </c>
      <c r="N65" t="s">
        <v>1395</v>
      </c>
      <c r="O65" t="s">
        <v>1396</v>
      </c>
      <c r="P65" t="s">
        <v>1397</v>
      </c>
      <c r="Q65" t="s">
        <v>1396</v>
      </c>
      <c r="R65" t="s">
        <v>1398</v>
      </c>
      <c r="S65" t="s">
        <v>1399</v>
      </c>
      <c r="T65" t="s">
        <v>1400</v>
      </c>
      <c r="U65" t="s">
        <v>1401</v>
      </c>
      <c r="V65" t="s">
        <v>1402</v>
      </c>
      <c r="W65" t="s">
        <v>1418</v>
      </c>
      <c r="X65">
        <v>38004917272002</v>
      </c>
      <c r="Y65">
        <v>2619</v>
      </c>
      <c r="Z65" t="s">
        <v>1404</v>
      </c>
      <c r="AA65" s="305" t="str">
        <f>IF(H65="CONSTRUCCION CIVIL                                          ","Ok",_xlfn.XLOOKUP(B65,'CSRT STAFF'!B:B,'CSRT STAFF'!G:G,_xlfn.XLOOKUP(B65,'CSRT RCO'!B:B,'CSRT RCO'!G:G,"Revisar",0),0))</f>
        <v>Ok</v>
      </c>
    </row>
    <row r="66" spans="1:27">
      <c r="A66" t="s">
        <v>1385</v>
      </c>
      <c r="B66" t="str">
        <f t="shared" si="0"/>
        <v>71769678</v>
      </c>
      <c r="C66">
        <v>71769678</v>
      </c>
      <c r="D66" t="s">
        <v>1591</v>
      </c>
      <c r="E66" t="s">
        <v>1592</v>
      </c>
      <c r="F66" t="s">
        <v>1593</v>
      </c>
      <c r="G66" s="299">
        <v>46042</v>
      </c>
      <c r="H66" t="s">
        <v>1389</v>
      </c>
      <c r="I66" t="s">
        <v>1390</v>
      </c>
      <c r="J66" t="s">
        <v>1391</v>
      </c>
      <c r="K66" t="s">
        <v>1489</v>
      </c>
      <c r="L66" t="s">
        <v>1393</v>
      </c>
      <c r="M66" t="s">
        <v>1394</v>
      </c>
      <c r="N66" t="s">
        <v>1395</v>
      </c>
      <c r="O66" t="s">
        <v>1396</v>
      </c>
      <c r="P66" t="s">
        <v>1397</v>
      </c>
      <c r="Q66" t="s">
        <v>1396</v>
      </c>
      <c r="R66" t="s">
        <v>1398</v>
      </c>
      <c r="S66" t="s">
        <v>1399</v>
      </c>
      <c r="T66" t="s">
        <v>1400</v>
      </c>
      <c r="U66" t="s">
        <v>1401</v>
      </c>
      <c r="V66" t="s">
        <v>1402</v>
      </c>
      <c r="W66" t="s">
        <v>1418</v>
      </c>
      <c r="X66">
        <v>19102398147069</v>
      </c>
      <c r="Y66">
        <v>2679</v>
      </c>
      <c r="Z66" t="s">
        <v>1404</v>
      </c>
      <c r="AA66" s="305" t="str">
        <f>IF(H66="CONSTRUCCION CIVIL                                          ","Ok",_xlfn.XLOOKUP(B66,'CSRT STAFF'!B:B,'CSRT STAFF'!G:G,_xlfn.XLOOKUP(B66,'CSRT RCO'!B:B,'CSRT RCO'!G:G,"Revisar",0),0))</f>
        <v>Ok</v>
      </c>
    </row>
    <row r="67" spans="1:27">
      <c r="A67" t="s">
        <v>1385</v>
      </c>
      <c r="B67" t="str">
        <f t="shared" ref="B67:B130" si="1">IF(A67="L.E / DNI         ",TEXT(C67,"00000000"),TEXT(C67,"000000000"))</f>
        <v>10051714</v>
      </c>
      <c r="C67">
        <v>10051714</v>
      </c>
      <c r="D67" t="s">
        <v>1594</v>
      </c>
      <c r="E67" t="s">
        <v>1595</v>
      </c>
      <c r="F67" t="s">
        <v>1596</v>
      </c>
      <c r="G67" s="299">
        <v>45731</v>
      </c>
      <c r="H67" t="s">
        <v>1389</v>
      </c>
      <c r="I67" t="s">
        <v>1390</v>
      </c>
      <c r="J67" t="s">
        <v>1391</v>
      </c>
      <c r="K67" t="s">
        <v>1442</v>
      </c>
      <c r="L67" t="s">
        <v>1393</v>
      </c>
      <c r="M67" t="s">
        <v>1394</v>
      </c>
      <c r="N67" t="s">
        <v>1395</v>
      </c>
      <c r="O67" t="s">
        <v>1396</v>
      </c>
      <c r="P67" t="s">
        <v>1397</v>
      </c>
      <c r="Q67" t="s">
        <v>1396</v>
      </c>
      <c r="R67" t="s">
        <v>1398</v>
      </c>
      <c r="S67" t="s">
        <v>1399</v>
      </c>
      <c r="T67" t="s">
        <v>1400</v>
      </c>
      <c r="U67" t="s">
        <v>1401</v>
      </c>
      <c r="V67" t="s">
        <v>1402</v>
      </c>
      <c r="W67" t="s">
        <v>1597</v>
      </c>
      <c r="X67">
        <v>8016907636</v>
      </c>
      <c r="Y67">
        <v>2619</v>
      </c>
      <c r="Z67" t="s">
        <v>1404</v>
      </c>
      <c r="AA67" s="305" t="str">
        <f>IF(H67="CONSTRUCCION CIVIL                                          ","Ok",_xlfn.XLOOKUP(B67,'CSRT STAFF'!B:B,'CSRT STAFF'!G:G,_xlfn.XLOOKUP(B67,'CSRT RCO'!B:B,'CSRT RCO'!G:G,"Revisar",0),0))</f>
        <v>Ok</v>
      </c>
    </row>
    <row r="68" spans="1:27">
      <c r="A68" t="s">
        <v>1385</v>
      </c>
      <c r="B68" t="str">
        <f t="shared" si="1"/>
        <v>74697234</v>
      </c>
      <c r="C68">
        <v>74697234</v>
      </c>
      <c r="D68" t="s">
        <v>1598</v>
      </c>
      <c r="E68" t="s">
        <v>1542</v>
      </c>
      <c r="F68" t="s">
        <v>1599</v>
      </c>
      <c r="G68" s="299">
        <v>46042</v>
      </c>
      <c r="H68" t="s">
        <v>1389</v>
      </c>
      <c r="I68" t="s">
        <v>1390</v>
      </c>
      <c r="J68" t="s">
        <v>1391</v>
      </c>
      <c r="K68" t="s">
        <v>1434</v>
      </c>
      <c r="L68" t="s">
        <v>1393</v>
      </c>
      <c r="M68" t="s">
        <v>1394</v>
      </c>
      <c r="N68" t="s">
        <v>1395</v>
      </c>
      <c r="O68" t="s">
        <v>1396</v>
      </c>
      <c r="P68" t="s">
        <v>1397</v>
      </c>
      <c r="Q68" t="s">
        <v>1396</v>
      </c>
      <c r="R68" t="s">
        <v>1398</v>
      </c>
      <c r="S68" t="s">
        <v>1399</v>
      </c>
      <c r="T68" t="s">
        <v>1400</v>
      </c>
      <c r="U68" t="s">
        <v>1401</v>
      </c>
      <c r="V68" t="s">
        <v>1402</v>
      </c>
      <c r="W68" t="s">
        <v>1403</v>
      </c>
      <c r="X68">
        <v>1100570237339410</v>
      </c>
      <c r="Y68">
        <v>2679</v>
      </c>
      <c r="Z68" t="s">
        <v>1404</v>
      </c>
      <c r="AA68" s="305" t="str">
        <f>IF(H68="CONSTRUCCION CIVIL                                          ","Ok",_xlfn.XLOOKUP(B68,'CSRT STAFF'!B:B,'CSRT STAFF'!G:G,_xlfn.XLOOKUP(B68,'CSRT RCO'!B:B,'CSRT RCO'!G:G,"Revisar",0),0))</f>
        <v>Ok</v>
      </c>
    </row>
    <row r="69" spans="1:27">
      <c r="A69" t="s">
        <v>1385</v>
      </c>
      <c r="B69" t="str">
        <f t="shared" si="1"/>
        <v>04433470</v>
      </c>
      <c r="C69">
        <v>4433470</v>
      </c>
      <c r="D69" t="s">
        <v>1600</v>
      </c>
      <c r="E69" t="s">
        <v>1601</v>
      </c>
      <c r="F69" t="s">
        <v>1602</v>
      </c>
      <c r="G69" s="299">
        <v>45624</v>
      </c>
      <c r="H69" t="s">
        <v>1389</v>
      </c>
      <c r="I69" t="s">
        <v>1390</v>
      </c>
      <c r="J69" t="s">
        <v>1391</v>
      </c>
      <c r="K69" t="s">
        <v>1603</v>
      </c>
      <c r="L69" t="s">
        <v>1393</v>
      </c>
      <c r="M69" t="s">
        <v>1394</v>
      </c>
      <c r="N69" t="s">
        <v>1395</v>
      </c>
      <c r="O69" t="s">
        <v>1396</v>
      </c>
      <c r="P69" t="s">
        <v>1397</v>
      </c>
      <c r="Q69" t="s">
        <v>1396</v>
      </c>
      <c r="R69" t="s">
        <v>1398</v>
      </c>
      <c r="S69" t="s">
        <v>1399</v>
      </c>
      <c r="T69" t="s">
        <v>1400</v>
      </c>
      <c r="U69" t="s">
        <v>1401</v>
      </c>
      <c r="V69" t="s">
        <v>1402</v>
      </c>
      <c r="W69" t="s">
        <v>1418</v>
      </c>
      <c r="X69">
        <v>43000168641057</v>
      </c>
      <c r="Y69">
        <v>2619</v>
      </c>
      <c r="Z69" t="s">
        <v>1404</v>
      </c>
      <c r="AA69" s="305" t="str">
        <f>IF(H69="CONSTRUCCION CIVIL                                          ","Ok",_xlfn.XLOOKUP(B69,'CSRT STAFF'!B:B,'CSRT STAFF'!G:G,_xlfn.XLOOKUP(B69,'CSRT RCO'!B:B,'CSRT RCO'!G:G,"Revisar",0),0))</f>
        <v>Ok</v>
      </c>
    </row>
    <row r="70" spans="1:27">
      <c r="A70" t="s">
        <v>1385</v>
      </c>
      <c r="B70" t="str">
        <f t="shared" si="1"/>
        <v>46907802</v>
      </c>
      <c r="C70">
        <v>46907802</v>
      </c>
      <c r="D70" t="s">
        <v>1604</v>
      </c>
      <c r="E70" t="s">
        <v>1605</v>
      </c>
      <c r="F70" t="s">
        <v>1606</v>
      </c>
      <c r="G70" s="299">
        <v>46042</v>
      </c>
      <c r="H70" t="s">
        <v>1389</v>
      </c>
      <c r="I70" t="s">
        <v>1390</v>
      </c>
      <c r="J70" t="s">
        <v>1391</v>
      </c>
      <c r="K70" t="s">
        <v>1447</v>
      </c>
      <c r="L70" t="s">
        <v>1393</v>
      </c>
      <c r="M70" t="s">
        <v>1394</v>
      </c>
      <c r="N70" t="s">
        <v>1395</v>
      </c>
      <c r="O70" t="s">
        <v>1396</v>
      </c>
      <c r="P70" t="s">
        <v>1397</v>
      </c>
      <c r="Q70" t="s">
        <v>1396</v>
      </c>
      <c r="R70" t="s">
        <v>1398</v>
      </c>
      <c r="S70" t="s">
        <v>1399</v>
      </c>
      <c r="T70" t="s">
        <v>1400</v>
      </c>
      <c r="U70" t="s">
        <v>1401</v>
      </c>
      <c r="V70" t="s">
        <v>1402</v>
      </c>
      <c r="W70" t="s">
        <v>1418</v>
      </c>
      <c r="X70">
        <v>54005461643035</v>
      </c>
      <c r="Y70">
        <v>1884</v>
      </c>
      <c r="Z70" t="s">
        <v>1404</v>
      </c>
      <c r="AA70" s="305" t="str">
        <f>IF(H70="CONSTRUCCION CIVIL                                          ","Ok",_xlfn.XLOOKUP(B70,'CSRT STAFF'!B:B,'CSRT STAFF'!G:G,_xlfn.XLOOKUP(B70,'CSRT RCO'!B:B,'CSRT RCO'!G:G,"Revisar",0),0))</f>
        <v>Ok</v>
      </c>
    </row>
    <row r="71" spans="1:27">
      <c r="A71" t="s">
        <v>1385</v>
      </c>
      <c r="B71" t="str">
        <f t="shared" si="1"/>
        <v>45917823</v>
      </c>
      <c r="C71">
        <v>45917823</v>
      </c>
      <c r="D71" t="s">
        <v>1607</v>
      </c>
      <c r="E71" t="s">
        <v>1608</v>
      </c>
      <c r="F71" t="s">
        <v>1609</v>
      </c>
      <c r="G71" s="299">
        <v>45279</v>
      </c>
      <c r="H71" t="s">
        <v>1407</v>
      </c>
      <c r="I71" t="s">
        <v>1408</v>
      </c>
      <c r="J71" t="s">
        <v>1409</v>
      </c>
      <c r="K71" t="s">
        <v>1610</v>
      </c>
      <c r="L71" t="s">
        <v>1439</v>
      </c>
      <c r="M71" t="s">
        <v>1394</v>
      </c>
      <c r="N71" t="s">
        <v>1395</v>
      </c>
      <c r="O71" t="s">
        <v>1396</v>
      </c>
      <c r="P71" t="s">
        <v>1397</v>
      </c>
      <c r="Q71" t="s">
        <v>1396</v>
      </c>
      <c r="R71" t="s">
        <v>1398</v>
      </c>
      <c r="S71" t="s">
        <v>1399</v>
      </c>
      <c r="T71" t="s">
        <v>1411</v>
      </c>
      <c r="U71" t="s">
        <v>1401</v>
      </c>
      <c r="V71" t="s">
        <v>1412</v>
      </c>
      <c r="W71" t="s">
        <v>1403</v>
      </c>
      <c r="X71">
        <v>1108270200551970</v>
      </c>
      <c r="Y71">
        <v>8000</v>
      </c>
      <c r="Z71" t="s">
        <v>1404</v>
      </c>
      <c r="AA71" s="305">
        <f>IF(H71="CONSTRUCCION CIVIL                                          ","Ok",_xlfn.XLOOKUP(B71,'CSRT STAFF'!B:B,'CSRT STAFF'!G:G,_xlfn.XLOOKUP(B71,'CSRT RCO'!B:B,'CSRT RCO'!G:G,"Revisar",0),0))</f>
        <v>45279</v>
      </c>
    </row>
    <row r="72" spans="1:27">
      <c r="A72" t="s">
        <v>1385</v>
      </c>
      <c r="B72" t="str">
        <f t="shared" si="1"/>
        <v>40113923</v>
      </c>
      <c r="C72">
        <v>40113923</v>
      </c>
      <c r="D72" t="s">
        <v>1611</v>
      </c>
      <c r="E72" t="s">
        <v>1581</v>
      </c>
      <c r="F72" t="s">
        <v>1612</v>
      </c>
      <c r="G72" s="299">
        <v>45922</v>
      </c>
      <c r="H72" t="s">
        <v>1389</v>
      </c>
      <c r="I72" t="s">
        <v>1390</v>
      </c>
      <c r="J72" t="s">
        <v>1391</v>
      </c>
      <c r="K72" t="s">
        <v>1447</v>
      </c>
      <c r="L72" t="s">
        <v>1613</v>
      </c>
      <c r="M72" t="s">
        <v>1394</v>
      </c>
      <c r="N72" t="s">
        <v>1395</v>
      </c>
      <c r="O72" t="s">
        <v>1396</v>
      </c>
      <c r="P72" t="s">
        <v>1397</v>
      </c>
      <c r="Q72" t="s">
        <v>1396</v>
      </c>
      <c r="R72" t="s">
        <v>1398</v>
      </c>
      <c r="S72" t="s">
        <v>1399</v>
      </c>
      <c r="T72" t="s">
        <v>1400</v>
      </c>
      <c r="U72" t="s">
        <v>1401</v>
      </c>
      <c r="V72" t="s">
        <v>1402</v>
      </c>
      <c r="W72" t="s">
        <v>1403</v>
      </c>
      <c r="X72">
        <v>1108140281986500</v>
      </c>
      <c r="Y72">
        <v>1849.5</v>
      </c>
      <c r="Z72" t="s">
        <v>1404</v>
      </c>
      <c r="AA72" s="305" t="str">
        <f>IF(H72="CONSTRUCCION CIVIL                                          ","Ok",_xlfn.XLOOKUP(B72,'CSRT STAFF'!B:B,'CSRT STAFF'!G:G,_xlfn.XLOOKUP(B72,'CSRT RCO'!B:B,'CSRT RCO'!G:G,"Revisar",0),0))</f>
        <v>Ok</v>
      </c>
    </row>
    <row r="73" spans="1:27">
      <c r="A73" t="s">
        <v>1385</v>
      </c>
      <c r="B73" t="str">
        <f t="shared" si="1"/>
        <v>03689683</v>
      </c>
      <c r="C73">
        <v>3689683</v>
      </c>
      <c r="D73" t="s">
        <v>1614</v>
      </c>
      <c r="E73" t="s">
        <v>1615</v>
      </c>
      <c r="F73" t="s">
        <v>1616</v>
      </c>
      <c r="G73" s="299">
        <v>45688</v>
      </c>
      <c r="H73" t="s">
        <v>1407</v>
      </c>
      <c r="I73" t="s">
        <v>1408</v>
      </c>
      <c r="J73" t="s">
        <v>1409</v>
      </c>
      <c r="K73" t="s">
        <v>1617</v>
      </c>
      <c r="L73" t="s">
        <v>1393</v>
      </c>
      <c r="M73" t="s">
        <v>1394</v>
      </c>
      <c r="N73" t="s">
        <v>1395</v>
      </c>
      <c r="O73" t="s">
        <v>1396</v>
      </c>
      <c r="P73" t="s">
        <v>1397</v>
      </c>
      <c r="Q73" t="s">
        <v>1396</v>
      </c>
      <c r="R73" t="s">
        <v>1398</v>
      </c>
      <c r="S73" t="s">
        <v>1399</v>
      </c>
      <c r="T73" t="s">
        <v>1411</v>
      </c>
      <c r="U73" t="s">
        <v>1401</v>
      </c>
      <c r="V73" t="s">
        <v>1412</v>
      </c>
      <c r="W73" t="s">
        <v>1443</v>
      </c>
      <c r="X73">
        <v>7323412965799</v>
      </c>
      <c r="Y73">
        <v>1800</v>
      </c>
      <c r="Z73" t="s">
        <v>1404</v>
      </c>
      <c r="AA73" s="305">
        <f>IF(H73="CONSTRUCCION CIVIL                                          ","Ok",_xlfn.XLOOKUP(B73,'CSRT STAFF'!B:B,'CSRT STAFF'!G:G,_xlfn.XLOOKUP(B73,'CSRT RCO'!B:B,'CSRT RCO'!G:G,"Revisar",0),0))</f>
        <v>45688</v>
      </c>
    </row>
    <row r="74" spans="1:27">
      <c r="A74" t="s">
        <v>1385</v>
      </c>
      <c r="B74" t="str">
        <f t="shared" si="1"/>
        <v>43935996</v>
      </c>
      <c r="C74">
        <v>43935996</v>
      </c>
      <c r="D74" t="s">
        <v>1614</v>
      </c>
      <c r="E74" t="s">
        <v>1618</v>
      </c>
      <c r="F74" t="s">
        <v>1619</v>
      </c>
      <c r="G74" s="299">
        <v>45545</v>
      </c>
      <c r="H74" t="s">
        <v>1407</v>
      </c>
      <c r="I74" t="s">
        <v>1408</v>
      </c>
      <c r="J74" t="s">
        <v>1409</v>
      </c>
      <c r="K74" t="s">
        <v>1620</v>
      </c>
      <c r="L74" t="s">
        <v>1439</v>
      </c>
      <c r="M74" t="s">
        <v>1394</v>
      </c>
      <c r="N74" t="s">
        <v>1395</v>
      </c>
      <c r="O74" t="s">
        <v>1396</v>
      </c>
      <c r="P74" t="s">
        <v>1397</v>
      </c>
      <c r="Q74" t="s">
        <v>1396</v>
      </c>
      <c r="R74" t="s">
        <v>1398</v>
      </c>
      <c r="S74" t="s">
        <v>1399</v>
      </c>
      <c r="T74" t="s">
        <v>1411</v>
      </c>
      <c r="U74" t="s">
        <v>1401</v>
      </c>
      <c r="V74" t="s">
        <v>1412</v>
      </c>
      <c r="W74" t="s">
        <v>1403</v>
      </c>
      <c r="X74">
        <v>1101940200488930</v>
      </c>
      <c r="Y74">
        <v>11000</v>
      </c>
      <c r="Z74" t="s">
        <v>1404</v>
      </c>
      <c r="AA74" s="305">
        <f>IF(H74="CONSTRUCCION CIVIL                                          ","Ok",_xlfn.XLOOKUP(B74,'CSRT STAFF'!B:B,'CSRT STAFF'!G:G,_xlfn.XLOOKUP(B74,'CSRT RCO'!B:B,'CSRT RCO'!G:G,"Revisar",0),0))</f>
        <v>45545</v>
      </c>
    </row>
    <row r="75" spans="1:27">
      <c r="A75" t="s">
        <v>1385</v>
      </c>
      <c r="B75" t="str">
        <f t="shared" si="1"/>
        <v>46127028</v>
      </c>
      <c r="C75">
        <v>46127028</v>
      </c>
      <c r="D75" t="s">
        <v>1621</v>
      </c>
      <c r="E75" t="s">
        <v>1487</v>
      </c>
      <c r="F75" t="s">
        <v>1622</v>
      </c>
      <c r="G75" s="299">
        <v>45931</v>
      </c>
      <c r="H75" t="s">
        <v>1407</v>
      </c>
      <c r="I75" t="s">
        <v>1408</v>
      </c>
      <c r="J75" t="s">
        <v>1409</v>
      </c>
      <c r="K75" t="s">
        <v>1434</v>
      </c>
      <c r="L75" t="s">
        <v>1393</v>
      </c>
      <c r="M75" t="s">
        <v>1394</v>
      </c>
      <c r="N75" t="s">
        <v>1395</v>
      </c>
      <c r="O75" t="s">
        <v>1396</v>
      </c>
      <c r="P75" t="s">
        <v>1397</v>
      </c>
      <c r="Q75" t="s">
        <v>1396</v>
      </c>
      <c r="R75" t="s">
        <v>1398</v>
      </c>
      <c r="S75" t="s">
        <v>1399</v>
      </c>
      <c r="T75" t="s">
        <v>1411</v>
      </c>
      <c r="U75" t="s">
        <v>1401</v>
      </c>
      <c r="V75" t="s">
        <v>1412</v>
      </c>
      <c r="W75" t="s">
        <v>1403</v>
      </c>
      <c r="X75">
        <v>1102010200757190</v>
      </c>
      <c r="Y75">
        <v>5000</v>
      </c>
      <c r="Z75" t="s">
        <v>1404</v>
      </c>
      <c r="AA75" s="305">
        <f>IF(H75="CONSTRUCCION CIVIL                                          ","Ok",_xlfn.XLOOKUP(B75,'CSRT STAFF'!B:B,'CSRT STAFF'!G:G,_xlfn.XLOOKUP(B75,'CSRT RCO'!B:B,'CSRT RCO'!G:G,"Revisar",0),0))</f>
        <v>45931</v>
      </c>
    </row>
    <row r="76" spans="1:27">
      <c r="A76" t="s">
        <v>1385</v>
      </c>
      <c r="B76" t="str">
        <f t="shared" si="1"/>
        <v>23955520</v>
      </c>
      <c r="C76">
        <v>23955520</v>
      </c>
      <c r="D76" t="s">
        <v>1623</v>
      </c>
      <c r="E76" t="s">
        <v>1615</v>
      </c>
      <c r="F76" t="s">
        <v>1624</v>
      </c>
      <c r="G76" s="299">
        <v>45944</v>
      </c>
      <c r="H76" t="s">
        <v>1389</v>
      </c>
      <c r="I76" t="s">
        <v>1390</v>
      </c>
      <c r="J76" t="s">
        <v>1391</v>
      </c>
      <c r="K76" t="s">
        <v>1426</v>
      </c>
      <c r="L76" t="s">
        <v>1393</v>
      </c>
      <c r="M76" t="s">
        <v>1394</v>
      </c>
      <c r="N76" t="s">
        <v>1395</v>
      </c>
      <c r="O76" t="s">
        <v>1396</v>
      </c>
      <c r="P76" t="s">
        <v>1397</v>
      </c>
      <c r="Q76" t="s">
        <v>1396</v>
      </c>
      <c r="R76" t="s">
        <v>1398</v>
      </c>
      <c r="S76" t="s">
        <v>1399</v>
      </c>
      <c r="T76" t="s">
        <v>1400</v>
      </c>
      <c r="U76" t="s">
        <v>1401</v>
      </c>
      <c r="V76" t="s">
        <v>1402</v>
      </c>
      <c r="W76" t="s">
        <v>1403</v>
      </c>
      <c r="X76">
        <v>1105790234277440</v>
      </c>
      <c r="Y76">
        <v>2055</v>
      </c>
      <c r="Z76" t="s">
        <v>1404</v>
      </c>
      <c r="AA76" s="305" t="str">
        <f>IF(H76="CONSTRUCCION CIVIL                                          ","Ok",_xlfn.XLOOKUP(B76,'CSRT STAFF'!B:B,'CSRT STAFF'!G:G,_xlfn.XLOOKUP(B76,'CSRT RCO'!B:B,'CSRT RCO'!G:G,"Revisar",0),0))</f>
        <v>Ok</v>
      </c>
    </row>
    <row r="77" spans="1:27">
      <c r="A77" t="s">
        <v>1385</v>
      </c>
      <c r="B77" t="str">
        <f t="shared" si="1"/>
        <v>47013520</v>
      </c>
      <c r="C77">
        <v>47013520</v>
      </c>
      <c r="D77" t="s">
        <v>1623</v>
      </c>
      <c r="E77" t="s">
        <v>1625</v>
      </c>
      <c r="F77" t="s">
        <v>1626</v>
      </c>
      <c r="G77" s="299">
        <v>45706</v>
      </c>
      <c r="H77" t="s">
        <v>1389</v>
      </c>
      <c r="I77" t="s">
        <v>1390</v>
      </c>
      <c r="J77" t="s">
        <v>1391</v>
      </c>
      <c r="K77" t="s">
        <v>1430</v>
      </c>
      <c r="L77" t="s">
        <v>1393</v>
      </c>
      <c r="M77" t="s">
        <v>1394</v>
      </c>
      <c r="N77" t="s">
        <v>1395</v>
      </c>
      <c r="O77" t="s">
        <v>1396</v>
      </c>
      <c r="P77" t="s">
        <v>1397</v>
      </c>
      <c r="Q77" t="s">
        <v>1396</v>
      </c>
      <c r="R77" t="s">
        <v>1398</v>
      </c>
      <c r="S77" t="s">
        <v>1399</v>
      </c>
      <c r="T77" t="s">
        <v>1400</v>
      </c>
      <c r="U77" t="s">
        <v>1401</v>
      </c>
      <c r="V77" t="s">
        <v>1402</v>
      </c>
      <c r="W77" t="s">
        <v>1403</v>
      </c>
      <c r="X77">
        <v>1108140248734700</v>
      </c>
      <c r="Y77">
        <v>2619</v>
      </c>
      <c r="Z77" t="s">
        <v>1404</v>
      </c>
      <c r="AA77" s="305" t="str">
        <f>IF(H77="CONSTRUCCION CIVIL                                          ","Ok",_xlfn.XLOOKUP(B77,'CSRT STAFF'!B:B,'CSRT STAFF'!G:G,_xlfn.XLOOKUP(B77,'CSRT RCO'!B:B,'CSRT RCO'!G:G,"Revisar",0),0))</f>
        <v>Ok</v>
      </c>
    </row>
    <row r="78" spans="1:27">
      <c r="A78" t="s">
        <v>1385</v>
      </c>
      <c r="B78" t="str">
        <f t="shared" si="1"/>
        <v>71600520</v>
      </c>
      <c r="C78">
        <v>71600520</v>
      </c>
      <c r="D78" t="s">
        <v>1627</v>
      </c>
      <c r="E78" t="s">
        <v>1628</v>
      </c>
      <c r="F78" t="s">
        <v>1629</v>
      </c>
      <c r="G78" s="299">
        <v>45904</v>
      </c>
      <c r="H78" t="s">
        <v>1389</v>
      </c>
      <c r="I78" t="s">
        <v>1390</v>
      </c>
      <c r="J78" t="s">
        <v>1391</v>
      </c>
      <c r="K78" t="s">
        <v>1430</v>
      </c>
      <c r="L78" t="s">
        <v>1393</v>
      </c>
      <c r="M78" t="s">
        <v>1394</v>
      </c>
      <c r="N78" t="s">
        <v>1395</v>
      </c>
      <c r="O78" t="s">
        <v>1396</v>
      </c>
      <c r="P78" t="s">
        <v>1397</v>
      </c>
      <c r="Q78" t="s">
        <v>1396</v>
      </c>
      <c r="R78" t="s">
        <v>1398</v>
      </c>
      <c r="S78" t="s">
        <v>1399</v>
      </c>
      <c r="T78" t="s">
        <v>1400</v>
      </c>
      <c r="U78" t="s">
        <v>1401</v>
      </c>
      <c r="V78" t="s">
        <v>1402</v>
      </c>
      <c r="W78" t="s">
        <v>1403</v>
      </c>
      <c r="X78">
        <v>1108140276741950</v>
      </c>
      <c r="Y78">
        <v>2055</v>
      </c>
      <c r="Z78" t="s">
        <v>1404</v>
      </c>
      <c r="AA78" s="305" t="str">
        <f>IF(H78="CONSTRUCCION CIVIL                                          ","Ok",_xlfn.XLOOKUP(B78,'CSRT STAFF'!B:B,'CSRT STAFF'!G:G,_xlfn.XLOOKUP(B78,'CSRT RCO'!B:B,'CSRT RCO'!G:G,"Revisar",0),0))</f>
        <v>Ok</v>
      </c>
    </row>
    <row r="79" spans="1:27">
      <c r="A79" t="s">
        <v>1385</v>
      </c>
      <c r="B79" t="str">
        <f t="shared" si="1"/>
        <v>46228428</v>
      </c>
      <c r="C79">
        <v>46228428</v>
      </c>
      <c r="D79" t="s">
        <v>1627</v>
      </c>
      <c r="E79" t="s">
        <v>1630</v>
      </c>
      <c r="F79" t="s">
        <v>1631</v>
      </c>
      <c r="G79" s="299">
        <v>46037</v>
      </c>
      <c r="H79" t="s">
        <v>1389</v>
      </c>
      <c r="I79" t="s">
        <v>1390</v>
      </c>
      <c r="J79" t="s">
        <v>1391</v>
      </c>
      <c r="K79" t="s">
        <v>1434</v>
      </c>
      <c r="L79" t="s">
        <v>1393</v>
      </c>
      <c r="M79" t="s">
        <v>1394</v>
      </c>
      <c r="N79" t="s">
        <v>1395</v>
      </c>
      <c r="O79" t="s">
        <v>1396</v>
      </c>
      <c r="P79" t="s">
        <v>1397</v>
      </c>
      <c r="Q79" t="s">
        <v>1396</v>
      </c>
      <c r="R79" t="s">
        <v>1398</v>
      </c>
      <c r="S79" t="s">
        <v>1399</v>
      </c>
      <c r="T79" t="s">
        <v>1400</v>
      </c>
      <c r="U79" t="s">
        <v>1401</v>
      </c>
      <c r="V79" t="s">
        <v>1402</v>
      </c>
      <c r="W79" t="s">
        <v>1403</v>
      </c>
      <c r="X79">
        <v>1100570236270180</v>
      </c>
      <c r="Y79">
        <v>2679</v>
      </c>
      <c r="Z79" t="s">
        <v>1404</v>
      </c>
      <c r="AA79" s="305" t="str">
        <f>IF(H79="CONSTRUCCION CIVIL                                          ","Ok",_xlfn.XLOOKUP(B79,'CSRT STAFF'!B:B,'CSRT STAFF'!G:G,_xlfn.XLOOKUP(B79,'CSRT RCO'!B:B,'CSRT RCO'!G:G,"Revisar",0),0))</f>
        <v>Ok</v>
      </c>
    </row>
    <row r="80" spans="1:27">
      <c r="A80" t="s">
        <v>1385</v>
      </c>
      <c r="B80" t="str">
        <f t="shared" si="1"/>
        <v>41407647</v>
      </c>
      <c r="C80">
        <v>41407647</v>
      </c>
      <c r="D80" t="s">
        <v>1627</v>
      </c>
      <c r="E80" t="s">
        <v>1632</v>
      </c>
      <c r="F80" t="s">
        <v>1633</v>
      </c>
      <c r="G80" s="299">
        <v>46030</v>
      </c>
      <c r="H80" t="s">
        <v>1389</v>
      </c>
      <c r="I80" t="s">
        <v>1390</v>
      </c>
      <c r="J80" t="s">
        <v>1391</v>
      </c>
      <c r="K80" t="s">
        <v>1634</v>
      </c>
      <c r="L80" t="s">
        <v>1393</v>
      </c>
      <c r="M80" t="s">
        <v>1394</v>
      </c>
      <c r="N80" t="s">
        <v>1395</v>
      </c>
      <c r="O80" t="s">
        <v>1396</v>
      </c>
      <c r="P80" t="s">
        <v>1397</v>
      </c>
      <c r="Q80" t="s">
        <v>1396</v>
      </c>
      <c r="R80" t="s">
        <v>1398</v>
      </c>
      <c r="S80" t="s">
        <v>1399</v>
      </c>
      <c r="T80" t="s">
        <v>1400</v>
      </c>
      <c r="U80" t="s">
        <v>1401</v>
      </c>
      <c r="V80" t="s">
        <v>1402</v>
      </c>
      <c r="W80" t="s">
        <v>1443</v>
      </c>
      <c r="X80">
        <v>8983482329499</v>
      </c>
      <c r="Y80">
        <v>2619</v>
      </c>
      <c r="Z80" t="s">
        <v>1404</v>
      </c>
      <c r="AA80" s="305" t="str">
        <f>IF(H80="CONSTRUCCION CIVIL                                          ","Ok",_xlfn.XLOOKUP(B80,'CSRT STAFF'!B:B,'CSRT STAFF'!G:G,_xlfn.XLOOKUP(B80,'CSRT RCO'!B:B,'CSRT RCO'!G:G,"Revisar",0),0))</f>
        <v>Ok</v>
      </c>
    </row>
    <row r="81" spans="1:27">
      <c r="A81" t="s">
        <v>1385</v>
      </c>
      <c r="B81" t="str">
        <f t="shared" si="1"/>
        <v>25220768</v>
      </c>
      <c r="C81">
        <v>25220768</v>
      </c>
      <c r="D81" t="s">
        <v>1635</v>
      </c>
      <c r="E81" t="s">
        <v>1467</v>
      </c>
      <c r="F81" t="s">
        <v>1636</v>
      </c>
      <c r="G81" s="299">
        <v>45917</v>
      </c>
      <c r="H81" t="s">
        <v>1389</v>
      </c>
      <c r="I81" t="s">
        <v>1390</v>
      </c>
      <c r="J81" t="s">
        <v>1391</v>
      </c>
      <c r="K81" t="s">
        <v>1447</v>
      </c>
      <c r="L81" t="s">
        <v>1393</v>
      </c>
      <c r="M81" t="s">
        <v>1394</v>
      </c>
      <c r="N81" t="s">
        <v>1395</v>
      </c>
      <c r="O81" t="s">
        <v>1396</v>
      </c>
      <c r="P81" t="s">
        <v>1397</v>
      </c>
      <c r="Q81" t="s">
        <v>1396</v>
      </c>
      <c r="R81" t="s">
        <v>1398</v>
      </c>
      <c r="S81" t="s">
        <v>1399</v>
      </c>
      <c r="T81" t="s">
        <v>1400</v>
      </c>
      <c r="U81" t="s">
        <v>1401</v>
      </c>
      <c r="V81" t="s">
        <v>1402</v>
      </c>
      <c r="W81" t="s">
        <v>1403</v>
      </c>
      <c r="X81">
        <v>1105790234601670</v>
      </c>
      <c r="Y81">
        <v>1849.5</v>
      </c>
      <c r="Z81" t="s">
        <v>1404</v>
      </c>
      <c r="AA81" s="305" t="str">
        <f>IF(H81="CONSTRUCCION CIVIL                                          ","Ok",_xlfn.XLOOKUP(B81,'CSRT STAFF'!B:B,'CSRT STAFF'!G:G,_xlfn.XLOOKUP(B81,'CSRT RCO'!B:B,'CSRT RCO'!G:G,"Revisar",0),0))</f>
        <v>Ok</v>
      </c>
    </row>
    <row r="82" spans="1:27">
      <c r="A82" t="s">
        <v>1385</v>
      </c>
      <c r="B82" t="str">
        <f t="shared" si="1"/>
        <v>74458434</v>
      </c>
      <c r="C82">
        <v>74458434</v>
      </c>
      <c r="D82" t="s">
        <v>1635</v>
      </c>
      <c r="E82" t="s">
        <v>1467</v>
      </c>
      <c r="F82" t="s">
        <v>1637</v>
      </c>
      <c r="G82" s="299">
        <v>45734</v>
      </c>
      <c r="H82" t="s">
        <v>1389</v>
      </c>
      <c r="I82" t="s">
        <v>1390</v>
      </c>
      <c r="J82" t="s">
        <v>1391</v>
      </c>
      <c r="K82" t="s">
        <v>1430</v>
      </c>
      <c r="L82" t="s">
        <v>1393</v>
      </c>
      <c r="M82" t="s">
        <v>1394</v>
      </c>
      <c r="N82" t="s">
        <v>1395</v>
      </c>
      <c r="O82" t="s">
        <v>1396</v>
      </c>
      <c r="P82" t="s">
        <v>1397</v>
      </c>
      <c r="Q82" t="s">
        <v>1396</v>
      </c>
      <c r="R82" t="s">
        <v>1398</v>
      </c>
      <c r="S82" t="s">
        <v>1399</v>
      </c>
      <c r="T82" t="s">
        <v>1400</v>
      </c>
      <c r="U82" t="s">
        <v>1401</v>
      </c>
      <c r="V82" t="s">
        <v>1402</v>
      </c>
      <c r="W82" t="s">
        <v>1403</v>
      </c>
      <c r="X82">
        <v>1102240200049140</v>
      </c>
      <c r="Y82">
        <v>1849.5</v>
      </c>
      <c r="Z82" t="s">
        <v>1404</v>
      </c>
      <c r="AA82" s="305" t="str">
        <f>IF(H82="CONSTRUCCION CIVIL                                          ","Ok",_xlfn.XLOOKUP(B82,'CSRT STAFF'!B:B,'CSRT STAFF'!G:G,_xlfn.XLOOKUP(B82,'CSRT RCO'!B:B,'CSRT RCO'!G:G,"Revisar",0),0))</f>
        <v>Ok</v>
      </c>
    </row>
    <row r="83" spans="1:27">
      <c r="A83" t="s">
        <v>1385</v>
      </c>
      <c r="B83" t="str">
        <f t="shared" si="1"/>
        <v>75835547</v>
      </c>
      <c r="C83">
        <v>75835547</v>
      </c>
      <c r="D83" t="s">
        <v>1635</v>
      </c>
      <c r="E83" t="s">
        <v>1467</v>
      </c>
      <c r="F83" t="s">
        <v>1638</v>
      </c>
      <c r="G83" s="299">
        <v>45734</v>
      </c>
      <c r="H83" t="s">
        <v>1389</v>
      </c>
      <c r="I83" t="s">
        <v>1390</v>
      </c>
      <c r="J83" t="s">
        <v>1391</v>
      </c>
      <c r="K83" t="s">
        <v>1430</v>
      </c>
      <c r="L83" t="s">
        <v>1393</v>
      </c>
      <c r="M83" t="s">
        <v>1394</v>
      </c>
      <c r="N83" t="s">
        <v>1395</v>
      </c>
      <c r="O83" t="s">
        <v>1396</v>
      </c>
      <c r="P83" t="s">
        <v>1397</v>
      </c>
      <c r="Q83" t="s">
        <v>1396</v>
      </c>
      <c r="R83" t="s">
        <v>1398</v>
      </c>
      <c r="S83" t="s">
        <v>1399</v>
      </c>
      <c r="T83" t="s">
        <v>1400</v>
      </c>
      <c r="U83" t="s">
        <v>1401</v>
      </c>
      <c r="V83" t="s">
        <v>1402</v>
      </c>
      <c r="W83" t="s">
        <v>1403</v>
      </c>
      <c r="X83">
        <v>1108140272492140</v>
      </c>
      <c r="Y83">
        <v>1849.5</v>
      </c>
      <c r="Z83" t="s">
        <v>1404</v>
      </c>
      <c r="AA83" s="305" t="str">
        <f>IF(H83="CONSTRUCCION CIVIL                                          ","Ok",_xlfn.XLOOKUP(B83,'CSRT STAFF'!B:B,'CSRT STAFF'!G:G,_xlfn.XLOOKUP(B83,'CSRT RCO'!B:B,'CSRT RCO'!G:G,"Revisar",0),0))</f>
        <v>Ok</v>
      </c>
    </row>
    <row r="84" spans="1:27">
      <c r="A84" t="s">
        <v>1385</v>
      </c>
      <c r="B84" t="str">
        <f t="shared" si="1"/>
        <v>77479085</v>
      </c>
      <c r="C84">
        <v>77479085</v>
      </c>
      <c r="D84" t="s">
        <v>1635</v>
      </c>
      <c r="E84" t="s">
        <v>1639</v>
      </c>
      <c r="F84" t="s">
        <v>1640</v>
      </c>
      <c r="G84" s="299">
        <v>45918</v>
      </c>
      <c r="H84" t="s">
        <v>1389</v>
      </c>
      <c r="I84" t="s">
        <v>1390</v>
      </c>
      <c r="J84" t="s">
        <v>1391</v>
      </c>
      <c r="K84" t="s">
        <v>1447</v>
      </c>
      <c r="L84" t="s">
        <v>1393</v>
      </c>
      <c r="M84" t="s">
        <v>1394</v>
      </c>
      <c r="N84" t="s">
        <v>1395</v>
      </c>
      <c r="O84" t="s">
        <v>1396</v>
      </c>
      <c r="P84" t="s">
        <v>1397</v>
      </c>
      <c r="Q84" t="s">
        <v>1396</v>
      </c>
      <c r="R84" t="s">
        <v>1398</v>
      </c>
      <c r="S84" t="s">
        <v>1399</v>
      </c>
      <c r="T84" t="s">
        <v>1400</v>
      </c>
      <c r="U84" t="s">
        <v>1401</v>
      </c>
      <c r="V84" t="s">
        <v>1402</v>
      </c>
      <c r="W84" t="s">
        <v>1403</v>
      </c>
      <c r="X84">
        <v>1108140281816150</v>
      </c>
      <c r="Y84">
        <v>1849.5</v>
      </c>
      <c r="Z84" t="s">
        <v>1404</v>
      </c>
      <c r="AA84" s="305" t="str">
        <f>IF(H84="CONSTRUCCION CIVIL                                          ","Ok",_xlfn.XLOOKUP(B84,'CSRT STAFF'!B:B,'CSRT STAFF'!G:G,_xlfn.XLOOKUP(B84,'CSRT RCO'!B:B,'CSRT RCO'!G:G,"Revisar",0),0))</f>
        <v>Ok</v>
      </c>
    </row>
    <row r="85" spans="1:27">
      <c r="A85" t="s">
        <v>1385</v>
      </c>
      <c r="B85" t="str">
        <f t="shared" si="1"/>
        <v>60844222</v>
      </c>
      <c r="C85">
        <v>60844222</v>
      </c>
      <c r="D85" t="s">
        <v>1641</v>
      </c>
      <c r="E85" t="s">
        <v>1581</v>
      </c>
      <c r="F85" t="s">
        <v>1642</v>
      </c>
      <c r="G85" s="299">
        <v>46042</v>
      </c>
      <c r="H85" t="s">
        <v>1389</v>
      </c>
      <c r="I85" t="s">
        <v>1390</v>
      </c>
      <c r="J85" t="s">
        <v>1391</v>
      </c>
      <c r="K85" t="s">
        <v>1447</v>
      </c>
      <c r="L85" t="s">
        <v>1393</v>
      </c>
      <c r="M85" t="s">
        <v>1394</v>
      </c>
      <c r="N85" t="s">
        <v>1395</v>
      </c>
      <c r="O85" t="s">
        <v>1396</v>
      </c>
      <c r="P85" t="s">
        <v>1397</v>
      </c>
      <c r="Q85" t="s">
        <v>1396</v>
      </c>
      <c r="R85" t="s">
        <v>1398</v>
      </c>
      <c r="S85" t="s">
        <v>1399</v>
      </c>
      <c r="T85" t="s">
        <v>1400</v>
      </c>
      <c r="U85" t="s">
        <v>1401</v>
      </c>
      <c r="V85" t="s">
        <v>1402</v>
      </c>
      <c r="W85" t="s">
        <v>1418</v>
      </c>
      <c r="X85">
        <v>28513831628007</v>
      </c>
      <c r="Y85">
        <v>1884</v>
      </c>
      <c r="Z85" t="s">
        <v>1404</v>
      </c>
      <c r="AA85" s="305" t="str">
        <f>IF(H85="CONSTRUCCION CIVIL                                          ","Ok",_xlfn.XLOOKUP(B85,'CSRT STAFF'!B:B,'CSRT STAFF'!G:G,_xlfn.XLOOKUP(B85,'CSRT RCO'!B:B,'CSRT RCO'!G:G,"Revisar",0),0))</f>
        <v>Ok</v>
      </c>
    </row>
    <row r="86" spans="1:27">
      <c r="A86" t="s">
        <v>1385</v>
      </c>
      <c r="B86" t="str">
        <f t="shared" si="1"/>
        <v>73451822</v>
      </c>
      <c r="C86">
        <v>73451822</v>
      </c>
      <c r="D86" t="s">
        <v>1643</v>
      </c>
      <c r="E86" t="s">
        <v>1581</v>
      </c>
      <c r="F86" t="s">
        <v>1645</v>
      </c>
      <c r="G86" s="299">
        <v>45937</v>
      </c>
      <c r="H86" t="s">
        <v>1407</v>
      </c>
      <c r="I86" t="s">
        <v>1408</v>
      </c>
      <c r="J86" t="s">
        <v>1409</v>
      </c>
      <c r="K86" t="s">
        <v>1646</v>
      </c>
      <c r="L86" t="s">
        <v>1647</v>
      </c>
      <c r="M86" t="s">
        <v>1394</v>
      </c>
      <c r="N86" t="s">
        <v>1395</v>
      </c>
      <c r="O86" t="s">
        <v>1396</v>
      </c>
      <c r="P86" t="s">
        <v>1397</v>
      </c>
      <c r="Q86" t="s">
        <v>1396</v>
      </c>
      <c r="R86" t="s">
        <v>1398</v>
      </c>
      <c r="S86" t="s">
        <v>1399</v>
      </c>
      <c r="T86" t="s">
        <v>1411</v>
      </c>
      <c r="U86" t="s">
        <v>1401</v>
      </c>
      <c r="V86" t="s">
        <v>1412</v>
      </c>
      <c r="W86" t="s">
        <v>1403</v>
      </c>
      <c r="X86">
        <v>1108140252313720</v>
      </c>
      <c r="Y86">
        <v>1970</v>
      </c>
      <c r="Z86" t="s">
        <v>1404</v>
      </c>
      <c r="AA86" s="305">
        <f>IF(H86="CONSTRUCCION CIVIL                                          ","Ok",_xlfn.XLOOKUP(B86,'CSRT STAFF'!B:B,'CSRT STAFF'!G:G,_xlfn.XLOOKUP(B86,'CSRT RCO'!B:B,'CSRT RCO'!G:G,"Revisar",0),0))</f>
        <v>45937</v>
      </c>
    </row>
    <row r="87" spans="1:27">
      <c r="A87" t="s">
        <v>1385</v>
      </c>
      <c r="B87" t="str">
        <f t="shared" si="1"/>
        <v>45420502</v>
      </c>
      <c r="C87">
        <v>45420502</v>
      </c>
      <c r="D87" t="s">
        <v>1648</v>
      </c>
      <c r="E87" t="s">
        <v>1648</v>
      </c>
      <c r="F87" t="s">
        <v>1649</v>
      </c>
      <c r="G87" s="299">
        <v>45769</v>
      </c>
      <c r="H87" t="s">
        <v>1389</v>
      </c>
      <c r="I87" t="s">
        <v>1390</v>
      </c>
      <c r="J87" t="s">
        <v>1391</v>
      </c>
      <c r="K87" t="s">
        <v>1650</v>
      </c>
      <c r="L87" t="s">
        <v>1393</v>
      </c>
      <c r="M87" t="s">
        <v>1394</v>
      </c>
      <c r="N87" t="s">
        <v>1395</v>
      </c>
      <c r="O87" t="s">
        <v>1396</v>
      </c>
      <c r="P87" t="s">
        <v>1397</v>
      </c>
      <c r="Q87" t="s">
        <v>1396</v>
      </c>
      <c r="R87" t="s">
        <v>1398</v>
      </c>
      <c r="S87" t="s">
        <v>1399</v>
      </c>
      <c r="T87" t="s">
        <v>1400</v>
      </c>
      <c r="U87" t="s">
        <v>1401</v>
      </c>
      <c r="V87" t="s">
        <v>1402</v>
      </c>
      <c r="W87" t="s">
        <v>1403</v>
      </c>
      <c r="X87">
        <v>1101780200691100</v>
      </c>
      <c r="Y87">
        <v>2619</v>
      </c>
      <c r="Z87" t="s">
        <v>1404</v>
      </c>
      <c r="AA87" s="305" t="str">
        <f>IF(H87="CONSTRUCCION CIVIL                                          ","Ok",_xlfn.XLOOKUP(B87,'CSRT STAFF'!B:B,'CSRT STAFF'!G:G,_xlfn.XLOOKUP(B87,'CSRT RCO'!B:B,'CSRT RCO'!G:G,"Revisar",0),0))</f>
        <v>Ok</v>
      </c>
    </row>
    <row r="88" spans="1:27">
      <c r="A88" t="s">
        <v>1385</v>
      </c>
      <c r="B88" t="str">
        <f t="shared" si="1"/>
        <v>71943198</v>
      </c>
      <c r="C88">
        <v>71943198</v>
      </c>
      <c r="D88" t="s">
        <v>1651</v>
      </c>
      <c r="E88" t="s">
        <v>1652</v>
      </c>
      <c r="F88" t="s">
        <v>1573</v>
      </c>
      <c r="G88" s="299">
        <v>45726</v>
      </c>
      <c r="H88" t="s">
        <v>1389</v>
      </c>
      <c r="I88" t="s">
        <v>1390</v>
      </c>
      <c r="J88" t="s">
        <v>1391</v>
      </c>
      <c r="K88" t="s">
        <v>1442</v>
      </c>
      <c r="L88" t="s">
        <v>1393</v>
      </c>
      <c r="M88" t="s">
        <v>1394</v>
      </c>
      <c r="N88" t="s">
        <v>1395</v>
      </c>
      <c r="O88" t="s">
        <v>1396</v>
      </c>
      <c r="P88" t="s">
        <v>1397</v>
      </c>
      <c r="Q88" t="s">
        <v>1396</v>
      </c>
      <c r="R88" t="s">
        <v>1398</v>
      </c>
      <c r="S88" t="s">
        <v>1399</v>
      </c>
      <c r="T88" t="s">
        <v>1400</v>
      </c>
      <c r="U88" t="s">
        <v>1401</v>
      </c>
      <c r="V88" t="s">
        <v>1402</v>
      </c>
      <c r="W88" t="s">
        <v>1403</v>
      </c>
      <c r="X88">
        <v>1108140205895710</v>
      </c>
      <c r="Y88">
        <v>2619</v>
      </c>
      <c r="Z88" t="s">
        <v>1404</v>
      </c>
      <c r="AA88" s="305" t="str">
        <f>IF(H88="CONSTRUCCION CIVIL                                          ","Ok",_xlfn.XLOOKUP(B88,'CSRT STAFF'!B:B,'CSRT STAFF'!G:G,_xlfn.XLOOKUP(B88,'CSRT RCO'!B:B,'CSRT RCO'!G:G,"Revisar",0),0))</f>
        <v>Ok</v>
      </c>
    </row>
    <row r="89" spans="1:27">
      <c r="A89" t="s">
        <v>1385</v>
      </c>
      <c r="B89" t="str">
        <f t="shared" si="1"/>
        <v>45399468</v>
      </c>
      <c r="C89">
        <v>45399468</v>
      </c>
      <c r="D89" t="s">
        <v>1651</v>
      </c>
      <c r="E89" t="s">
        <v>5539</v>
      </c>
      <c r="F89" t="s">
        <v>5540</v>
      </c>
      <c r="G89" s="299">
        <v>46049</v>
      </c>
      <c r="H89" t="s">
        <v>1389</v>
      </c>
      <c r="I89" t="s">
        <v>1390</v>
      </c>
      <c r="J89" t="s">
        <v>1391</v>
      </c>
      <c r="K89" t="s">
        <v>1634</v>
      </c>
      <c r="L89" t="s">
        <v>1393</v>
      </c>
      <c r="M89" t="s">
        <v>1394</v>
      </c>
      <c r="N89" t="s">
        <v>1395</v>
      </c>
      <c r="O89" t="s">
        <v>1396</v>
      </c>
      <c r="P89" t="s">
        <v>1397</v>
      </c>
      <c r="Q89" t="s">
        <v>1396</v>
      </c>
      <c r="R89" t="s">
        <v>1398</v>
      </c>
      <c r="S89" t="s">
        <v>1399</v>
      </c>
      <c r="T89" t="s">
        <v>1400</v>
      </c>
      <c r="U89" t="s">
        <v>1401</v>
      </c>
      <c r="V89" t="s">
        <v>1402</v>
      </c>
      <c r="W89" t="s">
        <v>1418</v>
      </c>
      <c r="X89">
        <v>19101641764046</v>
      </c>
      <c r="Y89">
        <v>2679</v>
      </c>
      <c r="Z89" t="s">
        <v>1404</v>
      </c>
      <c r="AA89" s="305" t="str">
        <f>IF(H89="CONSTRUCCION CIVIL                                          ","Ok",_xlfn.XLOOKUP(B89,'CSRT STAFF'!B:B,'CSRT STAFF'!G:G,_xlfn.XLOOKUP(B89,'CSRT RCO'!B:B,'CSRT RCO'!G:G,"Revisar",0),0))</f>
        <v>Ok</v>
      </c>
    </row>
    <row r="90" spans="1:27">
      <c r="A90" t="s">
        <v>1385</v>
      </c>
      <c r="B90" t="str">
        <f t="shared" si="1"/>
        <v>40686453</v>
      </c>
      <c r="C90">
        <v>40686453</v>
      </c>
      <c r="D90" t="s">
        <v>1653</v>
      </c>
      <c r="E90" t="s">
        <v>1654</v>
      </c>
      <c r="F90" t="s">
        <v>1655</v>
      </c>
      <c r="G90" s="299">
        <v>46045</v>
      </c>
      <c r="H90" t="s">
        <v>1389</v>
      </c>
      <c r="I90" t="s">
        <v>1390</v>
      </c>
      <c r="J90" t="s">
        <v>1391</v>
      </c>
      <c r="K90" t="s">
        <v>1489</v>
      </c>
      <c r="L90" t="s">
        <v>1393</v>
      </c>
      <c r="M90" t="s">
        <v>1394</v>
      </c>
      <c r="N90" t="s">
        <v>1395</v>
      </c>
      <c r="O90" t="s">
        <v>1396</v>
      </c>
      <c r="P90" t="s">
        <v>1397</v>
      </c>
      <c r="Q90" t="s">
        <v>1396</v>
      </c>
      <c r="R90" t="s">
        <v>1398</v>
      </c>
      <c r="S90" t="s">
        <v>1399</v>
      </c>
      <c r="T90" t="s">
        <v>1400</v>
      </c>
      <c r="U90" t="s">
        <v>1401</v>
      </c>
      <c r="V90" t="s">
        <v>1402</v>
      </c>
      <c r="W90" t="s">
        <v>1418</v>
      </c>
      <c r="X90">
        <v>19124879135037</v>
      </c>
      <c r="Y90">
        <v>2679</v>
      </c>
      <c r="Z90" t="s">
        <v>1404</v>
      </c>
      <c r="AA90" s="305" t="str">
        <f>IF(H90="CONSTRUCCION CIVIL                                          ","Ok",_xlfn.XLOOKUP(B90,'CSRT STAFF'!B:B,'CSRT STAFF'!G:G,_xlfn.XLOOKUP(B90,'CSRT RCO'!B:B,'CSRT RCO'!G:G,"Revisar",0),0))</f>
        <v>Ok</v>
      </c>
    </row>
    <row r="91" spans="1:27">
      <c r="A91" t="s">
        <v>1385</v>
      </c>
      <c r="B91" t="str">
        <f t="shared" si="1"/>
        <v>71706552</v>
      </c>
      <c r="C91">
        <v>71706552</v>
      </c>
      <c r="D91" t="s">
        <v>1656</v>
      </c>
      <c r="E91" t="s">
        <v>1657</v>
      </c>
      <c r="F91" t="s">
        <v>1658</v>
      </c>
      <c r="G91" s="299">
        <v>45894</v>
      </c>
      <c r="H91" t="s">
        <v>1407</v>
      </c>
      <c r="I91" t="s">
        <v>1408</v>
      </c>
      <c r="J91" t="s">
        <v>1409</v>
      </c>
      <c r="K91" t="s">
        <v>1659</v>
      </c>
      <c r="L91" t="s">
        <v>1393</v>
      </c>
      <c r="M91" t="s">
        <v>1394</v>
      </c>
      <c r="N91" t="s">
        <v>1395</v>
      </c>
      <c r="O91" t="s">
        <v>1396</v>
      </c>
      <c r="P91" t="s">
        <v>1397</v>
      </c>
      <c r="Q91" t="s">
        <v>1396</v>
      </c>
      <c r="R91" t="s">
        <v>1398</v>
      </c>
      <c r="S91" t="s">
        <v>1399</v>
      </c>
      <c r="T91" t="s">
        <v>1411</v>
      </c>
      <c r="U91" t="s">
        <v>1401</v>
      </c>
      <c r="V91" t="s">
        <v>1412</v>
      </c>
      <c r="W91" t="s">
        <v>1418</v>
      </c>
      <c r="X91">
        <v>28590502163091</v>
      </c>
      <c r="Y91">
        <v>1130</v>
      </c>
      <c r="Z91" t="s">
        <v>1404</v>
      </c>
      <c r="AA91" s="305">
        <f>IF(H91="CONSTRUCCION CIVIL                                          ","Ok",_xlfn.XLOOKUP(B91,'CSRT STAFF'!B:B,'CSRT STAFF'!G:G,_xlfn.XLOOKUP(B91,'CSRT RCO'!B:B,'CSRT RCO'!G:G,"Revisar",0),0))</f>
        <v>45894</v>
      </c>
    </row>
    <row r="92" spans="1:27">
      <c r="A92" t="s">
        <v>1385</v>
      </c>
      <c r="B92" t="str">
        <f t="shared" si="1"/>
        <v>73445207</v>
      </c>
      <c r="C92">
        <v>73445207</v>
      </c>
      <c r="D92" t="s">
        <v>1660</v>
      </c>
      <c r="E92" t="s">
        <v>1581</v>
      </c>
      <c r="F92" t="s">
        <v>1661</v>
      </c>
      <c r="G92" s="299">
        <v>45903</v>
      </c>
      <c r="H92" t="s">
        <v>1389</v>
      </c>
      <c r="I92" t="s">
        <v>1390</v>
      </c>
      <c r="J92" t="s">
        <v>1391</v>
      </c>
      <c r="K92" t="s">
        <v>1430</v>
      </c>
      <c r="L92" t="s">
        <v>1494</v>
      </c>
      <c r="M92" t="s">
        <v>1394</v>
      </c>
      <c r="N92" t="s">
        <v>1395</v>
      </c>
      <c r="O92" t="s">
        <v>1396</v>
      </c>
      <c r="P92" t="s">
        <v>1397</v>
      </c>
      <c r="Q92" t="s">
        <v>1396</v>
      </c>
      <c r="R92" t="s">
        <v>1398</v>
      </c>
      <c r="S92" t="s">
        <v>1399</v>
      </c>
      <c r="T92" t="s">
        <v>1400</v>
      </c>
      <c r="U92" t="s">
        <v>1401</v>
      </c>
      <c r="V92" t="s">
        <v>1402</v>
      </c>
      <c r="W92" t="s">
        <v>1403</v>
      </c>
      <c r="X92">
        <v>1102010200754580</v>
      </c>
      <c r="Y92">
        <v>2619</v>
      </c>
      <c r="Z92" t="s">
        <v>1404</v>
      </c>
      <c r="AA92" s="305" t="str">
        <f>IF(H92="CONSTRUCCION CIVIL                                          ","Ok",_xlfn.XLOOKUP(B92,'CSRT STAFF'!B:B,'CSRT STAFF'!G:G,_xlfn.XLOOKUP(B92,'CSRT RCO'!B:B,'CSRT RCO'!G:G,"Revisar",0),0))</f>
        <v>Ok</v>
      </c>
    </row>
    <row r="93" spans="1:27">
      <c r="A93" t="s">
        <v>1385</v>
      </c>
      <c r="B93" t="str">
        <f t="shared" si="1"/>
        <v>44140950</v>
      </c>
      <c r="C93">
        <v>44140950</v>
      </c>
      <c r="D93" t="s">
        <v>1662</v>
      </c>
      <c r="E93" t="s">
        <v>1663</v>
      </c>
      <c r="F93" t="s">
        <v>1664</v>
      </c>
      <c r="G93" s="299">
        <v>46042</v>
      </c>
      <c r="H93" t="s">
        <v>1389</v>
      </c>
      <c r="I93" t="s">
        <v>1390</v>
      </c>
      <c r="J93" t="s">
        <v>1391</v>
      </c>
      <c r="K93" t="s">
        <v>1447</v>
      </c>
      <c r="L93" t="s">
        <v>1393</v>
      </c>
      <c r="M93" t="s">
        <v>1394</v>
      </c>
      <c r="N93" t="s">
        <v>1395</v>
      </c>
      <c r="O93" t="s">
        <v>1396</v>
      </c>
      <c r="P93" t="s">
        <v>1397</v>
      </c>
      <c r="Q93" t="s">
        <v>1396</v>
      </c>
      <c r="R93" t="s">
        <v>1398</v>
      </c>
      <c r="S93" t="s">
        <v>1399</v>
      </c>
      <c r="T93" t="s">
        <v>1400</v>
      </c>
      <c r="U93" t="s">
        <v>1401</v>
      </c>
      <c r="V93" t="s">
        <v>1402</v>
      </c>
      <c r="W93" t="s">
        <v>1403</v>
      </c>
      <c r="X93">
        <v>1108140277044420</v>
      </c>
      <c r="Y93">
        <v>1884</v>
      </c>
      <c r="Z93" t="s">
        <v>1404</v>
      </c>
      <c r="AA93" s="305" t="str">
        <f>IF(H93="CONSTRUCCION CIVIL                                          ","Ok",_xlfn.XLOOKUP(B93,'CSRT STAFF'!B:B,'CSRT STAFF'!G:G,_xlfn.XLOOKUP(B93,'CSRT RCO'!B:B,'CSRT RCO'!G:G,"Revisar",0),0))</f>
        <v>Ok</v>
      </c>
    </row>
    <row r="94" spans="1:27">
      <c r="A94" t="s">
        <v>1385</v>
      </c>
      <c r="B94" t="str">
        <f t="shared" si="1"/>
        <v>76157321</v>
      </c>
      <c r="C94">
        <v>76157321</v>
      </c>
      <c r="D94" t="s">
        <v>1665</v>
      </c>
      <c r="E94" t="s">
        <v>1455</v>
      </c>
      <c r="F94" t="s">
        <v>1666</v>
      </c>
      <c r="G94" s="299">
        <v>45688</v>
      </c>
      <c r="H94" t="s">
        <v>1389</v>
      </c>
      <c r="I94" t="s">
        <v>1390</v>
      </c>
      <c r="J94" t="s">
        <v>1391</v>
      </c>
      <c r="K94" t="s">
        <v>1442</v>
      </c>
      <c r="L94" t="s">
        <v>1393</v>
      </c>
      <c r="M94" t="s">
        <v>1394</v>
      </c>
      <c r="N94" t="s">
        <v>1395</v>
      </c>
      <c r="O94" t="s">
        <v>1396</v>
      </c>
      <c r="P94" t="s">
        <v>1397</v>
      </c>
      <c r="Q94" t="s">
        <v>1396</v>
      </c>
      <c r="R94" t="s">
        <v>1398</v>
      </c>
      <c r="S94" t="s">
        <v>1399</v>
      </c>
      <c r="T94" t="s">
        <v>1400</v>
      </c>
      <c r="U94" t="s">
        <v>1401</v>
      </c>
      <c r="V94" t="s">
        <v>1402</v>
      </c>
      <c r="W94" t="s">
        <v>1403</v>
      </c>
      <c r="X94">
        <v>1105240200085150</v>
      </c>
      <c r="Y94">
        <v>2619</v>
      </c>
      <c r="Z94" t="s">
        <v>1404</v>
      </c>
      <c r="AA94" s="305" t="str">
        <f>IF(H94="CONSTRUCCION CIVIL                                          ","Ok",_xlfn.XLOOKUP(B94,'CSRT STAFF'!B:B,'CSRT STAFF'!G:G,_xlfn.XLOOKUP(B94,'CSRT RCO'!B:B,'CSRT RCO'!G:G,"Revisar",0),0))</f>
        <v>Ok</v>
      </c>
    </row>
    <row r="95" spans="1:27">
      <c r="A95" t="s">
        <v>1385</v>
      </c>
      <c r="B95" t="str">
        <f t="shared" si="1"/>
        <v>48367200</v>
      </c>
      <c r="C95">
        <v>48367200</v>
      </c>
      <c r="D95" t="s">
        <v>1667</v>
      </c>
      <c r="E95" t="s">
        <v>1668</v>
      </c>
      <c r="F95" t="s">
        <v>1669</v>
      </c>
      <c r="G95" s="299">
        <v>45947</v>
      </c>
      <c r="H95" t="s">
        <v>1389</v>
      </c>
      <c r="I95" t="s">
        <v>1390</v>
      </c>
      <c r="J95" t="s">
        <v>1391</v>
      </c>
      <c r="K95" t="s">
        <v>1442</v>
      </c>
      <c r="L95" t="s">
        <v>1393</v>
      </c>
      <c r="M95" t="s">
        <v>1394</v>
      </c>
      <c r="N95" t="s">
        <v>1395</v>
      </c>
      <c r="O95" t="s">
        <v>1396</v>
      </c>
      <c r="P95" t="s">
        <v>1397</v>
      </c>
      <c r="Q95" t="s">
        <v>1396</v>
      </c>
      <c r="R95" t="s">
        <v>1398</v>
      </c>
      <c r="S95" t="s">
        <v>1399</v>
      </c>
      <c r="T95" t="s">
        <v>1400</v>
      </c>
      <c r="U95" t="s">
        <v>1401</v>
      </c>
      <c r="V95" t="s">
        <v>1402</v>
      </c>
      <c r="W95" t="s">
        <v>1403</v>
      </c>
      <c r="X95">
        <v>1102000202027420</v>
      </c>
      <c r="Y95">
        <v>2619</v>
      </c>
      <c r="Z95" t="s">
        <v>1404</v>
      </c>
      <c r="AA95" s="305" t="str">
        <f>IF(H95="CONSTRUCCION CIVIL                                          ","Ok",_xlfn.XLOOKUP(B95,'CSRT STAFF'!B:B,'CSRT STAFF'!G:G,_xlfn.XLOOKUP(B95,'CSRT RCO'!B:B,'CSRT RCO'!G:G,"Revisar",0),0))</f>
        <v>Ok</v>
      </c>
    </row>
    <row r="96" spans="1:27">
      <c r="A96" t="s">
        <v>1385</v>
      </c>
      <c r="B96" t="str">
        <f t="shared" si="1"/>
        <v>75337871</v>
      </c>
      <c r="C96">
        <v>75337871</v>
      </c>
      <c r="D96" t="s">
        <v>1670</v>
      </c>
      <c r="E96" t="s">
        <v>1671</v>
      </c>
      <c r="F96" t="s">
        <v>1672</v>
      </c>
      <c r="G96" s="299">
        <v>44866</v>
      </c>
      <c r="H96" t="s">
        <v>1407</v>
      </c>
      <c r="I96" t="s">
        <v>1408</v>
      </c>
      <c r="J96" t="s">
        <v>1409</v>
      </c>
      <c r="K96" t="s">
        <v>1673</v>
      </c>
      <c r="L96" t="s">
        <v>1439</v>
      </c>
      <c r="M96" t="s">
        <v>1394</v>
      </c>
      <c r="N96" t="s">
        <v>1395</v>
      </c>
      <c r="O96" t="s">
        <v>1396</v>
      </c>
      <c r="P96" t="s">
        <v>1397</v>
      </c>
      <c r="Q96" t="s">
        <v>1396</v>
      </c>
      <c r="R96" t="s">
        <v>1398</v>
      </c>
      <c r="S96" t="s">
        <v>1399</v>
      </c>
      <c r="T96" t="s">
        <v>1411</v>
      </c>
      <c r="U96" t="s">
        <v>1401</v>
      </c>
      <c r="V96" t="s">
        <v>1412</v>
      </c>
      <c r="W96" t="s">
        <v>1403</v>
      </c>
      <c r="X96">
        <v>1103680200377580</v>
      </c>
      <c r="Y96">
        <v>10500</v>
      </c>
      <c r="Z96" t="s">
        <v>1404</v>
      </c>
      <c r="AA96" s="305">
        <f>IF(H96="CONSTRUCCION CIVIL                                          ","Ok",_xlfn.XLOOKUP(B96,'CSRT STAFF'!B:B,'CSRT STAFF'!G:G,_xlfn.XLOOKUP(B96,'CSRT RCO'!B:B,'CSRT RCO'!G:G,"Revisar",0),0))</f>
        <v>44866</v>
      </c>
    </row>
    <row r="97" spans="1:27">
      <c r="A97" t="s">
        <v>1385</v>
      </c>
      <c r="B97" t="str">
        <f t="shared" si="1"/>
        <v>74077906</v>
      </c>
      <c r="C97">
        <v>74077906</v>
      </c>
      <c r="D97" t="s">
        <v>1676</v>
      </c>
      <c r="E97" t="s">
        <v>1677</v>
      </c>
      <c r="F97" t="s">
        <v>1678</v>
      </c>
      <c r="G97" s="299">
        <v>46037</v>
      </c>
      <c r="H97" t="s">
        <v>1389</v>
      </c>
      <c r="I97" t="s">
        <v>1390</v>
      </c>
      <c r="J97" t="s">
        <v>1391</v>
      </c>
      <c r="K97" t="s">
        <v>1434</v>
      </c>
      <c r="L97" t="s">
        <v>1393</v>
      </c>
      <c r="M97" t="s">
        <v>1394</v>
      </c>
      <c r="N97" t="s">
        <v>1395</v>
      </c>
      <c r="O97" t="s">
        <v>1396</v>
      </c>
      <c r="P97" t="s">
        <v>1397</v>
      </c>
      <c r="Q97" t="s">
        <v>1396</v>
      </c>
      <c r="R97" t="s">
        <v>1398</v>
      </c>
      <c r="S97" t="s">
        <v>1399</v>
      </c>
      <c r="T97" t="s">
        <v>1400</v>
      </c>
      <c r="U97" t="s">
        <v>1401</v>
      </c>
      <c r="V97" t="s">
        <v>1402</v>
      </c>
      <c r="W97" t="s">
        <v>1418</v>
      </c>
      <c r="X97">
        <v>19107474290086</v>
      </c>
      <c r="Y97">
        <v>2092.5</v>
      </c>
      <c r="Z97" t="s">
        <v>1404</v>
      </c>
      <c r="AA97" s="305" t="str">
        <f>IF(H97="CONSTRUCCION CIVIL                                          ","Ok",_xlfn.XLOOKUP(B97,'CSRT STAFF'!B:B,'CSRT STAFF'!G:G,_xlfn.XLOOKUP(B97,'CSRT RCO'!B:B,'CSRT RCO'!G:G,"Revisar",0),0))</f>
        <v>Ok</v>
      </c>
    </row>
    <row r="98" spans="1:27">
      <c r="A98" t="s">
        <v>1385</v>
      </c>
      <c r="B98" t="str">
        <f t="shared" si="1"/>
        <v>32965589</v>
      </c>
      <c r="C98">
        <v>32965589</v>
      </c>
      <c r="D98" t="s">
        <v>1679</v>
      </c>
      <c r="E98" t="s">
        <v>1680</v>
      </c>
      <c r="F98" t="s">
        <v>1681</v>
      </c>
      <c r="G98" s="299">
        <v>45957</v>
      </c>
      <c r="H98" t="s">
        <v>1389</v>
      </c>
      <c r="I98" t="s">
        <v>1390</v>
      </c>
      <c r="J98" t="s">
        <v>1391</v>
      </c>
      <c r="K98" t="s">
        <v>1634</v>
      </c>
      <c r="L98" t="s">
        <v>1393</v>
      </c>
      <c r="M98" t="s">
        <v>1394</v>
      </c>
      <c r="N98" t="s">
        <v>1395</v>
      </c>
      <c r="O98" t="s">
        <v>1396</v>
      </c>
      <c r="P98" t="s">
        <v>1397</v>
      </c>
      <c r="Q98" t="s">
        <v>1396</v>
      </c>
      <c r="R98" t="s">
        <v>1398</v>
      </c>
      <c r="S98" t="s">
        <v>1399</v>
      </c>
      <c r="T98" t="s">
        <v>1400</v>
      </c>
      <c r="U98" t="s">
        <v>1401</v>
      </c>
      <c r="V98" t="s">
        <v>1402</v>
      </c>
      <c r="W98" t="s">
        <v>1403</v>
      </c>
      <c r="X98">
        <v>1108140283862020</v>
      </c>
      <c r="Y98">
        <v>2619</v>
      </c>
      <c r="Z98" t="s">
        <v>1404</v>
      </c>
      <c r="AA98" s="305" t="str">
        <f>IF(H98="CONSTRUCCION CIVIL                                          ","Ok",_xlfn.XLOOKUP(B98,'CSRT STAFF'!B:B,'CSRT STAFF'!G:G,_xlfn.XLOOKUP(B98,'CSRT RCO'!B:B,'CSRT RCO'!G:G,"Revisar",0),0))</f>
        <v>Ok</v>
      </c>
    </row>
    <row r="99" spans="1:27">
      <c r="A99" t="s">
        <v>1385</v>
      </c>
      <c r="B99" t="str">
        <f t="shared" si="1"/>
        <v>74301640</v>
      </c>
      <c r="C99">
        <v>74301640</v>
      </c>
      <c r="D99" t="s">
        <v>2878</v>
      </c>
      <c r="E99" t="s">
        <v>5541</v>
      </c>
      <c r="F99" t="s">
        <v>5542</v>
      </c>
      <c r="G99" s="299">
        <v>46049</v>
      </c>
      <c r="H99" t="s">
        <v>1389</v>
      </c>
      <c r="I99" t="s">
        <v>1390</v>
      </c>
      <c r="J99" t="s">
        <v>1391</v>
      </c>
      <c r="K99" t="s">
        <v>1417</v>
      </c>
      <c r="L99" t="s">
        <v>1393</v>
      </c>
      <c r="M99" t="s">
        <v>1394</v>
      </c>
      <c r="N99" t="s">
        <v>1395</v>
      </c>
      <c r="O99" t="s">
        <v>1396</v>
      </c>
      <c r="P99" t="s">
        <v>1397</v>
      </c>
      <c r="Q99" t="s">
        <v>1396</v>
      </c>
      <c r="R99" t="s">
        <v>1398</v>
      </c>
      <c r="S99" t="s">
        <v>1399</v>
      </c>
      <c r="T99" t="s">
        <v>1400</v>
      </c>
      <c r="U99" t="s">
        <v>1401</v>
      </c>
      <c r="V99" t="s">
        <v>1402</v>
      </c>
      <c r="W99" t="s">
        <v>1403</v>
      </c>
      <c r="X99">
        <v>1108140264372970</v>
      </c>
      <c r="Y99">
        <v>2679</v>
      </c>
      <c r="Z99" t="s">
        <v>1404</v>
      </c>
      <c r="AA99" s="305" t="str">
        <f>IF(H99="CONSTRUCCION CIVIL                                          ","Ok",_xlfn.XLOOKUP(B99,'CSRT STAFF'!B:B,'CSRT STAFF'!G:G,_xlfn.XLOOKUP(B99,'CSRT RCO'!B:B,'CSRT RCO'!G:G,"Revisar",0),0))</f>
        <v>Ok</v>
      </c>
    </row>
    <row r="100" spans="1:27">
      <c r="A100" t="s">
        <v>1385</v>
      </c>
      <c r="B100" t="str">
        <f t="shared" si="1"/>
        <v>71414045</v>
      </c>
      <c r="C100">
        <v>71414045</v>
      </c>
      <c r="D100" t="s">
        <v>1682</v>
      </c>
      <c r="E100" t="s">
        <v>1683</v>
      </c>
      <c r="F100" t="s">
        <v>1684</v>
      </c>
      <c r="G100" s="299">
        <v>46028</v>
      </c>
      <c r="H100" t="s">
        <v>1407</v>
      </c>
      <c r="I100" t="s">
        <v>1408</v>
      </c>
      <c r="J100" t="s">
        <v>1409</v>
      </c>
      <c r="K100" t="s">
        <v>1685</v>
      </c>
      <c r="L100" t="s">
        <v>1393</v>
      </c>
      <c r="M100" t="s">
        <v>1394</v>
      </c>
      <c r="N100" t="s">
        <v>1395</v>
      </c>
      <c r="O100" t="s">
        <v>1396</v>
      </c>
      <c r="P100" t="s">
        <v>1397</v>
      </c>
      <c r="Q100" t="s">
        <v>1396</v>
      </c>
      <c r="R100" t="s">
        <v>1398</v>
      </c>
      <c r="S100" t="s">
        <v>1399</v>
      </c>
      <c r="T100" t="s">
        <v>1411</v>
      </c>
      <c r="U100" t="s">
        <v>1401</v>
      </c>
      <c r="V100" t="s">
        <v>1412</v>
      </c>
      <c r="W100" t="s">
        <v>1413</v>
      </c>
      <c r="X100">
        <v>1080391285</v>
      </c>
      <c r="Y100">
        <v>4000</v>
      </c>
      <c r="Z100" t="s">
        <v>1404</v>
      </c>
      <c r="AA100" s="305">
        <f>IF(H100="CONSTRUCCION CIVIL                                          ","Ok",_xlfn.XLOOKUP(B100,'CSRT STAFF'!B:B,'CSRT STAFF'!G:G,_xlfn.XLOOKUP(B100,'CSRT RCO'!B:B,'CSRT RCO'!G:G,"Revisar",0),0))</f>
        <v>46028</v>
      </c>
    </row>
    <row r="101" spans="1:27">
      <c r="A101" t="s">
        <v>1385</v>
      </c>
      <c r="B101" t="str">
        <f t="shared" si="1"/>
        <v>76858554</v>
      </c>
      <c r="C101">
        <v>76858554</v>
      </c>
      <c r="D101" t="s">
        <v>1686</v>
      </c>
      <c r="E101" t="s">
        <v>1687</v>
      </c>
      <c r="F101" t="s">
        <v>1566</v>
      </c>
      <c r="G101" s="299">
        <v>45930</v>
      </c>
      <c r="H101" t="s">
        <v>1389</v>
      </c>
      <c r="I101" t="s">
        <v>1390</v>
      </c>
      <c r="J101" t="s">
        <v>1391</v>
      </c>
      <c r="K101" t="s">
        <v>1634</v>
      </c>
      <c r="L101" t="s">
        <v>1393</v>
      </c>
      <c r="M101" t="s">
        <v>1394</v>
      </c>
      <c r="N101" t="s">
        <v>1395</v>
      </c>
      <c r="O101" t="s">
        <v>1396</v>
      </c>
      <c r="P101" t="s">
        <v>1397</v>
      </c>
      <c r="Q101" t="s">
        <v>1396</v>
      </c>
      <c r="R101" t="s">
        <v>1398</v>
      </c>
      <c r="S101" t="s">
        <v>1399</v>
      </c>
      <c r="T101" t="s">
        <v>1400</v>
      </c>
      <c r="U101" t="s">
        <v>1401</v>
      </c>
      <c r="V101" t="s">
        <v>1402</v>
      </c>
      <c r="W101" t="s">
        <v>1403</v>
      </c>
      <c r="X101">
        <v>1108140237236930</v>
      </c>
      <c r="Y101">
        <v>2619</v>
      </c>
      <c r="Z101" t="s">
        <v>1404</v>
      </c>
      <c r="AA101" s="305" t="str">
        <f>IF(H101="CONSTRUCCION CIVIL                                          ","Ok",_xlfn.XLOOKUP(B101,'CSRT STAFF'!B:B,'CSRT STAFF'!G:G,_xlfn.XLOOKUP(B101,'CSRT RCO'!B:B,'CSRT RCO'!G:G,"Revisar",0),0))</f>
        <v>Ok</v>
      </c>
    </row>
    <row r="102" spans="1:27">
      <c r="A102" t="s">
        <v>1385</v>
      </c>
      <c r="B102" t="str">
        <f t="shared" si="1"/>
        <v>73981365</v>
      </c>
      <c r="C102">
        <v>73981365</v>
      </c>
      <c r="D102" t="s">
        <v>1688</v>
      </c>
      <c r="E102" t="s">
        <v>1689</v>
      </c>
      <c r="F102" t="s">
        <v>1690</v>
      </c>
      <c r="G102" s="299">
        <v>45931</v>
      </c>
      <c r="H102" t="s">
        <v>1389</v>
      </c>
      <c r="I102" t="s">
        <v>1390</v>
      </c>
      <c r="J102" t="s">
        <v>1391</v>
      </c>
      <c r="K102" t="s">
        <v>1447</v>
      </c>
      <c r="L102" t="s">
        <v>1393</v>
      </c>
      <c r="M102" t="s">
        <v>1394</v>
      </c>
      <c r="N102" t="s">
        <v>1395</v>
      </c>
      <c r="O102" t="s">
        <v>1396</v>
      </c>
      <c r="P102" t="s">
        <v>1397</v>
      </c>
      <c r="Q102" t="s">
        <v>1396</v>
      </c>
      <c r="R102" t="s">
        <v>1398</v>
      </c>
      <c r="S102" t="s">
        <v>1399</v>
      </c>
      <c r="T102" t="s">
        <v>1400</v>
      </c>
      <c r="U102" t="s">
        <v>1401</v>
      </c>
      <c r="V102" t="s">
        <v>1402</v>
      </c>
      <c r="W102" t="s">
        <v>1403</v>
      </c>
      <c r="X102">
        <v>1108140277854280</v>
      </c>
      <c r="Y102">
        <v>1849.5</v>
      </c>
      <c r="Z102" t="s">
        <v>1404</v>
      </c>
      <c r="AA102" s="305" t="str">
        <f>IF(H102="CONSTRUCCION CIVIL                                          ","Ok",_xlfn.XLOOKUP(B102,'CSRT STAFF'!B:B,'CSRT STAFF'!G:G,_xlfn.XLOOKUP(B102,'CSRT RCO'!B:B,'CSRT RCO'!G:G,"Revisar",0),0))</f>
        <v>Ok</v>
      </c>
    </row>
    <row r="103" spans="1:27">
      <c r="A103" t="s">
        <v>1385</v>
      </c>
      <c r="B103" t="str">
        <f t="shared" si="1"/>
        <v>46005071</v>
      </c>
      <c r="C103">
        <v>46005071</v>
      </c>
      <c r="D103" t="s">
        <v>1691</v>
      </c>
      <c r="E103" t="s">
        <v>1692</v>
      </c>
      <c r="F103" t="s">
        <v>1693</v>
      </c>
      <c r="G103" s="299">
        <v>45952</v>
      </c>
      <c r="H103" t="s">
        <v>1389</v>
      </c>
      <c r="I103" t="s">
        <v>1390</v>
      </c>
      <c r="J103" t="s">
        <v>1391</v>
      </c>
      <c r="K103" t="s">
        <v>1447</v>
      </c>
      <c r="L103" t="s">
        <v>1393</v>
      </c>
      <c r="M103" t="s">
        <v>1394</v>
      </c>
      <c r="N103" t="s">
        <v>1395</v>
      </c>
      <c r="O103" t="s">
        <v>1396</v>
      </c>
      <c r="P103" t="s">
        <v>1397</v>
      </c>
      <c r="Q103" t="s">
        <v>1396</v>
      </c>
      <c r="R103" t="s">
        <v>1398</v>
      </c>
      <c r="S103" t="s">
        <v>1399</v>
      </c>
      <c r="T103" t="s">
        <v>1400</v>
      </c>
      <c r="U103" t="s">
        <v>1401</v>
      </c>
      <c r="V103" t="s">
        <v>1402</v>
      </c>
      <c r="W103" t="s">
        <v>1403</v>
      </c>
      <c r="X103">
        <v>1108140283738300</v>
      </c>
      <c r="Y103">
        <v>1849.5</v>
      </c>
      <c r="Z103" t="s">
        <v>1404</v>
      </c>
      <c r="AA103" s="305" t="str">
        <f>IF(H103="CONSTRUCCION CIVIL                                          ","Ok",_xlfn.XLOOKUP(B103,'CSRT STAFF'!B:B,'CSRT STAFF'!G:G,_xlfn.XLOOKUP(B103,'CSRT RCO'!B:B,'CSRT RCO'!G:G,"Revisar",0),0))</f>
        <v>Ok</v>
      </c>
    </row>
    <row r="104" spans="1:27">
      <c r="A104" t="s">
        <v>1385</v>
      </c>
      <c r="B104" t="str">
        <f t="shared" si="1"/>
        <v>44427748</v>
      </c>
      <c r="C104">
        <v>44427748</v>
      </c>
      <c r="D104" t="s">
        <v>1691</v>
      </c>
      <c r="E104" t="s">
        <v>1692</v>
      </c>
      <c r="F104" t="s">
        <v>1694</v>
      </c>
      <c r="G104" s="299">
        <v>45619</v>
      </c>
      <c r="H104" t="s">
        <v>1389</v>
      </c>
      <c r="I104" t="s">
        <v>1390</v>
      </c>
      <c r="J104" t="s">
        <v>1391</v>
      </c>
      <c r="K104" t="s">
        <v>1426</v>
      </c>
      <c r="L104" t="s">
        <v>1393</v>
      </c>
      <c r="M104" t="s">
        <v>1394</v>
      </c>
      <c r="N104" t="s">
        <v>1395</v>
      </c>
      <c r="O104" t="s">
        <v>1396</v>
      </c>
      <c r="P104" t="s">
        <v>1397</v>
      </c>
      <c r="Q104" t="s">
        <v>1396</v>
      </c>
      <c r="R104" t="s">
        <v>1398</v>
      </c>
      <c r="S104" t="s">
        <v>1399</v>
      </c>
      <c r="T104" t="s">
        <v>1400</v>
      </c>
      <c r="U104" t="s">
        <v>1401</v>
      </c>
      <c r="V104" t="s">
        <v>1402</v>
      </c>
      <c r="W104" t="s">
        <v>1403</v>
      </c>
      <c r="X104">
        <v>1108140267232040</v>
      </c>
      <c r="Y104">
        <v>2055</v>
      </c>
      <c r="Z104" t="s">
        <v>1404</v>
      </c>
      <c r="AA104" s="305" t="str">
        <f>IF(H104="CONSTRUCCION CIVIL                                          ","Ok",_xlfn.XLOOKUP(B104,'CSRT STAFF'!B:B,'CSRT STAFF'!G:G,_xlfn.XLOOKUP(B104,'CSRT RCO'!B:B,'CSRT RCO'!G:G,"Revisar",0),0))</f>
        <v>Ok</v>
      </c>
    </row>
    <row r="105" spans="1:27">
      <c r="A105" t="s">
        <v>1385</v>
      </c>
      <c r="B105" t="str">
        <f t="shared" si="1"/>
        <v>23987641</v>
      </c>
      <c r="C105">
        <v>23987641</v>
      </c>
      <c r="D105" t="s">
        <v>1691</v>
      </c>
      <c r="E105" t="s">
        <v>1581</v>
      </c>
      <c r="F105" t="s">
        <v>1695</v>
      </c>
      <c r="G105" s="299">
        <v>45931</v>
      </c>
      <c r="H105" t="s">
        <v>1389</v>
      </c>
      <c r="I105" t="s">
        <v>1390</v>
      </c>
      <c r="J105" t="s">
        <v>1391</v>
      </c>
      <c r="K105" t="s">
        <v>1447</v>
      </c>
      <c r="L105" t="s">
        <v>1393</v>
      </c>
      <c r="M105" t="s">
        <v>1394</v>
      </c>
      <c r="N105" t="s">
        <v>1395</v>
      </c>
      <c r="O105" t="s">
        <v>1396</v>
      </c>
      <c r="P105" t="s">
        <v>1397</v>
      </c>
      <c r="Q105" t="s">
        <v>1396</v>
      </c>
      <c r="R105" t="s">
        <v>1398</v>
      </c>
      <c r="S105" t="s">
        <v>1399</v>
      </c>
      <c r="T105" t="s">
        <v>1400</v>
      </c>
      <c r="U105" t="s">
        <v>1401</v>
      </c>
      <c r="V105" t="s">
        <v>1402</v>
      </c>
      <c r="W105" t="s">
        <v>1418</v>
      </c>
      <c r="X105">
        <v>28500947316050</v>
      </c>
      <c r="Y105">
        <v>1849.5</v>
      </c>
      <c r="Z105" t="s">
        <v>1404</v>
      </c>
      <c r="AA105" s="305" t="str">
        <f>IF(H105="CONSTRUCCION CIVIL                                          ","Ok",_xlfn.XLOOKUP(B105,'CSRT STAFF'!B:B,'CSRT STAFF'!G:G,_xlfn.XLOOKUP(B105,'CSRT RCO'!B:B,'CSRT RCO'!G:G,"Revisar",0),0))</f>
        <v>Ok</v>
      </c>
    </row>
    <row r="106" spans="1:27">
      <c r="A106" t="s">
        <v>1385</v>
      </c>
      <c r="B106" t="str">
        <f t="shared" si="1"/>
        <v>47379145</v>
      </c>
      <c r="C106">
        <v>47379145</v>
      </c>
      <c r="D106" t="s">
        <v>1696</v>
      </c>
      <c r="E106" t="s">
        <v>1697</v>
      </c>
      <c r="F106" t="s">
        <v>1698</v>
      </c>
      <c r="G106" s="299">
        <v>45706</v>
      </c>
      <c r="H106" t="s">
        <v>1389</v>
      </c>
      <c r="I106" t="s">
        <v>1390</v>
      </c>
      <c r="J106" t="s">
        <v>1391</v>
      </c>
      <c r="K106" t="s">
        <v>1430</v>
      </c>
      <c r="L106" t="s">
        <v>1393</v>
      </c>
      <c r="M106" t="s">
        <v>1394</v>
      </c>
      <c r="N106" t="s">
        <v>1395</v>
      </c>
      <c r="O106" t="s">
        <v>1396</v>
      </c>
      <c r="P106" t="s">
        <v>1397</v>
      </c>
      <c r="Q106" t="s">
        <v>1396</v>
      </c>
      <c r="R106" t="s">
        <v>1398</v>
      </c>
      <c r="S106" t="s">
        <v>1399</v>
      </c>
      <c r="T106" t="s">
        <v>1400</v>
      </c>
      <c r="U106" t="s">
        <v>1401</v>
      </c>
      <c r="V106" t="s">
        <v>1402</v>
      </c>
      <c r="W106" t="s">
        <v>1403</v>
      </c>
      <c r="X106">
        <v>1108140271074640</v>
      </c>
      <c r="Y106">
        <v>2619</v>
      </c>
      <c r="Z106" t="s">
        <v>1404</v>
      </c>
      <c r="AA106" s="305" t="str">
        <f>IF(H106="CONSTRUCCION CIVIL                                          ","Ok",_xlfn.XLOOKUP(B106,'CSRT STAFF'!B:B,'CSRT STAFF'!G:G,_xlfn.XLOOKUP(B106,'CSRT RCO'!B:B,'CSRT RCO'!G:G,"Revisar",0),0))</f>
        <v>Ok</v>
      </c>
    </row>
    <row r="107" spans="1:27">
      <c r="A107" t="s">
        <v>1385</v>
      </c>
      <c r="B107" t="str">
        <f t="shared" si="1"/>
        <v>46436670</v>
      </c>
      <c r="C107">
        <v>46436670</v>
      </c>
      <c r="D107" t="s">
        <v>1699</v>
      </c>
      <c r="E107" t="s">
        <v>1549</v>
      </c>
      <c r="F107" t="s">
        <v>1700</v>
      </c>
      <c r="G107" s="299">
        <v>46028</v>
      </c>
      <c r="H107" t="s">
        <v>1389</v>
      </c>
      <c r="I107" t="s">
        <v>1390</v>
      </c>
      <c r="J107" t="s">
        <v>1391</v>
      </c>
      <c r="K107" t="s">
        <v>1489</v>
      </c>
      <c r="L107" t="s">
        <v>1393</v>
      </c>
      <c r="M107" t="s">
        <v>1394</v>
      </c>
      <c r="N107" t="s">
        <v>1395</v>
      </c>
      <c r="O107" t="s">
        <v>1396</v>
      </c>
      <c r="P107" t="s">
        <v>1397</v>
      </c>
      <c r="Q107" t="s">
        <v>1396</v>
      </c>
      <c r="R107" t="s">
        <v>1398</v>
      </c>
      <c r="S107" t="s">
        <v>1399</v>
      </c>
      <c r="T107" t="s">
        <v>1400</v>
      </c>
      <c r="U107" t="s">
        <v>1401</v>
      </c>
      <c r="V107" t="s">
        <v>1402</v>
      </c>
      <c r="W107" t="s">
        <v>1403</v>
      </c>
      <c r="X107">
        <v>1108140288120440</v>
      </c>
      <c r="Y107">
        <v>2619</v>
      </c>
      <c r="Z107" t="s">
        <v>1404</v>
      </c>
      <c r="AA107" s="305" t="str">
        <f>IF(H107="CONSTRUCCION CIVIL                                          ","Ok",_xlfn.XLOOKUP(B107,'CSRT STAFF'!B:B,'CSRT STAFF'!G:G,_xlfn.XLOOKUP(B107,'CSRT RCO'!B:B,'CSRT RCO'!G:G,"Revisar",0),0))</f>
        <v>Ok</v>
      </c>
    </row>
    <row r="108" spans="1:27">
      <c r="A108" t="s">
        <v>1385</v>
      </c>
      <c r="B108" t="str">
        <f t="shared" si="1"/>
        <v>45413227</v>
      </c>
      <c r="C108">
        <v>45413227</v>
      </c>
      <c r="D108" t="s">
        <v>1701</v>
      </c>
      <c r="E108" t="s">
        <v>1702</v>
      </c>
      <c r="F108" t="s">
        <v>1703</v>
      </c>
      <c r="G108" s="299">
        <v>45969</v>
      </c>
      <c r="H108" t="s">
        <v>1389</v>
      </c>
      <c r="I108" t="s">
        <v>1390</v>
      </c>
      <c r="J108" t="s">
        <v>1391</v>
      </c>
      <c r="K108" t="s">
        <v>1434</v>
      </c>
      <c r="L108" t="s">
        <v>1393</v>
      </c>
      <c r="M108" t="s">
        <v>1394</v>
      </c>
      <c r="N108" t="s">
        <v>1395</v>
      </c>
      <c r="O108" t="s">
        <v>1396</v>
      </c>
      <c r="P108" t="s">
        <v>1397</v>
      </c>
      <c r="Q108" t="s">
        <v>1396</v>
      </c>
      <c r="R108" t="s">
        <v>1398</v>
      </c>
      <c r="S108" t="s">
        <v>1399</v>
      </c>
      <c r="T108" t="s">
        <v>1400</v>
      </c>
      <c r="U108" t="s">
        <v>1401</v>
      </c>
      <c r="V108" t="s">
        <v>1402</v>
      </c>
      <c r="W108" t="s">
        <v>1418</v>
      </c>
      <c r="X108">
        <v>28502932546033</v>
      </c>
      <c r="Y108">
        <v>2619</v>
      </c>
      <c r="Z108" t="s">
        <v>1404</v>
      </c>
      <c r="AA108" s="305" t="str">
        <f>IF(H108="CONSTRUCCION CIVIL                                          ","Ok",_xlfn.XLOOKUP(B108,'CSRT STAFF'!B:B,'CSRT STAFF'!G:G,_xlfn.XLOOKUP(B108,'CSRT RCO'!B:B,'CSRT RCO'!G:G,"Revisar",0),0))</f>
        <v>Ok</v>
      </c>
    </row>
    <row r="109" spans="1:27">
      <c r="A109" t="s">
        <v>1385</v>
      </c>
      <c r="B109" t="str">
        <f t="shared" si="1"/>
        <v>73489779</v>
      </c>
      <c r="C109">
        <v>73489779</v>
      </c>
      <c r="D109" t="s">
        <v>1704</v>
      </c>
      <c r="E109" t="s">
        <v>1705</v>
      </c>
      <c r="F109" t="s">
        <v>1706</v>
      </c>
      <c r="G109" s="299">
        <v>45930</v>
      </c>
      <c r="H109" t="s">
        <v>1389</v>
      </c>
      <c r="I109" t="s">
        <v>1390</v>
      </c>
      <c r="J109" t="s">
        <v>1391</v>
      </c>
      <c r="K109" t="s">
        <v>1430</v>
      </c>
      <c r="L109" t="s">
        <v>1393</v>
      </c>
      <c r="M109" t="s">
        <v>1394</v>
      </c>
      <c r="N109" t="s">
        <v>1395</v>
      </c>
      <c r="O109" t="s">
        <v>1396</v>
      </c>
      <c r="P109" t="s">
        <v>1397</v>
      </c>
      <c r="Q109" t="s">
        <v>1396</v>
      </c>
      <c r="R109" t="s">
        <v>1398</v>
      </c>
      <c r="S109" t="s">
        <v>1399</v>
      </c>
      <c r="T109" t="s">
        <v>1400</v>
      </c>
      <c r="U109" t="s">
        <v>1401</v>
      </c>
      <c r="V109" t="s">
        <v>1402</v>
      </c>
      <c r="W109" t="s">
        <v>1403</v>
      </c>
      <c r="X109">
        <v>1108140282394310</v>
      </c>
      <c r="Y109">
        <v>2619</v>
      </c>
      <c r="Z109" t="s">
        <v>1404</v>
      </c>
      <c r="AA109" s="305" t="str">
        <f>IF(H109="CONSTRUCCION CIVIL                                          ","Ok",_xlfn.XLOOKUP(B109,'CSRT STAFF'!B:B,'CSRT STAFF'!G:G,_xlfn.XLOOKUP(B109,'CSRT RCO'!B:B,'CSRT RCO'!G:G,"Revisar",0),0))</f>
        <v>Ok</v>
      </c>
    </row>
    <row r="110" spans="1:27">
      <c r="A110" t="s">
        <v>1385</v>
      </c>
      <c r="B110" t="str">
        <f t="shared" si="1"/>
        <v>46462510</v>
      </c>
      <c r="C110">
        <v>46462510</v>
      </c>
      <c r="D110" t="s">
        <v>1707</v>
      </c>
      <c r="E110" t="s">
        <v>1588</v>
      </c>
      <c r="F110" t="s">
        <v>1708</v>
      </c>
      <c r="G110" s="299">
        <v>45869</v>
      </c>
      <c r="H110" t="s">
        <v>1389</v>
      </c>
      <c r="I110" t="s">
        <v>1390</v>
      </c>
      <c r="J110" t="s">
        <v>1391</v>
      </c>
      <c r="K110" t="s">
        <v>1442</v>
      </c>
      <c r="L110" t="s">
        <v>1393</v>
      </c>
      <c r="M110" t="s">
        <v>1394</v>
      </c>
      <c r="N110" t="s">
        <v>1395</v>
      </c>
      <c r="O110" t="s">
        <v>1396</v>
      </c>
      <c r="P110" t="s">
        <v>1397</v>
      </c>
      <c r="Q110" t="s">
        <v>1396</v>
      </c>
      <c r="R110" t="s">
        <v>1398</v>
      </c>
      <c r="S110" t="s">
        <v>1399</v>
      </c>
      <c r="T110" t="s">
        <v>1400</v>
      </c>
      <c r="U110" t="s">
        <v>1401</v>
      </c>
      <c r="V110" t="s">
        <v>1402</v>
      </c>
      <c r="W110" t="s">
        <v>1403</v>
      </c>
      <c r="X110">
        <v>1100380200000990</v>
      </c>
      <c r="Y110">
        <v>2619</v>
      </c>
      <c r="Z110" t="s">
        <v>1404</v>
      </c>
      <c r="AA110" s="305" t="str">
        <f>IF(H110="CONSTRUCCION CIVIL                                          ","Ok",_xlfn.XLOOKUP(B110,'CSRT STAFF'!B:B,'CSRT STAFF'!G:G,_xlfn.XLOOKUP(B110,'CSRT RCO'!B:B,'CSRT RCO'!G:G,"Revisar",0),0))</f>
        <v>Ok</v>
      </c>
    </row>
    <row r="111" spans="1:27">
      <c r="A111" t="s">
        <v>1385</v>
      </c>
      <c r="B111" t="str">
        <f t="shared" si="1"/>
        <v>72553778</v>
      </c>
      <c r="C111">
        <v>72553778</v>
      </c>
      <c r="D111" t="s">
        <v>1707</v>
      </c>
      <c r="E111" t="s">
        <v>1709</v>
      </c>
      <c r="F111" t="s">
        <v>1710</v>
      </c>
      <c r="G111" s="299">
        <v>45947</v>
      </c>
      <c r="H111" t="s">
        <v>1407</v>
      </c>
      <c r="I111" t="s">
        <v>1408</v>
      </c>
      <c r="J111" t="s">
        <v>1409</v>
      </c>
      <c r="K111" t="s">
        <v>1438</v>
      </c>
      <c r="L111" t="s">
        <v>1439</v>
      </c>
      <c r="M111" t="s">
        <v>1394</v>
      </c>
      <c r="N111" t="s">
        <v>1395</v>
      </c>
      <c r="O111" t="s">
        <v>1396</v>
      </c>
      <c r="P111" t="s">
        <v>1397</v>
      </c>
      <c r="Q111" t="s">
        <v>1396</v>
      </c>
      <c r="R111" t="s">
        <v>1398</v>
      </c>
      <c r="S111" t="s">
        <v>1399</v>
      </c>
      <c r="T111" t="s">
        <v>1411</v>
      </c>
      <c r="U111" t="s">
        <v>1401</v>
      </c>
      <c r="V111" t="s">
        <v>1412</v>
      </c>
      <c r="W111" t="s">
        <v>1418</v>
      </c>
      <c r="X111">
        <v>30593602355019</v>
      </c>
      <c r="Y111">
        <v>3500</v>
      </c>
      <c r="Z111" t="s">
        <v>1404</v>
      </c>
      <c r="AA111" s="305">
        <f>IF(H111="CONSTRUCCION CIVIL                                          ","Ok",_xlfn.XLOOKUP(B111,'CSRT STAFF'!B:B,'CSRT STAFF'!G:G,_xlfn.XLOOKUP(B111,'CSRT RCO'!B:B,'CSRT RCO'!G:G,"Revisar",0),0))</f>
        <v>45947</v>
      </c>
    </row>
    <row r="112" spans="1:27">
      <c r="A112" t="s">
        <v>1385</v>
      </c>
      <c r="B112" t="str">
        <f t="shared" si="1"/>
        <v>75240755</v>
      </c>
      <c r="C112">
        <v>75240755</v>
      </c>
      <c r="D112" t="s">
        <v>1711</v>
      </c>
      <c r="E112" t="s">
        <v>1532</v>
      </c>
      <c r="F112" t="s">
        <v>1712</v>
      </c>
      <c r="G112" s="299">
        <v>46037</v>
      </c>
      <c r="H112" t="s">
        <v>1389</v>
      </c>
      <c r="I112" t="s">
        <v>1390</v>
      </c>
      <c r="J112" t="s">
        <v>1391</v>
      </c>
      <c r="K112" t="s">
        <v>1447</v>
      </c>
      <c r="L112" t="s">
        <v>1393</v>
      </c>
      <c r="M112" t="s">
        <v>1394</v>
      </c>
      <c r="N112" t="s">
        <v>1395</v>
      </c>
      <c r="O112" t="s">
        <v>1396</v>
      </c>
      <c r="P112" t="s">
        <v>1397</v>
      </c>
      <c r="Q112" t="s">
        <v>1396</v>
      </c>
      <c r="R112" t="s">
        <v>1398</v>
      </c>
      <c r="S112" t="s">
        <v>1399</v>
      </c>
      <c r="T112" t="s">
        <v>1400</v>
      </c>
      <c r="U112" t="s">
        <v>1401</v>
      </c>
      <c r="V112" t="s">
        <v>1402</v>
      </c>
      <c r="W112" t="s">
        <v>1403</v>
      </c>
      <c r="X112">
        <v>1108140288814820</v>
      </c>
      <c r="Y112">
        <v>1884</v>
      </c>
      <c r="Z112" t="s">
        <v>1404</v>
      </c>
      <c r="AA112" s="305" t="str">
        <f>IF(H112="CONSTRUCCION CIVIL                                          ","Ok",_xlfn.XLOOKUP(B112,'CSRT STAFF'!B:B,'CSRT STAFF'!G:G,_xlfn.XLOOKUP(B112,'CSRT RCO'!B:B,'CSRT RCO'!G:G,"Revisar",0),0))</f>
        <v>Ok</v>
      </c>
    </row>
    <row r="113" spans="1:27">
      <c r="A113" t="s">
        <v>1385</v>
      </c>
      <c r="B113" t="str">
        <f t="shared" si="1"/>
        <v>77296315</v>
      </c>
      <c r="C113">
        <v>77296315</v>
      </c>
      <c r="D113" t="s">
        <v>1711</v>
      </c>
      <c r="E113" t="s">
        <v>1713</v>
      </c>
      <c r="F113" t="s">
        <v>1714</v>
      </c>
      <c r="G113" s="299">
        <v>45386</v>
      </c>
      <c r="H113" t="s">
        <v>1407</v>
      </c>
      <c r="I113" t="s">
        <v>1408</v>
      </c>
      <c r="J113" t="s">
        <v>1409</v>
      </c>
      <c r="K113" t="s">
        <v>1438</v>
      </c>
      <c r="L113" t="s">
        <v>1439</v>
      </c>
      <c r="M113" t="s">
        <v>1394</v>
      </c>
      <c r="N113" t="s">
        <v>1395</v>
      </c>
      <c r="O113" t="s">
        <v>1396</v>
      </c>
      <c r="P113" t="s">
        <v>1397</v>
      </c>
      <c r="Q113" t="s">
        <v>1396</v>
      </c>
      <c r="R113" t="s">
        <v>1398</v>
      </c>
      <c r="S113" t="s">
        <v>1399</v>
      </c>
      <c r="T113" t="s">
        <v>1411</v>
      </c>
      <c r="U113" t="s">
        <v>1401</v>
      </c>
      <c r="V113" t="s">
        <v>1412</v>
      </c>
      <c r="W113" t="s">
        <v>1418</v>
      </c>
      <c r="X113">
        <v>37505860737093</v>
      </c>
      <c r="Y113">
        <v>3000</v>
      </c>
      <c r="Z113" t="s">
        <v>1404</v>
      </c>
      <c r="AA113" s="305">
        <f>IF(H113="CONSTRUCCION CIVIL                                          ","Ok",_xlfn.XLOOKUP(B113,'CSRT STAFF'!B:B,'CSRT STAFF'!G:G,_xlfn.XLOOKUP(B113,'CSRT RCO'!B:B,'CSRT RCO'!G:G,"Revisar",0),0))</f>
        <v>45386</v>
      </c>
    </row>
    <row r="114" spans="1:27">
      <c r="A114" t="s">
        <v>1385</v>
      </c>
      <c r="B114" t="str">
        <f t="shared" si="1"/>
        <v>78633719</v>
      </c>
      <c r="C114">
        <v>78633719</v>
      </c>
      <c r="D114" t="s">
        <v>1711</v>
      </c>
      <c r="E114" t="s">
        <v>1715</v>
      </c>
      <c r="F114" t="s">
        <v>1573</v>
      </c>
      <c r="G114" s="299">
        <v>45849</v>
      </c>
      <c r="H114" t="s">
        <v>1389</v>
      </c>
      <c r="I114" t="s">
        <v>1390</v>
      </c>
      <c r="J114" t="s">
        <v>1391</v>
      </c>
      <c r="K114" t="s">
        <v>1417</v>
      </c>
      <c r="L114" t="s">
        <v>1393</v>
      </c>
      <c r="M114" t="s">
        <v>1394</v>
      </c>
      <c r="N114" t="s">
        <v>1395</v>
      </c>
      <c r="O114" t="s">
        <v>1396</v>
      </c>
      <c r="P114" t="s">
        <v>1397</v>
      </c>
      <c r="Q114" t="s">
        <v>1396</v>
      </c>
      <c r="R114" t="s">
        <v>1398</v>
      </c>
      <c r="S114" t="s">
        <v>1399</v>
      </c>
      <c r="T114" t="s">
        <v>1400</v>
      </c>
      <c r="U114" t="s">
        <v>1401</v>
      </c>
      <c r="V114" t="s">
        <v>1402</v>
      </c>
      <c r="W114" t="s">
        <v>1403</v>
      </c>
      <c r="X114">
        <v>1108270200450030</v>
      </c>
      <c r="Y114">
        <v>2619</v>
      </c>
      <c r="Z114" t="s">
        <v>1404</v>
      </c>
      <c r="AA114" s="305" t="str">
        <f>IF(H114="CONSTRUCCION CIVIL                                          ","Ok",_xlfn.XLOOKUP(B114,'CSRT STAFF'!B:B,'CSRT STAFF'!G:G,_xlfn.XLOOKUP(B114,'CSRT RCO'!B:B,'CSRT RCO'!G:G,"Revisar",0),0))</f>
        <v>Ok</v>
      </c>
    </row>
    <row r="115" spans="1:27">
      <c r="A115" t="s">
        <v>1385</v>
      </c>
      <c r="B115" t="str">
        <f t="shared" si="1"/>
        <v>43754459</v>
      </c>
      <c r="C115">
        <v>43754459</v>
      </c>
      <c r="D115" t="s">
        <v>1716</v>
      </c>
      <c r="E115" t="s">
        <v>1717</v>
      </c>
      <c r="F115" t="s">
        <v>1718</v>
      </c>
      <c r="G115" s="299">
        <v>45849</v>
      </c>
      <c r="H115" t="s">
        <v>1389</v>
      </c>
      <c r="I115" t="s">
        <v>1390</v>
      </c>
      <c r="J115" t="s">
        <v>1391</v>
      </c>
      <c r="K115" t="s">
        <v>1417</v>
      </c>
      <c r="L115" t="s">
        <v>1393</v>
      </c>
      <c r="M115" t="s">
        <v>1394</v>
      </c>
      <c r="N115" t="s">
        <v>1395</v>
      </c>
      <c r="O115" t="s">
        <v>1396</v>
      </c>
      <c r="P115" t="s">
        <v>1397</v>
      </c>
      <c r="Q115" t="s">
        <v>1396</v>
      </c>
      <c r="R115" t="s">
        <v>1398</v>
      </c>
      <c r="S115" t="s">
        <v>1399</v>
      </c>
      <c r="T115" t="s">
        <v>1400</v>
      </c>
      <c r="U115" t="s">
        <v>1401</v>
      </c>
      <c r="V115" t="s">
        <v>1402</v>
      </c>
      <c r="W115" t="s">
        <v>1403</v>
      </c>
      <c r="X115">
        <v>1108140278544510</v>
      </c>
      <c r="Y115">
        <v>2619</v>
      </c>
      <c r="Z115" t="s">
        <v>1404</v>
      </c>
      <c r="AA115" s="305" t="str">
        <f>IF(H115="CONSTRUCCION CIVIL                                          ","Ok",_xlfn.XLOOKUP(B115,'CSRT STAFF'!B:B,'CSRT STAFF'!G:G,_xlfn.XLOOKUP(B115,'CSRT RCO'!B:B,'CSRT RCO'!G:G,"Revisar",0),0))</f>
        <v>Ok</v>
      </c>
    </row>
    <row r="116" spans="1:27">
      <c r="A116" t="s">
        <v>1385</v>
      </c>
      <c r="B116" t="str">
        <f t="shared" si="1"/>
        <v>63265214</v>
      </c>
      <c r="C116">
        <v>63265214</v>
      </c>
      <c r="D116" t="s">
        <v>1719</v>
      </c>
      <c r="E116" t="s">
        <v>1720</v>
      </c>
      <c r="F116" t="s">
        <v>1681</v>
      </c>
      <c r="G116" s="299">
        <v>45820</v>
      </c>
      <c r="H116" t="s">
        <v>1389</v>
      </c>
      <c r="I116" t="s">
        <v>1390</v>
      </c>
      <c r="J116" t="s">
        <v>1391</v>
      </c>
      <c r="K116" t="s">
        <v>1417</v>
      </c>
      <c r="L116" t="s">
        <v>1393</v>
      </c>
      <c r="M116" t="s">
        <v>1394</v>
      </c>
      <c r="N116" t="s">
        <v>1395</v>
      </c>
      <c r="O116" t="s">
        <v>1396</v>
      </c>
      <c r="P116" t="s">
        <v>1397</v>
      </c>
      <c r="Q116" t="s">
        <v>1396</v>
      </c>
      <c r="R116" t="s">
        <v>1398</v>
      </c>
      <c r="S116" t="s">
        <v>1399</v>
      </c>
      <c r="T116" t="s">
        <v>1400</v>
      </c>
      <c r="U116" t="s">
        <v>1401</v>
      </c>
      <c r="V116" t="s">
        <v>1402</v>
      </c>
      <c r="W116" t="s">
        <v>1403</v>
      </c>
      <c r="X116">
        <v>1102840200626590</v>
      </c>
      <c r="Y116">
        <v>2619</v>
      </c>
      <c r="Z116" t="s">
        <v>1404</v>
      </c>
      <c r="AA116" s="305" t="str">
        <f>IF(H116="CONSTRUCCION CIVIL                                          ","Ok",_xlfn.XLOOKUP(B116,'CSRT STAFF'!B:B,'CSRT STAFF'!G:G,_xlfn.XLOOKUP(B116,'CSRT RCO'!B:B,'CSRT RCO'!G:G,"Revisar",0),0))</f>
        <v>Ok</v>
      </c>
    </row>
    <row r="117" spans="1:27">
      <c r="A117" t="s">
        <v>1385</v>
      </c>
      <c r="B117" t="str">
        <f t="shared" si="1"/>
        <v>42091734</v>
      </c>
      <c r="C117">
        <v>42091734</v>
      </c>
      <c r="D117" t="s">
        <v>1721</v>
      </c>
      <c r="E117" t="s">
        <v>1722</v>
      </c>
      <c r="F117" t="s">
        <v>1465</v>
      </c>
      <c r="G117" s="299">
        <v>46034</v>
      </c>
      <c r="H117" t="s">
        <v>1389</v>
      </c>
      <c r="I117" t="s">
        <v>1390</v>
      </c>
      <c r="J117" t="s">
        <v>1391</v>
      </c>
      <c r="K117" t="s">
        <v>1551</v>
      </c>
      <c r="L117" t="s">
        <v>1393</v>
      </c>
      <c r="M117" t="s">
        <v>1394</v>
      </c>
      <c r="N117" t="s">
        <v>1395</v>
      </c>
      <c r="O117" t="s">
        <v>1396</v>
      </c>
      <c r="P117" t="s">
        <v>1397</v>
      </c>
      <c r="Q117" t="s">
        <v>1396</v>
      </c>
      <c r="R117" t="s">
        <v>1398</v>
      </c>
      <c r="S117" t="s">
        <v>1399</v>
      </c>
      <c r="T117" t="s">
        <v>1400</v>
      </c>
      <c r="U117" t="s">
        <v>1401</v>
      </c>
      <c r="V117" t="s">
        <v>1402</v>
      </c>
      <c r="W117" t="s">
        <v>1403</v>
      </c>
      <c r="X117">
        <v>1108140261659190</v>
      </c>
      <c r="Y117">
        <v>2679</v>
      </c>
      <c r="Z117" t="s">
        <v>1404</v>
      </c>
      <c r="AA117" s="305" t="str">
        <f>IF(H117="CONSTRUCCION CIVIL                                          ","Ok",_xlfn.XLOOKUP(B117,'CSRT STAFF'!B:B,'CSRT STAFF'!G:G,_xlfn.XLOOKUP(B117,'CSRT RCO'!B:B,'CSRT RCO'!G:G,"Revisar",0),0))</f>
        <v>Ok</v>
      </c>
    </row>
    <row r="118" spans="1:27">
      <c r="A118" t="s">
        <v>1385</v>
      </c>
      <c r="B118" t="str">
        <f t="shared" si="1"/>
        <v>46724803</v>
      </c>
      <c r="C118">
        <v>46724803</v>
      </c>
      <c r="D118" t="s">
        <v>1723</v>
      </c>
      <c r="E118" t="s">
        <v>1501</v>
      </c>
      <c r="F118" t="s">
        <v>1724</v>
      </c>
      <c r="G118" s="299">
        <v>45918</v>
      </c>
      <c r="H118" t="s">
        <v>1389</v>
      </c>
      <c r="I118" t="s">
        <v>1390</v>
      </c>
      <c r="J118" t="s">
        <v>1391</v>
      </c>
      <c r="K118" t="s">
        <v>1447</v>
      </c>
      <c r="L118" t="s">
        <v>1393</v>
      </c>
      <c r="M118" t="s">
        <v>1394</v>
      </c>
      <c r="N118" t="s">
        <v>1395</v>
      </c>
      <c r="O118" t="s">
        <v>1396</v>
      </c>
      <c r="P118" t="s">
        <v>1397</v>
      </c>
      <c r="Q118" t="s">
        <v>1396</v>
      </c>
      <c r="R118" t="s">
        <v>1398</v>
      </c>
      <c r="S118" t="s">
        <v>1399</v>
      </c>
      <c r="T118" t="s">
        <v>1400</v>
      </c>
      <c r="U118" t="s">
        <v>1401</v>
      </c>
      <c r="V118" t="s">
        <v>1402</v>
      </c>
      <c r="W118" t="s">
        <v>1403</v>
      </c>
      <c r="X118">
        <v>1108140263787150</v>
      </c>
      <c r="Y118">
        <v>1849.5</v>
      </c>
      <c r="Z118" t="s">
        <v>1404</v>
      </c>
      <c r="AA118" s="305" t="str">
        <f>IF(H118="CONSTRUCCION CIVIL                                          ","Ok",_xlfn.XLOOKUP(B118,'CSRT STAFF'!B:B,'CSRT STAFF'!G:G,_xlfn.XLOOKUP(B118,'CSRT RCO'!B:B,'CSRT RCO'!G:G,"Revisar",0),0))</f>
        <v>Ok</v>
      </c>
    </row>
    <row r="119" spans="1:27">
      <c r="A119" t="s">
        <v>1385</v>
      </c>
      <c r="B119" t="str">
        <f t="shared" si="1"/>
        <v>71197372</v>
      </c>
      <c r="C119">
        <v>71197372</v>
      </c>
      <c r="D119" t="s">
        <v>1723</v>
      </c>
      <c r="E119" t="s">
        <v>1420</v>
      </c>
      <c r="F119" t="s">
        <v>1624</v>
      </c>
      <c r="G119" s="299">
        <v>45749</v>
      </c>
      <c r="H119" t="s">
        <v>1389</v>
      </c>
      <c r="I119" t="s">
        <v>1390</v>
      </c>
      <c r="J119" t="s">
        <v>1391</v>
      </c>
      <c r="K119" t="s">
        <v>1442</v>
      </c>
      <c r="L119" t="s">
        <v>1393</v>
      </c>
      <c r="M119" t="s">
        <v>1394</v>
      </c>
      <c r="N119" t="s">
        <v>1395</v>
      </c>
      <c r="O119" t="s">
        <v>1396</v>
      </c>
      <c r="P119" t="s">
        <v>1397</v>
      </c>
      <c r="Q119" t="s">
        <v>1396</v>
      </c>
      <c r="R119" t="s">
        <v>1398</v>
      </c>
      <c r="S119" t="s">
        <v>1399</v>
      </c>
      <c r="T119" t="s">
        <v>1400</v>
      </c>
      <c r="U119" t="s">
        <v>1401</v>
      </c>
      <c r="V119" t="s">
        <v>1402</v>
      </c>
      <c r="W119" t="s">
        <v>1403</v>
      </c>
      <c r="X119">
        <v>1108140273333390</v>
      </c>
      <c r="Y119">
        <v>2619</v>
      </c>
      <c r="Z119" t="s">
        <v>1404</v>
      </c>
      <c r="AA119" s="305" t="str">
        <f>IF(H119="CONSTRUCCION CIVIL                                          ","Ok",_xlfn.XLOOKUP(B119,'CSRT STAFF'!B:B,'CSRT STAFF'!G:G,_xlfn.XLOOKUP(B119,'CSRT RCO'!B:B,'CSRT RCO'!G:G,"Revisar",0),0))</f>
        <v>Ok</v>
      </c>
    </row>
    <row r="120" spans="1:27">
      <c r="A120" t="s">
        <v>1385</v>
      </c>
      <c r="B120" t="str">
        <f t="shared" si="1"/>
        <v>76160774</v>
      </c>
      <c r="C120">
        <v>76160774</v>
      </c>
      <c r="D120" t="s">
        <v>1725</v>
      </c>
      <c r="E120" t="s">
        <v>1501</v>
      </c>
      <c r="F120" t="s">
        <v>1539</v>
      </c>
      <c r="G120" s="299">
        <v>45965</v>
      </c>
      <c r="H120" t="s">
        <v>1389</v>
      </c>
      <c r="I120" t="s">
        <v>1390</v>
      </c>
      <c r="J120" t="s">
        <v>1391</v>
      </c>
      <c r="K120" t="s">
        <v>1447</v>
      </c>
      <c r="L120" t="s">
        <v>1393</v>
      </c>
      <c r="M120" t="s">
        <v>1394</v>
      </c>
      <c r="N120" t="s">
        <v>1395</v>
      </c>
      <c r="O120" t="s">
        <v>1396</v>
      </c>
      <c r="P120" t="s">
        <v>1397</v>
      </c>
      <c r="Q120" t="s">
        <v>1396</v>
      </c>
      <c r="R120" t="s">
        <v>1398</v>
      </c>
      <c r="S120" t="s">
        <v>1399</v>
      </c>
      <c r="T120" t="s">
        <v>1400</v>
      </c>
      <c r="U120" t="s">
        <v>1401</v>
      </c>
      <c r="V120" t="s">
        <v>1402</v>
      </c>
      <c r="W120" t="s">
        <v>1403</v>
      </c>
      <c r="X120">
        <v>1108140284363000</v>
      </c>
      <c r="Y120">
        <v>1849.5</v>
      </c>
      <c r="Z120" t="s">
        <v>1404</v>
      </c>
      <c r="AA120" s="305" t="str">
        <f>IF(H120="CONSTRUCCION CIVIL                                          ","Ok",_xlfn.XLOOKUP(B120,'CSRT STAFF'!B:B,'CSRT STAFF'!G:G,_xlfn.XLOOKUP(B120,'CSRT RCO'!B:B,'CSRT RCO'!G:G,"Revisar",0),0))</f>
        <v>Ok</v>
      </c>
    </row>
    <row r="121" spans="1:27">
      <c r="A121" t="s">
        <v>1385</v>
      </c>
      <c r="B121" t="str">
        <f t="shared" si="1"/>
        <v>73978051</v>
      </c>
      <c r="C121">
        <v>73978051</v>
      </c>
      <c r="D121" t="s">
        <v>1725</v>
      </c>
      <c r="E121" t="s">
        <v>1726</v>
      </c>
      <c r="F121" t="s">
        <v>1727</v>
      </c>
      <c r="G121" s="299">
        <v>45969</v>
      </c>
      <c r="H121" t="s">
        <v>1389</v>
      </c>
      <c r="I121" t="s">
        <v>1390</v>
      </c>
      <c r="J121" t="s">
        <v>1391</v>
      </c>
      <c r="K121" t="s">
        <v>1447</v>
      </c>
      <c r="L121" t="s">
        <v>1393</v>
      </c>
      <c r="M121" t="s">
        <v>1394</v>
      </c>
      <c r="N121" t="s">
        <v>1395</v>
      </c>
      <c r="O121" t="s">
        <v>1396</v>
      </c>
      <c r="P121" t="s">
        <v>1397</v>
      </c>
      <c r="Q121" t="s">
        <v>1396</v>
      </c>
      <c r="R121" t="s">
        <v>1398</v>
      </c>
      <c r="S121" t="s">
        <v>1399</v>
      </c>
      <c r="T121" t="s">
        <v>1400</v>
      </c>
      <c r="U121" t="s">
        <v>1401</v>
      </c>
      <c r="V121" t="s">
        <v>1402</v>
      </c>
      <c r="W121" t="s">
        <v>1418</v>
      </c>
      <c r="X121">
        <v>28510844181083</v>
      </c>
      <c r="Y121">
        <v>1849.5</v>
      </c>
      <c r="Z121" t="s">
        <v>1404</v>
      </c>
      <c r="AA121" s="305" t="str">
        <f>IF(H121="CONSTRUCCION CIVIL                                          ","Ok",_xlfn.XLOOKUP(B121,'CSRT STAFF'!B:B,'CSRT STAFF'!G:G,_xlfn.XLOOKUP(B121,'CSRT RCO'!B:B,'CSRT RCO'!G:G,"Revisar",0),0))</f>
        <v>Ok</v>
      </c>
    </row>
    <row r="122" spans="1:27">
      <c r="A122" t="s">
        <v>1385</v>
      </c>
      <c r="B122" t="str">
        <f t="shared" si="1"/>
        <v>43485010</v>
      </c>
      <c r="C122">
        <v>43485010</v>
      </c>
      <c r="D122" t="s">
        <v>1728</v>
      </c>
      <c r="E122" t="s">
        <v>1683</v>
      </c>
      <c r="F122" t="s">
        <v>1729</v>
      </c>
      <c r="G122" s="299">
        <v>46038</v>
      </c>
      <c r="H122" t="s">
        <v>1389</v>
      </c>
      <c r="I122" t="s">
        <v>1390</v>
      </c>
      <c r="J122" t="s">
        <v>1391</v>
      </c>
      <c r="K122" t="s">
        <v>1434</v>
      </c>
      <c r="L122" t="s">
        <v>1393</v>
      </c>
      <c r="M122" t="s">
        <v>1394</v>
      </c>
      <c r="N122" t="s">
        <v>1395</v>
      </c>
      <c r="O122" t="s">
        <v>1396</v>
      </c>
      <c r="P122" t="s">
        <v>1397</v>
      </c>
      <c r="Q122" t="s">
        <v>1396</v>
      </c>
      <c r="R122" t="s">
        <v>1398</v>
      </c>
      <c r="S122" t="s">
        <v>1399</v>
      </c>
      <c r="T122" t="s">
        <v>1400</v>
      </c>
      <c r="U122" t="s">
        <v>1401</v>
      </c>
      <c r="V122" t="s">
        <v>1402</v>
      </c>
      <c r="W122" t="s">
        <v>1403</v>
      </c>
      <c r="X122">
        <v>1107120200442000</v>
      </c>
      <c r="Y122">
        <v>2679</v>
      </c>
      <c r="Z122" t="s">
        <v>1404</v>
      </c>
      <c r="AA122" s="305" t="str">
        <f>IF(H122="CONSTRUCCION CIVIL                                          ","Ok",_xlfn.XLOOKUP(B122,'CSRT STAFF'!B:B,'CSRT STAFF'!G:G,_xlfn.XLOOKUP(B122,'CSRT RCO'!B:B,'CSRT RCO'!G:G,"Revisar",0),0))</f>
        <v>Ok</v>
      </c>
    </row>
    <row r="123" spans="1:27">
      <c r="A123" t="s">
        <v>1385</v>
      </c>
      <c r="B123" t="str">
        <f t="shared" si="1"/>
        <v>48281986</v>
      </c>
      <c r="C123">
        <v>48281986</v>
      </c>
      <c r="D123" t="s">
        <v>1730</v>
      </c>
      <c r="E123" t="s">
        <v>1581</v>
      </c>
      <c r="F123" t="s">
        <v>1731</v>
      </c>
      <c r="G123" s="299">
        <v>45931</v>
      </c>
      <c r="H123" t="s">
        <v>1389</v>
      </c>
      <c r="I123" t="s">
        <v>1390</v>
      </c>
      <c r="J123" t="s">
        <v>1391</v>
      </c>
      <c r="K123" t="s">
        <v>1447</v>
      </c>
      <c r="L123" t="s">
        <v>1393</v>
      </c>
      <c r="M123" t="s">
        <v>1394</v>
      </c>
      <c r="N123" t="s">
        <v>1395</v>
      </c>
      <c r="O123" t="s">
        <v>1396</v>
      </c>
      <c r="P123" t="s">
        <v>1397</v>
      </c>
      <c r="Q123" t="s">
        <v>1396</v>
      </c>
      <c r="R123" t="s">
        <v>1398</v>
      </c>
      <c r="S123" t="s">
        <v>1399</v>
      </c>
      <c r="T123" t="s">
        <v>1400</v>
      </c>
      <c r="U123" t="s">
        <v>1401</v>
      </c>
      <c r="V123" t="s">
        <v>1402</v>
      </c>
      <c r="W123" t="s">
        <v>1403</v>
      </c>
      <c r="X123">
        <v>1105790220982150</v>
      </c>
      <c r="Y123">
        <v>1849.5</v>
      </c>
      <c r="Z123" t="s">
        <v>1404</v>
      </c>
      <c r="AA123" s="305" t="str">
        <f>IF(H123="CONSTRUCCION CIVIL                                          ","Ok",_xlfn.XLOOKUP(B123,'CSRT STAFF'!B:B,'CSRT STAFF'!G:G,_xlfn.XLOOKUP(B123,'CSRT RCO'!B:B,'CSRT RCO'!G:G,"Revisar",0),0))</f>
        <v>Ok</v>
      </c>
    </row>
    <row r="124" spans="1:27">
      <c r="A124" t="s">
        <v>1385</v>
      </c>
      <c r="B124" t="str">
        <f t="shared" si="1"/>
        <v>44410434</v>
      </c>
      <c r="C124">
        <v>44410434</v>
      </c>
      <c r="D124" t="s">
        <v>1732</v>
      </c>
      <c r="E124" t="s">
        <v>1495</v>
      </c>
      <c r="F124" t="s">
        <v>1733</v>
      </c>
      <c r="G124" s="299">
        <v>45908</v>
      </c>
      <c r="H124" t="s">
        <v>1389</v>
      </c>
      <c r="I124" t="s">
        <v>1390</v>
      </c>
      <c r="J124" t="s">
        <v>1391</v>
      </c>
      <c r="K124" t="s">
        <v>1430</v>
      </c>
      <c r="L124" t="s">
        <v>1393</v>
      </c>
      <c r="M124" t="s">
        <v>1394</v>
      </c>
      <c r="N124" t="s">
        <v>1395</v>
      </c>
      <c r="O124" t="s">
        <v>1396</v>
      </c>
      <c r="P124" t="s">
        <v>1397</v>
      </c>
      <c r="Q124" t="s">
        <v>1396</v>
      </c>
      <c r="R124" t="s">
        <v>1398</v>
      </c>
      <c r="S124" t="s">
        <v>1399</v>
      </c>
      <c r="T124" t="s">
        <v>1400</v>
      </c>
      <c r="U124" t="s">
        <v>1401</v>
      </c>
      <c r="V124" t="s">
        <v>1402</v>
      </c>
      <c r="W124" t="s">
        <v>1403</v>
      </c>
      <c r="X124">
        <v>1108140281184240</v>
      </c>
      <c r="Y124">
        <v>2619</v>
      </c>
      <c r="Z124" t="s">
        <v>1404</v>
      </c>
      <c r="AA124" s="305" t="str">
        <f>IF(H124="CONSTRUCCION CIVIL                                          ","Ok",_xlfn.XLOOKUP(B124,'CSRT STAFF'!B:B,'CSRT STAFF'!G:G,_xlfn.XLOOKUP(B124,'CSRT RCO'!B:B,'CSRT RCO'!G:G,"Revisar",0),0))</f>
        <v>Ok</v>
      </c>
    </row>
    <row r="125" spans="1:27">
      <c r="A125" t="s">
        <v>1385</v>
      </c>
      <c r="B125" t="str">
        <f t="shared" si="1"/>
        <v>74562064</v>
      </c>
      <c r="C125">
        <v>74562064</v>
      </c>
      <c r="D125" t="s">
        <v>1732</v>
      </c>
      <c r="E125" t="s">
        <v>1734</v>
      </c>
      <c r="F125" t="s">
        <v>1735</v>
      </c>
      <c r="G125" s="299">
        <v>46034</v>
      </c>
      <c r="H125" t="s">
        <v>1389</v>
      </c>
      <c r="I125" t="s">
        <v>1390</v>
      </c>
      <c r="J125" t="s">
        <v>1391</v>
      </c>
      <c r="K125" t="s">
        <v>1634</v>
      </c>
      <c r="L125" t="s">
        <v>1393</v>
      </c>
      <c r="M125" t="s">
        <v>1394</v>
      </c>
      <c r="N125" t="s">
        <v>1395</v>
      </c>
      <c r="O125" t="s">
        <v>1396</v>
      </c>
      <c r="P125" t="s">
        <v>1397</v>
      </c>
      <c r="Q125" t="s">
        <v>1396</v>
      </c>
      <c r="R125" t="s">
        <v>1398</v>
      </c>
      <c r="S125" t="s">
        <v>1399</v>
      </c>
      <c r="T125" t="s">
        <v>1400</v>
      </c>
      <c r="U125" t="s">
        <v>1401</v>
      </c>
      <c r="V125" t="s">
        <v>1402</v>
      </c>
      <c r="W125" t="s">
        <v>1403</v>
      </c>
      <c r="X125">
        <v>1108140288466680</v>
      </c>
      <c r="Y125">
        <v>2679</v>
      </c>
      <c r="Z125" t="s">
        <v>1404</v>
      </c>
      <c r="AA125" s="305" t="str">
        <f>IF(H125="CONSTRUCCION CIVIL                                          ","Ok",_xlfn.XLOOKUP(B125,'CSRT STAFF'!B:B,'CSRT STAFF'!G:G,_xlfn.XLOOKUP(B125,'CSRT RCO'!B:B,'CSRT RCO'!G:G,"Revisar",0),0))</f>
        <v>Ok</v>
      </c>
    </row>
    <row r="126" spans="1:27">
      <c r="A126" t="s">
        <v>1385</v>
      </c>
      <c r="B126" t="str">
        <f t="shared" si="1"/>
        <v>43875830</v>
      </c>
      <c r="C126">
        <v>43875830</v>
      </c>
      <c r="D126" t="s">
        <v>1736</v>
      </c>
      <c r="E126" t="s">
        <v>1737</v>
      </c>
      <c r="F126" t="s">
        <v>1738</v>
      </c>
      <c r="G126" s="299">
        <v>45926</v>
      </c>
      <c r="H126" t="s">
        <v>1389</v>
      </c>
      <c r="I126" t="s">
        <v>1390</v>
      </c>
      <c r="J126" t="s">
        <v>1391</v>
      </c>
      <c r="K126" t="s">
        <v>1434</v>
      </c>
      <c r="L126" t="s">
        <v>1393</v>
      </c>
      <c r="M126" t="s">
        <v>1394</v>
      </c>
      <c r="N126" t="s">
        <v>1395</v>
      </c>
      <c r="O126" t="s">
        <v>1396</v>
      </c>
      <c r="P126" t="s">
        <v>1397</v>
      </c>
      <c r="Q126" t="s">
        <v>1396</v>
      </c>
      <c r="R126" t="s">
        <v>1398</v>
      </c>
      <c r="S126" t="s">
        <v>1399</v>
      </c>
      <c r="T126" t="s">
        <v>1400</v>
      </c>
      <c r="U126" t="s">
        <v>1401</v>
      </c>
      <c r="V126" t="s">
        <v>1402</v>
      </c>
      <c r="W126" t="s">
        <v>1403</v>
      </c>
      <c r="X126">
        <v>1108140282218450</v>
      </c>
      <c r="Y126">
        <v>2619</v>
      </c>
      <c r="Z126" t="s">
        <v>1404</v>
      </c>
      <c r="AA126" s="305" t="str">
        <f>IF(H126="CONSTRUCCION CIVIL                                          ","Ok",_xlfn.XLOOKUP(B126,'CSRT STAFF'!B:B,'CSRT STAFF'!G:G,_xlfn.XLOOKUP(B126,'CSRT RCO'!B:B,'CSRT RCO'!G:G,"Revisar",0),0))</f>
        <v>Ok</v>
      </c>
    </row>
    <row r="127" spans="1:27">
      <c r="A127" t="s">
        <v>1385</v>
      </c>
      <c r="B127" t="str">
        <f t="shared" si="1"/>
        <v>74657049</v>
      </c>
      <c r="C127">
        <v>74657049</v>
      </c>
      <c r="D127" t="s">
        <v>1739</v>
      </c>
      <c r="E127" t="s">
        <v>1740</v>
      </c>
      <c r="F127" t="s">
        <v>1741</v>
      </c>
      <c r="G127" s="299">
        <v>45909</v>
      </c>
      <c r="H127" t="s">
        <v>1407</v>
      </c>
      <c r="I127" t="s">
        <v>1408</v>
      </c>
      <c r="J127" t="s">
        <v>1409</v>
      </c>
      <c r="K127" t="s">
        <v>1430</v>
      </c>
      <c r="L127" t="s">
        <v>1475</v>
      </c>
      <c r="M127" t="s">
        <v>1394</v>
      </c>
      <c r="N127" t="s">
        <v>1395</v>
      </c>
      <c r="O127" t="s">
        <v>1396</v>
      </c>
      <c r="P127" t="s">
        <v>1397</v>
      </c>
      <c r="Q127" t="s">
        <v>1396</v>
      </c>
      <c r="R127" t="s">
        <v>1398</v>
      </c>
      <c r="S127" t="s">
        <v>1399</v>
      </c>
      <c r="T127" t="s">
        <v>1411</v>
      </c>
      <c r="U127" t="s">
        <v>1401</v>
      </c>
      <c r="V127" t="s">
        <v>1412</v>
      </c>
      <c r="W127" t="s">
        <v>1403</v>
      </c>
      <c r="X127">
        <v>1103450200656740</v>
      </c>
      <c r="Y127">
        <v>4000</v>
      </c>
      <c r="Z127" t="s">
        <v>1404</v>
      </c>
      <c r="AA127" s="305">
        <f>IF(H127="CONSTRUCCION CIVIL                                          ","Ok",_xlfn.XLOOKUP(B127,'CSRT STAFF'!B:B,'CSRT STAFF'!G:G,_xlfn.XLOOKUP(B127,'CSRT RCO'!B:B,'CSRT RCO'!G:G,"Revisar",0),0))</f>
        <v>45909</v>
      </c>
    </row>
    <row r="128" spans="1:27">
      <c r="A128" t="s">
        <v>1742</v>
      </c>
      <c r="B128" t="str">
        <f t="shared" si="1"/>
        <v>005892606</v>
      </c>
      <c r="C128">
        <v>5892606</v>
      </c>
      <c r="D128" t="s">
        <v>1743</v>
      </c>
      <c r="E128" t="s">
        <v>1744</v>
      </c>
      <c r="F128" t="s">
        <v>1745</v>
      </c>
      <c r="G128" s="299">
        <v>45839</v>
      </c>
      <c r="H128" t="s">
        <v>1407</v>
      </c>
      <c r="I128" t="s">
        <v>1408</v>
      </c>
      <c r="J128" t="s">
        <v>1409</v>
      </c>
      <c r="K128" t="s">
        <v>1483</v>
      </c>
      <c r="L128" t="s">
        <v>1439</v>
      </c>
      <c r="M128" t="s">
        <v>1394</v>
      </c>
      <c r="N128" t="s">
        <v>1395</v>
      </c>
      <c r="O128" t="s">
        <v>1396</v>
      </c>
      <c r="P128" t="s">
        <v>1397</v>
      </c>
      <c r="Q128" t="s">
        <v>1396</v>
      </c>
      <c r="R128" t="s">
        <v>1746</v>
      </c>
      <c r="S128" t="s">
        <v>1399</v>
      </c>
      <c r="T128" t="s">
        <v>1411</v>
      </c>
      <c r="U128" t="s">
        <v>1401</v>
      </c>
      <c r="V128" t="s">
        <v>1412</v>
      </c>
      <c r="W128" t="s">
        <v>1418</v>
      </c>
      <c r="X128">
        <v>19397898633005</v>
      </c>
      <c r="Y128">
        <v>38370.01</v>
      </c>
      <c r="Z128" t="s">
        <v>1404</v>
      </c>
      <c r="AA128" s="305">
        <f>IF(H128="CONSTRUCCION CIVIL                                          ","Ok",_xlfn.XLOOKUP(B128,'CSRT STAFF'!B:B,'CSRT STAFF'!G:G,_xlfn.XLOOKUP(B128,'CSRT RCO'!B:B,'CSRT RCO'!G:G,"Revisar",0),0))</f>
        <v>45839</v>
      </c>
    </row>
    <row r="129" spans="1:27">
      <c r="A129" t="s">
        <v>1385</v>
      </c>
      <c r="B129" t="str">
        <f t="shared" si="1"/>
        <v>76812032</v>
      </c>
      <c r="C129">
        <v>76812032</v>
      </c>
      <c r="D129" t="s">
        <v>1747</v>
      </c>
      <c r="E129" t="s">
        <v>1748</v>
      </c>
      <c r="F129" t="s">
        <v>1749</v>
      </c>
      <c r="G129" s="299">
        <v>45939</v>
      </c>
      <c r="H129" t="s">
        <v>1389</v>
      </c>
      <c r="I129" t="s">
        <v>1390</v>
      </c>
      <c r="J129" t="s">
        <v>1391</v>
      </c>
      <c r="K129" t="s">
        <v>1442</v>
      </c>
      <c r="L129" t="s">
        <v>1393</v>
      </c>
      <c r="M129" t="s">
        <v>1394</v>
      </c>
      <c r="N129" t="s">
        <v>1395</v>
      </c>
      <c r="O129" t="s">
        <v>1396</v>
      </c>
      <c r="P129" t="s">
        <v>1397</v>
      </c>
      <c r="Q129" t="s">
        <v>1396</v>
      </c>
      <c r="R129" t="s">
        <v>1398</v>
      </c>
      <c r="S129" t="s">
        <v>1399</v>
      </c>
      <c r="T129" t="s">
        <v>1400</v>
      </c>
      <c r="U129" t="s">
        <v>1401</v>
      </c>
      <c r="V129" t="s">
        <v>1402</v>
      </c>
      <c r="W129" t="s">
        <v>1403</v>
      </c>
      <c r="X129">
        <v>1105790215211830</v>
      </c>
      <c r="Y129">
        <v>2619</v>
      </c>
      <c r="Z129" t="s">
        <v>1404</v>
      </c>
      <c r="AA129" s="305" t="str">
        <f>IF(H129="CONSTRUCCION CIVIL                                          ","Ok",_xlfn.XLOOKUP(B129,'CSRT STAFF'!B:B,'CSRT STAFF'!G:G,_xlfn.XLOOKUP(B129,'CSRT RCO'!B:B,'CSRT RCO'!G:G,"Revisar",0),0))</f>
        <v>Ok</v>
      </c>
    </row>
    <row r="130" spans="1:27">
      <c r="A130" t="s">
        <v>1385</v>
      </c>
      <c r="B130" t="str">
        <f t="shared" si="1"/>
        <v>74458446</v>
      </c>
      <c r="C130">
        <v>74458446</v>
      </c>
      <c r="D130" t="s">
        <v>1750</v>
      </c>
      <c r="E130" t="s">
        <v>1501</v>
      </c>
      <c r="F130" t="s">
        <v>1751</v>
      </c>
      <c r="G130" s="299">
        <v>45663</v>
      </c>
      <c r="H130" t="s">
        <v>1389</v>
      </c>
      <c r="I130" t="s">
        <v>1390</v>
      </c>
      <c r="J130" t="s">
        <v>1391</v>
      </c>
      <c r="K130" t="s">
        <v>1426</v>
      </c>
      <c r="L130" t="s">
        <v>1393</v>
      </c>
      <c r="M130" t="s">
        <v>1394</v>
      </c>
      <c r="N130" t="s">
        <v>1395</v>
      </c>
      <c r="O130" t="s">
        <v>1396</v>
      </c>
      <c r="P130" t="s">
        <v>1397</v>
      </c>
      <c r="Q130" t="s">
        <v>1396</v>
      </c>
      <c r="R130" t="s">
        <v>1398</v>
      </c>
      <c r="S130" t="s">
        <v>1399</v>
      </c>
      <c r="T130" t="s">
        <v>1400</v>
      </c>
      <c r="U130" t="s">
        <v>1401</v>
      </c>
      <c r="V130" t="s">
        <v>1402</v>
      </c>
      <c r="W130" t="s">
        <v>1403</v>
      </c>
      <c r="X130">
        <v>1108140243457480</v>
      </c>
      <c r="Y130">
        <v>2055</v>
      </c>
      <c r="Z130" t="s">
        <v>1404</v>
      </c>
      <c r="AA130" s="305" t="str">
        <f>IF(H130="CONSTRUCCION CIVIL                                          ","Ok",_xlfn.XLOOKUP(B130,'CSRT STAFF'!B:B,'CSRT STAFF'!G:G,_xlfn.XLOOKUP(B130,'CSRT RCO'!B:B,'CSRT RCO'!G:G,"Revisar",0),0))</f>
        <v>Ok</v>
      </c>
    </row>
    <row r="131" spans="1:27">
      <c r="A131" t="s">
        <v>1385</v>
      </c>
      <c r="B131" t="str">
        <f t="shared" ref="B131:B194" si="2">IF(A131="L.E / DNI         ",TEXT(C131,"00000000"),TEXT(C131,"000000000"))</f>
        <v>60117582</v>
      </c>
      <c r="C131">
        <v>60117582</v>
      </c>
      <c r="D131" t="s">
        <v>1752</v>
      </c>
      <c r="E131" t="s">
        <v>1753</v>
      </c>
      <c r="F131" t="s">
        <v>1476</v>
      </c>
      <c r="G131" s="299">
        <v>45798</v>
      </c>
      <c r="H131" t="s">
        <v>1407</v>
      </c>
      <c r="I131" t="s">
        <v>1408</v>
      </c>
      <c r="J131" t="s">
        <v>1409</v>
      </c>
      <c r="K131" t="s">
        <v>1430</v>
      </c>
      <c r="L131" t="s">
        <v>1536</v>
      </c>
      <c r="M131" t="s">
        <v>1394</v>
      </c>
      <c r="N131" t="s">
        <v>1395</v>
      </c>
      <c r="O131" t="s">
        <v>1396</v>
      </c>
      <c r="P131" t="s">
        <v>1397</v>
      </c>
      <c r="Q131" t="s">
        <v>1396</v>
      </c>
      <c r="R131" t="s">
        <v>1398</v>
      </c>
      <c r="S131" t="s">
        <v>1399</v>
      </c>
      <c r="T131" t="s">
        <v>1411</v>
      </c>
      <c r="U131" t="s">
        <v>1401</v>
      </c>
      <c r="V131" t="s">
        <v>1412</v>
      </c>
      <c r="W131" t="s">
        <v>1403</v>
      </c>
      <c r="X131">
        <v>1105790233208190</v>
      </c>
      <c r="Y131">
        <v>2500</v>
      </c>
      <c r="Z131" t="s">
        <v>1404</v>
      </c>
      <c r="AA131" s="305">
        <f>IF(H131="CONSTRUCCION CIVIL                                          ","Ok",_xlfn.XLOOKUP(B131,'CSRT STAFF'!B:B,'CSRT STAFF'!G:G,_xlfn.XLOOKUP(B131,'CSRT RCO'!B:B,'CSRT RCO'!G:G,"Revisar",0),0))</f>
        <v>45798</v>
      </c>
    </row>
    <row r="132" spans="1:27">
      <c r="A132" t="s">
        <v>1385</v>
      </c>
      <c r="B132" t="str">
        <f t="shared" si="2"/>
        <v>06769563</v>
      </c>
      <c r="C132">
        <v>6769563</v>
      </c>
      <c r="D132" t="s">
        <v>1754</v>
      </c>
      <c r="E132" t="s">
        <v>1755</v>
      </c>
      <c r="F132" t="s">
        <v>1756</v>
      </c>
      <c r="G132" s="299">
        <v>46035</v>
      </c>
      <c r="H132" t="s">
        <v>1389</v>
      </c>
      <c r="I132" t="s">
        <v>1390</v>
      </c>
      <c r="J132" t="s">
        <v>1391</v>
      </c>
      <c r="K132" t="s">
        <v>1634</v>
      </c>
      <c r="L132" t="s">
        <v>1494</v>
      </c>
      <c r="M132" t="s">
        <v>1394</v>
      </c>
      <c r="N132" t="s">
        <v>1395</v>
      </c>
      <c r="O132" t="s">
        <v>1396</v>
      </c>
      <c r="P132" t="s">
        <v>1397</v>
      </c>
      <c r="Q132" t="s">
        <v>1396</v>
      </c>
      <c r="R132" t="s">
        <v>1398</v>
      </c>
      <c r="S132" t="s">
        <v>1757</v>
      </c>
      <c r="T132" t="s">
        <v>1400</v>
      </c>
      <c r="U132" t="s">
        <v>1401</v>
      </c>
      <c r="V132" t="s">
        <v>1402</v>
      </c>
      <c r="W132" t="s">
        <v>1403</v>
      </c>
      <c r="X132">
        <v>1101760200681160</v>
      </c>
      <c r="Y132" t="s">
        <v>1758</v>
      </c>
      <c r="Z132" t="s">
        <v>1404</v>
      </c>
      <c r="AA132" s="305" t="str">
        <f>IF(H132="CONSTRUCCION CIVIL                                          ","Ok",_xlfn.XLOOKUP(B132,'CSRT STAFF'!B:B,'CSRT STAFF'!G:G,_xlfn.XLOOKUP(B132,'CSRT RCO'!B:B,'CSRT RCO'!G:G,"Revisar",0),0))</f>
        <v>Ok</v>
      </c>
    </row>
    <row r="133" spans="1:27">
      <c r="A133" t="s">
        <v>1385</v>
      </c>
      <c r="B133" t="str">
        <f t="shared" si="2"/>
        <v>43155467</v>
      </c>
      <c r="C133">
        <v>43155467</v>
      </c>
      <c r="D133" t="s">
        <v>1759</v>
      </c>
      <c r="E133" t="s">
        <v>1478</v>
      </c>
      <c r="F133" t="s">
        <v>1760</v>
      </c>
      <c r="G133" s="299">
        <v>45903</v>
      </c>
      <c r="H133" t="s">
        <v>1389</v>
      </c>
      <c r="I133" t="s">
        <v>1390</v>
      </c>
      <c r="J133" t="s">
        <v>1391</v>
      </c>
      <c r="K133" t="s">
        <v>1430</v>
      </c>
      <c r="L133" t="s">
        <v>1393</v>
      </c>
      <c r="M133" t="s">
        <v>1394</v>
      </c>
      <c r="N133" t="s">
        <v>1395</v>
      </c>
      <c r="O133" t="s">
        <v>1396</v>
      </c>
      <c r="P133" t="s">
        <v>1397</v>
      </c>
      <c r="Q133" t="s">
        <v>1396</v>
      </c>
      <c r="R133" t="s">
        <v>1398</v>
      </c>
      <c r="S133" t="s">
        <v>1399</v>
      </c>
      <c r="T133" t="s">
        <v>1400</v>
      </c>
      <c r="U133" t="s">
        <v>1401</v>
      </c>
      <c r="V133" t="s">
        <v>1402</v>
      </c>
      <c r="W133" t="s">
        <v>1418</v>
      </c>
      <c r="X133">
        <v>19198439455090</v>
      </c>
      <c r="Y133">
        <v>2619</v>
      </c>
      <c r="Z133" t="s">
        <v>1404</v>
      </c>
      <c r="AA133" s="305" t="str">
        <f>IF(H133="CONSTRUCCION CIVIL                                          ","Ok",_xlfn.XLOOKUP(B133,'CSRT STAFF'!B:B,'CSRT STAFF'!G:G,_xlfn.XLOOKUP(B133,'CSRT RCO'!B:B,'CSRT RCO'!G:G,"Revisar",0),0))</f>
        <v>Ok</v>
      </c>
    </row>
    <row r="134" spans="1:27">
      <c r="A134" t="s">
        <v>1385</v>
      </c>
      <c r="B134" t="str">
        <f t="shared" si="2"/>
        <v>45656788</v>
      </c>
      <c r="C134">
        <v>45656788</v>
      </c>
      <c r="D134" t="s">
        <v>1759</v>
      </c>
      <c r="E134" t="s">
        <v>1761</v>
      </c>
      <c r="F134" t="s">
        <v>1762</v>
      </c>
      <c r="G134" s="299">
        <v>45792</v>
      </c>
      <c r="H134" t="s">
        <v>1407</v>
      </c>
      <c r="I134" t="s">
        <v>1408</v>
      </c>
      <c r="J134" t="s">
        <v>1409</v>
      </c>
      <c r="K134" t="s">
        <v>1434</v>
      </c>
      <c r="L134" t="s">
        <v>1393</v>
      </c>
      <c r="M134" t="s">
        <v>1394</v>
      </c>
      <c r="N134" t="s">
        <v>1395</v>
      </c>
      <c r="O134" t="s">
        <v>1396</v>
      </c>
      <c r="P134" t="s">
        <v>1397</v>
      </c>
      <c r="Q134" t="s">
        <v>1396</v>
      </c>
      <c r="R134" t="s">
        <v>1398</v>
      </c>
      <c r="S134" t="s">
        <v>1399</v>
      </c>
      <c r="T134" t="s">
        <v>1411</v>
      </c>
      <c r="U134" t="s">
        <v>1401</v>
      </c>
      <c r="V134" t="s">
        <v>1412</v>
      </c>
      <c r="W134" t="s">
        <v>1403</v>
      </c>
      <c r="X134">
        <v>1105790231303920</v>
      </c>
      <c r="Y134">
        <v>4500</v>
      </c>
      <c r="Z134" t="s">
        <v>1404</v>
      </c>
      <c r="AA134" s="305">
        <f>IF(H134="CONSTRUCCION CIVIL                                          ","Ok",_xlfn.XLOOKUP(B134,'CSRT STAFF'!B:B,'CSRT STAFF'!G:G,_xlfn.XLOOKUP(B134,'CSRT RCO'!B:B,'CSRT RCO'!G:G,"Revisar",0),0))</f>
        <v>45792</v>
      </c>
    </row>
    <row r="135" spans="1:27">
      <c r="A135" t="s">
        <v>1385</v>
      </c>
      <c r="B135" t="str">
        <f t="shared" si="2"/>
        <v>47282757</v>
      </c>
      <c r="C135">
        <v>47282757</v>
      </c>
      <c r="D135" t="s">
        <v>2470</v>
      </c>
      <c r="E135" t="s">
        <v>1667</v>
      </c>
      <c r="F135" t="s">
        <v>5543</v>
      </c>
      <c r="G135" s="299">
        <v>46049</v>
      </c>
      <c r="H135" t="s">
        <v>1389</v>
      </c>
      <c r="I135" t="s">
        <v>1390</v>
      </c>
      <c r="J135" t="s">
        <v>1391</v>
      </c>
      <c r="K135" t="s">
        <v>1489</v>
      </c>
      <c r="L135" t="s">
        <v>1647</v>
      </c>
      <c r="M135" t="s">
        <v>1394</v>
      </c>
      <c r="N135" t="s">
        <v>1395</v>
      </c>
      <c r="O135" t="s">
        <v>1396</v>
      </c>
      <c r="P135" t="s">
        <v>1397</v>
      </c>
      <c r="Q135" t="s">
        <v>1396</v>
      </c>
      <c r="R135" t="s">
        <v>1398</v>
      </c>
      <c r="S135" t="s">
        <v>1757</v>
      </c>
      <c r="T135" t="s">
        <v>1400</v>
      </c>
      <c r="U135" t="s">
        <v>1401</v>
      </c>
      <c r="V135" t="s">
        <v>1402</v>
      </c>
      <c r="W135" t="s">
        <v>1413</v>
      </c>
      <c r="X135">
        <v>7317731201</v>
      </c>
      <c r="Y135">
        <v>2679</v>
      </c>
      <c r="Z135" t="s">
        <v>1404</v>
      </c>
      <c r="AA135" s="305" t="str">
        <f>IF(H135="CONSTRUCCION CIVIL                                          ","Ok",_xlfn.XLOOKUP(B135,'CSRT STAFF'!B:B,'CSRT STAFF'!G:G,_xlfn.XLOOKUP(B135,'CSRT RCO'!B:B,'CSRT RCO'!G:G,"Revisar",0),0))</f>
        <v>Ok</v>
      </c>
    </row>
    <row r="136" spans="1:27">
      <c r="A136" t="s">
        <v>1385</v>
      </c>
      <c r="B136" t="str">
        <f t="shared" si="2"/>
        <v>06179244</v>
      </c>
      <c r="C136">
        <v>6179244</v>
      </c>
      <c r="D136" t="s">
        <v>1763</v>
      </c>
      <c r="E136" t="s">
        <v>1764</v>
      </c>
      <c r="F136" t="s">
        <v>1765</v>
      </c>
      <c r="G136" s="299">
        <v>45602</v>
      </c>
      <c r="H136" t="s">
        <v>1389</v>
      </c>
      <c r="I136" t="s">
        <v>1390</v>
      </c>
      <c r="J136" t="s">
        <v>1391</v>
      </c>
      <c r="K136" t="s">
        <v>1442</v>
      </c>
      <c r="L136" t="s">
        <v>1393</v>
      </c>
      <c r="M136" t="s">
        <v>1394</v>
      </c>
      <c r="N136" t="s">
        <v>1395</v>
      </c>
      <c r="O136" t="s">
        <v>1396</v>
      </c>
      <c r="P136" t="s">
        <v>1397</v>
      </c>
      <c r="Q136" t="s">
        <v>1396</v>
      </c>
      <c r="R136" t="s">
        <v>1398</v>
      </c>
      <c r="S136" t="s">
        <v>1399</v>
      </c>
      <c r="T136" t="s">
        <v>1400</v>
      </c>
      <c r="U136" t="s">
        <v>1401</v>
      </c>
      <c r="V136" t="s">
        <v>1402</v>
      </c>
      <c r="W136" t="s">
        <v>1418</v>
      </c>
      <c r="X136">
        <v>19123641787091</v>
      </c>
      <c r="Y136">
        <v>2619</v>
      </c>
      <c r="Z136" t="s">
        <v>1404</v>
      </c>
      <c r="AA136" s="305" t="str">
        <f>IF(H136="CONSTRUCCION CIVIL                                          ","Ok",_xlfn.XLOOKUP(B136,'CSRT STAFF'!B:B,'CSRT STAFF'!G:G,_xlfn.XLOOKUP(B136,'CSRT RCO'!B:B,'CSRT RCO'!G:G,"Revisar",0),0))</f>
        <v>Ok</v>
      </c>
    </row>
    <row r="137" spans="1:27">
      <c r="A137" t="s">
        <v>1385</v>
      </c>
      <c r="B137" t="str">
        <f t="shared" si="2"/>
        <v>73534716</v>
      </c>
      <c r="C137">
        <v>73534716</v>
      </c>
      <c r="D137" t="s">
        <v>1766</v>
      </c>
      <c r="E137" t="s">
        <v>1487</v>
      </c>
      <c r="F137" t="s">
        <v>1767</v>
      </c>
      <c r="G137" s="299">
        <v>45750</v>
      </c>
      <c r="H137" t="s">
        <v>1389</v>
      </c>
      <c r="I137" t="s">
        <v>1390</v>
      </c>
      <c r="J137" t="s">
        <v>1391</v>
      </c>
      <c r="K137" t="s">
        <v>1426</v>
      </c>
      <c r="L137" t="s">
        <v>1393</v>
      </c>
      <c r="M137" t="s">
        <v>1394</v>
      </c>
      <c r="N137" t="s">
        <v>1395</v>
      </c>
      <c r="O137" t="s">
        <v>1396</v>
      </c>
      <c r="P137" t="s">
        <v>1397</v>
      </c>
      <c r="Q137" t="s">
        <v>1396</v>
      </c>
      <c r="R137" t="s">
        <v>1398</v>
      </c>
      <c r="S137" t="s">
        <v>1399</v>
      </c>
      <c r="T137" t="s">
        <v>1400</v>
      </c>
      <c r="U137" t="s">
        <v>1401</v>
      </c>
      <c r="V137" t="s">
        <v>1402</v>
      </c>
      <c r="W137" t="s">
        <v>1418</v>
      </c>
      <c r="X137">
        <v>48004360475083</v>
      </c>
      <c r="Y137">
        <v>2055</v>
      </c>
      <c r="Z137" t="s">
        <v>1404</v>
      </c>
      <c r="AA137" s="305" t="str">
        <f>IF(H137="CONSTRUCCION CIVIL                                          ","Ok",_xlfn.XLOOKUP(B137,'CSRT STAFF'!B:B,'CSRT STAFF'!G:G,_xlfn.XLOOKUP(B137,'CSRT RCO'!B:B,'CSRT RCO'!G:G,"Revisar",0),0))</f>
        <v>Ok</v>
      </c>
    </row>
    <row r="138" spans="1:27">
      <c r="A138" t="s">
        <v>1385</v>
      </c>
      <c r="B138" t="str">
        <f t="shared" si="2"/>
        <v>44108280</v>
      </c>
      <c r="C138">
        <v>44108280</v>
      </c>
      <c r="D138" t="s">
        <v>1768</v>
      </c>
      <c r="E138" t="s">
        <v>1769</v>
      </c>
      <c r="F138" t="s">
        <v>1465</v>
      </c>
      <c r="G138" s="299">
        <v>45702</v>
      </c>
      <c r="H138" t="s">
        <v>1389</v>
      </c>
      <c r="I138" t="s">
        <v>1390</v>
      </c>
      <c r="J138" t="s">
        <v>1391</v>
      </c>
      <c r="K138" t="s">
        <v>1442</v>
      </c>
      <c r="L138" t="s">
        <v>1393</v>
      </c>
      <c r="M138" t="s">
        <v>1394</v>
      </c>
      <c r="N138" t="s">
        <v>1395</v>
      </c>
      <c r="O138" t="s">
        <v>1396</v>
      </c>
      <c r="P138" t="s">
        <v>1397</v>
      </c>
      <c r="Q138" t="s">
        <v>1396</v>
      </c>
      <c r="R138" t="s">
        <v>1398</v>
      </c>
      <c r="S138" t="s">
        <v>1399</v>
      </c>
      <c r="T138" t="s">
        <v>1400</v>
      </c>
      <c r="U138" t="s">
        <v>1401</v>
      </c>
      <c r="V138" t="s">
        <v>1402</v>
      </c>
      <c r="W138" t="s">
        <v>1418</v>
      </c>
      <c r="X138">
        <v>2.3651737708660701E+17</v>
      </c>
      <c r="Y138">
        <v>2619</v>
      </c>
      <c r="Z138" t="s">
        <v>1404</v>
      </c>
      <c r="AA138" s="305" t="str">
        <f>IF(H138="CONSTRUCCION CIVIL                                          ","Ok",_xlfn.XLOOKUP(B138,'CSRT STAFF'!B:B,'CSRT STAFF'!G:G,_xlfn.XLOOKUP(B138,'CSRT RCO'!B:B,'CSRT RCO'!G:G,"Revisar",0),0))</f>
        <v>Ok</v>
      </c>
    </row>
    <row r="139" spans="1:27">
      <c r="A139" t="s">
        <v>1385</v>
      </c>
      <c r="B139" t="str">
        <f t="shared" si="2"/>
        <v>72751192</v>
      </c>
      <c r="C139">
        <v>72751192</v>
      </c>
      <c r="D139" t="s">
        <v>1770</v>
      </c>
      <c r="E139" t="s">
        <v>1771</v>
      </c>
      <c r="F139" t="s">
        <v>1772</v>
      </c>
      <c r="G139" s="299">
        <v>45754</v>
      </c>
      <c r="H139" t="s">
        <v>1389</v>
      </c>
      <c r="I139" t="s">
        <v>1390</v>
      </c>
      <c r="J139" t="s">
        <v>1391</v>
      </c>
      <c r="K139" t="s">
        <v>1447</v>
      </c>
      <c r="L139" t="s">
        <v>1393</v>
      </c>
      <c r="M139" t="s">
        <v>1394</v>
      </c>
      <c r="N139" t="s">
        <v>1395</v>
      </c>
      <c r="O139" t="s">
        <v>1396</v>
      </c>
      <c r="P139" t="s">
        <v>1397</v>
      </c>
      <c r="Q139" t="s">
        <v>1396</v>
      </c>
      <c r="R139" t="s">
        <v>1398</v>
      </c>
      <c r="S139" t="s">
        <v>1399</v>
      </c>
      <c r="T139" t="s">
        <v>1400</v>
      </c>
      <c r="U139" t="s">
        <v>1401</v>
      </c>
      <c r="V139" t="s">
        <v>1402</v>
      </c>
      <c r="W139" t="s">
        <v>1403</v>
      </c>
      <c r="X139">
        <v>1108140257607550</v>
      </c>
      <c r="Y139">
        <v>1849.5</v>
      </c>
      <c r="Z139" t="s">
        <v>1404</v>
      </c>
      <c r="AA139" s="305" t="str">
        <f>IF(H139="CONSTRUCCION CIVIL                                          ","Ok",_xlfn.XLOOKUP(B139,'CSRT STAFF'!B:B,'CSRT STAFF'!G:G,_xlfn.XLOOKUP(B139,'CSRT RCO'!B:B,'CSRT RCO'!G:G,"Revisar",0),0))</f>
        <v>Ok</v>
      </c>
    </row>
    <row r="140" spans="1:27">
      <c r="A140" t="s">
        <v>1385</v>
      </c>
      <c r="B140" t="str">
        <f t="shared" si="2"/>
        <v>23998674</v>
      </c>
      <c r="C140">
        <v>23998674</v>
      </c>
      <c r="D140" t="s">
        <v>1770</v>
      </c>
      <c r="E140" t="s">
        <v>1773</v>
      </c>
      <c r="F140" t="s">
        <v>1774</v>
      </c>
      <c r="G140" s="299">
        <v>45904</v>
      </c>
      <c r="H140" t="s">
        <v>1389</v>
      </c>
      <c r="I140" t="s">
        <v>1390</v>
      </c>
      <c r="J140" t="s">
        <v>1391</v>
      </c>
      <c r="K140" t="s">
        <v>1430</v>
      </c>
      <c r="L140" t="s">
        <v>1494</v>
      </c>
      <c r="M140" t="s">
        <v>1394</v>
      </c>
      <c r="N140" t="s">
        <v>1395</v>
      </c>
      <c r="O140" t="s">
        <v>1396</v>
      </c>
      <c r="P140" t="s">
        <v>1397</v>
      </c>
      <c r="Q140" t="s">
        <v>1396</v>
      </c>
      <c r="R140" t="s">
        <v>1398</v>
      </c>
      <c r="S140" t="s">
        <v>1399</v>
      </c>
      <c r="T140" t="s">
        <v>1400</v>
      </c>
      <c r="U140" t="s">
        <v>1401</v>
      </c>
      <c r="V140" t="s">
        <v>1402</v>
      </c>
      <c r="W140" t="s">
        <v>1403</v>
      </c>
      <c r="X140">
        <v>1108140281176580</v>
      </c>
      <c r="Y140">
        <v>2619</v>
      </c>
      <c r="Z140" t="s">
        <v>1404</v>
      </c>
      <c r="AA140" s="305" t="str">
        <f>IF(H140="CONSTRUCCION CIVIL                                          ","Ok",_xlfn.XLOOKUP(B140,'CSRT STAFF'!B:B,'CSRT STAFF'!G:G,_xlfn.XLOOKUP(B140,'CSRT RCO'!B:B,'CSRT RCO'!G:G,"Revisar",0),0))</f>
        <v>Ok</v>
      </c>
    </row>
    <row r="141" spans="1:27">
      <c r="A141" t="s">
        <v>1385</v>
      </c>
      <c r="B141" t="str">
        <f t="shared" si="2"/>
        <v>74231116</v>
      </c>
      <c r="C141">
        <v>74231116</v>
      </c>
      <c r="D141" t="s">
        <v>1770</v>
      </c>
      <c r="E141" t="s">
        <v>1775</v>
      </c>
      <c r="F141" t="s">
        <v>1776</v>
      </c>
      <c r="G141" s="299">
        <v>46036</v>
      </c>
      <c r="H141" t="s">
        <v>1389</v>
      </c>
      <c r="I141" t="s">
        <v>1390</v>
      </c>
      <c r="J141" t="s">
        <v>1391</v>
      </c>
      <c r="K141" t="s">
        <v>1434</v>
      </c>
      <c r="L141" t="s">
        <v>1393</v>
      </c>
      <c r="M141" t="s">
        <v>1394</v>
      </c>
      <c r="N141" t="s">
        <v>1395</v>
      </c>
      <c r="O141" t="s">
        <v>1396</v>
      </c>
      <c r="P141" t="s">
        <v>1397</v>
      </c>
      <c r="Q141" t="s">
        <v>1396</v>
      </c>
      <c r="R141" t="s">
        <v>1398</v>
      </c>
      <c r="S141" t="s">
        <v>1399</v>
      </c>
      <c r="T141" t="s">
        <v>1400</v>
      </c>
      <c r="U141" t="s">
        <v>1401</v>
      </c>
      <c r="V141" t="s">
        <v>1402</v>
      </c>
      <c r="W141" t="s">
        <v>1403</v>
      </c>
      <c r="X141">
        <v>1105790233782050</v>
      </c>
      <c r="Y141">
        <v>2679</v>
      </c>
      <c r="Z141" t="s">
        <v>1404</v>
      </c>
      <c r="AA141" s="305" t="str">
        <f>IF(H141="CONSTRUCCION CIVIL                                          ","Ok",_xlfn.XLOOKUP(B141,'CSRT STAFF'!B:B,'CSRT STAFF'!G:G,_xlfn.XLOOKUP(B141,'CSRT RCO'!B:B,'CSRT RCO'!G:G,"Revisar",0),0))</f>
        <v>Ok</v>
      </c>
    </row>
    <row r="142" spans="1:27">
      <c r="A142" t="s">
        <v>1385</v>
      </c>
      <c r="B142" t="str">
        <f t="shared" si="2"/>
        <v>46756495</v>
      </c>
      <c r="C142">
        <v>46756495</v>
      </c>
      <c r="D142" t="s">
        <v>1777</v>
      </c>
      <c r="E142" t="s">
        <v>1778</v>
      </c>
      <c r="F142" t="s">
        <v>1779</v>
      </c>
      <c r="G142" s="299">
        <v>45617</v>
      </c>
      <c r="H142" t="s">
        <v>1389</v>
      </c>
      <c r="I142" t="s">
        <v>1390</v>
      </c>
      <c r="J142" t="s">
        <v>1391</v>
      </c>
      <c r="K142" t="s">
        <v>1442</v>
      </c>
      <c r="L142" t="s">
        <v>1393</v>
      </c>
      <c r="M142" t="s">
        <v>1394</v>
      </c>
      <c r="N142" t="s">
        <v>1395</v>
      </c>
      <c r="O142" t="s">
        <v>1396</v>
      </c>
      <c r="P142" t="s">
        <v>1397</v>
      </c>
      <c r="Q142" t="s">
        <v>1396</v>
      </c>
      <c r="R142" t="s">
        <v>1398</v>
      </c>
      <c r="S142" t="s">
        <v>1399</v>
      </c>
      <c r="T142" t="s">
        <v>1400</v>
      </c>
      <c r="U142" t="s">
        <v>1401</v>
      </c>
      <c r="V142" t="s">
        <v>1402</v>
      </c>
      <c r="W142" t="s">
        <v>1403</v>
      </c>
      <c r="X142">
        <v>1105790215042950</v>
      </c>
      <c r="Y142">
        <v>2619</v>
      </c>
      <c r="Z142" t="s">
        <v>1404</v>
      </c>
      <c r="AA142" s="305" t="str">
        <f>IF(H142="CONSTRUCCION CIVIL                                          ","Ok",_xlfn.XLOOKUP(B142,'CSRT STAFF'!B:B,'CSRT STAFF'!G:G,_xlfn.XLOOKUP(B142,'CSRT RCO'!B:B,'CSRT RCO'!G:G,"Revisar",0),0))</f>
        <v>Ok</v>
      </c>
    </row>
    <row r="143" spans="1:27">
      <c r="A143" t="s">
        <v>1385</v>
      </c>
      <c r="B143" t="str">
        <f t="shared" si="2"/>
        <v>72217746</v>
      </c>
      <c r="C143">
        <v>72217746</v>
      </c>
      <c r="D143" t="s">
        <v>1780</v>
      </c>
      <c r="E143" t="s">
        <v>1781</v>
      </c>
      <c r="F143" t="s">
        <v>1782</v>
      </c>
      <c r="G143" s="299">
        <v>45201</v>
      </c>
      <c r="H143" t="s">
        <v>1407</v>
      </c>
      <c r="I143" t="s">
        <v>1408</v>
      </c>
      <c r="J143" t="s">
        <v>1409</v>
      </c>
      <c r="K143" t="s">
        <v>1438</v>
      </c>
      <c r="L143" t="s">
        <v>1439</v>
      </c>
      <c r="M143" t="s">
        <v>1394</v>
      </c>
      <c r="N143" t="s">
        <v>1395</v>
      </c>
      <c r="O143" t="s">
        <v>1396</v>
      </c>
      <c r="P143" t="s">
        <v>1397</v>
      </c>
      <c r="Q143" t="s">
        <v>1396</v>
      </c>
      <c r="R143" t="s">
        <v>1398</v>
      </c>
      <c r="S143" t="s">
        <v>1399</v>
      </c>
      <c r="T143" t="s">
        <v>1411</v>
      </c>
      <c r="U143" t="s">
        <v>1401</v>
      </c>
      <c r="V143" t="s">
        <v>1412</v>
      </c>
      <c r="W143" t="s">
        <v>1403</v>
      </c>
      <c r="X143">
        <v>1103280200251990</v>
      </c>
      <c r="Y143">
        <v>8500</v>
      </c>
      <c r="Z143" t="s">
        <v>1404</v>
      </c>
      <c r="AA143" s="305">
        <f>IF(H143="CONSTRUCCION CIVIL                                          ","Ok",_xlfn.XLOOKUP(B143,'CSRT STAFF'!B:B,'CSRT STAFF'!G:G,_xlfn.XLOOKUP(B143,'CSRT RCO'!B:B,'CSRT RCO'!G:G,"Revisar",0),0))</f>
        <v>45201</v>
      </c>
    </row>
    <row r="144" spans="1:27">
      <c r="A144" t="s">
        <v>1385</v>
      </c>
      <c r="B144" t="str">
        <f t="shared" si="2"/>
        <v>70024630</v>
      </c>
      <c r="C144">
        <v>70024630</v>
      </c>
      <c r="D144" t="s">
        <v>1504</v>
      </c>
      <c r="E144" t="s">
        <v>1748</v>
      </c>
      <c r="F144" t="s">
        <v>1783</v>
      </c>
      <c r="G144" s="299">
        <v>45996</v>
      </c>
      <c r="H144" t="s">
        <v>1407</v>
      </c>
      <c r="I144" t="s">
        <v>1408</v>
      </c>
      <c r="J144" t="s">
        <v>1409</v>
      </c>
      <c r="K144" t="s">
        <v>1784</v>
      </c>
      <c r="L144" t="s">
        <v>1439</v>
      </c>
      <c r="M144" t="s">
        <v>1394</v>
      </c>
      <c r="N144" t="s">
        <v>1395</v>
      </c>
      <c r="O144" t="s">
        <v>1396</v>
      </c>
      <c r="P144" t="s">
        <v>1397</v>
      </c>
      <c r="Q144" t="s">
        <v>1396</v>
      </c>
      <c r="R144" t="s">
        <v>1398</v>
      </c>
      <c r="S144" t="s">
        <v>1399</v>
      </c>
      <c r="T144" t="s">
        <v>1411</v>
      </c>
      <c r="U144" t="s">
        <v>1401</v>
      </c>
      <c r="V144" t="s">
        <v>1412</v>
      </c>
      <c r="W144" t="s">
        <v>1418</v>
      </c>
      <c r="X144">
        <v>41599125972041</v>
      </c>
      <c r="Y144">
        <v>5000</v>
      </c>
      <c r="Z144" t="s">
        <v>1404</v>
      </c>
      <c r="AA144" s="305">
        <f>IF(H144="CONSTRUCCION CIVIL                                          ","Ok",_xlfn.XLOOKUP(B144,'CSRT STAFF'!B:B,'CSRT STAFF'!G:G,_xlfn.XLOOKUP(B144,'CSRT RCO'!B:B,'CSRT RCO'!G:G,"Revisar",0),0))</f>
        <v>45996</v>
      </c>
    </row>
    <row r="145" spans="1:27">
      <c r="A145" t="s">
        <v>1385</v>
      </c>
      <c r="B145" t="str">
        <f t="shared" si="2"/>
        <v>10023326</v>
      </c>
      <c r="C145">
        <v>10023326</v>
      </c>
      <c r="D145" t="s">
        <v>1504</v>
      </c>
      <c r="E145" t="s">
        <v>1549</v>
      </c>
      <c r="F145" t="s">
        <v>1785</v>
      </c>
      <c r="G145" s="299">
        <v>45742</v>
      </c>
      <c r="H145" t="s">
        <v>1389</v>
      </c>
      <c r="I145" t="s">
        <v>1390</v>
      </c>
      <c r="J145" t="s">
        <v>1391</v>
      </c>
      <c r="K145" t="s">
        <v>1442</v>
      </c>
      <c r="L145" t="s">
        <v>1393</v>
      </c>
      <c r="M145" t="s">
        <v>1394</v>
      </c>
      <c r="N145" t="s">
        <v>1395</v>
      </c>
      <c r="O145" t="s">
        <v>1396</v>
      </c>
      <c r="P145" t="s">
        <v>1397</v>
      </c>
      <c r="Q145" t="s">
        <v>1396</v>
      </c>
      <c r="R145" t="s">
        <v>1398</v>
      </c>
      <c r="S145" t="s">
        <v>1399</v>
      </c>
      <c r="T145" t="s">
        <v>1400</v>
      </c>
      <c r="U145" t="s">
        <v>1401</v>
      </c>
      <c r="V145" t="s">
        <v>1402</v>
      </c>
      <c r="W145" t="s">
        <v>1403</v>
      </c>
      <c r="X145">
        <v>1100570289663900</v>
      </c>
      <c r="Y145">
        <v>2619</v>
      </c>
      <c r="Z145" t="s">
        <v>1404</v>
      </c>
      <c r="AA145" s="305" t="str">
        <f>IF(H145="CONSTRUCCION CIVIL                                          ","Ok",_xlfn.XLOOKUP(B145,'CSRT STAFF'!B:B,'CSRT STAFF'!G:G,_xlfn.XLOOKUP(B145,'CSRT RCO'!B:B,'CSRT RCO'!G:G,"Revisar",0),0))</f>
        <v>Ok</v>
      </c>
    </row>
    <row r="146" spans="1:27">
      <c r="A146" t="s">
        <v>1742</v>
      </c>
      <c r="B146" t="str">
        <f t="shared" si="2"/>
        <v>005835751</v>
      </c>
      <c r="C146">
        <v>5835751</v>
      </c>
      <c r="D146" t="s">
        <v>1473</v>
      </c>
      <c r="E146" t="s">
        <v>1722</v>
      </c>
      <c r="F146" t="s">
        <v>1786</v>
      </c>
      <c r="G146" s="299">
        <v>45627</v>
      </c>
      <c r="H146" t="s">
        <v>1407</v>
      </c>
      <c r="I146" t="s">
        <v>1408</v>
      </c>
      <c r="J146" t="s">
        <v>1409</v>
      </c>
      <c r="K146" t="s">
        <v>1787</v>
      </c>
      <c r="L146" t="s">
        <v>1439</v>
      </c>
      <c r="M146" t="s">
        <v>1394</v>
      </c>
      <c r="N146" t="s">
        <v>1395</v>
      </c>
      <c r="O146" t="s">
        <v>1396</v>
      </c>
      <c r="P146" t="s">
        <v>1397</v>
      </c>
      <c r="Q146" t="s">
        <v>1396</v>
      </c>
      <c r="R146" t="s">
        <v>1788</v>
      </c>
      <c r="S146" t="s">
        <v>1399</v>
      </c>
      <c r="T146" t="s">
        <v>1411</v>
      </c>
      <c r="U146" t="s">
        <v>1401</v>
      </c>
      <c r="V146" t="s">
        <v>1412</v>
      </c>
      <c r="W146" t="s">
        <v>1418</v>
      </c>
      <c r="X146">
        <v>28595669033051</v>
      </c>
      <c r="Y146">
        <v>16690.93</v>
      </c>
      <c r="Z146" t="s">
        <v>1404</v>
      </c>
      <c r="AA146" s="305">
        <f>IF(H146="CONSTRUCCION CIVIL                                          ","Ok",_xlfn.XLOOKUP(B146,'CSRT STAFF'!B:B,'CSRT STAFF'!G:G,_xlfn.XLOOKUP(B146,'CSRT RCO'!B:B,'CSRT RCO'!G:G,"Revisar",0),0))</f>
        <v>45627</v>
      </c>
    </row>
    <row r="147" spans="1:27">
      <c r="A147" t="s">
        <v>1385</v>
      </c>
      <c r="B147" t="str">
        <f t="shared" si="2"/>
        <v>76398839</v>
      </c>
      <c r="C147">
        <v>76398839</v>
      </c>
      <c r="D147" t="s">
        <v>1473</v>
      </c>
      <c r="E147" t="s">
        <v>1789</v>
      </c>
      <c r="F147" t="s">
        <v>1790</v>
      </c>
      <c r="G147" s="299">
        <v>46031</v>
      </c>
      <c r="H147" t="s">
        <v>1389</v>
      </c>
      <c r="I147" t="s">
        <v>1390</v>
      </c>
      <c r="J147" t="s">
        <v>1391</v>
      </c>
      <c r="K147" t="s">
        <v>1634</v>
      </c>
      <c r="L147" t="s">
        <v>1393</v>
      </c>
      <c r="M147" t="s">
        <v>1394</v>
      </c>
      <c r="N147" t="s">
        <v>1395</v>
      </c>
      <c r="O147" t="s">
        <v>1396</v>
      </c>
      <c r="P147" t="s">
        <v>1397</v>
      </c>
      <c r="Q147" t="s">
        <v>1396</v>
      </c>
      <c r="R147" t="s">
        <v>1398</v>
      </c>
      <c r="S147" t="s">
        <v>1399</v>
      </c>
      <c r="T147" t="s">
        <v>1400</v>
      </c>
      <c r="U147" t="s">
        <v>1401</v>
      </c>
      <c r="V147" t="s">
        <v>1402</v>
      </c>
      <c r="W147" t="s">
        <v>1403</v>
      </c>
      <c r="X147">
        <v>1103040200445530</v>
      </c>
      <c r="Y147">
        <v>2619</v>
      </c>
      <c r="Z147" t="s">
        <v>1404</v>
      </c>
      <c r="AA147" s="305" t="str">
        <f>IF(H147="CONSTRUCCION CIVIL                                          ","Ok",_xlfn.XLOOKUP(B147,'CSRT STAFF'!B:B,'CSRT STAFF'!G:G,_xlfn.XLOOKUP(B147,'CSRT RCO'!B:B,'CSRT RCO'!G:G,"Revisar",0),0))</f>
        <v>Ok</v>
      </c>
    </row>
    <row r="148" spans="1:27">
      <c r="A148" t="s">
        <v>1385</v>
      </c>
      <c r="B148" t="str">
        <f t="shared" si="2"/>
        <v>48191321</v>
      </c>
      <c r="C148">
        <v>48191321</v>
      </c>
      <c r="D148" t="s">
        <v>1473</v>
      </c>
      <c r="E148" t="s">
        <v>1791</v>
      </c>
      <c r="F148" t="s">
        <v>1792</v>
      </c>
      <c r="G148" s="299">
        <v>45870</v>
      </c>
      <c r="H148" t="s">
        <v>1407</v>
      </c>
      <c r="I148" t="s">
        <v>1408</v>
      </c>
      <c r="J148" t="s">
        <v>1409</v>
      </c>
      <c r="K148" t="s">
        <v>1793</v>
      </c>
      <c r="L148" t="s">
        <v>1590</v>
      </c>
      <c r="M148" t="s">
        <v>1394</v>
      </c>
      <c r="N148" t="s">
        <v>1395</v>
      </c>
      <c r="O148" t="s">
        <v>1396</v>
      </c>
      <c r="P148" t="s">
        <v>1397</v>
      </c>
      <c r="Q148" t="s">
        <v>1396</v>
      </c>
      <c r="R148" t="s">
        <v>1398</v>
      </c>
      <c r="S148" t="s">
        <v>1399</v>
      </c>
      <c r="T148" t="s">
        <v>1411</v>
      </c>
      <c r="U148" t="s">
        <v>1401</v>
      </c>
      <c r="V148" t="s">
        <v>1412</v>
      </c>
      <c r="W148" t="s">
        <v>1443</v>
      </c>
      <c r="X148">
        <v>8213255023976</v>
      </c>
      <c r="Y148">
        <v>2100</v>
      </c>
      <c r="Z148" t="s">
        <v>1404</v>
      </c>
      <c r="AA148" s="305">
        <f>IF(H148="CONSTRUCCION CIVIL                                          ","Ok",_xlfn.XLOOKUP(B148,'CSRT STAFF'!B:B,'CSRT STAFF'!G:G,_xlfn.XLOOKUP(B148,'CSRT RCO'!B:B,'CSRT RCO'!G:G,"Revisar",0),0))</f>
        <v>45870</v>
      </c>
    </row>
    <row r="149" spans="1:27">
      <c r="A149" t="s">
        <v>1385</v>
      </c>
      <c r="B149" t="str">
        <f t="shared" si="2"/>
        <v>73111816</v>
      </c>
      <c r="C149">
        <v>73111816</v>
      </c>
      <c r="D149" t="s">
        <v>1473</v>
      </c>
      <c r="E149" t="s">
        <v>1794</v>
      </c>
      <c r="F149" t="s">
        <v>1795</v>
      </c>
      <c r="G149" s="299">
        <v>45856</v>
      </c>
      <c r="H149" t="s">
        <v>1407</v>
      </c>
      <c r="I149" t="s">
        <v>1408</v>
      </c>
      <c r="J149" t="s">
        <v>1409</v>
      </c>
      <c r="K149" t="s">
        <v>1793</v>
      </c>
      <c r="L149" t="s">
        <v>1439</v>
      </c>
      <c r="M149" t="s">
        <v>1394</v>
      </c>
      <c r="N149" t="s">
        <v>1395</v>
      </c>
      <c r="O149" t="s">
        <v>1396</v>
      </c>
      <c r="P149" t="s">
        <v>1397</v>
      </c>
      <c r="Q149" t="s">
        <v>1396</v>
      </c>
      <c r="R149" t="s">
        <v>1398</v>
      </c>
      <c r="S149" t="s">
        <v>1399</v>
      </c>
      <c r="T149" t="s">
        <v>1411</v>
      </c>
      <c r="U149" t="s">
        <v>1401</v>
      </c>
      <c r="V149" t="s">
        <v>1412</v>
      </c>
      <c r="W149" t="s">
        <v>1418</v>
      </c>
      <c r="X149">
        <v>30597698673013</v>
      </c>
      <c r="Y149">
        <v>6500</v>
      </c>
      <c r="Z149" t="s">
        <v>1404</v>
      </c>
      <c r="AA149" s="305">
        <f>IF(H149="CONSTRUCCION CIVIL                                          ","Ok",_xlfn.XLOOKUP(B149,'CSRT STAFF'!B:B,'CSRT STAFF'!G:G,_xlfn.XLOOKUP(B149,'CSRT RCO'!B:B,'CSRT RCO'!G:G,"Revisar",0),0))</f>
        <v>45856</v>
      </c>
    </row>
    <row r="150" spans="1:27">
      <c r="A150" t="s">
        <v>1385</v>
      </c>
      <c r="B150" t="str">
        <f t="shared" si="2"/>
        <v>42817272</v>
      </c>
      <c r="C150">
        <v>42817272</v>
      </c>
      <c r="D150" t="s">
        <v>1473</v>
      </c>
      <c r="E150" t="s">
        <v>1796</v>
      </c>
      <c r="F150" t="s">
        <v>1797</v>
      </c>
      <c r="G150" s="299">
        <v>45841</v>
      </c>
      <c r="H150" t="s">
        <v>1389</v>
      </c>
      <c r="I150" t="s">
        <v>1390</v>
      </c>
      <c r="J150" t="s">
        <v>1391</v>
      </c>
      <c r="K150" t="s">
        <v>1442</v>
      </c>
      <c r="L150" t="s">
        <v>1393</v>
      </c>
      <c r="M150" t="s">
        <v>1394</v>
      </c>
      <c r="N150" t="s">
        <v>1395</v>
      </c>
      <c r="O150" t="s">
        <v>1396</v>
      </c>
      <c r="P150" t="s">
        <v>1397</v>
      </c>
      <c r="Q150" t="s">
        <v>1396</v>
      </c>
      <c r="R150" t="s">
        <v>1398</v>
      </c>
      <c r="S150" t="s">
        <v>1399</v>
      </c>
      <c r="T150" t="s">
        <v>1400</v>
      </c>
      <c r="U150" t="s">
        <v>1401</v>
      </c>
      <c r="V150" t="s">
        <v>1402</v>
      </c>
      <c r="W150" t="s">
        <v>1403</v>
      </c>
      <c r="X150">
        <v>1105790235838900</v>
      </c>
      <c r="Y150">
        <v>2619</v>
      </c>
      <c r="Z150" t="s">
        <v>1404</v>
      </c>
      <c r="AA150" s="305" t="str">
        <f>IF(H150="CONSTRUCCION CIVIL                                          ","Ok",_xlfn.XLOOKUP(B150,'CSRT STAFF'!B:B,'CSRT STAFF'!G:G,_xlfn.XLOOKUP(B150,'CSRT RCO'!B:B,'CSRT RCO'!G:G,"Revisar",0),0))</f>
        <v>Ok</v>
      </c>
    </row>
    <row r="151" spans="1:27">
      <c r="A151" t="s">
        <v>1385</v>
      </c>
      <c r="B151" t="str">
        <f t="shared" si="2"/>
        <v>10105707</v>
      </c>
      <c r="C151">
        <v>10105707</v>
      </c>
      <c r="D151" t="s">
        <v>1509</v>
      </c>
      <c r="E151" t="s">
        <v>1798</v>
      </c>
      <c r="F151" t="s">
        <v>1799</v>
      </c>
      <c r="G151" s="299">
        <v>45597</v>
      </c>
      <c r="H151" t="s">
        <v>1407</v>
      </c>
      <c r="I151" t="s">
        <v>1408</v>
      </c>
      <c r="J151" t="s">
        <v>1409</v>
      </c>
      <c r="K151" t="s">
        <v>1800</v>
      </c>
      <c r="L151" t="s">
        <v>1439</v>
      </c>
      <c r="M151" t="s">
        <v>1394</v>
      </c>
      <c r="N151" t="s">
        <v>1395</v>
      </c>
      <c r="O151" t="s">
        <v>1396</v>
      </c>
      <c r="P151" t="s">
        <v>1397</v>
      </c>
      <c r="Q151" t="s">
        <v>1396</v>
      </c>
      <c r="R151" t="s">
        <v>1398</v>
      </c>
      <c r="S151" t="s">
        <v>1399</v>
      </c>
      <c r="T151" t="s">
        <v>1411</v>
      </c>
      <c r="U151" t="s">
        <v>1401</v>
      </c>
      <c r="V151" t="s">
        <v>1412</v>
      </c>
      <c r="W151" t="s">
        <v>1418</v>
      </c>
      <c r="X151">
        <v>19313236546047</v>
      </c>
      <c r="Y151">
        <v>27000</v>
      </c>
      <c r="Z151" t="s">
        <v>1404</v>
      </c>
      <c r="AA151" s="305">
        <f>IF(H151="CONSTRUCCION CIVIL                                          ","Ok",_xlfn.XLOOKUP(B151,'CSRT STAFF'!B:B,'CSRT STAFF'!G:G,_xlfn.XLOOKUP(B151,'CSRT RCO'!B:B,'CSRT RCO'!G:G,"Revisar",0),0))</f>
        <v>45597</v>
      </c>
    </row>
    <row r="152" spans="1:27">
      <c r="A152" t="s">
        <v>1385</v>
      </c>
      <c r="B152" t="str">
        <f t="shared" si="2"/>
        <v>43502758</v>
      </c>
      <c r="C152">
        <v>43502758</v>
      </c>
      <c r="D152" t="s">
        <v>1509</v>
      </c>
      <c r="E152" t="s">
        <v>1801</v>
      </c>
      <c r="F152" t="s">
        <v>1802</v>
      </c>
      <c r="G152" s="299">
        <v>46029</v>
      </c>
      <c r="H152" t="s">
        <v>1389</v>
      </c>
      <c r="I152" t="s">
        <v>1390</v>
      </c>
      <c r="J152" t="s">
        <v>1391</v>
      </c>
      <c r="K152" t="s">
        <v>1417</v>
      </c>
      <c r="L152" t="s">
        <v>1393</v>
      </c>
      <c r="M152" t="s">
        <v>1394</v>
      </c>
      <c r="N152" t="s">
        <v>1395</v>
      </c>
      <c r="O152" t="s">
        <v>1396</v>
      </c>
      <c r="P152" t="s">
        <v>1397</v>
      </c>
      <c r="Q152" t="s">
        <v>1396</v>
      </c>
      <c r="R152" t="s">
        <v>1398</v>
      </c>
      <c r="S152" t="s">
        <v>1399</v>
      </c>
      <c r="T152" t="s">
        <v>1400</v>
      </c>
      <c r="U152" t="s">
        <v>1401</v>
      </c>
      <c r="V152" t="s">
        <v>1402</v>
      </c>
      <c r="W152" t="s">
        <v>1403</v>
      </c>
      <c r="X152">
        <v>1108140288024270</v>
      </c>
      <c r="Y152">
        <v>2619</v>
      </c>
      <c r="Z152" t="s">
        <v>1404</v>
      </c>
      <c r="AA152" s="305" t="str">
        <f>IF(H152="CONSTRUCCION CIVIL                                          ","Ok",_xlfn.XLOOKUP(B152,'CSRT STAFF'!B:B,'CSRT STAFF'!G:G,_xlfn.XLOOKUP(B152,'CSRT RCO'!B:B,'CSRT RCO'!G:G,"Revisar",0),0))</f>
        <v>Ok</v>
      </c>
    </row>
    <row r="153" spans="1:27">
      <c r="A153" t="s">
        <v>1385</v>
      </c>
      <c r="B153" t="str">
        <f t="shared" si="2"/>
        <v>23957245</v>
      </c>
      <c r="C153">
        <v>23957245</v>
      </c>
      <c r="D153" t="s">
        <v>1509</v>
      </c>
      <c r="E153" t="s">
        <v>1803</v>
      </c>
      <c r="F153" t="s">
        <v>1804</v>
      </c>
      <c r="G153" s="299">
        <v>45905</v>
      </c>
      <c r="H153" t="s">
        <v>1389</v>
      </c>
      <c r="I153" t="s">
        <v>1390</v>
      </c>
      <c r="J153" t="s">
        <v>1391</v>
      </c>
      <c r="K153" t="s">
        <v>1430</v>
      </c>
      <c r="L153" t="s">
        <v>1393</v>
      </c>
      <c r="M153" t="s">
        <v>1394</v>
      </c>
      <c r="N153" t="s">
        <v>1395</v>
      </c>
      <c r="O153" t="s">
        <v>1396</v>
      </c>
      <c r="P153" t="s">
        <v>1397</v>
      </c>
      <c r="Q153" t="s">
        <v>1396</v>
      </c>
      <c r="R153" t="s">
        <v>1398</v>
      </c>
      <c r="S153" t="s">
        <v>1399</v>
      </c>
      <c r="T153" t="s">
        <v>1400</v>
      </c>
      <c r="U153" t="s">
        <v>1401</v>
      </c>
      <c r="V153" t="s">
        <v>1402</v>
      </c>
      <c r="W153" t="s">
        <v>1403</v>
      </c>
      <c r="X153">
        <v>1105790235037330</v>
      </c>
      <c r="Y153">
        <v>1849.5</v>
      </c>
      <c r="Z153" t="s">
        <v>1404</v>
      </c>
      <c r="AA153" s="305" t="str">
        <f>IF(H153="CONSTRUCCION CIVIL                                          ","Ok",_xlfn.XLOOKUP(B153,'CSRT STAFF'!B:B,'CSRT STAFF'!G:G,_xlfn.XLOOKUP(B153,'CSRT RCO'!B:B,'CSRT RCO'!G:G,"Revisar",0),0))</f>
        <v>Ok</v>
      </c>
    </row>
    <row r="154" spans="1:27">
      <c r="A154" t="s">
        <v>1385</v>
      </c>
      <c r="B154" t="str">
        <f t="shared" si="2"/>
        <v>70790341</v>
      </c>
      <c r="C154">
        <v>70790341</v>
      </c>
      <c r="D154" t="s">
        <v>1805</v>
      </c>
      <c r="E154" t="s">
        <v>1806</v>
      </c>
      <c r="F154" t="s">
        <v>1807</v>
      </c>
      <c r="G154" s="299">
        <v>45931</v>
      </c>
      <c r="H154" t="s">
        <v>1407</v>
      </c>
      <c r="I154" t="s">
        <v>1408</v>
      </c>
      <c r="J154" t="s">
        <v>1409</v>
      </c>
      <c r="K154" t="s">
        <v>1540</v>
      </c>
      <c r="L154" t="s">
        <v>1393</v>
      </c>
      <c r="M154" t="s">
        <v>1394</v>
      </c>
      <c r="N154" t="s">
        <v>1395</v>
      </c>
      <c r="O154" t="s">
        <v>1396</v>
      </c>
      <c r="P154" t="s">
        <v>1397</v>
      </c>
      <c r="Q154" t="s">
        <v>1396</v>
      </c>
      <c r="R154" t="s">
        <v>1398</v>
      </c>
      <c r="S154" t="s">
        <v>1399</v>
      </c>
      <c r="T154" t="s">
        <v>1411</v>
      </c>
      <c r="U154" t="s">
        <v>1401</v>
      </c>
      <c r="V154" t="s">
        <v>1412</v>
      </c>
      <c r="W154" t="s">
        <v>1403</v>
      </c>
      <c r="X154">
        <v>1108140282494410</v>
      </c>
      <c r="Y154">
        <v>2800</v>
      </c>
      <c r="Z154" t="s">
        <v>1404</v>
      </c>
      <c r="AA154" s="305">
        <f>IF(H154="CONSTRUCCION CIVIL                                          ","Ok",_xlfn.XLOOKUP(B154,'CSRT STAFF'!B:B,'CSRT STAFF'!G:G,_xlfn.XLOOKUP(B154,'CSRT RCO'!B:B,'CSRT RCO'!G:G,"Revisar",0),0))</f>
        <v>45931</v>
      </c>
    </row>
    <row r="155" spans="1:27">
      <c r="A155" t="s">
        <v>1385</v>
      </c>
      <c r="B155" t="str">
        <f t="shared" si="2"/>
        <v>70786569</v>
      </c>
      <c r="C155">
        <v>70786569</v>
      </c>
      <c r="D155" t="s">
        <v>1808</v>
      </c>
      <c r="E155" t="s">
        <v>1581</v>
      </c>
      <c r="F155" t="s">
        <v>1809</v>
      </c>
      <c r="G155" s="299">
        <v>45691</v>
      </c>
      <c r="H155" t="s">
        <v>1407</v>
      </c>
      <c r="I155" t="s">
        <v>1408</v>
      </c>
      <c r="J155" t="s">
        <v>1409</v>
      </c>
      <c r="K155" t="s">
        <v>1483</v>
      </c>
      <c r="L155" t="s">
        <v>1536</v>
      </c>
      <c r="M155" t="s">
        <v>1394</v>
      </c>
      <c r="N155" t="s">
        <v>1395</v>
      </c>
      <c r="O155" t="s">
        <v>1396</v>
      </c>
      <c r="P155" t="s">
        <v>1397</v>
      </c>
      <c r="Q155" t="s">
        <v>1396</v>
      </c>
      <c r="R155" t="s">
        <v>1398</v>
      </c>
      <c r="S155" t="s">
        <v>1399</v>
      </c>
      <c r="T155" t="s">
        <v>1411</v>
      </c>
      <c r="U155" t="s">
        <v>1401</v>
      </c>
      <c r="V155" t="s">
        <v>1412</v>
      </c>
      <c r="W155" t="s">
        <v>1443</v>
      </c>
      <c r="X155">
        <v>6433125846562</v>
      </c>
      <c r="Y155">
        <v>4000</v>
      </c>
      <c r="Z155" t="s">
        <v>1404</v>
      </c>
      <c r="AA155" s="305">
        <f>IF(H155="CONSTRUCCION CIVIL                                          ","Ok",_xlfn.XLOOKUP(B155,'CSRT STAFF'!B:B,'CSRT STAFF'!G:G,_xlfn.XLOOKUP(B155,'CSRT RCO'!B:B,'CSRT RCO'!G:G,"Revisar",0),0))</f>
        <v>45691</v>
      </c>
    </row>
    <row r="156" spans="1:27">
      <c r="A156" t="s">
        <v>1385</v>
      </c>
      <c r="B156" t="str">
        <f t="shared" si="2"/>
        <v>41984466</v>
      </c>
      <c r="C156">
        <v>41984466</v>
      </c>
      <c r="D156" t="s">
        <v>1810</v>
      </c>
      <c r="E156" t="s">
        <v>1811</v>
      </c>
      <c r="F156" t="s">
        <v>1700</v>
      </c>
      <c r="G156" s="299">
        <v>45671</v>
      </c>
      <c r="H156" t="s">
        <v>1389</v>
      </c>
      <c r="I156" t="s">
        <v>1390</v>
      </c>
      <c r="J156" t="s">
        <v>1391</v>
      </c>
      <c r="K156" t="s">
        <v>1442</v>
      </c>
      <c r="L156" t="s">
        <v>1393</v>
      </c>
      <c r="M156" t="s">
        <v>1394</v>
      </c>
      <c r="N156" t="s">
        <v>1395</v>
      </c>
      <c r="O156" t="s">
        <v>1396</v>
      </c>
      <c r="P156" t="s">
        <v>1397</v>
      </c>
      <c r="Q156" t="s">
        <v>1396</v>
      </c>
      <c r="R156" t="s">
        <v>1398</v>
      </c>
      <c r="S156" t="s">
        <v>1399</v>
      </c>
      <c r="T156" t="s">
        <v>1400</v>
      </c>
      <c r="U156" t="s">
        <v>1401</v>
      </c>
      <c r="V156" t="s">
        <v>1402</v>
      </c>
      <c r="W156" t="s">
        <v>1418</v>
      </c>
      <c r="X156">
        <v>19400209454068</v>
      </c>
      <c r="Y156">
        <v>2619</v>
      </c>
      <c r="Z156" t="s">
        <v>1404</v>
      </c>
      <c r="AA156" s="305" t="str">
        <f>IF(H156="CONSTRUCCION CIVIL                                          ","Ok",_xlfn.XLOOKUP(B156,'CSRT STAFF'!B:B,'CSRT STAFF'!G:G,_xlfn.XLOOKUP(B156,'CSRT RCO'!B:B,'CSRT RCO'!G:G,"Revisar",0),0))</f>
        <v>Ok</v>
      </c>
    </row>
    <row r="157" spans="1:27">
      <c r="A157" t="s">
        <v>1385</v>
      </c>
      <c r="B157" t="str">
        <f t="shared" si="2"/>
        <v>44580186</v>
      </c>
      <c r="C157">
        <v>44580186</v>
      </c>
      <c r="D157" t="s">
        <v>1810</v>
      </c>
      <c r="E157" t="s">
        <v>1811</v>
      </c>
      <c r="F157" t="s">
        <v>1812</v>
      </c>
      <c r="G157" s="299">
        <v>45946</v>
      </c>
      <c r="H157" t="s">
        <v>1389</v>
      </c>
      <c r="I157" t="s">
        <v>1390</v>
      </c>
      <c r="J157" t="s">
        <v>1391</v>
      </c>
      <c r="K157" t="s">
        <v>1442</v>
      </c>
      <c r="L157" t="s">
        <v>1393</v>
      </c>
      <c r="M157" t="s">
        <v>1394</v>
      </c>
      <c r="N157" t="s">
        <v>1395</v>
      </c>
      <c r="O157" t="s">
        <v>1396</v>
      </c>
      <c r="P157" t="s">
        <v>1397</v>
      </c>
      <c r="Q157" t="s">
        <v>1396</v>
      </c>
      <c r="R157" t="s">
        <v>1398</v>
      </c>
      <c r="S157" t="s">
        <v>1757</v>
      </c>
      <c r="T157" t="s">
        <v>1400</v>
      </c>
      <c r="U157" t="s">
        <v>1401</v>
      </c>
      <c r="V157" t="s">
        <v>1402</v>
      </c>
      <c r="W157" t="s">
        <v>1403</v>
      </c>
      <c r="X157">
        <v>1.12010002007317E+18</v>
      </c>
      <c r="Y157">
        <v>2619</v>
      </c>
      <c r="Z157" t="s">
        <v>1404</v>
      </c>
      <c r="AA157" s="305" t="str">
        <f>IF(H157="CONSTRUCCION CIVIL                                          ","Ok",_xlfn.XLOOKUP(B157,'CSRT STAFF'!B:B,'CSRT STAFF'!G:G,_xlfn.XLOOKUP(B157,'CSRT RCO'!B:B,'CSRT RCO'!G:G,"Revisar",0),0))</f>
        <v>Ok</v>
      </c>
    </row>
    <row r="158" spans="1:27">
      <c r="A158" t="s">
        <v>1385</v>
      </c>
      <c r="B158" t="str">
        <f t="shared" si="2"/>
        <v>46786707</v>
      </c>
      <c r="C158">
        <v>46786707</v>
      </c>
      <c r="D158" t="s">
        <v>1813</v>
      </c>
      <c r="E158" t="s">
        <v>1501</v>
      </c>
      <c r="F158" t="s">
        <v>1814</v>
      </c>
      <c r="G158" s="299">
        <v>45847</v>
      </c>
      <c r="H158" t="s">
        <v>1389</v>
      </c>
      <c r="I158" t="s">
        <v>1390</v>
      </c>
      <c r="J158" t="s">
        <v>1391</v>
      </c>
      <c r="K158" t="s">
        <v>1442</v>
      </c>
      <c r="L158" t="s">
        <v>1393</v>
      </c>
      <c r="M158" t="s">
        <v>1394</v>
      </c>
      <c r="N158" t="s">
        <v>1395</v>
      </c>
      <c r="O158" t="s">
        <v>1396</v>
      </c>
      <c r="P158" t="s">
        <v>1397</v>
      </c>
      <c r="Q158" t="s">
        <v>1396</v>
      </c>
      <c r="R158" t="s">
        <v>1398</v>
      </c>
      <c r="S158" t="s">
        <v>1399</v>
      </c>
      <c r="T158" t="s">
        <v>1400</v>
      </c>
      <c r="U158" t="s">
        <v>1401</v>
      </c>
      <c r="V158" t="s">
        <v>1402</v>
      </c>
      <c r="W158" t="s">
        <v>1403</v>
      </c>
      <c r="X158">
        <v>1100830200331790</v>
      </c>
      <c r="Y158">
        <v>2619</v>
      </c>
      <c r="Z158" t="s">
        <v>1404</v>
      </c>
      <c r="AA158" s="305" t="str">
        <f>IF(H158="CONSTRUCCION CIVIL                                          ","Ok",_xlfn.XLOOKUP(B158,'CSRT STAFF'!B:B,'CSRT STAFF'!G:G,_xlfn.XLOOKUP(B158,'CSRT RCO'!B:B,'CSRT RCO'!G:G,"Revisar",0),0))</f>
        <v>Ok</v>
      </c>
    </row>
    <row r="159" spans="1:27">
      <c r="A159" t="s">
        <v>1385</v>
      </c>
      <c r="B159" t="str">
        <f t="shared" si="2"/>
        <v>76079756</v>
      </c>
      <c r="C159">
        <v>76079756</v>
      </c>
      <c r="D159" t="s">
        <v>1815</v>
      </c>
      <c r="E159" t="s">
        <v>1816</v>
      </c>
      <c r="F159" t="s">
        <v>1465</v>
      </c>
      <c r="G159" s="299">
        <v>45923</v>
      </c>
      <c r="H159" t="s">
        <v>1389</v>
      </c>
      <c r="I159" t="s">
        <v>1390</v>
      </c>
      <c r="J159" t="s">
        <v>1391</v>
      </c>
      <c r="K159" t="s">
        <v>1447</v>
      </c>
      <c r="L159" t="s">
        <v>1393</v>
      </c>
      <c r="M159" t="s">
        <v>1394</v>
      </c>
      <c r="N159" t="s">
        <v>1395</v>
      </c>
      <c r="O159" t="s">
        <v>1396</v>
      </c>
      <c r="P159" t="s">
        <v>1397</v>
      </c>
      <c r="Q159" t="s">
        <v>1396</v>
      </c>
      <c r="R159" t="s">
        <v>1398</v>
      </c>
      <c r="S159" t="s">
        <v>1399</v>
      </c>
      <c r="T159" t="s">
        <v>1400</v>
      </c>
      <c r="U159" t="s">
        <v>1401</v>
      </c>
      <c r="V159" t="s">
        <v>1402</v>
      </c>
      <c r="W159" t="s">
        <v>1403</v>
      </c>
      <c r="X159">
        <v>1108140282036740</v>
      </c>
      <c r="Y159">
        <v>1849.5</v>
      </c>
      <c r="Z159" t="s">
        <v>1404</v>
      </c>
      <c r="AA159" s="305" t="str">
        <f>IF(H159="CONSTRUCCION CIVIL                                          ","Ok",_xlfn.XLOOKUP(B159,'CSRT STAFF'!B:B,'CSRT STAFF'!G:G,_xlfn.XLOOKUP(B159,'CSRT RCO'!B:B,'CSRT RCO'!G:G,"Revisar",0),0))</f>
        <v>Ok</v>
      </c>
    </row>
    <row r="160" spans="1:27">
      <c r="A160" t="s">
        <v>1385</v>
      </c>
      <c r="B160" t="str">
        <f t="shared" si="2"/>
        <v>75494516</v>
      </c>
      <c r="C160">
        <v>75494516</v>
      </c>
      <c r="D160" t="s">
        <v>1815</v>
      </c>
      <c r="E160" t="s">
        <v>1817</v>
      </c>
      <c r="F160" t="s">
        <v>1818</v>
      </c>
      <c r="G160" s="299">
        <v>45699</v>
      </c>
      <c r="H160" t="s">
        <v>1389</v>
      </c>
      <c r="I160" t="s">
        <v>1390</v>
      </c>
      <c r="J160" t="s">
        <v>1391</v>
      </c>
      <c r="K160" t="s">
        <v>1447</v>
      </c>
      <c r="L160" t="s">
        <v>1393</v>
      </c>
      <c r="M160" t="s">
        <v>1394</v>
      </c>
      <c r="N160" t="s">
        <v>1395</v>
      </c>
      <c r="O160" t="s">
        <v>1396</v>
      </c>
      <c r="P160" t="s">
        <v>1397</v>
      </c>
      <c r="Q160" t="s">
        <v>1396</v>
      </c>
      <c r="R160" t="s">
        <v>1398</v>
      </c>
      <c r="S160" t="s">
        <v>1399</v>
      </c>
      <c r="T160" t="s">
        <v>1400</v>
      </c>
      <c r="U160" t="s">
        <v>1401</v>
      </c>
      <c r="V160" t="s">
        <v>1402</v>
      </c>
      <c r="W160" t="s">
        <v>1418</v>
      </c>
      <c r="X160">
        <v>2.2851047027440099E+17</v>
      </c>
      <c r="Y160">
        <v>1849.5</v>
      </c>
      <c r="Z160" t="s">
        <v>1404</v>
      </c>
      <c r="AA160" s="305" t="str">
        <f>IF(H160="CONSTRUCCION CIVIL                                          ","Ok",_xlfn.XLOOKUP(B160,'CSRT STAFF'!B:B,'CSRT STAFF'!G:G,_xlfn.XLOOKUP(B160,'CSRT RCO'!B:B,'CSRT RCO'!G:G,"Revisar",0),0))</f>
        <v>Ok</v>
      </c>
    </row>
    <row r="161" spans="1:27">
      <c r="A161" t="s">
        <v>1385</v>
      </c>
      <c r="B161" t="str">
        <f t="shared" si="2"/>
        <v>41954908</v>
      </c>
      <c r="C161">
        <v>41954908</v>
      </c>
      <c r="D161" t="s">
        <v>1819</v>
      </c>
      <c r="E161" t="s">
        <v>1820</v>
      </c>
      <c r="F161" t="s">
        <v>1821</v>
      </c>
      <c r="G161" s="299">
        <v>46037</v>
      </c>
      <c r="H161" t="s">
        <v>1389</v>
      </c>
      <c r="I161" t="s">
        <v>1390</v>
      </c>
      <c r="J161" t="s">
        <v>1391</v>
      </c>
      <c r="K161" t="s">
        <v>1426</v>
      </c>
      <c r="L161" t="s">
        <v>1393</v>
      </c>
      <c r="M161" t="s">
        <v>1394</v>
      </c>
      <c r="N161" t="s">
        <v>1395</v>
      </c>
      <c r="O161" t="s">
        <v>1396</v>
      </c>
      <c r="P161" t="s">
        <v>1397</v>
      </c>
      <c r="Q161" t="s">
        <v>1396</v>
      </c>
      <c r="R161" t="s">
        <v>1398</v>
      </c>
      <c r="S161" t="s">
        <v>1399</v>
      </c>
      <c r="T161" t="s">
        <v>1400</v>
      </c>
      <c r="U161" t="s">
        <v>1401</v>
      </c>
      <c r="V161" t="s">
        <v>1402</v>
      </c>
      <c r="W161" t="s">
        <v>1403</v>
      </c>
      <c r="X161">
        <v>1105790217453200</v>
      </c>
      <c r="Y161">
        <v>1884</v>
      </c>
      <c r="Z161" t="s">
        <v>1404</v>
      </c>
      <c r="AA161" s="305" t="str">
        <f>IF(H161="CONSTRUCCION CIVIL                                          ","Ok",_xlfn.XLOOKUP(B161,'CSRT STAFF'!B:B,'CSRT STAFF'!G:G,_xlfn.XLOOKUP(B161,'CSRT RCO'!B:B,'CSRT RCO'!G:G,"Revisar",0),0))</f>
        <v>Ok</v>
      </c>
    </row>
    <row r="162" spans="1:27">
      <c r="A162" t="s">
        <v>1385</v>
      </c>
      <c r="B162" t="str">
        <f t="shared" si="2"/>
        <v>80062999</v>
      </c>
      <c r="C162">
        <v>80062999</v>
      </c>
      <c r="D162" t="s">
        <v>1819</v>
      </c>
      <c r="E162" t="s">
        <v>1501</v>
      </c>
      <c r="F162" t="s">
        <v>1822</v>
      </c>
      <c r="G162" s="299">
        <v>45964</v>
      </c>
      <c r="H162" t="s">
        <v>1389</v>
      </c>
      <c r="I162" t="s">
        <v>1390</v>
      </c>
      <c r="J162" t="s">
        <v>1391</v>
      </c>
      <c r="K162" t="s">
        <v>1447</v>
      </c>
      <c r="L162" t="s">
        <v>1393</v>
      </c>
      <c r="M162" t="s">
        <v>1394</v>
      </c>
      <c r="N162" t="s">
        <v>1395</v>
      </c>
      <c r="O162" t="s">
        <v>1396</v>
      </c>
      <c r="P162" t="s">
        <v>1397</v>
      </c>
      <c r="Q162" t="s">
        <v>1396</v>
      </c>
      <c r="R162" t="s">
        <v>1398</v>
      </c>
      <c r="S162" t="s">
        <v>1399</v>
      </c>
      <c r="T162" t="s">
        <v>1400</v>
      </c>
      <c r="U162" t="s">
        <v>1401</v>
      </c>
      <c r="V162" t="s">
        <v>1402</v>
      </c>
      <c r="W162" t="s">
        <v>1403</v>
      </c>
      <c r="X162">
        <v>1108140284160230</v>
      </c>
      <c r="Y162">
        <v>1849.5</v>
      </c>
      <c r="Z162" t="s">
        <v>1404</v>
      </c>
      <c r="AA162" s="305" t="str">
        <f>IF(H162="CONSTRUCCION CIVIL                                          ","Ok",_xlfn.XLOOKUP(B162,'CSRT STAFF'!B:B,'CSRT STAFF'!G:G,_xlfn.XLOOKUP(B162,'CSRT RCO'!B:B,'CSRT RCO'!G:G,"Revisar",0),0))</f>
        <v>Ok</v>
      </c>
    </row>
    <row r="163" spans="1:27">
      <c r="A163" t="s">
        <v>1385</v>
      </c>
      <c r="B163" t="str">
        <f t="shared" si="2"/>
        <v>75196505</v>
      </c>
      <c r="C163">
        <v>75196505</v>
      </c>
      <c r="D163" t="s">
        <v>1823</v>
      </c>
      <c r="E163" t="s">
        <v>1824</v>
      </c>
      <c r="F163" t="s">
        <v>1825</v>
      </c>
      <c r="G163" s="299">
        <v>45782</v>
      </c>
      <c r="H163" t="s">
        <v>1407</v>
      </c>
      <c r="I163" t="s">
        <v>1408</v>
      </c>
      <c r="J163" t="s">
        <v>1409</v>
      </c>
      <c r="K163" t="s">
        <v>1483</v>
      </c>
      <c r="L163" t="s">
        <v>1536</v>
      </c>
      <c r="M163" t="s">
        <v>1394</v>
      </c>
      <c r="N163" t="s">
        <v>1395</v>
      </c>
      <c r="O163" t="s">
        <v>1396</v>
      </c>
      <c r="P163" t="s">
        <v>1397</v>
      </c>
      <c r="Q163" t="s">
        <v>1396</v>
      </c>
      <c r="R163" t="s">
        <v>1398</v>
      </c>
      <c r="S163" t="s">
        <v>1399</v>
      </c>
      <c r="T163" t="s">
        <v>1411</v>
      </c>
      <c r="U163" t="s">
        <v>1401</v>
      </c>
      <c r="V163" t="s">
        <v>1412</v>
      </c>
      <c r="W163" t="s">
        <v>1403</v>
      </c>
      <c r="X163">
        <v>1102000202001840</v>
      </c>
      <c r="Y163">
        <v>2400</v>
      </c>
      <c r="Z163" t="s">
        <v>1404</v>
      </c>
      <c r="AA163" s="305">
        <f>IF(H163="CONSTRUCCION CIVIL                                          ","Ok",_xlfn.XLOOKUP(B163,'CSRT STAFF'!B:B,'CSRT STAFF'!G:G,_xlfn.XLOOKUP(B163,'CSRT RCO'!B:B,'CSRT RCO'!G:G,"Revisar",0),0))</f>
        <v>45782</v>
      </c>
    </row>
    <row r="164" spans="1:27">
      <c r="A164" t="s">
        <v>1385</v>
      </c>
      <c r="B164" t="str">
        <f t="shared" si="2"/>
        <v>46651015</v>
      </c>
      <c r="C164">
        <v>46651015</v>
      </c>
      <c r="D164" t="s">
        <v>1826</v>
      </c>
      <c r="E164" t="s">
        <v>1496</v>
      </c>
      <c r="F164" t="s">
        <v>1827</v>
      </c>
      <c r="G164" s="299">
        <v>45902</v>
      </c>
      <c r="H164" t="s">
        <v>1389</v>
      </c>
      <c r="I164" t="s">
        <v>1390</v>
      </c>
      <c r="J164" t="s">
        <v>1391</v>
      </c>
      <c r="K164" t="s">
        <v>1430</v>
      </c>
      <c r="L164" t="s">
        <v>1393</v>
      </c>
      <c r="M164" t="s">
        <v>1394</v>
      </c>
      <c r="N164" t="s">
        <v>1395</v>
      </c>
      <c r="O164" t="s">
        <v>1396</v>
      </c>
      <c r="P164" t="s">
        <v>1397</v>
      </c>
      <c r="Q164" t="s">
        <v>1396</v>
      </c>
      <c r="R164" t="s">
        <v>1398</v>
      </c>
      <c r="S164" t="s">
        <v>1399</v>
      </c>
      <c r="T164" t="s">
        <v>1400</v>
      </c>
      <c r="U164" t="s">
        <v>1401</v>
      </c>
      <c r="V164" t="s">
        <v>1402</v>
      </c>
      <c r="W164" t="s">
        <v>1403</v>
      </c>
      <c r="X164">
        <v>1108140280980410</v>
      </c>
      <c r="Y164">
        <v>1849.5</v>
      </c>
      <c r="Z164" t="s">
        <v>1404</v>
      </c>
      <c r="AA164" s="305" t="str">
        <f>IF(H164="CONSTRUCCION CIVIL                                          ","Ok",_xlfn.XLOOKUP(B164,'CSRT STAFF'!B:B,'CSRT STAFF'!G:G,_xlfn.XLOOKUP(B164,'CSRT RCO'!B:B,'CSRT RCO'!G:G,"Revisar",0),0))</f>
        <v>Ok</v>
      </c>
    </row>
    <row r="165" spans="1:27">
      <c r="A165" t="s">
        <v>1385</v>
      </c>
      <c r="B165" t="str">
        <f t="shared" si="2"/>
        <v>77924252</v>
      </c>
      <c r="C165">
        <v>77924252</v>
      </c>
      <c r="D165" t="s">
        <v>1828</v>
      </c>
      <c r="E165" t="s">
        <v>1829</v>
      </c>
      <c r="F165" t="s">
        <v>1830</v>
      </c>
      <c r="G165" s="299">
        <v>46042</v>
      </c>
      <c r="H165" t="s">
        <v>1389</v>
      </c>
      <c r="I165" t="s">
        <v>1390</v>
      </c>
      <c r="J165" t="s">
        <v>1391</v>
      </c>
      <c r="K165" t="s">
        <v>1417</v>
      </c>
      <c r="L165" t="s">
        <v>1393</v>
      </c>
      <c r="M165" t="s">
        <v>1394</v>
      </c>
      <c r="N165" t="s">
        <v>1395</v>
      </c>
      <c r="O165" t="s">
        <v>1396</v>
      </c>
      <c r="P165" t="s">
        <v>1397</v>
      </c>
      <c r="Q165" t="s">
        <v>1396</v>
      </c>
      <c r="R165" t="s">
        <v>1398</v>
      </c>
      <c r="S165" t="s">
        <v>1399</v>
      </c>
      <c r="T165" t="s">
        <v>1400</v>
      </c>
      <c r="U165" t="s">
        <v>1401</v>
      </c>
      <c r="V165" t="s">
        <v>1402</v>
      </c>
      <c r="W165" t="s">
        <v>1403</v>
      </c>
      <c r="X165">
        <v>1108140273731430</v>
      </c>
      <c r="Y165">
        <v>2679</v>
      </c>
      <c r="Z165" t="s">
        <v>1404</v>
      </c>
      <c r="AA165" s="305" t="str">
        <f>IF(H165="CONSTRUCCION CIVIL                                          ","Ok",_xlfn.XLOOKUP(B165,'CSRT STAFF'!B:B,'CSRT STAFF'!G:G,_xlfn.XLOOKUP(B165,'CSRT RCO'!B:B,'CSRT RCO'!G:G,"Revisar",0),0))</f>
        <v>Ok</v>
      </c>
    </row>
    <row r="166" spans="1:27">
      <c r="A166" t="s">
        <v>1385</v>
      </c>
      <c r="B166" t="str">
        <f t="shared" si="2"/>
        <v>41298599</v>
      </c>
      <c r="C166">
        <v>41298599</v>
      </c>
      <c r="D166" t="s">
        <v>1689</v>
      </c>
      <c r="E166" t="s">
        <v>1831</v>
      </c>
      <c r="F166" t="s">
        <v>1832</v>
      </c>
      <c r="G166" s="299">
        <v>45902</v>
      </c>
      <c r="H166" t="s">
        <v>1389</v>
      </c>
      <c r="I166" t="s">
        <v>1390</v>
      </c>
      <c r="J166" t="s">
        <v>1391</v>
      </c>
      <c r="K166" t="s">
        <v>1430</v>
      </c>
      <c r="L166" t="s">
        <v>1393</v>
      </c>
      <c r="M166" t="s">
        <v>1394</v>
      </c>
      <c r="N166" t="s">
        <v>1395</v>
      </c>
      <c r="O166" t="s">
        <v>1396</v>
      </c>
      <c r="P166" t="s">
        <v>1397</v>
      </c>
      <c r="Q166" t="s">
        <v>1396</v>
      </c>
      <c r="R166" t="s">
        <v>1398</v>
      </c>
      <c r="S166" t="s">
        <v>1399</v>
      </c>
      <c r="T166" t="s">
        <v>1400</v>
      </c>
      <c r="U166" t="s">
        <v>1401</v>
      </c>
      <c r="V166" t="s">
        <v>1402</v>
      </c>
      <c r="W166" t="s">
        <v>1403</v>
      </c>
      <c r="X166">
        <v>1105790237320150</v>
      </c>
      <c r="Y166">
        <v>1849.5</v>
      </c>
      <c r="Z166" t="s">
        <v>1404</v>
      </c>
      <c r="AA166" s="305" t="str">
        <f>IF(H166="CONSTRUCCION CIVIL                                          ","Ok",_xlfn.XLOOKUP(B166,'CSRT STAFF'!B:B,'CSRT STAFF'!G:G,_xlfn.XLOOKUP(B166,'CSRT RCO'!B:B,'CSRT RCO'!G:G,"Revisar",0),0))</f>
        <v>Ok</v>
      </c>
    </row>
    <row r="167" spans="1:27">
      <c r="A167" t="s">
        <v>1385</v>
      </c>
      <c r="B167" t="str">
        <f t="shared" si="2"/>
        <v>73330273</v>
      </c>
      <c r="C167">
        <v>73330273</v>
      </c>
      <c r="D167" t="s">
        <v>1833</v>
      </c>
      <c r="E167" t="s">
        <v>1834</v>
      </c>
      <c r="F167" t="s">
        <v>1835</v>
      </c>
      <c r="G167" s="299">
        <v>45619</v>
      </c>
      <c r="H167" t="s">
        <v>1389</v>
      </c>
      <c r="I167" t="s">
        <v>1390</v>
      </c>
      <c r="J167" t="s">
        <v>1391</v>
      </c>
      <c r="K167" t="s">
        <v>1426</v>
      </c>
      <c r="L167" t="s">
        <v>1393</v>
      </c>
      <c r="M167" t="s">
        <v>1394</v>
      </c>
      <c r="N167" t="s">
        <v>1395</v>
      </c>
      <c r="O167" t="s">
        <v>1396</v>
      </c>
      <c r="P167" t="s">
        <v>1397</v>
      </c>
      <c r="Q167" t="s">
        <v>1396</v>
      </c>
      <c r="R167" t="s">
        <v>1398</v>
      </c>
      <c r="S167" t="s">
        <v>1399</v>
      </c>
      <c r="T167" t="s">
        <v>1400</v>
      </c>
      <c r="U167" t="s">
        <v>1401</v>
      </c>
      <c r="V167" t="s">
        <v>1402</v>
      </c>
      <c r="W167" t="s">
        <v>1403</v>
      </c>
      <c r="X167">
        <v>1102010200724240</v>
      </c>
      <c r="Y167">
        <v>2055</v>
      </c>
      <c r="Z167" t="s">
        <v>1404</v>
      </c>
      <c r="AA167" s="305" t="str">
        <f>IF(H167="CONSTRUCCION CIVIL                                          ","Ok",_xlfn.XLOOKUP(B167,'CSRT STAFF'!B:B,'CSRT STAFF'!G:G,_xlfn.XLOOKUP(B167,'CSRT RCO'!B:B,'CSRT RCO'!G:G,"Revisar",0),0))</f>
        <v>Ok</v>
      </c>
    </row>
    <row r="168" spans="1:27">
      <c r="A168" t="s">
        <v>1385</v>
      </c>
      <c r="B168" t="str">
        <f t="shared" si="2"/>
        <v>48286573</v>
      </c>
      <c r="C168">
        <v>48286573</v>
      </c>
      <c r="D168" t="s">
        <v>1836</v>
      </c>
      <c r="E168" t="s">
        <v>1837</v>
      </c>
      <c r="F168" t="s">
        <v>1838</v>
      </c>
      <c r="G168" s="299">
        <v>45932</v>
      </c>
      <c r="H168" t="s">
        <v>1389</v>
      </c>
      <c r="I168" t="s">
        <v>1390</v>
      </c>
      <c r="J168" t="s">
        <v>1391</v>
      </c>
      <c r="K168" t="s">
        <v>1447</v>
      </c>
      <c r="L168" t="s">
        <v>1393</v>
      </c>
      <c r="M168" t="s">
        <v>1394</v>
      </c>
      <c r="N168" t="s">
        <v>1395</v>
      </c>
      <c r="O168" t="s">
        <v>1396</v>
      </c>
      <c r="P168" t="s">
        <v>1397</v>
      </c>
      <c r="Q168" t="s">
        <v>1396</v>
      </c>
      <c r="R168" t="s">
        <v>1398</v>
      </c>
      <c r="S168" t="s">
        <v>1399</v>
      </c>
      <c r="T168" t="s">
        <v>1400</v>
      </c>
      <c r="U168" t="s">
        <v>1401</v>
      </c>
      <c r="V168" t="s">
        <v>1402</v>
      </c>
      <c r="W168" t="s">
        <v>1403</v>
      </c>
      <c r="X168">
        <v>1108140282641900</v>
      </c>
      <c r="Y168">
        <v>1849.5</v>
      </c>
      <c r="Z168" t="s">
        <v>1404</v>
      </c>
      <c r="AA168" s="305" t="str">
        <f>IF(H168="CONSTRUCCION CIVIL                                          ","Ok",_xlfn.XLOOKUP(B168,'CSRT STAFF'!B:B,'CSRT STAFF'!G:G,_xlfn.XLOOKUP(B168,'CSRT RCO'!B:B,'CSRT RCO'!G:G,"Revisar",0),0))</f>
        <v>Ok</v>
      </c>
    </row>
    <row r="169" spans="1:27">
      <c r="A169" t="s">
        <v>1385</v>
      </c>
      <c r="B169" t="str">
        <f t="shared" si="2"/>
        <v>44253320</v>
      </c>
      <c r="C169">
        <v>44253320</v>
      </c>
      <c r="D169" t="s">
        <v>1836</v>
      </c>
      <c r="E169" t="s">
        <v>1837</v>
      </c>
      <c r="F169" t="s">
        <v>1839</v>
      </c>
      <c r="G169" s="299">
        <v>45932</v>
      </c>
      <c r="H169" t="s">
        <v>1389</v>
      </c>
      <c r="I169" t="s">
        <v>1390</v>
      </c>
      <c r="J169" t="s">
        <v>1391</v>
      </c>
      <c r="K169" t="s">
        <v>1447</v>
      </c>
      <c r="L169" t="s">
        <v>1393</v>
      </c>
      <c r="M169" t="s">
        <v>1394</v>
      </c>
      <c r="N169" t="s">
        <v>1395</v>
      </c>
      <c r="O169" t="s">
        <v>1396</v>
      </c>
      <c r="P169" t="s">
        <v>1397</v>
      </c>
      <c r="Q169" t="s">
        <v>1396</v>
      </c>
      <c r="R169" t="s">
        <v>1398</v>
      </c>
      <c r="S169" t="s">
        <v>1399</v>
      </c>
      <c r="T169" t="s">
        <v>1400</v>
      </c>
      <c r="U169" t="s">
        <v>1401</v>
      </c>
      <c r="V169" t="s">
        <v>1402</v>
      </c>
      <c r="W169" t="s">
        <v>1403</v>
      </c>
      <c r="X169">
        <v>1108140282650520</v>
      </c>
      <c r="Y169">
        <v>1849.5</v>
      </c>
      <c r="Z169" t="s">
        <v>1404</v>
      </c>
      <c r="AA169" s="305" t="str">
        <f>IF(H169="CONSTRUCCION CIVIL                                          ","Ok",_xlfn.XLOOKUP(B169,'CSRT STAFF'!B:B,'CSRT STAFF'!G:G,_xlfn.XLOOKUP(B169,'CSRT RCO'!B:B,'CSRT RCO'!G:G,"Revisar",0),0))</f>
        <v>Ok</v>
      </c>
    </row>
    <row r="170" spans="1:27">
      <c r="A170" t="s">
        <v>1385</v>
      </c>
      <c r="B170" t="str">
        <f t="shared" si="2"/>
        <v>46240740</v>
      </c>
      <c r="C170">
        <v>46240740</v>
      </c>
      <c r="D170" t="s">
        <v>1836</v>
      </c>
      <c r="E170" t="s">
        <v>1837</v>
      </c>
      <c r="F170" t="s">
        <v>1840</v>
      </c>
      <c r="G170" s="299">
        <v>45932</v>
      </c>
      <c r="H170" t="s">
        <v>1389</v>
      </c>
      <c r="I170" t="s">
        <v>1390</v>
      </c>
      <c r="J170" t="s">
        <v>1391</v>
      </c>
      <c r="K170" t="s">
        <v>1447</v>
      </c>
      <c r="L170" t="s">
        <v>1393</v>
      </c>
      <c r="M170" t="s">
        <v>1394</v>
      </c>
      <c r="N170" t="s">
        <v>1395</v>
      </c>
      <c r="O170" t="s">
        <v>1396</v>
      </c>
      <c r="P170" t="s">
        <v>1397</v>
      </c>
      <c r="Q170" t="s">
        <v>1396</v>
      </c>
      <c r="R170" t="s">
        <v>1398</v>
      </c>
      <c r="S170" t="s">
        <v>1399</v>
      </c>
      <c r="T170" t="s">
        <v>1400</v>
      </c>
      <c r="U170" t="s">
        <v>1401</v>
      </c>
      <c r="V170" t="s">
        <v>1402</v>
      </c>
      <c r="W170" t="s">
        <v>1403</v>
      </c>
      <c r="X170">
        <v>1108140282641620</v>
      </c>
      <c r="Y170">
        <v>1849.5</v>
      </c>
      <c r="Z170" t="s">
        <v>1404</v>
      </c>
      <c r="AA170" s="305" t="str">
        <f>IF(H170="CONSTRUCCION CIVIL                                          ","Ok",_xlfn.XLOOKUP(B170,'CSRT STAFF'!B:B,'CSRT STAFF'!G:G,_xlfn.XLOOKUP(B170,'CSRT RCO'!B:B,'CSRT RCO'!G:G,"Revisar",0),0))</f>
        <v>Ok</v>
      </c>
    </row>
    <row r="171" spans="1:27">
      <c r="A171" t="s">
        <v>1385</v>
      </c>
      <c r="B171" t="str">
        <f t="shared" si="2"/>
        <v>70598250</v>
      </c>
      <c r="C171">
        <v>70598250</v>
      </c>
      <c r="D171" t="s">
        <v>5544</v>
      </c>
      <c r="E171" t="s">
        <v>5545</v>
      </c>
      <c r="F171" t="s">
        <v>1574</v>
      </c>
      <c r="G171" s="299">
        <v>46048</v>
      </c>
      <c r="H171" t="s">
        <v>1389</v>
      </c>
      <c r="I171" t="s">
        <v>1390</v>
      </c>
      <c r="J171" t="s">
        <v>1391</v>
      </c>
      <c r="K171" t="s">
        <v>1447</v>
      </c>
      <c r="L171" t="s">
        <v>1393</v>
      </c>
      <c r="M171" t="s">
        <v>1394</v>
      </c>
      <c r="N171" t="s">
        <v>1395</v>
      </c>
      <c r="O171" t="s">
        <v>1396</v>
      </c>
      <c r="P171" t="s">
        <v>1397</v>
      </c>
      <c r="Q171" t="s">
        <v>1396</v>
      </c>
      <c r="R171" t="s">
        <v>1398</v>
      </c>
      <c r="S171" t="s">
        <v>1399</v>
      </c>
      <c r="T171" t="s">
        <v>1400</v>
      </c>
      <c r="U171" t="s">
        <v>1401</v>
      </c>
      <c r="V171" t="s">
        <v>1402</v>
      </c>
      <c r="W171" t="s">
        <v>1418</v>
      </c>
      <c r="X171">
        <v>28579916730034</v>
      </c>
      <c r="Y171">
        <v>1884</v>
      </c>
      <c r="Z171" t="s">
        <v>1404</v>
      </c>
      <c r="AA171" s="305" t="str">
        <f>IF(H171="CONSTRUCCION CIVIL                                          ","Ok",_xlfn.XLOOKUP(B171,'CSRT STAFF'!B:B,'CSRT STAFF'!G:G,_xlfn.XLOOKUP(B171,'CSRT RCO'!B:B,'CSRT RCO'!G:G,"Revisar",0),0))</f>
        <v>Ok</v>
      </c>
    </row>
    <row r="172" spans="1:27">
      <c r="A172" t="s">
        <v>1385</v>
      </c>
      <c r="B172" t="str">
        <f t="shared" si="2"/>
        <v>40482533</v>
      </c>
      <c r="C172">
        <v>40482533</v>
      </c>
      <c r="D172" t="s">
        <v>1841</v>
      </c>
      <c r="E172" t="s">
        <v>1842</v>
      </c>
      <c r="F172" t="s">
        <v>1843</v>
      </c>
      <c r="G172" s="299">
        <v>45919</v>
      </c>
      <c r="H172" t="s">
        <v>1389</v>
      </c>
      <c r="I172" t="s">
        <v>1390</v>
      </c>
      <c r="J172" t="s">
        <v>1391</v>
      </c>
      <c r="K172" t="s">
        <v>1844</v>
      </c>
      <c r="L172" t="s">
        <v>1393</v>
      </c>
      <c r="M172" t="s">
        <v>1394</v>
      </c>
      <c r="N172" t="s">
        <v>1395</v>
      </c>
      <c r="O172" t="s">
        <v>1396</v>
      </c>
      <c r="P172" t="s">
        <v>1397</v>
      </c>
      <c r="Q172" t="s">
        <v>1396</v>
      </c>
      <c r="R172" t="s">
        <v>1398</v>
      </c>
      <c r="S172" t="s">
        <v>1399</v>
      </c>
      <c r="T172" t="s">
        <v>1400</v>
      </c>
      <c r="U172" t="s">
        <v>1401</v>
      </c>
      <c r="V172" t="s">
        <v>1402</v>
      </c>
      <c r="W172" t="s">
        <v>1403</v>
      </c>
      <c r="X172">
        <v>1105790216469960</v>
      </c>
      <c r="Y172">
        <v>2619</v>
      </c>
      <c r="Z172" t="s">
        <v>1404</v>
      </c>
      <c r="AA172" s="305" t="str">
        <f>IF(H172="CONSTRUCCION CIVIL                                          ","Ok",_xlfn.XLOOKUP(B172,'CSRT STAFF'!B:B,'CSRT STAFF'!G:G,_xlfn.XLOOKUP(B172,'CSRT RCO'!B:B,'CSRT RCO'!G:G,"Revisar",0),0))</f>
        <v>Ok</v>
      </c>
    </row>
    <row r="173" spans="1:27">
      <c r="A173" t="s">
        <v>1385</v>
      </c>
      <c r="B173" t="str">
        <f t="shared" si="2"/>
        <v>23928917</v>
      </c>
      <c r="C173">
        <v>23928917</v>
      </c>
      <c r="D173" t="s">
        <v>1845</v>
      </c>
      <c r="E173" t="s">
        <v>1846</v>
      </c>
      <c r="F173" t="s">
        <v>1847</v>
      </c>
      <c r="G173" s="299">
        <v>45981</v>
      </c>
      <c r="H173" t="s">
        <v>1389</v>
      </c>
      <c r="I173" t="s">
        <v>1390</v>
      </c>
      <c r="J173" t="s">
        <v>1391</v>
      </c>
      <c r="K173" t="s">
        <v>1447</v>
      </c>
      <c r="L173" t="s">
        <v>1393</v>
      </c>
      <c r="M173" t="s">
        <v>1394</v>
      </c>
      <c r="N173" t="s">
        <v>1395</v>
      </c>
      <c r="O173" t="s">
        <v>1396</v>
      </c>
      <c r="P173" t="s">
        <v>1397</v>
      </c>
      <c r="Q173" t="s">
        <v>1396</v>
      </c>
      <c r="R173" t="s">
        <v>1398</v>
      </c>
      <c r="S173" t="s">
        <v>1399</v>
      </c>
      <c r="T173" t="s">
        <v>1400</v>
      </c>
      <c r="U173" t="s">
        <v>1401</v>
      </c>
      <c r="V173" t="s">
        <v>1402</v>
      </c>
      <c r="W173" t="s">
        <v>1403</v>
      </c>
      <c r="X173">
        <v>1108140281850440</v>
      </c>
      <c r="Y173">
        <v>1849.5</v>
      </c>
      <c r="Z173" t="s">
        <v>1404</v>
      </c>
      <c r="AA173" s="305" t="str">
        <f>IF(H173="CONSTRUCCION CIVIL                                          ","Ok",_xlfn.XLOOKUP(B173,'CSRT STAFF'!B:B,'CSRT STAFF'!G:G,_xlfn.XLOOKUP(B173,'CSRT RCO'!B:B,'CSRT RCO'!G:G,"Revisar",0),0))</f>
        <v>Ok</v>
      </c>
    </row>
    <row r="174" spans="1:27">
      <c r="A174" t="s">
        <v>1385</v>
      </c>
      <c r="B174" t="str">
        <f t="shared" si="2"/>
        <v>72292737</v>
      </c>
      <c r="C174">
        <v>72292737</v>
      </c>
      <c r="D174" t="s">
        <v>1848</v>
      </c>
      <c r="E174" t="s">
        <v>1849</v>
      </c>
      <c r="F174" t="s">
        <v>1850</v>
      </c>
      <c r="G174" s="299">
        <v>45937</v>
      </c>
      <c r="H174" t="s">
        <v>1389</v>
      </c>
      <c r="I174" t="s">
        <v>1390</v>
      </c>
      <c r="J174" t="s">
        <v>1391</v>
      </c>
      <c r="K174" t="s">
        <v>1447</v>
      </c>
      <c r="L174" t="s">
        <v>1393</v>
      </c>
      <c r="M174" t="s">
        <v>1394</v>
      </c>
      <c r="N174" t="s">
        <v>1395</v>
      </c>
      <c r="O174" t="s">
        <v>1396</v>
      </c>
      <c r="P174" t="s">
        <v>1397</v>
      </c>
      <c r="Q174" t="s">
        <v>1396</v>
      </c>
      <c r="R174" t="s">
        <v>1398</v>
      </c>
      <c r="S174" t="s">
        <v>1399</v>
      </c>
      <c r="T174" t="s">
        <v>1400</v>
      </c>
      <c r="U174" t="s">
        <v>1401</v>
      </c>
      <c r="V174" t="s">
        <v>1402</v>
      </c>
      <c r="W174" t="s">
        <v>1403</v>
      </c>
      <c r="X174">
        <v>1108140282858050</v>
      </c>
      <c r="Y174">
        <v>1849.5</v>
      </c>
      <c r="Z174" t="s">
        <v>1404</v>
      </c>
      <c r="AA174" s="305" t="str">
        <f>IF(H174="CONSTRUCCION CIVIL                                          ","Ok",_xlfn.XLOOKUP(B174,'CSRT STAFF'!B:B,'CSRT STAFF'!G:G,_xlfn.XLOOKUP(B174,'CSRT RCO'!B:B,'CSRT RCO'!G:G,"Revisar",0),0))</f>
        <v>Ok</v>
      </c>
    </row>
    <row r="175" spans="1:27">
      <c r="A175" t="s">
        <v>1385</v>
      </c>
      <c r="B175" t="str">
        <f t="shared" si="2"/>
        <v>72285622</v>
      </c>
      <c r="C175">
        <v>72285622</v>
      </c>
      <c r="D175" t="s">
        <v>1848</v>
      </c>
      <c r="E175" t="s">
        <v>1849</v>
      </c>
      <c r="F175" t="s">
        <v>1851</v>
      </c>
      <c r="G175" s="299">
        <v>46001</v>
      </c>
      <c r="H175" t="s">
        <v>1389</v>
      </c>
      <c r="I175" t="s">
        <v>1390</v>
      </c>
      <c r="J175" t="s">
        <v>1391</v>
      </c>
      <c r="K175" t="s">
        <v>1447</v>
      </c>
      <c r="L175" t="s">
        <v>1393</v>
      </c>
      <c r="M175" t="s">
        <v>1394</v>
      </c>
      <c r="N175" t="s">
        <v>1395</v>
      </c>
      <c r="O175" t="s">
        <v>1396</v>
      </c>
      <c r="P175" t="s">
        <v>1397</v>
      </c>
      <c r="Q175" t="s">
        <v>1396</v>
      </c>
      <c r="R175" t="s">
        <v>1398</v>
      </c>
      <c r="S175" t="s">
        <v>1399</v>
      </c>
      <c r="T175" t="s">
        <v>1400</v>
      </c>
      <c r="U175" t="s">
        <v>1401</v>
      </c>
      <c r="V175" t="s">
        <v>1402</v>
      </c>
      <c r="W175" t="s">
        <v>1403</v>
      </c>
      <c r="X175">
        <v>1108140286748150</v>
      </c>
      <c r="Y175">
        <v>1849.5</v>
      </c>
      <c r="Z175" t="s">
        <v>1404</v>
      </c>
      <c r="AA175" s="305" t="str">
        <f>IF(H175="CONSTRUCCION CIVIL                                          ","Ok",_xlfn.XLOOKUP(B175,'CSRT STAFF'!B:B,'CSRT STAFF'!G:G,_xlfn.XLOOKUP(B175,'CSRT RCO'!B:B,'CSRT RCO'!G:G,"Revisar",0),0))</f>
        <v>Ok</v>
      </c>
    </row>
    <row r="176" spans="1:27">
      <c r="A176" t="s">
        <v>1385</v>
      </c>
      <c r="B176" t="str">
        <f t="shared" si="2"/>
        <v>60840730</v>
      </c>
      <c r="C176">
        <v>60840730</v>
      </c>
      <c r="D176" t="s">
        <v>1852</v>
      </c>
      <c r="E176" t="s">
        <v>1537</v>
      </c>
      <c r="F176" t="s">
        <v>1853</v>
      </c>
      <c r="G176" s="299">
        <v>46036</v>
      </c>
      <c r="H176" t="s">
        <v>1389</v>
      </c>
      <c r="I176" t="s">
        <v>1390</v>
      </c>
      <c r="J176" t="s">
        <v>1391</v>
      </c>
      <c r="K176" t="s">
        <v>1659</v>
      </c>
      <c r="L176" t="s">
        <v>1393</v>
      </c>
      <c r="M176" t="s">
        <v>1394</v>
      </c>
      <c r="N176" t="s">
        <v>1395</v>
      </c>
      <c r="O176" t="s">
        <v>1396</v>
      </c>
      <c r="P176" t="s">
        <v>1397</v>
      </c>
      <c r="Q176" t="s">
        <v>1396</v>
      </c>
      <c r="R176" t="s">
        <v>1398</v>
      </c>
      <c r="S176" t="s">
        <v>1399</v>
      </c>
      <c r="T176" t="s">
        <v>1400</v>
      </c>
      <c r="U176" t="s">
        <v>1401</v>
      </c>
      <c r="V176" t="s">
        <v>1402</v>
      </c>
      <c r="W176" t="s">
        <v>1418</v>
      </c>
      <c r="X176">
        <v>53308887096080</v>
      </c>
      <c r="Y176">
        <v>2679</v>
      </c>
      <c r="Z176" t="s">
        <v>1404</v>
      </c>
      <c r="AA176" s="305" t="str">
        <f>IF(H176="CONSTRUCCION CIVIL                                          ","Ok",_xlfn.XLOOKUP(B176,'CSRT STAFF'!B:B,'CSRT STAFF'!G:G,_xlfn.XLOOKUP(B176,'CSRT RCO'!B:B,'CSRT RCO'!G:G,"Revisar",0),0))</f>
        <v>Ok</v>
      </c>
    </row>
    <row r="177" spans="1:27">
      <c r="A177" t="s">
        <v>1385</v>
      </c>
      <c r="B177" t="str">
        <f t="shared" si="2"/>
        <v>73202371</v>
      </c>
      <c r="C177">
        <v>73202371</v>
      </c>
      <c r="D177" t="s">
        <v>1854</v>
      </c>
      <c r="E177" t="s">
        <v>1855</v>
      </c>
      <c r="F177" t="s">
        <v>1856</v>
      </c>
      <c r="G177" s="299">
        <v>45923</v>
      </c>
      <c r="H177" t="s">
        <v>1407</v>
      </c>
      <c r="I177" t="s">
        <v>1408</v>
      </c>
      <c r="J177" t="s">
        <v>1409</v>
      </c>
      <c r="K177" t="s">
        <v>1438</v>
      </c>
      <c r="L177" t="s">
        <v>1439</v>
      </c>
      <c r="M177" t="s">
        <v>1394</v>
      </c>
      <c r="N177" t="s">
        <v>1395</v>
      </c>
      <c r="O177" t="s">
        <v>1396</v>
      </c>
      <c r="P177" t="s">
        <v>1397</v>
      </c>
      <c r="Q177" t="s">
        <v>1396</v>
      </c>
      <c r="R177" t="s">
        <v>1398</v>
      </c>
      <c r="S177" t="s">
        <v>1399</v>
      </c>
      <c r="T177" t="s">
        <v>1411</v>
      </c>
      <c r="U177" t="s">
        <v>1401</v>
      </c>
      <c r="V177" t="s">
        <v>1412</v>
      </c>
      <c r="W177" t="s">
        <v>1418</v>
      </c>
      <c r="X177">
        <v>19190184968025</v>
      </c>
      <c r="Y177">
        <v>6000</v>
      </c>
      <c r="Z177" t="s">
        <v>1404</v>
      </c>
      <c r="AA177" s="305">
        <f>IF(H177="CONSTRUCCION CIVIL                                          ","Ok",_xlfn.XLOOKUP(B177,'CSRT STAFF'!B:B,'CSRT STAFF'!G:G,_xlfn.XLOOKUP(B177,'CSRT RCO'!B:B,'CSRT RCO'!G:G,"Revisar",0),0))</f>
        <v>45923</v>
      </c>
    </row>
    <row r="178" spans="1:27">
      <c r="A178" t="s">
        <v>1385</v>
      </c>
      <c r="B178" t="str">
        <f t="shared" si="2"/>
        <v>72323634</v>
      </c>
      <c r="C178">
        <v>72323634</v>
      </c>
      <c r="D178" t="s">
        <v>1857</v>
      </c>
      <c r="E178" t="s">
        <v>1858</v>
      </c>
      <c r="F178" t="s">
        <v>1859</v>
      </c>
      <c r="G178" s="299">
        <v>45663</v>
      </c>
      <c r="H178" t="s">
        <v>1389</v>
      </c>
      <c r="I178" t="s">
        <v>1390</v>
      </c>
      <c r="J178" t="s">
        <v>1391</v>
      </c>
      <c r="K178" t="s">
        <v>1442</v>
      </c>
      <c r="L178" t="s">
        <v>1393</v>
      </c>
      <c r="M178" t="s">
        <v>1394</v>
      </c>
      <c r="N178" t="s">
        <v>1395</v>
      </c>
      <c r="O178" t="s">
        <v>1396</v>
      </c>
      <c r="P178" t="s">
        <v>1397</v>
      </c>
      <c r="Q178" t="s">
        <v>1396</v>
      </c>
      <c r="R178" t="s">
        <v>1398</v>
      </c>
      <c r="S178" t="s">
        <v>1399</v>
      </c>
      <c r="T178" t="s">
        <v>1400</v>
      </c>
      <c r="U178" t="s">
        <v>1401</v>
      </c>
      <c r="V178" t="s">
        <v>1402</v>
      </c>
      <c r="W178" t="s">
        <v>1443</v>
      </c>
      <c r="X178">
        <v>5903100695120</v>
      </c>
      <c r="Y178">
        <v>2619</v>
      </c>
      <c r="Z178" t="s">
        <v>1404</v>
      </c>
      <c r="AA178" s="305" t="str">
        <f>IF(H178="CONSTRUCCION CIVIL                                          ","Ok",_xlfn.XLOOKUP(B178,'CSRT STAFF'!B:B,'CSRT STAFF'!G:G,_xlfn.XLOOKUP(B178,'CSRT RCO'!B:B,'CSRT RCO'!G:G,"Revisar",0),0))</f>
        <v>Ok</v>
      </c>
    </row>
    <row r="179" spans="1:27">
      <c r="A179" t="s">
        <v>1385</v>
      </c>
      <c r="B179" t="str">
        <f t="shared" si="2"/>
        <v>17529323</v>
      </c>
      <c r="C179">
        <v>17529323</v>
      </c>
      <c r="D179" t="s">
        <v>1860</v>
      </c>
      <c r="E179" t="s">
        <v>1861</v>
      </c>
      <c r="F179" t="s">
        <v>1862</v>
      </c>
      <c r="G179" s="299">
        <v>45611</v>
      </c>
      <c r="H179" t="s">
        <v>1389</v>
      </c>
      <c r="I179" t="s">
        <v>1390</v>
      </c>
      <c r="J179" t="s">
        <v>1391</v>
      </c>
      <c r="K179" t="s">
        <v>1442</v>
      </c>
      <c r="L179" t="s">
        <v>1393</v>
      </c>
      <c r="M179" t="s">
        <v>1394</v>
      </c>
      <c r="N179" t="s">
        <v>1395</v>
      </c>
      <c r="O179" t="s">
        <v>1396</v>
      </c>
      <c r="P179" t="s">
        <v>1397</v>
      </c>
      <c r="Q179" t="s">
        <v>1396</v>
      </c>
      <c r="R179" t="s">
        <v>1398</v>
      </c>
      <c r="S179" t="s">
        <v>1399</v>
      </c>
      <c r="T179" t="s">
        <v>1400</v>
      </c>
      <c r="U179" t="s">
        <v>1401</v>
      </c>
      <c r="V179" t="s">
        <v>1402</v>
      </c>
      <c r="W179" t="s">
        <v>1403</v>
      </c>
      <c r="X179">
        <v>1101310200327170</v>
      </c>
      <c r="Y179">
        <v>2619</v>
      </c>
      <c r="Z179" t="s">
        <v>1404</v>
      </c>
      <c r="AA179" s="305" t="str">
        <f>IF(H179="CONSTRUCCION CIVIL                                          ","Ok",_xlfn.XLOOKUP(B179,'CSRT STAFF'!B:B,'CSRT STAFF'!G:G,_xlfn.XLOOKUP(B179,'CSRT RCO'!B:B,'CSRT RCO'!G:G,"Revisar",0),0))</f>
        <v>Ok</v>
      </c>
    </row>
    <row r="180" spans="1:27">
      <c r="A180" t="s">
        <v>1385</v>
      </c>
      <c r="B180" t="str">
        <f t="shared" si="2"/>
        <v>43999047</v>
      </c>
      <c r="C180">
        <v>43999047</v>
      </c>
      <c r="D180" t="s">
        <v>1863</v>
      </c>
      <c r="E180" t="s">
        <v>1864</v>
      </c>
      <c r="F180" t="s">
        <v>1865</v>
      </c>
      <c r="G180" s="299">
        <v>45951</v>
      </c>
      <c r="H180" t="s">
        <v>1389</v>
      </c>
      <c r="I180" t="s">
        <v>1390</v>
      </c>
      <c r="J180" t="s">
        <v>1391</v>
      </c>
      <c r="K180" t="s">
        <v>1417</v>
      </c>
      <c r="L180" t="s">
        <v>1393</v>
      </c>
      <c r="M180" t="s">
        <v>1394</v>
      </c>
      <c r="N180" t="s">
        <v>1395</v>
      </c>
      <c r="O180" t="s">
        <v>1396</v>
      </c>
      <c r="P180" t="s">
        <v>1397</v>
      </c>
      <c r="Q180" t="s">
        <v>1396</v>
      </c>
      <c r="R180" t="s">
        <v>1398</v>
      </c>
      <c r="S180" t="s">
        <v>1399</v>
      </c>
      <c r="T180" t="s">
        <v>1400</v>
      </c>
      <c r="U180" t="s">
        <v>1401</v>
      </c>
      <c r="V180" t="s">
        <v>1402</v>
      </c>
      <c r="W180" t="s">
        <v>1403</v>
      </c>
      <c r="X180">
        <v>1100570282737690</v>
      </c>
      <c r="Y180">
        <v>2619</v>
      </c>
      <c r="Z180" t="s">
        <v>1404</v>
      </c>
      <c r="AA180" s="305" t="str">
        <f>IF(H180="CONSTRUCCION CIVIL                                          ","Ok",_xlfn.XLOOKUP(B180,'CSRT STAFF'!B:B,'CSRT STAFF'!G:G,_xlfn.XLOOKUP(B180,'CSRT RCO'!B:B,'CSRT RCO'!G:G,"Revisar",0),0))</f>
        <v>Ok</v>
      </c>
    </row>
    <row r="181" spans="1:27">
      <c r="A181" t="s">
        <v>1385</v>
      </c>
      <c r="B181" t="str">
        <f t="shared" si="2"/>
        <v>76982314</v>
      </c>
      <c r="C181">
        <v>76982314</v>
      </c>
      <c r="D181" t="s">
        <v>1866</v>
      </c>
      <c r="E181" t="s">
        <v>1674</v>
      </c>
      <c r="F181" t="s">
        <v>1867</v>
      </c>
      <c r="G181" s="299">
        <v>45934</v>
      </c>
      <c r="H181" t="s">
        <v>1389</v>
      </c>
      <c r="I181" t="s">
        <v>1390</v>
      </c>
      <c r="J181" t="s">
        <v>1391</v>
      </c>
      <c r="K181" t="s">
        <v>1447</v>
      </c>
      <c r="L181" t="s">
        <v>1393</v>
      </c>
      <c r="M181" t="s">
        <v>1394</v>
      </c>
      <c r="N181" t="s">
        <v>1395</v>
      </c>
      <c r="O181" t="s">
        <v>1396</v>
      </c>
      <c r="P181" t="s">
        <v>1397</v>
      </c>
      <c r="Q181" t="s">
        <v>1396</v>
      </c>
      <c r="R181" t="s">
        <v>1398</v>
      </c>
      <c r="S181" t="s">
        <v>1399</v>
      </c>
      <c r="T181" t="s">
        <v>1400</v>
      </c>
      <c r="U181" t="s">
        <v>1401</v>
      </c>
      <c r="V181" t="s">
        <v>1402</v>
      </c>
      <c r="W181" t="s">
        <v>1403</v>
      </c>
      <c r="X181">
        <v>1108140282709300</v>
      </c>
      <c r="Y181">
        <v>61.65</v>
      </c>
      <c r="Z181" t="s">
        <v>1404</v>
      </c>
      <c r="AA181" s="305" t="str">
        <f>IF(H181="CONSTRUCCION CIVIL                                          ","Ok",_xlfn.XLOOKUP(B181,'CSRT STAFF'!B:B,'CSRT STAFF'!G:G,_xlfn.XLOOKUP(B181,'CSRT RCO'!B:B,'CSRT RCO'!G:G,"Revisar",0),0))</f>
        <v>Ok</v>
      </c>
    </row>
    <row r="182" spans="1:27">
      <c r="A182" t="s">
        <v>1385</v>
      </c>
      <c r="B182" t="str">
        <f t="shared" si="2"/>
        <v>41711825</v>
      </c>
      <c r="C182">
        <v>41711825</v>
      </c>
      <c r="D182" t="s">
        <v>1868</v>
      </c>
      <c r="E182" t="s">
        <v>1869</v>
      </c>
      <c r="F182" t="s">
        <v>1870</v>
      </c>
      <c r="G182" s="299">
        <v>46045</v>
      </c>
      <c r="H182" t="s">
        <v>1389</v>
      </c>
      <c r="I182" t="s">
        <v>1390</v>
      </c>
      <c r="J182" t="s">
        <v>1391</v>
      </c>
      <c r="K182" t="s">
        <v>1447</v>
      </c>
      <c r="L182" t="s">
        <v>1393</v>
      </c>
      <c r="M182" t="s">
        <v>1394</v>
      </c>
      <c r="N182" t="s">
        <v>1395</v>
      </c>
      <c r="O182" t="s">
        <v>1396</v>
      </c>
      <c r="P182" t="s">
        <v>1397</v>
      </c>
      <c r="Q182" t="s">
        <v>1396</v>
      </c>
      <c r="R182" t="s">
        <v>1398</v>
      </c>
      <c r="S182" t="s">
        <v>1399</v>
      </c>
      <c r="T182" t="s">
        <v>1400</v>
      </c>
      <c r="U182" t="s">
        <v>1401</v>
      </c>
      <c r="V182" t="s">
        <v>1402</v>
      </c>
      <c r="W182" t="s">
        <v>1418</v>
      </c>
      <c r="X182">
        <v>28507531607050</v>
      </c>
      <c r="Y182">
        <v>1884</v>
      </c>
      <c r="Z182" t="s">
        <v>1404</v>
      </c>
      <c r="AA182" s="305" t="str">
        <f>IF(H182="CONSTRUCCION CIVIL                                          ","Ok",_xlfn.XLOOKUP(B182,'CSRT STAFF'!B:B,'CSRT STAFF'!G:G,_xlfn.XLOOKUP(B182,'CSRT RCO'!B:B,'CSRT RCO'!G:G,"Revisar",0),0))</f>
        <v>Ok</v>
      </c>
    </row>
    <row r="183" spans="1:27">
      <c r="A183" t="s">
        <v>1385</v>
      </c>
      <c r="B183" t="str">
        <f t="shared" si="2"/>
        <v>25006348</v>
      </c>
      <c r="C183">
        <v>25006348</v>
      </c>
      <c r="D183" t="s">
        <v>1868</v>
      </c>
      <c r="E183" t="s">
        <v>1803</v>
      </c>
      <c r="F183" t="s">
        <v>1871</v>
      </c>
      <c r="G183" s="299">
        <v>45982</v>
      </c>
      <c r="H183" t="s">
        <v>1389</v>
      </c>
      <c r="I183" t="s">
        <v>1390</v>
      </c>
      <c r="J183" t="s">
        <v>1391</v>
      </c>
      <c r="K183" t="s">
        <v>1422</v>
      </c>
      <c r="L183" t="s">
        <v>1393</v>
      </c>
      <c r="M183" t="s">
        <v>1394</v>
      </c>
      <c r="N183" t="s">
        <v>1395</v>
      </c>
      <c r="O183" t="s">
        <v>1396</v>
      </c>
      <c r="P183" t="s">
        <v>1397</v>
      </c>
      <c r="Q183" t="s">
        <v>1396</v>
      </c>
      <c r="R183" t="s">
        <v>1398</v>
      </c>
      <c r="S183" t="s">
        <v>1399</v>
      </c>
      <c r="T183" t="s">
        <v>1400</v>
      </c>
      <c r="U183" t="s">
        <v>1401</v>
      </c>
      <c r="V183" t="s">
        <v>1402</v>
      </c>
      <c r="W183" t="s">
        <v>1403</v>
      </c>
      <c r="X183">
        <v>1100570219200230</v>
      </c>
      <c r="Y183">
        <v>2619</v>
      </c>
      <c r="Z183" t="s">
        <v>1404</v>
      </c>
      <c r="AA183" s="305" t="str">
        <f>IF(H183="CONSTRUCCION CIVIL                                          ","Ok",_xlfn.XLOOKUP(B183,'CSRT STAFF'!B:B,'CSRT STAFF'!G:G,_xlfn.XLOOKUP(B183,'CSRT RCO'!B:B,'CSRT RCO'!G:G,"Revisar",0),0))</f>
        <v>Ok</v>
      </c>
    </row>
    <row r="184" spans="1:27">
      <c r="A184" t="s">
        <v>1385</v>
      </c>
      <c r="B184" t="str">
        <f t="shared" si="2"/>
        <v>47881232</v>
      </c>
      <c r="C184">
        <v>47881232</v>
      </c>
      <c r="D184" t="s">
        <v>1872</v>
      </c>
      <c r="E184" t="s">
        <v>1873</v>
      </c>
      <c r="F184" t="s">
        <v>1874</v>
      </c>
      <c r="G184" s="299">
        <v>45925</v>
      </c>
      <c r="H184" t="s">
        <v>1389</v>
      </c>
      <c r="I184" t="s">
        <v>1390</v>
      </c>
      <c r="J184" t="s">
        <v>1391</v>
      </c>
      <c r="K184" t="s">
        <v>1426</v>
      </c>
      <c r="L184" t="s">
        <v>1393</v>
      </c>
      <c r="M184" t="s">
        <v>1394</v>
      </c>
      <c r="N184" t="s">
        <v>1395</v>
      </c>
      <c r="O184" t="s">
        <v>1396</v>
      </c>
      <c r="P184" t="s">
        <v>1397</v>
      </c>
      <c r="Q184" t="s">
        <v>1396</v>
      </c>
      <c r="R184" t="s">
        <v>1398</v>
      </c>
      <c r="S184" t="s">
        <v>1399</v>
      </c>
      <c r="T184" t="s">
        <v>1400</v>
      </c>
      <c r="U184" t="s">
        <v>1401</v>
      </c>
      <c r="V184" t="s">
        <v>1402</v>
      </c>
      <c r="W184" t="s">
        <v>1418</v>
      </c>
      <c r="X184">
        <v>19195483518096</v>
      </c>
      <c r="Y184">
        <v>1849.5</v>
      </c>
      <c r="Z184" t="s">
        <v>1404</v>
      </c>
      <c r="AA184" s="305" t="str">
        <f>IF(H184="CONSTRUCCION CIVIL                                          ","Ok",_xlfn.XLOOKUP(B184,'CSRT STAFF'!B:B,'CSRT STAFF'!G:G,_xlfn.XLOOKUP(B184,'CSRT RCO'!B:B,'CSRT RCO'!G:G,"Revisar",0),0))</f>
        <v>Ok</v>
      </c>
    </row>
    <row r="185" spans="1:27">
      <c r="A185" t="s">
        <v>1385</v>
      </c>
      <c r="B185" t="str">
        <f t="shared" si="2"/>
        <v>72785487</v>
      </c>
      <c r="C185">
        <v>72785487</v>
      </c>
      <c r="D185" t="s">
        <v>1875</v>
      </c>
      <c r="E185" t="s">
        <v>1541</v>
      </c>
      <c r="F185" t="s">
        <v>1876</v>
      </c>
      <c r="G185" s="299">
        <v>45930</v>
      </c>
      <c r="H185" t="s">
        <v>1389</v>
      </c>
      <c r="I185" t="s">
        <v>1390</v>
      </c>
      <c r="J185" t="s">
        <v>1391</v>
      </c>
      <c r="K185" t="s">
        <v>1430</v>
      </c>
      <c r="L185" t="s">
        <v>1393</v>
      </c>
      <c r="M185" t="s">
        <v>1394</v>
      </c>
      <c r="N185" t="s">
        <v>1395</v>
      </c>
      <c r="O185" t="s">
        <v>1396</v>
      </c>
      <c r="P185" t="s">
        <v>1397</v>
      </c>
      <c r="Q185" t="s">
        <v>1396</v>
      </c>
      <c r="R185" t="s">
        <v>1398</v>
      </c>
      <c r="S185" t="s">
        <v>1399</v>
      </c>
      <c r="T185" t="s">
        <v>1400</v>
      </c>
      <c r="U185" t="s">
        <v>1401</v>
      </c>
      <c r="V185" t="s">
        <v>1402</v>
      </c>
      <c r="W185" t="s">
        <v>1403</v>
      </c>
      <c r="X185">
        <v>1108140282318600</v>
      </c>
      <c r="Y185">
        <v>2619</v>
      </c>
      <c r="Z185" t="s">
        <v>1404</v>
      </c>
      <c r="AA185" s="305" t="str">
        <f>IF(H185="CONSTRUCCION CIVIL                                          ","Ok",_xlfn.XLOOKUP(B185,'CSRT STAFF'!B:B,'CSRT STAFF'!G:G,_xlfn.XLOOKUP(B185,'CSRT RCO'!B:B,'CSRT RCO'!G:G,"Revisar",0),0))</f>
        <v>Ok</v>
      </c>
    </row>
    <row r="186" spans="1:27">
      <c r="A186" t="s">
        <v>1385</v>
      </c>
      <c r="B186" t="str">
        <f t="shared" si="2"/>
        <v>43543917</v>
      </c>
      <c r="C186">
        <v>43543917</v>
      </c>
      <c r="D186" t="s">
        <v>1877</v>
      </c>
      <c r="E186" t="s">
        <v>1496</v>
      </c>
      <c r="F186" t="s">
        <v>1878</v>
      </c>
      <c r="G186" s="299">
        <v>45983</v>
      </c>
      <c r="H186" t="s">
        <v>1389</v>
      </c>
      <c r="I186" t="s">
        <v>1390</v>
      </c>
      <c r="J186" t="s">
        <v>1391</v>
      </c>
      <c r="K186" t="s">
        <v>1447</v>
      </c>
      <c r="L186" t="s">
        <v>1393</v>
      </c>
      <c r="M186" t="s">
        <v>1394</v>
      </c>
      <c r="N186" t="s">
        <v>1395</v>
      </c>
      <c r="O186" t="s">
        <v>1396</v>
      </c>
      <c r="P186" t="s">
        <v>1397</v>
      </c>
      <c r="Q186" t="s">
        <v>1396</v>
      </c>
      <c r="R186" t="s">
        <v>1398</v>
      </c>
      <c r="S186" t="s">
        <v>1399</v>
      </c>
      <c r="T186" t="s">
        <v>1400</v>
      </c>
      <c r="U186" t="s">
        <v>1401</v>
      </c>
      <c r="V186" t="s">
        <v>1402</v>
      </c>
      <c r="W186" t="s">
        <v>1403</v>
      </c>
      <c r="X186">
        <v>1108140283602160</v>
      </c>
      <c r="Y186">
        <v>1849.5</v>
      </c>
      <c r="Z186" t="s">
        <v>1404</v>
      </c>
      <c r="AA186" s="305" t="str">
        <f>IF(H186="CONSTRUCCION CIVIL                                          ","Ok",_xlfn.XLOOKUP(B186,'CSRT STAFF'!B:B,'CSRT STAFF'!G:G,_xlfn.XLOOKUP(B186,'CSRT RCO'!B:B,'CSRT RCO'!G:G,"Revisar",0),0))</f>
        <v>Ok</v>
      </c>
    </row>
    <row r="187" spans="1:27">
      <c r="A187" t="s">
        <v>1385</v>
      </c>
      <c r="B187" t="str">
        <f t="shared" si="2"/>
        <v>61549655</v>
      </c>
      <c r="C187">
        <v>61549655</v>
      </c>
      <c r="D187" t="s">
        <v>1879</v>
      </c>
      <c r="E187" t="s">
        <v>1880</v>
      </c>
      <c r="F187" t="s">
        <v>1881</v>
      </c>
      <c r="G187" s="299">
        <v>46043</v>
      </c>
      <c r="H187" t="s">
        <v>1389</v>
      </c>
      <c r="I187" t="s">
        <v>1390</v>
      </c>
      <c r="J187" t="s">
        <v>1391</v>
      </c>
      <c r="K187" t="s">
        <v>1447</v>
      </c>
      <c r="L187" t="s">
        <v>1393</v>
      </c>
      <c r="M187" t="s">
        <v>1394</v>
      </c>
      <c r="N187" t="s">
        <v>1395</v>
      </c>
      <c r="O187" t="s">
        <v>1396</v>
      </c>
      <c r="P187" t="s">
        <v>1397</v>
      </c>
      <c r="Q187" t="s">
        <v>1396</v>
      </c>
      <c r="R187" t="s">
        <v>1398</v>
      </c>
      <c r="S187" t="s">
        <v>1399</v>
      </c>
      <c r="T187" t="s">
        <v>1400</v>
      </c>
      <c r="U187" t="s">
        <v>1401</v>
      </c>
      <c r="V187" t="s">
        <v>1402</v>
      </c>
      <c r="W187" t="s">
        <v>1403</v>
      </c>
      <c r="X187">
        <v>1102080200058400</v>
      </c>
      <c r="Y187">
        <v>1884</v>
      </c>
      <c r="Z187" t="s">
        <v>1404</v>
      </c>
      <c r="AA187" s="305" t="str">
        <f>IF(H187="CONSTRUCCION CIVIL                                          ","Ok",_xlfn.XLOOKUP(B187,'CSRT STAFF'!B:B,'CSRT STAFF'!G:G,_xlfn.XLOOKUP(B187,'CSRT RCO'!B:B,'CSRT RCO'!G:G,"Revisar",0),0))</f>
        <v>Ok</v>
      </c>
    </row>
    <row r="188" spans="1:27">
      <c r="A188" t="s">
        <v>1385</v>
      </c>
      <c r="B188" t="str">
        <f t="shared" si="2"/>
        <v>44926823</v>
      </c>
      <c r="C188">
        <v>44926823</v>
      </c>
      <c r="D188" t="s">
        <v>1882</v>
      </c>
      <c r="E188" t="s">
        <v>1883</v>
      </c>
      <c r="F188" t="s">
        <v>1698</v>
      </c>
      <c r="G188" s="299">
        <v>46028</v>
      </c>
      <c r="H188" t="s">
        <v>1389</v>
      </c>
      <c r="I188" t="s">
        <v>1390</v>
      </c>
      <c r="J188" t="s">
        <v>1391</v>
      </c>
      <c r="K188" t="s">
        <v>1489</v>
      </c>
      <c r="L188" t="s">
        <v>1393</v>
      </c>
      <c r="M188" t="s">
        <v>1394</v>
      </c>
      <c r="N188" t="s">
        <v>1395</v>
      </c>
      <c r="O188" t="s">
        <v>1396</v>
      </c>
      <c r="P188" t="s">
        <v>1397</v>
      </c>
      <c r="Q188" t="s">
        <v>1396</v>
      </c>
      <c r="R188" t="s">
        <v>1398</v>
      </c>
      <c r="S188" t="s">
        <v>1399</v>
      </c>
      <c r="T188" t="s">
        <v>1400</v>
      </c>
      <c r="U188" t="s">
        <v>1401</v>
      </c>
      <c r="V188" t="s">
        <v>1402</v>
      </c>
      <c r="W188" t="s">
        <v>1403</v>
      </c>
      <c r="X188">
        <v>1108140274022770</v>
      </c>
      <c r="Y188">
        <v>2619</v>
      </c>
      <c r="Z188" t="s">
        <v>1404</v>
      </c>
      <c r="AA188" s="305" t="str">
        <f>IF(H188="CONSTRUCCION CIVIL                                          ","Ok",_xlfn.XLOOKUP(B188,'CSRT STAFF'!B:B,'CSRT STAFF'!G:G,_xlfn.XLOOKUP(B188,'CSRT RCO'!B:B,'CSRT RCO'!G:G,"Revisar",0),0))</f>
        <v>Ok</v>
      </c>
    </row>
    <row r="189" spans="1:27">
      <c r="A189" t="s">
        <v>1385</v>
      </c>
      <c r="B189" t="str">
        <f t="shared" si="2"/>
        <v>77127124</v>
      </c>
      <c r="C189">
        <v>77127124</v>
      </c>
      <c r="D189" t="s">
        <v>1884</v>
      </c>
      <c r="E189" t="s">
        <v>1885</v>
      </c>
      <c r="F189" t="s">
        <v>1886</v>
      </c>
      <c r="G189" s="299">
        <v>45251</v>
      </c>
      <c r="H189" t="s">
        <v>1407</v>
      </c>
      <c r="I189" t="s">
        <v>1408</v>
      </c>
      <c r="J189" t="s">
        <v>1409</v>
      </c>
      <c r="K189" t="s">
        <v>1887</v>
      </c>
      <c r="L189" t="s">
        <v>1536</v>
      </c>
      <c r="M189" t="s">
        <v>1394</v>
      </c>
      <c r="N189" t="s">
        <v>1395</v>
      </c>
      <c r="O189" t="s">
        <v>1396</v>
      </c>
      <c r="P189" t="s">
        <v>1397</v>
      </c>
      <c r="Q189" t="s">
        <v>1396</v>
      </c>
      <c r="R189" t="s">
        <v>1398</v>
      </c>
      <c r="S189" t="s">
        <v>1399</v>
      </c>
      <c r="T189" t="s">
        <v>1411</v>
      </c>
      <c r="U189" t="s">
        <v>1401</v>
      </c>
      <c r="V189" t="s">
        <v>1412</v>
      </c>
      <c r="W189" t="s">
        <v>1403</v>
      </c>
      <c r="X189">
        <v>1100570274350800</v>
      </c>
      <c r="Y189">
        <v>2500</v>
      </c>
      <c r="Z189" t="s">
        <v>1404</v>
      </c>
      <c r="AA189" s="305">
        <f>IF(H189="CONSTRUCCION CIVIL                                          ","Ok",_xlfn.XLOOKUP(B189,'CSRT STAFF'!B:B,'CSRT STAFF'!G:G,_xlfn.XLOOKUP(B189,'CSRT RCO'!B:B,'CSRT RCO'!G:G,"Revisar",0),0))</f>
        <v>45251</v>
      </c>
    </row>
    <row r="190" spans="1:27">
      <c r="A190" t="s">
        <v>1385</v>
      </c>
      <c r="B190" t="str">
        <f t="shared" si="2"/>
        <v>46045549</v>
      </c>
      <c r="C190">
        <v>46045549</v>
      </c>
      <c r="D190" t="s">
        <v>1888</v>
      </c>
      <c r="E190" t="s">
        <v>1889</v>
      </c>
      <c r="F190" t="s">
        <v>1890</v>
      </c>
      <c r="G190" s="299">
        <v>46034</v>
      </c>
      <c r="H190" t="s">
        <v>1389</v>
      </c>
      <c r="I190" t="s">
        <v>1390</v>
      </c>
      <c r="J190" t="s">
        <v>1391</v>
      </c>
      <c r="K190" t="s">
        <v>1634</v>
      </c>
      <c r="L190" t="s">
        <v>1393</v>
      </c>
      <c r="M190" t="s">
        <v>1394</v>
      </c>
      <c r="N190" t="s">
        <v>1395</v>
      </c>
      <c r="O190" t="s">
        <v>1396</v>
      </c>
      <c r="P190" t="s">
        <v>1397</v>
      </c>
      <c r="Q190" t="s">
        <v>1396</v>
      </c>
      <c r="R190" t="s">
        <v>1398</v>
      </c>
      <c r="S190" t="s">
        <v>1399</v>
      </c>
      <c r="T190" t="s">
        <v>1400</v>
      </c>
      <c r="U190" t="s">
        <v>1401</v>
      </c>
      <c r="V190" t="s">
        <v>1402</v>
      </c>
      <c r="W190" t="s">
        <v>1403</v>
      </c>
      <c r="X190">
        <v>1108140288064270</v>
      </c>
      <c r="Y190">
        <v>2679</v>
      </c>
      <c r="Z190" t="s">
        <v>1404</v>
      </c>
      <c r="AA190" s="305" t="str">
        <f>IF(H190="CONSTRUCCION CIVIL                                          ","Ok",_xlfn.XLOOKUP(B190,'CSRT STAFF'!B:B,'CSRT STAFF'!G:G,_xlfn.XLOOKUP(B190,'CSRT RCO'!B:B,'CSRT RCO'!G:G,"Revisar",0),0))</f>
        <v>Ok</v>
      </c>
    </row>
    <row r="191" spans="1:27">
      <c r="A191" t="s">
        <v>1385</v>
      </c>
      <c r="B191" t="str">
        <f t="shared" si="2"/>
        <v>73777549</v>
      </c>
      <c r="C191">
        <v>73777549</v>
      </c>
      <c r="D191" t="s">
        <v>1888</v>
      </c>
      <c r="E191" t="s">
        <v>1891</v>
      </c>
      <c r="F191" t="s">
        <v>1892</v>
      </c>
      <c r="G191" s="299">
        <v>46045</v>
      </c>
      <c r="H191" t="s">
        <v>1389</v>
      </c>
      <c r="I191" t="s">
        <v>1390</v>
      </c>
      <c r="J191" t="s">
        <v>1391</v>
      </c>
      <c r="K191" t="s">
        <v>1489</v>
      </c>
      <c r="L191" t="s">
        <v>1393</v>
      </c>
      <c r="M191" t="s">
        <v>1394</v>
      </c>
      <c r="N191" t="s">
        <v>1395</v>
      </c>
      <c r="O191" t="s">
        <v>1396</v>
      </c>
      <c r="P191" t="s">
        <v>1397</v>
      </c>
      <c r="Q191" t="s">
        <v>1396</v>
      </c>
      <c r="R191" t="s">
        <v>1398</v>
      </c>
      <c r="S191" t="s">
        <v>1399</v>
      </c>
      <c r="T191" t="s">
        <v>1400</v>
      </c>
      <c r="U191" t="s">
        <v>1401</v>
      </c>
      <c r="V191" t="s">
        <v>1402</v>
      </c>
      <c r="W191" t="s">
        <v>1418</v>
      </c>
      <c r="X191">
        <v>53577464566054</v>
      </c>
      <c r="Y191">
        <v>2679</v>
      </c>
      <c r="Z191" t="s">
        <v>1404</v>
      </c>
      <c r="AA191" s="305" t="str">
        <f>IF(H191="CONSTRUCCION CIVIL                                          ","Ok",_xlfn.XLOOKUP(B191,'CSRT STAFF'!B:B,'CSRT STAFF'!G:G,_xlfn.XLOOKUP(B191,'CSRT RCO'!B:B,'CSRT RCO'!G:G,"Revisar",0),0))</f>
        <v>Ok</v>
      </c>
    </row>
    <row r="192" spans="1:27">
      <c r="A192" t="s">
        <v>1385</v>
      </c>
      <c r="B192" t="str">
        <f t="shared" si="2"/>
        <v>47611164</v>
      </c>
      <c r="C192">
        <v>47611164</v>
      </c>
      <c r="D192" t="s">
        <v>1893</v>
      </c>
      <c r="E192" t="s">
        <v>1894</v>
      </c>
      <c r="F192" t="s">
        <v>1708</v>
      </c>
      <c r="G192" s="299">
        <v>45734</v>
      </c>
      <c r="H192" t="s">
        <v>1389</v>
      </c>
      <c r="I192" t="s">
        <v>1390</v>
      </c>
      <c r="J192" t="s">
        <v>1391</v>
      </c>
      <c r="K192" t="s">
        <v>1430</v>
      </c>
      <c r="L192" t="s">
        <v>1393</v>
      </c>
      <c r="M192" t="s">
        <v>1394</v>
      </c>
      <c r="N192" t="s">
        <v>1395</v>
      </c>
      <c r="O192" t="s">
        <v>1396</v>
      </c>
      <c r="P192" t="s">
        <v>1397</v>
      </c>
      <c r="Q192" t="s">
        <v>1396</v>
      </c>
      <c r="R192" t="s">
        <v>1398</v>
      </c>
      <c r="S192" t="s">
        <v>1399</v>
      </c>
      <c r="T192" t="s">
        <v>1400</v>
      </c>
      <c r="U192" t="s">
        <v>1401</v>
      </c>
      <c r="V192" t="s">
        <v>1402</v>
      </c>
      <c r="W192" t="s">
        <v>1403</v>
      </c>
      <c r="X192">
        <v>1105790233891400</v>
      </c>
      <c r="Y192">
        <v>2619</v>
      </c>
      <c r="Z192" t="s">
        <v>1404</v>
      </c>
      <c r="AA192" s="305" t="str">
        <f>IF(H192="CONSTRUCCION CIVIL                                          ","Ok",_xlfn.XLOOKUP(B192,'CSRT STAFF'!B:B,'CSRT STAFF'!G:G,_xlfn.XLOOKUP(B192,'CSRT RCO'!B:B,'CSRT RCO'!G:G,"Revisar",0),0))</f>
        <v>Ok</v>
      </c>
    </row>
    <row r="193" spans="1:27">
      <c r="A193" t="s">
        <v>1385</v>
      </c>
      <c r="B193" t="str">
        <f t="shared" si="2"/>
        <v>48134296</v>
      </c>
      <c r="C193">
        <v>48134296</v>
      </c>
      <c r="D193" t="s">
        <v>1608</v>
      </c>
      <c r="E193" t="s">
        <v>1895</v>
      </c>
      <c r="F193" t="s">
        <v>1896</v>
      </c>
      <c r="G193" s="299">
        <v>45989</v>
      </c>
      <c r="H193" t="s">
        <v>1389</v>
      </c>
      <c r="I193" t="s">
        <v>1390</v>
      </c>
      <c r="J193" t="s">
        <v>1391</v>
      </c>
      <c r="K193" t="s">
        <v>1434</v>
      </c>
      <c r="L193" t="s">
        <v>1613</v>
      </c>
      <c r="M193" t="s">
        <v>1394</v>
      </c>
      <c r="N193" t="s">
        <v>1395</v>
      </c>
      <c r="O193" t="s">
        <v>1396</v>
      </c>
      <c r="P193" t="s">
        <v>1397</v>
      </c>
      <c r="Q193" t="s">
        <v>1396</v>
      </c>
      <c r="R193" t="s">
        <v>1398</v>
      </c>
      <c r="S193" t="s">
        <v>1399</v>
      </c>
      <c r="T193" t="s">
        <v>1400</v>
      </c>
      <c r="U193" t="s">
        <v>1401</v>
      </c>
      <c r="V193" t="s">
        <v>1402</v>
      </c>
      <c r="W193" t="s">
        <v>1403</v>
      </c>
      <c r="X193">
        <v>1105790234277640</v>
      </c>
      <c r="Y193">
        <v>2619</v>
      </c>
      <c r="Z193" t="s">
        <v>1404</v>
      </c>
      <c r="AA193" s="305" t="str">
        <f>IF(H193="CONSTRUCCION CIVIL                                          ","Ok",_xlfn.XLOOKUP(B193,'CSRT STAFF'!B:B,'CSRT STAFF'!G:G,_xlfn.XLOOKUP(B193,'CSRT RCO'!B:B,'CSRT RCO'!G:G,"Revisar",0),0))</f>
        <v>Ok</v>
      </c>
    </row>
    <row r="194" spans="1:27">
      <c r="A194" t="s">
        <v>1385</v>
      </c>
      <c r="B194" t="str">
        <f t="shared" si="2"/>
        <v>46374190</v>
      </c>
      <c r="C194">
        <v>46374190</v>
      </c>
      <c r="D194" t="s">
        <v>1608</v>
      </c>
      <c r="E194" t="s">
        <v>1431</v>
      </c>
      <c r="F194" t="s">
        <v>1897</v>
      </c>
      <c r="G194" s="299">
        <v>45936</v>
      </c>
      <c r="H194" t="s">
        <v>1389</v>
      </c>
      <c r="I194" t="s">
        <v>1390</v>
      </c>
      <c r="J194" t="s">
        <v>1391</v>
      </c>
      <c r="K194" t="s">
        <v>1434</v>
      </c>
      <c r="L194" t="s">
        <v>1393</v>
      </c>
      <c r="M194" t="s">
        <v>1394</v>
      </c>
      <c r="N194" t="s">
        <v>1395</v>
      </c>
      <c r="O194" t="s">
        <v>1396</v>
      </c>
      <c r="P194" t="s">
        <v>1397</v>
      </c>
      <c r="Q194" t="s">
        <v>1396</v>
      </c>
      <c r="R194" t="s">
        <v>1398</v>
      </c>
      <c r="S194" t="s">
        <v>1399</v>
      </c>
      <c r="T194" t="s">
        <v>1400</v>
      </c>
      <c r="U194" t="s">
        <v>1401</v>
      </c>
      <c r="V194" t="s">
        <v>1402</v>
      </c>
      <c r="W194" t="s">
        <v>1403</v>
      </c>
      <c r="X194">
        <v>1105790231303950</v>
      </c>
      <c r="Y194">
        <v>2619</v>
      </c>
      <c r="Z194" t="s">
        <v>1404</v>
      </c>
      <c r="AA194" s="305" t="str">
        <f>IF(H194="CONSTRUCCION CIVIL                                          ","Ok",_xlfn.XLOOKUP(B194,'CSRT STAFF'!B:B,'CSRT STAFF'!G:G,_xlfn.XLOOKUP(B194,'CSRT RCO'!B:B,'CSRT RCO'!G:G,"Revisar",0),0))</f>
        <v>Ok</v>
      </c>
    </row>
    <row r="195" spans="1:27">
      <c r="A195" t="s">
        <v>1385</v>
      </c>
      <c r="B195" t="str">
        <f t="shared" ref="B195:B258" si="3">IF(A195="L.E / DNI         ",TEXT(C195,"00000000"),TEXT(C195,"000000000"))</f>
        <v>48557718</v>
      </c>
      <c r="C195">
        <v>48557718</v>
      </c>
      <c r="D195" t="s">
        <v>1608</v>
      </c>
      <c r="E195" t="s">
        <v>1717</v>
      </c>
      <c r="F195" t="s">
        <v>1898</v>
      </c>
      <c r="G195" s="299">
        <v>45838</v>
      </c>
      <c r="H195" t="s">
        <v>1389</v>
      </c>
      <c r="I195" t="s">
        <v>1390</v>
      </c>
      <c r="J195" t="s">
        <v>1391</v>
      </c>
      <c r="K195" t="s">
        <v>1417</v>
      </c>
      <c r="L195" t="s">
        <v>1393</v>
      </c>
      <c r="M195" t="s">
        <v>1394</v>
      </c>
      <c r="N195" t="s">
        <v>1395</v>
      </c>
      <c r="O195" t="s">
        <v>1396</v>
      </c>
      <c r="P195" t="s">
        <v>1397</v>
      </c>
      <c r="Q195" t="s">
        <v>1396</v>
      </c>
      <c r="R195" t="s">
        <v>1398</v>
      </c>
      <c r="S195" t="s">
        <v>1399</v>
      </c>
      <c r="T195" t="s">
        <v>1400</v>
      </c>
      <c r="U195" t="s">
        <v>1401</v>
      </c>
      <c r="V195" t="s">
        <v>1402</v>
      </c>
      <c r="W195" t="s">
        <v>1403</v>
      </c>
      <c r="X195">
        <v>1108140212956250</v>
      </c>
      <c r="Y195">
        <v>2619</v>
      </c>
      <c r="Z195" t="s">
        <v>1404</v>
      </c>
      <c r="AA195" s="305" t="str">
        <f>IF(H195="CONSTRUCCION CIVIL                                          ","Ok",_xlfn.XLOOKUP(B195,'CSRT STAFF'!B:B,'CSRT STAFF'!G:G,_xlfn.XLOOKUP(B195,'CSRT RCO'!B:B,'CSRT RCO'!G:G,"Revisar",0),0))</f>
        <v>Ok</v>
      </c>
    </row>
    <row r="196" spans="1:27">
      <c r="A196" t="s">
        <v>1385</v>
      </c>
      <c r="B196" t="str">
        <f t="shared" si="3"/>
        <v>48052780</v>
      </c>
      <c r="C196">
        <v>48052780</v>
      </c>
      <c r="D196" t="s">
        <v>1608</v>
      </c>
      <c r="E196" t="s">
        <v>1748</v>
      </c>
      <c r="F196" t="s">
        <v>1899</v>
      </c>
      <c r="G196" s="299">
        <v>45803</v>
      </c>
      <c r="H196" t="s">
        <v>1389</v>
      </c>
      <c r="I196" t="s">
        <v>1390</v>
      </c>
      <c r="J196" t="s">
        <v>1391</v>
      </c>
      <c r="K196" t="s">
        <v>1442</v>
      </c>
      <c r="L196" t="s">
        <v>1393</v>
      </c>
      <c r="M196" t="s">
        <v>1394</v>
      </c>
      <c r="N196" t="s">
        <v>1395</v>
      </c>
      <c r="O196" t="s">
        <v>1396</v>
      </c>
      <c r="P196" t="s">
        <v>1397</v>
      </c>
      <c r="Q196" t="s">
        <v>1396</v>
      </c>
      <c r="R196" t="s">
        <v>1398</v>
      </c>
      <c r="S196" t="s">
        <v>1399</v>
      </c>
      <c r="T196" t="s">
        <v>1400</v>
      </c>
      <c r="U196" t="s">
        <v>1401</v>
      </c>
      <c r="V196" t="s">
        <v>1402</v>
      </c>
      <c r="W196" t="s">
        <v>1403</v>
      </c>
      <c r="X196">
        <v>1108140276218740</v>
      </c>
      <c r="Y196">
        <v>2619</v>
      </c>
      <c r="Z196" t="s">
        <v>1404</v>
      </c>
      <c r="AA196" s="305" t="str">
        <f>IF(H196="CONSTRUCCION CIVIL                                          ","Ok",_xlfn.XLOOKUP(B196,'CSRT STAFF'!B:B,'CSRT STAFF'!G:G,_xlfn.XLOOKUP(B196,'CSRT RCO'!B:B,'CSRT RCO'!G:G,"Revisar",0),0))</f>
        <v>Ok</v>
      </c>
    </row>
    <row r="197" spans="1:27">
      <c r="A197" t="s">
        <v>1385</v>
      </c>
      <c r="B197" t="str">
        <f t="shared" si="3"/>
        <v>46304549</v>
      </c>
      <c r="C197">
        <v>46304549</v>
      </c>
      <c r="D197" t="s">
        <v>1900</v>
      </c>
      <c r="E197" t="s">
        <v>1501</v>
      </c>
      <c r="F197" t="s">
        <v>1901</v>
      </c>
      <c r="G197" s="299">
        <v>45920</v>
      </c>
      <c r="H197" t="s">
        <v>1389</v>
      </c>
      <c r="I197" t="s">
        <v>1390</v>
      </c>
      <c r="J197" t="s">
        <v>1391</v>
      </c>
      <c r="K197" t="s">
        <v>1442</v>
      </c>
      <c r="L197" t="s">
        <v>1393</v>
      </c>
      <c r="M197" t="s">
        <v>1394</v>
      </c>
      <c r="N197" t="s">
        <v>1395</v>
      </c>
      <c r="O197" t="s">
        <v>1396</v>
      </c>
      <c r="P197" t="s">
        <v>1397</v>
      </c>
      <c r="Q197" t="s">
        <v>1396</v>
      </c>
      <c r="R197" t="s">
        <v>1398</v>
      </c>
      <c r="S197" t="s">
        <v>1399</v>
      </c>
      <c r="T197" t="s">
        <v>1400</v>
      </c>
      <c r="U197" t="s">
        <v>1401</v>
      </c>
      <c r="V197" t="s">
        <v>1402</v>
      </c>
      <c r="W197" t="s">
        <v>1403</v>
      </c>
      <c r="X197">
        <v>1102000201927970</v>
      </c>
      <c r="Y197">
        <v>2619</v>
      </c>
      <c r="Z197" t="s">
        <v>1404</v>
      </c>
      <c r="AA197" s="305" t="str">
        <f>IF(H197="CONSTRUCCION CIVIL                                          ","Ok",_xlfn.XLOOKUP(B197,'CSRT STAFF'!B:B,'CSRT STAFF'!G:G,_xlfn.XLOOKUP(B197,'CSRT RCO'!B:B,'CSRT RCO'!G:G,"Revisar",0),0))</f>
        <v>Ok</v>
      </c>
    </row>
    <row r="198" spans="1:27">
      <c r="A198" t="s">
        <v>1385</v>
      </c>
      <c r="B198" t="str">
        <f t="shared" si="3"/>
        <v>48805868</v>
      </c>
      <c r="C198">
        <v>48805868</v>
      </c>
      <c r="D198" t="s">
        <v>1900</v>
      </c>
      <c r="E198" t="s">
        <v>1902</v>
      </c>
      <c r="F198" t="s">
        <v>1903</v>
      </c>
      <c r="G198" s="299">
        <v>45964</v>
      </c>
      <c r="H198" t="s">
        <v>1389</v>
      </c>
      <c r="I198" t="s">
        <v>1390</v>
      </c>
      <c r="J198" t="s">
        <v>1391</v>
      </c>
      <c r="K198" t="s">
        <v>1447</v>
      </c>
      <c r="L198" t="s">
        <v>1494</v>
      </c>
      <c r="M198" t="s">
        <v>1394</v>
      </c>
      <c r="N198" t="s">
        <v>1395</v>
      </c>
      <c r="O198" t="s">
        <v>1396</v>
      </c>
      <c r="P198" t="s">
        <v>1397</v>
      </c>
      <c r="Q198" t="s">
        <v>1396</v>
      </c>
      <c r="R198" t="s">
        <v>1398</v>
      </c>
      <c r="S198" t="s">
        <v>1399</v>
      </c>
      <c r="T198" t="s">
        <v>1400</v>
      </c>
      <c r="U198" t="s">
        <v>1401</v>
      </c>
      <c r="V198" t="s">
        <v>1402</v>
      </c>
      <c r="W198" t="s">
        <v>1403</v>
      </c>
      <c r="X198">
        <v>1105790723879630</v>
      </c>
      <c r="Y198">
        <v>1849.5</v>
      </c>
      <c r="Z198" t="s">
        <v>1404</v>
      </c>
      <c r="AA198" s="305" t="str">
        <f>IF(H198="CONSTRUCCION CIVIL                                          ","Ok",_xlfn.XLOOKUP(B198,'CSRT STAFF'!B:B,'CSRT STAFF'!G:G,_xlfn.XLOOKUP(B198,'CSRT RCO'!B:B,'CSRT RCO'!G:G,"Revisar",0),0))</f>
        <v>Ok</v>
      </c>
    </row>
    <row r="199" spans="1:27">
      <c r="A199" t="s">
        <v>1385</v>
      </c>
      <c r="B199" t="str">
        <f t="shared" si="3"/>
        <v>71535858</v>
      </c>
      <c r="C199">
        <v>71535858</v>
      </c>
      <c r="D199" t="s">
        <v>1904</v>
      </c>
      <c r="E199" t="s">
        <v>1905</v>
      </c>
      <c r="F199" t="s">
        <v>1906</v>
      </c>
      <c r="G199" s="299">
        <v>45661</v>
      </c>
      <c r="H199" t="s">
        <v>1389</v>
      </c>
      <c r="I199" t="s">
        <v>1390</v>
      </c>
      <c r="J199" t="s">
        <v>1391</v>
      </c>
      <c r="K199" t="s">
        <v>1426</v>
      </c>
      <c r="L199" t="s">
        <v>1393</v>
      </c>
      <c r="M199" t="s">
        <v>1394</v>
      </c>
      <c r="N199" t="s">
        <v>1395</v>
      </c>
      <c r="O199" t="s">
        <v>1396</v>
      </c>
      <c r="P199" t="s">
        <v>1397</v>
      </c>
      <c r="Q199" t="s">
        <v>1396</v>
      </c>
      <c r="R199" t="s">
        <v>1398</v>
      </c>
      <c r="S199" t="s">
        <v>1399</v>
      </c>
      <c r="T199" t="s">
        <v>1400</v>
      </c>
      <c r="U199" t="s">
        <v>1401</v>
      </c>
      <c r="V199" t="s">
        <v>1402</v>
      </c>
      <c r="W199" t="s">
        <v>1403</v>
      </c>
      <c r="X199">
        <v>1105790215384840</v>
      </c>
      <c r="Y199">
        <v>2055</v>
      </c>
      <c r="Z199" t="s">
        <v>1404</v>
      </c>
      <c r="AA199" s="305" t="str">
        <f>IF(H199="CONSTRUCCION CIVIL                                          ","Ok",_xlfn.XLOOKUP(B199,'CSRT STAFF'!B:B,'CSRT STAFF'!G:G,_xlfn.XLOOKUP(B199,'CSRT RCO'!B:B,'CSRT RCO'!G:G,"Revisar",0),0))</f>
        <v>Ok</v>
      </c>
    </row>
    <row r="200" spans="1:27">
      <c r="A200" t="s">
        <v>1385</v>
      </c>
      <c r="B200" t="str">
        <f t="shared" si="3"/>
        <v>77906831</v>
      </c>
      <c r="C200">
        <v>77906831</v>
      </c>
      <c r="D200" t="s">
        <v>1907</v>
      </c>
      <c r="E200" t="s">
        <v>1908</v>
      </c>
      <c r="F200" t="s">
        <v>1909</v>
      </c>
      <c r="G200" s="299">
        <v>46036</v>
      </c>
      <c r="H200" t="s">
        <v>1389</v>
      </c>
      <c r="I200" t="s">
        <v>1390</v>
      </c>
      <c r="J200" t="s">
        <v>1391</v>
      </c>
      <c r="K200" t="s">
        <v>1447</v>
      </c>
      <c r="L200" t="s">
        <v>1393</v>
      </c>
      <c r="M200" t="s">
        <v>1394</v>
      </c>
      <c r="N200" t="s">
        <v>1395</v>
      </c>
      <c r="O200" t="s">
        <v>1396</v>
      </c>
      <c r="P200" t="s">
        <v>1397</v>
      </c>
      <c r="Q200" t="s">
        <v>1396</v>
      </c>
      <c r="R200" t="s">
        <v>1398</v>
      </c>
      <c r="S200" t="s">
        <v>1399</v>
      </c>
      <c r="T200" t="s">
        <v>1400</v>
      </c>
      <c r="U200" t="s">
        <v>1401</v>
      </c>
      <c r="V200" t="s">
        <v>1402</v>
      </c>
      <c r="W200" t="s">
        <v>1403</v>
      </c>
      <c r="X200">
        <v>1108140288706850</v>
      </c>
      <c r="Y200">
        <v>1884</v>
      </c>
      <c r="Z200" t="s">
        <v>1404</v>
      </c>
      <c r="AA200" s="305" t="str">
        <f>IF(H200="CONSTRUCCION CIVIL                                          ","Ok",_xlfn.XLOOKUP(B200,'CSRT STAFF'!B:B,'CSRT STAFF'!G:G,_xlfn.XLOOKUP(B200,'CSRT RCO'!B:B,'CSRT RCO'!G:G,"Revisar",0),0))</f>
        <v>Ok</v>
      </c>
    </row>
    <row r="201" spans="1:27">
      <c r="A201" t="s">
        <v>1385</v>
      </c>
      <c r="B201" t="str">
        <f t="shared" si="3"/>
        <v>75581956</v>
      </c>
      <c r="C201">
        <v>75581956</v>
      </c>
      <c r="D201" t="s">
        <v>1910</v>
      </c>
      <c r="E201" t="s">
        <v>1581</v>
      </c>
      <c r="F201" t="s">
        <v>1911</v>
      </c>
      <c r="G201" s="299">
        <v>45901</v>
      </c>
      <c r="H201" t="s">
        <v>1407</v>
      </c>
      <c r="I201" t="s">
        <v>1408</v>
      </c>
      <c r="J201" t="s">
        <v>1409</v>
      </c>
      <c r="K201" t="s">
        <v>1430</v>
      </c>
      <c r="L201" t="s">
        <v>1536</v>
      </c>
      <c r="M201" t="s">
        <v>1394</v>
      </c>
      <c r="N201" t="s">
        <v>1395</v>
      </c>
      <c r="O201" t="s">
        <v>1396</v>
      </c>
      <c r="P201" t="s">
        <v>1397</v>
      </c>
      <c r="Q201" t="s">
        <v>1396</v>
      </c>
      <c r="R201" t="s">
        <v>1398</v>
      </c>
      <c r="S201" t="s">
        <v>1399</v>
      </c>
      <c r="T201" t="s">
        <v>1411</v>
      </c>
      <c r="U201" t="s">
        <v>1401</v>
      </c>
      <c r="V201" t="s">
        <v>1412</v>
      </c>
      <c r="W201" t="s">
        <v>1403</v>
      </c>
      <c r="X201">
        <v>1105790235857990</v>
      </c>
      <c r="Y201">
        <v>3500</v>
      </c>
      <c r="Z201" t="s">
        <v>1404</v>
      </c>
      <c r="AA201" s="305">
        <f>IF(H201="CONSTRUCCION CIVIL                                          ","Ok",_xlfn.XLOOKUP(B201,'CSRT STAFF'!B:B,'CSRT STAFF'!G:G,_xlfn.XLOOKUP(B201,'CSRT RCO'!B:B,'CSRT RCO'!G:G,"Revisar",0),0))</f>
        <v>45901</v>
      </c>
    </row>
    <row r="202" spans="1:27">
      <c r="A202" t="s">
        <v>1385</v>
      </c>
      <c r="B202" t="str">
        <f t="shared" si="3"/>
        <v>76293228</v>
      </c>
      <c r="C202">
        <v>76293228</v>
      </c>
      <c r="D202" t="s">
        <v>1912</v>
      </c>
      <c r="E202" t="s">
        <v>1913</v>
      </c>
      <c r="F202" t="s">
        <v>1914</v>
      </c>
      <c r="G202" s="299">
        <v>45852</v>
      </c>
      <c r="H202" t="s">
        <v>1389</v>
      </c>
      <c r="I202" t="s">
        <v>1390</v>
      </c>
      <c r="J202" t="s">
        <v>1391</v>
      </c>
      <c r="K202" t="s">
        <v>1447</v>
      </c>
      <c r="L202" t="s">
        <v>1393</v>
      </c>
      <c r="M202" t="s">
        <v>1394</v>
      </c>
      <c r="N202" t="s">
        <v>1395</v>
      </c>
      <c r="O202" t="s">
        <v>1396</v>
      </c>
      <c r="P202" t="s">
        <v>1397</v>
      </c>
      <c r="Q202" t="s">
        <v>1396</v>
      </c>
      <c r="R202" t="s">
        <v>1398</v>
      </c>
      <c r="S202" t="s">
        <v>1399</v>
      </c>
      <c r="T202" t="s">
        <v>1400</v>
      </c>
      <c r="U202" t="s">
        <v>1401</v>
      </c>
      <c r="V202" t="s">
        <v>1402</v>
      </c>
      <c r="W202" t="s">
        <v>1403</v>
      </c>
      <c r="X202">
        <v>1105790217453490</v>
      </c>
      <c r="Y202">
        <v>1849.5</v>
      </c>
      <c r="Z202" t="s">
        <v>1404</v>
      </c>
      <c r="AA202" s="305" t="str">
        <f>IF(H202="CONSTRUCCION CIVIL                                          ","Ok",_xlfn.XLOOKUP(B202,'CSRT STAFF'!B:B,'CSRT STAFF'!G:G,_xlfn.XLOOKUP(B202,'CSRT RCO'!B:B,'CSRT RCO'!G:G,"Revisar",0),0))</f>
        <v>Ok</v>
      </c>
    </row>
    <row r="203" spans="1:27">
      <c r="A203" t="s">
        <v>1385</v>
      </c>
      <c r="B203" t="str">
        <f t="shared" si="3"/>
        <v>77128413</v>
      </c>
      <c r="C203">
        <v>77128413</v>
      </c>
      <c r="D203" t="s">
        <v>1912</v>
      </c>
      <c r="E203" t="s">
        <v>1913</v>
      </c>
      <c r="F203" t="s">
        <v>1915</v>
      </c>
      <c r="G203" s="299">
        <v>45845</v>
      </c>
      <c r="H203" t="s">
        <v>1389</v>
      </c>
      <c r="I203" t="s">
        <v>1390</v>
      </c>
      <c r="J203" t="s">
        <v>1391</v>
      </c>
      <c r="K203" t="s">
        <v>1447</v>
      </c>
      <c r="L203" t="s">
        <v>1393</v>
      </c>
      <c r="M203" t="s">
        <v>1394</v>
      </c>
      <c r="N203" t="s">
        <v>1395</v>
      </c>
      <c r="O203" t="s">
        <v>1396</v>
      </c>
      <c r="P203" t="s">
        <v>1397</v>
      </c>
      <c r="Q203" t="s">
        <v>1396</v>
      </c>
      <c r="R203" t="s">
        <v>1398</v>
      </c>
      <c r="S203" t="s">
        <v>1399</v>
      </c>
      <c r="T203" t="s">
        <v>1400</v>
      </c>
      <c r="U203" t="s">
        <v>1401</v>
      </c>
      <c r="V203" t="s">
        <v>1402</v>
      </c>
      <c r="W203" t="s">
        <v>1403</v>
      </c>
      <c r="X203">
        <v>1105790233892090</v>
      </c>
      <c r="Y203">
        <v>1849.5</v>
      </c>
      <c r="Z203" t="s">
        <v>1404</v>
      </c>
      <c r="AA203" s="305" t="str">
        <f>IF(H203="CONSTRUCCION CIVIL                                          ","Ok",_xlfn.XLOOKUP(B203,'CSRT STAFF'!B:B,'CSRT STAFF'!G:G,_xlfn.XLOOKUP(B203,'CSRT RCO'!B:B,'CSRT RCO'!G:G,"Revisar",0),0))</f>
        <v>Ok</v>
      </c>
    </row>
    <row r="204" spans="1:27">
      <c r="A204" t="s">
        <v>1385</v>
      </c>
      <c r="B204" t="str">
        <f t="shared" si="3"/>
        <v>42884870</v>
      </c>
      <c r="C204">
        <v>42884870</v>
      </c>
      <c r="D204" t="s">
        <v>1916</v>
      </c>
      <c r="E204" t="s">
        <v>1917</v>
      </c>
      <c r="F204" t="s">
        <v>1918</v>
      </c>
      <c r="G204" s="299">
        <v>45729</v>
      </c>
      <c r="H204" t="s">
        <v>1389</v>
      </c>
      <c r="I204" t="s">
        <v>1390</v>
      </c>
      <c r="J204" t="s">
        <v>1391</v>
      </c>
      <c r="K204" t="s">
        <v>1447</v>
      </c>
      <c r="L204" t="s">
        <v>1393</v>
      </c>
      <c r="M204" t="s">
        <v>1394</v>
      </c>
      <c r="N204" t="s">
        <v>1395</v>
      </c>
      <c r="O204" t="s">
        <v>1396</v>
      </c>
      <c r="P204" t="s">
        <v>1397</v>
      </c>
      <c r="Q204" t="s">
        <v>1396</v>
      </c>
      <c r="R204" t="s">
        <v>1398</v>
      </c>
      <c r="S204" t="s">
        <v>1399</v>
      </c>
      <c r="T204" t="s">
        <v>1400</v>
      </c>
      <c r="U204" t="s">
        <v>1401</v>
      </c>
      <c r="V204" t="s">
        <v>1402</v>
      </c>
      <c r="W204" t="s">
        <v>1403</v>
      </c>
      <c r="X204">
        <v>1105790234094810</v>
      </c>
      <c r="Y204">
        <v>1849.5</v>
      </c>
      <c r="Z204" t="s">
        <v>1404</v>
      </c>
      <c r="AA204" s="305" t="str">
        <f>IF(H204="CONSTRUCCION CIVIL                                          ","Ok",_xlfn.XLOOKUP(B204,'CSRT STAFF'!B:B,'CSRT STAFF'!G:G,_xlfn.XLOOKUP(B204,'CSRT RCO'!B:B,'CSRT RCO'!G:G,"Revisar",0),0))</f>
        <v>Ok</v>
      </c>
    </row>
    <row r="205" spans="1:27">
      <c r="A205" t="s">
        <v>1385</v>
      </c>
      <c r="B205" t="str">
        <f t="shared" si="3"/>
        <v>73904523</v>
      </c>
      <c r="C205">
        <v>73904523</v>
      </c>
      <c r="D205" t="s">
        <v>1528</v>
      </c>
      <c r="E205" t="s">
        <v>1611</v>
      </c>
      <c r="F205" t="s">
        <v>1919</v>
      </c>
      <c r="G205" s="299">
        <v>46037</v>
      </c>
      <c r="H205" t="s">
        <v>1389</v>
      </c>
      <c r="I205" t="s">
        <v>1390</v>
      </c>
      <c r="J205" t="s">
        <v>1391</v>
      </c>
      <c r="K205" t="s">
        <v>1447</v>
      </c>
      <c r="L205" t="s">
        <v>1393</v>
      </c>
      <c r="M205" t="s">
        <v>1394</v>
      </c>
      <c r="N205" t="s">
        <v>1395</v>
      </c>
      <c r="O205" t="s">
        <v>1396</v>
      </c>
      <c r="P205" t="s">
        <v>1397</v>
      </c>
      <c r="Q205" t="s">
        <v>1396</v>
      </c>
      <c r="R205" t="s">
        <v>1398</v>
      </c>
      <c r="S205" t="s">
        <v>1399</v>
      </c>
      <c r="T205" t="s">
        <v>1400</v>
      </c>
      <c r="U205" t="s">
        <v>1401</v>
      </c>
      <c r="V205" t="s">
        <v>1402</v>
      </c>
      <c r="W205" t="s">
        <v>1403</v>
      </c>
      <c r="X205">
        <v>1102010200771950</v>
      </c>
      <c r="Y205">
        <v>1884</v>
      </c>
      <c r="Z205" t="s">
        <v>1404</v>
      </c>
      <c r="AA205" s="305" t="str">
        <f>IF(H205="CONSTRUCCION CIVIL                                          ","Ok",_xlfn.XLOOKUP(B205,'CSRT STAFF'!B:B,'CSRT STAFF'!G:G,_xlfn.XLOOKUP(B205,'CSRT RCO'!B:B,'CSRT RCO'!G:G,"Revisar",0),0))</f>
        <v>Ok</v>
      </c>
    </row>
    <row r="206" spans="1:27">
      <c r="A206" t="s">
        <v>1385</v>
      </c>
      <c r="B206" t="str">
        <f t="shared" si="3"/>
        <v>23989837</v>
      </c>
      <c r="C206">
        <v>23989837</v>
      </c>
      <c r="D206" t="s">
        <v>1528</v>
      </c>
      <c r="E206" t="s">
        <v>1920</v>
      </c>
      <c r="F206" t="s">
        <v>1921</v>
      </c>
      <c r="G206" s="299">
        <v>46037</v>
      </c>
      <c r="H206" t="s">
        <v>1389</v>
      </c>
      <c r="I206" t="s">
        <v>1390</v>
      </c>
      <c r="J206" t="s">
        <v>1391</v>
      </c>
      <c r="K206" t="s">
        <v>1447</v>
      </c>
      <c r="L206" t="s">
        <v>1393</v>
      </c>
      <c r="M206" t="s">
        <v>1394</v>
      </c>
      <c r="N206" t="s">
        <v>1395</v>
      </c>
      <c r="O206" t="s">
        <v>1396</v>
      </c>
      <c r="P206" t="s">
        <v>1397</v>
      </c>
      <c r="Q206" t="s">
        <v>1396</v>
      </c>
      <c r="R206" t="s">
        <v>1398</v>
      </c>
      <c r="S206" t="s">
        <v>1399</v>
      </c>
      <c r="T206" t="s">
        <v>1400</v>
      </c>
      <c r="U206" t="s">
        <v>1401</v>
      </c>
      <c r="V206" t="s">
        <v>1402</v>
      </c>
      <c r="W206" t="s">
        <v>1403</v>
      </c>
      <c r="X206">
        <v>1102010200771990</v>
      </c>
      <c r="Y206">
        <v>1884</v>
      </c>
      <c r="Z206" t="s">
        <v>1404</v>
      </c>
      <c r="AA206" s="305" t="str">
        <f>IF(H206="CONSTRUCCION CIVIL                                          ","Ok",_xlfn.XLOOKUP(B206,'CSRT STAFF'!B:B,'CSRT STAFF'!G:G,_xlfn.XLOOKUP(B206,'CSRT RCO'!B:B,'CSRT RCO'!G:G,"Revisar",0),0))</f>
        <v>Ok</v>
      </c>
    </row>
    <row r="207" spans="1:27">
      <c r="A207" t="s">
        <v>1385</v>
      </c>
      <c r="B207" t="str">
        <f t="shared" si="3"/>
        <v>40736513</v>
      </c>
      <c r="C207">
        <v>40736513</v>
      </c>
      <c r="D207" t="s">
        <v>5546</v>
      </c>
      <c r="E207" t="s">
        <v>1435</v>
      </c>
      <c r="F207" t="s">
        <v>5547</v>
      </c>
      <c r="G207" s="299">
        <v>46049</v>
      </c>
      <c r="H207" t="s">
        <v>1389</v>
      </c>
      <c r="I207" t="s">
        <v>1390</v>
      </c>
      <c r="J207" t="s">
        <v>1391</v>
      </c>
      <c r="K207" t="s">
        <v>1634</v>
      </c>
      <c r="L207" t="s">
        <v>1647</v>
      </c>
      <c r="M207" t="s">
        <v>1394</v>
      </c>
      <c r="N207" t="s">
        <v>1395</v>
      </c>
      <c r="O207" t="s">
        <v>1396</v>
      </c>
      <c r="P207" t="s">
        <v>1397</v>
      </c>
      <c r="Q207" t="s">
        <v>1396</v>
      </c>
      <c r="R207" t="s">
        <v>1398</v>
      </c>
      <c r="S207" t="s">
        <v>1399</v>
      </c>
      <c r="T207" t="s">
        <v>1400</v>
      </c>
      <c r="U207" t="s">
        <v>1401</v>
      </c>
      <c r="V207" t="s">
        <v>1402</v>
      </c>
      <c r="W207" t="s">
        <v>1418</v>
      </c>
      <c r="X207">
        <v>19195309312030</v>
      </c>
      <c r="Y207">
        <v>2679</v>
      </c>
      <c r="Z207" t="s">
        <v>1404</v>
      </c>
      <c r="AA207" s="305" t="str">
        <f>IF(H207="CONSTRUCCION CIVIL                                          ","Ok",_xlfn.XLOOKUP(B207,'CSRT STAFF'!B:B,'CSRT STAFF'!G:G,_xlfn.XLOOKUP(B207,'CSRT RCO'!B:B,'CSRT RCO'!G:G,"Revisar",0),0))</f>
        <v>Ok</v>
      </c>
    </row>
    <row r="208" spans="1:27">
      <c r="A208" t="s">
        <v>1385</v>
      </c>
      <c r="B208" t="str">
        <f t="shared" si="3"/>
        <v>48305116</v>
      </c>
      <c r="C208">
        <v>48305116</v>
      </c>
      <c r="D208" t="s">
        <v>1922</v>
      </c>
      <c r="E208" t="s">
        <v>1923</v>
      </c>
      <c r="F208" t="s">
        <v>1529</v>
      </c>
      <c r="G208" s="299">
        <v>45905</v>
      </c>
      <c r="H208" t="s">
        <v>1389</v>
      </c>
      <c r="I208" t="s">
        <v>1390</v>
      </c>
      <c r="J208" t="s">
        <v>1391</v>
      </c>
      <c r="K208" t="s">
        <v>1430</v>
      </c>
      <c r="L208" t="s">
        <v>1393</v>
      </c>
      <c r="M208" t="s">
        <v>1394</v>
      </c>
      <c r="N208" t="s">
        <v>1395</v>
      </c>
      <c r="O208" t="s">
        <v>1396</v>
      </c>
      <c r="P208" t="s">
        <v>1397</v>
      </c>
      <c r="Q208" t="s">
        <v>1396</v>
      </c>
      <c r="R208" t="s">
        <v>1398</v>
      </c>
      <c r="S208" t="s">
        <v>1399</v>
      </c>
      <c r="T208" t="s">
        <v>1400</v>
      </c>
      <c r="U208" t="s">
        <v>1401</v>
      </c>
      <c r="V208" t="s">
        <v>1402</v>
      </c>
      <c r="W208" t="s">
        <v>1403</v>
      </c>
      <c r="X208">
        <v>1102010200754930</v>
      </c>
      <c r="Y208">
        <v>2619</v>
      </c>
      <c r="Z208" t="s">
        <v>1404</v>
      </c>
      <c r="AA208" s="305" t="str">
        <f>IF(H208="CONSTRUCCION CIVIL                                          ","Ok",_xlfn.XLOOKUP(B208,'CSRT STAFF'!B:B,'CSRT STAFF'!G:G,_xlfn.XLOOKUP(B208,'CSRT RCO'!B:B,'CSRT RCO'!G:G,"Revisar",0),0))</f>
        <v>Ok</v>
      </c>
    </row>
    <row r="209" spans="1:27">
      <c r="A209" t="s">
        <v>1385</v>
      </c>
      <c r="B209" t="str">
        <f t="shared" si="3"/>
        <v>76842713</v>
      </c>
      <c r="C209">
        <v>76842713</v>
      </c>
      <c r="D209" t="s">
        <v>1924</v>
      </c>
      <c r="E209" t="s">
        <v>1925</v>
      </c>
      <c r="F209" t="s">
        <v>1926</v>
      </c>
      <c r="G209" s="299">
        <v>46031</v>
      </c>
      <c r="H209" t="s">
        <v>1389</v>
      </c>
      <c r="I209" t="s">
        <v>1390</v>
      </c>
      <c r="J209" t="s">
        <v>1391</v>
      </c>
      <c r="K209" t="s">
        <v>1447</v>
      </c>
      <c r="L209" t="s">
        <v>1393</v>
      </c>
      <c r="M209" t="s">
        <v>1394</v>
      </c>
      <c r="N209" t="s">
        <v>1395</v>
      </c>
      <c r="O209" t="s">
        <v>1396</v>
      </c>
      <c r="P209" t="s">
        <v>1397</v>
      </c>
      <c r="Q209" t="s">
        <v>1396</v>
      </c>
      <c r="R209" t="s">
        <v>1398</v>
      </c>
      <c r="S209" t="s">
        <v>1399</v>
      </c>
      <c r="T209" t="s">
        <v>1400</v>
      </c>
      <c r="U209" t="s">
        <v>1401</v>
      </c>
      <c r="V209" t="s">
        <v>1402</v>
      </c>
      <c r="W209" t="s">
        <v>1403</v>
      </c>
      <c r="X209">
        <v>1102010200771220</v>
      </c>
      <c r="Y209">
        <v>1849.5</v>
      </c>
      <c r="Z209" t="s">
        <v>1404</v>
      </c>
      <c r="AA209" s="305" t="str">
        <f>IF(H209="CONSTRUCCION CIVIL                                          ","Ok",_xlfn.XLOOKUP(B209,'CSRT STAFF'!B:B,'CSRT STAFF'!G:G,_xlfn.XLOOKUP(B209,'CSRT RCO'!B:B,'CSRT RCO'!G:G,"Revisar",0),0))</f>
        <v>Ok</v>
      </c>
    </row>
    <row r="210" spans="1:27">
      <c r="A210" t="s">
        <v>1385</v>
      </c>
      <c r="B210" t="str">
        <f t="shared" si="3"/>
        <v>48843679</v>
      </c>
      <c r="C210">
        <v>48843679</v>
      </c>
      <c r="D210" t="s">
        <v>1927</v>
      </c>
      <c r="E210" t="s">
        <v>1768</v>
      </c>
      <c r="F210" t="s">
        <v>1928</v>
      </c>
      <c r="G210" s="299">
        <v>45951</v>
      </c>
      <c r="H210" t="s">
        <v>1389</v>
      </c>
      <c r="I210" t="s">
        <v>1390</v>
      </c>
      <c r="J210" t="s">
        <v>1391</v>
      </c>
      <c r="K210" t="s">
        <v>1634</v>
      </c>
      <c r="L210" t="s">
        <v>1393</v>
      </c>
      <c r="M210" t="s">
        <v>1394</v>
      </c>
      <c r="N210" t="s">
        <v>1395</v>
      </c>
      <c r="O210" t="s">
        <v>1396</v>
      </c>
      <c r="P210" t="s">
        <v>1397</v>
      </c>
      <c r="Q210" t="s">
        <v>1396</v>
      </c>
      <c r="R210" t="s">
        <v>1398</v>
      </c>
      <c r="S210" t="s">
        <v>1399</v>
      </c>
      <c r="T210" t="s">
        <v>1400</v>
      </c>
      <c r="U210" t="s">
        <v>1401</v>
      </c>
      <c r="V210" t="s">
        <v>1402</v>
      </c>
      <c r="W210" t="s">
        <v>1403</v>
      </c>
      <c r="X210">
        <v>1105790231920210</v>
      </c>
      <c r="Y210">
        <v>2619</v>
      </c>
      <c r="Z210" t="s">
        <v>1404</v>
      </c>
      <c r="AA210" s="305" t="str">
        <f>IF(H210="CONSTRUCCION CIVIL                                          ","Ok",_xlfn.XLOOKUP(B210,'CSRT STAFF'!B:B,'CSRT STAFF'!G:G,_xlfn.XLOOKUP(B210,'CSRT RCO'!B:B,'CSRT RCO'!G:G,"Revisar",0),0))</f>
        <v>Ok</v>
      </c>
    </row>
    <row r="211" spans="1:27">
      <c r="A211" t="s">
        <v>1385</v>
      </c>
      <c r="B211" t="str">
        <f t="shared" si="3"/>
        <v>74639599</v>
      </c>
      <c r="C211">
        <v>74639599</v>
      </c>
      <c r="D211" t="s">
        <v>1929</v>
      </c>
      <c r="E211" t="s">
        <v>1444</v>
      </c>
      <c r="F211" t="s">
        <v>1930</v>
      </c>
      <c r="G211" s="299">
        <v>45769</v>
      </c>
      <c r="H211" t="s">
        <v>1389</v>
      </c>
      <c r="I211" t="s">
        <v>1390</v>
      </c>
      <c r="J211" t="s">
        <v>1391</v>
      </c>
      <c r="K211" t="s">
        <v>1447</v>
      </c>
      <c r="L211" t="s">
        <v>1393</v>
      </c>
      <c r="M211" t="s">
        <v>1394</v>
      </c>
      <c r="N211" t="s">
        <v>1395</v>
      </c>
      <c r="O211" t="s">
        <v>1396</v>
      </c>
      <c r="P211" t="s">
        <v>1397</v>
      </c>
      <c r="Q211" t="s">
        <v>1396</v>
      </c>
      <c r="R211" t="s">
        <v>1398</v>
      </c>
      <c r="S211" t="s">
        <v>1399</v>
      </c>
      <c r="T211" t="s">
        <v>1400</v>
      </c>
      <c r="U211" t="s">
        <v>1401</v>
      </c>
      <c r="V211" t="s">
        <v>1402</v>
      </c>
      <c r="W211" t="s">
        <v>1403</v>
      </c>
      <c r="X211">
        <v>1102010200739430</v>
      </c>
      <c r="Y211">
        <v>1849.5</v>
      </c>
      <c r="Z211" t="s">
        <v>1404</v>
      </c>
      <c r="AA211" s="305" t="str">
        <f>IF(H211="CONSTRUCCION CIVIL                                          ","Ok",_xlfn.XLOOKUP(B211,'CSRT STAFF'!B:B,'CSRT STAFF'!G:G,_xlfn.XLOOKUP(B211,'CSRT RCO'!B:B,'CSRT RCO'!G:G,"Revisar",0),0))</f>
        <v>Ok</v>
      </c>
    </row>
    <row r="212" spans="1:27">
      <c r="A212" t="s">
        <v>1385</v>
      </c>
      <c r="B212" t="str">
        <f t="shared" si="3"/>
        <v>46048687</v>
      </c>
      <c r="C212">
        <v>46048687</v>
      </c>
      <c r="D212" t="s">
        <v>1931</v>
      </c>
      <c r="E212" t="s">
        <v>1905</v>
      </c>
      <c r="F212" t="s">
        <v>1932</v>
      </c>
      <c r="G212" s="299">
        <v>45691</v>
      </c>
      <c r="H212" t="s">
        <v>1389</v>
      </c>
      <c r="I212" t="s">
        <v>1390</v>
      </c>
      <c r="J212" t="s">
        <v>1391</v>
      </c>
      <c r="K212" t="s">
        <v>1392</v>
      </c>
      <c r="L212" t="s">
        <v>1393</v>
      </c>
      <c r="M212" t="s">
        <v>1394</v>
      </c>
      <c r="N212" t="s">
        <v>1395</v>
      </c>
      <c r="O212" t="s">
        <v>1396</v>
      </c>
      <c r="P212" t="s">
        <v>1397</v>
      </c>
      <c r="Q212" t="s">
        <v>1396</v>
      </c>
      <c r="R212" t="s">
        <v>1398</v>
      </c>
      <c r="S212" t="s">
        <v>1399</v>
      </c>
      <c r="T212" t="s">
        <v>1400</v>
      </c>
      <c r="U212" t="s">
        <v>1401</v>
      </c>
      <c r="V212" t="s">
        <v>1402</v>
      </c>
      <c r="W212" t="s">
        <v>1403</v>
      </c>
      <c r="X212">
        <v>1101720200504400</v>
      </c>
      <c r="Y212">
        <v>2619</v>
      </c>
      <c r="Z212" t="s">
        <v>1404</v>
      </c>
      <c r="AA212" s="305" t="str">
        <f>IF(H212="CONSTRUCCION CIVIL                                          ","Ok",_xlfn.XLOOKUP(B212,'CSRT STAFF'!B:B,'CSRT STAFF'!G:G,_xlfn.XLOOKUP(B212,'CSRT RCO'!B:B,'CSRT RCO'!G:G,"Revisar",0),0))</f>
        <v>Ok</v>
      </c>
    </row>
    <row r="213" spans="1:27">
      <c r="A213" t="s">
        <v>1385</v>
      </c>
      <c r="B213" t="str">
        <f t="shared" si="3"/>
        <v>73078791</v>
      </c>
      <c r="C213">
        <v>73078791</v>
      </c>
      <c r="D213" t="s">
        <v>1933</v>
      </c>
      <c r="E213" t="s">
        <v>1934</v>
      </c>
      <c r="F213" t="s">
        <v>1935</v>
      </c>
      <c r="G213" s="299">
        <v>45933</v>
      </c>
      <c r="H213" t="s">
        <v>1389</v>
      </c>
      <c r="I213" t="s">
        <v>1390</v>
      </c>
      <c r="J213" t="s">
        <v>1391</v>
      </c>
      <c r="K213" t="s">
        <v>1426</v>
      </c>
      <c r="L213" t="s">
        <v>1393</v>
      </c>
      <c r="M213" t="s">
        <v>1394</v>
      </c>
      <c r="N213" t="s">
        <v>1395</v>
      </c>
      <c r="O213" t="s">
        <v>1396</v>
      </c>
      <c r="P213" t="s">
        <v>1397</v>
      </c>
      <c r="Q213" t="s">
        <v>1396</v>
      </c>
      <c r="R213" t="s">
        <v>1398</v>
      </c>
      <c r="S213" t="s">
        <v>1399</v>
      </c>
      <c r="T213" t="s">
        <v>1400</v>
      </c>
      <c r="U213" t="s">
        <v>1401</v>
      </c>
      <c r="V213" t="s">
        <v>1402</v>
      </c>
      <c r="W213" t="s">
        <v>1403</v>
      </c>
      <c r="X213">
        <v>1105790236016050</v>
      </c>
      <c r="Y213">
        <v>2055</v>
      </c>
      <c r="Z213" t="s">
        <v>1404</v>
      </c>
      <c r="AA213" s="305" t="str">
        <f>IF(H213="CONSTRUCCION CIVIL                                          ","Ok",_xlfn.XLOOKUP(B213,'CSRT STAFF'!B:B,'CSRT STAFF'!G:G,_xlfn.XLOOKUP(B213,'CSRT RCO'!B:B,'CSRT RCO'!G:G,"Revisar",0),0))</f>
        <v>Ok</v>
      </c>
    </row>
    <row r="214" spans="1:27">
      <c r="A214" t="s">
        <v>1385</v>
      </c>
      <c r="B214" t="str">
        <f t="shared" si="3"/>
        <v>21558929</v>
      </c>
      <c r="C214">
        <v>21558929</v>
      </c>
      <c r="D214" t="s">
        <v>1936</v>
      </c>
      <c r="E214" t="s">
        <v>1937</v>
      </c>
      <c r="F214" t="s">
        <v>1406</v>
      </c>
      <c r="G214" s="299">
        <v>45916</v>
      </c>
      <c r="H214" t="s">
        <v>1389</v>
      </c>
      <c r="I214" t="s">
        <v>1390</v>
      </c>
      <c r="J214" t="s">
        <v>1391</v>
      </c>
      <c r="K214" t="s">
        <v>1442</v>
      </c>
      <c r="L214" t="s">
        <v>1393</v>
      </c>
      <c r="M214" t="s">
        <v>1394</v>
      </c>
      <c r="N214" t="s">
        <v>1395</v>
      </c>
      <c r="O214" t="s">
        <v>1396</v>
      </c>
      <c r="P214" t="s">
        <v>1397</v>
      </c>
      <c r="Q214" t="s">
        <v>1396</v>
      </c>
      <c r="R214" t="s">
        <v>1398</v>
      </c>
      <c r="S214" t="s">
        <v>1399</v>
      </c>
      <c r="T214" t="s">
        <v>1400</v>
      </c>
      <c r="U214" t="s">
        <v>1401</v>
      </c>
      <c r="V214" t="s">
        <v>1402</v>
      </c>
      <c r="W214" t="s">
        <v>1403</v>
      </c>
      <c r="X214">
        <v>1108140281683340</v>
      </c>
      <c r="Y214">
        <v>2619</v>
      </c>
      <c r="Z214" t="s">
        <v>1404</v>
      </c>
      <c r="AA214" s="305" t="str">
        <f>IF(H214="CONSTRUCCION CIVIL                                          ","Ok",_xlfn.XLOOKUP(B214,'CSRT STAFF'!B:B,'CSRT STAFF'!G:G,_xlfn.XLOOKUP(B214,'CSRT RCO'!B:B,'CSRT RCO'!G:G,"Revisar",0),0))</f>
        <v>Ok</v>
      </c>
    </row>
    <row r="215" spans="1:27">
      <c r="A215" t="s">
        <v>1385</v>
      </c>
      <c r="B215" t="str">
        <f t="shared" si="3"/>
        <v>70105883</v>
      </c>
      <c r="C215">
        <v>70105883</v>
      </c>
      <c r="D215" t="s">
        <v>1938</v>
      </c>
      <c r="E215" t="s">
        <v>1939</v>
      </c>
      <c r="F215" t="s">
        <v>1940</v>
      </c>
      <c r="G215" s="299">
        <v>45946</v>
      </c>
      <c r="H215" t="s">
        <v>1389</v>
      </c>
      <c r="I215" t="s">
        <v>1390</v>
      </c>
      <c r="J215" t="s">
        <v>1391</v>
      </c>
      <c r="K215" t="s">
        <v>1426</v>
      </c>
      <c r="L215" t="s">
        <v>1393</v>
      </c>
      <c r="M215" t="s">
        <v>1394</v>
      </c>
      <c r="N215" t="s">
        <v>1395</v>
      </c>
      <c r="O215" t="s">
        <v>1396</v>
      </c>
      <c r="P215" t="s">
        <v>1397</v>
      </c>
      <c r="Q215" t="s">
        <v>1396</v>
      </c>
      <c r="R215" t="s">
        <v>1398</v>
      </c>
      <c r="S215" t="s">
        <v>1399</v>
      </c>
      <c r="T215" t="s">
        <v>1400</v>
      </c>
      <c r="U215" t="s">
        <v>1401</v>
      </c>
      <c r="V215" t="s">
        <v>1402</v>
      </c>
      <c r="W215" t="s">
        <v>1418</v>
      </c>
      <c r="X215">
        <v>19192655198006</v>
      </c>
      <c r="Y215">
        <v>2055</v>
      </c>
      <c r="Z215" t="s">
        <v>1404</v>
      </c>
      <c r="AA215" s="305" t="str">
        <f>IF(H215="CONSTRUCCION CIVIL                                          ","Ok",_xlfn.XLOOKUP(B215,'CSRT STAFF'!B:B,'CSRT STAFF'!G:G,_xlfn.XLOOKUP(B215,'CSRT RCO'!B:B,'CSRT RCO'!G:G,"Revisar",0),0))</f>
        <v>Ok</v>
      </c>
    </row>
    <row r="216" spans="1:27">
      <c r="A216" t="s">
        <v>1385</v>
      </c>
      <c r="B216" t="str">
        <f t="shared" si="3"/>
        <v>42513897</v>
      </c>
      <c r="C216">
        <v>42513897</v>
      </c>
      <c r="D216" t="s">
        <v>1941</v>
      </c>
      <c r="E216" t="s">
        <v>1942</v>
      </c>
      <c r="F216" t="s">
        <v>1465</v>
      </c>
      <c r="G216" s="299">
        <v>45986</v>
      </c>
      <c r="H216" t="s">
        <v>1389</v>
      </c>
      <c r="I216" t="s">
        <v>1390</v>
      </c>
      <c r="J216" t="s">
        <v>1391</v>
      </c>
      <c r="K216" t="s">
        <v>1447</v>
      </c>
      <c r="L216" t="s">
        <v>1393</v>
      </c>
      <c r="M216" t="s">
        <v>1394</v>
      </c>
      <c r="N216" t="s">
        <v>1395</v>
      </c>
      <c r="O216" t="s">
        <v>1396</v>
      </c>
      <c r="P216" t="s">
        <v>1397</v>
      </c>
      <c r="Q216" t="s">
        <v>1396</v>
      </c>
      <c r="R216" t="s">
        <v>1398</v>
      </c>
      <c r="S216" t="s">
        <v>1399</v>
      </c>
      <c r="T216" t="s">
        <v>1400</v>
      </c>
      <c r="U216" t="s">
        <v>1401</v>
      </c>
      <c r="V216" t="s">
        <v>1402</v>
      </c>
      <c r="W216" t="s">
        <v>1403</v>
      </c>
      <c r="X216">
        <v>1108140285845100</v>
      </c>
      <c r="Y216">
        <v>1849.5</v>
      </c>
      <c r="Z216" t="s">
        <v>1404</v>
      </c>
      <c r="AA216" s="305" t="str">
        <f>IF(H216="CONSTRUCCION CIVIL                                          ","Ok",_xlfn.XLOOKUP(B216,'CSRT STAFF'!B:B,'CSRT STAFF'!G:G,_xlfn.XLOOKUP(B216,'CSRT RCO'!B:B,'CSRT RCO'!G:G,"Revisar",0),0))</f>
        <v>Ok</v>
      </c>
    </row>
    <row r="217" spans="1:27">
      <c r="A217" t="s">
        <v>1385</v>
      </c>
      <c r="B217" t="str">
        <f t="shared" si="3"/>
        <v>23981390</v>
      </c>
      <c r="C217">
        <v>23981390</v>
      </c>
      <c r="D217" t="s">
        <v>1943</v>
      </c>
      <c r="E217" t="s">
        <v>1944</v>
      </c>
      <c r="F217" t="s">
        <v>1945</v>
      </c>
      <c r="G217" s="299">
        <v>44575</v>
      </c>
      <c r="H217" t="s">
        <v>1407</v>
      </c>
      <c r="I217" t="s">
        <v>1408</v>
      </c>
      <c r="J217" t="s">
        <v>1409</v>
      </c>
      <c r="K217" t="s">
        <v>1946</v>
      </c>
      <c r="L217" t="s">
        <v>1393</v>
      </c>
      <c r="M217" t="s">
        <v>1394</v>
      </c>
      <c r="N217" t="s">
        <v>1395</v>
      </c>
      <c r="O217" t="s">
        <v>1396</v>
      </c>
      <c r="P217" t="s">
        <v>1397</v>
      </c>
      <c r="Q217" t="s">
        <v>1396</v>
      </c>
      <c r="R217" t="s">
        <v>1398</v>
      </c>
      <c r="S217" t="s">
        <v>1399</v>
      </c>
      <c r="T217" t="s">
        <v>1411</v>
      </c>
      <c r="U217" t="s">
        <v>1401</v>
      </c>
      <c r="V217" t="s">
        <v>1412</v>
      </c>
      <c r="W217" t="s">
        <v>1403</v>
      </c>
      <c r="X217">
        <v>1.1814000222166001E+18</v>
      </c>
      <c r="Y217">
        <v>1400</v>
      </c>
      <c r="Z217" t="s">
        <v>1404</v>
      </c>
      <c r="AA217" s="305">
        <f>IF(H217="CONSTRUCCION CIVIL                                          ","Ok",_xlfn.XLOOKUP(B217,'CSRT STAFF'!B:B,'CSRT STAFF'!G:G,_xlfn.XLOOKUP(B217,'CSRT RCO'!B:B,'CSRT RCO'!G:G,"Revisar",0),0))</f>
        <v>44575</v>
      </c>
    </row>
    <row r="218" spans="1:27">
      <c r="A218" t="s">
        <v>1385</v>
      </c>
      <c r="B218" t="str">
        <f t="shared" si="3"/>
        <v>45215491</v>
      </c>
      <c r="C218">
        <v>45215491</v>
      </c>
      <c r="D218" t="s">
        <v>1943</v>
      </c>
      <c r="E218" t="s">
        <v>1445</v>
      </c>
      <c r="F218" t="s">
        <v>1947</v>
      </c>
      <c r="G218" s="299">
        <v>45762</v>
      </c>
      <c r="H218" t="s">
        <v>1389</v>
      </c>
      <c r="I218" t="s">
        <v>1390</v>
      </c>
      <c r="J218" t="s">
        <v>1391</v>
      </c>
      <c r="K218" t="s">
        <v>1447</v>
      </c>
      <c r="L218" t="s">
        <v>1393</v>
      </c>
      <c r="M218" t="s">
        <v>1394</v>
      </c>
      <c r="N218" t="s">
        <v>1395</v>
      </c>
      <c r="O218" t="s">
        <v>1396</v>
      </c>
      <c r="P218" t="s">
        <v>1397</v>
      </c>
      <c r="Q218" t="s">
        <v>1396</v>
      </c>
      <c r="R218" t="s">
        <v>1398</v>
      </c>
      <c r="S218" t="s">
        <v>1399</v>
      </c>
      <c r="T218" t="s">
        <v>1400</v>
      </c>
      <c r="U218" t="s">
        <v>1401</v>
      </c>
      <c r="V218" t="s">
        <v>1402</v>
      </c>
      <c r="W218" t="s">
        <v>1403</v>
      </c>
      <c r="X218">
        <v>1102010200738770</v>
      </c>
      <c r="Y218">
        <v>1849.5</v>
      </c>
      <c r="Z218" t="s">
        <v>1404</v>
      </c>
      <c r="AA218" s="305" t="str">
        <f>IF(H218="CONSTRUCCION CIVIL                                          ","Ok",_xlfn.XLOOKUP(B218,'CSRT STAFF'!B:B,'CSRT STAFF'!G:G,_xlfn.XLOOKUP(B218,'CSRT RCO'!B:B,'CSRT RCO'!G:G,"Revisar",0),0))</f>
        <v>Ok</v>
      </c>
    </row>
    <row r="219" spans="1:27">
      <c r="A219" t="s">
        <v>1385</v>
      </c>
      <c r="B219" t="str">
        <f t="shared" si="3"/>
        <v>42551520</v>
      </c>
      <c r="C219">
        <v>42551520</v>
      </c>
      <c r="D219" t="s">
        <v>1501</v>
      </c>
      <c r="E219" t="s">
        <v>1948</v>
      </c>
      <c r="F219" t="s">
        <v>1949</v>
      </c>
      <c r="G219" s="299">
        <v>45685</v>
      </c>
      <c r="H219" t="s">
        <v>1389</v>
      </c>
      <c r="I219" t="s">
        <v>1390</v>
      </c>
      <c r="J219" t="s">
        <v>1391</v>
      </c>
      <c r="K219" t="s">
        <v>1442</v>
      </c>
      <c r="L219" t="s">
        <v>1393</v>
      </c>
      <c r="M219" t="s">
        <v>1394</v>
      </c>
      <c r="N219" t="s">
        <v>1395</v>
      </c>
      <c r="O219" t="s">
        <v>1396</v>
      </c>
      <c r="P219" t="s">
        <v>1397</v>
      </c>
      <c r="Q219" t="s">
        <v>1396</v>
      </c>
      <c r="R219" t="s">
        <v>1398</v>
      </c>
      <c r="S219" t="s">
        <v>1399</v>
      </c>
      <c r="T219" t="s">
        <v>1400</v>
      </c>
      <c r="U219" t="s">
        <v>1401</v>
      </c>
      <c r="V219" t="s">
        <v>1402</v>
      </c>
      <c r="W219" t="s">
        <v>1403</v>
      </c>
      <c r="X219">
        <v>1105790215648360</v>
      </c>
      <c r="Y219">
        <v>2619</v>
      </c>
      <c r="Z219" t="s">
        <v>1404</v>
      </c>
      <c r="AA219" s="305" t="str">
        <f>IF(H219="CONSTRUCCION CIVIL                                          ","Ok",_xlfn.XLOOKUP(B219,'CSRT STAFF'!B:B,'CSRT STAFF'!G:G,_xlfn.XLOOKUP(B219,'CSRT RCO'!B:B,'CSRT RCO'!G:G,"Revisar",0),0))</f>
        <v>Ok</v>
      </c>
    </row>
    <row r="220" spans="1:27">
      <c r="A220" t="s">
        <v>1385</v>
      </c>
      <c r="B220" t="str">
        <f t="shared" si="3"/>
        <v>45817022</v>
      </c>
      <c r="C220">
        <v>45817022</v>
      </c>
      <c r="D220" t="s">
        <v>1501</v>
      </c>
      <c r="E220" t="s">
        <v>1950</v>
      </c>
      <c r="F220" t="s">
        <v>1951</v>
      </c>
      <c r="G220" s="299">
        <v>45918</v>
      </c>
      <c r="H220" t="s">
        <v>1389</v>
      </c>
      <c r="I220" t="s">
        <v>1390</v>
      </c>
      <c r="J220" t="s">
        <v>1391</v>
      </c>
      <c r="K220" t="s">
        <v>1447</v>
      </c>
      <c r="L220" t="s">
        <v>1952</v>
      </c>
      <c r="M220" t="s">
        <v>1394</v>
      </c>
      <c r="N220" t="s">
        <v>1395</v>
      </c>
      <c r="O220" t="s">
        <v>1396</v>
      </c>
      <c r="P220" t="s">
        <v>1397</v>
      </c>
      <c r="Q220" t="s">
        <v>1396</v>
      </c>
      <c r="R220" t="s">
        <v>1398</v>
      </c>
      <c r="S220" t="s">
        <v>1399</v>
      </c>
      <c r="T220" t="s">
        <v>1400</v>
      </c>
      <c r="U220" t="s">
        <v>1401</v>
      </c>
      <c r="V220" t="s">
        <v>1402</v>
      </c>
      <c r="W220" t="s">
        <v>1403</v>
      </c>
      <c r="X220">
        <v>1108140259797970</v>
      </c>
      <c r="Y220">
        <v>2619</v>
      </c>
      <c r="Z220" t="s">
        <v>1404</v>
      </c>
      <c r="AA220" s="305" t="str">
        <f>IF(H220="CONSTRUCCION CIVIL                                          ","Ok",_xlfn.XLOOKUP(B220,'CSRT STAFF'!B:B,'CSRT STAFF'!G:G,_xlfn.XLOOKUP(B220,'CSRT RCO'!B:B,'CSRT RCO'!G:G,"Revisar",0),0))</f>
        <v>Ok</v>
      </c>
    </row>
    <row r="221" spans="1:27">
      <c r="A221" t="s">
        <v>1385</v>
      </c>
      <c r="B221" t="str">
        <f t="shared" si="3"/>
        <v>71696065</v>
      </c>
      <c r="C221">
        <v>71696065</v>
      </c>
      <c r="D221" t="s">
        <v>1501</v>
      </c>
      <c r="E221" t="s">
        <v>1953</v>
      </c>
      <c r="F221" t="s">
        <v>1954</v>
      </c>
      <c r="G221" s="299">
        <v>45957</v>
      </c>
      <c r="H221" t="s">
        <v>1389</v>
      </c>
      <c r="I221" t="s">
        <v>1390</v>
      </c>
      <c r="J221" t="s">
        <v>1391</v>
      </c>
      <c r="K221" t="s">
        <v>1447</v>
      </c>
      <c r="L221" t="s">
        <v>1393</v>
      </c>
      <c r="M221" t="s">
        <v>1394</v>
      </c>
      <c r="N221" t="s">
        <v>1395</v>
      </c>
      <c r="O221" t="s">
        <v>1396</v>
      </c>
      <c r="P221" t="s">
        <v>1397</v>
      </c>
      <c r="Q221" t="s">
        <v>1396</v>
      </c>
      <c r="R221" t="s">
        <v>1398</v>
      </c>
      <c r="S221" t="s">
        <v>1399</v>
      </c>
      <c r="T221" t="s">
        <v>1400</v>
      </c>
      <c r="U221" t="s">
        <v>1401</v>
      </c>
      <c r="V221" t="s">
        <v>1402</v>
      </c>
      <c r="W221" t="s">
        <v>1403</v>
      </c>
      <c r="X221">
        <v>1108140283795700</v>
      </c>
      <c r="Y221">
        <v>1849.5</v>
      </c>
      <c r="Z221" t="s">
        <v>1404</v>
      </c>
      <c r="AA221" s="305" t="str">
        <f>IF(H221="CONSTRUCCION CIVIL                                          ","Ok",_xlfn.XLOOKUP(B221,'CSRT STAFF'!B:B,'CSRT STAFF'!G:G,_xlfn.XLOOKUP(B221,'CSRT RCO'!B:B,'CSRT RCO'!G:G,"Revisar",0),0))</f>
        <v>Ok</v>
      </c>
    </row>
    <row r="222" spans="1:27">
      <c r="A222" t="s">
        <v>1385</v>
      </c>
      <c r="B222" t="str">
        <f t="shared" si="3"/>
        <v>41507531</v>
      </c>
      <c r="C222">
        <v>41507531</v>
      </c>
      <c r="D222" t="s">
        <v>1501</v>
      </c>
      <c r="E222" t="s">
        <v>1955</v>
      </c>
      <c r="F222" t="s">
        <v>1956</v>
      </c>
      <c r="G222" s="299">
        <v>45840</v>
      </c>
      <c r="H222" t="s">
        <v>1389</v>
      </c>
      <c r="I222" t="s">
        <v>1390</v>
      </c>
      <c r="J222" t="s">
        <v>1391</v>
      </c>
      <c r="K222" t="s">
        <v>1447</v>
      </c>
      <c r="L222" t="s">
        <v>1393</v>
      </c>
      <c r="M222" t="s">
        <v>1394</v>
      </c>
      <c r="N222" t="s">
        <v>1395</v>
      </c>
      <c r="O222" t="s">
        <v>1396</v>
      </c>
      <c r="P222" t="s">
        <v>1397</v>
      </c>
      <c r="Q222" t="s">
        <v>1396</v>
      </c>
      <c r="R222" t="s">
        <v>1398</v>
      </c>
      <c r="S222" t="s">
        <v>1399</v>
      </c>
      <c r="T222" t="s">
        <v>1400</v>
      </c>
      <c r="U222" t="s">
        <v>1401</v>
      </c>
      <c r="V222" t="s">
        <v>1402</v>
      </c>
      <c r="W222" t="s">
        <v>1403</v>
      </c>
      <c r="X222">
        <v>1105790233569420</v>
      </c>
      <c r="Y222">
        <v>1849.5</v>
      </c>
      <c r="Z222" t="s">
        <v>1404</v>
      </c>
      <c r="AA222" s="305" t="str">
        <f>IF(H222="CONSTRUCCION CIVIL                                          ","Ok",_xlfn.XLOOKUP(B222,'CSRT STAFF'!B:B,'CSRT STAFF'!G:G,_xlfn.XLOOKUP(B222,'CSRT RCO'!B:B,'CSRT RCO'!G:G,"Revisar",0),0))</f>
        <v>Ok</v>
      </c>
    </row>
    <row r="223" spans="1:27">
      <c r="A223" t="s">
        <v>1385</v>
      </c>
      <c r="B223" t="str">
        <f t="shared" si="3"/>
        <v>40308469</v>
      </c>
      <c r="C223">
        <v>40308469</v>
      </c>
      <c r="D223" t="s">
        <v>1957</v>
      </c>
      <c r="E223" t="s">
        <v>1958</v>
      </c>
      <c r="F223" t="s">
        <v>1959</v>
      </c>
      <c r="G223" s="299">
        <v>44962</v>
      </c>
      <c r="H223" t="s">
        <v>1407</v>
      </c>
      <c r="I223" t="s">
        <v>1408</v>
      </c>
      <c r="J223" t="s">
        <v>1409</v>
      </c>
      <c r="K223" t="s">
        <v>1960</v>
      </c>
      <c r="L223" t="s">
        <v>1475</v>
      </c>
      <c r="M223" t="s">
        <v>1394</v>
      </c>
      <c r="N223" t="s">
        <v>1395</v>
      </c>
      <c r="O223" t="s">
        <v>1396</v>
      </c>
      <c r="P223" t="s">
        <v>1397</v>
      </c>
      <c r="Q223" t="s">
        <v>1396</v>
      </c>
      <c r="R223" t="s">
        <v>1398</v>
      </c>
      <c r="S223" t="s">
        <v>1399</v>
      </c>
      <c r="T223" t="s">
        <v>1411</v>
      </c>
      <c r="U223" t="s">
        <v>1401</v>
      </c>
      <c r="V223" t="s">
        <v>1412</v>
      </c>
      <c r="W223" t="s">
        <v>1403</v>
      </c>
      <c r="X223">
        <v>1108140239589310</v>
      </c>
      <c r="Y223">
        <v>4000</v>
      </c>
      <c r="Z223" t="s">
        <v>1404</v>
      </c>
      <c r="AA223" s="305">
        <f>IF(H223="CONSTRUCCION CIVIL                                          ","Ok",_xlfn.XLOOKUP(B223,'CSRT STAFF'!B:B,'CSRT STAFF'!G:G,_xlfn.XLOOKUP(B223,'CSRT RCO'!B:B,'CSRT RCO'!G:G,"Revisar",0),0))</f>
        <v>44962</v>
      </c>
    </row>
    <row r="224" spans="1:27">
      <c r="A224" t="s">
        <v>1385</v>
      </c>
      <c r="B224" t="str">
        <f t="shared" si="3"/>
        <v>71414030</v>
      </c>
      <c r="C224">
        <v>71414030</v>
      </c>
      <c r="D224" t="s">
        <v>1961</v>
      </c>
      <c r="E224" t="s">
        <v>1937</v>
      </c>
      <c r="F224" t="s">
        <v>1962</v>
      </c>
      <c r="G224" s="299">
        <v>45957</v>
      </c>
      <c r="H224" t="s">
        <v>1389</v>
      </c>
      <c r="I224" t="s">
        <v>1390</v>
      </c>
      <c r="J224" t="s">
        <v>1391</v>
      </c>
      <c r="K224" t="s">
        <v>1447</v>
      </c>
      <c r="L224" t="s">
        <v>1393</v>
      </c>
      <c r="M224" t="s">
        <v>1394</v>
      </c>
      <c r="N224" t="s">
        <v>1395</v>
      </c>
      <c r="O224" t="s">
        <v>1396</v>
      </c>
      <c r="P224" t="s">
        <v>1397</v>
      </c>
      <c r="Q224" t="s">
        <v>1396</v>
      </c>
      <c r="R224" t="s">
        <v>1398</v>
      </c>
      <c r="S224" t="s">
        <v>1399</v>
      </c>
      <c r="T224" t="s">
        <v>1400</v>
      </c>
      <c r="U224" t="s">
        <v>1401</v>
      </c>
      <c r="V224" t="s">
        <v>1402</v>
      </c>
      <c r="W224" t="s">
        <v>1403</v>
      </c>
      <c r="X224">
        <v>1108140284025430</v>
      </c>
      <c r="Y224">
        <v>1849.5</v>
      </c>
      <c r="Z224" t="s">
        <v>1404</v>
      </c>
      <c r="AA224" s="305" t="str">
        <f>IF(H224="CONSTRUCCION CIVIL                                          ","Ok",_xlfn.XLOOKUP(B224,'CSRT STAFF'!B:B,'CSRT STAFF'!G:G,_xlfn.XLOOKUP(B224,'CSRT RCO'!B:B,'CSRT RCO'!G:G,"Revisar",0),0))</f>
        <v>Ok</v>
      </c>
    </row>
    <row r="225" spans="1:27">
      <c r="A225" t="s">
        <v>1385</v>
      </c>
      <c r="B225" t="str">
        <f t="shared" si="3"/>
        <v>43221486</v>
      </c>
      <c r="C225">
        <v>43221486</v>
      </c>
      <c r="D225" t="s">
        <v>1961</v>
      </c>
      <c r="E225" t="s">
        <v>1448</v>
      </c>
      <c r="F225" t="s">
        <v>1963</v>
      </c>
      <c r="G225" s="299">
        <v>45847</v>
      </c>
      <c r="H225" t="s">
        <v>1389</v>
      </c>
      <c r="I225" t="s">
        <v>1390</v>
      </c>
      <c r="J225" t="s">
        <v>1391</v>
      </c>
      <c r="K225" t="s">
        <v>1442</v>
      </c>
      <c r="L225" t="s">
        <v>1393</v>
      </c>
      <c r="M225" t="s">
        <v>1394</v>
      </c>
      <c r="N225" t="s">
        <v>1395</v>
      </c>
      <c r="O225" t="s">
        <v>1396</v>
      </c>
      <c r="P225" t="s">
        <v>1397</v>
      </c>
      <c r="Q225" t="s">
        <v>1396</v>
      </c>
      <c r="R225" t="s">
        <v>1398</v>
      </c>
      <c r="S225" t="s">
        <v>1399</v>
      </c>
      <c r="T225" t="s">
        <v>1400</v>
      </c>
      <c r="U225" t="s">
        <v>1401</v>
      </c>
      <c r="V225" t="s">
        <v>1402</v>
      </c>
      <c r="W225" t="s">
        <v>1403</v>
      </c>
      <c r="X225">
        <v>1102840202441990</v>
      </c>
      <c r="Y225">
        <v>2619</v>
      </c>
      <c r="Z225" t="s">
        <v>1404</v>
      </c>
      <c r="AA225" s="305" t="str">
        <f>IF(H225="CONSTRUCCION CIVIL                                          ","Ok",_xlfn.XLOOKUP(B225,'CSRT STAFF'!B:B,'CSRT STAFF'!G:G,_xlfn.XLOOKUP(B225,'CSRT RCO'!B:B,'CSRT RCO'!G:G,"Revisar",0),0))</f>
        <v>Ok</v>
      </c>
    </row>
    <row r="226" spans="1:27">
      <c r="A226" t="s">
        <v>1385</v>
      </c>
      <c r="B226" t="str">
        <f t="shared" si="3"/>
        <v>46977245</v>
      </c>
      <c r="C226">
        <v>46977245</v>
      </c>
      <c r="D226" t="s">
        <v>1964</v>
      </c>
      <c r="E226" t="s">
        <v>1937</v>
      </c>
      <c r="F226" t="s">
        <v>1965</v>
      </c>
      <c r="G226" s="299">
        <v>45757</v>
      </c>
      <c r="H226" t="s">
        <v>1389</v>
      </c>
      <c r="I226" t="s">
        <v>1390</v>
      </c>
      <c r="J226" t="s">
        <v>1391</v>
      </c>
      <c r="K226" t="s">
        <v>1442</v>
      </c>
      <c r="L226" t="s">
        <v>1393</v>
      </c>
      <c r="M226" t="s">
        <v>1394</v>
      </c>
      <c r="N226" t="s">
        <v>1395</v>
      </c>
      <c r="O226" t="s">
        <v>1396</v>
      </c>
      <c r="P226" t="s">
        <v>1397</v>
      </c>
      <c r="Q226" t="s">
        <v>1396</v>
      </c>
      <c r="R226" t="s">
        <v>1398</v>
      </c>
      <c r="S226" t="s">
        <v>1399</v>
      </c>
      <c r="T226" t="s">
        <v>1400</v>
      </c>
      <c r="U226" t="s">
        <v>1401</v>
      </c>
      <c r="V226" t="s">
        <v>1402</v>
      </c>
      <c r="W226" t="s">
        <v>1403</v>
      </c>
      <c r="X226">
        <v>1108420200165940</v>
      </c>
      <c r="Y226">
        <v>2619</v>
      </c>
      <c r="Z226" t="s">
        <v>1404</v>
      </c>
      <c r="AA226" s="305" t="str">
        <f>IF(H226="CONSTRUCCION CIVIL                                          ","Ok",_xlfn.XLOOKUP(B226,'CSRT STAFF'!B:B,'CSRT STAFF'!G:G,_xlfn.XLOOKUP(B226,'CSRT RCO'!B:B,'CSRT RCO'!G:G,"Revisar",0),0))</f>
        <v>Ok</v>
      </c>
    </row>
    <row r="227" spans="1:27">
      <c r="A227" t="s">
        <v>1385</v>
      </c>
      <c r="B227" t="str">
        <f t="shared" si="3"/>
        <v>75979702</v>
      </c>
      <c r="C227">
        <v>75979702</v>
      </c>
      <c r="D227" t="s">
        <v>1966</v>
      </c>
      <c r="E227" t="s">
        <v>1967</v>
      </c>
      <c r="F227" t="s">
        <v>1968</v>
      </c>
      <c r="G227" s="299">
        <v>45903</v>
      </c>
      <c r="H227" t="s">
        <v>1389</v>
      </c>
      <c r="I227" t="s">
        <v>1390</v>
      </c>
      <c r="J227" t="s">
        <v>1391</v>
      </c>
      <c r="K227" t="s">
        <v>1430</v>
      </c>
      <c r="L227" t="s">
        <v>1494</v>
      </c>
      <c r="M227" t="s">
        <v>1394</v>
      </c>
      <c r="N227" t="s">
        <v>1395</v>
      </c>
      <c r="O227" t="s">
        <v>1396</v>
      </c>
      <c r="P227" t="s">
        <v>1397</v>
      </c>
      <c r="Q227" t="s">
        <v>1396</v>
      </c>
      <c r="R227" t="s">
        <v>1398</v>
      </c>
      <c r="S227" t="s">
        <v>1399</v>
      </c>
      <c r="T227" t="s">
        <v>1400</v>
      </c>
      <c r="U227" t="s">
        <v>1401</v>
      </c>
      <c r="V227" t="s">
        <v>1402</v>
      </c>
      <c r="W227" t="s">
        <v>1403</v>
      </c>
      <c r="X227">
        <v>1102740200700390</v>
      </c>
      <c r="Y227">
        <v>2619</v>
      </c>
      <c r="Z227" t="s">
        <v>1404</v>
      </c>
      <c r="AA227" s="305" t="str">
        <f>IF(H227="CONSTRUCCION CIVIL                                          ","Ok",_xlfn.XLOOKUP(B227,'CSRT STAFF'!B:B,'CSRT STAFF'!G:G,_xlfn.XLOOKUP(B227,'CSRT RCO'!B:B,'CSRT RCO'!G:G,"Revisar",0),0))</f>
        <v>Ok</v>
      </c>
    </row>
    <row r="228" spans="1:27">
      <c r="A228" t="s">
        <v>1385</v>
      </c>
      <c r="B228" t="str">
        <f t="shared" si="3"/>
        <v>47971443</v>
      </c>
      <c r="C228">
        <v>47971443</v>
      </c>
      <c r="D228" t="s">
        <v>1969</v>
      </c>
      <c r="E228" t="s">
        <v>1970</v>
      </c>
      <c r="F228" t="s">
        <v>1971</v>
      </c>
      <c r="G228" s="299">
        <v>45922</v>
      </c>
      <c r="H228" t="s">
        <v>1389</v>
      </c>
      <c r="I228" t="s">
        <v>1390</v>
      </c>
      <c r="J228" t="s">
        <v>1391</v>
      </c>
      <c r="K228" t="s">
        <v>1442</v>
      </c>
      <c r="L228" t="s">
        <v>1393</v>
      </c>
      <c r="M228" t="s">
        <v>1394</v>
      </c>
      <c r="N228" t="s">
        <v>1395</v>
      </c>
      <c r="O228" t="s">
        <v>1396</v>
      </c>
      <c r="P228" t="s">
        <v>1397</v>
      </c>
      <c r="Q228" t="s">
        <v>1396</v>
      </c>
      <c r="R228" t="s">
        <v>1398</v>
      </c>
      <c r="S228" t="s">
        <v>1399</v>
      </c>
      <c r="T228" t="s">
        <v>1400</v>
      </c>
      <c r="U228" t="s">
        <v>1401</v>
      </c>
      <c r="V228" t="s">
        <v>1402</v>
      </c>
      <c r="W228" t="s">
        <v>1403</v>
      </c>
      <c r="X228">
        <v>1103160200839560</v>
      </c>
      <c r="Y228">
        <v>2619</v>
      </c>
      <c r="Z228" t="s">
        <v>1404</v>
      </c>
      <c r="AA228" s="305" t="str">
        <f>IF(H228="CONSTRUCCION CIVIL                                          ","Ok",_xlfn.XLOOKUP(B228,'CSRT STAFF'!B:B,'CSRT STAFF'!G:G,_xlfn.XLOOKUP(B228,'CSRT RCO'!B:B,'CSRT RCO'!G:G,"Revisar",0),0))</f>
        <v>Ok</v>
      </c>
    </row>
    <row r="229" spans="1:27">
      <c r="A229" t="s">
        <v>1385</v>
      </c>
      <c r="B229" t="str">
        <f t="shared" si="3"/>
        <v>80616445</v>
      </c>
      <c r="C229">
        <v>80616445</v>
      </c>
      <c r="D229" t="s">
        <v>1972</v>
      </c>
      <c r="E229" t="s">
        <v>1855</v>
      </c>
      <c r="F229" t="s">
        <v>1973</v>
      </c>
      <c r="G229" s="299">
        <v>45931</v>
      </c>
      <c r="H229" t="s">
        <v>1389</v>
      </c>
      <c r="I229" t="s">
        <v>1390</v>
      </c>
      <c r="J229" t="s">
        <v>1391</v>
      </c>
      <c r="K229" t="s">
        <v>1634</v>
      </c>
      <c r="L229" t="s">
        <v>1393</v>
      </c>
      <c r="M229" t="s">
        <v>1394</v>
      </c>
      <c r="N229" t="s">
        <v>1395</v>
      </c>
      <c r="O229" t="s">
        <v>1396</v>
      </c>
      <c r="P229" t="s">
        <v>1397</v>
      </c>
      <c r="Q229" t="s">
        <v>1396</v>
      </c>
      <c r="R229" t="s">
        <v>1398</v>
      </c>
      <c r="S229" t="s">
        <v>1399</v>
      </c>
      <c r="T229" t="s">
        <v>1400</v>
      </c>
      <c r="U229" t="s">
        <v>1401</v>
      </c>
      <c r="V229" t="s">
        <v>1402</v>
      </c>
      <c r="W229" t="s">
        <v>1403</v>
      </c>
      <c r="X229">
        <v>1108140282485080</v>
      </c>
      <c r="Y229">
        <v>2619</v>
      </c>
      <c r="Z229" t="s">
        <v>1404</v>
      </c>
      <c r="AA229" s="305" t="str">
        <f>IF(H229="CONSTRUCCION CIVIL                                          ","Ok",_xlfn.XLOOKUP(B229,'CSRT STAFF'!B:B,'CSRT STAFF'!G:G,_xlfn.XLOOKUP(B229,'CSRT RCO'!B:B,'CSRT RCO'!G:G,"Revisar",0),0))</f>
        <v>Ok</v>
      </c>
    </row>
    <row r="230" spans="1:27">
      <c r="A230" t="s">
        <v>1385</v>
      </c>
      <c r="B230" t="str">
        <f t="shared" si="3"/>
        <v>10389864</v>
      </c>
      <c r="C230">
        <v>10389864</v>
      </c>
      <c r="D230" t="s">
        <v>1972</v>
      </c>
      <c r="E230" t="s">
        <v>1974</v>
      </c>
      <c r="F230" t="s">
        <v>1975</v>
      </c>
      <c r="G230" s="299">
        <v>45931</v>
      </c>
      <c r="H230" t="s">
        <v>1389</v>
      </c>
      <c r="I230" t="s">
        <v>1390</v>
      </c>
      <c r="J230" t="s">
        <v>1391</v>
      </c>
      <c r="K230" t="s">
        <v>1634</v>
      </c>
      <c r="L230" t="s">
        <v>1393</v>
      </c>
      <c r="M230" t="s">
        <v>1394</v>
      </c>
      <c r="N230" t="s">
        <v>1395</v>
      </c>
      <c r="O230" t="s">
        <v>1396</v>
      </c>
      <c r="P230" t="s">
        <v>1397</v>
      </c>
      <c r="Q230" t="s">
        <v>1396</v>
      </c>
      <c r="R230" t="s">
        <v>1398</v>
      </c>
      <c r="S230" t="s">
        <v>1399</v>
      </c>
      <c r="T230" t="s">
        <v>1400</v>
      </c>
      <c r="U230" t="s">
        <v>1401</v>
      </c>
      <c r="V230" t="s">
        <v>1402</v>
      </c>
      <c r="W230" t="s">
        <v>1403</v>
      </c>
      <c r="X230">
        <v>1108140282485860</v>
      </c>
      <c r="Y230">
        <v>2619</v>
      </c>
      <c r="Z230" t="s">
        <v>1404</v>
      </c>
      <c r="AA230" s="305" t="str">
        <f>IF(H230="CONSTRUCCION CIVIL                                          ","Ok",_xlfn.XLOOKUP(B230,'CSRT STAFF'!B:B,'CSRT STAFF'!G:G,_xlfn.XLOOKUP(B230,'CSRT RCO'!B:B,'CSRT RCO'!G:G,"Revisar",0),0))</f>
        <v>Ok</v>
      </c>
    </row>
    <row r="231" spans="1:27">
      <c r="A231" t="s">
        <v>1385</v>
      </c>
      <c r="B231" t="str">
        <f t="shared" si="3"/>
        <v>44532070</v>
      </c>
      <c r="C231">
        <v>44532070</v>
      </c>
      <c r="D231" t="s">
        <v>1976</v>
      </c>
      <c r="E231" t="s">
        <v>1977</v>
      </c>
      <c r="F231" t="s">
        <v>1465</v>
      </c>
      <c r="G231" s="299">
        <v>45908</v>
      </c>
      <c r="H231" t="s">
        <v>1389</v>
      </c>
      <c r="I231" t="s">
        <v>1390</v>
      </c>
      <c r="J231" t="s">
        <v>1391</v>
      </c>
      <c r="K231" t="s">
        <v>1442</v>
      </c>
      <c r="L231" t="s">
        <v>1393</v>
      </c>
      <c r="M231" t="s">
        <v>1394</v>
      </c>
      <c r="N231" t="s">
        <v>1395</v>
      </c>
      <c r="O231" t="s">
        <v>1396</v>
      </c>
      <c r="P231" t="s">
        <v>1397</v>
      </c>
      <c r="Q231" t="s">
        <v>1396</v>
      </c>
      <c r="R231" t="s">
        <v>1398</v>
      </c>
      <c r="S231" t="s">
        <v>1399</v>
      </c>
      <c r="T231" t="s">
        <v>1400</v>
      </c>
      <c r="U231" t="s">
        <v>1401</v>
      </c>
      <c r="V231" t="s">
        <v>1402</v>
      </c>
      <c r="W231" t="s">
        <v>1443</v>
      </c>
      <c r="X231">
        <v>2823134789040</v>
      </c>
      <c r="Y231">
        <v>2619</v>
      </c>
      <c r="Z231" t="s">
        <v>1404</v>
      </c>
      <c r="AA231" s="305" t="str">
        <f>IF(H231="CONSTRUCCION CIVIL                                          ","Ok",_xlfn.XLOOKUP(B231,'CSRT STAFF'!B:B,'CSRT STAFF'!G:G,_xlfn.XLOOKUP(B231,'CSRT RCO'!B:B,'CSRT RCO'!G:G,"Revisar",0),0))</f>
        <v>Ok</v>
      </c>
    </row>
    <row r="232" spans="1:27">
      <c r="A232" t="s">
        <v>1385</v>
      </c>
      <c r="B232" t="str">
        <f t="shared" si="3"/>
        <v>80715108</v>
      </c>
      <c r="C232">
        <v>80715108</v>
      </c>
      <c r="D232" t="s">
        <v>1445</v>
      </c>
      <c r="E232" t="s">
        <v>1978</v>
      </c>
      <c r="F232" t="s">
        <v>1979</v>
      </c>
      <c r="G232" s="299">
        <v>45916</v>
      </c>
      <c r="H232" t="s">
        <v>1389</v>
      </c>
      <c r="I232" t="s">
        <v>1390</v>
      </c>
      <c r="J232" t="s">
        <v>1391</v>
      </c>
      <c r="K232" t="s">
        <v>1417</v>
      </c>
      <c r="L232" t="s">
        <v>1393</v>
      </c>
      <c r="M232" t="s">
        <v>1394</v>
      </c>
      <c r="N232" t="s">
        <v>1395</v>
      </c>
      <c r="O232" t="s">
        <v>1396</v>
      </c>
      <c r="P232" t="s">
        <v>1397</v>
      </c>
      <c r="Q232" t="s">
        <v>1396</v>
      </c>
      <c r="R232" t="s">
        <v>1398</v>
      </c>
      <c r="S232" t="s">
        <v>1399</v>
      </c>
      <c r="T232" t="s">
        <v>1400</v>
      </c>
      <c r="U232" t="s">
        <v>1401</v>
      </c>
      <c r="V232" t="s">
        <v>1402</v>
      </c>
      <c r="W232" t="s">
        <v>1403</v>
      </c>
      <c r="X232">
        <v>1108140231015690</v>
      </c>
      <c r="Y232">
        <v>2619</v>
      </c>
      <c r="Z232" t="s">
        <v>1404</v>
      </c>
      <c r="AA232" s="305" t="str">
        <f>IF(H232="CONSTRUCCION CIVIL                                          ","Ok",_xlfn.XLOOKUP(B232,'CSRT STAFF'!B:B,'CSRT STAFF'!G:G,_xlfn.XLOOKUP(B232,'CSRT RCO'!B:B,'CSRT RCO'!G:G,"Revisar",0),0))</f>
        <v>Ok</v>
      </c>
    </row>
    <row r="233" spans="1:27">
      <c r="A233" t="s">
        <v>1385</v>
      </c>
      <c r="B233" t="str">
        <f t="shared" si="3"/>
        <v>70689003</v>
      </c>
      <c r="C233">
        <v>70689003</v>
      </c>
      <c r="D233" t="s">
        <v>1445</v>
      </c>
      <c r="E233" t="s">
        <v>1715</v>
      </c>
      <c r="F233" t="s">
        <v>1949</v>
      </c>
      <c r="G233" s="299">
        <v>45677</v>
      </c>
      <c r="H233" t="s">
        <v>1407</v>
      </c>
      <c r="I233" t="s">
        <v>1408</v>
      </c>
      <c r="J233" t="s">
        <v>1409</v>
      </c>
      <c r="K233" t="s">
        <v>1438</v>
      </c>
      <c r="L233" t="s">
        <v>1439</v>
      </c>
      <c r="M233" t="s">
        <v>1394</v>
      </c>
      <c r="N233" t="s">
        <v>1395</v>
      </c>
      <c r="O233" t="s">
        <v>1396</v>
      </c>
      <c r="P233" t="s">
        <v>1397</v>
      </c>
      <c r="Q233" t="s">
        <v>1396</v>
      </c>
      <c r="R233" t="s">
        <v>1398</v>
      </c>
      <c r="S233" t="s">
        <v>1399</v>
      </c>
      <c r="T233" t="s">
        <v>1411</v>
      </c>
      <c r="U233" t="s">
        <v>1401</v>
      </c>
      <c r="V233" t="s">
        <v>1412</v>
      </c>
      <c r="W233" t="s">
        <v>1403</v>
      </c>
      <c r="X233">
        <v>1108140268041770</v>
      </c>
      <c r="Y233">
        <v>5000</v>
      </c>
      <c r="Z233" t="s">
        <v>1404</v>
      </c>
      <c r="AA233" s="305">
        <f>IF(H233="CONSTRUCCION CIVIL                                          ","Ok",_xlfn.XLOOKUP(B233,'CSRT STAFF'!B:B,'CSRT STAFF'!G:G,_xlfn.XLOOKUP(B233,'CSRT RCO'!B:B,'CSRT RCO'!G:G,"Revisar",0),0))</f>
        <v>45677</v>
      </c>
    </row>
    <row r="234" spans="1:27">
      <c r="A234" t="s">
        <v>1385</v>
      </c>
      <c r="B234" t="str">
        <f t="shared" si="3"/>
        <v>74966858</v>
      </c>
      <c r="C234">
        <v>74966858</v>
      </c>
      <c r="D234" t="s">
        <v>1445</v>
      </c>
      <c r="E234" t="s">
        <v>5548</v>
      </c>
      <c r="F234" t="s">
        <v>5549</v>
      </c>
      <c r="G234" s="299">
        <v>46049</v>
      </c>
      <c r="H234" t="s">
        <v>1389</v>
      </c>
      <c r="I234" t="s">
        <v>1390</v>
      </c>
      <c r="J234" t="s">
        <v>1391</v>
      </c>
      <c r="K234" t="s">
        <v>1634</v>
      </c>
      <c r="L234" t="s">
        <v>1393</v>
      </c>
      <c r="M234" t="s">
        <v>1394</v>
      </c>
      <c r="N234" t="s">
        <v>1395</v>
      </c>
      <c r="O234" t="s">
        <v>1396</v>
      </c>
      <c r="P234" t="s">
        <v>1397</v>
      </c>
      <c r="Q234" t="s">
        <v>1396</v>
      </c>
      <c r="R234" t="s">
        <v>1398</v>
      </c>
      <c r="S234" t="s">
        <v>1399</v>
      </c>
      <c r="T234" t="s">
        <v>1400</v>
      </c>
      <c r="U234" t="s">
        <v>1401</v>
      </c>
      <c r="V234" t="s">
        <v>1402</v>
      </c>
      <c r="W234" t="s">
        <v>1403</v>
      </c>
      <c r="X234">
        <v>1103390200744320</v>
      </c>
      <c r="Y234">
        <v>2679</v>
      </c>
      <c r="Z234" t="s">
        <v>1404</v>
      </c>
      <c r="AA234" s="305" t="str">
        <f>IF(H234="CONSTRUCCION CIVIL                                          ","Ok",_xlfn.XLOOKUP(B234,'CSRT STAFF'!B:B,'CSRT STAFF'!G:G,_xlfn.XLOOKUP(B234,'CSRT RCO'!B:B,'CSRT RCO'!G:G,"Revisar",0),0))</f>
        <v>Ok</v>
      </c>
    </row>
    <row r="235" spans="1:27">
      <c r="A235" t="s">
        <v>1385</v>
      </c>
      <c r="B235" t="str">
        <f t="shared" si="3"/>
        <v>44441333</v>
      </c>
      <c r="C235">
        <v>44441333</v>
      </c>
      <c r="D235" t="s">
        <v>1445</v>
      </c>
      <c r="E235" t="s">
        <v>1496</v>
      </c>
      <c r="F235" t="s">
        <v>1980</v>
      </c>
      <c r="G235" s="299">
        <v>45692</v>
      </c>
      <c r="H235" t="s">
        <v>1389</v>
      </c>
      <c r="I235" t="s">
        <v>1390</v>
      </c>
      <c r="J235" t="s">
        <v>1391</v>
      </c>
      <c r="K235" t="s">
        <v>1447</v>
      </c>
      <c r="L235" t="s">
        <v>1393</v>
      </c>
      <c r="M235" t="s">
        <v>1394</v>
      </c>
      <c r="N235" t="s">
        <v>1395</v>
      </c>
      <c r="O235" t="s">
        <v>1396</v>
      </c>
      <c r="P235" t="s">
        <v>1397</v>
      </c>
      <c r="Q235" t="s">
        <v>1396</v>
      </c>
      <c r="R235" t="s">
        <v>1398</v>
      </c>
      <c r="S235" t="s">
        <v>1399</v>
      </c>
      <c r="T235" t="s">
        <v>1400</v>
      </c>
      <c r="U235" t="s">
        <v>1401</v>
      </c>
      <c r="V235" t="s">
        <v>1402</v>
      </c>
      <c r="W235" t="s">
        <v>1418</v>
      </c>
      <c r="X235">
        <v>2.2851708067710499E+17</v>
      </c>
      <c r="Y235">
        <v>1849.5</v>
      </c>
      <c r="Z235" t="s">
        <v>1404</v>
      </c>
      <c r="AA235" s="305" t="str">
        <f>IF(H235="CONSTRUCCION CIVIL                                          ","Ok",_xlfn.XLOOKUP(B235,'CSRT STAFF'!B:B,'CSRT STAFF'!G:G,_xlfn.XLOOKUP(B235,'CSRT RCO'!B:B,'CSRT RCO'!G:G,"Revisar",0),0))</f>
        <v>Ok</v>
      </c>
    </row>
    <row r="236" spans="1:27">
      <c r="A236" t="s">
        <v>1385</v>
      </c>
      <c r="B236" t="str">
        <f t="shared" si="3"/>
        <v>47134076</v>
      </c>
      <c r="C236">
        <v>47134076</v>
      </c>
      <c r="D236" t="s">
        <v>1445</v>
      </c>
      <c r="E236" t="s">
        <v>1981</v>
      </c>
      <c r="F236" t="s">
        <v>1982</v>
      </c>
      <c r="G236" s="299">
        <v>45948</v>
      </c>
      <c r="H236" t="s">
        <v>1389</v>
      </c>
      <c r="I236" t="s">
        <v>1390</v>
      </c>
      <c r="J236" t="s">
        <v>1391</v>
      </c>
      <c r="K236" t="s">
        <v>1447</v>
      </c>
      <c r="L236" t="s">
        <v>1393</v>
      </c>
      <c r="M236" t="s">
        <v>1394</v>
      </c>
      <c r="N236" t="s">
        <v>1395</v>
      </c>
      <c r="O236" t="s">
        <v>1396</v>
      </c>
      <c r="P236" t="s">
        <v>1397</v>
      </c>
      <c r="Q236" t="s">
        <v>1396</v>
      </c>
      <c r="R236" t="s">
        <v>1398</v>
      </c>
      <c r="S236" t="s">
        <v>1399</v>
      </c>
      <c r="T236" t="s">
        <v>1400</v>
      </c>
      <c r="U236" t="s">
        <v>1401</v>
      </c>
      <c r="V236" t="s">
        <v>1402</v>
      </c>
      <c r="W236" t="s">
        <v>1403</v>
      </c>
      <c r="X236">
        <v>1105790231673760</v>
      </c>
      <c r="Y236">
        <v>1849.5</v>
      </c>
      <c r="Z236" t="s">
        <v>1404</v>
      </c>
      <c r="AA236" s="305" t="str">
        <f>IF(H236="CONSTRUCCION CIVIL                                          ","Ok",_xlfn.XLOOKUP(B236,'CSRT STAFF'!B:B,'CSRT STAFF'!G:G,_xlfn.XLOOKUP(B236,'CSRT RCO'!B:B,'CSRT RCO'!G:G,"Revisar",0),0))</f>
        <v>Ok</v>
      </c>
    </row>
    <row r="237" spans="1:27">
      <c r="A237" t="s">
        <v>1385</v>
      </c>
      <c r="B237" t="str">
        <f t="shared" si="3"/>
        <v>47110375</v>
      </c>
      <c r="C237">
        <v>47110375</v>
      </c>
      <c r="D237" t="s">
        <v>1983</v>
      </c>
      <c r="E237" t="s">
        <v>1984</v>
      </c>
      <c r="F237" t="s">
        <v>1985</v>
      </c>
      <c r="G237" s="299">
        <v>45616</v>
      </c>
      <c r="H237" t="s">
        <v>1407</v>
      </c>
      <c r="I237" t="s">
        <v>1408</v>
      </c>
      <c r="J237" t="s">
        <v>1409</v>
      </c>
      <c r="K237" t="s">
        <v>1493</v>
      </c>
      <c r="L237" t="s">
        <v>1393</v>
      </c>
      <c r="M237" t="s">
        <v>1394</v>
      </c>
      <c r="N237" t="s">
        <v>1395</v>
      </c>
      <c r="O237" t="s">
        <v>1396</v>
      </c>
      <c r="P237" t="s">
        <v>1397</v>
      </c>
      <c r="Q237" t="s">
        <v>1396</v>
      </c>
      <c r="R237" t="s">
        <v>1398</v>
      </c>
      <c r="S237" t="s">
        <v>1399</v>
      </c>
      <c r="T237" t="s">
        <v>1411</v>
      </c>
      <c r="U237" t="s">
        <v>1401</v>
      </c>
      <c r="V237" t="s">
        <v>1412</v>
      </c>
      <c r="W237" t="s">
        <v>1418</v>
      </c>
      <c r="X237">
        <v>19135865205078</v>
      </c>
      <c r="Y237">
        <v>5000</v>
      </c>
      <c r="Z237" t="s">
        <v>1404</v>
      </c>
      <c r="AA237" s="305">
        <f>IF(H237="CONSTRUCCION CIVIL                                          ","Ok",_xlfn.XLOOKUP(B237,'CSRT STAFF'!B:B,'CSRT STAFF'!G:G,_xlfn.XLOOKUP(B237,'CSRT RCO'!B:B,'CSRT RCO'!G:G,"Revisar",0),0))</f>
        <v>45616</v>
      </c>
    </row>
    <row r="238" spans="1:27">
      <c r="A238" t="s">
        <v>1385</v>
      </c>
      <c r="B238" t="str">
        <f t="shared" si="3"/>
        <v>43801267</v>
      </c>
      <c r="C238">
        <v>43801267</v>
      </c>
      <c r="D238" t="s">
        <v>1983</v>
      </c>
      <c r="E238" t="s">
        <v>1984</v>
      </c>
      <c r="F238" t="s">
        <v>1986</v>
      </c>
      <c r="G238" s="299">
        <v>45610</v>
      </c>
      <c r="H238" t="s">
        <v>1407</v>
      </c>
      <c r="I238" t="s">
        <v>1408</v>
      </c>
      <c r="J238" t="s">
        <v>1409</v>
      </c>
      <c r="K238" t="s">
        <v>1493</v>
      </c>
      <c r="L238" t="s">
        <v>1393</v>
      </c>
      <c r="M238" t="s">
        <v>1394</v>
      </c>
      <c r="N238" t="s">
        <v>1395</v>
      </c>
      <c r="O238" t="s">
        <v>1396</v>
      </c>
      <c r="P238" t="s">
        <v>1397</v>
      </c>
      <c r="Q238" t="s">
        <v>1396</v>
      </c>
      <c r="R238" t="s">
        <v>1398</v>
      </c>
      <c r="S238" t="s">
        <v>1399</v>
      </c>
      <c r="T238" t="s">
        <v>1411</v>
      </c>
      <c r="U238" t="s">
        <v>1401</v>
      </c>
      <c r="V238" t="s">
        <v>1412</v>
      </c>
      <c r="W238" t="s">
        <v>1418</v>
      </c>
      <c r="X238">
        <v>19136046278080</v>
      </c>
      <c r="Y238">
        <v>5000</v>
      </c>
      <c r="Z238" t="s">
        <v>1404</v>
      </c>
      <c r="AA238" s="305">
        <f>IF(H238="CONSTRUCCION CIVIL                                          ","Ok",_xlfn.XLOOKUP(B238,'CSRT STAFF'!B:B,'CSRT STAFF'!G:G,_xlfn.XLOOKUP(B238,'CSRT RCO'!B:B,'CSRT RCO'!G:G,"Revisar",0),0))</f>
        <v>45610</v>
      </c>
    </row>
    <row r="239" spans="1:27">
      <c r="A239" t="s">
        <v>1385</v>
      </c>
      <c r="B239" t="str">
        <f t="shared" si="3"/>
        <v>45506595</v>
      </c>
      <c r="C239">
        <v>45506595</v>
      </c>
      <c r="D239" t="s">
        <v>1983</v>
      </c>
      <c r="E239" t="s">
        <v>1984</v>
      </c>
      <c r="F239" t="s">
        <v>1987</v>
      </c>
      <c r="G239" s="299">
        <v>45629</v>
      </c>
      <c r="H239" t="s">
        <v>1389</v>
      </c>
      <c r="I239" t="s">
        <v>1390</v>
      </c>
      <c r="J239" t="s">
        <v>1391</v>
      </c>
      <c r="K239" t="s">
        <v>1442</v>
      </c>
      <c r="L239" t="s">
        <v>1393</v>
      </c>
      <c r="M239" t="s">
        <v>1394</v>
      </c>
      <c r="N239" t="s">
        <v>1395</v>
      </c>
      <c r="O239" t="s">
        <v>1396</v>
      </c>
      <c r="P239" t="s">
        <v>1397</v>
      </c>
      <c r="Q239" t="s">
        <v>1396</v>
      </c>
      <c r="R239" t="s">
        <v>1398</v>
      </c>
      <c r="S239" t="s">
        <v>1399</v>
      </c>
      <c r="T239" t="s">
        <v>1400</v>
      </c>
      <c r="U239" t="s">
        <v>1401</v>
      </c>
      <c r="V239" t="s">
        <v>1402</v>
      </c>
      <c r="W239" t="s">
        <v>1403</v>
      </c>
      <c r="X239">
        <v>1109210200251610</v>
      </c>
      <c r="Y239">
        <v>2619</v>
      </c>
      <c r="Z239" t="s">
        <v>1404</v>
      </c>
      <c r="AA239" s="305" t="str">
        <f>IF(H239="CONSTRUCCION CIVIL                                          ","Ok",_xlfn.XLOOKUP(B239,'CSRT STAFF'!B:B,'CSRT STAFF'!G:G,_xlfn.XLOOKUP(B239,'CSRT RCO'!B:B,'CSRT RCO'!G:G,"Revisar",0),0))</f>
        <v>Ok</v>
      </c>
    </row>
    <row r="240" spans="1:27">
      <c r="A240" t="s">
        <v>1385</v>
      </c>
      <c r="B240" t="str">
        <f t="shared" si="3"/>
        <v>70887797</v>
      </c>
      <c r="C240">
        <v>70887797</v>
      </c>
      <c r="D240" t="s">
        <v>1988</v>
      </c>
      <c r="E240" t="s">
        <v>1989</v>
      </c>
      <c r="F240" t="s">
        <v>1990</v>
      </c>
      <c r="G240" s="299">
        <v>45627</v>
      </c>
      <c r="H240" t="s">
        <v>1407</v>
      </c>
      <c r="I240" t="s">
        <v>1408</v>
      </c>
      <c r="J240" t="s">
        <v>1409</v>
      </c>
      <c r="K240" t="s">
        <v>1438</v>
      </c>
      <c r="L240" t="s">
        <v>1439</v>
      </c>
      <c r="M240" t="s">
        <v>1394</v>
      </c>
      <c r="N240" t="s">
        <v>1395</v>
      </c>
      <c r="O240" t="s">
        <v>1396</v>
      </c>
      <c r="P240" t="s">
        <v>1397</v>
      </c>
      <c r="Q240" t="s">
        <v>1396</v>
      </c>
      <c r="R240" t="s">
        <v>1398</v>
      </c>
      <c r="S240" t="s">
        <v>1399</v>
      </c>
      <c r="T240" t="s">
        <v>1411</v>
      </c>
      <c r="U240" t="s">
        <v>1401</v>
      </c>
      <c r="V240" t="s">
        <v>1412</v>
      </c>
      <c r="W240" t="s">
        <v>1418</v>
      </c>
      <c r="X240">
        <v>28506240657060</v>
      </c>
      <c r="Y240">
        <v>3600</v>
      </c>
      <c r="Z240" t="s">
        <v>1404</v>
      </c>
      <c r="AA240" s="305">
        <f>IF(H240="CONSTRUCCION CIVIL                                          ","Ok",_xlfn.XLOOKUP(B240,'CSRT STAFF'!B:B,'CSRT STAFF'!G:G,_xlfn.XLOOKUP(B240,'CSRT RCO'!B:B,'CSRT RCO'!G:G,"Revisar",0),0))</f>
        <v>45627</v>
      </c>
    </row>
    <row r="241" spans="1:27">
      <c r="A241" t="s">
        <v>1742</v>
      </c>
      <c r="B241" t="str">
        <f t="shared" si="3"/>
        <v>007453650</v>
      </c>
      <c r="C241">
        <v>7453650</v>
      </c>
      <c r="D241" t="s">
        <v>1988</v>
      </c>
      <c r="E241" t="s">
        <v>1991</v>
      </c>
      <c r="F241" t="s">
        <v>1992</v>
      </c>
      <c r="G241" s="299">
        <v>45627</v>
      </c>
      <c r="H241" t="s">
        <v>1407</v>
      </c>
      <c r="I241" t="s">
        <v>1408</v>
      </c>
      <c r="J241" t="s">
        <v>1409</v>
      </c>
      <c r="K241" t="s">
        <v>1483</v>
      </c>
      <c r="L241" t="s">
        <v>1439</v>
      </c>
      <c r="M241" t="s">
        <v>1394</v>
      </c>
      <c r="N241" t="s">
        <v>1395</v>
      </c>
      <c r="O241" t="s">
        <v>1396</v>
      </c>
      <c r="P241" t="s">
        <v>1397</v>
      </c>
      <c r="Q241" t="s">
        <v>1396</v>
      </c>
      <c r="R241" t="s">
        <v>1788</v>
      </c>
      <c r="S241" t="s">
        <v>1399</v>
      </c>
      <c r="T241" t="s">
        <v>1411</v>
      </c>
      <c r="U241" t="s">
        <v>1401</v>
      </c>
      <c r="V241" t="s">
        <v>1412</v>
      </c>
      <c r="W241" t="s">
        <v>1418</v>
      </c>
      <c r="X241">
        <v>19397544652049</v>
      </c>
      <c r="Y241">
        <v>21870.9</v>
      </c>
      <c r="Z241" t="s">
        <v>1404</v>
      </c>
      <c r="AA241" s="305">
        <f>IF(H241="CONSTRUCCION CIVIL                                          ","Ok",_xlfn.XLOOKUP(B241,'CSRT STAFF'!B:B,'CSRT STAFF'!G:G,_xlfn.XLOOKUP(B241,'CSRT RCO'!B:B,'CSRT RCO'!G:G,"Revisar",0),0))</f>
        <v>45627</v>
      </c>
    </row>
    <row r="242" spans="1:27">
      <c r="A242" t="s">
        <v>1385</v>
      </c>
      <c r="B242" t="str">
        <f t="shared" si="3"/>
        <v>71416867</v>
      </c>
      <c r="C242">
        <v>71416867</v>
      </c>
      <c r="D242" t="s">
        <v>1993</v>
      </c>
      <c r="E242" t="s">
        <v>1748</v>
      </c>
      <c r="F242" t="s">
        <v>1994</v>
      </c>
      <c r="G242" s="299">
        <v>45820</v>
      </c>
      <c r="H242" t="s">
        <v>1389</v>
      </c>
      <c r="I242" t="s">
        <v>1390</v>
      </c>
      <c r="J242" t="s">
        <v>1391</v>
      </c>
      <c r="K242" t="s">
        <v>1417</v>
      </c>
      <c r="L242" t="s">
        <v>1393</v>
      </c>
      <c r="M242" t="s">
        <v>1394</v>
      </c>
      <c r="N242" t="s">
        <v>1395</v>
      </c>
      <c r="O242" t="s">
        <v>1396</v>
      </c>
      <c r="P242" t="s">
        <v>1397</v>
      </c>
      <c r="Q242" t="s">
        <v>1396</v>
      </c>
      <c r="R242" t="s">
        <v>1398</v>
      </c>
      <c r="S242" t="s">
        <v>1399</v>
      </c>
      <c r="T242" t="s">
        <v>1400</v>
      </c>
      <c r="U242" t="s">
        <v>1401</v>
      </c>
      <c r="V242" t="s">
        <v>1402</v>
      </c>
      <c r="W242" t="s">
        <v>1403</v>
      </c>
      <c r="X242">
        <v>1105790234680140</v>
      </c>
      <c r="Y242">
        <v>2619</v>
      </c>
      <c r="Z242" t="s">
        <v>1404</v>
      </c>
      <c r="AA242" s="305" t="str">
        <f>IF(H242="CONSTRUCCION CIVIL                                          ","Ok",_xlfn.XLOOKUP(B242,'CSRT STAFF'!B:B,'CSRT STAFF'!G:G,_xlfn.XLOOKUP(B242,'CSRT RCO'!B:B,'CSRT RCO'!G:G,"Revisar",0),0))</f>
        <v>Ok</v>
      </c>
    </row>
    <row r="243" spans="1:27">
      <c r="A243" t="s">
        <v>1385</v>
      </c>
      <c r="B243" t="str">
        <f t="shared" si="3"/>
        <v>72521430</v>
      </c>
      <c r="C243">
        <v>72521430</v>
      </c>
      <c r="D243" t="s">
        <v>1993</v>
      </c>
      <c r="E243" t="s">
        <v>1748</v>
      </c>
      <c r="F243" t="s">
        <v>1995</v>
      </c>
      <c r="G243" s="299">
        <v>45951</v>
      </c>
      <c r="H243" t="s">
        <v>1389</v>
      </c>
      <c r="I243" t="s">
        <v>1390</v>
      </c>
      <c r="J243" t="s">
        <v>1391</v>
      </c>
      <c r="K243" t="s">
        <v>1417</v>
      </c>
      <c r="L243" t="s">
        <v>1393</v>
      </c>
      <c r="M243" t="s">
        <v>1996</v>
      </c>
      <c r="N243" t="s">
        <v>1395</v>
      </c>
      <c r="O243" t="s">
        <v>1997</v>
      </c>
      <c r="P243" t="s">
        <v>1397</v>
      </c>
      <c r="Q243" t="s">
        <v>1997</v>
      </c>
      <c r="R243" t="s">
        <v>1398</v>
      </c>
      <c r="S243" t="s">
        <v>1399</v>
      </c>
      <c r="T243" t="s">
        <v>1400</v>
      </c>
      <c r="U243" t="s">
        <v>1401</v>
      </c>
      <c r="V243" t="s">
        <v>1402</v>
      </c>
      <c r="W243" t="s">
        <v>1403</v>
      </c>
      <c r="X243">
        <v>1102840100052510</v>
      </c>
      <c r="Y243">
        <v>2619</v>
      </c>
      <c r="Z243" t="s">
        <v>1404</v>
      </c>
      <c r="AA243" s="305" t="str">
        <f>IF(H243="CONSTRUCCION CIVIL                                          ","Ok",_xlfn.XLOOKUP(B243,'CSRT STAFF'!B:B,'CSRT STAFF'!G:G,_xlfn.XLOOKUP(B243,'CSRT RCO'!B:B,'CSRT RCO'!G:G,"Revisar",0),0))</f>
        <v>Ok</v>
      </c>
    </row>
    <row r="244" spans="1:27">
      <c r="A244" t="s">
        <v>1385</v>
      </c>
      <c r="B244" t="str">
        <f t="shared" si="3"/>
        <v>72525769</v>
      </c>
      <c r="C244">
        <v>72525769</v>
      </c>
      <c r="D244" t="s">
        <v>1998</v>
      </c>
      <c r="E244" t="s">
        <v>1420</v>
      </c>
      <c r="F244" t="s">
        <v>1999</v>
      </c>
      <c r="G244" s="299">
        <v>45139</v>
      </c>
      <c r="H244" t="s">
        <v>1407</v>
      </c>
      <c r="I244" t="s">
        <v>1408</v>
      </c>
      <c r="J244" t="s">
        <v>1409</v>
      </c>
      <c r="K244" t="s">
        <v>1438</v>
      </c>
      <c r="L244" t="s">
        <v>1439</v>
      </c>
      <c r="M244" t="s">
        <v>1394</v>
      </c>
      <c r="N244" t="s">
        <v>1395</v>
      </c>
      <c r="O244" t="s">
        <v>1396</v>
      </c>
      <c r="P244" t="s">
        <v>1397</v>
      </c>
      <c r="Q244" t="s">
        <v>1396</v>
      </c>
      <c r="R244" t="s">
        <v>1398</v>
      </c>
      <c r="S244" t="s">
        <v>1399</v>
      </c>
      <c r="T244" t="s">
        <v>1411</v>
      </c>
      <c r="U244" t="s">
        <v>1401</v>
      </c>
      <c r="V244" t="s">
        <v>1412</v>
      </c>
      <c r="W244" t="s">
        <v>1443</v>
      </c>
      <c r="X244">
        <v>8983377997214</v>
      </c>
      <c r="Y244">
        <v>3500</v>
      </c>
      <c r="Z244" t="s">
        <v>1404</v>
      </c>
      <c r="AA244" s="305" t="str">
        <f>IF(H244="CONSTRUCCION CIVIL                                          ","Ok",_xlfn.XLOOKUP(B244,'CSRT STAFF'!B:B,'CSRT STAFF'!G:G,_xlfn.XLOOKUP(B244,'CSRT RCO'!B:B,'CSRT RCO'!G:G,"Revisar",0),0))</f>
        <v>Revisar</v>
      </c>
    </row>
    <row r="245" spans="1:27">
      <c r="A245" t="s">
        <v>1385</v>
      </c>
      <c r="B245" t="str">
        <f t="shared" si="3"/>
        <v>23995847</v>
      </c>
      <c r="C245">
        <v>23995847</v>
      </c>
      <c r="D245" t="s">
        <v>2000</v>
      </c>
      <c r="E245" t="s">
        <v>2001</v>
      </c>
      <c r="F245" t="s">
        <v>2002</v>
      </c>
      <c r="G245" s="299">
        <v>45702</v>
      </c>
      <c r="H245" t="s">
        <v>1389</v>
      </c>
      <c r="I245" t="s">
        <v>1390</v>
      </c>
      <c r="J245" t="s">
        <v>1391</v>
      </c>
      <c r="K245" t="s">
        <v>1447</v>
      </c>
      <c r="L245" t="s">
        <v>1393</v>
      </c>
      <c r="M245" t="s">
        <v>1394</v>
      </c>
      <c r="N245" t="s">
        <v>1395</v>
      </c>
      <c r="O245" t="s">
        <v>1396</v>
      </c>
      <c r="P245" t="s">
        <v>1397</v>
      </c>
      <c r="Q245" t="s">
        <v>1396</v>
      </c>
      <c r="R245" t="s">
        <v>1398</v>
      </c>
      <c r="S245" t="s">
        <v>1399</v>
      </c>
      <c r="T245" t="s">
        <v>1400</v>
      </c>
      <c r="U245" t="s">
        <v>1401</v>
      </c>
      <c r="V245" t="s">
        <v>1402</v>
      </c>
      <c r="W245" t="s">
        <v>1403</v>
      </c>
      <c r="X245">
        <v>1108140270944070</v>
      </c>
      <c r="Y245">
        <v>1849.5</v>
      </c>
      <c r="Z245" t="s">
        <v>1404</v>
      </c>
      <c r="AA245" s="305" t="str">
        <f>IF(H245="CONSTRUCCION CIVIL                                          ","Ok",_xlfn.XLOOKUP(B245,'CSRT STAFF'!B:B,'CSRT STAFF'!G:G,_xlfn.XLOOKUP(B245,'CSRT RCO'!B:B,'CSRT RCO'!G:G,"Revisar",0),0))</f>
        <v>Ok</v>
      </c>
    </row>
    <row r="246" spans="1:27">
      <c r="A246" t="s">
        <v>1385</v>
      </c>
      <c r="B246" t="str">
        <f t="shared" si="3"/>
        <v>08851995</v>
      </c>
      <c r="C246">
        <v>8851995</v>
      </c>
      <c r="D246" t="s">
        <v>2003</v>
      </c>
      <c r="E246" t="s">
        <v>1608</v>
      </c>
      <c r="F246" t="s">
        <v>2004</v>
      </c>
      <c r="G246" s="299">
        <v>44966</v>
      </c>
      <c r="H246" t="s">
        <v>1407</v>
      </c>
      <c r="I246" t="s">
        <v>1408</v>
      </c>
      <c r="J246" t="s">
        <v>1409</v>
      </c>
      <c r="K246" t="s">
        <v>2005</v>
      </c>
      <c r="L246" t="s">
        <v>1475</v>
      </c>
      <c r="M246" t="s">
        <v>1394</v>
      </c>
      <c r="N246" t="s">
        <v>1395</v>
      </c>
      <c r="O246" t="s">
        <v>1396</v>
      </c>
      <c r="P246" t="s">
        <v>1397</v>
      </c>
      <c r="Q246" t="s">
        <v>1396</v>
      </c>
      <c r="R246" t="s">
        <v>1398</v>
      </c>
      <c r="S246" t="s">
        <v>1399</v>
      </c>
      <c r="T246" t="s">
        <v>1411</v>
      </c>
      <c r="U246" t="s">
        <v>1401</v>
      </c>
      <c r="V246" t="s">
        <v>1412</v>
      </c>
      <c r="W246" t="s">
        <v>1403</v>
      </c>
      <c r="X246">
        <v>1101290200418280</v>
      </c>
      <c r="Y246">
        <v>6000</v>
      </c>
      <c r="Z246" t="s">
        <v>1404</v>
      </c>
      <c r="AA246" s="305">
        <f>IF(H246="CONSTRUCCION CIVIL                                          ","Ok",_xlfn.XLOOKUP(B246,'CSRT STAFF'!B:B,'CSRT STAFF'!G:G,_xlfn.XLOOKUP(B246,'CSRT RCO'!B:B,'CSRT RCO'!G:G,"Revisar",0),0))</f>
        <v>44966</v>
      </c>
    </row>
    <row r="247" spans="1:27">
      <c r="A247" t="s">
        <v>1385</v>
      </c>
      <c r="B247" t="str">
        <f t="shared" si="3"/>
        <v>40228885</v>
      </c>
      <c r="C247">
        <v>40228885</v>
      </c>
      <c r="D247" t="s">
        <v>1654</v>
      </c>
      <c r="E247" t="s">
        <v>1829</v>
      </c>
      <c r="F247" t="s">
        <v>2006</v>
      </c>
      <c r="G247" s="299">
        <v>45619</v>
      </c>
      <c r="H247" t="s">
        <v>1389</v>
      </c>
      <c r="I247" t="s">
        <v>1390</v>
      </c>
      <c r="J247" t="s">
        <v>1391</v>
      </c>
      <c r="K247" t="s">
        <v>1447</v>
      </c>
      <c r="L247" t="s">
        <v>1393</v>
      </c>
      <c r="M247" t="s">
        <v>1394</v>
      </c>
      <c r="N247" t="s">
        <v>1395</v>
      </c>
      <c r="O247" t="s">
        <v>1396</v>
      </c>
      <c r="P247" t="s">
        <v>1397</v>
      </c>
      <c r="Q247" t="s">
        <v>1396</v>
      </c>
      <c r="R247" t="s">
        <v>1398</v>
      </c>
      <c r="S247" t="s">
        <v>1399</v>
      </c>
      <c r="T247" t="s">
        <v>1400</v>
      </c>
      <c r="U247" t="s">
        <v>1401</v>
      </c>
      <c r="V247" t="s">
        <v>1402</v>
      </c>
      <c r="W247" t="s">
        <v>1418</v>
      </c>
      <c r="X247">
        <v>28501729823061</v>
      </c>
      <c r="Y247">
        <v>1849.5</v>
      </c>
      <c r="Z247" t="s">
        <v>1404</v>
      </c>
      <c r="AA247" s="305" t="str">
        <f>IF(H247="CONSTRUCCION CIVIL                                          ","Ok",_xlfn.XLOOKUP(B247,'CSRT STAFF'!B:B,'CSRT STAFF'!G:G,_xlfn.XLOOKUP(B247,'CSRT RCO'!B:B,'CSRT RCO'!G:G,"Revisar",0),0))</f>
        <v>Ok</v>
      </c>
    </row>
    <row r="248" spans="1:27">
      <c r="A248" t="s">
        <v>1385</v>
      </c>
      <c r="B248" t="str">
        <f t="shared" si="3"/>
        <v>74754616</v>
      </c>
      <c r="C248">
        <v>74754616</v>
      </c>
      <c r="D248" t="s">
        <v>2007</v>
      </c>
      <c r="E248" t="s">
        <v>2008</v>
      </c>
      <c r="F248" t="s">
        <v>2009</v>
      </c>
      <c r="G248" s="299">
        <v>46003</v>
      </c>
      <c r="H248" t="s">
        <v>1389</v>
      </c>
      <c r="I248" t="s">
        <v>1390</v>
      </c>
      <c r="J248" t="s">
        <v>1391</v>
      </c>
      <c r="K248" t="s">
        <v>1426</v>
      </c>
      <c r="L248" t="s">
        <v>1393</v>
      </c>
      <c r="M248" t="s">
        <v>1394</v>
      </c>
      <c r="N248" t="s">
        <v>1395</v>
      </c>
      <c r="O248" t="s">
        <v>1396</v>
      </c>
      <c r="P248" t="s">
        <v>1397</v>
      </c>
      <c r="Q248" t="s">
        <v>1396</v>
      </c>
      <c r="R248" t="s">
        <v>1398</v>
      </c>
      <c r="S248" t="s">
        <v>1399</v>
      </c>
      <c r="T248" t="s">
        <v>1400</v>
      </c>
      <c r="U248" t="s">
        <v>1401</v>
      </c>
      <c r="V248" t="s">
        <v>1402</v>
      </c>
      <c r="W248" t="s">
        <v>1403</v>
      </c>
      <c r="X248">
        <v>1105790235522070</v>
      </c>
      <c r="Y248">
        <v>2055</v>
      </c>
      <c r="Z248" t="s">
        <v>1404</v>
      </c>
      <c r="AA248" s="305" t="str">
        <f>IF(H248="CONSTRUCCION CIVIL                                          ","Ok",_xlfn.XLOOKUP(B248,'CSRT STAFF'!B:B,'CSRT STAFF'!G:G,_xlfn.XLOOKUP(B248,'CSRT RCO'!B:B,'CSRT RCO'!G:G,"Revisar",0),0))</f>
        <v>Ok</v>
      </c>
    </row>
    <row r="249" spans="1:27">
      <c r="A249" t="s">
        <v>1385</v>
      </c>
      <c r="B249" t="str">
        <f t="shared" si="3"/>
        <v>46907409</v>
      </c>
      <c r="C249">
        <v>46907409</v>
      </c>
      <c r="D249" t="s">
        <v>2007</v>
      </c>
      <c r="E249" t="s">
        <v>1732</v>
      </c>
      <c r="F249" t="s">
        <v>1446</v>
      </c>
      <c r="G249" s="299">
        <v>45619</v>
      </c>
      <c r="H249" t="s">
        <v>1389</v>
      </c>
      <c r="I249" t="s">
        <v>1390</v>
      </c>
      <c r="J249" t="s">
        <v>1391</v>
      </c>
      <c r="K249" t="s">
        <v>1442</v>
      </c>
      <c r="L249" t="s">
        <v>1393</v>
      </c>
      <c r="M249" t="s">
        <v>1394</v>
      </c>
      <c r="N249" t="s">
        <v>1395</v>
      </c>
      <c r="O249" t="s">
        <v>1396</v>
      </c>
      <c r="P249" t="s">
        <v>1397</v>
      </c>
      <c r="Q249" t="s">
        <v>1396</v>
      </c>
      <c r="R249" t="s">
        <v>1398</v>
      </c>
      <c r="S249" t="s">
        <v>1399</v>
      </c>
      <c r="T249" t="s">
        <v>1400</v>
      </c>
      <c r="U249" t="s">
        <v>1401</v>
      </c>
      <c r="V249" t="s">
        <v>1402</v>
      </c>
      <c r="W249" t="s">
        <v>1418</v>
      </c>
      <c r="X249">
        <v>19138259942004</v>
      </c>
      <c r="Y249">
        <v>2619</v>
      </c>
      <c r="Z249" t="s">
        <v>1404</v>
      </c>
      <c r="AA249" s="305" t="str">
        <f>IF(H249="CONSTRUCCION CIVIL                                          ","Ok",_xlfn.XLOOKUP(B249,'CSRT STAFF'!B:B,'CSRT STAFF'!G:G,_xlfn.XLOOKUP(B249,'CSRT RCO'!B:B,'CSRT RCO'!G:G,"Revisar",0),0))</f>
        <v>Ok</v>
      </c>
    </row>
    <row r="250" spans="1:27">
      <c r="A250" t="s">
        <v>1385</v>
      </c>
      <c r="B250" t="str">
        <f t="shared" si="3"/>
        <v>43182299</v>
      </c>
      <c r="C250">
        <v>43182299</v>
      </c>
      <c r="D250" t="s">
        <v>2007</v>
      </c>
      <c r="E250" t="s">
        <v>2010</v>
      </c>
      <c r="F250" t="s">
        <v>1956</v>
      </c>
      <c r="G250" s="299">
        <v>45733</v>
      </c>
      <c r="H250" t="s">
        <v>1389</v>
      </c>
      <c r="I250" t="s">
        <v>1390</v>
      </c>
      <c r="J250" t="s">
        <v>1391</v>
      </c>
      <c r="K250" t="s">
        <v>2011</v>
      </c>
      <c r="L250" t="s">
        <v>1393</v>
      </c>
      <c r="M250" t="s">
        <v>1394</v>
      </c>
      <c r="N250" t="s">
        <v>1395</v>
      </c>
      <c r="O250" t="s">
        <v>1396</v>
      </c>
      <c r="P250" t="s">
        <v>1397</v>
      </c>
      <c r="Q250" t="s">
        <v>1396</v>
      </c>
      <c r="R250" t="s">
        <v>1398</v>
      </c>
      <c r="S250" t="s">
        <v>1399</v>
      </c>
      <c r="T250" t="s">
        <v>1400</v>
      </c>
      <c r="U250" t="s">
        <v>1401</v>
      </c>
      <c r="V250" t="s">
        <v>1402</v>
      </c>
      <c r="W250" t="s">
        <v>1403</v>
      </c>
      <c r="X250">
        <v>1108140272367420</v>
      </c>
      <c r="Y250">
        <v>2619</v>
      </c>
      <c r="Z250" t="s">
        <v>1404</v>
      </c>
      <c r="AA250" s="305" t="str">
        <f>IF(H250="CONSTRUCCION CIVIL                                          ","Ok",_xlfn.XLOOKUP(B250,'CSRT STAFF'!B:B,'CSRT STAFF'!G:G,_xlfn.XLOOKUP(B250,'CSRT RCO'!B:B,'CSRT RCO'!G:G,"Revisar",0),0))</f>
        <v>Ok</v>
      </c>
    </row>
    <row r="251" spans="1:27">
      <c r="A251" t="s">
        <v>1385</v>
      </c>
      <c r="B251" t="str">
        <f t="shared" si="3"/>
        <v>47170730</v>
      </c>
      <c r="C251">
        <v>47170730</v>
      </c>
      <c r="D251" t="s">
        <v>2007</v>
      </c>
      <c r="E251" t="s">
        <v>2012</v>
      </c>
      <c r="F251" t="s">
        <v>2013</v>
      </c>
      <c r="G251" s="299">
        <v>45967</v>
      </c>
      <c r="H251" t="s">
        <v>1389</v>
      </c>
      <c r="I251" t="s">
        <v>1390</v>
      </c>
      <c r="J251" t="s">
        <v>1391</v>
      </c>
      <c r="K251" t="s">
        <v>1430</v>
      </c>
      <c r="L251" t="s">
        <v>1393</v>
      </c>
      <c r="M251" t="s">
        <v>1394</v>
      </c>
      <c r="N251" t="s">
        <v>1395</v>
      </c>
      <c r="O251" t="s">
        <v>1396</v>
      </c>
      <c r="P251" t="s">
        <v>1397</v>
      </c>
      <c r="Q251" t="s">
        <v>1396</v>
      </c>
      <c r="R251" t="s">
        <v>1398</v>
      </c>
      <c r="S251" t="s">
        <v>1399</v>
      </c>
      <c r="T251" t="s">
        <v>1400</v>
      </c>
      <c r="U251" t="s">
        <v>1401</v>
      </c>
      <c r="V251" t="s">
        <v>1402</v>
      </c>
      <c r="W251" t="s">
        <v>1418</v>
      </c>
      <c r="X251">
        <v>30502088077055</v>
      </c>
      <c r="Y251">
        <v>2619</v>
      </c>
      <c r="Z251" t="s">
        <v>1404</v>
      </c>
      <c r="AA251" s="305" t="str">
        <f>IF(H251="CONSTRUCCION CIVIL                                          ","Ok",_xlfn.XLOOKUP(B251,'CSRT STAFF'!B:B,'CSRT STAFF'!G:G,_xlfn.XLOOKUP(B251,'CSRT RCO'!B:B,'CSRT RCO'!G:G,"Revisar",0),0))</f>
        <v>Ok</v>
      </c>
    </row>
    <row r="252" spans="1:27">
      <c r="A252" t="s">
        <v>1385</v>
      </c>
      <c r="B252" t="str">
        <f t="shared" si="3"/>
        <v>80555272</v>
      </c>
      <c r="C252">
        <v>80555272</v>
      </c>
      <c r="D252" t="s">
        <v>2014</v>
      </c>
      <c r="E252" t="s">
        <v>2015</v>
      </c>
      <c r="F252" t="s">
        <v>2016</v>
      </c>
      <c r="G252" s="299">
        <v>46038</v>
      </c>
      <c r="H252" t="s">
        <v>1389</v>
      </c>
      <c r="I252" t="s">
        <v>1390</v>
      </c>
      <c r="J252" t="s">
        <v>1391</v>
      </c>
      <c r="K252" t="s">
        <v>1417</v>
      </c>
      <c r="L252" t="s">
        <v>1393</v>
      </c>
      <c r="M252" t="s">
        <v>1394</v>
      </c>
      <c r="N252" t="s">
        <v>1395</v>
      </c>
      <c r="O252" t="s">
        <v>1396</v>
      </c>
      <c r="P252" t="s">
        <v>1397</v>
      </c>
      <c r="Q252" t="s">
        <v>1396</v>
      </c>
      <c r="R252" t="s">
        <v>1398</v>
      </c>
      <c r="S252" t="s">
        <v>1399</v>
      </c>
      <c r="T252" t="s">
        <v>1400</v>
      </c>
      <c r="U252" t="s">
        <v>1401</v>
      </c>
      <c r="V252" t="s">
        <v>1402</v>
      </c>
      <c r="W252" t="s">
        <v>1403</v>
      </c>
      <c r="X252">
        <v>1108140276752100</v>
      </c>
      <c r="Y252">
        <v>2092.5</v>
      </c>
      <c r="Z252" t="s">
        <v>1404</v>
      </c>
      <c r="AA252" s="305" t="str">
        <f>IF(H252="CONSTRUCCION CIVIL                                          ","Ok",_xlfn.XLOOKUP(B252,'CSRT STAFF'!B:B,'CSRT STAFF'!G:G,_xlfn.XLOOKUP(B252,'CSRT RCO'!B:B,'CSRT RCO'!G:G,"Revisar",0),0))</f>
        <v>Ok</v>
      </c>
    </row>
    <row r="253" spans="1:27">
      <c r="A253" t="s">
        <v>1385</v>
      </c>
      <c r="B253" t="str">
        <f t="shared" si="3"/>
        <v>71193875</v>
      </c>
      <c r="C253">
        <v>71193875</v>
      </c>
      <c r="D253" t="s">
        <v>1715</v>
      </c>
      <c r="E253" t="s">
        <v>1961</v>
      </c>
      <c r="F253" t="s">
        <v>2017</v>
      </c>
      <c r="G253" s="299">
        <v>45819</v>
      </c>
      <c r="H253" t="s">
        <v>1389</v>
      </c>
      <c r="I253" t="s">
        <v>1390</v>
      </c>
      <c r="J253" t="s">
        <v>1391</v>
      </c>
      <c r="K253" t="s">
        <v>1417</v>
      </c>
      <c r="L253" t="s">
        <v>1393</v>
      </c>
      <c r="M253" t="s">
        <v>1394</v>
      </c>
      <c r="N253" t="s">
        <v>1395</v>
      </c>
      <c r="O253" t="s">
        <v>1396</v>
      </c>
      <c r="P253" t="s">
        <v>1397</v>
      </c>
      <c r="Q253" t="s">
        <v>1396</v>
      </c>
      <c r="R253" t="s">
        <v>1398</v>
      </c>
      <c r="S253" t="s">
        <v>1399</v>
      </c>
      <c r="T253" t="s">
        <v>1400</v>
      </c>
      <c r="U253" t="s">
        <v>1401</v>
      </c>
      <c r="V253" t="s">
        <v>1402</v>
      </c>
      <c r="W253" t="s">
        <v>1403</v>
      </c>
      <c r="X253">
        <v>1108140277056540</v>
      </c>
      <c r="Y253">
        <v>2619</v>
      </c>
      <c r="Z253" t="s">
        <v>1404</v>
      </c>
      <c r="AA253" s="305" t="str">
        <f>IF(H253="CONSTRUCCION CIVIL                                          ","Ok",_xlfn.XLOOKUP(B253,'CSRT STAFF'!B:B,'CSRT STAFF'!G:G,_xlfn.XLOOKUP(B253,'CSRT RCO'!B:B,'CSRT RCO'!G:G,"Revisar",0),0))</f>
        <v>Ok</v>
      </c>
    </row>
    <row r="254" spans="1:27">
      <c r="A254" t="s">
        <v>1385</v>
      </c>
      <c r="B254" t="str">
        <f t="shared" si="3"/>
        <v>73666102</v>
      </c>
      <c r="C254">
        <v>73666102</v>
      </c>
      <c r="D254" t="s">
        <v>1715</v>
      </c>
      <c r="E254" t="s">
        <v>1715</v>
      </c>
      <c r="F254" t="s">
        <v>5550</v>
      </c>
      <c r="G254" s="299">
        <v>46049</v>
      </c>
      <c r="H254" t="s">
        <v>1389</v>
      </c>
      <c r="I254" t="s">
        <v>1390</v>
      </c>
      <c r="J254" t="s">
        <v>1391</v>
      </c>
      <c r="K254" t="s">
        <v>1489</v>
      </c>
      <c r="L254" t="s">
        <v>1393</v>
      </c>
      <c r="M254" t="s">
        <v>1394</v>
      </c>
      <c r="N254" t="s">
        <v>1395</v>
      </c>
      <c r="O254" t="s">
        <v>1396</v>
      </c>
      <c r="P254" t="s">
        <v>1397</v>
      </c>
      <c r="Q254" t="s">
        <v>1396</v>
      </c>
      <c r="R254" t="s">
        <v>1398</v>
      </c>
      <c r="S254" t="s">
        <v>1399</v>
      </c>
      <c r="T254" t="s">
        <v>1400</v>
      </c>
      <c r="U254" t="s">
        <v>1401</v>
      </c>
      <c r="V254" t="s">
        <v>1402</v>
      </c>
      <c r="W254" t="s">
        <v>1403</v>
      </c>
      <c r="X254">
        <v>1103390200915900</v>
      </c>
      <c r="Y254">
        <v>2679</v>
      </c>
      <c r="Z254" t="s">
        <v>1404</v>
      </c>
      <c r="AA254" s="305" t="str">
        <f>IF(H254="CONSTRUCCION CIVIL                                          ","Ok",_xlfn.XLOOKUP(B254,'CSRT STAFF'!B:B,'CSRT STAFF'!G:G,_xlfn.XLOOKUP(B254,'CSRT RCO'!B:B,'CSRT RCO'!G:G,"Revisar",0),0))</f>
        <v>Ok</v>
      </c>
    </row>
    <row r="255" spans="1:27">
      <c r="A255" t="s">
        <v>1385</v>
      </c>
      <c r="B255" t="str">
        <f t="shared" si="3"/>
        <v>70922215</v>
      </c>
      <c r="C255">
        <v>70922215</v>
      </c>
      <c r="D255" t="s">
        <v>1715</v>
      </c>
      <c r="E255" t="s">
        <v>5551</v>
      </c>
      <c r="F255" t="s">
        <v>5552</v>
      </c>
      <c r="G255" s="299">
        <v>46046</v>
      </c>
      <c r="H255" t="s">
        <v>1389</v>
      </c>
      <c r="I255" t="s">
        <v>1390</v>
      </c>
      <c r="J255" t="s">
        <v>1391</v>
      </c>
      <c r="K255" t="s">
        <v>1489</v>
      </c>
      <c r="L255" t="s">
        <v>1393</v>
      </c>
      <c r="M255" t="s">
        <v>1394</v>
      </c>
      <c r="N255" t="s">
        <v>1395</v>
      </c>
      <c r="O255" t="s">
        <v>1396</v>
      </c>
      <c r="P255" t="s">
        <v>1397</v>
      </c>
      <c r="Q255" t="s">
        <v>1396</v>
      </c>
      <c r="R255" t="s">
        <v>1398</v>
      </c>
      <c r="S255" t="s">
        <v>1399</v>
      </c>
      <c r="T255" t="s">
        <v>1400</v>
      </c>
      <c r="U255" t="s">
        <v>1401</v>
      </c>
      <c r="V255" t="s">
        <v>1402</v>
      </c>
      <c r="W255" t="s">
        <v>1403</v>
      </c>
      <c r="X255">
        <v>1108140289293320</v>
      </c>
      <c r="Y255">
        <v>2092.5</v>
      </c>
      <c r="Z255" t="s">
        <v>1404</v>
      </c>
      <c r="AA255" s="305" t="str">
        <f>IF(H255="CONSTRUCCION CIVIL                                          ","Ok",_xlfn.XLOOKUP(B255,'CSRT STAFF'!B:B,'CSRT STAFF'!G:G,_xlfn.XLOOKUP(B255,'CSRT RCO'!B:B,'CSRT RCO'!G:G,"Revisar",0),0))</f>
        <v>Ok</v>
      </c>
    </row>
    <row r="256" spans="1:27">
      <c r="A256" t="s">
        <v>1385</v>
      </c>
      <c r="B256" t="str">
        <f t="shared" si="3"/>
        <v>72268347</v>
      </c>
      <c r="C256">
        <v>72268347</v>
      </c>
      <c r="D256" t="s">
        <v>1715</v>
      </c>
      <c r="E256" t="s">
        <v>1581</v>
      </c>
      <c r="F256" t="s">
        <v>2018</v>
      </c>
      <c r="G256" s="299">
        <v>45972</v>
      </c>
      <c r="H256" t="s">
        <v>1407</v>
      </c>
      <c r="I256" t="s">
        <v>1408</v>
      </c>
      <c r="J256" t="s">
        <v>1409</v>
      </c>
      <c r="K256" t="s">
        <v>2019</v>
      </c>
      <c r="L256" t="s">
        <v>1536</v>
      </c>
      <c r="M256" t="s">
        <v>1394</v>
      </c>
      <c r="N256" t="s">
        <v>1395</v>
      </c>
      <c r="O256" t="s">
        <v>1396</v>
      </c>
      <c r="P256" t="s">
        <v>1397</v>
      </c>
      <c r="Q256" t="s">
        <v>1396</v>
      </c>
      <c r="R256" t="s">
        <v>1398</v>
      </c>
      <c r="S256" t="s">
        <v>1399</v>
      </c>
      <c r="T256" t="s">
        <v>1411</v>
      </c>
      <c r="U256" t="s">
        <v>1401</v>
      </c>
      <c r="V256" t="s">
        <v>1412</v>
      </c>
      <c r="W256" t="s">
        <v>1443</v>
      </c>
      <c r="X256">
        <v>8213390461363</v>
      </c>
      <c r="Y256">
        <v>3500</v>
      </c>
      <c r="Z256" t="s">
        <v>1404</v>
      </c>
      <c r="AA256" s="305">
        <f>IF(H256="CONSTRUCCION CIVIL                                          ","Ok",_xlfn.XLOOKUP(B256,'CSRT STAFF'!B:B,'CSRT STAFF'!G:G,_xlfn.XLOOKUP(B256,'CSRT RCO'!B:B,'CSRT RCO'!G:G,"Revisar",0),0))</f>
        <v>45972</v>
      </c>
    </row>
    <row r="257" spans="1:27">
      <c r="A257" t="s">
        <v>1385</v>
      </c>
      <c r="B257" t="str">
        <f t="shared" si="3"/>
        <v>42357532</v>
      </c>
      <c r="C257">
        <v>42357532</v>
      </c>
      <c r="D257" t="s">
        <v>2020</v>
      </c>
      <c r="E257" t="s">
        <v>1487</v>
      </c>
      <c r="F257" t="s">
        <v>2021</v>
      </c>
      <c r="G257" s="299">
        <v>45958</v>
      </c>
      <c r="H257" t="s">
        <v>1389</v>
      </c>
      <c r="I257" t="s">
        <v>1390</v>
      </c>
      <c r="J257" t="s">
        <v>1391</v>
      </c>
      <c r="K257" t="s">
        <v>1551</v>
      </c>
      <c r="L257" t="s">
        <v>1393</v>
      </c>
      <c r="M257" t="s">
        <v>1394</v>
      </c>
      <c r="N257" t="s">
        <v>1395</v>
      </c>
      <c r="O257" t="s">
        <v>1396</v>
      </c>
      <c r="P257" t="s">
        <v>1397</v>
      </c>
      <c r="Q257" t="s">
        <v>1396</v>
      </c>
      <c r="R257" t="s">
        <v>1398</v>
      </c>
      <c r="S257" t="s">
        <v>1399</v>
      </c>
      <c r="T257" t="s">
        <v>1400</v>
      </c>
      <c r="U257" t="s">
        <v>1401</v>
      </c>
      <c r="V257" t="s">
        <v>1402</v>
      </c>
      <c r="W257" t="s">
        <v>1403</v>
      </c>
      <c r="X257">
        <v>1100830200340690</v>
      </c>
      <c r="Y257">
        <v>2619</v>
      </c>
      <c r="Z257" t="s">
        <v>1404</v>
      </c>
      <c r="AA257" s="305" t="str">
        <f>IF(H257="CONSTRUCCION CIVIL                                          ","Ok",_xlfn.XLOOKUP(B257,'CSRT STAFF'!B:B,'CSRT STAFF'!G:G,_xlfn.XLOOKUP(B257,'CSRT RCO'!B:B,'CSRT RCO'!G:G,"Revisar",0),0))</f>
        <v>Ok</v>
      </c>
    </row>
    <row r="258" spans="1:27">
      <c r="A258" t="s">
        <v>1385</v>
      </c>
      <c r="B258" t="str">
        <f t="shared" si="3"/>
        <v>47544426</v>
      </c>
      <c r="C258">
        <v>47544426</v>
      </c>
      <c r="D258" t="s">
        <v>2022</v>
      </c>
      <c r="E258" t="s">
        <v>1824</v>
      </c>
      <c r="F258" t="s">
        <v>2023</v>
      </c>
      <c r="G258" s="299">
        <v>45627</v>
      </c>
      <c r="H258" t="s">
        <v>1407</v>
      </c>
      <c r="I258" t="s">
        <v>1408</v>
      </c>
      <c r="J258" t="s">
        <v>1409</v>
      </c>
      <c r="K258" t="s">
        <v>1610</v>
      </c>
      <c r="L258" t="s">
        <v>1439</v>
      </c>
      <c r="M258" t="s">
        <v>1394</v>
      </c>
      <c r="N258" t="s">
        <v>1395</v>
      </c>
      <c r="O258" t="s">
        <v>1396</v>
      </c>
      <c r="P258" t="s">
        <v>1397</v>
      </c>
      <c r="Q258" t="s">
        <v>1396</v>
      </c>
      <c r="R258" t="s">
        <v>1398</v>
      </c>
      <c r="S258" t="s">
        <v>1399</v>
      </c>
      <c r="T258" t="s">
        <v>1411</v>
      </c>
      <c r="U258" t="s">
        <v>1401</v>
      </c>
      <c r="V258" t="s">
        <v>1412</v>
      </c>
      <c r="W258" t="s">
        <v>1418</v>
      </c>
      <c r="X258">
        <v>57090900514054</v>
      </c>
      <c r="Y258">
        <v>5567</v>
      </c>
      <c r="Z258" t="s">
        <v>1404</v>
      </c>
      <c r="AA258" s="305" t="str">
        <f>IF(H258="CONSTRUCCION CIVIL                                          ","Ok",_xlfn.XLOOKUP(B258,'CSRT STAFF'!B:B,'CSRT STAFF'!G:G,_xlfn.XLOOKUP(B258,'CSRT RCO'!B:B,'CSRT RCO'!G:G,"Revisar",0),0))</f>
        <v>Revisar</v>
      </c>
    </row>
    <row r="259" spans="1:27">
      <c r="A259" t="s">
        <v>1385</v>
      </c>
      <c r="B259" t="str">
        <f t="shared" ref="B259:B322" si="4">IF(A259="L.E / DNI         ",TEXT(C259,"00000000"),TEXT(C259,"000000000"))</f>
        <v>47281542</v>
      </c>
      <c r="C259">
        <v>47281542</v>
      </c>
      <c r="D259" t="s">
        <v>1891</v>
      </c>
      <c r="E259" t="s">
        <v>1748</v>
      </c>
      <c r="F259" t="s">
        <v>2024</v>
      </c>
      <c r="G259" s="299">
        <v>45931</v>
      </c>
      <c r="H259" t="s">
        <v>1407</v>
      </c>
      <c r="I259" t="s">
        <v>1408</v>
      </c>
      <c r="J259" t="s">
        <v>1409</v>
      </c>
      <c r="K259" t="s">
        <v>1610</v>
      </c>
      <c r="L259" t="s">
        <v>1439</v>
      </c>
      <c r="M259" t="s">
        <v>1394</v>
      </c>
      <c r="N259" t="s">
        <v>1395</v>
      </c>
      <c r="O259" t="s">
        <v>1396</v>
      </c>
      <c r="P259" t="s">
        <v>1397</v>
      </c>
      <c r="Q259" t="s">
        <v>1396</v>
      </c>
      <c r="R259" t="s">
        <v>1398</v>
      </c>
      <c r="S259" t="s">
        <v>1399</v>
      </c>
      <c r="T259" t="s">
        <v>1411</v>
      </c>
      <c r="U259" t="s">
        <v>1401</v>
      </c>
      <c r="V259" t="s">
        <v>1412</v>
      </c>
      <c r="W259" t="s">
        <v>1403</v>
      </c>
      <c r="X259">
        <v>1108140282582490</v>
      </c>
      <c r="Y259">
        <v>9000</v>
      </c>
      <c r="Z259" t="s">
        <v>1404</v>
      </c>
      <c r="AA259" s="305">
        <f>IF(H259="CONSTRUCCION CIVIL                                          ","Ok",_xlfn.XLOOKUP(B259,'CSRT STAFF'!B:B,'CSRT STAFF'!G:G,_xlfn.XLOOKUP(B259,'CSRT RCO'!B:B,'CSRT RCO'!G:G,"Revisar",0),0))</f>
        <v>45931</v>
      </c>
    </row>
    <row r="260" spans="1:27">
      <c r="A260" t="s">
        <v>1385</v>
      </c>
      <c r="B260" t="str">
        <f t="shared" si="4"/>
        <v>48632844</v>
      </c>
      <c r="C260">
        <v>48632844</v>
      </c>
      <c r="D260" t="s">
        <v>2025</v>
      </c>
      <c r="E260" t="s">
        <v>1480</v>
      </c>
      <c r="F260" t="s">
        <v>2026</v>
      </c>
      <c r="G260" s="299">
        <v>45994</v>
      </c>
      <c r="H260" t="s">
        <v>1407</v>
      </c>
      <c r="I260" t="s">
        <v>1408</v>
      </c>
      <c r="J260" t="s">
        <v>1409</v>
      </c>
      <c r="K260" t="s">
        <v>1610</v>
      </c>
      <c r="L260" t="s">
        <v>1393</v>
      </c>
      <c r="M260" t="s">
        <v>1394</v>
      </c>
      <c r="N260" t="s">
        <v>1395</v>
      </c>
      <c r="O260" t="s">
        <v>1396</v>
      </c>
      <c r="P260" t="s">
        <v>1397</v>
      </c>
      <c r="Q260" t="s">
        <v>1396</v>
      </c>
      <c r="R260" t="s">
        <v>1398</v>
      </c>
      <c r="S260" t="s">
        <v>1399</v>
      </c>
      <c r="T260" t="s">
        <v>1411</v>
      </c>
      <c r="U260" t="s">
        <v>1401</v>
      </c>
      <c r="V260" t="s">
        <v>1412</v>
      </c>
      <c r="W260" t="s">
        <v>1403</v>
      </c>
      <c r="X260">
        <v>1108140281285680</v>
      </c>
      <c r="Y260">
        <v>4000</v>
      </c>
      <c r="Z260" t="s">
        <v>1404</v>
      </c>
      <c r="AA260" s="305" t="str">
        <f>IF(H260="CONSTRUCCION CIVIL                                          ","Ok",_xlfn.XLOOKUP(B260,'CSRT STAFF'!B:B,'CSRT STAFF'!G:G,_xlfn.XLOOKUP(B260,'CSRT RCO'!B:B,'CSRT RCO'!G:G,"Revisar",0),0))</f>
        <v>Revisar</v>
      </c>
    </row>
    <row r="261" spans="1:27">
      <c r="A261" t="s">
        <v>1385</v>
      </c>
      <c r="B261" t="str">
        <f t="shared" si="4"/>
        <v>75810956</v>
      </c>
      <c r="C261">
        <v>75810956</v>
      </c>
      <c r="D261" t="s">
        <v>2027</v>
      </c>
      <c r="E261" t="s">
        <v>2028</v>
      </c>
      <c r="F261" t="s">
        <v>2029</v>
      </c>
      <c r="G261" s="299">
        <v>45726</v>
      </c>
      <c r="H261" t="s">
        <v>1407</v>
      </c>
      <c r="I261" t="s">
        <v>1408</v>
      </c>
      <c r="J261" t="s">
        <v>1409</v>
      </c>
      <c r="K261" t="s">
        <v>1483</v>
      </c>
      <c r="L261" t="s">
        <v>1536</v>
      </c>
      <c r="M261" t="s">
        <v>1394</v>
      </c>
      <c r="N261" t="s">
        <v>1395</v>
      </c>
      <c r="O261" t="s">
        <v>1396</v>
      </c>
      <c r="P261" t="s">
        <v>1397</v>
      </c>
      <c r="Q261" t="s">
        <v>1396</v>
      </c>
      <c r="R261" t="s">
        <v>1398</v>
      </c>
      <c r="S261" t="s">
        <v>1399</v>
      </c>
      <c r="T261" t="s">
        <v>1411</v>
      </c>
      <c r="U261" t="s">
        <v>1401</v>
      </c>
      <c r="V261" t="s">
        <v>1412</v>
      </c>
      <c r="W261" t="s">
        <v>1418</v>
      </c>
      <c r="X261">
        <v>47536527177095</v>
      </c>
      <c r="Y261">
        <v>4000</v>
      </c>
      <c r="Z261" t="s">
        <v>1404</v>
      </c>
      <c r="AA261" s="305">
        <f>IF(H261="CONSTRUCCION CIVIL                                          ","Ok",_xlfn.XLOOKUP(B261,'CSRT STAFF'!B:B,'CSRT STAFF'!G:G,_xlfn.XLOOKUP(B261,'CSRT RCO'!B:B,'CSRT RCO'!G:G,"Revisar",0),0))</f>
        <v>45726</v>
      </c>
    </row>
    <row r="262" spans="1:27">
      <c r="A262" t="s">
        <v>1385</v>
      </c>
      <c r="B262" t="str">
        <f t="shared" si="4"/>
        <v>45479175</v>
      </c>
      <c r="C262">
        <v>45479175</v>
      </c>
      <c r="D262" t="s">
        <v>2030</v>
      </c>
      <c r="E262" t="s">
        <v>2031</v>
      </c>
      <c r="F262" t="s">
        <v>2032</v>
      </c>
      <c r="G262" s="299">
        <v>45861</v>
      </c>
      <c r="H262" t="s">
        <v>1389</v>
      </c>
      <c r="I262" t="s">
        <v>1390</v>
      </c>
      <c r="J262" t="s">
        <v>1391</v>
      </c>
      <c r="K262" t="s">
        <v>1447</v>
      </c>
      <c r="L262" t="s">
        <v>1393</v>
      </c>
      <c r="M262" t="s">
        <v>1394</v>
      </c>
      <c r="N262" t="s">
        <v>1395</v>
      </c>
      <c r="O262" t="s">
        <v>1396</v>
      </c>
      <c r="P262" t="s">
        <v>1397</v>
      </c>
      <c r="Q262" t="s">
        <v>1396</v>
      </c>
      <c r="R262" t="s">
        <v>1398</v>
      </c>
      <c r="S262" t="s">
        <v>1399</v>
      </c>
      <c r="T262" t="s">
        <v>1400</v>
      </c>
      <c r="U262" t="s">
        <v>1401</v>
      </c>
      <c r="V262" t="s">
        <v>1402</v>
      </c>
      <c r="W262" t="s">
        <v>1403</v>
      </c>
      <c r="X262">
        <v>1102010200665640</v>
      </c>
      <c r="Y262">
        <v>1849.5</v>
      </c>
      <c r="Z262" t="s">
        <v>1404</v>
      </c>
      <c r="AA262" s="305" t="str">
        <f>IF(H262="CONSTRUCCION CIVIL                                          ","Ok",_xlfn.XLOOKUP(B262,'CSRT STAFF'!B:B,'CSRT STAFF'!G:G,_xlfn.XLOOKUP(B262,'CSRT RCO'!B:B,'CSRT RCO'!G:G,"Revisar",0),0))</f>
        <v>Ok</v>
      </c>
    </row>
    <row r="263" spans="1:27">
      <c r="A263" t="s">
        <v>1385</v>
      </c>
      <c r="B263" t="str">
        <f t="shared" si="4"/>
        <v>48556055</v>
      </c>
      <c r="C263">
        <v>48556055</v>
      </c>
      <c r="D263" t="s">
        <v>2030</v>
      </c>
      <c r="E263" t="s">
        <v>2031</v>
      </c>
      <c r="F263" t="s">
        <v>2033</v>
      </c>
      <c r="G263" s="299">
        <v>46037</v>
      </c>
      <c r="H263" t="s">
        <v>1389</v>
      </c>
      <c r="I263" t="s">
        <v>1390</v>
      </c>
      <c r="J263" t="s">
        <v>1391</v>
      </c>
      <c r="K263" t="s">
        <v>1447</v>
      </c>
      <c r="L263" t="s">
        <v>1393</v>
      </c>
      <c r="M263" t="s">
        <v>1394</v>
      </c>
      <c r="N263" t="s">
        <v>1395</v>
      </c>
      <c r="O263" t="s">
        <v>1396</v>
      </c>
      <c r="P263" t="s">
        <v>1397</v>
      </c>
      <c r="Q263" t="s">
        <v>1396</v>
      </c>
      <c r="R263" t="s">
        <v>1398</v>
      </c>
      <c r="S263" t="s">
        <v>1399</v>
      </c>
      <c r="T263" t="s">
        <v>1400</v>
      </c>
      <c r="U263" t="s">
        <v>1401</v>
      </c>
      <c r="V263" t="s">
        <v>1402</v>
      </c>
      <c r="W263" t="s">
        <v>1403</v>
      </c>
      <c r="X263">
        <v>1108140283492190</v>
      </c>
      <c r="Y263">
        <v>1884</v>
      </c>
      <c r="Z263" t="s">
        <v>1404</v>
      </c>
      <c r="AA263" s="305" t="str">
        <f>IF(H263="CONSTRUCCION CIVIL                                          ","Ok",_xlfn.XLOOKUP(B263,'CSRT STAFF'!B:B,'CSRT STAFF'!G:G,_xlfn.XLOOKUP(B263,'CSRT RCO'!B:B,'CSRT RCO'!G:G,"Revisar",0),0))</f>
        <v>Ok</v>
      </c>
    </row>
    <row r="264" spans="1:27">
      <c r="A264" t="s">
        <v>1385</v>
      </c>
      <c r="B264" t="str">
        <f t="shared" si="4"/>
        <v>46686215</v>
      </c>
      <c r="C264">
        <v>46686215</v>
      </c>
      <c r="D264" t="s">
        <v>2034</v>
      </c>
      <c r="E264" t="s">
        <v>1501</v>
      </c>
      <c r="F264" t="s">
        <v>2035</v>
      </c>
      <c r="G264" s="299">
        <v>45369</v>
      </c>
      <c r="H264" t="s">
        <v>1407</v>
      </c>
      <c r="I264" t="s">
        <v>1408</v>
      </c>
      <c r="J264" t="s">
        <v>1409</v>
      </c>
      <c r="K264" t="s">
        <v>1438</v>
      </c>
      <c r="L264" t="s">
        <v>1439</v>
      </c>
      <c r="M264" t="s">
        <v>1394</v>
      </c>
      <c r="N264" t="s">
        <v>1395</v>
      </c>
      <c r="O264" t="s">
        <v>1396</v>
      </c>
      <c r="P264" t="s">
        <v>1397</v>
      </c>
      <c r="Q264" t="s">
        <v>1396</v>
      </c>
      <c r="R264" t="s">
        <v>1398</v>
      </c>
      <c r="S264" t="s">
        <v>1399</v>
      </c>
      <c r="T264" t="s">
        <v>1411</v>
      </c>
      <c r="U264" t="s">
        <v>1401</v>
      </c>
      <c r="V264" t="s">
        <v>1412</v>
      </c>
      <c r="W264" t="s">
        <v>1403</v>
      </c>
      <c r="X264">
        <v>1100570234248710</v>
      </c>
      <c r="Y264">
        <v>13500</v>
      </c>
      <c r="Z264" t="s">
        <v>1404</v>
      </c>
      <c r="AA264" s="305">
        <f>IF(H264="CONSTRUCCION CIVIL                                          ","Ok",_xlfn.XLOOKUP(B264,'CSRT STAFF'!B:B,'CSRT STAFF'!G:G,_xlfn.XLOOKUP(B264,'CSRT RCO'!B:B,'CSRT RCO'!G:G,"Revisar",0),0))</f>
        <v>45369</v>
      </c>
    </row>
    <row r="265" spans="1:27">
      <c r="A265" t="s">
        <v>1385</v>
      </c>
      <c r="B265" t="str">
        <f t="shared" si="4"/>
        <v>70321611</v>
      </c>
      <c r="C265">
        <v>70321611</v>
      </c>
      <c r="D265" t="s">
        <v>2036</v>
      </c>
      <c r="E265" t="s">
        <v>2037</v>
      </c>
      <c r="F265" t="s">
        <v>2038</v>
      </c>
      <c r="G265" s="299">
        <v>46034</v>
      </c>
      <c r="H265" t="s">
        <v>1389</v>
      </c>
      <c r="I265" t="s">
        <v>1390</v>
      </c>
      <c r="J265" t="s">
        <v>1391</v>
      </c>
      <c r="K265" t="s">
        <v>1434</v>
      </c>
      <c r="L265" t="s">
        <v>1393</v>
      </c>
      <c r="M265" t="s">
        <v>1394</v>
      </c>
      <c r="N265" t="s">
        <v>1395</v>
      </c>
      <c r="O265" t="s">
        <v>1396</v>
      </c>
      <c r="P265" t="s">
        <v>1397</v>
      </c>
      <c r="Q265" t="s">
        <v>1396</v>
      </c>
      <c r="R265" t="s">
        <v>1398</v>
      </c>
      <c r="S265" t="s">
        <v>1399</v>
      </c>
      <c r="T265" t="s">
        <v>1400</v>
      </c>
      <c r="U265" t="s">
        <v>1401</v>
      </c>
      <c r="V265" t="s">
        <v>1402</v>
      </c>
      <c r="W265" t="s">
        <v>1403</v>
      </c>
      <c r="X265">
        <v>1105790233782010</v>
      </c>
      <c r="Y265">
        <v>2092.5</v>
      </c>
      <c r="Z265" t="s">
        <v>1404</v>
      </c>
      <c r="AA265" s="305" t="str">
        <f>IF(H265="CONSTRUCCION CIVIL                                          ","Ok",_xlfn.XLOOKUP(B265,'CSRT STAFF'!B:B,'CSRT STAFF'!G:G,_xlfn.XLOOKUP(B265,'CSRT RCO'!B:B,'CSRT RCO'!G:G,"Revisar",0),0))</f>
        <v>Ok</v>
      </c>
    </row>
    <row r="266" spans="1:27">
      <c r="A266" t="s">
        <v>1385</v>
      </c>
      <c r="B266" t="str">
        <f t="shared" si="4"/>
        <v>10021103</v>
      </c>
      <c r="C266">
        <v>10021103</v>
      </c>
      <c r="D266" t="s">
        <v>2039</v>
      </c>
      <c r="E266" t="s">
        <v>2040</v>
      </c>
      <c r="F266" t="s">
        <v>1980</v>
      </c>
      <c r="G266" s="299">
        <v>45665</v>
      </c>
      <c r="H266" t="s">
        <v>1389</v>
      </c>
      <c r="I266" t="s">
        <v>1390</v>
      </c>
      <c r="J266" t="s">
        <v>1391</v>
      </c>
      <c r="K266" t="s">
        <v>1442</v>
      </c>
      <c r="L266" t="s">
        <v>1393</v>
      </c>
      <c r="M266" t="s">
        <v>1394</v>
      </c>
      <c r="N266" t="s">
        <v>1395</v>
      </c>
      <c r="O266" t="s">
        <v>1396</v>
      </c>
      <c r="P266" t="s">
        <v>1397</v>
      </c>
      <c r="Q266" t="s">
        <v>1396</v>
      </c>
      <c r="R266" t="s">
        <v>1398</v>
      </c>
      <c r="S266" t="s">
        <v>1399</v>
      </c>
      <c r="T266" t="s">
        <v>1400</v>
      </c>
      <c r="U266" t="s">
        <v>1401</v>
      </c>
      <c r="V266" t="s">
        <v>1402</v>
      </c>
      <c r="W266" t="s">
        <v>1418</v>
      </c>
      <c r="X266">
        <v>19494538790024</v>
      </c>
      <c r="Y266">
        <v>2619</v>
      </c>
      <c r="Z266" t="s">
        <v>1404</v>
      </c>
      <c r="AA266" s="305" t="str">
        <f>IF(H266="CONSTRUCCION CIVIL                                          ","Ok",_xlfn.XLOOKUP(B266,'CSRT STAFF'!B:B,'CSRT STAFF'!G:G,_xlfn.XLOOKUP(B266,'CSRT RCO'!B:B,'CSRT RCO'!G:G,"Revisar",0),0))</f>
        <v>Ok</v>
      </c>
    </row>
    <row r="267" spans="1:27">
      <c r="A267" t="s">
        <v>1385</v>
      </c>
      <c r="B267" t="str">
        <f t="shared" si="4"/>
        <v>45676771</v>
      </c>
      <c r="C267">
        <v>45676771</v>
      </c>
      <c r="D267" t="s">
        <v>2041</v>
      </c>
      <c r="E267" t="s">
        <v>2042</v>
      </c>
      <c r="F267" t="s">
        <v>2043</v>
      </c>
      <c r="G267" s="299">
        <v>45870</v>
      </c>
      <c r="H267" t="s">
        <v>1407</v>
      </c>
      <c r="I267" t="s">
        <v>1408</v>
      </c>
      <c r="J267" t="s">
        <v>1409</v>
      </c>
      <c r="K267" t="s">
        <v>2044</v>
      </c>
      <c r="L267" t="s">
        <v>1439</v>
      </c>
      <c r="M267" t="s">
        <v>1394</v>
      </c>
      <c r="N267" t="s">
        <v>1395</v>
      </c>
      <c r="O267" t="s">
        <v>1396</v>
      </c>
      <c r="P267" t="s">
        <v>1397</v>
      </c>
      <c r="Q267" t="s">
        <v>1396</v>
      </c>
      <c r="R267" t="s">
        <v>1788</v>
      </c>
      <c r="S267" t="s">
        <v>1399</v>
      </c>
      <c r="T267" t="s">
        <v>1411</v>
      </c>
      <c r="U267" t="s">
        <v>1401</v>
      </c>
      <c r="V267" t="s">
        <v>1412</v>
      </c>
      <c r="W267" t="s">
        <v>1443</v>
      </c>
      <c r="X267">
        <v>4203080437346</v>
      </c>
      <c r="Y267">
        <v>3200</v>
      </c>
      <c r="Z267" t="s">
        <v>1404</v>
      </c>
      <c r="AA267" s="305">
        <f>IF(H267="CONSTRUCCION CIVIL                                          ","Ok",_xlfn.XLOOKUP(B267,'CSRT STAFF'!B:B,'CSRT STAFF'!G:G,_xlfn.XLOOKUP(B267,'CSRT RCO'!B:B,'CSRT RCO'!G:G,"Revisar",0),0))</f>
        <v>45870</v>
      </c>
    </row>
    <row r="268" spans="1:27">
      <c r="A268" t="s">
        <v>1385</v>
      </c>
      <c r="B268" t="str">
        <f t="shared" si="4"/>
        <v>41598491</v>
      </c>
      <c r="C268">
        <v>41598491</v>
      </c>
      <c r="D268" t="s">
        <v>2045</v>
      </c>
      <c r="E268" t="s">
        <v>2046</v>
      </c>
      <c r="F268" t="s">
        <v>2047</v>
      </c>
      <c r="G268" s="299">
        <v>45423</v>
      </c>
      <c r="H268" t="s">
        <v>1407</v>
      </c>
      <c r="I268" t="s">
        <v>1408</v>
      </c>
      <c r="J268" t="s">
        <v>1409</v>
      </c>
      <c r="K268" t="s">
        <v>2048</v>
      </c>
      <c r="L268" t="s">
        <v>1439</v>
      </c>
      <c r="M268" t="s">
        <v>1394</v>
      </c>
      <c r="N268" t="s">
        <v>1395</v>
      </c>
      <c r="O268" t="s">
        <v>1396</v>
      </c>
      <c r="P268" t="s">
        <v>1397</v>
      </c>
      <c r="Q268" t="s">
        <v>1396</v>
      </c>
      <c r="R268" t="s">
        <v>1398</v>
      </c>
      <c r="S268" t="s">
        <v>1399</v>
      </c>
      <c r="T268" t="s">
        <v>1411</v>
      </c>
      <c r="U268" t="s">
        <v>1401</v>
      </c>
      <c r="V268" t="s">
        <v>1412</v>
      </c>
      <c r="W268" t="s">
        <v>1418</v>
      </c>
      <c r="X268">
        <v>30505748735089</v>
      </c>
      <c r="Y268">
        <v>11000</v>
      </c>
      <c r="Z268" t="s">
        <v>1404</v>
      </c>
      <c r="AA268" s="305">
        <f>IF(H268="CONSTRUCCION CIVIL                                          ","Ok",_xlfn.XLOOKUP(B268,'CSRT STAFF'!B:B,'CSRT STAFF'!G:G,_xlfn.XLOOKUP(B268,'CSRT RCO'!B:B,'CSRT RCO'!G:G,"Revisar",0),0))</f>
        <v>45423</v>
      </c>
    </row>
    <row r="269" spans="1:27">
      <c r="A269" t="s">
        <v>1385</v>
      </c>
      <c r="B269" t="str">
        <f t="shared" si="4"/>
        <v>74144528</v>
      </c>
      <c r="C269">
        <v>74144528</v>
      </c>
      <c r="D269" t="s">
        <v>2045</v>
      </c>
      <c r="E269" t="s">
        <v>2049</v>
      </c>
      <c r="F269" t="s">
        <v>2050</v>
      </c>
      <c r="G269" s="299">
        <v>45280</v>
      </c>
      <c r="H269" t="s">
        <v>1407</v>
      </c>
      <c r="I269" t="s">
        <v>1408</v>
      </c>
      <c r="J269" t="s">
        <v>1409</v>
      </c>
      <c r="K269" t="s">
        <v>1438</v>
      </c>
      <c r="L269" t="s">
        <v>1439</v>
      </c>
      <c r="M269" t="s">
        <v>1394</v>
      </c>
      <c r="N269" t="s">
        <v>1395</v>
      </c>
      <c r="O269" t="s">
        <v>1396</v>
      </c>
      <c r="P269" t="s">
        <v>1397</v>
      </c>
      <c r="Q269" t="s">
        <v>1396</v>
      </c>
      <c r="R269" t="s">
        <v>1398</v>
      </c>
      <c r="S269" t="s">
        <v>1399</v>
      </c>
      <c r="T269" t="s">
        <v>1411</v>
      </c>
      <c r="U269" t="s">
        <v>1401</v>
      </c>
      <c r="V269" t="s">
        <v>1412</v>
      </c>
      <c r="W269" t="s">
        <v>1403</v>
      </c>
      <c r="X269">
        <v>1100300200243300</v>
      </c>
      <c r="Y269">
        <v>9500</v>
      </c>
      <c r="Z269" t="s">
        <v>1404</v>
      </c>
      <c r="AA269" s="305">
        <f>IF(H269="CONSTRUCCION CIVIL                                          ","Ok",_xlfn.XLOOKUP(B269,'CSRT STAFF'!B:B,'CSRT STAFF'!G:G,_xlfn.XLOOKUP(B269,'CSRT RCO'!B:B,'CSRT RCO'!G:G,"Revisar",0),0))</f>
        <v>45280</v>
      </c>
    </row>
    <row r="270" spans="1:27">
      <c r="A270" t="s">
        <v>1385</v>
      </c>
      <c r="B270" t="str">
        <f t="shared" si="4"/>
        <v>46929115</v>
      </c>
      <c r="C270">
        <v>46929115</v>
      </c>
      <c r="D270" t="s">
        <v>1824</v>
      </c>
      <c r="E270" t="s">
        <v>1675</v>
      </c>
      <c r="F270" t="s">
        <v>2051</v>
      </c>
      <c r="G270" s="299">
        <v>45733</v>
      </c>
      <c r="H270" t="s">
        <v>1389</v>
      </c>
      <c r="I270" t="s">
        <v>1390</v>
      </c>
      <c r="J270" t="s">
        <v>1391</v>
      </c>
      <c r="K270" t="s">
        <v>1426</v>
      </c>
      <c r="L270" t="s">
        <v>1393</v>
      </c>
      <c r="M270" t="s">
        <v>1394</v>
      </c>
      <c r="N270" t="s">
        <v>1395</v>
      </c>
      <c r="O270" t="s">
        <v>1396</v>
      </c>
      <c r="P270" t="s">
        <v>1397</v>
      </c>
      <c r="Q270" t="s">
        <v>1396</v>
      </c>
      <c r="R270" t="s">
        <v>1398</v>
      </c>
      <c r="S270" t="s">
        <v>1399</v>
      </c>
      <c r="T270" t="s">
        <v>1400</v>
      </c>
      <c r="U270" t="s">
        <v>1401</v>
      </c>
      <c r="V270" t="s">
        <v>1402</v>
      </c>
      <c r="W270" t="s">
        <v>1403</v>
      </c>
      <c r="X270">
        <v>1108140271773050</v>
      </c>
      <c r="Y270">
        <v>2055</v>
      </c>
      <c r="Z270" t="s">
        <v>1404</v>
      </c>
      <c r="AA270" s="305" t="str">
        <f>IF(H270="CONSTRUCCION CIVIL                                          ","Ok",_xlfn.XLOOKUP(B270,'CSRT STAFF'!B:B,'CSRT STAFF'!G:G,_xlfn.XLOOKUP(B270,'CSRT RCO'!B:B,'CSRT RCO'!G:G,"Revisar",0),0))</f>
        <v>Ok</v>
      </c>
    </row>
    <row r="271" spans="1:27">
      <c r="A271" t="s">
        <v>1385</v>
      </c>
      <c r="B271" t="str">
        <f t="shared" si="4"/>
        <v>72257483</v>
      </c>
      <c r="C271">
        <v>72257483</v>
      </c>
      <c r="D271" t="s">
        <v>1824</v>
      </c>
      <c r="E271" t="s">
        <v>2052</v>
      </c>
      <c r="F271" t="s">
        <v>2053</v>
      </c>
      <c r="G271" s="299">
        <v>45580</v>
      </c>
      <c r="H271" t="s">
        <v>1407</v>
      </c>
      <c r="I271" t="s">
        <v>1408</v>
      </c>
      <c r="J271" t="s">
        <v>1409</v>
      </c>
      <c r="K271" t="s">
        <v>1793</v>
      </c>
      <c r="L271" t="s">
        <v>1536</v>
      </c>
      <c r="M271" t="s">
        <v>1394</v>
      </c>
      <c r="N271" t="s">
        <v>1395</v>
      </c>
      <c r="O271" t="s">
        <v>1396</v>
      </c>
      <c r="P271" t="s">
        <v>1397</v>
      </c>
      <c r="Q271" t="s">
        <v>1396</v>
      </c>
      <c r="R271" t="s">
        <v>1398</v>
      </c>
      <c r="S271" t="s">
        <v>1399</v>
      </c>
      <c r="T271" t="s">
        <v>1411</v>
      </c>
      <c r="U271" t="s">
        <v>1401</v>
      </c>
      <c r="V271" t="s">
        <v>1412</v>
      </c>
      <c r="W271" t="s">
        <v>1418</v>
      </c>
      <c r="X271">
        <v>2.1911790116300198E+17</v>
      </c>
      <c r="Y271">
        <v>3800</v>
      </c>
      <c r="Z271" t="s">
        <v>1404</v>
      </c>
      <c r="AA271" s="305">
        <f>IF(H271="CONSTRUCCION CIVIL                                          ","Ok",_xlfn.XLOOKUP(B271,'CSRT STAFF'!B:B,'CSRT STAFF'!G:G,_xlfn.XLOOKUP(B271,'CSRT RCO'!B:B,'CSRT RCO'!G:G,"Revisar",0),0))</f>
        <v>45580</v>
      </c>
    </row>
    <row r="272" spans="1:27">
      <c r="A272" t="s">
        <v>1385</v>
      </c>
      <c r="B272" t="str">
        <f t="shared" si="4"/>
        <v>09567364</v>
      </c>
      <c r="C272">
        <v>9567364</v>
      </c>
      <c r="D272" t="s">
        <v>2054</v>
      </c>
      <c r="E272" t="s">
        <v>2055</v>
      </c>
      <c r="F272" t="s">
        <v>1681</v>
      </c>
      <c r="G272" s="299">
        <v>46042</v>
      </c>
      <c r="H272" t="s">
        <v>1389</v>
      </c>
      <c r="I272" t="s">
        <v>1390</v>
      </c>
      <c r="J272" t="s">
        <v>1391</v>
      </c>
      <c r="K272" t="s">
        <v>1434</v>
      </c>
      <c r="L272" t="s">
        <v>1393</v>
      </c>
      <c r="M272" t="s">
        <v>1394</v>
      </c>
      <c r="N272" t="s">
        <v>1395</v>
      </c>
      <c r="O272" t="s">
        <v>1396</v>
      </c>
      <c r="P272" t="s">
        <v>1397</v>
      </c>
      <c r="Q272" t="s">
        <v>1396</v>
      </c>
      <c r="R272" t="s">
        <v>1398</v>
      </c>
      <c r="S272" t="s">
        <v>1399</v>
      </c>
      <c r="T272" t="s">
        <v>1400</v>
      </c>
      <c r="U272" t="s">
        <v>1401</v>
      </c>
      <c r="V272" t="s">
        <v>1402</v>
      </c>
      <c r="W272" t="s">
        <v>1403</v>
      </c>
      <c r="X272">
        <v>1108140288947680</v>
      </c>
      <c r="Y272">
        <v>2679</v>
      </c>
      <c r="Z272" t="s">
        <v>1404</v>
      </c>
      <c r="AA272" s="305" t="str">
        <f>IF(H272="CONSTRUCCION CIVIL                                          ","Ok",_xlfn.XLOOKUP(B272,'CSRT STAFF'!B:B,'CSRT STAFF'!G:G,_xlfn.XLOOKUP(B272,'CSRT RCO'!B:B,'CSRT RCO'!G:G,"Revisar",0),0))</f>
        <v>Ok</v>
      </c>
    </row>
    <row r="273" spans="1:27">
      <c r="A273" t="s">
        <v>1385</v>
      </c>
      <c r="B273" t="str">
        <f t="shared" si="4"/>
        <v>23980174</v>
      </c>
      <c r="C273">
        <v>23980174</v>
      </c>
      <c r="D273" t="s">
        <v>1432</v>
      </c>
      <c r="E273" t="s">
        <v>1713</v>
      </c>
      <c r="F273" t="s">
        <v>2056</v>
      </c>
      <c r="G273" s="299">
        <v>45859</v>
      </c>
      <c r="H273" t="s">
        <v>1389</v>
      </c>
      <c r="I273" t="s">
        <v>1390</v>
      </c>
      <c r="J273" t="s">
        <v>1391</v>
      </c>
      <c r="K273" t="s">
        <v>1447</v>
      </c>
      <c r="L273" t="s">
        <v>1393</v>
      </c>
      <c r="M273" t="s">
        <v>1394</v>
      </c>
      <c r="N273" t="s">
        <v>1395</v>
      </c>
      <c r="O273" t="s">
        <v>1396</v>
      </c>
      <c r="P273" t="s">
        <v>1397</v>
      </c>
      <c r="Q273" t="s">
        <v>1396</v>
      </c>
      <c r="R273" t="s">
        <v>1398</v>
      </c>
      <c r="S273" t="s">
        <v>1399</v>
      </c>
      <c r="T273" t="s">
        <v>1400</v>
      </c>
      <c r="U273" t="s">
        <v>1401</v>
      </c>
      <c r="V273" t="s">
        <v>1402</v>
      </c>
      <c r="W273" t="s">
        <v>1403</v>
      </c>
      <c r="X273">
        <v>1108140279002240</v>
      </c>
      <c r="Y273">
        <v>1849.5</v>
      </c>
      <c r="Z273" t="s">
        <v>1404</v>
      </c>
      <c r="AA273" s="305" t="str">
        <f>IF(H273="CONSTRUCCION CIVIL                                          ","Ok",_xlfn.XLOOKUP(B273,'CSRT STAFF'!B:B,'CSRT STAFF'!G:G,_xlfn.XLOOKUP(B273,'CSRT RCO'!B:B,'CSRT RCO'!G:G,"Revisar",0),0))</f>
        <v>Ok</v>
      </c>
    </row>
    <row r="274" spans="1:27">
      <c r="A274" t="s">
        <v>1385</v>
      </c>
      <c r="B274" t="str">
        <f t="shared" si="4"/>
        <v>76801259</v>
      </c>
      <c r="C274">
        <v>76801259</v>
      </c>
      <c r="D274" t="s">
        <v>1432</v>
      </c>
      <c r="E274" t="s">
        <v>2057</v>
      </c>
      <c r="F274" t="s">
        <v>2058</v>
      </c>
      <c r="G274" s="299">
        <v>45677</v>
      </c>
      <c r="H274" t="s">
        <v>1407</v>
      </c>
      <c r="I274" t="s">
        <v>1408</v>
      </c>
      <c r="J274" t="s">
        <v>1409</v>
      </c>
      <c r="K274" t="s">
        <v>1610</v>
      </c>
      <c r="L274" t="s">
        <v>1439</v>
      </c>
      <c r="M274" t="s">
        <v>1394</v>
      </c>
      <c r="N274" t="s">
        <v>1395</v>
      </c>
      <c r="O274" t="s">
        <v>1396</v>
      </c>
      <c r="P274" t="s">
        <v>1397</v>
      </c>
      <c r="Q274" t="s">
        <v>1396</v>
      </c>
      <c r="R274" t="s">
        <v>1398</v>
      </c>
      <c r="S274" t="s">
        <v>1399</v>
      </c>
      <c r="T274" t="s">
        <v>1411</v>
      </c>
      <c r="U274" t="s">
        <v>1401</v>
      </c>
      <c r="V274" t="s">
        <v>1412</v>
      </c>
      <c r="W274" t="s">
        <v>1418</v>
      </c>
      <c r="X274">
        <v>47579648625013</v>
      </c>
      <c r="Y274">
        <v>6000</v>
      </c>
      <c r="Z274" t="s">
        <v>1404</v>
      </c>
      <c r="AA274" s="305">
        <f>IF(H274="CONSTRUCCION CIVIL                                          ","Ok",_xlfn.XLOOKUP(B274,'CSRT STAFF'!B:B,'CSRT STAFF'!G:G,_xlfn.XLOOKUP(B274,'CSRT RCO'!B:B,'CSRT RCO'!G:G,"Revisar",0),0))</f>
        <v>45677</v>
      </c>
    </row>
    <row r="275" spans="1:27">
      <c r="A275" t="s">
        <v>1385</v>
      </c>
      <c r="B275" t="str">
        <f t="shared" si="4"/>
        <v>47343469</v>
      </c>
      <c r="C275">
        <v>47343469</v>
      </c>
      <c r="D275" t="s">
        <v>2059</v>
      </c>
      <c r="E275" t="s">
        <v>2060</v>
      </c>
      <c r="F275" t="s">
        <v>2061</v>
      </c>
      <c r="G275" s="299">
        <v>46042</v>
      </c>
      <c r="H275" t="s">
        <v>1389</v>
      </c>
      <c r="I275" t="s">
        <v>1390</v>
      </c>
      <c r="J275" t="s">
        <v>1391</v>
      </c>
      <c r="K275" t="s">
        <v>1634</v>
      </c>
      <c r="L275" t="s">
        <v>1393</v>
      </c>
      <c r="M275" t="s">
        <v>1394</v>
      </c>
      <c r="N275" t="s">
        <v>1395</v>
      </c>
      <c r="O275" t="s">
        <v>1396</v>
      </c>
      <c r="P275" t="s">
        <v>1397</v>
      </c>
      <c r="Q275" t="s">
        <v>1396</v>
      </c>
      <c r="R275" t="s">
        <v>1398</v>
      </c>
      <c r="S275" t="s">
        <v>1399</v>
      </c>
      <c r="T275" t="s">
        <v>1400</v>
      </c>
      <c r="U275" t="s">
        <v>1401</v>
      </c>
      <c r="V275" t="s">
        <v>1402</v>
      </c>
      <c r="W275" t="s">
        <v>1418</v>
      </c>
      <c r="X275">
        <v>19197121587011</v>
      </c>
      <c r="Y275">
        <v>2679</v>
      </c>
      <c r="Z275" t="s">
        <v>1404</v>
      </c>
      <c r="AA275" s="305" t="str">
        <f>IF(H275="CONSTRUCCION CIVIL                                          ","Ok",_xlfn.XLOOKUP(B275,'CSRT STAFF'!B:B,'CSRT STAFF'!G:G,_xlfn.XLOOKUP(B275,'CSRT RCO'!B:B,'CSRT RCO'!G:G,"Revisar",0),0))</f>
        <v>Ok</v>
      </c>
    </row>
    <row r="276" spans="1:27">
      <c r="A276" t="s">
        <v>1385</v>
      </c>
      <c r="B276" t="str">
        <f t="shared" si="4"/>
        <v>61962341</v>
      </c>
      <c r="C276">
        <v>61962341</v>
      </c>
      <c r="D276" t="s">
        <v>2062</v>
      </c>
      <c r="E276" t="s">
        <v>2063</v>
      </c>
      <c r="F276" t="s">
        <v>2064</v>
      </c>
      <c r="G276" s="299">
        <v>45908</v>
      </c>
      <c r="H276" t="s">
        <v>1389</v>
      </c>
      <c r="I276" t="s">
        <v>1390</v>
      </c>
      <c r="J276" t="s">
        <v>1391</v>
      </c>
      <c r="K276" t="s">
        <v>1426</v>
      </c>
      <c r="L276" t="s">
        <v>1393</v>
      </c>
      <c r="M276" t="s">
        <v>1394</v>
      </c>
      <c r="N276" t="s">
        <v>1395</v>
      </c>
      <c r="O276" t="s">
        <v>1396</v>
      </c>
      <c r="P276" t="s">
        <v>1397</v>
      </c>
      <c r="Q276" t="s">
        <v>1396</v>
      </c>
      <c r="R276" t="s">
        <v>1398</v>
      </c>
      <c r="S276" t="s">
        <v>1399</v>
      </c>
      <c r="T276" t="s">
        <v>1400</v>
      </c>
      <c r="U276" t="s">
        <v>1401</v>
      </c>
      <c r="V276" t="s">
        <v>1402</v>
      </c>
      <c r="W276" t="s">
        <v>1418</v>
      </c>
      <c r="X276">
        <v>28503188874050</v>
      </c>
      <c r="Y276">
        <v>2055</v>
      </c>
      <c r="Z276" t="s">
        <v>1404</v>
      </c>
      <c r="AA276" s="305" t="str">
        <f>IF(H276="CONSTRUCCION CIVIL                                          ","Ok",_xlfn.XLOOKUP(B276,'CSRT STAFF'!B:B,'CSRT STAFF'!G:G,_xlfn.XLOOKUP(B276,'CSRT RCO'!B:B,'CSRT RCO'!G:G,"Revisar",0),0))</f>
        <v>Ok</v>
      </c>
    </row>
    <row r="277" spans="1:27">
      <c r="A277" t="s">
        <v>1385</v>
      </c>
      <c r="B277" t="str">
        <f t="shared" si="4"/>
        <v>45402778</v>
      </c>
      <c r="C277">
        <v>45402778</v>
      </c>
      <c r="D277" t="s">
        <v>2065</v>
      </c>
      <c r="E277" t="s">
        <v>1770</v>
      </c>
      <c r="F277" t="s">
        <v>2066</v>
      </c>
      <c r="G277" s="299">
        <v>45938</v>
      </c>
      <c r="H277" t="s">
        <v>1389</v>
      </c>
      <c r="I277" t="s">
        <v>1390</v>
      </c>
      <c r="J277" t="s">
        <v>1391</v>
      </c>
      <c r="K277" t="s">
        <v>1442</v>
      </c>
      <c r="L277" t="s">
        <v>1393</v>
      </c>
      <c r="M277" t="s">
        <v>1394</v>
      </c>
      <c r="N277" t="s">
        <v>1395</v>
      </c>
      <c r="O277" t="s">
        <v>1396</v>
      </c>
      <c r="P277" t="s">
        <v>1397</v>
      </c>
      <c r="Q277" t="s">
        <v>1396</v>
      </c>
      <c r="R277" t="s">
        <v>1398</v>
      </c>
      <c r="S277" t="s">
        <v>1399</v>
      </c>
      <c r="T277" t="s">
        <v>1400</v>
      </c>
      <c r="U277" t="s">
        <v>1401</v>
      </c>
      <c r="V277" t="s">
        <v>1402</v>
      </c>
      <c r="W277" t="s">
        <v>1403</v>
      </c>
      <c r="X277">
        <v>1108140278274780</v>
      </c>
      <c r="Y277">
        <v>2619</v>
      </c>
      <c r="Z277" t="s">
        <v>1404</v>
      </c>
      <c r="AA277" s="305" t="str">
        <f>IF(H277="CONSTRUCCION CIVIL                                          ","Ok",_xlfn.XLOOKUP(B277,'CSRT STAFF'!B:B,'CSRT STAFF'!G:G,_xlfn.XLOOKUP(B277,'CSRT RCO'!B:B,'CSRT RCO'!G:G,"Revisar",0),0))</f>
        <v>Ok</v>
      </c>
    </row>
    <row r="278" spans="1:27">
      <c r="A278" t="s">
        <v>1385</v>
      </c>
      <c r="B278" t="str">
        <f t="shared" si="4"/>
        <v>28459875</v>
      </c>
      <c r="C278">
        <v>28459875</v>
      </c>
      <c r="D278" t="s">
        <v>1595</v>
      </c>
      <c r="E278" t="s">
        <v>2008</v>
      </c>
      <c r="F278" t="s">
        <v>2067</v>
      </c>
      <c r="G278" s="299">
        <v>45850</v>
      </c>
      <c r="H278" t="s">
        <v>1389</v>
      </c>
      <c r="I278" t="s">
        <v>1390</v>
      </c>
      <c r="J278" t="s">
        <v>1391</v>
      </c>
      <c r="K278" t="s">
        <v>1442</v>
      </c>
      <c r="L278" t="s">
        <v>1393</v>
      </c>
      <c r="M278" t="s">
        <v>1394</v>
      </c>
      <c r="N278" t="s">
        <v>1395</v>
      </c>
      <c r="O278" t="s">
        <v>1396</v>
      </c>
      <c r="P278" t="s">
        <v>1397</v>
      </c>
      <c r="Q278" t="s">
        <v>1396</v>
      </c>
      <c r="R278" t="s">
        <v>1398</v>
      </c>
      <c r="S278" t="s">
        <v>1399</v>
      </c>
      <c r="T278" t="s">
        <v>1400</v>
      </c>
      <c r="U278" t="s">
        <v>1401</v>
      </c>
      <c r="V278" t="s">
        <v>1402</v>
      </c>
      <c r="W278" t="s">
        <v>1403</v>
      </c>
      <c r="X278">
        <v>1108140254031250</v>
      </c>
      <c r="Y278">
        <v>2619</v>
      </c>
      <c r="Z278" t="s">
        <v>1404</v>
      </c>
      <c r="AA278" s="305" t="str">
        <f>IF(H278="CONSTRUCCION CIVIL                                          ","Ok",_xlfn.XLOOKUP(B278,'CSRT STAFF'!B:B,'CSRT STAFF'!G:G,_xlfn.XLOOKUP(B278,'CSRT RCO'!B:B,'CSRT RCO'!G:G,"Revisar",0),0))</f>
        <v>Ok</v>
      </c>
    </row>
    <row r="279" spans="1:27">
      <c r="A279" t="s">
        <v>1385</v>
      </c>
      <c r="B279" t="str">
        <f t="shared" si="4"/>
        <v>20587194</v>
      </c>
      <c r="C279">
        <v>20587194</v>
      </c>
      <c r="D279" t="s">
        <v>1595</v>
      </c>
      <c r="E279" t="s">
        <v>2068</v>
      </c>
      <c r="F279" t="s">
        <v>2069</v>
      </c>
      <c r="G279" s="299">
        <v>45503</v>
      </c>
      <c r="H279" t="s">
        <v>1389</v>
      </c>
      <c r="I279" t="s">
        <v>1390</v>
      </c>
      <c r="J279" t="s">
        <v>1391</v>
      </c>
      <c r="K279" t="s">
        <v>1392</v>
      </c>
      <c r="L279" t="s">
        <v>1393</v>
      </c>
      <c r="M279" t="s">
        <v>1394</v>
      </c>
      <c r="N279" t="s">
        <v>1395</v>
      </c>
      <c r="O279" t="s">
        <v>1396</v>
      </c>
      <c r="P279" t="s">
        <v>1397</v>
      </c>
      <c r="Q279" t="s">
        <v>1396</v>
      </c>
      <c r="R279" t="s">
        <v>1398</v>
      </c>
      <c r="S279" t="s">
        <v>1399</v>
      </c>
      <c r="T279" t="s">
        <v>1400</v>
      </c>
      <c r="U279" t="s">
        <v>1401</v>
      </c>
      <c r="V279" t="s">
        <v>1402</v>
      </c>
      <c r="W279" t="s">
        <v>1403</v>
      </c>
      <c r="X279">
        <v>1105790214393540</v>
      </c>
      <c r="Y279">
        <v>2619</v>
      </c>
      <c r="Z279" t="s">
        <v>1404</v>
      </c>
      <c r="AA279" s="305" t="str">
        <f>IF(H279="CONSTRUCCION CIVIL                                          ","Ok",_xlfn.XLOOKUP(B279,'CSRT STAFF'!B:B,'CSRT STAFF'!G:G,_xlfn.XLOOKUP(B279,'CSRT RCO'!B:B,'CSRT RCO'!G:G,"Revisar",0),0))</f>
        <v>Ok</v>
      </c>
    </row>
    <row r="280" spans="1:27">
      <c r="A280" t="s">
        <v>1385</v>
      </c>
      <c r="B280" t="str">
        <f t="shared" si="4"/>
        <v>45612149</v>
      </c>
      <c r="C280">
        <v>45612149</v>
      </c>
      <c r="D280" t="s">
        <v>1595</v>
      </c>
      <c r="E280" t="s">
        <v>2070</v>
      </c>
      <c r="F280" t="s">
        <v>1838</v>
      </c>
      <c r="G280" s="299">
        <v>45850</v>
      </c>
      <c r="H280" t="s">
        <v>1389</v>
      </c>
      <c r="I280" t="s">
        <v>1390</v>
      </c>
      <c r="J280" t="s">
        <v>1391</v>
      </c>
      <c r="K280" t="s">
        <v>1442</v>
      </c>
      <c r="L280" t="s">
        <v>1393</v>
      </c>
      <c r="M280" t="s">
        <v>1394</v>
      </c>
      <c r="N280" t="s">
        <v>1395</v>
      </c>
      <c r="O280" t="s">
        <v>1396</v>
      </c>
      <c r="P280" t="s">
        <v>1397</v>
      </c>
      <c r="Q280" t="s">
        <v>1396</v>
      </c>
      <c r="R280" t="s">
        <v>1398</v>
      </c>
      <c r="S280" t="s">
        <v>1399</v>
      </c>
      <c r="T280" t="s">
        <v>1400</v>
      </c>
      <c r="U280" t="s">
        <v>1401</v>
      </c>
      <c r="V280" t="s">
        <v>1402</v>
      </c>
      <c r="W280" t="s">
        <v>1403</v>
      </c>
      <c r="X280">
        <v>1101830201252360</v>
      </c>
      <c r="Y280">
        <v>2619</v>
      </c>
      <c r="Z280" t="s">
        <v>1404</v>
      </c>
      <c r="AA280" s="305" t="str">
        <f>IF(H280="CONSTRUCCION CIVIL                                          ","Ok",_xlfn.XLOOKUP(B280,'CSRT STAFF'!B:B,'CSRT STAFF'!G:G,_xlfn.XLOOKUP(B280,'CSRT RCO'!B:B,'CSRT RCO'!G:G,"Revisar",0),0))</f>
        <v>Ok</v>
      </c>
    </row>
    <row r="281" spans="1:27">
      <c r="A281" t="s">
        <v>1385</v>
      </c>
      <c r="B281" t="str">
        <f t="shared" si="4"/>
        <v>40644642</v>
      </c>
      <c r="C281">
        <v>40644642</v>
      </c>
      <c r="D281" t="s">
        <v>1595</v>
      </c>
      <c r="E281" t="s">
        <v>2070</v>
      </c>
      <c r="F281" t="s">
        <v>2071</v>
      </c>
      <c r="G281" s="299">
        <v>45850</v>
      </c>
      <c r="H281" t="s">
        <v>1389</v>
      </c>
      <c r="I281" t="s">
        <v>1390</v>
      </c>
      <c r="J281" t="s">
        <v>1391</v>
      </c>
      <c r="K281" t="s">
        <v>1442</v>
      </c>
      <c r="L281" t="s">
        <v>1393</v>
      </c>
      <c r="M281" t="s">
        <v>1394</v>
      </c>
      <c r="N281" t="s">
        <v>1395</v>
      </c>
      <c r="O281" t="s">
        <v>1396</v>
      </c>
      <c r="P281" t="s">
        <v>1397</v>
      </c>
      <c r="Q281" t="s">
        <v>1396</v>
      </c>
      <c r="R281" t="s">
        <v>1398</v>
      </c>
      <c r="S281" t="s">
        <v>1399</v>
      </c>
      <c r="T281" t="s">
        <v>1400</v>
      </c>
      <c r="U281" t="s">
        <v>1401</v>
      </c>
      <c r="V281" t="s">
        <v>1402</v>
      </c>
      <c r="W281" t="s">
        <v>1403</v>
      </c>
      <c r="X281">
        <v>1101370200736700</v>
      </c>
      <c r="Y281">
        <v>2619</v>
      </c>
      <c r="Z281" t="s">
        <v>1404</v>
      </c>
      <c r="AA281" s="305" t="str">
        <f>IF(H281="CONSTRUCCION CIVIL                                          ","Ok",_xlfn.XLOOKUP(B281,'CSRT STAFF'!B:B,'CSRT STAFF'!G:G,_xlfn.XLOOKUP(B281,'CSRT RCO'!B:B,'CSRT RCO'!G:G,"Revisar",0),0))</f>
        <v>Ok</v>
      </c>
    </row>
    <row r="282" spans="1:27">
      <c r="A282" t="s">
        <v>1385</v>
      </c>
      <c r="B282" t="str">
        <f t="shared" si="4"/>
        <v>73517844</v>
      </c>
      <c r="C282">
        <v>73517844</v>
      </c>
      <c r="D282" t="s">
        <v>1595</v>
      </c>
      <c r="E282" t="s">
        <v>2072</v>
      </c>
      <c r="F282" t="s">
        <v>2073</v>
      </c>
      <c r="G282" s="299">
        <v>45901</v>
      </c>
      <c r="H282" t="s">
        <v>1389</v>
      </c>
      <c r="I282" t="s">
        <v>1390</v>
      </c>
      <c r="J282" t="s">
        <v>1391</v>
      </c>
      <c r="K282" t="s">
        <v>1447</v>
      </c>
      <c r="L282" t="s">
        <v>1393</v>
      </c>
      <c r="M282" t="s">
        <v>1394</v>
      </c>
      <c r="N282" t="s">
        <v>1395</v>
      </c>
      <c r="O282" t="s">
        <v>1396</v>
      </c>
      <c r="P282" t="s">
        <v>1397</v>
      </c>
      <c r="Q282" t="s">
        <v>1396</v>
      </c>
      <c r="R282" t="s">
        <v>1398</v>
      </c>
      <c r="S282" t="s">
        <v>1399</v>
      </c>
      <c r="T282" t="s">
        <v>1400</v>
      </c>
      <c r="U282" t="s">
        <v>1401</v>
      </c>
      <c r="V282" t="s">
        <v>1402</v>
      </c>
      <c r="W282" t="s">
        <v>1403</v>
      </c>
      <c r="X282">
        <v>1.12010002007193E+18</v>
      </c>
      <c r="Y282">
        <v>1849.5</v>
      </c>
      <c r="Z282" t="s">
        <v>1404</v>
      </c>
      <c r="AA282" s="305" t="str">
        <f>IF(H282="CONSTRUCCION CIVIL                                          ","Ok",_xlfn.XLOOKUP(B282,'CSRT STAFF'!B:B,'CSRT STAFF'!G:G,_xlfn.XLOOKUP(B282,'CSRT RCO'!B:B,'CSRT RCO'!G:G,"Revisar",0),0))</f>
        <v>Ok</v>
      </c>
    </row>
    <row r="283" spans="1:27">
      <c r="A283" t="s">
        <v>1385</v>
      </c>
      <c r="B283" t="str">
        <f t="shared" si="4"/>
        <v>47956760</v>
      </c>
      <c r="C283">
        <v>47956760</v>
      </c>
      <c r="D283" t="s">
        <v>1595</v>
      </c>
      <c r="E283" t="s">
        <v>2074</v>
      </c>
      <c r="F283" t="s">
        <v>2075</v>
      </c>
      <c r="G283" s="299">
        <v>45584</v>
      </c>
      <c r="H283" t="s">
        <v>1389</v>
      </c>
      <c r="I283" t="s">
        <v>1390</v>
      </c>
      <c r="J283" t="s">
        <v>1391</v>
      </c>
      <c r="K283" t="s">
        <v>1426</v>
      </c>
      <c r="L283" t="s">
        <v>1952</v>
      </c>
      <c r="M283" t="s">
        <v>1394</v>
      </c>
      <c r="N283" t="s">
        <v>1395</v>
      </c>
      <c r="O283" t="s">
        <v>1396</v>
      </c>
      <c r="P283" t="s">
        <v>1397</v>
      </c>
      <c r="Q283" t="s">
        <v>1396</v>
      </c>
      <c r="R283" t="s">
        <v>1398</v>
      </c>
      <c r="S283" t="s">
        <v>1399</v>
      </c>
      <c r="T283" t="s">
        <v>1400</v>
      </c>
      <c r="U283" t="s">
        <v>1401</v>
      </c>
      <c r="V283" t="s">
        <v>1402</v>
      </c>
      <c r="W283" t="s">
        <v>1403</v>
      </c>
      <c r="X283">
        <v>1108140265399000</v>
      </c>
      <c r="Y283">
        <v>68.5</v>
      </c>
      <c r="Z283" t="s">
        <v>1404</v>
      </c>
      <c r="AA283" s="305" t="str">
        <f>IF(H283="CONSTRUCCION CIVIL                                          ","Ok",_xlfn.XLOOKUP(B283,'CSRT STAFF'!B:B,'CSRT STAFF'!G:G,_xlfn.XLOOKUP(B283,'CSRT RCO'!B:B,'CSRT RCO'!G:G,"Revisar",0),0))</f>
        <v>Ok</v>
      </c>
    </row>
    <row r="284" spans="1:27">
      <c r="A284" t="s">
        <v>1385</v>
      </c>
      <c r="B284" t="str">
        <f t="shared" si="4"/>
        <v>23982157</v>
      </c>
      <c r="C284">
        <v>23982157</v>
      </c>
      <c r="D284" t="s">
        <v>1595</v>
      </c>
      <c r="E284" t="s">
        <v>2074</v>
      </c>
      <c r="F284" t="s">
        <v>2076</v>
      </c>
      <c r="G284" s="299">
        <v>45664</v>
      </c>
      <c r="H284" t="s">
        <v>1389</v>
      </c>
      <c r="I284" t="s">
        <v>1390</v>
      </c>
      <c r="J284" t="s">
        <v>1391</v>
      </c>
      <c r="K284" t="s">
        <v>1447</v>
      </c>
      <c r="L284" t="s">
        <v>1393</v>
      </c>
      <c r="M284" t="s">
        <v>1394</v>
      </c>
      <c r="N284" t="s">
        <v>1395</v>
      </c>
      <c r="O284" t="s">
        <v>1396</v>
      </c>
      <c r="P284" t="s">
        <v>1397</v>
      </c>
      <c r="Q284" t="s">
        <v>1396</v>
      </c>
      <c r="R284" t="s">
        <v>1398</v>
      </c>
      <c r="S284" t="s">
        <v>1399</v>
      </c>
      <c r="T284" t="s">
        <v>1400</v>
      </c>
      <c r="U284" t="s">
        <v>1401</v>
      </c>
      <c r="V284" t="s">
        <v>1402</v>
      </c>
      <c r="W284" t="s">
        <v>1403</v>
      </c>
      <c r="X284">
        <v>1108140269199940</v>
      </c>
      <c r="Y284">
        <v>1849.5</v>
      </c>
      <c r="Z284" t="s">
        <v>1404</v>
      </c>
      <c r="AA284" s="305" t="str">
        <f>IF(H284="CONSTRUCCION CIVIL                                          ","Ok",_xlfn.XLOOKUP(B284,'CSRT STAFF'!B:B,'CSRT STAFF'!G:G,_xlfn.XLOOKUP(B284,'CSRT RCO'!B:B,'CSRT RCO'!G:G,"Revisar",0),0))</f>
        <v>Ok</v>
      </c>
    </row>
    <row r="285" spans="1:27">
      <c r="A285" t="s">
        <v>1385</v>
      </c>
      <c r="B285" t="str">
        <f t="shared" si="4"/>
        <v>43495610</v>
      </c>
      <c r="C285">
        <v>43495610</v>
      </c>
      <c r="D285" t="s">
        <v>2077</v>
      </c>
      <c r="E285" t="s">
        <v>2078</v>
      </c>
      <c r="F285" t="s">
        <v>2079</v>
      </c>
      <c r="G285" s="299">
        <v>44998</v>
      </c>
      <c r="H285" t="s">
        <v>1407</v>
      </c>
      <c r="I285" t="s">
        <v>1408</v>
      </c>
      <c r="J285" t="s">
        <v>1409</v>
      </c>
      <c r="K285" t="s">
        <v>1673</v>
      </c>
      <c r="L285" t="s">
        <v>1439</v>
      </c>
      <c r="M285" t="s">
        <v>1394</v>
      </c>
      <c r="N285" t="s">
        <v>1395</v>
      </c>
      <c r="O285" t="s">
        <v>1396</v>
      </c>
      <c r="P285" t="s">
        <v>1397</v>
      </c>
      <c r="Q285" t="s">
        <v>1396</v>
      </c>
      <c r="R285" t="s">
        <v>1398</v>
      </c>
      <c r="S285" t="s">
        <v>1399</v>
      </c>
      <c r="T285" t="s">
        <v>1411</v>
      </c>
      <c r="U285" t="s">
        <v>1401</v>
      </c>
      <c r="V285" t="s">
        <v>1412</v>
      </c>
      <c r="W285" t="s">
        <v>1418</v>
      </c>
      <c r="X285">
        <v>19321402351035</v>
      </c>
      <c r="Y285">
        <v>9000</v>
      </c>
      <c r="Z285" t="s">
        <v>1404</v>
      </c>
      <c r="AA285" s="305">
        <f>IF(H285="CONSTRUCCION CIVIL                                          ","Ok",_xlfn.XLOOKUP(B285,'CSRT STAFF'!B:B,'CSRT STAFF'!G:G,_xlfn.XLOOKUP(B285,'CSRT RCO'!B:B,'CSRT RCO'!G:G,"Revisar",0),0))</f>
        <v>44998</v>
      </c>
    </row>
    <row r="286" spans="1:27">
      <c r="A286" t="s">
        <v>1385</v>
      </c>
      <c r="B286" t="str">
        <f t="shared" si="4"/>
        <v>46192339</v>
      </c>
      <c r="C286">
        <v>46192339</v>
      </c>
      <c r="D286" t="s">
        <v>1541</v>
      </c>
      <c r="E286" t="s">
        <v>2080</v>
      </c>
      <c r="F286" t="s">
        <v>2081</v>
      </c>
      <c r="G286" s="299">
        <v>46036</v>
      </c>
      <c r="H286" t="s">
        <v>1389</v>
      </c>
      <c r="I286" t="s">
        <v>1390</v>
      </c>
      <c r="J286" t="s">
        <v>1391</v>
      </c>
      <c r="K286" t="s">
        <v>1634</v>
      </c>
      <c r="L286" t="s">
        <v>1393</v>
      </c>
      <c r="M286" t="s">
        <v>1394</v>
      </c>
      <c r="N286" t="s">
        <v>1395</v>
      </c>
      <c r="O286" t="s">
        <v>1396</v>
      </c>
      <c r="P286" t="s">
        <v>1397</v>
      </c>
      <c r="Q286" t="s">
        <v>1396</v>
      </c>
      <c r="R286" t="s">
        <v>1398</v>
      </c>
      <c r="S286" t="s">
        <v>1399</v>
      </c>
      <c r="T286" t="s">
        <v>1400</v>
      </c>
      <c r="U286" t="s">
        <v>1401</v>
      </c>
      <c r="V286" t="s">
        <v>1402</v>
      </c>
      <c r="W286" t="s">
        <v>1403</v>
      </c>
      <c r="X286">
        <v>1108140244898270</v>
      </c>
      <c r="Y286">
        <v>2679</v>
      </c>
      <c r="Z286" t="s">
        <v>1404</v>
      </c>
      <c r="AA286" s="305" t="str">
        <f>IF(H286="CONSTRUCCION CIVIL                                          ","Ok",_xlfn.XLOOKUP(B286,'CSRT STAFF'!B:B,'CSRT STAFF'!G:G,_xlfn.XLOOKUP(B286,'CSRT RCO'!B:B,'CSRT RCO'!G:G,"Revisar",0),0))</f>
        <v>Ok</v>
      </c>
    </row>
    <row r="287" spans="1:27">
      <c r="A287" t="s">
        <v>1385</v>
      </c>
      <c r="B287" t="str">
        <f t="shared" si="4"/>
        <v>70368515</v>
      </c>
      <c r="C287">
        <v>70368515</v>
      </c>
      <c r="D287" t="s">
        <v>1541</v>
      </c>
      <c r="E287" t="s">
        <v>2082</v>
      </c>
      <c r="F287" t="s">
        <v>2083</v>
      </c>
      <c r="G287" s="299">
        <v>45848</v>
      </c>
      <c r="H287" t="s">
        <v>1389</v>
      </c>
      <c r="I287" t="s">
        <v>1390</v>
      </c>
      <c r="J287" t="s">
        <v>1391</v>
      </c>
      <c r="K287" t="s">
        <v>1442</v>
      </c>
      <c r="L287" t="s">
        <v>1393</v>
      </c>
      <c r="M287" t="s">
        <v>1394</v>
      </c>
      <c r="N287" t="s">
        <v>1395</v>
      </c>
      <c r="O287" t="s">
        <v>1396</v>
      </c>
      <c r="P287" t="s">
        <v>1397</v>
      </c>
      <c r="Q287" t="s">
        <v>1396</v>
      </c>
      <c r="R287" t="s">
        <v>1398</v>
      </c>
      <c r="S287" t="s">
        <v>1399</v>
      </c>
      <c r="T287" t="s">
        <v>1400</v>
      </c>
      <c r="U287" t="s">
        <v>1401</v>
      </c>
      <c r="V287" t="s">
        <v>1402</v>
      </c>
      <c r="W287" t="s">
        <v>1403</v>
      </c>
      <c r="X287">
        <v>1108140278508110</v>
      </c>
      <c r="Y287">
        <v>2619</v>
      </c>
      <c r="Z287" t="s">
        <v>1404</v>
      </c>
      <c r="AA287" s="305" t="str">
        <f>IF(H287="CONSTRUCCION CIVIL                                          ","Ok",_xlfn.XLOOKUP(B287,'CSRT STAFF'!B:B,'CSRT STAFF'!G:G,_xlfn.XLOOKUP(B287,'CSRT RCO'!B:B,'CSRT RCO'!G:G,"Revisar",0),0))</f>
        <v>Ok</v>
      </c>
    </row>
    <row r="288" spans="1:27">
      <c r="A288" t="s">
        <v>1385</v>
      </c>
      <c r="B288" t="str">
        <f t="shared" si="4"/>
        <v>47964954</v>
      </c>
      <c r="C288">
        <v>47964954</v>
      </c>
      <c r="D288" t="s">
        <v>1541</v>
      </c>
      <c r="E288" t="s">
        <v>1496</v>
      </c>
      <c r="F288" t="s">
        <v>2084</v>
      </c>
      <c r="G288" s="299">
        <v>45201</v>
      </c>
      <c r="H288" t="s">
        <v>1407</v>
      </c>
      <c r="I288" t="s">
        <v>1408</v>
      </c>
      <c r="J288" t="s">
        <v>1409</v>
      </c>
      <c r="K288" t="s">
        <v>2085</v>
      </c>
      <c r="L288" t="s">
        <v>1475</v>
      </c>
      <c r="M288" t="s">
        <v>1394</v>
      </c>
      <c r="N288" t="s">
        <v>1395</v>
      </c>
      <c r="O288" t="s">
        <v>1396</v>
      </c>
      <c r="P288" t="s">
        <v>1397</v>
      </c>
      <c r="Q288" t="s">
        <v>1396</v>
      </c>
      <c r="R288" t="s">
        <v>1398</v>
      </c>
      <c r="S288" t="s">
        <v>1399</v>
      </c>
      <c r="T288" t="s">
        <v>1411</v>
      </c>
      <c r="U288" t="s">
        <v>1401</v>
      </c>
      <c r="V288" t="s">
        <v>1412</v>
      </c>
      <c r="W288" t="s">
        <v>1418</v>
      </c>
      <c r="X288">
        <v>19290095625080</v>
      </c>
      <c r="Y288">
        <v>5500</v>
      </c>
      <c r="Z288" t="s">
        <v>1404</v>
      </c>
      <c r="AA288" s="305">
        <f>IF(H288="CONSTRUCCION CIVIL                                          ","Ok",_xlfn.XLOOKUP(B288,'CSRT STAFF'!B:B,'CSRT STAFF'!G:G,_xlfn.XLOOKUP(B288,'CSRT RCO'!B:B,'CSRT RCO'!G:G,"Revisar",0),0))</f>
        <v>45201</v>
      </c>
    </row>
    <row r="289" spans="1:27">
      <c r="A289" t="s">
        <v>1385</v>
      </c>
      <c r="B289" t="str">
        <f t="shared" si="4"/>
        <v>73620100</v>
      </c>
      <c r="C289">
        <v>73620100</v>
      </c>
      <c r="D289" t="s">
        <v>1541</v>
      </c>
      <c r="E289" t="s">
        <v>2086</v>
      </c>
      <c r="F289" t="s">
        <v>2084</v>
      </c>
      <c r="G289" s="299">
        <v>45960</v>
      </c>
      <c r="H289" t="s">
        <v>1389</v>
      </c>
      <c r="I289" t="s">
        <v>1390</v>
      </c>
      <c r="J289" t="s">
        <v>1391</v>
      </c>
      <c r="K289" t="s">
        <v>1426</v>
      </c>
      <c r="L289" t="s">
        <v>1393</v>
      </c>
      <c r="M289" t="s">
        <v>1394</v>
      </c>
      <c r="N289" t="s">
        <v>1395</v>
      </c>
      <c r="O289" t="s">
        <v>1396</v>
      </c>
      <c r="P289" t="s">
        <v>1397</v>
      </c>
      <c r="Q289" t="s">
        <v>1396</v>
      </c>
      <c r="R289" t="s">
        <v>1398</v>
      </c>
      <c r="S289" t="s">
        <v>1399</v>
      </c>
      <c r="T289" t="s">
        <v>1400</v>
      </c>
      <c r="U289" t="s">
        <v>1401</v>
      </c>
      <c r="V289" t="s">
        <v>1402</v>
      </c>
      <c r="W289" t="s">
        <v>1418</v>
      </c>
      <c r="X289">
        <v>35090674717054</v>
      </c>
      <c r="Y289">
        <v>2055</v>
      </c>
      <c r="Z289" t="s">
        <v>1404</v>
      </c>
      <c r="AA289" s="305" t="str">
        <f>IF(H289="CONSTRUCCION CIVIL                                          ","Ok",_xlfn.XLOOKUP(B289,'CSRT STAFF'!B:B,'CSRT STAFF'!G:G,_xlfn.XLOOKUP(B289,'CSRT RCO'!B:B,'CSRT RCO'!G:G,"Revisar",0),0))</f>
        <v>Ok</v>
      </c>
    </row>
    <row r="290" spans="1:27">
      <c r="A290" t="s">
        <v>1385</v>
      </c>
      <c r="B290" t="str">
        <f t="shared" si="4"/>
        <v>07466541</v>
      </c>
      <c r="C290">
        <v>7466541</v>
      </c>
      <c r="D290" t="s">
        <v>1541</v>
      </c>
      <c r="E290" t="s">
        <v>1478</v>
      </c>
      <c r="F290" t="s">
        <v>2087</v>
      </c>
      <c r="G290" s="299">
        <v>46037</v>
      </c>
      <c r="H290" t="s">
        <v>1389</v>
      </c>
      <c r="I290" t="s">
        <v>1390</v>
      </c>
      <c r="J290" t="s">
        <v>1391</v>
      </c>
      <c r="K290" t="s">
        <v>1634</v>
      </c>
      <c r="L290" t="s">
        <v>1393</v>
      </c>
      <c r="M290" t="s">
        <v>1394</v>
      </c>
      <c r="N290" t="s">
        <v>1395</v>
      </c>
      <c r="O290" t="s">
        <v>1396</v>
      </c>
      <c r="P290" t="s">
        <v>1397</v>
      </c>
      <c r="Q290" t="s">
        <v>1396</v>
      </c>
      <c r="R290" t="s">
        <v>1398</v>
      </c>
      <c r="S290" t="s">
        <v>1399</v>
      </c>
      <c r="T290" t="s">
        <v>1400</v>
      </c>
      <c r="U290" t="s">
        <v>1401</v>
      </c>
      <c r="V290" t="s">
        <v>1402</v>
      </c>
      <c r="W290" t="s">
        <v>1403</v>
      </c>
      <c r="X290">
        <v>1108140259991200</v>
      </c>
      <c r="Y290" t="s">
        <v>1758</v>
      </c>
      <c r="Z290" t="s">
        <v>1404</v>
      </c>
      <c r="AA290" s="305" t="str">
        <f>IF(H290="CONSTRUCCION CIVIL                                          ","Ok",_xlfn.XLOOKUP(B290,'CSRT STAFF'!B:B,'CSRT STAFF'!G:G,_xlfn.XLOOKUP(B290,'CSRT RCO'!B:B,'CSRT RCO'!G:G,"Revisar",0),0))</f>
        <v>Ok</v>
      </c>
    </row>
    <row r="291" spans="1:27">
      <c r="A291" t="s">
        <v>1385</v>
      </c>
      <c r="B291" t="str">
        <f t="shared" si="4"/>
        <v>44806623</v>
      </c>
      <c r="C291">
        <v>44806623</v>
      </c>
      <c r="D291" t="s">
        <v>1541</v>
      </c>
      <c r="E291" t="s">
        <v>2088</v>
      </c>
      <c r="F291" t="s">
        <v>2089</v>
      </c>
      <c r="G291" s="299">
        <v>45936</v>
      </c>
      <c r="H291" t="s">
        <v>1389</v>
      </c>
      <c r="I291" t="s">
        <v>1390</v>
      </c>
      <c r="J291" t="s">
        <v>1391</v>
      </c>
      <c r="K291" t="s">
        <v>1650</v>
      </c>
      <c r="L291" t="s">
        <v>1393</v>
      </c>
      <c r="M291" t="s">
        <v>1394</v>
      </c>
      <c r="N291" t="s">
        <v>1395</v>
      </c>
      <c r="O291" t="s">
        <v>1396</v>
      </c>
      <c r="P291" t="s">
        <v>1397</v>
      </c>
      <c r="Q291" t="s">
        <v>1396</v>
      </c>
      <c r="R291" t="s">
        <v>1398</v>
      </c>
      <c r="S291" t="s">
        <v>1399</v>
      </c>
      <c r="T291" t="s">
        <v>1400</v>
      </c>
      <c r="U291" t="s">
        <v>1401</v>
      </c>
      <c r="V291" t="s">
        <v>1402</v>
      </c>
      <c r="W291" t="s">
        <v>1403</v>
      </c>
      <c r="X291">
        <v>1108140282208070</v>
      </c>
      <c r="Y291">
        <v>87.3</v>
      </c>
      <c r="Z291" t="s">
        <v>1404</v>
      </c>
      <c r="AA291" s="305" t="str">
        <f>IF(H291="CONSTRUCCION CIVIL                                          ","Ok",_xlfn.XLOOKUP(B291,'CSRT STAFF'!B:B,'CSRT STAFF'!G:G,_xlfn.XLOOKUP(B291,'CSRT RCO'!B:B,'CSRT RCO'!G:G,"Revisar",0),0))</f>
        <v>Ok</v>
      </c>
    </row>
    <row r="292" spans="1:27">
      <c r="A292" t="s">
        <v>1385</v>
      </c>
      <c r="B292" t="str">
        <f t="shared" si="4"/>
        <v>75609468</v>
      </c>
      <c r="C292">
        <v>75609468</v>
      </c>
      <c r="D292" t="s">
        <v>1541</v>
      </c>
      <c r="E292" t="s">
        <v>1683</v>
      </c>
      <c r="F292" t="s">
        <v>2090</v>
      </c>
      <c r="G292" s="299">
        <v>46031</v>
      </c>
      <c r="H292" t="s">
        <v>1389</v>
      </c>
      <c r="I292" t="s">
        <v>1390</v>
      </c>
      <c r="J292" t="s">
        <v>1391</v>
      </c>
      <c r="K292" t="s">
        <v>1447</v>
      </c>
      <c r="L292" t="s">
        <v>1393</v>
      </c>
      <c r="M292" t="s">
        <v>1394</v>
      </c>
      <c r="N292" t="s">
        <v>1395</v>
      </c>
      <c r="O292" t="s">
        <v>1396</v>
      </c>
      <c r="P292" t="s">
        <v>1397</v>
      </c>
      <c r="Q292" t="s">
        <v>1396</v>
      </c>
      <c r="R292" t="s">
        <v>1398</v>
      </c>
      <c r="S292" t="s">
        <v>1399</v>
      </c>
      <c r="T292" t="s">
        <v>1400</v>
      </c>
      <c r="U292" t="s">
        <v>1401</v>
      </c>
      <c r="V292" t="s">
        <v>1402</v>
      </c>
      <c r="W292" t="s">
        <v>1403</v>
      </c>
      <c r="X292">
        <v>1108140288363500</v>
      </c>
      <c r="Y292">
        <v>1849.5</v>
      </c>
      <c r="Z292" t="s">
        <v>1404</v>
      </c>
      <c r="AA292" s="305" t="str">
        <f>IF(H292="CONSTRUCCION CIVIL                                          ","Ok",_xlfn.XLOOKUP(B292,'CSRT STAFF'!B:B,'CSRT STAFF'!G:G,_xlfn.XLOOKUP(B292,'CSRT RCO'!B:B,'CSRT RCO'!G:G,"Revisar",0),0))</f>
        <v>Ok</v>
      </c>
    </row>
    <row r="293" spans="1:27">
      <c r="A293" t="s">
        <v>1385</v>
      </c>
      <c r="B293" t="str">
        <f t="shared" si="4"/>
        <v>74288426</v>
      </c>
      <c r="C293">
        <v>74288426</v>
      </c>
      <c r="D293" t="s">
        <v>1541</v>
      </c>
      <c r="E293" t="s">
        <v>2091</v>
      </c>
      <c r="F293" t="s">
        <v>2092</v>
      </c>
      <c r="G293" s="299">
        <v>45625</v>
      </c>
      <c r="H293" t="s">
        <v>1389</v>
      </c>
      <c r="I293" t="s">
        <v>1390</v>
      </c>
      <c r="J293" t="s">
        <v>1391</v>
      </c>
      <c r="K293" t="s">
        <v>1447</v>
      </c>
      <c r="L293" t="s">
        <v>1393</v>
      </c>
      <c r="M293" t="s">
        <v>1394</v>
      </c>
      <c r="N293" t="s">
        <v>1395</v>
      </c>
      <c r="O293" t="s">
        <v>1396</v>
      </c>
      <c r="P293" t="s">
        <v>1397</v>
      </c>
      <c r="Q293" t="s">
        <v>1396</v>
      </c>
      <c r="R293" t="s">
        <v>1398</v>
      </c>
      <c r="S293" t="s">
        <v>1399</v>
      </c>
      <c r="T293" t="s">
        <v>1400</v>
      </c>
      <c r="U293" t="s">
        <v>1401</v>
      </c>
      <c r="V293" t="s">
        <v>1402</v>
      </c>
      <c r="W293" t="s">
        <v>1418</v>
      </c>
      <c r="X293">
        <v>39571997951078</v>
      </c>
      <c r="Y293">
        <v>1849.5</v>
      </c>
      <c r="Z293" t="s">
        <v>1404</v>
      </c>
      <c r="AA293" s="305" t="str">
        <f>IF(H293="CONSTRUCCION CIVIL                                          ","Ok",_xlfn.XLOOKUP(B293,'CSRT STAFF'!B:B,'CSRT STAFF'!G:G,_xlfn.XLOOKUP(B293,'CSRT RCO'!B:B,'CSRT RCO'!G:G,"Revisar",0),0))</f>
        <v>Ok</v>
      </c>
    </row>
    <row r="294" spans="1:27">
      <c r="A294" t="s">
        <v>1385</v>
      </c>
      <c r="B294" t="str">
        <f t="shared" si="4"/>
        <v>21797497</v>
      </c>
      <c r="C294">
        <v>21797497</v>
      </c>
      <c r="D294" t="s">
        <v>1541</v>
      </c>
      <c r="E294" t="s">
        <v>2093</v>
      </c>
      <c r="F294" t="s">
        <v>1708</v>
      </c>
      <c r="G294" s="299">
        <v>45916</v>
      </c>
      <c r="H294" t="s">
        <v>1407</v>
      </c>
      <c r="I294" t="s">
        <v>1408</v>
      </c>
      <c r="J294" t="s">
        <v>1409</v>
      </c>
      <c r="K294" t="s">
        <v>1430</v>
      </c>
      <c r="L294" t="s">
        <v>1393</v>
      </c>
      <c r="M294" t="s">
        <v>1394</v>
      </c>
      <c r="N294" t="s">
        <v>1395</v>
      </c>
      <c r="O294" t="s">
        <v>1396</v>
      </c>
      <c r="P294" t="s">
        <v>1397</v>
      </c>
      <c r="Q294" t="s">
        <v>1396</v>
      </c>
      <c r="R294" t="s">
        <v>1398</v>
      </c>
      <c r="S294" t="s">
        <v>1399</v>
      </c>
      <c r="T294" t="s">
        <v>1411</v>
      </c>
      <c r="U294" t="s">
        <v>1401</v>
      </c>
      <c r="V294" t="s">
        <v>1412</v>
      </c>
      <c r="W294" t="s">
        <v>1403</v>
      </c>
      <c r="X294">
        <v>1108140281711400</v>
      </c>
      <c r="Y294">
        <v>3000</v>
      </c>
      <c r="Z294" t="s">
        <v>1404</v>
      </c>
      <c r="AA294" s="305">
        <f>IF(H294="CONSTRUCCION CIVIL                                          ","Ok",_xlfn.XLOOKUP(B294,'CSRT STAFF'!B:B,'CSRT STAFF'!G:G,_xlfn.XLOOKUP(B294,'CSRT RCO'!B:B,'CSRT RCO'!G:G,"Revisar",0),0))</f>
        <v>45916</v>
      </c>
    </row>
    <row r="295" spans="1:27">
      <c r="A295" t="s">
        <v>1385</v>
      </c>
      <c r="B295" t="str">
        <f t="shared" si="4"/>
        <v>42392287</v>
      </c>
      <c r="C295">
        <v>42392287</v>
      </c>
      <c r="D295" t="s">
        <v>2094</v>
      </c>
      <c r="E295" t="s">
        <v>1503</v>
      </c>
      <c r="F295" t="s">
        <v>2095</v>
      </c>
      <c r="G295" s="299">
        <v>46039</v>
      </c>
      <c r="H295" t="s">
        <v>1389</v>
      </c>
      <c r="I295" t="s">
        <v>1390</v>
      </c>
      <c r="J295" t="s">
        <v>1391</v>
      </c>
      <c r="K295" t="s">
        <v>1447</v>
      </c>
      <c r="L295" t="s">
        <v>1393</v>
      </c>
      <c r="M295" t="s">
        <v>1394</v>
      </c>
      <c r="N295" t="s">
        <v>1395</v>
      </c>
      <c r="O295" t="s">
        <v>1396</v>
      </c>
      <c r="P295" t="s">
        <v>1397</v>
      </c>
      <c r="Q295" t="s">
        <v>1396</v>
      </c>
      <c r="R295" t="s">
        <v>1398</v>
      </c>
      <c r="S295" t="s">
        <v>1399</v>
      </c>
      <c r="T295" t="s">
        <v>1400</v>
      </c>
      <c r="U295" t="s">
        <v>1401</v>
      </c>
      <c r="V295" t="s">
        <v>1402</v>
      </c>
      <c r="W295" t="s">
        <v>1403</v>
      </c>
      <c r="X295">
        <v>1102000202043610</v>
      </c>
      <c r="Y295">
        <v>1884</v>
      </c>
      <c r="Z295" t="s">
        <v>1404</v>
      </c>
      <c r="AA295" s="305" t="str">
        <f>IF(H295="CONSTRUCCION CIVIL                                          ","Ok",_xlfn.XLOOKUP(B295,'CSRT STAFF'!B:B,'CSRT STAFF'!G:G,_xlfn.XLOOKUP(B295,'CSRT RCO'!B:B,'CSRT RCO'!G:G,"Revisar",0),0))</f>
        <v>Ok</v>
      </c>
    </row>
    <row r="296" spans="1:27">
      <c r="A296" t="s">
        <v>1385</v>
      </c>
      <c r="B296" t="str">
        <f t="shared" si="4"/>
        <v>74634862</v>
      </c>
      <c r="C296">
        <v>74634862</v>
      </c>
      <c r="D296" t="s">
        <v>2096</v>
      </c>
      <c r="E296" t="s">
        <v>1503</v>
      </c>
      <c r="F296" t="s">
        <v>2097</v>
      </c>
      <c r="G296" s="299">
        <v>45992</v>
      </c>
      <c r="H296" t="s">
        <v>1407</v>
      </c>
      <c r="I296" t="s">
        <v>1408</v>
      </c>
      <c r="J296" t="s">
        <v>1409</v>
      </c>
      <c r="K296" t="s">
        <v>2098</v>
      </c>
      <c r="L296" t="s">
        <v>1393</v>
      </c>
      <c r="M296" t="s">
        <v>1394</v>
      </c>
      <c r="N296" t="s">
        <v>1395</v>
      </c>
      <c r="O296" t="s">
        <v>1396</v>
      </c>
      <c r="P296" t="s">
        <v>1397</v>
      </c>
      <c r="Q296" t="s">
        <v>1396</v>
      </c>
      <c r="R296" t="s">
        <v>1398</v>
      </c>
      <c r="S296" t="s">
        <v>1399</v>
      </c>
      <c r="T296" t="s">
        <v>1411</v>
      </c>
      <c r="U296" t="s">
        <v>1401</v>
      </c>
      <c r="V296" t="s">
        <v>1412</v>
      </c>
      <c r="W296" t="s">
        <v>1403</v>
      </c>
      <c r="X296">
        <v>1101800200454180</v>
      </c>
      <c r="Y296">
        <v>3000</v>
      </c>
      <c r="Z296" t="s">
        <v>1404</v>
      </c>
      <c r="AA296" s="305">
        <f>IF(H296="CONSTRUCCION CIVIL                                          ","Ok",_xlfn.XLOOKUP(B296,'CSRT STAFF'!B:B,'CSRT STAFF'!G:G,_xlfn.XLOOKUP(B296,'CSRT RCO'!B:B,'CSRT RCO'!G:G,"Revisar",0),0))</f>
        <v>45992</v>
      </c>
    </row>
    <row r="297" spans="1:27">
      <c r="A297" t="s">
        <v>1385</v>
      </c>
      <c r="B297" t="str">
        <f t="shared" si="4"/>
        <v>76306720</v>
      </c>
      <c r="C297">
        <v>76306720</v>
      </c>
      <c r="D297" t="s">
        <v>2096</v>
      </c>
      <c r="E297" t="s">
        <v>2036</v>
      </c>
      <c r="F297" t="s">
        <v>2099</v>
      </c>
      <c r="G297" s="299">
        <v>45748</v>
      </c>
      <c r="H297" t="s">
        <v>1407</v>
      </c>
      <c r="I297" t="s">
        <v>1408</v>
      </c>
      <c r="J297" t="s">
        <v>1409</v>
      </c>
      <c r="K297" t="s">
        <v>1430</v>
      </c>
      <c r="L297" t="s">
        <v>1536</v>
      </c>
      <c r="M297" t="s">
        <v>1394</v>
      </c>
      <c r="N297" t="s">
        <v>1395</v>
      </c>
      <c r="O297" t="s">
        <v>1396</v>
      </c>
      <c r="P297" t="s">
        <v>1397</v>
      </c>
      <c r="Q297" t="s">
        <v>1396</v>
      </c>
      <c r="R297" t="s">
        <v>1788</v>
      </c>
      <c r="S297" t="s">
        <v>1399</v>
      </c>
      <c r="T297" t="s">
        <v>1411</v>
      </c>
      <c r="U297" t="s">
        <v>1401</v>
      </c>
      <c r="V297" t="s">
        <v>1412</v>
      </c>
      <c r="W297" t="s">
        <v>1443</v>
      </c>
      <c r="X297">
        <v>8213354566388</v>
      </c>
      <c r="Y297">
        <v>5800</v>
      </c>
      <c r="Z297" t="s">
        <v>1404</v>
      </c>
      <c r="AA297" s="305">
        <f>IF(H297="CONSTRUCCION CIVIL                                          ","Ok",_xlfn.XLOOKUP(B297,'CSRT STAFF'!B:B,'CSRT STAFF'!G:G,_xlfn.XLOOKUP(B297,'CSRT RCO'!B:B,'CSRT RCO'!G:G,"Revisar",0),0))</f>
        <v>45748</v>
      </c>
    </row>
    <row r="298" spans="1:27">
      <c r="A298" t="s">
        <v>1385</v>
      </c>
      <c r="B298" t="str">
        <f t="shared" si="4"/>
        <v>70833756</v>
      </c>
      <c r="C298">
        <v>70833756</v>
      </c>
      <c r="D298" t="s">
        <v>2100</v>
      </c>
      <c r="E298" t="s">
        <v>2101</v>
      </c>
      <c r="F298" t="s">
        <v>2102</v>
      </c>
      <c r="G298" s="299">
        <v>45933</v>
      </c>
      <c r="H298" t="s">
        <v>1389</v>
      </c>
      <c r="I298" t="s">
        <v>1390</v>
      </c>
      <c r="J298" t="s">
        <v>1391</v>
      </c>
      <c r="K298" t="s">
        <v>1417</v>
      </c>
      <c r="L298" t="s">
        <v>1393</v>
      </c>
      <c r="M298" t="s">
        <v>1394</v>
      </c>
      <c r="N298" t="s">
        <v>1395</v>
      </c>
      <c r="O298" t="s">
        <v>1396</v>
      </c>
      <c r="P298" t="s">
        <v>1397</v>
      </c>
      <c r="Q298" t="s">
        <v>1396</v>
      </c>
      <c r="R298" t="s">
        <v>1398</v>
      </c>
      <c r="S298" t="s">
        <v>1399</v>
      </c>
      <c r="T298" t="s">
        <v>1400</v>
      </c>
      <c r="U298" t="s">
        <v>1401</v>
      </c>
      <c r="V298" t="s">
        <v>1402</v>
      </c>
      <c r="W298" t="s">
        <v>1403</v>
      </c>
      <c r="X298">
        <v>1102850202233210</v>
      </c>
      <c r="Y298">
        <v>2619</v>
      </c>
      <c r="Z298" t="s">
        <v>1404</v>
      </c>
      <c r="AA298" s="305" t="str">
        <f>IF(H298="CONSTRUCCION CIVIL                                          ","Ok",_xlfn.XLOOKUP(B298,'CSRT STAFF'!B:B,'CSRT STAFF'!G:G,_xlfn.XLOOKUP(B298,'CSRT RCO'!B:B,'CSRT RCO'!G:G,"Revisar",0),0))</f>
        <v>Ok</v>
      </c>
    </row>
    <row r="299" spans="1:27">
      <c r="A299" t="s">
        <v>1385</v>
      </c>
      <c r="B299" t="str">
        <f t="shared" si="4"/>
        <v>43445832</v>
      </c>
      <c r="C299">
        <v>43445832</v>
      </c>
      <c r="D299" t="s">
        <v>2103</v>
      </c>
      <c r="E299" t="s">
        <v>1424</v>
      </c>
      <c r="F299" t="s">
        <v>2104</v>
      </c>
      <c r="G299" s="299">
        <v>45750</v>
      </c>
      <c r="H299" t="s">
        <v>1389</v>
      </c>
      <c r="I299" t="s">
        <v>1390</v>
      </c>
      <c r="J299" t="s">
        <v>1391</v>
      </c>
      <c r="K299" t="s">
        <v>1447</v>
      </c>
      <c r="L299" t="s">
        <v>1393</v>
      </c>
      <c r="M299" t="s">
        <v>1394</v>
      </c>
      <c r="N299" t="s">
        <v>1395</v>
      </c>
      <c r="O299" t="s">
        <v>1396</v>
      </c>
      <c r="P299" t="s">
        <v>1397</v>
      </c>
      <c r="Q299" t="s">
        <v>1396</v>
      </c>
      <c r="R299" t="s">
        <v>1398</v>
      </c>
      <c r="S299" t="s">
        <v>1399</v>
      </c>
      <c r="T299" t="s">
        <v>1400</v>
      </c>
      <c r="U299" t="s">
        <v>1401</v>
      </c>
      <c r="V299" t="s">
        <v>1402</v>
      </c>
      <c r="W299" t="s">
        <v>1403</v>
      </c>
      <c r="X299">
        <v>1102000201996640</v>
      </c>
      <c r="Y299">
        <v>1849.5</v>
      </c>
      <c r="Z299" t="s">
        <v>1404</v>
      </c>
      <c r="AA299" s="305" t="str">
        <f>IF(H299="CONSTRUCCION CIVIL                                          ","Ok",_xlfn.XLOOKUP(B299,'CSRT STAFF'!B:B,'CSRT STAFF'!G:G,_xlfn.XLOOKUP(B299,'CSRT RCO'!B:B,'CSRT RCO'!G:G,"Revisar",0),0))</f>
        <v>Ok</v>
      </c>
    </row>
    <row r="300" spans="1:27">
      <c r="A300" t="s">
        <v>1385</v>
      </c>
      <c r="B300" t="str">
        <f t="shared" si="4"/>
        <v>71334912</v>
      </c>
      <c r="C300">
        <v>71334912</v>
      </c>
      <c r="D300" t="s">
        <v>2105</v>
      </c>
      <c r="E300" t="s">
        <v>2106</v>
      </c>
      <c r="F300" t="s">
        <v>2107</v>
      </c>
      <c r="G300" s="299">
        <v>45439</v>
      </c>
      <c r="H300" t="s">
        <v>1407</v>
      </c>
      <c r="I300" t="s">
        <v>1408</v>
      </c>
      <c r="J300" t="s">
        <v>1409</v>
      </c>
      <c r="K300" t="s">
        <v>1483</v>
      </c>
      <c r="L300" t="s">
        <v>1494</v>
      </c>
      <c r="M300" t="s">
        <v>1394</v>
      </c>
      <c r="N300" t="s">
        <v>1395</v>
      </c>
      <c r="O300" t="s">
        <v>1396</v>
      </c>
      <c r="P300" t="s">
        <v>1397</v>
      </c>
      <c r="Q300" t="s">
        <v>1396</v>
      </c>
      <c r="R300" t="s">
        <v>1398</v>
      </c>
      <c r="S300" t="s">
        <v>1399</v>
      </c>
      <c r="T300" t="s">
        <v>1411</v>
      </c>
      <c r="U300" t="s">
        <v>1401</v>
      </c>
      <c r="V300" t="s">
        <v>1412</v>
      </c>
      <c r="W300" t="s">
        <v>1413</v>
      </c>
      <c r="X300">
        <v>9.1082010803478899E+17</v>
      </c>
      <c r="Y300">
        <v>2100</v>
      </c>
      <c r="Z300" t="s">
        <v>1404</v>
      </c>
      <c r="AA300" s="305">
        <f>IF(H300="CONSTRUCCION CIVIL                                          ","Ok",_xlfn.XLOOKUP(B300,'CSRT STAFF'!B:B,'CSRT STAFF'!G:G,_xlfn.XLOOKUP(B300,'CSRT RCO'!B:B,'CSRT RCO'!G:G,"Revisar",0),0))</f>
        <v>45439</v>
      </c>
    </row>
    <row r="301" spans="1:27">
      <c r="A301" t="s">
        <v>1385</v>
      </c>
      <c r="B301" t="str">
        <f t="shared" si="4"/>
        <v>47833257</v>
      </c>
      <c r="C301">
        <v>47833257</v>
      </c>
      <c r="D301" t="s">
        <v>2108</v>
      </c>
      <c r="E301" t="s">
        <v>2109</v>
      </c>
      <c r="F301" t="s">
        <v>2110</v>
      </c>
      <c r="G301" s="299">
        <v>45976</v>
      </c>
      <c r="H301" t="s">
        <v>1389</v>
      </c>
      <c r="I301" t="s">
        <v>1390</v>
      </c>
      <c r="J301" t="s">
        <v>1391</v>
      </c>
      <c r="K301" t="s">
        <v>1430</v>
      </c>
      <c r="L301" t="s">
        <v>1393</v>
      </c>
      <c r="M301" t="s">
        <v>1394</v>
      </c>
      <c r="N301" t="s">
        <v>1395</v>
      </c>
      <c r="O301" t="s">
        <v>1396</v>
      </c>
      <c r="P301" t="s">
        <v>1397</v>
      </c>
      <c r="Q301" t="s">
        <v>1396</v>
      </c>
      <c r="R301" t="s">
        <v>1398</v>
      </c>
      <c r="S301" t="s">
        <v>1399</v>
      </c>
      <c r="T301" t="s">
        <v>1400</v>
      </c>
      <c r="U301" t="s">
        <v>1401</v>
      </c>
      <c r="V301" t="s">
        <v>1402</v>
      </c>
      <c r="W301" t="s">
        <v>1443</v>
      </c>
      <c r="X301">
        <v>8213383914077</v>
      </c>
      <c r="Y301">
        <v>2619</v>
      </c>
      <c r="Z301" t="s">
        <v>1404</v>
      </c>
      <c r="AA301" s="305" t="str">
        <f>IF(H301="CONSTRUCCION CIVIL                                          ","Ok",_xlfn.XLOOKUP(B301,'CSRT STAFF'!B:B,'CSRT STAFF'!G:G,_xlfn.XLOOKUP(B301,'CSRT RCO'!B:B,'CSRT RCO'!G:G,"Revisar",0),0))</f>
        <v>Ok</v>
      </c>
    </row>
    <row r="302" spans="1:27">
      <c r="A302" t="s">
        <v>1385</v>
      </c>
      <c r="B302" t="str">
        <f t="shared" si="4"/>
        <v>72464287</v>
      </c>
      <c r="C302">
        <v>72464287</v>
      </c>
      <c r="D302" t="s">
        <v>2108</v>
      </c>
      <c r="E302" t="s">
        <v>1588</v>
      </c>
      <c r="F302" t="s">
        <v>2111</v>
      </c>
      <c r="G302" s="299">
        <v>45860</v>
      </c>
      <c r="H302" t="s">
        <v>1389</v>
      </c>
      <c r="I302" t="s">
        <v>1390</v>
      </c>
      <c r="J302" t="s">
        <v>1391</v>
      </c>
      <c r="K302" t="s">
        <v>1447</v>
      </c>
      <c r="L302" t="s">
        <v>1613</v>
      </c>
      <c r="M302" t="s">
        <v>1394</v>
      </c>
      <c r="N302" t="s">
        <v>1395</v>
      </c>
      <c r="O302" t="s">
        <v>1396</v>
      </c>
      <c r="P302" t="s">
        <v>1397</v>
      </c>
      <c r="Q302" t="s">
        <v>1396</v>
      </c>
      <c r="R302" t="s">
        <v>1398</v>
      </c>
      <c r="S302" t="s">
        <v>1399</v>
      </c>
      <c r="T302" t="s">
        <v>1400</v>
      </c>
      <c r="U302" t="s">
        <v>1401</v>
      </c>
      <c r="V302" t="s">
        <v>1402</v>
      </c>
      <c r="W302" t="s">
        <v>1403</v>
      </c>
      <c r="X302">
        <v>1108140255803780</v>
      </c>
      <c r="Y302">
        <v>1849.5</v>
      </c>
      <c r="Z302" t="s">
        <v>1404</v>
      </c>
      <c r="AA302" s="305" t="str">
        <f>IF(H302="CONSTRUCCION CIVIL                                          ","Ok",_xlfn.XLOOKUP(B302,'CSRT STAFF'!B:B,'CSRT STAFF'!G:G,_xlfn.XLOOKUP(B302,'CSRT RCO'!B:B,'CSRT RCO'!G:G,"Revisar",0),0))</f>
        <v>Ok</v>
      </c>
    </row>
    <row r="303" spans="1:27">
      <c r="A303" t="s">
        <v>1385</v>
      </c>
      <c r="B303" t="str">
        <f t="shared" si="4"/>
        <v>45275146</v>
      </c>
      <c r="C303">
        <v>45275146</v>
      </c>
      <c r="D303" t="s">
        <v>2112</v>
      </c>
      <c r="E303" t="s">
        <v>1503</v>
      </c>
      <c r="F303" t="s">
        <v>2113</v>
      </c>
      <c r="G303" s="299">
        <v>46020</v>
      </c>
      <c r="H303" t="s">
        <v>1407</v>
      </c>
      <c r="I303" t="s">
        <v>1408</v>
      </c>
      <c r="J303" t="s">
        <v>1409</v>
      </c>
      <c r="K303" t="s">
        <v>1483</v>
      </c>
      <c r="L303" t="s">
        <v>1439</v>
      </c>
      <c r="M303" t="s">
        <v>1394</v>
      </c>
      <c r="N303" t="s">
        <v>1395</v>
      </c>
      <c r="O303" t="s">
        <v>1396</v>
      </c>
      <c r="P303" t="s">
        <v>1397</v>
      </c>
      <c r="Q303" t="s">
        <v>1396</v>
      </c>
      <c r="R303" t="s">
        <v>1398</v>
      </c>
      <c r="S303" t="s">
        <v>1399</v>
      </c>
      <c r="T303" t="s">
        <v>1411</v>
      </c>
      <c r="U303" t="s">
        <v>1401</v>
      </c>
      <c r="V303" t="s">
        <v>1412</v>
      </c>
      <c r="W303" t="s">
        <v>1443</v>
      </c>
      <c r="X303">
        <v>4193408724130</v>
      </c>
      <c r="Y303">
        <v>2100</v>
      </c>
      <c r="Z303" t="s">
        <v>1404</v>
      </c>
      <c r="AA303" s="305">
        <f>IF(H303="CONSTRUCCION CIVIL                                          ","Ok",_xlfn.XLOOKUP(B303,'CSRT STAFF'!B:B,'CSRT STAFF'!G:G,_xlfn.XLOOKUP(B303,'CSRT RCO'!B:B,'CSRT RCO'!G:G,"Revisar",0),0))</f>
        <v>46020</v>
      </c>
    </row>
    <row r="304" spans="1:27">
      <c r="A304" t="s">
        <v>1385</v>
      </c>
      <c r="B304" t="str">
        <f t="shared" si="4"/>
        <v>77079996</v>
      </c>
      <c r="C304">
        <v>77079996</v>
      </c>
      <c r="D304" t="s">
        <v>2112</v>
      </c>
      <c r="E304" t="s">
        <v>2114</v>
      </c>
      <c r="F304" t="s">
        <v>2115</v>
      </c>
      <c r="G304" s="299">
        <v>45988</v>
      </c>
      <c r="H304" t="s">
        <v>1389</v>
      </c>
      <c r="I304" t="s">
        <v>1390</v>
      </c>
      <c r="J304" t="s">
        <v>1391</v>
      </c>
      <c r="K304" t="s">
        <v>1447</v>
      </c>
      <c r="L304" t="s">
        <v>1393</v>
      </c>
      <c r="M304" t="s">
        <v>1394</v>
      </c>
      <c r="N304" t="s">
        <v>1395</v>
      </c>
      <c r="O304" t="s">
        <v>1396</v>
      </c>
      <c r="P304" t="s">
        <v>1397</v>
      </c>
      <c r="Q304" t="s">
        <v>1396</v>
      </c>
      <c r="R304" t="s">
        <v>1398</v>
      </c>
      <c r="S304" t="s">
        <v>1399</v>
      </c>
      <c r="T304" t="s">
        <v>1400</v>
      </c>
      <c r="U304" t="s">
        <v>1401</v>
      </c>
      <c r="V304" t="s">
        <v>1402</v>
      </c>
      <c r="W304" t="s">
        <v>1403</v>
      </c>
      <c r="X304">
        <v>1100830200344730</v>
      </c>
      <c r="Y304">
        <v>1849.5</v>
      </c>
      <c r="Z304" t="s">
        <v>1404</v>
      </c>
      <c r="AA304" s="305" t="str">
        <f>IF(H304="CONSTRUCCION CIVIL                                          ","Ok",_xlfn.XLOOKUP(B304,'CSRT STAFF'!B:B,'CSRT STAFF'!G:G,_xlfn.XLOOKUP(B304,'CSRT RCO'!B:B,'CSRT RCO'!G:G,"Revisar",0),0))</f>
        <v>Ok</v>
      </c>
    </row>
    <row r="305" spans="1:27">
      <c r="A305" t="s">
        <v>1385</v>
      </c>
      <c r="B305" t="str">
        <f t="shared" si="4"/>
        <v>41648696</v>
      </c>
      <c r="C305">
        <v>41648696</v>
      </c>
      <c r="D305" t="s">
        <v>2112</v>
      </c>
      <c r="E305" t="s">
        <v>2116</v>
      </c>
      <c r="F305" t="s">
        <v>2117</v>
      </c>
      <c r="G305" s="299">
        <v>45922</v>
      </c>
      <c r="H305" t="s">
        <v>1389</v>
      </c>
      <c r="I305" t="s">
        <v>1390</v>
      </c>
      <c r="J305" t="s">
        <v>1391</v>
      </c>
      <c r="K305" t="s">
        <v>1442</v>
      </c>
      <c r="L305" t="s">
        <v>1393</v>
      </c>
      <c r="M305" t="s">
        <v>1394</v>
      </c>
      <c r="N305" t="s">
        <v>1395</v>
      </c>
      <c r="O305" t="s">
        <v>1396</v>
      </c>
      <c r="P305" t="s">
        <v>1397</v>
      </c>
      <c r="Q305" t="s">
        <v>1396</v>
      </c>
      <c r="R305" t="s">
        <v>1398</v>
      </c>
      <c r="S305" t="s">
        <v>1399</v>
      </c>
      <c r="T305" t="s">
        <v>1400</v>
      </c>
      <c r="U305" t="s">
        <v>1401</v>
      </c>
      <c r="V305" t="s">
        <v>1402</v>
      </c>
      <c r="W305" t="s">
        <v>1403</v>
      </c>
      <c r="X305">
        <v>1108140281826580</v>
      </c>
      <c r="Y305">
        <v>2619</v>
      </c>
      <c r="Z305" t="s">
        <v>1404</v>
      </c>
      <c r="AA305" s="305" t="str">
        <f>IF(H305="CONSTRUCCION CIVIL                                          ","Ok",_xlfn.XLOOKUP(B305,'CSRT STAFF'!B:B,'CSRT STAFF'!G:G,_xlfn.XLOOKUP(B305,'CSRT RCO'!B:B,'CSRT RCO'!G:G,"Revisar",0),0))</f>
        <v>Ok</v>
      </c>
    </row>
    <row r="306" spans="1:27">
      <c r="A306" t="s">
        <v>1385</v>
      </c>
      <c r="B306" t="str">
        <f t="shared" si="4"/>
        <v>76675994</v>
      </c>
      <c r="C306">
        <v>76675994</v>
      </c>
      <c r="D306" t="s">
        <v>2112</v>
      </c>
      <c r="E306" t="s">
        <v>2057</v>
      </c>
      <c r="F306" t="s">
        <v>2118</v>
      </c>
      <c r="G306" s="299">
        <v>45677</v>
      </c>
      <c r="H306" t="s">
        <v>1407</v>
      </c>
      <c r="I306" t="s">
        <v>1408</v>
      </c>
      <c r="J306" t="s">
        <v>1409</v>
      </c>
      <c r="K306" t="s">
        <v>1430</v>
      </c>
      <c r="L306" t="s">
        <v>1536</v>
      </c>
      <c r="M306" t="s">
        <v>1394</v>
      </c>
      <c r="N306" t="s">
        <v>1395</v>
      </c>
      <c r="O306" t="s">
        <v>1396</v>
      </c>
      <c r="P306" t="s">
        <v>1397</v>
      </c>
      <c r="Q306" t="s">
        <v>1396</v>
      </c>
      <c r="R306" t="s">
        <v>1398</v>
      </c>
      <c r="S306" t="s">
        <v>1399</v>
      </c>
      <c r="T306" t="s">
        <v>1411</v>
      </c>
      <c r="U306" t="s">
        <v>1401</v>
      </c>
      <c r="V306" t="s">
        <v>1412</v>
      </c>
      <c r="W306" t="s">
        <v>1418</v>
      </c>
      <c r="X306">
        <v>53594920205013</v>
      </c>
      <c r="Y306">
        <v>4000</v>
      </c>
      <c r="Z306" t="s">
        <v>1404</v>
      </c>
      <c r="AA306" s="305">
        <f>IF(H306="CONSTRUCCION CIVIL                                          ","Ok",_xlfn.XLOOKUP(B306,'CSRT STAFF'!B:B,'CSRT STAFF'!G:G,_xlfn.XLOOKUP(B306,'CSRT RCO'!B:B,'CSRT RCO'!G:G,"Revisar",0),0))</f>
        <v>45677</v>
      </c>
    </row>
    <row r="307" spans="1:27">
      <c r="A307" t="s">
        <v>1385</v>
      </c>
      <c r="B307" t="str">
        <f t="shared" si="4"/>
        <v>74035039</v>
      </c>
      <c r="C307">
        <v>74035039</v>
      </c>
      <c r="D307" t="s">
        <v>2112</v>
      </c>
      <c r="E307" t="s">
        <v>1487</v>
      </c>
      <c r="F307" t="s">
        <v>1949</v>
      </c>
      <c r="G307" s="299">
        <v>45946</v>
      </c>
      <c r="H307" t="s">
        <v>1389</v>
      </c>
      <c r="I307" t="s">
        <v>1390</v>
      </c>
      <c r="J307" t="s">
        <v>1391</v>
      </c>
      <c r="K307" t="s">
        <v>1442</v>
      </c>
      <c r="L307" t="s">
        <v>1393</v>
      </c>
      <c r="M307" t="s">
        <v>1394</v>
      </c>
      <c r="N307" t="s">
        <v>1395</v>
      </c>
      <c r="O307" t="s">
        <v>1396</v>
      </c>
      <c r="P307" t="s">
        <v>1397</v>
      </c>
      <c r="Q307" t="s">
        <v>1396</v>
      </c>
      <c r="R307" t="s">
        <v>1398</v>
      </c>
      <c r="S307" t="s">
        <v>1399</v>
      </c>
      <c r="T307" t="s">
        <v>1400</v>
      </c>
      <c r="U307" t="s">
        <v>1401</v>
      </c>
      <c r="V307" t="s">
        <v>1402</v>
      </c>
      <c r="W307" t="s">
        <v>1403</v>
      </c>
      <c r="X307">
        <v>1108140271144490</v>
      </c>
      <c r="Y307">
        <v>2619</v>
      </c>
      <c r="Z307" t="s">
        <v>1404</v>
      </c>
      <c r="AA307" s="305" t="str">
        <f>IF(H307="CONSTRUCCION CIVIL                                          ","Ok",_xlfn.XLOOKUP(B307,'CSRT STAFF'!B:B,'CSRT STAFF'!G:G,_xlfn.XLOOKUP(B307,'CSRT RCO'!B:B,'CSRT RCO'!G:G,"Revisar",0),0))</f>
        <v>Ok</v>
      </c>
    </row>
    <row r="308" spans="1:27">
      <c r="A308" t="s">
        <v>1385</v>
      </c>
      <c r="B308" t="str">
        <f t="shared" si="4"/>
        <v>10493572</v>
      </c>
      <c r="C308">
        <v>10493572</v>
      </c>
      <c r="D308" t="s">
        <v>2112</v>
      </c>
      <c r="E308" t="s">
        <v>1801</v>
      </c>
      <c r="F308" t="s">
        <v>2119</v>
      </c>
      <c r="G308" s="299">
        <v>45734</v>
      </c>
      <c r="H308" t="s">
        <v>1389</v>
      </c>
      <c r="I308" t="s">
        <v>1390</v>
      </c>
      <c r="J308" t="s">
        <v>1391</v>
      </c>
      <c r="K308" t="s">
        <v>1430</v>
      </c>
      <c r="L308" t="s">
        <v>1393</v>
      </c>
      <c r="M308" t="s">
        <v>1394</v>
      </c>
      <c r="N308" t="s">
        <v>1395</v>
      </c>
      <c r="O308" t="s">
        <v>1396</v>
      </c>
      <c r="P308" t="s">
        <v>1397</v>
      </c>
      <c r="Q308" t="s">
        <v>1396</v>
      </c>
      <c r="R308" t="s">
        <v>1398</v>
      </c>
      <c r="S308" t="s">
        <v>1399</v>
      </c>
      <c r="T308" t="s">
        <v>1400</v>
      </c>
      <c r="U308" t="s">
        <v>1401</v>
      </c>
      <c r="V308" t="s">
        <v>1402</v>
      </c>
      <c r="W308" t="s">
        <v>1403</v>
      </c>
      <c r="X308">
        <v>1102000201993990</v>
      </c>
      <c r="Y308">
        <v>2619</v>
      </c>
      <c r="Z308" t="s">
        <v>1404</v>
      </c>
      <c r="AA308" s="305" t="str">
        <f>IF(H308="CONSTRUCCION CIVIL                                          ","Ok",_xlfn.XLOOKUP(B308,'CSRT STAFF'!B:B,'CSRT STAFF'!G:G,_xlfn.XLOOKUP(B308,'CSRT RCO'!B:B,'CSRT RCO'!G:G,"Revisar",0),0))</f>
        <v>Ok</v>
      </c>
    </row>
    <row r="309" spans="1:27">
      <c r="A309" t="s">
        <v>1385</v>
      </c>
      <c r="B309" t="str">
        <f t="shared" si="4"/>
        <v>48108962</v>
      </c>
      <c r="C309">
        <v>48108962</v>
      </c>
      <c r="D309" t="s">
        <v>2120</v>
      </c>
      <c r="E309" t="s">
        <v>1937</v>
      </c>
      <c r="F309" t="s">
        <v>2121</v>
      </c>
      <c r="G309" s="299">
        <v>45733</v>
      </c>
      <c r="H309" t="s">
        <v>1389</v>
      </c>
      <c r="I309" t="s">
        <v>1390</v>
      </c>
      <c r="J309" t="s">
        <v>1391</v>
      </c>
      <c r="K309" t="s">
        <v>1442</v>
      </c>
      <c r="L309" t="s">
        <v>1393</v>
      </c>
      <c r="M309" t="s">
        <v>1394</v>
      </c>
      <c r="N309" t="s">
        <v>1395</v>
      </c>
      <c r="O309" t="s">
        <v>1396</v>
      </c>
      <c r="P309" t="s">
        <v>1397</v>
      </c>
      <c r="Q309" t="s">
        <v>1396</v>
      </c>
      <c r="R309" t="s">
        <v>1398</v>
      </c>
      <c r="S309" t="s">
        <v>1399</v>
      </c>
      <c r="T309" t="s">
        <v>1400</v>
      </c>
      <c r="U309" t="s">
        <v>1401</v>
      </c>
      <c r="V309" t="s">
        <v>1402</v>
      </c>
      <c r="W309" t="s">
        <v>1418</v>
      </c>
      <c r="X309">
        <v>19123856422094</v>
      </c>
      <c r="Y309">
        <v>2619</v>
      </c>
      <c r="Z309" t="s">
        <v>1404</v>
      </c>
      <c r="AA309" s="305" t="str">
        <f>IF(H309="CONSTRUCCION CIVIL                                          ","Ok",_xlfn.XLOOKUP(B309,'CSRT STAFF'!B:B,'CSRT STAFF'!G:G,_xlfn.XLOOKUP(B309,'CSRT RCO'!B:B,'CSRT RCO'!G:G,"Revisar",0),0))</f>
        <v>Ok</v>
      </c>
    </row>
    <row r="310" spans="1:27">
      <c r="A310" t="s">
        <v>1385</v>
      </c>
      <c r="B310" t="str">
        <f t="shared" si="4"/>
        <v>43047232</v>
      </c>
      <c r="C310">
        <v>43047232</v>
      </c>
      <c r="D310" t="s">
        <v>2122</v>
      </c>
      <c r="E310" t="s">
        <v>1563</v>
      </c>
      <c r="F310" t="s">
        <v>2123</v>
      </c>
      <c r="G310" s="299">
        <v>45734</v>
      </c>
      <c r="H310" t="s">
        <v>1389</v>
      </c>
      <c r="I310" t="s">
        <v>1390</v>
      </c>
      <c r="J310" t="s">
        <v>1391</v>
      </c>
      <c r="K310" t="s">
        <v>1430</v>
      </c>
      <c r="L310" t="s">
        <v>1393</v>
      </c>
      <c r="M310" t="s">
        <v>1394</v>
      </c>
      <c r="N310" t="s">
        <v>1395</v>
      </c>
      <c r="O310" t="s">
        <v>1396</v>
      </c>
      <c r="P310" t="s">
        <v>1397</v>
      </c>
      <c r="Q310" t="s">
        <v>1396</v>
      </c>
      <c r="R310" t="s">
        <v>1398</v>
      </c>
      <c r="S310" t="s">
        <v>1399</v>
      </c>
      <c r="T310" t="s">
        <v>1400</v>
      </c>
      <c r="U310" t="s">
        <v>1401</v>
      </c>
      <c r="V310" t="s">
        <v>1402</v>
      </c>
      <c r="W310" t="s">
        <v>1403</v>
      </c>
      <c r="X310">
        <v>1108140272518530</v>
      </c>
      <c r="Y310">
        <v>2619</v>
      </c>
      <c r="Z310" t="s">
        <v>1404</v>
      </c>
      <c r="AA310" s="305" t="str">
        <f>IF(H310="CONSTRUCCION CIVIL                                          ","Ok",_xlfn.XLOOKUP(B310,'CSRT STAFF'!B:B,'CSRT STAFF'!G:G,_xlfn.XLOOKUP(B310,'CSRT RCO'!B:B,'CSRT RCO'!G:G,"Revisar",0),0))</f>
        <v>Ok</v>
      </c>
    </row>
    <row r="311" spans="1:27">
      <c r="A311" t="s">
        <v>1385</v>
      </c>
      <c r="B311" t="str">
        <f t="shared" si="4"/>
        <v>41912271</v>
      </c>
      <c r="C311">
        <v>41912271</v>
      </c>
      <c r="D311" t="s">
        <v>2122</v>
      </c>
      <c r="E311" t="s">
        <v>1563</v>
      </c>
      <c r="F311" t="s">
        <v>2124</v>
      </c>
      <c r="G311" s="299">
        <v>45820</v>
      </c>
      <c r="H311" t="s">
        <v>1389</v>
      </c>
      <c r="I311" t="s">
        <v>1390</v>
      </c>
      <c r="J311" t="s">
        <v>1391</v>
      </c>
      <c r="K311" t="s">
        <v>1417</v>
      </c>
      <c r="L311" t="s">
        <v>1393</v>
      </c>
      <c r="M311" t="s">
        <v>1394</v>
      </c>
      <c r="N311" t="s">
        <v>1395</v>
      </c>
      <c r="O311" t="s">
        <v>1396</v>
      </c>
      <c r="P311" t="s">
        <v>1397</v>
      </c>
      <c r="Q311" t="s">
        <v>1396</v>
      </c>
      <c r="R311" t="s">
        <v>1398</v>
      </c>
      <c r="S311" t="s">
        <v>1399</v>
      </c>
      <c r="T311" t="s">
        <v>1400</v>
      </c>
      <c r="U311" t="s">
        <v>1401</v>
      </c>
      <c r="V311" t="s">
        <v>1402</v>
      </c>
      <c r="W311" t="s">
        <v>1403</v>
      </c>
      <c r="X311">
        <v>1108140277053250</v>
      </c>
      <c r="Y311">
        <v>2619</v>
      </c>
      <c r="Z311" t="s">
        <v>1404</v>
      </c>
      <c r="AA311" s="305" t="str">
        <f>IF(H311="CONSTRUCCION CIVIL                                          ","Ok",_xlfn.XLOOKUP(B311,'CSRT STAFF'!B:B,'CSRT STAFF'!G:G,_xlfn.XLOOKUP(B311,'CSRT RCO'!B:B,'CSRT RCO'!G:G,"Revisar",0),0))</f>
        <v>Ok</v>
      </c>
    </row>
    <row r="312" spans="1:27">
      <c r="A312" t="s">
        <v>1385</v>
      </c>
      <c r="B312" t="str">
        <f t="shared" si="4"/>
        <v>71084165</v>
      </c>
      <c r="C312">
        <v>71084165</v>
      </c>
      <c r="D312" t="s">
        <v>2125</v>
      </c>
      <c r="E312" t="s">
        <v>2126</v>
      </c>
      <c r="F312" t="s">
        <v>2127</v>
      </c>
      <c r="G312" s="299">
        <v>45982</v>
      </c>
      <c r="H312" t="s">
        <v>1389</v>
      </c>
      <c r="I312" t="s">
        <v>1390</v>
      </c>
      <c r="J312" t="s">
        <v>1391</v>
      </c>
      <c r="K312" t="s">
        <v>1426</v>
      </c>
      <c r="L312" t="s">
        <v>1393</v>
      </c>
      <c r="M312" t="s">
        <v>1394</v>
      </c>
      <c r="N312" t="s">
        <v>1395</v>
      </c>
      <c r="O312" t="s">
        <v>1396</v>
      </c>
      <c r="P312" t="s">
        <v>1397</v>
      </c>
      <c r="Q312" t="s">
        <v>1396</v>
      </c>
      <c r="R312" t="s">
        <v>1398</v>
      </c>
      <c r="S312" t="s">
        <v>1399</v>
      </c>
      <c r="T312" t="s">
        <v>1400</v>
      </c>
      <c r="U312" t="s">
        <v>1401</v>
      </c>
      <c r="V312" t="s">
        <v>1402</v>
      </c>
      <c r="W312" t="s">
        <v>1403</v>
      </c>
      <c r="X312">
        <v>1105790233891560</v>
      </c>
      <c r="Y312">
        <v>2055</v>
      </c>
      <c r="Z312" t="s">
        <v>1404</v>
      </c>
      <c r="AA312" s="305" t="str">
        <f>IF(H312="CONSTRUCCION CIVIL                                          ","Ok",_xlfn.XLOOKUP(B312,'CSRT STAFF'!B:B,'CSRT STAFF'!G:G,_xlfn.XLOOKUP(B312,'CSRT RCO'!B:B,'CSRT RCO'!G:G,"Revisar",0),0))</f>
        <v>Ok</v>
      </c>
    </row>
    <row r="313" spans="1:27">
      <c r="A313" t="s">
        <v>1385</v>
      </c>
      <c r="B313" t="str">
        <f t="shared" si="4"/>
        <v>48049550</v>
      </c>
      <c r="C313">
        <v>48049550</v>
      </c>
      <c r="D313" t="s">
        <v>2128</v>
      </c>
      <c r="E313" t="s">
        <v>2129</v>
      </c>
      <c r="F313" t="s">
        <v>2130</v>
      </c>
      <c r="G313" s="299">
        <v>46031</v>
      </c>
      <c r="H313" t="s">
        <v>1389</v>
      </c>
      <c r="I313" t="s">
        <v>1390</v>
      </c>
      <c r="J313" t="s">
        <v>1391</v>
      </c>
      <c r="K313" t="s">
        <v>1447</v>
      </c>
      <c r="L313" t="s">
        <v>1393</v>
      </c>
      <c r="M313" t="s">
        <v>1394</v>
      </c>
      <c r="N313" t="s">
        <v>1395</v>
      </c>
      <c r="O313" t="s">
        <v>1396</v>
      </c>
      <c r="P313" t="s">
        <v>1397</v>
      </c>
      <c r="Q313" t="s">
        <v>1396</v>
      </c>
      <c r="R313" t="s">
        <v>1398</v>
      </c>
      <c r="S313" t="s">
        <v>1399</v>
      </c>
      <c r="T313" t="s">
        <v>1400</v>
      </c>
      <c r="U313" t="s">
        <v>1401</v>
      </c>
      <c r="V313" t="s">
        <v>1402</v>
      </c>
      <c r="W313" t="s">
        <v>1403</v>
      </c>
      <c r="X313">
        <v>1102010200771210</v>
      </c>
      <c r="Y313">
        <v>1849.5</v>
      </c>
      <c r="Z313" t="s">
        <v>1404</v>
      </c>
      <c r="AA313" s="305" t="str">
        <f>IF(H313="CONSTRUCCION CIVIL                                          ","Ok",_xlfn.XLOOKUP(B313,'CSRT STAFF'!B:B,'CSRT STAFF'!G:G,_xlfn.XLOOKUP(B313,'CSRT RCO'!B:B,'CSRT RCO'!G:G,"Revisar",0),0))</f>
        <v>Ok</v>
      </c>
    </row>
    <row r="314" spans="1:27">
      <c r="A314" t="s">
        <v>1385</v>
      </c>
      <c r="B314" t="str">
        <f t="shared" si="4"/>
        <v>45402818</v>
      </c>
      <c r="C314">
        <v>45402818</v>
      </c>
      <c r="D314" t="s">
        <v>2131</v>
      </c>
      <c r="E314" t="s">
        <v>2132</v>
      </c>
      <c r="F314" t="s">
        <v>2133</v>
      </c>
      <c r="G314" s="299">
        <v>45853</v>
      </c>
      <c r="H314" t="s">
        <v>1389</v>
      </c>
      <c r="I314" t="s">
        <v>1390</v>
      </c>
      <c r="J314" t="s">
        <v>1391</v>
      </c>
      <c r="K314" t="s">
        <v>1447</v>
      </c>
      <c r="L314" t="s">
        <v>1393</v>
      </c>
      <c r="M314" t="s">
        <v>1394</v>
      </c>
      <c r="N314" t="s">
        <v>1395</v>
      </c>
      <c r="O314" t="s">
        <v>1396</v>
      </c>
      <c r="P314" t="s">
        <v>1397</v>
      </c>
      <c r="Q314" t="s">
        <v>1396</v>
      </c>
      <c r="R314" t="s">
        <v>1398</v>
      </c>
      <c r="S314" t="s">
        <v>1399</v>
      </c>
      <c r="T314" t="s">
        <v>1400</v>
      </c>
      <c r="U314" t="s">
        <v>1401</v>
      </c>
      <c r="V314" t="s">
        <v>1402</v>
      </c>
      <c r="W314" t="s">
        <v>1403</v>
      </c>
      <c r="X314">
        <v>1105790220592260</v>
      </c>
      <c r="Y314">
        <v>1849.5</v>
      </c>
      <c r="Z314" t="s">
        <v>1404</v>
      </c>
      <c r="AA314" s="305" t="str">
        <f>IF(H314="CONSTRUCCION CIVIL                                          ","Ok",_xlfn.XLOOKUP(B314,'CSRT STAFF'!B:B,'CSRT STAFF'!G:G,_xlfn.XLOOKUP(B314,'CSRT RCO'!B:B,'CSRT RCO'!G:G,"Revisar",0),0))</f>
        <v>Ok</v>
      </c>
    </row>
    <row r="315" spans="1:27">
      <c r="A315" t="s">
        <v>1385</v>
      </c>
      <c r="B315" t="str">
        <f t="shared" si="4"/>
        <v>47594186</v>
      </c>
      <c r="C315">
        <v>47594186</v>
      </c>
      <c r="D315" t="s">
        <v>2131</v>
      </c>
      <c r="E315" t="s">
        <v>1445</v>
      </c>
      <c r="F315" t="s">
        <v>2134</v>
      </c>
      <c r="G315" s="299">
        <v>46035</v>
      </c>
      <c r="H315" t="s">
        <v>1389</v>
      </c>
      <c r="I315" t="s">
        <v>1390</v>
      </c>
      <c r="J315" t="s">
        <v>1391</v>
      </c>
      <c r="K315" t="s">
        <v>1634</v>
      </c>
      <c r="L315" t="s">
        <v>1393</v>
      </c>
      <c r="M315" t="s">
        <v>1394</v>
      </c>
      <c r="N315" t="s">
        <v>1395</v>
      </c>
      <c r="O315" t="s">
        <v>1396</v>
      </c>
      <c r="P315" t="s">
        <v>1397</v>
      </c>
      <c r="Q315" t="s">
        <v>1396</v>
      </c>
      <c r="R315" t="s">
        <v>1398</v>
      </c>
      <c r="S315" t="s">
        <v>1399</v>
      </c>
      <c r="T315" t="s">
        <v>1400</v>
      </c>
      <c r="U315" t="s">
        <v>1401</v>
      </c>
      <c r="V315" t="s">
        <v>1402</v>
      </c>
      <c r="W315" t="s">
        <v>1403</v>
      </c>
      <c r="X315">
        <v>1107780200363990</v>
      </c>
      <c r="Y315">
        <v>2679</v>
      </c>
      <c r="Z315" t="s">
        <v>1404</v>
      </c>
      <c r="AA315" s="305" t="str">
        <f>IF(H315="CONSTRUCCION CIVIL                                          ","Ok",_xlfn.XLOOKUP(B315,'CSRT STAFF'!B:B,'CSRT STAFF'!G:G,_xlfn.XLOOKUP(B315,'CSRT RCO'!B:B,'CSRT RCO'!G:G,"Revisar",0),0))</f>
        <v>Ok</v>
      </c>
    </row>
    <row r="316" spans="1:27">
      <c r="A316" t="s">
        <v>1385</v>
      </c>
      <c r="B316" t="str">
        <f t="shared" si="4"/>
        <v>70569277</v>
      </c>
      <c r="C316">
        <v>70569277</v>
      </c>
      <c r="D316" t="s">
        <v>2131</v>
      </c>
      <c r="E316" t="s">
        <v>2135</v>
      </c>
      <c r="F316" t="s">
        <v>2136</v>
      </c>
      <c r="G316" s="299">
        <v>46045</v>
      </c>
      <c r="H316" t="s">
        <v>1389</v>
      </c>
      <c r="I316" t="s">
        <v>1390</v>
      </c>
      <c r="J316" t="s">
        <v>1391</v>
      </c>
      <c r="K316" t="s">
        <v>1634</v>
      </c>
      <c r="L316" t="s">
        <v>1393</v>
      </c>
      <c r="M316" t="s">
        <v>1394</v>
      </c>
      <c r="N316" t="s">
        <v>1395</v>
      </c>
      <c r="O316" t="s">
        <v>1396</v>
      </c>
      <c r="P316" t="s">
        <v>1397</v>
      </c>
      <c r="Q316" t="s">
        <v>1396</v>
      </c>
      <c r="R316" t="s">
        <v>1398</v>
      </c>
      <c r="S316" t="s">
        <v>1399</v>
      </c>
      <c r="T316" t="s">
        <v>1400</v>
      </c>
      <c r="U316" t="s">
        <v>1401</v>
      </c>
      <c r="V316" t="s">
        <v>1402</v>
      </c>
      <c r="W316" t="s">
        <v>1418</v>
      </c>
      <c r="X316">
        <v>19175085640079</v>
      </c>
      <c r="Y316">
        <v>2092.5</v>
      </c>
      <c r="Z316" t="s">
        <v>1404</v>
      </c>
      <c r="AA316" s="305" t="str">
        <f>IF(H316="CONSTRUCCION CIVIL                                          ","Ok",_xlfn.XLOOKUP(B316,'CSRT STAFF'!B:B,'CSRT STAFF'!G:G,_xlfn.XLOOKUP(B316,'CSRT RCO'!B:B,'CSRT RCO'!G:G,"Revisar",0),0))</f>
        <v>Ok</v>
      </c>
    </row>
    <row r="317" spans="1:27">
      <c r="A317" t="s">
        <v>1385</v>
      </c>
      <c r="B317" t="str">
        <f t="shared" si="4"/>
        <v>42051852</v>
      </c>
      <c r="C317">
        <v>42051852</v>
      </c>
      <c r="D317" t="s">
        <v>2131</v>
      </c>
      <c r="E317" t="s">
        <v>2137</v>
      </c>
      <c r="F317" t="s">
        <v>2138</v>
      </c>
      <c r="G317" s="299">
        <v>46039</v>
      </c>
      <c r="H317" t="s">
        <v>1407</v>
      </c>
      <c r="I317" t="s">
        <v>1408</v>
      </c>
      <c r="J317" t="s">
        <v>1409</v>
      </c>
      <c r="K317" t="s">
        <v>2139</v>
      </c>
      <c r="L317" t="s">
        <v>1393</v>
      </c>
      <c r="M317" t="s">
        <v>1394</v>
      </c>
      <c r="N317" t="s">
        <v>1395</v>
      </c>
      <c r="O317" t="s">
        <v>1396</v>
      </c>
      <c r="P317" t="s">
        <v>1397</v>
      </c>
      <c r="Q317" t="s">
        <v>1396</v>
      </c>
      <c r="R317" t="s">
        <v>1398</v>
      </c>
      <c r="S317" t="s">
        <v>1399</v>
      </c>
      <c r="T317" t="s">
        <v>1411</v>
      </c>
      <c r="U317" t="s">
        <v>1401</v>
      </c>
      <c r="V317" t="s">
        <v>1412</v>
      </c>
      <c r="W317" t="s">
        <v>1443</v>
      </c>
      <c r="X317">
        <v>4203196972354</v>
      </c>
      <c r="Y317">
        <v>2500</v>
      </c>
      <c r="Z317" t="s">
        <v>1404</v>
      </c>
      <c r="AA317" s="305">
        <f>IF(H317="CONSTRUCCION CIVIL                                          ","Ok",_xlfn.XLOOKUP(B317,'CSRT STAFF'!B:B,'CSRT STAFF'!G:G,_xlfn.XLOOKUP(B317,'CSRT RCO'!B:B,'CSRT RCO'!G:G,"Revisar",0),0))</f>
        <v>46039</v>
      </c>
    </row>
    <row r="318" spans="1:27">
      <c r="A318" t="s">
        <v>1385</v>
      </c>
      <c r="B318" t="str">
        <f t="shared" si="4"/>
        <v>73900862</v>
      </c>
      <c r="C318">
        <v>73900862</v>
      </c>
      <c r="D318" t="s">
        <v>2131</v>
      </c>
      <c r="E318" t="s">
        <v>2140</v>
      </c>
      <c r="F318" t="s">
        <v>2141</v>
      </c>
      <c r="G318" s="299">
        <v>46003</v>
      </c>
      <c r="H318" t="s">
        <v>1389</v>
      </c>
      <c r="I318" t="s">
        <v>1390</v>
      </c>
      <c r="J318" t="s">
        <v>1391</v>
      </c>
      <c r="K318" t="s">
        <v>1426</v>
      </c>
      <c r="L318" t="s">
        <v>1393</v>
      </c>
      <c r="M318" t="s">
        <v>1394</v>
      </c>
      <c r="N318" t="s">
        <v>1395</v>
      </c>
      <c r="O318" t="s">
        <v>1396</v>
      </c>
      <c r="P318" t="s">
        <v>1397</v>
      </c>
      <c r="Q318" t="s">
        <v>1396</v>
      </c>
      <c r="R318" t="s">
        <v>1398</v>
      </c>
      <c r="S318" t="s">
        <v>1399</v>
      </c>
      <c r="T318" t="s">
        <v>1400</v>
      </c>
      <c r="U318" t="s">
        <v>1401</v>
      </c>
      <c r="V318" t="s">
        <v>1402</v>
      </c>
      <c r="W318" t="s">
        <v>1403</v>
      </c>
      <c r="X318">
        <v>1108140286928750</v>
      </c>
      <c r="Y318">
        <v>2055</v>
      </c>
      <c r="Z318" t="s">
        <v>1404</v>
      </c>
      <c r="AA318" s="305" t="str">
        <f>IF(H318="CONSTRUCCION CIVIL                                          ","Ok",_xlfn.XLOOKUP(B318,'CSRT STAFF'!B:B,'CSRT STAFF'!G:G,_xlfn.XLOOKUP(B318,'CSRT RCO'!B:B,'CSRT RCO'!G:G,"Revisar",0),0))</f>
        <v>Ok</v>
      </c>
    </row>
    <row r="319" spans="1:27">
      <c r="A319" t="s">
        <v>1385</v>
      </c>
      <c r="B319" t="str">
        <f t="shared" si="4"/>
        <v>47692713</v>
      </c>
      <c r="C319">
        <v>47692713</v>
      </c>
      <c r="D319" t="s">
        <v>2142</v>
      </c>
      <c r="E319" t="s">
        <v>2143</v>
      </c>
      <c r="F319" t="s">
        <v>2144</v>
      </c>
      <c r="G319" s="299">
        <v>46037</v>
      </c>
      <c r="H319" t="s">
        <v>1389</v>
      </c>
      <c r="I319" t="s">
        <v>1390</v>
      </c>
      <c r="J319" t="s">
        <v>1391</v>
      </c>
      <c r="K319" t="s">
        <v>1447</v>
      </c>
      <c r="L319" t="s">
        <v>1393</v>
      </c>
      <c r="M319" t="s">
        <v>1394</v>
      </c>
      <c r="N319" t="s">
        <v>1395</v>
      </c>
      <c r="O319" t="s">
        <v>1396</v>
      </c>
      <c r="P319" t="s">
        <v>1397</v>
      </c>
      <c r="Q319" t="s">
        <v>1396</v>
      </c>
      <c r="R319" t="s">
        <v>1398</v>
      </c>
      <c r="S319" t="s">
        <v>1399</v>
      </c>
      <c r="T319" t="s">
        <v>1400</v>
      </c>
      <c r="U319" t="s">
        <v>1401</v>
      </c>
      <c r="V319" t="s">
        <v>1402</v>
      </c>
      <c r="W319" t="s">
        <v>1403</v>
      </c>
      <c r="X319">
        <v>1108140265011870</v>
      </c>
      <c r="Y319">
        <v>1884</v>
      </c>
      <c r="Z319" t="s">
        <v>1404</v>
      </c>
      <c r="AA319" s="305" t="str">
        <f>IF(H319="CONSTRUCCION CIVIL                                          ","Ok",_xlfn.XLOOKUP(B319,'CSRT STAFF'!B:B,'CSRT STAFF'!G:G,_xlfn.XLOOKUP(B319,'CSRT RCO'!B:B,'CSRT RCO'!G:G,"Revisar",0),0))</f>
        <v>Ok</v>
      </c>
    </row>
    <row r="320" spans="1:27">
      <c r="A320" t="s">
        <v>1385</v>
      </c>
      <c r="B320" t="str">
        <f t="shared" si="4"/>
        <v>42094585</v>
      </c>
      <c r="C320">
        <v>42094585</v>
      </c>
      <c r="D320" t="s">
        <v>2145</v>
      </c>
      <c r="E320" t="s">
        <v>2146</v>
      </c>
      <c r="F320" t="s">
        <v>2147</v>
      </c>
      <c r="G320" s="299">
        <v>45688</v>
      </c>
      <c r="H320" t="s">
        <v>1389</v>
      </c>
      <c r="I320" t="s">
        <v>1390</v>
      </c>
      <c r="J320" t="s">
        <v>1391</v>
      </c>
      <c r="K320" t="s">
        <v>1392</v>
      </c>
      <c r="L320" t="s">
        <v>1393</v>
      </c>
      <c r="M320" t="s">
        <v>1394</v>
      </c>
      <c r="N320" t="s">
        <v>1395</v>
      </c>
      <c r="O320" t="s">
        <v>1396</v>
      </c>
      <c r="P320" t="s">
        <v>1397</v>
      </c>
      <c r="Q320" t="s">
        <v>1396</v>
      </c>
      <c r="R320" t="s">
        <v>1398</v>
      </c>
      <c r="S320" t="s">
        <v>1399</v>
      </c>
      <c r="T320" t="s">
        <v>1400</v>
      </c>
      <c r="U320" t="s">
        <v>1401</v>
      </c>
      <c r="V320" t="s">
        <v>1402</v>
      </c>
      <c r="W320" t="s">
        <v>1418</v>
      </c>
      <c r="X320">
        <v>19136418401062</v>
      </c>
      <c r="Y320">
        <v>2619</v>
      </c>
      <c r="Z320" t="s">
        <v>1404</v>
      </c>
      <c r="AA320" s="305" t="str">
        <f>IF(H320="CONSTRUCCION CIVIL                                          ","Ok",_xlfn.XLOOKUP(B320,'CSRT STAFF'!B:B,'CSRT STAFF'!G:G,_xlfn.XLOOKUP(B320,'CSRT RCO'!B:B,'CSRT RCO'!G:G,"Revisar",0),0))</f>
        <v>Ok</v>
      </c>
    </row>
    <row r="321" spans="1:27">
      <c r="A321" t="s">
        <v>1385</v>
      </c>
      <c r="B321" t="str">
        <f t="shared" si="4"/>
        <v>73962431</v>
      </c>
      <c r="C321">
        <v>73962431</v>
      </c>
      <c r="D321" t="s">
        <v>2145</v>
      </c>
      <c r="E321" t="s">
        <v>2007</v>
      </c>
      <c r="F321" t="s">
        <v>2148</v>
      </c>
      <c r="G321" s="299">
        <v>45887</v>
      </c>
      <c r="H321" t="s">
        <v>1407</v>
      </c>
      <c r="I321" t="s">
        <v>1408</v>
      </c>
      <c r="J321" t="s">
        <v>1409</v>
      </c>
      <c r="K321" t="s">
        <v>1793</v>
      </c>
      <c r="L321" t="s">
        <v>1475</v>
      </c>
      <c r="M321" t="s">
        <v>1394</v>
      </c>
      <c r="N321" t="s">
        <v>1395</v>
      </c>
      <c r="O321" t="s">
        <v>1396</v>
      </c>
      <c r="P321" t="s">
        <v>1397</v>
      </c>
      <c r="Q321" t="s">
        <v>1396</v>
      </c>
      <c r="R321" t="s">
        <v>1398</v>
      </c>
      <c r="S321" t="s">
        <v>1399</v>
      </c>
      <c r="T321" t="s">
        <v>1411</v>
      </c>
      <c r="U321" t="s">
        <v>1401</v>
      </c>
      <c r="V321" t="s">
        <v>1412</v>
      </c>
      <c r="W321" t="s">
        <v>1418</v>
      </c>
      <c r="X321">
        <v>19172736055060</v>
      </c>
      <c r="Y321">
        <v>3700</v>
      </c>
      <c r="Z321" t="s">
        <v>1404</v>
      </c>
      <c r="AA321" s="305">
        <f>IF(H321="CONSTRUCCION CIVIL                                          ","Ok",_xlfn.XLOOKUP(B321,'CSRT STAFF'!B:B,'CSRT STAFF'!G:G,_xlfn.XLOOKUP(B321,'CSRT RCO'!B:B,'CSRT RCO'!G:G,"Revisar",0),0))</f>
        <v>45887</v>
      </c>
    </row>
    <row r="322" spans="1:27">
      <c r="A322" t="s">
        <v>1385</v>
      </c>
      <c r="B322" t="str">
        <f t="shared" si="4"/>
        <v>70495252</v>
      </c>
      <c r="C322">
        <v>70495252</v>
      </c>
      <c r="D322" t="s">
        <v>2145</v>
      </c>
      <c r="E322" t="s">
        <v>2149</v>
      </c>
      <c r="F322" t="s">
        <v>2150</v>
      </c>
      <c r="G322" s="299">
        <v>45709</v>
      </c>
      <c r="H322" t="s">
        <v>1407</v>
      </c>
      <c r="I322" t="s">
        <v>1408</v>
      </c>
      <c r="J322" t="s">
        <v>1409</v>
      </c>
      <c r="K322" t="s">
        <v>1430</v>
      </c>
      <c r="L322" t="s">
        <v>1393</v>
      </c>
      <c r="M322" t="s">
        <v>1394</v>
      </c>
      <c r="N322" t="s">
        <v>1395</v>
      </c>
      <c r="O322" t="s">
        <v>1396</v>
      </c>
      <c r="P322" t="s">
        <v>1397</v>
      </c>
      <c r="Q322" t="s">
        <v>1396</v>
      </c>
      <c r="R322" t="s">
        <v>1398</v>
      </c>
      <c r="S322" t="s">
        <v>1399</v>
      </c>
      <c r="T322" t="s">
        <v>1411</v>
      </c>
      <c r="U322" t="s">
        <v>1401</v>
      </c>
      <c r="V322" t="s">
        <v>1412</v>
      </c>
      <c r="W322" t="s">
        <v>1418</v>
      </c>
      <c r="X322">
        <v>2.19110044637608E+17</v>
      </c>
      <c r="Y322">
        <v>5000</v>
      </c>
      <c r="Z322" t="s">
        <v>1404</v>
      </c>
      <c r="AA322" s="305">
        <f>IF(H322="CONSTRUCCION CIVIL                                          ","Ok",_xlfn.XLOOKUP(B322,'CSRT STAFF'!B:B,'CSRT STAFF'!G:G,_xlfn.XLOOKUP(B322,'CSRT RCO'!B:B,'CSRT RCO'!G:G,"Revisar",0),0))</f>
        <v>45709</v>
      </c>
    </row>
    <row r="323" spans="1:27">
      <c r="A323" t="s">
        <v>1385</v>
      </c>
      <c r="B323" t="str">
        <f t="shared" ref="B323:B386" si="5">IF(A323="L.E / DNI         ",TEXT(C323,"00000000"),TEXT(C323,"000000000"))</f>
        <v>76010732</v>
      </c>
      <c r="C323">
        <v>76010732</v>
      </c>
      <c r="D323" t="s">
        <v>2145</v>
      </c>
      <c r="E323" t="s">
        <v>2151</v>
      </c>
      <c r="F323" t="s">
        <v>2152</v>
      </c>
      <c r="G323" s="299">
        <v>45904</v>
      </c>
      <c r="H323" t="s">
        <v>1389</v>
      </c>
      <c r="I323" t="s">
        <v>1390</v>
      </c>
      <c r="J323" t="s">
        <v>1391</v>
      </c>
      <c r="K323" t="s">
        <v>1392</v>
      </c>
      <c r="L323" t="s">
        <v>1393</v>
      </c>
      <c r="M323" t="s">
        <v>1394</v>
      </c>
      <c r="N323" t="s">
        <v>1395</v>
      </c>
      <c r="O323" t="s">
        <v>1396</v>
      </c>
      <c r="P323" t="s">
        <v>1397</v>
      </c>
      <c r="Q323" t="s">
        <v>1396</v>
      </c>
      <c r="R323" t="s">
        <v>1398</v>
      </c>
      <c r="S323" t="s">
        <v>1399</v>
      </c>
      <c r="T323" t="s">
        <v>1400</v>
      </c>
      <c r="U323" t="s">
        <v>1401</v>
      </c>
      <c r="V323" t="s">
        <v>1402</v>
      </c>
      <c r="W323" t="s">
        <v>1403</v>
      </c>
      <c r="X323">
        <v>1105790211233630</v>
      </c>
      <c r="Y323">
        <v>2619</v>
      </c>
      <c r="Z323" t="s">
        <v>1404</v>
      </c>
      <c r="AA323" s="305" t="str">
        <f>IF(H323="CONSTRUCCION CIVIL                                          ","Ok",_xlfn.XLOOKUP(B323,'CSRT STAFF'!B:B,'CSRT STAFF'!G:G,_xlfn.XLOOKUP(B323,'CSRT RCO'!B:B,'CSRT RCO'!G:G,"Revisar",0),0))</f>
        <v>Ok</v>
      </c>
    </row>
    <row r="324" spans="1:27">
      <c r="A324" t="s">
        <v>1385</v>
      </c>
      <c r="B324" t="str">
        <f t="shared" si="5"/>
        <v>73598102</v>
      </c>
      <c r="C324">
        <v>73598102</v>
      </c>
      <c r="D324" t="s">
        <v>2145</v>
      </c>
      <c r="E324" t="s">
        <v>2153</v>
      </c>
      <c r="F324" t="s">
        <v>2154</v>
      </c>
      <c r="G324" s="299">
        <v>45629</v>
      </c>
      <c r="H324" t="s">
        <v>1389</v>
      </c>
      <c r="I324" t="s">
        <v>1390</v>
      </c>
      <c r="J324" t="s">
        <v>1391</v>
      </c>
      <c r="K324" t="s">
        <v>1442</v>
      </c>
      <c r="L324" t="s">
        <v>1393</v>
      </c>
      <c r="M324" t="s">
        <v>1394</v>
      </c>
      <c r="N324" t="s">
        <v>1395</v>
      </c>
      <c r="O324" t="s">
        <v>1396</v>
      </c>
      <c r="P324" t="s">
        <v>1397</v>
      </c>
      <c r="Q324" t="s">
        <v>1396</v>
      </c>
      <c r="R324" t="s">
        <v>1398</v>
      </c>
      <c r="S324" t="s">
        <v>1757</v>
      </c>
      <c r="T324" t="s">
        <v>1400</v>
      </c>
      <c r="U324" t="s">
        <v>1401</v>
      </c>
      <c r="V324" t="s">
        <v>1402</v>
      </c>
      <c r="W324" t="s">
        <v>1403</v>
      </c>
      <c r="X324">
        <v>1108140243603290</v>
      </c>
      <c r="Y324">
        <v>2619</v>
      </c>
      <c r="Z324" t="s">
        <v>1404</v>
      </c>
      <c r="AA324" s="305" t="str">
        <f>IF(H324="CONSTRUCCION CIVIL                                          ","Ok",_xlfn.XLOOKUP(B324,'CSRT STAFF'!B:B,'CSRT STAFF'!G:G,_xlfn.XLOOKUP(B324,'CSRT RCO'!B:B,'CSRT RCO'!G:G,"Revisar",0),0))</f>
        <v>Ok</v>
      </c>
    </row>
    <row r="325" spans="1:27">
      <c r="A325" t="s">
        <v>1385</v>
      </c>
      <c r="B325" t="str">
        <f t="shared" si="5"/>
        <v>73598101</v>
      </c>
      <c r="C325">
        <v>73598101</v>
      </c>
      <c r="D325" t="s">
        <v>2145</v>
      </c>
      <c r="E325" t="s">
        <v>2153</v>
      </c>
      <c r="F325" t="s">
        <v>2155</v>
      </c>
      <c r="G325" s="299">
        <v>46043</v>
      </c>
      <c r="H325" t="s">
        <v>1389</v>
      </c>
      <c r="I325" t="s">
        <v>1390</v>
      </c>
      <c r="J325" t="s">
        <v>1391</v>
      </c>
      <c r="K325" t="s">
        <v>1447</v>
      </c>
      <c r="L325" t="s">
        <v>1393</v>
      </c>
      <c r="M325" t="s">
        <v>1394</v>
      </c>
      <c r="N325" t="s">
        <v>1395</v>
      </c>
      <c r="O325" t="s">
        <v>1396</v>
      </c>
      <c r="P325" t="s">
        <v>1397</v>
      </c>
      <c r="Q325" t="s">
        <v>1396</v>
      </c>
      <c r="R325" t="s">
        <v>1398</v>
      </c>
      <c r="S325" t="s">
        <v>1399</v>
      </c>
      <c r="T325" t="s">
        <v>1400</v>
      </c>
      <c r="U325" t="s">
        <v>1401</v>
      </c>
      <c r="V325" t="s">
        <v>1402</v>
      </c>
      <c r="W325" t="s">
        <v>1403</v>
      </c>
      <c r="X325">
        <v>1108140265695980</v>
      </c>
      <c r="Y325">
        <v>1884</v>
      </c>
      <c r="Z325" t="s">
        <v>1404</v>
      </c>
      <c r="AA325" s="305" t="str">
        <f>IF(H325="CONSTRUCCION CIVIL                                          ","Ok",_xlfn.XLOOKUP(B325,'CSRT STAFF'!B:B,'CSRT STAFF'!G:G,_xlfn.XLOOKUP(B325,'CSRT RCO'!B:B,'CSRT RCO'!G:G,"Revisar",0),0))</f>
        <v>Ok</v>
      </c>
    </row>
    <row r="326" spans="1:27">
      <c r="A326" t="s">
        <v>1385</v>
      </c>
      <c r="B326" t="str">
        <f t="shared" si="5"/>
        <v>42105950</v>
      </c>
      <c r="C326">
        <v>42105950</v>
      </c>
      <c r="D326" t="s">
        <v>2156</v>
      </c>
      <c r="E326" t="s">
        <v>2157</v>
      </c>
      <c r="F326" t="s">
        <v>2158</v>
      </c>
      <c r="G326" s="299">
        <v>45930</v>
      </c>
      <c r="H326" t="s">
        <v>1389</v>
      </c>
      <c r="I326" t="s">
        <v>1390</v>
      </c>
      <c r="J326" t="s">
        <v>1391</v>
      </c>
      <c r="K326" t="s">
        <v>1634</v>
      </c>
      <c r="L326" t="s">
        <v>1393</v>
      </c>
      <c r="M326" t="s">
        <v>1394</v>
      </c>
      <c r="N326" t="s">
        <v>1395</v>
      </c>
      <c r="O326" t="s">
        <v>1396</v>
      </c>
      <c r="P326" t="s">
        <v>1397</v>
      </c>
      <c r="Q326" t="s">
        <v>1396</v>
      </c>
      <c r="R326" t="s">
        <v>1398</v>
      </c>
      <c r="S326" t="s">
        <v>1399</v>
      </c>
      <c r="T326" t="s">
        <v>1400</v>
      </c>
      <c r="U326" t="s">
        <v>1401</v>
      </c>
      <c r="V326" t="s">
        <v>1402</v>
      </c>
      <c r="W326" t="s">
        <v>1403</v>
      </c>
      <c r="X326">
        <v>1102000202023810</v>
      </c>
      <c r="Y326">
        <v>2619</v>
      </c>
      <c r="Z326" t="s">
        <v>1404</v>
      </c>
      <c r="AA326" s="305" t="str">
        <f>IF(H326="CONSTRUCCION CIVIL                                          ","Ok",_xlfn.XLOOKUP(B326,'CSRT STAFF'!B:B,'CSRT STAFF'!G:G,_xlfn.XLOOKUP(B326,'CSRT RCO'!B:B,'CSRT RCO'!G:G,"Revisar",0),0))</f>
        <v>Ok</v>
      </c>
    </row>
    <row r="327" spans="1:27">
      <c r="A327" t="s">
        <v>1385</v>
      </c>
      <c r="B327" t="str">
        <f t="shared" si="5"/>
        <v>61095401</v>
      </c>
      <c r="C327">
        <v>61095401</v>
      </c>
      <c r="D327" t="s">
        <v>2159</v>
      </c>
      <c r="E327" t="s">
        <v>2160</v>
      </c>
      <c r="F327" t="s">
        <v>2161</v>
      </c>
      <c r="G327" s="299">
        <v>45951</v>
      </c>
      <c r="H327" t="s">
        <v>1389</v>
      </c>
      <c r="I327" t="s">
        <v>1390</v>
      </c>
      <c r="J327" t="s">
        <v>1391</v>
      </c>
      <c r="K327" t="s">
        <v>1426</v>
      </c>
      <c r="L327" t="s">
        <v>1393</v>
      </c>
      <c r="M327" t="s">
        <v>1394</v>
      </c>
      <c r="N327" t="s">
        <v>1395</v>
      </c>
      <c r="O327" t="s">
        <v>1396</v>
      </c>
      <c r="P327" t="s">
        <v>1397</v>
      </c>
      <c r="Q327" t="s">
        <v>1396</v>
      </c>
      <c r="R327" t="s">
        <v>1398</v>
      </c>
      <c r="S327" t="s">
        <v>1399</v>
      </c>
      <c r="T327" t="s">
        <v>1400</v>
      </c>
      <c r="U327" t="s">
        <v>1401</v>
      </c>
      <c r="V327" t="s">
        <v>1402</v>
      </c>
      <c r="W327" t="s">
        <v>1403</v>
      </c>
      <c r="X327">
        <v>1108140283530640</v>
      </c>
      <c r="Y327">
        <v>2055</v>
      </c>
      <c r="Z327" t="s">
        <v>1404</v>
      </c>
      <c r="AA327" s="305" t="str">
        <f>IF(H327="CONSTRUCCION CIVIL                                          ","Ok",_xlfn.XLOOKUP(B327,'CSRT STAFF'!B:B,'CSRT STAFF'!G:G,_xlfn.XLOOKUP(B327,'CSRT RCO'!B:B,'CSRT RCO'!G:G,"Revisar",0),0))</f>
        <v>Ok</v>
      </c>
    </row>
    <row r="328" spans="1:27">
      <c r="A328" t="s">
        <v>1385</v>
      </c>
      <c r="B328" t="str">
        <f t="shared" si="5"/>
        <v>43382768</v>
      </c>
      <c r="C328">
        <v>43382768</v>
      </c>
      <c r="D328" t="s">
        <v>2162</v>
      </c>
      <c r="E328" t="s">
        <v>1472</v>
      </c>
      <c r="F328" t="s">
        <v>2163</v>
      </c>
      <c r="G328" s="299">
        <v>44927</v>
      </c>
      <c r="H328" t="s">
        <v>1407</v>
      </c>
      <c r="I328" t="s">
        <v>1408</v>
      </c>
      <c r="J328" t="s">
        <v>1409</v>
      </c>
      <c r="K328" t="s">
        <v>1438</v>
      </c>
      <c r="L328" t="s">
        <v>1439</v>
      </c>
      <c r="M328" t="s">
        <v>1394</v>
      </c>
      <c r="N328" t="s">
        <v>1395</v>
      </c>
      <c r="O328" t="s">
        <v>1396</v>
      </c>
      <c r="P328" t="s">
        <v>1397</v>
      </c>
      <c r="Q328" t="s">
        <v>1396</v>
      </c>
      <c r="R328" t="s">
        <v>1398</v>
      </c>
      <c r="S328" t="s">
        <v>1399</v>
      </c>
      <c r="T328" t="s">
        <v>1411</v>
      </c>
      <c r="U328" t="s">
        <v>1401</v>
      </c>
      <c r="V328" t="s">
        <v>1412</v>
      </c>
      <c r="W328" t="s">
        <v>1418</v>
      </c>
      <c r="X328">
        <v>2.1911290479460499E+17</v>
      </c>
      <c r="Y328">
        <v>9200</v>
      </c>
      <c r="Z328" t="s">
        <v>1404</v>
      </c>
      <c r="AA328" s="305">
        <f>IF(H328="CONSTRUCCION CIVIL                                          ","Ok",_xlfn.XLOOKUP(B328,'CSRT STAFF'!B:B,'CSRT STAFF'!G:G,_xlfn.XLOOKUP(B328,'CSRT RCO'!B:B,'CSRT RCO'!G:G,"Revisar",0),0))</f>
        <v>44927</v>
      </c>
    </row>
    <row r="329" spans="1:27">
      <c r="A329" t="s">
        <v>1385</v>
      </c>
      <c r="B329" t="str">
        <f t="shared" si="5"/>
        <v>72096114</v>
      </c>
      <c r="C329">
        <v>72096114</v>
      </c>
      <c r="D329" t="s">
        <v>2162</v>
      </c>
      <c r="E329" t="s">
        <v>2112</v>
      </c>
      <c r="F329" t="s">
        <v>2164</v>
      </c>
      <c r="G329" s="299">
        <v>46042</v>
      </c>
      <c r="H329" t="s">
        <v>1389</v>
      </c>
      <c r="I329" t="s">
        <v>1390</v>
      </c>
      <c r="J329" t="s">
        <v>1391</v>
      </c>
      <c r="K329" t="s">
        <v>1634</v>
      </c>
      <c r="L329" t="s">
        <v>1393</v>
      </c>
      <c r="M329" t="s">
        <v>1394</v>
      </c>
      <c r="N329" t="s">
        <v>1395</v>
      </c>
      <c r="O329" t="s">
        <v>1396</v>
      </c>
      <c r="P329" t="s">
        <v>1397</v>
      </c>
      <c r="Q329" t="s">
        <v>1396</v>
      </c>
      <c r="R329" t="s">
        <v>1398</v>
      </c>
      <c r="S329" t="s">
        <v>1399</v>
      </c>
      <c r="T329" t="s">
        <v>1400</v>
      </c>
      <c r="U329" t="s">
        <v>1401</v>
      </c>
      <c r="V329" t="s">
        <v>1402</v>
      </c>
      <c r="W329" t="s">
        <v>1403</v>
      </c>
      <c r="X329">
        <v>1108140274106440</v>
      </c>
      <c r="Y329">
        <v>2679</v>
      </c>
      <c r="Z329" t="s">
        <v>1404</v>
      </c>
      <c r="AA329" s="305" t="str">
        <f>IF(H329="CONSTRUCCION CIVIL                                          ","Ok",_xlfn.XLOOKUP(B329,'CSRT STAFF'!B:B,'CSRT STAFF'!G:G,_xlfn.XLOOKUP(B329,'CSRT RCO'!B:B,'CSRT RCO'!G:G,"Revisar",0),0))</f>
        <v>Ok</v>
      </c>
    </row>
    <row r="330" spans="1:27">
      <c r="A330" t="s">
        <v>1385</v>
      </c>
      <c r="B330" t="str">
        <f t="shared" si="5"/>
        <v>61294650</v>
      </c>
      <c r="C330">
        <v>61294650</v>
      </c>
      <c r="D330" t="s">
        <v>5553</v>
      </c>
      <c r="E330" t="s">
        <v>5554</v>
      </c>
      <c r="F330" t="s">
        <v>5555</v>
      </c>
      <c r="G330" s="299">
        <v>46049</v>
      </c>
      <c r="H330" t="s">
        <v>1389</v>
      </c>
      <c r="I330" t="s">
        <v>1390</v>
      </c>
      <c r="J330" t="s">
        <v>1391</v>
      </c>
      <c r="K330" t="s">
        <v>1489</v>
      </c>
      <c r="L330" t="s">
        <v>1393</v>
      </c>
      <c r="M330" t="s">
        <v>1394</v>
      </c>
      <c r="N330" t="s">
        <v>1395</v>
      </c>
      <c r="O330" t="s">
        <v>1396</v>
      </c>
      <c r="P330" t="s">
        <v>1397</v>
      </c>
      <c r="Q330" t="s">
        <v>1396</v>
      </c>
      <c r="R330" t="s">
        <v>1398</v>
      </c>
      <c r="S330" t="s">
        <v>1399</v>
      </c>
      <c r="T330" t="s">
        <v>1400</v>
      </c>
      <c r="U330" t="s">
        <v>1401</v>
      </c>
      <c r="V330" t="s">
        <v>1402</v>
      </c>
      <c r="W330" t="s">
        <v>1403</v>
      </c>
      <c r="X330">
        <v>1108140289311000</v>
      </c>
      <c r="Y330">
        <v>2092.5</v>
      </c>
      <c r="Z330" t="s">
        <v>1404</v>
      </c>
      <c r="AA330" s="305" t="str">
        <f>IF(H330="CONSTRUCCION CIVIL                                          ","Ok",_xlfn.XLOOKUP(B330,'CSRT STAFF'!B:B,'CSRT STAFF'!G:G,_xlfn.XLOOKUP(B330,'CSRT RCO'!B:B,'CSRT RCO'!G:G,"Revisar",0),0))</f>
        <v>Ok</v>
      </c>
    </row>
    <row r="331" spans="1:27">
      <c r="A331" t="s">
        <v>1385</v>
      </c>
      <c r="B331" t="str">
        <f t="shared" si="5"/>
        <v>61239624</v>
      </c>
      <c r="C331">
        <v>61239624</v>
      </c>
      <c r="D331" t="s">
        <v>2031</v>
      </c>
      <c r="E331" t="s">
        <v>1564</v>
      </c>
      <c r="F331" t="s">
        <v>1708</v>
      </c>
      <c r="G331" s="299">
        <v>46042</v>
      </c>
      <c r="H331" t="s">
        <v>1389</v>
      </c>
      <c r="I331" t="s">
        <v>1390</v>
      </c>
      <c r="J331" t="s">
        <v>1391</v>
      </c>
      <c r="K331" t="s">
        <v>1447</v>
      </c>
      <c r="L331" t="s">
        <v>1393</v>
      </c>
      <c r="M331" t="s">
        <v>1394</v>
      </c>
      <c r="N331" t="s">
        <v>1395</v>
      </c>
      <c r="O331" t="s">
        <v>1396</v>
      </c>
      <c r="P331" t="s">
        <v>1397</v>
      </c>
      <c r="Q331" t="s">
        <v>1396</v>
      </c>
      <c r="R331" t="s">
        <v>1398</v>
      </c>
      <c r="S331" t="s">
        <v>1399</v>
      </c>
      <c r="T331" t="s">
        <v>1400</v>
      </c>
      <c r="U331" t="s">
        <v>1401</v>
      </c>
      <c r="V331" t="s">
        <v>1402</v>
      </c>
      <c r="W331" t="s">
        <v>1418</v>
      </c>
      <c r="X331">
        <v>28513366554035</v>
      </c>
      <c r="Y331">
        <v>1884</v>
      </c>
      <c r="Z331" t="s">
        <v>1404</v>
      </c>
      <c r="AA331" s="305" t="str">
        <f>IF(H331="CONSTRUCCION CIVIL                                          ","Ok",_xlfn.XLOOKUP(B331,'CSRT STAFF'!B:B,'CSRT STAFF'!G:G,_xlfn.XLOOKUP(B331,'CSRT RCO'!B:B,'CSRT RCO'!G:G,"Revisar",0),0))</f>
        <v>Ok</v>
      </c>
    </row>
    <row r="332" spans="1:27">
      <c r="A332" t="s">
        <v>1742</v>
      </c>
      <c r="B332" t="str">
        <f t="shared" si="5"/>
        <v>005419022</v>
      </c>
      <c r="C332">
        <v>5419022</v>
      </c>
      <c r="D332" t="s">
        <v>2031</v>
      </c>
      <c r="E332" t="s">
        <v>2077</v>
      </c>
      <c r="F332" t="s">
        <v>2165</v>
      </c>
      <c r="G332" s="299">
        <v>45627</v>
      </c>
      <c r="H332" t="s">
        <v>1407</v>
      </c>
      <c r="I332" t="s">
        <v>1408</v>
      </c>
      <c r="J332" t="s">
        <v>1409</v>
      </c>
      <c r="K332" t="s">
        <v>1483</v>
      </c>
      <c r="L332" t="s">
        <v>1439</v>
      </c>
      <c r="M332" t="s">
        <v>1394</v>
      </c>
      <c r="N332" t="s">
        <v>1395</v>
      </c>
      <c r="O332" t="s">
        <v>1396</v>
      </c>
      <c r="P332" t="s">
        <v>1397</v>
      </c>
      <c r="Q332" t="s">
        <v>1396</v>
      </c>
      <c r="R332" t="s">
        <v>1746</v>
      </c>
      <c r="S332" t="s">
        <v>1757</v>
      </c>
      <c r="T332" t="s">
        <v>1411</v>
      </c>
      <c r="U332" t="s">
        <v>1401</v>
      </c>
      <c r="V332" t="s">
        <v>1412</v>
      </c>
      <c r="W332" t="s">
        <v>1418</v>
      </c>
      <c r="X332">
        <v>19303812295001</v>
      </c>
      <c r="Y332">
        <v>42322.13</v>
      </c>
      <c r="Z332" t="s">
        <v>1404</v>
      </c>
      <c r="AA332" s="305">
        <f>IF(H332="CONSTRUCCION CIVIL                                          ","Ok",_xlfn.XLOOKUP(B332,'CSRT STAFF'!B:B,'CSRT STAFF'!G:G,_xlfn.XLOOKUP(B332,'CSRT RCO'!B:B,'CSRT RCO'!G:G,"Revisar",0),0))</f>
        <v>45627</v>
      </c>
    </row>
    <row r="333" spans="1:27">
      <c r="A333" t="s">
        <v>1385</v>
      </c>
      <c r="B333" t="str">
        <f t="shared" si="5"/>
        <v>73050424</v>
      </c>
      <c r="C333">
        <v>73050424</v>
      </c>
      <c r="D333" t="s">
        <v>2031</v>
      </c>
      <c r="E333" t="s">
        <v>2166</v>
      </c>
      <c r="F333" t="s">
        <v>2167</v>
      </c>
      <c r="G333" s="299">
        <v>45902</v>
      </c>
      <c r="H333" t="s">
        <v>1389</v>
      </c>
      <c r="I333" t="s">
        <v>1390</v>
      </c>
      <c r="J333" t="s">
        <v>1391</v>
      </c>
      <c r="K333" t="s">
        <v>1430</v>
      </c>
      <c r="L333" t="s">
        <v>1393</v>
      </c>
      <c r="M333" t="s">
        <v>1394</v>
      </c>
      <c r="N333" t="s">
        <v>1395</v>
      </c>
      <c r="O333" t="s">
        <v>1396</v>
      </c>
      <c r="P333" t="s">
        <v>1397</v>
      </c>
      <c r="Q333" t="s">
        <v>1396</v>
      </c>
      <c r="R333" t="s">
        <v>1398</v>
      </c>
      <c r="S333" t="s">
        <v>1399</v>
      </c>
      <c r="T333" t="s">
        <v>1400</v>
      </c>
      <c r="U333" t="s">
        <v>1401</v>
      </c>
      <c r="V333" t="s">
        <v>1402</v>
      </c>
      <c r="W333" t="s">
        <v>1403</v>
      </c>
      <c r="X333">
        <v>1105790235760570</v>
      </c>
      <c r="Y333">
        <v>1849.5</v>
      </c>
      <c r="Z333" t="s">
        <v>1404</v>
      </c>
      <c r="AA333" s="305" t="str">
        <f>IF(H333="CONSTRUCCION CIVIL                                          ","Ok",_xlfn.XLOOKUP(B333,'CSRT STAFF'!B:B,'CSRT STAFF'!G:G,_xlfn.XLOOKUP(B333,'CSRT RCO'!B:B,'CSRT RCO'!G:G,"Revisar",0),0))</f>
        <v>Ok</v>
      </c>
    </row>
    <row r="334" spans="1:27">
      <c r="A334" t="s">
        <v>1385</v>
      </c>
      <c r="B334" t="str">
        <f t="shared" si="5"/>
        <v>41818325</v>
      </c>
      <c r="C334">
        <v>41818325</v>
      </c>
      <c r="D334" t="s">
        <v>2031</v>
      </c>
      <c r="E334" t="s">
        <v>2168</v>
      </c>
      <c r="F334" t="s">
        <v>2084</v>
      </c>
      <c r="G334" s="299">
        <v>45931</v>
      </c>
      <c r="H334" t="s">
        <v>1407</v>
      </c>
      <c r="I334" t="s">
        <v>1408</v>
      </c>
      <c r="J334" t="s">
        <v>1409</v>
      </c>
      <c r="K334" t="s">
        <v>1493</v>
      </c>
      <c r="L334" t="s">
        <v>1393</v>
      </c>
      <c r="M334" t="s">
        <v>1394</v>
      </c>
      <c r="N334" t="s">
        <v>1395</v>
      </c>
      <c r="O334" t="s">
        <v>1396</v>
      </c>
      <c r="P334" t="s">
        <v>1397</v>
      </c>
      <c r="Q334" t="s">
        <v>1396</v>
      </c>
      <c r="R334" t="s">
        <v>1398</v>
      </c>
      <c r="S334" t="s">
        <v>1399</v>
      </c>
      <c r="T334" t="s">
        <v>1411</v>
      </c>
      <c r="U334" t="s">
        <v>1401</v>
      </c>
      <c r="V334" t="s">
        <v>1412</v>
      </c>
      <c r="W334" t="s">
        <v>1418</v>
      </c>
      <c r="X334">
        <v>2.215102330671E+17</v>
      </c>
      <c r="Y334">
        <v>4500</v>
      </c>
      <c r="Z334" t="s">
        <v>1404</v>
      </c>
      <c r="AA334" s="305">
        <f>IF(H334="CONSTRUCCION CIVIL                                          ","Ok",_xlfn.XLOOKUP(B334,'CSRT STAFF'!B:B,'CSRT STAFF'!G:G,_xlfn.XLOOKUP(B334,'CSRT RCO'!B:B,'CSRT RCO'!G:G,"Revisar",0),0))</f>
        <v>45931</v>
      </c>
    </row>
    <row r="335" spans="1:27">
      <c r="A335" t="s">
        <v>1385</v>
      </c>
      <c r="B335" t="str">
        <f t="shared" si="5"/>
        <v>42464680</v>
      </c>
      <c r="C335">
        <v>42464680</v>
      </c>
      <c r="D335" t="s">
        <v>2040</v>
      </c>
      <c r="E335" t="s">
        <v>2169</v>
      </c>
      <c r="F335" t="s">
        <v>1573</v>
      </c>
      <c r="G335" s="299">
        <v>45939</v>
      </c>
      <c r="H335" t="s">
        <v>1389</v>
      </c>
      <c r="I335" t="s">
        <v>1390</v>
      </c>
      <c r="J335" t="s">
        <v>1391</v>
      </c>
      <c r="K335" t="s">
        <v>1447</v>
      </c>
      <c r="L335" t="s">
        <v>1393</v>
      </c>
      <c r="M335" t="s">
        <v>1394</v>
      </c>
      <c r="N335" t="s">
        <v>1395</v>
      </c>
      <c r="O335" t="s">
        <v>1396</v>
      </c>
      <c r="P335" t="s">
        <v>1397</v>
      </c>
      <c r="Q335" t="s">
        <v>1396</v>
      </c>
      <c r="R335" t="s">
        <v>1398</v>
      </c>
      <c r="S335" t="s">
        <v>1399</v>
      </c>
      <c r="T335" t="s">
        <v>1400</v>
      </c>
      <c r="U335" t="s">
        <v>1401</v>
      </c>
      <c r="V335" t="s">
        <v>1402</v>
      </c>
      <c r="W335" t="s">
        <v>1403</v>
      </c>
      <c r="X335">
        <v>1108140275780280</v>
      </c>
      <c r="Y335">
        <v>1849.5</v>
      </c>
      <c r="Z335" t="s">
        <v>1404</v>
      </c>
      <c r="AA335" s="305" t="str">
        <f>IF(H335="CONSTRUCCION CIVIL                                          ","Ok",_xlfn.XLOOKUP(B335,'CSRT STAFF'!B:B,'CSRT STAFF'!G:G,_xlfn.XLOOKUP(B335,'CSRT RCO'!B:B,'CSRT RCO'!G:G,"Revisar",0),0))</f>
        <v>Ok</v>
      </c>
    </row>
    <row r="336" spans="1:27">
      <c r="A336" t="s">
        <v>1385</v>
      </c>
      <c r="B336" t="str">
        <f t="shared" si="5"/>
        <v>70574711</v>
      </c>
      <c r="C336">
        <v>70574711</v>
      </c>
      <c r="D336" t="s">
        <v>2170</v>
      </c>
      <c r="E336" t="s">
        <v>2171</v>
      </c>
      <c r="F336" t="s">
        <v>2172</v>
      </c>
      <c r="G336" s="299">
        <v>45615</v>
      </c>
      <c r="H336" t="s">
        <v>1407</v>
      </c>
      <c r="I336" t="s">
        <v>1408</v>
      </c>
      <c r="J336" t="s">
        <v>1409</v>
      </c>
      <c r="K336" t="s">
        <v>1793</v>
      </c>
      <c r="L336" t="s">
        <v>1494</v>
      </c>
      <c r="M336" t="s">
        <v>1394</v>
      </c>
      <c r="N336" t="s">
        <v>1395</v>
      </c>
      <c r="O336" t="s">
        <v>1396</v>
      </c>
      <c r="P336" t="s">
        <v>1397</v>
      </c>
      <c r="Q336" t="s">
        <v>1396</v>
      </c>
      <c r="R336" t="s">
        <v>1398</v>
      </c>
      <c r="S336" t="s">
        <v>1399</v>
      </c>
      <c r="T336" t="s">
        <v>1411</v>
      </c>
      <c r="U336" t="s">
        <v>1401</v>
      </c>
      <c r="V336" t="s">
        <v>1412</v>
      </c>
      <c r="W336" t="s">
        <v>1418</v>
      </c>
      <c r="X336">
        <v>28570258811061</v>
      </c>
      <c r="Y336" t="s">
        <v>1758</v>
      </c>
      <c r="Z336" t="s">
        <v>1404</v>
      </c>
      <c r="AA336" s="305">
        <f>IF(H336="CONSTRUCCION CIVIL                                          ","Ok",_xlfn.XLOOKUP(B336,'CSRT STAFF'!B:B,'CSRT STAFF'!G:G,_xlfn.XLOOKUP(B336,'CSRT RCO'!B:B,'CSRT RCO'!G:G,"Revisar",0),0))</f>
        <v>45615</v>
      </c>
    </row>
    <row r="337" spans="1:27">
      <c r="A337" t="s">
        <v>1385</v>
      </c>
      <c r="B337" t="str">
        <f t="shared" si="5"/>
        <v>46468344</v>
      </c>
      <c r="C337">
        <v>46468344</v>
      </c>
      <c r="D337" t="s">
        <v>1950</v>
      </c>
      <c r="E337" t="s">
        <v>1925</v>
      </c>
      <c r="F337" t="s">
        <v>1956</v>
      </c>
      <c r="G337" s="299">
        <v>45758</v>
      </c>
      <c r="H337" t="s">
        <v>1389</v>
      </c>
      <c r="I337" t="s">
        <v>1390</v>
      </c>
      <c r="J337" t="s">
        <v>1391</v>
      </c>
      <c r="K337" t="s">
        <v>1447</v>
      </c>
      <c r="L337" t="s">
        <v>1393</v>
      </c>
      <c r="M337" t="s">
        <v>1394</v>
      </c>
      <c r="N337" t="s">
        <v>1395</v>
      </c>
      <c r="O337" t="s">
        <v>1396</v>
      </c>
      <c r="P337" t="s">
        <v>1397</v>
      </c>
      <c r="Q337" t="s">
        <v>1396</v>
      </c>
      <c r="R337" t="s">
        <v>1398</v>
      </c>
      <c r="S337" t="s">
        <v>1399</v>
      </c>
      <c r="T337" t="s">
        <v>1400</v>
      </c>
      <c r="U337" t="s">
        <v>1401</v>
      </c>
      <c r="V337" t="s">
        <v>1402</v>
      </c>
      <c r="W337" t="s">
        <v>1403</v>
      </c>
      <c r="X337">
        <v>1100830200152210</v>
      </c>
      <c r="Y337">
        <v>1849.5</v>
      </c>
      <c r="Z337" t="s">
        <v>1404</v>
      </c>
      <c r="AA337" s="305" t="str">
        <f>IF(H337="CONSTRUCCION CIVIL                                          ","Ok",_xlfn.XLOOKUP(B337,'CSRT STAFF'!B:B,'CSRT STAFF'!G:G,_xlfn.XLOOKUP(B337,'CSRT RCO'!B:B,'CSRT RCO'!G:G,"Revisar",0),0))</f>
        <v>Ok</v>
      </c>
    </row>
    <row r="338" spans="1:27">
      <c r="A338" t="s">
        <v>1385</v>
      </c>
      <c r="B338" t="str">
        <f t="shared" si="5"/>
        <v>71808981</v>
      </c>
      <c r="C338">
        <v>71808981</v>
      </c>
      <c r="D338" t="s">
        <v>1950</v>
      </c>
      <c r="E338" t="s">
        <v>1496</v>
      </c>
      <c r="F338" t="s">
        <v>1840</v>
      </c>
      <c r="G338" s="299">
        <v>45960</v>
      </c>
      <c r="H338" t="s">
        <v>1389</v>
      </c>
      <c r="I338" t="s">
        <v>1390</v>
      </c>
      <c r="J338" t="s">
        <v>1391</v>
      </c>
      <c r="K338" t="s">
        <v>1447</v>
      </c>
      <c r="L338" t="s">
        <v>1393</v>
      </c>
      <c r="M338" t="s">
        <v>1394</v>
      </c>
      <c r="N338" t="s">
        <v>1395</v>
      </c>
      <c r="O338" t="s">
        <v>1396</v>
      </c>
      <c r="P338" t="s">
        <v>1397</v>
      </c>
      <c r="Q338" t="s">
        <v>1396</v>
      </c>
      <c r="R338" t="s">
        <v>1398</v>
      </c>
      <c r="S338" t="s">
        <v>1399</v>
      </c>
      <c r="T338" t="s">
        <v>1400</v>
      </c>
      <c r="U338" t="s">
        <v>1401</v>
      </c>
      <c r="V338" t="s">
        <v>1402</v>
      </c>
      <c r="W338" t="s">
        <v>1403</v>
      </c>
      <c r="X338">
        <v>1100830200340380</v>
      </c>
      <c r="Y338">
        <v>1849.5</v>
      </c>
      <c r="Z338" t="s">
        <v>1404</v>
      </c>
      <c r="AA338" s="305" t="str">
        <f>IF(H338="CONSTRUCCION CIVIL                                          ","Ok",_xlfn.XLOOKUP(B338,'CSRT STAFF'!B:B,'CSRT STAFF'!G:G,_xlfn.XLOOKUP(B338,'CSRT RCO'!B:B,'CSRT RCO'!G:G,"Revisar",0),0))</f>
        <v>Ok</v>
      </c>
    </row>
    <row r="339" spans="1:27">
      <c r="A339" t="s">
        <v>1385</v>
      </c>
      <c r="B339" t="str">
        <f t="shared" si="5"/>
        <v>73570775</v>
      </c>
      <c r="C339">
        <v>73570775</v>
      </c>
      <c r="D339" t="s">
        <v>1950</v>
      </c>
      <c r="E339" t="s">
        <v>2173</v>
      </c>
      <c r="F339" t="s">
        <v>2174</v>
      </c>
      <c r="G339" s="299">
        <v>45918</v>
      </c>
      <c r="H339" t="s">
        <v>1389</v>
      </c>
      <c r="I339" t="s">
        <v>1390</v>
      </c>
      <c r="J339" t="s">
        <v>1391</v>
      </c>
      <c r="K339" t="s">
        <v>1447</v>
      </c>
      <c r="L339" t="s">
        <v>1393</v>
      </c>
      <c r="M339" t="s">
        <v>1394</v>
      </c>
      <c r="N339" t="s">
        <v>1395</v>
      </c>
      <c r="O339" t="s">
        <v>1396</v>
      </c>
      <c r="P339" t="s">
        <v>1397</v>
      </c>
      <c r="Q339" t="s">
        <v>1396</v>
      </c>
      <c r="R339" t="s">
        <v>1398</v>
      </c>
      <c r="S339" t="s">
        <v>1399</v>
      </c>
      <c r="T339" t="s">
        <v>1400</v>
      </c>
      <c r="U339" t="s">
        <v>1401</v>
      </c>
      <c r="V339" t="s">
        <v>1402</v>
      </c>
      <c r="W339" t="s">
        <v>1403</v>
      </c>
      <c r="X339">
        <v>1105790233891840</v>
      </c>
      <c r="Y339">
        <v>1849.5</v>
      </c>
      <c r="Z339" t="s">
        <v>1404</v>
      </c>
      <c r="AA339" s="305" t="str">
        <f>IF(H339="CONSTRUCCION CIVIL                                          ","Ok",_xlfn.XLOOKUP(B339,'CSRT STAFF'!B:B,'CSRT STAFF'!G:G,_xlfn.XLOOKUP(B339,'CSRT RCO'!B:B,'CSRT RCO'!G:G,"Revisar",0),0))</f>
        <v>Ok</v>
      </c>
    </row>
    <row r="340" spans="1:27">
      <c r="A340" t="s">
        <v>1385</v>
      </c>
      <c r="B340" t="str">
        <f t="shared" si="5"/>
        <v>41546337</v>
      </c>
      <c r="C340">
        <v>41546337</v>
      </c>
      <c r="D340" t="s">
        <v>1950</v>
      </c>
      <c r="E340" t="s">
        <v>2175</v>
      </c>
      <c r="F340" t="s">
        <v>2176</v>
      </c>
      <c r="G340" s="299">
        <v>45925</v>
      </c>
      <c r="H340" t="s">
        <v>1389</v>
      </c>
      <c r="I340" t="s">
        <v>1390</v>
      </c>
      <c r="J340" t="s">
        <v>1391</v>
      </c>
      <c r="K340" t="s">
        <v>1447</v>
      </c>
      <c r="L340" t="s">
        <v>1393</v>
      </c>
      <c r="M340" t="s">
        <v>1394</v>
      </c>
      <c r="N340" t="s">
        <v>1395</v>
      </c>
      <c r="O340" t="s">
        <v>1396</v>
      </c>
      <c r="P340" t="s">
        <v>1397</v>
      </c>
      <c r="Q340" t="s">
        <v>1396</v>
      </c>
      <c r="R340" t="s">
        <v>1398</v>
      </c>
      <c r="S340" t="s">
        <v>1399</v>
      </c>
      <c r="T340" t="s">
        <v>1400</v>
      </c>
      <c r="U340" t="s">
        <v>1401</v>
      </c>
      <c r="V340" t="s">
        <v>1402</v>
      </c>
      <c r="W340" t="s">
        <v>1403</v>
      </c>
      <c r="X340">
        <v>1105790232176240</v>
      </c>
      <c r="Y340">
        <v>1849.5</v>
      </c>
      <c r="Z340" t="s">
        <v>1404</v>
      </c>
      <c r="AA340" s="305" t="str">
        <f>IF(H340="CONSTRUCCION CIVIL                                          ","Ok",_xlfn.XLOOKUP(B340,'CSRT STAFF'!B:B,'CSRT STAFF'!G:G,_xlfn.XLOOKUP(B340,'CSRT RCO'!B:B,'CSRT RCO'!G:G,"Revisar",0),0))</f>
        <v>Ok</v>
      </c>
    </row>
    <row r="341" spans="1:27">
      <c r="A341" t="s">
        <v>1385</v>
      </c>
      <c r="B341" t="str">
        <f t="shared" si="5"/>
        <v>76036297</v>
      </c>
      <c r="C341">
        <v>76036297</v>
      </c>
      <c r="D341" t="s">
        <v>1950</v>
      </c>
      <c r="E341" t="s">
        <v>2012</v>
      </c>
      <c r="F341" t="s">
        <v>1762</v>
      </c>
      <c r="G341" s="299">
        <v>45892</v>
      </c>
      <c r="H341" t="s">
        <v>1389</v>
      </c>
      <c r="I341" t="s">
        <v>1390</v>
      </c>
      <c r="J341" t="s">
        <v>1391</v>
      </c>
      <c r="K341" t="s">
        <v>1447</v>
      </c>
      <c r="L341" t="s">
        <v>1393</v>
      </c>
      <c r="M341" t="s">
        <v>1394</v>
      </c>
      <c r="N341" t="s">
        <v>1395</v>
      </c>
      <c r="O341" t="s">
        <v>1396</v>
      </c>
      <c r="P341" t="s">
        <v>1397</v>
      </c>
      <c r="Q341" t="s">
        <v>1396</v>
      </c>
      <c r="R341" t="s">
        <v>1398</v>
      </c>
      <c r="S341" t="s">
        <v>1399</v>
      </c>
      <c r="T341" t="s">
        <v>1400</v>
      </c>
      <c r="U341" t="s">
        <v>1401</v>
      </c>
      <c r="V341" t="s">
        <v>1402</v>
      </c>
      <c r="W341" t="s">
        <v>1403</v>
      </c>
      <c r="X341">
        <v>1108140265403770</v>
      </c>
      <c r="Y341">
        <v>1849.5</v>
      </c>
      <c r="Z341" t="s">
        <v>1404</v>
      </c>
      <c r="AA341" s="305" t="str">
        <f>IF(H341="CONSTRUCCION CIVIL                                          ","Ok",_xlfn.XLOOKUP(B341,'CSRT STAFF'!B:B,'CSRT STAFF'!G:G,_xlfn.XLOOKUP(B341,'CSRT RCO'!B:B,'CSRT RCO'!G:G,"Revisar",0),0))</f>
        <v>Ok</v>
      </c>
    </row>
    <row r="342" spans="1:27">
      <c r="A342" t="s">
        <v>1385</v>
      </c>
      <c r="B342" t="str">
        <f t="shared" si="5"/>
        <v>47736065</v>
      </c>
      <c r="C342">
        <v>47736065</v>
      </c>
      <c r="D342" t="s">
        <v>1950</v>
      </c>
      <c r="E342" t="s">
        <v>2012</v>
      </c>
      <c r="F342" t="s">
        <v>2177</v>
      </c>
      <c r="G342" s="299">
        <v>45905</v>
      </c>
      <c r="H342" t="s">
        <v>1389</v>
      </c>
      <c r="I342" t="s">
        <v>1390</v>
      </c>
      <c r="J342" t="s">
        <v>1391</v>
      </c>
      <c r="K342" t="s">
        <v>1430</v>
      </c>
      <c r="L342" t="s">
        <v>1393</v>
      </c>
      <c r="M342" t="s">
        <v>1394</v>
      </c>
      <c r="N342" t="s">
        <v>1395</v>
      </c>
      <c r="O342" t="s">
        <v>1396</v>
      </c>
      <c r="P342" t="s">
        <v>1397</v>
      </c>
      <c r="Q342" t="s">
        <v>1396</v>
      </c>
      <c r="R342" t="s">
        <v>1398</v>
      </c>
      <c r="S342" t="s">
        <v>1399</v>
      </c>
      <c r="T342" t="s">
        <v>1400</v>
      </c>
      <c r="U342" t="s">
        <v>1401</v>
      </c>
      <c r="V342" t="s">
        <v>1402</v>
      </c>
      <c r="W342" t="s">
        <v>1403</v>
      </c>
      <c r="X342">
        <v>1105790235974870</v>
      </c>
      <c r="Y342">
        <v>1849.5</v>
      </c>
      <c r="Z342" t="s">
        <v>1404</v>
      </c>
      <c r="AA342" s="305" t="str">
        <f>IF(H342="CONSTRUCCION CIVIL                                          ","Ok",_xlfn.XLOOKUP(B342,'CSRT STAFF'!B:B,'CSRT STAFF'!G:G,_xlfn.XLOOKUP(B342,'CSRT RCO'!B:B,'CSRT RCO'!G:G,"Revisar",0),0))</f>
        <v>Ok</v>
      </c>
    </row>
    <row r="343" spans="1:27">
      <c r="A343" t="s">
        <v>1385</v>
      </c>
      <c r="B343" t="str">
        <f t="shared" si="5"/>
        <v>48461456</v>
      </c>
      <c r="C343">
        <v>48461456</v>
      </c>
      <c r="D343" t="s">
        <v>2178</v>
      </c>
      <c r="E343" t="s">
        <v>1432</v>
      </c>
      <c r="F343" t="s">
        <v>2179</v>
      </c>
      <c r="G343" s="299">
        <v>45994</v>
      </c>
      <c r="H343" t="s">
        <v>1389</v>
      </c>
      <c r="I343" t="s">
        <v>1390</v>
      </c>
      <c r="J343" t="s">
        <v>1391</v>
      </c>
      <c r="K343" t="s">
        <v>1434</v>
      </c>
      <c r="L343" t="s">
        <v>1393</v>
      </c>
      <c r="M343" t="s">
        <v>1394</v>
      </c>
      <c r="N343" t="s">
        <v>1395</v>
      </c>
      <c r="O343" t="s">
        <v>1396</v>
      </c>
      <c r="P343" t="s">
        <v>1397</v>
      </c>
      <c r="Q343" t="s">
        <v>1396</v>
      </c>
      <c r="R343" t="s">
        <v>1398</v>
      </c>
      <c r="S343" t="s">
        <v>1399</v>
      </c>
      <c r="T343" t="s">
        <v>1400</v>
      </c>
      <c r="U343" t="s">
        <v>1401</v>
      </c>
      <c r="V343" t="s">
        <v>1402</v>
      </c>
      <c r="W343" t="s">
        <v>1403</v>
      </c>
      <c r="X343">
        <v>1105790727304160</v>
      </c>
      <c r="Y343">
        <v>2619</v>
      </c>
      <c r="Z343" t="s">
        <v>1404</v>
      </c>
      <c r="AA343" s="305" t="str">
        <f>IF(H343="CONSTRUCCION CIVIL                                          ","Ok",_xlfn.XLOOKUP(B343,'CSRT STAFF'!B:B,'CSRT STAFF'!G:G,_xlfn.XLOOKUP(B343,'CSRT RCO'!B:B,'CSRT RCO'!G:G,"Revisar",0),0))</f>
        <v>Ok</v>
      </c>
    </row>
    <row r="344" spans="1:27">
      <c r="A344" t="s">
        <v>1385</v>
      </c>
      <c r="B344" t="str">
        <f t="shared" si="5"/>
        <v>46315738</v>
      </c>
      <c r="C344">
        <v>46315738</v>
      </c>
      <c r="D344" t="s">
        <v>2180</v>
      </c>
      <c r="E344" t="s">
        <v>2181</v>
      </c>
      <c r="F344" t="s">
        <v>2182</v>
      </c>
      <c r="G344" s="299">
        <v>46036</v>
      </c>
      <c r="H344" t="s">
        <v>1389</v>
      </c>
      <c r="I344" t="s">
        <v>1390</v>
      </c>
      <c r="J344" t="s">
        <v>1391</v>
      </c>
      <c r="K344" t="s">
        <v>1447</v>
      </c>
      <c r="L344" t="s">
        <v>1393</v>
      </c>
      <c r="M344" t="s">
        <v>1394</v>
      </c>
      <c r="N344" t="s">
        <v>1395</v>
      </c>
      <c r="O344" t="s">
        <v>1396</v>
      </c>
      <c r="P344" t="s">
        <v>1397</v>
      </c>
      <c r="Q344" t="s">
        <v>1396</v>
      </c>
      <c r="R344" t="s">
        <v>1398</v>
      </c>
      <c r="S344" t="s">
        <v>1399</v>
      </c>
      <c r="T344" t="s">
        <v>1400</v>
      </c>
      <c r="U344" t="s">
        <v>1401</v>
      </c>
      <c r="V344" t="s">
        <v>1402</v>
      </c>
      <c r="W344" t="s">
        <v>1403</v>
      </c>
      <c r="X344">
        <v>1102000202043270</v>
      </c>
      <c r="Y344">
        <v>1884</v>
      </c>
      <c r="Z344" t="s">
        <v>1404</v>
      </c>
      <c r="AA344" s="305" t="str">
        <f>IF(H344="CONSTRUCCION CIVIL                                          ","Ok",_xlfn.XLOOKUP(B344,'CSRT STAFF'!B:B,'CSRT STAFF'!G:G,_xlfn.XLOOKUP(B344,'CSRT RCO'!B:B,'CSRT RCO'!G:G,"Revisar",0),0))</f>
        <v>Ok</v>
      </c>
    </row>
    <row r="345" spans="1:27">
      <c r="A345" t="s">
        <v>1385</v>
      </c>
      <c r="B345" t="str">
        <f t="shared" si="5"/>
        <v>74691390</v>
      </c>
      <c r="C345">
        <v>74691390</v>
      </c>
      <c r="D345" t="s">
        <v>1717</v>
      </c>
      <c r="E345" t="s">
        <v>1541</v>
      </c>
      <c r="F345" t="s">
        <v>2183</v>
      </c>
      <c r="G345" s="299">
        <v>46044</v>
      </c>
      <c r="H345" t="s">
        <v>1389</v>
      </c>
      <c r="I345" t="s">
        <v>1390</v>
      </c>
      <c r="J345" t="s">
        <v>1391</v>
      </c>
      <c r="K345" t="s">
        <v>1634</v>
      </c>
      <c r="L345" t="s">
        <v>1393</v>
      </c>
      <c r="M345" t="s">
        <v>1394</v>
      </c>
      <c r="N345" t="s">
        <v>1395</v>
      </c>
      <c r="O345" t="s">
        <v>1396</v>
      </c>
      <c r="P345" t="s">
        <v>1397</v>
      </c>
      <c r="Q345" t="s">
        <v>1396</v>
      </c>
      <c r="R345" t="s">
        <v>1398</v>
      </c>
      <c r="S345" t="s">
        <v>1399</v>
      </c>
      <c r="T345" t="s">
        <v>1400</v>
      </c>
      <c r="U345" t="s">
        <v>1401</v>
      </c>
      <c r="V345" t="s">
        <v>1402</v>
      </c>
      <c r="W345" t="s">
        <v>1418</v>
      </c>
      <c r="X345">
        <v>19101206693080</v>
      </c>
      <c r="Y345">
        <v>2679</v>
      </c>
      <c r="Z345" t="s">
        <v>1404</v>
      </c>
      <c r="AA345" s="305" t="str">
        <f>IF(H345="CONSTRUCCION CIVIL                                          ","Ok",_xlfn.XLOOKUP(B345,'CSRT STAFF'!B:B,'CSRT STAFF'!G:G,_xlfn.XLOOKUP(B345,'CSRT RCO'!B:B,'CSRT RCO'!G:G,"Revisar",0),0))</f>
        <v>Ok</v>
      </c>
    </row>
    <row r="346" spans="1:27">
      <c r="A346" t="s">
        <v>1742</v>
      </c>
      <c r="B346" t="str">
        <f t="shared" si="5"/>
        <v>001993770</v>
      </c>
      <c r="C346">
        <v>1993770</v>
      </c>
      <c r="D346" t="s">
        <v>2184</v>
      </c>
      <c r="E346" t="s">
        <v>2185</v>
      </c>
      <c r="F346" t="s">
        <v>2186</v>
      </c>
      <c r="G346" s="299">
        <v>45009</v>
      </c>
      <c r="H346" t="s">
        <v>1407</v>
      </c>
      <c r="I346" t="s">
        <v>1408</v>
      </c>
      <c r="J346" t="s">
        <v>1409</v>
      </c>
      <c r="K346" t="s">
        <v>2187</v>
      </c>
      <c r="L346" t="s">
        <v>1439</v>
      </c>
      <c r="M346" t="s">
        <v>1394</v>
      </c>
      <c r="N346" t="s">
        <v>1395</v>
      </c>
      <c r="O346" t="s">
        <v>1396</v>
      </c>
      <c r="P346" t="s">
        <v>1397</v>
      </c>
      <c r="Q346" t="s">
        <v>1396</v>
      </c>
      <c r="R346" t="s">
        <v>1398</v>
      </c>
      <c r="S346" t="s">
        <v>1757</v>
      </c>
      <c r="T346" t="s">
        <v>1411</v>
      </c>
      <c r="U346" t="s">
        <v>1401</v>
      </c>
      <c r="V346" t="s">
        <v>1412</v>
      </c>
      <c r="W346" t="s">
        <v>1418</v>
      </c>
      <c r="X346">
        <v>19492213260005</v>
      </c>
      <c r="Y346">
        <v>17000</v>
      </c>
      <c r="Z346" t="s">
        <v>1404</v>
      </c>
      <c r="AA346" s="305">
        <f>IF(H346="CONSTRUCCION CIVIL                                          ","Ok",_xlfn.XLOOKUP(B346,'CSRT STAFF'!B:B,'CSRT STAFF'!G:G,_xlfn.XLOOKUP(B346,'CSRT RCO'!B:B,'CSRT RCO'!G:G,"Revisar",0),0))</f>
        <v>45009</v>
      </c>
    </row>
    <row r="347" spans="1:27">
      <c r="A347" t="s">
        <v>1385</v>
      </c>
      <c r="B347" t="str">
        <f t="shared" si="5"/>
        <v>73739694</v>
      </c>
      <c r="C347">
        <v>73739694</v>
      </c>
      <c r="D347" t="s">
        <v>5556</v>
      </c>
      <c r="E347" t="s">
        <v>1581</v>
      </c>
      <c r="F347" t="s">
        <v>1963</v>
      </c>
      <c r="G347" s="299">
        <v>46048</v>
      </c>
      <c r="H347" t="s">
        <v>1389</v>
      </c>
      <c r="I347" t="s">
        <v>1390</v>
      </c>
      <c r="J347" t="s">
        <v>1391</v>
      </c>
      <c r="K347" t="s">
        <v>1447</v>
      </c>
      <c r="L347" t="s">
        <v>1393</v>
      </c>
      <c r="M347" t="s">
        <v>1394</v>
      </c>
      <c r="N347" t="s">
        <v>1395</v>
      </c>
      <c r="O347" t="s">
        <v>1396</v>
      </c>
      <c r="P347" t="s">
        <v>1397</v>
      </c>
      <c r="Q347" t="s">
        <v>1396</v>
      </c>
      <c r="R347" t="s">
        <v>1398</v>
      </c>
      <c r="S347" t="s">
        <v>1399</v>
      </c>
      <c r="T347" t="s">
        <v>1400</v>
      </c>
      <c r="U347" t="s">
        <v>1401</v>
      </c>
      <c r="V347" t="s">
        <v>1402</v>
      </c>
      <c r="W347" t="s">
        <v>2480</v>
      </c>
      <c r="X347">
        <v>4181782434</v>
      </c>
      <c r="Y347">
        <v>1884</v>
      </c>
      <c r="Z347" t="s">
        <v>1404</v>
      </c>
      <c r="AA347" s="305" t="str">
        <f>IF(H347="CONSTRUCCION CIVIL                                          ","Ok",_xlfn.XLOOKUP(B347,'CSRT STAFF'!B:B,'CSRT STAFF'!G:G,_xlfn.XLOOKUP(B347,'CSRT RCO'!B:B,'CSRT RCO'!G:G,"Revisar",0),0))</f>
        <v>Ok</v>
      </c>
    </row>
    <row r="348" spans="1:27">
      <c r="A348" t="s">
        <v>1385</v>
      </c>
      <c r="B348" t="str">
        <f t="shared" si="5"/>
        <v>40940117</v>
      </c>
      <c r="C348">
        <v>40940117</v>
      </c>
      <c r="D348" t="s">
        <v>2188</v>
      </c>
      <c r="E348" t="s">
        <v>2189</v>
      </c>
      <c r="F348" t="s">
        <v>2190</v>
      </c>
      <c r="G348" s="299">
        <v>45964</v>
      </c>
      <c r="H348" t="s">
        <v>1389</v>
      </c>
      <c r="I348" t="s">
        <v>1390</v>
      </c>
      <c r="J348" t="s">
        <v>1391</v>
      </c>
      <c r="K348" t="s">
        <v>1430</v>
      </c>
      <c r="L348" t="s">
        <v>1393</v>
      </c>
      <c r="M348" t="s">
        <v>1394</v>
      </c>
      <c r="N348" t="s">
        <v>1395</v>
      </c>
      <c r="O348" t="s">
        <v>1396</v>
      </c>
      <c r="P348" t="s">
        <v>1397</v>
      </c>
      <c r="Q348" t="s">
        <v>1396</v>
      </c>
      <c r="R348" t="s">
        <v>1398</v>
      </c>
      <c r="S348" t="s">
        <v>1399</v>
      </c>
      <c r="T348" t="s">
        <v>1400</v>
      </c>
      <c r="U348" t="s">
        <v>1401</v>
      </c>
      <c r="V348" t="s">
        <v>1402</v>
      </c>
      <c r="W348" t="s">
        <v>1403</v>
      </c>
      <c r="X348">
        <v>1108140227432290</v>
      </c>
      <c r="Y348">
        <v>2619</v>
      </c>
      <c r="Z348" t="s">
        <v>1404</v>
      </c>
      <c r="AA348" s="305" t="str">
        <f>IF(H348="CONSTRUCCION CIVIL                                          ","Ok",_xlfn.XLOOKUP(B348,'CSRT STAFF'!B:B,'CSRT STAFF'!G:G,_xlfn.XLOOKUP(B348,'CSRT RCO'!B:B,'CSRT RCO'!G:G,"Revisar",0),0))</f>
        <v>Ok</v>
      </c>
    </row>
    <row r="349" spans="1:27">
      <c r="A349" t="s">
        <v>1385</v>
      </c>
      <c r="B349" t="str">
        <f t="shared" si="5"/>
        <v>47707726</v>
      </c>
      <c r="C349">
        <v>47707726</v>
      </c>
      <c r="D349" t="s">
        <v>2191</v>
      </c>
      <c r="E349" t="s">
        <v>2041</v>
      </c>
      <c r="F349" t="s">
        <v>2192</v>
      </c>
      <c r="G349" s="299">
        <v>46042</v>
      </c>
      <c r="H349" t="s">
        <v>1389</v>
      </c>
      <c r="I349" t="s">
        <v>1390</v>
      </c>
      <c r="J349" t="s">
        <v>1391</v>
      </c>
      <c r="K349" t="s">
        <v>1634</v>
      </c>
      <c r="L349" t="s">
        <v>1393</v>
      </c>
      <c r="M349" t="s">
        <v>1394</v>
      </c>
      <c r="N349" t="s">
        <v>1395</v>
      </c>
      <c r="O349" t="s">
        <v>1396</v>
      </c>
      <c r="P349" t="s">
        <v>1397</v>
      </c>
      <c r="Q349" t="s">
        <v>1396</v>
      </c>
      <c r="R349" t="s">
        <v>1398</v>
      </c>
      <c r="S349" t="s">
        <v>1399</v>
      </c>
      <c r="T349" t="s">
        <v>1400</v>
      </c>
      <c r="U349" t="s">
        <v>1401</v>
      </c>
      <c r="V349" t="s">
        <v>1402</v>
      </c>
      <c r="W349" t="s">
        <v>1418</v>
      </c>
      <c r="X349">
        <v>19139887347047</v>
      </c>
      <c r="Y349">
        <v>2679</v>
      </c>
      <c r="Z349" t="s">
        <v>1404</v>
      </c>
      <c r="AA349" s="305" t="str">
        <f>IF(H349="CONSTRUCCION CIVIL                                          ","Ok",_xlfn.XLOOKUP(B349,'CSRT STAFF'!B:B,'CSRT STAFF'!G:G,_xlfn.XLOOKUP(B349,'CSRT RCO'!B:B,'CSRT RCO'!G:G,"Revisar",0),0))</f>
        <v>Ok</v>
      </c>
    </row>
    <row r="350" spans="1:27">
      <c r="A350" t="s">
        <v>1385</v>
      </c>
      <c r="B350" t="str">
        <f t="shared" si="5"/>
        <v>43283276</v>
      </c>
      <c r="C350">
        <v>43283276</v>
      </c>
      <c r="D350" t="s">
        <v>2191</v>
      </c>
      <c r="E350" t="s">
        <v>2041</v>
      </c>
      <c r="F350" t="s">
        <v>2193</v>
      </c>
      <c r="G350" s="299">
        <v>46045</v>
      </c>
      <c r="H350" t="s">
        <v>1389</v>
      </c>
      <c r="I350" t="s">
        <v>1390</v>
      </c>
      <c r="J350" t="s">
        <v>1391</v>
      </c>
      <c r="K350" t="s">
        <v>1634</v>
      </c>
      <c r="L350" t="s">
        <v>1393</v>
      </c>
      <c r="M350" t="s">
        <v>1394</v>
      </c>
      <c r="N350" t="s">
        <v>1395</v>
      </c>
      <c r="O350" t="s">
        <v>1396</v>
      </c>
      <c r="P350" t="s">
        <v>1397</v>
      </c>
      <c r="Q350" t="s">
        <v>1396</v>
      </c>
      <c r="R350" t="s">
        <v>1398</v>
      </c>
      <c r="S350" t="s">
        <v>1399</v>
      </c>
      <c r="T350" t="s">
        <v>1400</v>
      </c>
      <c r="U350" t="s">
        <v>1401</v>
      </c>
      <c r="V350" t="s">
        <v>1402</v>
      </c>
      <c r="W350" t="s">
        <v>1403</v>
      </c>
      <c r="X350">
        <v>1105790218968510</v>
      </c>
      <c r="Y350">
        <v>2679</v>
      </c>
      <c r="Z350" t="s">
        <v>1404</v>
      </c>
      <c r="AA350" s="305" t="str">
        <f>IF(H350="CONSTRUCCION CIVIL                                          ","Ok",_xlfn.XLOOKUP(B350,'CSRT STAFF'!B:B,'CSRT STAFF'!G:G,_xlfn.XLOOKUP(B350,'CSRT RCO'!B:B,'CSRT RCO'!G:G,"Revisar",0),0))</f>
        <v>Ok</v>
      </c>
    </row>
    <row r="351" spans="1:27">
      <c r="A351" t="s">
        <v>1385</v>
      </c>
      <c r="B351" t="str">
        <f t="shared" si="5"/>
        <v>72166636</v>
      </c>
      <c r="C351">
        <v>72166636</v>
      </c>
      <c r="D351" t="s">
        <v>2194</v>
      </c>
      <c r="E351" t="s">
        <v>1541</v>
      </c>
      <c r="F351" t="s">
        <v>2195</v>
      </c>
      <c r="G351" s="299">
        <v>45677</v>
      </c>
      <c r="H351" t="s">
        <v>1407</v>
      </c>
      <c r="I351" t="s">
        <v>1408</v>
      </c>
      <c r="J351" t="s">
        <v>1409</v>
      </c>
      <c r="K351" t="s">
        <v>1438</v>
      </c>
      <c r="L351" t="s">
        <v>1439</v>
      </c>
      <c r="M351" t="s">
        <v>1394</v>
      </c>
      <c r="N351" t="s">
        <v>1395</v>
      </c>
      <c r="O351" t="s">
        <v>1396</v>
      </c>
      <c r="P351" t="s">
        <v>1397</v>
      </c>
      <c r="Q351" t="s">
        <v>1396</v>
      </c>
      <c r="R351" t="s">
        <v>1398</v>
      </c>
      <c r="S351" t="s">
        <v>1399</v>
      </c>
      <c r="T351" t="s">
        <v>1411</v>
      </c>
      <c r="U351" t="s">
        <v>1401</v>
      </c>
      <c r="V351" t="s">
        <v>1412</v>
      </c>
      <c r="W351" t="s">
        <v>1403</v>
      </c>
      <c r="X351">
        <v>1108140211766970</v>
      </c>
      <c r="Y351">
        <v>4000</v>
      </c>
      <c r="Z351" t="s">
        <v>1404</v>
      </c>
      <c r="AA351" s="305">
        <f>IF(H351="CONSTRUCCION CIVIL                                          ","Ok",_xlfn.XLOOKUP(B351,'CSRT STAFF'!B:B,'CSRT STAFF'!G:G,_xlfn.XLOOKUP(B351,'CSRT RCO'!B:B,'CSRT RCO'!G:G,"Revisar",0),0))</f>
        <v>45677</v>
      </c>
    </row>
    <row r="352" spans="1:27">
      <c r="A352" t="s">
        <v>1385</v>
      </c>
      <c r="B352" t="str">
        <f t="shared" si="5"/>
        <v>72102877</v>
      </c>
      <c r="C352">
        <v>72102877</v>
      </c>
      <c r="D352" t="s">
        <v>2196</v>
      </c>
      <c r="E352" t="s">
        <v>2197</v>
      </c>
      <c r="F352" t="s">
        <v>2198</v>
      </c>
      <c r="G352" s="299">
        <v>45948</v>
      </c>
      <c r="H352" t="s">
        <v>1389</v>
      </c>
      <c r="I352" t="s">
        <v>1390</v>
      </c>
      <c r="J352" t="s">
        <v>1391</v>
      </c>
      <c r="K352" t="s">
        <v>1442</v>
      </c>
      <c r="L352" t="s">
        <v>1393</v>
      </c>
      <c r="M352" t="s">
        <v>1394</v>
      </c>
      <c r="N352" t="s">
        <v>1395</v>
      </c>
      <c r="O352" t="s">
        <v>1396</v>
      </c>
      <c r="P352" t="s">
        <v>1397</v>
      </c>
      <c r="Q352" t="s">
        <v>1396</v>
      </c>
      <c r="R352" t="s">
        <v>1398</v>
      </c>
      <c r="S352" t="s">
        <v>1399</v>
      </c>
      <c r="T352" t="s">
        <v>1400</v>
      </c>
      <c r="U352" t="s">
        <v>1401</v>
      </c>
      <c r="V352" t="s">
        <v>1402</v>
      </c>
      <c r="W352" t="s">
        <v>1403</v>
      </c>
      <c r="X352">
        <v>1103390200883140</v>
      </c>
      <c r="Y352">
        <v>2619</v>
      </c>
      <c r="Z352" t="s">
        <v>1404</v>
      </c>
      <c r="AA352" s="305" t="str">
        <f>IF(H352="CONSTRUCCION CIVIL                                          ","Ok",_xlfn.XLOOKUP(B352,'CSRT STAFF'!B:B,'CSRT STAFF'!G:G,_xlfn.XLOOKUP(B352,'CSRT RCO'!B:B,'CSRT RCO'!G:G,"Revisar",0),0))</f>
        <v>Ok</v>
      </c>
    </row>
    <row r="353" spans="1:27">
      <c r="A353" t="s">
        <v>1385</v>
      </c>
      <c r="B353" t="str">
        <f t="shared" si="5"/>
        <v>47605746</v>
      </c>
      <c r="C353">
        <v>47605746</v>
      </c>
      <c r="D353" t="s">
        <v>2199</v>
      </c>
      <c r="E353" t="s">
        <v>2200</v>
      </c>
      <c r="F353" t="s">
        <v>2201</v>
      </c>
      <c r="G353" s="299">
        <v>45594</v>
      </c>
      <c r="H353" t="s">
        <v>1407</v>
      </c>
      <c r="I353" t="s">
        <v>1408</v>
      </c>
      <c r="J353" t="s">
        <v>1409</v>
      </c>
      <c r="K353" t="s">
        <v>1793</v>
      </c>
      <c r="L353" t="s">
        <v>1494</v>
      </c>
      <c r="M353" t="s">
        <v>1394</v>
      </c>
      <c r="N353" t="s">
        <v>1395</v>
      </c>
      <c r="O353" t="s">
        <v>1396</v>
      </c>
      <c r="P353" t="s">
        <v>1397</v>
      </c>
      <c r="Q353" t="s">
        <v>1396</v>
      </c>
      <c r="R353" t="s">
        <v>1398</v>
      </c>
      <c r="S353" t="s">
        <v>1399</v>
      </c>
      <c r="T353" t="s">
        <v>1411</v>
      </c>
      <c r="U353" t="s">
        <v>1401</v>
      </c>
      <c r="V353" t="s">
        <v>1412</v>
      </c>
      <c r="W353" t="s">
        <v>1418</v>
      </c>
      <c r="X353">
        <v>28590766536034</v>
      </c>
      <c r="Y353">
        <v>2100</v>
      </c>
      <c r="Z353" t="s">
        <v>1404</v>
      </c>
      <c r="AA353" s="305">
        <f>IF(H353="CONSTRUCCION CIVIL                                          ","Ok",_xlfn.XLOOKUP(B353,'CSRT STAFF'!B:B,'CSRT STAFF'!G:G,_xlfn.XLOOKUP(B353,'CSRT RCO'!B:B,'CSRT RCO'!G:G,"Revisar",0),0))</f>
        <v>45594</v>
      </c>
    </row>
    <row r="354" spans="1:27">
      <c r="A354" t="s">
        <v>1385</v>
      </c>
      <c r="B354" t="str">
        <f t="shared" si="5"/>
        <v>76873885</v>
      </c>
      <c r="C354">
        <v>76873885</v>
      </c>
      <c r="D354" t="s">
        <v>2202</v>
      </c>
      <c r="E354" t="s">
        <v>1687</v>
      </c>
      <c r="F354" t="s">
        <v>2203</v>
      </c>
      <c r="G354" s="299">
        <v>45906</v>
      </c>
      <c r="H354" t="s">
        <v>1389</v>
      </c>
      <c r="I354" t="s">
        <v>1390</v>
      </c>
      <c r="J354" t="s">
        <v>1391</v>
      </c>
      <c r="K354" t="s">
        <v>1430</v>
      </c>
      <c r="L354" t="s">
        <v>1393</v>
      </c>
      <c r="M354" t="s">
        <v>1394</v>
      </c>
      <c r="N354" t="s">
        <v>1395</v>
      </c>
      <c r="O354" t="s">
        <v>1396</v>
      </c>
      <c r="P354" t="s">
        <v>1397</v>
      </c>
      <c r="Q354" t="s">
        <v>1396</v>
      </c>
      <c r="R354" t="s">
        <v>1398</v>
      </c>
      <c r="S354" t="s">
        <v>1399</v>
      </c>
      <c r="T354" t="s">
        <v>1400</v>
      </c>
      <c r="U354" t="s">
        <v>1401</v>
      </c>
      <c r="V354" t="s">
        <v>1402</v>
      </c>
      <c r="W354" t="s">
        <v>1403</v>
      </c>
      <c r="X354">
        <v>1108140281249810</v>
      </c>
      <c r="Y354">
        <v>1849.5</v>
      </c>
      <c r="Z354" t="s">
        <v>1404</v>
      </c>
      <c r="AA354" s="305" t="str">
        <f>IF(H354="CONSTRUCCION CIVIL                                          ","Ok",_xlfn.XLOOKUP(B354,'CSRT STAFF'!B:B,'CSRT STAFF'!G:G,_xlfn.XLOOKUP(B354,'CSRT RCO'!B:B,'CSRT RCO'!G:G,"Revisar",0),0))</f>
        <v>Ok</v>
      </c>
    </row>
    <row r="355" spans="1:27">
      <c r="A355" t="s">
        <v>1385</v>
      </c>
      <c r="B355" t="str">
        <f t="shared" si="5"/>
        <v>45317899</v>
      </c>
      <c r="C355">
        <v>45317899</v>
      </c>
      <c r="D355" t="s">
        <v>2202</v>
      </c>
      <c r="E355" t="s">
        <v>2204</v>
      </c>
      <c r="F355" t="s">
        <v>2205</v>
      </c>
      <c r="G355" s="299">
        <v>45619</v>
      </c>
      <c r="H355" t="s">
        <v>1389</v>
      </c>
      <c r="I355" t="s">
        <v>1390</v>
      </c>
      <c r="J355" t="s">
        <v>1391</v>
      </c>
      <c r="K355" t="s">
        <v>1442</v>
      </c>
      <c r="L355" t="s">
        <v>1393</v>
      </c>
      <c r="M355" t="s">
        <v>1394</v>
      </c>
      <c r="N355" t="s">
        <v>1395</v>
      </c>
      <c r="O355" t="s">
        <v>1396</v>
      </c>
      <c r="P355" t="s">
        <v>1397</v>
      </c>
      <c r="Q355" t="s">
        <v>1396</v>
      </c>
      <c r="R355" t="s">
        <v>1398</v>
      </c>
      <c r="S355" t="s">
        <v>1399</v>
      </c>
      <c r="T355" t="s">
        <v>1400</v>
      </c>
      <c r="U355" t="s">
        <v>1401</v>
      </c>
      <c r="V355" t="s">
        <v>1402</v>
      </c>
      <c r="W355" t="s">
        <v>1418</v>
      </c>
      <c r="X355">
        <v>28503247359026</v>
      </c>
      <c r="Y355">
        <v>2619</v>
      </c>
      <c r="Z355" t="s">
        <v>1404</v>
      </c>
      <c r="AA355" s="305" t="str">
        <f>IF(H355="CONSTRUCCION CIVIL                                          ","Ok",_xlfn.XLOOKUP(B355,'CSRT STAFF'!B:B,'CSRT STAFF'!G:G,_xlfn.XLOOKUP(B355,'CSRT RCO'!B:B,'CSRT RCO'!G:G,"Revisar",0),0))</f>
        <v>Ok</v>
      </c>
    </row>
    <row r="356" spans="1:27">
      <c r="A356" t="s">
        <v>1385</v>
      </c>
      <c r="B356" t="str">
        <f t="shared" si="5"/>
        <v>78462067</v>
      </c>
      <c r="C356">
        <v>78462067</v>
      </c>
      <c r="D356" t="s">
        <v>2206</v>
      </c>
      <c r="E356" t="s">
        <v>1993</v>
      </c>
      <c r="F356" t="s">
        <v>2207</v>
      </c>
      <c r="G356" s="299">
        <v>45960</v>
      </c>
      <c r="H356" t="s">
        <v>1389</v>
      </c>
      <c r="I356" t="s">
        <v>1390</v>
      </c>
      <c r="J356" t="s">
        <v>1391</v>
      </c>
      <c r="K356" t="s">
        <v>1447</v>
      </c>
      <c r="L356" t="s">
        <v>1393</v>
      </c>
      <c r="M356" t="s">
        <v>1394</v>
      </c>
      <c r="N356" t="s">
        <v>1395</v>
      </c>
      <c r="O356" t="s">
        <v>1396</v>
      </c>
      <c r="P356" t="s">
        <v>1397</v>
      </c>
      <c r="Q356" t="s">
        <v>1396</v>
      </c>
      <c r="R356" t="s">
        <v>1398</v>
      </c>
      <c r="S356" t="s">
        <v>1399</v>
      </c>
      <c r="T356" t="s">
        <v>1400</v>
      </c>
      <c r="U356" t="s">
        <v>1401</v>
      </c>
      <c r="V356" t="s">
        <v>1402</v>
      </c>
      <c r="W356" t="s">
        <v>1403</v>
      </c>
      <c r="X356">
        <v>1102000202029830</v>
      </c>
      <c r="Y356">
        <v>1849.5</v>
      </c>
      <c r="Z356" t="s">
        <v>1404</v>
      </c>
      <c r="AA356" s="305" t="str">
        <f>IF(H356="CONSTRUCCION CIVIL                                          ","Ok",_xlfn.XLOOKUP(B356,'CSRT STAFF'!B:B,'CSRT STAFF'!G:G,_xlfn.XLOOKUP(B356,'CSRT RCO'!B:B,'CSRT RCO'!G:G,"Revisar",0),0))</f>
        <v>Ok</v>
      </c>
    </row>
    <row r="357" spans="1:27">
      <c r="A357" t="s">
        <v>1385</v>
      </c>
      <c r="B357" t="str">
        <f t="shared" si="5"/>
        <v>48614198</v>
      </c>
      <c r="C357">
        <v>48614198</v>
      </c>
      <c r="D357" t="s">
        <v>2206</v>
      </c>
      <c r="E357" t="s">
        <v>1993</v>
      </c>
      <c r="F357" t="s">
        <v>2208</v>
      </c>
      <c r="G357" s="299">
        <v>46037</v>
      </c>
      <c r="H357" t="s">
        <v>1389</v>
      </c>
      <c r="I357" t="s">
        <v>1390</v>
      </c>
      <c r="J357" t="s">
        <v>1391</v>
      </c>
      <c r="K357" t="s">
        <v>1447</v>
      </c>
      <c r="L357" t="s">
        <v>1393</v>
      </c>
      <c r="M357" t="s">
        <v>1394</v>
      </c>
      <c r="N357" t="s">
        <v>1395</v>
      </c>
      <c r="O357" t="s">
        <v>1396</v>
      </c>
      <c r="P357" t="s">
        <v>1397</v>
      </c>
      <c r="Q357" t="s">
        <v>1396</v>
      </c>
      <c r="R357" t="s">
        <v>1398</v>
      </c>
      <c r="S357" t="s">
        <v>1399</v>
      </c>
      <c r="T357" t="s">
        <v>1400</v>
      </c>
      <c r="U357" t="s">
        <v>1401</v>
      </c>
      <c r="V357" t="s">
        <v>1402</v>
      </c>
      <c r="W357" t="s">
        <v>1403</v>
      </c>
      <c r="X357">
        <v>1108140288704480</v>
      </c>
      <c r="Y357">
        <v>1884</v>
      </c>
      <c r="Z357" t="s">
        <v>1404</v>
      </c>
      <c r="AA357" s="305" t="str">
        <f>IF(H357="CONSTRUCCION CIVIL                                          ","Ok",_xlfn.XLOOKUP(B357,'CSRT STAFF'!B:B,'CSRT STAFF'!G:G,_xlfn.XLOOKUP(B357,'CSRT RCO'!B:B,'CSRT RCO'!G:G,"Revisar",0),0))</f>
        <v>Ok</v>
      </c>
    </row>
    <row r="358" spans="1:27">
      <c r="A358" t="s">
        <v>1385</v>
      </c>
      <c r="B358" t="str">
        <f t="shared" si="5"/>
        <v>45863679</v>
      </c>
      <c r="C358">
        <v>45863679</v>
      </c>
      <c r="D358" t="s">
        <v>2206</v>
      </c>
      <c r="E358" t="s">
        <v>2209</v>
      </c>
      <c r="F358" t="s">
        <v>2210</v>
      </c>
      <c r="G358" s="299">
        <v>45980</v>
      </c>
      <c r="H358" t="s">
        <v>1389</v>
      </c>
      <c r="I358" t="s">
        <v>1390</v>
      </c>
      <c r="J358" t="s">
        <v>1391</v>
      </c>
      <c r="K358" t="s">
        <v>1447</v>
      </c>
      <c r="L358" t="s">
        <v>1393</v>
      </c>
      <c r="M358" t="s">
        <v>1394</v>
      </c>
      <c r="N358" t="s">
        <v>1395</v>
      </c>
      <c r="O358" t="s">
        <v>1396</v>
      </c>
      <c r="P358" t="s">
        <v>1397</v>
      </c>
      <c r="Q358" t="s">
        <v>1396</v>
      </c>
      <c r="R358" t="s">
        <v>1398</v>
      </c>
      <c r="S358" t="s">
        <v>1399</v>
      </c>
      <c r="T358" t="s">
        <v>1400</v>
      </c>
      <c r="U358" t="s">
        <v>1401</v>
      </c>
      <c r="V358" t="s">
        <v>1402</v>
      </c>
      <c r="W358" t="s">
        <v>1403</v>
      </c>
      <c r="X358">
        <v>1102010200746360</v>
      </c>
      <c r="Y358">
        <v>1849.5</v>
      </c>
      <c r="Z358" t="s">
        <v>1404</v>
      </c>
      <c r="AA358" s="305" t="str">
        <f>IF(H358="CONSTRUCCION CIVIL                                          ","Ok",_xlfn.XLOOKUP(B358,'CSRT STAFF'!B:B,'CSRT STAFF'!G:G,_xlfn.XLOOKUP(B358,'CSRT RCO'!B:B,'CSRT RCO'!G:G,"Revisar",0),0))</f>
        <v>Ok</v>
      </c>
    </row>
    <row r="359" spans="1:27">
      <c r="A359" t="s">
        <v>1385</v>
      </c>
      <c r="B359" t="str">
        <f t="shared" si="5"/>
        <v>44171708</v>
      </c>
      <c r="C359">
        <v>44171708</v>
      </c>
      <c r="D359" t="s">
        <v>2211</v>
      </c>
      <c r="E359" t="s">
        <v>1849</v>
      </c>
      <c r="F359" t="s">
        <v>2212</v>
      </c>
      <c r="G359" s="299">
        <v>45901</v>
      </c>
      <c r="H359" t="s">
        <v>1389</v>
      </c>
      <c r="I359" t="s">
        <v>1390</v>
      </c>
      <c r="J359" t="s">
        <v>1391</v>
      </c>
      <c r="K359" t="s">
        <v>1447</v>
      </c>
      <c r="L359" t="s">
        <v>1393</v>
      </c>
      <c r="M359" t="s">
        <v>1394</v>
      </c>
      <c r="N359" t="s">
        <v>1395</v>
      </c>
      <c r="O359" t="s">
        <v>1396</v>
      </c>
      <c r="P359" t="s">
        <v>1397</v>
      </c>
      <c r="Q359" t="s">
        <v>1396</v>
      </c>
      <c r="R359" t="s">
        <v>1398</v>
      </c>
      <c r="S359" t="s">
        <v>1399</v>
      </c>
      <c r="T359" t="s">
        <v>1400</v>
      </c>
      <c r="U359" t="s">
        <v>1401</v>
      </c>
      <c r="V359" t="s">
        <v>1402</v>
      </c>
      <c r="W359" t="s">
        <v>1403</v>
      </c>
      <c r="X359">
        <v>1108140278673750</v>
      </c>
      <c r="Y359">
        <v>1849.5</v>
      </c>
      <c r="Z359" t="s">
        <v>1404</v>
      </c>
      <c r="AA359" s="305" t="str">
        <f>IF(H359="CONSTRUCCION CIVIL                                          ","Ok",_xlfn.XLOOKUP(B359,'CSRT STAFF'!B:B,'CSRT STAFF'!G:G,_xlfn.XLOOKUP(B359,'CSRT RCO'!B:B,'CSRT RCO'!G:G,"Revisar",0),0))</f>
        <v>Ok</v>
      </c>
    </row>
    <row r="360" spans="1:27">
      <c r="A360" t="s">
        <v>1385</v>
      </c>
      <c r="B360" t="str">
        <f t="shared" si="5"/>
        <v>41670147</v>
      </c>
      <c r="C360">
        <v>41670147</v>
      </c>
      <c r="D360" t="s">
        <v>1496</v>
      </c>
      <c r="E360" t="s">
        <v>1713</v>
      </c>
      <c r="F360" t="s">
        <v>2213</v>
      </c>
      <c r="G360" s="299">
        <v>44956</v>
      </c>
      <c r="H360" t="s">
        <v>1407</v>
      </c>
      <c r="I360" t="s">
        <v>1408</v>
      </c>
      <c r="J360" t="s">
        <v>1409</v>
      </c>
      <c r="K360" t="s">
        <v>2214</v>
      </c>
      <c r="L360" t="s">
        <v>1475</v>
      </c>
      <c r="M360" t="s">
        <v>1394</v>
      </c>
      <c r="N360" t="s">
        <v>1395</v>
      </c>
      <c r="O360" t="s">
        <v>1396</v>
      </c>
      <c r="P360" t="s">
        <v>1397</v>
      </c>
      <c r="Q360" t="s">
        <v>1396</v>
      </c>
      <c r="R360" t="s">
        <v>1398</v>
      </c>
      <c r="S360" t="s">
        <v>1399</v>
      </c>
      <c r="T360" t="s">
        <v>1411</v>
      </c>
      <c r="U360" t="s">
        <v>1401</v>
      </c>
      <c r="V360" t="s">
        <v>1412</v>
      </c>
      <c r="W360" t="s">
        <v>1443</v>
      </c>
      <c r="X360">
        <v>2003080504573</v>
      </c>
      <c r="Y360">
        <v>4500</v>
      </c>
      <c r="Z360" t="s">
        <v>1404</v>
      </c>
      <c r="AA360" s="305">
        <f>IF(H360="CONSTRUCCION CIVIL                                          ","Ok",_xlfn.XLOOKUP(B360,'CSRT STAFF'!B:B,'CSRT STAFF'!G:G,_xlfn.XLOOKUP(B360,'CSRT RCO'!B:B,'CSRT RCO'!G:G,"Revisar",0),0))</f>
        <v>44956</v>
      </c>
    </row>
    <row r="361" spans="1:27">
      <c r="A361" t="s">
        <v>1385</v>
      </c>
      <c r="B361" t="str">
        <f t="shared" si="5"/>
        <v>48884717</v>
      </c>
      <c r="C361">
        <v>48884717</v>
      </c>
      <c r="D361" t="s">
        <v>1496</v>
      </c>
      <c r="E361" t="s">
        <v>2215</v>
      </c>
      <c r="F361" t="s">
        <v>2216</v>
      </c>
      <c r="G361" s="299">
        <v>45847</v>
      </c>
      <c r="H361" t="s">
        <v>1389</v>
      </c>
      <c r="I361" t="s">
        <v>1390</v>
      </c>
      <c r="J361" t="s">
        <v>1391</v>
      </c>
      <c r="K361" t="s">
        <v>1447</v>
      </c>
      <c r="L361" t="s">
        <v>1393</v>
      </c>
      <c r="M361" t="s">
        <v>1394</v>
      </c>
      <c r="N361" t="s">
        <v>1395</v>
      </c>
      <c r="O361" t="s">
        <v>1396</v>
      </c>
      <c r="P361" t="s">
        <v>1397</v>
      </c>
      <c r="Q361" t="s">
        <v>1396</v>
      </c>
      <c r="R361" t="s">
        <v>1398</v>
      </c>
      <c r="S361" t="s">
        <v>1399</v>
      </c>
      <c r="T361" t="s">
        <v>1400</v>
      </c>
      <c r="U361" t="s">
        <v>1401</v>
      </c>
      <c r="V361" t="s">
        <v>1402</v>
      </c>
      <c r="W361" t="s">
        <v>1403</v>
      </c>
      <c r="X361">
        <v>1105702218207060</v>
      </c>
      <c r="Y361">
        <v>1849.5</v>
      </c>
      <c r="Z361" t="s">
        <v>1404</v>
      </c>
      <c r="AA361" s="305" t="str">
        <f>IF(H361="CONSTRUCCION CIVIL                                          ","Ok",_xlfn.XLOOKUP(B361,'CSRT STAFF'!B:B,'CSRT STAFF'!G:G,_xlfn.XLOOKUP(B361,'CSRT RCO'!B:B,'CSRT RCO'!G:G,"Revisar",0),0))</f>
        <v>Ok</v>
      </c>
    </row>
    <row r="362" spans="1:27">
      <c r="A362" t="s">
        <v>1385</v>
      </c>
      <c r="B362" t="str">
        <f t="shared" si="5"/>
        <v>75796512</v>
      </c>
      <c r="C362">
        <v>75796512</v>
      </c>
      <c r="D362" t="s">
        <v>1496</v>
      </c>
      <c r="E362" t="s">
        <v>1473</v>
      </c>
      <c r="F362" t="s">
        <v>2217</v>
      </c>
      <c r="G362" s="299">
        <v>45922</v>
      </c>
      <c r="H362" t="s">
        <v>1389</v>
      </c>
      <c r="I362" t="s">
        <v>1390</v>
      </c>
      <c r="J362" t="s">
        <v>1391</v>
      </c>
      <c r="K362" t="s">
        <v>1442</v>
      </c>
      <c r="L362" t="s">
        <v>1393</v>
      </c>
      <c r="M362" t="s">
        <v>1394</v>
      </c>
      <c r="N362" t="s">
        <v>1395</v>
      </c>
      <c r="O362" t="s">
        <v>1396</v>
      </c>
      <c r="P362" t="s">
        <v>1397</v>
      </c>
      <c r="Q362" t="s">
        <v>1396</v>
      </c>
      <c r="R362" t="s">
        <v>1398</v>
      </c>
      <c r="S362" t="s">
        <v>1399</v>
      </c>
      <c r="T362" t="s">
        <v>1400</v>
      </c>
      <c r="U362" t="s">
        <v>1401</v>
      </c>
      <c r="V362" t="s">
        <v>1402</v>
      </c>
      <c r="W362" t="s">
        <v>1403</v>
      </c>
      <c r="X362">
        <v>1103160200848290</v>
      </c>
      <c r="Y362">
        <v>2619</v>
      </c>
      <c r="Z362" t="s">
        <v>1404</v>
      </c>
      <c r="AA362" s="305" t="str">
        <f>IF(H362="CONSTRUCCION CIVIL                                          ","Ok",_xlfn.XLOOKUP(B362,'CSRT STAFF'!B:B,'CSRT STAFF'!G:G,_xlfn.XLOOKUP(B362,'CSRT RCO'!B:B,'CSRT RCO'!G:G,"Revisar",0),0))</f>
        <v>Ok</v>
      </c>
    </row>
    <row r="363" spans="1:27">
      <c r="A363" t="s">
        <v>1385</v>
      </c>
      <c r="B363" t="str">
        <f t="shared" si="5"/>
        <v>71735368</v>
      </c>
      <c r="C363">
        <v>71735368</v>
      </c>
      <c r="D363" t="s">
        <v>1496</v>
      </c>
      <c r="E363" t="s">
        <v>2218</v>
      </c>
      <c r="F363" t="s">
        <v>1599</v>
      </c>
      <c r="G363" s="299">
        <v>45945</v>
      </c>
      <c r="H363" t="s">
        <v>1389</v>
      </c>
      <c r="I363" t="s">
        <v>1390</v>
      </c>
      <c r="J363" t="s">
        <v>1391</v>
      </c>
      <c r="K363" t="s">
        <v>1447</v>
      </c>
      <c r="L363" t="s">
        <v>1393</v>
      </c>
      <c r="M363" t="s">
        <v>1394</v>
      </c>
      <c r="N363" t="s">
        <v>1395</v>
      </c>
      <c r="O363" t="s">
        <v>1396</v>
      </c>
      <c r="P363" t="s">
        <v>1397</v>
      </c>
      <c r="Q363" t="s">
        <v>1396</v>
      </c>
      <c r="R363" t="s">
        <v>1398</v>
      </c>
      <c r="S363" t="s">
        <v>1757</v>
      </c>
      <c r="T363" t="s">
        <v>1400</v>
      </c>
      <c r="U363" t="s">
        <v>1401</v>
      </c>
      <c r="V363" t="s">
        <v>1402</v>
      </c>
      <c r="W363" t="s">
        <v>1403</v>
      </c>
      <c r="X363">
        <v>1100830200339130</v>
      </c>
      <c r="Y363">
        <v>1849.5</v>
      </c>
      <c r="Z363" t="s">
        <v>1404</v>
      </c>
      <c r="AA363" s="305" t="str">
        <f>IF(H363="CONSTRUCCION CIVIL                                          ","Ok",_xlfn.XLOOKUP(B363,'CSRT STAFF'!B:B,'CSRT STAFF'!G:G,_xlfn.XLOOKUP(B363,'CSRT RCO'!B:B,'CSRT RCO'!G:G,"Revisar",0),0))</f>
        <v>Ok</v>
      </c>
    </row>
    <row r="364" spans="1:27">
      <c r="A364" t="s">
        <v>1385</v>
      </c>
      <c r="B364" t="str">
        <f t="shared" si="5"/>
        <v>60535342</v>
      </c>
      <c r="C364">
        <v>60535342</v>
      </c>
      <c r="D364" t="s">
        <v>1496</v>
      </c>
      <c r="E364" t="s">
        <v>2219</v>
      </c>
      <c r="F364" t="s">
        <v>2220</v>
      </c>
      <c r="G364" s="299">
        <v>45619</v>
      </c>
      <c r="H364" t="s">
        <v>1389</v>
      </c>
      <c r="I364" t="s">
        <v>1390</v>
      </c>
      <c r="J364" t="s">
        <v>1391</v>
      </c>
      <c r="K364" t="s">
        <v>1447</v>
      </c>
      <c r="L364" t="s">
        <v>1393</v>
      </c>
      <c r="M364" t="s">
        <v>1394</v>
      </c>
      <c r="N364" t="s">
        <v>1395</v>
      </c>
      <c r="O364" t="s">
        <v>1396</v>
      </c>
      <c r="P364" t="s">
        <v>1397</v>
      </c>
      <c r="Q364" t="s">
        <v>1396</v>
      </c>
      <c r="R364" t="s">
        <v>1398</v>
      </c>
      <c r="S364" t="s">
        <v>1399</v>
      </c>
      <c r="T364" t="s">
        <v>1400</v>
      </c>
      <c r="U364" t="s">
        <v>1401</v>
      </c>
      <c r="V364" t="s">
        <v>1402</v>
      </c>
      <c r="W364" t="s">
        <v>1403</v>
      </c>
      <c r="X364">
        <v>1108140262996350</v>
      </c>
      <c r="Y364">
        <v>61.3</v>
      </c>
      <c r="Z364" t="s">
        <v>1404</v>
      </c>
      <c r="AA364" s="305" t="str">
        <f>IF(H364="CONSTRUCCION CIVIL                                          ","Ok",_xlfn.XLOOKUP(B364,'CSRT STAFF'!B:B,'CSRT STAFF'!G:G,_xlfn.XLOOKUP(B364,'CSRT RCO'!B:B,'CSRT RCO'!G:G,"Revisar",0),0))</f>
        <v>Ok</v>
      </c>
    </row>
    <row r="365" spans="1:27">
      <c r="A365" t="s">
        <v>1385</v>
      </c>
      <c r="B365" t="str">
        <f t="shared" si="5"/>
        <v>77151473</v>
      </c>
      <c r="C365">
        <v>77151473</v>
      </c>
      <c r="D365" t="s">
        <v>1496</v>
      </c>
      <c r="E365" t="s">
        <v>2219</v>
      </c>
      <c r="F365" t="s">
        <v>2221</v>
      </c>
      <c r="G365" s="299">
        <v>46006</v>
      </c>
      <c r="H365" t="s">
        <v>1389</v>
      </c>
      <c r="I365" t="s">
        <v>1390</v>
      </c>
      <c r="J365" t="s">
        <v>1391</v>
      </c>
      <c r="K365" t="s">
        <v>1447</v>
      </c>
      <c r="L365" t="s">
        <v>1393</v>
      </c>
      <c r="M365" t="s">
        <v>1394</v>
      </c>
      <c r="N365" t="s">
        <v>1395</v>
      </c>
      <c r="O365" t="s">
        <v>1396</v>
      </c>
      <c r="P365" t="s">
        <v>1397</v>
      </c>
      <c r="Q365" t="s">
        <v>1396</v>
      </c>
      <c r="R365" t="s">
        <v>1398</v>
      </c>
      <c r="S365" t="s">
        <v>1399</v>
      </c>
      <c r="T365" t="s">
        <v>1400</v>
      </c>
      <c r="U365" t="s">
        <v>1401</v>
      </c>
      <c r="V365" t="s">
        <v>1402</v>
      </c>
      <c r="W365" t="s">
        <v>1403</v>
      </c>
      <c r="X365">
        <v>1108140286995910</v>
      </c>
      <c r="Y365">
        <v>1849.5</v>
      </c>
      <c r="Z365" t="s">
        <v>1404</v>
      </c>
      <c r="AA365" s="305" t="str">
        <f>IF(H365="CONSTRUCCION CIVIL                                          ","Ok",_xlfn.XLOOKUP(B365,'CSRT STAFF'!B:B,'CSRT STAFF'!G:G,_xlfn.XLOOKUP(B365,'CSRT RCO'!B:B,'CSRT RCO'!G:G,"Revisar",0),0))</f>
        <v>Ok</v>
      </c>
    </row>
    <row r="366" spans="1:27">
      <c r="A366" t="s">
        <v>1385</v>
      </c>
      <c r="B366" t="str">
        <f t="shared" si="5"/>
        <v>77151298</v>
      </c>
      <c r="C366">
        <v>77151298</v>
      </c>
      <c r="D366" t="s">
        <v>1496</v>
      </c>
      <c r="E366" t="s">
        <v>2219</v>
      </c>
      <c r="F366" t="s">
        <v>2222</v>
      </c>
      <c r="G366" s="299">
        <v>45824</v>
      </c>
      <c r="H366" t="s">
        <v>1389</v>
      </c>
      <c r="I366" t="s">
        <v>1390</v>
      </c>
      <c r="J366" t="s">
        <v>1391</v>
      </c>
      <c r="K366" t="s">
        <v>1447</v>
      </c>
      <c r="L366" t="s">
        <v>1393</v>
      </c>
      <c r="M366" t="s">
        <v>1394</v>
      </c>
      <c r="N366" t="s">
        <v>1395</v>
      </c>
      <c r="O366" t="s">
        <v>1396</v>
      </c>
      <c r="P366" t="s">
        <v>1397</v>
      </c>
      <c r="Q366" t="s">
        <v>1396</v>
      </c>
      <c r="R366" t="s">
        <v>1398</v>
      </c>
      <c r="S366" t="s">
        <v>1399</v>
      </c>
      <c r="T366" t="s">
        <v>1400</v>
      </c>
      <c r="U366" t="s">
        <v>1401</v>
      </c>
      <c r="V366" t="s">
        <v>1402</v>
      </c>
      <c r="W366" t="s">
        <v>1403</v>
      </c>
      <c r="X366">
        <v>1108140277007320</v>
      </c>
      <c r="Y366">
        <v>1849.5</v>
      </c>
      <c r="Z366" t="s">
        <v>1404</v>
      </c>
      <c r="AA366" s="305" t="str">
        <f>IF(H366="CONSTRUCCION CIVIL                                          ","Ok",_xlfn.XLOOKUP(B366,'CSRT STAFF'!B:B,'CSRT STAFF'!G:G,_xlfn.XLOOKUP(B366,'CSRT RCO'!B:B,'CSRT RCO'!G:G,"Revisar",0),0))</f>
        <v>Ok</v>
      </c>
    </row>
    <row r="367" spans="1:27">
      <c r="A367" t="s">
        <v>1385</v>
      </c>
      <c r="B367" t="str">
        <f t="shared" si="5"/>
        <v>77153953</v>
      </c>
      <c r="C367">
        <v>77153953</v>
      </c>
      <c r="D367" t="s">
        <v>1496</v>
      </c>
      <c r="E367" t="s">
        <v>2219</v>
      </c>
      <c r="F367" t="s">
        <v>2223</v>
      </c>
      <c r="G367" s="299">
        <v>46042</v>
      </c>
      <c r="H367" t="s">
        <v>1389</v>
      </c>
      <c r="I367" t="s">
        <v>1390</v>
      </c>
      <c r="J367" t="s">
        <v>1391</v>
      </c>
      <c r="K367" t="s">
        <v>1447</v>
      </c>
      <c r="L367" t="s">
        <v>1393</v>
      </c>
      <c r="M367" t="s">
        <v>1394</v>
      </c>
      <c r="N367" t="s">
        <v>1395</v>
      </c>
      <c r="O367" t="s">
        <v>1396</v>
      </c>
      <c r="P367" t="s">
        <v>1397</v>
      </c>
      <c r="Q367" t="s">
        <v>1396</v>
      </c>
      <c r="R367" t="s">
        <v>1398</v>
      </c>
      <c r="S367" t="s">
        <v>1399</v>
      </c>
      <c r="T367" t="s">
        <v>1400</v>
      </c>
      <c r="U367" t="s">
        <v>1401</v>
      </c>
      <c r="V367" t="s">
        <v>1402</v>
      </c>
      <c r="W367" t="s">
        <v>1403</v>
      </c>
      <c r="X367">
        <v>1108140288960180</v>
      </c>
      <c r="Y367">
        <v>1884</v>
      </c>
      <c r="Z367" t="s">
        <v>1404</v>
      </c>
      <c r="AA367" s="305" t="str">
        <f>IF(H367="CONSTRUCCION CIVIL                                          ","Ok",_xlfn.XLOOKUP(B367,'CSRT STAFF'!B:B,'CSRT STAFF'!G:G,_xlfn.XLOOKUP(B367,'CSRT RCO'!B:B,'CSRT RCO'!G:G,"Revisar",0),0))</f>
        <v>Ok</v>
      </c>
    </row>
    <row r="368" spans="1:27">
      <c r="A368" t="s">
        <v>1385</v>
      </c>
      <c r="B368" t="str">
        <f t="shared" si="5"/>
        <v>77488936</v>
      </c>
      <c r="C368">
        <v>77488936</v>
      </c>
      <c r="D368" t="s">
        <v>1496</v>
      </c>
      <c r="E368" t="s">
        <v>1501</v>
      </c>
      <c r="F368" t="s">
        <v>2224</v>
      </c>
      <c r="G368" s="299">
        <v>45699</v>
      </c>
      <c r="H368" t="s">
        <v>1389</v>
      </c>
      <c r="I368" t="s">
        <v>1390</v>
      </c>
      <c r="J368" t="s">
        <v>1391</v>
      </c>
      <c r="K368" t="s">
        <v>1447</v>
      </c>
      <c r="L368" t="s">
        <v>1393</v>
      </c>
      <c r="M368" t="s">
        <v>1394</v>
      </c>
      <c r="N368" t="s">
        <v>1395</v>
      </c>
      <c r="O368" t="s">
        <v>1396</v>
      </c>
      <c r="P368" t="s">
        <v>1397</v>
      </c>
      <c r="Q368" t="s">
        <v>1396</v>
      </c>
      <c r="R368" t="s">
        <v>1398</v>
      </c>
      <c r="S368" t="s">
        <v>1399</v>
      </c>
      <c r="T368" t="s">
        <v>1400</v>
      </c>
      <c r="U368" t="s">
        <v>1401</v>
      </c>
      <c r="V368" t="s">
        <v>1402</v>
      </c>
      <c r="W368" t="s">
        <v>1403</v>
      </c>
      <c r="X368">
        <v>1108140270809160</v>
      </c>
      <c r="Y368">
        <v>1849.5</v>
      </c>
      <c r="Z368" t="s">
        <v>1404</v>
      </c>
      <c r="AA368" s="305" t="str">
        <f>IF(H368="CONSTRUCCION CIVIL                                          ","Ok",_xlfn.XLOOKUP(B368,'CSRT STAFF'!B:B,'CSRT STAFF'!G:G,_xlfn.XLOOKUP(B368,'CSRT RCO'!B:B,'CSRT RCO'!G:G,"Revisar",0),0))</f>
        <v>Ok</v>
      </c>
    </row>
    <row r="369" spans="1:27">
      <c r="A369" t="s">
        <v>1385</v>
      </c>
      <c r="B369" t="str">
        <f t="shared" si="5"/>
        <v>42319767</v>
      </c>
      <c r="C369">
        <v>42319767</v>
      </c>
      <c r="D369" t="s">
        <v>1496</v>
      </c>
      <c r="E369" t="s">
        <v>1961</v>
      </c>
      <c r="F369" t="s">
        <v>2225</v>
      </c>
      <c r="G369" s="299">
        <v>45870</v>
      </c>
      <c r="H369" t="s">
        <v>1407</v>
      </c>
      <c r="I369" t="s">
        <v>1408</v>
      </c>
      <c r="J369" t="s">
        <v>1409</v>
      </c>
      <c r="K369" t="s">
        <v>1430</v>
      </c>
      <c r="L369" t="s">
        <v>1536</v>
      </c>
      <c r="M369" t="s">
        <v>1394</v>
      </c>
      <c r="N369" t="s">
        <v>1395</v>
      </c>
      <c r="O369" t="s">
        <v>1396</v>
      </c>
      <c r="P369" t="s">
        <v>1397</v>
      </c>
      <c r="Q369" t="s">
        <v>1396</v>
      </c>
      <c r="R369" t="s">
        <v>1398</v>
      </c>
      <c r="S369" t="s">
        <v>1399</v>
      </c>
      <c r="T369" t="s">
        <v>1411</v>
      </c>
      <c r="U369" t="s">
        <v>1401</v>
      </c>
      <c r="V369" t="s">
        <v>1412</v>
      </c>
      <c r="W369" t="s">
        <v>1403</v>
      </c>
      <c r="X369">
        <v>1108140261895980</v>
      </c>
      <c r="Y369">
        <v>1500</v>
      </c>
      <c r="Z369" t="s">
        <v>1404</v>
      </c>
      <c r="AA369" s="305">
        <f>IF(H369="CONSTRUCCION CIVIL                                          ","Ok",_xlfn.XLOOKUP(B369,'CSRT STAFF'!B:B,'CSRT STAFF'!G:G,_xlfn.XLOOKUP(B369,'CSRT RCO'!B:B,'CSRT RCO'!G:G,"Revisar",0),0))</f>
        <v>45870</v>
      </c>
    </row>
    <row r="370" spans="1:27">
      <c r="A370" t="s">
        <v>1385</v>
      </c>
      <c r="B370" t="str">
        <f t="shared" si="5"/>
        <v>24006496</v>
      </c>
      <c r="C370">
        <v>24006496</v>
      </c>
      <c r="D370" t="s">
        <v>1496</v>
      </c>
      <c r="E370" t="s">
        <v>2031</v>
      </c>
      <c r="F370" t="s">
        <v>2226</v>
      </c>
      <c r="G370" s="299">
        <v>45947</v>
      </c>
      <c r="H370" t="s">
        <v>1389</v>
      </c>
      <c r="I370" t="s">
        <v>1390</v>
      </c>
      <c r="J370" t="s">
        <v>1391</v>
      </c>
      <c r="K370" t="s">
        <v>1447</v>
      </c>
      <c r="L370" t="s">
        <v>1393</v>
      </c>
      <c r="M370" t="s">
        <v>1394</v>
      </c>
      <c r="N370" t="s">
        <v>1395</v>
      </c>
      <c r="O370" t="s">
        <v>1396</v>
      </c>
      <c r="P370" t="s">
        <v>1397</v>
      </c>
      <c r="Q370" t="s">
        <v>1396</v>
      </c>
      <c r="R370" t="s">
        <v>1398</v>
      </c>
      <c r="S370" t="s">
        <v>1399</v>
      </c>
      <c r="T370" t="s">
        <v>1400</v>
      </c>
      <c r="U370" t="s">
        <v>1401</v>
      </c>
      <c r="V370" t="s">
        <v>1402</v>
      </c>
      <c r="W370" t="s">
        <v>1403</v>
      </c>
      <c r="X370">
        <v>1108140283427090</v>
      </c>
      <c r="Y370">
        <v>1849.5</v>
      </c>
      <c r="Z370" t="s">
        <v>1404</v>
      </c>
      <c r="AA370" s="305" t="str">
        <f>IF(H370="CONSTRUCCION CIVIL                                          ","Ok",_xlfn.XLOOKUP(B370,'CSRT STAFF'!B:B,'CSRT STAFF'!G:G,_xlfn.XLOOKUP(B370,'CSRT RCO'!B:B,'CSRT RCO'!G:G,"Revisar",0),0))</f>
        <v>Ok</v>
      </c>
    </row>
    <row r="371" spans="1:27">
      <c r="A371" t="s">
        <v>1385</v>
      </c>
      <c r="B371" t="str">
        <f t="shared" si="5"/>
        <v>45126056</v>
      </c>
      <c r="C371">
        <v>45126056</v>
      </c>
      <c r="D371" t="s">
        <v>1496</v>
      </c>
      <c r="E371" t="s">
        <v>1950</v>
      </c>
      <c r="F371" t="s">
        <v>2227</v>
      </c>
      <c r="G371" s="299">
        <v>46042</v>
      </c>
      <c r="H371" t="s">
        <v>1389</v>
      </c>
      <c r="I371" t="s">
        <v>1390</v>
      </c>
      <c r="J371" t="s">
        <v>1391</v>
      </c>
      <c r="K371" t="s">
        <v>1447</v>
      </c>
      <c r="L371" t="s">
        <v>1393</v>
      </c>
      <c r="M371" t="s">
        <v>1394</v>
      </c>
      <c r="N371" t="s">
        <v>1395</v>
      </c>
      <c r="O371" t="s">
        <v>1396</v>
      </c>
      <c r="P371" t="s">
        <v>1397</v>
      </c>
      <c r="Q371" t="s">
        <v>1396</v>
      </c>
      <c r="R371" t="s">
        <v>1398</v>
      </c>
      <c r="S371" t="s">
        <v>1399</v>
      </c>
      <c r="T371" t="s">
        <v>1400</v>
      </c>
      <c r="U371" t="s">
        <v>1401</v>
      </c>
      <c r="V371" t="s">
        <v>1402</v>
      </c>
      <c r="W371" t="s">
        <v>1403</v>
      </c>
      <c r="X371">
        <v>1108140288979180</v>
      </c>
      <c r="Y371">
        <v>1884</v>
      </c>
      <c r="Z371" t="s">
        <v>1404</v>
      </c>
      <c r="AA371" s="305" t="str">
        <f>IF(H371="CONSTRUCCION CIVIL                                          ","Ok",_xlfn.XLOOKUP(B371,'CSRT STAFF'!B:B,'CSRT STAFF'!G:G,_xlfn.XLOOKUP(B371,'CSRT RCO'!B:B,'CSRT RCO'!G:G,"Revisar",0),0))</f>
        <v>Ok</v>
      </c>
    </row>
    <row r="372" spans="1:27">
      <c r="A372" t="s">
        <v>1385</v>
      </c>
      <c r="B372" t="str">
        <f t="shared" si="5"/>
        <v>23997927</v>
      </c>
      <c r="C372">
        <v>23997927</v>
      </c>
      <c r="D372" t="s">
        <v>1496</v>
      </c>
      <c r="E372" t="s">
        <v>1496</v>
      </c>
      <c r="F372" t="s">
        <v>2228</v>
      </c>
      <c r="G372" s="299">
        <v>45756</v>
      </c>
      <c r="H372" t="s">
        <v>1389</v>
      </c>
      <c r="I372" t="s">
        <v>1390</v>
      </c>
      <c r="J372" t="s">
        <v>1391</v>
      </c>
      <c r="K372" t="s">
        <v>1442</v>
      </c>
      <c r="L372" t="s">
        <v>1393</v>
      </c>
      <c r="M372" t="s">
        <v>1394</v>
      </c>
      <c r="N372" t="s">
        <v>1395</v>
      </c>
      <c r="O372" t="s">
        <v>1396</v>
      </c>
      <c r="P372" t="s">
        <v>1397</v>
      </c>
      <c r="Q372" t="s">
        <v>1396</v>
      </c>
      <c r="R372" t="s">
        <v>1398</v>
      </c>
      <c r="S372" t="s">
        <v>1399</v>
      </c>
      <c r="T372" t="s">
        <v>1400</v>
      </c>
      <c r="U372" t="s">
        <v>1401</v>
      </c>
      <c r="V372" t="s">
        <v>1402</v>
      </c>
      <c r="W372" t="s">
        <v>1403</v>
      </c>
      <c r="X372">
        <v>1100830200244320</v>
      </c>
      <c r="Y372">
        <v>2619</v>
      </c>
      <c r="Z372" t="s">
        <v>1404</v>
      </c>
      <c r="AA372" s="305" t="str">
        <f>IF(H372="CONSTRUCCION CIVIL                                          ","Ok",_xlfn.XLOOKUP(B372,'CSRT STAFF'!B:B,'CSRT STAFF'!G:G,_xlfn.XLOOKUP(B372,'CSRT RCO'!B:B,'CSRT RCO'!G:G,"Revisar",0),0))</f>
        <v>Ok</v>
      </c>
    </row>
    <row r="373" spans="1:27">
      <c r="A373" t="s">
        <v>1385</v>
      </c>
      <c r="B373" t="str">
        <f t="shared" si="5"/>
        <v>23997914</v>
      </c>
      <c r="C373">
        <v>23997914</v>
      </c>
      <c r="D373" t="s">
        <v>1496</v>
      </c>
      <c r="E373" t="s">
        <v>1496</v>
      </c>
      <c r="F373" t="s">
        <v>1476</v>
      </c>
      <c r="G373" s="299">
        <v>45919</v>
      </c>
      <c r="H373" t="s">
        <v>1389</v>
      </c>
      <c r="I373" t="s">
        <v>1390</v>
      </c>
      <c r="J373" t="s">
        <v>1391</v>
      </c>
      <c r="K373" t="s">
        <v>1442</v>
      </c>
      <c r="L373" t="s">
        <v>1393</v>
      </c>
      <c r="M373" t="s">
        <v>1394</v>
      </c>
      <c r="N373" t="s">
        <v>1395</v>
      </c>
      <c r="O373" t="s">
        <v>1396</v>
      </c>
      <c r="P373" t="s">
        <v>1397</v>
      </c>
      <c r="Q373" t="s">
        <v>1396</v>
      </c>
      <c r="R373" t="s">
        <v>1398</v>
      </c>
      <c r="S373" t="s">
        <v>1399</v>
      </c>
      <c r="T373" t="s">
        <v>1400</v>
      </c>
      <c r="U373" t="s">
        <v>1401</v>
      </c>
      <c r="V373" t="s">
        <v>1402</v>
      </c>
      <c r="W373" t="s">
        <v>1403</v>
      </c>
      <c r="X373">
        <v>1108140220431700</v>
      </c>
      <c r="Y373">
        <v>2619</v>
      </c>
      <c r="Z373" t="s">
        <v>1404</v>
      </c>
      <c r="AA373" s="305" t="str">
        <f>IF(H373="CONSTRUCCION CIVIL                                          ","Ok",_xlfn.XLOOKUP(B373,'CSRT STAFF'!B:B,'CSRT STAFF'!G:G,_xlfn.XLOOKUP(B373,'CSRT RCO'!B:B,'CSRT RCO'!G:G,"Revisar",0),0))</f>
        <v>Ok</v>
      </c>
    </row>
    <row r="374" spans="1:27">
      <c r="A374" t="s">
        <v>1385</v>
      </c>
      <c r="B374" t="str">
        <f t="shared" si="5"/>
        <v>42796406</v>
      </c>
      <c r="C374">
        <v>42796406</v>
      </c>
      <c r="D374" t="s">
        <v>1496</v>
      </c>
      <c r="E374" t="s">
        <v>1496</v>
      </c>
      <c r="F374" t="s">
        <v>1822</v>
      </c>
      <c r="G374" s="299">
        <v>45946</v>
      </c>
      <c r="H374" t="s">
        <v>1389</v>
      </c>
      <c r="I374" t="s">
        <v>1390</v>
      </c>
      <c r="J374" t="s">
        <v>1391</v>
      </c>
      <c r="K374" t="s">
        <v>1447</v>
      </c>
      <c r="L374" t="s">
        <v>1393</v>
      </c>
      <c r="M374" t="s">
        <v>1394</v>
      </c>
      <c r="N374" t="s">
        <v>1395</v>
      </c>
      <c r="O374" t="s">
        <v>1396</v>
      </c>
      <c r="P374" t="s">
        <v>1397</v>
      </c>
      <c r="Q374" t="s">
        <v>1396</v>
      </c>
      <c r="R374" t="s">
        <v>1398</v>
      </c>
      <c r="S374" t="s">
        <v>1399</v>
      </c>
      <c r="T374" t="s">
        <v>1400</v>
      </c>
      <c r="U374" t="s">
        <v>1401</v>
      </c>
      <c r="V374" t="s">
        <v>1402</v>
      </c>
      <c r="W374" t="s">
        <v>1403</v>
      </c>
      <c r="X374">
        <v>1108140239104060</v>
      </c>
      <c r="Y374">
        <v>2055</v>
      </c>
      <c r="Z374" t="s">
        <v>1404</v>
      </c>
      <c r="AA374" s="305" t="str">
        <f>IF(H374="CONSTRUCCION CIVIL                                          ","Ok",_xlfn.XLOOKUP(B374,'CSRT STAFF'!B:B,'CSRT STAFF'!G:G,_xlfn.XLOOKUP(B374,'CSRT RCO'!B:B,'CSRT RCO'!G:G,"Revisar",0),0))</f>
        <v>Ok</v>
      </c>
    </row>
    <row r="375" spans="1:27">
      <c r="A375" t="s">
        <v>1385</v>
      </c>
      <c r="B375" t="str">
        <f t="shared" si="5"/>
        <v>44704697</v>
      </c>
      <c r="C375">
        <v>44704697</v>
      </c>
      <c r="D375" t="s">
        <v>1496</v>
      </c>
      <c r="E375" t="s">
        <v>1937</v>
      </c>
      <c r="F375" t="s">
        <v>2229</v>
      </c>
      <c r="G375" s="299">
        <v>45749</v>
      </c>
      <c r="H375" t="s">
        <v>1389</v>
      </c>
      <c r="I375" t="s">
        <v>1390</v>
      </c>
      <c r="J375" t="s">
        <v>1391</v>
      </c>
      <c r="K375" t="s">
        <v>1447</v>
      </c>
      <c r="L375" t="s">
        <v>1393</v>
      </c>
      <c r="M375" t="s">
        <v>1394</v>
      </c>
      <c r="N375" t="s">
        <v>1395</v>
      </c>
      <c r="O375" t="s">
        <v>1396</v>
      </c>
      <c r="P375" t="s">
        <v>1397</v>
      </c>
      <c r="Q375" t="s">
        <v>1396</v>
      </c>
      <c r="R375" t="s">
        <v>1398</v>
      </c>
      <c r="S375" t="s">
        <v>1399</v>
      </c>
      <c r="T375" t="s">
        <v>1400</v>
      </c>
      <c r="U375" t="s">
        <v>1401</v>
      </c>
      <c r="V375" t="s">
        <v>1402</v>
      </c>
      <c r="W375" t="s">
        <v>1403</v>
      </c>
      <c r="X375">
        <v>1105790220828770</v>
      </c>
      <c r="Y375">
        <v>1849.5</v>
      </c>
      <c r="Z375" t="s">
        <v>1404</v>
      </c>
      <c r="AA375" s="305" t="str">
        <f>IF(H375="CONSTRUCCION CIVIL                                          ","Ok",_xlfn.XLOOKUP(B375,'CSRT STAFF'!B:B,'CSRT STAFF'!G:G,_xlfn.XLOOKUP(B375,'CSRT RCO'!B:B,'CSRT RCO'!G:G,"Revisar",0),0))</f>
        <v>Ok</v>
      </c>
    </row>
    <row r="376" spans="1:27">
      <c r="A376" t="s">
        <v>1385</v>
      </c>
      <c r="B376" t="str">
        <f t="shared" si="5"/>
        <v>24386725</v>
      </c>
      <c r="C376">
        <v>24386725</v>
      </c>
      <c r="D376" t="s">
        <v>1496</v>
      </c>
      <c r="E376" t="s">
        <v>2230</v>
      </c>
      <c r="F376" t="s">
        <v>2231</v>
      </c>
      <c r="G376" s="299">
        <v>45944</v>
      </c>
      <c r="H376" t="s">
        <v>1389</v>
      </c>
      <c r="I376" t="s">
        <v>1390</v>
      </c>
      <c r="J376" t="s">
        <v>1391</v>
      </c>
      <c r="K376" t="s">
        <v>1430</v>
      </c>
      <c r="L376" t="s">
        <v>1393</v>
      </c>
      <c r="M376" t="s">
        <v>1394</v>
      </c>
      <c r="N376" t="s">
        <v>1395</v>
      </c>
      <c r="O376" t="s">
        <v>1396</v>
      </c>
      <c r="P376" t="s">
        <v>1397</v>
      </c>
      <c r="Q376" t="s">
        <v>1396</v>
      </c>
      <c r="R376" t="s">
        <v>1398</v>
      </c>
      <c r="S376" t="s">
        <v>1399</v>
      </c>
      <c r="T376" t="s">
        <v>1400</v>
      </c>
      <c r="U376" t="s">
        <v>1401</v>
      </c>
      <c r="V376" t="s">
        <v>1402</v>
      </c>
      <c r="W376" t="s">
        <v>1403</v>
      </c>
      <c r="X376">
        <v>1105790230324420</v>
      </c>
      <c r="Y376">
        <v>1849.5</v>
      </c>
      <c r="Z376" t="s">
        <v>1404</v>
      </c>
      <c r="AA376" s="305" t="str">
        <f>IF(H376="CONSTRUCCION CIVIL                                          ","Ok",_xlfn.XLOOKUP(B376,'CSRT STAFF'!B:B,'CSRT STAFF'!G:G,_xlfn.XLOOKUP(B376,'CSRT RCO'!B:B,'CSRT RCO'!G:G,"Revisar",0),0))</f>
        <v>Ok</v>
      </c>
    </row>
    <row r="377" spans="1:27">
      <c r="A377" t="s">
        <v>1385</v>
      </c>
      <c r="B377" t="str">
        <f t="shared" si="5"/>
        <v>46068640</v>
      </c>
      <c r="C377">
        <v>46068640</v>
      </c>
      <c r="D377" t="s">
        <v>1496</v>
      </c>
      <c r="E377" t="s">
        <v>1755</v>
      </c>
      <c r="F377" t="s">
        <v>1681</v>
      </c>
      <c r="G377" s="299">
        <v>45631</v>
      </c>
      <c r="H377" t="s">
        <v>1389</v>
      </c>
      <c r="I377" t="s">
        <v>1390</v>
      </c>
      <c r="J377" t="s">
        <v>1391</v>
      </c>
      <c r="K377" t="s">
        <v>1442</v>
      </c>
      <c r="L377" t="s">
        <v>1393</v>
      </c>
      <c r="M377" t="s">
        <v>1394</v>
      </c>
      <c r="N377" t="s">
        <v>1395</v>
      </c>
      <c r="O377" t="s">
        <v>1396</v>
      </c>
      <c r="P377" t="s">
        <v>1397</v>
      </c>
      <c r="Q377" t="s">
        <v>1396</v>
      </c>
      <c r="R377" t="s">
        <v>1398</v>
      </c>
      <c r="S377" t="s">
        <v>1399</v>
      </c>
      <c r="T377" t="s">
        <v>1400</v>
      </c>
      <c r="U377" t="s">
        <v>1401</v>
      </c>
      <c r="V377" t="s">
        <v>1402</v>
      </c>
      <c r="W377" t="s">
        <v>1418</v>
      </c>
      <c r="X377">
        <v>28597682711070</v>
      </c>
      <c r="Y377">
        <v>2619</v>
      </c>
      <c r="Z377" t="s">
        <v>1404</v>
      </c>
      <c r="AA377" s="305" t="str">
        <f>IF(H377="CONSTRUCCION CIVIL                                          ","Ok",_xlfn.XLOOKUP(B377,'CSRT STAFF'!B:B,'CSRT STAFF'!G:G,_xlfn.XLOOKUP(B377,'CSRT RCO'!B:B,'CSRT RCO'!G:G,"Revisar",0),0))</f>
        <v>Ok</v>
      </c>
    </row>
    <row r="378" spans="1:27">
      <c r="A378" t="s">
        <v>1385</v>
      </c>
      <c r="B378" t="str">
        <f t="shared" si="5"/>
        <v>73209378</v>
      </c>
      <c r="C378">
        <v>73209378</v>
      </c>
      <c r="D378" t="s">
        <v>1496</v>
      </c>
      <c r="E378" t="s">
        <v>1683</v>
      </c>
      <c r="F378" t="s">
        <v>2232</v>
      </c>
      <c r="G378" s="299">
        <v>45782</v>
      </c>
      <c r="H378" t="s">
        <v>1389</v>
      </c>
      <c r="I378" t="s">
        <v>1390</v>
      </c>
      <c r="J378" t="s">
        <v>1391</v>
      </c>
      <c r="K378" t="s">
        <v>1447</v>
      </c>
      <c r="L378" t="s">
        <v>1393</v>
      </c>
      <c r="M378" t="s">
        <v>1394</v>
      </c>
      <c r="N378" t="s">
        <v>1395</v>
      </c>
      <c r="O378" t="s">
        <v>1396</v>
      </c>
      <c r="P378" t="s">
        <v>1397</v>
      </c>
      <c r="Q378" t="s">
        <v>1396</v>
      </c>
      <c r="R378" t="s">
        <v>1398</v>
      </c>
      <c r="S378" t="s">
        <v>1399</v>
      </c>
      <c r="T378" t="s">
        <v>1400</v>
      </c>
      <c r="U378" t="s">
        <v>1401</v>
      </c>
      <c r="V378" t="s">
        <v>1402</v>
      </c>
      <c r="W378" t="s">
        <v>1403</v>
      </c>
      <c r="X378">
        <v>1102000200182030</v>
      </c>
      <c r="Y378">
        <v>1849.5</v>
      </c>
      <c r="Z378" t="s">
        <v>1404</v>
      </c>
      <c r="AA378" s="305" t="str">
        <f>IF(H378="CONSTRUCCION CIVIL                                          ","Ok",_xlfn.XLOOKUP(B378,'CSRT STAFF'!B:B,'CSRT STAFF'!G:G,_xlfn.XLOOKUP(B378,'CSRT RCO'!B:B,'CSRT RCO'!G:G,"Revisar",0),0))</f>
        <v>Ok</v>
      </c>
    </row>
    <row r="379" spans="1:27">
      <c r="A379" t="s">
        <v>1385</v>
      </c>
      <c r="B379" t="str">
        <f t="shared" si="5"/>
        <v>47681820</v>
      </c>
      <c r="C379">
        <v>47681820</v>
      </c>
      <c r="D379" t="s">
        <v>1496</v>
      </c>
      <c r="E379" t="s">
        <v>2233</v>
      </c>
      <c r="F379" t="s">
        <v>2234</v>
      </c>
      <c r="G379" s="299">
        <v>45918</v>
      </c>
      <c r="H379" t="s">
        <v>1389</v>
      </c>
      <c r="I379" t="s">
        <v>1390</v>
      </c>
      <c r="J379" t="s">
        <v>1391</v>
      </c>
      <c r="K379" t="s">
        <v>1442</v>
      </c>
      <c r="L379" t="s">
        <v>1393</v>
      </c>
      <c r="M379" t="s">
        <v>1394</v>
      </c>
      <c r="N379" t="s">
        <v>1395</v>
      </c>
      <c r="O379" t="s">
        <v>1396</v>
      </c>
      <c r="P379" t="s">
        <v>1397</v>
      </c>
      <c r="Q379" t="s">
        <v>1396</v>
      </c>
      <c r="R379" t="s">
        <v>1398</v>
      </c>
      <c r="S379" t="s">
        <v>1399</v>
      </c>
      <c r="T379" t="s">
        <v>1400</v>
      </c>
      <c r="U379" t="s">
        <v>1401</v>
      </c>
      <c r="V379" t="s">
        <v>1402</v>
      </c>
      <c r="W379" t="s">
        <v>1403</v>
      </c>
      <c r="X379">
        <v>1100570244163010</v>
      </c>
      <c r="Y379">
        <v>2619</v>
      </c>
      <c r="Z379" t="s">
        <v>1404</v>
      </c>
      <c r="AA379" s="305" t="str">
        <f>IF(H379="CONSTRUCCION CIVIL                                          ","Ok",_xlfn.XLOOKUP(B379,'CSRT STAFF'!B:B,'CSRT STAFF'!G:G,_xlfn.XLOOKUP(B379,'CSRT RCO'!B:B,'CSRT RCO'!G:G,"Revisar",0),0))</f>
        <v>Ok</v>
      </c>
    </row>
    <row r="380" spans="1:27">
      <c r="A380" t="s">
        <v>1385</v>
      </c>
      <c r="B380" t="str">
        <f t="shared" si="5"/>
        <v>43730784</v>
      </c>
      <c r="C380">
        <v>43730784</v>
      </c>
      <c r="D380" t="s">
        <v>1496</v>
      </c>
      <c r="E380" t="s">
        <v>1581</v>
      </c>
      <c r="F380" t="s">
        <v>2235</v>
      </c>
      <c r="G380" s="299">
        <v>45918</v>
      </c>
      <c r="H380" t="s">
        <v>1389</v>
      </c>
      <c r="I380" t="s">
        <v>1390</v>
      </c>
      <c r="J380" t="s">
        <v>1391</v>
      </c>
      <c r="K380" t="s">
        <v>1442</v>
      </c>
      <c r="L380" t="s">
        <v>1393</v>
      </c>
      <c r="M380" t="s">
        <v>1394</v>
      </c>
      <c r="N380" t="s">
        <v>1395</v>
      </c>
      <c r="O380" t="s">
        <v>1396</v>
      </c>
      <c r="P380" t="s">
        <v>1397</v>
      </c>
      <c r="Q380" t="s">
        <v>1396</v>
      </c>
      <c r="R380" t="s">
        <v>1398</v>
      </c>
      <c r="S380" t="s">
        <v>1399</v>
      </c>
      <c r="T380" t="s">
        <v>1400</v>
      </c>
      <c r="U380" t="s">
        <v>1401</v>
      </c>
      <c r="V380" t="s">
        <v>1402</v>
      </c>
      <c r="W380" t="s">
        <v>1403</v>
      </c>
      <c r="X380">
        <v>1105790233891350</v>
      </c>
      <c r="Y380">
        <v>2619</v>
      </c>
      <c r="Z380" t="s">
        <v>1404</v>
      </c>
      <c r="AA380" s="305" t="str">
        <f>IF(H380="CONSTRUCCION CIVIL                                          ","Ok",_xlfn.XLOOKUP(B380,'CSRT STAFF'!B:B,'CSRT STAFF'!G:G,_xlfn.XLOOKUP(B380,'CSRT RCO'!B:B,'CSRT RCO'!G:G,"Revisar",0),0))</f>
        <v>Ok</v>
      </c>
    </row>
    <row r="381" spans="1:27">
      <c r="A381" t="s">
        <v>1385</v>
      </c>
      <c r="B381" t="str">
        <f t="shared" si="5"/>
        <v>23925262</v>
      </c>
      <c r="C381">
        <v>23925262</v>
      </c>
      <c r="D381" t="s">
        <v>1496</v>
      </c>
      <c r="E381" t="s">
        <v>5557</v>
      </c>
      <c r="F381" t="s">
        <v>5558</v>
      </c>
      <c r="G381" s="299">
        <v>46048</v>
      </c>
      <c r="H381" t="s">
        <v>1407</v>
      </c>
      <c r="I381" t="s">
        <v>1408</v>
      </c>
      <c r="J381" t="s">
        <v>1409</v>
      </c>
      <c r="K381" t="s">
        <v>1489</v>
      </c>
      <c r="L381" t="s">
        <v>1393</v>
      </c>
      <c r="M381" t="s">
        <v>1394</v>
      </c>
      <c r="N381" t="s">
        <v>1395</v>
      </c>
      <c r="O381" t="s">
        <v>1396</v>
      </c>
      <c r="P381" t="s">
        <v>1397</v>
      </c>
      <c r="Q381" t="s">
        <v>1396</v>
      </c>
      <c r="R381" t="s">
        <v>1398</v>
      </c>
      <c r="S381" t="s">
        <v>1399</v>
      </c>
      <c r="T381" t="s">
        <v>1411</v>
      </c>
      <c r="U381" t="s">
        <v>1401</v>
      </c>
      <c r="V381" t="s">
        <v>1412</v>
      </c>
      <c r="W381" t="s">
        <v>1418</v>
      </c>
      <c r="X381">
        <v>19171502968018</v>
      </c>
      <c r="Y381">
        <v>5000</v>
      </c>
      <c r="Z381" t="s">
        <v>1404</v>
      </c>
      <c r="AA381" s="305">
        <f>IF(H381="CONSTRUCCION CIVIL                                          ","Ok",_xlfn.XLOOKUP(B381,'CSRT STAFF'!B:B,'CSRT STAFF'!G:G,_xlfn.XLOOKUP(B381,'CSRT RCO'!B:B,'CSRT RCO'!G:G,"Revisar",0),0))</f>
        <v>46048</v>
      </c>
    </row>
    <row r="382" spans="1:27">
      <c r="A382" t="s">
        <v>1385</v>
      </c>
      <c r="B382" t="str">
        <f t="shared" si="5"/>
        <v>43148506</v>
      </c>
      <c r="C382">
        <v>43148506</v>
      </c>
      <c r="D382" t="s">
        <v>1496</v>
      </c>
      <c r="E382" t="s">
        <v>2236</v>
      </c>
      <c r="F382" t="s">
        <v>1822</v>
      </c>
      <c r="G382" s="299">
        <v>46044</v>
      </c>
      <c r="H382" t="s">
        <v>1389</v>
      </c>
      <c r="I382" t="s">
        <v>1390</v>
      </c>
      <c r="J382" t="s">
        <v>1391</v>
      </c>
      <c r="K382" t="s">
        <v>1489</v>
      </c>
      <c r="L382" t="s">
        <v>1393</v>
      </c>
      <c r="M382" t="s">
        <v>1394</v>
      </c>
      <c r="N382" t="s">
        <v>1395</v>
      </c>
      <c r="O382" t="s">
        <v>1396</v>
      </c>
      <c r="P382" t="s">
        <v>1397</v>
      </c>
      <c r="Q382" t="s">
        <v>1396</v>
      </c>
      <c r="R382" t="s">
        <v>1398</v>
      </c>
      <c r="S382" t="s">
        <v>1399</v>
      </c>
      <c r="T382" t="s">
        <v>1400</v>
      </c>
      <c r="U382" t="s">
        <v>1401</v>
      </c>
      <c r="V382" t="s">
        <v>1402</v>
      </c>
      <c r="W382" t="s">
        <v>1418</v>
      </c>
      <c r="X382">
        <v>47096415462007</v>
      </c>
      <c r="Y382">
        <v>2679</v>
      </c>
      <c r="Z382" t="s">
        <v>1404</v>
      </c>
      <c r="AA382" s="305" t="str">
        <f>IF(H382="CONSTRUCCION CIVIL                                          ","Ok",_xlfn.XLOOKUP(B382,'CSRT STAFF'!B:B,'CSRT STAFF'!G:G,_xlfn.XLOOKUP(B382,'CSRT RCO'!B:B,'CSRT RCO'!G:G,"Revisar",0),0))</f>
        <v>Ok</v>
      </c>
    </row>
    <row r="383" spans="1:27">
      <c r="A383" t="s">
        <v>1385</v>
      </c>
      <c r="B383" t="str">
        <f t="shared" si="5"/>
        <v>45452783</v>
      </c>
      <c r="C383">
        <v>45452783</v>
      </c>
      <c r="D383" t="s">
        <v>1496</v>
      </c>
      <c r="E383" t="s">
        <v>2237</v>
      </c>
      <c r="F383" t="s">
        <v>1822</v>
      </c>
      <c r="G383" s="299">
        <v>45731</v>
      </c>
      <c r="H383" t="s">
        <v>1389</v>
      </c>
      <c r="I383" t="s">
        <v>1390</v>
      </c>
      <c r="J383" t="s">
        <v>1391</v>
      </c>
      <c r="K383" t="s">
        <v>1426</v>
      </c>
      <c r="L383" t="s">
        <v>1393</v>
      </c>
      <c r="M383" t="s">
        <v>1394</v>
      </c>
      <c r="N383" t="s">
        <v>1395</v>
      </c>
      <c r="O383" t="s">
        <v>1396</v>
      </c>
      <c r="P383" t="s">
        <v>1397</v>
      </c>
      <c r="Q383" t="s">
        <v>1396</v>
      </c>
      <c r="R383" t="s">
        <v>1398</v>
      </c>
      <c r="S383" t="s">
        <v>1399</v>
      </c>
      <c r="T383" t="s">
        <v>1400</v>
      </c>
      <c r="U383" t="s">
        <v>1401</v>
      </c>
      <c r="V383" t="s">
        <v>1402</v>
      </c>
      <c r="W383" t="s">
        <v>1418</v>
      </c>
      <c r="X383">
        <v>28502138904075</v>
      </c>
      <c r="Y383">
        <v>2055</v>
      </c>
      <c r="Z383" t="s">
        <v>1404</v>
      </c>
      <c r="AA383" s="305" t="str">
        <f>IF(H383="CONSTRUCCION CIVIL                                          ","Ok",_xlfn.XLOOKUP(B383,'CSRT STAFF'!B:B,'CSRT STAFF'!G:G,_xlfn.XLOOKUP(B383,'CSRT RCO'!B:B,'CSRT RCO'!G:G,"Revisar",0),0))</f>
        <v>Ok</v>
      </c>
    </row>
    <row r="384" spans="1:27">
      <c r="A384" t="s">
        <v>1385</v>
      </c>
      <c r="B384" t="str">
        <f t="shared" si="5"/>
        <v>72605340</v>
      </c>
      <c r="C384">
        <v>72605340</v>
      </c>
      <c r="D384" t="s">
        <v>1937</v>
      </c>
      <c r="E384" t="s">
        <v>2238</v>
      </c>
      <c r="F384" t="s">
        <v>1465</v>
      </c>
      <c r="G384" s="299">
        <v>45796</v>
      </c>
      <c r="H384" t="s">
        <v>1389</v>
      </c>
      <c r="I384" t="s">
        <v>1390</v>
      </c>
      <c r="J384" t="s">
        <v>1409</v>
      </c>
      <c r="K384" t="s">
        <v>1426</v>
      </c>
      <c r="L384" t="s">
        <v>1393</v>
      </c>
      <c r="M384" t="s">
        <v>1394</v>
      </c>
      <c r="N384" t="s">
        <v>1395</v>
      </c>
      <c r="O384" t="s">
        <v>1396</v>
      </c>
      <c r="P384" t="s">
        <v>1397</v>
      </c>
      <c r="Q384" t="s">
        <v>1396</v>
      </c>
      <c r="R384" t="s">
        <v>1398</v>
      </c>
      <c r="S384" t="s">
        <v>1399</v>
      </c>
      <c r="T384" t="s">
        <v>1400</v>
      </c>
      <c r="U384" t="s">
        <v>1401</v>
      </c>
      <c r="V384" t="s">
        <v>1402</v>
      </c>
      <c r="W384" t="s">
        <v>1403</v>
      </c>
      <c r="X384">
        <v>1102010200743270</v>
      </c>
      <c r="Y384">
        <v>2055</v>
      </c>
      <c r="Z384" t="s">
        <v>1404</v>
      </c>
      <c r="AA384" s="305" t="str">
        <f>IF(H384="CONSTRUCCION CIVIL                                          ","Ok",_xlfn.XLOOKUP(B384,'CSRT STAFF'!B:B,'CSRT STAFF'!G:G,_xlfn.XLOOKUP(B384,'CSRT RCO'!B:B,'CSRT RCO'!G:G,"Revisar",0),0))</f>
        <v>Ok</v>
      </c>
    </row>
    <row r="385" spans="1:27">
      <c r="A385" t="s">
        <v>1385</v>
      </c>
      <c r="B385" t="str">
        <f t="shared" si="5"/>
        <v>43822506</v>
      </c>
      <c r="C385">
        <v>43822506</v>
      </c>
      <c r="D385" t="s">
        <v>1937</v>
      </c>
      <c r="E385" t="s">
        <v>2239</v>
      </c>
      <c r="F385" t="s">
        <v>2240</v>
      </c>
      <c r="G385" s="299">
        <v>46042</v>
      </c>
      <c r="H385" t="s">
        <v>1389</v>
      </c>
      <c r="I385" t="s">
        <v>1390</v>
      </c>
      <c r="J385" t="s">
        <v>1391</v>
      </c>
      <c r="K385" t="s">
        <v>1489</v>
      </c>
      <c r="L385" t="s">
        <v>1393</v>
      </c>
      <c r="M385" t="s">
        <v>1394</v>
      </c>
      <c r="N385" t="s">
        <v>1395</v>
      </c>
      <c r="O385" t="s">
        <v>1396</v>
      </c>
      <c r="P385" t="s">
        <v>1397</v>
      </c>
      <c r="Q385" t="s">
        <v>1396</v>
      </c>
      <c r="R385" t="s">
        <v>1398</v>
      </c>
      <c r="S385" t="s">
        <v>1399</v>
      </c>
      <c r="T385" t="s">
        <v>1400</v>
      </c>
      <c r="U385" t="s">
        <v>1401</v>
      </c>
      <c r="V385" t="s">
        <v>1402</v>
      </c>
      <c r="W385" t="s">
        <v>1418</v>
      </c>
      <c r="X385">
        <v>19133049757091</v>
      </c>
      <c r="Y385">
        <v>2679</v>
      </c>
      <c r="Z385" t="s">
        <v>1404</v>
      </c>
      <c r="AA385" s="305" t="str">
        <f>IF(H385="CONSTRUCCION CIVIL                                          ","Ok",_xlfn.XLOOKUP(B385,'CSRT STAFF'!B:B,'CSRT STAFF'!G:G,_xlfn.XLOOKUP(B385,'CSRT RCO'!B:B,'CSRT RCO'!G:G,"Revisar",0),0))</f>
        <v>Ok</v>
      </c>
    </row>
    <row r="386" spans="1:27">
      <c r="A386" t="s">
        <v>1385</v>
      </c>
      <c r="B386" t="str">
        <f t="shared" si="5"/>
        <v>72020477</v>
      </c>
      <c r="C386">
        <v>72020477</v>
      </c>
      <c r="D386" t="s">
        <v>1937</v>
      </c>
      <c r="E386" t="s">
        <v>2241</v>
      </c>
      <c r="F386" t="s">
        <v>2242</v>
      </c>
      <c r="G386" s="299">
        <v>45925</v>
      </c>
      <c r="H386" t="s">
        <v>1407</v>
      </c>
      <c r="I386" t="s">
        <v>1408</v>
      </c>
      <c r="J386" t="s">
        <v>1409</v>
      </c>
      <c r="K386" t="s">
        <v>1438</v>
      </c>
      <c r="L386" t="s">
        <v>1439</v>
      </c>
      <c r="M386" t="s">
        <v>1394</v>
      </c>
      <c r="N386" t="s">
        <v>1395</v>
      </c>
      <c r="O386" t="s">
        <v>1396</v>
      </c>
      <c r="P386" t="s">
        <v>1397</v>
      </c>
      <c r="Q386" t="s">
        <v>1396</v>
      </c>
      <c r="R386" t="s">
        <v>1398</v>
      </c>
      <c r="S386" t="s">
        <v>1399</v>
      </c>
      <c r="T386" t="s">
        <v>1411</v>
      </c>
      <c r="U386" t="s">
        <v>1401</v>
      </c>
      <c r="V386" t="s">
        <v>1412</v>
      </c>
      <c r="W386" t="s">
        <v>1418</v>
      </c>
      <c r="X386">
        <v>2.28517455262204E+17</v>
      </c>
      <c r="Y386">
        <v>4000</v>
      </c>
      <c r="Z386" t="s">
        <v>1404</v>
      </c>
      <c r="AA386" s="305">
        <f>IF(H386="CONSTRUCCION CIVIL                                          ","Ok",_xlfn.XLOOKUP(B386,'CSRT STAFF'!B:B,'CSRT STAFF'!G:G,_xlfn.XLOOKUP(B386,'CSRT RCO'!B:B,'CSRT RCO'!G:G,"Revisar",0),0))</f>
        <v>45925</v>
      </c>
    </row>
    <row r="387" spans="1:27">
      <c r="A387" t="s">
        <v>1385</v>
      </c>
      <c r="B387" t="str">
        <f t="shared" ref="B387:B450" si="6">IF(A387="L.E / DNI         ",TEXT(C387,"00000000"),TEXT(C387,"000000000"))</f>
        <v>47985264</v>
      </c>
      <c r="C387">
        <v>47985264</v>
      </c>
      <c r="D387" t="s">
        <v>1937</v>
      </c>
      <c r="E387" t="s">
        <v>2122</v>
      </c>
      <c r="F387" t="s">
        <v>1762</v>
      </c>
      <c r="G387" s="299">
        <v>45905</v>
      </c>
      <c r="H387" t="s">
        <v>1389</v>
      </c>
      <c r="I387" t="s">
        <v>1390</v>
      </c>
      <c r="J387" t="s">
        <v>1391</v>
      </c>
      <c r="K387" t="s">
        <v>1426</v>
      </c>
      <c r="L387" t="s">
        <v>1393</v>
      </c>
      <c r="M387" t="s">
        <v>1394</v>
      </c>
      <c r="N387" t="s">
        <v>1395</v>
      </c>
      <c r="O387" t="s">
        <v>1396</v>
      </c>
      <c r="P387" t="s">
        <v>1397</v>
      </c>
      <c r="Q387" t="s">
        <v>1396</v>
      </c>
      <c r="R387" t="s">
        <v>1398</v>
      </c>
      <c r="S387" t="s">
        <v>1399</v>
      </c>
      <c r="T387" t="s">
        <v>1400</v>
      </c>
      <c r="U387" t="s">
        <v>1401</v>
      </c>
      <c r="V387" t="s">
        <v>1402</v>
      </c>
      <c r="W387" t="s">
        <v>1403</v>
      </c>
      <c r="X387">
        <v>1108140281179320</v>
      </c>
      <c r="Y387">
        <v>2055</v>
      </c>
      <c r="Z387" t="s">
        <v>1404</v>
      </c>
      <c r="AA387" s="305" t="str">
        <f>IF(H387="CONSTRUCCION CIVIL                                          ","Ok",_xlfn.XLOOKUP(B387,'CSRT STAFF'!B:B,'CSRT STAFF'!G:G,_xlfn.XLOOKUP(B387,'CSRT RCO'!B:B,'CSRT RCO'!G:G,"Revisar",0),0))</f>
        <v>Ok</v>
      </c>
    </row>
    <row r="388" spans="1:27">
      <c r="A388" t="s">
        <v>1385</v>
      </c>
      <c r="B388" t="str">
        <f t="shared" si="6"/>
        <v>75125768</v>
      </c>
      <c r="C388">
        <v>75125768</v>
      </c>
      <c r="D388" t="s">
        <v>1937</v>
      </c>
      <c r="E388" t="s">
        <v>2122</v>
      </c>
      <c r="F388" t="s">
        <v>2243</v>
      </c>
      <c r="G388" s="299">
        <v>45995</v>
      </c>
      <c r="H388" t="s">
        <v>1389</v>
      </c>
      <c r="I388" t="s">
        <v>1390</v>
      </c>
      <c r="J388" t="s">
        <v>1391</v>
      </c>
      <c r="K388" t="s">
        <v>1447</v>
      </c>
      <c r="L388" t="s">
        <v>1393</v>
      </c>
      <c r="M388" t="s">
        <v>1394</v>
      </c>
      <c r="N388" t="s">
        <v>1395</v>
      </c>
      <c r="O388" t="s">
        <v>1396</v>
      </c>
      <c r="P388" t="s">
        <v>1397</v>
      </c>
      <c r="Q388" t="s">
        <v>1396</v>
      </c>
      <c r="R388" t="s">
        <v>1398</v>
      </c>
      <c r="S388" t="s">
        <v>1399</v>
      </c>
      <c r="T388" t="s">
        <v>1400</v>
      </c>
      <c r="U388" t="s">
        <v>1401</v>
      </c>
      <c r="V388" t="s">
        <v>1402</v>
      </c>
      <c r="W388" t="s">
        <v>1418</v>
      </c>
      <c r="X388">
        <v>19478740746005</v>
      </c>
      <c r="Y388">
        <v>1849.5</v>
      </c>
      <c r="Z388" t="s">
        <v>1404</v>
      </c>
      <c r="AA388" s="305" t="str">
        <f>IF(H388="CONSTRUCCION CIVIL                                          ","Ok",_xlfn.XLOOKUP(B388,'CSRT STAFF'!B:B,'CSRT STAFF'!G:G,_xlfn.XLOOKUP(B388,'CSRT RCO'!B:B,'CSRT RCO'!G:G,"Revisar",0),0))</f>
        <v>Ok</v>
      </c>
    </row>
    <row r="389" spans="1:27">
      <c r="A389" t="s">
        <v>1385</v>
      </c>
      <c r="B389" t="str">
        <f t="shared" si="6"/>
        <v>75213755</v>
      </c>
      <c r="C389">
        <v>75213755</v>
      </c>
      <c r="D389" t="s">
        <v>1937</v>
      </c>
      <c r="E389" t="s">
        <v>1937</v>
      </c>
      <c r="F389" t="s">
        <v>2244</v>
      </c>
      <c r="G389" s="299">
        <v>45968</v>
      </c>
      <c r="H389" t="s">
        <v>1389</v>
      </c>
      <c r="I389" t="s">
        <v>1390</v>
      </c>
      <c r="J389" t="s">
        <v>1391</v>
      </c>
      <c r="K389" t="s">
        <v>1430</v>
      </c>
      <c r="L389" t="s">
        <v>1393</v>
      </c>
      <c r="M389" t="s">
        <v>1394</v>
      </c>
      <c r="N389" t="s">
        <v>1395</v>
      </c>
      <c r="O389" t="s">
        <v>1396</v>
      </c>
      <c r="P389" t="s">
        <v>1397</v>
      </c>
      <c r="Q389" t="s">
        <v>1396</v>
      </c>
      <c r="R389" t="s">
        <v>1398</v>
      </c>
      <c r="S389" t="s">
        <v>1399</v>
      </c>
      <c r="T389" t="s">
        <v>1400</v>
      </c>
      <c r="U389" t="s">
        <v>1401</v>
      </c>
      <c r="V389" t="s">
        <v>1402</v>
      </c>
      <c r="W389" t="s">
        <v>1403</v>
      </c>
      <c r="X389">
        <v>1108140284721490</v>
      </c>
      <c r="Y389">
        <v>1849.5</v>
      </c>
      <c r="Z389" t="s">
        <v>1404</v>
      </c>
      <c r="AA389" s="305" t="str">
        <f>IF(H389="CONSTRUCCION CIVIL                                          ","Ok",_xlfn.XLOOKUP(B389,'CSRT STAFF'!B:B,'CSRT STAFF'!G:G,_xlfn.XLOOKUP(B389,'CSRT RCO'!B:B,'CSRT RCO'!G:G,"Revisar",0),0))</f>
        <v>Ok</v>
      </c>
    </row>
    <row r="390" spans="1:27">
      <c r="A390" t="s">
        <v>1385</v>
      </c>
      <c r="B390" t="str">
        <f t="shared" si="6"/>
        <v>43757322</v>
      </c>
      <c r="C390">
        <v>43757322</v>
      </c>
      <c r="D390" t="s">
        <v>1937</v>
      </c>
      <c r="E390" t="s">
        <v>2245</v>
      </c>
      <c r="F390" t="s">
        <v>2246</v>
      </c>
      <c r="G390" s="299">
        <v>45684</v>
      </c>
      <c r="H390" t="s">
        <v>1389</v>
      </c>
      <c r="I390" t="s">
        <v>1390</v>
      </c>
      <c r="J390" t="s">
        <v>1391</v>
      </c>
      <c r="K390" t="s">
        <v>1426</v>
      </c>
      <c r="L390" t="s">
        <v>1393</v>
      </c>
      <c r="M390" t="s">
        <v>1394</v>
      </c>
      <c r="N390" t="s">
        <v>1395</v>
      </c>
      <c r="O390" t="s">
        <v>1396</v>
      </c>
      <c r="P390" t="s">
        <v>1397</v>
      </c>
      <c r="Q390" t="s">
        <v>1396</v>
      </c>
      <c r="R390" t="s">
        <v>1398</v>
      </c>
      <c r="S390" t="s">
        <v>1399</v>
      </c>
      <c r="T390" t="s">
        <v>1400</v>
      </c>
      <c r="U390" t="s">
        <v>1401</v>
      </c>
      <c r="V390" t="s">
        <v>1402</v>
      </c>
      <c r="W390" t="s">
        <v>1403</v>
      </c>
      <c r="X390">
        <v>1108140270052510</v>
      </c>
      <c r="Y390">
        <v>2055</v>
      </c>
      <c r="Z390" t="s">
        <v>1404</v>
      </c>
      <c r="AA390" s="305" t="str">
        <f>IF(H390="CONSTRUCCION CIVIL                                          ","Ok",_xlfn.XLOOKUP(B390,'CSRT STAFF'!B:B,'CSRT STAFF'!G:G,_xlfn.XLOOKUP(B390,'CSRT RCO'!B:B,'CSRT RCO'!G:G,"Revisar",0),0))</f>
        <v>Ok</v>
      </c>
    </row>
    <row r="391" spans="1:27">
      <c r="A391" t="s">
        <v>1385</v>
      </c>
      <c r="B391" t="str">
        <f t="shared" si="6"/>
        <v>10630627</v>
      </c>
      <c r="C391">
        <v>10630627</v>
      </c>
      <c r="D391" t="s">
        <v>1937</v>
      </c>
      <c r="E391" t="s">
        <v>1683</v>
      </c>
      <c r="F391" t="s">
        <v>1644</v>
      </c>
      <c r="G391" s="299">
        <v>45951</v>
      </c>
      <c r="H391" t="s">
        <v>1389</v>
      </c>
      <c r="I391" t="s">
        <v>1390</v>
      </c>
      <c r="J391" t="s">
        <v>1391</v>
      </c>
      <c r="K391" t="s">
        <v>1417</v>
      </c>
      <c r="L391" t="s">
        <v>1393</v>
      </c>
      <c r="M391" t="s">
        <v>1394</v>
      </c>
      <c r="N391" t="s">
        <v>1395</v>
      </c>
      <c r="O391" t="s">
        <v>1396</v>
      </c>
      <c r="P391" t="s">
        <v>1397</v>
      </c>
      <c r="Q391" t="s">
        <v>1396</v>
      </c>
      <c r="R391" t="s">
        <v>1398</v>
      </c>
      <c r="S391" t="s">
        <v>1399</v>
      </c>
      <c r="T391" t="s">
        <v>1400</v>
      </c>
      <c r="U391" t="s">
        <v>1401</v>
      </c>
      <c r="V391" t="s">
        <v>1402</v>
      </c>
      <c r="W391" t="s">
        <v>1403</v>
      </c>
      <c r="X391">
        <v>1106210200030940</v>
      </c>
      <c r="Y391">
        <v>2619</v>
      </c>
      <c r="Z391" t="s">
        <v>1404</v>
      </c>
      <c r="AA391" s="305" t="str">
        <f>IF(H391="CONSTRUCCION CIVIL                                          ","Ok",_xlfn.XLOOKUP(B391,'CSRT STAFF'!B:B,'CSRT STAFF'!G:G,_xlfn.XLOOKUP(B391,'CSRT RCO'!B:B,'CSRT RCO'!G:G,"Revisar",0),0))</f>
        <v>Ok</v>
      </c>
    </row>
    <row r="392" spans="1:27">
      <c r="A392" t="s">
        <v>1385</v>
      </c>
      <c r="B392" t="str">
        <f t="shared" si="6"/>
        <v>45331650</v>
      </c>
      <c r="C392">
        <v>45331650</v>
      </c>
      <c r="D392" t="s">
        <v>1937</v>
      </c>
      <c r="E392" t="s">
        <v>2247</v>
      </c>
      <c r="F392" t="s">
        <v>2248</v>
      </c>
      <c r="G392" s="299">
        <v>45980</v>
      </c>
      <c r="H392" t="s">
        <v>1389</v>
      </c>
      <c r="I392" t="s">
        <v>1390</v>
      </c>
      <c r="J392" t="s">
        <v>1391</v>
      </c>
      <c r="K392" t="s">
        <v>1434</v>
      </c>
      <c r="L392" t="s">
        <v>1393</v>
      </c>
      <c r="M392" t="s">
        <v>1394</v>
      </c>
      <c r="N392" t="s">
        <v>1395</v>
      </c>
      <c r="O392" t="s">
        <v>1396</v>
      </c>
      <c r="P392" t="s">
        <v>1397</v>
      </c>
      <c r="Q392" t="s">
        <v>1396</v>
      </c>
      <c r="R392" t="s">
        <v>1398</v>
      </c>
      <c r="S392" t="s">
        <v>1399</v>
      </c>
      <c r="T392" t="s">
        <v>1400</v>
      </c>
      <c r="U392" t="s">
        <v>1401</v>
      </c>
      <c r="V392" t="s">
        <v>1402</v>
      </c>
      <c r="W392" t="s">
        <v>1403</v>
      </c>
      <c r="X392">
        <v>1108140285529540</v>
      </c>
      <c r="Y392">
        <v>2619</v>
      </c>
      <c r="Z392" t="s">
        <v>1404</v>
      </c>
      <c r="AA392" s="305" t="str">
        <f>IF(H392="CONSTRUCCION CIVIL                                          ","Ok",_xlfn.XLOOKUP(B392,'CSRT STAFF'!B:B,'CSRT STAFF'!G:G,_xlfn.XLOOKUP(B392,'CSRT RCO'!B:B,'CSRT RCO'!G:G,"Revisar",0),0))</f>
        <v>Ok</v>
      </c>
    </row>
    <row r="393" spans="1:27">
      <c r="A393" t="s">
        <v>1385</v>
      </c>
      <c r="B393" t="str">
        <f t="shared" si="6"/>
        <v>46072277</v>
      </c>
      <c r="C393">
        <v>46072277</v>
      </c>
      <c r="D393" t="s">
        <v>1937</v>
      </c>
      <c r="E393" t="s">
        <v>1586</v>
      </c>
      <c r="F393" t="s">
        <v>2249</v>
      </c>
      <c r="G393" s="299">
        <v>45933</v>
      </c>
      <c r="H393" t="s">
        <v>1389</v>
      </c>
      <c r="I393" t="s">
        <v>1390</v>
      </c>
      <c r="J393" t="s">
        <v>1391</v>
      </c>
      <c r="K393" t="s">
        <v>1426</v>
      </c>
      <c r="L393" t="s">
        <v>1393</v>
      </c>
      <c r="M393" t="s">
        <v>1394</v>
      </c>
      <c r="N393" t="s">
        <v>1395</v>
      </c>
      <c r="O393" t="s">
        <v>1396</v>
      </c>
      <c r="P393" t="s">
        <v>1397</v>
      </c>
      <c r="Q393" t="s">
        <v>1396</v>
      </c>
      <c r="R393" t="s">
        <v>1398</v>
      </c>
      <c r="S393" t="s">
        <v>1399</v>
      </c>
      <c r="T393" t="s">
        <v>1400</v>
      </c>
      <c r="U393" t="s">
        <v>1401</v>
      </c>
      <c r="V393" t="s">
        <v>1402</v>
      </c>
      <c r="W393" t="s">
        <v>1403</v>
      </c>
      <c r="X393">
        <v>1105790233891380</v>
      </c>
      <c r="Y393">
        <v>2055</v>
      </c>
      <c r="Z393" t="s">
        <v>1404</v>
      </c>
      <c r="AA393" s="305" t="str">
        <f>IF(H393="CONSTRUCCION CIVIL                                          ","Ok",_xlfn.XLOOKUP(B393,'CSRT STAFF'!B:B,'CSRT STAFF'!G:G,_xlfn.XLOOKUP(B393,'CSRT RCO'!B:B,'CSRT RCO'!G:G,"Revisar",0),0))</f>
        <v>Ok</v>
      </c>
    </row>
    <row r="394" spans="1:27">
      <c r="A394" t="s">
        <v>1385</v>
      </c>
      <c r="B394" t="str">
        <f t="shared" si="6"/>
        <v>23854492</v>
      </c>
      <c r="C394">
        <v>23854492</v>
      </c>
      <c r="D394" t="s">
        <v>2250</v>
      </c>
      <c r="E394" t="s">
        <v>2251</v>
      </c>
      <c r="F394" t="s">
        <v>1700</v>
      </c>
      <c r="G394" s="299">
        <v>45743</v>
      </c>
      <c r="H394" t="s">
        <v>1389</v>
      </c>
      <c r="I394" t="s">
        <v>1390</v>
      </c>
      <c r="J394" t="s">
        <v>1391</v>
      </c>
      <c r="K394" t="s">
        <v>1442</v>
      </c>
      <c r="L394" t="s">
        <v>1393</v>
      </c>
      <c r="M394" t="s">
        <v>1394</v>
      </c>
      <c r="N394" t="s">
        <v>1395</v>
      </c>
      <c r="O394" t="s">
        <v>1396</v>
      </c>
      <c r="P394" t="s">
        <v>1397</v>
      </c>
      <c r="Q394" t="s">
        <v>1396</v>
      </c>
      <c r="R394" t="s">
        <v>1398</v>
      </c>
      <c r="S394" t="s">
        <v>1399</v>
      </c>
      <c r="T394" t="s">
        <v>1400</v>
      </c>
      <c r="U394" t="s">
        <v>1401</v>
      </c>
      <c r="V394" t="s">
        <v>1402</v>
      </c>
      <c r="W394" t="s">
        <v>1403</v>
      </c>
      <c r="X394">
        <v>1100570224517110</v>
      </c>
      <c r="Y394">
        <v>2619</v>
      </c>
      <c r="Z394" t="s">
        <v>1404</v>
      </c>
      <c r="AA394" s="305" t="str">
        <f>IF(H394="CONSTRUCCION CIVIL                                          ","Ok",_xlfn.XLOOKUP(B394,'CSRT STAFF'!B:B,'CSRT STAFF'!G:G,_xlfn.XLOOKUP(B394,'CSRT RCO'!B:B,'CSRT RCO'!G:G,"Revisar",0),0))</f>
        <v>Ok</v>
      </c>
    </row>
    <row r="395" spans="1:27">
      <c r="A395" t="s">
        <v>1385</v>
      </c>
      <c r="B395" t="str">
        <f t="shared" si="6"/>
        <v>76845315</v>
      </c>
      <c r="C395">
        <v>76845315</v>
      </c>
      <c r="D395" t="s">
        <v>2250</v>
      </c>
      <c r="E395" t="s">
        <v>2252</v>
      </c>
      <c r="F395" t="s">
        <v>1956</v>
      </c>
      <c r="G395" s="299">
        <v>45947</v>
      </c>
      <c r="H395" t="s">
        <v>1407</v>
      </c>
      <c r="I395" t="s">
        <v>1408</v>
      </c>
      <c r="J395" t="s">
        <v>1409</v>
      </c>
      <c r="K395" t="s">
        <v>1510</v>
      </c>
      <c r="L395" t="s">
        <v>1647</v>
      </c>
      <c r="M395" t="s">
        <v>1394</v>
      </c>
      <c r="N395" t="s">
        <v>1395</v>
      </c>
      <c r="O395" t="s">
        <v>1396</v>
      </c>
      <c r="P395" t="s">
        <v>1397</v>
      </c>
      <c r="Q395" t="s">
        <v>1396</v>
      </c>
      <c r="R395" t="s">
        <v>1398</v>
      </c>
      <c r="S395" t="s">
        <v>1399</v>
      </c>
      <c r="T395" t="s">
        <v>1411</v>
      </c>
      <c r="U395" t="s">
        <v>1401</v>
      </c>
      <c r="V395" t="s">
        <v>1412</v>
      </c>
      <c r="W395" t="s">
        <v>1403</v>
      </c>
      <c r="X395">
        <v>1102000201710220</v>
      </c>
      <c r="Y395">
        <v>3250</v>
      </c>
      <c r="Z395" t="s">
        <v>1404</v>
      </c>
      <c r="AA395" s="305" t="str">
        <f>IF(H395="CONSTRUCCION CIVIL                                          ","Ok",_xlfn.XLOOKUP(B395,'CSRT STAFF'!B:B,'CSRT STAFF'!G:G,_xlfn.XLOOKUP(B395,'CSRT RCO'!B:B,'CSRT RCO'!G:G,"Revisar",0),0))</f>
        <v>Revisar</v>
      </c>
    </row>
    <row r="396" spans="1:27">
      <c r="A396" t="s">
        <v>1385</v>
      </c>
      <c r="B396" t="str">
        <f t="shared" si="6"/>
        <v>72241344</v>
      </c>
      <c r="C396">
        <v>72241344</v>
      </c>
      <c r="D396" t="s">
        <v>2253</v>
      </c>
      <c r="E396" t="s">
        <v>2254</v>
      </c>
      <c r="F396" t="s">
        <v>1867</v>
      </c>
      <c r="G396" s="299">
        <v>45989</v>
      </c>
      <c r="H396" t="s">
        <v>1389</v>
      </c>
      <c r="I396" t="s">
        <v>1390</v>
      </c>
      <c r="J396" t="s">
        <v>1391</v>
      </c>
      <c r="K396" t="s">
        <v>1447</v>
      </c>
      <c r="L396" t="s">
        <v>1393</v>
      </c>
      <c r="M396" t="s">
        <v>1394</v>
      </c>
      <c r="N396" t="s">
        <v>1395</v>
      </c>
      <c r="O396" t="s">
        <v>1396</v>
      </c>
      <c r="P396" t="s">
        <v>1397</v>
      </c>
      <c r="Q396" t="s">
        <v>1396</v>
      </c>
      <c r="R396" t="s">
        <v>1398</v>
      </c>
      <c r="S396" t="s">
        <v>1399</v>
      </c>
      <c r="T396" t="s">
        <v>1400</v>
      </c>
      <c r="U396" t="s">
        <v>1401</v>
      </c>
      <c r="V396" t="s">
        <v>1402</v>
      </c>
      <c r="W396" t="s">
        <v>1403</v>
      </c>
      <c r="X396">
        <v>1108140244974560</v>
      </c>
      <c r="Y396">
        <v>1849.5</v>
      </c>
      <c r="Z396" t="s">
        <v>1404</v>
      </c>
      <c r="AA396" s="305" t="str">
        <f>IF(H396="CONSTRUCCION CIVIL                                          ","Ok",_xlfn.XLOOKUP(B396,'CSRT STAFF'!B:B,'CSRT STAFF'!G:G,_xlfn.XLOOKUP(B396,'CSRT RCO'!B:B,'CSRT RCO'!G:G,"Revisar",0),0))</f>
        <v>Ok</v>
      </c>
    </row>
    <row r="397" spans="1:27">
      <c r="A397" t="s">
        <v>1385</v>
      </c>
      <c r="B397" t="str">
        <f t="shared" si="6"/>
        <v>72412727</v>
      </c>
      <c r="C397">
        <v>72412727</v>
      </c>
      <c r="D397" t="s">
        <v>2255</v>
      </c>
      <c r="E397" t="s">
        <v>2256</v>
      </c>
      <c r="F397" t="s">
        <v>2257</v>
      </c>
      <c r="G397" s="299">
        <v>46049</v>
      </c>
      <c r="H397" t="s">
        <v>1389</v>
      </c>
      <c r="I397" t="s">
        <v>1390</v>
      </c>
      <c r="J397" t="s">
        <v>1391</v>
      </c>
      <c r="K397" t="s">
        <v>1447</v>
      </c>
      <c r="L397" t="s">
        <v>1393</v>
      </c>
      <c r="M397" t="s">
        <v>1394</v>
      </c>
      <c r="N397" t="s">
        <v>1395</v>
      </c>
      <c r="O397" t="s">
        <v>1396</v>
      </c>
      <c r="P397" t="s">
        <v>1397</v>
      </c>
      <c r="Q397" t="s">
        <v>1396</v>
      </c>
      <c r="R397" t="s">
        <v>1398</v>
      </c>
      <c r="S397" t="s">
        <v>1399</v>
      </c>
      <c r="T397" t="s">
        <v>1400</v>
      </c>
      <c r="U397" t="s">
        <v>1401</v>
      </c>
      <c r="V397" t="s">
        <v>1402</v>
      </c>
      <c r="W397" t="s">
        <v>1418</v>
      </c>
      <c r="X397">
        <v>28506268129009</v>
      </c>
      <c r="Y397">
        <v>1884</v>
      </c>
      <c r="Z397" t="s">
        <v>1404</v>
      </c>
      <c r="AA397" s="305" t="str">
        <f>IF(H397="CONSTRUCCION CIVIL                                          ","Ok",_xlfn.XLOOKUP(B397,'CSRT STAFF'!B:B,'CSRT STAFF'!G:G,_xlfn.XLOOKUP(B397,'CSRT RCO'!B:B,'CSRT RCO'!G:G,"Revisar",0),0))</f>
        <v>Ok</v>
      </c>
    </row>
    <row r="398" spans="1:27">
      <c r="A398" t="s">
        <v>1385</v>
      </c>
      <c r="B398" t="str">
        <f t="shared" si="6"/>
        <v>25127597</v>
      </c>
      <c r="C398">
        <v>25127597</v>
      </c>
      <c r="D398" t="s">
        <v>2255</v>
      </c>
      <c r="E398" t="s">
        <v>1581</v>
      </c>
      <c r="F398" t="s">
        <v>1468</v>
      </c>
      <c r="G398" s="299">
        <v>45677</v>
      </c>
      <c r="H398" t="s">
        <v>1389</v>
      </c>
      <c r="I398" t="s">
        <v>1390</v>
      </c>
      <c r="J398" t="s">
        <v>1391</v>
      </c>
      <c r="K398" t="s">
        <v>1447</v>
      </c>
      <c r="L398" t="s">
        <v>1393</v>
      </c>
      <c r="M398" t="s">
        <v>1394</v>
      </c>
      <c r="N398" t="s">
        <v>1395</v>
      </c>
      <c r="O398" t="s">
        <v>1396</v>
      </c>
      <c r="P398" t="s">
        <v>1397</v>
      </c>
      <c r="Q398" t="s">
        <v>1396</v>
      </c>
      <c r="R398" t="s">
        <v>1398</v>
      </c>
      <c r="S398" t="s">
        <v>1399</v>
      </c>
      <c r="T398" t="s">
        <v>1400</v>
      </c>
      <c r="U398" t="s">
        <v>1401</v>
      </c>
      <c r="V398" t="s">
        <v>1402</v>
      </c>
      <c r="W398" t="s">
        <v>1403</v>
      </c>
      <c r="X398">
        <v>1108140267861980</v>
      </c>
      <c r="Y398">
        <v>1849.5</v>
      </c>
      <c r="Z398" t="s">
        <v>1404</v>
      </c>
      <c r="AA398" s="305" t="str">
        <f>IF(H398="CONSTRUCCION CIVIL                                          ","Ok",_xlfn.XLOOKUP(B398,'CSRT STAFF'!B:B,'CSRT STAFF'!G:G,_xlfn.XLOOKUP(B398,'CSRT RCO'!B:B,'CSRT RCO'!G:G,"Revisar",0),0))</f>
        <v>Ok</v>
      </c>
    </row>
    <row r="399" spans="1:27">
      <c r="A399" t="s">
        <v>1385</v>
      </c>
      <c r="B399" t="str">
        <f t="shared" si="6"/>
        <v>73823718</v>
      </c>
      <c r="C399">
        <v>73823718</v>
      </c>
      <c r="D399" t="s">
        <v>5559</v>
      </c>
      <c r="E399" t="s">
        <v>2112</v>
      </c>
      <c r="F399" t="s">
        <v>5560</v>
      </c>
      <c r="G399" s="299">
        <v>46049</v>
      </c>
      <c r="H399" t="s">
        <v>1407</v>
      </c>
      <c r="I399" t="s">
        <v>1408</v>
      </c>
      <c r="J399" t="s">
        <v>1409</v>
      </c>
      <c r="K399" t="s">
        <v>5561</v>
      </c>
      <c r="L399" t="s">
        <v>1393</v>
      </c>
      <c r="M399" t="s">
        <v>1394</v>
      </c>
      <c r="N399" t="s">
        <v>1395</v>
      </c>
      <c r="O399" t="s">
        <v>1396</v>
      </c>
      <c r="P399" t="s">
        <v>1397</v>
      </c>
      <c r="Q399" t="s">
        <v>1396</v>
      </c>
      <c r="R399" t="s">
        <v>1398</v>
      </c>
      <c r="S399" t="s">
        <v>1399</v>
      </c>
      <c r="T399" t="s">
        <v>1411</v>
      </c>
      <c r="U399" t="s">
        <v>1401</v>
      </c>
      <c r="V399" t="s">
        <v>1412</v>
      </c>
      <c r="W399" t="s">
        <v>1443</v>
      </c>
      <c r="X399">
        <v>8983378113565</v>
      </c>
      <c r="Y399">
        <v>6000</v>
      </c>
      <c r="Z399" t="s">
        <v>1404</v>
      </c>
      <c r="AA399" s="305">
        <f>IF(H399="CONSTRUCCION CIVIL                                          ","Ok",_xlfn.XLOOKUP(B399,'CSRT STAFF'!B:B,'CSRT STAFF'!G:G,_xlfn.XLOOKUP(B399,'CSRT RCO'!B:B,'CSRT RCO'!G:G,"Revisar",0),0))</f>
        <v>46049</v>
      </c>
    </row>
    <row r="400" spans="1:27">
      <c r="A400" t="s">
        <v>1385</v>
      </c>
      <c r="B400" t="str">
        <f t="shared" si="6"/>
        <v>78459804</v>
      </c>
      <c r="C400">
        <v>78459804</v>
      </c>
      <c r="D400" t="s">
        <v>2258</v>
      </c>
      <c r="E400" t="s">
        <v>2258</v>
      </c>
      <c r="F400" t="s">
        <v>2259</v>
      </c>
      <c r="G400" s="299">
        <v>45930</v>
      </c>
      <c r="H400" t="s">
        <v>1389</v>
      </c>
      <c r="I400" t="s">
        <v>1390</v>
      </c>
      <c r="J400" t="s">
        <v>1391</v>
      </c>
      <c r="K400" t="s">
        <v>1430</v>
      </c>
      <c r="L400" t="s">
        <v>1393</v>
      </c>
      <c r="M400" t="s">
        <v>1394</v>
      </c>
      <c r="N400" t="s">
        <v>1395</v>
      </c>
      <c r="O400" t="s">
        <v>1396</v>
      </c>
      <c r="P400" t="s">
        <v>1397</v>
      </c>
      <c r="Q400" t="s">
        <v>1396</v>
      </c>
      <c r="R400" t="s">
        <v>1398</v>
      </c>
      <c r="S400" t="s">
        <v>1399</v>
      </c>
      <c r="T400" t="s">
        <v>1400</v>
      </c>
      <c r="U400" t="s">
        <v>1401</v>
      </c>
      <c r="V400" t="s">
        <v>1402</v>
      </c>
      <c r="W400" t="s">
        <v>1403</v>
      </c>
      <c r="X400">
        <v>1108140282387930</v>
      </c>
      <c r="Y400">
        <v>2619</v>
      </c>
      <c r="Z400" t="s">
        <v>1404</v>
      </c>
      <c r="AA400" s="305" t="str">
        <f>IF(H400="CONSTRUCCION CIVIL                                          ","Ok",_xlfn.XLOOKUP(B400,'CSRT STAFF'!B:B,'CSRT STAFF'!G:G,_xlfn.XLOOKUP(B400,'CSRT RCO'!B:B,'CSRT RCO'!G:G,"Revisar",0),0))</f>
        <v>Ok</v>
      </c>
    </row>
    <row r="401" spans="1:27">
      <c r="A401" t="s">
        <v>1385</v>
      </c>
      <c r="B401" t="str">
        <f t="shared" si="6"/>
        <v>70141624</v>
      </c>
      <c r="C401">
        <v>70141624</v>
      </c>
      <c r="D401" t="s">
        <v>5562</v>
      </c>
      <c r="E401" t="s">
        <v>5563</v>
      </c>
      <c r="F401" t="s">
        <v>2294</v>
      </c>
      <c r="G401" s="299">
        <v>46049</v>
      </c>
      <c r="H401" t="s">
        <v>1389</v>
      </c>
      <c r="I401" t="s">
        <v>1390</v>
      </c>
      <c r="J401" t="s">
        <v>1391</v>
      </c>
      <c r="K401" t="s">
        <v>1489</v>
      </c>
      <c r="L401" t="s">
        <v>1393</v>
      </c>
      <c r="M401" t="s">
        <v>1394</v>
      </c>
      <c r="N401" t="s">
        <v>1395</v>
      </c>
      <c r="O401" t="s">
        <v>1396</v>
      </c>
      <c r="P401" t="s">
        <v>1397</v>
      </c>
      <c r="Q401" t="s">
        <v>1396</v>
      </c>
      <c r="R401" t="s">
        <v>1398</v>
      </c>
      <c r="S401" t="s">
        <v>1399</v>
      </c>
      <c r="T401" t="s">
        <v>1400</v>
      </c>
      <c r="U401" t="s">
        <v>1401</v>
      </c>
      <c r="V401" t="s">
        <v>1402</v>
      </c>
      <c r="W401" t="s">
        <v>1403</v>
      </c>
      <c r="X401">
        <v>1108140289492140</v>
      </c>
      <c r="Y401">
        <v>2092.5</v>
      </c>
      <c r="Z401" t="s">
        <v>1404</v>
      </c>
      <c r="AA401" s="305" t="str">
        <f>IF(H401="CONSTRUCCION CIVIL                                          ","Ok",_xlfn.XLOOKUP(B401,'CSRT STAFF'!B:B,'CSRT STAFF'!G:G,_xlfn.XLOOKUP(B401,'CSRT RCO'!B:B,'CSRT RCO'!G:G,"Revisar",0),0))</f>
        <v>Ok</v>
      </c>
    </row>
    <row r="402" spans="1:27">
      <c r="A402" t="s">
        <v>1385</v>
      </c>
      <c r="B402" t="str">
        <f t="shared" si="6"/>
        <v>46681525</v>
      </c>
      <c r="C402">
        <v>46681525</v>
      </c>
      <c r="D402" t="s">
        <v>1467</v>
      </c>
      <c r="E402" t="s">
        <v>1635</v>
      </c>
      <c r="F402" t="s">
        <v>1465</v>
      </c>
      <c r="G402" s="299">
        <v>45619</v>
      </c>
      <c r="H402" t="s">
        <v>1389</v>
      </c>
      <c r="I402" t="s">
        <v>1390</v>
      </c>
      <c r="J402" t="s">
        <v>1391</v>
      </c>
      <c r="K402" t="s">
        <v>1447</v>
      </c>
      <c r="L402" t="s">
        <v>1393</v>
      </c>
      <c r="M402" t="s">
        <v>1394</v>
      </c>
      <c r="N402" t="s">
        <v>1395</v>
      </c>
      <c r="O402" t="s">
        <v>1396</v>
      </c>
      <c r="P402" t="s">
        <v>1397</v>
      </c>
      <c r="Q402" t="s">
        <v>1396</v>
      </c>
      <c r="R402" t="s">
        <v>1398</v>
      </c>
      <c r="S402" t="s">
        <v>1399</v>
      </c>
      <c r="T402" t="s">
        <v>1400</v>
      </c>
      <c r="U402" t="s">
        <v>1401</v>
      </c>
      <c r="V402" t="s">
        <v>1402</v>
      </c>
      <c r="W402" t="s">
        <v>1403</v>
      </c>
      <c r="X402">
        <v>1108140267226560</v>
      </c>
      <c r="Y402">
        <v>1849.5</v>
      </c>
      <c r="Z402" t="s">
        <v>1404</v>
      </c>
      <c r="AA402" s="305" t="str">
        <f>IF(H402="CONSTRUCCION CIVIL                                          ","Ok",_xlfn.XLOOKUP(B402,'CSRT STAFF'!B:B,'CSRT STAFF'!G:G,_xlfn.XLOOKUP(B402,'CSRT RCO'!B:B,'CSRT RCO'!G:G,"Revisar",0),0))</f>
        <v>Ok</v>
      </c>
    </row>
    <row r="403" spans="1:27">
      <c r="A403" t="s">
        <v>1385</v>
      </c>
      <c r="B403" t="str">
        <f t="shared" si="6"/>
        <v>41068362</v>
      </c>
      <c r="C403">
        <v>41068362</v>
      </c>
      <c r="D403" t="s">
        <v>2260</v>
      </c>
      <c r="E403" t="s">
        <v>2261</v>
      </c>
      <c r="F403" t="s">
        <v>1602</v>
      </c>
      <c r="G403" s="299">
        <v>45842</v>
      </c>
      <c r="H403" t="s">
        <v>1389</v>
      </c>
      <c r="I403" t="s">
        <v>1390</v>
      </c>
      <c r="J403" t="s">
        <v>1391</v>
      </c>
      <c r="K403" t="s">
        <v>1447</v>
      </c>
      <c r="L403" t="s">
        <v>1393</v>
      </c>
      <c r="M403" t="s">
        <v>1394</v>
      </c>
      <c r="N403" t="s">
        <v>1395</v>
      </c>
      <c r="O403" t="s">
        <v>1396</v>
      </c>
      <c r="P403" t="s">
        <v>1397</v>
      </c>
      <c r="Q403" t="s">
        <v>1396</v>
      </c>
      <c r="R403" t="s">
        <v>1398</v>
      </c>
      <c r="S403" t="s">
        <v>1399</v>
      </c>
      <c r="T403" t="s">
        <v>1400</v>
      </c>
      <c r="U403" t="s">
        <v>1401</v>
      </c>
      <c r="V403" t="s">
        <v>1402</v>
      </c>
      <c r="W403" t="s">
        <v>1403</v>
      </c>
      <c r="X403">
        <v>1105790219041980</v>
      </c>
      <c r="Y403">
        <v>1849.5</v>
      </c>
      <c r="Z403" t="s">
        <v>1404</v>
      </c>
      <c r="AA403" s="305" t="str">
        <f>IF(H403="CONSTRUCCION CIVIL                                          ","Ok",_xlfn.XLOOKUP(B403,'CSRT STAFF'!B:B,'CSRT STAFF'!G:G,_xlfn.XLOOKUP(B403,'CSRT RCO'!B:B,'CSRT RCO'!G:G,"Revisar",0),0))</f>
        <v>Ok</v>
      </c>
    </row>
    <row r="404" spans="1:27">
      <c r="A404" t="s">
        <v>1385</v>
      </c>
      <c r="B404" t="str">
        <f t="shared" si="6"/>
        <v>71944352</v>
      </c>
      <c r="C404">
        <v>71944352</v>
      </c>
      <c r="D404" t="s">
        <v>2262</v>
      </c>
      <c r="E404" t="s">
        <v>2263</v>
      </c>
      <c r="F404" t="s">
        <v>2264</v>
      </c>
      <c r="G404" s="299">
        <v>46032</v>
      </c>
      <c r="H404" t="s">
        <v>1389</v>
      </c>
      <c r="I404" t="s">
        <v>1390</v>
      </c>
      <c r="J404" t="s">
        <v>1391</v>
      </c>
      <c r="K404" t="s">
        <v>1634</v>
      </c>
      <c r="L404" t="s">
        <v>1393</v>
      </c>
      <c r="M404" t="s">
        <v>1394</v>
      </c>
      <c r="N404" t="s">
        <v>1395</v>
      </c>
      <c r="O404" t="s">
        <v>1396</v>
      </c>
      <c r="P404" t="s">
        <v>1397</v>
      </c>
      <c r="Q404" t="s">
        <v>1396</v>
      </c>
      <c r="R404" t="s">
        <v>1398</v>
      </c>
      <c r="S404" t="s">
        <v>1399</v>
      </c>
      <c r="T404" t="s">
        <v>1400</v>
      </c>
      <c r="U404" t="s">
        <v>1401</v>
      </c>
      <c r="V404" t="s">
        <v>1402</v>
      </c>
      <c r="W404" t="s">
        <v>1403</v>
      </c>
      <c r="X404">
        <v>1108140288406480</v>
      </c>
      <c r="Y404">
        <v>2679</v>
      </c>
      <c r="Z404" t="s">
        <v>1404</v>
      </c>
      <c r="AA404" s="305" t="str">
        <f>IF(H404="CONSTRUCCION CIVIL                                          ","Ok",_xlfn.XLOOKUP(B404,'CSRT STAFF'!B:B,'CSRT STAFF'!G:G,_xlfn.XLOOKUP(B404,'CSRT RCO'!B:B,'CSRT RCO'!G:G,"Revisar",0),0))</f>
        <v>Ok</v>
      </c>
    </row>
    <row r="405" spans="1:27">
      <c r="A405" t="s">
        <v>1385</v>
      </c>
      <c r="B405" t="str">
        <f t="shared" si="6"/>
        <v>73703187</v>
      </c>
      <c r="C405">
        <v>73703187</v>
      </c>
      <c r="D405" t="s">
        <v>2262</v>
      </c>
      <c r="E405" t="s">
        <v>2265</v>
      </c>
      <c r="F405" t="s">
        <v>2167</v>
      </c>
      <c r="G405" s="299">
        <v>45972</v>
      </c>
      <c r="H405" t="s">
        <v>1389</v>
      </c>
      <c r="I405" t="s">
        <v>1390</v>
      </c>
      <c r="J405" t="s">
        <v>1409</v>
      </c>
      <c r="K405" t="s">
        <v>1447</v>
      </c>
      <c r="L405" t="s">
        <v>1393</v>
      </c>
      <c r="M405" t="s">
        <v>1394</v>
      </c>
      <c r="N405" t="s">
        <v>1395</v>
      </c>
      <c r="O405" t="s">
        <v>1396</v>
      </c>
      <c r="P405" t="s">
        <v>1397</v>
      </c>
      <c r="Q405" t="s">
        <v>1396</v>
      </c>
      <c r="R405" t="s">
        <v>1398</v>
      </c>
      <c r="S405" t="s">
        <v>1399</v>
      </c>
      <c r="T405" t="s">
        <v>1400</v>
      </c>
      <c r="U405" t="s">
        <v>1401</v>
      </c>
      <c r="V405" t="s">
        <v>1402</v>
      </c>
      <c r="W405" t="s">
        <v>1403</v>
      </c>
      <c r="X405">
        <v>1108140284804900</v>
      </c>
      <c r="Y405">
        <v>1849.5</v>
      </c>
      <c r="Z405" t="s">
        <v>1404</v>
      </c>
      <c r="AA405" s="305" t="str">
        <f>IF(H405="CONSTRUCCION CIVIL                                          ","Ok",_xlfn.XLOOKUP(B405,'CSRT STAFF'!B:B,'CSRT STAFF'!G:G,_xlfn.XLOOKUP(B405,'CSRT RCO'!B:B,'CSRT RCO'!G:G,"Revisar",0),0))</f>
        <v>Ok</v>
      </c>
    </row>
    <row r="406" spans="1:27">
      <c r="A406" t="s">
        <v>1385</v>
      </c>
      <c r="B406" t="str">
        <f t="shared" si="6"/>
        <v>45796382</v>
      </c>
      <c r="C406">
        <v>45796382</v>
      </c>
      <c r="D406" t="s">
        <v>2266</v>
      </c>
      <c r="E406" t="s">
        <v>2267</v>
      </c>
      <c r="F406" t="s">
        <v>2268</v>
      </c>
      <c r="G406" s="299">
        <v>45689</v>
      </c>
      <c r="H406" t="s">
        <v>1407</v>
      </c>
      <c r="I406" t="s">
        <v>1408</v>
      </c>
      <c r="J406" t="s">
        <v>1409</v>
      </c>
      <c r="K406" t="s">
        <v>2044</v>
      </c>
      <c r="L406" t="s">
        <v>1439</v>
      </c>
      <c r="M406" t="s">
        <v>1394</v>
      </c>
      <c r="N406" t="s">
        <v>1395</v>
      </c>
      <c r="O406" t="s">
        <v>1396</v>
      </c>
      <c r="P406" t="s">
        <v>1397</v>
      </c>
      <c r="Q406" t="s">
        <v>1396</v>
      </c>
      <c r="R406" t="s">
        <v>1788</v>
      </c>
      <c r="S406" t="s">
        <v>1399</v>
      </c>
      <c r="T406" t="s">
        <v>1411</v>
      </c>
      <c r="U406" t="s">
        <v>1401</v>
      </c>
      <c r="V406" t="s">
        <v>1412</v>
      </c>
      <c r="W406" t="s">
        <v>1418</v>
      </c>
      <c r="X406">
        <v>19194869559034</v>
      </c>
      <c r="Y406">
        <v>6500</v>
      </c>
      <c r="Z406" t="s">
        <v>1404</v>
      </c>
      <c r="AA406" s="305">
        <f>IF(H406="CONSTRUCCION CIVIL                                          ","Ok",_xlfn.XLOOKUP(B406,'CSRT STAFF'!B:B,'CSRT STAFF'!G:G,_xlfn.XLOOKUP(B406,'CSRT RCO'!B:B,'CSRT RCO'!G:G,"Revisar",0),0))</f>
        <v>45689</v>
      </c>
    </row>
    <row r="407" spans="1:27">
      <c r="A407" t="s">
        <v>1385</v>
      </c>
      <c r="B407" t="str">
        <f t="shared" si="6"/>
        <v>45966082</v>
      </c>
      <c r="C407">
        <v>45966082</v>
      </c>
      <c r="D407" t="s">
        <v>2269</v>
      </c>
      <c r="E407" t="s">
        <v>1717</v>
      </c>
      <c r="F407" t="s">
        <v>2270</v>
      </c>
      <c r="G407" s="299">
        <v>45664</v>
      </c>
      <c r="H407" t="s">
        <v>1389</v>
      </c>
      <c r="I407" t="s">
        <v>1390</v>
      </c>
      <c r="J407" t="s">
        <v>1391</v>
      </c>
      <c r="K407" t="s">
        <v>1442</v>
      </c>
      <c r="L407" t="s">
        <v>1393</v>
      </c>
      <c r="M407" t="s">
        <v>1394</v>
      </c>
      <c r="N407" t="s">
        <v>1395</v>
      </c>
      <c r="O407" t="s">
        <v>1396</v>
      </c>
      <c r="P407" t="s">
        <v>1397</v>
      </c>
      <c r="Q407" t="s">
        <v>1396</v>
      </c>
      <c r="R407" t="s">
        <v>1398</v>
      </c>
      <c r="S407" t="s">
        <v>1399</v>
      </c>
      <c r="T407" t="s">
        <v>1400</v>
      </c>
      <c r="U407" t="s">
        <v>1401</v>
      </c>
      <c r="V407" t="s">
        <v>1402</v>
      </c>
      <c r="W407" t="s">
        <v>1403</v>
      </c>
      <c r="X407">
        <v>1105790232296800</v>
      </c>
      <c r="Y407">
        <v>2619</v>
      </c>
      <c r="Z407" t="s">
        <v>1404</v>
      </c>
      <c r="AA407" s="305" t="str">
        <f>IF(H407="CONSTRUCCION CIVIL                                          ","Ok",_xlfn.XLOOKUP(B407,'CSRT STAFF'!B:B,'CSRT STAFF'!G:G,_xlfn.XLOOKUP(B407,'CSRT RCO'!B:B,'CSRT RCO'!G:G,"Revisar",0),0))</f>
        <v>Ok</v>
      </c>
    </row>
    <row r="408" spans="1:27">
      <c r="A408" t="s">
        <v>1385</v>
      </c>
      <c r="B408" t="str">
        <f t="shared" si="6"/>
        <v>44151355</v>
      </c>
      <c r="C408">
        <v>44151355</v>
      </c>
      <c r="D408" t="s">
        <v>2271</v>
      </c>
      <c r="E408" t="s">
        <v>2272</v>
      </c>
      <c r="F408" t="s">
        <v>2273</v>
      </c>
      <c r="G408" s="299">
        <v>45927</v>
      </c>
      <c r="H408" t="s">
        <v>1389</v>
      </c>
      <c r="I408" t="s">
        <v>1390</v>
      </c>
      <c r="J408" t="s">
        <v>1391</v>
      </c>
      <c r="K408" t="s">
        <v>1447</v>
      </c>
      <c r="L408" t="s">
        <v>1393</v>
      </c>
      <c r="M408" t="s">
        <v>1394</v>
      </c>
      <c r="N408" t="s">
        <v>1395</v>
      </c>
      <c r="O408" t="s">
        <v>1396</v>
      </c>
      <c r="P408" t="s">
        <v>1397</v>
      </c>
      <c r="Q408" t="s">
        <v>1396</v>
      </c>
      <c r="R408" t="s">
        <v>1398</v>
      </c>
      <c r="S408" t="s">
        <v>1399</v>
      </c>
      <c r="T408" t="s">
        <v>1400</v>
      </c>
      <c r="U408" t="s">
        <v>1401</v>
      </c>
      <c r="V408" t="s">
        <v>1402</v>
      </c>
      <c r="W408" t="s">
        <v>1403</v>
      </c>
      <c r="X408">
        <v>1108140282210290</v>
      </c>
      <c r="Y408">
        <v>61.65</v>
      </c>
      <c r="Z408" t="s">
        <v>1404</v>
      </c>
      <c r="AA408" s="305" t="str">
        <f>IF(H408="CONSTRUCCION CIVIL                                          ","Ok",_xlfn.XLOOKUP(B408,'CSRT STAFF'!B:B,'CSRT STAFF'!G:G,_xlfn.XLOOKUP(B408,'CSRT RCO'!B:B,'CSRT RCO'!G:G,"Revisar",0),0))</f>
        <v>Ok</v>
      </c>
    </row>
    <row r="409" spans="1:27">
      <c r="A409" t="s">
        <v>1385</v>
      </c>
      <c r="B409" t="str">
        <f t="shared" si="6"/>
        <v>76518135</v>
      </c>
      <c r="C409">
        <v>76518135</v>
      </c>
      <c r="D409" t="s">
        <v>2271</v>
      </c>
      <c r="E409" t="s">
        <v>5564</v>
      </c>
      <c r="F409" t="s">
        <v>5565</v>
      </c>
      <c r="G409" s="299">
        <v>46048</v>
      </c>
      <c r="H409" t="s">
        <v>1389</v>
      </c>
      <c r="I409" t="s">
        <v>1390</v>
      </c>
      <c r="J409" t="s">
        <v>1391</v>
      </c>
      <c r="K409" t="s">
        <v>1447</v>
      </c>
      <c r="L409" t="s">
        <v>1393</v>
      </c>
      <c r="M409" t="s">
        <v>1394</v>
      </c>
      <c r="N409" t="s">
        <v>1395</v>
      </c>
      <c r="O409" t="s">
        <v>1396</v>
      </c>
      <c r="P409" t="s">
        <v>1397</v>
      </c>
      <c r="Q409" t="s">
        <v>1396</v>
      </c>
      <c r="R409" t="s">
        <v>1398</v>
      </c>
      <c r="S409" t="s">
        <v>1399</v>
      </c>
      <c r="T409" t="s">
        <v>1400</v>
      </c>
      <c r="U409" t="s">
        <v>1401</v>
      </c>
      <c r="V409" t="s">
        <v>1402</v>
      </c>
      <c r="W409" t="s">
        <v>1418</v>
      </c>
      <c r="X409">
        <v>28576258992049</v>
      </c>
      <c r="Y409">
        <v>1884</v>
      </c>
      <c r="Z409" t="s">
        <v>1404</v>
      </c>
      <c r="AA409" s="305" t="str">
        <f>IF(H409="CONSTRUCCION CIVIL                                          ","Ok",_xlfn.XLOOKUP(B409,'CSRT STAFF'!B:B,'CSRT STAFF'!G:G,_xlfn.XLOOKUP(B409,'CSRT RCO'!B:B,'CSRT RCO'!G:G,"Revisar",0),0))</f>
        <v>Ok</v>
      </c>
    </row>
    <row r="410" spans="1:27">
      <c r="A410" t="s">
        <v>1385</v>
      </c>
      <c r="B410" t="str">
        <f t="shared" si="6"/>
        <v>41916742</v>
      </c>
      <c r="C410">
        <v>41916742</v>
      </c>
      <c r="D410" t="s">
        <v>2271</v>
      </c>
      <c r="E410" t="s">
        <v>2233</v>
      </c>
      <c r="F410" t="s">
        <v>2274</v>
      </c>
      <c r="G410" s="299">
        <v>45964</v>
      </c>
      <c r="H410" t="s">
        <v>1389</v>
      </c>
      <c r="I410" t="s">
        <v>1390</v>
      </c>
      <c r="J410" t="s">
        <v>1391</v>
      </c>
      <c r="K410" t="s">
        <v>1442</v>
      </c>
      <c r="L410" t="s">
        <v>1393</v>
      </c>
      <c r="M410" t="s">
        <v>1394</v>
      </c>
      <c r="N410" t="s">
        <v>1395</v>
      </c>
      <c r="O410" t="s">
        <v>1396</v>
      </c>
      <c r="P410" t="s">
        <v>1397</v>
      </c>
      <c r="Q410" t="s">
        <v>1396</v>
      </c>
      <c r="R410" t="s">
        <v>1398</v>
      </c>
      <c r="S410" t="s">
        <v>1399</v>
      </c>
      <c r="T410" t="s">
        <v>1400</v>
      </c>
      <c r="U410" t="s">
        <v>1401</v>
      </c>
      <c r="V410" t="s">
        <v>1402</v>
      </c>
      <c r="W410" t="s">
        <v>1403</v>
      </c>
      <c r="X410">
        <v>1105790215042800</v>
      </c>
      <c r="Y410">
        <v>2619</v>
      </c>
      <c r="Z410" t="s">
        <v>1404</v>
      </c>
      <c r="AA410" s="305" t="str">
        <f>IF(H410="CONSTRUCCION CIVIL                                          ","Ok",_xlfn.XLOOKUP(B410,'CSRT STAFF'!B:B,'CSRT STAFF'!G:G,_xlfn.XLOOKUP(B410,'CSRT RCO'!B:B,'CSRT RCO'!G:G,"Revisar",0),0))</f>
        <v>Ok</v>
      </c>
    </row>
    <row r="411" spans="1:27">
      <c r="A411" t="s">
        <v>1385</v>
      </c>
      <c r="B411" t="str">
        <f t="shared" si="6"/>
        <v>41912452</v>
      </c>
      <c r="C411">
        <v>41912452</v>
      </c>
      <c r="D411" t="s">
        <v>2271</v>
      </c>
      <c r="E411" t="s">
        <v>2275</v>
      </c>
      <c r="F411" t="s">
        <v>2276</v>
      </c>
      <c r="G411" s="299">
        <v>45951</v>
      </c>
      <c r="H411" t="s">
        <v>1389</v>
      </c>
      <c r="I411" t="s">
        <v>1390</v>
      </c>
      <c r="J411" t="s">
        <v>1391</v>
      </c>
      <c r="K411" t="s">
        <v>1426</v>
      </c>
      <c r="L411" t="s">
        <v>1393</v>
      </c>
      <c r="M411" t="s">
        <v>1394</v>
      </c>
      <c r="N411" t="s">
        <v>1395</v>
      </c>
      <c r="O411" t="s">
        <v>1396</v>
      </c>
      <c r="P411" t="s">
        <v>1397</v>
      </c>
      <c r="Q411" t="s">
        <v>1396</v>
      </c>
      <c r="R411" t="s">
        <v>1398</v>
      </c>
      <c r="S411" t="s">
        <v>1399</v>
      </c>
      <c r="T411" t="s">
        <v>1400</v>
      </c>
      <c r="U411" t="s">
        <v>1401</v>
      </c>
      <c r="V411" t="s">
        <v>1402</v>
      </c>
      <c r="W411" t="s">
        <v>1403</v>
      </c>
      <c r="X411">
        <v>1103680200332870</v>
      </c>
      <c r="Y411">
        <v>2055</v>
      </c>
      <c r="Z411" t="s">
        <v>1404</v>
      </c>
      <c r="AA411" s="305" t="str">
        <f>IF(H411="CONSTRUCCION CIVIL                                          ","Ok",_xlfn.XLOOKUP(B411,'CSRT STAFF'!B:B,'CSRT STAFF'!G:G,_xlfn.XLOOKUP(B411,'CSRT RCO'!B:B,'CSRT RCO'!G:G,"Revisar",0),0))</f>
        <v>Ok</v>
      </c>
    </row>
    <row r="412" spans="1:27">
      <c r="A412" t="s">
        <v>1385</v>
      </c>
      <c r="B412" t="str">
        <f t="shared" si="6"/>
        <v>76278558</v>
      </c>
      <c r="C412">
        <v>76278558</v>
      </c>
      <c r="D412" t="s">
        <v>2277</v>
      </c>
      <c r="E412" t="s">
        <v>1595</v>
      </c>
      <c r="F412" t="s">
        <v>2278</v>
      </c>
      <c r="G412" s="299">
        <v>45925</v>
      </c>
      <c r="H412" t="s">
        <v>1407</v>
      </c>
      <c r="I412" t="s">
        <v>1408</v>
      </c>
      <c r="J412" t="s">
        <v>1409</v>
      </c>
      <c r="K412" t="s">
        <v>1793</v>
      </c>
      <c r="L412" t="s">
        <v>1393</v>
      </c>
      <c r="M412" t="s">
        <v>1394</v>
      </c>
      <c r="N412" t="s">
        <v>1395</v>
      </c>
      <c r="O412" t="s">
        <v>1396</v>
      </c>
      <c r="P412" t="s">
        <v>1397</v>
      </c>
      <c r="Q412" t="s">
        <v>1396</v>
      </c>
      <c r="R412" t="s">
        <v>1398</v>
      </c>
      <c r="S412" t="s">
        <v>1399</v>
      </c>
      <c r="T412" t="s">
        <v>1411</v>
      </c>
      <c r="U412" t="s">
        <v>1401</v>
      </c>
      <c r="V412" t="s">
        <v>1412</v>
      </c>
      <c r="W412" t="s">
        <v>1418</v>
      </c>
      <c r="X412">
        <v>28594418550037</v>
      </c>
      <c r="Y412">
        <v>2000</v>
      </c>
      <c r="Z412" t="s">
        <v>1404</v>
      </c>
      <c r="AA412" s="305">
        <f>IF(H412="CONSTRUCCION CIVIL                                          ","Ok",_xlfn.XLOOKUP(B412,'CSRT STAFF'!B:B,'CSRT STAFF'!G:G,_xlfn.XLOOKUP(B412,'CSRT RCO'!B:B,'CSRT RCO'!G:G,"Revisar",0),0))</f>
        <v>45925</v>
      </c>
    </row>
    <row r="413" spans="1:27">
      <c r="A413" t="s">
        <v>1385</v>
      </c>
      <c r="B413" t="str">
        <f t="shared" si="6"/>
        <v>48177924</v>
      </c>
      <c r="C413">
        <v>48177924</v>
      </c>
      <c r="D413" t="s">
        <v>2281</v>
      </c>
      <c r="E413" t="s">
        <v>2282</v>
      </c>
      <c r="F413" t="s">
        <v>2283</v>
      </c>
      <c r="G413" s="299">
        <v>45973</v>
      </c>
      <c r="H413" t="s">
        <v>1389</v>
      </c>
      <c r="I413" t="s">
        <v>1390</v>
      </c>
      <c r="J413" t="s">
        <v>1391</v>
      </c>
      <c r="K413" t="s">
        <v>1447</v>
      </c>
      <c r="L413" t="s">
        <v>1393</v>
      </c>
      <c r="M413" t="s">
        <v>1394</v>
      </c>
      <c r="N413" t="s">
        <v>1395</v>
      </c>
      <c r="O413" t="s">
        <v>1396</v>
      </c>
      <c r="P413" t="s">
        <v>1397</v>
      </c>
      <c r="Q413" t="s">
        <v>1396</v>
      </c>
      <c r="R413" t="s">
        <v>1398</v>
      </c>
      <c r="S413" t="s">
        <v>1399</v>
      </c>
      <c r="T413" t="s">
        <v>1400</v>
      </c>
      <c r="U413" t="s">
        <v>1401</v>
      </c>
      <c r="V413" t="s">
        <v>1402</v>
      </c>
      <c r="W413" t="s">
        <v>1403</v>
      </c>
      <c r="X413">
        <v>1105790217864950</v>
      </c>
      <c r="Y413">
        <v>1849.5</v>
      </c>
      <c r="Z413" t="s">
        <v>1404</v>
      </c>
      <c r="AA413" s="305" t="str">
        <f>IF(H413="CONSTRUCCION CIVIL                                          ","Ok",_xlfn.XLOOKUP(B413,'CSRT STAFF'!B:B,'CSRT STAFF'!G:G,_xlfn.XLOOKUP(B413,'CSRT RCO'!B:B,'CSRT RCO'!G:G,"Revisar",0),0))</f>
        <v>Ok</v>
      </c>
    </row>
    <row r="414" spans="1:27">
      <c r="A414" t="s">
        <v>1385</v>
      </c>
      <c r="B414" t="str">
        <f t="shared" si="6"/>
        <v>46054377</v>
      </c>
      <c r="C414">
        <v>46054377</v>
      </c>
      <c r="D414" t="s">
        <v>1934</v>
      </c>
      <c r="E414" t="s">
        <v>2284</v>
      </c>
      <c r="F414" t="s">
        <v>2285</v>
      </c>
      <c r="G414" s="299">
        <v>45981</v>
      </c>
      <c r="H414" t="s">
        <v>1389</v>
      </c>
      <c r="I414" t="s">
        <v>1390</v>
      </c>
      <c r="J414" t="s">
        <v>1391</v>
      </c>
      <c r="K414" t="s">
        <v>1442</v>
      </c>
      <c r="L414" t="s">
        <v>1393</v>
      </c>
      <c r="M414" t="s">
        <v>1394</v>
      </c>
      <c r="N414" t="s">
        <v>1395</v>
      </c>
      <c r="O414" t="s">
        <v>1396</v>
      </c>
      <c r="P414" t="s">
        <v>1397</v>
      </c>
      <c r="Q414" t="s">
        <v>1396</v>
      </c>
      <c r="R414" t="s">
        <v>1398</v>
      </c>
      <c r="S414" t="s">
        <v>1399</v>
      </c>
      <c r="T414" t="s">
        <v>1400</v>
      </c>
      <c r="U414" t="s">
        <v>1401</v>
      </c>
      <c r="V414" t="s">
        <v>1402</v>
      </c>
      <c r="W414" t="s">
        <v>1403</v>
      </c>
      <c r="X414">
        <v>1101130200725980</v>
      </c>
      <c r="Y414">
        <v>2619</v>
      </c>
      <c r="Z414" t="s">
        <v>1404</v>
      </c>
      <c r="AA414" s="305" t="str">
        <f>IF(H414="CONSTRUCCION CIVIL                                          ","Ok",_xlfn.XLOOKUP(B414,'CSRT STAFF'!B:B,'CSRT STAFF'!G:G,_xlfn.XLOOKUP(B414,'CSRT RCO'!B:B,'CSRT RCO'!G:G,"Revisar",0),0))</f>
        <v>Ok</v>
      </c>
    </row>
    <row r="415" spans="1:27">
      <c r="A415" t="s">
        <v>1385</v>
      </c>
      <c r="B415" t="str">
        <f t="shared" si="6"/>
        <v>45018259</v>
      </c>
      <c r="C415">
        <v>45018259</v>
      </c>
      <c r="D415" t="s">
        <v>2286</v>
      </c>
      <c r="E415" t="s">
        <v>2287</v>
      </c>
      <c r="F415" t="s">
        <v>2288</v>
      </c>
      <c r="G415" s="299">
        <v>45909</v>
      </c>
      <c r="H415" t="s">
        <v>1389</v>
      </c>
      <c r="I415" t="s">
        <v>1390</v>
      </c>
      <c r="J415" t="s">
        <v>1391</v>
      </c>
      <c r="K415" t="s">
        <v>1430</v>
      </c>
      <c r="L415" t="s">
        <v>1393</v>
      </c>
      <c r="M415" t="s">
        <v>1394</v>
      </c>
      <c r="N415" t="s">
        <v>1395</v>
      </c>
      <c r="O415" t="s">
        <v>1396</v>
      </c>
      <c r="P415" t="s">
        <v>1397</v>
      </c>
      <c r="Q415" t="s">
        <v>1396</v>
      </c>
      <c r="R415" t="s">
        <v>1398</v>
      </c>
      <c r="S415" t="s">
        <v>1399</v>
      </c>
      <c r="T415" t="s">
        <v>1400</v>
      </c>
      <c r="U415" t="s">
        <v>1401</v>
      </c>
      <c r="V415" t="s">
        <v>1402</v>
      </c>
      <c r="W415" t="s">
        <v>1403</v>
      </c>
      <c r="X415">
        <v>1105790224547450</v>
      </c>
      <c r="Y415">
        <v>2619</v>
      </c>
      <c r="Z415" t="s">
        <v>1404</v>
      </c>
      <c r="AA415" s="305" t="str">
        <f>IF(H415="CONSTRUCCION CIVIL                                          ","Ok",_xlfn.XLOOKUP(B415,'CSRT STAFF'!B:B,'CSRT STAFF'!G:G,_xlfn.XLOOKUP(B415,'CSRT RCO'!B:B,'CSRT RCO'!G:G,"Revisar",0),0))</f>
        <v>Ok</v>
      </c>
    </row>
    <row r="416" spans="1:27">
      <c r="A416" t="s">
        <v>1385</v>
      </c>
      <c r="B416" t="str">
        <f t="shared" si="6"/>
        <v>45829934</v>
      </c>
      <c r="C416">
        <v>45829934</v>
      </c>
      <c r="D416" t="s">
        <v>2289</v>
      </c>
      <c r="E416" t="s">
        <v>2290</v>
      </c>
      <c r="F416" t="s">
        <v>2291</v>
      </c>
      <c r="G416" s="299">
        <v>45992</v>
      </c>
      <c r="H416" t="s">
        <v>1389</v>
      </c>
      <c r="I416" t="s">
        <v>1390</v>
      </c>
      <c r="J416" t="s">
        <v>1391</v>
      </c>
      <c r="K416" t="s">
        <v>1430</v>
      </c>
      <c r="L416" t="s">
        <v>1393</v>
      </c>
      <c r="M416" t="s">
        <v>1394</v>
      </c>
      <c r="N416" t="s">
        <v>1395</v>
      </c>
      <c r="O416" t="s">
        <v>1396</v>
      </c>
      <c r="P416" t="s">
        <v>1397</v>
      </c>
      <c r="Q416" t="s">
        <v>1396</v>
      </c>
      <c r="R416" t="s">
        <v>1398</v>
      </c>
      <c r="S416" t="s">
        <v>1399</v>
      </c>
      <c r="T416" t="s">
        <v>1400</v>
      </c>
      <c r="U416" t="s">
        <v>1401</v>
      </c>
      <c r="V416" t="s">
        <v>1402</v>
      </c>
      <c r="W416" t="s">
        <v>1418</v>
      </c>
      <c r="X416">
        <v>19101921738048</v>
      </c>
      <c r="Y416">
        <v>2055</v>
      </c>
      <c r="Z416" t="s">
        <v>1404</v>
      </c>
      <c r="AA416" s="305" t="str">
        <f>IF(H416="CONSTRUCCION CIVIL                                          ","Ok",_xlfn.XLOOKUP(B416,'CSRT STAFF'!B:B,'CSRT STAFF'!G:G,_xlfn.XLOOKUP(B416,'CSRT RCO'!B:B,'CSRT RCO'!G:G,"Revisar",0),0))</f>
        <v>Ok</v>
      </c>
    </row>
    <row r="417" spans="1:27">
      <c r="A417" t="s">
        <v>1385</v>
      </c>
      <c r="B417" t="str">
        <f t="shared" si="6"/>
        <v>41997096</v>
      </c>
      <c r="C417">
        <v>41997096</v>
      </c>
      <c r="D417" t="s">
        <v>2292</v>
      </c>
      <c r="E417" t="s">
        <v>2293</v>
      </c>
      <c r="F417" t="s">
        <v>2294</v>
      </c>
      <c r="G417" s="299">
        <v>45923</v>
      </c>
      <c r="H417" t="s">
        <v>1389</v>
      </c>
      <c r="I417" t="s">
        <v>1390</v>
      </c>
      <c r="J417" t="s">
        <v>1391</v>
      </c>
      <c r="K417" t="s">
        <v>1442</v>
      </c>
      <c r="L417" t="s">
        <v>1393</v>
      </c>
      <c r="M417" t="s">
        <v>1394</v>
      </c>
      <c r="N417" t="s">
        <v>1395</v>
      </c>
      <c r="O417" t="s">
        <v>1396</v>
      </c>
      <c r="P417" t="s">
        <v>1397</v>
      </c>
      <c r="Q417" t="s">
        <v>1396</v>
      </c>
      <c r="R417" t="s">
        <v>1398</v>
      </c>
      <c r="S417" t="s">
        <v>1399</v>
      </c>
      <c r="T417" t="s">
        <v>1400</v>
      </c>
      <c r="U417" t="s">
        <v>1401</v>
      </c>
      <c r="V417" t="s">
        <v>1402</v>
      </c>
      <c r="W417" t="s">
        <v>1403</v>
      </c>
      <c r="X417">
        <v>1105790200558580</v>
      </c>
      <c r="Y417">
        <v>2619</v>
      </c>
      <c r="Z417" t="s">
        <v>1404</v>
      </c>
      <c r="AA417" s="305" t="str">
        <f>IF(H417="CONSTRUCCION CIVIL                                          ","Ok",_xlfn.XLOOKUP(B417,'CSRT STAFF'!B:B,'CSRT STAFF'!G:G,_xlfn.XLOOKUP(B417,'CSRT RCO'!B:B,'CSRT RCO'!G:G,"Revisar",0),0))</f>
        <v>Ok</v>
      </c>
    </row>
    <row r="418" spans="1:27">
      <c r="A418" t="s">
        <v>1385</v>
      </c>
      <c r="B418" t="str">
        <f t="shared" si="6"/>
        <v>44906997</v>
      </c>
      <c r="C418">
        <v>44906997</v>
      </c>
      <c r="D418" t="s">
        <v>2295</v>
      </c>
      <c r="E418" t="s">
        <v>1868</v>
      </c>
      <c r="F418" t="s">
        <v>2296</v>
      </c>
      <c r="G418" s="299">
        <v>46046</v>
      </c>
      <c r="H418" t="s">
        <v>1389</v>
      </c>
      <c r="I418" t="s">
        <v>1390</v>
      </c>
      <c r="J418" t="s">
        <v>1391</v>
      </c>
      <c r="K418" t="s">
        <v>1447</v>
      </c>
      <c r="L418" t="s">
        <v>1393</v>
      </c>
      <c r="M418" t="s">
        <v>1394</v>
      </c>
      <c r="N418" t="s">
        <v>1395</v>
      </c>
      <c r="O418" t="s">
        <v>1396</v>
      </c>
      <c r="P418" t="s">
        <v>1397</v>
      </c>
      <c r="Q418" t="s">
        <v>1396</v>
      </c>
      <c r="R418" t="s">
        <v>1398</v>
      </c>
      <c r="S418" t="s">
        <v>1399</v>
      </c>
      <c r="T418" t="s">
        <v>1400</v>
      </c>
      <c r="U418" t="s">
        <v>1401</v>
      </c>
      <c r="V418" t="s">
        <v>1402</v>
      </c>
      <c r="W418" t="s">
        <v>1413</v>
      </c>
      <c r="X418">
        <v>7807936047</v>
      </c>
      <c r="Y418">
        <v>1884</v>
      </c>
      <c r="Z418" t="s">
        <v>1404</v>
      </c>
      <c r="AA418" s="305" t="str">
        <f>IF(H418="CONSTRUCCION CIVIL                                          ","Ok",_xlfn.XLOOKUP(B418,'CSRT STAFF'!B:B,'CSRT STAFF'!G:G,_xlfn.XLOOKUP(B418,'CSRT RCO'!B:B,'CSRT RCO'!G:G,"Revisar",0),0))</f>
        <v>Ok</v>
      </c>
    </row>
    <row r="419" spans="1:27">
      <c r="A419" t="s">
        <v>1385</v>
      </c>
      <c r="B419" t="str">
        <f t="shared" si="6"/>
        <v>48384914</v>
      </c>
      <c r="C419">
        <v>48384914</v>
      </c>
      <c r="D419" t="s">
        <v>2297</v>
      </c>
      <c r="E419" t="s">
        <v>2298</v>
      </c>
      <c r="F419" t="s">
        <v>2299</v>
      </c>
      <c r="G419" s="299">
        <v>46008</v>
      </c>
      <c r="H419" t="s">
        <v>1389</v>
      </c>
      <c r="I419" t="s">
        <v>1390</v>
      </c>
      <c r="J419" t="s">
        <v>1391</v>
      </c>
      <c r="K419" t="s">
        <v>1430</v>
      </c>
      <c r="L419" t="s">
        <v>1393</v>
      </c>
      <c r="M419" t="s">
        <v>1394</v>
      </c>
      <c r="N419" t="s">
        <v>1395</v>
      </c>
      <c r="O419" t="s">
        <v>1396</v>
      </c>
      <c r="P419" t="s">
        <v>1397</v>
      </c>
      <c r="Q419" t="s">
        <v>1396</v>
      </c>
      <c r="R419" t="s">
        <v>1398</v>
      </c>
      <c r="S419" t="s">
        <v>1399</v>
      </c>
      <c r="T419" t="s">
        <v>1400</v>
      </c>
      <c r="U419" t="s">
        <v>1401</v>
      </c>
      <c r="V419" t="s">
        <v>1402</v>
      </c>
      <c r="W419" t="s">
        <v>1403</v>
      </c>
      <c r="X419">
        <v>1108140287251400</v>
      </c>
      <c r="Y419">
        <v>2619</v>
      </c>
      <c r="Z419" t="s">
        <v>1404</v>
      </c>
      <c r="AA419" s="305" t="str">
        <f>IF(H419="CONSTRUCCION CIVIL                                          ","Ok",_xlfn.XLOOKUP(B419,'CSRT STAFF'!B:B,'CSRT STAFF'!G:G,_xlfn.XLOOKUP(B419,'CSRT RCO'!B:B,'CSRT RCO'!G:G,"Revisar",0),0))</f>
        <v>Ok</v>
      </c>
    </row>
    <row r="420" spans="1:27">
      <c r="A420" t="s">
        <v>1385</v>
      </c>
      <c r="B420" t="str">
        <f t="shared" si="6"/>
        <v>74854052</v>
      </c>
      <c r="C420">
        <v>74854052</v>
      </c>
      <c r="D420" t="s">
        <v>5566</v>
      </c>
      <c r="E420" t="s">
        <v>1496</v>
      </c>
      <c r="F420" t="s">
        <v>5567</v>
      </c>
      <c r="G420" s="299">
        <v>46046</v>
      </c>
      <c r="H420" t="s">
        <v>1389</v>
      </c>
      <c r="I420" t="s">
        <v>1390</v>
      </c>
      <c r="J420" t="s">
        <v>1391</v>
      </c>
      <c r="K420" t="s">
        <v>1489</v>
      </c>
      <c r="L420" t="s">
        <v>1393</v>
      </c>
      <c r="M420" t="s">
        <v>1394</v>
      </c>
      <c r="N420" t="s">
        <v>1395</v>
      </c>
      <c r="O420" t="s">
        <v>1396</v>
      </c>
      <c r="P420" t="s">
        <v>1397</v>
      </c>
      <c r="Q420" t="s">
        <v>1396</v>
      </c>
      <c r="R420" t="s">
        <v>1398</v>
      </c>
      <c r="S420" t="s">
        <v>1399</v>
      </c>
      <c r="T420" t="s">
        <v>1400</v>
      </c>
      <c r="U420" t="s">
        <v>1401</v>
      </c>
      <c r="V420" t="s">
        <v>1402</v>
      </c>
      <c r="W420" t="s">
        <v>1418</v>
      </c>
      <c r="X420">
        <v>47573305600018</v>
      </c>
      <c r="Y420">
        <v>2679</v>
      </c>
      <c r="Z420" t="s">
        <v>1404</v>
      </c>
      <c r="AA420" s="305" t="str">
        <f>IF(H420="CONSTRUCCION CIVIL                                          ","Ok",_xlfn.XLOOKUP(B420,'CSRT STAFF'!B:B,'CSRT STAFF'!G:G,_xlfn.XLOOKUP(B420,'CSRT RCO'!B:B,'CSRT RCO'!G:G,"Revisar",0),0))</f>
        <v>Ok</v>
      </c>
    </row>
    <row r="421" spans="1:27">
      <c r="A421" t="s">
        <v>1385</v>
      </c>
      <c r="B421" t="str">
        <f t="shared" si="6"/>
        <v>72129488</v>
      </c>
      <c r="C421">
        <v>72129488</v>
      </c>
      <c r="D421" t="s">
        <v>2300</v>
      </c>
      <c r="E421" t="s">
        <v>2301</v>
      </c>
      <c r="F421" t="s">
        <v>2302</v>
      </c>
      <c r="G421" s="299">
        <v>45691</v>
      </c>
      <c r="H421" t="s">
        <v>1407</v>
      </c>
      <c r="I421" t="s">
        <v>1408</v>
      </c>
      <c r="J421" t="s">
        <v>1409</v>
      </c>
      <c r="K421" t="s">
        <v>1483</v>
      </c>
      <c r="L421" t="s">
        <v>1536</v>
      </c>
      <c r="M421" t="s">
        <v>1394</v>
      </c>
      <c r="N421" t="s">
        <v>1395</v>
      </c>
      <c r="O421" t="s">
        <v>1396</v>
      </c>
      <c r="P421" t="s">
        <v>1397</v>
      </c>
      <c r="Q421" t="s">
        <v>1396</v>
      </c>
      <c r="R421" t="s">
        <v>1398</v>
      </c>
      <c r="S421" t="s">
        <v>1399</v>
      </c>
      <c r="T421" t="s">
        <v>1411</v>
      </c>
      <c r="U421" t="s">
        <v>1401</v>
      </c>
      <c r="V421" t="s">
        <v>1412</v>
      </c>
      <c r="W421" t="s">
        <v>1418</v>
      </c>
      <c r="X421">
        <v>47501545667037</v>
      </c>
      <c r="Y421">
        <v>4000</v>
      </c>
      <c r="Z421" t="s">
        <v>1404</v>
      </c>
      <c r="AA421" s="305">
        <f>IF(H421="CONSTRUCCION CIVIL                                          ","Ok",_xlfn.XLOOKUP(B421,'CSRT STAFF'!B:B,'CSRT STAFF'!G:G,_xlfn.XLOOKUP(B421,'CSRT RCO'!B:B,'CSRT RCO'!G:G,"Revisar",0),0))</f>
        <v>45691</v>
      </c>
    </row>
    <row r="422" spans="1:27">
      <c r="A422" t="s">
        <v>1385</v>
      </c>
      <c r="B422" t="str">
        <f t="shared" si="6"/>
        <v>71052878</v>
      </c>
      <c r="C422">
        <v>71052878</v>
      </c>
      <c r="D422" t="s">
        <v>2303</v>
      </c>
      <c r="E422" t="s">
        <v>2304</v>
      </c>
      <c r="F422" t="s">
        <v>1963</v>
      </c>
      <c r="G422" s="299">
        <v>45976</v>
      </c>
      <c r="H422" t="s">
        <v>1389</v>
      </c>
      <c r="I422" t="s">
        <v>1390</v>
      </c>
      <c r="J422" t="s">
        <v>1391</v>
      </c>
      <c r="K422" t="s">
        <v>1430</v>
      </c>
      <c r="L422" t="s">
        <v>1393</v>
      </c>
      <c r="M422" t="s">
        <v>1394</v>
      </c>
      <c r="N422" t="s">
        <v>1395</v>
      </c>
      <c r="O422" t="s">
        <v>1396</v>
      </c>
      <c r="P422" t="s">
        <v>1397</v>
      </c>
      <c r="Q422" t="s">
        <v>1396</v>
      </c>
      <c r="R422" t="s">
        <v>1398</v>
      </c>
      <c r="S422" t="s">
        <v>1399</v>
      </c>
      <c r="T422" t="s">
        <v>1400</v>
      </c>
      <c r="U422" t="s">
        <v>1401</v>
      </c>
      <c r="V422" t="s">
        <v>1402</v>
      </c>
      <c r="W422" t="s">
        <v>1403</v>
      </c>
      <c r="X422">
        <v>1102480200508520</v>
      </c>
      <c r="Y422">
        <v>2055</v>
      </c>
      <c r="Z422" t="s">
        <v>1404</v>
      </c>
      <c r="AA422" s="305" t="str">
        <f>IF(H422="CONSTRUCCION CIVIL                                          ","Ok",_xlfn.XLOOKUP(B422,'CSRT STAFF'!B:B,'CSRT STAFF'!G:G,_xlfn.XLOOKUP(B422,'CSRT RCO'!B:B,'CSRT RCO'!G:G,"Revisar",0),0))</f>
        <v>Ok</v>
      </c>
    </row>
    <row r="423" spans="1:27">
      <c r="A423" t="s">
        <v>1385</v>
      </c>
      <c r="B423" t="str">
        <f t="shared" si="6"/>
        <v>10117146</v>
      </c>
      <c r="C423">
        <v>10117146</v>
      </c>
      <c r="D423" t="s">
        <v>2305</v>
      </c>
      <c r="E423" t="s">
        <v>2306</v>
      </c>
      <c r="F423" t="s">
        <v>2307</v>
      </c>
      <c r="G423" s="299">
        <v>45629</v>
      </c>
      <c r="H423" t="s">
        <v>1389</v>
      </c>
      <c r="I423" t="s">
        <v>1390</v>
      </c>
      <c r="J423" t="s">
        <v>1391</v>
      </c>
      <c r="K423" t="s">
        <v>1392</v>
      </c>
      <c r="L423" t="s">
        <v>1393</v>
      </c>
      <c r="M423" t="s">
        <v>1394</v>
      </c>
      <c r="N423" t="s">
        <v>1395</v>
      </c>
      <c r="O423" t="s">
        <v>1396</v>
      </c>
      <c r="P423" t="s">
        <v>1397</v>
      </c>
      <c r="Q423" t="s">
        <v>1396</v>
      </c>
      <c r="R423" t="s">
        <v>1398</v>
      </c>
      <c r="S423" t="s">
        <v>1399</v>
      </c>
      <c r="T423" t="s">
        <v>1400</v>
      </c>
      <c r="U423" t="s">
        <v>1401</v>
      </c>
      <c r="V423" t="s">
        <v>1402</v>
      </c>
      <c r="W423" t="s">
        <v>1418</v>
      </c>
      <c r="X423">
        <v>19197737611957</v>
      </c>
      <c r="Y423">
        <v>2619</v>
      </c>
      <c r="Z423" t="s">
        <v>1404</v>
      </c>
      <c r="AA423" s="305" t="str">
        <f>IF(H423="CONSTRUCCION CIVIL                                          ","Ok",_xlfn.XLOOKUP(B423,'CSRT STAFF'!B:B,'CSRT STAFF'!G:G,_xlfn.XLOOKUP(B423,'CSRT RCO'!B:B,'CSRT RCO'!G:G,"Revisar",0),0))</f>
        <v>Ok</v>
      </c>
    </row>
    <row r="424" spans="1:27">
      <c r="A424" t="s">
        <v>1385</v>
      </c>
      <c r="B424" t="str">
        <f t="shared" si="6"/>
        <v>80249866</v>
      </c>
      <c r="C424">
        <v>80249866</v>
      </c>
      <c r="D424" t="s">
        <v>2308</v>
      </c>
      <c r="E424" t="s">
        <v>2309</v>
      </c>
      <c r="F424" t="s">
        <v>2310</v>
      </c>
      <c r="G424" s="299">
        <v>45783</v>
      </c>
      <c r="H424" t="s">
        <v>1407</v>
      </c>
      <c r="I424" t="s">
        <v>1408</v>
      </c>
      <c r="J424" t="s">
        <v>1409</v>
      </c>
      <c r="K424" t="s">
        <v>1430</v>
      </c>
      <c r="L424" t="s">
        <v>1393</v>
      </c>
      <c r="M424" t="s">
        <v>1394</v>
      </c>
      <c r="N424" t="s">
        <v>1395</v>
      </c>
      <c r="O424" t="s">
        <v>1396</v>
      </c>
      <c r="P424" t="s">
        <v>1397</v>
      </c>
      <c r="Q424" t="s">
        <v>1396</v>
      </c>
      <c r="R424" t="s">
        <v>1398</v>
      </c>
      <c r="S424" t="s">
        <v>1399</v>
      </c>
      <c r="T424" t="s">
        <v>1411</v>
      </c>
      <c r="U424" t="s">
        <v>1401</v>
      </c>
      <c r="V424" t="s">
        <v>1412</v>
      </c>
      <c r="W424" t="s">
        <v>1403</v>
      </c>
      <c r="X424">
        <v>1108140274237810</v>
      </c>
      <c r="Y424">
        <v>1800</v>
      </c>
      <c r="Z424" t="s">
        <v>1404</v>
      </c>
      <c r="AA424" s="305" t="str">
        <f>IF(H424="CONSTRUCCION CIVIL                                          ","Ok",_xlfn.XLOOKUP(B424,'CSRT STAFF'!B:B,'CSRT STAFF'!G:G,_xlfn.XLOOKUP(B424,'CSRT RCO'!B:B,'CSRT RCO'!G:G,"Revisar",0),0))</f>
        <v>Revisar</v>
      </c>
    </row>
    <row r="425" spans="1:27">
      <c r="A425" t="s">
        <v>1385</v>
      </c>
      <c r="B425" t="str">
        <f t="shared" si="6"/>
        <v>41504182</v>
      </c>
      <c r="C425">
        <v>41504182</v>
      </c>
      <c r="D425" t="s">
        <v>2311</v>
      </c>
      <c r="E425" t="s">
        <v>1697</v>
      </c>
      <c r="F425" t="s">
        <v>2312</v>
      </c>
      <c r="G425" s="299">
        <v>46042</v>
      </c>
      <c r="H425" t="s">
        <v>1389</v>
      </c>
      <c r="I425" t="s">
        <v>1390</v>
      </c>
      <c r="J425" t="s">
        <v>1391</v>
      </c>
      <c r="K425" t="s">
        <v>1634</v>
      </c>
      <c r="L425" t="s">
        <v>1393</v>
      </c>
      <c r="M425" t="s">
        <v>1394</v>
      </c>
      <c r="N425" t="s">
        <v>1395</v>
      </c>
      <c r="O425" t="s">
        <v>1396</v>
      </c>
      <c r="P425" t="s">
        <v>1397</v>
      </c>
      <c r="Q425" t="s">
        <v>1396</v>
      </c>
      <c r="R425" t="s">
        <v>1398</v>
      </c>
      <c r="S425" t="s">
        <v>1399</v>
      </c>
      <c r="T425" t="s">
        <v>1400</v>
      </c>
      <c r="U425" t="s">
        <v>1401</v>
      </c>
      <c r="V425" t="s">
        <v>1402</v>
      </c>
      <c r="W425" t="s">
        <v>1418</v>
      </c>
      <c r="X425">
        <v>19306806104051</v>
      </c>
      <c r="Y425">
        <v>2679</v>
      </c>
      <c r="Z425" t="s">
        <v>1404</v>
      </c>
      <c r="AA425" s="305" t="str">
        <f>IF(H425="CONSTRUCCION CIVIL                                          ","Ok",_xlfn.XLOOKUP(B425,'CSRT STAFF'!B:B,'CSRT STAFF'!G:G,_xlfn.XLOOKUP(B425,'CSRT RCO'!B:B,'CSRT RCO'!G:G,"Revisar",0),0))</f>
        <v>Ok</v>
      </c>
    </row>
    <row r="426" spans="1:27">
      <c r="A426" t="s">
        <v>1385</v>
      </c>
      <c r="B426" t="str">
        <f t="shared" si="6"/>
        <v>42333084</v>
      </c>
      <c r="C426">
        <v>42333084</v>
      </c>
      <c r="D426" t="s">
        <v>2313</v>
      </c>
      <c r="E426" t="s">
        <v>1581</v>
      </c>
      <c r="F426" t="s">
        <v>2314</v>
      </c>
      <c r="G426" s="299">
        <v>45964</v>
      </c>
      <c r="H426" t="s">
        <v>1389</v>
      </c>
      <c r="I426" t="s">
        <v>1390</v>
      </c>
      <c r="J426" t="s">
        <v>1391</v>
      </c>
      <c r="K426" t="s">
        <v>1447</v>
      </c>
      <c r="L426" t="s">
        <v>1393</v>
      </c>
      <c r="M426" t="s">
        <v>1394</v>
      </c>
      <c r="N426" t="s">
        <v>1395</v>
      </c>
      <c r="O426" t="s">
        <v>1396</v>
      </c>
      <c r="P426" t="s">
        <v>1397</v>
      </c>
      <c r="Q426" t="s">
        <v>1396</v>
      </c>
      <c r="R426" t="s">
        <v>1398</v>
      </c>
      <c r="S426" t="s">
        <v>1399</v>
      </c>
      <c r="T426" t="s">
        <v>1400</v>
      </c>
      <c r="U426" t="s">
        <v>1401</v>
      </c>
      <c r="V426" t="s">
        <v>1402</v>
      </c>
      <c r="W426" t="s">
        <v>1403</v>
      </c>
      <c r="X426">
        <v>1108140284304920</v>
      </c>
      <c r="Y426">
        <v>1849.5</v>
      </c>
      <c r="Z426" t="s">
        <v>1404</v>
      </c>
      <c r="AA426" s="305" t="str">
        <f>IF(H426="CONSTRUCCION CIVIL                                          ","Ok",_xlfn.XLOOKUP(B426,'CSRT STAFF'!B:B,'CSRT STAFF'!G:G,_xlfn.XLOOKUP(B426,'CSRT RCO'!B:B,'CSRT RCO'!G:G,"Revisar",0),0))</f>
        <v>Ok</v>
      </c>
    </row>
    <row r="427" spans="1:27">
      <c r="A427" t="s">
        <v>1385</v>
      </c>
      <c r="B427" t="str">
        <f t="shared" si="6"/>
        <v>70614124</v>
      </c>
      <c r="C427">
        <v>70614124</v>
      </c>
      <c r="D427" t="s">
        <v>2315</v>
      </c>
      <c r="E427" t="s">
        <v>2316</v>
      </c>
      <c r="F427" t="s">
        <v>2317</v>
      </c>
      <c r="G427" s="299">
        <v>44924</v>
      </c>
      <c r="H427" t="s">
        <v>1407</v>
      </c>
      <c r="I427" t="s">
        <v>1408</v>
      </c>
      <c r="J427" t="s">
        <v>1409</v>
      </c>
      <c r="K427" t="s">
        <v>1438</v>
      </c>
      <c r="L427" t="s">
        <v>1536</v>
      </c>
      <c r="M427" t="s">
        <v>1394</v>
      </c>
      <c r="N427" t="s">
        <v>1395</v>
      </c>
      <c r="O427" t="s">
        <v>1396</v>
      </c>
      <c r="P427" t="s">
        <v>1397</v>
      </c>
      <c r="Q427" t="s">
        <v>1396</v>
      </c>
      <c r="R427" t="s">
        <v>1398</v>
      </c>
      <c r="S427" t="s">
        <v>1399</v>
      </c>
      <c r="T427" t="s">
        <v>1411</v>
      </c>
      <c r="U427" t="s">
        <v>1401</v>
      </c>
      <c r="V427" t="s">
        <v>1412</v>
      </c>
      <c r="W427" t="s">
        <v>1403</v>
      </c>
      <c r="X427">
        <v>1100940200113990</v>
      </c>
      <c r="Y427">
        <v>3500</v>
      </c>
      <c r="Z427" t="s">
        <v>1404</v>
      </c>
      <c r="AA427" s="305">
        <f>IF(H427="CONSTRUCCION CIVIL                                          ","Ok",_xlfn.XLOOKUP(B427,'CSRT STAFF'!B:B,'CSRT STAFF'!G:G,_xlfn.XLOOKUP(B427,'CSRT RCO'!B:B,'CSRT RCO'!G:G,"Revisar",0),0))</f>
        <v>44924</v>
      </c>
    </row>
    <row r="428" spans="1:27">
      <c r="A428" t="s">
        <v>1385</v>
      </c>
      <c r="B428" t="str">
        <f t="shared" si="6"/>
        <v>71846572</v>
      </c>
      <c r="C428">
        <v>71846572</v>
      </c>
      <c r="D428" t="s">
        <v>2318</v>
      </c>
      <c r="E428" t="s">
        <v>2319</v>
      </c>
      <c r="F428" t="s">
        <v>2320</v>
      </c>
      <c r="G428" s="299">
        <v>45922</v>
      </c>
      <c r="H428" t="s">
        <v>1389</v>
      </c>
      <c r="I428" t="s">
        <v>1390</v>
      </c>
      <c r="J428" t="s">
        <v>1391</v>
      </c>
      <c r="K428" t="s">
        <v>1442</v>
      </c>
      <c r="L428" t="s">
        <v>1393</v>
      </c>
      <c r="M428" t="s">
        <v>1394</v>
      </c>
      <c r="N428" t="s">
        <v>1395</v>
      </c>
      <c r="O428" t="s">
        <v>1396</v>
      </c>
      <c r="P428" t="s">
        <v>1397</v>
      </c>
      <c r="Q428" t="s">
        <v>1396</v>
      </c>
      <c r="R428" t="s">
        <v>1398</v>
      </c>
      <c r="S428" t="s">
        <v>1399</v>
      </c>
      <c r="T428" t="s">
        <v>1400</v>
      </c>
      <c r="U428" t="s">
        <v>1401</v>
      </c>
      <c r="V428" t="s">
        <v>1402</v>
      </c>
      <c r="W428" t="s">
        <v>1403</v>
      </c>
      <c r="X428">
        <v>1108140281825410</v>
      </c>
      <c r="Y428">
        <v>2619</v>
      </c>
      <c r="Z428" t="s">
        <v>1404</v>
      </c>
      <c r="AA428" s="305" t="str">
        <f>IF(H428="CONSTRUCCION CIVIL                                          ","Ok",_xlfn.XLOOKUP(B428,'CSRT STAFF'!B:B,'CSRT STAFF'!G:G,_xlfn.XLOOKUP(B428,'CSRT RCO'!B:B,'CSRT RCO'!G:G,"Revisar",0),0))</f>
        <v>Ok</v>
      </c>
    </row>
    <row r="429" spans="1:27">
      <c r="A429" t="s">
        <v>1385</v>
      </c>
      <c r="B429" t="str">
        <f t="shared" si="6"/>
        <v>42390562</v>
      </c>
      <c r="C429">
        <v>42390562</v>
      </c>
      <c r="D429" t="s">
        <v>2321</v>
      </c>
      <c r="E429" t="s">
        <v>2322</v>
      </c>
      <c r="F429" t="s">
        <v>2323</v>
      </c>
      <c r="G429" s="299">
        <v>45261</v>
      </c>
      <c r="H429" t="s">
        <v>1407</v>
      </c>
      <c r="I429" t="s">
        <v>1408</v>
      </c>
      <c r="J429" t="s">
        <v>1409</v>
      </c>
      <c r="K429" t="s">
        <v>1673</v>
      </c>
      <c r="L429" t="s">
        <v>1439</v>
      </c>
      <c r="M429" t="s">
        <v>1394</v>
      </c>
      <c r="N429" t="s">
        <v>1395</v>
      </c>
      <c r="O429" t="s">
        <v>1396</v>
      </c>
      <c r="P429" t="s">
        <v>1397</v>
      </c>
      <c r="Q429" t="s">
        <v>1396</v>
      </c>
      <c r="R429" t="s">
        <v>1398</v>
      </c>
      <c r="S429" t="s">
        <v>1399</v>
      </c>
      <c r="T429" t="s">
        <v>1411</v>
      </c>
      <c r="U429" t="s">
        <v>1401</v>
      </c>
      <c r="V429" t="s">
        <v>1412</v>
      </c>
      <c r="W429" t="s">
        <v>1418</v>
      </c>
      <c r="X429">
        <v>19390024843083</v>
      </c>
      <c r="Y429">
        <v>20000</v>
      </c>
      <c r="Z429" t="s">
        <v>1404</v>
      </c>
      <c r="AA429" s="305">
        <f>IF(H429="CONSTRUCCION CIVIL                                          ","Ok",_xlfn.XLOOKUP(B429,'CSRT STAFF'!B:B,'CSRT STAFF'!G:G,_xlfn.XLOOKUP(B429,'CSRT RCO'!B:B,'CSRT RCO'!G:G,"Revisar",0),0))</f>
        <v>45261</v>
      </c>
    </row>
    <row r="430" spans="1:27">
      <c r="A430" t="s">
        <v>1385</v>
      </c>
      <c r="B430" t="str">
        <f t="shared" si="6"/>
        <v>47516302</v>
      </c>
      <c r="C430">
        <v>47516302</v>
      </c>
      <c r="D430" t="s">
        <v>2324</v>
      </c>
      <c r="E430" t="s">
        <v>2105</v>
      </c>
      <c r="F430" t="s">
        <v>2325</v>
      </c>
      <c r="G430" s="299">
        <v>45750</v>
      </c>
      <c r="H430" t="s">
        <v>1389</v>
      </c>
      <c r="I430" t="s">
        <v>1390</v>
      </c>
      <c r="J430" t="s">
        <v>1391</v>
      </c>
      <c r="K430" t="s">
        <v>1447</v>
      </c>
      <c r="L430" t="s">
        <v>1393</v>
      </c>
      <c r="M430" t="s">
        <v>1394</v>
      </c>
      <c r="N430" t="s">
        <v>1395</v>
      </c>
      <c r="O430" t="s">
        <v>1396</v>
      </c>
      <c r="P430" t="s">
        <v>1397</v>
      </c>
      <c r="Q430" t="s">
        <v>1396</v>
      </c>
      <c r="R430" t="s">
        <v>1398</v>
      </c>
      <c r="S430" t="s">
        <v>1399</v>
      </c>
      <c r="T430" t="s">
        <v>1400</v>
      </c>
      <c r="U430" t="s">
        <v>1401</v>
      </c>
      <c r="V430" t="s">
        <v>1402</v>
      </c>
      <c r="W430" t="s">
        <v>1403</v>
      </c>
      <c r="X430">
        <v>1108140265728590</v>
      </c>
      <c r="Y430">
        <v>1849.5</v>
      </c>
      <c r="Z430" t="s">
        <v>1404</v>
      </c>
      <c r="AA430" s="305" t="str">
        <f>IF(H430="CONSTRUCCION CIVIL                                          ","Ok",_xlfn.XLOOKUP(B430,'CSRT STAFF'!B:B,'CSRT STAFF'!G:G,_xlfn.XLOOKUP(B430,'CSRT RCO'!B:B,'CSRT RCO'!G:G,"Revisar",0),0))</f>
        <v>Ok</v>
      </c>
    </row>
    <row r="431" spans="1:27">
      <c r="A431" t="s">
        <v>1385</v>
      </c>
      <c r="B431" t="str">
        <f t="shared" si="6"/>
        <v>74784658</v>
      </c>
      <c r="C431">
        <v>74784658</v>
      </c>
      <c r="D431" t="s">
        <v>2326</v>
      </c>
      <c r="E431" t="s">
        <v>1509</v>
      </c>
      <c r="F431" t="s">
        <v>2327</v>
      </c>
      <c r="G431" s="299">
        <v>45948</v>
      </c>
      <c r="H431" t="s">
        <v>1407</v>
      </c>
      <c r="I431" t="s">
        <v>1408</v>
      </c>
      <c r="J431" t="s">
        <v>1409</v>
      </c>
      <c r="K431" t="s">
        <v>1510</v>
      </c>
      <c r="L431" t="s">
        <v>1393</v>
      </c>
      <c r="M431" t="s">
        <v>1394</v>
      </c>
      <c r="N431" t="s">
        <v>1395</v>
      </c>
      <c r="O431" t="s">
        <v>1396</v>
      </c>
      <c r="P431" t="s">
        <v>1397</v>
      </c>
      <c r="Q431" t="s">
        <v>1396</v>
      </c>
      <c r="R431" t="s">
        <v>1398</v>
      </c>
      <c r="S431" t="s">
        <v>1399</v>
      </c>
      <c r="T431" t="s">
        <v>1411</v>
      </c>
      <c r="U431" t="s">
        <v>1401</v>
      </c>
      <c r="V431" t="s">
        <v>1412</v>
      </c>
      <c r="W431" t="s">
        <v>1403</v>
      </c>
      <c r="X431">
        <v>1105790220556380</v>
      </c>
      <c r="Y431">
        <v>3000</v>
      </c>
      <c r="Z431" t="s">
        <v>1404</v>
      </c>
      <c r="AA431" s="305">
        <f>IF(H431="CONSTRUCCION CIVIL                                          ","Ok",_xlfn.XLOOKUP(B431,'CSRT STAFF'!B:B,'CSRT STAFF'!G:G,_xlfn.XLOOKUP(B431,'CSRT RCO'!B:B,'CSRT RCO'!G:G,"Revisar",0),0))</f>
        <v>45948</v>
      </c>
    </row>
    <row r="432" spans="1:27">
      <c r="A432" t="s">
        <v>1385</v>
      </c>
      <c r="B432" t="str">
        <f t="shared" si="6"/>
        <v>40383905</v>
      </c>
      <c r="C432">
        <v>40383905</v>
      </c>
      <c r="D432" t="s">
        <v>2326</v>
      </c>
      <c r="E432" t="s">
        <v>1858</v>
      </c>
      <c r="F432" t="s">
        <v>2328</v>
      </c>
      <c r="G432" s="299">
        <v>45930</v>
      </c>
      <c r="H432" t="s">
        <v>1389</v>
      </c>
      <c r="I432" t="s">
        <v>1390</v>
      </c>
      <c r="J432" t="s">
        <v>1391</v>
      </c>
      <c r="K432" t="s">
        <v>1634</v>
      </c>
      <c r="L432" t="s">
        <v>1393</v>
      </c>
      <c r="M432" t="s">
        <v>1394</v>
      </c>
      <c r="N432" t="s">
        <v>1395</v>
      </c>
      <c r="O432" t="s">
        <v>1396</v>
      </c>
      <c r="P432" t="s">
        <v>1397</v>
      </c>
      <c r="Q432" t="s">
        <v>1396</v>
      </c>
      <c r="R432" t="s">
        <v>1398</v>
      </c>
      <c r="S432" t="s">
        <v>1399</v>
      </c>
      <c r="T432" t="s">
        <v>1400</v>
      </c>
      <c r="U432" t="s">
        <v>1401</v>
      </c>
      <c r="V432" t="s">
        <v>1402</v>
      </c>
      <c r="W432" t="s">
        <v>1403</v>
      </c>
      <c r="X432">
        <v>1108140282328730</v>
      </c>
      <c r="Y432">
        <v>2619</v>
      </c>
      <c r="Z432" t="s">
        <v>1404</v>
      </c>
      <c r="AA432" s="305" t="str">
        <f>IF(H432="CONSTRUCCION CIVIL                                          ","Ok",_xlfn.XLOOKUP(B432,'CSRT STAFF'!B:B,'CSRT STAFF'!G:G,_xlfn.XLOOKUP(B432,'CSRT RCO'!B:B,'CSRT RCO'!G:G,"Revisar",0),0))</f>
        <v>Ok</v>
      </c>
    </row>
    <row r="433" spans="1:27">
      <c r="A433" t="s">
        <v>1385</v>
      </c>
      <c r="B433" t="str">
        <f t="shared" si="6"/>
        <v>42394451</v>
      </c>
      <c r="C433">
        <v>42394451</v>
      </c>
      <c r="D433" t="s">
        <v>1675</v>
      </c>
      <c r="E433" t="s">
        <v>2329</v>
      </c>
      <c r="F433" t="s">
        <v>1847</v>
      </c>
      <c r="G433" s="299">
        <v>45904</v>
      </c>
      <c r="H433" t="s">
        <v>1389</v>
      </c>
      <c r="I433" t="s">
        <v>1390</v>
      </c>
      <c r="J433" t="s">
        <v>1391</v>
      </c>
      <c r="K433" t="s">
        <v>1430</v>
      </c>
      <c r="L433" t="s">
        <v>1393</v>
      </c>
      <c r="M433" t="s">
        <v>1394</v>
      </c>
      <c r="N433" t="s">
        <v>1395</v>
      </c>
      <c r="O433" t="s">
        <v>1396</v>
      </c>
      <c r="P433" t="s">
        <v>1397</v>
      </c>
      <c r="Q433" t="s">
        <v>1396</v>
      </c>
      <c r="R433" t="s">
        <v>1398</v>
      </c>
      <c r="S433" t="s">
        <v>1399</v>
      </c>
      <c r="T433" t="s">
        <v>1400</v>
      </c>
      <c r="U433" t="s">
        <v>1401</v>
      </c>
      <c r="V433" t="s">
        <v>1402</v>
      </c>
      <c r="W433" t="s">
        <v>1403</v>
      </c>
      <c r="X433">
        <v>1108140252802210</v>
      </c>
      <c r="Y433">
        <v>1849.5</v>
      </c>
      <c r="Z433" t="s">
        <v>1404</v>
      </c>
      <c r="AA433" s="305" t="str">
        <f>IF(H433="CONSTRUCCION CIVIL                                          ","Ok",_xlfn.XLOOKUP(B433,'CSRT STAFF'!B:B,'CSRT STAFF'!G:G,_xlfn.XLOOKUP(B433,'CSRT RCO'!B:B,'CSRT RCO'!G:G,"Revisar",0),0))</f>
        <v>Ok</v>
      </c>
    </row>
    <row r="434" spans="1:27">
      <c r="A434" t="s">
        <v>1385</v>
      </c>
      <c r="B434" t="str">
        <f t="shared" si="6"/>
        <v>74877171</v>
      </c>
      <c r="C434">
        <v>74877171</v>
      </c>
      <c r="D434" t="s">
        <v>2330</v>
      </c>
      <c r="E434" t="s">
        <v>2331</v>
      </c>
      <c r="F434" t="s">
        <v>2332</v>
      </c>
      <c r="G434" s="299">
        <v>45936</v>
      </c>
      <c r="H434" t="s">
        <v>1389</v>
      </c>
      <c r="I434" t="s">
        <v>1390</v>
      </c>
      <c r="J434" t="s">
        <v>1391</v>
      </c>
      <c r="K434" t="s">
        <v>1417</v>
      </c>
      <c r="L434" t="s">
        <v>1393</v>
      </c>
      <c r="M434" t="s">
        <v>1394</v>
      </c>
      <c r="N434" t="s">
        <v>1395</v>
      </c>
      <c r="O434" t="s">
        <v>1396</v>
      </c>
      <c r="P434" t="s">
        <v>1397</v>
      </c>
      <c r="Q434" t="s">
        <v>1396</v>
      </c>
      <c r="R434" t="s">
        <v>1398</v>
      </c>
      <c r="S434" t="s">
        <v>1399</v>
      </c>
      <c r="T434" t="s">
        <v>1400</v>
      </c>
      <c r="U434" t="s">
        <v>1401</v>
      </c>
      <c r="V434" t="s">
        <v>1402</v>
      </c>
      <c r="W434" t="s">
        <v>1403</v>
      </c>
      <c r="X434">
        <v>1101740201258000</v>
      </c>
      <c r="Y434">
        <v>2619</v>
      </c>
      <c r="Z434" t="s">
        <v>1404</v>
      </c>
      <c r="AA434" s="305" t="str">
        <f>IF(H434="CONSTRUCCION CIVIL                                          ","Ok",_xlfn.XLOOKUP(B434,'CSRT STAFF'!B:B,'CSRT STAFF'!G:G,_xlfn.XLOOKUP(B434,'CSRT RCO'!B:B,'CSRT RCO'!G:G,"Revisar",0),0))</f>
        <v>Ok</v>
      </c>
    </row>
    <row r="435" spans="1:27">
      <c r="A435" t="s">
        <v>1385</v>
      </c>
      <c r="B435" t="str">
        <f t="shared" si="6"/>
        <v>73576087</v>
      </c>
      <c r="C435">
        <v>73576087</v>
      </c>
      <c r="D435" t="s">
        <v>1639</v>
      </c>
      <c r="E435" t="s">
        <v>1581</v>
      </c>
      <c r="F435" t="s">
        <v>2333</v>
      </c>
      <c r="G435" s="299">
        <v>45918</v>
      </c>
      <c r="H435" t="s">
        <v>1389</v>
      </c>
      <c r="I435" t="s">
        <v>1390</v>
      </c>
      <c r="J435" t="s">
        <v>1391</v>
      </c>
      <c r="K435" t="s">
        <v>1447</v>
      </c>
      <c r="L435" t="s">
        <v>1393</v>
      </c>
      <c r="M435" t="s">
        <v>1394</v>
      </c>
      <c r="N435" t="s">
        <v>1395</v>
      </c>
      <c r="O435" t="s">
        <v>1396</v>
      </c>
      <c r="P435" t="s">
        <v>1397</v>
      </c>
      <c r="Q435" t="s">
        <v>1396</v>
      </c>
      <c r="R435" t="s">
        <v>1398</v>
      </c>
      <c r="S435" t="s">
        <v>1399</v>
      </c>
      <c r="T435" t="s">
        <v>1400</v>
      </c>
      <c r="U435" t="s">
        <v>1401</v>
      </c>
      <c r="V435" t="s">
        <v>1402</v>
      </c>
      <c r="W435" t="s">
        <v>1403</v>
      </c>
      <c r="X435">
        <v>1102000201300660</v>
      </c>
      <c r="Y435">
        <v>1849.5</v>
      </c>
      <c r="Z435" t="s">
        <v>1404</v>
      </c>
      <c r="AA435" s="305" t="str">
        <f>IF(H435="CONSTRUCCION CIVIL                                          ","Ok",_xlfn.XLOOKUP(B435,'CSRT STAFF'!B:B,'CSRT STAFF'!G:G,_xlfn.XLOOKUP(B435,'CSRT RCO'!B:B,'CSRT RCO'!G:G,"Revisar",0),0))</f>
        <v>Ok</v>
      </c>
    </row>
    <row r="436" spans="1:27">
      <c r="A436" t="s">
        <v>1385</v>
      </c>
      <c r="B436" t="str">
        <f t="shared" si="6"/>
        <v>71841770</v>
      </c>
      <c r="C436">
        <v>71841770</v>
      </c>
      <c r="D436" t="s">
        <v>1855</v>
      </c>
      <c r="E436" t="s">
        <v>2334</v>
      </c>
      <c r="F436" t="s">
        <v>2335</v>
      </c>
      <c r="G436" s="299">
        <v>45700</v>
      </c>
      <c r="H436" t="s">
        <v>1389</v>
      </c>
      <c r="I436" t="s">
        <v>1390</v>
      </c>
      <c r="J436" t="s">
        <v>1391</v>
      </c>
      <c r="K436" t="s">
        <v>1426</v>
      </c>
      <c r="L436" t="s">
        <v>1393</v>
      </c>
      <c r="M436" t="s">
        <v>1394</v>
      </c>
      <c r="N436" t="s">
        <v>1395</v>
      </c>
      <c r="O436" t="s">
        <v>1396</v>
      </c>
      <c r="P436" t="s">
        <v>1397</v>
      </c>
      <c r="Q436" t="s">
        <v>1396</v>
      </c>
      <c r="R436" t="s">
        <v>1398</v>
      </c>
      <c r="S436" t="s">
        <v>1399</v>
      </c>
      <c r="T436" t="s">
        <v>1400</v>
      </c>
      <c r="U436" t="s">
        <v>1401</v>
      </c>
      <c r="V436" t="s">
        <v>1402</v>
      </c>
      <c r="W436" t="s">
        <v>1418</v>
      </c>
      <c r="X436">
        <v>2.2851985910950202E+17</v>
      </c>
      <c r="Y436">
        <v>2055</v>
      </c>
      <c r="Z436" t="s">
        <v>1404</v>
      </c>
      <c r="AA436" s="305" t="str">
        <f>IF(H436="CONSTRUCCION CIVIL                                          ","Ok",_xlfn.XLOOKUP(B436,'CSRT STAFF'!B:B,'CSRT STAFF'!G:G,_xlfn.XLOOKUP(B436,'CSRT RCO'!B:B,'CSRT RCO'!G:G,"Revisar",0),0))</f>
        <v>Ok</v>
      </c>
    </row>
    <row r="437" spans="1:27">
      <c r="A437" t="s">
        <v>1385</v>
      </c>
      <c r="B437" t="str">
        <f t="shared" si="6"/>
        <v>73147728</v>
      </c>
      <c r="C437">
        <v>73147728</v>
      </c>
      <c r="D437" t="s">
        <v>2336</v>
      </c>
      <c r="E437" t="s">
        <v>2336</v>
      </c>
      <c r="F437" t="s">
        <v>2337</v>
      </c>
      <c r="G437" s="299">
        <v>45215</v>
      </c>
      <c r="H437" t="s">
        <v>1407</v>
      </c>
      <c r="I437" t="s">
        <v>1408</v>
      </c>
      <c r="J437" t="s">
        <v>1409</v>
      </c>
      <c r="K437" t="s">
        <v>1438</v>
      </c>
      <c r="L437" t="s">
        <v>1536</v>
      </c>
      <c r="M437" t="s">
        <v>1394</v>
      </c>
      <c r="N437" t="s">
        <v>1395</v>
      </c>
      <c r="O437" t="s">
        <v>1396</v>
      </c>
      <c r="P437" t="s">
        <v>1397</v>
      </c>
      <c r="Q437" t="s">
        <v>1396</v>
      </c>
      <c r="R437" t="s">
        <v>1398</v>
      </c>
      <c r="S437" t="s">
        <v>1399</v>
      </c>
      <c r="T437" t="s">
        <v>1411</v>
      </c>
      <c r="U437" t="s">
        <v>1401</v>
      </c>
      <c r="V437" t="s">
        <v>1412</v>
      </c>
      <c r="W437" t="s">
        <v>1418</v>
      </c>
      <c r="X437">
        <v>30570732396050</v>
      </c>
      <c r="Y437">
        <v>4000</v>
      </c>
      <c r="Z437" t="s">
        <v>1404</v>
      </c>
      <c r="AA437" s="305">
        <f>IF(H437="CONSTRUCCION CIVIL                                          ","Ok",_xlfn.XLOOKUP(B437,'CSRT STAFF'!B:B,'CSRT STAFF'!G:G,_xlfn.XLOOKUP(B437,'CSRT RCO'!B:B,'CSRT RCO'!G:G,"Revisar",0),0))</f>
        <v>45215</v>
      </c>
    </row>
    <row r="438" spans="1:27">
      <c r="A438" t="s">
        <v>1385</v>
      </c>
      <c r="B438" t="str">
        <f t="shared" si="6"/>
        <v>45626632</v>
      </c>
      <c r="C438">
        <v>45626632</v>
      </c>
      <c r="D438" t="s">
        <v>2338</v>
      </c>
      <c r="E438" t="s">
        <v>2338</v>
      </c>
      <c r="F438" t="s">
        <v>2339</v>
      </c>
      <c r="G438" s="299">
        <v>45923</v>
      </c>
      <c r="H438" t="s">
        <v>1389</v>
      </c>
      <c r="I438" t="s">
        <v>1390</v>
      </c>
      <c r="J438" t="s">
        <v>1391</v>
      </c>
      <c r="K438" t="s">
        <v>1442</v>
      </c>
      <c r="L438" t="s">
        <v>1393</v>
      </c>
      <c r="M438" t="s">
        <v>1394</v>
      </c>
      <c r="N438" t="s">
        <v>1395</v>
      </c>
      <c r="O438" t="s">
        <v>1396</v>
      </c>
      <c r="P438" t="s">
        <v>1397</v>
      </c>
      <c r="Q438" t="s">
        <v>1396</v>
      </c>
      <c r="R438" t="s">
        <v>1398</v>
      </c>
      <c r="S438" t="s">
        <v>1399</v>
      </c>
      <c r="T438" t="s">
        <v>1400</v>
      </c>
      <c r="U438" t="s">
        <v>1401</v>
      </c>
      <c r="V438" t="s">
        <v>1402</v>
      </c>
      <c r="W438" t="s">
        <v>1403</v>
      </c>
      <c r="X438">
        <v>1105790221252690</v>
      </c>
      <c r="Y438">
        <v>2619</v>
      </c>
      <c r="Z438" t="s">
        <v>1404</v>
      </c>
      <c r="AA438" s="305" t="str">
        <f>IF(H438="CONSTRUCCION CIVIL                                          ","Ok",_xlfn.XLOOKUP(B438,'CSRT STAFF'!B:B,'CSRT STAFF'!G:G,_xlfn.XLOOKUP(B438,'CSRT RCO'!B:B,'CSRT RCO'!G:G,"Revisar",0),0))</f>
        <v>Ok</v>
      </c>
    </row>
    <row r="439" spans="1:27">
      <c r="A439" t="s">
        <v>1385</v>
      </c>
      <c r="B439" t="str">
        <f t="shared" si="6"/>
        <v>73620122</v>
      </c>
      <c r="C439">
        <v>73620122</v>
      </c>
      <c r="D439" t="s">
        <v>2086</v>
      </c>
      <c r="E439" t="s">
        <v>2340</v>
      </c>
      <c r="F439" t="s">
        <v>2341</v>
      </c>
      <c r="G439" s="299">
        <v>45957</v>
      </c>
      <c r="H439" t="s">
        <v>1389</v>
      </c>
      <c r="I439" t="s">
        <v>1390</v>
      </c>
      <c r="J439" t="s">
        <v>1391</v>
      </c>
      <c r="K439" t="s">
        <v>1442</v>
      </c>
      <c r="L439" t="s">
        <v>1393</v>
      </c>
      <c r="M439" t="s">
        <v>1394</v>
      </c>
      <c r="N439" t="s">
        <v>1395</v>
      </c>
      <c r="O439" t="s">
        <v>1396</v>
      </c>
      <c r="P439" t="s">
        <v>1397</v>
      </c>
      <c r="Q439" t="s">
        <v>1396</v>
      </c>
      <c r="R439" t="s">
        <v>1398</v>
      </c>
      <c r="S439" t="s">
        <v>1399</v>
      </c>
      <c r="T439" t="s">
        <v>1400</v>
      </c>
      <c r="U439" t="s">
        <v>1401</v>
      </c>
      <c r="V439" t="s">
        <v>1402</v>
      </c>
      <c r="W439" t="s">
        <v>1418</v>
      </c>
      <c r="X439">
        <v>19494306593082</v>
      </c>
      <c r="Y439">
        <v>2619</v>
      </c>
      <c r="Z439" t="s">
        <v>1404</v>
      </c>
      <c r="AA439" s="305" t="str">
        <f>IF(H439="CONSTRUCCION CIVIL                                          ","Ok",_xlfn.XLOOKUP(B439,'CSRT STAFF'!B:B,'CSRT STAFF'!G:G,_xlfn.XLOOKUP(B439,'CSRT RCO'!B:B,'CSRT RCO'!G:G,"Revisar",0),0))</f>
        <v>Ok</v>
      </c>
    </row>
    <row r="440" spans="1:27">
      <c r="A440" t="s">
        <v>1385</v>
      </c>
      <c r="B440" t="str">
        <f t="shared" si="6"/>
        <v>70275978</v>
      </c>
      <c r="C440">
        <v>70275978</v>
      </c>
      <c r="D440" t="s">
        <v>2342</v>
      </c>
      <c r="E440" t="s">
        <v>1445</v>
      </c>
      <c r="F440" t="s">
        <v>2343</v>
      </c>
      <c r="G440" s="299">
        <v>45904</v>
      </c>
      <c r="H440" t="s">
        <v>1407</v>
      </c>
      <c r="I440" t="s">
        <v>1408</v>
      </c>
      <c r="J440" t="s">
        <v>1409</v>
      </c>
      <c r="K440" t="s">
        <v>1430</v>
      </c>
      <c r="L440" t="s">
        <v>1475</v>
      </c>
      <c r="M440" t="s">
        <v>1394</v>
      </c>
      <c r="N440" t="s">
        <v>1395</v>
      </c>
      <c r="O440" t="s">
        <v>1396</v>
      </c>
      <c r="P440" t="s">
        <v>1397</v>
      </c>
      <c r="Q440" t="s">
        <v>1396</v>
      </c>
      <c r="R440" t="s">
        <v>1398</v>
      </c>
      <c r="S440" t="s">
        <v>1399</v>
      </c>
      <c r="T440" t="s">
        <v>1411</v>
      </c>
      <c r="U440" t="s">
        <v>1401</v>
      </c>
      <c r="V440" t="s">
        <v>1412</v>
      </c>
      <c r="W440" t="s">
        <v>1418</v>
      </c>
      <c r="X440">
        <v>47597416585047</v>
      </c>
      <c r="Y440">
        <v>3700</v>
      </c>
      <c r="Z440" t="s">
        <v>1404</v>
      </c>
      <c r="AA440" s="305">
        <f>IF(H440="CONSTRUCCION CIVIL                                          ","Ok",_xlfn.XLOOKUP(B440,'CSRT STAFF'!B:B,'CSRT STAFF'!G:G,_xlfn.XLOOKUP(B440,'CSRT RCO'!B:B,'CSRT RCO'!G:G,"Revisar",0),0))</f>
        <v>45904</v>
      </c>
    </row>
    <row r="441" spans="1:27">
      <c r="A441" t="s">
        <v>1385</v>
      </c>
      <c r="B441" t="str">
        <f t="shared" si="6"/>
        <v>23958785</v>
      </c>
      <c r="C441">
        <v>23958785</v>
      </c>
      <c r="D441" t="s">
        <v>2344</v>
      </c>
      <c r="E441" t="s">
        <v>1920</v>
      </c>
      <c r="F441" t="s">
        <v>2345</v>
      </c>
      <c r="G441" s="299">
        <v>45901</v>
      </c>
      <c r="H441" t="s">
        <v>1389</v>
      </c>
      <c r="I441" t="s">
        <v>1390</v>
      </c>
      <c r="J441" t="s">
        <v>1391</v>
      </c>
      <c r="K441" t="s">
        <v>1447</v>
      </c>
      <c r="L441" t="s">
        <v>1393</v>
      </c>
      <c r="M441" t="s">
        <v>1394</v>
      </c>
      <c r="N441" t="s">
        <v>1395</v>
      </c>
      <c r="O441" t="s">
        <v>1396</v>
      </c>
      <c r="P441" t="s">
        <v>1397</v>
      </c>
      <c r="Q441" t="s">
        <v>1396</v>
      </c>
      <c r="R441" t="s">
        <v>1398</v>
      </c>
      <c r="S441" t="s">
        <v>1399</v>
      </c>
      <c r="T441" t="s">
        <v>1400</v>
      </c>
      <c r="U441" t="s">
        <v>1401</v>
      </c>
      <c r="V441" t="s">
        <v>1402</v>
      </c>
      <c r="W441" t="s">
        <v>1403</v>
      </c>
      <c r="X441">
        <v>1105790232296700</v>
      </c>
      <c r="Y441">
        <v>1849.5</v>
      </c>
      <c r="Z441" t="s">
        <v>1404</v>
      </c>
      <c r="AA441" s="305" t="str">
        <f>IF(H441="CONSTRUCCION CIVIL                                          ","Ok",_xlfn.XLOOKUP(B441,'CSRT STAFF'!B:B,'CSRT STAFF'!G:G,_xlfn.XLOOKUP(B441,'CSRT RCO'!B:B,'CSRT RCO'!G:G,"Revisar",0),0))</f>
        <v>Ok</v>
      </c>
    </row>
    <row r="442" spans="1:27">
      <c r="A442" t="s">
        <v>1385</v>
      </c>
      <c r="B442" t="str">
        <f t="shared" si="6"/>
        <v>41754583</v>
      </c>
      <c r="C442">
        <v>41754583</v>
      </c>
      <c r="D442" t="s">
        <v>2346</v>
      </c>
      <c r="E442" t="s">
        <v>2347</v>
      </c>
      <c r="F442" t="s">
        <v>1741</v>
      </c>
      <c r="G442" s="299">
        <v>45922</v>
      </c>
      <c r="H442" t="s">
        <v>1389</v>
      </c>
      <c r="I442" t="s">
        <v>1390</v>
      </c>
      <c r="J442" t="s">
        <v>1391</v>
      </c>
      <c r="K442" t="s">
        <v>1442</v>
      </c>
      <c r="L442" t="s">
        <v>1393</v>
      </c>
      <c r="M442" t="s">
        <v>1394</v>
      </c>
      <c r="N442" t="s">
        <v>1395</v>
      </c>
      <c r="O442" t="s">
        <v>1396</v>
      </c>
      <c r="P442" t="s">
        <v>1397</v>
      </c>
      <c r="Q442" t="s">
        <v>1396</v>
      </c>
      <c r="R442" t="s">
        <v>1398</v>
      </c>
      <c r="S442" t="s">
        <v>1399</v>
      </c>
      <c r="T442" t="s">
        <v>1400</v>
      </c>
      <c r="U442" t="s">
        <v>1401</v>
      </c>
      <c r="V442" t="s">
        <v>1402</v>
      </c>
      <c r="W442" t="s">
        <v>1403</v>
      </c>
      <c r="X442">
        <v>1.1814000271124401E+18</v>
      </c>
      <c r="Y442">
        <v>2619</v>
      </c>
      <c r="Z442" t="s">
        <v>1404</v>
      </c>
      <c r="AA442" s="305" t="str">
        <f>IF(H442="CONSTRUCCION CIVIL                                          ","Ok",_xlfn.XLOOKUP(B442,'CSRT STAFF'!B:B,'CSRT STAFF'!G:G,_xlfn.XLOOKUP(B442,'CSRT RCO'!B:B,'CSRT RCO'!G:G,"Revisar",0),0))</f>
        <v>Ok</v>
      </c>
    </row>
    <row r="443" spans="1:27">
      <c r="A443" t="s">
        <v>1385</v>
      </c>
      <c r="B443" t="str">
        <f t="shared" si="6"/>
        <v>23857073</v>
      </c>
      <c r="C443">
        <v>23857073</v>
      </c>
      <c r="D443" t="s">
        <v>2348</v>
      </c>
      <c r="E443" t="s">
        <v>2349</v>
      </c>
      <c r="F443" t="s">
        <v>2350</v>
      </c>
      <c r="G443" s="299">
        <v>45595</v>
      </c>
      <c r="H443" t="s">
        <v>1389</v>
      </c>
      <c r="I443" t="s">
        <v>1390</v>
      </c>
      <c r="J443" t="s">
        <v>1391</v>
      </c>
      <c r="K443" t="s">
        <v>1447</v>
      </c>
      <c r="L443" t="s">
        <v>1393</v>
      </c>
      <c r="M443" t="s">
        <v>1394</v>
      </c>
      <c r="N443" t="s">
        <v>1395</v>
      </c>
      <c r="O443" t="s">
        <v>1396</v>
      </c>
      <c r="P443" t="s">
        <v>1397</v>
      </c>
      <c r="Q443" t="s">
        <v>1396</v>
      </c>
      <c r="R443" t="s">
        <v>1398</v>
      </c>
      <c r="S443" t="s">
        <v>1399</v>
      </c>
      <c r="T443" t="s">
        <v>1400</v>
      </c>
      <c r="U443" t="s">
        <v>1401</v>
      </c>
      <c r="V443" t="s">
        <v>1402</v>
      </c>
      <c r="W443" t="s">
        <v>1403</v>
      </c>
      <c r="X443">
        <v>1102010200720560</v>
      </c>
      <c r="Y443">
        <v>1849.5</v>
      </c>
      <c r="Z443" t="s">
        <v>1404</v>
      </c>
      <c r="AA443" s="305" t="str">
        <f>IF(H443="CONSTRUCCION CIVIL                                          ","Ok",_xlfn.XLOOKUP(B443,'CSRT STAFF'!B:B,'CSRT STAFF'!G:G,_xlfn.XLOOKUP(B443,'CSRT RCO'!B:B,'CSRT RCO'!G:G,"Revisar",0),0))</f>
        <v>Ok</v>
      </c>
    </row>
    <row r="444" spans="1:27">
      <c r="A444" t="s">
        <v>1385</v>
      </c>
      <c r="B444" t="str">
        <f t="shared" si="6"/>
        <v>76599558</v>
      </c>
      <c r="C444">
        <v>76599558</v>
      </c>
      <c r="D444" t="s">
        <v>2166</v>
      </c>
      <c r="E444" t="s">
        <v>2351</v>
      </c>
      <c r="F444" t="s">
        <v>2352</v>
      </c>
      <c r="G444" s="299">
        <v>45989</v>
      </c>
      <c r="H444" t="s">
        <v>1389</v>
      </c>
      <c r="I444" t="s">
        <v>1390</v>
      </c>
      <c r="J444" t="s">
        <v>1391</v>
      </c>
      <c r="K444" t="s">
        <v>1447</v>
      </c>
      <c r="L444" t="s">
        <v>1393</v>
      </c>
      <c r="M444" t="s">
        <v>1394</v>
      </c>
      <c r="N444" t="s">
        <v>1395</v>
      </c>
      <c r="O444" t="s">
        <v>1396</v>
      </c>
      <c r="P444" t="s">
        <v>1397</v>
      </c>
      <c r="Q444" t="s">
        <v>1396</v>
      </c>
      <c r="R444" t="s">
        <v>1398</v>
      </c>
      <c r="S444" t="s">
        <v>1399</v>
      </c>
      <c r="T444" t="s">
        <v>1400</v>
      </c>
      <c r="U444" t="s">
        <v>1401</v>
      </c>
      <c r="V444" t="s">
        <v>1402</v>
      </c>
      <c r="W444" t="s">
        <v>1403</v>
      </c>
      <c r="X444">
        <v>1102000201998400</v>
      </c>
      <c r="Y444">
        <v>1849.5</v>
      </c>
      <c r="Z444" t="s">
        <v>1404</v>
      </c>
      <c r="AA444" s="305" t="str">
        <f>IF(H444="CONSTRUCCION CIVIL                                          ","Ok",_xlfn.XLOOKUP(B444,'CSRT STAFF'!B:B,'CSRT STAFF'!G:G,_xlfn.XLOOKUP(B444,'CSRT RCO'!B:B,'CSRT RCO'!G:G,"Revisar",0),0))</f>
        <v>Ok</v>
      </c>
    </row>
    <row r="445" spans="1:27">
      <c r="A445" t="s">
        <v>1385</v>
      </c>
      <c r="B445" t="str">
        <f t="shared" si="6"/>
        <v>74471124</v>
      </c>
      <c r="C445">
        <v>74471124</v>
      </c>
      <c r="D445" t="s">
        <v>2166</v>
      </c>
      <c r="E445" t="s">
        <v>2353</v>
      </c>
      <c r="F445" t="s">
        <v>2354</v>
      </c>
      <c r="G445" s="299">
        <v>45818</v>
      </c>
      <c r="H445" t="s">
        <v>1407</v>
      </c>
      <c r="I445" t="s">
        <v>1408</v>
      </c>
      <c r="J445" t="s">
        <v>1409</v>
      </c>
      <c r="K445" t="s">
        <v>1410</v>
      </c>
      <c r="L445" t="s">
        <v>1536</v>
      </c>
      <c r="M445" t="s">
        <v>1394</v>
      </c>
      <c r="N445" t="s">
        <v>1395</v>
      </c>
      <c r="O445" t="s">
        <v>1396</v>
      </c>
      <c r="P445" t="s">
        <v>1397</v>
      </c>
      <c r="Q445" t="s">
        <v>1396</v>
      </c>
      <c r="R445" t="s">
        <v>1398</v>
      </c>
      <c r="S445" t="s">
        <v>1399</v>
      </c>
      <c r="T445" t="s">
        <v>1411</v>
      </c>
      <c r="U445" t="s">
        <v>1401</v>
      </c>
      <c r="V445" t="s">
        <v>1412</v>
      </c>
      <c r="W445" t="s">
        <v>1403</v>
      </c>
      <c r="X445">
        <v>1108140276996770</v>
      </c>
      <c r="Y445">
        <v>1900</v>
      </c>
      <c r="Z445" t="s">
        <v>1404</v>
      </c>
      <c r="AA445" s="305">
        <f>IF(H445="CONSTRUCCION CIVIL                                          ","Ok",_xlfn.XLOOKUP(B445,'CSRT STAFF'!B:B,'CSRT STAFF'!G:G,_xlfn.XLOOKUP(B445,'CSRT RCO'!B:B,'CSRT RCO'!G:G,"Revisar",0),0))</f>
        <v>45818</v>
      </c>
    </row>
    <row r="446" spans="1:27">
      <c r="A446" t="s">
        <v>1385</v>
      </c>
      <c r="B446" t="str">
        <f t="shared" si="6"/>
        <v>71095018</v>
      </c>
      <c r="C446">
        <v>71095018</v>
      </c>
      <c r="D446" t="s">
        <v>5568</v>
      </c>
      <c r="E446" t="s">
        <v>3051</v>
      </c>
      <c r="F446" t="s">
        <v>5569</v>
      </c>
      <c r="G446" s="299">
        <v>46049</v>
      </c>
      <c r="H446" t="s">
        <v>1389</v>
      </c>
      <c r="I446" t="s">
        <v>1390</v>
      </c>
      <c r="J446" t="s">
        <v>1391</v>
      </c>
      <c r="K446" t="s">
        <v>1489</v>
      </c>
      <c r="L446" t="s">
        <v>1393</v>
      </c>
      <c r="M446" t="s">
        <v>1394</v>
      </c>
      <c r="N446" t="s">
        <v>1395</v>
      </c>
      <c r="O446" t="s">
        <v>1396</v>
      </c>
      <c r="P446" t="s">
        <v>1397</v>
      </c>
      <c r="Q446" t="s">
        <v>1396</v>
      </c>
      <c r="R446" t="s">
        <v>1398</v>
      </c>
      <c r="S446" t="s">
        <v>1399</v>
      </c>
      <c r="T446" t="s">
        <v>1400</v>
      </c>
      <c r="U446" t="s">
        <v>1401</v>
      </c>
      <c r="V446" t="s">
        <v>1402</v>
      </c>
      <c r="W446" t="s">
        <v>1418</v>
      </c>
      <c r="X446">
        <v>19198727467011</v>
      </c>
      <c r="Y446">
        <v>2679</v>
      </c>
      <c r="Z446" t="s">
        <v>1404</v>
      </c>
      <c r="AA446" s="305" t="str">
        <f>IF(H446="CONSTRUCCION CIVIL                                          ","Ok",_xlfn.XLOOKUP(B446,'CSRT STAFF'!B:B,'CSRT STAFF'!G:G,_xlfn.XLOOKUP(B446,'CSRT RCO'!B:B,'CSRT RCO'!G:G,"Revisar",0),0))</f>
        <v>Ok</v>
      </c>
    </row>
    <row r="447" spans="1:27">
      <c r="A447" t="s">
        <v>1385</v>
      </c>
      <c r="B447" t="str">
        <f t="shared" si="6"/>
        <v>73986868</v>
      </c>
      <c r="C447">
        <v>73986868</v>
      </c>
      <c r="D447" t="s">
        <v>2355</v>
      </c>
      <c r="E447" t="s">
        <v>1501</v>
      </c>
      <c r="F447" t="s">
        <v>2356</v>
      </c>
      <c r="G447" s="299">
        <v>45619</v>
      </c>
      <c r="H447" t="s">
        <v>1389</v>
      </c>
      <c r="I447" t="s">
        <v>1390</v>
      </c>
      <c r="J447" t="s">
        <v>1391</v>
      </c>
      <c r="K447" t="s">
        <v>1447</v>
      </c>
      <c r="L447" t="s">
        <v>1393</v>
      </c>
      <c r="M447" t="s">
        <v>1394</v>
      </c>
      <c r="N447" t="s">
        <v>1395</v>
      </c>
      <c r="O447" t="s">
        <v>1396</v>
      </c>
      <c r="P447" t="s">
        <v>1397</v>
      </c>
      <c r="Q447" t="s">
        <v>1396</v>
      </c>
      <c r="R447" t="s">
        <v>1398</v>
      </c>
      <c r="S447" t="s">
        <v>1399</v>
      </c>
      <c r="T447" t="s">
        <v>1400</v>
      </c>
      <c r="U447" t="s">
        <v>1401</v>
      </c>
      <c r="V447" t="s">
        <v>1402</v>
      </c>
      <c r="W447" t="s">
        <v>1418</v>
      </c>
      <c r="X447">
        <v>28574339136001</v>
      </c>
      <c r="Y447">
        <v>1849.5</v>
      </c>
      <c r="Z447" t="s">
        <v>1404</v>
      </c>
      <c r="AA447" s="305" t="str">
        <f>IF(H447="CONSTRUCCION CIVIL                                          ","Ok",_xlfn.XLOOKUP(B447,'CSRT STAFF'!B:B,'CSRT STAFF'!G:G,_xlfn.XLOOKUP(B447,'CSRT RCO'!B:B,'CSRT RCO'!G:G,"Revisar",0),0))</f>
        <v>Ok</v>
      </c>
    </row>
    <row r="448" spans="1:27">
      <c r="A448" t="s">
        <v>1385</v>
      </c>
      <c r="B448" t="str">
        <f t="shared" si="6"/>
        <v>80090582</v>
      </c>
      <c r="C448">
        <v>80090582</v>
      </c>
      <c r="D448" t="s">
        <v>1748</v>
      </c>
      <c r="E448" t="s">
        <v>2105</v>
      </c>
      <c r="F448" t="s">
        <v>1822</v>
      </c>
      <c r="G448" s="299">
        <v>46042</v>
      </c>
      <c r="H448" t="s">
        <v>1389</v>
      </c>
      <c r="I448" t="s">
        <v>1390</v>
      </c>
      <c r="J448" t="s">
        <v>1391</v>
      </c>
      <c r="K448" t="s">
        <v>1634</v>
      </c>
      <c r="L448" t="s">
        <v>1393</v>
      </c>
      <c r="M448" t="s">
        <v>1394</v>
      </c>
      <c r="N448" t="s">
        <v>1395</v>
      </c>
      <c r="O448" t="s">
        <v>1396</v>
      </c>
      <c r="P448" t="s">
        <v>1397</v>
      </c>
      <c r="Q448" t="s">
        <v>1396</v>
      </c>
      <c r="R448" t="s">
        <v>1398</v>
      </c>
      <c r="S448" t="s">
        <v>1399</v>
      </c>
      <c r="T448" t="s">
        <v>1400</v>
      </c>
      <c r="U448" t="s">
        <v>1401</v>
      </c>
      <c r="V448" t="s">
        <v>1402</v>
      </c>
      <c r="W448" t="s">
        <v>1418</v>
      </c>
      <c r="X448">
        <v>28501604146015</v>
      </c>
      <c r="Y448">
        <v>2679</v>
      </c>
      <c r="Z448" t="s">
        <v>1404</v>
      </c>
      <c r="AA448" s="305" t="str">
        <f>IF(H448="CONSTRUCCION CIVIL                                          ","Ok",_xlfn.XLOOKUP(B448,'CSRT STAFF'!B:B,'CSRT STAFF'!G:G,_xlfn.XLOOKUP(B448,'CSRT RCO'!B:B,'CSRT RCO'!G:G,"Revisar",0),0))</f>
        <v>Ok</v>
      </c>
    </row>
    <row r="449" spans="1:27">
      <c r="A449" t="s">
        <v>1385</v>
      </c>
      <c r="B449" t="str">
        <f t="shared" si="6"/>
        <v>72377133</v>
      </c>
      <c r="C449">
        <v>72377133</v>
      </c>
      <c r="D449" t="s">
        <v>1748</v>
      </c>
      <c r="E449" t="s">
        <v>2357</v>
      </c>
      <c r="F449" t="s">
        <v>2358</v>
      </c>
      <c r="G449" s="299">
        <v>45819</v>
      </c>
      <c r="H449" t="s">
        <v>1389</v>
      </c>
      <c r="I449" t="s">
        <v>1390</v>
      </c>
      <c r="J449" t="s">
        <v>1391</v>
      </c>
      <c r="K449" t="s">
        <v>1442</v>
      </c>
      <c r="L449" t="s">
        <v>1393</v>
      </c>
      <c r="M449" t="s">
        <v>1394</v>
      </c>
      <c r="N449" t="s">
        <v>1395</v>
      </c>
      <c r="O449" t="s">
        <v>1396</v>
      </c>
      <c r="P449" t="s">
        <v>1397</v>
      </c>
      <c r="Q449" t="s">
        <v>1396</v>
      </c>
      <c r="R449" t="s">
        <v>1398</v>
      </c>
      <c r="S449" t="s">
        <v>1399</v>
      </c>
      <c r="T449" t="s">
        <v>1400</v>
      </c>
      <c r="U449" t="s">
        <v>1401</v>
      </c>
      <c r="V449" t="s">
        <v>1402</v>
      </c>
      <c r="W449" t="s">
        <v>1403</v>
      </c>
      <c r="X449">
        <v>1108320200602250</v>
      </c>
      <c r="Y449">
        <v>2619</v>
      </c>
      <c r="Z449" t="s">
        <v>1404</v>
      </c>
      <c r="AA449" s="305" t="str">
        <f>IF(H449="CONSTRUCCION CIVIL                                          ","Ok",_xlfn.XLOOKUP(B449,'CSRT STAFF'!B:B,'CSRT STAFF'!G:G,_xlfn.XLOOKUP(B449,'CSRT RCO'!B:B,'CSRT RCO'!G:G,"Revisar",0),0))</f>
        <v>Ok</v>
      </c>
    </row>
    <row r="450" spans="1:27">
      <c r="A450" t="s">
        <v>1385</v>
      </c>
      <c r="B450" t="str">
        <f t="shared" si="6"/>
        <v>70919188</v>
      </c>
      <c r="C450">
        <v>70919188</v>
      </c>
      <c r="D450" t="s">
        <v>1748</v>
      </c>
      <c r="E450" t="s">
        <v>2359</v>
      </c>
      <c r="F450" t="s">
        <v>2360</v>
      </c>
      <c r="G450" s="299">
        <v>46041</v>
      </c>
      <c r="H450" t="s">
        <v>1407</v>
      </c>
      <c r="I450" t="s">
        <v>1408</v>
      </c>
      <c r="J450" t="s">
        <v>1409</v>
      </c>
      <c r="K450" t="s">
        <v>2139</v>
      </c>
      <c r="L450" t="s">
        <v>1393</v>
      </c>
      <c r="M450" t="s">
        <v>1394</v>
      </c>
      <c r="N450" t="s">
        <v>1395</v>
      </c>
      <c r="O450" t="s">
        <v>1396</v>
      </c>
      <c r="P450" t="s">
        <v>1397</v>
      </c>
      <c r="Q450" t="s">
        <v>1396</v>
      </c>
      <c r="R450" t="s">
        <v>1398</v>
      </c>
      <c r="S450" t="s">
        <v>1399</v>
      </c>
      <c r="T450" t="s">
        <v>1411</v>
      </c>
      <c r="U450" t="s">
        <v>1401</v>
      </c>
      <c r="V450" t="s">
        <v>1412</v>
      </c>
      <c r="W450" t="s">
        <v>1403</v>
      </c>
      <c r="X450">
        <v>1105790231440000</v>
      </c>
      <c r="Y450">
        <v>4000</v>
      </c>
      <c r="Z450" t="s">
        <v>1404</v>
      </c>
      <c r="AA450" s="305">
        <f>IF(H450="CONSTRUCCION CIVIL                                          ","Ok",_xlfn.XLOOKUP(B450,'CSRT STAFF'!B:B,'CSRT STAFF'!G:G,_xlfn.XLOOKUP(B450,'CSRT RCO'!B:B,'CSRT RCO'!G:G,"Revisar",0),0))</f>
        <v>46041</v>
      </c>
    </row>
    <row r="451" spans="1:27">
      <c r="A451" t="s">
        <v>1385</v>
      </c>
      <c r="B451" t="str">
        <f t="shared" ref="B451:B514" si="7">IF(A451="L.E / DNI         ",TEXT(C451,"00000000"),TEXT(C451,"000000000"))</f>
        <v>46137298</v>
      </c>
      <c r="C451">
        <v>46137298</v>
      </c>
      <c r="D451" t="s">
        <v>1630</v>
      </c>
      <c r="E451" t="s">
        <v>2145</v>
      </c>
      <c r="F451" t="s">
        <v>2361</v>
      </c>
      <c r="G451" s="299">
        <v>44629</v>
      </c>
      <c r="H451" t="s">
        <v>1407</v>
      </c>
      <c r="I451" t="s">
        <v>1408</v>
      </c>
      <c r="J451" t="s">
        <v>1409</v>
      </c>
      <c r="K451" t="s">
        <v>1438</v>
      </c>
      <c r="L451" t="s">
        <v>1536</v>
      </c>
      <c r="M451" t="s">
        <v>1394</v>
      </c>
      <c r="N451" t="s">
        <v>1395</v>
      </c>
      <c r="O451" t="s">
        <v>1396</v>
      </c>
      <c r="P451" t="s">
        <v>1397</v>
      </c>
      <c r="Q451" t="s">
        <v>1396</v>
      </c>
      <c r="R451" t="s">
        <v>1398</v>
      </c>
      <c r="S451" t="s">
        <v>1399</v>
      </c>
      <c r="T451" t="s">
        <v>1411</v>
      </c>
      <c r="U451" t="s">
        <v>1401</v>
      </c>
      <c r="V451" t="s">
        <v>1412</v>
      </c>
      <c r="W451" t="s">
        <v>1403</v>
      </c>
      <c r="X451">
        <v>1.1057000236985999E+18</v>
      </c>
      <c r="Y451">
        <v>4000</v>
      </c>
      <c r="Z451" t="s">
        <v>1404</v>
      </c>
      <c r="AA451" s="305">
        <f>IF(H451="CONSTRUCCION CIVIL                                          ","Ok",_xlfn.XLOOKUP(B451,'CSRT STAFF'!B:B,'CSRT STAFF'!G:G,_xlfn.XLOOKUP(B451,'CSRT RCO'!B:B,'CSRT RCO'!G:G,"Revisar",0),0))</f>
        <v>44629</v>
      </c>
    </row>
    <row r="452" spans="1:27">
      <c r="A452" t="s">
        <v>1385</v>
      </c>
      <c r="B452" t="str">
        <f t="shared" si="7"/>
        <v>71075941</v>
      </c>
      <c r="C452">
        <v>71075941</v>
      </c>
      <c r="D452" t="s">
        <v>2362</v>
      </c>
      <c r="E452" t="s">
        <v>1541</v>
      </c>
      <c r="F452" t="s">
        <v>2363</v>
      </c>
      <c r="G452" s="299">
        <v>45946</v>
      </c>
      <c r="H452" t="s">
        <v>1407</v>
      </c>
      <c r="I452" t="s">
        <v>1408</v>
      </c>
      <c r="J452" t="s">
        <v>1409</v>
      </c>
      <c r="K452" t="s">
        <v>2364</v>
      </c>
      <c r="L452" t="s">
        <v>1536</v>
      </c>
      <c r="M452" t="s">
        <v>1394</v>
      </c>
      <c r="N452" t="s">
        <v>1395</v>
      </c>
      <c r="O452" t="s">
        <v>1396</v>
      </c>
      <c r="P452" t="s">
        <v>1397</v>
      </c>
      <c r="Q452" t="s">
        <v>1396</v>
      </c>
      <c r="R452" t="s">
        <v>1398</v>
      </c>
      <c r="S452" t="s">
        <v>1399</v>
      </c>
      <c r="T452" t="s">
        <v>1411</v>
      </c>
      <c r="U452" t="s">
        <v>1401</v>
      </c>
      <c r="V452" t="s">
        <v>1412</v>
      </c>
      <c r="W452" t="s">
        <v>1403</v>
      </c>
      <c r="X452">
        <v>1108140260712950</v>
      </c>
      <c r="Y452">
        <v>4000</v>
      </c>
      <c r="Z452" t="s">
        <v>1404</v>
      </c>
      <c r="AA452" s="305">
        <f>IF(H452="CONSTRUCCION CIVIL                                          ","Ok",_xlfn.XLOOKUP(B452,'CSRT STAFF'!B:B,'CSRT STAFF'!G:G,_xlfn.XLOOKUP(B452,'CSRT RCO'!B:B,'CSRT RCO'!G:G,"Revisar",0),0))</f>
        <v>45946</v>
      </c>
    </row>
    <row r="453" spans="1:27">
      <c r="A453" t="s">
        <v>1385</v>
      </c>
      <c r="B453" t="str">
        <f t="shared" si="7"/>
        <v>74076597</v>
      </c>
      <c r="C453">
        <v>74076597</v>
      </c>
      <c r="D453" t="s">
        <v>2365</v>
      </c>
      <c r="E453" t="s">
        <v>2366</v>
      </c>
      <c r="F453" t="s">
        <v>2367</v>
      </c>
      <c r="G453" s="299">
        <v>45691</v>
      </c>
      <c r="H453" t="s">
        <v>1407</v>
      </c>
      <c r="I453" t="s">
        <v>1408</v>
      </c>
      <c r="J453" t="s">
        <v>1409</v>
      </c>
      <c r="K453" t="s">
        <v>2368</v>
      </c>
      <c r="L453" t="s">
        <v>1439</v>
      </c>
      <c r="M453" t="s">
        <v>1394</v>
      </c>
      <c r="N453" t="s">
        <v>1395</v>
      </c>
      <c r="O453" t="s">
        <v>1396</v>
      </c>
      <c r="P453" t="s">
        <v>1397</v>
      </c>
      <c r="Q453" t="s">
        <v>1396</v>
      </c>
      <c r="R453" t="s">
        <v>1398</v>
      </c>
      <c r="S453" t="s">
        <v>1399</v>
      </c>
      <c r="T453" t="s">
        <v>1411</v>
      </c>
      <c r="U453" t="s">
        <v>1401</v>
      </c>
      <c r="V453" t="s">
        <v>1412</v>
      </c>
      <c r="W453" t="s">
        <v>1418</v>
      </c>
      <c r="X453">
        <v>19197154866026</v>
      </c>
      <c r="Y453">
        <v>6000</v>
      </c>
      <c r="Z453" t="s">
        <v>1404</v>
      </c>
      <c r="AA453" s="305">
        <f>IF(H453="CONSTRUCCION CIVIL                                          ","Ok",_xlfn.XLOOKUP(B453,'CSRT STAFF'!B:B,'CSRT STAFF'!G:G,_xlfn.XLOOKUP(B453,'CSRT RCO'!B:B,'CSRT RCO'!G:G,"Revisar",0),0))</f>
        <v>45691</v>
      </c>
    </row>
    <row r="454" spans="1:27">
      <c r="A454" t="s">
        <v>1385</v>
      </c>
      <c r="B454" t="str">
        <f t="shared" si="7"/>
        <v>43156036</v>
      </c>
      <c r="C454">
        <v>43156036</v>
      </c>
      <c r="D454" t="s">
        <v>2245</v>
      </c>
      <c r="E454" t="s">
        <v>2369</v>
      </c>
      <c r="F454" t="s">
        <v>2370</v>
      </c>
      <c r="G454" s="299">
        <v>45607</v>
      </c>
      <c r="H454" t="s">
        <v>1407</v>
      </c>
      <c r="I454" t="s">
        <v>1408</v>
      </c>
      <c r="J454" t="s">
        <v>1409</v>
      </c>
      <c r="K454" t="s">
        <v>1493</v>
      </c>
      <c r="L454" t="s">
        <v>1494</v>
      </c>
      <c r="M454" t="s">
        <v>1394</v>
      </c>
      <c r="N454" t="s">
        <v>1395</v>
      </c>
      <c r="O454" t="s">
        <v>1396</v>
      </c>
      <c r="P454" t="s">
        <v>1397</v>
      </c>
      <c r="Q454" t="s">
        <v>1396</v>
      </c>
      <c r="R454" t="s">
        <v>1398</v>
      </c>
      <c r="S454" t="s">
        <v>1399</v>
      </c>
      <c r="T454" t="s">
        <v>1411</v>
      </c>
      <c r="U454" t="s">
        <v>1401</v>
      </c>
      <c r="V454" t="s">
        <v>1412</v>
      </c>
      <c r="W454" t="s">
        <v>1418</v>
      </c>
      <c r="X454">
        <v>19426915963039</v>
      </c>
      <c r="Y454">
        <v>4500</v>
      </c>
      <c r="Z454" t="s">
        <v>1404</v>
      </c>
      <c r="AA454" s="305">
        <f>IF(H454="CONSTRUCCION CIVIL                                          ","Ok",_xlfn.XLOOKUP(B454,'CSRT STAFF'!B:B,'CSRT STAFF'!G:G,_xlfn.XLOOKUP(B454,'CSRT RCO'!B:B,'CSRT RCO'!G:G,"Revisar",0),0))</f>
        <v>45607</v>
      </c>
    </row>
    <row r="455" spans="1:27">
      <c r="A455" t="s">
        <v>1385</v>
      </c>
      <c r="B455" t="str">
        <f t="shared" si="7"/>
        <v>25001286</v>
      </c>
      <c r="C455">
        <v>25001286</v>
      </c>
      <c r="D455" t="s">
        <v>2245</v>
      </c>
      <c r="E455" t="s">
        <v>1581</v>
      </c>
      <c r="F455" t="s">
        <v>1446</v>
      </c>
      <c r="G455" s="299">
        <v>45619</v>
      </c>
      <c r="H455" t="s">
        <v>1389</v>
      </c>
      <c r="I455" t="s">
        <v>1390</v>
      </c>
      <c r="J455" t="s">
        <v>1391</v>
      </c>
      <c r="K455" t="s">
        <v>1447</v>
      </c>
      <c r="L455" t="s">
        <v>1393</v>
      </c>
      <c r="M455" t="s">
        <v>1394</v>
      </c>
      <c r="N455" t="s">
        <v>1395</v>
      </c>
      <c r="O455" t="s">
        <v>1396</v>
      </c>
      <c r="P455" t="s">
        <v>1397</v>
      </c>
      <c r="Q455" t="s">
        <v>1396</v>
      </c>
      <c r="R455" t="s">
        <v>1398</v>
      </c>
      <c r="S455" t="s">
        <v>1399</v>
      </c>
      <c r="T455" t="s">
        <v>1400</v>
      </c>
      <c r="U455" t="s">
        <v>1401</v>
      </c>
      <c r="V455" t="s">
        <v>1402</v>
      </c>
      <c r="W455" t="s">
        <v>1403</v>
      </c>
      <c r="X455">
        <v>1108140263783990</v>
      </c>
      <c r="Y455">
        <v>1849.5</v>
      </c>
      <c r="Z455" t="s">
        <v>1404</v>
      </c>
      <c r="AA455" s="305" t="str">
        <f>IF(H455="CONSTRUCCION CIVIL                                          ","Ok",_xlfn.XLOOKUP(B455,'CSRT STAFF'!B:B,'CSRT STAFF'!G:G,_xlfn.XLOOKUP(B455,'CSRT RCO'!B:B,'CSRT RCO'!G:G,"Revisar",0),0))</f>
        <v>Ok</v>
      </c>
    </row>
    <row r="456" spans="1:27">
      <c r="A456" t="s">
        <v>1385</v>
      </c>
      <c r="B456" t="str">
        <f t="shared" si="7"/>
        <v>76404083</v>
      </c>
      <c r="C456">
        <v>76404083</v>
      </c>
      <c r="D456" t="s">
        <v>2371</v>
      </c>
      <c r="E456" t="s">
        <v>2250</v>
      </c>
      <c r="F456" t="s">
        <v>2372</v>
      </c>
      <c r="G456" s="299">
        <v>45919</v>
      </c>
      <c r="H456" t="s">
        <v>1389</v>
      </c>
      <c r="I456" t="s">
        <v>1390</v>
      </c>
      <c r="J456" t="s">
        <v>1391</v>
      </c>
      <c r="K456" t="s">
        <v>1430</v>
      </c>
      <c r="L456" t="s">
        <v>1393</v>
      </c>
      <c r="M456" t="s">
        <v>1394</v>
      </c>
      <c r="N456" t="s">
        <v>1395</v>
      </c>
      <c r="O456" t="s">
        <v>1396</v>
      </c>
      <c r="P456" t="s">
        <v>1397</v>
      </c>
      <c r="Q456" t="s">
        <v>1396</v>
      </c>
      <c r="R456" t="s">
        <v>1398</v>
      </c>
      <c r="S456" t="s">
        <v>1399</v>
      </c>
      <c r="T456" t="s">
        <v>1400</v>
      </c>
      <c r="U456" t="s">
        <v>1401</v>
      </c>
      <c r="V456" t="s">
        <v>1402</v>
      </c>
      <c r="W456" t="s">
        <v>1403</v>
      </c>
      <c r="X456">
        <v>1108140281891810</v>
      </c>
      <c r="Y456">
        <v>1849.5</v>
      </c>
      <c r="Z456" t="s">
        <v>1404</v>
      </c>
      <c r="AA456" s="305" t="str">
        <f>IF(H456="CONSTRUCCION CIVIL                                          ","Ok",_xlfn.XLOOKUP(B456,'CSRT STAFF'!B:B,'CSRT STAFF'!G:G,_xlfn.XLOOKUP(B456,'CSRT RCO'!B:B,'CSRT RCO'!G:G,"Revisar",0),0))</f>
        <v>Ok</v>
      </c>
    </row>
    <row r="457" spans="1:27">
      <c r="A457" t="s">
        <v>1385</v>
      </c>
      <c r="B457" t="str">
        <f t="shared" si="7"/>
        <v>24006882</v>
      </c>
      <c r="C457">
        <v>24006882</v>
      </c>
      <c r="D457" t="s">
        <v>2371</v>
      </c>
      <c r="E457" t="s">
        <v>2373</v>
      </c>
      <c r="F457" t="s">
        <v>1822</v>
      </c>
      <c r="G457" s="299">
        <v>45616</v>
      </c>
      <c r="H457" t="s">
        <v>1389</v>
      </c>
      <c r="I457" t="s">
        <v>1390</v>
      </c>
      <c r="J457" t="s">
        <v>1391</v>
      </c>
      <c r="K457" t="s">
        <v>1442</v>
      </c>
      <c r="L457" t="s">
        <v>1393</v>
      </c>
      <c r="M457" t="s">
        <v>1394</v>
      </c>
      <c r="N457" t="s">
        <v>1395</v>
      </c>
      <c r="O457" t="s">
        <v>1396</v>
      </c>
      <c r="P457" t="s">
        <v>1397</v>
      </c>
      <c r="Q457" t="s">
        <v>1396</v>
      </c>
      <c r="R457" t="s">
        <v>1398</v>
      </c>
      <c r="S457" t="s">
        <v>1399</v>
      </c>
      <c r="T457" t="s">
        <v>1400</v>
      </c>
      <c r="U457" t="s">
        <v>1401</v>
      </c>
      <c r="V457" t="s">
        <v>1402</v>
      </c>
      <c r="W457" t="s">
        <v>1418</v>
      </c>
      <c r="X457">
        <v>19406387026040</v>
      </c>
      <c r="Y457">
        <v>1849.5</v>
      </c>
      <c r="Z457" t="s">
        <v>1404</v>
      </c>
      <c r="AA457" s="305" t="str">
        <f>IF(H457="CONSTRUCCION CIVIL                                          ","Ok",_xlfn.XLOOKUP(B457,'CSRT STAFF'!B:B,'CSRT STAFF'!G:G,_xlfn.XLOOKUP(B457,'CSRT RCO'!B:B,'CSRT RCO'!G:G,"Revisar",0),0))</f>
        <v>Ok</v>
      </c>
    </row>
    <row r="458" spans="1:27">
      <c r="A458" t="s">
        <v>1385</v>
      </c>
      <c r="B458" t="str">
        <f t="shared" si="7"/>
        <v>71080575</v>
      </c>
      <c r="C458">
        <v>71080575</v>
      </c>
      <c r="D458" t="s">
        <v>2371</v>
      </c>
      <c r="E458" t="s">
        <v>2374</v>
      </c>
      <c r="F458" t="s">
        <v>2375</v>
      </c>
      <c r="G458" s="299">
        <v>45726</v>
      </c>
      <c r="H458" t="s">
        <v>1389</v>
      </c>
      <c r="I458" t="s">
        <v>1390</v>
      </c>
      <c r="J458" t="s">
        <v>1391</v>
      </c>
      <c r="K458" t="s">
        <v>1447</v>
      </c>
      <c r="L458" t="s">
        <v>1393</v>
      </c>
      <c r="M458" t="s">
        <v>1394</v>
      </c>
      <c r="N458" t="s">
        <v>1395</v>
      </c>
      <c r="O458" t="s">
        <v>1396</v>
      </c>
      <c r="P458" t="s">
        <v>1397</v>
      </c>
      <c r="Q458" t="s">
        <v>1396</v>
      </c>
      <c r="R458" t="s">
        <v>1398</v>
      </c>
      <c r="S458" t="s">
        <v>1399</v>
      </c>
      <c r="T458" t="s">
        <v>1400</v>
      </c>
      <c r="U458" t="s">
        <v>1401</v>
      </c>
      <c r="V458" t="s">
        <v>1402</v>
      </c>
      <c r="W458" t="s">
        <v>1403</v>
      </c>
      <c r="X458">
        <v>1108140272122270</v>
      </c>
      <c r="Y458">
        <v>1849.5</v>
      </c>
      <c r="Z458" t="s">
        <v>1404</v>
      </c>
      <c r="AA458" s="305" t="str">
        <f>IF(H458="CONSTRUCCION CIVIL                                          ","Ok",_xlfn.XLOOKUP(B458,'CSRT STAFF'!B:B,'CSRT STAFF'!G:G,_xlfn.XLOOKUP(B458,'CSRT RCO'!B:B,'CSRT RCO'!G:G,"Revisar",0),0))</f>
        <v>Ok</v>
      </c>
    </row>
    <row r="459" spans="1:27">
      <c r="A459" t="s">
        <v>1385</v>
      </c>
      <c r="B459" t="str">
        <f t="shared" si="7"/>
        <v>43824815</v>
      </c>
      <c r="C459">
        <v>43824815</v>
      </c>
      <c r="D459" t="s">
        <v>1579</v>
      </c>
      <c r="E459" t="s">
        <v>1420</v>
      </c>
      <c r="F459" t="s">
        <v>2376</v>
      </c>
      <c r="G459" s="299">
        <v>46042</v>
      </c>
      <c r="H459" t="s">
        <v>1389</v>
      </c>
      <c r="I459" t="s">
        <v>1390</v>
      </c>
      <c r="J459" t="s">
        <v>1391</v>
      </c>
      <c r="K459" t="s">
        <v>1447</v>
      </c>
      <c r="L459" t="s">
        <v>1393</v>
      </c>
      <c r="M459" t="s">
        <v>1394</v>
      </c>
      <c r="N459" t="s">
        <v>1395</v>
      </c>
      <c r="O459" t="s">
        <v>1396</v>
      </c>
      <c r="P459" t="s">
        <v>1397</v>
      </c>
      <c r="Q459" t="s">
        <v>1396</v>
      </c>
      <c r="R459" t="s">
        <v>1398</v>
      </c>
      <c r="S459" t="s">
        <v>1399</v>
      </c>
      <c r="T459" t="s">
        <v>1400</v>
      </c>
      <c r="U459" t="s">
        <v>1401</v>
      </c>
      <c r="V459" t="s">
        <v>1402</v>
      </c>
      <c r="W459" t="s">
        <v>1418</v>
      </c>
      <c r="X459">
        <v>28578359385058</v>
      </c>
      <c r="Y459">
        <v>1884</v>
      </c>
      <c r="Z459" t="s">
        <v>1404</v>
      </c>
      <c r="AA459" s="305" t="str">
        <f>IF(H459="CONSTRUCCION CIVIL                                          ","Ok",_xlfn.XLOOKUP(B459,'CSRT STAFF'!B:B,'CSRT STAFF'!G:G,_xlfn.XLOOKUP(B459,'CSRT RCO'!B:B,'CSRT RCO'!G:G,"Revisar",0),0))</f>
        <v>Ok</v>
      </c>
    </row>
    <row r="460" spans="1:27">
      <c r="A460" t="s">
        <v>1385</v>
      </c>
      <c r="B460" t="str">
        <f t="shared" si="7"/>
        <v>40566234</v>
      </c>
      <c r="C460">
        <v>40566234</v>
      </c>
      <c r="D460" t="s">
        <v>1579</v>
      </c>
      <c r="E460" t="s">
        <v>2377</v>
      </c>
      <c r="F460" t="s">
        <v>2378</v>
      </c>
      <c r="G460" s="299">
        <v>45909</v>
      </c>
      <c r="H460" t="s">
        <v>1389</v>
      </c>
      <c r="I460" t="s">
        <v>1390</v>
      </c>
      <c r="J460" t="s">
        <v>1391</v>
      </c>
      <c r="K460" t="s">
        <v>1430</v>
      </c>
      <c r="L460" t="s">
        <v>1393</v>
      </c>
      <c r="M460" t="s">
        <v>1394</v>
      </c>
      <c r="N460" t="s">
        <v>1395</v>
      </c>
      <c r="O460" t="s">
        <v>1396</v>
      </c>
      <c r="P460" t="s">
        <v>1397</v>
      </c>
      <c r="Q460" t="s">
        <v>1396</v>
      </c>
      <c r="R460" t="s">
        <v>1398</v>
      </c>
      <c r="S460" t="s">
        <v>1399</v>
      </c>
      <c r="T460" t="s">
        <v>1400</v>
      </c>
      <c r="U460" t="s">
        <v>1401</v>
      </c>
      <c r="V460" t="s">
        <v>1402</v>
      </c>
      <c r="W460" t="s">
        <v>1403</v>
      </c>
      <c r="X460">
        <v>1108140281410430</v>
      </c>
      <c r="Y460">
        <v>2055</v>
      </c>
      <c r="Z460" t="s">
        <v>1404</v>
      </c>
      <c r="AA460" s="305" t="str">
        <f>IF(H460="CONSTRUCCION CIVIL                                          ","Ok",_xlfn.XLOOKUP(B460,'CSRT STAFF'!B:B,'CSRT STAFF'!G:G,_xlfn.XLOOKUP(B460,'CSRT RCO'!B:B,'CSRT RCO'!G:G,"Revisar",0),0))</f>
        <v>Ok</v>
      </c>
    </row>
    <row r="461" spans="1:27">
      <c r="A461" t="s">
        <v>1385</v>
      </c>
      <c r="B461" t="str">
        <f t="shared" si="7"/>
        <v>73445337</v>
      </c>
      <c r="C461">
        <v>73445337</v>
      </c>
      <c r="D461" t="s">
        <v>2052</v>
      </c>
      <c r="E461" t="s">
        <v>1740</v>
      </c>
      <c r="F461" t="s">
        <v>2379</v>
      </c>
      <c r="G461" s="299">
        <v>45684</v>
      </c>
      <c r="H461" t="s">
        <v>1407</v>
      </c>
      <c r="I461" t="s">
        <v>1408</v>
      </c>
      <c r="J461" t="s">
        <v>1409</v>
      </c>
      <c r="K461" t="s">
        <v>1483</v>
      </c>
      <c r="L461" t="s">
        <v>1536</v>
      </c>
      <c r="M461" t="s">
        <v>1394</v>
      </c>
      <c r="N461" t="s">
        <v>1395</v>
      </c>
      <c r="O461" t="s">
        <v>1396</v>
      </c>
      <c r="P461" t="s">
        <v>1397</v>
      </c>
      <c r="Q461" t="s">
        <v>1396</v>
      </c>
      <c r="R461" t="s">
        <v>1398</v>
      </c>
      <c r="S461" t="s">
        <v>1399</v>
      </c>
      <c r="T461" t="s">
        <v>1411</v>
      </c>
      <c r="U461" t="s">
        <v>1401</v>
      </c>
      <c r="V461" t="s">
        <v>1412</v>
      </c>
      <c r="W461" t="s">
        <v>1418</v>
      </c>
      <c r="X461">
        <v>43599861434052</v>
      </c>
      <c r="Y461">
        <v>4000</v>
      </c>
      <c r="Z461" t="s">
        <v>1404</v>
      </c>
      <c r="AA461" s="305">
        <f>IF(H461="CONSTRUCCION CIVIL                                          ","Ok",_xlfn.XLOOKUP(B461,'CSRT STAFF'!B:B,'CSRT STAFF'!G:G,_xlfn.XLOOKUP(B461,'CSRT RCO'!B:B,'CSRT RCO'!G:G,"Revisar",0),0))</f>
        <v>45684</v>
      </c>
    </row>
    <row r="462" spans="1:27">
      <c r="A462" t="s">
        <v>1385</v>
      </c>
      <c r="B462" t="str">
        <f t="shared" si="7"/>
        <v>46022112</v>
      </c>
      <c r="C462">
        <v>46022112</v>
      </c>
      <c r="D462" t="s">
        <v>2380</v>
      </c>
      <c r="E462" t="s">
        <v>2353</v>
      </c>
      <c r="F462" t="s">
        <v>2381</v>
      </c>
      <c r="G462" s="299">
        <v>45689</v>
      </c>
      <c r="H462" t="s">
        <v>1389</v>
      </c>
      <c r="I462" t="s">
        <v>1390</v>
      </c>
      <c r="J462" t="s">
        <v>1391</v>
      </c>
      <c r="K462" t="s">
        <v>1392</v>
      </c>
      <c r="L462" t="s">
        <v>1393</v>
      </c>
      <c r="M462" t="s">
        <v>1394</v>
      </c>
      <c r="N462" t="s">
        <v>1395</v>
      </c>
      <c r="O462" t="s">
        <v>1396</v>
      </c>
      <c r="P462" t="s">
        <v>1397</v>
      </c>
      <c r="Q462" t="s">
        <v>1396</v>
      </c>
      <c r="R462" t="s">
        <v>1398</v>
      </c>
      <c r="S462" t="s">
        <v>1399</v>
      </c>
      <c r="T462" t="s">
        <v>1400</v>
      </c>
      <c r="U462" t="s">
        <v>1401</v>
      </c>
      <c r="V462" t="s">
        <v>1402</v>
      </c>
      <c r="W462" t="s">
        <v>1403</v>
      </c>
      <c r="X462">
        <v>1108140238253260</v>
      </c>
      <c r="Y462">
        <v>2619</v>
      </c>
      <c r="Z462" t="s">
        <v>1404</v>
      </c>
      <c r="AA462" s="305" t="str">
        <f>IF(H462="CONSTRUCCION CIVIL                                          ","Ok",_xlfn.XLOOKUP(B462,'CSRT STAFF'!B:B,'CSRT STAFF'!G:G,_xlfn.XLOOKUP(B462,'CSRT RCO'!B:B,'CSRT RCO'!G:G,"Revisar",0),0))</f>
        <v>Ok</v>
      </c>
    </row>
    <row r="463" spans="1:27">
      <c r="A463" t="s">
        <v>1385</v>
      </c>
      <c r="B463" t="str">
        <f t="shared" si="7"/>
        <v>76049571</v>
      </c>
      <c r="C463">
        <v>76049571</v>
      </c>
      <c r="D463" t="s">
        <v>2382</v>
      </c>
      <c r="E463" t="s">
        <v>2383</v>
      </c>
      <c r="F463" t="s">
        <v>2384</v>
      </c>
      <c r="G463" s="299">
        <v>45761</v>
      </c>
      <c r="H463" t="s">
        <v>1389</v>
      </c>
      <c r="I463" t="s">
        <v>1390</v>
      </c>
      <c r="J463" t="s">
        <v>1391</v>
      </c>
      <c r="K463" t="s">
        <v>1447</v>
      </c>
      <c r="L463" t="s">
        <v>1393</v>
      </c>
      <c r="M463" t="s">
        <v>1394</v>
      </c>
      <c r="N463" t="s">
        <v>1395</v>
      </c>
      <c r="O463" t="s">
        <v>1396</v>
      </c>
      <c r="P463" t="s">
        <v>1397</v>
      </c>
      <c r="Q463" t="s">
        <v>1396</v>
      </c>
      <c r="R463" t="s">
        <v>1398</v>
      </c>
      <c r="S463" t="s">
        <v>1399</v>
      </c>
      <c r="T463" t="s">
        <v>1400</v>
      </c>
      <c r="U463" t="s">
        <v>1401</v>
      </c>
      <c r="V463" t="s">
        <v>1402</v>
      </c>
      <c r="W463" t="s">
        <v>1403</v>
      </c>
      <c r="X463">
        <v>1100830200325130</v>
      </c>
      <c r="Y463">
        <v>1849.5</v>
      </c>
      <c r="Z463" t="s">
        <v>1404</v>
      </c>
      <c r="AA463" s="305" t="str">
        <f>IF(H463="CONSTRUCCION CIVIL                                          ","Ok",_xlfn.XLOOKUP(B463,'CSRT STAFF'!B:B,'CSRT STAFF'!G:G,_xlfn.XLOOKUP(B463,'CSRT RCO'!B:B,'CSRT RCO'!G:G,"Revisar",0),0))</f>
        <v>Ok</v>
      </c>
    </row>
    <row r="464" spans="1:27">
      <c r="A464" t="s">
        <v>1385</v>
      </c>
      <c r="B464" t="str">
        <f t="shared" si="7"/>
        <v>45871811</v>
      </c>
      <c r="C464">
        <v>45871811</v>
      </c>
      <c r="D464" t="s">
        <v>2385</v>
      </c>
      <c r="E464" t="s">
        <v>1548</v>
      </c>
      <c r="F464" t="s">
        <v>2386</v>
      </c>
      <c r="G464" s="299">
        <v>45614</v>
      </c>
      <c r="H464" t="s">
        <v>1389</v>
      </c>
      <c r="I464" t="s">
        <v>1390</v>
      </c>
      <c r="J464" t="s">
        <v>1391</v>
      </c>
      <c r="K464" t="s">
        <v>1442</v>
      </c>
      <c r="L464" t="s">
        <v>1393</v>
      </c>
      <c r="M464" t="s">
        <v>1394</v>
      </c>
      <c r="N464" t="s">
        <v>1395</v>
      </c>
      <c r="O464" t="s">
        <v>1396</v>
      </c>
      <c r="P464" t="s">
        <v>1397</v>
      </c>
      <c r="Q464" t="s">
        <v>1396</v>
      </c>
      <c r="R464" t="s">
        <v>1398</v>
      </c>
      <c r="S464" t="s">
        <v>1399</v>
      </c>
      <c r="T464" t="s">
        <v>1400</v>
      </c>
      <c r="U464" t="s">
        <v>1401</v>
      </c>
      <c r="V464" t="s">
        <v>1402</v>
      </c>
      <c r="W464" t="s">
        <v>1418</v>
      </c>
      <c r="X464">
        <v>19133887754052</v>
      </c>
      <c r="Y464">
        <v>2619</v>
      </c>
      <c r="Z464" t="s">
        <v>1404</v>
      </c>
      <c r="AA464" s="305" t="str">
        <f>IF(H464="CONSTRUCCION CIVIL                                          ","Ok",_xlfn.XLOOKUP(B464,'CSRT STAFF'!B:B,'CSRT STAFF'!G:G,_xlfn.XLOOKUP(B464,'CSRT RCO'!B:B,'CSRT RCO'!G:G,"Revisar",0),0))</f>
        <v>Ok</v>
      </c>
    </row>
    <row r="465" spans="1:27">
      <c r="A465" t="s">
        <v>1385</v>
      </c>
      <c r="B465" t="str">
        <f t="shared" si="7"/>
        <v>46302665</v>
      </c>
      <c r="C465">
        <v>46302665</v>
      </c>
      <c r="D465" t="s">
        <v>2385</v>
      </c>
      <c r="E465" t="s">
        <v>2387</v>
      </c>
      <c r="F465" t="s">
        <v>2388</v>
      </c>
      <c r="G465" s="299">
        <v>45908</v>
      </c>
      <c r="H465" t="s">
        <v>1389</v>
      </c>
      <c r="I465" t="s">
        <v>1390</v>
      </c>
      <c r="J465" t="s">
        <v>1391</v>
      </c>
      <c r="K465" t="s">
        <v>1426</v>
      </c>
      <c r="L465" t="s">
        <v>1393</v>
      </c>
      <c r="M465" t="s">
        <v>1394</v>
      </c>
      <c r="N465" t="s">
        <v>1395</v>
      </c>
      <c r="O465" t="s">
        <v>1396</v>
      </c>
      <c r="P465" t="s">
        <v>1397</v>
      </c>
      <c r="Q465" t="s">
        <v>1396</v>
      </c>
      <c r="R465" t="s">
        <v>1398</v>
      </c>
      <c r="S465" t="s">
        <v>1399</v>
      </c>
      <c r="T465" t="s">
        <v>1400</v>
      </c>
      <c r="U465" t="s">
        <v>1401</v>
      </c>
      <c r="V465" t="s">
        <v>1402</v>
      </c>
      <c r="W465" t="s">
        <v>1403</v>
      </c>
      <c r="X465">
        <v>1105790218303030</v>
      </c>
      <c r="Y465">
        <v>2055</v>
      </c>
      <c r="Z465" t="s">
        <v>1404</v>
      </c>
      <c r="AA465" s="305" t="str">
        <f>IF(H465="CONSTRUCCION CIVIL                                          ","Ok",_xlfn.XLOOKUP(B465,'CSRT STAFF'!B:B,'CSRT STAFF'!G:G,_xlfn.XLOOKUP(B465,'CSRT RCO'!B:B,'CSRT RCO'!G:G,"Revisar",0),0))</f>
        <v>Ok</v>
      </c>
    </row>
    <row r="466" spans="1:27">
      <c r="A466" t="s">
        <v>1385</v>
      </c>
      <c r="B466" t="str">
        <f t="shared" si="7"/>
        <v>09650690</v>
      </c>
      <c r="C466">
        <v>9650690</v>
      </c>
      <c r="D466" t="s">
        <v>2389</v>
      </c>
      <c r="E466" t="s">
        <v>2390</v>
      </c>
      <c r="F466" t="s">
        <v>1762</v>
      </c>
      <c r="G466" s="299">
        <v>46029</v>
      </c>
      <c r="H466" t="s">
        <v>1389</v>
      </c>
      <c r="I466" t="s">
        <v>1390</v>
      </c>
      <c r="J466" t="s">
        <v>1391</v>
      </c>
      <c r="K466" t="s">
        <v>1417</v>
      </c>
      <c r="L466" t="s">
        <v>1393</v>
      </c>
      <c r="M466" t="s">
        <v>1394</v>
      </c>
      <c r="N466" t="s">
        <v>1395</v>
      </c>
      <c r="O466" t="s">
        <v>1396</v>
      </c>
      <c r="P466" t="s">
        <v>1397</v>
      </c>
      <c r="Q466" t="s">
        <v>1396</v>
      </c>
      <c r="R466" t="s">
        <v>1398</v>
      </c>
      <c r="S466" t="s">
        <v>1399</v>
      </c>
      <c r="T466" t="s">
        <v>1400</v>
      </c>
      <c r="U466" t="s">
        <v>1401</v>
      </c>
      <c r="V466" t="s">
        <v>1402</v>
      </c>
      <c r="W466" t="s">
        <v>1418</v>
      </c>
      <c r="X466">
        <v>19177347221004</v>
      </c>
      <c r="Y466">
        <v>2619</v>
      </c>
      <c r="Z466" t="s">
        <v>1404</v>
      </c>
      <c r="AA466" s="305" t="str">
        <f>IF(H466="CONSTRUCCION CIVIL                                          ","Ok",_xlfn.XLOOKUP(B466,'CSRT STAFF'!B:B,'CSRT STAFF'!G:G,_xlfn.XLOOKUP(B466,'CSRT RCO'!B:B,'CSRT RCO'!G:G,"Revisar",0),0))</f>
        <v>Ok</v>
      </c>
    </row>
    <row r="467" spans="1:27">
      <c r="A467" t="s">
        <v>1385</v>
      </c>
      <c r="B467" t="str">
        <f t="shared" si="7"/>
        <v>73853459</v>
      </c>
      <c r="C467">
        <v>73853459</v>
      </c>
      <c r="D467" t="s">
        <v>1420</v>
      </c>
      <c r="E467" t="s">
        <v>1501</v>
      </c>
      <c r="F467" t="s">
        <v>2339</v>
      </c>
      <c r="G467" s="299">
        <v>45951</v>
      </c>
      <c r="H467" t="s">
        <v>1389</v>
      </c>
      <c r="I467" t="s">
        <v>1390</v>
      </c>
      <c r="J467" t="s">
        <v>1391</v>
      </c>
      <c r="K467" t="s">
        <v>1634</v>
      </c>
      <c r="L467" t="s">
        <v>1393</v>
      </c>
      <c r="M467" t="s">
        <v>1394</v>
      </c>
      <c r="N467" t="s">
        <v>1395</v>
      </c>
      <c r="O467" t="s">
        <v>1396</v>
      </c>
      <c r="P467" t="s">
        <v>1397</v>
      </c>
      <c r="Q467" t="s">
        <v>1396</v>
      </c>
      <c r="R467" t="s">
        <v>1398</v>
      </c>
      <c r="S467" t="s">
        <v>1399</v>
      </c>
      <c r="T467" t="s">
        <v>1400</v>
      </c>
      <c r="U467" t="s">
        <v>1401</v>
      </c>
      <c r="V467" t="s">
        <v>1402</v>
      </c>
      <c r="W467" t="s">
        <v>1403</v>
      </c>
      <c r="X467">
        <v>1108140283330250</v>
      </c>
      <c r="Y467">
        <v>2619</v>
      </c>
      <c r="Z467" t="s">
        <v>1404</v>
      </c>
      <c r="AA467" s="305" t="str">
        <f>IF(H467="CONSTRUCCION CIVIL                                          ","Ok",_xlfn.XLOOKUP(B467,'CSRT STAFF'!B:B,'CSRT STAFF'!G:G,_xlfn.XLOOKUP(B467,'CSRT RCO'!B:B,'CSRT RCO'!G:G,"Revisar",0),0))</f>
        <v>Ok</v>
      </c>
    </row>
    <row r="468" spans="1:27">
      <c r="A468" t="s">
        <v>1385</v>
      </c>
      <c r="B468" t="str">
        <f t="shared" si="7"/>
        <v>76080383</v>
      </c>
      <c r="C468">
        <v>76080383</v>
      </c>
      <c r="D468" t="s">
        <v>1420</v>
      </c>
      <c r="E468" t="s">
        <v>2391</v>
      </c>
      <c r="F468" t="s">
        <v>2392</v>
      </c>
      <c r="G468" s="299">
        <v>45918</v>
      </c>
      <c r="H468" t="s">
        <v>1389</v>
      </c>
      <c r="I468" t="s">
        <v>1390</v>
      </c>
      <c r="J468" t="s">
        <v>1391</v>
      </c>
      <c r="K468" t="s">
        <v>1447</v>
      </c>
      <c r="L468" t="s">
        <v>1393</v>
      </c>
      <c r="M468" t="s">
        <v>1394</v>
      </c>
      <c r="N468" t="s">
        <v>1395</v>
      </c>
      <c r="O468" t="s">
        <v>1396</v>
      </c>
      <c r="P468" t="s">
        <v>1397</v>
      </c>
      <c r="Q468" t="s">
        <v>1396</v>
      </c>
      <c r="R468" t="s">
        <v>1398</v>
      </c>
      <c r="S468" t="s">
        <v>1399</v>
      </c>
      <c r="T468" t="s">
        <v>1400</v>
      </c>
      <c r="U468" t="s">
        <v>1401</v>
      </c>
      <c r="V468" t="s">
        <v>1402</v>
      </c>
      <c r="W468" t="s">
        <v>1403</v>
      </c>
      <c r="X468">
        <v>1108140281770110</v>
      </c>
      <c r="Y468">
        <v>1849.5</v>
      </c>
      <c r="Z468" t="s">
        <v>1404</v>
      </c>
      <c r="AA468" s="305" t="str">
        <f>IF(H468="CONSTRUCCION CIVIL                                          ","Ok",_xlfn.XLOOKUP(B468,'CSRT STAFF'!B:B,'CSRT STAFF'!G:G,_xlfn.XLOOKUP(B468,'CSRT RCO'!B:B,'CSRT RCO'!G:G,"Revisar",0),0))</f>
        <v>Ok</v>
      </c>
    </row>
    <row r="469" spans="1:27">
      <c r="A469" t="s">
        <v>1385</v>
      </c>
      <c r="B469" t="str">
        <f t="shared" si="7"/>
        <v>45125001</v>
      </c>
      <c r="C469">
        <v>45125001</v>
      </c>
      <c r="D469" t="s">
        <v>1420</v>
      </c>
      <c r="E469" t="s">
        <v>1581</v>
      </c>
      <c r="F469" t="s">
        <v>1830</v>
      </c>
      <c r="G469" s="299">
        <v>46048</v>
      </c>
      <c r="H469" t="s">
        <v>1389</v>
      </c>
      <c r="I469" t="s">
        <v>1390</v>
      </c>
      <c r="J469" t="s">
        <v>1391</v>
      </c>
      <c r="K469" t="s">
        <v>1447</v>
      </c>
      <c r="L469" t="s">
        <v>1393</v>
      </c>
      <c r="M469" t="s">
        <v>1394</v>
      </c>
      <c r="N469" t="s">
        <v>1395</v>
      </c>
      <c r="O469" t="s">
        <v>1396</v>
      </c>
      <c r="P469" t="s">
        <v>1397</v>
      </c>
      <c r="Q469" t="s">
        <v>1396</v>
      </c>
      <c r="R469" t="s">
        <v>1398</v>
      </c>
      <c r="S469" t="s">
        <v>1399</v>
      </c>
      <c r="T469" t="s">
        <v>1400</v>
      </c>
      <c r="U469" t="s">
        <v>1401</v>
      </c>
      <c r="V469" t="s">
        <v>1402</v>
      </c>
      <c r="W469" t="s">
        <v>1403</v>
      </c>
      <c r="X469">
        <v>1108140289273780</v>
      </c>
      <c r="Y469">
        <v>1884</v>
      </c>
      <c r="Z469" t="s">
        <v>1404</v>
      </c>
      <c r="AA469" s="305" t="str">
        <f>IF(H469="CONSTRUCCION CIVIL                                          ","Ok",_xlfn.XLOOKUP(B469,'CSRT STAFF'!B:B,'CSRT STAFF'!G:G,_xlfn.XLOOKUP(B469,'CSRT RCO'!B:B,'CSRT RCO'!G:G,"Revisar",0),0))</f>
        <v>Ok</v>
      </c>
    </row>
    <row r="470" spans="1:27">
      <c r="A470" t="s">
        <v>1385</v>
      </c>
      <c r="B470" t="str">
        <f t="shared" si="7"/>
        <v>60925387</v>
      </c>
      <c r="C470">
        <v>60925387</v>
      </c>
      <c r="D470" t="s">
        <v>1420</v>
      </c>
      <c r="E470" t="s">
        <v>2393</v>
      </c>
      <c r="F470" t="s">
        <v>2394</v>
      </c>
      <c r="G470" s="299">
        <v>46042</v>
      </c>
      <c r="H470" t="s">
        <v>1389</v>
      </c>
      <c r="I470" t="s">
        <v>1390</v>
      </c>
      <c r="J470" t="s">
        <v>1391</v>
      </c>
      <c r="K470" t="s">
        <v>1447</v>
      </c>
      <c r="L470" t="s">
        <v>1393</v>
      </c>
      <c r="M470" t="s">
        <v>1394</v>
      </c>
      <c r="N470" t="s">
        <v>1395</v>
      </c>
      <c r="O470" t="s">
        <v>1396</v>
      </c>
      <c r="P470" t="s">
        <v>1397</v>
      </c>
      <c r="Q470" t="s">
        <v>1396</v>
      </c>
      <c r="R470" t="s">
        <v>1398</v>
      </c>
      <c r="S470" t="s">
        <v>1399</v>
      </c>
      <c r="T470" t="s">
        <v>1400</v>
      </c>
      <c r="U470" t="s">
        <v>1401</v>
      </c>
      <c r="V470" t="s">
        <v>1402</v>
      </c>
      <c r="W470" t="s">
        <v>1403</v>
      </c>
      <c r="X470">
        <v>1108140289005890</v>
      </c>
      <c r="Y470">
        <v>1884</v>
      </c>
      <c r="Z470" t="s">
        <v>1404</v>
      </c>
      <c r="AA470" s="305" t="str">
        <f>IF(H470="CONSTRUCCION CIVIL                                          ","Ok",_xlfn.XLOOKUP(B470,'CSRT STAFF'!B:B,'CSRT STAFF'!G:G,_xlfn.XLOOKUP(B470,'CSRT RCO'!B:B,'CSRT RCO'!G:G,"Revisar",0),0))</f>
        <v>Ok</v>
      </c>
    </row>
    <row r="471" spans="1:27">
      <c r="A471" t="s">
        <v>1385</v>
      </c>
      <c r="B471" t="str">
        <f t="shared" si="7"/>
        <v>73806296</v>
      </c>
      <c r="C471">
        <v>73806296</v>
      </c>
      <c r="D471" t="s">
        <v>1420</v>
      </c>
      <c r="E471" t="s">
        <v>2261</v>
      </c>
      <c r="F471" t="s">
        <v>1901</v>
      </c>
      <c r="G471" s="299">
        <v>45943</v>
      </c>
      <c r="H471" t="s">
        <v>1389</v>
      </c>
      <c r="I471" t="s">
        <v>1390</v>
      </c>
      <c r="J471" t="s">
        <v>1391</v>
      </c>
      <c r="K471" t="s">
        <v>2395</v>
      </c>
      <c r="L471" t="s">
        <v>1393</v>
      </c>
      <c r="M471" t="s">
        <v>1394</v>
      </c>
      <c r="N471" t="s">
        <v>1395</v>
      </c>
      <c r="O471" t="s">
        <v>1396</v>
      </c>
      <c r="P471" t="s">
        <v>1397</v>
      </c>
      <c r="Q471" t="s">
        <v>1396</v>
      </c>
      <c r="R471" t="s">
        <v>1398</v>
      </c>
      <c r="S471" t="s">
        <v>1399</v>
      </c>
      <c r="T471" t="s">
        <v>1400</v>
      </c>
      <c r="U471" t="s">
        <v>1401</v>
      </c>
      <c r="V471" t="s">
        <v>1402</v>
      </c>
      <c r="W471" t="s">
        <v>1403</v>
      </c>
      <c r="X471">
        <v>1102580200338960</v>
      </c>
      <c r="Y471">
        <v>2619</v>
      </c>
      <c r="Z471" t="s">
        <v>1404</v>
      </c>
      <c r="AA471" s="305" t="str">
        <f>IF(H471="CONSTRUCCION CIVIL                                          ","Ok",_xlfn.XLOOKUP(B471,'CSRT STAFF'!B:B,'CSRT STAFF'!G:G,_xlfn.XLOOKUP(B471,'CSRT RCO'!B:B,'CSRT RCO'!G:G,"Revisar",0),0))</f>
        <v>Ok</v>
      </c>
    </row>
    <row r="472" spans="1:27">
      <c r="A472" t="s">
        <v>1385</v>
      </c>
      <c r="B472" t="str">
        <f t="shared" si="7"/>
        <v>74855048</v>
      </c>
      <c r="C472">
        <v>74855048</v>
      </c>
      <c r="D472" t="s">
        <v>2396</v>
      </c>
      <c r="E472" t="s">
        <v>1495</v>
      </c>
      <c r="F472" t="s">
        <v>2397</v>
      </c>
      <c r="G472" s="299">
        <v>45960</v>
      </c>
      <c r="H472" t="s">
        <v>1389</v>
      </c>
      <c r="I472" t="s">
        <v>1390</v>
      </c>
      <c r="J472" t="s">
        <v>1391</v>
      </c>
      <c r="K472" t="s">
        <v>1447</v>
      </c>
      <c r="L472" t="s">
        <v>1393</v>
      </c>
      <c r="M472" t="s">
        <v>1394</v>
      </c>
      <c r="N472" t="s">
        <v>1395</v>
      </c>
      <c r="O472" t="s">
        <v>1396</v>
      </c>
      <c r="P472" t="s">
        <v>1397</v>
      </c>
      <c r="Q472" t="s">
        <v>1396</v>
      </c>
      <c r="R472" t="s">
        <v>1398</v>
      </c>
      <c r="S472" t="s">
        <v>1399</v>
      </c>
      <c r="T472" t="s">
        <v>1400</v>
      </c>
      <c r="U472" t="s">
        <v>1401</v>
      </c>
      <c r="V472" t="s">
        <v>1402</v>
      </c>
      <c r="W472" t="s">
        <v>1403</v>
      </c>
      <c r="X472">
        <v>1102010200760840</v>
      </c>
      <c r="Y472">
        <v>1849.5</v>
      </c>
      <c r="Z472" t="s">
        <v>1404</v>
      </c>
      <c r="AA472" s="305" t="str">
        <f>IF(H472="CONSTRUCCION CIVIL                                          ","Ok",_xlfn.XLOOKUP(B472,'CSRT STAFF'!B:B,'CSRT STAFF'!G:G,_xlfn.XLOOKUP(B472,'CSRT RCO'!B:B,'CSRT RCO'!G:G,"Revisar",0),0))</f>
        <v>Ok</v>
      </c>
    </row>
    <row r="473" spans="1:27">
      <c r="A473" t="s">
        <v>1385</v>
      </c>
      <c r="B473" t="str">
        <f t="shared" si="7"/>
        <v>71513855</v>
      </c>
      <c r="C473">
        <v>71513855</v>
      </c>
      <c r="D473" t="s">
        <v>2398</v>
      </c>
      <c r="E473" t="s">
        <v>2399</v>
      </c>
      <c r="F473" t="s">
        <v>2400</v>
      </c>
      <c r="G473" s="299">
        <v>45853</v>
      </c>
      <c r="H473" t="s">
        <v>1389</v>
      </c>
      <c r="I473" t="s">
        <v>1390</v>
      </c>
      <c r="J473" t="s">
        <v>1391</v>
      </c>
      <c r="K473" t="s">
        <v>1447</v>
      </c>
      <c r="L473" t="s">
        <v>1393</v>
      </c>
      <c r="M473" t="s">
        <v>1394</v>
      </c>
      <c r="N473" t="s">
        <v>1395</v>
      </c>
      <c r="O473" t="s">
        <v>1396</v>
      </c>
      <c r="P473" t="s">
        <v>1397</v>
      </c>
      <c r="Q473" t="s">
        <v>1396</v>
      </c>
      <c r="R473" t="s">
        <v>1398</v>
      </c>
      <c r="S473" t="s">
        <v>1399</v>
      </c>
      <c r="T473" t="s">
        <v>1400</v>
      </c>
      <c r="U473" t="s">
        <v>1401</v>
      </c>
      <c r="V473" t="s">
        <v>1402</v>
      </c>
      <c r="W473" t="s">
        <v>1403</v>
      </c>
      <c r="X473">
        <v>1108140278683050</v>
      </c>
      <c r="Y473">
        <v>1849.5</v>
      </c>
      <c r="Z473" t="s">
        <v>1404</v>
      </c>
      <c r="AA473" s="305" t="str">
        <f>IF(H473="CONSTRUCCION CIVIL                                          ","Ok",_xlfn.XLOOKUP(B473,'CSRT STAFF'!B:B,'CSRT STAFF'!G:G,_xlfn.XLOOKUP(B473,'CSRT RCO'!B:B,'CSRT RCO'!G:G,"Revisar",0),0))</f>
        <v>Ok</v>
      </c>
    </row>
    <row r="474" spans="1:27">
      <c r="A474" t="s">
        <v>1385</v>
      </c>
      <c r="B474" t="str">
        <f t="shared" si="7"/>
        <v>70359498</v>
      </c>
      <c r="C474">
        <v>70359498</v>
      </c>
      <c r="D474" t="s">
        <v>2398</v>
      </c>
      <c r="E474" t="s">
        <v>2233</v>
      </c>
      <c r="F474" t="s">
        <v>2401</v>
      </c>
      <c r="G474" s="299">
        <v>45937</v>
      </c>
      <c r="H474" t="s">
        <v>1389</v>
      </c>
      <c r="I474" t="s">
        <v>1390</v>
      </c>
      <c r="J474" t="s">
        <v>1391</v>
      </c>
      <c r="K474" t="s">
        <v>1447</v>
      </c>
      <c r="L474" t="s">
        <v>1393</v>
      </c>
      <c r="M474" t="s">
        <v>1394</v>
      </c>
      <c r="N474" t="s">
        <v>1395</v>
      </c>
      <c r="O474" t="s">
        <v>1396</v>
      </c>
      <c r="P474" t="s">
        <v>1397</v>
      </c>
      <c r="Q474" t="s">
        <v>1396</v>
      </c>
      <c r="R474" t="s">
        <v>1398</v>
      </c>
      <c r="S474" t="s">
        <v>1399</v>
      </c>
      <c r="T474" t="s">
        <v>1400</v>
      </c>
      <c r="U474" t="s">
        <v>1401</v>
      </c>
      <c r="V474" t="s">
        <v>1402</v>
      </c>
      <c r="W474" t="s">
        <v>1403</v>
      </c>
      <c r="X474">
        <v>1108140282853560</v>
      </c>
      <c r="Y474">
        <v>1849.5</v>
      </c>
      <c r="Z474" t="s">
        <v>1404</v>
      </c>
      <c r="AA474" s="305" t="str">
        <f>IF(H474="CONSTRUCCION CIVIL                                          ","Ok",_xlfn.XLOOKUP(B474,'CSRT STAFF'!B:B,'CSRT STAFF'!G:G,_xlfn.XLOOKUP(B474,'CSRT RCO'!B:B,'CSRT RCO'!G:G,"Revisar",0),0))</f>
        <v>Ok</v>
      </c>
    </row>
    <row r="475" spans="1:27">
      <c r="A475" t="s">
        <v>1385</v>
      </c>
      <c r="B475" t="str">
        <f t="shared" si="7"/>
        <v>25219055</v>
      </c>
      <c r="C475">
        <v>25219055</v>
      </c>
      <c r="D475" t="s">
        <v>2402</v>
      </c>
      <c r="E475" t="s">
        <v>2403</v>
      </c>
      <c r="F475" t="s">
        <v>2404</v>
      </c>
      <c r="G475" s="299">
        <v>45989</v>
      </c>
      <c r="H475" t="s">
        <v>1389</v>
      </c>
      <c r="I475" t="s">
        <v>1390</v>
      </c>
      <c r="J475" t="s">
        <v>1391</v>
      </c>
      <c r="K475" t="s">
        <v>1447</v>
      </c>
      <c r="L475" t="s">
        <v>1393</v>
      </c>
      <c r="M475" t="s">
        <v>1394</v>
      </c>
      <c r="N475" t="s">
        <v>1395</v>
      </c>
      <c r="O475" t="s">
        <v>1396</v>
      </c>
      <c r="P475" t="s">
        <v>1397</v>
      </c>
      <c r="Q475" t="s">
        <v>1396</v>
      </c>
      <c r="R475" t="s">
        <v>1398</v>
      </c>
      <c r="S475" t="s">
        <v>1399</v>
      </c>
      <c r="T475" t="s">
        <v>1400</v>
      </c>
      <c r="U475" t="s">
        <v>1401</v>
      </c>
      <c r="V475" t="s">
        <v>1402</v>
      </c>
      <c r="W475" t="s">
        <v>1418</v>
      </c>
      <c r="X475">
        <v>28590546755033</v>
      </c>
      <c r="Y475">
        <v>1849.5</v>
      </c>
      <c r="Z475" t="s">
        <v>1404</v>
      </c>
      <c r="AA475" s="305" t="str">
        <f>IF(H475="CONSTRUCCION CIVIL                                          ","Ok",_xlfn.XLOOKUP(B475,'CSRT STAFF'!B:B,'CSRT STAFF'!G:G,_xlfn.XLOOKUP(B475,'CSRT RCO'!B:B,'CSRT RCO'!G:G,"Revisar",0),0))</f>
        <v>Ok</v>
      </c>
    </row>
    <row r="476" spans="1:27">
      <c r="A476" t="s">
        <v>1385</v>
      </c>
      <c r="B476" t="str">
        <f t="shared" si="7"/>
        <v>47782744</v>
      </c>
      <c r="C476">
        <v>47782744</v>
      </c>
      <c r="D476" t="s">
        <v>2405</v>
      </c>
      <c r="E476" t="s">
        <v>1541</v>
      </c>
      <c r="F476" t="s">
        <v>2406</v>
      </c>
      <c r="G476" s="299">
        <v>45996</v>
      </c>
      <c r="H476" t="s">
        <v>1389</v>
      </c>
      <c r="I476" t="s">
        <v>1390</v>
      </c>
      <c r="J476" t="s">
        <v>1391</v>
      </c>
      <c r="K476" t="s">
        <v>1447</v>
      </c>
      <c r="L476" t="s">
        <v>1393</v>
      </c>
      <c r="M476" t="s">
        <v>1394</v>
      </c>
      <c r="N476" t="s">
        <v>1395</v>
      </c>
      <c r="O476" t="s">
        <v>1396</v>
      </c>
      <c r="P476" t="s">
        <v>1397</v>
      </c>
      <c r="Q476" t="s">
        <v>1396</v>
      </c>
      <c r="R476" t="s">
        <v>1398</v>
      </c>
      <c r="S476" t="s">
        <v>1399</v>
      </c>
      <c r="T476" t="s">
        <v>1400</v>
      </c>
      <c r="U476" t="s">
        <v>1401</v>
      </c>
      <c r="V476" t="s">
        <v>1402</v>
      </c>
      <c r="W476" t="s">
        <v>1403</v>
      </c>
      <c r="X476">
        <v>1102000202034960</v>
      </c>
      <c r="Y476">
        <v>1849.5</v>
      </c>
      <c r="Z476" t="s">
        <v>1404</v>
      </c>
      <c r="AA476" s="305" t="str">
        <f>IF(H476="CONSTRUCCION CIVIL                                          ","Ok",_xlfn.XLOOKUP(B476,'CSRT STAFF'!B:B,'CSRT STAFF'!G:G,_xlfn.XLOOKUP(B476,'CSRT RCO'!B:B,'CSRT RCO'!G:G,"Revisar",0),0))</f>
        <v>Ok</v>
      </c>
    </row>
    <row r="477" spans="1:27">
      <c r="A477" t="s">
        <v>1385</v>
      </c>
      <c r="B477" t="str">
        <f t="shared" si="7"/>
        <v>70393462</v>
      </c>
      <c r="C477">
        <v>70393462</v>
      </c>
      <c r="D477" t="s">
        <v>1584</v>
      </c>
      <c r="E477" t="s">
        <v>2407</v>
      </c>
      <c r="F477" t="s">
        <v>2408</v>
      </c>
      <c r="G477" s="299">
        <v>45925</v>
      </c>
      <c r="H477" t="s">
        <v>1407</v>
      </c>
      <c r="I477" t="s">
        <v>1408</v>
      </c>
      <c r="J477" t="s">
        <v>1409</v>
      </c>
      <c r="K477" t="s">
        <v>1793</v>
      </c>
      <c r="L477" t="s">
        <v>1536</v>
      </c>
      <c r="M477" t="s">
        <v>1394</v>
      </c>
      <c r="N477" t="s">
        <v>1395</v>
      </c>
      <c r="O477" t="s">
        <v>1396</v>
      </c>
      <c r="P477" t="s">
        <v>1397</v>
      </c>
      <c r="Q477" t="s">
        <v>1396</v>
      </c>
      <c r="R477" t="s">
        <v>1398</v>
      </c>
      <c r="S477" t="s">
        <v>1399</v>
      </c>
      <c r="T477" t="s">
        <v>1411</v>
      </c>
      <c r="U477" t="s">
        <v>1401</v>
      </c>
      <c r="V477" t="s">
        <v>1412</v>
      </c>
      <c r="W477" t="s">
        <v>1418</v>
      </c>
      <c r="X477">
        <v>28599717118026</v>
      </c>
      <c r="Y477">
        <v>2000</v>
      </c>
      <c r="Z477" t="s">
        <v>1404</v>
      </c>
      <c r="AA477" s="305">
        <f>IF(H477="CONSTRUCCION CIVIL                                          ","Ok",_xlfn.XLOOKUP(B477,'CSRT STAFF'!B:B,'CSRT STAFF'!G:G,_xlfn.XLOOKUP(B477,'CSRT RCO'!B:B,'CSRT RCO'!G:G,"Revisar",0),0))</f>
        <v>45925</v>
      </c>
    </row>
    <row r="478" spans="1:27">
      <c r="A478" t="s">
        <v>1385</v>
      </c>
      <c r="B478" t="str">
        <f t="shared" si="7"/>
        <v>24486713</v>
      </c>
      <c r="C478">
        <v>24486713</v>
      </c>
      <c r="D478" t="s">
        <v>2409</v>
      </c>
      <c r="E478" t="s">
        <v>2410</v>
      </c>
      <c r="F478" t="s">
        <v>2411</v>
      </c>
      <c r="G478" s="299">
        <v>45936</v>
      </c>
      <c r="H478" t="s">
        <v>1389</v>
      </c>
      <c r="I478" t="s">
        <v>1390</v>
      </c>
      <c r="J478" t="s">
        <v>1391</v>
      </c>
      <c r="K478" t="s">
        <v>1447</v>
      </c>
      <c r="L478" t="s">
        <v>1393</v>
      </c>
      <c r="M478" t="s">
        <v>1394</v>
      </c>
      <c r="N478" t="s">
        <v>1395</v>
      </c>
      <c r="O478" t="s">
        <v>1396</v>
      </c>
      <c r="P478" t="s">
        <v>1397</v>
      </c>
      <c r="Q478" t="s">
        <v>1396</v>
      </c>
      <c r="R478" t="s">
        <v>1398</v>
      </c>
      <c r="S478" t="s">
        <v>1399</v>
      </c>
      <c r="T478" t="s">
        <v>1400</v>
      </c>
      <c r="U478" t="s">
        <v>1401</v>
      </c>
      <c r="V478" t="s">
        <v>1402</v>
      </c>
      <c r="W478" t="s">
        <v>1403</v>
      </c>
      <c r="X478">
        <v>1102000202024720</v>
      </c>
      <c r="Y478">
        <v>1849.5</v>
      </c>
      <c r="Z478" t="s">
        <v>1404</v>
      </c>
      <c r="AA478" s="305" t="str">
        <f>IF(H478="CONSTRUCCION CIVIL                                          ","Ok",_xlfn.XLOOKUP(B478,'CSRT STAFF'!B:B,'CSRT STAFF'!G:G,_xlfn.XLOOKUP(B478,'CSRT RCO'!B:B,'CSRT RCO'!G:G,"Revisar",0),0))</f>
        <v>Ok</v>
      </c>
    </row>
    <row r="479" spans="1:27">
      <c r="A479" t="s">
        <v>1385</v>
      </c>
      <c r="B479" t="str">
        <f t="shared" si="7"/>
        <v>43539490</v>
      </c>
      <c r="C479">
        <v>43539490</v>
      </c>
      <c r="D479" t="s">
        <v>2412</v>
      </c>
      <c r="E479" t="s">
        <v>2413</v>
      </c>
      <c r="F479" t="s">
        <v>2414</v>
      </c>
      <c r="G479" s="299">
        <v>45961</v>
      </c>
      <c r="H479" t="s">
        <v>1389</v>
      </c>
      <c r="I479" t="s">
        <v>1390</v>
      </c>
      <c r="J479" t="s">
        <v>1391</v>
      </c>
      <c r="K479" t="s">
        <v>1392</v>
      </c>
      <c r="L479" t="s">
        <v>1393</v>
      </c>
      <c r="M479" t="s">
        <v>1394</v>
      </c>
      <c r="N479" t="s">
        <v>1395</v>
      </c>
      <c r="O479" t="s">
        <v>1396</v>
      </c>
      <c r="P479" t="s">
        <v>1397</v>
      </c>
      <c r="Q479" t="s">
        <v>1396</v>
      </c>
      <c r="R479" t="s">
        <v>1398</v>
      </c>
      <c r="S479" t="s">
        <v>1399</v>
      </c>
      <c r="T479" t="s">
        <v>1400</v>
      </c>
      <c r="U479" t="s">
        <v>1401</v>
      </c>
      <c r="V479" t="s">
        <v>1402</v>
      </c>
      <c r="W479" t="s">
        <v>1403</v>
      </c>
      <c r="X479">
        <v>1.1814000269336399E+18</v>
      </c>
      <c r="Y479">
        <v>2619</v>
      </c>
      <c r="Z479" t="s">
        <v>1404</v>
      </c>
      <c r="AA479" s="305" t="str">
        <f>IF(H479="CONSTRUCCION CIVIL                                          ","Ok",_xlfn.XLOOKUP(B479,'CSRT STAFF'!B:B,'CSRT STAFF'!G:G,_xlfn.XLOOKUP(B479,'CSRT RCO'!B:B,'CSRT RCO'!G:G,"Revisar",0),0))</f>
        <v>Ok</v>
      </c>
    </row>
    <row r="480" spans="1:27">
      <c r="A480" t="s">
        <v>1385</v>
      </c>
      <c r="B480" t="str">
        <f t="shared" si="7"/>
        <v>75730466</v>
      </c>
      <c r="C480">
        <v>75730466</v>
      </c>
      <c r="D480" t="s">
        <v>2415</v>
      </c>
      <c r="E480" t="s">
        <v>2416</v>
      </c>
      <c r="F480" t="s">
        <v>2417</v>
      </c>
      <c r="G480" s="299">
        <v>45856</v>
      </c>
      <c r="H480" t="s">
        <v>1389</v>
      </c>
      <c r="I480" t="s">
        <v>1390</v>
      </c>
      <c r="J480" t="s">
        <v>1391</v>
      </c>
      <c r="K480" t="s">
        <v>1442</v>
      </c>
      <c r="L480" t="s">
        <v>1393</v>
      </c>
      <c r="M480" t="s">
        <v>1394</v>
      </c>
      <c r="N480" t="s">
        <v>1395</v>
      </c>
      <c r="O480" t="s">
        <v>1396</v>
      </c>
      <c r="P480" t="s">
        <v>1397</v>
      </c>
      <c r="Q480" t="s">
        <v>1396</v>
      </c>
      <c r="R480" t="s">
        <v>1398</v>
      </c>
      <c r="S480" t="s">
        <v>1399</v>
      </c>
      <c r="T480" t="s">
        <v>1400</v>
      </c>
      <c r="U480" t="s">
        <v>1401</v>
      </c>
      <c r="V480" t="s">
        <v>1402</v>
      </c>
      <c r="W480" t="s">
        <v>1403</v>
      </c>
      <c r="X480">
        <v>1.1814000278677199E+18</v>
      </c>
      <c r="Y480">
        <v>2619</v>
      </c>
      <c r="Z480" t="s">
        <v>1404</v>
      </c>
      <c r="AA480" s="305" t="str">
        <f>IF(H480="CONSTRUCCION CIVIL                                          ","Ok",_xlfn.XLOOKUP(B480,'CSRT STAFF'!B:B,'CSRT STAFF'!G:G,_xlfn.XLOOKUP(B480,'CSRT RCO'!B:B,'CSRT RCO'!G:G,"Revisar",0),0))</f>
        <v>Ok</v>
      </c>
    </row>
    <row r="481" spans="1:27">
      <c r="A481" t="s">
        <v>1385</v>
      </c>
      <c r="B481" t="str">
        <f t="shared" si="7"/>
        <v>24291466</v>
      </c>
      <c r="C481">
        <v>24291466</v>
      </c>
      <c r="D481" t="s">
        <v>2415</v>
      </c>
      <c r="E481" t="s">
        <v>2418</v>
      </c>
      <c r="F481" t="s">
        <v>2419</v>
      </c>
      <c r="G481" s="299">
        <v>45987</v>
      </c>
      <c r="H481" t="s">
        <v>1389</v>
      </c>
      <c r="I481" t="s">
        <v>1390</v>
      </c>
      <c r="J481" t="s">
        <v>1391</v>
      </c>
      <c r="K481" t="s">
        <v>1422</v>
      </c>
      <c r="L481" t="s">
        <v>1393</v>
      </c>
      <c r="M481" t="s">
        <v>1394</v>
      </c>
      <c r="N481" t="s">
        <v>1395</v>
      </c>
      <c r="O481" t="s">
        <v>1396</v>
      </c>
      <c r="P481" t="s">
        <v>1397</v>
      </c>
      <c r="Q481" t="s">
        <v>1396</v>
      </c>
      <c r="R481" t="s">
        <v>1398</v>
      </c>
      <c r="S481" t="s">
        <v>1399</v>
      </c>
      <c r="T481" t="s">
        <v>1400</v>
      </c>
      <c r="U481" t="s">
        <v>1401</v>
      </c>
      <c r="V481" t="s">
        <v>1402</v>
      </c>
      <c r="W481" t="s">
        <v>1403</v>
      </c>
      <c r="X481">
        <v>1102010200765510</v>
      </c>
      <c r="Y481">
        <v>2619</v>
      </c>
      <c r="Z481" t="s">
        <v>1404</v>
      </c>
      <c r="AA481" s="305" t="str">
        <f>IF(H481="CONSTRUCCION CIVIL                                          ","Ok",_xlfn.XLOOKUP(B481,'CSRT STAFF'!B:B,'CSRT STAFF'!G:G,_xlfn.XLOOKUP(B481,'CSRT RCO'!B:B,'CSRT RCO'!G:G,"Revisar",0),0))</f>
        <v>Ok</v>
      </c>
    </row>
    <row r="482" spans="1:27">
      <c r="A482" t="s">
        <v>1385</v>
      </c>
      <c r="B482" t="str">
        <f t="shared" si="7"/>
        <v>70415206</v>
      </c>
      <c r="C482">
        <v>70415206</v>
      </c>
      <c r="D482" t="s">
        <v>2415</v>
      </c>
      <c r="E482" t="s">
        <v>2126</v>
      </c>
      <c r="F482" t="s">
        <v>2420</v>
      </c>
      <c r="G482" s="299">
        <v>45908</v>
      </c>
      <c r="H482" t="s">
        <v>1407</v>
      </c>
      <c r="I482" t="s">
        <v>1408</v>
      </c>
      <c r="J482" t="s">
        <v>1409</v>
      </c>
      <c r="K482" t="s">
        <v>1438</v>
      </c>
      <c r="L482" t="s">
        <v>1536</v>
      </c>
      <c r="M482" t="s">
        <v>1394</v>
      </c>
      <c r="N482" t="s">
        <v>1395</v>
      </c>
      <c r="O482" t="s">
        <v>1396</v>
      </c>
      <c r="P482" t="s">
        <v>1397</v>
      </c>
      <c r="Q482" t="s">
        <v>1396</v>
      </c>
      <c r="R482" t="s">
        <v>1398</v>
      </c>
      <c r="S482" t="s">
        <v>1399</v>
      </c>
      <c r="T482" t="s">
        <v>1411</v>
      </c>
      <c r="U482" t="s">
        <v>1401</v>
      </c>
      <c r="V482" t="s">
        <v>1412</v>
      </c>
      <c r="W482" t="s">
        <v>1413</v>
      </c>
      <c r="X482">
        <v>1080214800</v>
      </c>
      <c r="Y482">
        <v>4000</v>
      </c>
      <c r="Z482" t="s">
        <v>1404</v>
      </c>
      <c r="AA482" s="305">
        <f>IF(H482="CONSTRUCCION CIVIL                                          ","Ok",_xlfn.XLOOKUP(B482,'CSRT STAFF'!B:B,'CSRT STAFF'!G:G,_xlfn.XLOOKUP(B482,'CSRT RCO'!B:B,'CSRT RCO'!G:G,"Revisar",0),0))</f>
        <v>45908</v>
      </c>
    </row>
    <row r="483" spans="1:27">
      <c r="A483" t="s">
        <v>1385</v>
      </c>
      <c r="B483" t="str">
        <f t="shared" si="7"/>
        <v>44773991</v>
      </c>
      <c r="C483">
        <v>44773991</v>
      </c>
      <c r="D483" t="s">
        <v>2415</v>
      </c>
      <c r="E483" t="s">
        <v>2421</v>
      </c>
      <c r="F483" t="s">
        <v>2422</v>
      </c>
      <c r="G483" s="299">
        <v>45771</v>
      </c>
      <c r="H483" t="s">
        <v>1389</v>
      </c>
      <c r="I483" t="s">
        <v>1390</v>
      </c>
      <c r="J483" t="s">
        <v>1391</v>
      </c>
      <c r="K483" t="s">
        <v>1447</v>
      </c>
      <c r="L483" t="s">
        <v>1393</v>
      </c>
      <c r="M483" t="s">
        <v>1394</v>
      </c>
      <c r="N483" t="s">
        <v>1395</v>
      </c>
      <c r="O483" t="s">
        <v>1396</v>
      </c>
      <c r="P483" t="s">
        <v>1397</v>
      </c>
      <c r="Q483" t="s">
        <v>1396</v>
      </c>
      <c r="R483" t="s">
        <v>1398</v>
      </c>
      <c r="S483" t="s">
        <v>1399</v>
      </c>
      <c r="T483" t="s">
        <v>1400</v>
      </c>
      <c r="U483" t="s">
        <v>1401</v>
      </c>
      <c r="V483" t="s">
        <v>1402</v>
      </c>
      <c r="W483" t="s">
        <v>1403</v>
      </c>
      <c r="X483">
        <v>1100830200288000</v>
      </c>
      <c r="Y483">
        <v>1849.5</v>
      </c>
      <c r="Z483" t="s">
        <v>1404</v>
      </c>
      <c r="AA483" s="305" t="str">
        <f>IF(H483="CONSTRUCCION CIVIL                                          ","Ok",_xlfn.XLOOKUP(B483,'CSRT STAFF'!B:B,'CSRT STAFF'!G:G,_xlfn.XLOOKUP(B483,'CSRT RCO'!B:B,'CSRT RCO'!G:G,"Revisar",0),0))</f>
        <v>Ok</v>
      </c>
    </row>
    <row r="484" spans="1:27">
      <c r="A484" t="s">
        <v>1385</v>
      </c>
      <c r="B484" t="str">
        <f t="shared" si="7"/>
        <v>10742887</v>
      </c>
      <c r="C484">
        <v>10742887</v>
      </c>
      <c r="D484" t="s">
        <v>1481</v>
      </c>
      <c r="E484" t="s">
        <v>1549</v>
      </c>
      <c r="F484" t="s">
        <v>2423</v>
      </c>
      <c r="G484" s="299">
        <v>46035</v>
      </c>
      <c r="H484" t="s">
        <v>1389</v>
      </c>
      <c r="I484" t="s">
        <v>1390</v>
      </c>
      <c r="J484" t="s">
        <v>1391</v>
      </c>
      <c r="K484" t="s">
        <v>1634</v>
      </c>
      <c r="L484" t="s">
        <v>1393</v>
      </c>
      <c r="M484" t="s">
        <v>1394</v>
      </c>
      <c r="N484" t="s">
        <v>1395</v>
      </c>
      <c r="O484" t="s">
        <v>1396</v>
      </c>
      <c r="P484" t="s">
        <v>1397</v>
      </c>
      <c r="Q484" t="s">
        <v>1396</v>
      </c>
      <c r="R484" t="s">
        <v>1398</v>
      </c>
      <c r="S484" t="s">
        <v>1399</v>
      </c>
      <c r="T484" t="s">
        <v>1400</v>
      </c>
      <c r="U484" t="s">
        <v>1401</v>
      </c>
      <c r="V484" t="s">
        <v>1402</v>
      </c>
      <c r="W484" t="s">
        <v>1403</v>
      </c>
      <c r="X484">
        <v>1108140234903750</v>
      </c>
      <c r="Y484">
        <v>2679</v>
      </c>
      <c r="Z484" t="s">
        <v>1404</v>
      </c>
      <c r="AA484" s="305" t="str">
        <f>IF(H484="CONSTRUCCION CIVIL                                          ","Ok",_xlfn.XLOOKUP(B484,'CSRT STAFF'!B:B,'CSRT STAFF'!G:G,_xlfn.XLOOKUP(B484,'CSRT RCO'!B:B,'CSRT RCO'!G:G,"Revisar",0),0))</f>
        <v>Ok</v>
      </c>
    </row>
    <row r="485" spans="1:27">
      <c r="A485" t="s">
        <v>1385</v>
      </c>
      <c r="B485" t="str">
        <f t="shared" si="7"/>
        <v>45765842</v>
      </c>
      <c r="C485">
        <v>45765842</v>
      </c>
      <c r="D485" t="s">
        <v>2424</v>
      </c>
      <c r="E485" t="s">
        <v>2425</v>
      </c>
      <c r="F485" t="s">
        <v>2426</v>
      </c>
      <c r="G485" s="299">
        <v>46042</v>
      </c>
      <c r="H485" t="s">
        <v>1389</v>
      </c>
      <c r="I485" t="s">
        <v>1390</v>
      </c>
      <c r="J485" t="s">
        <v>1391</v>
      </c>
      <c r="K485" t="s">
        <v>1634</v>
      </c>
      <c r="L485" t="s">
        <v>1393</v>
      </c>
      <c r="M485" t="s">
        <v>1394</v>
      </c>
      <c r="N485" t="s">
        <v>1395</v>
      </c>
      <c r="O485" t="s">
        <v>1396</v>
      </c>
      <c r="P485" t="s">
        <v>1397</v>
      </c>
      <c r="Q485" t="s">
        <v>1396</v>
      </c>
      <c r="R485" t="s">
        <v>1398</v>
      </c>
      <c r="S485" t="s">
        <v>1399</v>
      </c>
      <c r="T485" t="s">
        <v>1400</v>
      </c>
      <c r="U485" t="s">
        <v>1401</v>
      </c>
      <c r="V485" t="s">
        <v>1402</v>
      </c>
      <c r="W485" t="s">
        <v>1403</v>
      </c>
      <c r="X485">
        <v>1108140203585380</v>
      </c>
      <c r="Y485">
        <v>2092.5</v>
      </c>
      <c r="Z485" t="s">
        <v>1404</v>
      </c>
      <c r="AA485" s="305" t="str">
        <f>IF(H485="CONSTRUCCION CIVIL                                          ","Ok",_xlfn.XLOOKUP(B485,'CSRT STAFF'!B:B,'CSRT STAFF'!G:G,_xlfn.XLOOKUP(B485,'CSRT RCO'!B:B,'CSRT RCO'!G:G,"Revisar",0),0))</f>
        <v>Ok</v>
      </c>
    </row>
    <row r="486" spans="1:27">
      <c r="A486" t="s">
        <v>1385</v>
      </c>
      <c r="B486" t="str">
        <f t="shared" si="7"/>
        <v>47285492</v>
      </c>
      <c r="C486">
        <v>47285492</v>
      </c>
      <c r="D486" t="s">
        <v>2427</v>
      </c>
      <c r="E486" t="s">
        <v>1511</v>
      </c>
      <c r="F486" t="s">
        <v>2428</v>
      </c>
      <c r="G486" s="299">
        <v>45909</v>
      </c>
      <c r="H486" t="s">
        <v>1389</v>
      </c>
      <c r="I486" t="s">
        <v>1390</v>
      </c>
      <c r="J486" t="s">
        <v>1391</v>
      </c>
      <c r="K486" t="s">
        <v>1430</v>
      </c>
      <c r="L486" t="s">
        <v>1393</v>
      </c>
      <c r="M486" t="s">
        <v>1394</v>
      </c>
      <c r="N486" t="s">
        <v>1395</v>
      </c>
      <c r="O486" t="s">
        <v>1396</v>
      </c>
      <c r="P486" t="s">
        <v>1397</v>
      </c>
      <c r="Q486" t="s">
        <v>1396</v>
      </c>
      <c r="R486" t="s">
        <v>1398</v>
      </c>
      <c r="S486" t="s">
        <v>1399</v>
      </c>
      <c r="T486" t="s">
        <v>1400</v>
      </c>
      <c r="U486" t="s">
        <v>1401</v>
      </c>
      <c r="V486" t="s">
        <v>1402</v>
      </c>
      <c r="W486" t="s">
        <v>1403</v>
      </c>
      <c r="X486">
        <v>1105790218322760</v>
      </c>
      <c r="Y486">
        <v>2619</v>
      </c>
      <c r="Z486" t="s">
        <v>1404</v>
      </c>
      <c r="AA486" s="305" t="str">
        <f>IF(H486="CONSTRUCCION CIVIL                                          ","Ok",_xlfn.XLOOKUP(B486,'CSRT STAFF'!B:B,'CSRT STAFF'!G:G,_xlfn.XLOOKUP(B486,'CSRT RCO'!B:B,'CSRT RCO'!G:G,"Revisar",0),0))</f>
        <v>Ok</v>
      </c>
    </row>
    <row r="487" spans="1:27">
      <c r="A487" t="s">
        <v>1385</v>
      </c>
      <c r="B487" t="str">
        <f t="shared" si="7"/>
        <v>70316950</v>
      </c>
      <c r="C487">
        <v>70316950</v>
      </c>
      <c r="D487" t="s">
        <v>2429</v>
      </c>
      <c r="E487" t="s">
        <v>2430</v>
      </c>
      <c r="F487" t="s">
        <v>2431</v>
      </c>
      <c r="G487" s="299">
        <v>46030</v>
      </c>
      <c r="H487" t="s">
        <v>1389</v>
      </c>
      <c r="I487" t="s">
        <v>1390</v>
      </c>
      <c r="J487" t="s">
        <v>1391</v>
      </c>
      <c r="K487" t="s">
        <v>1489</v>
      </c>
      <c r="L487" t="s">
        <v>1393</v>
      </c>
      <c r="M487" t="s">
        <v>1394</v>
      </c>
      <c r="N487" t="s">
        <v>1395</v>
      </c>
      <c r="O487" t="s">
        <v>1396</v>
      </c>
      <c r="P487" t="s">
        <v>1397</v>
      </c>
      <c r="Q487" t="s">
        <v>1396</v>
      </c>
      <c r="R487" t="s">
        <v>1398</v>
      </c>
      <c r="S487" t="s">
        <v>1399</v>
      </c>
      <c r="T487" t="s">
        <v>1400</v>
      </c>
      <c r="U487" t="s">
        <v>1401</v>
      </c>
      <c r="V487" t="s">
        <v>1402</v>
      </c>
      <c r="W487" t="s">
        <v>1403</v>
      </c>
      <c r="X487">
        <v>1102380200255650</v>
      </c>
      <c r="Y487">
        <v>2055</v>
      </c>
      <c r="Z487" t="s">
        <v>1404</v>
      </c>
      <c r="AA487" s="305" t="str">
        <f>IF(H487="CONSTRUCCION CIVIL                                          ","Ok",_xlfn.XLOOKUP(B487,'CSRT STAFF'!B:B,'CSRT STAFF'!G:G,_xlfn.XLOOKUP(B487,'CSRT RCO'!B:B,'CSRT RCO'!G:G,"Revisar",0),0))</f>
        <v>Ok</v>
      </c>
    </row>
    <row r="488" spans="1:27">
      <c r="A488" t="s">
        <v>1385</v>
      </c>
      <c r="B488" t="str">
        <f t="shared" si="7"/>
        <v>80013723</v>
      </c>
      <c r="C488">
        <v>80013723</v>
      </c>
      <c r="D488" t="s">
        <v>2432</v>
      </c>
      <c r="E488" t="s">
        <v>2433</v>
      </c>
      <c r="F488" t="s">
        <v>2434</v>
      </c>
      <c r="G488" s="299">
        <v>45931</v>
      </c>
      <c r="H488" t="s">
        <v>1389</v>
      </c>
      <c r="I488" t="s">
        <v>1390</v>
      </c>
      <c r="J488" t="s">
        <v>1391</v>
      </c>
      <c r="K488" t="s">
        <v>1447</v>
      </c>
      <c r="L488" t="s">
        <v>1393</v>
      </c>
      <c r="M488" t="s">
        <v>1394</v>
      </c>
      <c r="N488" t="s">
        <v>1395</v>
      </c>
      <c r="O488" t="s">
        <v>1396</v>
      </c>
      <c r="P488" t="s">
        <v>1397</v>
      </c>
      <c r="Q488" t="s">
        <v>1396</v>
      </c>
      <c r="R488" t="s">
        <v>1398</v>
      </c>
      <c r="S488" t="s">
        <v>1399</v>
      </c>
      <c r="T488" t="s">
        <v>1400</v>
      </c>
      <c r="U488" t="s">
        <v>1401</v>
      </c>
      <c r="V488" t="s">
        <v>1402</v>
      </c>
      <c r="W488" t="s">
        <v>1403</v>
      </c>
      <c r="X488">
        <v>1105790238237810</v>
      </c>
      <c r="Y488">
        <v>1849.5</v>
      </c>
      <c r="Z488" t="s">
        <v>1404</v>
      </c>
      <c r="AA488" s="305" t="str">
        <f>IF(H488="CONSTRUCCION CIVIL                                          ","Ok",_xlfn.XLOOKUP(B488,'CSRT STAFF'!B:B,'CSRT STAFF'!G:G,_xlfn.XLOOKUP(B488,'CSRT RCO'!B:B,'CSRT RCO'!G:G,"Revisar",0),0))</f>
        <v>Ok</v>
      </c>
    </row>
    <row r="489" spans="1:27">
      <c r="A489" t="s">
        <v>1385</v>
      </c>
      <c r="B489" t="str">
        <f t="shared" si="7"/>
        <v>42780506</v>
      </c>
      <c r="C489">
        <v>42780506</v>
      </c>
      <c r="D489" t="s">
        <v>2432</v>
      </c>
      <c r="E489" t="s">
        <v>2433</v>
      </c>
      <c r="F489" t="s">
        <v>2435</v>
      </c>
      <c r="G489" s="299">
        <v>45842</v>
      </c>
      <c r="H489" t="s">
        <v>1389</v>
      </c>
      <c r="I489" t="s">
        <v>1390</v>
      </c>
      <c r="J489" t="s">
        <v>1391</v>
      </c>
      <c r="K489" t="s">
        <v>1447</v>
      </c>
      <c r="L489" t="s">
        <v>1393</v>
      </c>
      <c r="M489" t="s">
        <v>1394</v>
      </c>
      <c r="N489" t="s">
        <v>1395</v>
      </c>
      <c r="O489" t="s">
        <v>1396</v>
      </c>
      <c r="P489" t="s">
        <v>1397</v>
      </c>
      <c r="Q489" t="s">
        <v>1396</v>
      </c>
      <c r="R489" t="s">
        <v>1398</v>
      </c>
      <c r="S489" t="s">
        <v>1399</v>
      </c>
      <c r="T489" t="s">
        <v>1400</v>
      </c>
      <c r="U489" t="s">
        <v>1401</v>
      </c>
      <c r="V489" t="s">
        <v>1402</v>
      </c>
      <c r="W489" t="s">
        <v>1403</v>
      </c>
      <c r="X489">
        <v>1105790235414990</v>
      </c>
      <c r="Y489">
        <v>1849.5</v>
      </c>
      <c r="Z489" t="s">
        <v>1404</v>
      </c>
      <c r="AA489" s="305" t="str">
        <f>IF(H489="CONSTRUCCION CIVIL                                          ","Ok",_xlfn.XLOOKUP(B489,'CSRT STAFF'!B:B,'CSRT STAFF'!G:G,_xlfn.XLOOKUP(B489,'CSRT RCO'!B:B,'CSRT RCO'!G:G,"Revisar",0),0))</f>
        <v>Ok</v>
      </c>
    </row>
    <row r="490" spans="1:27">
      <c r="A490" t="s">
        <v>1385</v>
      </c>
      <c r="B490" t="str">
        <f t="shared" si="7"/>
        <v>24481554</v>
      </c>
      <c r="C490">
        <v>24481554</v>
      </c>
      <c r="D490" t="s">
        <v>2432</v>
      </c>
      <c r="E490" t="s">
        <v>2145</v>
      </c>
      <c r="F490" t="s">
        <v>2436</v>
      </c>
      <c r="G490" s="299">
        <v>45931</v>
      </c>
      <c r="H490" t="s">
        <v>1389</v>
      </c>
      <c r="I490" t="s">
        <v>1390</v>
      </c>
      <c r="J490" t="s">
        <v>1391</v>
      </c>
      <c r="K490" t="s">
        <v>1447</v>
      </c>
      <c r="L490" t="s">
        <v>1393</v>
      </c>
      <c r="M490" t="s">
        <v>1394</v>
      </c>
      <c r="N490" t="s">
        <v>1395</v>
      </c>
      <c r="O490" t="s">
        <v>1396</v>
      </c>
      <c r="P490" t="s">
        <v>1397</v>
      </c>
      <c r="Q490" t="s">
        <v>1396</v>
      </c>
      <c r="R490" t="s">
        <v>1398</v>
      </c>
      <c r="S490" t="s">
        <v>1399</v>
      </c>
      <c r="T490" t="s">
        <v>1400</v>
      </c>
      <c r="U490" t="s">
        <v>1401</v>
      </c>
      <c r="V490" t="s">
        <v>1402</v>
      </c>
      <c r="W490" t="s">
        <v>1403</v>
      </c>
      <c r="X490">
        <v>1105790602382370</v>
      </c>
      <c r="Y490">
        <v>1849.5</v>
      </c>
      <c r="Z490" t="s">
        <v>1404</v>
      </c>
      <c r="AA490" s="305" t="str">
        <f>IF(H490="CONSTRUCCION CIVIL                                          ","Ok",_xlfn.XLOOKUP(B490,'CSRT STAFF'!B:B,'CSRT STAFF'!G:G,_xlfn.XLOOKUP(B490,'CSRT RCO'!B:B,'CSRT RCO'!G:G,"Revisar",0),0))</f>
        <v>Ok</v>
      </c>
    </row>
    <row r="491" spans="1:27">
      <c r="A491" t="s">
        <v>1385</v>
      </c>
      <c r="B491" t="str">
        <f t="shared" si="7"/>
        <v>74806084</v>
      </c>
      <c r="C491">
        <v>74806084</v>
      </c>
      <c r="D491" t="s">
        <v>2437</v>
      </c>
      <c r="E491" t="s">
        <v>2438</v>
      </c>
      <c r="F491" t="s">
        <v>2439</v>
      </c>
      <c r="G491" s="299">
        <v>45930</v>
      </c>
      <c r="H491" t="s">
        <v>1389</v>
      </c>
      <c r="I491" t="s">
        <v>1390</v>
      </c>
      <c r="J491" t="s">
        <v>1391</v>
      </c>
      <c r="K491" t="s">
        <v>1434</v>
      </c>
      <c r="L491" t="s">
        <v>1393</v>
      </c>
      <c r="M491" t="s">
        <v>1394</v>
      </c>
      <c r="N491" t="s">
        <v>1395</v>
      </c>
      <c r="O491" t="s">
        <v>1396</v>
      </c>
      <c r="P491" t="s">
        <v>1397</v>
      </c>
      <c r="Q491" t="s">
        <v>1396</v>
      </c>
      <c r="R491" t="s">
        <v>1398</v>
      </c>
      <c r="S491" t="s">
        <v>1399</v>
      </c>
      <c r="T491" t="s">
        <v>1400</v>
      </c>
      <c r="U491" t="s">
        <v>1401</v>
      </c>
      <c r="V491" t="s">
        <v>1402</v>
      </c>
      <c r="W491" t="s">
        <v>1403</v>
      </c>
      <c r="X491">
        <v>1108140273948290</v>
      </c>
      <c r="Y491">
        <v>2055</v>
      </c>
      <c r="Z491" t="s">
        <v>1404</v>
      </c>
      <c r="AA491" s="305" t="str">
        <f>IF(H491="CONSTRUCCION CIVIL                                          ","Ok",_xlfn.XLOOKUP(B491,'CSRT STAFF'!B:B,'CSRT STAFF'!G:G,_xlfn.XLOOKUP(B491,'CSRT RCO'!B:B,'CSRT RCO'!G:G,"Revisar",0),0))</f>
        <v>Ok</v>
      </c>
    </row>
    <row r="492" spans="1:27">
      <c r="A492" t="s">
        <v>1385</v>
      </c>
      <c r="B492" t="str">
        <f t="shared" si="7"/>
        <v>41857828</v>
      </c>
      <c r="C492">
        <v>41857828</v>
      </c>
      <c r="D492" t="s">
        <v>2440</v>
      </c>
      <c r="E492" t="s">
        <v>2279</v>
      </c>
      <c r="F492" t="s">
        <v>2441</v>
      </c>
      <c r="G492" s="299">
        <v>45664</v>
      </c>
      <c r="H492" t="s">
        <v>1389</v>
      </c>
      <c r="I492" t="s">
        <v>1390</v>
      </c>
      <c r="J492" t="s">
        <v>1391</v>
      </c>
      <c r="K492" t="s">
        <v>1650</v>
      </c>
      <c r="L492" t="s">
        <v>1393</v>
      </c>
      <c r="M492" t="s">
        <v>1394</v>
      </c>
      <c r="N492" t="s">
        <v>1395</v>
      </c>
      <c r="O492" t="s">
        <v>1396</v>
      </c>
      <c r="P492" t="s">
        <v>1397</v>
      </c>
      <c r="Q492" t="s">
        <v>1396</v>
      </c>
      <c r="R492" t="s">
        <v>1398</v>
      </c>
      <c r="S492" t="s">
        <v>1399</v>
      </c>
      <c r="T492" t="s">
        <v>1400</v>
      </c>
      <c r="U492" t="s">
        <v>1401</v>
      </c>
      <c r="V492" t="s">
        <v>1402</v>
      </c>
      <c r="W492" t="s">
        <v>1403</v>
      </c>
      <c r="X492">
        <v>1105790216627980</v>
      </c>
      <c r="Y492">
        <v>2619</v>
      </c>
      <c r="Z492" t="s">
        <v>1404</v>
      </c>
      <c r="AA492" s="305" t="str">
        <f>IF(H492="CONSTRUCCION CIVIL                                          ","Ok",_xlfn.XLOOKUP(B492,'CSRT STAFF'!B:B,'CSRT STAFF'!G:G,_xlfn.XLOOKUP(B492,'CSRT RCO'!B:B,'CSRT RCO'!G:G,"Revisar",0),0))</f>
        <v>Ok</v>
      </c>
    </row>
    <row r="493" spans="1:27">
      <c r="A493" t="s">
        <v>1385</v>
      </c>
      <c r="B493" t="str">
        <f t="shared" si="7"/>
        <v>42243055</v>
      </c>
      <c r="C493">
        <v>42243055</v>
      </c>
      <c r="D493" t="s">
        <v>2442</v>
      </c>
      <c r="E493" t="s">
        <v>2316</v>
      </c>
      <c r="F493" t="s">
        <v>2443</v>
      </c>
      <c r="G493" s="299">
        <v>45905</v>
      </c>
      <c r="H493" t="s">
        <v>1389</v>
      </c>
      <c r="I493" t="s">
        <v>1390</v>
      </c>
      <c r="J493" t="s">
        <v>1391</v>
      </c>
      <c r="K493" t="s">
        <v>1442</v>
      </c>
      <c r="L493" t="s">
        <v>1393</v>
      </c>
      <c r="M493" t="s">
        <v>1394</v>
      </c>
      <c r="N493" t="s">
        <v>1395</v>
      </c>
      <c r="O493" t="s">
        <v>1396</v>
      </c>
      <c r="P493" t="s">
        <v>1397</v>
      </c>
      <c r="Q493" t="s">
        <v>1396</v>
      </c>
      <c r="R493" t="s">
        <v>1398</v>
      </c>
      <c r="S493" t="s">
        <v>1399</v>
      </c>
      <c r="T493" t="s">
        <v>1400</v>
      </c>
      <c r="U493" t="s">
        <v>1401</v>
      </c>
      <c r="V493" t="s">
        <v>1402</v>
      </c>
      <c r="W493" t="s">
        <v>1403</v>
      </c>
      <c r="X493">
        <v>1102590200476880</v>
      </c>
      <c r="Y493">
        <v>2619</v>
      </c>
      <c r="Z493" t="s">
        <v>1404</v>
      </c>
      <c r="AA493" s="305" t="str">
        <f>IF(H493="CONSTRUCCION CIVIL                                          ","Ok",_xlfn.XLOOKUP(B493,'CSRT STAFF'!B:B,'CSRT STAFF'!G:G,_xlfn.XLOOKUP(B493,'CSRT RCO'!B:B,'CSRT RCO'!G:G,"Revisar",0),0))</f>
        <v>Ok</v>
      </c>
    </row>
    <row r="494" spans="1:27">
      <c r="A494" t="s">
        <v>1385</v>
      </c>
      <c r="B494" t="str">
        <f t="shared" si="7"/>
        <v>80099819</v>
      </c>
      <c r="C494">
        <v>80099819</v>
      </c>
      <c r="D494" t="s">
        <v>2442</v>
      </c>
      <c r="E494" t="s">
        <v>2444</v>
      </c>
      <c r="F494" t="s">
        <v>2445</v>
      </c>
      <c r="G494" s="299">
        <v>46042</v>
      </c>
      <c r="H494" t="s">
        <v>1389</v>
      </c>
      <c r="I494" t="s">
        <v>1390</v>
      </c>
      <c r="J494" t="s">
        <v>1391</v>
      </c>
      <c r="K494" t="s">
        <v>1634</v>
      </c>
      <c r="L494" t="s">
        <v>1393</v>
      </c>
      <c r="M494" t="s">
        <v>1394</v>
      </c>
      <c r="N494" t="s">
        <v>1395</v>
      </c>
      <c r="O494" t="s">
        <v>1396</v>
      </c>
      <c r="P494" t="s">
        <v>1397</v>
      </c>
      <c r="Q494" t="s">
        <v>1396</v>
      </c>
      <c r="R494" t="s">
        <v>1398</v>
      </c>
      <c r="S494" t="s">
        <v>1399</v>
      </c>
      <c r="T494" t="s">
        <v>1400</v>
      </c>
      <c r="U494" t="s">
        <v>1401</v>
      </c>
      <c r="V494" t="s">
        <v>1402</v>
      </c>
      <c r="W494" t="s">
        <v>1403</v>
      </c>
      <c r="X494">
        <v>1103390200661530</v>
      </c>
      <c r="Y494">
        <v>2679</v>
      </c>
      <c r="Z494" t="s">
        <v>1404</v>
      </c>
      <c r="AA494" s="305" t="str">
        <f>IF(H494="CONSTRUCCION CIVIL                                          ","Ok",_xlfn.XLOOKUP(B494,'CSRT STAFF'!B:B,'CSRT STAFF'!G:G,_xlfn.XLOOKUP(B494,'CSRT RCO'!B:B,'CSRT RCO'!G:G,"Revisar",0),0))</f>
        <v>Ok</v>
      </c>
    </row>
    <row r="495" spans="1:27">
      <c r="A495" t="s">
        <v>1385</v>
      </c>
      <c r="B495" t="str">
        <f t="shared" si="7"/>
        <v>46738973</v>
      </c>
      <c r="C495">
        <v>46738973</v>
      </c>
      <c r="D495" t="s">
        <v>2442</v>
      </c>
      <c r="E495" t="s">
        <v>1496</v>
      </c>
      <c r="F495" t="s">
        <v>2446</v>
      </c>
      <c r="G495" s="299">
        <v>45895</v>
      </c>
      <c r="H495" t="s">
        <v>1389</v>
      </c>
      <c r="I495" t="s">
        <v>1390</v>
      </c>
      <c r="J495" t="s">
        <v>1391</v>
      </c>
      <c r="K495" t="s">
        <v>1650</v>
      </c>
      <c r="L495" t="s">
        <v>1393</v>
      </c>
      <c r="M495" t="s">
        <v>1394</v>
      </c>
      <c r="N495" t="s">
        <v>1395</v>
      </c>
      <c r="O495" t="s">
        <v>1396</v>
      </c>
      <c r="P495" t="s">
        <v>1397</v>
      </c>
      <c r="Q495" t="s">
        <v>1396</v>
      </c>
      <c r="R495" t="s">
        <v>1398</v>
      </c>
      <c r="S495" t="s">
        <v>1399</v>
      </c>
      <c r="T495" t="s">
        <v>1400</v>
      </c>
      <c r="U495" t="s">
        <v>1401</v>
      </c>
      <c r="V495" t="s">
        <v>1402</v>
      </c>
      <c r="W495" t="s">
        <v>1403</v>
      </c>
      <c r="X495">
        <v>1100570276149830</v>
      </c>
      <c r="Y495">
        <v>2619</v>
      </c>
      <c r="Z495" t="s">
        <v>1404</v>
      </c>
      <c r="AA495" s="305" t="str">
        <f>IF(H495="CONSTRUCCION CIVIL                                          ","Ok",_xlfn.XLOOKUP(B495,'CSRT STAFF'!B:B,'CSRT STAFF'!G:G,_xlfn.XLOOKUP(B495,'CSRT RCO'!B:B,'CSRT RCO'!G:G,"Revisar",0),0))</f>
        <v>Ok</v>
      </c>
    </row>
    <row r="496" spans="1:27">
      <c r="A496" t="s">
        <v>1385</v>
      </c>
      <c r="B496" t="str">
        <f t="shared" si="7"/>
        <v>44752745</v>
      </c>
      <c r="C496">
        <v>44752745</v>
      </c>
      <c r="D496" t="s">
        <v>2442</v>
      </c>
      <c r="E496" t="s">
        <v>2447</v>
      </c>
      <c r="F496" t="s">
        <v>2448</v>
      </c>
      <c r="G496" s="299">
        <v>45752</v>
      </c>
      <c r="H496" t="s">
        <v>1389</v>
      </c>
      <c r="I496" t="s">
        <v>1390</v>
      </c>
      <c r="J496" t="s">
        <v>1391</v>
      </c>
      <c r="K496" t="s">
        <v>1442</v>
      </c>
      <c r="L496" t="s">
        <v>1393</v>
      </c>
      <c r="M496" t="s">
        <v>1394</v>
      </c>
      <c r="N496" t="s">
        <v>1395</v>
      </c>
      <c r="O496" t="s">
        <v>1396</v>
      </c>
      <c r="P496" t="s">
        <v>1397</v>
      </c>
      <c r="Q496" t="s">
        <v>1396</v>
      </c>
      <c r="R496" t="s">
        <v>1398</v>
      </c>
      <c r="S496" t="s">
        <v>1399</v>
      </c>
      <c r="T496" t="s">
        <v>1400</v>
      </c>
      <c r="U496" t="s">
        <v>1401</v>
      </c>
      <c r="V496" t="s">
        <v>1402</v>
      </c>
      <c r="W496" t="s">
        <v>1403</v>
      </c>
      <c r="X496">
        <v>1108140273548750</v>
      </c>
      <c r="Y496">
        <v>2619</v>
      </c>
      <c r="Z496" t="s">
        <v>1404</v>
      </c>
      <c r="AA496" s="305" t="str">
        <f>IF(H496="CONSTRUCCION CIVIL                                          ","Ok",_xlfn.XLOOKUP(B496,'CSRT STAFF'!B:B,'CSRT STAFF'!G:G,_xlfn.XLOOKUP(B496,'CSRT RCO'!B:B,'CSRT RCO'!G:G,"Revisar",0),0))</f>
        <v>Ok</v>
      </c>
    </row>
    <row r="497" spans="1:27">
      <c r="A497" t="s">
        <v>1385</v>
      </c>
      <c r="B497" t="str">
        <f t="shared" si="7"/>
        <v>10515850</v>
      </c>
      <c r="C497">
        <v>10515850</v>
      </c>
      <c r="D497" t="s">
        <v>2449</v>
      </c>
      <c r="E497" t="s">
        <v>2145</v>
      </c>
      <c r="F497" t="s">
        <v>2450</v>
      </c>
      <c r="G497" s="299">
        <v>45785</v>
      </c>
      <c r="H497" t="s">
        <v>1407</v>
      </c>
      <c r="I497" t="s">
        <v>1408</v>
      </c>
      <c r="J497" t="s">
        <v>1409</v>
      </c>
      <c r="K497" t="s">
        <v>1493</v>
      </c>
      <c r="L497" t="s">
        <v>1393</v>
      </c>
      <c r="M497" t="s">
        <v>1394</v>
      </c>
      <c r="N497" t="s">
        <v>1395</v>
      </c>
      <c r="O497" t="s">
        <v>1396</v>
      </c>
      <c r="P497" t="s">
        <v>1397</v>
      </c>
      <c r="Q497" t="s">
        <v>1396</v>
      </c>
      <c r="R497" t="s">
        <v>1398</v>
      </c>
      <c r="S497" t="s">
        <v>1399</v>
      </c>
      <c r="T497" t="s">
        <v>1411</v>
      </c>
      <c r="U497" t="s">
        <v>1401</v>
      </c>
      <c r="V497" t="s">
        <v>1412</v>
      </c>
      <c r="W497" t="s">
        <v>1403</v>
      </c>
      <c r="X497">
        <v>1102010200742100</v>
      </c>
      <c r="Y497">
        <v>4500</v>
      </c>
      <c r="Z497" t="s">
        <v>1404</v>
      </c>
      <c r="AA497" s="305">
        <f>IF(H497="CONSTRUCCION CIVIL                                          ","Ok",_xlfn.XLOOKUP(B497,'CSRT STAFF'!B:B,'CSRT STAFF'!G:G,_xlfn.XLOOKUP(B497,'CSRT RCO'!B:B,'CSRT RCO'!G:G,"Revisar",0),0))</f>
        <v>45785</v>
      </c>
    </row>
    <row r="498" spans="1:27">
      <c r="A498" t="s">
        <v>1385</v>
      </c>
      <c r="B498" t="str">
        <f t="shared" si="7"/>
        <v>41166547</v>
      </c>
      <c r="C498">
        <v>41166547</v>
      </c>
      <c r="D498" t="s">
        <v>2449</v>
      </c>
      <c r="E498" t="s">
        <v>2451</v>
      </c>
      <c r="F498" t="s">
        <v>2452</v>
      </c>
      <c r="G498" s="299">
        <v>45923</v>
      </c>
      <c r="H498" t="s">
        <v>1389</v>
      </c>
      <c r="I498" t="s">
        <v>1390</v>
      </c>
      <c r="J498" t="s">
        <v>1391</v>
      </c>
      <c r="K498" t="s">
        <v>1442</v>
      </c>
      <c r="L498" t="s">
        <v>1393</v>
      </c>
      <c r="M498" t="s">
        <v>1394</v>
      </c>
      <c r="N498" t="s">
        <v>1395</v>
      </c>
      <c r="O498" t="s">
        <v>1396</v>
      </c>
      <c r="P498" t="s">
        <v>1397</v>
      </c>
      <c r="Q498" t="s">
        <v>1396</v>
      </c>
      <c r="R498" t="s">
        <v>1398</v>
      </c>
      <c r="S498" t="s">
        <v>1399</v>
      </c>
      <c r="T498" t="s">
        <v>1400</v>
      </c>
      <c r="U498" t="s">
        <v>1401</v>
      </c>
      <c r="V498" t="s">
        <v>1402</v>
      </c>
      <c r="W498" t="s">
        <v>1403</v>
      </c>
      <c r="X498">
        <v>1101090200534920</v>
      </c>
      <c r="Y498">
        <v>2619</v>
      </c>
      <c r="Z498" t="s">
        <v>1404</v>
      </c>
      <c r="AA498" s="305" t="str">
        <f>IF(H498="CONSTRUCCION CIVIL                                          ","Ok",_xlfn.XLOOKUP(B498,'CSRT STAFF'!B:B,'CSRT STAFF'!G:G,_xlfn.XLOOKUP(B498,'CSRT RCO'!B:B,'CSRT RCO'!G:G,"Revisar",0),0))</f>
        <v>Ok</v>
      </c>
    </row>
    <row r="499" spans="1:27">
      <c r="A499" t="s">
        <v>1385</v>
      </c>
      <c r="B499" t="str">
        <f t="shared" si="7"/>
        <v>21811280</v>
      </c>
      <c r="C499">
        <v>21811280</v>
      </c>
      <c r="D499" t="s">
        <v>1478</v>
      </c>
      <c r="E499" t="s">
        <v>2112</v>
      </c>
      <c r="F499" t="s">
        <v>1465</v>
      </c>
      <c r="G499" s="299">
        <v>45720</v>
      </c>
      <c r="H499" t="s">
        <v>1407</v>
      </c>
      <c r="I499" t="s">
        <v>1408</v>
      </c>
      <c r="J499" t="s">
        <v>1409</v>
      </c>
      <c r="K499" t="s">
        <v>1438</v>
      </c>
      <c r="L499" t="s">
        <v>2453</v>
      </c>
      <c r="M499" t="s">
        <v>1394</v>
      </c>
      <c r="N499" t="s">
        <v>1395</v>
      </c>
      <c r="O499" t="s">
        <v>1396</v>
      </c>
      <c r="P499" t="s">
        <v>1397</v>
      </c>
      <c r="Q499" t="s">
        <v>1396</v>
      </c>
      <c r="R499" t="s">
        <v>1398</v>
      </c>
      <c r="S499" t="s">
        <v>1399</v>
      </c>
      <c r="T499" t="s">
        <v>1411</v>
      </c>
      <c r="U499" t="s">
        <v>1401</v>
      </c>
      <c r="V499" t="s">
        <v>1412</v>
      </c>
      <c r="W499" t="s">
        <v>1413</v>
      </c>
      <c r="X499">
        <v>8330144872</v>
      </c>
      <c r="Y499">
        <v>22000</v>
      </c>
      <c r="Z499" t="s">
        <v>1404</v>
      </c>
      <c r="AA499" s="305">
        <f>IF(H499="CONSTRUCCION CIVIL                                          ","Ok",_xlfn.XLOOKUP(B499,'CSRT STAFF'!B:B,'CSRT STAFF'!G:G,_xlfn.XLOOKUP(B499,'CSRT RCO'!B:B,'CSRT RCO'!G:G,"Revisar",0),0))</f>
        <v>45720</v>
      </c>
    </row>
    <row r="500" spans="1:27">
      <c r="A500" t="s">
        <v>1385</v>
      </c>
      <c r="B500" t="str">
        <f t="shared" si="7"/>
        <v>80076477</v>
      </c>
      <c r="C500">
        <v>80076477</v>
      </c>
      <c r="D500" t="s">
        <v>1478</v>
      </c>
      <c r="E500" t="s">
        <v>2454</v>
      </c>
      <c r="F500" t="s">
        <v>2455</v>
      </c>
      <c r="G500" s="299">
        <v>45917</v>
      </c>
      <c r="H500" t="s">
        <v>1389</v>
      </c>
      <c r="I500" t="s">
        <v>1390</v>
      </c>
      <c r="J500" t="s">
        <v>1391</v>
      </c>
      <c r="K500" t="s">
        <v>1447</v>
      </c>
      <c r="L500" t="s">
        <v>1393</v>
      </c>
      <c r="M500" t="s">
        <v>1394</v>
      </c>
      <c r="N500" t="s">
        <v>1395</v>
      </c>
      <c r="O500" t="s">
        <v>1396</v>
      </c>
      <c r="P500" t="s">
        <v>1397</v>
      </c>
      <c r="Q500" t="s">
        <v>1396</v>
      </c>
      <c r="R500" t="s">
        <v>1398</v>
      </c>
      <c r="S500" t="s">
        <v>1399</v>
      </c>
      <c r="T500" t="s">
        <v>1400</v>
      </c>
      <c r="U500" t="s">
        <v>1401</v>
      </c>
      <c r="V500" t="s">
        <v>1402</v>
      </c>
      <c r="W500" t="s">
        <v>1418</v>
      </c>
      <c r="X500">
        <v>2.28519820326408E+17</v>
      </c>
      <c r="Y500">
        <v>1849.5</v>
      </c>
      <c r="Z500" t="s">
        <v>1404</v>
      </c>
      <c r="AA500" s="305" t="str">
        <f>IF(H500="CONSTRUCCION CIVIL                                          ","Ok",_xlfn.XLOOKUP(B500,'CSRT STAFF'!B:B,'CSRT STAFF'!G:G,_xlfn.XLOOKUP(B500,'CSRT RCO'!B:B,'CSRT RCO'!G:G,"Revisar",0),0))</f>
        <v>Ok</v>
      </c>
    </row>
    <row r="501" spans="1:27">
      <c r="A501" t="s">
        <v>1385</v>
      </c>
      <c r="B501" t="str">
        <f t="shared" si="7"/>
        <v>74482427</v>
      </c>
      <c r="C501">
        <v>74482427</v>
      </c>
      <c r="D501" t="s">
        <v>1478</v>
      </c>
      <c r="E501" t="s">
        <v>2456</v>
      </c>
      <c r="F501" t="s">
        <v>2457</v>
      </c>
      <c r="G501" s="299">
        <v>45629</v>
      </c>
      <c r="H501" t="s">
        <v>1389</v>
      </c>
      <c r="I501" t="s">
        <v>1390</v>
      </c>
      <c r="J501" t="s">
        <v>1391</v>
      </c>
      <c r="K501" t="s">
        <v>1426</v>
      </c>
      <c r="L501" t="s">
        <v>1393</v>
      </c>
      <c r="M501" t="s">
        <v>1394</v>
      </c>
      <c r="N501" t="s">
        <v>1395</v>
      </c>
      <c r="O501" t="s">
        <v>1396</v>
      </c>
      <c r="P501" t="s">
        <v>1397</v>
      </c>
      <c r="Q501" t="s">
        <v>1396</v>
      </c>
      <c r="R501" t="s">
        <v>1398</v>
      </c>
      <c r="S501" t="s">
        <v>1399</v>
      </c>
      <c r="T501" t="s">
        <v>1400</v>
      </c>
      <c r="U501" t="s">
        <v>1401</v>
      </c>
      <c r="V501" t="s">
        <v>1402</v>
      </c>
      <c r="W501" t="s">
        <v>1418</v>
      </c>
      <c r="X501">
        <v>19102672617012</v>
      </c>
      <c r="Y501">
        <v>2055</v>
      </c>
      <c r="Z501" t="s">
        <v>1404</v>
      </c>
      <c r="AA501" s="305" t="str">
        <f>IF(H501="CONSTRUCCION CIVIL                                          ","Ok",_xlfn.XLOOKUP(B501,'CSRT STAFF'!B:B,'CSRT STAFF'!G:G,_xlfn.XLOOKUP(B501,'CSRT RCO'!B:B,'CSRT RCO'!G:G,"Revisar",0),0))</f>
        <v>Ok</v>
      </c>
    </row>
    <row r="502" spans="1:27">
      <c r="A502" t="s">
        <v>1385</v>
      </c>
      <c r="B502" t="str">
        <f t="shared" si="7"/>
        <v>75530745</v>
      </c>
      <c r="C502">
        <v>75530745</v>
      </c>
      <c r="D502" t="s">
        <v>1478</v>
      </c>
      <c r="E502" t="s">
        <v>2458</v>
      </c>
      <c r="F502" t="s">
        <v>2459</v>
      </c>
      <c r="G502" s="299">
        <v>46031</v>
      </c>
      <c r="H502" t="s">
        <v>1389</v>
      </c>
      <c r="I502" t="s">
        <v>1390</v>
      </c>
      <c r="J502" t="s">
        <v>1391</v>
      </c>
      <c r="K502" t="s">
        <v>1447</v>
      </c>
      <c r="L502" t="s">
        <v>1393</v>
      </c>
      <c r="M502" t="s">
        <v>1394</v>
      </c>
      <c r="N502" t="s">
        <v>1395</v>
      </c>
      <c r="O502" t="s">
        <v>1396</v>
      </c>
      <c r="P502" t="s">
        <v>1397</v>
      </c>
      <c r="Q502" t="s">
        <v>1396</v>
      </c>
      <c r="R502" t="s">
        <v>1398</v>
      </c>
      <c r="S502" t="s">
        <v>1399</v>
      </c>
      <c r="T502" t="s">
        <v>1400</v>
      </c>
      <c r="U502" t="s">
        <v>1401</v>
      </c>
      <c r="V502" t="s">
        <v>1402</v>
      </c>
      <c r="W502" t="s">
        <v>1403</v>
      </c>
      <c r="X502">
        <v>1102000202042060</v>
      </c>
      <c r="Y502">
        <v>1849.5</v>
      </c>
      <c r="Z502" t="s">
        <v>1404</v>
      </c>
      <c r="AA502" s="305" t="str">
        <f>IF(H502="CONSTRUCCION CIVIL                                          ","Ok",_xlfn.XLOOKUP(B502,'CSRT STAFF'!B:B,'CSRT STAFF'!G:G,_xlfn.XLOOKUP(B502,'CSRT RCO'!B:B,'CSRT RCO'!G:G,"Revisar",0),0))</f>
        <v>Ok</v>
      </c>
    </row>
    <row r="503" spans="1:27">
      <c r="A503" t="s">
        <v>1385</v>
      </c>
      <c r="B503" t="str">
        <f t="shared" si="7"/>
        <v>45507761</v>
      </c>
      <c r="C503">
        <v>45507761</v>
      </c>
      <c r="D503" t="s">
        <v>1478</v>
      </c>
      <c r="E503" t="s">
        <v>2460</v>
      </c>
      <c r="F503" t="s">
        <v>2461</v>
      </c>
      <c r="G503" s="299">
        <v>46041</v>
      </c>
      <c r="H503" t="s">
        <v>1407</v>
      </c>
      <c r="I503" t="s">
        <v>1408</v>
      </c>
      <c r="J503" t="s">
        <v>1409</v>
      </c>
      <c r="K503" t="s">
        <v>1887</v>
      </c>
      <c r="L503" t="s">
        <v>1475</v>
      </c>
      <c r="M503" t="s">
        <v>1394</v>
      </c>
      <c r="N503" t="s">
        <v>1395</v>
      </c>
      <c r="O503" t="s">
        <v>1396</v>
      </c>
      <c r="P503" t="s">
        <v>1397</v>
      </c>
      <c r="Q503" t="s">
        <v>1396</v>
      </c>
      <c r="R503" t="s">
        <v>1398</v>
      </c>
      <c r="S503" t="s">
        <v>1399</v>
      </c>
      <c r="T503" t="s">
        <v>1411</v>
      </c>
      <c r="U503" t="s">
        <v>1401</v>
      </c>
      <c r="V503" t="s">
        <v>1412</v>
      </c>
      <c r="W503" t="s">
        <v>1418</v>
      </c>
      <c r="X503">
        <v>47520332648086</v>
      </c>
      <c r="Y503">
        <v>8000</v>
      </c>
      <c r="Z503" t="s">
        <v>1404</v>
      </c>
      <c r="AA503" s="305">
        <f>IF(H503="CONSTRUCCION CIVIL                                          ","Ok",_xlfn.XLOOKUP(B503,'CSRT STAFF'!B:B,'CSRT STAFF'!G:G,_xlfn.XLOOKUP(B503,'CSRT RCO'!B:B,'CSRT RCO'!G:G,"Revisar",0),0))</f>
        <v>46041</v>
      </c>
    </row>
    <row r="504" spans="1:27">
      <c r="A504" t="s">
        <v>1385</v>
      </c>
      <c r="B504" t="str">
        <f t="shared" si="7"/>
        <v>23948569</v>
      </c>
      <c r="C504">
        <v>23948569</v>
      </c>
      <c r="D504" t="s">
        <v>1478</v>
      </c>
      <c r="E504" t="s">
        <v>2462</v>
      </c>
      <c r="F504" t="s">
        <v>1566</v>
      </c>
      <c r="G504" s="299">
        <v>45847</v>
      </c>
      <c r="H504" t="s">
        <v>1389</v>
      </c>
      <c r="I504" t="s">
        <v>1390</v>
      </c>
      <c r="J504" t="s">
        <v>1391</v>
      </c>
      <c r="K504" t="s">
        <v>1442</v>
      </c>
      <c r="L504" t="s">
        <v>1393</v>
      </c>
      <c r="M504" t="s">
        <v>1394</v>
      </c>
      <c r="N504" t="s">
        <v>1395</v>
      </c>
      <c r="O504" t="s">
        <v>1396</v>
      </c>
      <c r="P504" t="s">
        <v>1397</v>
      </c>
      <c r="Q504" t="s">
        <v>1396</v>
      </c>
      <c r="R504" t="s">
        <v>1398</v>
      </c>
      <c r="S504" t="s">
        <v>1399</v>
      </c>
      <c r="T504" t="s">
        <v>1400</v>
      </c>
      <c r="U504" t="s">
        <v>1401</v>
      </c>
      <c r="V504" t="s">
        <v>1402</v>
      </c>
      <c r="W504" t="s">
        <v>1403</v>
      </c>
      <c r="X504">
        <v>1102000201997940</v>
      </c>
      <c r="Y504">
        <v>2619</v>
      </c>
      <c r="Z504" t="s">
        <v>1404</v>
      </c>
      <c r="AA504" s="305" t="str">
        <f>IF(H504="CONSTRUCCION CIVIL                                          ","Ok",_xlfn.XLOOKUP(B504,'CSRT STAFF'!B:B,'CSRT STAFF'!G:G,_xlfn.XLOOKUP(B504,'CSRT RCO'!B:B,'CSRT RCO'!G:G,"Revisar",0),0))</f>
        <v>Ok</v>
      </c>
    </row>
    <row r="505" spans="1:27">
      <c r="A505" t="s">
        <v>1385</v>
      </c>
      <c r="B505" t="str">
        <f t="shared" si="7"/>
        <v>74942698</v>
      </c>
      <c r="C505">
        <v>74942698</v>
      </c>
      <c r="D505" t="s">
        <v>1478</v>
      </c>
      <c r="E505" t="s">
        <v>5570</v>
      </c>
      <c r="F505" t="s">
        <v>2420</v>
      </c>
      <c r="G505" s="299">
        <v>46046</v>
      </c>
      <c r="H505" t="s">
        <v>1389</v>
      </c>
      <c r="I505" t="s">
        <v>1390</v>
      </c>
      <c r="J505" t="s">
        <v>1391</v>
      </c>
      <c r="K505" t="s">
        <v>1489</v>
      </c>
      <c r="L505" t="s">
        <v>1647</v>
      </c>
      <c r="M505" t="s">
        <v>1394</v>
      </c>
      <c r="N505" t="s">
        <v>1395</v>
      </c>
      <c r="O505" t="s">
        <v>1396</v>
      </c>
      <c r="P505" t="s">
        <v>1397</v>
      </c>
      <c r="Q505" t="s">
        <v>1396</v>
      </c>
      <c r="R505" t="s">
        <v>1398</v>
      </c>
      <c r="S505" t="s">
        <v>1399</v>
      </c>
      <c r="T505" t="s">
        <v>1400</v>
      </c>
      <c r="U505" t="s">
        <v>1401</v>
      </c>
      <c r="V505" t="s">
        <v>1402</v>
      </c>
      <c r="W505" t="s">
        <v>1418</v>
      </c>
      <c r="X505">
        <v>19101163993049</v>
      </c>
      <c r="Y505">
        <v>2679</v>
      </c>
      <c r="Z505" t="s">
        <v>1404</v>
      </c>
      <c r="AA505" s="305" t="str">
        <f>IF(H505="CONSTRUCCION CIVIL                                          ","Ok",_xlfn.XLOOKUP(B505,'CSRT STAFF'!B:B,'CSRT STAFF'!G:G,_xlfn.XLOOKUP(B505,'CSRT RCO'!B:B,'CSRT RCO'!G:G,"Revisar",0),0))</f>
        <v>Ok</v>
      </c>
    </row>
    <row r="506" spans="1:27">
      <c r="A506" t="s">
        <v>1385</v>
      </c>
      <c r="B506" t="str">
        <f t="shared" si="7"/>
        <v>72147463</v>
      </c>
      <c r="C506">
        <v>72147463</v>
      </c>
      <c r="D506" t="s">
        <v>2463</v>
      </c>
      <c r="E506" t="s">
        <v>2464</v>
      </c>
      <c r="F506" t="s">
        <v>2465</v>
      </c>
      <c r="G506" s="299">
        <v>45980</v>
      </c>
      <c r="H506" t="s">
        <v>1389</v>
      </c>
      <c r="I506" t="s">
        <v>1390</v>
      </c>
      <c r="J506" t="s">
        <v>1391</v>
      </c>
      <c r="K506" t="s">
        <v>1434</v>
      </c>
      <c r="L506" t="s">
        <v>1393</v>
      </c>
      <c r="M506" t="s">
        <v>1394</v>
      </c>
      <c r="N506" t="s">
        <v>1395</v>
      </c>
      <c r="O506" t="s">
        <v>1396</v>
      </c>
      <c r="P506" t="s">
        <v>1397</v>
      </c>
      <c r="Q506" t="s">
        <v>1396</v>
      </c>
      <c r="R506" t="s">
        <v>1398</v>
      </c>
      <c r="S506" t="s">
        <v>1399</v>
      </c>
      <c r="T506" t="s">
        <v>1400</v>
      </c>
      <c r="U506" t="s">
        <v>1401</v>
      </c>
      <c r="V506" t="s">
        <v>1402</v>
      </c>
      <c r="W506" t="s">
        <v>1403</v>
      </c>
      <c r="X506">
        <v>1105790217793020</v>
      </c>
      <c r="Y506">
        <v>2619</v>
      </c>
      <c r="Z506" t="s">
        <v>1404</v>
      </c>
      <c r="AA506" s="305" t="str">
        <f>IF(H506="CONSTRUCCION CIVIL                                          ","Ok",_xlfn.XLOOKUP(B506,'CSRT STAFF'!B:B,'CSRT STAFF'!G:G,_xlfn.XLOOKUP(B506,'CSRT RCO'!B:B,'CSRT RCO'!G:G,"Revisar",0),0))</f>
        <v>Ok</v>
      </c>
    </row>
    <row r="507" spans="1:27">
      <c r="A507" t="s">
        <v>1742</v>
      </c>
      <c r="B507" t="str">
        <f t="shared" si="7"/>
        <v>001526140</v>
      </c>
      <c r="C507">
        <v>1526140</v>
      </c>
      <c r="D507" t="s">
        <v>2466</v>
      </c>
      <c r="E507" t="s">
        <v>2467</v>
      </c>
      <c r="F507" t="s">
        <v>2468</v>
      </c>
      <c r="G507" s="299">
        <v>45281</v>
      </c>
      <c r="H507" t="s">
        <v>1407</v>
      </c>
      <c r="I507" t="s">
        <v>1408</v>
      </c>
      <c r="J507" t="s">
        <v>1409</v>
      </c>
      <c r="K507" t="s">
        <v>2469</v>
      </c>
      <c r="L507" t="s">
        <v>1439</v>
      </c>
      <c r="M507" t="s">
        <v>1394</v>
      </c>
      <c r="N507" t="s">
        <v>1395</v>
      </c>
      <c r="O507" t="s">
        <v>1396</v>
      </c>
      <c r="P507" t="s">
        <v>1397</v>
      </c>
      <c r="Q507" t="s">
        <v>1396</v>
      </c>
      <c r="R507" t="s">
        <v>1398</v>
      </c>
      <c r="S507" t="s">
        <v>1399</v>
      </c>
      <c r="T507" t="s">
        <v>1411</v>
      </c>
      <c r="U507" t="s">
        <v>1401</v>
      </c>
      <c r="V507" t="s">
        <v>1412</v>
      </c>
      <c r="W507" t="s">
        <v>1418</v>
      </c>
      <c r="X507">
        <v>19303556420042</v>
      </c>
      <c r="Y507">
        <v>31260.07</v>
      </c>
      <c r="Z507" t="s">
        <v>1404</v>
      </c>
      <c r="AA507" s="305">
        <f>IF(H507="CONSTRUCCION CIVIL                                          ","Ok",_xlfn.XLOOKUP(B507,'CSRT STAFF'!B:B,'CSRT STAFF'!G:G,_xlfn.XLOOKUP(B507,'CSRT RCO'!B:B,'CSRT RCO'!G:G,"Revisar",0),0))</f>
        <v>45281</v>
      </c>
    </row>
    <row r="508" spans="1:27">
      <c r="A508" t="s">
        <v>1385</v>
      </c>
      <c r="B508" t="str">
        <f t="shared" si="7"/>
        <v>72428962</v>
      </c>
      <c r="C508">
        <v>72428962</v>
      </c>
      <c r="D508" t="s">
        <v>2230</v>
      </c>
      <c r="E508" t="s">
        <v>2470</v>
      </c>
      <c r="F508" t="s">
        <v>2471</v>
      </c>
      <c r="G508" s="299">
        <v>45957</v>
      </c>
      <c r="H508" t="s">
        <v>1389</v>
      </c>
      <c r="I508" t="s">
        <v>1390</v>
      </c>
      <c r="J508" t="s">
        <v>1391</v>
      </c>
      <c r="K508" t="s">
        <v>1426</v>
      </c>
      <c r="L508" t="s">
        <v>1393</v>
      </c>
      <c r="M508" t="s">
        <v>1394</v>
      </c>
      <c r="N508" t="s">
        <v>1395</v>
      </c>
      <c r="O508" t="s">
        <v>1396</v>
      </c>
      <c r="P508" t="s">
        <v>1397</v>
      </c>
      <c r="Q508" t="s">
        <v>1396</v>
      </c>
      <c r="R508" t="s">
        <v>1398</v>
      </c>
      <c r="S508" t="s">
        <v>1399</v>
      </c>
      <c r="T508" t="s">
        <v>1400</v>
      </c>
      <c r="U508" t="s">
        <v>1401</v>
      </c>
      <c r="V508" t="s">
        <v>1402</v>
      </c>
      <c r="W508" t="s">
        <v>1403</v>
      </c>
      <c r="X508">
        <v>1105790233377250</v>
      </c>
      <c r="Y508">
        <v>2055</v>
      </c>
      <c r="Z508" t="s">
        <v>1404</v>
      </c>
      <c r="AA508" s="305" t="str">
        <f>IF(H508="CONSTRUCCION CIVIL                                          ","Ok",_xlfn.XLOOKUP(B508,'CSRT STAFF'!B:B,'CSRT STAFF'!G:G,_xlfn.XLOOKUP(B508,'CSRT RCO'!B:B,'CSRT RCO'!G:G,"Revisar",0),0))</f>
        <v>Ok</v>
      </c>
    </row>
    <row r="509" spans="1:27">
      <c r="A509" t="s">
        <v>1385</v>
      </c>
      <c r="B509" t="str">
        <f t="shared" si="7"/>
        <v>73010416</v>
      </c>
      <c r="C509">
        <v>73010416</v>
      </c>
      <c r="D509" t="s">
        <v>2230</v>
      </c>
      <c r="E509" t="s">
        <v>2054</v>
      </c>
      <c r="F509" t="s">
        <v>2472</v>
      </c>
      <c r="G509" s="299">
        <v>45948</v>
      </c>
      <c r="H509" t="s">
        <v>1407</v>
      </c>
      <c r="I509" t="s">
        <v>1408</v>
      </c>
      <c r="J509" t="s">
        <v>1409</v>
      </c>
      <c r="K509" t="s">
        <v>1510</v>
      </c>
      <c r="L509" t="s">
        <v>1393</v>
      </c>
      <c r="M509" t="s">
        <v>1394</v>
      </c>
      <c r="N509" t="s">
        <v>1395</v>
      </c>
      <c r="O509" t="s">
        <v>1396</v>
      </c>
      <c r="P509" t="s">
        <v>1397</v>
      </c>
      <c r="Q509" t="s">
        <v>1396</v>
      </c>
      <c r="R509" t="s">
        <v>1398</v>
      </c>
      <c r="S509" t="s">
        <v>1399</v>
      </c>
      <c r="T509" t="s">
        <v>1411</v>
      </c>
      <c r="U509" t="s">
        <v>1401</v>
      </c>
      <c r="V509" t="s">
        <v>1412</v>
      </c>
      <c r="W509" t="s">
        <v>1403</v>
      </c>
      <c r="X509">
        <v>1108140258918850</v>
      </c>
      <c r="Y509">
        <v>3000</v>
      </c>
      <c r="Z509" t="s">
        <v>1404</v>
      </c>
      <c r="AA509" s="305">
        <f>IF(H509="CONSTRUCCION CIVIL                                          ","Ok",_xlfn.XLOOKUP(B509,'CSRT STAFF'!B:B,'CSRT STAFF'!G:G,_xlfn.XLOOKUP(B509,'CSRT RCO'!B:B,'CSRT RCO'!G:G,"Revisar",0),0))</f>
        <v>45948</v>
      </c>
    </row>
    <row r="510" spans="1:27">
      <c r="A510" t="s">
        <v>1385</v>
      </c>
      <c r="B510" t="str">
        <f t="shared" si="7"/>
        <v>45205565</v>
      </c>
      <c r="C510">
        <v>45205565</v>
      </c>
      <c r="D510" t="s">
        <v>2230</v>
      </c>
      <c r="E510" t="s">
        <v>2031</v>
      </c>
      <c r="F510" t="s">
        <v>2473</v>
      </c>
      <c r="G510" s="299">
        <v>45931</v>
      </c>
      <c r="H510" t="s">
        <v>1389</v>
      </c>
      <c r="I510" t="s">
        <v>1390</v>
      </c>
      <c r="J510" t="s">
        <v>1391</v>
      </c>
      <c r="K510" t="s">
        <v>1447</v>
      </c>
      <c r="L510" t="s">
        <v>1393</v>
      </c>
      <c r="M510" t="s">
        <v>1394</v>
      </c>
      <c r="N510" t="s">
        <v>1395</v>
      </c>
      <c r="O510" t="s">
        <v>1396</v>
      </c>
      <c r="P510" t="s">
        <v>1397</v>
      </c>
      <c r="Q510" t="s">
        <v>1396</v>
      </c>
      <c r="R510" t="s">
        <v>1398</v>
      </c>
      <c r="S510" t="s">
        <v>1399</v>
      </c>
      <c r="T510" t="s">
        <v>1400</v>
      </c>
      <c r="U510" t="s">
        <v>1401</v>
      </c>
      <c r="V510" t="s">
        <v>1402</v>
      </c>
      <c r="W510" t="s">
        <v>1403</v>
      </c>
      <c r="X510">
        <v>1105790238237400</v>
      </c>
      <c r="Y510">
        <v>1849.5</v>
      </c>
      <c r="Z510" t="s">
        <v>1404</v>
      </c>
      <c r="AA510" s="305" t="str">
        <f>IF(H510="CONSTRUCCION CIVIL                                          ","Ok",_xlfn.XLOOKUP(B510,'CSRT STAFF'!B:B,'CSRT STAFF'!G:G,_xlfn.XLOOKUP(B510,'CSRT RCO'!B:B,'CSRT RCO'!G:G,"Revisar",0),0))</f>
        <v>Ok</v>
      </c>
    </row>
    <row r="511" spans="1:27">
      <c r="A511" t="s">
        <v>1385</v>
      </c>
      <c r="B511" t="str">
        <f t="shared" si="7"/>
        <v>41496841</v>
      </c>
      <c r="C511">
        <v>41496841</v>
      </c>
      <c r="D511" t="s">
        <v>2230</v>
      </c>
      <c r="E511" t="s">
        <v>2474</v>
      </c>
      <c r="F511" t="s">
        <v>2475</v>
      </c>
      <c r="G511" s="299">
        <v>45931</v>
      </c>
      <c r="H511" t="s">
        <v>1407</v>
      </c>
      <c r="I511" t="s">
        <v>1408</v>
      </c>
      <c r="J511" t="s">
        <v>1409</v>
      </c>
      <c r="K511" t="s">
        <v>1483</v>
      </c>
      <c r="L511" t="s">
        <v>1439</v>
      </c>
      <c r="M511" t="s">
        <v>1394</v>
      </c>
      <c r="N511" t="s">
        <v>1395</v>
      </c>
      <c r="O511" t="s">
        <v>1396</v>
      </c>
      <c r="P511" t="s">
        <v>1397</v>
      </c>
      <c r="Q511" t="s">
        <v>1396</v>
      </c>
      <c r="R511" t="s">
        <v>1788</v>
      </c>
      <c r="S511" t="s">
        <v>1399</v>
      </c>
      <c r="T511" t="s">
        <v>1411</v>
      </c>
      <c r="U511" t="s">
        <v>1401</v>
      </c>
      <c r="V511" t="s">
        <v>1412</v>
      </c>
      <c r="W511" t="s">
        <v>1418</v>
      </c>
      <c r="X511">
        <v>19391988293064</v>
      </c>
      <c r="Y511">
        <v>9500</v>
      </c>
      <c r="Z511" t="s">
        <v>1404</v>
      </c>
      <c r="AA511" s="305">
        <f>IF(H511="CONSTRUCCION CIVIL                                          ","Ok",_xlfn.XLOOKUP(B511,'CSRT STAFF'!B:B,'CSRT STAFF'!G:G,_xlfn.XLOOKUP(B511,'CSRT RCO'!B:B,'CSRT RCO'!G:G,"Revisar",0),0))</f>
        <v>45931</v>
      </c>
    </row>
    <row r="512" spans="1:27">
      <c r="A512" t="s">
        <v>1385</v>
      </c>
      <c r="B512" t="str">
        <f t="shared" si="7"/>
        <v>74300571</v>
      </c>
      <c r="C512">
        <v>74300571</v>
      </c>
      <c r="D512" t="s">
        <v>2476</v>
      </c>
      <c r="E512" t="s">
        <v>1541</v>
      </c>
      <c r="F512" t="s">
        <v>2167</v>
      </c>
      <c r="G512" s="299">
        <v>45989</v>
      </c>
      <c r="H512" t="s">
        <v>1389</v>
      </c>
      <c r="I512" t="s">
        <v>1390</v>
      </c>
      <c r="J512" t="s">
        <v>1391</v>
      </c>
      <c r="K512" t="s">
        <v>1426</v>
      </c>
      <c r="L512" t="s">
        <v>1393</v>
      </c>
      <c r="M512" t="s">
        <v>1394</v>
      </c>
      <c r="N512" t="s">
        <v>1395</v>
      </c>
      <c r="O512" t="s">
        <v>1396</v>
      </c>
      <c r="P512" t="s">
        <v>1397</v>
      </c>
      <c r="Q512" t="s">
        <v>1396</v>
      </c>
      <c r="R512" t="s">
        <v>1398</v>
      </c>
      <c r="S512" t="s">
        <v>1399</v>
      </c>
      <c r="T512" t="s">
        <v>1400</v>
      </c>
      <c r="U512" t="s">
        <v>1401</v>
      </c>
      <c r="V512" t="s">
        <v>1402</v>
      </c>
      <c r="W512" t="s">
        <v>1403</v>
      </c>
      <c r="X512">
        <v>1108140286064240</v>
      </c>
      <c r="Y512">
        <v>2055</v>
      </c>
      <c r="Z512" t="s">
        <v>1404</v>
      </c>
      <c r="AA512" s="305" t="str">
        <f>IF(H512="CONSTRUCCION CIVIL                                          ","Ok",_xlfn.XLOOKUP(B512,'CSRT STAFF'!B:B,'CSRT STAFF'!G:G,_xlfn.XLOOKUP(B512,'CSRT RCO'!B:B,'CSRT RCO'!G:G,"Revisar",0),0))</f>
        <v>Ok</v>
      </c>
    </row>
    <row r="513" spans="1:27">
      <c r="A513" t="s">
        <v>1385</v>
      </c>
      <c r="B513" t="str">
        <f t="shared" si="7"/>
        <v>76461878</v>
      </c>
      <c r="C513">
        <v>76461878</v>
      </c>
      <c r="D513" t="s">
        <v>2063</v>
      </c>
      <c r="E513" t="s">
        <v>1480</v>
      </c>
      <c r="F513" t="s">
        <v>2477</v>
      </c>
      <c r="G513" s="299">
        <v>45937</v>
      </c>
      <c r="H513" t="s">
        <v>1389</v>
      </c>
      <c r="I513" t="s">
        <v>1390</v>
      </c>
      <c r="J513" t="s">
        <v>1391</v>
      </c>
      <c r="K513" t="s">
        <v>1442</v>
      </c>
      <c r="L513" t="s">
        <v>1393</v>
      </c>
      <c r="M513" t="s">
        <v>1394</v>
      </c>
      <c r="N513" t="s">
        <v>1395</v>
      </c>
      <c r="O513" t="s">
        <v>1396</v>
      </c>
      <c r="P513" t="s">
        <v>1397</v>
      </c>
      <c r="Q513" t="s">
        <v>1396</v>
      </c>
      <c r="R513" t="s">
        <v>1398</v>
      </c>
      <c r="S513" t="s">
        <v>1399</v>
      </c>
      <c r="T513" t="s">
        <v>1400</v>
      </c>
      <c r="U513" t="s">
        <v>1401</v>
      </c>
      <c r="V513" t="s">
        <v>1402</v>
      </c>
      <c r="W513" t="s">
        <v>1403</v>
      </c>
      <c r="X513">
        <v>1108140282865740</v>
      </c>
      <c r="Y513">
        <v>2619</v>
      </c>
      <c r="Z513" t="s">
        <v>1404</v>
      </c>
      <c r="AA513" s="305" t="str">
        <f>IF(H513="CONSTRUCCION CIVIL                                          ","Ok",_xlfn.XLOOKUP(B513,'CSRT STAFF'!B:B,'CSRT STAFF'!G:G,_xlfn.XLOOKUP(B513,'CSRT RCO'!B:B,'CSRT RCO'!G:G,"Revisar",0),0))</f>
        <v>Ok</v>
      </c>
    </row>
    <row r="514" spans="1:27">
      <c r="A514" t="s">
        <v>1385</v>
      </c>
      <c r="B514" t="str">
        <f t="shared" si="7"/>
        <v>80003104</v>
      </c>
      <c r="C514">
        <v>80003104</v>
      </c>
      <c r="D514" t="s">
        <v>2063</v>
      </c>
      <c r="E514" t="s">
        <v>2478</v>
      </c>
      <c r="F514" t="s">
        <v>2479</v>
      </c>
      <c r="G514" s="299">
        <v>46031</v>
      </c>
      <c r="H514" t="s">
        <v>1389</v>
      </c>
      <c r="I514" t="s">
        <v>1390</v>
      </c>
      <c r="J514" t="s">
        <v>1391</v>
      </c>
      <c r="K514" t="s">
        <v>1447</v>
      </c>
      <c r="L514" t="s">
        <v>1393</v>
      </c>
      <c r="M514" t="s">
        <v>1394</v>
      </c>
      <c r="N514" t="s">
        <v>1395</v>
      </c>
      <c r="O514" t="s">
        <v>1396</v>
      </c>
      <c r="P514" t="s">
        <v>1397</v>
      </c>
      <c r="Q514" t="s">
        <v>1396</v>
      </c>
      <c r="R514" t="s">
        <v>1398</v>
      </c>
      <c r="S514" t="s">
        <v>1399</v>
      </c>
      <c r="T514" t="s">
        <v>1400</v>
      </c>
      <c r="U514" t="s">
        <v>1401</v>
      </c>
      <c r="V514" t="s">
        <v>1402</v>
      </c>
      <c r="W514" t="s">
        <v>2480</v>
      </c>
      <c r="X514">
        <v>4209823212</v>
      </c>
      <c r="Y514">
        <v>1849.5</v>
      </c>
      <c r="Z514" t="s">
        <v>1404</v>
      </c>
      <c r="AA514" s="305" t="str">
        <f>IF(H514="CONSTRUCCION CIVIL                                          ","Ok",_xlfn.XLOOKUP(B514,'CSRT STAFF'!B:B,'CSRT STAFF'!G:G,_xlfn.XLOOKUP(B514,'CSRT RCO'!B:B,'CSRT RCO'!G:G,"Revisar",0),0))</f>
        <v>Ok</v>
      </c>
    </row>
    <row r="515" spans="1:27">
      <c r="A515" t="s">
        <v>1385</v>
      </c>
      <c r="B515" t="str">
        <f t="shared" ref="B515:B578" si="8">IF(A515="L.E / DNI         ",TEXT(C515,"00000000"),TEXT(C515,"000000000"))</f>
        <v>75688111</v>
      </c>
      <c r="C515">
        <v>75688111</v>
      </c>
      <c r="D515" t="s">
        <v>2057</v>
      </c>
      <c r="E515" t="s">
        <v>2481</v>
      </c>
      <c r="F515" t="s">
        <v>2482</v>
      </c>
      <c r="G515" s="299">
        <v>45951</v>
      </c>
      <c r="H515" t="s">
        <v>1389</v>
      </c>
      <c r="I515" t="s">
        <v>1390</v>
      </c>
      <c r="J515" t="s">
        <v>1391</v>
      </c>
      <c r="K515" t="s">
        <v>1426</v>
      </c>
      <c r="L515" t="s">
        <v>1494</v>
      </c>
      <c r="M515" t="s">
        <v>1394</v>
      </c>
      <c r="N515" t="s">
        <v>1395</v>
      </c>
      <c r="O515" t="s">
        <v>1396</v>
      </c>
      <c r="P515" t="s">
        <v>1397</v>
      </c>
      <c r="Q515" t="s">
        <v>1396</v>
      </c>
      <c r="R515" t="s">
        <v>1398</v>
      </c>
      <c r="S515" t="s">
        <v>1399</v>
      </c>
      <c r="T515" t="s">
        <v>1400</v>
      </c>
      <c r="U515" t="s">
        <v>1401</v>
      </c>
      <c r="V515" t="s">
        <v>1402</v>
      </c>
      <c r="W515" t="s">
        <v>1403</v>
      </c>
      <c r="X515">
        <v>1108140283531010</v>
      </c>
      <c r="Y515">
        <v>2055</v>
      </c>
      <c r="Z515" t="s">
        <v>1404</v>
      </c>
      <c r="AA515" s="305" t="str">
        <f>IF(H515="CONSTRUCCION CIVIL                                          ","Ok",_xlfn.XLOOKUP(B515,'CSRT STAFF'!B:B,'CSRT STAFF'!G:G,_xlfn.XLOOKUP(B515,'CSRT RCO'!B:B,'CSRT RCO'!G:G,"Revisar",0),0))</f>
        <v>Ok</v>
      </c>
    </row>
    <row r="516" spans="1:27">
      <c r="A516" t="s">
        <v>1385</v>
      </c>
      <c r="B516" t="str">
        <f t="shared" si="8"/>
        <v>10624748</v>
      </c>
      <c r="C516">
        <v>10624748</v>
      </c>
      <c r="D516" t="s">
        <v>2483</v>
      </c>
      <c r="E516" t="s">
        <v>2236</v>
      </c>
      <c r="F516" t="s">
        <v>2484</v>
      </c>
      <c r="G516" s="299">
        <v>46031</v>
      </c>
      <c r="H516" t="s">
        <v>1389</v>
      </c>
      <c r="I516" t="s">
        <v>1390</v>
      </c>
      <c r="J516" t="s">
        <v>1391</v>
      </c>
      <c r="K516" t="s">
        <v>1551</v>
      </c>
      <c r="L516" t="s">
        <v>1393</v>
      </c>
      <c r="M516" t="s">
        <v>1394</v>
      </c>
      <c r="N516" t="s">
        <v>1395</v>
      </c>
      <c r="O516" t="s">
        <v>1396</v>
      </c>
      <c r="P516" t="s">
        <v>1397</v>
      </c>
      <c r="Q516" t="s">
        <v>1396</v>
      </c>
      <c r="R516" t="s">
        <v>1398</v>
      </c>
      <c r="S516" t="s">
        <v>1399</v>
      </c>
      <c r="T516" t="s">
        <v>1400</v>
      </c>
      <c r="U516" t="s">
        <v>1401</v>
      </c>
      <c r="V516" t="s">
        <v>1402</v>
      </c>
      <c r="W516" t="s">
        <v>1403</v>
      </c>
      <c r="X516">
        <v>1101410200762060</v>
      </c>
      <c r="Y516">
        <v>2619</v>
      </c>
      <c r="Z516" t="s">
        <v>1404</v>
      </c>
      <c r="AA516" s="305" t="str">
        <f>IF(H516="CONSTRUCCION CIVIL                                          ","Ok",_xlfn.XLOOKUP(B516,'CSRT STAFF'!B:B,'CSRT STAFF'!G:G,_xlfn.XLOOKUP(B516,'CSRT RCO'!B:B,'CSRT RCO'!G:G,"Revisar",0),0))</f>
        <v>Ok</v>
      </c>
    </row>
    <row r="517" spans="1:27">
      <c r="A517" t="s">
        <v>1385</v>
      </c>
      <c r="B517" t="str">
        <f t="shared" si="8"/>
        <v>46086134</v>
      </c>
      <c r="C517">
        <v>46086134</v>
      </c>
      <c r="D517" t="s">
        <v>2485</v>
      </c>
      <c r="E517" t="s">
        <v>1667</v>
      </c>
      <c r="F517" t="s">
        <v>2486</v>
      </c>
      <c r="G517" s="299">
        <v>45861</v>
      </c>
      <c r="H517" t="s">
        <v>1389</v>
      </c>
      <c r="I517" t="s">
        <v>1390</v>
      </c>
      <c r="J517" t="s">
        <v>1391</v>
      </c>
      <c r="K517" t="s">
        <v>1447</v>
      </c>
      <c r="L517" t="s">
        <v>1393</v>
      </c>
      <c r="M517" t="s">
        <v>1394</v>
      </c>
      <c r="N517" t="s">
        <v>1395</v>
      </c>
      <c r="O517" t="s">
        <v>1396</v>
      </c>
      <c r="P517" t="s">
        <v>1397</v>
      </c>
      <c r="Q517" t="s">
        <v>1396</v>
      </c>
      <c r="R517" t="s">
        <v>1398</v>
      </c>
      <c r="S517" t="s">
        <v>1399</v>
      </c>
      <c r="T517" t="s">
        <v>1400</v>
      </c>
      <c r="U517" t="s">
        <v>1401</v>
      </c>
      <c r="V517" t="s">
        <v>1402</v>
      </c>
      <c r="W517" t="s">
        <v>1403</v>
      </c>
      <c r="X517">
        <v>1102000202011540</v>
      </c>
      <c r="Y517">
        <v>1849.5</v>
      </c>
      <c r="Z517" t="s">
        <v>1404</v>
      </c>
      <c r="AA517" s="305" t="str">
        <f>IF(H517="CONSTRUCCION CIVIL                                          ","Ok",_xlfn.XLOOKUP(B517,'CSRT STAFF'!B:B,'CSRT STAFF'!G:G,_xlfn.XLOOKUP(B517,'CSRT RCO'!B:B,'CSRT RCO'!G:G,"Revisar",0),0))</f>
        <v>Ok</v>
      </c>
    </row>
    <row r="518" spans="1:27">
      <c r="A518" t="s">
        <v>1385</v>
      </c>
      <c r="B518" t="str">
        <f t="shared" si="8"/>
        <v>41162178</v>
      </c>
      <c r="C518">
        <v>41162178</v>
      </c>
      <c r="D518" t="s">
        <v>2487</v>
      </c>
      <c r="E518" t="s">
        <v>2488</v>
      </c>
      <c r="F518" t="s">
        <v>2489</v>
      </c>
      <c r="G518" s="299">
        <v>45733</v>
      </c>
      <c r="H518" t="s">
        <v>1389</v>
      </c>
      <c r="I518" t="s">
        <v>1390</v>
      </c>
      <c r="J518" t="s">
        <v>1391</v>
      </c>
      <c r="K518" t="s">
        <v>1426</v>
      </c>
      <c r="L518" t="s">
        <v>1393</v>
      </c>
      <c r="M518" t="s">
        <v>1394</v>
      </c>
      <c r="N518" t="s">
        <v>1395</v>
      </c>
      <c r="O518" t="s">
        <v>1396</v>
      </c>
      <c r="P518" t="s">
        <v>1397</v>
      </c>
      <c r="Q518" t="s">
        <v>1396</v>
      </c>
      <c r="R518" t="s">
        <v>1398</v>
      </c>
      <c r="S518" t="s">
        <v>1399</v>
      </c>
      <c r="T518" t="s">
        <v>1400</v>
      </c>
      <c r="U518" t="s">
        <v>1401</v>
      </c>
      <c r="V518" t="s">
        <v>1402</v>
      </c>
      <c r="W518" t="s">
        <v>1403</v>
      </c>
      <c r="X518">
        <v>1108140272497300</v>
      </c>
      <c r="Y518">
        <v>2055</v>
      </c>
      <c r="Z518" t="s">
        <v>1404</v>
      </c>
      <c r="AA518" s="305" t="str">
        <f>IF(H518="CONSTRUCCION CIVIL                                          ","Ok",_xlfn.XLOOKUP(B518,'CSRT STAFF'!B:B,'CSRT STAFF'!G:G,_xlfn.XLOOKUP(B518,'CSRT RCO'!B:B,'CSRT RCO'!G:G,"Revisar",0),0))</f>
        <v>Ok</v>
      </c>
    </row>
    <row r="519" spans="1:27">
      <c r="A519" t="s">
        <v>1385</v>
      </c>
      <c r="B519" t="str">
        <f t="shared" si="8"/>
        <v>47498114</v>
      </c>
      <c r="C519">
        <v>47498114</v>
      </c>
      <c r="D519" t="s">
        <v>2490</v>
      </c>
      <c r="E519" t="s">
        <v>2252</v>
      </c>
      <c r="F519" t="s">
        <v>2491</v>
      </c>
      <c r="G519" s="299">
        <v>45918</v>
      </c>
      <c r="H519" t="s">
        <v>1389</v>
      </c>
      <c r="I519" t="s">
        <v>1390</v>
      </c>
      <c r="J519" t="s">
        <v>1391</v>
      </c>
      <c r="K519" t="s">
        <v>1447</v>
      </c>
      <c r="L519" t="s">
        <v>1393</v>
      </c>
      <c r="M519" t="s">
        <v>1394</v>
      </c>
      <c r="N519" t="s">
        <v>1395</v>
      </c>
      <c r="O519" t="s">
        <v>1396</v>
      </c>
      <c r="P519" t="s">
        <v>1397</v>
      </c>
      <c r="Q519" t="s">
        <v>1396</v>
      </c>
      <c r="R519" t="s">
        <v>1398</v>
      </c>
      <c r="S519" t="s">
        <v>1399</v>
      </c>
      <c r="T519" t="s">
        <v>1400</v>
      </c>
      <c r="U519" t="s">
        <v>1401</v>
      </c>
      <c r="V519" t="s">
        <v>1402</v>
      </c>
      <c r="W519" t="s">
        <v>1403</v>
      </c>
      <c r="X519">
        <v>1102080200049000</v>
      </c>
      <c r="Y519">
        <v>1849.5</v>
      </c>
      <c r="Z519" t="s">
        <v>1404</v>
      </c>
      <c r="AA519" s="305" t="str">
        <f>IF(H519="CONSTRUCCION CIVIL                                          ","Ok",_xlfn.XLOOKUP(B519,'CSRT STAFF'!B:B,'CSRT STAFF'!G:G,_xlfn.XLOOKUP(B519,'CSRT RCO'!B:B,'CSRT RCO'!G:G,"Revisar",0),0))</f>
        <v>Ok</v>
      </c>
    </row>
    <row r="520" spans="1:27">
      <c r="A520" t="s">
        <v>1385</v>
      </c>
      <c r="B520" t="str">
        <f t="shared" si="8"/>
        <v>74406226</v>
      </c>
      <c r="C520">
        <v>74406226</v>
      </c>
      <c r="D520" t="s">
        <v>2492</v>
      </c>
      <c r="E520" t="s">
        <v>2493</v>
      </c>
      <c r="F520" t="s">
        <v>2494</v>
      </c>
      <c r="G520" s="299">
        <v>45917</v>
      </c>
      <c r="H520" t="s">
        <v>1389</v>
      </c>
      <c r="I520" t="s">
        <v>1390</v>
      </c>
      <c r="J520" t="s">
        <v>1391</v>
      </c>
      <c r="K520" t="s">
        <v>1447</v>
      </c>
      <c r="L520" t="s">
        <v>1393</v>
      </c>
      <c r="M520" t="s">
        <v>1394</v>
      </c>
      <c r="N520" t="s">
        <v>1395</v>
      </c>
      <c r="O520" t="s">
        <v>1396</v>
      </c>
      <c r="P520" t="s">
        <v>1397</v>
      </c>
      <c r="Q520" t="s">
        <v>1396</v>
      </c>
      <c r="R520" t="s">
        <v>1398</v>
      </c>
      <c r="S520" t="s">
        <v>1399</v>
      </c>
      <c r="T520" t="s">
        <v>1400</v>
      </c>
      <c r="U520" t="s">
        <v>1401</v>
      </c>
      <c r="V520" t="s">
        <v>1402</v>
      </c>
      <c r="W520" t="s">
        <v>1403</v>
      </c>
      <c r="X520">
        <v>1108140281683400</v>
      </c>
      <c r="Y520">
        <v>1849.5</v>
      </c>
      <c r="Z520" t="s">
        <v>1404</v>
      </c>
      <c r="AA520" s="305" t="str">
        <f>IF(H520="CONSTRUCCION CIVIL                                          ","Ok",_xlfn.XLOOKUP(B520,'CSRT STAFF'!B:B,'CSRT STAFF'!G:G,_xlfn.XLOOKUP(B520,'CSRT RCO'!B:B,'CSRT RCO'!G:G,"Revisar",0),0))</f>
        <v>Ok</v>
      </c>
    </row>
    <row r="521" spans="1:27">
      <c r="A521" t="s">
        <v>1385</v>
      </c>
      <c r="B521" t="str">
        <f t="shared" si="8"/>
        <v>44877950</v>
      </c>
      <c r="C521">
        <v>44877950</v>
      </c>
      <c r="D521" t="s">
        <v>2495</v>
      </c>
      <c r="E521" t="s">
        <v>1868</v>
      </c>
      <c r="F521" t="s">
        <v>2496</v>
      </c>
      <c r="G521" s="299">
        <v>45997</v>
      </c>
      <c r="H521" t="s">
        <v>1389</v>
      </c>
      <c r="I521" t="s">
        <v>1390</v>
      </c>
      <c r="J521" t="s">
        <v>1391</v>
      </c>
      <c r="K521" t="s">
        <v>1447</v>
      </c>
      <c r="L521" t="s">
        <v>1393</v>
      </c>
      <c r="M521" t="s">
        <v>1394</v>
      </c>
      <c r="N521" t="s">
        <v>1395</v>
      </c>
      <c r="O521" t="s">
        <v>1396</v>
      </c>
      <c r="P521" t="s">
        <v>1397</v>
      </c>
      <c r="Q521" t="s">
        <v>1396</v>
      </c>
      <c r="R521" t="s">
        <v>1398</v>
      </c>
      <c r="S521" t="s">
        <v>1399</v>
      </c>
      <c r="T521" t="s">
        <v>1400</v>
      </c>
      <c r="U521" t="s">
        <v>1401</v>
      </c>
      <c r="V521" t="s">
        <v>1402</v>
      </c>
      <c r="W521" t="s">
        <v>1403</v>
      </c>
      <c r="X521">
        <v>1108140283663400</v>
      </c>
      <c r="Y521">
        <v>1849.5</v>
      </c>
      <c r="Z521" t="s">
        <v>1404</v>
      </c>
      <c r="AA521" s="305" t="str">
        <f>IF(H521="CONSTRUCCION CIVIL                                          ","Ok",_xlfn.XLOOKUP(B521,'CSRT STAFF'!B:B,'CSRT STAFF'!G:G,_xlfn.XLOOKUP(B521,'CSRT RCO'!B:B,'CSRT RCO'!G:G,"Revisar",0),0))</f>
        <v>Ok</v>
      </c>
    </row>
    <row r="522" spans="1:27">
      <c r="A522" t="s">
        <v>1385</v>
      </c>
      <c r="B522" t="str">
        <f t="shared" si="8"/>
        <v>47265289</v>
      </c>
      <c r="C522">
        <v>47265289</v>
      </c>
      <c r="D522" t="s">
        <v>2495</v>
      </c>
      <c r="E522" t="s">
        <v>2449</v>
      </c>
      <c r="F522" t="s">
        <v>2497</v>
      </c>
      <c r="G522" s="299">
        <v>45906</v>
      </c>
      <c r="H522" t="s">
        <v>1389</v>
      </c>
      <c r="I522" t="s">
        <v>1390</v>
      </c>
      <c r="J522" t="s">
        <v>1391</v>
      </c>
      <c r="K522" t="s">
        <v>1430</v>
      </c>
      <c r="L522" t="s">
        <v>1393</v>
      </c>
      <c r="M522" t="s">
        <v>1394</v>
      </c>
      <c r="N522" t="s">
        <v>1395</v>
      </c>
      <c r="O522" t="s">
        <v>1396</v>
      </c>
      <c r="P522" t="s">
        <v>1397</v>
      </c>
      <c r="Q522" t="s">
        <v>1396</v>
      </c>
      <c r="R522" t="s">
        <v>1398</v>
      </c>
      <c r="S522" t="s">
        <v>1399</v>
      </c>
      <c r="T522" t="s">
        <v>1400</v>
      </c>
      <c r="U522" t="s">
        <v>1401</v>
      </c>
      <c r="V522" t="s">
        <v>1402</v>
      </c>
      <c r="W522" t="s">
        <v>1403</v>
      </c>
      <c r="X522">
        <v>1108140280888980</v>
      </c>
      <c r="Y522">
        <v>2619</v>
      </c>
      <c r="Z522" t="s">
        <v>1404</v>
      </c>
      <c r="AA522" s="305" t="str">
        <f>IF(H522="CONSTRUCCION CIVIL                                          ","Ok",_xlfn.XLOOKUP(B522,'CSRT STAFF'!B:B,'CSRT STAFF'!G:G,_xlfn.XLOOKUP(B522,'CSRT RCO'!B:B,'CSRT RCO'!G:G,"Revisar",0),0))</f>
        <v>Ok</v>
      </c>
    </row>
    <row r="523" spans="1:27">
      <c r="A523" t="s">
        <v>1385</v>
      </c>
      <c r="B523" t="str">
        <f t="shared" si="8"/>
        <v>05382812</v>
      </c>
      <c r="C523">
        <v>5382812</v>
      </c>
      <c r="D523" t="s">
        <v>2498</v>
      </c>
      <c r="E523" t="s">
        <v>2499</v>
      </c>
      <c r="F523" t="s">
        <v>2158</v>
      </c>
      <c r="G523" s="299">
        <v>45918</v>
      </c>
      <c r="H523" t="s">
        <v>1389</v>
      </c>
      <c r="I523" t="s">
        <v>1390</v>
      </c>
      <c r="J523" t="s">
        <v>1391</v>
      </c>
      <c r="K523" t="s">
        <v>1447</v>
      </c>
      <c r="L523" t="s">
        <v>1393</v>
      </c>
      <c r="M523" t="s">
        <v>1394</v>
      </c>
      <c r="N523" t="s">
        <v>1395</v>
      </c>
      <c r="O523" t="s">
        <v>1396</v>
      </c>
      <c r="P523" t="s">
        <v>1397</v>
      </c>
      <c r="Q523" t="s">
        <v>1396</v>
      </c>
      <c r="R523" t="s">
        <v>1398</v>
      </c>
      <c r="S523" t="s">
        <v>1399</v>
      </c>
      <c r="T523" t="s">
        <v>1400</v>
      </c>
      <c r="U523" t="s">
        <v>1401</v>
      </c>
      <c r="V523" t="s">
        <v>1402</v>
      </c>
      <c r="W523" t="s">
        <v>1403</v>
      </c>
      <c r="X523">
        <v>1102005003496970</v>
      </c>
      <c r="Y523">
        <v>1849.5</v>
      </c>
      <c r="Z523" t="s">
        <v>1404</v>
      </c>
      <c r="AA523" s="305" t="str">
        <f>IF(H523="CONSTRUCCION CIVIL                                          ","Ok",_xlfn.XLOOKUP(B523,'CSRT STAFF'!B:B,'CSRT STAFF'!G:G,_xlfn.XLOOKUP(B523,'CSRT RCO'!B:B,'CSRT RCO'!G:G,"Revisar",0),0))</f>
        <v>Ok</v>
      </c>
    </row>
    <row r="524" spans="1:27">
      <c r="A524" t="s">
        <v>1385</v>
      </c>
      <c r="B524" t="str">
        <f t="shared" si="8"/>
        <v>76839175</v>
      </c>
      <c r="C524">
        <v>76839175</v>
      </c>
      <c r="D524" t="s">
        <v>2500</v>
      </c>
      <c r="E524" t="s">
        <v>2501</v>
      </c>
      <c r="F524" t="s">
        <v>2502</v>
      </c>
      <c r="G524" s="299">
        <v>45859</v>
      </c>
      <c r="H524" t="s">
        <v>1389</v>
      </c>
      <c r="I524" t="s">
        <v>1390</v>
      </c>
      <c r="J524" t="s">
        <v>1391</v>
      </c>
      <c r="K524" t="s">
        <v>1447</v>
      </c>
      <c r="L524" t="s">
        <v>1393</v>
      </c>
      <c r="M524" t="s">
        <v>1394</v>
      </c>
      <c r="N524" t="s">
        <v>1395</v>
      </c>
      <c r="O524" t="s">
        <v>1396</v>
      </c>
      <c r="P524" t="s">
        <v>1397</v>
      </c>
      <c r="Q524" t="s">
        <v>1396</v>
      </c>
      <c r="R524" t="s">
        <v>1398</v>
      </c>
      <c r="S524" t="s">
        <v>1399</v>
      </c>
      <c r="T524" t="s">
        <v>1400</v>
      </c>
      <c r="U524" t="s">
        <v>1401</v>
      </c>
      <c r="V524" t="s">
        <v>1402</v>
      </c>
      <c r="W524" t="s">
        <v>1403</v>
      </c>
      <c r="X524">
        <v>1108140277212930</v>
      </c>
      <c r="Y524">
        <v>1849.5</v>
      </c>
      <c r="Z524" t="s">
        <v>1404</v>
      </c>
      <c r="AA524" s="305" t="str">
        <f>IF(H524="CONSTRUCCION CIVIL                                          ","Ok",_xlfn.XLOOKUP(B524,'CSRT STAFF'!B:B,'CSRT STAFF'!G:G,_xlfn.XLOOKUP(B524,'CSRT RCO'!B:B,'CSRT RCO'!G:G,"Revisar",0),0))</f>
        <v>Ok</v>
      </c>
    </row>
    <row r="525" spans="1:27">
      <c r="A525" t="s">
        <v>1385</v>
      </c>
      <c r="B525" t="str">
        <f t="shared" si="8"/>
        <v>23974653</v>
      </c>
      <c r="C525">
        <v>23974653</v>
      </c>
      <c r="D525" t="s">
        <v>2500</v>
      </c>
      <c r="E525" t="s">
        <v>2503</v>
      </c>
      <c r="F525" t="s">
        <v>1840</v>
      </c>
      <c r="G525" s="299">
        <v>45516</v>
      </c>
      <c r="H525" t="s">
        <v>1389</v>
      </c>
      <c r="I525" t="s">
        <v>1390</v>
      </c>
      <c r="J525" t="s">
        <v>1391</v>
      </c>
      <c r="K525" t="s">
        <v>1392</v>
      </c>
      <c r="L525" t="s">
        <v>1393</v>
      </c>
      <c r="M525" t="s">
        <v>1394</v>
      </c>
      <c r="N525" t="s">
        <v>1395</v>
      </c>
      <c r="O525" t="s">
        <v>1396</v>
      </c>
      <c r="P525" t="s">
        <v>1397</v>
      </c>
      <c r="Q525" t="s">
        <v>1396</v>
      </c>
      <c r="R525" t="s">
        <v>1398</v>
      </c>
      <c r="S525" t="s">
        <v>1399</v>
      </c>
      <c r="T525" t="s">
        <v>1400</v>
      </c>
      <c r="U525" t="s">
        <v>1401</v>
      </c>
      <c r="V525" t="s">
        <v>1402</v>
      </c>
      <c r="W525" t="s">
        <v>2504</v>
      </c>
      <c r="X525">
        <v>1.06192371000008E+17</v>
      </c>
      <c r="Y525">
        <v>1185.8</v>
      </c>
      <c r="Z525" t="s">
        <v>1404</v>
      </c>
      <c r="AA525" s="305" t="str">
        <f>IF(H525="CONSTRUCCION CIVIL                                          ","Ok",_xlfn.XLOOKUP(B525,'CSRT STAFF'!B:B,'CSRT STAFF'!G:G,_xlfn.XLOOKUP(B525,'CSRT RCO'!B:B,'CSRT RCO'!G:G,"Revisar",0),0))</f>
        <v>Ok</v>
      </c>
    </row>
    <row r="526" spans="1:27">
      <c r="A526" t="s">
        <v>1385</v>
      </c>
      <c r="B526" t="str">
        <f t="shared" si="8"/>
        <v>10816122</v>
      </c>
      <c r="C526">
        <v>10816122</v>
      </c>
      <c r="D526" t="s">
        <v>1858</v>
      </c>
      <c r="E526" t="s">
        <v>1608</v>
      </c>
      <c r="F526" t="s">
        <v>2505</v>
      </c>
      <c r="G526" s="299">
        <v>45951</v>
      </c>
      <c r="H526" t="s">
        <v>1389</v>
      </c>
      <c r="I526" t="s">
        <v>1390</v>
      </c>
      <c r="J526" t="s">
        <v>1409</v>
      </c>
      <c r="K526" t="s">
        <v>1417</v>
      </c>
      <c r="L526" t="s">
        <v>1393</v>
      </c>
      <c r="M526" t="s">
        <v>1394</v>
      </c>
      <c r="N526" t="s">
        <v>1395</v>
      </c>
      <c r="O526" t="s">
        <v>1396</v>
      </c>
      <c r="P526" t="s">
        <v>1397</v>
      </c>
      <c r="Q526" t="s">
        <v>1396</v>
      </c>
      <c r="R526" t="s">
        <v>1398</v>
      </c>
      <c r="S526" t="s">
        <v>1399</v>
      </c>
      <c r="T526" t="s">
        <v>1400</v>
      </c>
      <c r="U526" t="s">
        <v>1401</v>
      </c>
      <c r="V526" t="s">
        <v>1402</v>
      </c>
      <c r="W526" t="s">
        <v>1403</v>
      </c>
      <c r="X526">
        <v>1105790233729090</v>
      </c>
      <c r="Y526">
        <v>2619</v>
      </c>
      <c r="Z526" t="s">
        <v>1404</v>
      </c>
      <c r="AA526" s="305" t="str">
        <f>IF(H526="CONSTRUCCION CIVIL                                          ","Ok",_xlfn.XLOOKUP(B526,'CSRT STAFF'!B:B,'CSRT STAFF'!G:G,_xlfn.XLOOKUP(B526,'CSRT RCO'!B:B,'CSRT RCO'!G:G,"Revisar",0),0))</f>
        <v>Ok</v>
      </c>
    </row>
    <row r="527" spans="1:27">
      <c r="A527" t="s">
        <v>1385</v>
      </c>
      <c r="B527" t="str">
        <f t="shared" si="8"/>
        <v>74123345</v>
      </c>
      <c r="C527">
        <v>74123345</v>
      </c>
      <c r="D527" t="s">
        <v>1858</v>
      </c>
      <c r="E527" t="s">
        <v>2184</v>
      </c>
      <c r="F527" t="s">
        <v>2506</v>
      </c>
      <c r="G527" s="299">
        <v>46031</v>
      </c>
      <c r="H527" t="s">
        <v>1389</v>
      </c>
      <c r="I527" t="s">
        <v>1390</v>
      </c>
      <c r="J527" t="s">
        <v>1391</v>
      </c>
      <c r="K527" t="s">
        <v>1634</v>
      </c>
      <c r="L527" t="s">
        <v>1393</v>
      </c>
      <c r="M527" t="s">
        <v>1394</v>
      </c>
      <c r="N527" t="s">
        <v>1395</v>
      </c>
      <c r="O527" t="s">
        <v>1396</v>
      </c>
      <c r="P527" t="s">
        <v>1397</v>
      </c>
      <c r="Q527" t="s">
        <v>1396</v>
      </c>
      <c r="R527" t="s">
        <v>1398</v>
      </c>
      <c r="S527" t="s">
        <v>1399</v>
      </c>
      <c r="T527" t="s">
        <v>1400</v>
      </c>
      <c r="U527" t="s">
        <v>1401</v>
      </c>
      <c r="V527" t="s">
        <v>1402</v>
      </c>
      <c r="W527" t="s">
        <v>1403</v>
      </c>
      <c r="X527">
        <v>1108140288324710</v>
      </c>
      <c r="Y527">
        <v>2619</v>
      </c>
      <c r="Z527" t="s">
        <v>1404</v>
      </c>
      <c r="AA527" s="305" t="str">
        <f>IF(H527="CONSTRUCCION CIVIL                                          ","Ok",_xlfn.XLOOKUP(B527,'CSRT STAFF'!B:B,'CSRT STAFF'!G:G,_xlfn.XLOOKUP(B527,'CSRT RCO'!B:B,'CSRT RCO'!G:G,"Revisar",0),0))</f>
        <v>Ok</v>
      </c>
    </row>
    <row r="528" spans="1:27">
      <c r="A528" t="s">
        <v>1385</v>
      </c>
      <c r="B528" t="str">
        <f t="shared" si="8"/>
        <v>23991321</v>
      </c>
      <c r="C528">
        <v>23991321</v>
      </c>
      <c r="D528" t="s">
        <v>1858</v>
      </c>
      <c r="E528" t="s">
        <v>2507</v>
      </c>
      <c r="F528" t="s">
        <v>2508</v>
      </c>
      <c r="G528" s="299">
        <v>45981</v>
      </c>
      <c r="H528" t="s">
        <v>1389</v>
      </c>
      <c r="I528" t="s">
        <v>1390</v>
      </c>
      <c r="J528" t="s">
        <v>1391</v>
      </c>
      <c r="K528" t="s">
        <v>1447</v>
      </c>
      <c r="L528" t="s">
        <v>1393</v>
      </c>
      <c r="M528" t="s">
        <v>1394</v>
      </c>
      <c r="N528" t="s">
        <v>1395</v>
      </c>
      <c r="O528" t="s">
        <v>1396</v>
      </c>
      <c r="P528" t="s">
        <v>1397</v>
      </c>
      <c r="Q528" t="s">
        <v>1396</v>
      </c>
      <c r="R528" t="s">
        <v>1398</v>
      </c>
      <c r="S528" t="s">
        <v>1399</v>
      </c>
      <c r="T528" t="s">
        <v>1400</v>
      </c>
      <c r="U528" t="s">
        <v>1401</v>
      </c>
      <c r="V528" t="s">
        <v>1402</v>
      </c>
      <c r="W528" t="s">
        <v>1403</v>
      </c>
      <c r="X528">
        <v>1102010200274860</v>
      </c>
      <c r="Y528">
        <v>1849.5</v>
      </c>
      <c r="Z528" t="s">
        <v>1404</v>
      </c>
      <c r="AA528" s="305" t="str">
        <f>IF(H528="CONSTRUCCION CIVIL                                          ","Ok",_xlfn.XLOOKUP(B528,'CSRT STAFF'!B:B,'CSRT STAFF'!G:G,_xlfn.XLOOKUP(B528,'CSRT RCO'!B:B,'CSRT RCO'!G:G,"Revisar",0),0))</f>
        <v>Ok</v>
      </c>
    </row>
    <row r="529" spans="1:27">
      <c r="A529" t="s">
        <v>1385</v>
      </c>
      <c r="B529" t="str">
        <f t="shared" si="8"/>
        <v>73644767</v>
      </c>
      <c r="C529">
        <v>73644767</v>
      </c>
      <c r="D529" t="s">
        <v>1858</v>
      </c>
      <c r="E529" t="s">
        <v>2509</v>
      </c>
      <c r="F529" t="s">
        <v>2510</v>
      </c>
      <c r="G529" s="299">
        <v>45999</v>
      </c>
      <c r="H529" t="s">
        <v>1407</v>
      </c>
      <c r="I529" t="s">
        <v>1408</v>
      </c>
      <c r="J529" t="s">
        <v>1409</v>
      </c>
      <c r="K529" t="s">
        <v>1438</v>
      </c>
      <c r="L529" t="s">
        <v>1439</v>
      </c>
      <c r="M529" t="s">
        <v>1394</v>
      </c>
      <c r="N529" t="s">
        <v>1395</v>
      </c>
      <c r="O529" t="s">
        <v>1396</v>
      </c>
      <c r="P529" t="s">
        <v>1397</v>
      </c>
      <c r="Q529" t="s">
        <v>1396</v>
      </c>
      <c r="R529" t="s">
        <v>1398</v>
      </c>
      <c r="S529" t="s">
        <v>1399</v>
      </c>
      <c r="T529" t="s">
        <v>1411</v>
      </c>
      <c r="U529" t="s">
        <v>1401</v>
      </c>
      <c r="V529" t="s">
        <v>1412</v>
      </c>
      <c r="W529" t="s">
        <v>1403</v>
      </c>
      <c r="X529">
        <v>1108140267584190</v>
      </c>
      <c r="Y529">
        <v>4000</v>
      </c>
      <c r="Z529" t="s">
        <v>1404</v>
      </c>
      <c r="AA529" s="305">
        <f>IF(H529="CONSTRUCCION CIVIL                                          ","Ok",_xlfn.XLOOKUP(B529,'CSRT STAFF'!B:B,'CSRT STAFF'!G:G,_xlfn.XLOOKUP(B529,'CSRT RCO'!B:B,'CSRT RCO'!G:G,"Revisar",0),0))</f>
        <v>45999</v>
      </c>
    </row>
    <row r="530" spans="1:27">
      <c r="A530" t="s">
        <v>1385</v>
      </c>
      <c r="B530" t="str">
        <f t="shared" si="8"/>
        <v>45245447</v>
      </c>
      <c r="C530">
        <v>45245447</v>
      </c>
      <c r="D530" t="s">
        <v>2474</v>
      </c>
      <c r="E530" t="s">
        <v>1625</v>
      </c>
      <c r="F530" t="s">
        <v>2511</v>
      </c>
      <c r="G530" s="299">
        <v>46045</v>
      </c>
      <c r="H530" t="s">
        <v>1389</v>
      </c>
      <c r="I530" t="s">
        <v>1390</v>
      </c>
      <c r="J530" t="s">
        <v>1391</v>
      </c>
      <c r="K530" t="s">
        <v>1634</v>
      </c>
      <c r="L530" t="s">
        <v>1393</v>
      </c>
      <c r="M530" t="s">
        <v>1394</v>
      </c>
      <c r="N530" t="s">
        <v>1395</v>
      </c>
      <c r="O530" t="s">
        <v>1396</v>
      </c>
      <c r="P530" t="s">
        <v>1397</v>
      </c>
      <c r="Q530" t="s">
        <v>1396</v>
      </c>
      <c r="R530" t="s">
        <v>1398</v>
      </c>
      <c r="S530" t="s">
        <v>1399</v>
      </c>
      <c r="T530" t="s">
        <v>1400</v>
      </c>
      <c r="U530" t="s">
        <v>1401</v>
      </c>
      <c r="V530" t="s">
        <v>1402</v>
      </c>
      <c r="W530" t="s">
        <v>1418</v>
      </c>
      <c r="X530">
        <v>19296168551048</v>
      </c>
      <c r="Y530">
        <v>2679</v>
      </c>
      <c r="Z530" t="s">
        <v>1404</v>
      </c>
      <c r="AA530" s="305" t="str">
        <f>IF(H530="CONSTRUCCION CIVIL                                          ","Ok",_xlfn.XLOOKUP(B530,'CSRT STAFF'!B:B,'CSRT STAFF'!G:G,_xlfn.XLOOKUP(B530,'CSRT RCO'!B:B,'CSRT RCO'!G:G,"Revisar",0),0))</f>
        <v>Ok</v>
      </c>
    </row>
    <row r="531" spans="1:27">
      <c r="A531" t="s">
        <v>1385</v>
      </c>
      <c r="B531" t="str">
        <f t="shared" si="8"/>
        <v>74306078</v>
      </c>
      <c r="C531">
        <v>74306078</v>
      </c>
      <c r="D531" t="s">
        <v>2474</v>
      </c>
      <c r="E531" t="s">
        <v>2512</v>
      </c>
      <c r="F531" t="s">
        <v>2513</v>
      </c>
      <c r="G531" s="299">
        <v>45980</v>
      </c>
      <c r="H531" t="s">
        <v>1389</v>
      </c>
      <c r="I531" t="s">
        <v>1390</v>
      </c>
      <c r="J531" t="s">
        <v>1391</v>
      </c>
      <c r="K531" t="s">
        <v>1442</v>
      </c>
      <c r="L531" t="s">
        <v>1393</v>
      </c>
      <c r="M531" t="s">
        <v>1394</v>
      </c>
      <c r="N531" t="s">
        <v>1395</v>
      </c>
      <c r="O531" t="s">
        <v>1396</v>
      </c>
      <c r="P531" t="s">
        <v>1397</v>
      </c>
      <c r="Q531" t="s">
        <v>1396</v>
      </c>
      <c r="R531" t="s">
        <v>1398</v>
      </c>
      <c r="S531" t="s">
        <v>1399</v>
      </c>
      <c r="T531" t="s">
        <v>1400</v>
      </c>
      <c r="U531" t="s">
        <v>1401</v>
      </c>
      <c r="V531" t="s">
        <v>1402</v>
      </c>
      <c r="W531" t="s">
        <v>1403</v>
      </c>
      <c r="X531">
        <v>1108140223662270</v>
      </c>
      <c r="Y531">
        <v>2619</v>
      </c>
      <c r="Z531" t="s">
        <v>1404</v>
      </c>
      <c r="AA531" s="305" t="str">
        <f>IF(H531="CONSTRUCCION CIVIL                                          ","Ok",_xlfn.XLOOKUP(B531,'CSRT STAFF'!B:B,'CSRT STAFF'!G:G,_xlfn.XLOOKUP(B531,'CSRT RCO'!B:B,'CSRT RCO'!G:G,"Revisar",0),0))</f>
        <v>Ok</v>
      </c>
    </row>
    <row r="532" spans="1:27">
      <c r="A532" t="s">
        <v>1385</v>
      </c>
      <c r="B532" t="str">
        <f t="shared" si="8"/>
        <v>77670632</v>
      </c>
      <c r="C532">
        <v>77670632</v>
      </c>
      <c r="D532" t="s">
        <v>2514</v>
      </c>
      <c r="E532" t="s">
        <v>1473</v>
      </c>
      <c r="F532" t="s">
        <v>2515</v>
      </c>
      <c r="G532" s="299">
        <v>45930</v>
      </c>
      <c r="H532" t="s">
        <v>1389</v>
      </c>
      <c r="I532" t="s">
        <v>1390</v>
      </c>
      <c r="J532" t="s">
        <v>1391</v>
      </c>
      <c r="K532" t="s">
        <v>1430</v>
      </c>
      <c r="L532" t="s">
        <v>1393</v>
      </c>
      <c r="M532" t="s">
        <v>1394</v>
      </c>
      <c r="N532" t="s">
        <v>1395</v>
      </c>
      <c r="O532" t="s">
        <v>1396</v>
      </c>
      <c r="P532" t="s">
        <v>1397</v>
      </c>
      <c r="Q532" t="s">
        <v>1396</v>
      </c>
      <c r="R532" t="s">
        <v>1398</v>
      </c>
      <c r="S532" t="s">
        <v>1399</v>
      </c>
      <c r="T532" t="s">
        <v>1400</v>
      </c>
      <c r="U532" t="s">
        <v>1401</v>
      </c>
      <c r="V532" t="s">
        <v>1402</v>
      </c>
      <c r="W532" t="s">
        <v>1403</v>
      </c>
      <c r="X532">
        <v>1108140262670420</v>
      </c>
      <c r="Y532">
        <v>2619</v>
      </c>
      <c r="Z532" t="s">
        <v>1404</v>
      </c>
      <c r="AA532" s="305" t="str">
        <f>IF(H532="CONSTRUCCION CIVIL                                          ","Ok",_xlfn.XLOOKUP(B532,'CSRT STAFF'!B:B,'CSRT STAFF'!G:G,_xlfn.XLOOKUP(B532,'CSRT RCO'!B:B,'CSRT RCO'!G:G,"Revisar",0),0))</f>
        <v>Ok</v>
      </c>
    </row>
    <row r="533" spans="1:27">
      <c r="A533" t="s">
        <v>1385</v>
      </c>
      <c r="B533" t="str">
        <f t="shared" si="8"/>
        <v>28590695</v>
      </c>
      <c r="C533">
        <v>28590695</v>
      </c>
      <c r="D533" t="s">
        <v>2516</v>
      </c>
      <c r="E533" t="s">
        <v>2517</v>
      </c>
      <c r="F533" t="s">
        <v>2518</v>
      </c>
      <c r="G533" s="299">
        <v>45947</v>
      </c>
      <c r="H533" t="s">
        <v>1389</v>
      </c>
      <c r="I533" t="s">
        <v>1390</v>
      </c>
      <c r="J533" t="s">
        <v>1391</v>
      </c>
      <c r="K533" t="s">
        <v>1442</v>
      </c>
      <c r="L533" t="s">
        <v>1393</v>
      </c>
      <c r="M533" t="s">
        <v>1394</v>
      </c>
      <c r="N533" t="s">
        <v>1395</v>
      </c>
      <c r="O533" t="s">
        <v>1396</v>
      </c>
      <c r="P533" t="s">
        <v>1397</v>
      </c>
      <c r="Q533" t="s">
        <v>1396</v>
      </c>
      <c r="R533" t="s">
        <v>1398</v>
      </c>
      <c r="S533" t="s">
        <v>1399</v>
      </c>
      <c r="T533" t="s">
        <v>1400</v>
      </c>
      <c r="U533" t="s">
        <v>1401</v>
      </c>
      <c r="V533" t="s">
        <v>1402</v>
      </c>
      <c r="W533" t="s">
        <v>1403</v>
      </c>
      <c r="X533">
        <v>1108140283424950</v>
      </c>
      <c r="Y533">
        <v>2619</v>
      </c>
      <c r="Z533" t="s">
        <v>1404</v>
      </c>
      <c r="AA533" s="305" t="str">
        <f>IF(H533="CONSTRUCCION CIVIL                                          ","Ok",_xlfn.XLOOKUP(B533,'CSRT STAFF'!B:B,'CSRT STAFF'!G:G,_xlfn.XLOOKUP(B533,'CSRT RCO'!B:B,'CSRT RCO'!G:G,"Revisar",0),0))</f>
        <v>Ok</v>
      </c>
    </row>
    <row r="534" spans="1:27">
      <c r="A534" t="s">
        <v>1385</v>
      </c>
      <c r="B534" t="str">
        <f t="shared" si="8"/>
        <v>48091922</v>
      </c>
      <c r="C534">
        <v>48091922</v>
      </c>
      <c r="D534" t="s">
        <v>2391</v>
      </c>
      <c r="E534" t="s">
        <v>1740</v>
      </c>
      <c r="F534" t="s">
        <v>2520</v>
      </c>
      <c r="G534" s="299">
        <v>45629</v>
      </c>
      <c r="H534" t="s">
        <v>1407</v>
      </c>
      <c r="I534" t="s">
        <v>1408</v>
      </c>
      <c r="J534" t="s">
        <v>1409</v>
      </c>
      <c r="K534" t="s">
        <v>1540</v>
      </c>
      <c r="L534" t="s">
        <v>1494</v>
      </c>
      <c r="M534" t="s">
        <v>1394</v>
      </c>
      <c r="N534" t="s">
        <v>1395</v>
      </c>
      <c r="O534" t="s">
        <v>1396</v>
      </c>
      <c r="P534" t="s">
        <v>1397</v>
      </c>
      <c r="Q534" t="s">
        <v>1396</v>
      </c>
      <c r="R534" t="s">
        <v>1398</v>
      </c>
      <c r="S534" t="s">
        <v>1399</v>
      </c>
      <c r="T534" t="s">
        <v>1411</v>
      </c>
      <c r="U534" t="s">
        <v>1401</v>
      </c>
      <c r="V534" t="s">
        <v>1412</v>
      </c>
      <c r="W534" t="s">
        <v>1443</v>
      </c>
      <c r="X534">
        <v>8983188073303</v>
      </c>
      <c r="Y534">
        <v>4500</v>
      </c>
      <c r="Z534" t="s">
        <v>1404</v>
      </c>
      <c r="AA534" s="305">
        <f>IF(H534="CONSTRUCCION CIVIL                                          ","Ok",_xlfn.XLOOKUP(B534,'CSRT STAFF'!B:B,'CSRT STAFF'!G:G,_xlfn.XLOOKUP(B534,'CSRT RCO'!B:B,'CSRT RCO'!G:G,"Revisar",0),0))</f>
        <v>45629</v>
      </c>
    </row>
    <row r="535" spans="1:27">
      <c r="A535" t="s">
        <v>1385</v>
      </c>
      <c r="B535" t="str">
        <f t="shared" si="8"/>
        <v>43567961</v>
      </c>
      <c r="C535">
        <v>43567961</v>
      </c>
      <c r="D535" t="s">
        <v>2521</v>
      </c>
      <c r="E535" t="s">
        <v>2146</v>
      </c>
      <c r="F535" t="s">
        <v>2522</v>
      </c>
      <c r="G535" s="299">
        <v>46030</v>
      </c>
      <c r="H535" t="s">
        <v>1407</v>
      </c>
      <c r="I535" t="s">
        <v>1408</v>
      </c>
      <c r="J535" t="s">
        <v>1409</v>
      </c>
      <c r="K535" t="s">
        <v>1457</v>
      </c>
      <c r="L535" t="s">
        <v>1393</v>
      </c>
      <c r="M535" t="s">
        <v>1394</v>
      </c>
      <c r="N535" t="s">
        <v>1395</v>
      </c>
      <c r="O535" t="s">
        <v>1396</v>
      </c>
      <c r="P535" t="s">
        <v>1397</v>
      </c>
      <c r="Q535" t="s">
        <v>1396</v>
      </c>
      <c r="R535" t="s">
        <v>1398</v>
      </c>
      <c r="S535" t="s">
        <v>1399</v>
      </c>
      <c r="T535" t="s">
        <v>1411</v>
      </c>
      <c r="U535" t="s">
        <v>1401</v>
      </c>
      <c r="V535" t="s">
        <v>1412</v>
      </c>
      <c r="W535" t="s">
        <v>1403</v>
      </c>
      <c r="X535">
        <v>1108140257603240</v>
      </c>
      <c r="Y535">
        <v>2700</v>
      </c>
      <c r="Z535" t="s">
        <v>1404</v>
      </c>
      <c r="AA535" s="305">
        <f>IF(H535="CONSTRUCCION CIVIL                                          ","Ok",_xlfn.XLOOKUP(B535,'CSRT STAFF'!B:B,'CSRT STAFF'!G:G,_xlfn.XLOOKUP(B535,'CSRT RCO'!B:B,'CSRT RCO'!G:G,"Revisar",0),0))</f>
        <v>46030</v>
      </c>
    </row>
    <row r="536" spans="1:27">
      <c r="A536" t="s">
        <v>1385</v>
      </c>
      <c r="B536" t="str">
        <f t="shared" si="8"/>
        <v>71859382</v>
      </c>
      <c r="C536">
        <v>71859382</v>
      </c>
      <c r="D536" t="s">
        <v>2523</v>
      </c>
      <c r="E536" t="s">
        <v>2524</v>
      </c>
      <c r="F536" t="s">
        <v>2525</v>
      </c>
      <c r="G536" s="299">
        <v>45726</v>
      </c>
      <c r="H536" t="s">
        <v>1389</v>
      </c>
      <c r="I536" t="s">
        <v>1390</v>
      </c>
      <c r="J536" t="s">
        <v>1391</v>
      </c>
      <c r="K536" t="s">
        <v>1442</v>
      </c>
      <c r="L536" t="s">
        <v>1393</v>
      </c>
      <c r="M536" t="s">
        <v>1394</v>
      </c>
      <c r="N536" t="s">
        <v>1395</v>
      </c>
      <c r="O536" t="s">
        <v>1396</v>
      </c>
      <c r="P536" t="s">
        <v>1397</v>
      </c>
      <c r="Q536" t="s">
        <v>1396</v>
      </c>
      <c r="R536" t="s">
        <v>1398</v>
      </c>
      <c r="S536" t="s">
        <v>1399</v>
      </c>
      <c r="T536" t="s">
        <v>1400</v>
      </c>
      <c r="U536" t="s">
        <v>1401</v>
      </c>
      <c r="V536" t="s">
        <v>1402</v>
      </c>
      <c r="W536" t="s">
        <v>1418</v>
      </c>
      <c r="X536">
        <v>19271035093017</v>
      </c>
      <c r="Y536">
        <v>2619</v>
      </c>
      <c r="Z536" t="s">
        <v>1404</v>
      </c>
      <c r="AA536" s="305" t="str">
        <f>IF(H536="CONSTRUCCION CIVIL                                          ","Ok",_xlfn.XLOOKUP(B536,'CSRT STAFF'!B:B,'CSRT STAFF'!G:G,_xlfn.XLOOKUP(B536,'CSRT RCO'!B:B,'CSRT RCO'!G:G,"Revisar",0),0))</f>
        <v>Ok</v>
      </c>
    </row>
    <row r="537" spans="1:27">
      <c r="A537" t="s">
        <v>1385</v>
      </c>
      <c r="B537" t="str">
        <f t="shared" si="8"/>
        <v>74759873</v>
      </c>
      <c r="C537">
        <v>74759873</v>
      </c>
      <c r="D537" t="s">
        <v>5571</v>
      </c>
      <c r="E537" t="s">
        <v>2108</v>
      </c>
      <c r="F537" t="s">
        <v>5572</v>
      </c>
      <c r="G537" s="299">
        <v>46046</v>
      </c>
      <c r="H537" t="s">
        <v>1389</v>
      </c>
      <c r="I537" t="s">
        <v>1390</v>
      </c>
      <c r="J537" t="s">
        <v>1391</v>
      </c>
      <c r="K537" t="s">
        <v>1634</v>
      </c>
      <c r="L537" t="s">
        <v>1393</v>
      </c>
      <c r="M537" t="s">
        <v>1394</v>
      </c>
      <c r="N537" t="s">
        <v>1395</v>
      </c>
      <c r="O537" t="s">
        <v>1396</v>
      </c>
      <c r="P537" t="s">
        <v>1397</v>
      </c>
      <c r="Q537" t="s">
        <v>1396</v>
      </c>
      <c r="R537" t="s">
        <v>1398</v>
      </c>
      <c r="S537" t="s">
        <v>1399</v>
      </c>
      <c r="T537" t="s">
        <v>1400</v>
      </c>
      <c r="U537" t="s">
        <v>1401</v>
      </c>
      <c r="V537" t="s">
        <v>1402</v>
      </c>
      <c r="W537" t="s">
        <v>1418</v>
      </c>
      <c r="X537">
        <v>7073752800031</v>
      </c>
      <c r="Y537">
        <v>2092.5</v>
      </c>
      <c r="Z537" t="s">
        <v>1404</v>
      </c>
      <c r="AA537" s="305" t="str">
        <f>IF(H537="CONSTRUCCION CIVIL                                          ","Ok",_xlfn.XLOOKUP(B537,'CSRT STAFF'!B:B,'CSRT STAFF'!G:G,_xlfn.XLOOKUP(B537,'CSRT RCO'!B:B,'CSRT RCO'!G:G,"Revisar",0),0))</f>
        <v>Ok</v>
      </c>
    </row>
    <row r="538" spans="1:27">
      <c r="A538" t="s">
        <v>1385</v>
      </c>
      <c r="B538" t="str">
        <f t="shared" si="8"/>
        <v>74208164</v>
      </c>
      <c r="C538">
        <v>74208164</v>
      </c>
      <c r="D538" t="s">
        <v>1464</v>
      </c>
      <c r="E538" t="s">
        <v>1711</v>
      </c>
      <c r="F538" t="s">
        <v>2526</v>
      </c>
      <c r="G538" s="299">
        <v>45950</v>
      </c>
      <c r="H538" t="s">
        <v>1407</v>
      </c>
      <c r="I538" t="s">
        <v>1408</v>
      </c>
      <c r="J538" t="s">
        <v>1409</v>
      </c>
      <c r="K538" t="s">
        <v>1620</v>
      </c>
      <c r="L538" t="s">
        <v>1536</v>
      </c>
      <c r="M538" t="s">
        <v>1394</v>
      </c>
      <c r="N538" t="s">
        <v>1395</v>
      </c>
      <c r="O538" t="s">
        <v>1396</v>
      </c>
      <c r="P538" t="s">
        <v>1397</v>
      </c>
      <c r="Q538" t="s">
        <v>1396</v>
      </c>
      <c r="R538" t="s">
        <v>1398</v>
      </c>
      <c r="S538" t="s">
        <v>1399</v>
      </c>
      <c r="T538" t="s">
        <v>1411</v>
      </c>
      <c r="U538" t="s">
        <v>1401</v>
      </c>
      <c r="V538" t="s">
        <v>1412</v>
      </c>
      <c r="W538" t="s">
        <v>1418</v>
      </c>
      <c r="X538">
        <v>41594210753074</v>
      </c>
      <c r="Y538">
        <v>4500</v>
      </c>
      <c r="Z538" t="s">
        <v>1404</v>
      </c>
      <c r="AA538" s="305" t="str">
        <f>IF(H538="CONSTRUCCION CIVIL                                          ","Ok",_xlfn.XLOOKUP(B538,'CSRT STAFF'!B:B,'CSRT STAFF'!G:G,_xlfn.XLOOKUP(B538,'CSRT RCO'!B:B,'CSRT RCO'!G:G,"Revisar",0),0))</f>
        <v>Revisar</v>
      </c>
    </row>
    <row r="539" spans="1:27">
      <c r="A539" t="s">
        <v>1385</v>
      </c>
      <c r="B539" t="str">
        <f t="shared" si="8"/>
        <v>76398841</v>
      </c>
      <c r="C539">
        <v>76398841</v>
      </c>
      <c r="D539" t="s">
        <v>1464</v>
      </c>
      <c r="E539" t="s">
        <v>1789</v>
      </c>
      <c r="F539" t="s">
        <v>2527</v>
      </c>
      <c r="G539" s="299">
        <v>46031</v>
      </c>
      <c r="H539" t="s">
        <v>1389</v>
      </c>
      <c r="I539" t="s">
        <v>1390</v>
      </c>
      <c r="J539" t="s">
        <v>1391</v>
      </c>
      <c r="K539" t="s">
        <v>1634</v>
      </c>
      <c r="L539" t="s">
        <v>1393</v>
      </c>
      <c r="M539" t="s">
        <v>1394</v>
      </c>
      <c r="N539" t="s">
        <v>1395</v>
      </c>
      <c r="O539" t="s">
        <v>1396</v>
      </c>
      <c r="P539" t="s">
        <v>1397</v>
      </c>
      <c r="Q539" t="s">
        <v>1396</v>
      </c>
      <c r="R539" t="s">
        <v>1398</v>
      </c>
      <c r="S539" t="s">
        <v>1399</v>
      </c>
      <c r="T539" t="s">
        <v>1400</v>
      </c>
      <c r="U539" t="s">
        <v>1401</v>
      </c>
      <c r="V539" t="s">
        <v>1402</v>
      </c>
      <c r="W539" t="s">
        <v>1418</v>
      </c>
      <c r="X539">
        <v>54504248063001</v>
      </c>
      <c r="Y539">
        <v>2619</v>
      </c>
      <c r="Z539" t="s">
        <v>1404</v>
      </c>
      <c r="AA539" s="305" t="str">
        <f>IF(H539="CONSTRUCCION CIVIL                                          ","Ok",_xlfn.XLOOKUP(B539,'CSRT STAFF'!B:B,'CSRT STAFF'!G:G,_xlfn.XLOOKUP(B539,'CSRT RCO'!B:B,'CSRT RCO'!G:G,"Revisar",0),0))</f>
        <v>Ok</v>
      </c>
    </row>
    <row r="540" spans="1:27">
      <c r="A540" t="s">
        <v>1385</v>
      </c>
      <c r="B540" t="str">
        <f t="shared" si="8"/>
        <v>41819706</v>
      </c>
      <c r="C540">
        <v>41819706</v>
      </c>
      <c r="D540" t="s">
        <v>2528</v>
      </c>
      <c r="E540" t="s">
        <v>2529</v>
      </c>
      <c r="F540" t="s">
        <v>2530</v>
      </c>
      <c r="G540" s="299">
        <v>46044</v>
      </c>
      <c r="H540" t="s">
        <v>1389</v>
      </c>
      <c r="I540" t="s">
        <v>1390</v>
      </c>
      <c r="J540" t="s">
        <v>1391</v>
      </c>
      <c r="K540" t="s">
        <v>1489</v>
      </c>
      <c r="L540" t="s">
        <v>1393</v>
      </c>
      <c r="M540" t="s">
        <v>1394</v>
      </c>
      <c r="N540" t="s">
        <v>1395</v>
      </c>
      <c r="O540" t="s">
        <v>1396</v>
      </c>
      <c r="P540" t="s">
        <v>1397</v>
      </c>
      <c r="Q540" t="s">
        <v>1396</v>
      </c>
      <c r="R540" t="s">
        <v>1398</v>
      </c>
      <c r="S540" t="s">
        <v>1399</v>
      </c>
      <c r="T540" t="s">
        <v>1400</v>
      </c>
      <c r="U540" t="s">
        <v>1401</v>
      </c>
      <c r="V540" t="s">
        <v>1402</v>
      </c>
      <c r="W540" t="s">
        <v>1418</v>
      </c>
      <c r="X540">
        <v>19101097485069</v>
      </c>
      <c r="Y540">
        <v>2679</v>
      </c>
      <c r="Z540" t="s">
        <v>1404</v>
      </c>
      <c r="AA540" s="305" t="str">
        <f>IF(H540="CONSTRUCCION CIVIL                                          ","Ok",_xlfn.XLOOKUP(B540,'CSRT STAFF'!B:B,'CSRT STAFF'!G:G,_xlfn.XLOOKUP(B540,'CSRT RCO'!B:B,'CSRT RCO'!G:G,"Revisar",0),0))</f>
        <v>Ok</v>
      </c>
    </row>
    <row r="541" spans="1:27">
      <c r="A541" t="s">
        <v>1385</v>
      </c>
      <c r="B541" t="str">
        <f t="shared" si="8"/>
        <v>73790699</v>
      </c>
      <c r="C541">
        <v>73790699</v>
      </c>
      <c r="D541" t="s">
        <v>2531</v>
      </c>
      <c r="E541" t="s">
        <v>2532</v>
      </c>
      <c r="F541" t="s">
        <v>2533</v>
      </c>
      <c r="G541" s="299">
        <v>45846</v>
      </c>
      <c r="H541" t="s">
        <v>1389</v>
      </c>
      <c r="I541" t="s">
        <v>1390</v>
      </c>
      <c r="J541" t="s">
        <v>1391</v>
      </c>
      <c r="K541" t="s">
        <v>1442</v>
      </c>
      <c r="L541" t="s">
        <v>1393</v>
      </c>
      <c r="M541" t="s">
        <v>1394</v>
      </c>
      <c r="N541" t="s">
        <v>1395</v>
      </c>
      <c r="O541" t="s">
        <v>1396</v>
      </c>
      <c r="P541" t="s">
        <v>1397</v>
      </c>
      <c r="Q541" t="s">
        <v>1396</v>
      </c>
      <c r="R541" t="s">
        <v>1398</v>
      </c>
      <c r="S541" t="s">
        <v>1399</v>
      </c>
      <c r="T541" t="s">
        <v>1400</v>
      </c>
      <c r="U541" t="s">
        <v>1401</v>
      </c>
      <c r="V541" t="s">
        <v>1402</v>
      </c>
      <c r="W541" t="s">
        <v>1403</v>
      </c>
      <c r="X541">
        <v>1108140278355520</v>
      </c>
      <c r="Y541">
        <v>2619</v>
      </c>
      <c r="Z541" t="s">
        <v>1404</v>
      </c>
      <c r="AA541" s="305" t="str">
        <f>IF(H541="CONSTRUCCION CIVIL                                          ","Ok",_xlfn.XLOOKUP(B541,'CSRT STAFF'!B:B,'CSRT STAFF'!G:G,_xlfn.XLOOKUP(B541,'CSRT RCO'!B:B,'CSRT RCO'!G:G,"Revisar",0),0))</f>
        <v>Ok</v>
      </c>
    </row>
    <row r="542" spans="1:27">
      <c r="A542" t="s">
        <v>1385</v>
      </c>
      <c r="B542" t="str">
        <f t="shared" si="8"/>
        <v>40059355</v>
      </c>
      <c r="C542">
        <v>40059355</v>
      </c>
      <c r="D542" t="s">
        <v>2534</v>
      </c>
      <c r="E542" t="s">
        <v>2535</v>
      </c>
      <c r="F542" t="s">
        <v>2536</v>
      </c>
      <c r="G542" s="299">
        <v>45757</v>
      </c>
      <c r="H542" t="s">
        <v>1389</v>
      </c>
      <c r="I542" t="s">
        <v>1390</v>
      </c>
      <c r="J542" t="s">
        <v>1391</v>
      </c>
      <c r="K542" t="s">
        <v>1442</v>
      </c>
      <c r="L542" t="s">
        <v>1393</v>
      </c>
      <c r="M542" t="s">
        <v>1394</v>
      </c>
      <c r="N542" t="s">
        <v>1395</v>
      </c>
      <c r="O542" t="s">
        <v>1396</v>
      </c>
      <c r="P542" t="s">
        <v>1397</v>
      </c>
      <c r="Q542" t="s">
        <v>1396</v>
      </c>
      <c r="R542" t="s">
        <v>1398</v>
      </c>
      <c r="S542" t="s">
        <v>1399</v>
      </c>
      <c r="T542" t="s">
        <v>1400</v>
      </c>
      <c r="U542" t="s">
        <v>1401</v>
      </c>
      <c r="V542" t="s">
        <v>1402</v>
      </c>
      <c r="W542" t="s">
        <v>1403</v>
      </c>
      <c r="X542">
        <v>1108140273747160</v>
      </c>
      <c r="Y542">
        <v>2619</v>
      </c>
      <c r="Z542" t="s">
        <v>1404</v>
      </c>
      <c r="AA542" s="305" t="str">
        <f>IF(H542="CONSTRUCCION CIVIL                                          ","Ok",_xlfn.XLOOKUP(B542,'CSRT STAFF'!B:B,'CSRT STAFF'!G:G,_xlfn.XLOOKUP(B542,'CSRT RCO'!B:B,'CSRT RCO'!G:G,"Revisar",0),0))</f>
        <v>Ok</v>
      </c>
    </row>
    <row r="543" spans="1:27">
      <c r="A543" t="s">
        <v>1385</v>
      </c>
      <c r="B543" t="str">
        <f t="shared" si="8"/>
        <v>09983878</v>
      </c>
      <c r="C543">
        <v>9983878</v>
      </c>
      <c r="D543" t="s">
        <v>2537</v>
      </c>
      <c r="E543" t="s">
        <v>2538</v>
      </c>
      <c r="F543" t="s">
        <v>2539</v>
      </c>
      <c r="G543" s="299">
        <v>46037</v>
      </c>
      <c r="H543" t="s">
        <v>1389</v>
      </c>
      <c r="I543" t="s">
        <v>1390</v>
      </c>
      <c r="J543" t="s">
        <v>1391</v>
      </c>
      <c r="K543" t="s">
        <v>1634</v>
      </c>
      <c r="L543" t="s">
        <v>1393</v>
      </c>
      <c r="M543" t="s">
        <v>1394</v>
      </c>
      <c r="N543" t="s">
        <v>1395</v>
      </c>
      <c r="O543" t="s">
        <v>1396</v>
      </c>
      <c r="P543" t="s">
        <v>1397</v>
      </c>
      <c r="Q543" t="s">
        <v>1396</v>
      </c>
      <c r="R543" t="s">
        <v>1398</v>
      </c>
      <c r="S543" t="s">
        <v>1399</v>
      </c>
      <c r="T543" t="s">
        <v>1400</v>
      </c>
      <c r="U543" t="s">
        <v>1401</v>
      </c>
      <c r="V543" t="s">
        <v>1402</v>
      </c>
      <c r="W543" t="s">
        <v>1418</v>
      </c>
      <c r="X543">
        <v>19103400457004</v>
      </c>
      <c r="Y543">
        <v>2679</v>
      </c>
      <c r="Z543" t="s">
        <v>1404</v>
      </c>
      <c r="AA543" s="305" t="str">
        <f>IF(H543="CONSTRUCCION CIVIL                                          ","Ok",_xlfn.XLOOKUP(B543,'CSRT STAFF'!B:B,'CSRT STAFF'!G:G,_xlfn.XLOOKUP(B543,'CSRT RCO'!B:B,'CSRT RCO'!G:G,"Revisar",0),0))</f>
        <v>Ok</v>
      </c>
    </row>
    <row r="544" spans="1:27">
      <c r="A544" t="s">
        <v>1385</v>
      </c>
      <c r="B544" t="str">
        <f t="shared" si="8"/>
        <v>45114212</v>
      </c>
      <c r="C544">
        <v>45114212</v>
      </c>
      <c r="D544" t="s">
        <v>1849</v>
      </c>
      <c r="E544" t="s">
        <v>2540</v>
      </c>
      <c r="F544" t="s">
        <v>2541</v>
      </c>
      <c r="G544" s="299">
        <v>45966</v>
      </c>
      <c r="H544" t="s">
        <v>1389</v>
      </c>
      <c r="I544" t="s">
        <v>1390</v>
      </c>
      <c r="J544" t="s">
        <v>1391</v>
      </c>
      <c r="K544" t="s">
        <v>1447</v>
      </c>
      <c r="L544" t="s">
        <v>1393</v>
      </c>
      <c r="M544" t="s">
        <v>1394</v>
      </c>
      <c r="N544" t="s">
        <v>1395</v>
      </c>
      <c r="O544" t="s">
        <v>1396</v>
      </c>
      <c r="P544" t="s">
        <v>1397</v>
      </c>
      <c r="Q544" t="s">
        <v>1396</v>
      </c>
      <c r="R544" t="s">
        <v>1398</v>
      </c>
      <c r="S544" t="s">
        <v>1399</v>
      </c>
      <c r="T544" t="s">
        <v>1400</v>
      </c>
      <c r="U544" t="s">
        <v>1401</v>
      </c>
      <c r="V544" t="s">
        <v>1402</v>
      </c>
      <c r="W544" t="s">
        <v>1403</v>
      </c>
      <c r="X544">
        <v>1102010200760870</v>
      </c>
      <c r="Y544">
        <v>1849.5</v>
      </c>
      <c r="Z544" t="s">
        <v>1404</v>
      </c>
      <c r="AA544" s="305" t="str">
        <f>IF(H544="CONSTRUCCION CIVIL                                          ","Ok",_xlfn.XLOOKUP(B544,'CSRT STAFF'!B:B,'CSRT STAFF'!G:G,_xlfn.XLOOKUP(B544,'CSRT RCO'!B:B,'CSRT RCO'!G:G,"Revisar",0),0))</f>
        <v>Ok</v>
      </c>
    </row>
    <row r="545" spans="1:27">
      <c r="A545" t="s">
        <v>1385</v>
      </c>
      <c r="B545" t="str">
        <f t="shared" si="8"/>
        <v>73990329</v>
      </c>
      <c r="C545">
        <v>73990329</v>
      </c>
      <c r="D545" t="s">
        <v>1849</v>
      </c>
      <c r="E545" t="s">
        <v>1581</v>
      </c>
      <c r="F545" t="s">
        <v>2542</v>
      </c>
      <c r="G545" s="299">
        <v>45954</v>
      </c>
      <c r="H545" t="s">
        <v>1407</v>
      </c>
      <c r="I545" t="s">
        <v>1408</v>
      </c>
      <c r="J545" t="s">
        <v>1409</v>
      </c>
      <c r="K545" t="s">
        <v>1483</v>
      </c>
      <c r="L545" t="s">
        <v>1536</v>
      </c>
      <c r="M545" t="s">
        <v>1394</v>
      </c>
      <c r="N545" t="s">
        <v>1395</v>
      </c>
      <c r="O545" t="s">
        <v>1396</v>
      </c>
      <c r="P545" t="s">
        <v>1397</v>
      </c>
      <c r="Q545" t="s">
        <v>1396</v>
      </c>
      <c r="R545" t="s">
        <v>1398</v>
      </c>
      <c r="S545" t="s">
        <v>1399</v>
      </c>
      <c r="T545" t="s">
        <v>1411</v>
      </c>
      <c r="U545" t="s">
        <v>1401</v>
      </c>
      <c r="V545" t="s">
        <v>1412</v>
      </c>
      <c r="W545" t="s">
        <v>1403</v>
      </c>
      <c r="X545">
        <v>1102290201107290</v>
      </c>
      <c r="Y545">
        <v>4000</v>
      </c>
      <c r="Z545" t="s">
        <v>1404</v>
      </c>
      <c r="AA545" s="305">
        <f>IF(H545="CONSTRUCCION CIVIL                                          ","Ok",_xlfn.XLOOKUP(B545,'CSRT STAFF'!B:B,'CSRT STAFF'!G:G,_xlfn.XLOOKUP(B545,'CSRT RCO'!B:B,'CSRT RCO'!G:G,"Revisar",0),0))</f>
        <v>45954</v>
      </c>
    </row>
    <row r="546" spans="1:27">
      <c r="A546" t="s">
        <v>1385</v>
      </c>
      <c r="B546" t="str">
        <f t="shared" si="8"/>
        <v>40211680</v>
      </c>
      <c r="C546">
        <v>40211680</v>
      </c>
      <c r="D546" t="s">
        <v>2543</v>
      </c>
      <c r="E546" t="s">
        <v>1806</v>
      </c>
      <c r="F546" t="s">
        <v>2544</v>
      </c>
      <c r="G546" s="299">
        <v>45698</v>
      </c>
      <c r="H546" t="s">
        <v>1389</v>
      </c>
      <c r="I546" t="s">
        <v>1390</v>
      </c>
      <c r="J546" t="s">
        <v>1391</v>
      </c>
      <c r="K546" t="s">
        <v>1447</v>
      </c>
      <c r="L546" t="s">
        <v>1393</v>
      </c>
      <c r="M546" t="s">
        <v>1394</v>
      </c>
      <c r="N546" t="s">
        <v>1395</v>
      </c>
      <c r="O546" t="s">
        <v>1396</v>
      </c>
      <c r="P546" t="s">
        <v>1397</v>
      </c>
      <c r="Q546" t="s">
        <v>1396</v>
      </c>
      <c r="R546" t="s">
        <v>1398</v>
      </c>
      <c r="S546" t="s">
        <v>1399</v>
      </c>
      <c r="T546" t="s">
        <v>1400</v>
      </c>
      <c r="U546" t="s">
        <v>1401</v>
      </c>
      <c r="V546" t="s">
        <v>1402</v>
      </c>
      <c r="W546" t="s">
        <v>1403</v>
      </c>
      <c r="X546">
        <v>1108140267229840</v>
      </c>
      <c r="Y546">
        <v>1849.5</v>
      </c>
      <c r="Z546" t="s">
        <v>1404</v>
      </c>
      <c r="AA546" s="305" t="str">
        <f>IF(H546="CONSTRUCCION CIVIL                                          ","Ok",_xlfn.XLOOKUP(B546,'CSRT STAFF'!B:B,'CSRT STAFF'!G:G,_xlfn.XLOOKUP(B546,'CSRT RCO'!B:B,'CSRT RCO'!G:G,"Revisar",0),0))</f>
        <v>Ok</v>
      </c>
    </row>
    <row r="547" spans="1:27">
      <c r="A547" t="s">
        <v>1385</v>
      </c>
      <c r="B547" t="str">
        <f t="shared" si="8"/>
        <v>23867439</v>
      </c>
      <c r="C547">
        <v>23867439</v>
      </c>
      <c r="D547" t="s">
        <v>2545</v>
      </c>
      <c r="E547" t="s">
        <v>2546</v>
      </c>
      <c r="F547" t="s">
        <v>1499</v>
      </c>
      <c r="G547" s="299">
        <v>45612</v>
      </c>
      <c r="H547" t="s">
        <v>1389</v>
      </c>
      <c r="I547" t="s">
        <v>1390</v>
      </c>
      <c r="J547" t="s">
        <v>1391</v>
      </c>
      <c r="K547" t="s">
        <v>1447</v>
      </c>
      <c r="L547" t="s">
        <v>1393</v>
      </c>
      <c r="M547" t="s">
        <v>1394</v>
      </c>
      <c r="N547" t="s">
        <v>1395</v>
      </c>
      <c r="O547" t="s">
        <v>1396</v>
      </c>
      <c r="P547" t="s">
        <v>1397</v>
      </c>
      <c r="Q547" t="s">
        <v>1396</v>
      </c>
      <c r="R547" t="s">
        <v>1398</v>
      </c>
      <c r="S547" t="s">
        <v>1399</v>
      </c>
      <c r="T547" t="s">
        <v>1400</v>
      </c>
      <c r="U547" t="s">
        <v>1401</v>
      </c>
      <c r="V547" t="s">
        <v>1402</v>
      </c>
      <c r="W547" t="s">
        <v>1403</v>
      </c>
      <c r="X547">
        <v>1100570269985050</v>
      </c>
      <c r="Y547">
        <v>1849.5</v>
      </c>
      <c r="Z547" t="s">
        <v>1404</v>
      </c>
      <c r="AA547" s="305" t="str">
        <f>IF(H547="CONSTRUCCION CIVIL                                          ","Ok",_xlfn.XLOOKUP(B547,'CSRT STAFF'!B:B,'CSRT STAFF'!G:G,_xlfn.XLOOKUP(B547,'CSRT RCO'!B:B,'CSRT RCO'!G:G,"Revisar",0),0))</f>
        <v>Ok</v>
      </c>
    </row>
    <row r="548" spans="1:27">
      <c r="A548" t="s">
        <v>1385</v>
      </c>
      <c r="B548" t="str">
        <f t="shared" si="8"/>
        <v>47330689</v>
      </c>
      <c r="C548">
        <v>47330689</v>
      </c>
      <c r="D548" t="s">
        <v>2173</v>
      </c>
      <c r="E548" t="s">
        <v>1455</v>
      </c>
      <c r="F548" t="s">
        <v>2547</v>
      </c>
      <c r="G548" s="299">
        <v>45241</v>
      </c>
      <c r="H548" t="s">
        <v>1407</v>
      </c>
      <c r="I548" t="s">
        <v>1408</v>
      </c>
      <c r="J548" t="s">
        <v>1409</v>
      </c>
      <c r="K548" t="s">
        <v>1793</v>
      </c>
      <c r="L548" t="s">
        <v>1475</v>
      </c>
      <c r="M548" t="s">
        <v>1394</v>
      </c>
      <c r="N548" t="s">
        <v>1395</v>
      </c>
      <c r="O548" t="s">
        <v>1396</v>
      </c>
      <c r="P548" t="s">
        <v>1397</v>
      </c>
      <c r="Q548" t="s">
        <v>1396</v>
      </c>
      <c r="R548" t="s">
        <v>1398</v>
      </c>
      <c r="S548" t="s">
        <v>1399</v>
      </c>
      <c r="T548" t="s">
        <v>1411</v>
      </c>
      <c r="U548" t="s">
        <v>1401</v>
      </c>
      <c r="V548" t="s">
        <v>1412</v>
      </c>
      <c r="W548" t="s">
        <v>1418</v>
      </c>
      <c r="X548">
        <v>2.19119616329804E+17</v>
      </c>
      <c r="Y548">
        <v>3000</v>
      </c>
      <c r="Z548" t="s">
        <v>1404</v>
      </c>
      <c r="AA548" s="305">
        <f>IF(H548="CONSTRUCCION CIVIL                                          ","Ok",_xlfn.XLOOKUP(B548,'CSRT STAFF'!B:B,'CSRT STAFF'!G:G,_xlfn.XLOOKUP(B548,'CSRT RCO'!B:B,'CSRT RCO'!G:G,"Revisar",0),0))</f>
        <v>45241</v>
      </c>
    </row>
    <row r="549" spans="1:27">
      <c r="A549" t="s">
        <v>1385</v>
      </c>
      <c r="B549" t="str">
        <f t="shared" si="8"/>
        <v>71035696</v>
      </c>
      <c r="C549">
        <v>71035696</v>
      </c>
      <c r="D549" t="s">
        <v>2173</v>
      </c>
      <c r="E549" t="s">
        <v>2548</v>
      </c>
      <c r="F549" t="s">
        <v>2549</v>
      </c>
      <c r="G549" s="299">
        <v>46044</v>
      </c>
      <c r="H549" t="s">
        <v>1389</v>
      </c>
      <c r="I549" t="s">
        <v>1390</v>
      </c>
      <c r="J549" t="s">
        <v>1391</v>
      </c>
      <c r="K549" t="s">
        <v>1447</v>
      </c>
      <c r="L549" t="s">
        <v>1393</v>
      </c>
      <c r="M549" t="s">
        <v>1394</v>
      </c>
      <c r="N549" t="s">
        <v>1395</v>
      </c>
      <c r="O549" t="s">
        <v>1396</v>
      </c>
      <c r="P549" t="s">
        <v>1397</v>
      </c>
      <c r="Q549" t="s">
        <v>1396</v>
      </c>
      <c r="R549" t="s">
        <v>1398</v>
      </c>
      <c r="S549" t="s">
        <v>1399</v>
      </c>
      <c r="T549" t="s">
        <v>1400</v>
      </c>
      <c r="U549" t="s">
        <v>1401</v>
      </c>
      <c r="V549" t="s">
        <v>1402</v>
      </c>
      <c r="W549" t="s">
        <v>1403</v>
      </c>
      <c r="X549">
        <v>1108140243381140</v>
      </c>
      <c r="Y549">
        <v>1884</v>
      </c>
      <c r="Z549" t="s">
        <v>1404</v>
      </c>
      <c r="AA549" s="305" t="str">
        <f>IF(H549="CONSTRUCCION CIVIL                                          ","Ok",_xlfn.XLOOKUP(B549,'CSRT STAFF'!B:B,'CSRT STAFF'!G:G,_xlfn.XLOOKUP(B549,'CSRT RCO'!B:B,'CSRT RCO'!G:G,"Revisar",0),0))</f>
        <v>Ok</v>
      </c>
    </row>
    <row r="550" spans="1:27">
      <c r="A550" t="s">
        <v>1385</v>
      </c>
      <c r="B550" t="str">
        <f t="shared" si="8"/>
        <v>43617470</v>
      </c>
      <c r="C550">
        <v>43617470</v>
      </c>
      <c r="D550" t="s">
        <v>2550</v>
      </c>
      <c r="E550" t="s">
        <v>1501</v>
      </c>
      <c r="F550" t="s">
        <v>2551</v>
      </c>
      <c r="G550" s="299">
        <v>46042</v>
      </c>
      <c r="H550" t="s">
        <v>1389</v>
      </c>
      <c r="I550" t="s">
        <v>1390</v>
      </c>
      <c r="J550" t="s">
        <v>1391</v>
      </c>
      <c r="K550" t="s">
        <v>1434</v>
      </c>
      <c r="L550" t="s">
        <v>1393</v>
      </c>
      <c r="M550" t="s">
        <v>1394</v>
      </c>
      <c r="N550" t="s">
        <v>1395</v>
      </c>
      <c r="O550" t="s">
        <v>1396</v>
      </c>
      <c r="P550" t="s">
        <v>1397</v>
      </c>
      <c r="Q550" t="s">
        <v>1396</v>
      </c>
      <c r="R550" t="s">
        <v>1398</v>
      </c>
      <c r="S550" t="s">
        <v>1399</v>
      </c>
      <c r="T550" t="s">
        <v>1400</v>
      </c>
      <c r="U550" t="s">
        <v>1401</v>
      </c>
      <c r="V550" t="s">
        <v>1402</v>
      </c>
      <c r="W550" t="s">
        <v>1418</v>
      </c>
      <c r="X550">
        <v>19135474349074</v>
      </c>
      <c r="Y550">
        <v>2679</v>
      </c>
      <c r="Z550" t="s">
        <v>1404</v>
      </c>
      <c r="AA550" s="305" t="str">
        <f>IF(H550="CONSTRUCCION CIVIL                                          ","Ok",_xlfn.XLOOKUP(B550,'CSRT STAFF'!B:B,'CSRT STAFF'!G:G,_xlfn.XLOOKUP(B550,'CSRT RCO'!B:B,'CSRT RCO'!G:G,"Revisar",0),0))</f>
        <v>Ok</v>
      </c>
    </row>
    <row r="551" spans="1:27">
      <c r="A551" t="s">
        <v>1385</v>
      </c>
      <c r="B551" t="str">
        <f t="shared" si="8"/>
        <v>44616975</v>
      </c>
      <c r="C551">
        <v>44616975</v>
      </c>
      <c r="D551" t="s">
        <v>2552</v>
      </c>
      <c r="E551" t="s">
        <v>2197</v>
      </c>
      <c r="F551" t="s">
        <v>2553</v>
      </c>
      <c r="G551" s="299">
        <v>45261</v>
      </c>
      <c r="H551" t="s">
        <v>1407</v>
      </c>
      <c r="I551" t="s">
        <v>1408</v>
      </c>
      <c r="J551" t="s">
        <v>1409</v>
      </c>
      <c r="K551" t="s">
        <v>2554</v>
      </c>
      <c r="L551" t="s">
        <v>1494</v>
      </c>
      <c r="M551" t="s">
        <v>1394</v>
      </c>
      <c r="N551" t="s">
        <v>1395</v>
      </c>
      <c r="O551" t="s">
        <v>1396</v>
      </c>
      <c r="P551" t="s">
        <v>1397</v>
      </c>
      <c r="Q551" t="s">
        <v>1396</v>
      </c>
      <c r="R551" t="s">
        <v>1398</v>
      </c>
      <c r="S551" t="s">
        <v>1399</v>
      </c>
      <c r="T551" t="s">
        <v>1411</v>
      </c>
      <c r="U551" t="s">
        <v>1401</v>
      </c>
      <c r="V551" t="s">
        <v>1412</v>
      </c>
      <c r="W551" t="s">
        <v>1443</v>
      </c>
      <c r="X551">
        <v>4313129291646</v>
      </c>
      <c r="Y551">
        <v>2300</v>
      </c>
      <c r="Z551" t="s">
        <v>1404</v>
      </c>
      <c r="AA551" s="305">
        <f>IF(H551="CONSTRUCCION CIVIL                                          ","Ok",_xlfn.XLOOKUP(B551,'CSRT STAFF'!B:B,'CSRT STAFF'!G:G,_xlfn.XLOOKUP(B551,'CSRT RCO'!B:B,'CSRT RCO'!G:G,"Revisar",0),0))</f>
        <v>45261</v>
      </c>
    </row>
    <row r="552" spans="1:27">
      <c r="A552" t="s">
        <v>1385</v>
      </c>
      <c r="B552" t="str">
        <f t="shared" si="8"/>
        <v>80355259</v>
      </c>
      <c r="C552">
        <v>80355259</v>
      </c>
      <c r="D552" t="s">
        <v>2374</v>
      </c>
      <c r="E552" t="s">
        <v>2555</v>
      </c>
      <c r="F552" t="s">
        <v>2556</v>
      </c>
      <c r="G552" s="299">
        <v>46044</v>
      </c>
      <c r="H552" t="s">
        <v>1389</v>
      </c>
      <c r="I552" t="s">
        <v>1390</v>
      </c>
      <c r="J552" t="s">
        <v>1391</v>
      </c>
      <c r="K552" t="s">
        <v>1634</v>
      </c>
      <c r="L552" t="s">
        <v>1393</v>
      </c>
      <c r="M552" t="s">
        <v>1394</v>
      </c>
      <c r="N552" t="s">
        <v>1395</v>
      </c>
      <c r="O552" t="s">
        <v>1396</v>
      </c>
      <c r="P552" t="s">
        <v>1397</v>
      </c>
      <c r="Q552" t="s">
        <v>1396</v>
      </c>
      <c r="R552" t="s">
        <v>1398</v>
      </c>
      <c r="S552" t="s">
        <v>1399</v>
      </c>
      <c r="T552" t="s">
        <v>1400</v>
      </c>
      <c r="U552" t="s">
        <v>1401</v>
      </c>
      <c r="V552" t="s">
        <v>1402</v>
      </c>
      <c r="W552" t="s">
        <v>1418</v>
      </c>
      <c r="X552">
        <v>19197464552040</v>
      </c>
      <c r="Y552">
        <v>2679</v>
      </c>
      <c r="Z552" t="s">
        <v>1404</v>
      </c>
      <c r="AA552" s="305" t="str">
        <f>IF(H552="CONSTRUCCION CIVIL                                          ","Ok",_xlfn.XLOOKUP(B552,'CSRT STAFF'!B:B,'CSRT STAFF'!G:G,_xlfn.XLOOKUP(B552,'CSRT RCO'!B:B,'CSRT RCO'!G:G,"Revisar",0),0))</f>
        <v>Ok</v>
      </c>
    </row>
    <row r="553" spans="1:27">
      <c r="A553" t="s">
        <v>1385</v>
      </c>
      <c r="B553" t="str">
        <f t="shared" si="8"/>
        <v>76257519</v>
      </c>
      <c r="C553">
        <v>76257519</v>
      </c>
      <c r="D553" t="s">
        <v>2557</v>
      </c>
      <c r="E553" t="s">
        <v>1581</v>
      </c>
      <c r="F553" t="s">
        <v>2558</v>
      </c>
      <c r="G553" s="299">
        <v>46042</v>
      </c>
      <c r="H553" t="s">
        <v>1389</v>
      </c>
      <c r="I553" t="s">
        <v>1390</v>
      </c>
      <c r="J553" t="s">
        <v>1391</v>
      </c>
      <c r="K553" t="s">
        <v>1447</v>
      </c>
      <c r="L553" t="s">
        <v>1393</v>
      </c>
      <c r="M553" t="s">
        <v>1394</v>
      </c>
      <c r="N553" t="s">
        <v>1395</v>
      </c>
      <c r="O553" t="s">
        <v>1396</v>
      </c>
      <c r="P553" t="s">
        <v>1397</v>
      </c>
      <c r="Q553" t="s">
        <v>1396</v>
      </c>
      <c r="R553" t="s">
        <v>1398</v>
      </c>
      <c r="S553" t="s">
        <v>1399</v>
      </c>
      <c r="T553" t="s">
        <v>1400</v>
      </c>
      <c r="U553" t="s">
        <v>1401</v>
      </c>
      <c r="V553" t="s">
        <v>1402</v>
      </c>
      <c r="W553" t="s">
        <v>1403</v>
      </c>
      <c r="X553">
        <v>1108140288523510</v>
      </c>
      <c r="Y553">
        <v>1884</v>
      </c>
      <c r="Z553" t="s">
        <v>1404</v>
      </c>
      <c r="AA553" s="305" t="str">
        <f>IF(H553="CONSTRUCCION CIVIL                                          ","Ok",_xlfn.XLOOKUP(B553,'CSRT STAFF'!B:B,'CSRT STAFF'!G:G,_xlfn.XLOOKUP(B553,'CSRT RCO'!B:B,'CSRT RCO'!G:G,"Revisar",0),0))</f>
        <v>Ok</v>
      </c>
    </row>
    <row r="554" spans="1:27">
      <c r="A554" t="s">
        <v>1385</v>
      </c>
      <c r="B554" t="str">
        <f t="shared" si="8"/>
        <v>48056430</v>
      </c>
      <c r="C554">
        <v>48056430</v>
      </c>
      <c r="D554" t="s">
        <v>1436</v>
      </c>
      <c r="E554" t="s">
        <v>2559</v>
      </c>
      <c r="F554" t="s">
        <v>2560</v>
      </c>
      <c r="G554" s="299">
        <v>45658</v>
      </c>
      <c r="H554" t="s">
        <v>1407</v>
      </c>
      <c r="I554" t="s">
        <v>1408</v>
      </c>
      <c r="J554" t="s">
        <v>1409</v>
      </c>
      <c r="K554" t="s">
        <v>2085</v>
      </c>
      <c r="L554" t="s">
        <v>1536</v>
      </c>
      <c r="M554" t="s">
        <v>1394</v>
      </c>
      <c r="N554" t="s">
        <v>1395</v>
      </c>
      <c r="O554" t="s">
        <v>1396</v>
      </c>
      <c r="P554" t="s">
        <v>1397</v>
      </c>
      <c r="Q554" t="s">
        <v>1396</v>
      </c>
      <c r="R554" t="s">
        <v>1398</v>
      </c>
      <c r="S554" t="s">
        <v>1399</v>
      </c>
      <c r="T554" t="s">
        <v>1411</v>
      </c>
      <c r="U554" t="s">
        <v>1401</v>
      </c>
      <c r="V554" t="s">
        <v>1412</v>
      </c>
      <c r="W554" t="s">
        <v>1403</v>
      </c>
      <c r="X554">
        <v>1105790221902550</v>
      </c>
      <c r="Y554">
        <v>5000</v>
      </c>
      <c r="Z554" t="s">
        <v>1404</v>
      </c>
      <c r="AA554" s="305">
        <f>IF(H554="CONSTRUCCION CIVIL                                          ","Ok",_xlfn.XLOOKUP(B554,'CSRT STAFF'!B:B,'CSRT STAFF'!G:G,_xlfn.XLOOKUP(B554,'CSRT RCO'!B:B,'CSRT RCO'!G:G,"Revisar",0),0))</f>
        <v>45658</v>
      </c>
    </row>
    <row r="555" spans="1:27">
      <c r="A555" t="s">
        <v>1385</v>
      </c>
      <c r="B555" t="str">
        <f t="shared" si="8"/>
        <v>77015809</v>
      </c>
      <c r="C555">
        <v>77015809</v>
      </c>
      <c r="D555" t="s">
        <v>2399</v>
      </c>
      <c r="E555" t="s">
        <v>2561</v>
      </c>
      <c r="F555" t="s">
        <v>2562</v>
      </c>
      <c r="G555" s="299">
        <v>45906</v>
      </c>
      <c r="H555" t="s">
        <v>1389</v>
      </c>
      <c r="I555" t="s">
        <v>1390</v>
      </c>
      <c r="J555" t="s">
        <v>1391</v>
      </c>
      <c r="K555" t="s">
        <v>1430</v>
      </c>
      <c r="L555" t="s">
        <v>1393</v>
      </c>
      <c r="M555" t="s">
        <v>1394</v>
      </c>
      <c r="N555" t="s">
        <v>1395</v>
      </c>
      <c r="O555" t="s">
        <v>1396</v>
      </c>
      <c r="P555" t="s">
        <v>1397</v>
      </c>
      <c r="Q555" t="s">
        <v>1396</v>
      </c>
      <c r="R555" t="s">
        <v>1398</v>
      </c>
      <c r="S555" t="s">
        <v>1399</v>
      </c>
      <c r="T555" t="s">
        <v>1400</v>
      </c>
      <c r="U555" t="s">
        <v>1401</v>
      </c>
      <c r="V555" t="s">
        <v>1402</v>
      </c>
      <c r="W555" t="s">
        <v>1403</v>
      </c>
      <c r="X555">
        <v>1108140281198500</v>
      </c>
      <c r="Y555">
        <v>1849.5</v>
      </c>
      <c r="Z555" t="s">
        <v>1404</v>
      </c>
      <c r="AA555" s="305" t="str">
        <f>IF(H555="CONSTRUCCION CIVIL                                          ","Ok",_xlfn.XLOOKUP(B555,'CSRT STAFF'!B:B,'CSRT STAFF'!G:G,_xlfn.XLOOKUP(B555,'CSRT RCO'!B:B,'CSRT RCO'!G:G,"Revisar",0),0))</f>
        <v>Ok</v>
      </c>
    </row>
    <row r="556" spans="1:27">
      <c r="A556" t="s">
        <v>1385</v>
      </c>
      <c r="B556" t="str">
        <f t="shared" si="8"/>
        <v>46675696</v>
      </c>
      <c r="C556">
        <v>46675696</v>
      </c>
      <c r="D556" t="s">
        <v>2563</v>
      </c>
      <c r="E556" t="s">
        <v>2261</v>
      </c>
      <c r="F556" t="s">
        <v>2564</v>
      </c>
      <c r="G556" s="299">
        <v>45841</v>
      </c>
      <c r="H556" t="s">
        <v>1389</v>
      </c>
      <c r="I556" t="s">
        <v>1390</v>
      </c>
      <c r="J556" t="s">
        <v>1391</v>
      </c>
      <c r="K556" t="s">
        <v>1447</v>
      </c>
      <c r="L556" t="s">
        <v>1393</v>
      </c>
      <c r="M556" t="s">
        <v>1394</v>
      </c>
      <c r="N556" t="s">
        <v>1395</v>
      </c>
      <c r="O556" t="s">
        <v>1396</v>
      </c>
      <c r="P556" t="s">
        <v>1397</v>
      </c>
      <c r="Q556" t="s">
        <v>1396</v>
      </c>
      <c r="R556" t="s">
        <v>1398</v>
      </c>
      <c r="S556" t="s">
        <v>1399</v>
      </c>
      <c r="T556" t="s">
        <v>1400</v>
      </c>
      <c r="U556" t="s">
        <v>1401</v>
      </c>
      <c r="V556" t="s">
        <v>1402</v>
      </c>
      <c r="W556" t="s">
        <v>1403</v>
      </c>
      <c r="X556">
        <v>1108140276234770</v>
      </c>
      <c r="Y556">
        <v>1849.5</v>
      </c>
      <c r="Z556" t="s">
        <v>1404</v>
      </c>
      <c r="AA556" s="305" t="str">
        <f>IF(H556="CONSTRUCCION CIVIL                                          ","Ok",_xlfn.XLOOKUP(B556,'CSRT STAFF'!B:B,'CSRT STAFF'!G:G,_xlfn.XLOOKUP(B556,'CSRT RCO'!B:B,'CSRT RCO'!G:G,"Revisar",0),0))</f>
        <v>Ok</v>
      </c>
    </row>
    <row r="557" spans="1:27">
      <c r="A557" t="s">
        <v>1385</v>
      </c>
      <c r="B557" t="str">
        <f t="shared" si="8"/>
        <v>47987309</v>
      </c>
      <c r="C557">
        <v>47987309</v>
      </c>
      <c r="D557" t="s">
        <v>2565</v>
      </c>
      <c r="E557" t="s">
        <v>1837</v>
      </c>
      <c r="F557" t="s">
        <v>2566</v>
      </c>
      <c r="G557" s="299">
        <v>45909</v>
      </c>
      <c r="H557" t="s">
        <v>1407</v>
      </c>
      <c r="I557" t="s">
        <v>1408</v>
      </c>
      <c r="J557" t="s">
        <v>1409</v>
      </c>
      <c r="K557" t="s">
        <v>1430</v>
      </c>
      <c r="L557" t="s">
        <v>1475</v>
      </c>
      <c r="M557" t="s">
        <v>1394</v>
      </c>
      <c r="N557" t="s">
        <v>1395</v>
      </c>
      <c r="O557" t="s">
        <v>1396</v>
      </c>
      <c r="P557" t="s">
        <v>1397</v>
      </c>
      <c r="Q557" t="s">
        <v>1396</v>
      </c>
      <c r="R557" t="s">
        <v>1398</v>
      </c>
      <c r="S557" t="s">
        <v>1399</v>
      </c>
      <c r="T557" t="s">
        <v>1411</v>
      </c>
      <c r="U557" t="s">
        <v>1401</v>
      </c>
      <c r="V557" t="s">
        <v>1412</v>
      </c>
      <c r="W557" t="s">
        <v>1403</v>
      </c>
      <c r="X557">
        <v>1108140248321300</v>
      </c>
      <c r="Y557">
        <v>5000</v>
      </c>
      <c r="Z557" t="s">
        <v>1404</v>
      </c>
      <c r="AA557" s="305">
        <f>IF(H557="CONSTRUCCION CIVIL                                          ","Ok",_xlfn.XLOOKUP(B557,'CSRT STAFF'!B:B,'CSRT STAFF'!G:G,_xlfn.XLOOKUP(B557,'CSRT RCO'!B:B,'CSRT RCO'!G:G,"Revisar",0),0))</f>
        <v>45909</v>
      </c>
    </row>
    <row r="558" spans="1:27">
      <c r="A558" t="s">
        <v>1385</v>
      </c>
      <c r="B558" t="str">
        <f t="shared" si="8"/>
        <v>70267861</v>
      </c>
      <c r="C558">
        <v>70267861</v>
      </c>
      <c r="D558" t="s">
        <v>1625</v>
      </c>
      <c r="E558" t="s">
        <v>2567</v>
      </c>
      <c r="F558" t="s">
        <v>2568</v>
      </c>
      <c r="G558" s="299">
        <v>46042</v>
      </c>
      <c r="H558" t="s">
        <v>1389</v>
      </c>
      <c r="I558" t="s">
        <v>1390</v>
      </c>
      <c r="J558" t="s">
        <v>1391</v>
      </c>
      <c r="K558" t="s">
        <v>1434</v>
      </c>
      <c r="L558" t="s">
        <v>1393</v>
      </c>
      <c r="M558" t="s">
        <v>1394</v>
      </c>
      <c r="N558" t="s">
        <v>1395</v>
      </c>
      <c r="O558" t="s">
        <v>1396</v>
      </c>
      <c r="P558" t="s">
        <v>1397</v>
      </c>
      <c r="Q558" t="s">
        <v>1396</v>
      </c>
      <c r="R558" t="s">
        <v>1398</v>
      </c>
      <c r="S558" t="s">
        <v>1399</v>
      </c>
      <c r="T558" t="s">
        <v>1400</v>
      </c>
      <c r="U558" t="s">
        <v>1401</v>
      </c>
      <c r="V558" t="s">
        <v>1402</v>
      </c>
      <c r="W558" t="s">
        <v>1403</v>
      </c>
      <c r="X558">
        <v>1105790238381550</v>
      </c>
      <c r="Y558">
        <v>2092.5</v>
      </c>
      <c r="Z558" t="s">
        <v>1404</v>
      </c>
      <c r="AA558" s="305" t="str">
        <f>IF(H558="CONSTRUCCION CIVIL                                          ","Ok",_xlfn.XLOOKUP(B558,'CSRT STAFF'!B:B,'CSRT STAFF'!G:G,_xlfn.XLOOKUP(B558,'CSRT RCO'!B:B,'CSRT RCO'!G:G,"Revisar",0),0))</f>
        <v>Ok</v>
      </c>
    </row>
    <row r="559" spans="1:27">
      <c r="A559" t="s">
        <v>1385</v>
      </c>
      <c r="B559" t="str">
        <f t="shared" si="8"/>
        <v>73194963</v>
      </c>
      <c r="C559">
        <v>73194963</v>
      </c>
      <c r="D559" t="s">
        <v>2569</v>
      </c>
      <c r="E559" t="s">
        <v>2007</v>
      </c>
      <c r="F559" t="s">
        <v>2570</v>
      </c>
      <c r="G559" s="299">
        <v>45489</v>
      </c>
      <c r="H559" t="s">
        <v>1407</v>
      </c>
      <c r="I559" t="s">
        <v>1408</v>
      </c>
      <c r="J559" t="s">
        <v>1409</v>
      </c>
      <c r="K559" t="s">
        <v>1438</v>
      </c>
      <c r="L559" t="s">
        <v>1439</v>
      </c>
      <c r="M559" t="s">
        <v>1394</v>
      </c>
      <c r="N559" t="s">
        <v>1395</v>
      </c>
      <c r="O559" t="s">
        <v>1396</v>
      </c>
      <c r="P559" t="s">
        <v>1397</v>
      </c>
      <c r="Q559" t="s">
        <v>1396</v>
      </c>
      <c r="R559" t="s">
        <v>1398</v>
      </c>
      <c r="S559" t="s">
        <v>1399</v>
      </c>
      <c r="T559" t="s">
        <v>1411</v>
      </c>
      <c r="U559" t="s">
        <v>1401</v>
      </c>
      <c r="V559" t="s">
        <v>1412</v>
      </c>
      <c r="W559" t="s">
        <v>1418</v>
      </c>
      <c r="X559">
        <v>21537131726090</v>
      </c>
      <c r="Y559">
        <v>7800</v>
      </c>
      <c r="Z559" t="s">
        <v>1404</v>
      </c>
      <c r="AA559" s="305">
        <f>IF(H559="CONSTRUCCION CIVIL                                          ","Ok",_xlfn.XLOOKUP(B559,'CSRT STAFF'!B:B,'CSRT STAFF'!G:G,_xlfn.XLOOKUP(B559,'CSRT RCO'!B:B,'CSRT RCO'!G:G,"Revisar",0),0))</f>
        <v>45489</v>
      </c>
    </row>
    <row r="560" spans="1:27">
      <c r="A560" t="s">
        <v>1385</v>
      </c>
      <c r="B560" t="str">
        <f t="shared" si="8"/>
        <v>60573506</v>
      </c>
      <c r="C560">
        <v>60573506</v>
      </c>
      <c r="D560" t="s">
        <v>2571</v>
      </c>
      <c r="E560" t="s">
        <v>1445</v>
      </c>
      <c r="F560" t="s">
        <v>2572</v>
      </c>
      <c r="G560" s="299">
        <v>46038</v>
      </c>
      <c r="H560" t="s">
        <v>1389</v>
      </c>
      <c r="I560" t="s">
        <v>1390</v>
      </c>
      <c r="J560" t="s">
        <v>1391</v>
      </c>
      <c r="K560" t="s">
        <v>1634</v>
      </c>
      <c r="L560" t="s">
        <v>1393</v>
      </c>
      <c r="M560" t="s">
        <v>1394</v>
      </c>
      <c r="N560" t="s">
        <v>1395</v>
      </c>
      <c r="O560" t="s">
        <v>1396</v>
      </c>
      <c r="P560" t="s">
        <v>1397</v>
      </c>
      <c r="Q560" t="s">
        <v>1396</v>
      </c>
      <c r="R560" t="s">
        <v>1398</v>
      </c>
      <c r="S560" t="s">
        <v>1399</v>
      </c>
      <c r="T560" t="s">
        <v>1400</v>
      </c>
      <c r="U560" t="s">
        <v>1401</v>
      </c>
      <c r="V560" t="s">
        <v>1402</v>
      </c>
      <c r="W560" t="s">
        <v>1413</v>
      </c>
      <c r="X560">
        <v>131138125</v>
      </c>
      <c r="Y560">
        <v>2679</v>
      </c>
      <c r="Z560" t="s">
        <v>1404</v>
      </c>
      <c r="AA560" s="305" t="str">
        <f>IF(H560="CONSTRUCCION CIVIL                                          ","Ok",_xlfn.XLOOKUP(B560,'CSRT STAFF'!B:B,'CSRT STAFF'!G:G,_xlfn.XLOOKUP(B560,'CSRT RCO'!B:B,'CSRT RCO'!G:G,"Revisar",0),0))</f>
        <v>Ok</v>
      </c>
    </row>
    <row r="561" spans="1:27">
      <c r="A561" t="s">
        <v>1385</v>
      </c>
      <c r="B561" t="str">
        <f t="shared" si="8"/>
        <v>73820329</v>
      </c>
      <c r="C561">
        <v>73820329</v>
      </c>
      <c r="D561" t="s">
        <v>5573</v>
      </c>
      <c r="E561" t="s">
        <v>5574</v>
      </c>
      <c r="F561" t="s">
        <v>5575</v>
      </c>
      <c r="G561" s="299">
        <v>46048</v>
      </c>
      <c r="H561" t="s">
        <v>1389</v>
      </c>
      <c r="I561" t="s">
        <v>1390</v>
      </c>
      <c r="J561" t="s">
        <v>1391</v>
      </c>
      <c r="K561" t="s">
        <v>1447</v>
      </c>
      <c r="L561" t="s">
        <v>1393</v>
      </c>
      <c r="M561" t="s">
        <v>1394</v>
      </c>
      <c r="N561" t="s">
        <v>1395</v>
      </c>
      <c r="O561" t="s">
        <v>1396</v>
      </c>
      <c r="P561" t="s">
        <v>1397</v>
      </c>
      <c r="Q561" t="s">
        <v>1396</v>
      </c>
      <c r="R561" t="s">
        <v>1398</v>
      </c>
      <c r="S561" t="s">
        <v>1399</v>
      </c>
      <c r="T561" t="s">
        <v>1400</v>
      </c>
      <c r="U561" t="s">
        <v>1401</v>
      </c>
      <c r="V561" t="s">
        <v>1402</v>
      </c>
      <c r="W561" t="s">
        <v>1418</v>
      </c>
      <c r="X561">
        <v>28509243749086</v>
      </c>
      <c r="Y561">
        <v>1884</v>
      </c>
      <c r="Z561" t="s">
        <v>1404</v>
      </c>
      <c r="AA561" s="305" t="str">
        <f>IF(H561="CONSTRUCCION CIVIL                                          ","Ok",_xlfn.XLOOKUP(B561,'CSRT STAFF'!B:B,'CSRT STAFF'!G:G,_xlfn.XLOOKUP(B561,'CSRT RCO'!B:B,'CSRT RCO'!G:G,"Revisar",0),0))</f>
        <v>Ok</v>
      </c>
    </row>
    <row r="562" spans="1:27">
      <c r="A562" t="s">
        <v>1385</v>
      </c>
      <c r="B562" t="str">
        <f t="shared" si="8"/>
        <v>76834291</v>
      </c>
      <c r="C562">
        <v>76834291</v>
      </c>
      <c r="D562" t="s">
        <v>2573</v>
      </c>
      <c r="E562" t="s">
        <v>2574</v>
      </c>
      <c r="F562" t="s">
        <v>2575</v>
      </c>
      <c r="G562" s="299">
        <v>45947</v>
      </c>
      <c r="H562" t="s">
        <v>1407</v>
      </c>
      <c r="I562" t="s">
        <v>1408</v>
      </c>
      <c r="J562" t="s">
        <v>1409</v>
      </c>
      <c r="K562" t="s">
        <v>1430</v>
      </c>
      <c r="L562" t="s">
        <v>1393</v>
      </c>
      <c r="M562" t="s">
        <v>1394</v>
      </c>
      <c r="N562" t="s">
        <v>1395</v>
      </c>
      <c r="O562" t="s">
        <v>1396</v>
      </c>
      <c r="P562" t="s">
        <v>1397</v>
      </c>
      <c r="Q562" t="s">
        <v>1396</v>
      </c>
      <c r="R562" t="s">
        <v>1398</v>
      </c>
      <c r="S562" t="s">
        <v>1399</v>
      </c>
      <c r="T562" t="s">
        <v>1411</v>
      </c>
      <c r="U562" t="s">
        <v>1401</v>
      </c>
      <c r="V562" t="s">
        <v>1412</v>
      </c>
      <c r="W562" t="s">
        <v>1403</v>
      </c>
      <c r="X562">
        <v>1102000202026070</v>
      </c>
      <c r="Y562">
        <v>3200</v>
      </c>
      <c r="Z562" t="s">
        <v>1404</v>
      </c>
      <c r="AA562" s="305">
        <f>IF(H562="CONSTRUCCION CIVIL                                          ","Ok",_xlfn.XLOOKUP(B562,'CSRT STAFF'!B:B,'CSRT STAFF'!G:G,_xlfn.XLOOKUP(B562,'CSRT RCO'!B:B,'CSRT RCO'!G:G,"Revisar",0),0))</f>
        <v>45947</v>
      </c>
    </row>
    <row r="563" spans="1:27">
      <c r="A563" t="s">
        <v>1385</v>
      </c>
      <c r="B563" t="str">
        <f t="shared" si="8"/>
        <v>25004016</v>
      </c>
      <c r="C563">
        <v>25004016</v>
      </c>
      <c r="D563" t="s">
        <v>2576</v>
      </c>
      <c r="E563" t="s">
        <v>1961</v>
      </c>
      <c r="F563" t="s">
        <v>1502</v>
      </c>
      <c r="G563" s="299">
        <v>46036</v>
      </c>
      <c r="H563" t="s">
        <v>1389</v>
      </c>
      <c r="I563" t="s">
        <v>1390</v>
      </c>
      <c r="J563" t="s">
        <v>1391</v>
      </c>
      <c r="K563" t="s">
        <v>1417</v>
      </c>
      <c r="L563" t="s">
        <v>1393</v>
      </c>
      <c r="M563" t="s">
        <v>1394</v>
      </c>
      <c r="N563" t="s">
        <v>1395</v>
      </c>
      <c r="O563" t="s">
        <v>1396</v>
      </c>
      <c r="P563" t="s">
        <v>1397</v>
      </c>
      <c r="Q563" t="s">
        <v>1396</v>
      </c>
      <c r="R563" t="s">
        <v>1398</v>
      </c>
      <c r="S563" t="s">
        <v>1399</v>
      </c>
      <c r="T563" t="s">
        <v>1400</v>
      </c>
      <c r="U563" t="s">
        <v>1401</v>
      </c>
      <c r="V563" t="s">
        <v>1402</v>
      </c>
      <c r="W563" t="s">
        <v>1403</v>
      </c>
      <c r="X563">
        <v>1105790235037340</v>
      </c>
      <c r="Y563">
        <v>2679</v>
      </c>
      <c r="Z563" t="s">
        <v>1404</v>
      </c>
      <c r="AA563" s="305" t="str">
        <f>IF(H563="CONSTRUCCION CIVIL                                          ","Ok",_xlfn.XLOOKUP(B563,'CSRT STAFF'!B:B,'CSRT STAFF'!G:G,_xlfn.XLOOKUP(B563,'CSRT RCO'!B:B,'CSRT RCO'!G:G,"Revisar",0),0))</f>
        <v>Ok</v>
      </c>
    </row>
    <row r="564" spans="1:27">
      <c r="A564" t="s">
        <v>1385</v>
      </c>
      <c r="B564" t="str">
        <f t="shared" si="8"/>
        <v>78286420</v>
      </c>
      <c r="C564">
        <v>78286420</v>
      </c>
      <c r="D564" t="s">
        <v>2577</v>
      </c>
      <c r="E564" t="s">
        <v>1541</v>
      </c>
      <c r="F564" t="s">
        <v>2578</v>
      </c>
      <c r="G564" s="299">
        <v>44914</v>
      </c>
      <c r="H564" t="s">
        <v>1407</v>
      </c>
      <c r="I564" t="s">
        <v>1408</v>
      </c>
      <c r="J564" t="s">
        <v>1409</v>
      </c>
      <c r="K564" t="s">
        <v>1610</v>
      </c>
      <c r="L564" t="s">
        <v>1536</v>
      </c>
      <c r="M564" t="s">
        <v>1394</v>
      </c>
      <c r="N564" t="s">
        <v>1395</v>
      </c>
      <c r="O564" t="s">
        <v>1396</v>
      </c>
      <c r="P564" t="s">
        <v>1397</v>
      </c>
      <c r="Q564" t="s">
        <v>1396</v>
      </c>
      <c r="R564" t="s">
        <v>1398</v>
      </c>
      <c r="S564" t="s">
        <v>1399</v>
      </c>
      <c r="T564" t="s">
        <v>1411</v>
      </c>
      <c r="U564" t="s">
        <v>1401</v>
      </c>
      <c r="V564" t="s">
        <v>1412</v>
      </c>
      <c r="W564" t="s">
        <v>1403</v>
      </c>
      <c r="X564">
        <v>1.18140002155315E+18</v>
      </c>
      <c r="Y564">
        <v>3500</v>
      </c>
      <c r="Z564" t="s">
        <v>1404</v>
      </c>
      <c r="AA564" s="305">
        <f>IF(H564="CONSTRUCCION CIVIL                                          ","Ok",_xlfn.XLOOKUP(B564,'CSRT STAFF'!B:B,'CSRT STAFF'!G:G,_xlfn.XLOOKUP(B564,'CSRT RCO'!B:B,'CSRT RCO'!G:G,"Revisar",0),0))</f>
        <v>44914</v>
      </c>
    </row>
    <row r="565" spans="1:27">
      <c r="A565" t="s">
        <v>1385</v>
      </c>
      <c r="B565" t="str">
        <f t="shared" si="8"/>
        <v>75787113</v>
      </c>
      <c r="C565">
        <v>75787113</v>
      </c>
      <c r="D565" t="s">
        <v>1755</v>
      </c>
      <c r="E565" t="s">
        <v>2271</v>
      </c>
      <c r="F565" t="s">
        <v>2579</v>
      </c>
      <c r="G565" s="299">
        <v>45918</v>
      </c>
      <c r="H565" t="s">
        <v>1389</v>
      </c>
      <c r="I565" t="s">
        <v>1390</v>
      </c>
      <c r="J565" t="s">
        <v>1391</v>
      </c>
      <c r="K565" t="s">
        <v>1447</v>
      </c>
      <c r="L565" t="s">
        <v>1393</v>
      </c>
      <c r="M565" t="s">
        <v>1394</v>
      </c>
      <c r="N565" t="s">
        <v>1395</v>
      </c>
      <c r="O565" t="s">
        <v>1396</v>
      </c>
      <c r="P565" t="s">
        <v>1397</v>
      </c>
      <c r="Q565" t="s">
        <v>1396</v>
      </c>
      <c r="R565" t="s">
        <v>1398</v>
      </c>
      <c r="S565" t="s">
        <v>1399</v>
      </c>
      <c r="T565" t="s">
        <v>1400</v>
      </c>
      <c r="U565" t="s">
        <v>1401</v>
      </c>
      <c r="V565" t="s">
        <v>1402</v>
      </c>
      <c r="W565" t="s">
        <v>1403</v>
      </c>
      <c r="X565">
        <v>1108140281810110</v>
      </c>
      <c r="Y565">
        <v>1849.5</v>
      </c>
      <c r="Z565" t="s">
        <v>1404</v>
      </c>
      <c r="AA565" s="305" t="str">
        <f>IF(H565="CONSTRUCCION CIVIL                                          ","Ok",_xlfn.XLOOKUP(B565,'CSRT STAFF'!B:B,'CSRT STAFF'!G:G,_xlfn.XLOOKUP(B565,'CSRT RCO'!B:B,'CSRT RCO'!G:G,"Revisar",0),0))</f>
        <v>Ok</v>
      </c>
    </row>
    <row r="566" spans="1:27">
      <c r="A566" t="s">
        <v>1385</v>
      </c>
      <c r="B566" t="str">
        <f t="shared" si="8"/>
        <v>75737388</v>
      </c>
      <c r="C566">
        <v>75737388</v>
      </c>
      <c r="D566" t="s">
        <v>1755</v>
      </c>
      <c r="E566" t="s">
        <v>2580</v>
      </c>
      <c r="F566" t="s">
        <v>2581</v>
      </c>
      <c r="G566" s="299">
        <v>45982</v>
      </c>
      <c r="H566" t="s">
        <v>1389</v>
      </c>
      <c r="I566" t="s">
        <v>1390</v>
      </c>
      <c r="J566" t="s">
        <v>1391</v>
      </c>
      <c r="K566" t="s">
        <v>1447</v>
      </c>
      <c r="L566" t="s">
        <v>1393</v>
      </c>
      <c r="M566" t="s">
        <v>1394</v>
      </c>
      <c r="N566" t="s">
        <v>1395</v>
      </c>
      <c r="O566" t="s">
        <v>1396</v>
      </c>
      <c r="P566" t="s">
        <v>1397</v>
      </c>
      <c r="Q566" t="s">
        <v>1396</v>
      </c>
      <c r="R566" t="s">
        <v>1398</v>
      </c>
      <c r="S566" t="s">
        <v>1399</v>
      </c>
      <c r="T566" t="s">
        <v>1400</v>
      </c>
      <c r="U566" t="s">
        <v>1401</v>
      </c>
      <c r="V566" t="s">
        <v>1402</v>
      </c>
      <c r="W566" t="s">
        <v>1403</v>
      </c>
      <c r="X566">
        <v>1105790233891970</v>
      </c>
      <c r="Y566">
        <v>1849.5</v>
      </c>
      <c r="Z566" t="s">
        <v>1404</v>
      </c>
      <c r="AA566" s="305" t="str">
        <f>IF(H566="CONSTRUCCION CIVIL                                          ","Ok",_xlfn.XLOOKUP(B566,'CSRT STAFF'!B:B,'CSRT STAFF'!G:G,_xlfn.XLOOKUP(B566,'CSRT RCO'!B:B,'CSRT RCO'!G:G,"Revisar",0),0))</f>
        <v>Ok</v>
      </c>
    </row>
    <row r="567" spans="1:27">
      <c r="A567" t="s">
        <v>1385</v>
      </c>
      <c r="B567" t="str">
        <f t="shared" si="8"/>
        <v>76438567</v>
      </c>
      <c r="C567">
        <v>76438567</v>
      </c>
      <c r="D567" t="s">
        <v>2582</v>
      </c>
      <c r="E567" t="s">
        <v>2583</v>
      </c>
      <c r="F567" t="s">
        <v>1624</v>
      </c>
      <c r="G567" s="299">
        <v>45948</v>
      </c>
      <c r="H567" t="s">
        <v>1407</v>
      </c>
      <c r="I567" t="s">
        <v>1408</v>
      </c>
      <c r="J567" t="s">
        <v>1409</v>
      </c>
      <c r="K567" t="s">
        <v>1685</v>
      </c>
      <c r="L567" t="s">
        <v>1536</v>
      </c>
      <c r="M567" t="s">
        <v>1394</v>
      </c>
      <c r="N567" t="s">
        <v>1395</v>
      </c>
      <c r="O567" t="s">
        <v>1396</v>
      </c>
      <c r="P567" t="s">
        <v>1397</v>
      </c>
      <c r="Q567" t="s">
        <v>1396</v>
      </c>
      <c r="R567" t="s">
        <v>1398</v>
      </c>
      <c r="S567" t="s">
        <v>1399</v>
      </c>
      <c r="T567" t="s">
        <v>1411</v>
      </c>
      <c r="U567" t="s">
        <v>1401</v>
      </c>
      <c r="V567" t="s">
        <v>1412</v>
      </c>
      <c r="W567" t="s">
        <v>1403</v>
      </c>
      <c r="X567">
        <v>1108140263209920</v>
      </c>
      <c r="Y567">
        <v>4500</v>
      </c>
      <c r="Z567" t="s">
        <v>1404</v>
      </c>
      <c r="AA567" s="305">
        <f>IF(H567="CONSTRUCCION CIVIL                                          ","Ok",_xlfn.XLOOKUP(B567,'CSRT STAFF'!B:B,'CSRT STAFF'!G:G,_xlfn.XLOOKUP(B567,'CSRT RCO'!B:B,'CSRT RCO'!G:G,"Revisar",0),0))</f>
        <v>45948</v>
      </c>
    </row>
    <row r="568" spans="1:27">
      <c r="A568" t="s">
        <v>1385</v>
      </c>
      <c r="B568" t="str">
        <f t="shared" si="8"/>
        <v>72459185</v>
      </c>
      <c r="C568">
        <v>72459185</v>
      </c>
      <c r="D568" t="s">
        <v>2584</v>
      </c>
      <c r="E568" t="s">
        <v>2585</v>
      </c>
      <c r="F568" t="s">
        <v>2586</v>
      </c>
      <c r="G568" s="299">
        <v>45566</v>
      </c>
      <c r="H568" t="s">
        <v>1407</v>
      </c>
      <c r="I568" t="s">
        <v>1408</v>
      </c>
      <c r="J568" t="s">
        <v>1409</v>
      </c>
      <c r="K568" t="s">
        <v>1793</v>
      </c>
      <c r="L568" t="s">
        <v>1536</v>
      </c>
      <c r="M568" t="s">
        <v>1394</v>
      </c>
      <c r="N568" t="s">
        <v>1395</v>
      </c>
      <c r="O568" t="s">
        <v>1396</v>
      </c>
      <c r="P568" t="s">
        <v>1397</v>
      </c>
      <c r="Q568" t="s">
        <v>1396</v>
      </c>
      <c r="R568" t="s">
        <v>1398</v>
      </c>
      <c r="S568" t="s">
        <v>1399</v>
      </c>
      <c r="T568" t="s">
        <v>1411</v>
      </c>
      <c r="U568" t="s">
        <v>1401</v>
      </c>
      <c r="V568" t="s">
        <v>1412</v>
      </c>
      <c r="W568" t="s">
        <v>1403</v>
      </c>
      <c r="X568">
        <v>1100570234814650</v>
      </c>
      <c r="Y568">
        <v>4000</v>
      </c>
      <c r="Z568" t="s">
        <v>1404</v>
      </c>
      <c r="AA568" s="305">
        <f>IF(H568="CONSTRUCCION CIVIL                                          ","Ok",_xlfn.XLOOKUP(B568,'CSRT STAFF'!B:B,'CSRT STAFF'!G:G,_xlfn.XLOOKUP(B568,'CSRT RCO'!B:B,'CSRT RCO'!G:G,"Revisar",0),0))</f>
        <v>45566</v>
      </c>
    </row>
    <row r="569" spans="1:27">
      <c r="A569" t="s">
        <v>1385</v>
      </c>
      <c r="B569" t="str">
        <f t="shared" si="8"/>
        <v>44233779</v>
      </c>
      <c r="C569">
        <v>44233779</v>
      </c>
      <c r="D569" t="s">
        <v>2587</v>
      </c>
      <c r="E569" t="s">
        <v>1755</v>
      </c>
      <c r="F569" t="s">
        <v>2588</v>
      </c>
      <c r="G569" s="299">
        <v>45947</v>
      </c>
      <c r="H569" t="s">
        <v>1407</v>
      </c>
      <c r="I569" t="s">
        <v>1408</v>
      </c>
      <c r="J569" t="s">
        <v>1409</v>
      </c>
      <c r="K569" t="s">
        <v>1510</v>
      </c>
      <c r="L569" t="s">
        <v>1393</v>
      </c>
      <c r="M569" t="s">
        <v>1394</v>
      </c>
      <c r="N569" t="s">
        <v>1395</v>
      </c>
      <c r="O569" t="s">
        <v>1396</v>
      </c>
      <c r="P569" t="s">
        <v>1397</v>
      </c>
      <c r="Q569" t="s">
        <v>1396</v>
      </c>
      <c r="R569" t="s">
        <v>1398</v>
      </c>
      <c r="S569" t="s">
        <v>1399</v>
      </c>
      <c r="T569" t="s">
        <v>1411</v>
      </c>
      <c r="U569" t="s">
        <v>1401</v>
      </c>
      <c r="V569" t="s">
        <v>1412</v>
      </c>
      <c r="W569" t="s">
        <v>1403</v>
      </c>
      <c r="X569">
        <v>1108140254111830</v>
      </c>
      <c r="Y569">
        <v>1900</v>
      </c>
      <c r="Z569" t="s">
        <v>1404</v>
      </c>
      <c r="AA569" s="305" t="str">
        <f>IF(H569="CONSTRUCCION CIVIL                                          ","Ok",_xlfn.XLOOKUP(B569,'CSRT STAFF'!B:B,'CSRT STAFF'!G:G,_xlfn.XLOOKUP(B569,'CSRT RCO'!B:B,'CSRT RCO'!G:G,"Revisar",0),0))</f>
        <v>Revisar</v>
      </c>
    </row>
    <row r="570" spans="1:27">
      <c r="A570" t="s">
        <v>1385</v>
      </c>
      <c r="B570" t="str">
        <f t="shared" si="8"/>
        <v>46522285</v>
      </c>
      <c r="C570">
        <v>46522285</v>
      </c>
      <c r="D570" t="s">
        <v>2589</v>
      </c>
      <c r="E570" t="s">
        <v>2590</v>
      </c>
      <c r="F570" t="s">
        <v>2084</v>
      </c>
      <c r="G570" s="299">
        <v>45701</v>
      </c>
      <c r="H570" t="s">
        <v>1389</v>
      </c>
      <c r="I570" t="s">
        <v>1390</v>
      </c>
      <c r="J570" t="s">
        <v>1391</v>
      </c>
      <c r="K570" t="s">
        <v>1430</v>
      </c>
      <c r="L570" t="s">
        <v>1393</v>
      </c>
      <c r="M570" t="s">
        <v>1394</v>
      </c>
      <c r="N570" t="s">
        <v>1395</v>
      </c>
      <c r="O570" t="s">
        <v>1396</v>
      </c>
      <c r="P570" t="s">
        <v>1397</v>
      </c>
      <c r="Q570" t="s">
        <v>1396</v>
      </c>
      <c r="R570" t="s">
        <v>1398</v>
      </c>
      <c r="S570" t="s">
        <v>1399</v>
      </c>
      <c r="T570" t="s">
        <v>1400</v>
      </c>
      <c r="U570" t="s">
        <v>1401</v>
      </c>
      <c r="V570" t="s">
        <v>1402</v>
      </c>
      <c r="W570" t="s">
        <v>1418</v>
      </c>
      <c r="X570">
        <v>21597374848027</v>
      </c>
      <c r="Y570">
        <v>2619</v>
      </c>
      <c r="Z570" t="s">
        <v>1404</v>
      </c>
      <c r="AA570" s="305" t="str">
        <f>IF(H570="CONSTRUCCION CIVIL                                          ","Ok",_xlfn.XLOOKUP(B570,'CSRT STAFF'!B:B,'CSRT STAFF'!G:G,_xlfn.XLOOKUP(B570,'CSRT RCO'!B:B,'CSRT RCO'!G:G,"Revisar",0),0))</f>
        <v>Ok</v>
      </c>
    </row>
    <row r="571" spans="1:27">
      <c r="A571" t="s">
        <v>1385</v>
      </c>
      <c r="B571" t="str">
        <f t="shared" si="8"/>
        <v>32136077</v>
      </c>
      <c r="C571">
        <v>32136077</v>
      </c>
      <c r="D571" t="s">
        <v>2589</v>
      </c>
      <c r="E571" t="s">
        <v>1653</v>
      </c>
      <c r="F571" t="s">
        <v>2591</v>
      </c>
      <c r="G571" s="299">
        <v>45434</v>
      </c>
      <c r="H571" t="s">
        <v>1407</v>
      </c>
      <c r="I571" t="s">
        <v>1408</v>
      </c>
      <c r="J571" t="s">
        <v>1409</v>
      </c>
      <c r="K571" t="s">
        <v>2048</v>
      </c>
      <c r="L571" t="s">
        <v>1439</v>
      </c>
      <c r="M571" t="s">
        <v>1394</v>
      </c>
      <c r="N571" t="s">
        <v>1395</v>
      </c>
      <c r="O571" t="s">
        <v>1396</v>
      </c>
      <c r="P571" t="s">
        <v>1397</v>
      </c>
      <c r="Q571" t="s">
        <v>1396</v>
      </c>
      <c r="R571" t="s">
        <v>1398</v>
      </c>
      <c r="S571" t="s">
        <v>1399</v>
      </c>
      <c r="T571" t="s">
        <v>1411</v>
      </c>
      <c r="U571" t="s">
        <v>1401</v>
      </c>
      <c r="V571" t="s">
        <v>1412</v>
      </c>
      <c r="W571" t="s">
        <v>1403</v>
      </c>
      <c r="X571">
        <v>1101420200874600</v>
      </c>
      <c r="Y571">
        <v>16000</v>
      </c>
      <c r="Z571" t="s">
        <v>1404</v>
      </c>
      <c r="AA571" s="305">
        <f>IF(H571="CONSTRUCCION CIVIL                                          ","Ok",_xlfn.XLOOKUP(B571,'CSRT STAFF'!B:B,'CSRT STAFF'!G:G,_xlfn.XLOOKUP(B571,'CSRT RCO'!B:B,'CSRT RCO'!G:G,"Revisar",0),0))</f>
        <v>45434</v>
      </c>
    </row>
    <row r="572" spans="1:27">
      <c r="A572" t="s">
        <v>1385</v>
      </c>
      <c r="B572" t="str">
        <f t="shared" si="8"/>
        <v>46089186</v>
      </c>
      <c r="C572">
        <v>46089186</v>
      </c>
      <c r="D572" t="s">
        <v>1683</v>
      </c>
      <c r="E572" t="s">
        <v>2592</v>
      </c>
      <c r="F572" t="s">
        <v>2593</v>
      </c>
      <c r="G572" s="299">
        <v>45671</v>
      </c>
      <c r="H572" t="s">
        <v>1389</v>
      </c>
      <c r="I572" t="s">
        <v>1390</v>
      </c>
      <c r="J572" t="s">
        <v>1391</v>
      </c>
      <c r="K572" t="s">
        <v>1442</v>
      </c>
      <c r="L572" t="s">
        <v>1393</v>
      </c>
      <c r="M572" t="s">
        <v>1394</v>
      </c>
      <c r="N572" t="s">
        <v>1395</v>
      </c>
      <c r="O572" t="s">
        <v>1396</v>
      </c>
      <c r="P572" t="s">
        <v>1397</v>
      </c>
      <c r="Q572" t="s">
        <v>1396</v>
      </c>
      <c r="R572" t="s">
        <v>1398</v>
      </c>
      <c r="S572" t="s">
        <v>1399</v>
      </c>
      <c r="T572" t="s">
        <v>1400</v>
      </c>
      <c r="U572" t="s">
        <v>1401</v>
      </c>
      <c r="V572" t="s">
        <v>1402</v>
      </c>
      <c r="W572" t="s">
        <v>1403</v>
      </c>
      <c r="X572">
        <v>1103600200769400</v>
      </c>
      <c r="Y572">
        <v>2619</v>
      </c>
      <c r="Z572" t="s">
        <v>1404</v>
      </c>
      <c r="AA572" s="305" t="str">
        <f>IF(H572="CONSTRUCCION CIVIL                                          ","Ok",_xlfn.XLOOKUP(B572,'CSRT STAFF'!B:B,'CSRT STAFF'!G:G,_xlfn.XLOOKUP(B572,'CSRT RCO'!B:B,'CSRT RCO'!G:G,"Revisar",0),0))</f>
        <v>Ok</v>
      </c>
    </row>
    <row r="573" spans="1:27">
      <c r="A573" t="s">
        <v>1385</v>
      </c>
      <c r="B573" t="str">
        <f t="shared" si="8"/>
        <v>43718411</v>
      </c>
      <c r="C573">
        <v>43718411</v>
      </c>
      <c r="D573" t="s">
        <v>1683</v>
      </c>
      <c r="E573" t="s">
        <v>2594</v>
      </c>
      <c r="F573" t="s">
        <v>2595</v>
      </c>
      <c r="G573" s="299">
        <v>45960</v>
      </c>
      <c r="H573" t="s">
        <v>1389</v>
      </c>
      <c r="I573" t="s">
        <v>1390</v>
      </c>
      <c r="J573" t="s">
        <v>1391</v>
      </c>
      <c r="K573" t="s">
        <v>1447</v>
      </c>
      <c r="L573" t="s">
        <v>1393</v>
      </c>
      <c r="M573" t="s">
        <v>1394</v>
      </c>
      <c r="N573" t="s">
        <v>1395</v>
      </c>
      <c r="O573" t="s">
        <v>1396</v>
      </c>
      <c r="P573" t="s">
        <v>1397</v>
      </c>
      <c r="Q573" t="s">
        <v>1396</v>
      </c>
      <c r="R573" t="s">
        <v>1398</v>
      </c>
      <c r="S573" t="s">
        <v>1399</v>
      </c>
      <c r="T573" t="s">
        <v>1400</v>
      </c>
      <c r="U573" t="s">
        <v>1401</v>
      </c>
      <c r="V573" t="s">
        <v>1402</v>
      </c>
      <c r="W573" t="s">
        <v>1418</v>
      </c>
      <c r="X573">
        <v>4193405022789</v>
      </c>
      <c r="Y573">
        <v>1849.5</v>
      </c>
      <c r="Z573" t="s">
        <v>1404</v>
      </c>
      <c r="AA573" s="305" t="str">
        <f>IF(H573="CONSTRUCCION CIVIL                                          ","Ok",_xlfn.XLOOKUP(B573,'CSRT STAFF'!B:B,'CSRT STAFF'!G:G,_xlfn.XLOOKUP(B573,'CSRT RCO'!B:B,'CSRT RCO'!G:G,"Revisar",0),0))</f>
        <v>Ok</v>
      </c>
    </row>
    <row r="574" spans="1:27">
      <c r="A574" t="s">
        <v>1385</v>
      </c>
      <c r="B574" t="str">
        <f t="shared" si="8"/>
        <v>40155660</v>
      </c>
      <c r="C574">
        <v>40155660</v>
      </c>
      <c r="D574" t="s">
        <v>1683</v>
      </c>
      <c r="E574" t="s">
        <v>2596</v>
      </c>
      <c r="F574" t="s">
        <v>2597</v>
      </c>
      <c r="G574" s="299">
        <v>45598</v>
      </c>
      <c r="H574" t="s">
        <v>1389</v>
      </c>
      <c r="I574" t="s">
        <v>1390</v>
      </c>
      <c r="J574" t="s">
        <v>1391</v>
      </c>
      <c r="K574" t="s">
        <v>1426</v>
      </c>
      <c r="L574" t="s">
        <v>1393</v>
      </c>
      <c r="M574" t="s">
        <v>1394</v>
      </c>
      <c r="N574" t="s">
        <v>1395</v>
      </c>
      <c r="O574" t="s">
        <v>1396</v>
      </c>
      <c r="P574" t="s">
        <v>1397</v>
      </c>
      <c r="Q574" t="s">
        <v>1396</v>
      </c>
      <c r="R574" t="s">
        <v>1398</v>
      </c>
      <c r="S574" t="s">
        <v>1399</v>
      </c>
      <c r="T574" t="s">
        <v>1400</v>
      </c>
      <c r="U574" t="s">
        <v>1401</v>
      </c>
      <c r="V574" t="s">
        <v>1402</v>
      </c>
      <c r="W574" t="s">
        <v>1403</v>
      </c>
      <c r="X574">
        <v>1108140250929250</v>
      </c>
      <c r="Y574">
        <v>2055</v>
      </c>
      <c r="Z574" t="s">
        <v>1404</v>
      </c>
      <c r="AA574" s="305" t="str">
        <f>IF(H574="CONSTRUCCION CIVIL                                          ","Ok",_xlfn.XLOOKUP(B574,'CSRT STAFF'!B:B,'CSRT STAFF'!G:G,_xlfn.XLOOKUP(B574,'CSRT RCO'!B:B,'CSRT RCO'!G:G,"Revisar",0),0))</f>
        <v>Ok</v>
      </c>
    </row>
    <row r="575" spans="1:27">
      <c r="A575" t="s">
        <v>1385</v>
      </c>
      <c r="B575" t="str">
        <f t="shared" si="8"/>
        <v>41925176</v>
      </c>
      <c r="C575">
        <v>41925176</v>
      </c>
      <c r="D575" t="s">
        <v>1683</v>
      </c>
      <c r="E575" t="s">
        <v>2596</v>
      </c>
      <c r="F575" t="s">
        <v>2598</v>
      </c>
      <c r="G575" s="299">
        <v>46036</v>
      </c>
      <c r="H575" t="s">
        <v>1389</v>
      </c>
      <c r="I575" t="s">
        <v>1390</v>
      </c>
      <c r="J575" t="s">
        <v>1391</v>
      </c>
      <c r="K575" t="s">
        <v>1447</v>
      </c>
      <c r="L575" t="s">
        <v>1393</v>
      </c>
      <c r="M575" t="s">
        <v>1394</v>
      </c>
      <c r="N575" t="s">
        <v>1395</v>
      </c>
      <c r="O575" t="s">
        <v>1396</v>
      </c>
      <c r="P575" t="s">
        <v>1397</v>
      </c>
      <c r="Q575" t="s">
        <v>1396</v>
      </c>
      <c r="R575" t="s">
        <v>1398</v>
      </c>
      <c r="S575" t="s">
        <v>1399</v>
      </c>
      <c r="T575" t="s">
        <v>1400</v>
      </c>
      <c r="U575" t="s">
        <v>1401</v>
      </c>
      <c r="V575" t="s">
        <v>1402</v>
      </c>
      <c r="W575" t="s">
        <v>1403</v>
      </c>
      <c r="X575">
        <v>1108140288706470</v>
      </c>
      <c r="Y575">
        <v>1884</v>
      </c>
      <c r="Z575" t="s">
        <v>1404</v>
      </c>
      <c r="AA575" s="305" t="str">
        <f>IF(H575="CONSTRUCCION CIVIL                                          ","Ok",_xlfn.XLOOKUP(B575,'CSRT STAFF'!B:B,'CSRT STAFF'!G:G,_xlfn.XLOOKUP(B575,'CSRT RCO'!B:B,'CSRT RCO'!G:G,"Revisar",0),0))</f>
        <v>Ok</v>
      </c>
    </row>
    <row r="576" spans="1:27">
      <c r="A576" t="s">
        <v>1385</v>
      </c>
      <c r="B576" t="str">
        <f t="shared" si="8"/>
        <v>72770736</v>
      </c>
      <c r="C576">
        <v>72770736</v>
      </c>
      <c r="D576" t="s">
        <v>2599</v>
      </c>
      <c r="E576" t="s">
        <v>2599</v>
      </c>
      <c r="F576" t="s">
        <v>2597</v>
      </c>
      <c r="G576" s="299">
        <v>45992</v>
      </c>
      <c r="H576" t="s">
        <v>1389</v>
      </c>
      <c r="I576" t="s">
        <v>1390</v>
      </c>
      <c r="J576" t="s">
        <v>1391</v>
      </c>
      <c r="K576" t="s">
        <v>1430</v>
      </c>
      <c r="L576" t="s">
        <v>1393</v>
      </c>
      <c r="M576" t="s">
        <v>1394</v>
      </c>
      <c r="N576" t="s">
        <v>1395</v>
      </c>
      <c r="O576" t="s">
        <v>1396</v>
      </c>
      <c r="P576" t="s">
        <v>1397</v>
      </c>
      <c r="Q576" t="s">
        <v>1396</v>
      </c>
      <c r="R576" t="s">
        <v>1398</v>
      </c>
      <c r="S576" t="s">
        <v>1399</v>
      </c>
      <c r="T576" t="s">
        <v>1400</v>
      </c>
      <c r="U576" t="s">
        <v>1401</v>
      </c>
      <c r="V576" t="s">
        <v>1402</v>
      </c>
      <c r="W576" t="s">
        <v>1403</v>
      </c>
      <c r="X576">
        <v>1108140256606120</v>
      </c>
      <c r="Y576">
        <v>1849.5</v>
      </c>
      <c r="Z576" t="s">
        <v>1404</v>
      </c>
      <c r="AA576" s="305" t="str">
        <f>IF(H576="CONSTRUCCION CIVIL                                          ","Ok",_xlfn.XLOOKUP(B576,'CSRT STAFF'!B:B,'CSRT STAFF'!G:G,_xlfn.XLOOKUP(B576,'CSRT RCO'!B:B,'CSRT RCO'!G:G,"Revisar",0),0))</f>
        <v>Ok</v>
      </c>
    </row>
    <row r="577" spans="1:27">
      <c r="A577" t="s">
        <v>1385</v>
      </c>
      <c r="B577" t="str">
        <f t="shared" si="8"/>
        <v>76755635</v>
      </c>
      <c r="C577">
        <v>76755635</v>
      </c>
      <c r="D577" t="s">
        <v>2600</v>
      </c>
      <c r="E577" t="s">
        <v>2374</v>
      </c>
      <c r="F577" t="s">
        <v>2601</v>
      </c>
      <c r="G577" s="299">
        <v>45769</v>
      </c>
      <c r="H577" t="s">
        <v>1407</v>
      </c>
      <c r="I577" t="s">
        <v>1408</v>
      </c>
      <c r="J577" t="s">
        <v>1409</v>
      </c>
      <c r="K577" t="s">
        <v>1483</v>
      </c>
      <c r="L577" t="s">
        <v>1393</v>
      </c>
      <c r="M577" t="s">
        <v>1394</v>
      </c>
      <c r="N577" t="s">
        <v>1395</v>
      </c>
      <c r="O577" t="s">
        <v>1396</v>
      </c>
      <c r="P577" t="s">
        <v>1397</v>
      </c>
      <c r="Q577" t="s">
        <v>1396</v>
      </c>
      <c r="R577" t="s">
        <v>1398</v>
      </c>
      <c r="S577" t="s">
        <v>1399</v>
      </c>
      <c r="T577" t="s">
        <v>1411</v>
      </c>
      <c r="U577" t="s">
        <v>1401</v>
      </c>
      <c r="V577" t="s">
        <v>1412</v>
      </c>
      <c r="W577" t="s">
        <v>1403</v>
      </c>
      <c r="X577">
        <v>1105790234393980</v>
      </c>
      <c r="Y577">
        <v>4000</v>
      </c>
      <c r="Z577" t="s">
        <v>1404</v>
      </c>
      <c r="AA577" s="305">
        <f>IF(H577="CONSTRUCCION CIVIL                                          ","Ok",_xlfn.XLOOKUP(B577,'CSRT STAFF'!B:B,'CSRT STAFF'!G:G,_xlfn.XLOOKUP(B577,'CSRT RCO'!B:B,'CSRT RCO'!G:G,"Revisar",0),0))</f>
        <v>45769</v>
      </c>
    </row>
    <row r="578" spans="1:27">
      <c r="A578" t="s">
        <v>1385</v>
      </c>
      <c r="B578" t="str">
        <f t="shared" si="8"/>
        <v>44786408</v>
      </c>
      <c r="C578">
        <v>44786408</v>
      </c>
      <c r="D578" t="s">
        <v>2602</v>
      </c>
      <c r="E578" t="s">
        <v>1563</v>
      </c>
      <c r="F578" t="s">
        <v>2603</v>
      </c>
      <c r="G578" s="299">
        <v>46045</v>
      </c>
      <c r="H578" t="s">
        <v>1389</v>
      </c>
      <c r="I578" t="s">
        <v>1390</v>
      </c>
      <c r="J578" t="s">
        <v>1391</v>
      </c>
      <c r="K578" t="s">
        <v>1634</v>
      </c>
      <c r="L578" t="s">
        <v>1393</v>
      </c>
      <c r="M578" t="s">
        <v>1394</v>
      </c>
      <c r="N578" t="s">
        <v>1395</v>
      </c>
      <c r="O578" t="s">
        <v>1396</v>
      </c>
      <c r="P578" t="s">
        <v>1397</v>
      </c>
      <c r="Q578" t="s">
        <v>1396</v>
      </c>
      <c r="R578" t="s">
        <v>1398</v>
      </c>
      <c r="S578" t="s">
        <v>1399</v>
      </c>
      <c r="T578" t="s">
        <v>1400</v>
      </c>
      <c r="U578" t="s">
        <v>1401</v>
      </c>
      <c r="V578" t="s">
        <v>1402</v>
      </c>
      <c r="W578" t="s">
        <v>1403</v>
      </c>
      <c r="X578">
        <v>1108140252542280</v>
      </c>
      <c r="Y578">
        <v>2679</v>
      </c>
      <c r="Z578" t="s">
        <v>1404</v>
      </c>
      <c r="AA578" s="305" t="str">
        <f>IF(H578="CONSTRUCCION CIVIL                                          ","Ok",_xlfn.XLOOKUP(B578,'CSRT STAFF'!B:B,'CSRT STAFF'!G:G,_xlfn.XLOOKUP(B578,'CSRT RCO'!B:B,'CSRT RCO'!G:G,"Revisar",0),0))</f>
        <v>Ok</v>
      </c>
    </row>
    <row r="579" spans="1:27">
      <c r="A579" t="s">
        <v>1385</v>
      </c>
      <c r="B579" t="str">
        <f t="shared" ref="B579:B642" si="9">IF(A579="L.E / DNI         ",TEXT(C579,"00000000"),TEXT(C579,"000000000"))</f>
        <v>47944073</v>
      </c>
      <c r="C579">
        <v>47944073</v>
      </c>
      <c r="D579" t="s">
        <v>2602</v>
      </c>
      <c r="E579" t="s">
        <v>2131</v>
      </c>
      <c r="F579" t="s">
        <v>5576</v>
      </c>
      <c r="G579" s="299">
        <v>46049</v>
      </c>
      <c r="H579" t="s">
        <v>1389</v>
      </c>
      <c r="I579" t="s">
        <v>1390</v>
      </c>
      <c r="J579" t="s">
        <v>1391</v>
      </c>
      <c r="K579" t="s">
        <v>1634</v>
      </c>
      <c r="L579" t="s">
        <v>1393</v>
      </c>
      <c r="M579" t="s">
        <v>1394</v>
      </c>
      <c r="N579" t="s">
        <v>1395</v>
      </c>
      <c r="O579" t="s">
        <v>1396</v>
      </c>
      <c r="P579" t="s">
        <v>1397</v>
      </c>
      <c r="Q579" t="s">
        <v>1396</v>
      </c>
      <c r="R579" t="s">
        <v>1398</v>
      </c>
      <c r="S579" t="s">
        <v>1399</v>
      </c>
      <c r="T579" t="s">
        <v>1400</v>
      </c>
      <c r="U579" t="s">
        <v>1401</v>
      </c>
      <c r="V579" t="s">
        <v>1402</v>
      </c>
      <c r="W579" t="s">
        <v>1403</v>
      </c>
      <c r="X579">
        <v>1105790218847240</v>
      </c>
      <c r="Y579">
        <v>2679</v>
      </c>
      <c r="Z579" t="s">
        <v>1404</v>
      </c>
      <c r="AA579" s="305" t="str">
        <f>IF(H579="CONSTRUCCION CIVIL                                          ","Ok",_xlfn.XLOOKUP(B579,'CSRT STAFF'!B:B,'CSRT STAFF'!G:G,_xlfn.XLOOKUP(B579,'CSRT RCO'!B:B,'CSRT RCO'!G:G,"Revisar",0),0))</f>
        <v>Ok</v>
      </c>
    </row>
    <row r="580" spans="1:27">
      <c r="A580" t="s">
        <v>1385</v>
      </c>
      <c r="B580" t="str">
        <f t="shared" si="9"/>
        <v>47583164</v>
      </c>
      <c r="C580">
        <v>47583164</v>
      </c>
      <c r="D580" t="s">
        <v>2604</v>
      </c>
      <c r="E580" t="s">
        <v>1824</v>
      </c>
      <c r="F580" t="s">
        <v>2605</v>
      </c>
      <c r="G580" s="299">
        <v>45742</v>
      </c>
      <c r="H580" t="s">
        <v>1407</v>
      </c>
      <c r="I580" t="s">
        <v>1408</v>
      </c>
      <c r="J580" t="s">
        <v>1409</v>
      </c>
      <c r="K580" t="s">
        <v>1430</v>
      </c>
      <c r="L580" t="s">
        <v>1439</v>
      </c>
      <c r="M580" t="s">
        <v>1394</v>
      </c>
      <c r="N580" t="s">
        <v>1395</v>
      </c>
      <c r="O580" t="s">
        <v>1396</v>
      </c>
      <c r="P580" t="s">
        <v>1397</v>
      </c>
      <c r="Q580" t="s">
        <v>1396</v>
      </c>
      <c r="R580" t="s">
        <v>1398</v>
      </c>
      <c r="S580" t="s">
        <v>1399</v>
      </c>
      <c r="T580" t="s">
        <v>1411</v>
      </c>
      <c r="U580" t="s">
        <v>1401</v>
      </c>
      <c r="V580" t="s">
        <v>1412</v>
      </c>
      <c r="W580" t="s">
        <v>1403</v>
      </c>
      <c r="X580">
        <v>1105790219423280</v>
      </c>
      <c r="Y580">
        <v>7000</v>
      </c>
      <c r="Z580" t="s">
        <v>1404</v>
      </c>
      <c r="AA580" s="305">
        <f>IF(H580="CONSTRUCCION CIVIL                                          ","Ok",_xlfn.XLOOKUP(B580,'CSRT STAFF'!B:B,'CSRT STAFF'!G:G,_xlfn.XLOOKUP(B580,'CSRT RCO'!B:B,'CSRT RCO'!G:G,"Revisar",0),0))</f>
        <v>45742</v>
      </c>
    </row>
    <row r="581" spans="1:27">
      <c r="A581" t="s">
        <v>1385</v>
      </c>
      <c r="B581" t="str">
        <f t="shared" si="9"/>
        <v>44666461</v>
      </c>
      <c r="C581">
        <v>44666461</v>
      </c>
      <c r="D581" t="s">
        <v>2606</v>
      </c>
      <c r="E581" t="s">
        <v>2607</v>
      </c>
      <c r="F581" t="s">
        <v>2608</v>
      </c>
      <c r="G581" s="299">
        <v>45689</v>
      </c>
      <c r="H581" t="s">
        <v>1407</v>
      </c>
      <c r="I581" t="s">
        <v>1408</v>
      </c>
      <c r="J581" t="s">
        <v>1409</v>
      </c>
      <c r="K581" t="s">
        <v>1493</v>
      </c>
      <c r="L581" t="s">
        <v>1393</v>
      </c>
      <c r="M581" t="s">
        <v>1394</v>
      </c>
      <c r="N581" t="s">
        <v>1395</v>
      </c>
      <c r="O581" t="s">
        <v>1396</v>
      </c>
      <c r="P581" t="s">
        <v>1397</v>
      </c>
      <c r="Q581" t="s">
        <v>1396</v>
      </c>
      <c r="R581" t="s">
        <v>1398</v>
      </c>
      <c r="S581" t="s">
        <v>1399</v>
      </c>
      <c r="T581" t="s">
        <v>1411</v>
      </c>
      <c r="U581" t="s">
        <v>1401</v>
      </c>
      <c r="V581" t="s">
        <v>1412</v>
      </c>
      <c r="W581" t="s">
        <v>1403</v>
      </c>
      <c r="X581">
        <v>1.1814000270476201E+18</v>
      </c>
      <c r="Y581">
        <v>4500</v>
      </c>
      <c r="Z581" t="s">
        <v>1404</v>
      </c>
      <c r="AA581" s="305">
        <f>IF(H581="CONSTRUCCION CIVIL                                          ","Ok",_xlfn.XLOOKUP(B581,'CSRT STAFF'!B:B,'CSRT STAFF'!G:G,_xlfn.XLOOKUP(B581,'CSRT RCO'!B:B,'CSRT RCO'!G:G,"Revisar",0),0))</f>
        <v>45689</v>
      </c>
    </row>
    <row r="582" spans="1:27">
      <c r="A582" t="s">
        <v>1385</v>
      </c>
      <c r="B582" t="str">
        <f t="shared" si="9"/>
        <v>23957373</v>
      </c>
      <c r="C582">
        <v>23957373</v>
      </c>
      <c r="D582" t="s">
        <v>2606</v>
      </c>
      <c r="E582" t="s">
        <v>2233</v>
      </c>
      <c r="F582" t="s">
        <v>2609</v>
      </c>
      <c r="G582" s="299">
        <v>45930</v>
      </c>
      <c r="H582" t="s">
        <v>1389</v>
      </c>
      <c r="I582" t="s">
        <v>1390</v>
      </c>
      <c r="J582" t="s">
        <v>1391</v>
      </c>
      <c r="K582" t="s">
        <v>1430</v>
      </c>
      <c r="L582" t="s">
        <v>1393</v>
      </c>
      <c r="M582" t="s">
        <v>1394</v>
      </c>
      <c r="N582" t="s">
        <v>1395</v>
      </c>
      <c r="O582" t="s">
        <v>1396</v>
      </c>
      <c r="P582" t="s">
        <v>1397</v>
      </c>
      <c r="Q582" t="s">
        <v>1396</v>
      </c>
      <c r="R582" t="s">
        <v>1398</v>
      </c>
      <c r="S582" t="s">
        <v>1399</v>
      </c>
      <c r="T582" t="s">
        <v>1400</v>
      </c>
      <c r="U582" t="s">
        <v>1401</v>
      </c>
      <c r="V582" t="s">
        <v>1402</v>
      </c>
      <c r="W582" t="s">
        <v>1403</v>
      </c>
      <c r="X582">
        <v>1105790231906830</v>
      </c>
      <c r="Y582">
        <v>2619</v>
      </c>
      <c r="Z582" t="s">
        <v>1404</v>
      </c>
      <c r="AA582" s="305" t="str">
        <f>IF(H582="CONSTRUCCION CIVIL                                          ","Ok",_xlfn.XLOOKUP(B582,'CSRT STAFF'!B:B,'CSRT STAFF'!G:G,_xlfn.XLOOKUP(B582,'CSRT RCO'!B:B,'CSRT RCO'!G:G,"Revisar",0),0))</f>
        <v>Ok</v>
      </c>
    </row>
    <row r="583" spans="1:27">
      <c r="A583" t="s">
        <v>1385</v>
      </c>
      <c r="B583" t="str">
        <f t="shared" si="9"/>
        <v>60020497</v>
      </c>
      <c r="C583">
        <v>60020497</v>
      </c>
      <c r="D583" t="s">
        <v>2503</v>
      </c>
      <c r="E583" t="s">
        <v>1723</v>
      </c>
      <c r="F583" t="s">
        <v>2610</v>
      </c>
      <c r="G583" s="299">
        <v>45988</v>
      </c>
      <c r="H583" t="s">
        <v>1389</v>
      </c>
      <c r="I583" t="s">
        <v>1390</v>
      </c>
      <c r="J583" t="s">
        <v>1391</v>
      </c>
      <c r="K583" t="s">
        <v>1447</v>
      </c>
      <c r="L583" t="s">
        <v>1393</v>
      </c>
      <c r="M583" t="s">
        <v>1394</v>
      </c>
      <c r="N583" t="s">
        <v>1395</v>
      </c>
      <c r="O583" t="s">
        <v>1396</v>
      </c>
      <c r="P583" t="s">
        <v>1397</v>
      </c>
      <c r="Q583" t="s">
        <v>1396</v>
      </c>
      <c r="R583" t="s">
        <v>1398</v>
      </c>
      <c r="S583" t="s">
        <v>1399</v>
      </c>
      <c r="T583" t="s">
        <v>1400</v>
      </c>
      <c r="U583" t="s">
        <v>1401</v>
      </c>
      <c r="V583" t="s">
        <v>1402</v>
      </c>
      <c r="W583" t="s">
        <v>1403</v>
      </c>
      <c r="X583">
        <v>1108140278099990</v>
      </c>
      <c r="Y583">
        <v>1849.5</v>
      </c>
      <c r="Z583" t="s">
        <v>1404</v>
      </c>
      <c r="AA583" s="305" t="str">
        <f>IF(H583="CONSTRUCCION CIVIL                                          ","Ok",_xlfn.XLOOKUP(B583,'CSRT STAFF'!B:B,'CSRT STAFF'!G:G,_xlfn.XLOOKUP(B583,'CSRT RCO'!B:B,'CSRT RCO'!G:G,"Revisar",0),0))</f>
        <v>Ok</v>
      </c>
    </row>
    <row r="584" spans="1:27">
      <c r="A584" t="s">
        <v>1385</v>
      </c>
      <c r="B584" t="str">
        <f t="shared" si="9"/>
        <v>75489601</v>
      </c>
      <c r="C584">
        <v>75489601</v>
      </c>
      <c r="D584" t="s">
        <v>2503</v>
      </c>
      <c r="E584" t="s">
        <v>1632</v>
      </c>
      <c r="F584" t="s">
        <v>2459</v>
      </c>
      <c r="G584" s="299">
        <v>45404</v>
      </c>
      <c r="H584" t="s">
        <v>1407</v>
      </c>
      <c r="I584" t="s">
        <v>1408</v>
      </c>
      <c r="J584" t="s">
        <v>1409</v>
      </c>
      <c r="K584" t="s">
        <v>1610</v>
      </c>
      <c r="L584" t="s">
        <v>1536</v>
      </c>
      <c r="M584" t="s">
        <v>1394</v>
      </c>
      <c r="N584" t="s">
        <v>1395</v>
      </c>
      <c r="O584" t="s">
        <v>1396</v>
      </c>
      <c r="P584" t="s">
        <v>1397</v>
      </c>
      <c r="Q584" t="s">
        <v>1396</v>
      </c>
      <c r="R584" t="s">
        <v>1398</v>
      </c>
      <c r="S584" t="s">
        <v>1399</v>
      </c>
      <c r="T584" t="s">
        <v>1411</v>
      </c>
      <c r="U584" t="s">
        <v>1401</v>
      </c>
      <c r="V584" t="s">
        <v>1412</v>
      </c>
      <c r="W584" t="s">
        <v>1403</v>
      </c>
      <c r="X584">
        <v>1102690200304140</v>
      </c>
      <c r="Y584">
        <v>3000</v>
      </c>
      <c r="Z584" t="s">
        <v>1404</v>
      </c>
      <c r="AA584" s="305" t="str">
        <f>IF(H584="CONSTRUCCION CIVIL                                          ","Ok",_xlfn.XLOOKUP(B584,'CSRT STAFF'!B:B,'CSRT STAFF'!G:G,_xlfn.XLOOKUP(B584,'CSRT RCO'!B:B,'CSRT RCO'!G:G,"Revisar",0),0))</f>
        <v>Revisar</v>
      </c>
    </row>
    <row r="585" spans="1:27">
      <c r="A585" t="s">
        <v>1385</v>
      </c>
      <c r="B585" t="str">
        <f t="shared" si="9"/>
        <v>70147788</v>
      </c>
      <c r="C585">
        <v>70147788</v>
      </c>
      <c r="D585" t="s">
        <v>2157</v>
      </c>
      <c r="E585" t="s">
        <v>2611</v>
      </c>
      <c r="F585" t="s">
        <v>2612</v>
      </c>
      <c r="G585" s="299">
        <v>45726</v>
      </c>
      <c r="H585" t="s">
        <v>1389</v>
      </c>
      <c r="I585" t="s">
        <v>1390</v>
      </c>
      <c r="J585" t="s">
        <v>1391</v>
      </c>
      <c r="K585" t="s">
        <v>1426</v>
      </c>
      <c r="L585" t="s">
        <v>1393</v>
      </c>
      <c r="M585" t="s">
        <v>1394</v>
      </c>
      <c r="N585" t="s">
        <v>1395</v>
      </c>
      <c r="O585" t="s">
        <v>1396</v>
      </c>
      <c r="P585" t="s">
        <v>1397</v>
      </c>
      <c r="Q585" t="s">
        <v>1396</v>
      </c>
      <c r="R585" t="s">
        <v>1398</v>
      </c>
      <c r="S585" t="s">
        <v>1399</v>
      </c>
      <c r="T585" t="s">
        <v>1400</v>
      </c>
      <c r="U585" t="s">
        <v>1401</v>
      </c>
      <c r="V585" t="s">
        <v>1402</v>
      </c>
      <c r="W585" t="s">
        <v>1403</v>
      </c>
      <c r="X585">
        <v>1108140271748350</v>
      </c>
      <c r="Y585">
        <v>2055</v>
      </c>
      <c r="Z585" t="s">
        <v>1404</v>
      </c>
      <c r="AA585" s="305" t="str">
        <f>IF(H585="CONSTRUCCION CIVIL                                          ","Ok",_xlfn.XLOOKUP(B585,'CSRT STAFF'!B:B,'CSRT STAFF'!G:G,_xlfn.XLOOKUP(B585,'CSRT RCO'!B:B,'CSRT RCO'!G:G,"Revisar",0),0))</f>
        <v>Ok</v>
      </c>
    </row>
    <row r="586" spans="1:27">
      <c r="A586" t="s">
        <v>1385</v>
      </c>
      <c r="B586" t="str">
        <f t="shared" si="9"/>
        <v>25136480</v>
      </c>
      <c r="C586">
        <v>25136480</v>
      </c>
      <c r="D586" t="s">
        <v>2613</v>
      </c>
      <c r="E586" t="s">
        <v>2614</v>
      </c>
      <c r="F586" t="s">
        <v>2615</v>
      </c>
      <c r="G586" s="299">
        <v>45937</v>
      </c>
      <c r="H586" t="s">
        <v>1389</v>
      </c>
      <c r="I586" t="s">
        <v>1390</v>
      </c>
      <c r="J586" t="s">
        <v>1391</v>
      </c>
      <c r="K586" t="s">
        <v>1442</v>
      </c>
      <c r="L586" t="s">
        <v>1393</v>
      </c>
      <c r="M586" t="s">
        <v>1394</v>
      </c>
      <c r="N586" t="s">
        <v>1395</v>
      </c>
      <c r="O586" t="s">
        <v>1396</v>
      </c>
      <c r="P586" t="s">
        <v>1397</v>
      </c>
      <c r="Q586" t="s">
        <v>1396</v>
      </c>
      <c r="R586" t="s">
        <v>1398</v>
      </c>
      <c r="S586" t="s">
        <v>1399</v>
      </c>
      <c r="T586" t="s">
        <v>1400</v>
      </c>
      <c r="U586" t="s">
        <v>1401</v>
      </c>
      <c r="V586" t="s">
        <v>1402</v>
      </c>
      <c r="W586" t="s">
        <v>1418</v>
      </c>
      <c r="X586">
        <v>28500116017055</v>
      </c>
      <c r="Y586">
        <v>2619</v>
      </c>
      <c r="Z586" t="s">
        <v>1404</v>
      </c>
      <c r="AA586" s="305" t="str">
        <f>IF(H586="CONSTRUCCION CIVIL                                          ","Ok",_xlfn.XLOOKUP(B586,'CSRT STAFF'!B:B,'CSRT STAFF'!G:G,_xlfn.XLOOKUP(B586,'CSRT RCO'!B:B,'CSRT RCO'!G:G,"Revisar",0),0))</f>
        <v>Ok</v>
      </c>
    </row>
    <row r="587" spans="1:27">
      <c r="A587" t="s">
        <v>1385</v>
      </c>
      <c r="B587" t="str">
        <f t="shared" si="9"/>
        <v>45517123</v>
      </c>
      <c r="C587">
        <v>45517123</v>
      </c>
      <c r="D587" t="s">
        <v>2616</v>
      </c>
      <c r="E587" t="s">
        <v>2617</v>
      </c>
      <c r="F587" t="s">
        <v>2618</v>
      </c>
      <c r="G587" s="299">
        <v>45980</v>
      </c>
      <c r="H587" t="s">
        <v>1389</v>
      </c>
      <c r="I587" t="s">
        <v>1390</v>
      </c>
      <c r="J587" t="s">
        <v>1391</v>
      </c>
      <c r="K587" t="s">
        <v>1426</v>
      </c>
      <c r="L587" t="s">
        <v>1393</v>
      </c>
      <c r="M587" t="s">
        <v>1394</v>
      </c>
      <c r="N587" t="s">
        <v>1395</v>
      </c>
      <c r="O587" t="s">
        <v>1396</v>
      </c>
      <c r="P587" t="s">
        <v>1397</v>
      </c>
      <c r="Q587" t="s">
        <v>1396</v>
      </c>
      <c r="R587" t="s">
        <v>1398</v>
      </c>
      <c r="S587" t="s">
        <v>1399</v>
      </c>
      <c r="T587" t="s">
        <v>1400</v>
      </c>
      <c r="U587" t="s">
        <v>1401</v>
      </c>
      <c r="V587" t="s">
        <v>1402</v>
      </c>
      <c r="W587" t="s">
        <v>1403</v>
      </c>
      <c r="X587">
        <v>1102080200053460</v>
      </c>
      <c r="Y587">
        <v>2055</v>
      </c>
      <c r="Z587" t="s">
        <v>1404</v>
      </c>
      <c r="AA587" s="305" t="str">
        <f>IF(H587="CONSTRUCCION CIVIL                                          ","Ok",_xlfn.XLOOKUP(B587,'CSRT STAFF'!B:B,'CSRT STAFF'!G:G,_xlfn.XLOOKUP(B587,'CSRT RCO'!B:B,'CSRT RCO'!G:G,"Revisar",0),0))</f>
        <v>Ok</v>
      </c>
    </row>
    <row r="588" spans="1:27">
      <c r="A588" t="s">
        <v>1385</v>
      </c>
      <c r="B588" t="str">
        <f t="shared" si="9"/>
        <v>45925157</v>
      </c>
      <c r="C588">
        <v>45925157</v>
      </c>
      <c r="D588" t="s">
        <v>2616</v>
      </c>
      <c r="E588" t="s">
        <v>1692</v>
      </c>
      <c r="F588" t="s">
        <v>2619</v>
      </c>
      <c r="G588" s="299">
        <v>45759</v>
      </c>
      <c r="H588" t="s">
        <v>1389</v>
      </c>
      <c r="I588" t="s">
        <v>1390</v>
      </c>
      <c r="J588" t="s">
        <v>1391</v>
      </c>
      <c r="K588" t="s">
        <v>1447</v>
      </c>
      <c r="L588" t="s">
        <v>1393</v>
      </c>
      <c r="M588" t="s">
        <v>1394</v>
      </c>
      <c r="N588" t="s">
        <v>1395</v>
      </c>
      <c r="O588" t="s">
        <v>1396</v>
      </c>
      <c r="P588" t="s">
        <v>1397</v>
      </c>
      <c r="Q588" t="s">
        <v>1396</v>
      </c>
      <c r="R588" t="s">
        <v>1398</v>
      </c>
      <c r="S588" t="s">
        <v>1399</v>
      </c>
      <c r="T588" t="s">
        <v>1400</v>
      </c>
      <c r="U588" t="s">
        <v>1401</v>
      </c>
      <c r="V588" t="s">
        <v>1402</v>
      </c>
      <c r="W588" t="s">
        <v>1403</v>
      </c>
      <c r="X588">
        <v>1100570266907400</v>
      </c>
      <c r="Y588">
        <v>2619</v>
      </c>
      <c r="Z588" t="s">
        <v>1404</v>
      </c>
      <c r="AA588" s="305" t="str">
        <f>IF(H588="CONSTRUCCION CIVIL                                          ","Ok",_xlfn.XLOOKUP(B588,'CSRT STAFF'!B:B,'CSRT STAFF'!G:G,_xlfn.XLOOKUP(B588,'CSRT RCO'!B:B,'CSRT RCO'!G:G,"Revisar",0),0))</f>
        <v>Ok</v>
      </c>
    </row>
    <row r="589" spans="1:27">
      <c r="A589" t="s">
        <v>1385</v>
      </c>
      <c r="B589" t="str">
        <f t="shared" si="9"/>
        <v>76974402</v>
      </c>
      <c r="C589">
        <v>76974402</v>
      </c>
      <c r="D589" t="s">
        <v>1549</v>
      </c>
      <c r="E589" t="s">
        <v>2620</v>
      </c>
      <c r="F589" t="s">
        <v>2621</v>
      </c>
      <c r="G589" s="299">
        <v>45929</v>
      </c>
      <c r="H589" t="s">
        <v>1389</v>
      </c>
      <c r="I589" t="s">
        <v>1390</v>
      </c>
      <c r="J589" t="s">
        <v>1391</v>
      </c>
      <c r="K589" t="s">
        <v>1434</v>
      </c>
      <c r="L589" t="s">
        <v>1393</v>
      </c>
      <c r="M589" t="s">
        <v>1394</v>
      </c>
      <c r="N589" t="s">
        <v>1395</v>
      </c>
      <c r="O589" t="s">
        <v>1396</v>
      </c>
      <c r="P589" t="s">
        <v>1397</v>
      </c>
      <c r="Q589" t="s">
        <v>1396</v>
      </c>
      <c r="R589" t="s">
        <v>1398</v>
      </c>
      <c r="S589" t="s">
        <v>1399</v>
      </c>
      <c r="T589" t="s">
        <v>1400</v>
      </c>
      <c r="U589" t="s">
        <v>1401</v>
      </c>
      <c r="V589" t="s">
        <v>1402</v>
      </c>
      <c r="W589" t="s">
        <v>1403</v>
      </c>
      <c r="X589">
        <v>1108140282336210</v>
      </c>
      <c r="Y589">
        <v>2619</v>
      </c>
      <c r="Z589" t="s">
        <v>1404</v>
      </c>
      <c r="AA589" s="305" t="str">
        <f>IF(H589="CONSTRUCCION CIVIL                                          ","Ok",_xlfn.XLOOKUP(B589,'CSRT STAFF'!B:B,'CSRT STAFF'!G:G,_xlfn.XLOOKUP(B589,'CSRT RCO'!B:B,'CSRT RCO'!G:G,"Revisar",0),0))</f>
        <v>Ok</v>
      </c>
    </row>
    <row r="590" spans="1:27">
      <c r="A590" t="s">
        <v>1385</v>
      </c>
      <c r="B590" t="str">
        <f t="shared" si="9"/>
        <v>60325070</v>
      </c>
      <c r="C590">
        <v>60325070</v>
      </c>
      <c r="D590" t="s">
        <v>1549</v>
      </c>
      <c r="E590" t="s">
        <v>2620</v>
      </c>
      <c r="F590" t="s">
        <v>2622</v>
      </c>
      <c r="G590" s="299">
        <v>45966</v>
      </c>
      <c r="H590" t="s">
        <v>1389</v>
      </c>
      <c r="I590" t="s">
        <v>1390</v>
      </c>
      <c r="J590" t="s">
        <v>1391</v>
      </c>
      <c r="K590" t="s">
        <v>1447</v>
      </c>
      <c r="L590" t="s">
        <v>1393</v>
      </c>
      <c r="M590" t="s">
        <v>1394</v>
      </c>
      <c r="N590" t="s">
        <v>1395</v>
      </c>
      <c r="O590" t="s">
        <v>1396</v>
      </c>
      <c r="P590" t="s">
        <v>1397</v>
      </c>
      <c r="Q590" t="s">
        <v>1396</v>
      </c>
      <c r="R590" t="s">
        <v>1398</v>
      </c>
      <c r="S590" t="s">
        <v>1399</v>
      </c>
      <c r="T590" t="s">
        <v>1400</v>
      </c>
      <c r="U590" t="s">
        <v>1401</v>
      </c>
      <c r="V590" t="s">
        <v>1402</v>
      </c>
      <c r="W590" t="s">
        <v>1403</v>
      </c>
      <c r="X590">
        <v>1108140284615210</v>
      </c>
      <c r="Y590">
        <v>1849.5</v>
      </c>
      <c r="Z590" t="s">
        <v>1404</v>
      </c>
      <c r="AA590" s="305" t="str">
        <f>IF(H590="CONSTRUCCION CIVIL                                          ","Ok",_xlfn.XLOOKUP(B590,'CSRT STAFF'!B:B,'CSRT STAFF'!G:G,_xlfn.XLOOKUP(B590,'CSRT RCO'!B:B,'CSRT RCO'!G:G,"Revisar",0),0))</f>
        <v>Ok</v>
      </c>
    </row>
    <row r="591" spans="1:27">
      <c r="A591" t="s">
        <v>1385</v>
      </c>
      <c r="B591" t="str">
        <f t="shared" si="9"/>
        <v>77096975</v>
      </c>
      <c r="C591">
        <v>77096975</v>
      </c>
      <c r="D591" t="s">
        <v>1549</v>
      </c>
      <c r="E591" t="s">
        <v>1595</v>
      </c>
      <c r="F591" t="s">
        <v>2280</v>
      </c>
      <c r="G591" s="299">
        <v>45825</v>
      </c>
      <c r="H591" t="s">
        <v>1389</v>
      </c>
      <c r="I591" t="s">
        <v>1390</v>
      </c>
      <c r="J591" t="s">
        <v>1391</v>
      </c>
      <c r="K591" t="s">
        <v>1426</v>
      </c>
      <c r="L591" t="s">
        <v>1393</v>
      </c>
      <c r="M591" t="s">
        <v>1394</v>
      </c>
      <c r="N591" t="s">
        <v>1395</v>
      </c>
      <c r="O591" t="s">
        <v>1396</v>
      </c>
      <c r="P591" t="s">
        <v>1397</v>
      </c>
      <c r="Q591" t="s">
        <v>1396</v>
      </c>
      <c r="R591" t="s">
        <v>1398</v>
      </c>
      <c r="S591" t="s">
        <v>1399</v>
      </c>
      <c r="T591" t="s">
        <v>1400</v>
      </c>
      <c r="U591" t="s">
        <v>1401</v>
      </c>
      <c r="V591" t="s">
        <v>1402</v>
      </c>
      <c r="W591" t="s">
        <v>1418</v>
      </c>
      <c r="X591">
        <v>19476285048002</v>
      </c>
      <c r="Y591">
        <v>2055</v>
      </c>
      <c r="Z591" t="s">
        <v>1404</v>
      </c>
      <c r="AA591" s="305" t="str">
        <f>IF(H591="CONSTRUCCION CIVIL                                          ","Ok",_xlfn.XLOOKUP(B591,'CSRT STAFF'!B:B,'CSRT STAFF'!G:G,_xlfn.XLOOKUP(B591,'CSRT RCO'!B:B,'CSRT RCO'!G:G,"Revisar",0),0))</f>
        <v>Ok</v>
      </c>
    </row>
    <row r="592" spans="1:27">
      <c r="A592" t="s">
        <v>1385</v>
      </c>
      <c r="B592" t="str">
        <f t="shared" si="9"/>
        <v>42946378</v>
      </c>
      <c r="C592">
        <v>42946378</v>
      </c>
      <c r="D592" t="s">
        <v>1549</v>
      </c>
      <c r="E592" t="s">
        <v>1541</v>
      </c>
      <c r="F592" t="s">
        <v>2623</v>
      </c>
      <c r="G592" s="299">
        <v>46029</v>
      </c>
      <c r="H592" t="s">
        <v>1389</v>
      </c>
      <c r="I592" t="s">
        <v>1390</v>
      </c>
      <c r="J592" t="s">
        <v>1391</v>
      </c>
      <c r="K592" t="s">
        <v>2624</v>
      </c>
      <c r="L592" t="s">
        <v>1393</v>
      </c>
      <c r="M592" t="s">
        <v>1394</v>
      </c>
      <c r="N592" t="s">
        <v>1395</v>
      </c>
      <c r="O592" t="s">
        <v>1396</v>
      </c>
      <c r="P592" t="s">
        <v>1397</v>
      </c>
      <c r="Q592" t="s">
        <v>1396</v>
      </c>
      <c r="R592" t="s">
        <v>1398</v>
      </c>
      <c r="S592" t="s">
        <v>1399</v>
      </c>
      <c r="T592" t="s">
        <v>1400</v>
      </c>
      <c r="U592" t="s">
        <v>1401</v>
      </c>
      <c r="V592" t="s">
        <v>1402</v>
      </c>
      <c r="W592" t="s">
        <v>1403</v>
      </c>
      <c r="X592">
        <v>1100130200236920</v>
      </c>
      <c r="Y592" t="s">
        <v>1758</v>
      </c>
      <c r="Z592" t="s">
        <v>1404</v>
      </c>
      <c r="AA592" s="305" t="str">
        <f>IF(H592="CONSTRUCCION CIVIL                                          ","Ok",_xlfn.XLOOKUP(B592,'CSRT STAFF'!B:B,'CSRT STAFF'!G:G,_xlfn.XLOOKUP(B592,'CSRT RCO'!B:B,'CSRT RCO'!G:G,"Revisar",0),0))</f>
        <v>Ok</v>
      </c>
    </row>
    <row r="593" spans="1:27">
      <c r="A593" t="s">
        <v>1385</v>
      </c>
      <c r="B593" t="str">
        <f t="shared" si="9"/>
        <v>74716792</v>
      </c>
      <c r="C593">
        <v>74716792</v>
      </c>
      <c r="D593" t="s">
        <v>1549</v>
      </c>
      <c r="E593" t="s">
        <v>1717</v>
      </c>
      <c r="F593" t="s">
        <v>2625</v>
      </c>
      <c r="G593" s="299">
        <v>45810</v>
      </c>
      <c r="H593" t="s">
        <v>1407</v>
      </c>
      <c r="I593" t="s">
        <v>1408</v>
      </c>
      <c r="J593" t="s">
        <v>1409</v>
      </c>
      <c r="K593" t="s">
        <v>1430</v>
      </c>
      <c r="L593" t="s">
        <v>1439</v>
      </c>
      <c r="M593" t="s">
        <v>1394</v>
      </c>
      <c r="N593" t="s">
        <v>1395</v>
      </c>
      <c r="O593" t="s">
        <v>1396</v>
      </c>
      <c r="P593" t="s">
        <v>1397</v>
      </c>
      <c r="Q593" t="s">
        <v>1396</v>
      </c>
      <c r="R593" t="s">
        <v>1398</v>
      </c>
      <c r="S593" t="s">
        <v>1399</v>
      </c>
      <c r="T593" t="s">
        <v>1411</v>
      </c>
      <c r="U593" t="s">
        <v>1401</v>
      </c>
      <c r="V593" t="s">
        <v>1412</v>
      </c>
      <c r="W593" t="s">
        <v>1418</v>
      </c>
      <c r="X593">
        <v>19104717867020</v>
      </c>
      <c r="Y593">
        <v>4000</v>
      </c>
      <c r="Z593" t="s">
        <v>1404</v>
      </c>
      <c r="AA593" s="305">
        <f>IF(H593="CONSTRUCCION CIVIL                                          ","Ok",_xlfn.XLOOKUP(B593,'CSRT STAFF'!B:B,'CSRT STAFF'!G:G,_xlfn.XLOOKUP(B593,'CSRT RCO'!B:B,'CSRT RCO'!G:G,"Revisar",0),0))</f>
        <v>45810</v>
      </c>
    </row>
    <row r="594" spans="1:27">
      <c r="A594" t="s">
        <v>1385</v>
      </c>
      <c r="B594" t="str">
        <f t="shared" si="9"/>
        <v>72618232</v>
      </c>
      <c r="C594">
        <v>72618232</v>
      </c>
      <c r="D594" t="s">
        <v>1549</v>
      </c>
      <c r="E594" t="s">
        <v>1880</v>
      </c>
      <c r="F594" t="s">
        <v>2626</v>
      </c>
      <c r="G594" s="299">
        <v>45726</v>
      </c>
      <c r="H594" t="s">
        <v>1389</v>
      </c>
      <c r="I594" t="s">
        <v>1390</v>
      </c>
      <c r="J594" t="s">
        <v>1391</v>
      </c>
      <c r="K594" t="s">
        <v>1426</v>
      </c>
      <c r="L594" t="s">
        <v>1393</v>
      </c>
      <c r="M594" t="s">
        <v>1394</v>
      </c>
      <c r="N594" t="s">
        <v>1395</v>
      </c>
      <c r="O594" t="s">
        <v>1396</v>
      </c>
      <c r="P594" t="s">
        <v>1397</v>
      </c>
      <c r="Q594" t="s">
        <v>1396</v>
      </c>
      <c r="R594" t="s">
        <v>1398</v>
      </c>
      <c r="S594" t="s">
        <v>1399</v>
      </c>
      <c r="T594" t="s">
        <v>1400</v>
      </c>
      <c r="U594" t="s">
        <v>1401</v>
      </c>
      <c r="V594" t="s">
        <v>1402</v>
      </c>
      <c r="W594" t="s">
        <v>1403</v>
      </c>
      <c r="X594">
        <v>1108140269072460</v>
      </c>
      <c r="Y594">
        <v>2055</v>
      </c>
      <c r="Z594" t="s">
        <v>1404</v>
      </c>
      <c r="AA594" s="305" t="str">
        <f>IF(H594="CONSTRUCCION CIVIL                                          ","Ok",_xlfn.XLOOKUP(B594,'CSRT STAFF'!B:B,'CSRT STAFF'!G:G,_xlfn.XLOOKUP(B594,'CSRT RCO'!B:B,'CSRT RCO'!G:G,"Revisar",0),0))</f>
        <v>Ok</v>
      </c>
    </row>
    <row r="595" spans="1:27">
      <c r="A595" t="s">
        <v>1385</v>
      </c>
      <c r="B595" t="str">
        <f t="shared" si="9"/>
        <v>47524305</v>
      </c>
      <c r="C595">
        <v>47524305</v>
      </c>
      <c r="D595" t="s">
        <v>1549</v>
      </c>
      <c r="E595" t="s">
        <v>2236</v>
      </c>
      <c r="F595" t="s">
        <v>2627</v>
      </c>
      <c r="G595" s="299">
        <v>46036</v>
      </c>
      <c r="H595" t="s">
        <v>1389</v>
      </c>
      <c r="I595" t="s">
        <v>1390</v>
      </c>
      <c r="J595" t="s">
        <v>1391</v>
      </c>
      <c r="K595" t="s">
        <v>1447</v>
      </c>
      <c r="L595" t="s">
        <v>1393</v>
      </c>
      <c r="M595" t="s">
        <v>1394</v>
      </c>
      <c r="N595" t="s">
        <v>1395</v>
      </c>
      <c r="O595" t="s">
        <v>1396</v>
      </c>
      <c r="P595" t="s">
        <v>1397</v>
      </c>
      <c r="Q595" t="s">
        <v>1396</v>
      </c>
      <c r="R595" t="s">
        <v>1398</v>
      </c>
      <c r="S595" t="s">
        <v>1399</v>
      </c>
      <c r="T595" t="s">
        <v>1400</v>
      </c>
      <c r="U595" t="s">
        <v>1401</v>
      </c>
      <c r="V595" t="s">
        <v>1402</v>
      </c>
      <c r="W595" t="s">
        <v>1403</v>
      </c>
      <c r="X595">
        <v>1108140288700530</v>
      </c>
      <c r="Y595">
        <v>1884</v>
      </c>
      <c r="Z595" t="s">
        <v>1404</v>
      </c>
      <c r="AA595" s="305" t="str">
        <f>IF(H595="CONSTRUCCION CIVIL                                          ","Ok",_xlfn.XLOOKUP(B595,'CSRT STAFF'!B:B,'CSRT STAFF'!G:G,_xlfn.XLOOKUP(B595,'CSRT RCO'!B:B,'CSRT RCO'!G:G,"Revisar",0),0))</f>
        <v>Ok</v>
      </c>
    </row>
    <row r="596" spans="1:27">
      <c r="A596" t="s">
        <v>1385</v>
      </c>
      <c r="B596" t="str">
        <f t="shared" si="9"/>
        <v>46312774</v>
      </c>
      <c r="C596">
        <v>46312774</v>
      </c>
      <c r="D596" t="s">
        <v>2628</v>
      </c>
      <c r="E596" t="s">
        <v>2629</v>
      </c>
      <c r="F596" t="s">
        <v>2630</v>
      </c>
      <c r="G596" s="299">
        <v>45846</v>
      </c>
      <c r="H596" t="s">
        <v>1389</v>
      </c>
      <c r="I596" t="s">
        <v>1390</v>
      </c>
      <c r="J596" t="s">
        <v>1391</v>
      </c>
      <c r="K596" t="s">
        <v>1442</v>
      </c>
      <c r="L596" t="s">
        <v>1952</v>
      </c>
      <c r="M596" t="s">
        <v>1394</v>
      </c>
      <c r="N596" t="s">
        <v>1395</v>
      </c>
      <c r="O596" t="s">
        <v>1396</v>
      </c>
      <c r="P596" t="s">
        <v>1397</v>
      </c>
      <c r="Q596" t="s">
        <v>1396</v>
      </c>
      <c r="R596" t="s">
        <v>1398</v>
      </c>
      <c r="S596" t="s">
        <v>1399</v>
      </c>
      <c r="T596" t="s">
        <v>1400</v>
      </c>
      <c r="U596" t="s">
        <v>1401</v>
      </c>
      <c r="V596" t="s">
        <v>1402</v>
      </c>
      <c r="W596" t="s">
        <v>1403</v>
      </c>
      <c r="X596">
        <v>1108140278111790</v>
      </c>
      <c r="Y596">
        <v>2619</v>
      </c>
      <c r="Z596" t="s">
        <v>1404</v>
      </c>
      <c r="AA596" s="305" t="str">
        <f>IF(H596="CONSTRUCCION CIVIL                                          ","Ok",_xlfn.XLOOKUP(B596,'CSRT STAFF'!B:B,'CSRT STAFF'!G:G,_xlfn.XLOOKUP(B596,'CSRT RCO'!B:B,'CSRT RCO'!G:G,"Revisar",0),0))</f>
        <v>Ok</v>
      </c>
    </row>
    <row r="597" spans="1:27">
      <c r="A597" t="s">
        <v>1385</v>
      </c>
      <c r="B597" t="str">
        <f t="shared" si="9"/>
        <v>23949135</v>
      </c>
      <c r="C597">
        <v>23949135</v>
      </c>
      <c r="D597" t="s">
        <v>2631</v>
      </c>
      <c r="E597" t="s">
        <v>2632</v>
      </c>
      <c r="F597" t="s">
        <v>2633</v>
      </c>
      <c r="G597" s="299">
        <v>46044</v>
      </c>
      <c r="H597" t="s">
        <v>1389</v>
      </c>
      <c r="I597" t="s">
        <v>1390</v>
      </c>
      <c r="J597" t="s">
        <v>1391</v>
      </c>
      <c r="K597" t="s">
        <v>1447</v>
      </c>
      <c r="L597" t="s">
        <v>1613</v>
      </c>
      <c r="M597" t="s">
        <v>1394</v>
      </c>
      <c r="N597" t="s">
        <v>1395</v>
      </c>
      <c r="O597" t="s">
        <v>1396</v>
      </c>
      <c r="P597" t="s">
        <v>1397</v>
      </c>
      <c r="Q597" t="s">
        <v>1396</v>
      </c>
      <c r="R597" t="s">
        <v>1398</v>
      </c>
      <c r="S597" t="s">
        <v>1399</v>
      </c>
      <c r="T597" t="s">
        <v>1400</v>
      </c>
      <c r="U597" t="s">
        <v>1401</v>
      </c>
      <c r="V597" t="s">
        <v>1402</v>
      </c>
      <c r="W597" t="s">
        <v>1403</v>
      </c>
      <c r="X597">
        <v>1108140289210720</v>
      </c>
      <c r="Y597">
        <v>1884</v>
      </c>
      <c r="Z597" t="s">
        <v>1404</v>
      </c>
      <c r="AA597" s="305" t="str">
        <f>IF(H597="CONSTRUCCION CIVIL                                          ","Ok",_xlfn.XLOOKUP(B597,'CSRT STAFF'!B:B,'CSRT STAFF'!G:G,_xlfn.XLOOKUP(B597,'CSRT RCO'!B:B,'CSRT RCO'!G:G,"Revisar",0),0))</f>
        <v>Ok</v>
      </c>
    </row>
    <row r="598" spans="1:27">
      <c r="A598" t="s">
        <v>1385</v>
      </c>
      <c r="B598" t="str">
        <f t="shared" si="9"/>
        <v>76849272</v>
      </c>
      <c r="C598">
        <v>76849272</v>
      </c>
      <c r="D598" t="s">
        <v>2631</v>
      </c>
      <c r="E598" t="s">
        <v>2634</v>
      </c>
      <c r="F598" t="s">
        <v>2635</v>
      </c>
      <c r="G598" s="299">
        <v>45933</v>
      </c>
      <c r="H598" t="s">
        <v>1389</v>
      </c>
      <c r="I598" t="s">
        <v>1390</v>
      </c>
      <c r="J598" t="s">
        <v>1391</v>
      </c>
      <c r="K598" t="s">
        <v>1634</v>
      </c>
      <c r="L598" t="s">
        <v>1393</v>
      </c>
      <c r="M598" t="s">
        <v>1394</v>
      </c>
      <c r="N598" t="s">
        <v>1395</v>
      </c>
      <c r="O598" t="s">
        <v>1396</v>
      </c>
      <c r="P598" t="s">
        <v>1397</v>
      </c>
      <c r="Q598" t="s">
        <v>1396</v>
      </c>
      <c r="R598" t="s">
        <v>1398</v>
      </c>
      <c r="S598" t="s">
        <v>1399</v>
      </c>
      <c r="T598" t="s">
        <v>1400</v>
      </c>
      <c r="U598" t="s">
        <v>1401</v>
      </c>
      <c r="V598" t="s">
        <v>1402</v>
      </c>
      <c r="W598" t="s">
        <v>1403</v>
      </c>
      <c r="X598">
        <v>1108140282331380</v>
      </c>
      <c r="Y598">
        <v>2619</v>
      </c>
      <c r="Z598" t="s">
        <v>1404</v>
      </c>
      <c r="AA598" s="305" t="str">
        <f>IF(H598="CONSTRUCCION CIVIL                                          ","Ok",_xlfn.XLOOKUP(B598,'CSRT STAFF'!B:B,'CSRT STAFF'!G:G,_xlfn.XLOOKUP(B598,'CSRT RCO'!B:B,'CSRT RCO'!G:G,"Revisar",0),0))</f>
        <v>Ok</v>
      </c>
    </row>
    <row r="599" spans="1:27">
      <c r="A599" t="s">
        <v>1385</v>
      </c>
      <c r="B599" t="str">
        <f t="shared" si="9"/>
        <v>74822797</v>
      </c>
      <c r="C599">
        <v>74822797</v>
      </c>
      <c r="D599" t="s">
        <v>2462</v>
      </c>
      <c r="E599" t="s">
        <v>2636</v>
      </c>
      <c r="F599" t="s">
        <v>2637</v>
      </c>
      <c r="G599" s="299">
        <v>45997</v>
      </c>
      <c r="H599" t="s">
        <v>1389</v>
      </c>
      <c r="I599" t="s">
        <v>1390</v>
      </c>
      <c r="J599" t="s">
        <v>1391</v>
      </c>
      <c r="K599" t="s">
        <v>1447</v>
      </c>
      <c r="L599" t="s">
        <v>1393</v>
      </c>
      <c r="M599" t="s">
        <v>1394</v>
      </c>
      <c r="N599" t="s">
        <v>1395</v>
      </c>
      <c r="O599" t="s">
        <v>1396</v>
      </c>
      <c r="P599" t="s">
        <v>1397</v>
      </c>
      <c r="Q599" t="s">
        <v>1396</v>
      </c>
      <c r="R599" t="s">
        <v>1398</v>
      </c>
      <c r="S599" t="s">
        <v>1399</v>
      </c>
      <c r="T599" t="s">
        <v>1400</v>
      </c>
      <c r="U599" t="s">
        <v>1401</v>
      </c>
      <c r="V599" t="s">
        <v>1402</v>
      </c>
      <c r="W599" t="s">
        <v>1403</v>
      </c>
      <c r="X599">
        <v>1105790235651240</v>
      </c>
      <c r="Y599">
        <v>1849.5</v>
      </c>
      <c r="Z599" t="s">
        <v>1404</v>
      </c>
      <c r="AA599" s="305" t="str">
        <f>IF(H599="CONSTRUCCION CIVIL                                          ","Ok",_xlfn.XLOOKUP(B599,'CSRT STAFF'!B:B,'CSRT STAFF'!G:G,_xlfn.XLOOKUP(B599,'CSRT RCO'!B:B,'CSRT RCO'!G:G,"Revisar",0),0))</f>
        <v>Ok</v>
      </c>
    </row>
    <row r="600" spans="1:27">
      <c r="A600" t="s">
        <v>1385</v>
      </c>
      <c r="B600" t="str">
        <f t="shared" si="9"/>
        <v>47462365</v>
      </c>
      <c r="C600">
        <v>47462365</v>
      </c>
      <c r="D600" t="s">
        <v>2462</v>
      </c>
      <c r="E600" t="s">
        <v>1683</v>
      </c>
      <c r="F600" t="s">
        <v>1644</v>
      </c>
      <c r="G600" s="299">
        <v>45964</v>
      </c>
      <c r="H600" t="s">
        <v>1407</v>
      </c>
      <c r="I600" t="s">
        <v>1408</v>
      </c>
      <c r="J600" t="s">
        <v>1409</v>
      </c>
      <c r="K600" t="s">
        <v>1430</v>
      </c>
      <c r="L600" t="s">
        <v>1393</v>
      </c>
      <c r="M600" t="s">
        <v>1394</v>
      </c>
      <c r="N600" t="s">
        <v>1395</v>
      </c>
      <c r="O600" t="s">
        <v>1396</v>
      </c>
      <c r="P600" t="s">
        <v>1397</v>
      </c>
      <c r="Q600" t="s">
        <v>1396</v>
      </c>
      <c r="R600" t="s">
        <v>1398</v>
      </c>
      <c r="S600" t="s">
        <v>1399</v>
      </c>
      <c r="T600" t="s">
        <v>1411</v>
      </c>
      <c r="U600" t="s">
        <v>1401</v>
      </c>
      <c r="V600" t="s">
        <v>1412</v>
      </c>
      <c r="W600" t="s">
        <v>1403</v>
      </c>
      <c r="X600">
        <v>1102010200760850</v>
      </c>
      <c r="Y600">
        <v>1970</v>
      </c>
      <c r="Z600" t="s">
        <v>1404</v>
      </c>
      <c r="AA600" s="305">
        <f>IF(H600="CONSTRUCCION CIVIL                                          ","Ok",_xlfn.XLOOKUP(B600,'CSRT STAFF'!B:B,'CSRT STAFF'!G:G,_xlfn.XLOOKUP(B600,'CSRT RCO'!B:B,'CSRT RCO'!G:G,"Revisar",0),0))</f>
        <v>45964</v>
      </c>
    </row>
    <row r="601" spans="1:27">
      <c r="A601" t="s">
        <v>1385</v>
      </c>
      <c r="B601" t="str">
        <f t="shared" si="9"/>
        <v>44135591</v>
      </c>
      <c r="C601">
        <v>44135591</v>
      </c>
      <c r="D601" t="s">
        <v>2638</v>
      </c>
      <c r="E601" t="s">
        <v>1581</v>
      </c>
      <c r="F601" t="s">
        <v>2639</v>
      </c>
      <c r="G601" s="299">
        <v>45670</v>
      </c>
      <c r="H601" t="s">
        <v>1389</v>
      </c>
      <c r="I601" t="s">
        <v>1390</v>
      </c>
      <c r="J601" t="s">
        <v>1391</v>
      </c>
      <c r="K601" t="s">
        <v>1442</v>
      </c>
      <c r="L601" t="s">
        <v>1393</v>
      </c>
      <c r="M601" t="s">
        <v>1394</v>
      </c>
      <c r="N601" t="s">
        <v>1395</v>
      </c>
      <c r="O601" t="s">
        <v>1396</v>
      </c>
      <c r="P601" t="s">
        <v>1397</v>
      </c>
      <c r="Q601" t="s">
        <v>1396</v>
      </c>
      <c r="R601" t="s">
        <v>1398</v>
      </c>
      <c r="S601" t="s">
        <v>1399</v>
      </c>
      <c r="T601" t="s">
        <v>1400</v>
      </c>
      <c r="U601" t="s">
        <v>1401</v>
      </c>
      <c r="V601" t="s">
        <v>1402</v>
      </c>
      <c r="W601" t="s">
        <v>1403</v>
      </c>
      <c r="X601">
        <v>1108140241382080</v>
      </c>
      <c r="Y601">
        <v>2619</v>
      </c>
      <c r="Z601" t="s">
        <v>1404</v>
      </c>
      <c r="AA601" s="305" t="str">
        <f>IF(H601="CONSTRUCCION CIVIL                                          ","Ok",_xlfn.XLOOKUP(B601,'CSRT STAFF'!B:B,'CSRT STAFF'!G:G,_xlfn.XLOOKUP(B601,'CSRT RCO'!B:B,'CSRT RCO'!G:G,"Revisar",0),0))</f>
        <v>Ok</v>
      </c>
    </row>
    <row r="602" spans="1:27">
      <c r="A602" t="s">
        <v>1385</v>
      </c>
      <c r="B602" t="str">
        <f t="shared" si="9"/>
        <v>41943842</v>
      </c>
      <c r="C602">
        <v>41943842</v>
      </c>
      <c r="D602" t="s">
        <v>2640</v>
      </c>
      <c r="E602" t="s">
        <v>2641</v>
      </c>
      <c r="F602" t="s">
        <v>2642</v>
      </c>
      <c r="G602" s="299">
        <v>46042</v>
      </c>
      <c r="H602" t="s">
        <v>1389</v>
      </c>
      <c r="I602" t="s">
        <v>1390</v>
      </c>
      <c r="J602" t="s">
        <v>1391</v>
      </c>
      <c r="K602" t="s">
        <v>1447</v>
      </c>
      <c r="L602" t="s">
        <v>1393</v>
      </c>
      <c r="M602" t="s">
        <v>1394</v>
      </c>
      <c r="N602" t="s">
        <v>1395</v>
      </c>
      <c r="O602" t="s">
        <v>1396</v>
      </c>
      <c r="P602" t="s">
        <v>1397</v>
      </c>
      <c r="Q602" t="s">
        <v>1396</v>
      </c>
      <c r="R602" t="s">
        <v>1398</v>
      </c>
      <c r="S602" t="s">
        <v>1399</v>
      </c>
      <c r="T602" t="s">
        <v>1400</v>
      </c>
      <c r="U602" t="s">
        <v>1401</v>
      </c>
      <c r="V602" t="s">
        <v>1402</v>
      </c>
      <c r="W602" t="s">
        <v>1403</v>
      </c>
      <c r="X602">
        <v>1105790234666170</v>
      </c>
      <c r="Y602">
        <v>1884</v>
      </c>
      <c r="Z602" t="s">
        <v>1404</v>
      </c>
      <c r="AA602" s="305" t="str">
        <f>IF(H602="CONSTRUCCION CIVIL                                          ","Ok",_xlfn.XLOOKUP(B602,'CSRT STAFF'!B:B,'CSRT STAFF'!G:G,_xlfn.XLOOKUP(B602,'CSRT RCO'!B:B,'CSRT RCO'!G:G,"Revisar",0),0))</f>
        <v>Ok</v>
      </c>
    </row>
    <row r="603" spans="1:27">
      <c r="A603" t="s">
        <v>1385</v>
      </c>
      <c r="B603" t="str">
        <f t="shared" si="9"/>
        <v>48449993</v>
      </c>
      <c r="C603">
        <v>48449993</v>
      </c>
      <c r="D603" t="s">
        <v>2643</v>
      </c>
      <c r="E603" t="s">
        <v>2644</v>
      </c>
      <c r="F603" t="s">
        <v>2645</v>
      </c>
      <c r="G603" s="299">
        <v>45904</v>
      </c>
      <c r="H603" t="s">
        <v>1389</v>
      </c>
      <c r="I603" t="s">
        <v>1390</v>
      </c>
      <c r="J603" t="s">
        <v>1391</v>
      </c>
      <c r="K603" t="s">
        <v>1430</v>
      </c>
      <c r="L603" t="s">
        <v>1393</v>
      </c>
      <c r="M603" t="s">
        <v>1394</v>
      </c>
      <c r="N603" t="s">
        <v>1395</v>
      </c>
      <c r="O603" t="s">
        <v>1396</v>
      </c>
      <c r="P603" t="s">
        <v>1397</v>
      </c>
      <c r="Q603" t="s">
        <v>1396</v>
      </c>
      <c r="R603" t="s">
        <v>1398</v>
      </c>
      <c r="S603" t="s">
        <v>1399</v>
      </c>
      <c r="T603" t="s">
        <v>1400</v>
      </c>
      <c r="U603" t="s">
        <v>1401</v>
      </c>
      <c r="V603" t="s">
        <v>1402</v>
      </c>
      <c r="W603" t="s">
        <v>1403</v>
      </c>
      <c r="X603">
        <v>1108140275731750</v>
      </c>
      <c r="Y603">
        <v>2619</v>
      </c>
      <c r="Z603" t="s">
        <v>1404</v>
      </c>
      <c r="AA603" s="305" t="str">
        <f>IF(H603="CONSTRUCCION CIVIL                                          ","Ok",_xlfn.XLOOKUP(B603,'CSRT STAFF'!B:B,'CSRT STAFF'!G:G,_xlfn.XLOOKUP(B603,'CSRT RCO'!B:B,'CSRT RCO'!G:G,"Revisar",0),0))</f>
        <v>Ok</v>
      </c>
    </row>
    <row r="604" spans="1:27">
      <c r="A604" t="s">
        <v>1385</v>
      </c>
      <c r="B604" t="str">
        <f t="shared" si="9"/>
        <v>76809695</v>
      </c>
      <c r="C604">
        <v>76809695</v>
      </c>
      <c r="D604" t="s">
        <v>2646</v>
      </c>
      <c r="E604" t="s">
        <v>1541</v>
      </c>
      <c r="F604" t="s">
        <v>5577</v>
      </c>
      <c r="G604" s="299">
        <v>46046</v>
      </c>
      <c r="H604" t="s">
        <v>1389</v>
      </c>
      <c r="I604" t="s">
        <v>1390</v>
      </c>
      <c r="J604" t="s">
        <v>1391</v>
      </c>
      <c r="K604" t="s">
        <v>1447</v>
      </c>
      <c r="L604" t="s">
        <v>1393</v>
      </c>
      <c r="M604" t="s">
        <v>1394</v>
      </c>
      <c r="N604" t="s">
        <v>1395</v>
      </c>
      <c r="O604" t="s">
        <v>1396</v>
      </c>
      <c r="P604" t="s">
        <v>1397</v>
      </c>
      <c r="Q604" t="s">
        <v>1396</v>
      </c>
      <c r="R604" t="s">
        <v>1398</v>
      </c>
      <c r="S604" t="s">
        <v>1399</v>
      </c>
      <c r="T604" t="s">
        <v>1400</v>
      </c>
      <c r="U604" t="s">
        <v>1401</v>
      </c>
      <c r="V604" t="s">
        <v>1402</v>
      </c>
      <c r="W604" t="s">
        <v>1403</v>
      </c>
      <c r="X604">
        <v>1105790237890890</v>
      </c>
      <c r="Y604">
        <v>2092.5</v>
      </c>
      <c r="Z604" t="s">
        <v>1404</v>
      </c>
      <c r="AA604" s="305" t="str">
        <f>IF(H604="CONSTRUCCION CIVIL                                          ","Ok",_xlfn.XLOOKUP(B604,'CSRT STAFF'!B:B,'CSRT STAFF'!G:G,_xlfn.XLOOKUP(B604,'CSRT RCO'!B:B,'CSRT RCO'!G:G,"Revisar",0),0))</f>
        <v>Ok</v>
      </c>
    </row>
    <row r="605" spans="1:27">
      <c r="A605" t="s">
        <v>1385</v>
      </c>
      <c r="B605" t="str">
        <f t="shared" si="9"/>
        <v>75368013</v>
      </c>
      <c r="C605">
        <v>75368013</v>
      </c>
      <c r="D605" t="s">
        <v>2646</v>
      </c>
      <c r="E605" t="s">
        <v>2647</v>
      </c>
      <c r="F605" t="s">
        <v>2648</v>
      </c>
      <c r="G605" s="299">
        <v>45847</v>
      </c>
      <c r="H605" t="s">
        <v>1389</v>
      </c>
      <c r="I605" t="s">
        <v>1390</v>
      </c>
      <c r="J605" t="s">
        <v>1391</v>
      </c>
      <c r="K605" t="s">
        <v>1442</v>
      </c>
      <c r="L605" t="s">
        <v>1393</v>
      </c>
      <c r="M605" t="s">
        <v>1394</v>
      </c>
      <c r="N605" t="s">
        <v>1395</v>
      </c>
      <c r="O605" t="s">
        <v>1396</v>
      </c>
      <c r="P605" t="s">
        <v>1397</v>
      </c>
      <c r="Q605" t="s">
        <v>1396</v>
      </c>
      <c r="R605" t="s">
        <v>1398</v>
      </c>
      <c r="S605" t="s">
        <v>1399</v>
      </c>
      <c r="T605" t="s">
        <v>1400</v>
      </c>
      <c r="U605" t="s">
        <v>1401</v>
      </c>
      <c r="V605" t="s">
        <v>1402</v>
      </c>
      <c r="W605" t="s">
        <v>1403</v>
      </c>
      <c r="X605">
        <v>1108140278451000</v>
      </c>
      <c r="Y605">
        <v>2619</v>
      </c>
      <c r="Z605" t="s">
        <v>1404</v>
      </c>
      <c r="AA605" s="305" t="str">
        <f>IF(H605="CONSTRUCCION CIVIL                                          ","Ok",_xlfn.XLOOKUP(B605,'CSRT STAFF'!B:B,'CSRT STAFF'!G:G,_xlfn.XLOOKUP(B605,'CSRT RCO'!B:B,'CSRT RCO'!G:G,"Revisar",0),0))</f>
        <v>Ok</v>
      </c>
    </row>
    <row r="606" spans="1:27">
      <c r="A606" t="s">
        <v>1385</v>
      </c>
      <c r="B606" t="str">
        <f t="shared" si="9"/>
        <v>73014549</v>
      </c>
      <c r="C606">
        <v>73014549</v>
      </c>
      <c r="D606" t="s">
        <v>2649</v>
      </c>
      <c r="E606" t="s">
        <v>2650</v>
      </c>
      <c r="F606" t="s">
        <v>2651</v>
      </c>
      <c r="G606" s="299">
        <v>45687</v>
      </c>
      <c r="H606" t="s">
        <v>1407</v>
      </c>
      <c r="I606" t="s">
        <v>1408</v>
      </c>
      <c r="J606" t="s">
        <v>1409</v>
      </c>
      <c r="K606" t="s">
        <v>2652</v>
      </c>
      <c r="L606" t="s">
        <v>1439</v>
      </c>
      <c r="M606" t="s">
        <v>1394</v>
      </c>
      <c r="N606" t="s">
        <v>1395</v>
      </c>
      <c r="O606" t="s">
        <v>1396</v>
      </c>
      <c r="P606" t="s">
        <v>1397</v>
      </c>
      <c r="Q606" t="s">
        <v>1396</v>
      </c>
      <c r="R606" t="s">
        <v>1398</v>
      </c>
      <c r="S606" t="s">
        <v>1399</v>
      </c>
      <c r="T606" t="s">
        <v>1411</v>
      </c>
      <c r="U606" t="s">
        <v>1401</v>
      </c>
      <c r="V606" t="s">
        <v>1412</v>
      </c>
      <c r="W606" t="s">
        <v>1418</v>
      </c>
      <c r="X606">
        <v>43501691471074</v>
      </c>
      <c r="Y606">
        <v>5000</v>
      </c>
      <c r="Z606" t="s">
        <v>1404</v>
      </c>
      <c r="AA606" s="305">
        <f>IF(H606="CONSTRUCCION CIVIL                                          ","Ok",_xlfn.XLOOKUP(B606,'CSRT STAFF'!B:B,'CSRT STAFF'!G:G,_xlfn.XLOOKUP(B606,'CSRT RCO'!B:B,'CSRT RCO'!G:G,"Revisar",0),0))</f>
        <v>45687</v>
      </c>
    </row>
    <row r="607" spans="1:27">
      <c r="A607" t="s">
        <v>1385</v>
      </c>
      <c r="B607" t="str">
        <f t="shared" si="9"/>
        <v>41338725</v>
      </c>
      <c r="C607">
        <v>41338725</v>
      </c>
      <c r="D607" t="s">
        <v>2653</v>
      </c>
      <c r="E607" t="s">
        <v>2654</v>
      </c>
      <c r="F607" t="s">
        <v>1909</v>
      </c>
      <c r="G607" s="299">
        <v>45975</v>
      </c>
      <c r="H607" t="s">
        <v>1407</v>
      </c>
      <c r="I607" t="s">
        <v>1408</v>
      </c>
      <c r="J607" t="s">
        <v>1409</v>
      </c>
      <c r="K607" t="s">
        <v>1946</v>
      </c>
      <c r="L607" t="s">
        <v>1647</v>
      </c>
      <c r="M607" t="s">
        <v>1394</v>
      </c>
      <c r="N607" t="s">
        <v>1395</v>
      </c>
      <c r="O607" t="s">
        <v>1396</v>
      </c>
      <c r="P607" t="s">
        <v>1397</v>
      </c>
      <c r="Q607" t="s">
        <v>1396</v>
      </c>
      <c r="R607" t="s">
        <v>1398</v>
      </c>
      <c r="S607" t="s">
        <v>1399</v>
      </c>
      <c r="T607" t="s">
        <v>1411</v>
      </c>
      <c r="U607" t="s">
        <v>1401</v>
      </c>
      <c r="V607" t="s">
        <v>1412</v>
      </c>
      <c r="W607" t="s">
        <v>1418</v>
      </c>
      <c r="X607">
        <v>28594438860052</v>
      </c>
      <c r="Y607">
        <v>1800</v>
      </c>
      <c r="Z607" t="s">
        <v>1404</v>
      </c>
      <c r="AA607" s="305" t="str">
        <f>IF(H607="CONSTRUCCION CIVIL                                          ","Ok",_xlfn.XLOOKUP(B607,'CSRT STAFF'!B:B,'CSRT STAFF'!G:G,_xlfn.XLOOKUP(B607,'CSRT RCO'!B:B,'CSRT RCO'!G:G,"Revisar",0),0))</f>
        <v>Revisar</v>
      </c>
    </row>
    <row r="608" spans="1:27">
      <c r="A608" t="s">
        <v>1385</v>
      </c>
      <c r="B608" t="str">
        <f t="shared" si="9"/>
        <v>41696371</v>
      </c>
      <c r="C608">
        <v>41696371</v>
      </c>
      <c r="D608" t="s">
        <v>2655</v>
      </c>
      <c r="E608" t="s">
        <v>2656</v>
      </c>
      <c r="F608" t="s">
        <v>2657</v>
      </c>
      <c r="G608" s="299">
        <v>45948</v>
      </c>
      <c r="H608" t="s">
        <v>1389</v>
      </c>
      <c r="I608" t="s">
        <v>1390</v>
      </c>
      <c r="J608" t="s">
        <v>1391</v>
      </c>
      <c r="K608" t="s">
        <v>1442</v>
      </c>
      <c r="L608" t="s">
        <v>1393</v>
      </c>
      <c r="M608" t="s">
        <v>1394</v>
      </c>
      <c r="N608" t="s">
        <v>1395</v>
      </c>
      <c r="O608" t="s">
        <v>1396</v>
      </c>
      <c r="P608" t="s">
        <v>1397</v>
      </c>
      <c r="Q608" t="s">
        <v>1396</v>
      </c>
      <c r="R608" t="s">
        <v>1398</v>
      </c>
      <c r="S608" t="s">
        <v>1399</v>
      </c>
      <c r="T608" t="s">
        <v>1400</v>
      </c>
      <c r="U608" t="s">
        <v>1401</v>
      </c>
      <c r="V608" t="s">
        <v>1402</v>
      </c>
      <c r="W608" t="s">
        <v>1403</v>
      </c>
      <c r="X608">
        <v>1102000202027550</v>
      </c>
      <c r="Y608">
        <v>2619</v>
      </c>
      <c r="Z608" t="s">
        <v>1404</v>
      </c>
      <c r="AA608" s="305" t="str">
        <f>IF(H608="CONSTRUCCION CIVIL                                          ","Ok",_xlfn.XLOOKUP(B608,'CSRT STAFF'!B:B,'CSRT STAFF'!G:G,_xlfn.XLOOKUP(B608,'CSRT RCO'!B:B,'CSRT RCO'!G:G,"Revisar",0),0))</f>
        <v>Ok</v>
      </c>
    </row>
    <row r="609" spans="1:27">
      <c r="A609" t="s">
        <v>1385</v>
      </c>
      <c r="B609" t="str">
        <f t="shared" si="9"/>
        <v>72539322</v>
      </c>
      <c r="C609">
        <v>72539322</v>
      </c>
      <c r="D609" t="s">
        <v>2658</v>
      </c>
      <c r="E609" t="s">
        <v>1581</v>
      </c>
      <c r="F609" t="s">
        <v>2659</v>
      </c>
      <c r="G609" s="299">
        <v>45870</v>
      </c>
      <c r="H609" t="s">
        <v>1407</v>
      </c>
      <c r="I609" t="s">
        <v>1408</v>
      </c>
      <c r="J609" t="s">
        <v>1409</v>
      </c>
      <c r="K609" t="s">
        <v>1430</v>
      </c>
      <c r="L609" t="s">
        <v>1536</v>
      </c>
      <c r="M609" t="s">
        <v>1394</v>
      </c>
      <c r="N609" t="s">
        <v>1395</v>
      </c>
      <c r="O609" t="s">
        <v>1396</v>
      </c>
      <c r="P609" t="s">
        <v>1397</v>
      </c>
      <c r="Q609" t="s">
        <v>1396</v>
      </c>
      <c r="R609" t="s">
        <v>1398</v>
      </c>
      <c r="S609" t="s">
        <v>1399</v>
      </c>
      <c r="T609" t="s">
        <v>1411</v>
      </c>
      <c r="U609" t="s">
        <v>1401</v>
      </c>
      <c r="V609" t="s">
        <v>1412</v>
      </c>
      <c r="W609" t="s">
        <v>1403</v>
      </c>
      <c r="X609">
        <v>1108140279389210</v>
      </c>
      <c r="Y609">
        <v>1500</v>
      </c>
      <c r="Z609" t="s">
        <v>1404</v>
      </c>
      <c r="AA609" s="305">
        <f>IF(H609="CONSTRUCCION CIVIL                                          ","Ok",_xlfn.XLOOKUP(B609,'CSRT STAFF'!B:B,'CSRT STAFF'!G:G,_xlfn.XLOOKUP(B609,'CSRT RCO'!B:B,'CSRT RCO'!G:G,"Revisar",0),0))</f>
        <v>45870</v>
      </c>
    </row>
    <row r="610" spans="1:27">
      <c r="A610" t="s">
        <v>1385</v>
      </c>
      <c r="B610" t="str">
        <f t="shared" si="9"/>
        <v>18889428</v>
      </c>
      <c r="C610">
        <v>18889428</v>
      </c>
      <c r="D610" t="s">
        <v>2660</v>
      </c>
      <c r="E610" t="s">
        <v>1487</v>
      </c>
      <c r="F610" t="s">
        <v>2661</v>
      </c>
      <c r="G610" s="299">
        <v>45840</v>
      </c>
      <c r="H610" t="s">
        <v>1389</v>
      </c>
      <c r="I610" t="s">
        <v>1390</v>
      </c>
      <c r="J610" t="s">
        <v>1391</v>
      </c>
      <c r="K610" t="s">
        <v>1442</v>
      </c>
      <c r="L610" t="s">
        <v>1393</v>
      </c>
      <c r="M610" t="s">
        <v>1394</v>
      </c>
      <c r="N610" t="s">
        <v>1395</v>
      </c>
      <c r="O610" t="s">
        <v>1396</v>
      </c>
      <c r="P610" t="s">
        <v>1397</v>
      </c>
      <c r="Q610" t="s">
        <v>1396</v>
      </c>
      <c r="R610" t="s">
        <v>1398</v>
      </c>
      <c r="S610" t="s">
        <v>1399</v>
      </c>
      <c r="T610" t="s">
        <v>1400</v>
      </c>
      <c r="U610" t="s">
        <v>1401</v>
      </c>
      <c r="V610" t="s">
        <v>1402</v>
      </c>
      <c r="W610" t="s">
        <v>1418</v>
      </c>
      <c r="X610">
        <v>57002603250099</v>
      </c>
      <c r="Y610">
        <v>2619</v>
      </c>
      <c r="Z610" t="s">
        <v>1404</v>
      </c>
      <c r="AA610" s="305" t="str">
        <f>IF(H610="CONSTRUCCION CIVIL                                          ","Ok",_xlfn.XLOOKUP(B610,'CSRT STAFF'!B:B,'CSRT STAFF'!G:G,_xlfn.XLOOKUP(B610,'CSRT RCO'!B:B,'CSRT RCO'!G:G,"Revisar",0),0))</f>
        <v>Ok</v>
      </c>
    </row>
    <row r="611" spans="1:27">
      <c r="A611" t="s">
        <v>1385</v>
      </c>
      <c r="B611" t="str">
        <f t="shared" si="9"/>
        <v>44520635</v>
      </c>
      <c r="C611">
        <v>44520635</v>
      </c>
      <c r="D611" t="s">
        <v>2070</v>
      </c>
      <c r="E611" t="s">
        <v>2662</v>
      </c>
      <c r="F611" t="s">
        <v>1465</v>
      </c>
      <c r="G611" s="299">
        <v>45937</v>
      </c>
      <c r="H611" t="s">
        <v>1389</v>
      </c>
      <c r="I611" t="s">
        <v>1390</v>
      </c>
      <c r="J611" t="s">
        <v>1391</v>
      </c>
      <c r="K611" t="s">
        <v>1434</v>
      </c>
      <c r="L611" t="s">
        <v>1393</v>
      </c>
      <c r="M611" t="s">
        <v>1394</v>
      </c>
      <c r="N611" t="s">
        <v>1395</v>
      </c>
      <c r="O611" t="s">
        <v>1396</v>
      </c>
      <c r="P611" t="s">
        <v>1397</v>
      </c>
      <c r="Q611" t="s">
        <v>1396</v>
      </c>
      <c r="R611" t="s">
        <v>1398</v>
      </c>
      <c r="S611" t="s">
        <v>1399</v>
      </c>
      <c r="T611" t="s">
        <v>1400</v>
      </c>
      <c r="U611" t="s">
        <v>1401</v>
      </c>
      <c r="V611" t="s">
        <v>1402</v>
      </c>
      <c r="W611" t="s">
        <v>1403</v>
      </c>
      <c r="X611">
        <v>1105790232329190</v>
      </c>
      <c r="Y611">
        <v>2619</v>
      </c>
      <c r="Z611" t="s">
        <v>1404</v>
      </c>
      <c r="AA611" s="305" t="str">
        <f>IF(H611="CONSTRUCCION CIVIL                                          ","Ok",_xlfn.XLOOKUP(B611,'CSRT STAFF'!B:B,'CSRT STAFF'!G:G,_xlfn.XLOOKUP(B611,'CSRT RCO'!B:B,'CSRT RCO'!G:G,"Revisar",0),0))</f>
        <v>Ok</v>
      </c>
    </row>
    <row r="612" spans="1:27">
      <c r="A612" t="s">
        <v>1385</v>
      </c>
      <c r="B612" t="str">
        <f t="shared" si="9"/>
        <v>23940601</v>
      </c>
      <c r="C612">
        <v>23940601</v>
      </c>
      <c r="D612" t="s">
        <v>2663</v>
      </c>
      <c r="E612" t="s">
        <v>2664</v>
      </c>
      <c r="F612" t="s">
        <v>2294</v>
      </c>
      <c r="G612" s="299">
        <v>45799</v>
      </c>
      <c r="H612" t="s">
        <v>1389</v>
      </c>
      <c r="I612" t="s">
        <v>1390</v>
      </c>
      <c r="J612" t="s">
        <v>1391</v>
      </c>
      <c r="K612" t="s">
        <v>1422</v>
      </c>
      <c r="L612" t="s">
        <v>1393</v>
      </c>
      <c r="M612" t="s">
        <v>1394</v>
      </c>
      <c r="N612" t="s">
        <v>1395</v>
      </c>
      <c r="O612" t="s">
        <v>1396</v>
      </c>
      <c r="P612" t="s">
        <v>1397</v>
      </c>
      <c r="Q612" t="s">
        <v>1396</v>
      </c>
      <c r="R612" t="s">
        <v>1398</v>
      </c>
      <c r="S612" t="s">
        <v>1399</v>
      </c>
      <c r="T612" t="s">
        <v>1400</v>
      </c>
      <c r="U612" t="s">
        <v>1401</v>
      </c>
      <c r="V612" t="s">
        <v>1402</v>
      </c>
      <c r="W612" t="s">
        <v>1403</v>
      </c>
      <c r="X612">
        <v>1198140275996410</v>
      </c>
      <c r="Y612">
        <v>2619</v>
      </c>
      <c r="Z612" t="s">
        <v>1404</v>
      </c>
      <c r="AA612" s="305" t="str">
        <f>IF(H612="CONSTRUCCION CIVIL                                          ","Ok",_xlfn.XLOOKUP(B612,'CSRT STAFF'!B:B,'CSRT STAFF'!G:G,_xlfn.XLOOKUP(B612,'CSRT RCO'!B:B,'CSRT RCO'!G:G,"Revisar",0),0))</f>
        <v>Ok</v>
      </c>
    </row>
    <row r="613" spans="1:27">
      <c r="A613" t="s">
        <v>1385</v>
      </c>
      <c r="B613" t="str">
        <f t="shared" si="9"/>
        <v>72573615</v>
      </c>
      <c r="C613">
        <v>72573615</v>
      </c>
      <c r="D613" t="s">
        <v>2665</v>
      </c>
      <c r="E613" t="s">
        <v>2666</v>
      </c>
      <c r="F613" t="s">
        <v>2667</v>
      </c>
      <c r="G613" s="299">
        <v>45371</v>
      </c>
      <c r="H613" t="s">
        <v>1407</v>
      </c>
      <c r="I613" t="s">
        <v>1408</v>
      </c>
      <c r="J613" t="s">
        <v>1409</v>
      </c>
      <c r="K613" t="s">
        <v>1784</v>
      </c>
      <c r="L613" t="s">
        <v>1475</v>
      </c>
      <c r="M613" t="s">
        <v>1394</v>
      </c>
      <c r="N613" t="s">
        <v>1395</v>
      </c>
      <c r="O613" t="s">
        <v>1396</v>
      </c>
      <c r="P613" t="s">
        <v>1397</v>
      </c>
      <c r="Q613" t="s">
        <v>1396</v>
      </c>
      <c r="R613" t="s">
        <v>1398</v>
      </c>
      <c r="S613" t="s">
        <v>1399</v>
      </c>
      <c r="T613" t="s">
        <v>1411</v>
      </c>
      <c r="U613" t="s">
        <v>1401</v>
      </c>
      <c r="V613" t="s">
        <v>1412</v>
      </c>
      <c r="W613" t="s">
        <v>1418</v>
      </c>
      <c r="X613">
        <v>19171026740080</v>
      </c>
      <c r="Y613">
        <v>3000</v>
      </c>
      <c r="Z613" t="s">
        <v>1404</v>
      </c>
      <c r="AA613" s="305">
        <f>IF(H613="CONSTRUCCION CIVIL                                          ","Ok",_xlfn.XLOOKUP(B613,'CSRT STAFF'!B:B,'CSRT STAFF'!G:G,_xlfn.XLOOKUP(B613,'CSRT RCO'!B:B,'CSRT RCO'!G:G,"Revisar",0),0))</f>
        <v>45371</v>
      </c>
    </row>
    <row r="614" spans="1:27">
      <c r="A614" t="s">
        <v>1385</v>
      </c>
      <c r="B614" t="str">
        <f t="shared" si="9"/>
        <v>43603835</v>
      </c>
      <c r="C614">
        <v>43603835</v>
      </c>
      <c r="D614" t="s">
        <v>2668</v>
      </c>
      <c r="E614" t="s">
        <v>2669</v>
      </c>
      <c r="F614" t="s">
        <v>2670</v>
      </c>
      <c r="G614" s="299">
        <v>45945</v>
      </c>
      <c r="H614" t="s">
        <v>1389</v>
      </c>
      <c r="I614" t="s">
        <v>1390</v>
      </c>
      <c r="J614" t="s">
        <v>1391</v>
      </c>
      <c r="K614" t="s">
        <v>1426</v>
      </c>
      <c r="L614" t="s">
        <v>1494</v>
      </c>
      <c r="M614" t="s">
        <v>1394</v>
      </c>
      <c r="N614" t="s">
        <v>1395</v>
      </c>
      <c r="O614" t="s">
        <v>1396</v>
      </c>
      <c r="P614" t="s">
        <v>1397</v>
      </c>
      <c r="Q614" t="s">
        <v>1396</v>
      </c>
      <c r="R614" t="s">
        <v>1398</v>
      </c>
      <c r="S614" t="s">
        <v>1399</v>
      </c>
      <c r="T614" t="s">
        <v>1400</v>
      </c>
      <c r="U614" t="s">
        <v>1401</v>
      </c>
      <c r="V614" t="s">
        <v>1402</v>
      </c>
      <c r="W614" t="s">
        <v>1403</v>
      </c>
      <c r="X614">
        <v>1108140283257260</v>
      </c>
      <c r="Y614">
        <v>2055</v>
      </c>
      <c r="Z614" t="s">
        <v>1404</v>
      </c>
      <c r="AA614" s="305" t="str">
        <f>IF(H614="CONSTRUCCION CIVIL                                          ","Ok",_xlfn.XLOOKUP(B614,'CSRT STAFF'!B:B,'CSRT STAFF'!G:G,_xlfn.XLOOKUP(B614,'CSRT RCO'!B:B,'CSRT RCO'!G:G,"Revisar",0),0))</f>
        <v>Ok</v>
      </c>
    </row>
    <row r="615" spans="1:27">
      <c r="A615" t="s">
        <v>1385</v>
      </c>
      <c r="B615" t="str">
        <f t="shared" si="9"/>
        <v>43168386</v>
      </c>
      <c r="C615">
        <v>43168386</v>
      </c>
      <c r="D615" t="s">
        <v>2671</v>
      </c>
      <c r="E615" t="s">
        <v>2672</v>
      </c>
      <c r="F615" t="s">
        <v>2673</v>
      </c>
      <c r="G615" s="299">
        <v>45904</v>
      </c>
      <c r="H615" t="s">
        <v>1389</v>
      </c>
      <c r="I615" t="s">
        <v>1390</v>
      </c>
      <c r="J615" t="s">
        <v>1391</v>
      </c>
      <c r="K615" t="s">
        <v>1430</v>
      </c>
      <c r="L615" t="s">
        <v>1393</v>
      </c>
      <c r="M615" t="s">
        <v>1394</v>
      </c>
      <c r="N615" t="s">
        <v>1395</v>
      </c>
      <c r="O615" t="s">
        <v>1396</v>
      </c>
      <c r="P615" t="s">
        <v>1397</v>
      </c>
      <c r="Q615" t="s">
        <v>1396</v>
      </c>
      <c r="R615" t="s">
        <v>1398</v>
      </c>
      <c r="S615" t="s">
        <v>1399</v>
      </c>
      <c r="T615" t="s">
        <v>1400</v>
      </c>
      <c r="U615" t="s">
        <v>1401</v>
      </c>
      <c r="V615" t="s">
        <v>1402</v>
      </c>
      <c r="W615" t="s">
        <v>1403</v>
      </c>
      <c r="X615">
        <v>1102010200753470</v>
      </c>
      <c r="Y615">
        <v>1849.5</v>
      </c>
      <c r="Z615" t="s">
        <v>1404</v>
      </c>
      <c r="AA615" s="305" t="str">
        <f>IF(H615="CONSTRUCCION CIVIL                                          ","Ok",_xlfn.XLOOKUP(B615,'CSRT STAFF'!B:B,'CSRT STAFF'!G:G,_xlfn.XLOOKUP(B615,'CSRT RCO'!B:B,'CSRT RCO'!G:G,"Revisar",0),0))</f>
        <v>Ok</v>
      </c>
    </row>
    <row r="616" spans="1:27">
      <c r="A616" t="s">
        <v>1385</v>
      </c>
      <c r="B616" t="str">
        <f t="shared" si="9"/>
        <v>17447047</v>
      </c>
      <c r="C616">
        <v>17447047</v>
      </c>
      <c r="D616" t="s">
        <v>2674</v>
      </c>
      <c r="E616" t="s">
        <v>1591</v>
      </c>
      <c r="F616" t="s">
        <v>2675</v>
      </c>
      <c r="G616" s="299">
        <v>45672</v>
      </c>
      <c r="H616" t="s">
        <v>1389</v>
      </c>
      <c r="I616" t="s">
        <v>1390</v>
      </c>
      <c r="J616" t="s">
        <v>1391</v>
      </c>
      <c r="K616" t="s">
        <v>1417</v>
      </c>
      <c r="L616" t="s">
        <v>1613</v>
      </c>
      <c r="M616" t="s">
        <v>1394</v>
      </c>
      <c r="N616" t="s">
        <v>1395</v>
      </c>
      <c r="O616" t="s">
        <v>1396</v>
      </c>
      <c r="P616" t="s">
        <v>1397</v>
      </c>
      <c r="Q616" t="s">
        <v>1396</v>
      </c>
      <c r="R616" t="s">
        <v>1398</v>
      </c>
      <c r="S616" t="s">
        <v>1399</v>
      </c>
      <c r="T616" t="s">
        <v>1400</v>
      </c>
      <c r="U616" t="s">
        <v>1401</v>
      </c>
      <c r="V616" t="s">
        <v>1402</v>
      </c>
      <c r="W616" t="s">
        <v>1418</v>
      </c>
      <c r="X616">
        <v>30574395998058</v>
      </c>
      <c r="Y616">
        <v>2619</v>
      </c>
      <c r="Z616" t="s">
        <v>1404</v>
      </c>
      <c r="AA616" s="305" t="str">
        <f>IF(H616="CONSTRUCCION CIVIL                                          ","Ok",_xlfn.XLOOKUP(B616,'CSRT STAFF'!B:B,'CSRT STAFF'!G:G,_xlfn.XLOOKUP(B616,'CSRT RCO'!B:B,'CSRT RCO'!G:G,"Revisar",0),0))</f>
        <v>Ok</v>
      </c>
    </row>
    <row r="617" spans="1:27">
      <c r="A617" t="s">
        <v>1385</v>
      </c>
      <c r="B617" t="str">
        <f t="shared" si="9"/>
        <v>41779666</v>
      </c>
      <c r="C617">
        <v>41779666</v>
      </c>
      <c r="D617" t="s">
        <v>2676</v>
      </c>
      <c r="E617" t="s">
        <v>2677</v>
      </c>
      <c r="F617" t="s">
        <v>1956</v>
      </c>
      <c r="G617" s="299">
        <v>45930</v>
      </c>
      <c r="H617" t="s">
        <v>1389</v>
      </c>
      <c r="I617" t="s">
        <v>1390</v>
      </c>
      <c r="J617" t="s">
        <v>1391</v>
      </c>
      <c r="K617" t="s">
        <v>1426</v>
      </c>
      <c r="L617" t="s">
        <v>1393</v>
      </c>
      <c r="M617" t="s">
        <v>1394</v>
      </c>
      <c r="N617" t="s">
        <v>1395</v>
      </c>
      <c r="O617" t="s">
        <v>1396</v>
      </c>
      <c r="P617" t="s">
        <v>1397</v>
      </c>
      <c r="Q617" t="s">
        <v>1396</v>
      </c>
      <c r="R617" t="s">
        <v>1398</v>
      </c>
      <c r="S617" t="s">
        <v>1399</v>
      </c>
      <c r="T617" t="s">
        <v>1400</v>
      </c>
      <c r="U617" t="s">
        <v>1401</v>
      </c>
      <c r="V617" t="s">
        <v>1402</v>
      </c>
      <c r="W617" t="s">
        <v>1403</v>
      </c>
      <c r="X617">
        <v>1108140282466800</v>
      </c>
      <c r="Y617">
        <v>2055</v>
      </c>
      <c r="Z617" t="s">
        <v>1404</v>
      </c>
      <c r="AA617" s="305" t="str">
        <f>IF(H617="CONSTRUCCION CIVIL                                          ","Ok",_xlfn.XLOOKUP(B617,'CSRT STAFF'!B:B,'CSRT STAFF'!G:G,_xlfn.XLOOKUP(B617,'CSRT RCO'!B:B,'CSRT RCO'!G:G,"Revisar",0),0))</f>
        <v>Ok</v>
      </c>
    </row>
    <row r="618" spans="1:27">
      <c r="A618" t="s">
        <v>1385</v>
      </c>
      <c r="B618" t="str">
        <f t="shared" si="9"/>
        <v>44017053</v>
      </c>
      <c r="C618">
        <v>44017053</v>
      </c>
      <c r="D618" t="s">
        <v>2678</v>
      </c>
      <c r="E618" t="s">
        <v>1683</v>
      </c>
      <c r="F618" t="s">
        <v>2679</v>
      </c>
      <c r="G618" s="299">
        <v>45940</v>
      </c>
      <c r="H618" t="s">
        <v>1389</v>
      </c>
      <c r="I618" t="s">
        <v>1390</v>
      </c>
      <c r="J618" t="s">
        <v>1391</v>
      </c>
      <c r="K618" t="s">
        <v>1442</v>
      </c>
      <c r="L618" t="s">
        <v>1393</v>
      </c>
      <c r="M618" t="s">
        <v>1394</v>
      </c>
      <c r="N618" t="s">
        <v>1395</v>
      </c>
      <c r="O618" t="s">
        <v>1396</v>
      </c>
      <c r="P618" t="s">
        <v>1397</v>
      </c>
      <c r="Q618" t="s">
        <v>1396</v>
      </c>
      <c r="R618" t="s">
        <v>1398</v>
      </c>
      <c r="S618" t="s">
        <v>1399</v>
      </c>
      <c r="T618" t="s">
        <v>1400</v>
      </c>
      <c r="U618" t="s">
        <v>1401</v>
      </c>
      <c r="V618" t="s">
        <v>1402</v>
      </c>
      <c r="W618" t="s">
        <v>1403</v>
      </c>
      <c r="X618">
        <v>1108140282915910</v>
      </c>
      <c r="Y618">
        <v>2619</v>
      </c>
      <c r="Z618" t="s">
        <v>1404</v>
      </c>
      <c r="AA618" s="305" t="str">
        <f>IF(H618="CONSTRUCCION CIVIL                                          ","Ok",_xlfn.XLOOKUP(B618,'CSRT STAFF'!B:B,'CSRT STAFF'!G:G,_xlfn.XLOOKUP(B618,'CSRT RCO'!B:B,'CSRT RCO'!G:G,"Revisar",0),0))</f>
        <v>Ok</v>
      </c>
    </row>
    <row r="619" spans="1:27">
      <c r="A619" t="s">
        <v>1385</v>
      </c>
      <c r="B619" t="str">
        <f t="shared" si="9"/>
        <v>77059328</v>
      </c>
      <c r="C619">
        <v>77059328</v>
      </c>
      <c r="D619" t="s">
        <v>2233</v>
      </c>
      <c r="E619" t="s">
        <v>1594</v>
      </c>
      <c r="F619" t="s">
        <v>2680</v>
      </c>
      <c r="G619" s="299">
        <v>45444</v>
      </c>
      <c r="H619" t="s">
        <v>1407</v>
      </c>
      <c r="I619" t="s">
        <v>1408</v>
      </c>
      <c r="J619" t="s">
        <v>1409</v>
      </c>
      <c r="K619" t="s">
        <v>1483</v>
      </c>
      <c r="L619" t="s">
        <v>1439</v>
      </c>
      <c r="M619" t="s">
        <v>1394</v>
      </c>
      <c r="N619" t="s">
        <v>1395</v>
      </c>
      <c r="O619" t="s">
        <v>1396</v>
      </c>
      <c r="P619" t="s">
        <v>1397</v>
      </c>
      <c r="Q619" t="s">
        <v>1396</v>
      </c>
      <c r="R619" t="s">
        <v>1788</v>
      </c>
      <c r="S619" t="s">
        <v>1399</v>
      </c>
      <c r="T619" t="s">
        <v>1411</v>
      </c>
      <c r="U619" t="s">
        <v>1401</v>
      </c>
      <c r="V619" t="s">
        <v>1412</v>
      </c>
      <c r="W619" t="s">
        <v>2480</v>
      </c>
      <c r="X619">
        <v>1.82260042265373E+18</v>
      </c>
      <c r="Y619">
        <v>5000</v>
      </c>
      <c r="Z619" t="s">
        <v>1404</v>
      </c>
      <c r="AA619" s="305">
        <f>IF(H619="CONSTRUCCION CIVIL                                          ","Ok",_xlfn.XLOOKUP(B619,'CSRT STAFF'!B:B,'CSRT STAFF'!G:G,_xlfn.XLOOKUP(B619,'CSRT RCO'!B:B,'CSRT RCO'!G:G,"Revisar",0),0))</f>
        <v>45444</v>
      </c>
    </row>
    <row r="620" spans="1:27">
      <c r="A620" t="s">
        <v>1385</v>
      </c>
      <c r="B620" t="str">
        <f t="shared" si="9"/>
        <v>76046952</v>
      </c>
      <c r="C620">
        <v>76046952</v>
      </c>
      <c r="D620" t="s">
        <v>2233</v>
      </c>
      <c r="E620" t="s">
        <v>2681</v>
      </c>
      <c r="F620" t="s">
        <v>2682</v>
      </c>
      <c r="G620" s="299">
        <v>45947</v>
      </c>
      <c r="H620" t="s">
        <v>1407</v>
      </c>
      <c r="I620" t="s">
        <v>1408</v>
      </c>
      <c r="J620" t="s">
        <v>1409</v>
      </c>
      <c r="K620" t="s">
        <v>1510</v>
      </c>
      <c r="L620" t="s">
        <v>1393</v>
      </c>
      <c r="M620" t="s">
        <v>1394</v>
      </c>
      <c r="N620" t="s">
        <v>1395</v>
      </c>
      <c r="O620" t="s">
        <v>1396</v>
      </c>
      <c r="P620" t="s">
        <v>1397</v>
      </c>
      <c r="Q620" t="s">
        <v>1396</v>
      </c>
      <c r="R620" t="s">
        <v>1398</v>
      </c>
      <c r="S620" t="s">
        <v>1399</v>
      </c>
      <c r="T620" t="s">
        <v>1411</v>
      </c>
      <c r="U620" t="s">
        <v>1401</v>
      </c>
      <c r="V620" t="s">
        <v>1412</v>
      </c>
      <c r="W620" t="s">
        <v>1418</v>
      </c>
      <c r="X620">
        <v>28591548129022</v>
      </c>
      <c r="Y620">
        <v>2200</v>
      </c>
      <c r="Z620" t="s">
        <v>1404</v>
      </c>
      <c r="AA620" s="305" t="str">
        <f>IF(H620="CONSTRUCCION CIVIL                                          ","Ok",_xlfn.XLOOKUP(B620,'CSRT STAFF'!B:B,'CSRT STAFF'!G:G,_xlfn.XLOOKUP(B620,'CSRT RCO'!B:B,'CSRT RCO'!G:G,"Revisar",0),0))</f>
        <v>Revisar</v>
      </c>
    </row>
    <row r="621" spans="1:27">
      <c r="A621" t="s">
        <v>1385</v>
      </c>
      <c r="B621" t="str">
        <f t="shared" si="9"/>
        <v>78006445</v>
      </c>
      <c r="C621">
        <v>78006445</v>
      </c>
      <c r="D621" t="s">
        <v>2233</v>
      </c>
      <c r="E621" t="s">
        <v>2602</v>
      </c>
      <c r="F621" t="s">
        <v>2683</v>
      </c>
      <c r="G621" s="299">
        <v>45966</v>
      </c>
      <c r="H621" t="s">
        <v>1407</v>
      </c>
      <c r="I621" t="s">
        <v>1408</v>
      </c>
      <c r="J621" t="s">
        <v>1409</v>
      </c>
      <c r="K621" t="s">
        <v>1430</v>
      </c>
      <c r="L621" t="s">
        <v>1393</v>
      </c>
      <c r="M621" t="s">
        <v>1394</v>
      </c>
      <c r="N621" t="s">
        <v>1395</v>
      </c>
      <c r="O621" t="s">
        <v>1396</v>
      </c>
      <c r="P621" t="s">
        <v>1397</v>
      </c>
      <c r="Q621" t="s">
        <v>1396</v>
      </c>
      <c r="R621" t="s">
        <v>1398</v>
      </c>
      <c r="S621" t="s">
        <v>1399</v>
      </c>
      <c r="T621" t="s">
        <v>1411</v>
      </c>
      <c r="U621" t="s">
        <v>1401</v>
      </c>
      <c r="V621" t="s">
        <v>1412</v>
      </c>
      <c r="W621" t="s">
        <v>1403</v>
      </c>
      <c r="X621">
        <v>1108140284719640</v>
      </c>
      <c r="Y621">
        <v>1970</v>
      </c>
      <c r="Z621" t="s">
        <v>1404</v>
      </c>
      <c r="AA621" s="305">
        <f>IF(H621="CONSTRUCCION CIVIL                                          ","Ok",_xlfn.XLOOKUP(B621,'CSRT STAFF'!B:B,'CSRT STAFF'!G:G,_xlfn.XLOOKUP(B621,'CSRT RCO'!B:B,'CSRT RCO'!G:G,"Revisar",0),0))</f>
        <v>45966</v>
      </c>
    </row>
    <row r="622" spans="1:27">
      <c r="A622" t="s">
        <v>1385</v>
      </c>
      <c r="B622" t="str">
        <f t="shared" si="9"/>
        <v>23977851</v>
      </c>
      <c r="C622">
        <v>23977851</v>
      </c>
      <c r="D622" t="s">
        <v>2349</v>
      </c>
      <c r="E622" t="s">
        <v>2684</v>
      </c>
      <c r="F622" t="s">
        <v>1476</v>
      </c>
      <c r="G622" s="299">
        <v>45930</v>
      </c>
      <c r="H622" t="s">
        <v>1389</v>
      </c>
      <c r="I622" t="s">
        <v>1390</v>
      </c>
      <c r="J622" t="s">
        <v>1391</v>
      </c>
      <c r="K622" t="s">
        <v>1430</v>
      </c>
      <c r="L622" t="s">
        <v>1393</v>
      </c>
      <c r="M622" t="s">
        <v>1394</v>
      </c>
      <c r="N622" t="s">
        <v>1395</v>
      </c>
      <c r="O622" t="s">
        <v>1396</v>
      </c>
      <c r="P622" t="s">
        <v>1397</v>
      </c>
      <c r="Q622" t="s">
        <v>1396</v>
      </c>
      <c r="R622" t="s">
        <v>1398</v>
      </c>
      <c r="S622" t="s">
        <v>1399</v>
      </c>
      <c r="T622" t="s">
        <v>1400</v>
      </c>
      <c r="U622" t="s">
        <v>1401</v>
      </c>
      <c r="V622" t="s">
        <v>1402</v>
      </c>
      <c r="W622" t="s">
        <v>1403</v>
      </c>
      <c r="X622">
        <v>1105790231303870</v>
      </c>
      <c r="Y622">
        <v>2619</v>
      </c>
      <c r="Z622" t="s">
        <v>1404</v>
      </c>
      <c r="AA622" s="305" t="str">
        <f>IF(H622="CONSTRUCCION CIVIL                                          ","Ok",_xlfn.XLOOKUP(B622,'CSRT STAFF'!B:B,'CSRT STAFF'!G:G,_xlfn.XLOOKUP(B622,'CSRT RCO'!B:B,'CSRT RCO'!G:G,"Revisar",0),0))</f>
        <v>Ok</v>
      </c>
    </row>
    <row r="623" spans="1:27">
      <c r="A623" t="s">
        <v>1385</v>
      </c>
      <c r="B623" t="str">
        <f t="shared" si="9"/>
        <v>43017016</v>
      </c>
      <c r="C623">
        <v>43017016</v>
      </c>
      <c r="D623" t="s">
        <v>2685</v>
      </c>
      <c r="E623" t="s">
        <v>1920</v>
      </c>
      <c r="F623" t="s">
        <v>1918</v>
      </c>
      <c r="G623" s="299">
        <v>45989</v>
      </c>
      <c r="H623" t="s">
        <v>1389</v>
      </c>
      <c r="I623" t="s">
        <v>1390</v>
      </c>
      <c r="J623" t="s">
        <v>1391</v>
      </c>
      <c r="K623" t="s">
        <v>1447</v>
      </c>
      <c r="L623" t="s">
        <v>1393</v>
      </c>
      <c r="M623" t="s">
        <v>1394</v>
      </c>
      <c r="N623" t="s">
        <v>1395</v>
      </c>
      <c r="O623" t="s">
        <v>1396</v>
      </c>
      <c r="P623" t="s">
        <v>1397</v>
      </c>
      <c r="Q623" t="s">
        <v>1396</v>
      </c>
      <c r="R623" t="s">
        <v>1398</v>
      </c>
      <c r="S623" t="s">
        <v>1399</v>
      </c>
      <c r="T623" t="s">
        <v>1400</v>
      </c>
      <c r="U623" t="s">
        <v>1401</v>
      </c>
      <c r="V623" t="s">
        <v>1402</v>
      </c>
      <c r="W623" t="s">
        <v>1403</v>
      </c>
      <c r="X623">
        <v>1108140273463380</v>
      </c>
      <c r="Y623">
        <v>1849.5</v>
      </c>
      <c r="Z623" t="s">
        <v>1404</v>
      </c>
      <c r="AA623" s="305" t="str">
        <f>IF(H623="CONSTRUCCION CIVIL                                          ","Ok",_xlfn.XLOOKUP(B623,'CSRT STAFF'!B:B,'CSRT STAFF'!G:G,_xlfn.XLOOKUP(B623,'CSRT RCO'!B:B,'CSRT RCO'!G:G,"Revisar",0),0))</f>
        <v>Ok</v>
      </c>
    </row>
    <row r="624" spans="1:27">
      <c r="A624" t="s">
        <v>1385</v>
      </c>
      <c r="B624" t="str">
        <f t="shared" si="9"/>
        <v>76872846</v>
      </c>
      <c r="C624">
        <v>76872846</v>
      </c>
      <c r="D624" t="s">
        <v>2685</v>
      </c>
      <c r="E624" t="s">
        <v>1581</v>
      </c>
      <c r="F624" t="s">
        <v>2686</v>
      </c>
      <c r="G624" s="299">
        <v>45929</v>
      </c>
      <c r="H624" t="s">
        <v>1389</v>
      </c>
      <c r="I624" t="s">
        <v>1390</v>
      </c>
      <c r="J624" t="s">
        <v>1391</v>
      </c>
      <c r="K624" t="s">
        <v>1426</v>
      </c>
      <c r="L624" t="s">
        <v>1393</v>
      </c>
      <c r="M624" t="s">
        <v>1394</v>
      </c>
      <c r="N624" t="s">
        <v>1395</v>
      </c>
      <c r="O624" t="s">
        <v>1396</v>
      </c>
      <c r="P624" t="s">
        <v>1397</v>
      </c>
      <c r="Q624" t="s">
        <v>1396</v>
      </c>
      <c r="R624" t="s">
        <v>1398</v>
      </c>
      <c r="S624" t="s">
        <v>1399</v>
      </c>
      <c r="T624" t="s">
        <v>1400</v>
      </c>
      <c r="U624" t="s">
        <v>1401</v>
      </c>
      <c r="V624" t="s">
        <v>1402</v>
      </c>
      <c r="W624" t="s">
        <v>1403</v>
      </c>
      <c r="X624">
        <v>1102010200757080</v>
      </c>
      <c r="Y624">
        <v>2055</v>
      </c>
      <c r="Z624" t="s">
        <v>1404</v>
      </c>
      <c r="AA624" s="305" t="str">
        <f>IF(H624="CONSTRUCCION CIVIL                                          ","Ok",_xlfn.XLOOKUP(B624,'CSRT STAFF'!B:B,'CSRT STAFF'!G:G,_xlfn.XLOOKUP(B624,'CSRT RCO'!B:B,'CSRT RCO'!G:G,"Revisar",0),0))</f>
        <v>Ok</v>
      </c>
    </row>
    <row r="625" spans="1:27">
      <c r="A625" t="s">
        <v>1385</v>
      </c>
      <c r="B625" t="str">
        <f t="shared" si="9"/>
        <v>73932761</v>
      </c>
      <c r="C625">
        <v>73932761</v>
      </c>
      <c r="D625" t="s">
        <v>2687</v>
      </c>
      <c r="E625" t="s">
        <v>2688</v>
      </c>
      <c r="F625" t="s">
        <v>2689</v>
      </c>
      <c r="G625" s="299">
        <v>45334</v>
      </c>
      <c r="H625" t="s">
        <v>1407</v>
      </c>
      <c r="I625" t="s">
        <v>1408</v>
      </c>
      <c r="J625" t="s">
        <v>1409</v>
      </c>
      <c r="K625" t="s">
        <v>1610</v>
      </c>
      <c r="L625" t="s">
        <v>1439</v>
      </c>
      <c r="M625" t="s">
        <v>1394</v>
      </c>
      <c r="N625" t="s">
        <v>1395</v>
      </c>
      <c r="O625" t="s">
        <v>1396</v>
      </c>
      <c r="P625" t="s">
        <v>1397</v>
      </c>
      <c r="Q625" t="s">
        <v>1396</v>
      </c>
      <c r="R625" t="s">
        <v>1398</v>
      </c>
      <c r="S625" t="s">
        <v>1757</v>
      </c>
      <c r="T625" t="s">
        <v>1411</v>
      </c>
      <c r="U625" t="s">
        <v>1401</v>
      </c>
      <c r="V625" t="s">
        <v>1412</v>
      </c>
      <c r="W625" t="s">
        <v>1403</v>
      </c>
      <c r="X625">
        <v>1105790211637580</v>
      </c>
      <c r="Y625">
        <v>4500</v>
      </c>
      <c r="Z625" t="s">
        <v>1404</v>
      </c>
      <c r="AA625" s="305">
        <f>IF(H625="CONSTRUCCION CIVIL                                          ","Ok",_xlfn.XLOOKUP(B625,'CSRT STAFF'!B:B,'CSRT STAFF'!G:G,_xlfn.XLOOKUP(B625,'CSRT RCO'!B:B,'CSRT RCO'!G:G,"Revisar",0),0))</f>
        <v>45334</v>
      </c>
    </row>
    <row r="626" spans="1:27">
      <c r="A626" t="s">
        <v>1385</v>
      </c>
      <c r="B626" t="str">
        <f t="shared" si="9"/>
        <v>41487373</v>
      </c>
      <c r="C626">
        <v>41487373</v>
      </c>
      <c r="D626" t="s">
        <v>2690</v>
      </c>
      <c r="E626" t="s">
        <v>1503</v>
      </c>
      <c r="F626" t="s">
        <v>1762</v>
      </c>
      <c r="G626" s="299">
        <v>45705</v>
      </c>
      <c r="H626" t="s">
        <v>1389</v>
      </c>
      <c r="I626" t="s">
        <v>1390</v>
      </c>
      <c r="J626" t="s">
        <v>1391</v>
      </c>
      <c r="K626" t="s">
        <v>1426</v>
      </c>
      <c r="L626" t="s">
        <v>1393</v>
      </c>
      <c r="M626" t="s">
        <v>1394</v>
      </c>
      <c r="N626" t="s">
        <v>1395</v>
      </c>
      <c r="O626" t="s">
        <v>1396</v>
      </c>
      <c r="P626" t="s">
        <v>1397</v>
      </c>
      <c r="Q626" t="s">
        <v>1396</v>
      </c>
      <c r="R626" t="s">
        <v>1398</v>
      </c>
      <c r="S626" t="s">
        <v>1399</v>
      </c>
      <c r="T626" t="s">
        <v>1400</v>
      </c>
      <c r="U626" t="s">
        <v>1401</v>
      </c>
      <c r="V626" t="s">
        <v>1402</v>
      </c>
      <c r="W626" t="s">
        <v>1403</v>
      </c>
      <c r="X626">
        <v>1108140264341410</v>
      </c>
      <c r="Y626">
        <v>2055</v>
      </c>
      <c r="Z626" t="s">
        <v>1404</v>
      </c>
      <c r="AA626" s="305" t="str">
        <f>IF(H626="CONSTRUCCION CIVIL                                          ","Ok",_xlfn.XLOOKUP(B626,'CSRT STAFF'!B:B,'CSRT STAFF'!G:G,_xlfn.XLOOKUP(B626,'CSRT RCO'!B:B,'CSRT RCO'!G:G,"Revisar",0),0))</f>
        <v>Ok</v>
      </c>
    </row>
    <row r="627" spans="1:27">
      <c r="A627" t="s">
        <v>1385</v>
      </c>
      <c r="B627" t="str">
        <f t="shared" si="9"/>
        <v>47705815</v>
      </c>
      <c r="C627">
        <v>47705815</v>
      </c>
      <c r="D627" t="s">
        <v>2691</v>
      </c>
      <c r="E627" t="s">
        <v>2692</v>
      </c>
      <c r="F627" t="s">
        <v>2693</v>
      </c>
      <c r="G627" s="299">
        <v>45619</v>
      </c>
      <c r="H627" t="s">
        <v>1389</v>
      </c>
      <c r="I627" t="s">
        <v>1390</v>
      </c>
      <c r="J627" t="s">
        <v>1391</v>
      </c>
      <c r="K627" t="s">
        <v>1447</v>
      </c>
      <c r="L627" t="s">
        <v>1393</v>
      </c>
      <c r="M627" t="s">
        <v>1394</v>
      </c>
      <c r="N627" t="s">
        <v>1395</v>
      </c>
      <c r="O627" t="s">
        <v>1396</v>
      </c>
      <c r="P627" t="s">
        <v>1397</v>
      </c>
      <c r="Q627" t="s">
        <v>1396</v>
      </c>
      <c r="R627" t="s">
        <v>1398</v>
      </c>
      <c r="S627" t="s">
        <v>1399</v>
      </c>
      <c r="T627" t="s">
        <v>1400</v>
      </c>
      <c r="U627" t="s">
        <v>1401</v>
      </c>
      <c r="V627" t="s">
        <v>1402</v>
      </c>
      <c r="W627" t="s">
        <v>1403</v>
      </c>
      <c r="X627">
        <v>1102010200724230</v>
      </c>
      <c r="Y627">
        <v>1849.5</v>
      </c>
      <c r="Z627" t="s">
        <v>1404</v>
      </c>
      <c r="AA627" s="305" t="str">
        <f>IF(H627="CONSTRUCCION CIVIL                                          ","Ok",_xlfn.XLOOKUP(B627,'CSRT STAFF'!B:B,'CSRT STAFF'!G:G,_xlfn.XLOOKUP(B627,'CSRT RCO'!B:B,'CSRT RCO'!G:G,"Revisar",0),0))</f>
        <v>Ok</v>
      </c>
    </row>
    <row r="628" spans="1:27">
      <c r="A628" t="s">
        <v>1385</v>
      </c>
      <c r="B628" t="str">
        <f t="shared" si="9"/>
        <v>75678017</v>
      </c>
      <c r="C628">
        <v>75678017</v>
      </c>
      <c r="D628" t="s">
        <v>2694</v>
      </c>
      <c r="E628" t="s">
        <v>2695</v>
      </c>
      <c r="F628" t="s">
        <v>2696</v>
      </c>
      <c r="G628" s="299">
        <v>45573</v>
      </c>
      <c r="H628" t="s">
        <v>1389</v>
      </c>
      <c r="I628" t="s">
        <v>1390</v>
      </c>
      <c r="J628" t="s">
        <v>1391</v>
      </c>
      <c r="K628" t="s">
        <v>1447</v>
      </c>
      <c r="L628" t="s">
        <v>1393</v>
      </c>
      <c r="M628" t="s">
        <v>1394</v>
      </c>
      <c r="N628" t="s">
        <v>1395</v>
      </c>
      <c r="O628" t="s">
        <v>1396</v>
      </c>
      <c r="P628" t="s">
        <v>1397</v>
      </c>
      <c r="Q628" t="s">
        <v>1396</v>
      </c>
      <c r="R628" t="s">
        <v>1398</v>
      </c>
      <c r="S628" t="s">
        <v>1399</v>
      </c>
      <c r="T628" t="s">
        <v>1400</v>
      </c>
      <c r="U628" t="s">
        <v>1401</v>
      </c>
      <c r="V628" t="s">
        <v>1402</v>
      </c>
      <c r="W628" t="s">
        <v>1418</v>
      </c>
      <c r="X628">
        <v>28573287960007</v>
      </c>
      <c r="Y628">
        <v>1849.5</v>
      </c>
      <c r="Z628" t="s">
        <v>1404</v>
      </c>
      <c r="AA628" s="305" t="str">
        <f>IF(H628="CONSTRUCCION CIVIL                                          ","Ok",_xlfn.XLOOKUP(B628,'CSRT STAFF'!B:B,'CSRT STAFF'!G:G,_xlfn.XLOOKUP(B628,'CSRT RCO'!B:B,'CSRT RCO'!G:G,"Revisar",0),0))</f>
        <v>Ok</v>
      </c>
    </row>
    <row r="629" spans="1:27">
      <c r="A629" t="s">
        <v>1385</v>
      </c>
      <c r="B629" t="str">
        <f t="shared" si="9"/>
        <v>43761868</v>
      </c>
      <c r="C629">
        <v>43761868</v>
      </c>
      <c r="D629" t="s">
        <v>2694</v>
      </c>
      <c r="E629" t="s">
        <v>1837</v>
      </c>
      <c r="F629" t="s">
        <v>1987</v>
      </c>
      <c r="G629" s="299">
        <v>45677</v>
      </c>
      <c r="H629" t="s">
        <v>1389</v>
      </c>
      <c r="I629" t="s">
        <v>1390</v>
      </c>
      <c r="J629" t="s">
        <v>1391</v>
      </c>
      <c r="K629" t="s">
        <v>1447</v>
      </c>
      <c r="L629" t="s">
        <v>1393</v>
      </c>
      <c r="M629" t="s">
        <v>1394</v>
      </c>
      <c r="N629" t="s">
        <v>1395</v>
      </c>
      <c r="O629" t="s">
        <v>1396</v>
      </c>
      <c r="P629" t="s">
        <v>1397</v>
      </c>
      <c r="Q629" t="s">
        <v>1396</v>
      </c>
      <c r="R629" t="s">
        <v>1398</v>
      </c>
      <c r="S629" t="s">
        <v>1399</v>
      </c>
      <c r="T629" t="s">
        <v>1400</v>
      </c>
      <c r="U629" t="s">
        <v>1401</v>
      </c>
      <c r="V629" t="s">
        <v>1402</v>
      </c>
      <c r="W629" t="s">
        <v>2480</v>
      </c>
      <c r="X629">
        <v>4173747859</v>
      </c>
      <c r="Y629">
        <v>1849.5</v>
      </c>
      <c r="Z629" t="s">
        <v>1404</v>
      </c>
      <c r="AA629" s="305" t="str">
        <f>IF(H629="CONSTRUCCION CIVIL                                          ","Ok",_xlfn.XLOOKUP(B629,'CSRT STAFF'!B:B,'CSRT STAFF'!G:G,_xlfn.XLOOKUP(B629,'CSRT RCO'!B:B,'CSRT RCO'!G:G,"Revisar",0),0))</f>
        <v>Ok</v>
      </c>
    </row>
    <row r="630" spans="1:27">
      <c r="A630" t="s">
        <v>1385</v>
      </c>
      <c r="B630" t="str">
        <f t="shared" si="9"/>
        <v>70831174</v>
      </c>
      <c r="C630">
        <v>70831174</v>
      </c>
      <c r="D630" t="s">
        <v>2697</v>
      </c>
      <c r="E630" t="s">
        <v>2698</v>
      </c>
      <c r="F630" t="s">
        <v>2699</v>
      </c>
      <c r="G630" s="299">
        <v>45987</v>
      </c>
      <c r="H630" t="s">
        <v>1389</v>
      </c>
      <c r="I630" t="s">
        <v>1390</v>
      </c>
      <c r="J630" t="s">
        <v>1391</v>
      </c>
      <c r="K630" t="s">
        <v>1417</v>
      </c>
      <c r="L630" t="s">
        <v>1393</v>
      </c>
      <c r="M630" t="s">
        <v>1394</v>
      </c>
      <c r="N630" t="s">
        <v>1395</v>
      </c>
      <c r="O630" t="s">
        <v>1396</v>
      </c>
      <c r="P630" t="s">
        <v>1397</v>
      </c>
      <c r="Q630" t="s">
        <v>1396</v>
      </c>
      <c r="R630" t="s">
        <v>1398</v>
      </c>
      <c r="S630" t="s">
        <v>1399</v>
      </c>
      <c r="T630" t="s">
        <v>1400</v>
      </c>
      <c r="U630" t="s">
        <v>1401</v>
      </c>
      <c r="V630" t="s">
        <v>1402</v>
      </c>
      <c r="W630" t="s">
        <v>1403</v>
      </c>
      <c r="X630">
        <v>1102080200054210</v>
      </c>
      <c r="Y630">
        <v>2619</v>
      </c>
      <c r="Z630" t="s">
        <v>1404</v>
      </c>
      <c r="AA630" s="305" t="str">
        <f>IF(H630="CONSTRUCCION CIVIL                                          ","Ok",_xlfn.XLOOKUP(B630,'CSRT STAFF'!B:B,'CSRT STAFF'!G:G,_xlfn.XLOOKUP(B630,'CSRT RCO'!B:B,'CSRT RCO'!G:G,"Revisar",0),0))</f>
        <v>Ok</v>
      </c>
    </row>
    <row r="631" spans="1:27">
      <c r="A631" t="s">
        <v>1385</v>
      </c>
      <c r="B631" t="str">
        <f t="shared" si="9"/>
        <v>73803784</v>
      </c>
      <c r="C631">
        <v>73803784</v>
      </c>
      <c r="D631" t="s">
        <v>2700</v>
      </c>
      <c r="E631" t="s">
        <v>2701</v>
      </c>
      <c r="F631" t="s">
        <v>2702</v>
      </c>
      <c r="G631" s="299">
        <v>45950</v>
      </c>
      <c r="H631" t="s">
        <v>1389</v>
      </c>
      <c r="I631" t="s">
        <v>1390</v>
      </c>
      <c r="J631" t="s">
        <v>1391</v>
      </c>
      <c r="K631" t="s">
        <v>1442</v>
      </c>
      <c r="L631" t="s">
        <v>1393</v>
      </c>
      <c r="M631" t="s">
        <v>1394</v>
      </c>
      <c r="N631" t="s">
        <v>1395</v>
      </c>
      <c r="O631" t="s">
        <v>1396</v>
      </c>
      <c r="P631" t="s">
        <v>1397</v>
      </c>
      <c r="Q631" t="s">
        <v>1396</v>
      </c>
      <c r="R631" t="s">
        <v>1398</v>
      </c>
      <c r="S631" t="s">
        <v>1399</v>
      </c>
      <c r="T631" t="s">
        <v>1400</v>
      </c>
      <c r="U631" t="s">
        <v>1401</v>
      </c>
      <c r="V631" t="s">
        <v>1402</v>
      </c>
      <c r="W631" t="s">
        <v>1403</v>
      </c>
      <c r="X631">
        <v>1108140220945090</v>
      </c>
      <c r="Y631">
        <v>2619</v>
      </c>
      <c r="Z631" t="s">
        <v>1404</v>
      </c>
      <c r="AA631" s="305" t="str">
        <f>IF(H631="CONSTRUCCION CIVIL                                          ","Ok",_xlfn.XLOOKUP(B631,'CSRT STAFF'!B:B,'CSRT STAFF'!G:G,_xlfn.XLOOKUP(B631,'CSRT RCO'!B:B,'CSRT RCO'!G:G,"Revisar",0),0))</f>
        <v>Ok</v>
      </c>
    </row>
    <row r="632" spans="1:27">
      <c r="A632" t="s">
        <v>1385</v>
      </c>
      <c r="B632" t="str">
        <f t="shared" si="9"/>
        <v>76090653</v>
      </c>
      <c r="C632">
        <v>76090653</v>
      </c>
      <c r="D632" t="s">
        <v>2703</v>
      </c>
      <c r="E632" t="s">
        <v>2463</v>
      </c>
      <c r="F632" t="s">
        <v>2704</v>
      </c>
      <c r="G632" s="299">
        <v>45926</v>
      </c>
      <c r="H632" t="s">
        <v>1389</v>
      </c>
      <c r="I632" t="s">
        <v>1390</v>
      </c>
      <c r="J632" t="s">
        <v>1391</v>
      </c>
      <c r="K632" t="s">
        <v>1447</v>
      </c>
      <c r="L632" t="s">
        <v>1393</v>
      </c>
      <c r="M632" t="s">
        <v>1394</v>
      </c>
      <c r="N632" t="s">
        <v>1395</v>
      </c>
      <c r="O632" t="s">
        <v>1396</v>
      </c>
      <c r="P632" t="s">
        <v>1397</v>
      </c>
      <c r="Q632" t="s">
        <v>1396</v>
      </c>
      <c r="R632" t="s">
        <v>1398</v>
      </c>
      <c r="S632" t="s">
        <v>1399</v>
      </c>
      <c r="T632" t="s">
        <v>1400</v>
      </c>
      <c r="U632" t="s">
        <v>1401</v>
      </c>
      <c r="V632" t="s">
        <v>1402</v>
      </c>
      <c r="W632" t="s">
        <v>1418</v>
      </c>
      <c r="X632">
        <v>28590891820084</v>
      </c>
      <c r="Y632">
        <v>1849.5</v>
      </c>
      <c r="Z632" t="s">
        <v>1404</v>
      </c>
      <c r="AA632" s="305" t="str">
        <f>IF(H632="CONSTRUCCION CIVIL                                          ","Ok",_xlfn.XLOOKUP(B632,'CSRT STAFF'!B:B,'CSRT STAFF'!G:G,_xlfn.XLOOKUP(B632,'CSRT RCO'!B:B,'CSRT RCO'!G:G,"Revisar",0),0))</f>
        <v>Ok</v>
      </c>
    </row>
    <row r="633" spans="1:27">
      <c r="A633" t="s">
        <v>1385</v>
      </c>
      <c r="B633" t="str">
        <f t="shared" si="9"/>
        <v>41740864</v>
      </c>
      <c r="C633">
        <v>41740864</v>
      </c>
      <c r="D633" t="s">
        <v>2705</v>
      </c>
      <c r="E633" t="s">
        <v>2706</v>
      </c>
      <c r="F633" t="s">
        <v>1797</v>
      </c>
      <c r="G633" s="299">
        <v>45761</v>
      </c>
      <c r="H633" t="s">
        <v>1389</v>
      </c>
      <c r="I633" t="s">
        <v>1390</v>
      </c>
      <c r="J633" t="s">
        <v>1391</v>
      </c>
      <c r="K633" t="s">
        <v>1442</v>
      </c>
      <c r="L633" t="s">
        <v>1952</v>
      </c>
      <c r="M633" t="s">
        <v>1394</v>
      </c>
      <c r="N633" t="s">
        <v>1395</v>
      </c>
      <c r="O633" t="s">
        <v>1396</v>
      </c>
      <c r="P633" t="s">
        <v>1397</v>
      </c>
      <c r="Q633" t="s">
        <v>1396</v>
      </c>
      <c r="R633" t="s">
        <v>1398</v>
      </c>
      <c r="S633" t="s">
        <v>1399</v>
      </c>
      <c r="T633" t="s">
        <v>1400</v>
      </c>
      <c r="U633" t="s">
        <v>1401</v>
      </c>
      <c r="V633" t="s">
        <v>1402</v>
      </c>
      <c r="W633" t="s">
        <v>1418</v>
      </c>
      <c r="X633">
        <v>19435705162018</v>
      </c>
      <c r="Y633">
        <v>2619</v>
      </c>
      <c r="Z633" t="s">
        <v>1404</v>
      </c>
      <c r="AA633" s="305" t="str">
        <f>IF(H633="CONSTRUCCION CIVIL                                          ","Ok",_xlfn.XLOOKUP(B633,'CSRT STAFF'!B:B,'CSRT STAFF'!G:G,_xlfn.XLOOKUP(B633,'CSRT RCO'!B:B,'CSRT RCO'!G:G,"Revisar",0),0))</f>
        <v>Ok</v>
      </c>
    </row>
    <row r="634" spans="1:27">
      <c r="A634" t="s">
        <v>1385</v>
      </c>
      <c r="B634" t="str">
        <f t="shared" si="9"/>
        <v>46654448</v>
      </c>
      <c r="C634">
        <v>46654448</v>
      </c>
      <c r="D634" t="s">
        <v>2707</v>
      </c>
      <c r="E634" t="s">
        <v>2708</v>
      </c>
      <c r="F634" t="s">
        <v>1694</v>
      </c>
      <c r="G634" s="299">
        <v>45930</v>
      </c>
      <c r="H634" t="s">
        <v>1389</v>
      </c>
      <c r="I634" t="s">
        <v>1390</v>
      </c>
      <c r="J634" t="s">
        <v>1391</v>
      </c>
      <c r="K634" t="s">
        <v>1434</v>
      </c>
      <c r="L634" t="s">
        <v>1393</v>
      </c>
      <c r="M634" t="s">
        <v>1394</v>
      </c>
      <c r="N634" t="s">
        <v>1395</v>
      </c>
      <c r="O634" t="s">
        <v>1396</v>
      </c>
      <c r="P634" t="s">
        <v>1397</v>
      </c>
      <c r="Q634" t="s">
        <v>1396</v>
      </c>
      <c r="R634" t="s">
        <v>1398</v>
      </c>
      <c r="S634" t="s">
        <v>1399</v>
      </c>
      <c r="T634" t="s">
        <v>1400</v>
      </c>
      <c r="U634" t="s">
        <v>1401</v>
      </c>
      <c r="V634" t="s">
        <v>1402</v>
      </c>
      <c r="W634" t="s">
        <v>1403</v>
      </c>
      <c r="X634">
        <v>1102010200757070</v>
      </c>
      <c r="Y634">
        <v>2055</v>
      </c>
      <c r="Z634" t="s">
        <v>1404</v>
      </c>
      <c r="AA634" s="305" t="str">
        <f>IF(H634="CONSTRUCCION CIVIL                                          ","Ok",_xlfn.XLOOKUP(B634,'CSRT STAFF'!B:B,'CSRT STAFF'!G:G,_xlfn.XLOOKUP(B634,'CSRT RCO'!B:B,'CSRT RCO'!G:G,"Revisar",0),0))</f>
        <v>Ok</v>
      </c>
    </row>
    <row r="635" spans="1:27">
      <c r="A635" t="s">
        <v>1385</v>
      </c>
      <c r="B635" t="str">
        <f t="shared" si="9"/>
        <v>16790781</v>
      </c>
      <c r="C635">
        <v>16790781</v>
      </c>
      <c r="D635" t="s">
        <v>2709</v>
      </c>
      <c r="E635" t="s">
        <v>2710</v>
      </c>
      <c r="F635" t="s">
        <v>2711</v>
      </c>
      <c r="G635" s="299">
        <v>46027</v>
      </c>
      <c r="H635" t="s">
        <v>1407</v>
      </c>
      <c r="I635" t="s">
        <v>1408</v>
      </c>
      <c r="J635" t="s">
        <v>1409</v>
      </c>
      <c r="K635" t="s">
        <v>1483</v>
      </c>
      <c r="L635" t="s">
        <v>1393</v>
      </c>
      <c r="M635" t="s">
        <v>1394</v>
      </c>
      <c r="N635" t="s">
        <v>1395</v>
      </c>
      <c r="O635" t="s">
        <v>1396</v>
      </c>
      <c r="P635" t="s">
        <v>1397</v>
      </c>
      <c r="Q635" t="s">
        <v>1396</v>
      </c>
      <c r="R635" t="s">
        <v>1788</v>
      </c>
      <c r="S635" t="s">
        <v>1399</v>
      </c>
      <c r="T635" t="s">
        <v>1411</v>
      </c>
      <c r="U635" t="s">
        <v>1401</v>
      </c>
      <c r="V635" t="s">
        <v>1412</v>
      </c>
      <c r="W635" t="s">
        <v>1403</v>
      </c>
      <c r="X635">
        <v>1108140288264170</v>
      </c>
      <c r="Y635">
        <v>4800</v>
      </c>
      <c r="Z635" t="s">
        <v>1404</v>
      </c>
      <c r="AA635" s="305">
        <f>IF(H635="CONSTRUCCION CIVIL                                          ","Ok",_xlfn.XLOOKUP(B635,'CSRT STAFF'!B:B,'CSRT STAFF'!G:G,_xlfn.XLOOKUP(B635,'CSRT RCO'!B:B,'CSRT RCO'!G:G,"Revisar",0),0))</f>
        <v>46027</v>
      </c>
    </row>
    <row r="636" spans="1:27">
      <c r="A636" t="s">
        <v>1385</v>
      </c>
      <c r="B636" t="str">
        <f t="shared" si="9"/>
        <v>21261940</v>
      </c>
      <c r="C636">
        <v>21261940</v>
      </c>
      <c r="D636" t="s">
        <v>1581</v>
      </c>
      <c r="E636" t="s">
        <v>1978</v>
      </c>
      <c r="F636" t="s">
        <v>2712</v>
      </c>
      <c r="G636" s="299">
        <v>45691</v>
      </c>
      <c r="H636" t="s">
        <v>1407</v>
      </c>
      <c r="I636" t="s">
        <v>1408</v>
      </c>
      <c r="J636" t="s">
        <v>1409</v>
      </c>
      <c r="K636" t="s">
        <v>2713</v>
      </c>
      <c r="L636" t="s">
        <v>1439</v>
      </c>
      <c r="M636" t="s">
        <v>1394</v>
      </c>
      <c r="N636" t="s">
        <v>1395</v>
      </c>
      <c r="O636" t="s">
        <v>1396</v>
      </c>
      <c r="P636" t="s">
        <v>1397</v>
      </c>
      <c r="Q636" t="s">
        <v>1396</v>
      </c>
      <c r="R636" t="s">
        <v>1788</v>
      </c>
      <c r="S636" t="s">
        <v>1399</v>
      </c>
      <c r="T636" t="s">
        <v>1411</v>
      </c>
      <c r="U636" t="s">
        <v>1401</v>
      </c>
      <c r="V636" t="s">
        <v>1412</v>
      </c>
      <c r="W636" t="s">
        <v>1403</v>
      </c>
      <c r="X636">
        <v>1103660200199130</v>
      </c>
      <c r="Y636">
        <v>10000</v>
      </c>
      <c r="Z636" t="s">
        <v>1404</v>
      </c>
      <c r="AA636" s="305">
        <f>IF(H636="CONSTRUCCION CIVIL                                          ","Ok",_xlfn.XLOOKUP(B636,'CSRT STAFF'!B:B,'CSRT STAFF'!G:G,_xlfn.XLOOKUP(B636,'CSRT RCO'!B:B,'CSRT RCO'!G:G,"Revisar",0),0))</f>
        <v>45691</v>
      </c>
    </row>
    <row r="637" spans="1:27">
      <c r="A637" t="s">
        <v>1385</v>
      </c>
      <c r="B637" t="str">
        <f t="shared" si="9"/>
        <v>43537476</v>
      </c>
      <c r="C637">
        <v>43537476</v>
      </c>
      <c r="D637" t="s">
        <v>1581</v>
      </c>
      <c r="E637" t="s">
        <v>2714</v>
      </c>
      <c r="F637" t="s">
        <v>2715</v>
      </c>
      <c r="G637" s="299">
        <v>45756</v>
      </c>
      <c r="H637" t="s">
        <v>1389</v>
      </c>
      <c r="I637" t="s">
        <v>1390</v>
      </c>
      <c r="J637" t="s">
        <v>1391</v>
      </c>
      <c r="K637" t="s">
        <v>1442</v>
      </c>
      <c r="L637" t="s">
        <v>1393</v>
      </c>
      <c r="M637" t="s">
        <v>1394</v>
      </c>
      <c r="N637" t="s">
        <v>1395</v>
      </c>
      <c r="O637" t="s">
        <v>1396</v>
      </c>
      <c r="P637" t="s">
        <v>1397</v>
      </c>
      <c r="Q637" t="s">
        <v>1396</v>
      </c>
      <c r="R637" t="s">
        <v>1398</v>
      </c>
      <c r="S637" t="s">
        <v>1399</v>
      </c>
      <c r="T637" t="s">
        <v>1400</v>
      </c>
      <c r="U637" t="s">
        <v>1401</v>
      </c>
      <c r="V637" t="s">
        <v>1402</v>
      </c>
      <c r="W637" t="s">
        <v>1403</v>
      </c>
      <c r="X637">
        <v>1102000201998110</v>
      </c>
      <c r="Y637">
        <v>2619</v>
      </c>
      <c r="Z637" t="s">
        <v>1404</v>
      </c>
      <c r="AA637" s="305" t="str">
        <f>IF(H637="CONSTRUCCION CIVIL                                          ","Ok",_xlfn.XLOOKUP(B637,'CSRT STAFF'!B:B,'CSRT STAFF'!G:G,_xlfn.XLOOKUP(B637,'CSRT RCO'!B:B,'CSRT RCO'!G:G,"Revisar",0),0))</f>
        <v>Ok</v>
      </c>
    </row>
    <row r="638" spans="1:27">
      <c r="A638" t="s">
        <v>1385</v>
      </c>
      <c r="B638" t="str">
        <f t="shared" si="9"/>
        <v>72582302</v>
      </c>
      <c r="C638">
        <v>72582302</v>
      </c>
      <c r="D638" t="s">
        <v>1581</v>
      </c>
      <c r="E638" t="s">
        <v>2716</v>
      </c>
      <c r="F638" t="s">
        <v>2356</v>
      </c>
      <c r="G638" s="299">
        <v>46043</v>
      </c>
      <c r="H638" t="s">
        <v>1389</v>
      </c>
      <c r="I638" t="s">
        <v>1390</v>
      </c>
      <c r="J638" t="s">
        <v>1391</v>
      </c>
      <c r="K638" t="s">
        <v>1447</v>
      </c>
      <c r="L638" t="s">
        <v>1393</v>
      </c>
      <c r="M638" t="s">
        <v>1394</v>
      </c>
      <c r="N638" t="s">
        <v>1395</v>
      </c>
      <c r="O638" t="s">
        <v>1396</v>
      </c>
      <c r="P638" t="s">
        <v>1397</v>
      </c>
      <c r="Q638" t="s">
        <v>1396</v>
      </c>
      <c r="R638" t="s">
        <v>1398</v>
      </c>
      <c r="S638" t="s">
        <v>1399</v>
      </c>
      <c r="T638" t="s">
        <v>1400</v>
      </c>
      <c r="U638" t="s">
        <v>1401</v>
      </c>
      <c r="V638" t="s">
        <v>1402</v>
      </c>
      <c r="W638" t="s">
        <v>1418</v>
      </c>
      <c r="X638">
        <v>28513923123026</v>
      </c>
      <c r="Y638">
        <v>1884</v>
      </c>
      <c r="Z638" t="s">
        <v>1404</v>
      </c>
      <c r="AA638" s="305" t="str">
        <f>IF(H638="CONSTRUCCION CIVIL                                          ","Ok",_xlfn.XLOOKUP(B638,'CSRT STAFF'!B:B,'CSRT STAFF'!G:G,_xlfn.XLOOKUP(B638,'CSRT RCO'!B:B,'CSRT RCO'!G:G,"Revisar",0),0))</f>
        <v>Ok</v>
      </c>
    </row>
    <row r="639" spans="1:27">
      <c r="A639" t="s">
        <v>1385</v>
      </c>
      <c r="B639" t="str">
        <f t="shared" si="9"/>
        <v>46660033</v>
      </c>
      <c r="C639">
        <v>46660033</v>
      </c>
      <c r="D639" t="s">
        <v>1581</v>
      </c>
      <c r="E639" t="s">
        <v>1697</v>
      </c>
      <c r="F639" t="s">
        <v>2717</v>
      </c>
      <c r="G639" s="299">
        <v>45993</v>
      </c>
      <c r="H639" t="s">
        <v>1389</v>
      </c>
      <c r="I639" t="s">
        <v>1390</v>
      </c>
      <c r="J639" t="s">
        <v>1391</v>
      </c>
      <c r="K639" t="s">
        <v>1447</v>
      </c>
      <c r="L639" t="s">
        <v>1393</v>
      </c>
      <c r="M639" t="s">
        <v>1394</v>
      </c>
      <c r="N639" t="s">
        <v>1395</v>
      </c>
      <c r="O639" t="s">
        <v>1396</v>
      </c>
      <c r="P639" t="s">
        <v>1397</v>
      </c>
      <c r="Q639" t="s">
        <v>1396</v>
      </c>
      <c r="R639" t="s">
        <v>1398</v>
      </c>
      <c r="S639" t="s">
        <v>1399</v>
      </c>
      <c r="T639" t="s">
        <v>1400</v>
      </c>
      <c r="U639" t="s">
        <v>1401</v>
      </c>
      <c r="V639" t="s">
        <v>1402</v>
      </c>
      <c r="W639" t="s">
        <v>1403</v>
      </c>
      <c r="X639">
        <v>1102240200052100</v>
      </c>
      <c r="Y639">
        <v>1849.5</v>
      </c>
      <c r="Z639" t="s">
        <v>1404</v>
      </c>
      <c r="AA639" s="305" t="str">
        <f>IF(H639="CONSTRUCCION CIVIL                                          ","Ok",_xlfn.XLOOKUP(B639,'CSRT STAFF'!B:B,'CSRT STAFF'!G:G,_xlfn.XLOOKUP(B639,'CSRT RCO'!B:B,'CSRT RCO'!G:G,"Revisar",0),0))</f>
        <v>Ok</v>
      </c>
    </row>
    <row r="640" spans="1:27">
      <c r="A640" t="s">
        <v>1385</v>
      </c>
      <c r="B640" t="str">
        <f t="shared" si="9"/>
        <v>46840428</v>
      </c>
      <c r="C640">
        <v>46840428</v>
      </c>
      <c r="D640" t="s">
        <v>1581</v>
      </c>
      <c r="E640" t="s">
        <v>1805</v>
      </c>
      <c r="F640" t="s">
        <v>1839</v>
      </c>
      <c r="G640" s="299">
        <v>45559</v>
      </c>
      <c r="H640" t="s">
        <v>1407</v>
      </c>
      <c r="I640" t="s">
        <v>1408</v>
      </c>
      <c r="J640" t="s">
        <v>1409</v>
      </c>
      <c r="K640" t="s">
        <v>1457</v>
      </c>
      <c r="L640" t="s">
        <v>1393</v>
      </c>
      <c r="M640" t="s">
        <v>1394</v>
      </c>
      <c r="N640" t="s">
        <v>1395</v>
      </c>
      <c r="O640" t="s">
        <v>1396</v>
      </c>
      <c r="P640" t="s">
        <v>1397</v>
      </c>
      <c r="Q640" t="s">
        <v>1396</v>
      </c>
      <c r="R640" t="s">
        <v>1398</v>
      </c>
      <c r="S640" t="s">
        <v>1399</v>
      </c>
      <c r="T640" t="s">
        <v>1411</v>
      </c>
      <c r="U640" t="s">
        <v>1401</v>
      </c>
      <c r="V640" t="s">
        <v>1412</v>
      </c>
      <c r="W640" t="s">
        <v>1443</v>
      </c>
      <c r="X640">
        <v>2003070945334</v>
      </c>
      <c r="Y640">
        <v>2700</v>
      </c>
      <c r="Z640" t="s">
        <v>1404</v>
      </c>
      <c r="AA640" s="305">
        <f>IF(H640="CONSTRUCCION CIVIL                                          ","Ok",_xlfn.XLOOKUP(B640,'CSRT STAFF'!B:B,'CSRT STAFF'!G:G,_xlfn.XLOOKUP(B640,'CSRT RCO'!B:B,'CSRT RCO'!G:G,"Revisar",0),0))</f>
        <v>45559</v>
      </c>
    </row>
    <row r="641" spans="1:27">
      <c r="A641" t="s">
        <v>1385</v>
      </c>
      <c r="B641" t="str">
        <f t="shared" si="9"/>
        <v>45311345</v>
      </c>
      <c r="C641">
        <v>45311345</v>
      </c>
      <c r="D641" t="s">
        <v>1581</v>
      </c>
      <c r="E641" t="s">
        <v>1805</v>
      </c>
      <c r="F641" t="s">
        <v>2718</v>
      </c>
      <c r="G641" s="299">
        <v>45947</v>
      </c>
      <c r="H641" t="s">
        <v>1407</v>
      </c>
      <c r="I641" t="s">
        <v>1408</v>
      </c>
      <c r="J641" t="s">
        <v>1409</v>
      </c>
      <c r="K641" t="s">
        <v>1510</v>
      </c>
      <c r="L641" t="s">
        <v>1393</v>
      </c>
      <c r="M641" t="s">
        <v>1394</v>
      </c>
      <c r="N641" t="s">
        <v>1395</v>
      </c>
      <c r="O641" t="s">
        <v>1396</v>
      </c>
      <c r="P641" t="s">
        <v>1397</v>
      </c>
      <c r="Q641" t="s">
        <v>1396</v>
      </c>
      <c r="R641" t="s">
        <v>1398</v>
      </c>
      <c r="S641" t="s">
        <v>1399</v>
      </c>
      <c r="T641" t="s">
        <v>1411</v>
      </c>
      <c r="U641" t="s">
        <v>1401</v>
      </c>
      <c r="V641" t="s">
        <v>1412</v>
      </c>
      <c r="W641" t="s">
        <v>1403</v>
      </c>
      <c r="X641">
        <v>1108140280256390</v>
      </c>
      <c r="Y641" t="s">
        <v>1758</v>
      </c>
      <c r="Z641" t="s">
        <v>1404</v>
      </c>
      <c r="AA641" s="305">
        <f>IF(H641="CONSTRUCCION CIVIL                                          ","Ok",_xlfn.XLOOKUP(B641,'CSRT STAFF'!B:B,'CSRT STAFF'!G:G,_xlfn.XLOOKUP(B641,'CSRT RCO'!B:B,'CSRT RCO'!G:G,"Revisar",0),0))</f>
        <v>45947</v>
      </c>
    </row>
    <row r="642" spans="1:27">
      <c r="A642" t="s">
        <v>1385</v>
      </c>
      <c r="B642" t="str">
        <f t="shared" si="9"/>
        <v>60019019</v>
      </c>
      <c r="C642">
        <v>60019019</v>
      </c>
      <c r="D642" t="s">
        <v>1581</v>
      </c>
      <c r="E642" t="s">
        <v>5578</v>
      </c>
      <c r="F642" t="s">
        <v>5579</v>
      </c>
      <c r="G642" s="299">
        <v>46048</v>
      </c>
      <c r="H642" t="s">
        <v>1389</v>
      </c>
      <c r="I642" t="s">
        <v>1390</v>
      </c>
      <c r="J642" t="s">
        <v>1391</v>
      </c>
      <c r="K642" t="s">
        <v>1447</v>
      </c>
      <c r="L642" t="s">
        <v>1393</v>
      </c>
      <c r="M642" t="s">
        <v>1394</v>
      </c>
      <c r="N642" t="s">
        <v>1395</v>
      </c>
      <c r="O642" t="s">
        <v>1396</v>
      </c>
      <c r="P642" t="s">
        <v>1397</v>
      </c>
      <c r="Q642" t="s">
        <v>1396</v>
      </c>
      <c r="R642" t="s">
        <v>1398</v>
      </c>
      <c r="S642" t="s">
        <v>1399</v>
      </c>
      <c r="T642" t="s">
        <v>1400</v>
      </c>
      <c r="U642" t="s">
        <v>1401</v>
      </c>
      <c r="V642" t="s">
        <v>1402</v>
      </c>
      <c r="W642" t="s">
        <v>1403</v>
      </c>
      <c r="X642">
        <v>1108140289390620</v>
      </c>
      <c r="Y642">
        <v>1884</v>
      </c>
      <c r="Z642" t="s">
        <v>1404</v>
      </c>
      <c r="AA642" s="305" t="str">
        <f>IF(H642="CONSTRUCCION CIVIL                                          ","Ok",_xlfn.XLOOKUP(B642,'CSRT STAFF'!B:B,'CSRT STAFF'!G:G,_xlfn.XLOOKUP(B642,'CSRT RCO'!B:B,'CSRT RCO'!G:G,"Revisar",0),0))</f>
        <v>Ok</v>
      </c>
    </row>
    <row r="643" spans="1:27">
      <c r="A643" t="s">
        <v>1385</v>
      </c>
      <c r="B643" t="str">
        <f t="shared" ref="B643:B706" si="10">IF(A643="L.E / DNI         ",TEXT(C643,"00000000"),TEXT(C643,"000000000"))</f>
        <v>48028346</v>
      </c>
      <c r="C643">
        <v>48028346</v>
      </c>
      <c r="D643" t="s">
        <v>1581</v>
      </c>
      <c r="E643" t="s">
        <v>1942</v>
      </c>
      <c r="F643" t="s">
        <v>2719</v>
      </c>
      <c r="G643" s="299">
        <v>45561</v>
      </c>
      <c r="H643" t="s">
        <v>1407</v>
      </c>
      <c r="I643" t="s">
        <v>1408</v>
      </c>
      <c r="J643" t="s">
        <v>1409</v>
      </c>
      <c r="K643" t="s">
        <v>1430</v>
      </c>
      <c r="L643" t="s">
        <v>1393</v>
      </c>
      <c r="M643" t="s">
        <v>1394</v>
      </c>
      <c r="N643" t="s">
        <v>1395</v>
      </c>
      <c r="O643" t="s">
        <v>1396</v>
      </c>
      <c r="P643" t="s">
        <v>1397</v>
      </c>
      <c r="Q643" t="s">
        <v>1396</v>
      </c>
      <c r="R643" t="s">
        <v>1398</v>
      </c>
      <c r="S643" t="s">
        <v>1399</v>
      </c>
      <c r="T643" t="s">
        <v>1411</v>
      </c>
      <c r="U643" t="s">
        <v>1401</v>
      </c>
      <c r="V643" t="s">
        <v>1412</v>
      </c>
      <c r="W643" t="s">
        <v>1403</v>
      </c>
      <c r="X643">
        <v>1105790220245740</v>
      </c>
      <c r="Y643">
        <v>4500</v>
      </c>
      <c r="Z643" t="s">
        <v>1404</v>
      </c>
      <c r="AA643" s="305">
        <f>IF(H643="CONSTRUCCION CIVIL                                          ","Ok",_xlfn.XLOOKUP(B643,'CSRT STAFF'!B:B,'CSRT STAFF'!G:G,_xlfn.XLOOKUP(B643,'CSRT RCO'!B:B,'CSRT RCO'!G:G,"Revisar",0),0))</f>
        <v>45561</v>
      </c>
    </row>
    <row r="644" spans="1:27">
      <c r="A644" t="s">
        <v>1385</v>
      </c>
      <c r="B644" t="str">
        <f t="shared" si="10"/>
        <v>72946149</v>
      </c>
      <c r="C644">
        <v>72946149</v>
      </c>
      <c r="D644" t="s">
        <v>1581</v>
      </c>
      <c r="E644" t="s">
        <v>1428</v>
      </c>
      <c r="F644" t="s">
        <v>2720</v>
      </c>
      <c r="G644" s="299">
        <v>45930</v>
      </c>
      <c r="H644" t="s">
        <v>1389</v>
      </c>
      <c r="I644" t="s">
        <v>1390</v>
      </c>
      <c r="J644" t="s">
        <v>1391</v>
      </c>
      <c r="K644" t="s">
        <v>1434</v>
      </c>
      <c r="L644" t="s">
        <v>1494</v>
      </c>
      <c r="M644" t="s">
        <v>1394</v>
      </c>
      <c r="N644" t="s">
        <v>1395</v>
      </c>
      <c r="O644" t="s">
        <v>1396</v>
      </c>
      <c r="P644" t="s">
        <v>1397</v>
      </c>
      <c r="Q644" t="s">
        <v>1396</v>
      </c>
      <c r="R644" t="s">
        <v>1398</v>
      </c>
      <c r="S644" t="s">
        <v>1399</v>
      </c>
      <c r="T644" t="s">
        <v>1400</v>
      </c>
      <c r="U644" t="s">
        <v>1401</v>
      </c>
      <c r="V644" t="s">
        <v>1402</v>
      </c>
      <c r="W644" t="s">
        <v>1403</v>
      </c>
      <c r="X644">
        <v>1102000202023610</v>
      </c>
      <c r="Y644">
        <v>2055</v>
      </c>
      <c r="Z644" t="s">
        <v>1404</v>
      </c>
      <c r="AA644" s="305" t="str">
        <f>IF(H644="CONSTRUCCION CIVIL                                          ","Ok",_xlfn.XLOOKUP(B644,'CSRT STAFF'!B:B,'CSRT STAFF'!G:G,_xlfn.XLOOKUP(B644,'CSRT RCO'!B:B,'CSRT RCO'!G:G,"Revisar",0),0))</f>
        <v>Ok</v>
      </c>
    </row>
    <row r="645" spans="1:27">
      <c r="A645" t="s">
        <v>1385</v>
      </c>
      <c r="B645" t="str">
        <f t="shared" si="10"/>
        <v>45949909</v>
      </c>
      <c r="C645">
        <v>45949909</v>
      </c>
      <c r="D645" t="s">
        <v>1581</v>
      </c>
      <c r="E645" t="s">
        <v>1445</v>
      </c>
      <c r="F645" t="s">
        <v>1454</v>
      </c>
      <c r="G645" s="299">
        <v>45919</v>
      </c>
      <c r="H645" t="s">
        <v>1389</v>
      </c>
      <c r="I645" t="s">
        <v>1390</v>
      </c>
      <c r="J645" t="s">
        <v>1391</v>
      </c>
      <c r="K645" t="s">
        <v>1844</v>
      </c>
      <c r="L645" t="s">
        <v>1393</v>
      </c>
      <c r="M645" t="s">
        <v>1394</v>
      </c>
      <c r="N645" t="s">
        <v>1395</v>
      </c>
      <c r="O645" t="s">
        <v>1396</v>
      </c>
      <c r="P645" t="s">
        <v>1397</v>
      </c>
      <c r="Q645" t="s">
        <v>1396</v>
      </c>
      <c r="R645" t="s">
        <v>1398</v>
      </c>
      <c r="S645" t="s">
        <v>1399</v>
      </c>
      <c r="T645" t="s">
        <v>1400</v>
      </c>
      <c r="U645" t="s">
        <v>1401</v>
      </c>
      <c r="V645" t="s">
        <v>1402</v>
      </c>
      <c r="W645" t="s">
        <v>1403</v>
      </c>
      <c r="X645">
        <v>1108140281842740</v>
      </c>
      <c r="Y645">
        <v>2619</v>
      </c>
      <c r="Z645" t="s">
        <v>1404</v>
      </c>
      <c r="AA645" s="305" t="str">
        <f>IF(H645="CONSTRUCCION CIVIL                                          ","Ok",_xlfn.XLOOKUP(B645,'CSRT STAFF'!B:B,'CSRT STAFF'!G:G,_xlfn.XLOOKUP(B645,'CSRT RCO'!B:B,'CSRT RCO'!G:G,"Revisar",0),0))</f>
        <v>Ok</v>
      </c>
    </row>
    <row r="646" spans="1:27">
      <c r="A646" t="s">
        <v>1385</v>
      </c>
      <c r="B646" t="str">
        <f t="shared" si="10"/>
        <v>40866825</v>
      </c>
      <c r="C646">
        <v>40866825</v>
      </c>
      <c r="D646" t="s">
        <v>1581</v>
      </c>
      <c r="E646" t="s">
        <v>1715</v>
      </c>
      <c r="F646" t="s">
        <v>2721</v>
      </c>
      <c r="G646" s="299">
        <v>45703</v>
      </c>
      <c r="H646" t="s">
        <v>1389</v>
      </c>
      <c r="I646" t="s">
        <v>1390</v>
      </c>
      <c r="J646" t="s">
        <v>1391</v>
      </c>
      <c r="K646" t="s">
        <v>1430</v>
      </c>
      <c r="L646" t="s">
        <v>1393</v>
      </c>
      <c r="M646" t="s">
        <v>1394</v>
      </c>
      <c r="N646" t="s">
        <v>1395</v>
      </c>
      <c r="O646" t="s">
        <v>1396</v>
      </c>
      <c r="P646" t="s">
        <v>1397</v>
      </c>
      <c r="Q646" t="s">
        <v>1396</v>
      </c>
      <c r="R646" t="s">
        <v>1398</v>
      </c>
      <c r="S646" t="s">
        <v>1399</v>
      </c>
      <c r="T646" t="s">
        <v>1400</v>
      </c>
      <c r="U646" t="s">
        <v>1401</v>
      </c>
      <c r="V646" t="s">
        <v>1402</v>
      </c>
      <c r="W646" t="s">
        <v>1418</v>
      </c>
      <c r="X646">
        <v>28571566870032</v>
      </c>
      <c r="Y646">
        <v>1849.5</v>
      </c>
      <c r="Z646" t="s">
        <v>1404</v>
      </c>
      <c r="AA646" s="305" t="str">
        <f>IF(H646="CONSTRUCCION CIVIL                                          ","Ok",_xlfn.XLOOKUP(B646,'CSRT STAFF'!B:B,'CSRT STAFF'!G:G,_xlfn.XLOOKUP(B646,'CSRT RCO'!B:B,'CSRT RCO'!G:G,"Revisar",0),0))</f>
        <v>Ok</v>
      </c>
    </row>
    <row r="647" spans="1:27">
      <c r="A647" t="s">
        <v>1385</v>
      </c>
      <c r="B647" t="str">
        <f t="shared" si="10"/>
        <v>43586182</v>
      </c>
      <c r="C647">
        <v>43586182</v>
      </c>
      <c r="D647" t="s">
        <v>1581</v>
      </c>
      <c r="E647" t="s">
        <v>2722</v>
      </c>
      <c r="F647" t="s">
        <v>2723</v>
      </c>
      <c r="G647" s="299">
        <v>45617</v>
      </c>
      <c r="H647" t="s">
        <v>1389</v>
      </c>
      <c r="I647" t="s">
        <v>1390</v>
      </c>
      <c r="J647" t="s">
        <v>1391</v>
      </c>
      <c r="K647" t="s">
        <v>1426</v>
      </c>
      <c r="L647" t="s">
        <v>1393</v>
      </c>
      <c r="M647" t="s">
        <v>1394</v>
      </c>
      <c r="N647" t="s">
        <v>1395</v>
      </c>
      <c r="O647" t="s">
        <v>1396</v>
      </c>
      <c r="P647" t="s">
        <v>1397</v>
      </c>
      <c r="Q647" t="s">
        <v>1396</v>
      </c>
      <c r="R647" t="s">
        <v>1398</v>
      </c>
      <c r="S647" t="s">
        <v>1399</v>
      </c>
      <c r="T647" t="s">
        <v>1400</v>
      </c>
      <c r="U647" t="s">
        <v>1401</v>
      </c>
      <c r="V647" t="s">
        <v>1402</v>
      </c>
      <c r="W647" t="s">
        <v>1418</v>
      </c>
      <c r="X647">
        <v>28503193836063</v>
      </c>
      <c r="Y647">
        <v>2055</v>
      </c>
      <c r="Z647" t="s">
        <v>1404</v>
      </c>
      <c r="AA647" s="305" t="str">
        <f>IF(H647="CONSTRUCCION CIVIL                                          ","Ok",_xlfn.XLOOKUP(B647,'CSRT STAFF'!B:B,'CSRT STAFF'!G:G,_xlfn.XLOOKUP(B647,'CSRT RCO'!B:B,'CSRT RCO'!G:G,"Revisar",0),0))</f>
        <v>Ok</v>
      </c>
    </row>
    <row r="648" spans="1:27">
      <c r="A648" t="s">
        <v>1385</v>
      </c>
      <c r="B648" t="str">
        <f t="shared" si="10"/>
        <v>41907710</v>
      </c>
      <c r="C648">
        <v>41907710</v>
      </c>
      <c r="D648" t="s">
        <v>1581</v>
      </c>
      <c r="E648" t="s">
        <v>1432</v>
      </c>
      <c r="F648" t="s">
        <v>2724</v>
      </c>
      <c r="G648" s="299">
        <v>45771</v>
      </c>
      <c r="H648" t="s">
        <v>1389</v>
      </c>
      <c r="I648" t="s">
        <v>1390</v>
      </c>
      <c r="J648" t="s">
        <v>1391</v>
      </c>
      <c r="K648" t="s">
        <v>1447</v>
      </c>
      <c r="L648" t="s">
        <v>1393</v>
      </c>
      <c r="M648" t="s">
        <v>1394</v>
      </c>
      <c r="N648" t="s">
        <v>1395</v>
      </c>
      <c r="O648" t="s">
        <v>1396</v>
      </c>
      <c r="P648" t="s">
        <v>1397</v>
      </c>
      <c r="Q648" t="s">
        <v>1396</v>
      </c>
      <c r="R648" t="s">
        <v>1398</v>
      </c>
      <c r="S648" t="s">
        <v>1399</v>
      </c>
      <c r="T648" t="s">
        <v>1400</v>
      </c>
      <c r="U648" t="s">
        <v>1401</v>
      </c>
      <c r="V648" t="s">
        <v>1402</v>
      </c>
      <c r="W648" t="s">
        <v>1403</v>
      </c>
      <c r="X648">
        <v>1105790217689860</v>
      </c>
      <c r="Y648">
        <v>1849.5</v>
      </c>
      <c r="Z648" t="s">
        <v>1404</v>
      </c>
      <c r="AA648" s="305" t="str">
        <f>IF(H648="CONSTRUCCION CIVIL                                          ","Ok",_xlfn.XLOOKUP(B648,'CSRT STAFF'!B:B,'CSRT STAFF'!G:G,_xlfn.XLOOKUP(B648,'CSRT RCO'!B:B,'CSRT RCO'!G:G,"Revisar",0),0))</f>
        <v>Ok</v>
      </c>
    </row>
    <row r="649" spans="1:27">
      <c r="A649" t="s">
        <v>1385</v>
      </c>
      <c r="B649" t="str">
        <f t="shared" si="10"/>
        <v>25138929</v>
      </c>
      <c r="C649">
        <v>25138929</v>
      </c>
      <c r="D649" t="s">
        <v>1581</v>
      </c>
      <c r="E649" t="s">
        <v>1541</v>
      </c>
      <c r="F649" t="s">
        <v>2725</v>
      </c>
      <c r="G649" s="299">
        <v>45922</v>
      </c>
      <c r="H649" t="s">
        <v>1389</v>
      </c>
      <c r="I649" t="s">
        <v>1390</v>
      </c>
      <c r="J649" t="s">
        <v>1391</v>
      </c>
      <c r="K649" t="s">
        <v>1447</v>
      </c>
      <c r="L649" t="s">
        <v>1393</v>
      </c>
      <c r="M649" t="s">
        <v>1394</v>
      </c>
      <c r="N649" t="s">
        <v>1395</v>
      </c>
      <c r="O649" t="s">
        <v>1396</v>
      </c>
      <c r="P649" t="s">
        <v>1397</v>
      </c>
      <c r="Q649" t="s">
        <v>1396</v>
      </c>
      <c r="R649" t="s">
        <v>1398</v>
      </c>
      <c r="S649" t="s">
        <v>1399</v>
      </c>
      <c r="T649" t="s">
        <v>1400</v>
      </c>
      <c r="U649" t="s">
        <v>1401</v>
      </c>
      <c r="V649" t="s">
        <v>1402</v>
      </c>
      <c r="W649" t="s">
        <v>1403</v>
      </c>
      <c r="X649">
        <v>1102010200756590</v>
      </c>
      <c r="Y649">
        <v>1849.5</v>
      </c>
      <c r="Z649" t="s">
        <v>1404</v>
      </c>
      <c r="AA649" s="305" t="str">
        <f>IF(H649="CONSTRUCCION CIVIL                                          ","Ok",_xlfn.XLOOKUP(B649,'CSRT STAFF'!B:B,'CSRT STAFF'!G:G,_xlfn.XLOOKUP(B649,'CSRT RCO'!B:B,'CSRT RCO'!G:G,"Revisar",0),0))</f>
        <v>Ok</v>
      </c>
    </row>
    <row r="650" spans="1:27">
      <c r="A650" t="s">
        <v>1385</v>
      </c>
      <c r="B650" t="str">
        <f t="shared" si="10"/>
        <v>60237615</v>
      </c>
      <c r="C650">
        <v>60237615</v>
      </c>
      <c r="D650" t="s">
        <v>1581</v>
      </c>
      <c r="E650" t="s">
        <v>1541</v>
      </c>
      <c r="F650" t="s">
        <v>2726</v>
      </c>
      <c r="G650" s="299">
        <v>46042</v>
      </c>
      <c r="H650" t="s">
        <v>1389</v>
      </c>
      <c r="I650" t="s">
        <v>1390</v>
      </c>
      <c r="J650" t="s">
        <v>1391</v>
      </c>
      <c r="K650" t="s">
        <v>1447</v>
      </c>
      <c r="L650" t="s">
        <v>1393</v>
      </c>
      <c r="M650" t="s">
        <v>1394</v>
      </c>
      <c r="N650" t="s">
        <v>1395</v>
      </c>
      <c r="O650" t="s">
        <v>1396</v>
      </c>
      <c r="P650" t="s">
        <v>1397</v>
      </c>
      <c r="Q650" t="s">
        <v>1396</v>
      </c>
      <c r="R650" t="s">
        <v>1398</v>
      </c>
      <c r="S650" t="s">
        <v>1399</v>
      </c>
      <c r="T650" t="s">
        <v>1400</v>
      </c>
      <c r="U650" t="s">
        <v>1401</v>
      </c>
      <c r="V650" t="s">
        <v>1402</v>
      </c>
      <c r="W650" t="s">
        <v>1403</v>
      </c>
      <c r="X650">
        <v>1108140289080260</v>
      </c>
      <c r="Y650">
        <v>1884</v>
      </c>
      <c r="Z650" t="s">
        <v>1404</v>
      </c>
      <c r="AA650" s="305" t="str">
        <f>IF(H650="CONSTRUCCION CIVIL                                          ","Ok",_xlfn.XLOOKUP(B650,'CSRT STAFF'!B:B,'CSRT STAFF'!G:G,_xlfn.XLOOKUP(B650,'CSRT RCO'!B:B,'CSRT RCO'!G:G,"Revisar",0),0))</f>
        <v>Ok</v>
      </c>
    </row>
    <row r="651" spans="1:27">
      <c r="A651" t="s">
        <v>1385</v>
      </c>
      <c r="B651" t="str">
        <f t="shared" si="10"/>
        <v>75314991</v>
      </c>
      <c r="C651">
        <v>75314991</v>
      </c>
      <c r="D651" t="s">
        <v>1581</v>
      </c>
      <c r="E651" t="s">
        <v>2096</v>
      </c>
      <c r="F651" t="s">
        <v>2727</v>
      </c>
      <c r="G651" s="299">
        <v>45819</v>
      </c>
      <c r="H651" t="s">
        <v>1407</v>
      </c>
      <c r="I651" t="s">
        <v>1408</v>
      </c>
      <c r="J651" t="s">
        <v>1409</v>
      </c>
      <c r="K651" t="s">
        <v>1430</v>
      </c>
      <c r="L651" t="s">
        <v>1494</v>
      </c>
      <c r="M651" t="s">
        <v>1394</v>
      </c>
      <c r="N651" t="s">
        <v>1395</v>
      </c>
      <c r="O651" t="s">
        <v>1396</v>
      </c>
      <c r="P651" t="s">
        <v>1397</v>
      </c>
      <c r="Q651" t="s">
        <v>1396</v>
      </c>
      <c r="R651" t="s">
        <v>1398</v>
      </c>
      <c r="S651" t="s">
        <v>1399</v>
      </c>
      <c r="T651" t="s">
        <v>1411</v>
      </c>
      <c r="U651" t="s">
        <v>1401</v>
      </c>
      <c r="V651" t="s">
        <v>1412</v>
      </c>
      <c r="W651" t="s">
        <v>1403</v>
      </c>
      <c r="X651">
        <v>1102580200332950</v>
      </c>
      <c r="Y651">
        <v>2100</v>
      </c>
      <c r="Z651" t="s">
        <v>1404</v>
      </c>
      <c r="AA651" s="305">
        <f>IF(H651="CONSTRUCCION CIVIL                                          ","Ok",_xlfn.XLOOKUP(B651,'CSRT STAFF'!B:B,'CSRT STAFF'!G:G,_xlfn.XLOOKUP(B651,'CSRT RCO'!B:B,'CSRT RCO'!G:G,"Revisar",0),0))</f>
        <v>45819</v>
      </c>
    </row>
    <row r="652" spans="1:27">
      <c r="A652" t="s">
        <v>1385</v>
      </c>
      <c r="B652" t="str">
        <f t="shared" si="10"/>
        <v>72570571</v>
      </c>
      <c r="C652">
        <v>72570571</v>
      </c>
      <c r="D652" t="s">
        <v>1581</v>
      </c>
      <c r="E652" t="s">
        <v>1496</v>
      </c>
      <c r="F652" t="s">
        <v>2727</v>
      </c>
      <c r="G652" s="299">
        <v>45754</v>
      </c>
      <c r="H652" t="s">
        <v>1389</v>
      </c>
      <c r="I652" t="s">
        <v>1390</v>
      </c>
      <c r="J652" t="s">
        <v>1391</v>
      </c>
      <c r="K652" t="s">
        <v>1447</v>
      </c>
      <c r="L652" t="s">
        <v>1393</v>
      </c>
      <c r="M652" t="s">
        <v>1394</v>
      </c>
      <c r="N652" t="s">
        <v>1395</v>
      </c>
      <c r="O652" t="s">
        <v>1396</v>
      </c>
      <c r="P652" t="s">
        <v>1397</v>
      </c>
      <c r="Q652" t="s">
        <v>1396</v>
      </c>
      <c r="R652" t="s">
        <v>1398</v>
      </c>
      <c r="S652" t="s">
        <v>1399</v>
      </c>
      <c r="T652" t="s">
        <v>1400</v>
      </c>
      <c r="U652" t="s">
        <v>1401</v>
      </c>
      <c r="V652" t="s">
        <v>1402</v>
      </c>
      <c r="W652" t="s">
        <v>1403</v>
      </c>
      <c r="X652">
        <v>1108140273545660</v>
      </c>
      <c r="Y652">
        <v>1849.5</v>
      </c>
      <c r="Z652" t="s">
        <v>1404</v>
      </c>
      <c r="AA652" s="305" t="str">
        <f>IF(H652="CONSTRUCCION CIVIL                                          ","Ok",_xlfn.XLOOKUP(B652,'CSRT STAFF'!B:B,'CSRT STAFF'!G:G,_xlfn.XLOOKUP(B652,'CSRT RCO'!B:B,'CSRT RCO'!G:G,"Revisar",0),0))</f>
        <v>Ok</v>
      </c>
    </row>
    <row r="653" spans="1:27">
      <c r="A653" t="s">
        <v>1385</v>
      </c>
      <c r="B653" t="str">
        <f t="shared" si="10"/>
        <v>73978290</v>
      </c>
      <c r="C653">
        <v>73978290</v>
      </c>
      <c r="D653" t="s">
        <v>1581</v>
      </c>
      <c r="E653" t="s">
        <v>2271</v>
      </c>
      <c r="F653" t="s">
        <v>2190</v>
      </c>
      <c r="G653" s="299">
        <v>45931</v>
      </c>
      <c r="H653" t="s">
        <v>1389</v>
      </c>
      <c r="I653" t="s">
        <v>1390</v>
      </c>
      <c r="J653" t="s">
        <v>1391</v>
      </c>
      <c r="K653" t="s">
        <v>1447</v>
      </c>
      <c r="L653" t="s">
        <v>1393</v>
      </c>
      <c r="M653" t="s">
        <v>1394</v>
      </c>
      <c r="N653" t="s">
        <v>1395</v>
      </c>
      <c r="O653" t="s">
        <v>1396</v>
      </c>
      <c r="P653" t="s">
        <v>1397</v>
      </c>
      <c r="Q653" t="s">
        <v>1396</v>
      </c>
      <c r="R653" t="s">
        <v>1398</v>
      </c>
      <c r="S653" t="s">
        <v>1399</v>
      </c>
      <c r="T653" t="s">
        <v>1400</v>
      </c>
      <c r="U653" t="s">
        <v>1401</v>
      </c>
      <c r="V653" t="s">
        <v>1402</v>
      </c>
      <c r="W653" t="s">
        <v>1403</v>
      </c>
      <c r="X653">
        <v>1102000202024280</v>
      </c>
      <c r="Y653">
        <v>1849.5</v>
      </c>
      <c r="Z653" t="s">
        <v>1404</v>
      </c>
      <c r="AA653" s="305" t="str">
        <f>IF(H653="CONSTRUCCION CIVIL                                          ","Ok",_xlfn.XLOOKUP(B653,'CSRT STAFF'!B:B,'CSRT STAFF'!G:G,_xlfn.XLOOKUP(B653,'CSRT RCO'!B:B,'CSRT RCO'!G:G,"Revisar",0),0))</f>
        <v>Ok</v>
      </c>
    </row>
    <row r="654" spans="1:27">
      <c r="A654" t="s">
        <v>1385</v>
      </c>
      <c r="B654" t="str">
        <f t="shared" si="10"/>
        <v>70274783</v>
      </c>
      <c r="C654">
        <v>70274783</v>
      </c>
      <c r="D654" t="s">
        <v>1581</v>
      </c>
      <c r="E654" t="s">
        <v>2728</v>
      </c>
      <c r="F654" t="s">
        <v>2729</v>
      </c>
      <c r="G654" s="299">
        <v>45684</v>
      </c>
      <c r="H654" t="s">
        <v>1389</v>
      </c>
      <c r="I654" t="s">
        <v>1390</v>
      </c>
      <c r="J654" t="s">
        <v>1391</v>
      </c>
      <c r="K654" t="s">
        <v>1447</v>
      </c>
      <c r="L654" t="s">
        <v>1393</v>
      </c>
      <c r="M654" t="s">
        <v>1394</v>
      </c>
      <c r="N654" t="s">
        <v>1395</v>
      </c>
      <c r="O654" t="s">
        <v>1396</v>
      </c>
      <c r="P654" t="s">
        <v>1397</v>
      </c>
      <c r="Q654" t="s">
        <v>1396</v>
      </c>
      <c r="R654" t="s">
        <v>1398</v>
      </c>
      <c r="S654" t="s">
        <v>1399</v>
      </c>
      <c r="T654" t="s">
        <v>1400</v>
      </c>
      <c r="U654" t="s">
        <v>1401</v>
      </c>
      <c r="V654" t="s">
        <v>1402</v>
      </c>
      <c r="W654" t="s">
        <v>1418</v>
      </c>
      <c r="X654">
        <v>28572015459053</v>
      </c>
      <c r="Y654">
        <v>1849.5</v>
      </c>
      <c r="Z654" t="s">
        <v>1404</v>
      </c>
      <c r="AA654" s="305" t="str">
        <f>IF(H654="CONSTRUCCION CIVIL                                          ","Ok",_xlfn.XLOOKUP(B654,'CSRT STAFF'!B:B,'CSRT STAFF'!G:G,_xlfn.XLOOKUP(B654,'CSRT RCO'!B:B,'CSRT RCO'!G:G,"Revisar",0),0))</f>
        <v>Ok</v>
      </c>
    </row>
    <row r="655" spans="1:27">
      <c r="A655" t="s">
        <v>1385</v>
      </c>
      <c r="B655" t="str">
        <f t="shared" si="10"/>
        <v>24378338</v>
      </c>
      <c r="C655">
        <v>24378338</v>
      </c>
      <c r="D655" t="s">
        <v>1581</v>
      </c>
      <c r="E655" t="s">
        <v>2730</v>
      </c>
      <c r="F655" t="s">
        <v>2731</v>
      </c>
      <c r="G655" s="299">
        <v>45904</v>
      </c>
      <c r="H655" t="s">
        <v>1389</v>
      </c>
      <c r="I655" t="s">
        <v>1390</v>
      </c>
      <c r="J655" t="s">
        <v>1391</v>
      </c>
      <c r="K655" t="s">
        <v>1430</v>
      </c>
      <c r="L655" t="s">
        <v>1393</v>
      </c>
      <c r="M655" t="s">
        <v>1394</v>
      </c>
      <c r="N655" t="s">
        <v>1395</v>
      </c>
      <c r="O655" t="s">
        <v>1396</v>
      </c>
      <c r="P655" t="s">
        <v>1397</v>
      </c>
      <c r="Q655" t="s">
        <v>1396</v>
      </c>
      <c r="R655" t="s">
        <v>1398</v>
      </c>
      <c r="S655" t="s">
        <v>1399</v>
      </c>
      <c r="T655" t="s">
        <v>1400</v>
      </c>
      <c r="U655" t="s">
        <v>1401</v>
      </c>
      <c r="V655" t="s">
        <v>1402</v>
      </c>
      <c r="W655" t="s">
        <v>1403</v>
      </c>
      <c r="X655">
        <v>1100830200332120</v>
      </c>
      <c r="Y655">
        <v>1849.5</v>
      </c>
      <c r="Z655" t="s">
        <v>1404</v>
      </c>
      <c r="AA655" s="305" t="str">
        <f>IF(H655="CONSTRUCCION CIVIL                                          ","Ok",_xlfn.XLOOKUP(B655,'CSRT STAFF'!B:B,'CSRT STAFF'!G:G,_xlfn.XLOOKUP(B655,'CSRT RCO'!B:B,'CSRT RCO'!G:G,"Revisar",0),0))</f>
        <v>Ok</v>
      </c>
    </row>
    <row r="656" spans="1:27">
      <c r="A656" t="s">
        <v>1385</v>
      </c>
      <c r="B656" t="str">
        <f t="shared" si="10"/>
        <v>75279010</v>
      </c>
      <c r="C656">
        <v>75279010</v>
      </c>
      <c r="D656" t="s">
        <v>1581</v>
      </c>
      <c r="E656" t="s">
        <v>2126</v>
      </c>
      <c r="F656" t="s">
        <v>2732</v>
      </c>
      <c r="G656" s="299">
        <v>45853</v>
      </c>
      <c r="H656" t="s">
        <v>1389</v>
      </c>
      <c r="I656" t="s">
        <v>1390</v>
      </c>
      <c r="J656" t="s">
        <v>1391</v>
      </c>
      <c r="K656" t="s">
        <v>2733</v>
      </c>
      <c r="L656" t="s">
        <v>1393</v>
      </c>
      <c r="M656" t="s">
        <v>1394</v>
      </c>
      <c r="N656" t="s">
        <v>1395</v>
      </c>
      <c r="O656" t="s">
        <v>1396</v>
      </c>
      <c r="P656" t="s">
        <v>1397</v>
      </c>
      <c r="Q656" t="s">
        <v>1396</v>
      </c>
      <c r="R656" t="s">
        <v>1398</v>
      </c>
      <c r="S656" t="s">
        <v>1399</v>
      </c>
      <c r="T656" t="s">
        <v>1400</v>
      </c>
      <c r="U656" t="s">
        <v>1401</v>
      </c>
      <c r="V656" t="s">
        <v>1402</v>
      </c>
      <c r="W656" t="s">
        <v>1418</v>
      </c>
      <c r="X656">
        <v>19331627084047</v>
      </c>
      <c r="Y656">
        <v>2619</v>
      </c>
      <c r="Z656" t="s">
        <v>1404</v>
      </c>
      <c r="AA656" s="305" t="str">
        <f>IF(H656="CONSTRUCCION CIVIL                                          ","Ok",_xlfn.XLOOKUP(B656,'CSRT STAFF'!B:B,'CSRT STAFF'!G:G,_xlfn.XLOOKUP(B656,'CSRT RCO'!B:B,'CSRT RCO'!G:G,"Revisar",0),0))</f>
        <v>Ok</v>
      </c>
    </row>
    <row r="657" spans="1:27">
      <c r="A657" t="s">
        <v>1385</v>
      </c>
      <c r="B657" t="str">
        <f t="shared" si="10"/>
        <v>72420488</v>
      </c>
      <c r="C657">
        <v>72420488</v>
      </c>
      <c r="D657" t="s">
        <v>1581</v>
      </c>
      <c r="E657" t="s">
        <v>2348</v>
      </c>
      <c r="F657" t="s">
        <v>2401</v>
      </c>
      <c r="G657" s="299">
        <v>45931</v>
      </c>
      <c r="H657" t="s">
        <v>1389</v>
      </c>
      <c r="I657" t="s">
        <v>1390</v>
      </c>
      <c r="J657" t="s">
        <v>1391</v>
      </c>
      <c r="K657" t="s">
        <v>1426</v>
      </c>
      <c r="L657" t="s">
        <v>1393</v>
      </c>
      <c r="M657" t="s">
        <v>1394</v>
      </c>
      <c r="N657" t="s">
        <v>1395</v>
      </c>
      <c r="O657" t="s">
        <v>1396</v>
      </c>
      <c r="P657" t="s">
        <v>1397</v>
      </c>
      <c r="Q657" t="s">
        <v>1396</v>
      </c>
      <c r="R657" t="s">
        <v>1398</v>
      </c>
      <c r="S657" t="s">
        <v>1399</v>
      </c>
      <c r="T657" t="s">
        <v>1400</v>
      </c>
      <c r="U657" t="s">
        <v>1401</v>
      </c>
      <c r="V657" t="s">
        <v>1402</v>
      </c>
      <c r="W657" t="s">
        <v>1403</v>
      </c>
      <c r="X657">
        <v>1105790220474850</v>
      </c>
      <c r="Y657">
        <v>2055</v>
      </c>
      <c r="Z657" t="s">
        <v>1404</v>
      </c>
      <c r="AA657" s="305" t="str">
        <f>IF(H657="CONSTRUCCION CIVIL                                          ","Ok",_xlfn.XLOOKUP(B657,'CSRT STAFF'!B:B,'CSRT STAFF'!G:G,_xlfn.XLOOKUP(B657,'CSRT RCO'!B:B,'CSRT RCO'!G:G,"Revisar",0),0))</f>
        <v>Ok</v>
      </c>
    </row>
    <row r="658" spans="1:27">
      <c r="A658" t="s">
        <v>1385</v>
      </c>
      <c r="B658" t="str">
        <f t="shared" si="10"/>
        <v>74455029</v>
      </c>
      <c r="C658">
        <v>74455029</v>
      </c>
      <c r="D658" t="s">
        <v>1581</v>
      </c>
      <c r="E658" t="s">
        <v>1420</v>
      </c>
      <c r="F658" t="s">
        <v>2734</v>
      </c>
      <c r="G658" s="299">
        <v>46000</v>
      </c>
      <c r="H658" t="s">
        <v>1389</v>
      </c>
      <c r="I658" t="s">
        <v>1390</v>
      </c>
      <c r="J658" t="s">
        <v>1391</v>
      </c>
      <c r="K658" t="s">
        <v>1447</v>
      </c>
      <c r="L658" t="s">
        <v>1393</v>
      </c>
      <c r="M658" t="s">
        <v>1394</v>
      </c>
      <c r="N658" t="s">
        <v>1395</v>
      </c>
      <c r="O658" t="s">
        <v>1396</v>
      </c>
      <c r="P658" t="s">
        <v>1397</v>
      </c>
      <c r="Q658" t="s">
        <v>1396</v>
      </c>
      <c r="R658" t="s">
        <v>1398</v>
      </c>
      <c r="S658" t="s">
        <v>1399</v>
      </c>
      <c r="T658" t="s">
        <v>1400</v>
      </c>
      <c r="U658" t="s">
        <v>1401</v>
      </c>
      <c r="V658" t="s">
        <v>1402</v>
      </c>
      <c r="W658" t="s">
        <v>1403</v>
      </c>
      <c r="X658">
        <v>1108140286822420</v>
      </c>
      <c r="Y658">
        <v>1849.5</v>
      </c>
      <c r="Z658" t="s">
        <v>1404</v>
      </c>
      <c r="AA658" s="305" t="str">
        <f>IF(H658="CONSTRUCCION CIVIL                                          ","Ok",_xlfn.XLOOKUP(B658,'CSRT STAFF'!B:B,'CSRT STAFF'!G:G,_xlfn.XLOOKUP(B658,'CSRT RCO'!B:B,'CSRT RCO'!G:G,"Revisar",0),0))</f>
        <v>Ok</v>
      </c>
    </row>
    <row r="659" spans="1:27">
      <c r="A659" t="s">
        <v>1385</v>
      </c>
      <c r="B659" t="str">
        <f t="shared" si="10"/>
        <v>46877770</v>
      </c>
      <c r="C659">
        <v>46877770</v>
      </c>
      <c r="D659" t="s">
        <v>1581</v>
      </c>
      <c r="E659" t="s">
        <v>1420</v>
      </c>
      <c r="F659" t="s">
        <v>1870</v>
      </c>
      <c r="G659" s="299">
        <v>45756</v>
      </c>
      <c r="H659" t="s">
        <v>1389</v>
      </c>
      <c r="I659" t="s">
        <v>1390</v>
      </c>
      <c r="J659" t="s">
        <v>1391</v>
      </c>
      <c r="K659" t="s">
        <v>1417</v>
      </c>
      <c r="L659" t="s">
        <v>1393</v>
      </c>
      <c r="M659" t="s">
        <v>1394</v>
      </c>
      <c r="N659" t="s">
        <v>1395</v>
      </c>
      <c r="O659" t="s">
        <v>1396</v>
      </c>
      <c r="P659" t="s">
        <v>1397</v>
      </c>
      <c r="Q659" t="s">
        <v>1396</v>
      </c>
      <c r="R659" t="s">
        <v>1398</v>
      </c>
      <c r="S659" t="s">
        <v>1399</v>
      </c>
      <c r="T659" t="s">
        <v>1400</v>
      </c>
      <c r="U659" t="s">
        <v>1401</v>
      </c>
      <c r="V659" t="s">
        <v>1402</v>
      </c>
      <c r="W659" t="s">
        <v>1403</v>
      </c>
      <c r="X659">
        <v>1104840200461010</v>
      </c>
      <c r="Y659">
        <v>2619</v>
      </c>
      <c r="Z659" t="s">
        <v>1404</v>
      </c>
      <c r="AA659" s="305" t="str">
        <f>IF(H659="CONSTRUCCION CIVIL                                          ","Ok",_xlfn.XLOOKUP(B659,'CSRT STAFF'!B:B,'CSRT STAFF'!G:G,_xlfn.XLOOKUP(B659,'CSRT RCO'!B:B,'CSRT RCO'!G:G,"Revisar",0),0))</f>
        <v>Ok</v>
      </c>
    </row>
    <row r="660" spans="1:27">
      <c r="A660" t="s">
        <v>1385</v>
      </c>
      <c r="B660" t="str">
        <f t="shared" si="10"/>
        <v>60572832</v>
      </c>
      <c r="C660">
        <v>60572832</v>
      </c>
      <c r="D660" t="s">
        <v>1581</v>
      </c>
      <c r="E660" t="s">
        <v>1420</v>
      </c>
      <c r="F660" t="s">
        <v>2201</v>
      </c>
      <c r="G660" s="299">
        <v>46009</v>
      </c>
      <c r="H660" t="s">
        <v>1389</v>
      </c>
      <c r="I660" t="s">
        <v>1390</v>
      </c>
      <c r="J660" t="s">
        <v>1391</v>
      </c>
      <c r="K660" t="s">
        <v>1447</v>
      </c>
      <c r="L660" t="s">
        <v>1393</v>
      </c>
      <c r="M660" t="s">
        <v>1394</v>
      </c>
      <c r="N660" t="s">
        <v>1395</v>
      </c>
      <c r="O660" t="s">
        <v>1396</v>
      </c>
      <c r="P660" t="s">
        <v>1397</v>
      </c>
      <c r="Q660" t="s">
        <v>1396</v>
      </c>
      <c r="R660" t="s">
        <v>1398</v>
      </c>
      <c r="S660" t="s">
        <v>1399</v>
      </c>
      <c r="T660" t="s">
        <v>1400</v>
      </c>
      <c r="U660" t="s">
        <v>1401</v>
      </c>
      <c r="V660" t="s">
        <v>1402</v>
      </c>
      <c r="W660" t="s">
        <v>1403</v>
      </c>
      <c r="X660">
        <v>1108140287270330</v>
      </c>
      <c r="Y660">
        <v>1849.5</v>
      </c>
      <c r="Z660" t="s">
        <v>1404</v>
      </c>
      <c r="AA660" s="305" t="str">
        <f>IF(H660="CONSTRUCCION CIVIL                                          ","Ok",_xlfn.XLOOKUP(B660,'CSRT STAFF'!B:B,'CSRT STAFF'!G:G,_xlfn.XLOOKUP(B660,'CSRT RCO'!B:B,'CSRT RCO'!G:G,"Revisar",0),0))</f>
        <v>Ok</v>
      </c>
    </row>
    <row r="661" spans="1:27">
      <c r="A661" t="s">
        <v>1385</v>
      </c>
      <c r="B661" t="str">
        <f t="shared" si="10"/>
        <v>73372178</v>
      </c>
      <c r="C661">
        <v>73372178</v>
      </c>
      <c r="D661" t="s">
        <v>1581</v>
      </c>
      <c r="E661" t="s">
        <v>1420</v>
      </c>
      <c r="F661" t="s">
        <v>2735</v>
      </c>
      <c r="G661" s="299">
        <v>45902</v>
      </c>
      <c r="H661" t="s">
        <v>1389</v>
      </c>
      <c r="I661" t="s">
        <v>1390</v>
      </c>
      <c r="J661" t="s">
        <v>1391</v>
      </c>
      <c r="K661" t="s">
        <v>1447</v>
      </c>
      <c r="L661" t="s">
        <v>1393</v>
      </c>
      <c r="M661" t="s">
        <v>1394</v>
      </c>
      <c r="N661" t="s">
        <v>1395</v>
      </c>
      <c r="O661" t="s">
        <v>1396</v>
      </c>
      <c r="P661" t="s">
        <v>1397</v>
      </c>
      <c r="Q661" t="s">
        <v>1396</v>
      </c>
      <c r="R661" t="s">
        <v>1398</v>
      </c>
      <c r="S661" t="s">
        <v>1399</v>
      </c>
      <c r="T661" t="s">
        <v>1400</v>
      </c>
      <c r="U661" t="s">
        <v>1401</v>
      </c>
      <c r="V661" t="s">
        <v>1402</v>
      </c>
      <c r="W661" t="s">
        <v>1403</v>
      </c>
      <c r="X661">
        <v>1108140277286320</v>
      </c>
      <c r="Y661">
        <v>1849.5</v>
      </c>
      <c r="Z661" t="s">
        <v>1404</v>
      </c>
      <c r="AA661" s="305" t="str">
        <f>IF(H661="CONSTRUCCION CIVIL                                          ","Ok",_xlfn.XLOOKUP(B661,'CSRT STAFF'!B:B,'CSRT STAFF'!G:G,_xlfn.XLOOKUP(B661,'CSRT RCO'!B:B,'CSRT RCO'!G:G,"Revisar",0),0))</f>
        <v>Ok</v>
      </c>
    </row>
    <row r="662" spans="1:27">
      <c r="A662" t="s">
        <v>1385</v>
      </c>
      <c r="B662" t="str">
        <f t="shared" si="10"/>
        <v>74539175</v>
      </c>
      <c r="C662">
        <v>74539175</v>
      </c>
      <c r="D662" t="s">
        <v>1581</v>
      </c>
      <c r="E662" t="s">
        <v>2736</v>
      </c>
      <c r="F662" t="s">
        <v>2737</v>
      </c>
      <c r="G662" s="299">
        <v>45477</v>
      </c>
      <c r="H662" t="s">
        <v>1407</v>
      </c>
      <c r="I662" t="s">
        <v>1408</v>
      </c>
      <c r="J662" t="s">
        <v>1409</v>
      </c>
      <c r="K662" t="s">
        <v>1617</v>
      </c>
      <c r="L662" t="s">
        <v>1590</v>
      </c>
      <c r="M662" t="s">
        <v>1394</v>
      </c>
      <c r="N662" t="s">
        <v>1395</v>
      </c>
      <c r="O662" t="s">
        <v>1396</v>
      </c>
      <c r="P662" t="s">
        <v>1397</v>
      </c>
      <c r="Q662" t="s">
        <v>1396</v>
      </c>
      <c r="R662" t="s">
        <v>1398</v>
      </c>
      <c r="S662" t="s">
        <v>1399</v>
      </c>
      <c r="T662" t="s">
        <v>1411</v>
      </c>
      <c r="U662" t="s">
        <v>1401</v>
      </c>
      <c r="V662" t="s">
        <v>1412</v>
      </c>
      <c r="W662" t="s">
        <v>1418</v>
      </c>
      <c r="X662">
        <v>28572785717091</v>
      </c>
      <c r="Y662">
        <v>1800</v>
      </c>
      <c r="Z662" t="s">
        <v>1404</v>
      </c>
      <c r="AA662" s="305">
        <f>IF(H662="CONSTRUCCION CIVIL                                          ","Ok",_xlfn.XLOOKUP(B662,'CSRT STAFF'!B:B,'CSRT STAFF'!G:G,_xlfn.XLOOKUP(B662,'CSRT RCO'!B:B,'CSRT RCO'!G:G,"Revisar",0),0))</f>
        <v>45477</v>
      </c>
    </row>
    <row r="663" spans="1:27">
      <c r="A663" t="s">
        <v>1385</v>
      </c>
      <c r="B663" t="str">
        <f t="shared" si="10"/>
        <v>72966569</v>
      </c>
      <c r="C663">
        <v>72966569</v>
      </c>
      <c r="D663" t="s">
        <v>1581</v>
      </c>
      <c r="E663" t="s">
        <v>2462</v>
      </c>
      <c r="F663" t="s">
        <v>2738</v>
      </c>
      <c r="G663" s="299">
        <v>45726</v>
      </c>
      <c r="H663" t="s">
        <v>1407</v>
      </c>
      <c r="I663" t="s">
        <v>1408</v>
      </c>
      <c r="J663" t="s">
        <v>1409</v>
      </c>
      <c r="K663" t="s">
        <v>1483</v>
      </c>
      <c r="L663" t="s">
        <v>1536</v>
      </c>
      <c r="M663" t="s">
        <v>1394</v>
      </c>
      <c r="N663" t="s">
        <v>1395</v>
      </c>
      <c r="O663" t="s">
        <v>1396</v>
      </c>
      <c r="P663" t="s">
        <v>1397</v>
      </c>
      <c r="Q663" t="s">
        <v>1396</v>
      </c>
      <c r="R663" t="s">
        <v>1398</v>
      </c>
      <c r="S663" t="s">
        <v>1399</v>
      </c>
      <c r="T663" t="s">
        <v>1411</v>
      </c>
      <c r="U663" t="s">
        <v>1401</v>
      </c>
      <c r="V663" t="s">
        <v>1412</v>
      </c>
      <c r="W663" t="s">
        <v>1418</v>
      </c>
      <c r="X663">
        <v>35090095190073</v>
      </c>
      <c r="Y663">
        <v>3900</v>
      </c>
      <c r="Z663" t="s">
        <v>1404</v>
      </c>
      <c r="AA663" s="305">
        <f>IF(H663="CONSTRUCCION CIVIL                                          ","Ok",_xlfn.XLOOKUP(B663,'CSRT STAFF'!B:B,'CSRT STAFF'!G:G,_xlfn.XLOOKUP(B663,'CSRT RCO'!B:B,'CSRT RCO'!G:G,"Revisar",0),0))</f>
        <v>45726</v>
      </c>
    </row>
    <row r="664" spans="1:27">
      <c r="A664" t="s">
        <v>1385</v>
      </c>
      <c r="B664" t="str">
        <f t="shared" si="10"/>
        <v>25859745</v>
      </c>
      <c r="C664">
        <v>25859745</v>
      </c>
      <c r="D664" t="s">
        <v>1581</v>
      </c>
      <c r="E664" t="s">
        <v>2739</v>
      </c>
      <c r="F664" t="s">
        <v>2740</v>
      </c>
      <c r="G664" s="299">
        <v>45981</v>
      </c>
      <c r="H664" t="s">
        <v>1389</v>
      </c>
      <c r="I664" t="s">
        <v>1390</v>
      </c>
      <c r="J664" t="s">
        <v>1391</v>
      </c>
      <c r="K664" t="s">
        <v>1442</v>
      </c>
      <c r="L664" t="s">
        <v>1393</v>
      </c>
      <c r="M664" t="s">
        <v>1394</v>
      </c>
      <c r="N664" t="s">
        <v>1395</v>
      </c>
      <c r="O664" t="s">
        <v>1396</v>
      </c>
      <c r="P664" t="s">
        <v>1397</v>
      </c>
      <c r="Q664" t="s">
        <v>1396</v>
      </c>
      <c r="R664" t="s">
        <v>1398</v>
      </c>
      <c r="S664" t="s">
        <v>1399</v>
      </c>
      <c r="T664" t="s">
        <v>1400</v>
      </c>
      <c r="U664" t="s">
        <v>1401</v>
      </c>
      <c r="V664" t="s">
        <v>1402</v>
      </c>
      <c r="W664" t="s">
        <v>1403</v>
      </c>
      <c r="X664">
        <v>1108320200634340</v>
      </c>
      <c r="Y664">
        <v>2619</v>
      </c>
      <c r="Z664" t="s">
        <v>1404</v>
      </c>
      <c r="AA664" s="305" t="str">
        <f>IF(H664="CONSTRUCCION CIVIL                                          ","Ok",_xlfn.XLOOKUP(B664,'CSRT STAFF'!B:B,'CSRT STAFF'!G:G,_xlfn.XLOOKUP(B664,'CSRT RCO'!B:B,'CSRT RCO'!G:G,"Revisar",0),0))</f>
        <v>Ok</v>
      </c>
    </row>
    <row r="665" spans="1:27">
      <c r="A665" t="s">
        <v>1385</v>
      </c>
      <c r="B665" t="str">
        <f t="shared" si="10"/>
        <v>48172213</v>
      </c>
      <c r="C665">
        <v>48172213</v>
      </c>
      <c r="D665" t="s">
        <v>1581</v>
      </c>
      <c r="E665" t="s">
        <v>2233</v>
      </c>
      <c r="F665" t="s">
        <v>2741</v>
      </c>
      <c r="G665" s="299">
        <v>45842</v>
      </c>
      <c r="H665" t="s">
        <v>1389</v>
      </c>
      <c r="I665" t="s">
        <v>1390</v>
      </c>
      <c r="J665" t="s">
        <v>1391</v>
      </c>
      <c r="K665" t="s">
        <v>1447</v>
      </c>
      <c r="L665" t="s">
        <v>1393</v>
      </c>
      <c r="M665" t="s">
        <v>1394</v>
      </c>
      <c r="N665" t="s">
        <v>1395</v>
      </c>
      <c r="O665" t="s">
        <v>1396</v>
      </c>
      <c r="P665" t="s">
        <v>1397</v>
      </c>
      <c r="Q665" t="s">
        <v>1396</v>
      </c>
      <c r="R665" t="s">
        <v>1398</v>
      </c>
      <c r="S665" t="s">
        <v>1399</v>
      </c>
      <c r="T665" t="s">
        <v>1400</v>
      </c>
      <c r="U665" t="s">
        <v>1401</v>
      </c>
      <c r="V665" t="s">
        <v>1402</v>
      </c>
      <c r="W665" t="s">
        <v>1403</v>
      </c>
      <c r="X665">
        <v>1.15790002185441E+18</v>
      </c>
      <c r="Y665">
        <v>1849.5</v>
      </c>
      <c r="Z665" t="s">
        <v>1404</v>
      </c>
      <c r="AA665" s="305" t="str">
        <f>IF(H665="CONSTRUCCION CIVIL                                          ","Ok",_xlfn.XLOOKUP(B665,'CSRT STAFF'!B:B,'CSRT STAFF'!G:G,_xlfn.XLOOKUP(B665,'CSRT RCO'!B:B,'CSRT RCO'!G:G,"Revisar",0),0))</f>
        <v>Ok</v>
      </c>
    </row>
    <row r="666" spans="1:27">
      <c r="A666" t="s">
        <v>1385</v>
      </c>
      <c r="B666" t="str">
        <f t="shared" si="10"/>
        <v>24007726</v>
      </c>
      <c r="C666">
        <v>24007726</v>
      </c>
      <c r="D666" t="s">
        <v>1581</v>
      </c>
      <c r="E666" t="s">
        <v>1581</v>
      </c>
      <c r="F666" t="s">
        <v>2742</v>
      </c>
      <c r="G666" s="299">
        <v>45936</v>
      </c>
      <c r="H666" t="s">
        <v>1407</v>
      </c>
      <c r="I666" t="s">
        <v>1408</v>
      </c>
      <c r="J666" t="s">
        <v>1409</v>
      </c>
      <c r="K666" t="s">
        <v>1646</v>
      </c>
      <c r="L666" t="s">
        <v>1393</v>
      </c>
      <c r="M666" t="s">
        <v>1394</v>
      </c>
      <c r="N666" t="s">
        <v>1395</v>
      </c>
      <c r="O666" t="s">
        <v>1396</v>
      </c>
      <c r="P666" t="s">
        <v>1397</v>
      </c>
      <c r="Q666" t="s">
        <v>1396</v>
      </c>
      <c r="R666" t="s">
        <v>1398</v>
      </c>
      <c r="S666" t="s">
        <v>1399</v>
      </c>
      <c r="T666" t="s">
        <v>1411</v>
      </c>
      <c r="U666" t="s">
        <v>1401</v>
      </c>
      <c r="V666" t="s">
        <v>1412</v>
      </c>
      <c r="W666" t="s">
        <v>1403</v>
      </c>
      <c r="X666">
        <v>1105790221910980</v>
      </c>
      <c r="Y666">
        <v>1970</v>
      </c>
      <c r="Z666" t="s">
        <v>1404</v>
      </c>
      <c r="AA666" s="305">
        <f>IF(H666="CONSTRUCCION CIVIL                                          ","Ok",_xlfn.XLOOKUP(B666,'CSRT STAFF'!B:B,'CSRT STAFF'!G:G,_xlfn.XLOOKUP(B666,'CSRT RCO'!B:B,'CSRT RCO'!G:G,"Revisar",0),0))</f>
        <v>45936</v>
      </c>
    </row>
    <row r="667" spans="1:27">
      <c r="A667" t="s">
        <v>1385</v>
      </c>
      <c r="B667" t="str">
        <f t="shared" si="10"/>
        <v>46121979</v>
      </c>
      <c r="C667">
        <v>46121979</v>
      </c>
      <c r="D667" t="s">
        <v>1581</v>
      </c>
      <c r="E667" t="s">
        <v>1796</v>
      </c>
      <c r="F667" t="s">
        <v>1762</v>
      </c>
      <c r="G667" s="299">
        <v>45901</v>
      </c>
      <c r="H667" t="s">
        <v>1389</v>
      </c>
      <c r="I667" t="s">
        <v>1390</v>
      </c>
      <c r="J667" t="s">
        <v>1391</v>
      </c>
      <c r="K667" t="s">
        <v>1447</v>
      </c>
      <c r="L667" t="s">
        <v>1952</v>
      </c>
      <c r="M667" t="s">
        <v>1394</v>
      </c>
      <c r="N667" t="s">
        <v>1395</v>
      </c>
      <c r="O667" t="s">
        <v>1396</v>
      </c>
      <c r="P667" t="s">
        <v>1397</v>
      </c>
      <c r="Q667" t="s">
        <v>1396</v>
      </c>
      <c r="R667" t="s">
        <v>1398</v>
      </c>
      <c r="S667" t="s">
        <v>1399</v>
      </c>
      <c r="T667" t="s">
        <v>1400</v>
      </c>
      <c r="U667" t="s">
        <v>1401</v>
      </c>
      <c r="V667" t="s">
        <v>1402</v>
      </c>
      <c r="W667" t="s">
        <v>1403</v>
      </c>
      <c r="X667">
        <v>1108140253591950</v>
      </c>
      <c r="Y667">
        <v>1849.5</v>
      </c>
      <c r="Z667" t="s">
        <v>1404</v>
      </c>
      <c r="AA667" s="305" t="str">
        <f>IF(H667="CONSTRUCCION CIVIL                                          ","Ok",_xlfn.XLOOKUP(B667,'CSRT STAFF'!B:B,'CSRT STAFF'!G:G,_xlfn.XLOOKUP(B667,'CSRT RCO'!B:B,'CSRT RCO'!G:G,"Revisar",0),0))</f>
        <v>Ok</v>
      </c>
    </row>
    <row r="668" spans="1:27">
      <c r="A668" t="s">
        <v>1385</v>
      </c>
      <c r="B668" t="str">
        <f t="shared" si="10"/>
        <v>73866990</v>
      </c>
      <c r="C668">
        <v>73866990</v>
      </c>
      <c r="D668" t="s">
        <v>1581</v>
      </c>
      <c r="E668" t="s">
        <v>2743</v>
      </c>
      <c r="F668" t="s">
        <v>2744</v>
      </c>
      <c r="G668" s="299">
        <v>45908</v>
      </c>
      <c r="H668" t="s">
        <v>1389</v>
      </c>
      <c r="I668" t="s">
        <v>1390</v>
      </c>
      <c r="J668" t="s">
        <v>1391</v>
      </c>
      <c r="K668" t="s">
        <v>1430</v>
      </c>
      <c r="L668" t="s">
        <v>1393</v>
      </c>
      <c r="M668" t="s">
        <v>1394</v>
      </c>
      <c r="N668" t="s">
        <v>1395</v>
      </c>
      <c r="O668" t="s">
        <v>1396</v>
      </c>
      <c r="P668" t="s">
        <v>1397</v>
      </c>
      <c r="Q668" t="s">
        <v>1396</v>
      </c>
      <c r="R668" t="s">
        <v>1398</v>
      </c>
      <c r="S668" t="s">
        <v>1399</v>
      </c>
      <c r="T668" t="s">
        <v>1400</v>
      </c>
      <c r="U668" t="s">
        <v>1401</v>
      </c>
      <c r="V668" t="s">
        <v>1402</v>
      </c>
      <c r="W668" t="s">
        <v>1403</v>
      </c>
      <c r="X668">
        <v>1108140281184370</v>
      </c>
      <c r="Y668">
        <v>1849.5</v>
      </c>
      <c r="Z668" t="s">
        <v>1404</v>
      </c>
      <c r="AA668" s="305" t="str">
        <f>IF(H668="CONSTRUCCION CIVIL                                          ","Ok",_xlfn.XLOOKUP(B668,'CSRT STAFF'!B:B,'CSRT STAFF'!G:G,_xlfn.XLOOKUP(B668,'CSRT RCO'!B:B,'CSRT RCO'!G:G,"Revisar",0),0))</f>
        <v>Ok</v>
      </c>
    </row>
    <row r="669" spans="1:27">
      <c r="A669" t="s">
        <v>1385</v>
      </c>
      <c r="B669" t="str">
        <f t="shared" si="10"/>
        <v>76374078</v>
      </c>
      <c r="C669">
        <v>76374078</v>
      </c>
      <c r="D669" t="s">
        <v>1581</v>
      </c>
      <c r="E669" t="s">
        <v>1570</v>
      </c>
      <c r="F669" t="s">
        <v>1499</v>
      </c>
      <c r="G669" s="299">
        <v>45936</v>
      </c>
      <c r="H669" t="s">
        <v>1407</v>
      </c>
      <c r="I669" t="s">
        <v>1408</v>
      </c>
      <c r="J669" t="s">
        <v>1409</v>
      </c>
      <c r="K669" t="s">
        <v>1430</v>
      </c>
      <c r="L669" t="s">
        <v>1393</v>
      </c>
      <c r="M669" t="s">
        <v>1394</v>
      </c>
      <c r="N669" t="s">
        <v>1395</v>
      </c>
      <c r="O669" t="s">
        <v>1396</v>
      </c>
      <c r="P669" t="s">
        <v>1397</v>
      </c>
      <c r="Q669" t="s">
        <v>1396</v>
      </c>
      <c r="R669" t="s">
        <v>1398</v>
      </c>
      <c r="S669" t="s">
        <v>1399</v>
      </c>
      <c r="T669" t="s">
        <v>1411</v>
      </c>
      <c r="U669" t="s">
        <v>1401</v>
      </c>
      <c r="V669" t="s">
        <v>1412</v>
      </c>
      <c r="W669" t="s">
        <v>1403</v>
      </c>
      <c r="X669">
        <v>1108140282855810</v>
      </c>
      <c r="Y669" t="s">
        <v>1758</v>
      </c>
      <c r="Z669" t="s">
        <v>1404</v>
      </c>
      <c r="AA669" s="305" t="str">
        <f>IF(H669="CONSTRUCCION CIVIL                                          ","Ok",_xlfn.XLOOKUP(B669,'CSRT STAFF'!B:B,'CSRT STAFF'!G:G,_xlfn.XLOOKUP(B669,'CSRT RCO'!B:B,'CSRT RCO'!G:G,"Revisar",0),0))</f>
        <v>Revisar</v>
      </c>
    </row>
    <row r="670" spans="1:27">
      <c r="A670" t="s">
        <v>1385</v>
      </c>
      <c r="B670" t="str">
        <f t="shared" si="10"/>
        <v>46461673</v>
      </c>
      <c r="C670">
        <v>46461673</v>
      </c>
      <c r="D670" t="s">
        <v>1581</v>
      </c>
      <c r="E670" t="s">
        <v>2745</v>
      </c>
      <c r="F670" t="s">
        <v>2746</v>
      </c>
      <c r="G670" s="299">
        <v>45930</v>
      </c>
      <c r="H670" t="s">
        <v>1389</v>
      </c>
      <c r="I670" t="s">
        <v>1390</v>
      </c>
      <c r="J670" t="s">
        <v>1391</v>
      </c>
      <c r="K670" t="s">
        <v>1430</v>
      </c>
      <c r="L670" t="s">
        <v>1393</v>
      </c>
      <c r="M670" t="s">
        <v>1394</v>
      </c>
      <c r="N670" t="s">
        <v>1395</v>
      </c>
      <c r="O670" t="s">
        <v>1396</v>
      </c>
      <c r="P670" t="s">
        <v>1397</v>
      </c>
      <c r="Q670" t="s">
        <v>1396</v>
      </c>
      <c r="R670" t="s">
        <v>1398</v>
      </c>
      <c r="S670" t="s">
        <v>1399</v>
      </c>
      <c r="T670" t="s">
        <v>1400</v>
      </c>
      <c r="U670" t="s">
        <v>1401</v>
      </c>
      <c r="V670" t="s">
        <v>1402</v>
      </c>
      <c r="W670" t="s">
        <v>1403</v>
      </c>
      <c r="X670">
        <v>1102010200757180</v>
      </c>
      <c r="Y670">
        <v>2619</v>
      </c>
      <c r="Z670" t="s">
        <v>1404</v>
      </c>
      <c r="AA670" s="305" t="str">
        <f>IF(H670="CONSTRUCCION CIVIL                                          ","Ok",_xlfn.XLOOKUP(B670,'CSRT STAFF'!B:B,'CSRT STAFF'!G:G,_xlfn.XLOOKUP(B670,'CSRT RCO'!B:B,'CSRT RCO'!G:G,"Revisar",0),0))</f>
        <v>Ok</v>
      </c>
    </row>
    <row r="671" spans="1:27">
      <c r="A671" t="s">
        <v>1385</v>
      </c>
      <c r="B671" t="str">
        <f t="shared" si="10"/>
        <v>41248182</v>
      </c>
      <c r="C671">
        <v>41248182</v>
      </c>
      <c r="D671" t="s">
        <v>1581</v>
      </c>
      <c r="E671" t="s">
        <v>2594</v>
      </c>
      <c r="F671" t="s">
        <v>2747</v>
      </c>
      <c r="G671" s="299">
        <v>45267</v>
      </c>
      <c r="H671" t="s">
        <v>1407</v>
      </c>
      <c r="I671" t="s">
        <v>1408</v>
      </c>
      <c r="J671" t="s">
        <v>1409</v>
      </c>
      <c r="K671" t="s">
        <v>1438</v>
      </c>
      <c r="L671" t="s">
        <v>1439</v>
      </c>
      <c r="M671" t="s">
        <v>1394</v>
      </c>
      <c r="N671" t="s">
        <v>1395</v>
      </c>
      <c r="O671" t="s">
        <v>1396</v>
      </c>
      <c r="P671" t="s">
        <v>1397</v>
      </c>
      <c r="Q671" t="s">
        <v>1396</v>
      </c>
      <c r="R671" t="s">
        <v>1398</v>
      </c>
      <c r="S671" t="s">
        <v>1399</v>
      </c>
      <c r="T671" t="s">
        <v>1411</v>
      </c>
      <c r="U671" t="s">
        <v>1401</v>
      </c>
      <c r="V671" t="s">
        <v>1412</v>
      </c>
      <c r="W671" t="s">
        <v>1403</v>
      </c>
      <c r="X671">
        <v>1107780200291360</v>
      </c>
      <c r="Y671">
        <v>8000</v>
      </c>
      <c r="Z671" t="s">
        <v>1404</v>
      </c>
      <c r="AA671" s="305">
        <f>IF(H671="CONSTRUCCION CIVIL                                          ","Ok",_xlfn.XLOOKUP(B671,'CSRT STAFF'!B:B,'CSRT STAFF'!G:G,_xlfn.XLOOKUP(B671,'CSRT RCO'!B:B,'CSRT RCO'!G:G,"Revisar",0),0))</f>
        <v>45267</v>
      </c>
    </row>
    <row r="672" spans="1:27">
      <c r="A672" t="s">
        <v>1385</v>
      </c>
      <c r="B672" t="str">
        <f t="shared" si="10"/>
        <v>45921554</v>
      </c>
      <c r="C672">
        <v>45921554</v>
      </c>
      <c r="D672" t="s">
        <v>1581</v>
      </c>
      <c r="E672" t="s">
        <v>2748</v>
      </c>
      <c r="F672" t="s">
        <v>2144</v>
      </c>
      <c r="G672" s="299">
        <v>45904</v>
      </c>
      <c r="H672" t="s">
        <v>1389</v>
      </c>
      <c r="I672" t="s">
        <v>1390</v>
      </c>
      <c r="J672" t="s">
        <v>1391</v>
      </c>
      <c r="K672" t="s">
        <v>1430</v>
      </c>
      <c r="L672" t="s">
        <v>1393</v>
      </c>
      <c r="M672" t="s">
        <v>1394</v>
      </c>
      <c r="N672" t="s">
        <v>1395</v>
      </c>
      <c r="O672" t="s">
        <v>1396</v>
      </c>
      <c r="P672" t="s">
        <v>1397</v>
      </c>
      <c r="Q672" t="s">
        <v>1396</v>
      </c>
      <c r="R672" t="s">
        <v>1398</v>
      </c>
      <c r="S672" t="s">
        <v>1399</v>
      </c>
      <c r="T672" t="s">
        <v>1400</v>
      </c>
      <c r="U672" t="s">
        <v>1401</v>
      </c>
      <c r="V672" t="s">
        <v>1402</v>
      </c>
      <c r="W672" t="s">
        <v>1403</v>
      </c>
      <c r="X672">
        <v>1108140280980290</v>
      </c>
      <c r="Y672">
        <v>1849.5</v>
      </c>
      <c r="Z672" t="s">
        <v>1404</v>
      </c>
      <c r="AA672" s="305" t="str">
        <f>IF(H672="CONSTRUCCION CIVIL                                          ","Ok",_xlfn.XLOOKUP(B672,'CSRT STAFF'!B:B,'CSRT STAFF'!G:G,_xlfn.XLOOKUP(B672,'CSRT RCO'!B:B,'CSRT RCO'!G:G,"Revisar",0),0))</f>
        <v>Ok</v>
      </c>
    </row>
    <row r="673" spans="1:27">
      <c r="A673" t="s">
        <v>1385</v>
      </c>
      <c r="B673" t="str">
        <f t="shared" si="10"/>
        <v>43738113</v>
      </c>
      <c r="C673">
        <v>43738113</v>
      </c>
      <c r="D673" t="s">
        <v>1581</v>
      </c>
      <c r="E673" t="s">
        <v>2749</v>
      </c>
      <c r="F673" t="s">
        <v>2750</v>
      </c>
      <c r="G673" s="299">
        <v>45839</v>
      </c>
      <c r="H673" t="s">
        <v>1407</v>
      </c>
      <c r="I673" t="s">
        <v>1408</v>
      </c>
      <c r="J673" t="s">
        <v>1409</v>
      </c>
      <c r="K673" t="s">
        <v>1493</v>
      </c>
      <c r="L673" t="s">
        <v>1393</v>
      </c>
      <c r="M673" t="s">
        <v>1394</v>
      </c>
      <c r="N673" t="s">
        <v>1395</v>
      </c>
      <c r="O673" t="s">
        <v>1396</v>
      </c>
      <c r="P673" t="s">
        <v>1397</v>
      </c>
      <c r="Q673" t="s">
        <v>1396</v>
      </c>
      <c r="R673" t="s">
        <v>1398</v>
      </c>
      <c r="S673" t="s">
        <v>1399</v>
      </c>
      <c r="T673" t="s">
        <v>1411</v>
      </c>
      <c r="U673" t="s">
        <v>1401</v>
      </c>
      <c r="V673" t="s">
        <v>1412</v>
      </c>
      <c r="W673" t="s">
        <v>1418</v>
      </c>
      <c r="X673">
        <v>49593767797022</v>
      </c>
      <c r="Y673">
        <v>5000</v>
      </c>
      <c r="Z673" t="s">
        <v>1404</v>
      </c>
      <c r="AA673" s="305">
        <f>IF(H673="CONSTRUCCION CIVIL                                          ","Ok",_xlfn.XLOOKUP(B673,'CSRT STAFF'!B:B,'CSRT STAFF'!G:G,_xlfn.XLOOKUP(B673,'CSRT RCO'!B:B,'CSRT RCO'!G:G,"Revisar",0),0))</f>
        <v>45839</v>
      </c>
    </row>
    <row r="674" spans="1:27">
      <c r="A674" t="s">
        <v>1385</v>
      </c>
      <c r="B674" t="str">
        <f t="shared" si="10"/>
        <v>70120119</v>
      </c>
      <c r="C674">
        <v>70120119</v>
      </c>
      <c r="D674" t="s">
        <v>1581</v>
      </c>
      <c r="E674" t="s">
        <v>1834</v>
      </c>
      <c r="F674" t="s">
        <v>2751</v>
      </c>
      <c r="G674" s="299">
        <v>45982</v>
      </c>
      <c r="H674" t="s">
        <v>1389</v>
      </c>
      <c r="I674" t="s">
        <v>1390</v>
      </c>
      <c r="J674" t="s">
        <v>1391</v>
      </c>
      <c r="K674" t="s">
        <v>1426</v>
      </c>
      <c r="L674" t="s">
        <v>1393</v>
      </c>
      <c r="M674" t="s">
        <v>1394</v>
      </c>
      <c r="N674" t="s">
        <v>1395</v>
      </c>
      <c r="O674" t="s">
        <v>1396</v>
      </c>
      <c r="P674" t="s">
        <v>1397</v>
      </c>
      <c r="Q674" t="s">
        <v>1396</v>
      </c>
      <c r="R674" t="s">
        <v>1398</v>
      </c>
      <c r="S674" t="s">
        <v>1399</v>
      </c>
      <c r="T674" t="s">
        <v>1400</v>
      </c>
      <c r="U674" t="s">
        <v>1401</v>
      </c>
      <c r="V674" t="s">
        <v>1402</v>
      </c>
      <c r="W674" t="s">
        <v>1418</v>
      </c>
      <c r="X674">
        <v>28570418451013</v>
      </c>
      <c r="Y674">
        <v>2055</v>
      </c>
      <c r="Z674" t="s">
        <v>1404</v>
      </c>
      <c r="AA674" s="305" t="str">
        <f>IF(H674="CONSTRUCCION CIVIL                                          ","Ok",_xlfn.XLOOKUP(B674,'CSRT STAFF'!B:B,'CSRT STAFF'!G:G,_xlfn.XLOOKUP(B674,'CSRT RCO'!B:B,'CSRT RCO'!G:G,"Revisar",0),0))</f>
        <v>Ok</v>
      </c>
    </row>
    <row r="675" spans="1:27">
      <c r="A675" t="s">
        <v>1385</v>
      </c>
      <c r="B675" t="str">
        <f t="shared" si="10"/>
        <v>76722012</v>
      </c>
      <c r="C675">
        <v>76722012</v>
      </c>
      <c r="D675" t="s">
        <v>1581</v>
      </c>
      <c r="E675" t="s">
        <v>2752</v>
      </c>
      <c r="F675" t="s">
        <v>2753</v>
      </c>
      <c r="G675" s="299">
        <v>45964</v>
      </c>
      <c r="H675" t="s">
        <v>1389</v>
      </c>
      <c r="I675" t="s">
        <v>1390</v>
      </c>
      <c r="J675" t="s">
        <v>1391</v>
      </c>
      <c r="K675" t="s">
        <v>1447</v>
      </c>
      <c r="L675" t="s">
        <v>1393</v>
      </c>
      <c r="M675" t="s">
        <v>1394</v>
      </c>
      <c r="N675" t="s">
        <v>1395</v>
      </c>
      <c r="O675" t="s">
        <v>1396</v>
      </c>
      <c r="P675" t="s">
        <v>1397</v>
      </c>
      <c r="Q675" t="s">
        <v>1396</v>
      </c>
      <c r="R675" t="s">
        <v>1398</v>
      </c>
      <c r="S675" t="s">
        <v>1399</v>
      </c>
      <c r="T675" t="s">
        <v>1400</v>
      </c>
      <c r="U675" t="s">
        <v>1401</v>
      </c>
      <c r="V675" t="s">
        <v>1402</v>
      </c>
      <c r="W675" t="s">
        <v>1418</v>
      </c>
      <c r="X675">
        <v>28597015918042</v>
      </c>
      <c r="Y675">
        <v>1849.5</v>
      </c>
      <c r="Z675" t="s">
        <v>1404</v>
      </c>
      <c r="AA675" s="305" t="str">
        <f>IF(H675="CONSTRUCCION CIVIL                                          ","Ok",_xlfn.XLOOKUP(B675,'CSRT STAFF'!B:B,'CSRT STAFF'!G:G,_xlfn.XLOOKUP(B675,'CSRT RCO'!B:B,'CSRT RCO'!G:G,"Revisar",0),0))</f>
        <v>Ok</v>
      </c>
    </row>
    <row r="676" spans="1:27">
      <c r="A676" t="s">
        <v>1385</v>
      </c>
      <c r="B676" t="str">
        <f t="shared" si="10"/>
        <v>80301770</v>
      </c>
      <c r="C676">
        <v>80301770</v>
      </c>
      <c r="D676" t="s">
        <v>2754</v>
      </c>
      <c r="E676" t="s">
        <v>2755</v>
      </c>
      <c r="F676" t="s">
        <v>2756</v>
      </c>
      <c r="G676" s="299">
        <v>45841</v>
      </c>
      <c r="H676" t="s">
        <v>1389</v>
      </c>
      <c r="I676" t="s">
        <v>1390</v>
      </c>
      <c r="J676" t="s">
        <v>1391</v>
      </c>
      <c r="K676" t="s">
        <v>1442</v>
      </c>
      <c r="L676" t="s">
        <v>1393</v>
      </c>
      <c r="M676" t="s">
        <v>1394</v>
      </c>
      <c r="N676" t="s">
        <v>1395</v>
      </c>
      <c r="O676" t="s">
        <v>1396</v>
      </c>
      <c r="P676" t="s">
        <v>1397</v>
      </c>
      <c r="Q676" t="s">
        <v>1396</v>
      </c>
      <c r="R676" t="s">
        <v>1398</v>
      </c>
      <c r="S676" t="s">
        <v>1399</v>
      </c>
      <c r="T676" t="s">
        <v>1400</v>
      </c>
      <c r="U676" t="s">
        <v>1401</v>
      </c>
      <c r="V676" t="s">
        <v>1402</v>
      </c>
      <c r="W676" t="s">
        <v>1403</v>
      </c>
      <c r="X676">
        <v>1105790235651280</v>
      </c>
      <c r="Y676">
        <v>2619</v>
      </c>
      <c r="Z676" t="s">
        <v>1404</v>
      </c>
      <c r="AA676" s="305" t="str">
        <f>IF(H676="CONSTRUCCION CIVIL                                          ","Ok",_xlfn.XLOOKUP(B676,'CSRT STAFF'!B:B,'CSRT STAFF'!G:G,_xlfn.XLOOKUP(B676,'CSRT RCO'!B:B,'CSRT RCO'!G:G,"Revisar",0),0))</f>
        <v>Ok</v>
      </c>
    </row>
    <row r="677" spans="1:27">
      <c r="A677" t="s">
        <v>1385</v>
      </c>
      <c r="B677" t="str">
        <f t="shared" si="10"/>
        <v>45674438</v>
      </c>
      <c r="C677">
        <v>45674438</v>
      </c>
      <c r="D677" t="s">
        <v>2757</v>
      </c>
      <c r="E677" t="s">
        <v>2758</v>
      </c>
      <c r="F677" t="s">
        <v>2759</v>
      </c>
      <c r="G677" s="299">
        <v>45413</v>
      </c>
      <c r="H677" t="s">
        <v>1407</v>
      </c>
      <c r="I677" t="s">
        <v>1408</v>
      </c>
      <c r="J677" t="s">
        <v>1409</v>
      </c>
      <c r="K677" t="s">
        <v>2085</v>
      </c>
      <c r="L677" t="s">
        <v>1536</v>
      </c>
      <c r="M677" t="s">
        <v>1394</v>
      </c>
      <c r="N677" t="s">
        <v>1395</v>
      </c>
      <c r="O677" t="s">
        <v>1396</v>
      </c>
      <c r="P677" t="s">
        <v>1397</v>
      </c>
      <c r="Q677" t="s">
        <v>1396</v>
      </c>
      <c r="R677" t="s">
        <v>1398</v>
      </c>
      <c r="S677" t="s">
        <v>1399</v>
      </c>
      <c r="T677" t="s">
        <v>1411</v>
      </c>
      <c r="U677" t="s">
        <v>1401</v>
      </c>
      <c r="V677" t="s">
        <v>1412</v>
      </c>
      <c r="W677" t="s">
        <v>1403</v>
      </c>
      <c r="X677">
        <v>1102850201864360</v>
      </c>
      <c r="Y677">
        <v>7000</v>
      </c>
      <c r="Z677" t="s">
        <v>1404</v>
      </c>
      <c r="AA677" s="305" t="str">
        <f>IF(H677="CONSTRUCCION CIVIL                                          ","Ok",_xlfn.XLOOKUP(B677,'CSRT STAFF'!B:B,'CSRT STAFF'!G:G,_xlfn.XLOOKUP(B677,'CSRT RCO'!B:B,'CSRT RCO'!G:G,"Revisar",0),0))</f>
        <v>Revisar</v>
      </c>
    </row>
    <row r="678" spans="1:27">
      <c r="A678" t="s">
        <v>1385</v>
      </c>
      <c r="B678" t="str">
        <f t="shared" si="10"/>
        <v>45096017</v>
      </c>
      <c r="C678">
        <v>45096017</v>
      </c>
      <c r="D678" t="s">
        <v>2757</v>
      </c>
      <c r="E678" t="s">
        <v>2760</v>
      </c>
      <c r="F678" t="s">
        <v>2761</v>
      </c>
      <c r="G678" s="299">
        <v>45931</v>
      </c>
      <c r="H678" t="s">
        <v>1407</v>
      </c>
      <c r="I678" t="s">
        <v>1408</v>
      </c>
      <c r="J678" t="s">
        <v>1409</v>
      </c>
      <c r="K678" t="s">
        <v>1540</v>
      </c>
      <c r="L678" t="s">
        <v>1494</v>
      </c>
      <c r="M678" t="s">
        <v>1394</v>
      </c>
      <c r="N678" t="s">
        <v>1395</v>
      </c>
      <c r="O678" t="s">
        <v>1396</v>
      </c>
      <c r="P678" t="s">
        <v>1397</v>
      </c>
      <c r="Q678" t="s">
        <v>1396</v>
      </c>
      <c r="R678" t="s">
        <v>1398</v>
      </c>
      <c r="S678" t="s">
        <v>1399</v>
      </c>
      <c r="T678" t="s">
        <v>1411</v>
      </c>
      <c r="U678" t="s">
        <v>1401</v>
      </c>
      <c r="V678" t="s">
        <v>1412</v>
      </c>
      <c r="W678" t="s">
        <v>1418</v>
      </c>
      <c r="X678">
        <v>57006509081082</v>
      </c>
      <c r="Y678" t="s">
        <v>1758</v>
      </c>
      <c r="Z678" t="s">
        <v>1404</v>
      </c>
      <c r="AA678" s="305">
        <f>IF(H678="CONSTRUCCION CIVIL                                          ","Ok",_xlfn.XLOOKUP(B678,'CSRT STAFF'!B:B,'CSRT STAFF'!G:G,_xlfn.XLOOKUP(B678,'CSRT RCO'!B:B,'CSRT RCO'!G:G,"Revisar",0),0))</f>
        <v>45931</v>
      </c>
    </row>
    <row r="679" spans="1:27">
      <c r="A679" t="s">
        <v>1385</v>
      </c>
      <c r="B679" t="str">
        <f t="shared" si="10"/>
        <v>70784205</v>
      </c>
      <c r="C679">
        <v>70784205</v>
      </c>
      <c r="D679" t="s">
        <v>2757</v>
      </c>
      <c r="E679" t="s">
        <v>2012</v>
      </c>
      <c r="F679" t="s">
        <v>2762</v>
      </c>
      <c r="G679" s="299">
        <v>46001</v>
      </c>
      <c r="H679" t="s">
        <v>1407</v>
      </c>
      <c r="I679" t="s">
        <v>1408</v>
      </c>
      <c r="J679" t="s">
        <v>1409</v>
      </c>
      <c r="K679" t="s">
        <v>1438</v>
      </c>
      <c r="L679" t="s">
        <v>1439</v>
      </c>
      <c r="M679" t="s">
        <v>1394</v>
      </c>
      <c r="N679" t="s">
        <v>1395</v>
      </c>
      <c r="O679" t="s">
        <v>1396</v>
      </c>
      <c r="P679" t="s">
        <v>1397</v>
      </c>
      <c r="Q679" t="s">
        <v>1396</v>
      </c>
      <c r="R679" t="s">
        <v>1398</v>
      </c>
      <c r="S679" t="s">
        <v>1399</v>
      </c>
      <c r="T679" t="s">
        <v>1411</v>
      </c>
      <c r="U679" t="s">
        <v>1401</v>
      </c>
      <c r="V679" t="s">
        <v>1412</v>
      </c>
      <c r="W679" t="s">
        <v>1418</v>
      </c>
      <c r="X679">
        <v>19493437178085</v>
      </c>
      <c r="Y679">
        <v>4000</v>
      </c>
      <c r="Z679" t="s">
        <v>1404</v>
      </c>
      <c r="AA679" s="305">
        <f>IF(H679="CONSTRUCCION CIVIL                                          ","Ok",_xlfn.XLOOKUP(B679,'CSRT STAFF'!B:B,'CSRT STAFF'!G:G,_xlfn.XLOOKUP(B679,'CSRT RCO'!B:B,'CSRT RCO'!G:G,"Revisar",0),0))</f>
        <v>46001</v>
      </c>
    </row>
    <row r="680" spans="1:27">
      <c r="A680" t="s">
        <v>1385</v>
      </c>
      <c r="B680" t="str">
        <f t="shared" si="10"/>
        <v>48870267</v>
      </c>
      <c r="C680">
        <v>48870267</v>
      </c>
      <c r="D680" t="s">
        <v>1837</v>
      </c>
      <c r="E680" t="s">
        <v>2007</v>
      </c>
      <c r="F680" t="s">
        <v>2356</v>
      </c>
      <c r="G680" s="299">
        <v>45843</v>
      </c>
      <c r="H680" t="s">
        <v>1389</v>
      </c>
      <c r="I680" t="s">
        <v>1390</v>
      </c>
      <c r="J680" t="s">
        <v>1391</v>
      </c>
      <c r="K680" t="s">
        <v>1426</v>
      </c>
      <c r="L680" t="s">
        <v>1393</v>
      </c>
      <c r="M680" t="s">
        <v>1394</v>
      </c>
      <c r="N680" t="s">
        <v>1395</v>
      </c>
      <c r="O680" t="s">
        <v>1396</v>
      </c>
      <c r="P680" t="s">
        <v>1397</v>
      </c>
      <c r="Q680" t="s">
        <v>1396</v>
      </c>
      <c r="R680" t="s">
        <v>1398</v>
      </c>
      <c r="S680" t="s">
        <v>1399</v>
      </c>
      <c r="T680" t="s">
        <v>1400</v>
      </c>
      <c r="U680" t="s">
        <v>1401</v>
      </c>
      <c r="V680" t="s">
        <v>1402</v>
      </c>
      <c r="W680" t="s">
        <v>1403</v>
      </c>
      <c r="X680">
        <v>1102010200676870</v>
      </c>
      <c r="Y680">
        <v>2055</v>
      </c>
      <c r="Z680" t="s">
        <v>1404</v>
      </c>
      <c r="AA680" s="305" t="str">
        <f>IF(H680="CONSTRUCCION CIVIL                                          ","Ok",_xlfn.XLOOKUP(B680,'CSRT STAFF'!B:B,'CSRT STAFF'!G:G,_xlfn.XLOOKUP(B680,'CSRT RCO'!B:B,'CSRT RCO'!G:G,"Revisar",0),0))</f>
        <v>Ok</v>
      </c>
    </row>
    <row r="681" spans="1:27">
      <c r="A681" t="s">
        <v>1385</v>
      </c>
      <c r="B681" t="str">
        <f t="shared" si="10"/>
        <v>60019040</v>
      </c>
      <c r="C681">
        <v>60019040</v>
      </c>
      <c r="D681" t="s">
        <v>1837</v>
      </c>
      <c r="E681" t="s">
        <v>2763</v>
      </c>
      <c r="F681" t="s">
        <v>2764</v>
      </c>
      <c r="G681" s="299">
        <v>45894</v>
      </c>
      <c r="H681" t="s">
        <v>1407</v>
      </c>
      <c r="I681" t="s">
        <v>1408</v>
      </c>
      <c r="J681" t="s">
        <v>1409</v>
      </c>
      <c r="K681" t="s">
        <v>1659</v>
      </c>
      <c r="L681" t="s">
        <v>1393</v>
      </c>
      <c r="M681" t="s">
        <v>1394</v>
      </c>
      <c r="N681" t="s">
        <v>1395</v>
      </c>
      <c r="O681" t="s">
        <v>1396</v>
      </c>
      <c r="P681" t="s">
        <v>1397</v>
      </c>
      <c r="Q681" t="s">
        <v>1396</v>
      </c>
      <c r="R681" t="s">
        <v>1398</v>
      </c>
      <c r="S681" t="s">
        <v>1399</v>
      </c>
      <c r="T681" t="s">
        <v>1411</v>
      </c>
      <c r="U681" t="s">
        <v>1401</v>
      </c>
      <c r="V681" t="s">
        <v>1412</v>
      </c>
      <c r="W681" t="s">
        <v>1418</v>
      </c>
      <c r="X681">
        <v>28510232437061</v>
      </c>
      <c r="Y681">
        <v>1130</v>
      </c>
      <c r="Z681" t="s">
        <v>1404</v>
      </c>
      <c r="AA681" s="305">
        <f>IF(H681="CONSTRUCCION CIVIL                                          ","Ok",_xlfn.XLOOKUP(B681,'CSRT STAFF'!B:B,'CSRT STAFF'!G:G,_xlfn.XLOOKUP(B681,'CSRT RCO'!B:B,'CSRT RCO'!G:G,"Revisar",0),0))</f>
        <v>45894</v>
      </c>
    </row>
    <row r="682" spans="1:27">
      <c r="A682" t="s">
        <v>1385</v>
      </c>
      <c r="B682" t="str">
        <f t="shared" si="10"/>
        <v>41756729</v>
      </c>
      <c r="C682">
        <v>41756729</v>
      </c>
      <c r="D682" t="s">
        <v>1837</v>
      </c>
      <c r="E682" t="s">
        <v>1581</v>
      </c>
      <c r="F682" t="s">
        <v>2249</v>
      </c>
      <c r="G682" s="299">
        <v>45917</v>
      </c>
      <c r="H682" t="s">
        <v>1389</v>
      </c>
      <c r="I682" t="s">
        <v>1390</v>
      </c>
      <c r="J682" t="s">
        <v>1391</v>
      </c>
      <c r="K682" t="s">
        <v>1447</v>
      </c>
      <c r="L682" t="s">
        <v>1393</v>
      </c>
      <c r="M682" t="s">
        <v>1394</v>
      </c>
      <c r="N682" t="s">
        <v>1395</v>
      </c>
      <c r="O682" t="s">
        <v>1396</v>
      </c>
      <c r="P682" t="s">
        <v>1397</v>
      </c>
      <c r="Q682" t="s">
        <v>1396</v>
      </c>
      <c r="R682" t="s">
        <v>1398</v>
      </c>
      <c r="S682" t="s">
        <v>1399</v>
      </c>
      <c r="T682" t="s">
        <v>1400</v>
      </c>
      <c r="U682" t="s">
        <v>1401</v>
      </c>
      <c r="V682" t="s">
        <v>1402</v>
      </c>
      <c r="W682" t="s">
        <v>1403</v>
      </c>
      <c r="X682">
        <v>1108140278670450</v>
      </c>
      <c r="Y682">
        <v>1849.5</v>
      </c>
      <c r="Z682" t="s">
        <v>1404</v>
      </c>
      <c r="AA682" s="305" t="str">
        <f>IF(H682="CONSTRUCCION CIVIL                                          ","Ok",_xlfn.XLOOKUP(B682,'CSRT STAFF'!B:B,'CSRT STAFF'!G:G,_xlfn.XLOOKUP(B682,'CSRT RCO'!B:B,'CSRT RCO'!G:G,"Revisar",0),0))</f>
        <v>Ok</v>
      </c>
    </row>
    <row r="683" spans="1:27">
      <c r="A683" t="s">
        <v>1385</v>
      </c>
      <c r="B683" t="str">
        <f t="shared" si="10"/>
        <v>77050888</v>
      </c>
      <c r="C683">
        <v>77050888</v>
      </c>
      <c r="D683" t="s">
        <v>2765</v>
      </c>
      <c r="E683" t="s">
        <v>2546</v>
      </c>
      <c r="F683" t="s">
        <v>2766</v>
      </c>
      <c r="G683" s="299">
        <v>45937</v>
      </c>
      <c r="H683" t="s">
        <v>1389</v>
      </c>
      <c r="I683" t="s">
        <v>1390</v>
      </c>
      <c r="J683" t="s">
        <v>1391</v>
      </c>
      <c r="K683" t="s">
        <v>1447</v>
      </c>
      <c r="L683" t="s">
        <v>1393</v>
      </c>
      <c r="M683" t="s">
        <v>1394</v>
      </c>
      <c r="N683" t="s">
        <v>1395</v>
      </c>
      <c r="O683" t="s">
        <v>1396</v>
      </c>
      <c r="P683" t="s">
        <v>1397</v>
      </c>
      <c r="Q683" t="s">
        <v>1396</v>
      </c>
      <c r="R683" t="s">
        <v>1398</v>
      </c>
      <c r="S683" t="s">
        <v>1399</v>
      </c>
      <c r="T683" t="s">
        <v>1400</v>
      </c>
      <c r="U683" t="s">
        <v>1401</v>
      </c>
      <c r="V683" t="s">
        <v>1402</v>
      </c>
      <c r="W683" t="s">
        <v>1403</v>
      </c>
      <c r="X683">
        <v>1105790235037370</v>
      </c>
      <c r="Y683">
        <v>1849.5</v>
      </c>
      <c r="Z683" t="s">
        <v>1404</v>
      </c>
      <c r="AA683" s="305" t="str">
        <f>IF(H683="CONSTRUCCION CIVIL                                          ","Ok",_xlfn.XLOOKUP(B683,'CSRT STAFF'!B:B,'CSRT STAFF'!G:G,_xlfn.XLOOKUP(B683,'CSRT RCO'!B:B,'CSRT RCO'!G:G,"Revisar",0),0))</f>
        <v>Ok</v>
      </c>
    </row>
    <row r="684" spans="1:27">
      <c r="A684" t="s">
        <v>1385</v>
      </c>
      <c r="B684" t="str">
        <f t="shared" si="10"/>
        <v>74925794</v>
      </c>
      <c r="C684">
        <v>74925794</v>
      </c>
      <c r="D684" t="s">
        <v>2767</v>
      </c>
      <c r="E684" t="s">
        <v>1697</v>
      </c>
      <c r="F684" t="s">
        <v>2768</v>
      </c>
      <c r="G684" s="299">
        <v>45930</v>
      </c>
      <c r="H684" t="s">
        <v>1389</v>
      </c>
      <c r="I684" t="s">
        <v>1390</v>
      </c>
      <c r="J684" t="s">
        <v>1391</v>
      </c>
      <c r="K684" t="s">
        <v>1426</v>
      </c>
      <c r="L684" t="s">
        <v>1393</v>
      </c>
      <c r="M684" t="s">
        <v>1394</v>
      </c>
      <c r="N684" t="s">
        <v>1395</v>
      </c>
      <c r="O684" t="s">
        <v>1396</v>
      </c>
      <c r="P684" t="s">
        <v>1397</v>
      </c>
      <c r="Q684" t="s">
        <v>1396</v>
      </c>
      <c r="R684" t="s">
        <v>1398</v>
      </c>
      <c r="S684" t="s">
        <v>1399</v>
      </c>
      <c r="T684" t="s">
        <v>1400</v>
      </c>
      <c r="U684" t="s">
        <v>1401</v>
      </c>
      <c r="V684" t="s">
        <v>1402</v>
      </c>
      <c r="W684" t="s">
        <v>1403</v>
      </c>
      <c r="X684">
        <v>1.1814000282134899E+18</v>
      </c>
      <c r="Y684">
        <v>2055</v>
      </c>
      <c r="Z684" t="s">
        <v>1404</v>
      </c>
      <c r="AA684" s="305" t="str">
        <f>IF(H684="CONSTRUCCION CIVIL                                          ","Ok",_xlfn.XLOOKUP(B684,'CSRT STAFF'!B:B,'CSRT STAFF'!G:G,_xlfn.XLOOKUP(B684,'CSRT RCO'!B:B,'CSRT RCO'!G:G,"Revisar",0),0))</f>
        <v>Ok</v>
      </c>
    </row>
    <row r="685" spans="1:27">
      <c r="A685" t="s">
        <v>1385</v>
      </c>
      <c r="B685" t="str">
        <f t="shared" si="10"/>
        <v>45623855</v>
      </c>
      <c r="C685">
        <v>45623855</v>
      </c>
      <c r="D685" t="s">
        <v>2767</v>
      </c>
      <c r="E685" t="s">
        <v>2077</v>
      </c>
      <c r="F685" t="s">
        <v>2769</v>
      </c>
      <c r="G685" s="299">
        <v>45820</v>
      </c>
      <c r="H685" t="s">
        <v>1389</v>
      </c>
      <c r="I685" t="s">
        <v>1390</v>
      </c>
      <c r="J685" t="s">
        <v>1391</v>
      </c>
      <c r="K685" t="s">
        <v>1426</v>
      </c>
      <c r="L685" t="s">
        <v>1393</v>
      </c>
      <c r="M685" t="s">
        <v>1394</v>
      </c>
      <c r="N685" t="s">
        <v>1395</v>
      </c>
      <c r="O685" t="s">
        <v>1396</v>
      </c>
      <c r="P685" t="s">
        <v>1397</v>
      </c>
      <c r="Q685" t="s">
        <v>1396</v>
      </c>
      <c r="R685" t="s">
        <v>1398</v>
      </c>
      <c r="S685" t="s">
        <v>1399</v>
      </c>
      <c r="T685" t="s">
        <v>1400</v>
      </c>
      <c r="U685" t="s">
        <v>1401</v>
      </c>
      <c r="V685" t="s">
        <v>1402</v>
      </c>
      <c r="W685" t="s">
        <v>1403</v>
      </c>
      <c r="X685">
        <v>1108140277050730</v>
      </c>
      <c r="Y685">
        <v>2055</v>
      </c>
      <c r="Z685" t="s">
        <v>1404</v>
      </c>
      <c r="AA685" s="305" t="str">
        <f>IF(H685="CONSTRUCCION CIVIL                                          ","Ok",_xlfn.XLOOKUP(B685,'CSRT STAFF'!B:B,'CSRT STAFF'!G:G,_xlfn.XLOOKUP(B685,'CSRT RCO'!B:B,'CSRT RCO'!G:G,"Revisar",0),0))</f>
        <v>Ok</v>
      </c>
    </row>
    <row r="686" spans="1:27">
      <c r="A686" t="s">
        <v>1385</v>
      </c>
      <c r="B686" t="str">
        <f t="shared" si="10"/>
        <v>45197730</v>
      </c>
      <c r="C686">
        <v>45197730</v>
      </c>
      <c r="D686" t="s">
        <v>2767</v>
      </c>
      <c r="E686" t="s">
        <v>1937</v>
      </c>
      <c r="F686" t="s">
        <v>2770</v>
      </c>
      <c r="G686" s="299">
        <v>45923</v>
      </c>
      <c r="H686" t="s">
        <v>1389</v>
      </c>
      <c r="I686" t="s">
        <v>1390</v>
      </c>
      <c r="J686" t="s">
        <v>1391</v>
      </c>
      <c r="K686" t="s">
        <v>1417</v>
      </c>
      <c r="L686" t="s">
        <v>1393</v>
      </c>
      <c r="M686" t="s">
        <v>1394</v>
      </c>
      <c r="N686" t="s">
        <v>1395</v>
      </c>
      <c r="O686" t="s">
        <v>1396</v>
      </c>
      <c r="P686" t="s">
        <v>1397</v>
      </c>
      <c r="Q686" t="s">
        <v>1396</v>
      </c>
      <c r="R686" t="s">
        <v>1398</v>
      </c>
      <c r="S686" t="s">
        <v>1399</v>
      </c>
      <c r="T686" t="s">
        <v>1400</v>
      </c>
      <c r="U686" t="s">
        <v>1401</v>
      </c>
      <c r="V686" t="s">
        <v>1402</v>
      </c>
      <c r="W686" t="s">
        <v>1403</v>
      </c>
      <c r="X686">
        <v>1101560200701030</v>
      </c>
      <c r="Y686">
        <v>2619</v>
      </c>
      <c r="Z686" t="s">
        <v>1404</v>
      </c>
      <c r="AA686" s="305" t="str">
        <f>IF(H686="CONSTRUCCION CIVIL                                          ","Ok",_xlfn.XLOOKUP(B686,'CSRT STAFF'!B:B,'CSRT STAFF'!G:G,_xlfn.XLOOKUP(B686,'CSRT RCO'!B:B,'CSRT RCO'!G:G,"Revisar",0),0))</f>
        <v>Ok</v>
      </c>
    </row>
    <row r="687" spans="1:27">
      <c r="A687" t="s">
        <v>1385</v>
      </c>
      <c r="B687" t="str">
        <f t="shared" si="10"/>
        <v>70202786</v>
      </c>
      <c r="C687">
        <v>70202786</v>
      </c>
      <c r="D687" t="s">
        <v>2767</v>
      </c>
      <c r="E687" t="s">
        <v>2771</v>
      </c>
      <c r="F687" t="s">
        <v>2772</v>
      </c>
      <c r="G687" s="299">
        <v>45435</v>
      </c>
      <c r="H687" t="s">
        <v>1407</v>
      </c>
      <c r="I687" t="s">
        <v>1408</v>
      </c>
      <c r="J687" t="s">
        <v>1409</v>
      </c>
      <c r="K687" t="s">
        <v>2364</v>
      </c>
      <c r="L687" t="s">
        <v>1458</v>
      </c>
      <c r="M687" t="s">
        <v>1394</v>
      </c>
      <c r="N687" t="s">
        <v>1395</v>
      </c>
      <c r="O687" t="s">
        <v>1396</v>
      </c>
      <c r="P687" t="s">
        <v>1397</v>
      </c>
      <c r="Q687" t="s">
        <v>1396</v>
      </c>
      <c r="R687" t="s">
        <v>1398</v>
      </c>
      <c r="S687" t="s">
        <v>1399</v>
      </c>
      <c r="T687" t="s">
        <v>1411</v>
      </c>
      <c r="U687" t="s">
        <v>1401</v>
      </c>
      <c r="V687" t="s">
        <v>1412</v>
      </c>
      <c r="W687" t="s">
        <v>1418</v>
      </c>
      <c r="X687">
        <v>2.1911913707360701E+17</v>
      </c>
      <c r="Y687">
        <v>4000</v>
      </c>
      <c r="Z687" t="s">
        <v>1404</v>
      </c>
      <c r="AA687" s="305" t="str">
        <f>IF(H687="CONSTRUCCION CIVIL                                          ","Ok",_xlfn.XLOOKUP(B687,'CSRT STAFF'!B:B,'CSRT STAFF'!G:G,_xlfn.XLOOKUP(B687,'CSRT RCO'!B:B,'CSRT RCO'!G:G,"Revisar",0),0))</f>
        <v>Revisar</v>
      </c>
    </row>
    <row r="688" spans="1:27">
      <c r="A688" t="s">
        <v>1385</v>
      </c>
      <c r="B688" t="str">
        <f t="shared" si="10"/>
        <v>73828462</v>
      </c>
      <c r="C688">
        <v>73828462</v>
      </c>
      <c r="D688" t="s">
        <v>2767</v>
      </c>
      <c r="E688" t="s">
        <v>2773</v>
      </c>
      <c r="F688" t="s">
        <v>2774</v>
      </c>
      <c r="G688" s="299">
        <v>45983</v>
      </c>
      <c r="H688" t="s">
        <v>1389</v>
      </c>
      <c r="I688" t="s">
        <v>1390</v>
      </c>
      <c r="J688" t="s">
        <v>1391</v>
      </c>
      <c r="K688" t="s">
        <v>1434</v>
      </c>
      <c r="L688" t="s">
        <v>1393</v>
      </c>
      <c r="M688" t="s">
        <v>1394</v>
      </c>
      <c r="N688" t="s">
        <v>1395</v>
      </c>
      <c r="O688" t="s">
        <v>1396</v>
      </c>
      <c r="P688" t="s">
        <v>1397</v>
      </c>
      <c r="Q688" t="s">
        <v>1396</v>
      </c>
      <c r="R688" t="s">
        <v>1398</v>
      </c>
      <c r="S688" t="s">
        <v>1399</v>
      </c>
      <c r="T688" t="s">
        <v>1400</v>
      </c>
      <c r="U688" t="s">
        <v>1401</v>
      </c>
      <c r="V688" t="s">
        <v>1402</v>
      </c>
      <c r="W688" t="s">
        <v>1403</v>
      </c>
      <c r="X688">
        <v>1103120200465770</v>
      </c>
      <c r="Y688">
        <v>2619</v>
      </c>
      <c r="Z688" t="s">
        <v>1404</v>
      </c>
      <c r="AA688" s="305" t="str">
        <f>IF(H688="CONSTRUCCION CIVIL                                          ","Ok",_xlfn.XLOOKUP(B688,'CSRT STAFF'!B:B,'CSRT STAFF'!G:G,_xlfn.XLOOKUP(B688,'CSRT RCO'!B:B,'CSRT RCO'!G:G,"Revisar",0),0))</f>
        <v>Ok</v>
      </c>
    </row>
    <row r="689" spans="1:27">
      <c r="A689" t="s">
        <v>1385</v>
      </c>
      <c r="B689" t="str">
        <f t="shared" si="10"/>
        <v>42965520</v>
      </c>
      <c r="C689">
        <v>42965520</v>
      </c>
      <c r="D689" t="s">
        <v>2775</v>
      </c>
      <c r="E689" t="s">
        <v>2776</v>
      </c>
      <c r="F689" t="s">
        <v>2777</v>
      </c>
      <c r="G689" s="299">
        <v>45908</v>
      </c>
      <c r="H689" t="s">
        <v>1389</v>
      </c>
      <c r="I689" t="s">
        <v>1390</v>
      </c>
      <c r="J689" t="s">
        <v>1391</v>
      </c>
      <c r="K689" t="s">
        <v>1442</v>
      </c>
      <c r="L689" t="s">
        <v>1393</v>
      </c>
      <c r="M689" t="s">
        <v>1394</v>
      </c>
      <c r="N689" t="s">
        <v>1395</v>
      </c>
      <c r="O689" t="s">
        <v>1396</v>
      </c>
      <c r="P689" t="s">
        <v>1397</v>
      </c>
      <c r="Q689" t="s">
        <v>1396</v>
      </c>
      <c r="R689" t="s">
        <v>1398</v>
      </c>
      <c r="S689" t="s">
        <v>1399</v>
      </c>
      <c r="T689" t="s">
        <v>1400</v>
      </c>
      <c r="U689" t="s">
        <v>1401</v>
      </c>
      <c r="V689" t="s">
        <v>1402</v>
      </c>
      <c r="W689" t="s">
        <v>1418</v>
      </c>
      <c r="X689">
        <v>19391691883061</v>
      </c>
      <c r="Y689">
        <v>2619</v>
      </c>
      <c r="Z689" t="s">
        <v>1404</v>
      </c>
      <c r="AA689" s="305" t="str">
        <f>IF(H689="CONSTRUCCION CIVIL                                          ","Ok",_xlfn.XLOOKUP(B689,'CSRT STAFF'!B:B,'CSRT STAFF'!G:G,_xlfn.XLOOKUP(B689,'CSRT RCO'!B:B,'CSRT RCO'!G:G,"Revisar",0),0))</f>
        <v>Ok</v>
      </c>
    </row>
    <row r="690" spans="1:27">
      <c r="A690" t="s">
        <v>1385</v>
      </c>
      <c r="B690" t="str">
        <f t="shared" si="10"/>
        <v>76090648</v>
      </c>
      <c r="C690">
        <v>76090648</v>
      </c>
      <c r="D690" t="s">
        <v>2778</v>
      </c>
      <c r="E690" t="s">
        <v>2779</v>
      </c>
      <c r="F690" t="s">
        <v>1476</v>
      </c>
      <c r="G690" s="299">
        <v>45960</v>
      </c>
      <c r="H690" t="s">
        <v>1389</v>
      </c>
      <c r="I690" t="s">
        <v>1390</v>
      </c>
      <c r="J690" t="s">
        <v>1391</v>
      </c>
      <c r="K690" t="s">
        <v>1447</v>
      </c>
      <c r="L690" t="s">
        <v>1393</v>
      </c>
      <c r="M690" t="s">
        <v>1394</v>
      </c>
      <c r="N690" t="s">
        <v>1395</v>
      </c>
      <c r="O690" t="s">
        <v>1396</v>
      </c>
      <c r="P690" t="s">
        <v>1397</v>
      </c>
      <c r="Q690" t="s">
        <v>1396</v>
      </c>
      <c r="R690" t="s">
        <v>1398</v>
      </c>
      <c r="S690" t="s">
        <v>1399</v>
      </c>
      <c r="T690" t="s">
        <v>1400</v>
      </c>
      <c r="U690" t="s">
        <v>1401</v>
      </c>
      <c r="V690" t="s">
        <v>1402</v>
      </c>
      <c r="W690" t="s">
        <v>1403</v>
      </c>
      <c r="X690">
        <v>1108140281303250</v>
      </c>
      <c r="Y690">
        <v>1845.5</v>
      </c>
      <c r="Z690" t="s">
        <v>1404</v>
      </c>
      <c r="AA690" s="305" t="str">
        <f>IF(H690="CONSTRUCCION CIVIL                                          ","Ok",_xlfn.XLOOKUP(B690,'CSRT STAFF'!B:B,'CSRT STAFF'!G:G,_xlfn.XLOOKUP(B690,'CSRT RCO'!B:B,'CSRT RCO'!G:G,"Revisar",0),0))</f>
        <v>Ok</v>
      </c>
    </row>
    <row r="691" spans="1:27">
      <c r="A691" t="s">
        <v>1385</v>
      </c>
      <c r="B691" t="str">
        <f t="shared" si="10"/>
        <v>46877005</v>
      </c>
      <c r="C691">
        <v>46877005</v>
      </c>
      <c r="D691" t="s">
        <v>2778</v>
      </c>
      <c r="E691" t="s">
        <v>2780</v>
      </c>
      <c r="F691" t="s">
        <v>2781</v>
      </c>
      <c r="G691" s="299">
        <v>45693</v>
      </c>
      <c r="H691" t="s">
        <v>1407</v>
      </c>
      <c r="I691" t="s">
        <v>1408</v>
      </c>
      <c r="J691" t="s">
        <v>1409</v>
      </c>
      <c r="K691" t="s">
        <v>2364</v>
      </c>
      <c r="L691" t="s">
        <v>1393</v>
      </c>
      <c r="M691" t="s">
        <v>1394</v>
      </c>
      <c r="N691" t="s">
        <v>1395</v>
      </c>
      <c r="O691" t="s">
        <v>1396</v>
      </c>
      <c r="P691" t="s">
        <v>1397</v>
      </c>
      <c r="Q691" t="s">
        <v>1396</v>
      </c>
      <c r="R691" t="s">
        <v>1398</v>
      </c>
      <c r="S691" t="s">
        <v>1399</v>
      </c>
      <c r="T691" t="s">
        <v>1411</v>
      </c>
      <c r="U691" t="s">
        <v>1401</v>
      </c>
      <c r="V691" t="s">
        <v>1412</v>
      </c>
      <c r="W691" t="s">
        <v>1418</v>
      </c>
      <c r="X691">
        <v>2.28519413016604E+17</v>
      </c>
      <c r="Y691">
        <v>3000</v>
      </c>
      <c r="Z691" t="s">
        <v>1404</v>
      </c>
      <c r="AA691" s="305">
        <f>IF(H691="CONSTRUCCION CIVIL                                          ","Ok",_xlfn.XLOOKUP(B691,'CSRT STAFF'!B:B,'CSRT STAFF'!G:G,_xlfn.XLOOKUP(B691,'CSRT RCO'!B:B,'CSRT RCO'!G:G,"Revisar",0),0))</f>
        <v>45693</v>
      </c>
    </row>
    <row r="692" spans="1:27">
      <c r="A692" t="s">
        <v>1385</v>
      </c>
      <c r="B692" t="str">
        <f t="shared" si="10"/>
        <v>24995251</v>
      </c>
      <c r="C692">
        <v>24995251</v>
      </c>
      <c r="D692" t="s">
        <v>1796</v>
      </c>
      <c r="E692" t="s">
        <v>2782</v>
      </c>
      <c r="F692" t="s">
        <v>1870</v>
      </c>
      <c r="G692" s="299">
        <v>45839</v>
      </c>
      <c r="H692" t="s">
        <v>1407</v>
      </c>
      <c r="I692" t="s">
        <v>1408</v>
      </c>
      <c r="J692" t="s">
        <v>1409</v>
      </c>
      <c r="K692" t="s">
        <v>1483</v>
      </c>
      <c r="L692" t="s">
        <v>1393</v>
      </c>
      <c r="M692" t="s">
        <v>1394</v>
      </c>
      <c r="N692" t="s">
        <v>1395</v>
      </c>
      <c r="O692" t="s">
        <v>1396</v>
      </c>
      <c r="P692" t="s">
        <v>1397</v>
      </c>
      <c r="Q692" t="s">
        <v>1396</v>
      </c>
      <c r="R692" t="s">
        <v>1398</v>
      </c>
      <c r="S692" t="s">
        <v>1399</v>
      </c>
      <c r="T692" t="s">
        <v>1411</v>
      </c>
      <c r="U692" t="s">
        <v>1401</v>
      </c>
      <c r="V692" t="s">
        <v>1412</v>
      </c>
      <c r="W692" t="s">
        <v>1418</v>
      </c>
      <c r="X692">
        <v>28591594552014</v>
      </c>
      <c r="Y692">
        <v>2800</v>
      </c>
      <c r="Z692" t="s">
        <v>1404</v>
      </c>
      <c r="AA692" s="305">
        <f>IF(H692="CONSTRUCCION CIVIL                                          ","Ok",_xlfn.XLOOKUP(B692,'CSRT STAFF'!B:B,'CSRT STAFF'!G:G,_xlfn.XLOOKUP(B692,'CSRT RCO'!B:B,'CSRT RCO'!G:G,"Revisar",0),0))</f>
        <v>45839</v>
      </c>
    </row>
    <row r="693" spans="1:27">
      <c r="A693" t="s">
        <v>1385</v>
      </c>
      <c r="B693" t="str">
        <f t="shared" si="10"/>
        <v>45803777</v>
      </c>
      <c r="C693">
        <v>45803777</v>
      </c>
      <c r="D693" t="s">
        <v>1796</v>
      </c>
      <c r="E693" t="s">
        <v>1615</v>
      </c>
      <c r="F693" t="s">
        <v>2783</v>
      </c>
      <c r="G693" s="299">
        <v>45958</v>
      </c>
      <c r="H693" t="s">
        <v>1389</v>
      </c>
      <c r="I693" t="s">
        <v>1390</v>
      </c>
      <c r="J693" t="s">
        <v>1391</v>
      </c>
      <c r="K693" t="s">
        <v>1551</v>
      </c>
      <c r="L693" t="s">
        <v>1393</v>
      </c>
      <c r="M693" t="s">
        <v>1394</v>
      </c>
      <c r="N693" t="s">
        <v>1395</v>
      </c>
      <c r="O693" t="s">
        <v>1396</v>
      </c>
      <c r="P693" t="s">
        <v>1397</v>
      </c>
      <c r="Q693" t="s">
        <v>1396</v>
      </c>
      <c r="R693" t="s">
        <v>1398</v>
      </c>
      <c r="S693" t="s">
        <v>1399</v>
      </c>
      <c r="T693" t="s">
        <v>1400</v>
      </c>
      <c r="U693" t="s">
        <v>1401</v>
      </c>
      <c r="V693" t="s">
        <v>1402</v>
      </c>
      <c r="W693" t="s">
        <v>1403</v>
      </c>
      <c r="X693">
        <v>1102700200840610</v>
      </c>
      <c r="Y693">
        <v>2619</v>
      </c>
      <c r="Z693" t="s">
        <v>1404</v>
      </c>
      <c r="AA693" s="305" t="str">
        <f>IF(H693="CONSTRUCCION CIVIL                                          ","Ok",_xlfn.XLOOKUP(B693,'CSRT STAFF'!B:B,'CSRT STAFF'!G:G,_xlfn.XLOOKUP(B693,'CSRT RCO'!B:B,'CSRT RCO'!G:G,"Revisar",0),0))</f>
        <v>Ok</v>
      </c>
    </row>
    <row r="694" spans="1:27">
      <c r="A694" t="s">
        <v>1385</v>
      </c>
      <c r="B694" t="str">
        <f t="shared" si="10"/>
        <v>71975746</v>
      </c>
      <c r="C694">
        <v>71975746</v>
      </c>
      <c r="D694" t="s">
        <v>2760</v>
      </c>
      <c r="E694" t="s">
        <v>1478</v>
      </c>
      <c r="F694" t="s">
        <v>2784</v>
      </c>
      <c r="G694" s="299">
        <v>45679</v>
      </c>
      <c r="H694" t="s">
        <v>1389</v>
      </c>
      <c r="I694" t="s">
        <v>1390</v>
      </c>
      <c r="J694" t="s">
        <v>1391</v>
      </c>
      <c r="K694" t="s">
        <v>1417</v>
      </c>
      <c r="L694" t="s">
        <v>1393</v>
      </c>
      <c r="M694" t="s">
        <v>1394</v>
      </c>
      <c r="N694" t="s">
        <v>1395</v>
      </c>
      <c r="O694" t="s">
        <v>1396</v>
      </c>
      <c r="P694" t="s">
        <v>1397</v>
      </c>
      <c r="Q694" t="s">
        <v>1396</v>
      </c>
      <c r="R694" t="s">
        <v>1398</v>
      </c>
      <c r="S694" t="s">
        <v>1399</v>
      </c>
      <c r="T694" t="s">
        <v>1400</v>
      </c>
      <c r="U694" t="s">
        <v>1401</v>
      </c>
      <c r="V694" t="s">
        <v>1402</v>
      </c>
      <c r="W694" t="s">
        <v>1418</v>
      </c>
      <c r="X694">
        <v>19106777620079</v>
      </c>
      <c r="Y694">
        <v>2619</v>
      </c>
      <c r="Z694" t="s">
        <v>1404</v>
      </c>
      <c r="AA694" s="305" t="str">
        <f>IF(H694="CONSTRUCCION CIVIL                                          ","Ok",_xlfn.XLOOKUP(B694,'CSRT STAFF'!B:B,'CSRT STAFF'!G:G,_xlfn.XLOOKUP(B694,'CSRT RCO'!B:B,'CSRT RCO'!G:G,"Revisar",0),0))</f>
        <v>Ok</v>
      </c>
    </row>
    <row r="695" spans="1:27">
      <c r="A695" t="s">
        <v>1385</v>
      </c>
      <c r="B695" t="str">
        <f t="shared" si="10"/>
        <v>43754714</v>
      </c>
      <c r="C695">
        <v>43754714</v>
      </c>
      <c r="D695" t="s">
        <v>2760</v>
      </c>
      <c r="E695" t="s">
        <v>2785</v>
      </c>
      <c r="F695" t="s">
        <v>1476</v>
      </c>
      <c r="G695" s="299">
        <v>45853</v>
      </c>
      <c r="H695" t="s">
        <v>1389</v>
      </c>
      <c r="I695" t="s">
        <v>1390</v>
      </c>
      <c r="J695" t="s">
        <v>1391</v>
      </c>
      <c r="K695" t="s">
        <v>2733</v>
      </c>
      <c r="L695" t="s">
        <v>1393</v>
      </c>
      <c r="M695" t="s">
        <v>1394</v>
      </c>
      <c r="N695" t="s">
        <v>1395</v>
      </c>
      <c r="O695" t="s">
        <v>1396</v>
      </c>
      <c r="P695" t="s">
        <v>1397</v>
      </c>
      <c r="Q695" t="s">
        <v>1396</v>
      </c>
      <c r="R695" t="s">
        <v>1398</v>
      </c>
      <c r="S695" t="s">
        <v>1399</v>
      </c>
      <c r="T695" t="s">
        <v>1400</v>
      </c>
      <c r="U695" t="s">
        <v>1401</v>
      </c>
      <c r="V695" t="s">
        <v>1402</v>
      </c>
      <c r="W695" t="s">
        <v>1403</v>
      </c>
      <c r="X695">
        <v>1108140258360870</v>
      </c>
      <c r="Y695">
        <v>2619</v>
      </c>
      <c r="Z695" t="s">
        <v>1404</v>
      </c>
      <c r="AA695" s="305" t="str">
        <f>IF(H695="CONSTRUCCION CIVIL                                          ","Ok",_xlfn.XLOOKUP(B695,'CSRT STAFF'!B:B,'CSRT STAFF'!G:G,_xlfn.XLOOKUP(B695,'CSRT RCO'!B:B,'CSRT RCO'!G:G,"Revisar",0),0))</f>
        <v>Ok</v>
      </c>
    </row>
    <row r="696" spans="1:27">
      <c r="A696" t="s">
        <v>1385</v>
      </c>
      <c r="B696" t="str">
        <f t="shared" si="10"/>
        <v>75659045</v>
      </c>
      <c r="C696">
        <v>75659045</v>
      </c>
      <c r="D696" t="s">
        <v>2760</v>
      </c>
      <c r="E696" t="s">
        <v>1837</v>
      </c>
      <c r="F696" t="s">
        <v>2786</v>
      </c>
      <c r="G696" s="299">
        <v>46037</v>
      </c>
      <c r="H696" t="s">
        <v>1389</v>
      </c>
      <c r="I696" t="s">
        <v>1390</v>
      </c>
      <c r="J696" t="s">
        <v>1391</v>
      </c>
      <c r="K696" t="s">
        <v>1434</v>
      </c>
      <c r="L696" t="s">
        <v>1393</v>
      </c>
      <c r="M696" t="s">
        <v>1394</v>
      </c>
      <c r="N696" t="s">
        <v>1395</v>
      </c>
      <c r="O696" t="s">
        <v>1396</v>
      </c>
      <c r="P696" t="s">
        <v>1397</v>
      </c>
      <c r="Q696" t="s">
        <v>1396</v>
      </c>
      <c r="R696" t="s">
        <v>1398</v>
      </c>
      <c r="S696" t="s">
        <v>1399</v>
      </c>
      <c r="T696" t="s">
        <v>1400</v>
      </c>
      <c r="U696" t="s">
        <v>1401</v>
      </c>
      <c r="V696" t="s">
        <v>1402</v>
      </c>
      <c r="W696" t="s">
        <v>1418</v>
      </c>
      <c r="X696">
        <v>19100655620041</v>
      </c>
      <c r="Y696">
        <v>2092.5</v>
      </c>
      <c r="Z696" t="s">
        <v>1404</v>
      </c>
      <c r="AA696" s="305" t="str">
        <f>IF(H696="CONSTRUCCION CIVIL                                          ","Ok",_xlfn.XLOOKUP(B696,'CSRT STAFF'!B:B,'CSRT STAFF'!G:G,_xlfn.XLOOKUP(B696,'CSRT RCO'!B:B,'CSRT RCO'!G:G,"Revisar",0),0))</f>
        <v>Ok</v>
      </c>
    </row>
    <row r="697" spans="1:27">
      <c r="A697" t="s">
        <v>1385</v>
      </c>
      <c r="B697" t="str">
        <f t="shared" si="10"/>
        <v>71589955</v>
      </c>
      <c r="C697">
        <v>71589955</v>
      </c>
      <c r="D697" t="s">
        <v>2760</v>
      </c>
      <c r="E697" t="s">
        <v>2778</v>
      </c>
      <c r="F697" t="s">
        <v>2787</v>
      </c>
      <c r="G697" s="299">
        <v>45390</v>
      </c>
      <c r="H697" t="s">
        <v>1407</v>
      </c>
      <c r="I697" t="s">
        <v>1408</v>
      </c>
      <c r="J697" t="s">
        <v>1409</v>
      </c>
      <c r="K697" t="s">
        <v>1438</v>
      </c>
      <c r="L697" t="s">
        <v>1439</v>
      </c>
      <c r="M697" t="s">
        <v>1394</v>
      </c>
      <c r="N697" t="s">
        <v>1395</v>
      </c>
      <c r="O697" t="s">
        <v>1396</v>
      </c>
      <c r="P697" t="s">
        <v>1397</v>
      </c>
      <c r="Q697" t="s">
        <v>1396</v>
      </c>
      <c r="R697" t="s">
        <v>1398</v>
      </c>
      <c r="S697" t="s">
        <v>1399</v>
      </c>
      <c r="T697" t="s">
        <v>1411</v>
      </c>
      <c r="U697" t="s">
        <v>1401</v>
      </c>
      <c r="V697" t="s">
        <v>1412</v>
      </c>
      <c r="W697" t="s">
        <v>1443</v>
      </c>
      <c r="X697">
        <v>3.0560131296875501E+17</v>
      </c>
      <c r="Y697">
        <v>2500</v>
      </c>
      <c r="Z697" t="s">
        <v>1404</v>
      </c>
      <c r="AA697" s="305">
        <f>IF(H697="CONSTRUCCION CIVIL                                          ","Ok",_xlfn.XLOOKUP(B697,'CSRT STAFF'!B:B,'CSRT STAFF'!G:G,_xlfn.XLOOKUP(B697,'CSRT RCO'!B:B,'CSRT RCO'!G:G,"Revisar",0),0))</f>
        <v>45390</v>
      </c>
    </row>
    <row r="698" spans="1:27">
      <c r="A698" t="s">
        <v>1385</v>
      </c>
      <c r="B698" t="str">
        <f t="shared" si="10"/>
        <v>70830057</v>
      </c>
      <c r="C698">
        <v>70830057</v>
      </c>
      <c r="D698" t="s">
        <v>2760</v>
      </c>
      <c r="E698" t="s">
        <v>2760</v>
      </c>
      <c r="F698" t="s">
        <v>2158</v>
      </c>
      <c r="G698" s="299">
        <v>45845</v>
      </c>
      <c r="H698" t="s">
        <v>1407</v>
      </c>
      <c r="I698" t="s">
        <v>1408</v>
      </c>
      <c r="J698" t="s">
        <v>1409</v>
      </c>
      <c r="K698" t="s">
        <v>1438</v>
      </c>
      <c r="L698" t="s">
        <v>1439</v>
      </c>
      <c r="M698" t="s">
        <v>1394</v>
      </c>
      <c r="N698" t="s">
        <v>1395</v>
      </c>
      <c r="O698" t="s">
        <v>1396</v>
      </c>
      <c r="P698" t="s">
        <v>1397</v>
      </c>
      <c r="Q698" t="s">
        <v>1396</v>
      </c>
      <c r="R698" t="s">
        <v>1788</v>
      </c>
      <c r="S698" t="s">
        <v>1399</v>
      </c>
      <c r="T698" t="s">
        <v>1411</v>
      </c>
      <c r="U698" t="s">
        <v>1401</v>
      </c>
      <c r="V698" t="s">
        <v>1412</v>
      </c>
      <c r="W698" t="s">
        <v>1403</v>
      </c>
      <c r="X698">
        <v>1100500200068190</v>
      </c>
      <c r="Y698">
        <v>6000</v>
      </c>
      <c r="Z698" t="s">
        <v>1404</v>
      </c>
      <c r="AA698" s="305">
        <f>IF(H698="CONSTRUCCION CIVIL                                          ","Ok",_xlfn.XLOOKUP(B698,'CSRT STAFF'!B:B,'CSRT STAFF'!G:G,_xlfn.XLOOKUP(B698,'CSRT RCO'!B:B,'CSRT RCO'!G:G,"Revisar",0),0))</f>
        <v>45845</v>
      </c>
    </row>
    <row r="699" spans="1:27">
      <c r="A699" t="s">
        <v>1385</v>
      </c>
      <c r="B699" t="str">
        <f t="shared" si="10"/>
        <v>23957490</v>
      </c>
      <c r="C699">
        <v>23957490</v>
      </c>
      <c r="D699" t="s">
        <v>2760</v>
      </c>
      <c r="E699" t="s">
        <v>2788</v>
      </c>
      <c r="F699" t="s">
        <v>2789</v>
      </c>
      <c r="G699" s="299">
        <v>45694</v>
      </c>
      <c r="H699" t="s">
        <v>1389</v>
      </c>
      <c r="I699" t="s">
        <v>1390</v>
      </c>
      <c r="J699" t="s">
        <v>1391</v>
      </c>
      <c r="K699" t="s">
        <v>1426</v>
      </c>
      <c r="L699" t="s">
        <v>1393</v>
      </c>
      <c r="M699" t="s">
        <v>1394</v>
      </c>
      <c r="N699" t="s">
        <v>1395</v>
      </c>
      <c r="O699" t="s">
        <v>1396</v>
      </c>
      <c r="P699" t="s">
        <v>1397</v>
      </c>
      <c r="Q699" t="s">
        <v>1396</v>
      </c>
      <c r="R699" t="s">
        <v>1398</v>
      </c>
      <c r="S699" t="s">
        <v>1399</v>
      </c>
      <c r="T699" t="s">
        <v>1400</v>
      </c>
      <c r="U699" t="s">
        <v>1401</v>
      </c>
      <c r="V699" t="s">
        <v>1402</v>
      </c>
      <c r="W699" t="s">
        <v>1418</v>
      </c>
      <c r="X699">
        <v>2.2851992319E+17</v>
      </c>
      <c r="Y699">
        <v>2055</v>
      </c>
      <c r="Z699" t="s">
        <v>1404</v>
      </c>
      <c r="AA699" s="305" t="str">
        <f>IF(H699="CONSTRUCCION CIVIL                                          ","Ok",_xlfn.XLOOKUP(B699,'CSRT STAFF'!B:B,'CSRT STAFF'!G:G,_xlfn.XLOOKUP(B699,'CSRT RCO'!B:B,'CSRT RCO'!G:G,"Revisar",0),0))</f>
        <v>Ok</v>
      </c>
    </row>
    <row r="700" spans="1:27">
      <c r="A700" t="s">
        <v>1385</v>
      </c>
      <c r="B700" t="str">
        <f t="shared" si="10"/>
        <v>76807186</v>
      </c>
      <c r="C700">
        <v>76807186</v>
      </c>
      <c r="D700" t="s">
        <v>2760</v>
      </c>
      <c r="E700" t="s">
        <v>2790</v>
      </c>
      <c r="F700" t="s">
        <v>2791</v>
      </c>
      <c r="G700" s="299">
        <v>45831</v>
      </c>
      <c r="H700" t="s">
        <v>1407</v>
      </c>
      <c r="I700" t="s">
        <v>1408</v>
      </c>
      <c r="J700" t="s">
        <v>1409</v>
      </c>
      <c r="K700" t="s">
        <v>1438</v>
      </c>
      <c r="L700" t="s">
        <v>1439</v>
      </c>
      <c r="M700" t="s">
        <v>1394</v>
      </c>
      <c r="N700" t="s">
        <v>1395</v>
      </c>
      <c r="O700" t="s">
        <v>1396</v>
      </c>
      <c r="P700" t="s">
        <v>1397</v>
      </c>
      <c r="Q700" t="s">
        <v>1396</v>
      </c>
      <c r="R700" t="s">
        <v>1398</v>
      </c>
      <c r="S700" t="s">
        <v>1757</v>
      </c>
      <c r="T700" t="s">
        <v>1411</v>
      </c>
      <c r="U700" t="s">
        <v>1401</v>
      </c>
      <c r="V700" t="s">
        <v>1412</v>
      </c>
      <c r="W700" t="s">
        <v>1403</v>
      </c>
      <c r="X700">
        <v>1103330200814740</v>
      </c>
      <c r="Y700">
        <v>4500</v>
      </c>
      <c r="Z700" t="s">
        <v>1404</v>
      </c>
      <c r="AA700" s="305">
        <f>IF(H700="CONSTRUCCION CIVIL                                          ","Ok",_xlfn.XLOOKUP(B700,'CSRT STAFF'!B:B,'CSRT STAFF'!G:G,_xlfn.XLOOKUP(B700,'CSRT RCO'!B:B,'CSRT RCO'!G:G,"Revisar",0),0))</f>
        <v>45831</v>
      </c>
    </row>
    <row r="701" spans="1:27">
      <c r="A701" t="s">
        <v>1385</v>
      </c>
      <c r="B701" t="str">
        <f t="shared" si="10"/>
        <v>71398158</v>
      </c>
      <c r="C701">
        <v>71398158</v>
      </c>
      <c r="D701" t="s">
        <v>1487</v>
      </c>
      <c r="E701" t="s">
        <v>1857</v>
      </c>
      <c r="F701" t="s">
        <v>2792</v>
      </c>
      <c r="G701" s="299">
        <v>45951</v>
      </c>
      <c r="H701" t="s">
        <v>1389</v>
      </c>
      <c r="I701" t="s">
        <v>1390</v>
      </c>
      <c r="J701" t="s">
        <v>1391</v>
      </c>
      <c r="K701" t="s">
        <v>1417</v>
      </c>
      <c r="L701" t="s">
        <v>1393</v>
      </c>
      <c r="M701" t="s">
        <v>1394</v>
      </c>
      <c r="N701" t="s">
        <v>1395</v>
      </c>
      <c r="O701" t="s">
        <v>1396</v>
      </c>
      <c r="P701" t="s">
        <v>1397</v>
      </c>
      <c r="Q701" t="s">
        <v>1396</v>
      </c>
      <c r="R701" t="s">
        <v>1398</v>
      </c>
      <c r="S701" t="s">
        <v>1399</v>
      </c>
      <c r="T701" t="s">
        <v>1400</v>
      </c>
      <c r="U701" t="s">
        <v>1401</v>
      </c>
      <c r="V701" t="s">
        <v>1402</v>
      </c>
      <c r="W701" t="s">
        <v>1403</v>
      </c>
      <c r="X701">
        <v>1101770200729090</v>
      </c>
      <c r="Y701">
        <v>2619</v>
      </c>
      <c r="Z701" t="s">
        <v>1404</v>
      </c>
      <c r="AA701" s="305" t="str">
        <f>IF(H701="CONSTRUCCION CIVIL                                          ","Ok",_xlfn.XLOOKUP(B701,'CSRT STAFF'!B:B,'CSRT STAFF'!G:G,_xlfn.XLOOKUP(B701,'CSRT RCO'!B:B,'CSRT RCO'!G:G,"Revisar",0),0))</f>
        <v>Ok</v>
      </c>
    </row>
    <row r="702" spans="1:27">
      <c r="A702" t="s">
        <v>1385</v>
      </c>
      <c r="B702" t="str">
        <f t="shared" si="10"/>
        <v>71580703</v>
      </c>
      <c r="C702">
        <v>71580703</v>
      </c>
      <c r="D702" t="s">
        <v>1487</v>
      </c>
      <c r="E702" t="s">
        <v>1445</v>
      </c>
      <c r="F702" t="s">
        <v>2793</v>
      </c>
      <c r="G702" s="299">
        <v>45934</v>
      </c>
      <c r="H702" t="s">
        <v>1389</v>
      </c>
      <c r="I702" t="s">
        <v>1390</v>
      </c>
      <c r="J702" t="s">
        <v>1391</v>
      </c>
      <c r="K702" t="s">
        <v>1434</v>
      </c>
      <c r="L702" t="s">
        <v>1393</v>
      </c>
      <c r="M702" t="s">
        <v>1394</v>
      </c>
      <c r="N702" t="s">
        <v>1395</v>
      </c>
      <c r="O702" t="s">
        <v>1396</v>
      </c>
      <c r="P702" t="s">
        <v>1397</v>
      </c>
      <c r="Q702" t="s">
        <v>1396</v>
      </c>
      <c r="R702" t="s">
        <v>1398</v>
      </c>
      <c r="S702" t="s">
        <v>1399</v>
      </c>
      <c r="T702" t="s">
        <v>1400</v>
      </c>
      <c r="U702" t="s">
        <v>1401</v>
      </c>
      <c r="V702" t="s">
        <v>1402</v>
      </c>
      <c r="W702" t="s">
        <v>1403</v>
      </c>
      <c r="X702">
        <v>1105790231410410</v>
      </c>
      <c r="Y702">
        <v>2619</v>
      </c>
      <c r="Z702" t="s">
        <v>1404</v>
      </c>
      <c r="AA702" s="305" t="str">
        <f>IF(H702="CONSTRUCCION CIVIL                                          ","Ok",_xlfn.XLOOKUP(B702,'CSRT STAFF'!B:B,'CSRT STAFF'!G:G,_xlfn.XLOOKUP(B702,'CSRT RCO'!B:B,'CSRT RCO'!G:G,"Revisar",0),0))</f>
        <v>Ok</v>
      </c>
    </row>
    <row r="703" spans="1:27">
      <c r="A703" t="s">
        <v>1385</v>
      </c>
      <c r="B703" t="str">
        <f t="shared" si="10"/>
        <v>29553779</v>
      </c>
      <c r="C703">
        <v>29553779</v>
      </c>
      <c r="D703" t="s">
        <v>1487</v>
      </c>
      <c r="E703" t="s">
        <v>1496</v>
      </c>
      <c r="F703" t="s">
        <v>2794</v>
      </c>
      <c r="G703" s="299">
        <v>46037</v>
      </c>
      <c r="H703" t="s">
        <v>1389</v>
      </c>
      <c r="I703" t="s">
        <v>1390</v>
      </c>
      <c r="J703" t="s">
        <v>1391</v>
      </c>
      <c r="K703" t="s">
        <v>1447</v>
      </c>
      <c r="L703" t="s">
        <v>1393</v>
      </c>
      <c r="M703" t="s">
        <v>1394</v>
      </c>
      <c r="N703" t="s">
        <v>1395</v>
      </c>
      <c r="O703" t="s">
        <v>1396</v>
      </c>
      <c r="P703" t="s">
        <v>1397</v>
      </c>
      <c r="Q703" t="s">
        <v>1396</v>
      </c>
      <c r="R703" t="s">
        <v>1398</v>
      </c>
      <c r="S703" t="s">
        <v>1399</v>
      </c>
      <c r="T703" t="s">
        <v>1400</v>
      </c>
      <c r="U703" t="s">
        <v>1401</v>
      </c>
      <c r="V703" t="s">
        <v>1402</v>
      </c>
      <c r="W703" t="s">
        <v>1403</v>
      </c>
      <c r="X703">
        <v>1108140288702560</v>
      </c>
      <c r="Y703">
        <v>1884</v>
      </c>
      <c r="Z703" t="s">
        <v>1404</v>
      </c>
      <c r="AA703" s="305" t="str">
        <f>IF(H703="CONSTRUCCION CIVIL                                          ","Ok",_xlfn.XLOOKUP(B703,'CSRT STAFF'!B:B,'CSRT STAFF'!G:G,_xlfn.XLOOKUP(B703,'CSRT RCO'!B:B,'CSRT RCO'!G:G,"Revisar",0),0))</f>
        <v>Ok</v>
      </c>
    </row>
    <row r="704" spans="1:27">
      <c r="A704" t="s">
        <v>1385</v>
      </c>
      <c r="B704" t="str">
        <f t="shared" si="10"/>
        <v>76587790</v>
      </c>
      <c r="C704">
        <v>76587790</v>
      </c>
      <c r="D704" t="s">
        <v>1487</v>
      </c>
      <c r="E704" t="s">
        <v>2321</v>
      </c>
      <c r="F704" t="s">
        <v>2795</v>
      </c>
      <c r="G704" s="299">
        <v>45833</v>
      </c>
      <c r="H704" t="s">
        <v>1407</v>
      </c>
      <c r="I704" t="s">
        <v>1408</v>
      </c>
      <c r="J704" t="s">
        <v>1409</v>
      </c>
      <c r="K704" t="s">
        <v>1793</v>
      </c>
      <c r="L704" t="s">
        <v>1393</v>
      </c>
      <c r="M704" t="s">
        <v>1394</v>
      </c>
      <c r="N704" t="s">
        <v>1395</v>
      </c>
      <c r="O704" t="s">
        <v>1396</v>
      </c>
      <c r="P704" t="s">
        <v>1397</v>
      </c>
      <c r="Q704" t="s">
        <v>1396</v>
      </c>
      <c r="R704" t="s">
        <v>1788</v>
      </c>
      <c r="S704" t="s">
        <v>1399</v>
      </c>
      <c r="T704" t="s">
        <v>1411</v>
      </c>
      <c r="U704" t="s">
        <v>1401</v>
      </c>
      <c r="V704" t="s">
        <v>1412</v>
      </c>
      <c r="W704" t="s">
        <v>1418</v>
      </c>
      <c r="X704">
        <v>19397632074054</v>
      </c>
      <c r="Y704">
        <v>4500</v>
      </c>
      <c r="Z704" t="s">
        <v>1404</v>
      </c>
      <c r="AA704" s="305">
        <f>IF(H704="CONSTRUCCION CIVIL                                          ","Ok",_xlfn.XLOOKUP(B704,'CSRT STAFF'!B:B,'CSRT STAFF'!G:G,_xlfn.XLOOKUP(B704,'CSRT RCO'!B:B,'CSRT RCO'!G:G,"Revisar",0),0))</f>
        <v>45833</v>
      </c>
    </row>
    <row r="705" spans="1:27">
      <c r="A705" t="s">
        <v>1385</v>
      </c>
      <c r="B705" t="str">
        <f t="shared" si="10"/>
        <v>42268546</v>
      </c>
      <c r="C705">
        <v>42268546</v>
      </c>
      <c r="D705" t="s">
        <v>1487</v>
      </c>
      <c r="E705" t="s">
        <v>2796</v>
      </c>
      <c r="F705" t="s">
        <v>1980</v>
      </c>
      <c r="G705" s="299">
        <v>45848</v>
      </c>
      <c r="H705" t="s">
        <v>1389</v>
      </c>
      <c r="I705" t="s">
        <v>1390</v>
      </c>
      <c r="J705" t="s">
        <v>1391</v>
      </c>
      <c r="K705" t="s">
        <v>1417</v>
      </c>
      <c r="L705" t="s">
        <v>1393</v>
      </c>
      <c r="M705" t="s">
        <v>1394</v>
      </c>
      <c r="N705" t="s">
        <v>1395</v>
      </c>
      <c r="O705" t="s">
        <v>1396</v>
      </c>
      <c r="P705" t="s">
        <v>1397</v>
      </c>
      <c r="Q705" t="s">
        <v>1396</v>
      </c>
      <c r="R705" t="s">
        <v>1398</v>
      </c>
      <c r="S705" t="s">
        <v>1399</v>
      </c>
      <c r="T705" t="s">
        <v>1400</v>
      </c>
      <c r="U705" t="s">
        <v>1401</v>
      </c>
      <c r="V705" t="s">
        <v>1402</v>
      </c>
      <c r="W705" t="s">
        <v>1403</v>
      </c>
      <c r="X705">
        <v>1105790235414980</v>
      </c>
      <c r="Y705">
        <v>2619</v>
      </c>
      <c r="Z705" t="s">
        <v>1404</v>
      </c>
      <c r="AA705" s="305" t="str">
        <f>IF(H705="CONSTRUCCION CIVIL                                          ","Ok",_xlfn.XLOOKUP(B705,'CSRT STAFF'!B:B,'CSRT STAFF'!G:G,_xlfn.XLOOKUP(B705,'CSRT RCO'!B:B,'CSRT RCO'!G:G,"Revisar",0),0))</f>
        <v>Ok</v>
      </c>
    </row>
    <row r="706" spans="1:27">
      <c r="A706" t="s">
        <v>1385</v>
      </c>
      <c r="B706" t="str">
        <f t="shared" si="10"/>
        <v>22890919</v>
      </c>
      <c r="C706">
        <v>22890919</v>
      </c>
      <c r="D706" t="s">
        <v>1487</v>
      </c>
      <c r="E706" t="s">
        <v>2797</v>
      </c>
      <c r="F706" t="s">
        <v>2798</v>
      </c>
      <c r="G706" s="299">
        <v>45614</v>
      </c>
      <c r="H706" t="s">
        <v>1389</v>
      </c>
      <c r="I706" t="s">
        <v>1390</v>
      </c>
      <c r="J706" t="s">
        <v>1391</v>
      </c>
      <c r="K706" t="s">
        <v>1442</v>
      </c>
      <c r="L706" t="s">
        <v>1393</v>
      </c>
      <c r="M706" t="s">
        <v>1394</v>
      </c>
      <c r="N706" t="s">
        <v>1395</v>
      </c>
      <c r="O706" t="s">
        <v>1396</v>
      </c>
      <c r="P706" t="s">
        <v>1397</v>
      </c>
      <c r="Q706" t="s">
        <v>1396</v>
      </c>
      <c r="R706" t="s">
        <v>1398</v>
      </c>
      <c r="S706" t="s">
        <v>1399</v>
      </c>
      <c r="T706" t="s">
        <v>1400</v>
      </c>
      <c r="U706" t="s">
        <v>1401</v>
      </c>
      <c r="V706" t="s">
        <v>1402</v>
      </c>
      <c r="W706" t="s">
        <v>1418</v>
      </c>
      <c r="X706">
        <v>19107100944070</v>
      </c>
      <c r="Y706">
        <v>2619</v>
      </c>
      <c r="Z706" t="s">
        <v>1404</v>
      </c>
      <c r="AA706" s="305" t="str">
        <f>IF(H706="CONSTRUCCION CIVIL                                          ","Ok",_xlfn.XLOOKUP(B706,'CSRT STAFF'!B:B,'CSRT STAFF'!G:G,_xlfn.XLOOKUP(B706,'CSRT RCO'!B:B,'CSRT RCO'!G:G,"Revisar",0),0))</f>
        <v>Ok</v>
      </c>
    </row>
    <row r="707" spans="1:27">
      <c r="A707" t="s">
        <v>1385</v>
      </c>
      <c r="B707" t="str">
        <f t="shared" ref="B707:B770" si="11">IF(A707="L.E / DNI         ",TEXT(C707,"00000000"),TEXT(C707,"000000000"))</f>
        <v>70003871</v>
      </c>
      <c r="C707">
        <v>70003871</v>
      </c>
      <c r="D707" t="s">
        <v>1487</v>
      </c>
      <c r="E707" t="s">
        <v>2760</v>
      </c>
      <c r="F707" t="s">
        <v>2799</v>
      </c>
      <c r="G707" s="299">
        <v>45621</v>
      </c>
      <c r="H707" t="s">
        <v>1407</v>
      </c>
      <c r="I707" t="s">
        <v>1408</v>
      </c>
      <c r="J707" t="s">
        <v>1409</v>
      </c>
      <c r="K707" t="s">
        <v>1438</v>
      </c>
      <c r="L707" t="s">
        <v>1393</v>
      </c>
      <c r="M707" t="s">
        <v>1394</v>
      </c>
      <c r="N707" t="s">
        <v>1395</v>
      </c>
      <c r="O707" t="s">
        <v>1396</v>
      </c>
      <c r="P707" t="s">
        <v>1397</v>
      </c>
      <c r="Q707" t="s">
        <v>1396</v>
      </c>
      <c r="R707" t="s">
        <v>1398</v>
      </c>
      <c r="S707" t="s">
        <v>1399</v>
      </c>
      <c r="T707" t="s">
        <v>1411</v>
      </c>
      <c r="U707" t="s">
        <v>1401</v>
      </c>
      <c r="V707" t="s">
        <v>1412</v>
      </c>
      <c r="W707" t="s">
        <v>1418</v>
      </c>
      <c r="X707">
        <v>47504364690035</v>
      </c>
      <c r="Y707">
        <v>8400</v>
      </c>
      <c r="Z707" t="s">
        <v>1404</v>
      </c>
      <c r="AA707" s="305" t="str">
        <f>IF(H707="CONSTRUCCION CIVIL                                          ","Ok",_xlfn.XLOOKUP(B707,'CSRT STAFF'!B:B,'CSRT STAFF'!G:G,_xlfn.XLOOKUP(B707,'CSRT RCO'!B:B,'CSRT RCO'!G:G,"Revisar",0),0))</f>
        <v>Revisar</v>
      </c>
    </row>
    <row r="708" spans="1:27">
      <c r="A708" t="s">
        <v>1385</v>
      </c>
      <c r="B708" t="str">
        <f t="shared" si="11"/>
        <v>42216662</v>
      </c>
      <c r="C708">
        <v>42216662</v>
      </c>
      <c r="D708" t="s">
        <v>2800</v>
      </c>
      <c r="E708" t="s">
        <v>1496</v>
      </c>
      <c r="F708" t="s">
        <v>1839</v>
      </c>
      <c r="G708" s="299">
        <v>45979</v>
      </c>
      <c r="H708" t="s">
        <v>1389</v>
      </c>
      <c r="I708" t="s">
        <v>1390</v>
      </c>
      <c r="J708" t="s">
        <v>1391</v>
      </c>
      <c r="K708" t="s">
        <v>1447</v>
      </c>
      <c r="L708" t="s">
        <v>1393</v>
      </c>
      <c r="M708" t="s">
        <v>1394</v>
      </c>
      <c r="N708" t="s">
        <v>1395</v>
      </c>
      <c r="O708" t="s">
        <v>1396</v>
      </c>
      <c r="P708" t="s">
        <v>1397</v>
      </c>
      <c r="Q708" t="s">
        <v>1396</v>
      </c>
      <c r="R708" t="s">
        <v>1398</v>
      </c>
      <c r="S708" t="s">
        <v>1399</v>
      </c>
      <c r="T708" t="s">
        <v>1400</v>
      </c>
      <c r="U708" t="s">
        <v>1401</v>
      </c>
      <c r="V708" t="s">
        <v>1402</v>
      </c>
      <c r="W708" t="s">
        <v>1403</v>
      </c>
      <c r="X708">
        <v>1102010200745400</v>
      </c>
      <c r="Y708">
        <v>1849.5</v>
      </c>
      <c r="Z708" t="s">
        <v>1404</v>
      </c>
      <c r="AA708" s="305" t="str">
        <f>IF(H708="CONSTRUCCION CIVIL                                          ","Ok",_xlfn.XLOOKUP(B708,'CSRT STAFF'!B:B,'CSRT STAFF'!G:G,_xlfn.XLOOKUP(B708,'CSRT RCO'!B:B,'CSRT RCO'!G:G,"Revisar",0),0))</f>
        <v>Ok</v>
      </c>
    </row>
    <row r="709" spans="1:27">
      <c r="A709" t="s">
        <v>1385</v>
      </c>
      <c r="B709" t="str">
        <f t="shared" si="11"/>
        <v>45553146</v>
      </c>
      <c r="C709">
        <v>45553146</v>
      </c>
      <c r="D709" t="s">
        <v>2801</v>
      </c>
      <c r="E709" t="s">
        <v>2802</v>
      </c>
      <c r="F709" t="s">
        <v>2803</v>
      </c>
      <c r="G709" s="299">
        <v>46034</v>
      </c>
      <c r="H709" t="s">
        <v>1389</v>
      </c>
      <c r="I709" t="s">
        <v>1390</v>
      </c>
      <c r="J709" t="s">
        <v>1391</v>
      </c>
      <c r="K709" t="s">
        <v>1634</v>
      </c>
      <c r="L709" t="s">
        <v>1393</v>
      </c>
      <c r="M709" t="s">
        <v>1394</v>
      </c>
      <c r="N709" t="s">
        <v>1395</v>
      </c>
      <c r="O709" t="s">
        <v>1396</v>
      </c>
      <c r="P709" t="s">
        <v>1397</v>
      </c>
      <c r="Q709" t="s">
        <v>1396</v>
      </c>
      <c r="R709" t="s">
        <v>1398</v>
      </c>
      <c r="S709" t="s">
        <v>1399</v>
      </c>
      <c r="T709" t="s">
        <v>1400</v>
      </c>
      <c r="U709" t="s">
        <v>1401</v>
      </c>
      <c r="V709" t="s">
        <v>1402</v>
      </c>
      <c r="W709" t="s">
        <v>1403</v>
      </c>
      <c r="X709">
        <v>1100830200350600</v>
      </c>
      <c r="Y709">
        <v>2679</v>
      </c>
      <c r="Z709" t="s">
        <v>1404</v>
      </c>
      <c r="AA709" s="305" t="str">
        <f>IF(H709="CONSTRUCCION CIVIL                                          ","Ok",_xlfn.XLOOKUP(B709,'CSRT STAFF'!B:B,'CSRT STAFF'!G:G,_xlfn.XLOOKUP(B709,'CSRT RCO'!B:B,'CSRT RCO'!G:G,"Revisar",0),0))</f>
        <v>Ok</v>
      </c>
    </row>
    <row r="710" spans="1:27">
      <c r="A710" t="s">
        <v>1385</v>
      </c>
      <c r="B710" t="str">
        <f t="shared" si="11"/>
        <v>73963662</v>
      </c>
      <c r="C710">
        <v>73963662</v>
      </c>
      <c r="D710" t="s">
        <v>2804</v>
      </c>
      <c r="E710" t="s">
        <v>2112</v>
      </c>
      <c r="F710" t="s">
        <v>2805</v>
      </c>
      <c r="G710" s="299">
        <v>45803</v>
      </c>
      <c r="H710" t="s">
        <v>1389</v>
      </c>
      <c r="I710" t="s">
        <v>1390</v>
      </c>
      <c r="J710" t="s">
        <v>1409</v>
      </c>
      <c r="K710" t="s">
        <v>1442</v>
      </c>
      <c r="L710" t="s">
        <v>1393</v>
      </c>
      <c r="M710" t="s">
        <v>1394</v>
      </c>
      <c r="N710" t="s">
        <v>1395</v>
      </c>
      <c r="O710" t="s">
        <v>1396</v>
      </c>
      <c r="P710" t="s">
        <v>1397</v>
      </c>
      <c r="Q710" t="s">
        <v>1396</v>
      </c>
      <c r="R710" t="s">
        <v>1398</v>
      </c>
      <c r="S710" t="s">
        <v>1399</v>
      </c>
      <c r="T710" t="s">
        <v>1400</v>
      </c>
      <c r="U710" t="s">
        <v>1401</v>
      </c>
      <c r="V710" t="s">
        <v>1402</v>
      </c>
      <c r="W710" t="s">
        <v>1403</v>
      </c>
      <c r="X710">
        <v>1108140276220330</v>
      </c>
      <c r="Y710">
        <v>2619</v>
      </c>
      <c r="Z710" t="s">
        <v>1404</v>
      </c>
      <c r="AA710" s="305" t="str">
        <f>IF(H710="CONSTRUCCION CIVIL                                          ","Ok",_xlfn.XLOOKUP(B710,'CSRT STAFF'!B:B,'CSRT STAFF'!G:G,_xlfn.XLOOKUP(B710,'CSRT RCO'!B:B,'CSRT RCO'!G:G,"Revisar",0),0))</f>
        <v>Ok</v>
      </c>
    </row>
    <row r="711" spans="1:27">
      <c r="A711" t="s">
        <v>1385</v>
      </c>
      <c r="B711" t="str">
        <f t="shared" si="11"/>
        <v>60926146</v>
      </c>
      <c r="C711">
        <v>60926146</v>
      </c>
      <c r="D711" t="s">
        <v>2804</v>
      </c>
      <c r="E711" t="s">
        <v>2112</v>
      </c>
      <c r="F711" t="s">
        <v>2806</v>
      </c>
      <c r="G711" s="299">
        <v>45922</v>
      </c>
      <c r="H711" t="s">
        <v>1389</v>
      </c>
      <c r="I711" t="s">
        <v>1390</v>
      </c>
      <c r="J711" t="s">
        <v>1391</v>
      </c>
      <c r="K711" t="s">
        <v>1426</v>
      </c>
      <c r="L711" t="s">
        <v>1393</v>
      </c>
      <c r="M711" t="s">
        <v>1394</v>
      </c>
      <c r="N711" t="s">
        <v>1395</v>
      </c>
      <c r="O711" t="s">
        <v>1396</v>
      </c>
      <c r="P711" t="s">
        <v>1397</v>
      </c>
      <c r="Q711" t="s">
        <v>1396</v>
      </c>
      <c r="R711" t="s">
        <v>1398</v>
      </c>
      <c r="S711" t="s">
        <v>1399</v>
      </c>
      <c r="T711" t="s">
        <v>1400</v>
      </c>
      <c r="U711" t="s">
        <v>1401</v>
      </c>
      <c r="V711" t="s">
        <v>1402</v>
      </c>
      <c r="W711" t="s">
        <v>1403</v>
      </c>
      <c r="X711">
        <v>1108140281816480</v>
      </c>
      <c r="Y711">
        <v>2055</v>
      </c>
      <c r="Z711" t="s">
        <v>1404</v>
      </c>
      <c r="AA711" s="305" t="str">
        <f>IF(H711="CONSTRUCCION CIVIL                                          ","Ok",_xlfn.XLOOKUP(B711,'CSRT STAFF'!B:B,'CSRT STAFF'!G:G,_xlfn.XLOOKUP(B711,'CSRT RCO'!B:B,'CSRT RCO'!G:G,"Revisar",0),0))</f>
        <v>Ok</v>
      </c>
    </row>
    <row r="712" spans="1:27">
      <c r="A712" t="s">
        <v>1385</v>
      </c>
      <c r="B712" t="str">
        <f t="shared" si="11"/>
        <v>77795071</v>
      </c>
      <c r="C712">
        <v>77795071</v>
      </c>
      <c r="D712" t="s">
        <v>1880</v>
      </c>
      <c r="E712" t="s">
        <v>2807</v>
      </c>
      <c r="F712" t="s">
        <v>2004</v>
      </c>
      <c r="G712" s="299">
        <v>46029</v>
      </c>
      <c r="H712" t="s">
        <v>1389</v>
      </c>
      <c r="I712" t="s">
        <v>1390</v>
      </c>
      <c r="J712" t="s">
        <v>1391</v>
      </c>
      <c r="K712" t="s">
        <v>1417</v>
      </c>
      <c r="L712" t="s">
        <v>1393</v>
      </c>
      <c r="M712" t="s">
        <v>1394</v>
      </c>
      <c r="N712" t="s">
        <v>1395</v>
      </c>
      <c r="O712" t="s">
        <v>1396</v>
      </c>
      <c r="P712" t="s">
        <v>1397</v>
      </c>
      <c r="Q712" t="s">
        <v>1396</v>
      </c>
      <c r="R712" t="s">
        <v>1398</v>
      </c>
      <c r="S712" t="s">
        <v>1399</v>
      </c>
      <c r="T712" t="s">
        <v>1400</v>
      </c>
      <c r="U712" t="s">
        <v>1401</v>
      </c>
      <c r="V712" t="s">
        <v>1402</v>
      </c>
      <c r="W712" t="s">
        <v>2480</v>
      </c>
      <c r="X712">
        <v>4709473811</v>
      </c>
      <c r="Y712">
        <v>2619</v>
      </c>
      <c r="Z712" t="s">
        <v>1404</v>
      </c>
      <c r="AA712" s="305" t="str">
        <f>IF(H712="CONSTRUCCION CIVIL                                          ","Ok",_xlfn.XLOOKUP(B712,'CSRT STAFF'!B:B,'CSRT STAFF'!G:G,_xlfn.XLOOKUP(B712,'CSRT RCO'!B:B,'CSRT RCO'!G:G,"Revisar",0),0))</f>
        <v>Ok</v>
      </c>
    </row>
    <row r="713" spans="1:27">
      <c r="A713" t="s">
        <v>1385</v>
      </c>
      <c r="B713" t="str">
        <f t="shared" si="11"/>
        <v>10714475</v>
      </c>
      <c r="C713">
        <v>10714475</v>
      </c>
      <c r="D713" t="s">
        <v>1880</v>
      </c>
      <c r="E713" t="s">
        <v>2808</v>
      </c>
      <c r="F713" t="s">
        <v>2809</v>
      </c>
      <c r="G713" s="299">
        <v>45803</v>
      </c>
      <c r="H713" t="s">
        <v>1407</v>
      </c>
      <c r="I713" t="s">
        <v>1408</v>
      </c>
      <c r="J713" t="s">
        <v>1409</v>
      </c>
      <c r="K713" t="s">
        <v>1793</v>
      </c>
      <c r="L713" t="s">
        <v>1439</v>
      </c>
      <c r="M713" t="s">
        <v>1394</v>
      </c>
      <c r="N713" t="s">
        <v>1395</v>
      </c>
      <c r="O713" t="s">
        <v>1396</v>
      </c>
      <c r="P713" t="s">
        <v>1397</v>
      </c>
      <c r="Q713" t="s">
        <v>1396</v>
      </c>
      <c r="R713" t="s">
        <v>1788</v>
      </c>
      <c r="S713" t="s">
        <v>1399</v>
      </c>
      <c r="T713" t="s">
        <v>1411</v>
      </c>
      <c r="U713" t="s">
        <v>1401</v>
      </c>
      <c r="V713" t="s">
        <v>1412</v>
      </c>
      <c r="W713" t="s">
        <v>1418</v>
      </c>
      <c r="X713">
        <v>19391043398026</v>
      </c>
      <c r="Y713">
        <v>17000</v>
      </c>
      <c r="Z713" t="s">
        <v>1404</v>
      </c>
      <c r="AA713" s="305">
        <f>IF(H713="CONSTRUCCION CIVIL                                          ","Ok",_xlfn.XLOOKUP(B713,'CSRT STAFF'!B:B,'CSRT STAFF'!G:G,_xlfn.XLOOKUP(B713,'CSRT RCO'!B:B,'CSRT RCO'!G:G,"Revisar",0),0))</f>
        <v>45803</v>
      </c>
    </row>
    <row r="714" spans="1:27">
      <c r="A714" t="s">
        <v>1385</v>
      </c>
      <c r="B714" t="str">
        <f t="shared" si="11"/>
        <v>72782212</v>
      </c>
      <c r="C714">
        <v>72782212</v>
      </c>
      <c r="D714" t="s">
        <v>2340</v>
      </c>
      <c r="E714" t="s">
        <v>1581</v>
      </c>
      <c r="F714" t="s">
        <v>2810</v>
      </c>
      <c r="G714" s="299">
        <v>45968</v>
      </c>
      <c r="H714" t="s">
        <v>1407</v>
      </c>
      <c r="I714" t="s">
        <v>1408</v>
      </c>
      <c r="J714" t="s">
        <v>1409</v>
      </c>
      <c r="K714" t="s">
        <v>1430</v>
      </c>
      <c r="L714" t="s">
        <v>1475</v>
      </c>
      <c r="M714" t="s">
        <v>1394</v>
      </c>
      <c r="N714" t="s">
        <v>1395</v>
      </c>
      <c r="O714" t="s">
        <v>1396</v>
      </c>
      <c r="P714" t="s">
        <v>1397</v>
      </c>
      <c r="Q714" t="s">
        <v>1396</v>
      </c>
      <c r="R714" t="s">
        <v>1398</v>
      </c>
      <c r="S714" t="s">
        <v>1757</v>
      </c>
      <c r="T714" t="s">
        <v>1411</v>
      </c>
      <c r="U714" t="s">
        <v>1401</v>
      </c>
      <c r="V714" t="s">
        <v>1412</v>
      </c>
      <c r="W714" t="s">
        <v>1403</v>
      </c>
      <c r="X714">
        <v>1105790236099640</v>
      </c>
      <c r="Y714">
        <v>4000</v>
      </c>
      <c r="Z714" t="s">
        <v>1404</v>
      </c>
      <c r="AA714" s="305">
        <f>IF(H714="CONSTRUCCION CIVIL                                          ","Ok",_xlfn.XLOOKUP(B714,'CSRT STAFF'!B:B,'CSRT STAFF'!G:G,_xlfn.XLOOKUP(B714,'CSRT RCO'!B:B,'CSRT RCO'!G:G,"Revisar",0),0))</f>
        <v>45968</v>
      </c>
    </row>
    <row r="715" spans="1:27">
      <c r="A715" t="s">
        <v>1385</v>
      </c>
      <c r="B715" t="str">
        <f t="shared" si="11"/>
        <v>42314985</v>
      </c>
      <c r="C715">
        <v>42314985</v>
      </c>
      <c r="D715" t="s">
        <v>1405</v>
      </c>
      <c r="E715" t="s">
        <v>2695</v>
      </c>
      <c r="F715" t="s">
        <v>2811</v>
      </c>
      <c r="G715" s="299">
        <v>45906</v>
      </c>
      <c r="H715" t="s">
        <v>1389</v>
      </c>
      <c r="I715" t="s">
        <v>1390</v>
      </c>
      <c r="J715" t="s">
        <v>1391</v>
      </c>
      <c r="K715" t="s">
        <v>1430</v>
      </c>
      <c r="L715" t="s">
        <v>1393</v>
      </c>
      <c r="M715" t="s">
        <v>1394</v>
      </c>
      <c r="N715" t="s">
        <v>1395</v>
      </c>
      <c r="O715" t="s">
        <v>1396</v>
      </c>
      <c r="P715" t="s">
        <v>1397</v>
      </c>
      <c r="Q715" t="s">
        <v>1396</v>
      </c>
      <c r="R715" t="s">
        <v>1398</v>
      </c>
      <c r="S715" t="s">
        <v>1399</v>
      </c>
      <c r="T715" t="s">
        <v>1400</v>
      </c>
      <c r="U715" t="s">
        <v>1401</v>
      </c>
      <c r="V715" t="s">
        <v>1402</v>
      </c>
      <c r="W715" t="s">
        <v>1403</v>
      </c>
      <c r="X715">
        <v>1108140281183020</v>
      </c>
      <c r="Y715">
        <v>1849.5</v>
      </c>
      <c r="Z715" t="s">
        <v>1404</v>
      </c>
      <c r="AA715" s="305" t="str">
        <f>IF(H715="CONSTRUCCION CIVIL                                          ","Ok",_xlfn.XLOOKUP(B715,'CSRT STAFF'!B:B,'CSRT STAFF'!G:G,_xlfn.XLOOKUP(B715,'CSRT RCO'!B:B,'CSRT RCO'!G:G,"Revisar",0),0))</f>
        <v>Ok</v>
      </c>
    </row>
    <row r="716" spans="1:27">
      <c r="A716" t="s">
        <v>1385</v>
      </c>
      <c r="B716" t="str">
        <f t="shared" si="11"/>
        <v>47273111</v>
      </c>
      <c r="C716">
        <v>47273111</v>
      </c>
      <c r="D716" t="s">
        <v>1405</v>
      </c>
      <c r="E716" t="s">
        <v>2348</v>
      </c>
      <c r="F716" t="s">
        <v>1804</v>
      </c>
      <c r="G716" s="299">
        <v>45979</v>
      </c>
      <c r="H716" t="s">
        <v>1389</v>
      </c>
      <c r="I716" t="s">
        <v>1390</v>
      </c>
      <c r="J716" t="s">
        <v>1391</v>
      </c>
      <c r="K716" t="s">
        <v>1447</v>
      </c>
      <c r="L716" t="s">
        <v>1393</v>
      </c>
      <c r="M716" t="s">
        <v>1394</v>
      </c>
      <c r="N716" t="s">
        <v>1395</v>
      </c>
      <c r="O716" t="s">
        <v>1396</v>
      </c>
      <c r="P716" t="s">
        <v>1397</v>
      </c>
      <c r="Q716" t="s">
        <v>1396</v>
      </c>
      <c r="R716" t="s">
        <v>1398</v>
      </c>
      <c r="S716" t="s">
        <v>1399</v>
      </c>
      <c r="T716" t="s">
        <v>1400</v>
      </c>
      <c r="U716" t="s">
        <v>1401</v>
      </c>
      <c r="V716" t="s">
        <v>1402</v>
      </c>
      <c r="W716" t="s">
        <v>1403</v>
      </c>
      <c r="X716">
        <v>1108140285419410</v>
      </c>
      <c r="Y716">
        <v>1849.5</v>
      </c>
      <c r="Z716" t="s">
        <v>1404</v>
      </c>
      <c r="AA716" s="305" t="str">
        <f>IF(H716="CONSTRUCCION CIVIL                                          ","Ok",_xlfn.XLOOKUP(B716,'CSRT STAFF'!B:B,'CSRT STAFF'!G:G,_xlfn.XLOOKUP(B716,'CSRT RCO'!B:B,'CSRT RCO'!G:G,"Revisar",0),0))</f>
        <v>Ok</v>
      </c>
    </row>
    <row r="717" spans="1:27">
      <c r="A717" t="s">
        <v>1385</v>
      </c>
      <c r="B717" t="str">
        <f t="shared" si="11"/>
        <v>46750155</v>
      </c>
      <c r="C717">
        <v>46750155</v>
      </c>
      <c r="D717" t="s">
        <v>1405</v>
      </c>
      <c r="E717" t="s">
        <v>2812</v>
      </c>
      <c r="F717" t="s">
        <v>2813</v>
      </c>
      <c r="G717" s="299">
        <v>45952</v>
      </c>
      <c r="H717" t="s">
        <v>1407</v>
      </c>
      <c r="I717" t="s">
        <v>1408</v>
      </c>
      <c r="J717" t="s">
        <v>1409</v>
      </c>
      <c r="K717" t="s">
        <v>1610</v>
      </c>
      <c r="L717" t="s">
        <v>1439</v>
      </c>
      <c r="M717" t="s">
        <v>1394</v>
      </c>
      <c r="N717" t="s">
        <v>1395</v>
      </c>
      <c r="O717" t="s">
        <v>1396</v>
      </c>
      <c r="P717" t="s">
        <v>1397</v>
      </c>
      <c r="Q717" t="s">
        <v>1396</v>
      </c>
      <c r="R717" t="s">
        <v>1398</v>
      </c>
      <c r="S717" t="s">
        <v>1399</v>
      </c>
      <c r="T717" t="s">
        <v>1411</v>
      </c>
      <c r="U717" t="s">
        <v>1401</v>
      </c>
      <c r="V717" t="s">
        <v>1412</v>
      </c>
      <c r="W717" t="s">
        <v>1418</v>
      </c>
      <c r="X717">
        <v>55090954490054</v>
      </c>
      <c r="Y717">
        <v>5500</v>
      </c>
      <c r="Z717" t="s">
        <v>1404</v>
      </c>
      <c r="AA717" s="305">
        <f>IF(H717="CONSTRUCCION CIVIL                                          ","Ok",_xlfn.XLOOKUP(B717,'CSRT STAFF'!B:B,'CSRT STAFF'!G:G,_xlfn.XLOOKUP(B717,'CSRT RCO'!B:B,'CSRT RCO'!G:G,"Revisar",0),0))</f>
        <v>45952</v>
      </c>
    </row>
    <row r="718" spans="1:27">
      <c r="A718" t="s">
        <v>1385</v>
      </c>
      <c r="B718" t="str">
        <f t="shared" si="11"/>
        <v>31189140</v>
      </c>
      <c r="C718">
        <v>31189140</v>
      </c>
      <c r="D718" t="s">
        <v>2814</v>
      </c>
      <c r="E718" t="s">
        <v>2815</v>
      </c>
      <c r="F718" t="s">
        <v>2816</v>
      </c>
      <c r="G718" s="299">
        <v>45204</v>
      </c>
      <c r="H718" t="s">
        <v>1407</v>
      </c>
      <c r="I718" t="s">
        <v>1408</v>
      </c>
      <c r="J718" t="s">
        <v>1409</v>
      </c>
      <c r="K718" t="s">
        <v>2817</v>
      </c>
      <c r="L718" t="s">
        <v>1393</v>
      </c>
      <c r="M718" t="s">
        <v>1394</v>
      </c>
      <c r="N718" t="s">
        <v>1395</v>
      </c>
      <c r="O718" t="s">
        <v>1396</v>
      </c>
      <c r="P718" t="s">
        <v>1397</v>
      </c>
      <c r="Q718" t="s">
        <v>1396</v>
      </c>
      <c r="R718" t="s">
        <v>1398</v>
      </c>
      <c r="S718" t="s">
        <v>1399</v>
      </c>
      <c r="T718" t="s">
        <v>1411</v>
      </c>
      <c r="U718" t="s">
        <v>1401</v>
      </c>
      <c r="V718" t="s">
        <v>1412</v>
      </c>
      <c r="W718" t="s">
        <v>1403</v>
      </c>
      <c r="X718">
        <v>1108140243792390</v>
      </c>
      <c r="Y718">
        <v>1800</v>
      </c>
      <c r="Z718" t="s">
        <v>1404</v>
      </c>
      <c r="AA718" s="305">
        <f>IF(H718="CONSTRUCCION CIVIL                                          ","Ok",_xlfn.XLOOKUP(B718,'CSRT STAFF'!B:B,'CSRT STAFF'!G:G,_xlfn.XLOOKUP(B718,'CSRT RCO'!B:B,'CSRT RCO'!G:G,"Revisar",0),0))</f>
        <v>45204</v>
      </c>
    </row>
    <row r="719" spans="1:27">
      <c r="A719" t="s">
        <v>1385</v>
      </c>
      <c r="B719" t="str">
        <f t="shared" si="11"/>
        <v>74806019</v>
      </c>
      <c r="C719">
        <v>74806019</v>
      </c>
      <c r="D719" t="s">
        <v>2814</v>
      </c>
      <c r="E719" t="s">
        <v>2007</v>
      </c>
      <c r="F719" t="s">
        <v>2818</v>
      </c>
      <c r="G719" s="299">
        <v>45931</v>
      </c>
      <c r="H719" t="s">
        <v>1389</v>
      </c>
      <c r="I719" t="s">
        <v>1390</v>
      </c>
      <c r="J719" t="s">
        <v>1391</v>
      </c>
      <c r="K719" t="s">
        <v>1426</v>
      </c>
      <c r="L719" t="s">
        <v>1393</v>
      </c>
      <c r="M719" t="s">
        <v>1394</v>
      </c>
      <c r="N719" t="s">
        <v>1395</v>
      </c>
      <c r="O719" t="s">
        <v>1396</v>
      </c>
      <c r="P719" t="s">
        <v>1397</v>
      </c>
      <c r="Q719" t="s">
        <v>1396</v>
      </c>
      <c r="R719" t="s">
        <v>1398</v>
      </c>
      <c r="S719" t="s">
        <v>1399</v>
      </c>
      <c r="T719" t="s">
        <v>1400</v>
      </c>
      <c r="U719" t="s">
        <v>1401</v>
      </c>
      <c r="V719" t="s">
        <v>1402</v>
      </c>
      <c r="W719" t="s">
        <v>1403</v>
      </c>
      <c r="X719">
        <v>1108140268038860</v>
      </c>
      <c r="Y719">
        <v>2055</v>
      </c>
      <c r="Z719" t="s">
        <v>1404</v>
      </c>
      <c r="AA719" s="305" t="str">
        <f>IF(H719="CONSTRUCCION CIVIL                                          ","Ok",_xlfn.XLOOKUP(B719,'CSRT STAFF'!B:B,'CSRT STAFF'!G:G,_xlfn.XLOOKUP(B719,'CSRT RCO'!B:B,'CSRT RCO'!G:G,"Revisar",0),0))</f>
        <v>Ok</v>
      </c>
    </row>
    <row r="720" spans="1:27">
      <c r="A720" t="s">
        <v>1385</v>
      </c>
      <c r="B720" t="str">
        <f t="shared" si="11"/>
        <v>24004236</v>
      </c>
      <c r="C720">
        <v>24004236</v>
      </c>
      <c r="D720" t="s">
        <v>5580</v>
      </c>
      <c r="E720" t="s">
        <v>5581</v>
      </c>
      <c r="F720" t="s">
        <v>5582</v>
      </c>
      <c r="G720" s="299">
        <v>46048</v>
      </c>
      <c r="H720" t="s">
        <v>1389</v>
      </c>
      <c r="I720" t="s">
        <v>1390</v>
      </c>
      <c r="J720" t="s">
        <v>1391</v>
      </c>
      <c r="K720" t="s">
        <v>1447</v>
      </c>
      <c r="L720" t="s">
        <v>1393</v>
      </c>
      <c r="M720" t="s">
        <v>1394</v>
      </c>
      <c r="N720" t="s">
        <v>1395</v>
      </c>
      <c r="O720" t="s">
        <v>1396</v>
      </c>
      <c r="P720" t="s">
        <v>1397</v>
      </c>
      <c r="Q720" t="s">
        <v>1396</v>
      </c>
      <c r="R720" t="s">
        <v>1398</v>
      </c>
      <c r="S720" t="s">
        <v>1399</v>
      </c>
      <c r="T720" t="s">
        <v>1400</v>
      </c>
      <c r="U720" t="s">
        <v>1401</v>
      </c>
      <c r="V720" t="s">
        <v>1402</v>
      </c>
      <c r="W720" t="s">
        <v>1403</v>
      </c>
      <c r="X720">
        <v>1105790231767140</v>
      </c>
      <c r="Y720">
        <v>1884</v>
      </c>
      <c r="Z720" t="s">
        <v>1404</v>
      </c>
      <c r="AA720" s="305" t="str">
        <f>IF(H720="CONSTRUCCION CIVIL                                          ","Ok",_xlfn.XLOOKUP(B720,'CSRT STAFF'!B:B,'CSRT STAFF'!G:G,_xlfn.XLOOKUP(B720,'CSRT RCO'!B:B,'CSRT RCO'!G:G,"Revisar",0),0))</f>
        <v>Ok</v>
      </c>
    </row>
    <row r="721" spans="1:27">
      <c r="A721" t="s">
        <v>1385</v>
      </c>
      <c r="B721" t="str">
        <f t="shared" si="11"/>
        <v>71389626</v>
      </c>
      <c r="C721">
        <v>71389626</v>
      </c>
      <c r="D721" t="s">
        <v>1801</v>
      </c>
      <c r="E721" t="s">
        <v>1858</v>
      </c>
      <c r="F721" t="s">
        <v>2819</v>
      </c>
      <c r="G721" s="299">
        <v>46042</v>
      </c>
      <c r="H721" t="s">
        <v>1389</v>
      </c>
      <c r="I721" t="s">
        <v>1390</v>
      </c>
      <c r="J721" t="s">
        <v>1391</v>
      </c>
      <c r="K721" t="s">
        <v>1634</v>
      </c>
      <c r="L721" t="s">
        <v>1393</v>
      </c>
      <c r="M721" t="s">
        <v>1394</v>
      </c>
      <c r="N721" t="s">
        <v>1395</v>
      </c>
      <c r="O721" t="s">
        <v>1396</v>
      </c>
      <c r="P721" t="s">
        <v>1397</v>
      </c>
      <c r="Q721" t="s">
        <v>1396</v>
      </c>
      <c r="R721" t="s">
        <v>1398</v>
      </c>
      <c r="S721" t="s">
        <v>1399</v>
      </c>
      <c r="T721" t="s">
        <v>1400</v>
      </c>
      <c r="U721" t="s">
        <v>1401</v>
      </c>
      <c r="V721" t="s">
        <v>1402</v>
      </c>
      <c r="W721" t="s">
        <v>1418</v>
      </c>
      <c r="X721">
        <v>19174265976035</v>
      </c>
      <c r="Y721">
        <v>2679</v>
      </c>
      <c r="Z721" t="s">
        <v>1404</v>
      </c>
      <c r="AA721" s="305" t="str">
        <f>IF(H721="CONSTRUCCION CIVIL                                          ","Ok",_xlfn.XLOOKUP(B721,'CSRT STAFF'!B:B,'CSRT STAFF'!G:G,_xlfn.XLOOKUP(B721,'CSRT RCO'!B:B,'CSRT RCO'!G:G,"Revisar",0),0))</f>
        <v>Ok</v>
      </c>
    </row>
    <row r="722" spans="1:27">
      <c r="A722" t="s">
        <v>1385</v>
      </c>
      <c r="B722" t="str">
        <f t="shared" si="11"/>
        <v>72764142</v>
      </c>
      <c r="C722">
        <v>72764142</v>
      </c>
      <c r="D722" t="s">
        <v>2743</v>
      </c>
      <c r="E722" t="s">
        <v>2820</v>
      </c>
      <c r="F722" t="s">
        <v>2821</v>
      </c>
      <c r="G722" s="299">
        <v>45972</v>
      </c>
      <c r="H722" t="s">
        <v>1407</v>
      </c>
      <c r="I722" t="s">
        <v>1408</v>
      </c>
      <c r="J722" t="s">
        <v>1409</v>
      </c>
      <c r="K722" t="s">
        <v>1430</v>
      </c>
      <c r="L722" t="s">
        <v>1536</v>
      </c>
      <c r="M722" t="s">
        <v>1394</v>
      </c>
      <c r="N722" t="s">
        <v>1395</v>
      </c>
      <c r="O722" t="s">
        <v>1396</v>
      </c>
      <c r="P722" t="s">
        <v>1397</v>
      </c>
      <c r="Q722" t="s">
        <v>1396</v>
      </c>
      <c r="R722" t="s">
        <v>1398</v>
      </c>
      <c r="S722" t="s">
        <v>1399</v>
      </c>
      <c r="T722" t="s">
        <v>1411</v>
      </c>
      <c r="U722" t="s">
        <v>1401</v>
      </c>
      <c r="V722" t="s">
        <v>1412</v>
      </c>
      <c r="W722" t="s">
        <v>1403</v>
      </c>
      <c r="X722">
        <v>1108140284973540</v>
      </c>
      <c r="Y722">
        <v>1970</v>
      </c>
      <c r="Z722" t="s">
        <v>1404</v>
      </c>
      <c r="AA722" s="305" t="str">
        <f>IF(H722="CONSTRUCCION CIVIL                                          ","Ok",_xlfn.XLOOKUP(B722,'CSRT STAFF'!B:B,'CSRT STAFF'!G:G,_xlfn.XLOOKUP(B722,'CSRT RCO'!B:B,'CSRT RCO'!G:G,"Revisar",0),0))</f>
        <v>Revisar</v>
      </c>
    </row>
    <row r="723" spans="1:27">
      <c r="A723" t="s">
        <v>1385</v>
      </c>
      <c r="B723" t="str">
        <f t="shared" si="11"/>
        <v>42791076</v>
      </c>
      <c r="C723">
        <v>42791076</v>
      </c>
      <c r="D723" t="s">
        <v>2822</v>
      </c>
      <c r="E723" t="s">
        <v>2823</v>
      </c>
      <c r="F723" t="s">
        <v>2824</v>
      </c>
      <c r="G723" s="299">
        <v>45139</v>
      </c>
      <c r="H723" t="s">
        <v>1407</v>
      </c>
      <c r="I723" t="s">
        <v>1408</v>
      </c>
      <c r="J723" t="s">
        <v>1409</v>
      </c>
      <c r="K723" t="s">
        <v>2825</v>
      </c>
      <c r="L723" t="s">
        <v>1590</v>
      </c>
      <c r="M723" t="s">
        <v>1394</v>
      </c>
      <c r="N723" t="s">
        <v>1395</v>
      </c>
      <c r="O723" t="s">
        <v>1396</v>
      </c>
      <c r="P723" t="s">
        <v>1397</v>
      </c>
      <c r="Q723" t="s">
        <v>1396</v>
      </c>
      <c r="R723" t="s">
        <v>1398</v>
      </c>
      <c r="S723" t="s">
        <v>1399</v>
      </c>
      <c r="T723" t="s">
        <v>1411</v>
      </c>
      <c r="U723" t="s">
        <v>1401</v>
      </c>
      <c r="V723" t="s">
        <v>1412</v>
      </c>
      <c r="W723" t="s">
        <v>1418</v>
      </c>
      <c r="X723">
        <v>2650148805082</v>
      </c>
      <c r="Y723">
        <v>4000</v>
      </c>
      <c r="Z723" t="s">
        <v>1404</v>
      </c>
      <c r="AA723" s="305">
        <f>IF(H723="CONSTRUCCION CIVIL                                          ","Ok",_xlfn.XLOOKUP(B723,'CSRT STAFF'!B:B,'CSRT STAFF'!G:G,_xlfn.XLOOKUP(B723,'CSRT RCO'!B:B,'CSRT RCO'!G:G,"Revisar",0),0))</f>
        <v>45139</v>
      </c>
    </row>
    <row r="724" spans="1:27">
      <c r="A724" t="s">
        <v>1385</v>
      </c>
      <c r="B724" t="str">
        <f t="shared" si="11"/>
        <v>27745179</v>
      </c>
      <c r="C724">
        <v>27745179</v>
      </c>
      <c r="D724" t="s">
        <v>2647</v>
      </c>
      <c r="E724" t="s">
        <v>2826</v>
      </c>
      <c r="F724" t="s">
        <v>2633</v>
      </c>
      <c r="G724" s="299">
        <v>45615</v>
      </c>
      <c r="H724" t="s">
        <v>1389</v>
      </c>
      <c r="I724" t="s">
        <v>1390</v>
      </c>
      <c r="J724" t="s">
        <v>1391</v>
      </c>
      <c r="K724" t="s">
        <v>1442</v>
      </c>
      <c r="L724" t="s">
        <v>1393</v>
      </c>
      <c r="M724" t="s">
        <v>1394</v>
      </c>
      <c r="N724" t="s">
        <v>1395</v>
      </c>
      <c r="O724" t="s">
        <v>1396</v>
      </c>
      <c r="P724" t="s">
        <v>1397</v>
      </c>
      <c r="Q724" t="s">
        <v>1396</v>
      </c>
      <c r="R724" t="s">
        <v>1398</v>
      </c>
      <c r="S724" t="s">
        <v>1399</v>
      </c>
      <c r="T724" t="s">
        <v>1400</v>
      </c>
      <c r="U724" t="s">
        <v>1401</v>
      </c>
      <c r="V724" t="s">
        <v>1402</v>
      </c>
      <c r="W724" t="s">
        <v>1418</v>
      </c>
      <c r="X724">
        <v>30595295832002</v>
      </c>
      <c r="Y724">
        <v>2619</v>
      </c>
      <c r="Z724" t="s">
        <v>1404</v>
      </c>
      <c r="AA724" s="305" t="str">
        <f>IF(H724="CONSTRUCCION CIVIL                                          ","Ok",_xlfn.XLOOKUP(B724,'CSRT STAFF'!B:B,'CSRT STAFF'!G:G,_xlfn.XLOOKUP(B724,'CSRT RCO'!B:B,'CSRT RCO'!G:G,"Revisar",0),0))</f>
        <v>Ok</v>
      </c>
    </row>
    <row r="725" spans="1:27">
      <c r="A725" t="s">
        <v>1385</v>
      </c>
      <c r="B725" t="str">
        <f t="shared" si="11"/>
        <v>45778143</v>
      </c>
      <c r="C725">
        <v>45778143</v>
      </c>
      <c r="D725" t="s">
        <v>2647</v>
      </c>
      <c r="E725" t="s">
        <v>1824</v>
      </c>
      <c r="F725" t="s">
        <v>2827</v>
      </c>
      <c r="G725" s="299">
        <v>45908</v>
      </c>
      <c r="H725" t="s">
        <v>1389</v>
      </c>
      <c r="I725" t="s">
        <v>1390</v>
      </c>
      <c r="J725" t="s">
        <v>1391</v>
      </c>
      <c r="K725" t="s">
        <v>1430</v>
      </c>
      <c r="L725" t="s">
        <v>1393</v>
      </c>
      <c r="M725" t="s">
        <v>1394</v>
      </c>
      <c r="N725" t="s">
        <v>1395</v>
      </c>
      <c r="O725" t="s">
        <v>1396</v>
      </c>
      <c r="P725" t="s">
        <v>1397</v>
      </c>
      <c r="Q725" t="s">
        <v>1396</v>
      </c>
      <c r="R725" t="s">
        <v>1398</v>
      </c>
      <c r="S725" t="s">
        <v>1399</v>
      </c>
      <c r="T725" t="s">
        <v>1400</v>
      </c>
      <c r="U725" t="s">
        <v>1401</v>
      </c>
      <c r="V725" t="s">
        <v>1402</v>
      </c>
      <c r="W725" t="s">
        <v>1403</v>
      </c>
      <c r="X725">
        <v>1102740200532110</v>
      </c>
      <c r="Y725">
        <v>2619</v>
      </c>
      <c r="Z725" t="s">
        <v>1404</v>
      </c>
      <c r="AA725" s="305" t="str">
        <f>IF(H725="CONSTRUCCION CIVIL                                          ","Ok",_xlfn.XLOOKUP(B725,'CSRT STAFF'!B:B,'CSRT STAFF'!G:G,_xlfn.XLOOKUP(B725,'CSRT RCO'!B:B,'CSRT RCO'!G:G,"Revisar",0),0))</f>
        <v>Ok</v>
      </c>
    </row>
    <row r="726" spans="1:27">
      <c r="A726" t="s">
        <v>1385</v>
      </c>
      <c r="B726" t="str">
        <f t="shared" si="11"/>
        <v>73301144</v>
      </c>
      <c r="C726">
        <v>73301144</v>
      </c>
      <c r="D726" t="s">
        <v>2647</v>
      </c>
      <c r="E726" t="s">
        <v>2668</v>
      </c>
      <c r="F726" t="s">
        <v>2828</v>
      </c>
      <c r="G726" s="299">
        <v>45782</v>
      </c>
      <c r="H726" t="s">
        <v>1407</v>
      </c>
      <c r="I726" t="s">
        <v>1408</v>
      </c>
      <c r="J726" t="s">
        <v>1409</v>
      </c>
      <c r="K726" t="s">
        <v>1793</v>
      </c>
      <c r="L726" t="s">
        <v>1393</v>
      </c>
      <c r="M726" t="s">
        <v>1394</v>
      </c>
      <c r="N726" t="s">
        <v>1395</v>
      </c>
      <c r="O726" t="s">
        <v>1396</v>
      </c>
      <c r="P726" t="s">
        <v>1397</v>
      </c>
      <c r="Q726" t="s">
        <v>1396</v>
      </c>
      <c r="R726" t="s">
        <v>1398</v>
      </c>
      <c r="S726" t="s">
        <v>1399</v>
      </c>
      <c r="T726" t="s">
        <v>1411</v>
      </c>
      <c r="U726" t="s">
        <v>1401</v>
      </c>
      <c r="V726" t="s">
        <v>1412</v>
      </c>
      <c r="W726" t="s">
        <v>1403</v>
      </c>
      <c r="X726">
        <v>1108140275022990</v>
      </c>
      <c r="Y726">
        <v>3900</v>
      </c>
      <c r="Z726" t="s">
        <v>1404</v>
      </c>
      <c r="AA726" s="305">
        <f>IF(H726="CONSTRUCCION CIVIL                                          ","Ok",_xlfn.XLOOKUP(B726,'CSRT STAFF'!B:B,'CSRT STAFF'!G:G,_xlfn.XLOOKUP(B726,'CSRT RCO'!B:B,'CSRT RCO'!G:G,"Revisar",0),0))</f>
        <v>45782</v>
      </c>
    </row>
    <row r="727" spans="1:27">
      <c r="A727" t="s">
        <v>1385</v>
      </c>
      <c r="B727" t="str">
        <f t="shared" si="11"/>
        <v>77335058</v>
      </c>
      <c r="C727">
        <v>77335058</v>
      </c>
      <c r="D727" t="s">
        <v>2647</v>
      </c>
      <c r="E727" t="s">
        <v>2829</v>
      </c>
      <c r="F727" t="s">
        <v>1465</v>
      </c>
      <c r="G727" s="299">
        <v>45908</v>
      </c>
      <c r="H727" t="s">
        <v>1389</v>
      </c>
      <c r="I727" t="s">
        <v>1390</v>
      </c>
      <c r="J727" t="s">
        <v>1391</v>
      </c>
      <c r="K727" t="s">
        <v>1442</v>
      </c>
      <c r="L727" t="s">
        <v>1393</v>
      </c>
      <c r="M727" t="s">
        <v>1394</v>
      </c>
      <c r="N727" t="s">
        <v>1395</v>
      </c>
      <c r="O727" t="s">
        <v>1396</v>
      </c>
      <c r="P727" t="s">
        <v>1397</v>
      </c>
      <c r="Q727" t="s">
        <v>1396</v>
      </c>
      <c r="R727" t="s">
        <v>1398</v>
      </c>
      <c r="S727" t="s">
        <v>1399</v>
      </c>
      <c r="T727" t="s">
        <v>1400</v>
      </c>
      <c r="U727" t="s">
        <v>1401</v>
      </c>
      <c r="V727" t="s">
        <v>1402</v>
      </c>
      <c r="W727" t="s">
        <v>1418</v>
      </c>
      <c r="X727">
        <v>30593421738078</v>
      </c>
      <c r="Y727">
        <v>2619</v>
      </c>
      <c r="Z727" t="s">
        <v>1404</v>
      </c>
      <c r="AA727" s="305" t="str">
        <f>IF(H727="CONSTRUCCION CIVIL                                          ","Ok",_xlfn.XLOOKUP(B727,'CSRT STAFF'!B:B,'CSRT STAFF'!G:G,_xlfn.XLOOKUP(B727,'CSRT RCO'!B:B,'CSRT RCO'!G:G,"Revisar",0),0))</f>
        <v>Ok</v>
      </c>
    </row>
    <row r="728" spans="1:27">
      <c r="A728" t="s">
        <v>1385</v>
      </c>
      <c r="B728" t="str">
        <f t="shared" si="11"/>
        <v>19672816</v>
      </c>
      <c r="C728">
        <v>19672816</v>
      </c>
      <c r="D728" t="s">
        <v>1514</v>
      </c>
      <c r="E728" t="s">
        <v>2660</v>
      </c>
      <c r="F728" t="s">
        <v>2830</v>
      </c>
      <c r="G728" s="299">
        <v>45598</v>
      </c>
      <c r="H728" t="s">
        <v>1389</v>
      </c>
      <c r="I728" t="s">
        <v>1390</v>
      </c>
      <c r="J728" t="s">
        <v>1391</v>
      </c>
      <c r="K728" t="s">
        <v>1442</v>
      </c>
      <c r="L728" t="s">
        <v>1393</v>
      </c>
      <c r="M728" t="s">
        <v>1394</v>
      </c>
      <c r="N728" t="s">
        <v>1395</v>
      </c>
      <c r="O728" t="s">
        <v>1396</v>
      </c>
      <c r="P728" t="s">
        <v>1397</v>
      </c>
      <c r="Q728" t="s">
        <v>1396</v>
      </c>
      <c r="R728" t="s">
        <v>1398</v>
      </c>
      <c r="S728" t="s">
        <v>1399</v>
      </c>
      <c r="T728" t="s">
        <v>1400</v>
      </c>
      <c r="U728" t="s">
        <v>1401</v>
      </c>
      <c r="V728" t="s">
        <v>1402</v>
      </c>
      <c r="W728" t="s">
        <v>1418</v>
      </c>
      <c r="X728">
        <v>55037443512063</v>
      </c>
      <c r="Y728">
        <v>2619</v>
      </c>
      <c r="Z728" t="s">
        <v>1404</v>
      </c>
      <c r="AA728" s="305" t="str">
        <f>IF(H728="CONSTRUCCION CIVIL                                          ","Ok",_xlfn.XLOOKUP(B728,'CSRT STAFF'!B:B,'CSRT STAFF'!G:G,_xlfn.XLOOKUP(B728,'CSRT RCO'!B:B,'CSRT RCO'!G:G,"Revisar",0),0))</f>
        <v>Ok</v>
      </c>
    </row>
    <row r="729" spans="1:27">
      <c r="A729" t="s">
        <v>1385</v>
      </c>
      <c r="B729" t="str">
        <f t="shared" si="11"/>
        <v>72805662</v>
      </c>
      <c r="C729">
        <v>72805662</v>
      </c>
      <c r="D729" t="s">
        <v>2421</v>
      </c>
      <c r="E729" t="s">
        <v>2831</v>
      </c>
      <c r="F729" t="s">
        <v>2832</v>
      </c>
      <c r="G729" s="299">
        <v>45902</v>
      </c>
      <c r="H729" t="s">
        <v>1389</v>
      </c>
      <c r="I729" t="s">
        <v>1390</v>
      </c>
      <c r="J729" t="s">
        <v>1391</v>
      </c>
      <c r="K729" t="s">
        <v>1447</v>
      </c>
      <c r="L729" t="s">
        <v>1393</v>
      </c>
      <c r="M729" t="s">
        <v>1394</v>
      </c>
      <c r="N729" t="s">
        <v>1395</v>
      </c>
      <c r="O729" t="s">
        <v>1396</v>
      </c>
      <c r="P729" t="s">
        <v>1397</v>
      </c>
      <c r="Q729" t="s">
        <v>1396</v>
      </c>
      <c r="R729" t="s">
        <v>1398</v>
      </c>
      <c r="S729" t="s">
        <v>1399</v>
      </c>
      <c r="T729" t="s">
        <v>1400</v>
      </c>
      <c r="U729" t="s">
        <v>1401</v>
      </c>
      <c r="V729" t="s">
        <v>1402</v>
      </c>
      <c r="W729" t="s">
        <v>1403</v>
      </c>
      <c r="X729">
        <v>1108140277194340</v>
      </c>
      <c r="Y729">
        <v>1849.5</v>
      </c>
      <c r="Z729" t="s">
        <v>1404</v>
      </c>
      <c r="AA729" s="305" t="str">
        <f>IF(H729="CONSTRUCCION CIVIL                                          ","Ok",_xlfn.XLOOKUP(B729,'CSRT STAFF'!B:B,'CSRT STAFF'!G:G,_xlfn.XLOOKUP(B729,'CSRT RCO'!B:B,'CSRT RCO'!G:G,"Revisar",0),0))</f>
        <v>Ok</v>
      </c>
    </row>
    <row r="730" spans="1:27">
      <c r="A730" t="s">
        <v>1385</v>
      </c>
      <c r="B730" t="str">
        <f t="shared" si="11"/>
        <v>45100263</v>
      </c>
      <c r="C730">
        <v>45100263</v>
      </c>
      <c r="D730" t="s">
        <v>2012</v>
      </c>
      <c r="E730" t="s">
        <v>2833</v>
      </c>
      <c r="F730" t="s">
        <v>2834</v>
      </c>
      <c r="G730" s="299">
        <v>45948</v>
      </c>
      <c r="H730" t="s">
        <v>1389</v>
      </c>
      <c r="I730" t="s">
        <v>1390</v>
      </c>
      <c r="J730" t="s">
        <v>1391</v>
      </c>
      <c r="K730" t="s">
        <v>1442</v>
      </c>
      <c r="L730" t="s">
        <v>1393</v>
      </c>
      <c r="M730" t="s">
        <v>1394</v>
      </c>
      <c r="N730" t="s">
        <v>1395</v>
      </c>
      <c r="O730" t="s">
        <v>1396</v>
      </c>
      <c r="P730" t="s">
        <v>1397</v>
      </c>
      <c r="Q730" t="s">
        <v>1396</v>
      </c>
      <c r="R730" t="s">
        <v>1398</v>
      </c>
      <c r="S730" t="s">
        <v>1399</v>
      </c>
      <c r="T730" t="s">
        <v>1400</v>
      </c>
      <c r="U730" t="s">
        <v>1401</v>
      </c>
      <c r="V730" t="s">
        <v>1402</v>
      </c>
      <c r="W730" t="s">
        <v>1403</v>
      </c>
      <c r="X730">
        <v>1102000202027470</v>
      </c>
      <c r="Y730">
        <v>2619</v>
      </c>
      <c r="Z730" t="s">
        <v>1404</v>
      </c>
      <c r="AA730" s="305" t="str">
        <f>IF(H730="CONSTRUCCION CIVIL                                          ","Ok",_xlfn.XLOOKUP(B730,'CSRT STAFF'!B:B,'CSRT STAFF'!G:G,_xlfn.XLOOKUP(B730,'CSRT RCO'!B:B,'CSRT RCO'!G:G,"Revisar",0),0))</f>
        <v>Ok</v>
      </c>
    </row>
    <row r="731" spans="1:27">
      <c r="A731" t="s">
        <v>1385</v>
      </c>
      <c r="B731" t="str">
        <f t="shared" si="11"/>
        <v>75007430</v>
      </c>
      <c r="C731">
        <v>75007430</v>
      </c>
      <c r="D731" t="s">
        <v>2012</v>
      </c>
      <c r="E731" t="s">
        <v>2835</v>
      </c>
      <c r="F731" t="s">
        <v>2836</v>
      </c>
      <c r="G731" s="299">
        <v>46042</v>
      </c>
      <c r="H731" t="s">
        <v>1389</v>
      </c>
      <c r="I731" t="s">
        <v>1390</v>
      </c>
      <c r="J731" t="s">
        <v>1391</v>
      </c>
      <c r="K731" t="s">
        <v>1434</v>
      </c>
      <c r="L731" t="s">
        <v>1393</v>
      </c>
      <c r="M731" t="s">
        <v>1394</v>
      </c>
      <c r="N731" t="s">
        <v>1395</v>
      </c>
      <c r="O731" t="s">
        <v>1396</v>
      </c>
      <c r="P731" t="s">
        <v>1397</v>
      </c>
      <c r="Q731" t="s">
        <v>1396</v>
      </c>
      <c r="R731" t="s">
        <v>1398</v>
      </c>
      <c r="S731" t="s">
        <v>1399</v>
      </c>
      <c r="T731" t="s">
        <v>1400</v>
      </c>
      <c r="U731" t="s">
        <v>1401</v>
      </c>
      <c r="V731" t="s">
        <v>1402</v>
      </c>
      <c r="W731" t="s">
        <v>1418</v>
      </c>
      <c r="X731">
        <v>19396770256031</v>
      </c>
      <c r="Y731">
        <v>2679</v>
      </c>
      <c r="Z731" t="s">
        <v>1404</v>
      </c>
      <c r="AA731" s="305" t="str">
        <f>IF(H731="CONSTRUCCION CIVIL                                          ","Ok",_xlfn.XLOOKUP(B731,'CSRT STAFF'!B:B,'CSRT STAFF'!G:G,_xlfn.XLOOKUP(B731,'CSRT RCO'!B:B,'CSRT RCO'!G:G,"Revisar",0),0))</f>
        <v>Ok</v>
      </c>
    </row>
    <row r="732" spans="1:27">
      <c r="A732" t="s">
        <v>1385</v>
      </c>
      <c r="B732" t="str">
        <f t="shared" si="11"/>
        <v>17444083</v>
      </c>
      <c r="C732">
        <v>17444083</v>
      </c>
      <c r="D732" t="s">
        <v>2263</v>
      </c>
      <c r="E732" t="s">
        <v>2647</v>
      </c>
      <c r="F732" t="s">
        <v>2837</v>
      </c>
      <c r="G732" s="299">
        <v>46035</v>
      </c>
      <c r="H732" t="s">
        <v>1389</v>
      </c>
      <c r="I732" t="s">
        <v>1390</v>
      </c>
      <c r="J732" t="s">
        <v>1391</v>
      </c>
      <c r="K732" t="s">
        <v>1634</v>
      </c>
      <c r="L732" t="s">
        <v>1393</v>
      </c>
      <c r="M732" t="s">
        <v>1394</v>
      </c>
      <c r="N732" t="s">
        <v>1395</v>
      </c>
      <c r="O732" t="s">
        <v>1396</v>
      </c>
      <c r="P732" t="s">
        <v>1397</v>
      </c>
      <c r="Q732" t="s">
        <v>1396</v>
      </c>
      <c r="R732" t="s">
        <v>1398</v>
      </c>
      <c r="S732" t="s">
        <v>1399</v>
      </c>
      <c r="T732" t="s">
        <v>1400</v>
      </c>
      <c r="U732" t="s">
        <v>1401</v>
      </c>
      <c r="V732" t="s">
        <v>1402</v>
      </c>
      <c r="W732" t="s">
        <v>1403</v>
      </c>
      <c r="X732">
        <v>1108140220844440</v>
      </c>
      <c r="Y732" t="s">
        <v>1758</v>
      </c>
      <c r="Z732" t="s">
        <v>1404</v>
      </c>
      <c r="AA732" s="305" t="str">
        <f>IF(H732="CONSTRUCCION CIVIL                                          ","Ok",_xlfn.XLOOKUP(B732,'CSRT STAFF'!B:B,'CSRT STAFF'!G:G,_xlfn.XLOOKUP(B732,'CSRT RCO'!B:B,'CSRT RCO'!G:G,"Revisar",0),0))</f>
        <v>Ok</v>
      </c>
    </row>
    <row r="733" spans="1:27">
      <c r="A733" t="s">
        <v>1385</v>
      </c>
      <c r="B733" t="str">
        <f t="shared" si="11"/>
        <v>43479590</v>
      </c>
      <c r="C733">
        <v>43479590</v>
      </c>
      <c r="D733" t="s">
        <v>2838</v>
      </c>
      <c r="E733" t="s">
        <v>1740</v>
      </c>
      <c r="F733" t="s">
        <v>2839</v>
      </c>
      <c r="G733" s="299">
        <v>45930</v>
      </c>
      <c r="H733" t="s">
        <v>1389</v>
      </c>
      <c r="I733" t="s">
        <v>1390</v>
      </c>
      <c r="J733" t="s">
        <v>1391</v>
      </c>
      <c r="K733" t="s">
        <v>1430</v>
      </c>
      <c r="L733" t="s">
        <v>1613</v>
      </c>
      <c r="M733" t="s">
        <v>1394</v>
      </c>
      <c r="N733" t="s">
        <v>1395</v>
      </c>
      <c r="O733" t="s">
        <v>1396</v>
      </c>
      <c r="P733" t="s">
        <v>1397</v>
      </c>
      <c r="Q733" t="s">
        <v>1396</v>
      </c>
      <c r="R733" t="s">
        <v>1398</v>
      </c>
      <c r="S733" t="s">
        <v>1399</v>
      </c>
      <c r="T733" t="s">
        <v>1400</v>
      </c>
      <c r="U733" t="s">
        <v>1401</v>
      </c>
      <c r="V733" t="s">
        <v>1402</v>
      </c>
      <c r="W733" t="s">
        <v>1403</v>
      </c>
      <c r="X733">
        <v>1105790236015940</v>
      </c>
      <c r="Y733">
        <v>2619</v>
      </c>
      <c r="Z733" t="s">
        <v>1404</v>
      </c>
      <c r="AA733" s="305" t="str">
        <f>IF(H733="CONSTRUCCION CIVIL                                          ","Ok",_xlfn.XLOOKUP(B733,'CSRT STAFF'!B:B,'CSRT STAFF'!G:G,_xlfn.XLOOKUP(B733,'CSRT RCO'!B:B,'CSRT RCO'!G:G,"Revisar",0),0))</f>
        <v>Ok</v>
      </c>
    </row>
    <row r="734" spans="1:27">
      <c r="A734" t="s">
        <v>1385</v>
      </c>
      <c r="B734" t="str">
        <f t="shared" si="11"/>
        <v>42252972</v>
      </c>
      <c r="C734">
        <v>42252972</v>
      </c>
      <c r="D734" t="s">
        <v>2447</v>
      </c>
      <c r="E734" t="s">
        <v>2757</v>
      </c>
      <c r="F734" t="s">
        <v>2840</v>
      </c>
      <c r="G734" s="299">
        <v>45919</v>
      </c>
      <c r="H734" t="s">
        <v>1389</v>
      </c>
      <c r="I734" t="s">
        <v>1390</v>
      </c>
      <c r="J734" t="s">
        <v>1391</v>
      </c>
      <c r="K734" t="s">
        <v>1442</v>
      </c>
      <c r="L734" t="s">
        <v>1393</v>
      </c>
      <c r="M734" t="s">
        <v>1394</v>
      </c>
      <c r="N734" t="s">
        <v>1395</v>
      </c>
      <c r="O734" t="s">
        <v>1396</v>
      </c>
      <c r="P734" t="s">
        <v>1397</v>
      </c>
      <c r="Q734" t="s">
        <v>1396</v>
      </c>
      <c r="R734" t="s">
        <v>1398</v>
      </c>
      <c r="S734" t="s">
        <v>1399</v>
      </c>
      <c r="T734" t="s">
        <v>1400</v>
      </c>
      <c r="U734" t="s">
        <v>1401</v>
      </c>
      <c r="V734" t="s">
        <v>1402</v>
      </c>
      <c r="W734" t="s">
        <v>1418</v>
      </c>
      <c r="X734">
        <v>43594171015055</v>
      </c>
      <c r="Y734">
        <v>2619</v>
      </c>
      <c r="Z734" t="s">
        <v>1404</v>
      </c>
      <c r="AA734" s="305" t="str">
        <f>IF(H734="CONSTRUCCION CIVIL                                          ","Ok",_xlfn.XLOOKUP(B734,'CSRT STAFF'!B:B,'CSRT STAFF'!G:G,_xlfn.XLOOKUP(B734,'CSRT RCO'!B:B,'CSRT RCO'!G:G,"Revisar",0),0))</f>
        <v>Ok</v>
      </c>
    </row>
    <row r="735" spans="1:27">
      <c r="A735" t="s">
        <v>1385</v>
      </c>
      <c r="B735" t="str">
        <f t="shared" si="11"/>
        <v>71715806</v>
      </c>
      <c r="C735">
        <v>71715806</v>
      </c>
      <c r="D735" t="s">
        <v>2841</v>
      </c>
      <c r="E735" t="s">
        <v>2842</v>
      </c>
      <c r="F735" t="s">
        <v>2843</v>
      </c>
      <c r="G735" s="299">
        <v>45702</v>
      </c>
      <c r="H735" t="s">
        <v>1389</v>
      </c>
      <c r="I735" t="s">
        <v>1390</v>
      </c>
      <c r="J735" t="s">
        <v>1391</v>
      </c>
      <c r="K735" t="s">
        <v>1442</v>
      </c>
      <c r="L735" t="s">
        <v>1393</v>
      </c>
      <c r="M735" t="s">
        <v>1394</v>
      </c>
      <c r="N735" t="s">
        <v>1395</v>
      </c>
      <c r="O735" t="s">
        <v>1396</v>
      </c>
      <c r="P735" t="s">
        <v>1397</v>
      </c>
      <c r="Q735" t="s">
        <v>1396</v>
      </c>
      <c r="R735" t="s">
        <v>1398</v>
      </c>
      <c r="S735" t="s">
        <v>1399</v>
      </c>
      <c r="T735" t="s">
        <v>1400</v>
      </c>
      <c r="U735" t="s">
        <v>1401</v>
      </c>
      <c r="V735" t="s">
        <v>1402</v>
      </c>
      <c r="W735" t="s">
        <v>1403</v>
      </c>
      <c r="X735">
        <v>1105790220494590</v>
      </c>
      <c r="Y735">
        <v>2619</v>
      </c>
      <c r="Z735" t="s">
        <v>1404</v>
      </c>
      <c r="AA735" s="305" t="str">
        <f>IF(H735="CONSTRUCCION CIVIL                                          ","Ok",_xlfn.XLOOKUP(B735,'CSRT STAFF'!B:B,'CSRT STAFF'!G:G,_xlfn.XLOOKUP(B735,'CSRT RCO'!B:B,'CSRT RCO'!G:G,"Revisar",0),0))</f>
        <v>Ok</v>
      </c>
    </row>
    <row r="736" spans="1:27">
      <c r="A736" t="s">
        <v>1385</v>
      </c>
      <c r="B736" t="str">
        <f t="shared" si="11"/>
        <v>44621232</v>
      </c>
      <c r="C736">
        <v>44621232</v>
      </c>
      <c r="D736" t="s">
        <v>2844</v>
      </c>
      <c r="E736" t="s">
        <v>2845</v>
      </c>
      <c r="F736" t="s">
        <v>2846</v>
      </c>
      <c r="G736" s="299">
        <v>45783</v>
      </c>
      <c r="H736" t="s">
        <v>1389</v>
      </c>
      <c r="I736" t="s">
        <v>1390</v>
      </c>
      <c r="J736" t="s">
        <v>1391</v>
      </c>
      <c r="K736" t="s">
        <v>1447</v>
      </c>
      <c r="L736" t="s">
        <v>1393</v>
      </c>
      <c r="M736" t="s">
        <v>1394</v>
      </c>
      <c r="N736" t="s">
        <v>1395</v>
      </c>
      <c r="O736" t="s">
        <v>1396</v>
      </c>
      <c r="P736" t="s">
        <v>1397</v>
      </c>
      <c r="Q736" t="s">
        <v>1396</v>
      </c>
      <c r="R736" t="s">
        <v>1398</v>
      </c>
      <c r="S736" t="s">
        <v>1399</v>
      </c>
      <c r="T736" t="s">
        <v>1400</v>
      </c>
      <c r="U736" t="s">
        <v>1401</v>
      </c>
      <c r="V736" t="s">
        <v>1402</v>
      </c>
      <c r="W736" t="s">
        <v>1403</v>
      </c>
      <c r="X736">
        <v>1105790232358410</v>
      </c>
      <c r="Y736">
        <v>1849.5</v>
      </c>
      <c r="Z736" t="s">
        <v>1404</v>
      </c>
      <c r="AA736" s="305" t="str">
        <f>IF(H736="CONSTRUCCION CIVIL                                          ","Ok",_xlfn.XLOOKUP(B736,'CSRT STAFF'!B:B,'CSRT STAFF'!G:G,_xlfn.XLOOKUP(B736,'CSRT RCO'!B:B,'CSRT RCO'!G:G,"Revisar",0),0))</f>
        <v>Ok</v>
      </c>
    </row>
    <row r="737" spans="1:27">
      <c r="A737" t="s">
        <v>1385</v>
      </c>
      <c r="B737" t="str">
        <f t="shared" si="11"/>
        <v>47435006</v>
      </c>
      <c r="C737">
        <v>47435006</v>
      </c>
      <c r="D737" t="s">
        <v>2847</v>
      </c>
      <c r="E737" t="s">
        <v>2848</v>
      </c>
      <c r="F737" t="s">
        <v>2849</v>
      </c>
      <c r="G737" s="299">
        <v>46038</v>
      </c>
      <c r="H737" t="s">
        <v>1389</v>
      </c>
      <c r="I737" t="s">
        <v>1390</v>
      </c>
      <c r="J737" t="s">
        <v>1391</v>
      </c>
      <c r="K737" t="s">
        <v>1634</v>
      </c>
      <c r="L737" t="s">
        <v>1393</v>
      </c>
      <c r="M737" t="s">
        <v>1394</v>
      </c>
      <c r="N737" t="s">
        <v>1395</v>
      </c>
      <c r="O737" t="s">
        <v>1396</v>
      </c>
      <c r="P737" t="s">
        <v>1397</v>
      </c>
      <c r="Q737" t="s">
        <v>1396</v>
      </c>
      <c r="R737" t="s">
        <v>1398</v>
      </c>
      <c r="S737" t="s">
        <v>1399</v>
      </c>
      <c r="T737" t="s">
        <v>1400</v>
      </c>
      <c r="U737" t="s">
        <v>1401</v>
      </c>
      <c r="V737" t="s">
        <v>1402</v>
      </c>
      <c r="W737" t="s">
        <v>1403</v>
      </c>
      <c r="X737">
        <v>1103700200402420</v>
      </c>
      <c r="Y737">
        <v>2679</v>
      </c>
      <c r="Z737" t="s">
        <v>1404</v>
      </c>
      <c r="AA737" s="305" t="str">
        <f>IF(H737="CONSTRUCCION CIVIL                                          ","Ok",_xlfn.XLOOKUP(B737,'CSRT STAFF'!B:B,'CSRT STAFF'!G:G,_xlfn.XLOOKUP(B737,'CSRT RCO'!B:B,'CSRT RCO'!G:G,"Revisar",0),0))</f>
        <v>Ok</v>
      </c>
    </row>
    <row r="738" spans="1:27">
      <c r="A738" t="s">
        <v>1385</v>
      </c>
      <c r="B738" t="str">
        <f t="shared" si="11"/>
        <v>73481466</v>
      </c>
      <c r="C738">
        <v>73481466</v>
      </c>
      <c r="D738" t="s">
        <v>2265</v>
      </c>
      <c r="E738" t="s">
        <v>1766</v>
      </c>
      <c r="F738" t="s">
        <v>2850</v>
      </c>
      <c r="G738" s="299">
        <v>45658</v>
      </c>
      <c r="H738" t="s">
        <v>1407</v>
      </c>
      <c r="I738" t="s">
        <v>1408</v>
      </c>
      <c r="J738" t="s">
        <v>1409</v>
      </c>
      <c r="K738" t="s">
        <v>1438</v>
      </c>
      <c r="L738" t="s">
        <v>1439</v>
      </c>
      <c r="M738" t="s">
        <v>1394</v>
      </c>
      <c r="N738" t="s">
        <v>1395</v>
      </c>
      <c r="O738" t="s">
        <v>1396</v>
      </c>
      <c r="P738" t="s">
        <v>1397</v>
      </c>
      <c r="Q738" t="s">
        <v>1396</v>
      </c>
      <c r="R738" t="s">
        <v>1398</v>
      </c>
      <c r="S738" t="s">
        <v>1399</v>
      </c>
      <c r="T738" t="s">
        <v>1411</v>
      </c>
      <c r="U738" t="s">
        <v>1401</v>
      </c>
      <c r="V738" t="s">
        <v>1412</v>
      </c>
      <c r="W738" t="s">
        <v>1443</v>
      </c>
      <c r="X738">
        <v>2003361767581</v>
      </c>
      <c r="Y738">
        <v>6000</v>
      </c>
      <c r="Z738" t="s">
        <v>1404</v>
      </c>
      <c r="AA738" s="305">
        <f>IF(H738="CONSTRUCCION CIVIL                                          ","Ok",_xlfn.XLOOKUP(B738,'CSRT STAFF'!B:B,'CSRT STAFF'!G:G,_xlfn.XLOOKUP(B738,'CSRT RCO'!B:B,'CSRT RCO'!G:G,"Revisar",0),0))</f>
        <v>45658</v>
      </c>
    </row>
    <row r="739" spans="1:27">
      <c r="A739" t="s">
        <v>1385</v>
      </c>
      <c r="B739" t="str">
        <f t="shared" si="11"/>
        <v>71574176</v>
      </c>
      <c r="C739">
        <v>71574176</v>
      </c>
      <c r="D739" t="s">
        <v>2265</v>
      </c>
      <c r="E739" t="s">
        <v>2851</v>
      </c>
      <c r="F739" t="s">
        <v>2852</v>
      </c>
      <c r="G739" s="299">
        <v>45627</v>
      </c>
      <c r="H739" t="s">
        <v>1407</v>
      </c>
      <c r="I739" t="s">
        <v>1408</v>
      </c>
      <c r="J739" t="s">
        <v>1409</v>
      </c>
      <c r="K739" t="s">
        <v>1610</v>
      </c>
      <c r="L739" t="s">
        <v>1393</v>
      </c>
      <c r="M739" t="s">
        <v>1394</v>
      </c>
      <c r="N739" t="s">
        <v>1395</v>
      </c>
      <c r="O739" t="s">
        <v>1396</v>
      </c>
      <c r="P739" t="s">
        <v>1397</v>
      </c>
      <c r="Q739" t="s">
        <v>1396</v>
      </c>
      <c r="R739" t="s">
        <v>1398</v>
      </c>
      <c r="S739" t="s">
        <v>1399</v>
      </c>
      <c r="T739" t="s">
        <v>1411</v>
      </c>
      <c r="U739" t="s">
        <v>1401</v>
      </c>
      <c r="V739" t="s">
        <v>1412</v>
      </c>
      <c r="W739" t="s">
        <v>1418</v>
      </c>
      <c r="X739">
        <v>21500218868074</v>
      </c>
      <c r="Y739">
        <v>4358</v>
      </c>
      <c r="Z739" t="s">
        <v>1404</v>
      </c>
      <c r="AA739" s="305">
        <f>IF(H739="CONSTRUCCION CIVIL                                          ","Ok",_xlfn.XLOOKUP(B739,'CSRT STAFF'!B:B,'CSRT STAFF'!G:G,_xlfn.XLOOKUP(B739,'CSRT RCO'!B:B,'CSRT RCO'!G:G,"Revisar",0),0))</f>
        <v>45627</v>
      </c>
    </row>
    <row r="740" spans="1:27">
      <c r="A740" t="s">
        <v>1385</v>
      </c>
      <c r="B740" t="str">
        <f t="shared" si="11"/>
        <v>42881550</v>
      </c>
      <c r="C740">
        <v>42881550</v>
      </c>
      <c r="D740" t="s">
        <v>2265</v>
      </c>
      <c r="E740" t="s">
        <v>2145</v>
      </c>
      <c r="F740" t="s">
        <v>2084</v>
      </c>
      <c r="G740" s="299">
        <v>45930</v>
      </c>
      <c r="H740" t="s">
        <v>1389</v>
      </c>
      <c r="I740" t="s">
        <v>1390</v>
      </c>
      <c r="J740" t="s">
        <v>1391</v>
      </c>
      <c r="K740" t="s">
        <v>1430</v>
      </c>
      <c r="L740" t="s">
        <v>1393</v>
      </c>
      <c r="M740" t="s">
        <v>1394</v>
      </c>
      <c r="N740" t="s">
        <v>1395</v>
      </c>
      <c r="O740" t="s">
        <v>1396</v>
      </c>
      <c r="P740" t="s">
        <v>1397</v>
      </c>
      <c r="Q740" t="s">
        <v>1396</v>
      </c>
      <c r="R740" t="s">
        <v>1398</v>
      </c>
      <c r="S740" t="s">
        <v>1399</v>
      </c>
      <c r="T740" t="s">
        <v>1400</v>
      </c>
      <c r="U740" t="s">
        <v>1401</v>
      </c>
      <c r="V740" t="s">
        <v>1402</v>
      </c>
      <c r="W740" t="s">
        <v>1403</v>
      </c>
      <c r="X740">
        <v>1108140282191570</v>
      </c>
      <c r="Y740">
        <v>2619</v>
      </c>
      <c r="Z740" t="s">
        <v>1404</v>
      </c>
      <c r="AA740" s="305" t="str">
        <f>IF(H740="CONSTRUCCION CIVIL                                          ","Ok",_xlfn.XLOOKUP(B740,'CSRT STAFF'!B:B,'CSRT STAFF'!G:G,_xlfn.XLOOKUP(B740,'CSRT RCO'!B:B,'CSRT RCO'!G:G,"Revisar",0),0))</f>
        <v>Ok</v>
      </c>
    </row>
    <row r="741" spans="1:27">
      <c r="A741" t="s">
        <v>1385</v>
      </c>
      <c r="B741" t="str">
        <f t="shared" si="11"/>
        <v>75940400</v>
      </c>
      <c r="C741">
        <v>75940400</v>
      </c>
      <c r="D741" t="s">
        <v>2265</v>
      </c>
      <c r="E741" t="s">
        <v>2678</v>
      </c>
      <c r="F741" t="s">
        <v>2853</v>
      </c>
      <c r="G741" s="299">
        <v>45691</v>
      </c>
      <c r="H741" t="s">
        <v>1407</v>
      </c>
      <c r="I741" t="s">
        <v>1408</v>
      </c>
      <c r="J741" t="s">
        <v>1409</v>
      </c>
      <c r="K741" t="s">
        <v>1483</v>
      </c>
      <c r="L741" t="s">
        <v>1475</v>
      </c>
      <c r="M741" t="s">
        <v>1394</v>
      </c>
      <c r="N741" t="s">
        <v>1395</v>
      </c>
      <c r="O741" t="s">
        <v>1396</v>
      </c>
      <c r="P741" t="s">
        <v>1397</v>
      </c>
      <c r="Q741" t="s">
        <v>1396</v>
      </c>
      <c r="R741" t="s">
        <v>1398</v>
      </c>
      <c r="S741" t="s">
        <v>1399</v>
      </c>
      <c r="T741" t="s">
        <v>1411</v>
      </c>
      <c r="U741" t="s">
        <v>1401</v>
      </c>
      <c r="V741" t="s">
        <v>1412</v>
      </c>
      <c r="W741" t="s">
        <v>1418</v>
      </c>
      <c r="X741">
        <v>47572953125082</v>
      </c>
      <c r="Y741">
        <v>4000</v>
      </c>
      <c r="Z741" t="s">
        <v>1404</v>
      </c>
      <c r="AA741" s="305">
        <f>IF(H741="CONSTRUCCION CIVIL                                          ","Ok",_xlfn.XLOOKUP(B741,'CSRT STAFF'!B:B,'CSRT STAFF'!G:G,_xlfn.XLOOKUP(B741,'CSRT RCO'!B:B,'CSRT RCO'!G:G,"Revisar",0),0))</f>
        <v>45691</v>
      </c>
    </row>
    <row r="742" spans="1:27">
      <c r="A742" t="s">
        <v>1385</v>
      </c>
      <c r="B742" t="str">
        <f t="shared" si="11"/>
        <v>74389539</v>
      </c>
      <c r="C742">
        <v>74389539</v>
      </c>
      <c r="D742" t="s">
        <v>2265</v>
      </c>
      <c r="E742" t="s">
        <v>2265</v>
      </c>
      <c r="F742" t="s">
        <v>2854</v>
      </c>
      <c r="G742" s="299">
        <v>45987</v>
      </c>
      <c r="H742" t="s">
        <v>1389</v>
      </c>
      <c r="I742" t="s">
        <v>1390</v>
      </c>
      <c r="J742" t="s">
        <v>1391</v>
      </c>
      <c r="K742" t="s">
        <v>1417</v>
      </c>
      <c r="L742" t="s">
        <v>1393</v>
      </c>
      <c r="M742" t="s">
        <v>1394</v>
      </c>
      <c r="N742" t="s">
        <v>1395</v>
      </c>
      <c r="O742" t="s">
        <v>1396</v>
      </c>
      <c r="P742" t="s">
        <v>1397</v>
      </c>
      <c r="Q742" t="s">
        <v>1396</v>
      </c>
      <c r="R742" t="s">
        <v>1398</v>
      </c>
      <c r="S742" t="s">
        <v>1399</v>
      </c>
      <c r="T742" t="s">
        <v>1400</v>
      </c>
      <c r="U742" t="s">
        <v>1401</v>
      </c>
      <c r="V742" t="s">
        <v>1402</v>
      </c>
      <c r="W742" t="s">
        <v>1403</v>
      </c>
      <c r="X742">
        <v>1103160200897250</v>
      </c>
      <c r="Y742">
        <v>2619</v>
      </c>
      <c r="Z742" t="s">
        <v>1404</v>
      </c>
      <c r="AA742" s="305" t="str">
        <f>IF(H742="CONSTRUCCION CIVIL                                          ","Ok",_xlfn.XLOOKUP(B742,'CSRT STAFF'!B:B,'CSRT STAFF'!G:G,_xlfn.XLOOKUP(B742,'CSRT RCO'!B:B,'CSRT RCO'!G:G,"Revisar",0),0))</f>
        <v>Ok</v>
      </c>
    </row>
    <row r="743" spans="1:27">
      <c r="A743" t="s">
        <v>1385</v>
      </c>
      <c r="B743" t="str">
        <f t="shared" si="11"/>
        <v>74389538</v>
      </c>
      <c r="C743">
        <v>74389538</v>
      </c>
      <c r="D743" t="s">
        <v>2265</v>
      </c>
      <c r="E743" t="s">
        <v>2265</v>
      </c>
      <c r="F743" t="s">
        <v>2855</v>
      </c>
      <c r="G743" s="299">
        <v>45734</v>
      </c>
      <c r="H743" t="s">
        <v>1389</v>
      </c>
      <c r="I743" t="s">
        <v>1390</v>
      </c>
      <c r="J743" t="s">
        <v>1391</v>
      </c>
      <c r="K743" t="s">
        <v>1430</v>
      </c>
      <c r="L743" t="s">
        <v>1393</v>
      </c>
      <c r="M743" t="s">
        <v>1394</v>
      </c>
      <c r="N743" t="s">
        <v>1395</v>
      </c>
      <c r="O743" t="s">
        <v>1396</v>
      </c>
      <c r="P743" t="s">
        <v>1397</v>
      </c>
      <c r="Q743" t="s">
        <v>1396</v>
      </c>
      <c r="R743" t="s">
        <v>1398</v>
      </c>
      <c r="S743" t="s">
        <v>1399</v>
      </c>
      <c r="T743" t="s">
        <v>1400</v>
      </c>
      <c r="U743" t="s">
        <v>1401</v>
      </c>
      <c r="V743" t="s">
        <v>1402</v>
      </c>
      <c r="W743" t="s">
        <v>1403</v>
      </c>
      <c r="X743">
        <v>1108140272519720</v>
      </c>
      <c r="Y743">
        <v>2619</v>
      </c>
      <c r="Z743" t="s">
        <v>1404</v>
      </c>
      <c r="AA743" s="305" t="str">
        <f>IF(H743="CONSTRUCCION CIVIL                                          ","Ok",_xlfn.XLOOKUP(B743,'CSRT STAFF'!B:B,'CSRT STAFF'!G:G,_xlfn.XLOOKUP(B743,'CSRT RCO'!B:B,'CSRT RCO'!G:G,"Revisar",0),0))</f>
        <v>Ok</v>
      </c>
    </row>
    <row r="744" spans="1:27">
      <c r="A744" t="s">
        <v>1385</v>
      </c>
      <c r="B744" t="str">
        <f t="shared" si="11"/>
        <v>44648540</v>
      </c>
      <c r="C744">
        <v>44648540</v>
      </c>
      <c r="D744" t="s">
        <v>2856</v>
      </c>
      <c r="E744" t="s">
        <v>2857</v>
      </c>
      <c r="F744" t="s">
        <v>2858</v>
      </c>
      <c r="G744" s="299">
        <v>46042</v>
      </c>
      <c r="H744" t="s">
        <v>1389</v>
      </c>
      <c r="I744" t="s">
        <v>1390</v>
      </c>
      <c r="J744" t="s">
        <v>1391</v>
      </c>
      <c r="K744" t="s">
        <v>1434</v>
      </c>
      <c r="L744" t="s">
        <v>1393</v>
      </c>
      <c r="M744" t="s">
        <v>1394</v>
      </c>
      <c r="N744" t="s">
        <v>1395</v>
      </c>
      <c r="O744" t="s">
        <v>1396</v>
      </c>
      <c r="P744" t="s">
        <v>1397</v>
      </c>
      <c r="Q744" t="s">
        <v>1396</v>
      </c>
      <c r="R744" t="s">
        <v>1398</v>
      </c>
      <c r="S744" t="s">
        <v>1399</v>
      </c>
      <c r="T744" t="s">
        <v>1400</v>
      </c>
      <c r="U744" t="s">
        <v>1401</v>
      </c>
      <c r="V744" t="s">
        <v>1402</v>
      </c>
      <c r="W744" t="s">
        <v>1403</v>
      </c>
      <c r="X744">
        <v>1108140289093480</v>
      </c>
      <c r="Y744">
        <v>2679</v>
      </c>
      <c r="Z744" t="s">
        <v>1404</v>
      </c>
      <c r="AA744" s="305" t="str">
        <f>IF(H744="CONSTRUCCION CIVIL                                          ","Ok",_xlfn.XLOOKUP(B744,'CSRT STAFF'!B:B,'CSRT STAFF'!G:G,_xlfn.XLOOKUP(B744,'CSRT RCO'!B:B,'CSRT RCO'!G:G,"Revisar",0),0))</f>
        <v>Ok</v>
      </c>
    </row>
    <row r="745" spans="1:27">
      <c r="A745" t="s">
        <v>1385</v>
      </c>
      <c r="B745" t="str">
        <f t="shared" si="11"/>
        <v>47434784</v>
      </c>
      <c r="C745">
        <v>47434784</v>
      </c>
      <c r="D745" t="s">
        <v>2859</v>
      </c>
      <c r="E745" t="s">
        <v>2860</v>
      </c>
      <c r="F745" t="s">
        <v>2861</v>
      </c>
      <c r="G745" s="299">
        <v>45929</v>
      </c>
      <c r="H745" t="s">
        <v>1389</v>
      </c>
      <c r="I745" t="s">
        <v>1390</v>
      </c>
      <c r="J745" t="s">
        <v>1391</v>
      </c>
      <c r="K745" t="s">
        <v>1634</v>
      </c>
      <c r="L745" t="s">
        <v>1393</v>
      </c>
      <c r="M745" t="s">
        <v>1394</v>
      </c>
      <c r="N745" t="s">
        <v>1395</v>
      </c>
      <c r="O745" t="s">
        <v>1396</v>
      </c>
      <c r="P745" t="s">
        <v>1397</v>
      </c>
      <c r="Q745" t="s">
        <v>1396</v>
      </c>
      <c r="R745" t="s">
        <v>1398</v>
      </c>
      <c r="S745" t="s">
        <v>1399</v>
      </c>
      <c r="T745" t="s">
        <v>1400</v>
      </c>
      <c r="U745" t="s">
        <v>1401</v>
      </c>
      <c r="V745" t="s">
        <v>1402</v>
      </c>
      <c r="W745" t="s">
        <v>1403</v>
      </c>
      <c r="X745">
        <v>1100570235549200</v>
      </c>
      <c r="Y745">
        <v>2619</v>
      </c>
      <c r="Z745" t="s">
        <v>1404</v>
      </c>
      <c r="AA745" s="305" t="str">
        <f>IF(H745="CONSTRUCCION CIVIL                                          ","Ok",_xlfn.XLOOKUP(B745,'CSRT STAFF'!B:B,'CSRT STAFF'!G:G,_xlfn.XLOOKUP(B745,'CSRT RCO'!B:B,'CSRT RCO'!G:G,"Revisar",0),0))</f>
        <v>Ok</v>
      </c>
    </row>
    <row r="746" spans="1:27">
      <c r="A746" t="s">
        <v>1385</v>
      </c>
      <c r="B746" t="str">
        <f t="shared" si="11"/>
        <v>48452161</v>
      </c>
      <c r="C746">
        <v>48452161</v>
      </c>
      <c r="D746" t="s">
        <v>2859</v>
      </c>
      <c r="E746" t="s">
        <v>2860</v>
      </c>
      <c r="F746" t="s">
        <v>2862</v>
      </c>
      <c r="G746" s="299">
        <v>45927</v>
      </c>
      <c r="H746" t="s">
        <v>1389</v>
      </c>
      <c r="I746" t="s">
        <v>1390</v>
      </c>
      <c r="J746" t="s">
        <v>1391</v>
      </c>
      <c r="K746" t="s">
        <v>1634</v>
      </c>
      <c r="L746" t="s">
        <v>1393</v>
      </c>
      <c r="M746" t="s">
        <v>1394</v>
      </c>
      <c r="N746" t="s">
        <v>1395</v>
      </c>
      <c r="O746" t="s">
        <v>1396</v>
      </c>
      <c r="P746" t="s">
        <v>1397</v>
      </c>
      <c r="Q746" t="s">
        <v>1396</v>
      </c>
      <c r="R746" t="s">
        <v>1398</v>
      </c>
      <c r="S746" t="s">
        <v>1399</v>
      </c>
      <c r="T746" t="s">
        <v>1400</v>
      </c>
      <c r="U746" t="s">
        <v>1401</v>
      </c>
      <c r="V746" t="s">
        <v>1402</v>
      </c>
      <c r="W746" t="s">
        <v>1403</v>
      </c>
      <c r="X746">
        <v>1108140282274100</v>
      </c>
      <c r="Y746">
        <v>2619</v>
      </c>
      <c r="Z746" t="s">
        <v>1404</v>
      </c>
      <c r="AA746" s="305" t="str">
        <f>IF(H746="CONSTRUCCION CIVIL                                          ","Ok",_xlfn.XLOOKUP(B746,'CSRT STAFF'!B:B,'CSRT STAFF'!G:G,_xlfn.XLOOKUP(B746,'CSRT RCO'!B:B,'CSRT RCO'!G:G,"Revisar",0),0))</f>
        <v>Ok</v>
      </c>
    </row>
    <row r="747" spans="1:27">
      <c r="A747" t="s">
        <v>1385</v>
      </c>
      <c r="B747" t="str">
        <f t="shared" si="11"/>
        <v>29675028</v>
      </c>
      <c r="C747">
        <v>29675028</v>
      </c>
      <c r="D747" t="s">
        <v>2863</v>
      </c>
      <c r="E747" t="s">
        <v>2864</v>
      </c>
      <c r="F747" t="s">
        <v>2865</v>
      </c>
      <c r="G747" s="299">
        <v>45992</v>
      </c>
      <c r="H747" t="s">
        <v>1389</v>
      </c>
      <c r="I747" t="s">
        <v>1390</v>
      </c>
      <c r="J747" t="s">
        <v>1391</v>
      </c>
      <c r="K747" t="s">
        <v>1430</v>
      </c>
      <c r="L747" t="s">
        <v>1393</v>
      </c>
      <c r="M747" t="s">
        <v>1394</v>
      </c>
      <c r="N747" t="s">
        <v>1395</v>
      </c>
      <c r="O747" t="s">
        <v>1396</v>
      </c>
      <c r="P747" t="s">
        <v>1397</v>
      </c>
      <c r="Q747" t="s">
        <v>1396</v>
      </c>
      <c r="R747" t="s">
        <v>1398</v>
      </c>
      <c r="S747" t="s">
        <v>1399</v>
      </c>
      <c r="T747" t="s">
        <v>1400</v>
      </c>
      <c r="U747" t="s">
        <v>1401</v>
      </c>
      <c r="V747" t="s">
        <v>1402</v>
      </c>
      <c r="W747" t="s">
        <v>1403</v>
      </c>
      <c r="X747">
        <v>1108140286047260</v>
      </c>
      <c r="Y747">
        <v>2055</v>
      </c>
      <c r="Z747" t="s">
        <v>1404</v>
      </c>
      <c r="AA747" s="305" t="str">
        <f>IF(H747="CONSTRUCCION CIVIL                                          ","Ok",_xlfn.XLOOKUP(B747,'CSRT STAFF'!B:B,'CSRT STAFF'!G:G,_xlfn.XLOOKUP(B747,'CSRT RCO'!B:B,'CSRT RCO'!G:G,"Revisar",0),0))</f>
        <v>Ok</v>
      </c>
    </row>
    <row r="748" spans="1:27">
      <c r="A748" t="s">
        <v>1385</v>
      </c>
      <c r="B748" t="str">
        <f t="shared" si="11"/>
        <v>48695981</v>
      </c>
      <c r="C748">
        <v>48695981</v>
      </c>
      <c r="D748" t="s">
        <v>2866</v>
      </c>
      <c r="E748" t="s">
        <v>2112</v>
      </c>
      <c r="F748" t="s">
        <v>2867</v>
      </c>
      <c r="G748" s="299">
        <v>46031</v>
      </c>
      <c r="H748" t="s">
        <v>1389</v>
      </c>
      <c r="I748" t="s">
        <v>1390</v>
      </c>
      <c r="J748" t="s">
        <v>1391</v>
      </c>
      <c r="K748" t="s">
        <v>1417</v>
      </c>
      <c r="L748" t="s">
        <v>1393</v>
      </c>
      <c r="M748" t="s">
        <v>1394</v>
      </c>
      <c r="N748" t="s">
        <v>1395</v>
      </c>
      <c r="O748" t="s">
        <v>1396</v>
      </c>
      <c r="P748" t="s">
        <v>1397</v>
      </c>
      <c r="Q748" t="s">
        <v>1396</v>
      </c>
      <c r="R748" t="s">
        <v>1398</v>
      </c>
      <c r="S748" t="s">
        <v>1399</v>
      </c>
      <c r="T748" t="s">
        <v>1400</v>
      </c>
      <c r="U748" t="s">
        <v>1401</v>
      </c>
      <c r="V748" t="s">
        <v>1402</v>
      </c>
      <c r="W748" t="s">
        <v>1403</v>
      </c>
      <c r="X748">
        <v>1105790228053370</v>
      </c>
      <c r="Y748">
        <v>2619</v>
      </c>
      <c r="Z748" t="s">
        <v>1404</v>
      </c>
      <c r="AA748" s="305" t="str">
        <f>IF(H748="CONSTRUCCION CIVIL                                          ","Ok",_xlfn.XLOOKUP(B748,'CSRT STAFF'!B:B,'CSRT STAFF'!G:G,_xlfn.XLOOKUP(B748,'CSRT RCO'!B:B,'CSRT RCO'!G:G,"Revisar",0),0))</f>
        <v>Ok</v>
      </c>
    </row>
    <row r="749" spans="1:27">
      <c r="A749" t="s">
        <v>1385</v>
      </c>
      <c r="B749" t="str">
        <f t="shared" si="11"/>
        <v>45857954</v>
      </c>
      <c r="C749">
        <v>45857954</v>
      </c>
      <c r="D749" t="s">
        <v>2868</v>
      </c>
      <c r="E749" t="s">
        <v>1600</v>
      </c>
      <c r="F749" t="s">
        <v>2869</v>
      </c>
      <c r="G749" s="299">
        <v>45600</v>
      </c>
      <c r="H749" t="s">
        <v>1407</v>
      </c>
      <c r="I749" t="s">
        <v>1408</v>
      </c>
      <c r="J749" t="s">
        <v>1409</v>
      </c>
      <c r="K749" t="s">
        <v>1540</v>
      </c>
      <c r="L749" t="s">
        <v>1494</v>
      </c>
      <c r="M749" t="s">
        <v>1394</v>
      </c>
      <c r="N749" t="s">
        <v>1395</v>
      </c>
      <c r="O749" t="s">
        <v>1396</v>
      </c>
      <c r="P749" t="s">
        <v>1397</v>
      </c>
      <c r="Q749" t="s">
        <v>1396</v>
      </c>
      <c r="R749" t="s">
        <v>1398</v>
      </c>
      <c r="S749" t="s">
        <v>1399</v>
      </c>
      <c r="T749" t="s">
        <v>1411</v>
      </c>
      <c r="U749" t="s">
        <v>1401</v>
      </c>
      <c r="V749" t="s">
        <v>1412</v>
      </c>
      <c r="W749" t="s">
        <v>1403</v>
      </c>
      <c r="X749">
        <v>1108140226987910</v>
      </c>
      <c r="Y749">
        <v>5000</v>
      </c>
      <c r="Z749" t="s">
        <v>1404</v>
      </c>
      <c r="AA749" s="305">
        <f>IF(H749="CONSTRUCCION CIVIL                                          ","Ok",_xlfn.XLOOKUP(B749,'CSRT STAFF'!B:B,'CSRT STAFF'!G:G,_xlfn.XLOOKUP(B749,'CSRT RCO'!B:B,'CSRT RCO'!G:G,"Revisar",0),0))</f>
        <v>45600</v>
      </c>
    </row>
    <row r="750" spans="1:27">
      <c r="A750" t="s">
        <v>1385</v>
      </c>
      <c r="B750" t="str">
        <f t="shared" si="11"/>
        <v>73805650</v>
      </c>
      <c r="C750">
        <v>73805650</v>
      </c>
      <c r="D750" t="s">
        <v>2209</v>
      </c>
      <c r="E750" t="s">
        <v>2870</v>
      </c>
      <c r="F750" t="s">
        <v>1698</v>
      </c>
      <c r="G750" s="299">
        <v>45916</v>
      </c>
      <c r="H750" t="s">
        <v>1389</v>
      </c>
      <c r="I750" t="s">
        <v>1390</v>
      </c>
      <c r="J750" t="s">
        <v>1391</v>
      </c>
      <c r="K750" t="s">
        <v>1447</v>
      </c>
      <c r="L750" t="s">
        <v>1393</v>
      </c>
      <c r="M750" t="s">
        <v>1394</v>
      </c>
      <c r="N750" t="s">
        <v>1395</v>
      </c>
      <c r="O750" t="s">
        <v>1396</v>
      </c>
      <c r="P750" t="s">
        <v>1397</v>
      </c>
      <c r="Q750" t="s">
        <v>1396</v>
      </c>
      <c r="R750" t="s">
        <v>1398</v>
      </c>
      <c r="S750" t="s">
        <v>1399</v>
      </c>
      <c r="T750" t="s">
        <v>1400</v>
      </c>
      <c r="U750" t="s">
        <v>1401</v>
      </c>
      <c r="V750" t="s">
        <v>1402</v>
      </c>
      <c r="W750" t="s">
        <v>1403</v>
      </c>
      <c r="X750">
        <v>1105790233891850</v>
      </c>
      <c r="Y750">
        <v>1849.5</v>
      </c>
      <c r="Z750" t="s">
        <v>1404</v>
      </c>
      <c r="AA750" s="305" t="str">
        <f>IF(H750="CONSTRUCCION CIVIL                                          ","Ok",_xlfn.XLOOKUP(B750,'CSRT STAFF'!B:B,'CSRT STAFF'!G:G,_xlfn.XLOOKUP(B750,'CSRT RCO'!B:B,'CSRT RCO'!G:G,"Revisar",0),0))</f>
        <v>Ok</v>
      </c>
    </row>
    <row r="751" spans="1:27">
      <c r="A751" t="s">
        <v>1385</v>
      </c>
      <c r="B751" t="str">
        <f t="shared" si="11"/>
        <v>70521330</v>
      </c>
      <c r="C751">
        <v>70521330</v>
      </c>
      <c r="D751" t="s">
        <v>2209</v>
      </c>
      <c r="E751" t="s">
        <v>2871</v>
      </c>
      <c r="F751" t="s">
        <v>2872</v>
      </c>
      <c r="G751" s="299">
        <v>45952</v>
      </c>
      <c r="H751" t="s">
        <v>1389</v>
      </c>
      <c r="I751" t="s">
        <v>1390</v>
      </c>
      <c r="J751" t="s">
        <v>1391</v>
      </c>
      <c r="K751" t="s">
        <v>1426</v>
      </c>
      <c r="L751" t="s">
        <v>1393</v>
      </c>
      <c r="M751" t="s">
        <v>1394</v>
      </c>
      <c r="N751" t="s">
        <v>1395</v>
      </c>
      <c r="O751" t="s">
        <v>1396</v>
      </c>
      <c r="P751" t="s">
        <v>1397</v>
      </c>
      <c r="Q751" t="s">
        <v>1396</v>
      </c>
      <c r="R751" t="s">
        <v>1398</v>
      </c>
      <c r="S751" t="s">
        <v>1399</v>
      </c>
      <c r="T751" t="s">
        <v>1400</v>
      </c>
      <c r="U751" t="s">
        <v>1401</v>
      </c>
      <c r="V751" t="s">
        <v>1402</v>
      </c>
      <c r="W751" t="s">
        <v>1418</v>
      </c>
      <c r="X751">
        <v>28575417945007</v>
      </c>
      <c r="Y751">
        <v>2055</v>
      </c>
      <c r="Z751" t="s">
        <v>1404</v>
      </c>
      <c r="AA751" s="305" t="str">
        <f>IF(H751="CONSTRUCCION CIVIL                                          ","Ok",_xlfn.XLOOKUP(B751,'CSRT STAFF'!B:B,'CSRT STAFF'!G:G,_xlfn.XLOOKUP(B751,'CSRT RCO'!B:B,'CSRT RCO'!G:G,"Revisar",0),0))</f>
        <v>Ok</v>
      </c>
    </row>
    <row r="752" spans="1:27">
      <c r="A752" t="s">
        <v>1385</v>
      </c>
      <c r="B752" t="str">
        <f t="shared" si="11"/>
        <v>75066248</v>
      </c>
      <c r="C752">
        <v>75066248</v>
      </c>
      <c r="D752" t="s">
        <v>2209</v>
      </c>
      <c r="E752" t="s">
        <v>2873</v>
      </c>
      <c r="F752" t="s">
        <v>2874</v>
      </c>
      <c r="G752" s="299">
        <v>45981</v>
      </c>
      <c r="H752" t="s">
        <v>1389</v>
      </c>
      <c r="I752" t="s">
        <v>1390</v>
      </c>
      <c r="J752" t="s">
        <v>1391</v>
      </c>
      <c r="K752" t="s">
        <v>1434</v>
      </c>
      <c r="L752" t="s">
        <v>1393</v>
      </c>
      <c r="M752" t="s">
        <v>1394</v>
      </c>
      <c r="N752" t="s">
        <v>1395</v>
      </c>
      <c r="O752" t="s">
        <v>1396</v>
      </c>
      <c r="P752" t="s">
        <v>1397</v>
      </c>
      <c r="Q752" t="s">
        <v>1396</v>
      </c>
      <c r="R752" t="s">
        <v>1398</v>
      </c>
      <c r="S752" t="s">
        <v>1399</v>
      </c>
      <c r="T752" t="s">
        <v>1400</v>
      </c>
      <c r="U752" t="s">
        <v>1401</v>
      </c>
      <c r="V752" t="s">
        <v>1402</v>
      </c>
      <c r="W752" t="s">
        <v>1443</v>
      </c>
      <c r="X752">
        <v>2003113670253</v>
      </c>
      <c r="Y752">
        <v>2619</v>
      </c>
      <c r="Z752" t="s">
        <v>1404</v>
      </c>
      <c r="AA752" s="305" t="str">
        <f>IF(H752="CONSTRUCCION CIVIL                                          ","Ok",_xlfn.XLOOKUP(B752,'CSRT STAFF'!B:B,'CSRT STAFF'!G:G,_xlfn.XLOOKUP(B752,'CSRT RCO'!B:B,'CSRT RCO'!G:G,"Revisar",0),0))</f>
        <v>Ok</v>
      </c>
    </row>
    <row r="753" spans="1:27">
      <c r="A753" t="s">
        <v>1385</v>
      </c>
      <c r="B753" t="str">
        <f t="shared" si="11"/>
        <v>47556201</v>
      </c>
      <c r="C753">
        <v>47556201</v>
      </c>
      <c r="D753" t="s">
        <v>2875</v>
      </c>
      <c r="E753" t="s">
        <v>1801</v>
      </c>
      <c r="F753" t="s">
        <v>2876</v>
      </c>
      <c r="G753" s="299">
        <v>45958</v>
      </c>
      <c r="H753" t="s">
        <v>1389</v>
      </c>
      <c r="I753" t="s">
        <v>1390</v>
      </c>
      <c r="J753" t="s">
        <v>1391</v>
      </c>
      <c r="K753" t="s">
        <v>1392</v>
      </c>
      <c r="L753" t="s">
        <v>1393</v>
      </c>
      <c r="M753" t="s">
        <v>1394</v>
      </c>
      <c r="N753" t="s">
        <v>1395</v>
      </c>
      <c r="O753" t="s">
        <v>1396</v>
      </c>
      <c r="P753" t="s">
        <v>1397</v>
      </c>
      <c r="Q753" t="s">
        <v>1396</v>
      </c>
      <c r="R753" t="s">
        <v>1398</v>
      </c>
      <c r="S753" t="s">
        <v>1399</v>
      </c>
      <c r="T753" t="s">
        <v>1400</v>
      </c>
      <c r="U753" t="s">
        <v>1401</v>
      </c>
      <c r="V753" t="s">
        <v>1402</v>
      </c>
      <c r="W753" t="s">
        <v>1403</v>
      </c>
      <c r="X753">
        <v>1108140284064990</v>
      </c>
      <c r="Y753">
        <v>2619</v>
      </c>
      <c r="Z753" t="s">
        <v>1404</v>
      </c>
      <c r="AA753" s="305" t="str">
        <f>IF(H753="CONSTRUCCION CIVIL                                          ","Ok",_xlfn.XLOOKUP(B753,'CSRT STAFF'!B:B,'CSRT STAFF'!G:G,_xlfn.XLOOKUP(B753,'CSRT RCO'!B:B,'CSRT RCO'!G:G,"Revisar",0),0))</f>
        <v>Ok</v>
      </c>
    </row>
    <row r="754" spans="1:27">
      <c r="A754" t="s">
        <v>1385</v>
      </c>
      <c r="B754" t="str">
        <f t="shared" si="11"/>
        <v>40835936</v>
      </c>
      <c r="C754">
        <v>40835936</v>
      </c>
      <c r="D754" t="s">
        <v>5583</v>
      </c>
      <c r="E754" t="s">
        <v>1549</v>
      </c>
      <c r="F754" t="s">
        <v>5584</v>
      </c>
      <c r="G754" s="299">
        <v>46049</v>
      </c>
      <c r="H754" t="s">
        <v>1389</v>
      </c>
      <c r="I754" t="s">
        <v>1390</v>
      </c>
      <c r="J754" t="s">
        <v>1391</v>
      </c>
      <c r="K754" t="s">
        <v>1634</v>
      </c>
      <c r="L754" t="s">
        <v>1393</v>
      </c>
      <c r="M754" t="s">
        <v>1394</v>
      </c>
      <c r="N754" t="s">
        <v>1395</v>
      </c>
      <c r="O754" t="s">
        <v>1396</v>
      </c>
      <c r="P754" t="s">
        <v>1397</v>
      </c>
      <c r="Q754" t="s">
        <v>1396</v>
      </c>
      <c r="R754" t="s">
        <v>1398</v>
      </c>
      <c r="S754" t="s">
        <v>1399</v>
      </c>
      <c r="T754" t="s">
        <v>1400</v>
      </c>
      <c r="U754" t="s">
        <v>1401</v>
      </c>
      <c r="V754" t="s">
        <v>1402</v>
      </c>
      <c r="W754" t="s">
        <v>1403</v>
      </c>
      <c r="X754">
        <v>1102690200482510</v>
      </c>
      <c r="Y754" t="s">
        <v>1758</v>
      </c>
      <c r="Z754" t="s">
        <v>1404</v>
      </c>
      <c r="AA754" s="305" t="str">
        <f>IF(H754="CONSTRUCCION CIVIL                                          ","Ok",_xlfn.XLOOKUP(B754,'CSRT STAFF'!B:B,'CSRT STAFF'!G:G,_xlfn.XLOOKUP(B754,'CSRT RCO'!B:B,'CSRT RCO'!G:G,"Revisar",0),0))</f>
        <v>Ok</v>
      </c>
    </row>
    <row r="755" spans="1:27">
      <c r="A755" t="s">
        <v>1385</v>
      </c>
      <c r="B755" t="str">
        <f t="shared" si="11"/>
        <v>62140146</v>
      </c>
      <c r="C755">
        <v>62140146</v>
      </c>
      <c r="D755" t="s">
        <v>2877</v>
      </c>
      <c r="E755" t="s">
        <v>2878</v>
      </c>
      <c r="F755" t="s">
        <v>2879</v>
      </c>
      <c r="G755" s="299">
        <v>45948</v>
      </c>
      <c r="H755" t="s">
        <v>1407</v>
      </c>
      <c r="I755" t="s">
        <v>1408</v>
      </c>
      <c r="J755" t="s">
        <v>1409</v>
      </c>
      <c r="K755" t="s">
        <v>1510</v>
      </c>
      <c r="L755" t="s">
        <v>1393</v>
      </c>
      <c r="M755" t="s">
        <v>1394</v>
      </c>
      <c r="N755" t="s">
        <v>1395</v>
      </c>
      <c r="O755" t="s">
        <v>1396</v>
      </c>
      <c r="P755" t="s">
        <v>1397</v>
      </c>
      <c r="Q755" t="s">
        <v>1396</v>
      </c>
      <c r="R755" t="s">
        <v>1398</v>
      </c>
      <c r="S755" t="s">
        <v>1399</v>
      </c>
      <c r="T755" t="s">
        <v>1411</v>
      </c>
      <c r="U755" t="s">
        <v>1401</v>
      </c>
      <c r="V755" t="s">
        <v>1412</v>
      </c>
      <c r="W755" t="s">
        <v>1403</v>
      </c>
      <c r="X755">
        <v>1102000202026180</v>
      </c>
      <c r="Y755">
        <v>3200</v>
      </c>
      <c r="Z755" t="s">
        <v>1404</v>
      </c>
      <c r="AA755" s="305">
        <f>IF(H755="CONSTRUCCION CIVIL                                          ","Ok",_xlfn.XLOOKUP(B755,'CSRT STAFF'!B:B,'CSRT STAFF'!G:G,_xlfn.XLOOKUP(B755,'CSRT RCO'!B:B,'CSRT RCO'!G:G,"Revisar",0),0))</f>
        <v>45948</v>
      </c>
    </row>
    <row r="756" spans="1:27">
      <c r="A756" t="s">
        <v>1385</v>
      </c>
      <c r="B756" t="str">
        <f t="shared" si="11"/>
        <v>47697815</v>
      </c>
      <c r="C756">
        <v>47697815</v>
      </c>
      <c r="D756" t="s">
        <v>2880</v>
      </c>
      <c r="E756" t="s">
        <v>2881</v>
      </c>
      <c r="F756" t="s">
        <v>1708</v>
      </c>
      <c r="G756" s="299">
        <v>45637</v>
      </c>
      <c r="H756" t="s">
        <v>1389</v>
      </c>
      <c r="I756" t="s">
        <v>1390</v>
      </c>
      <c r="J756" t="s">
        <v>1391</v>
      </c>
      <c r="K756" t="s">
        <v>1447</v>
      </c>
      <c r="L756" t="s">
        <v>1393</v>
      </c>
      <c r="M756" t="s">
        <v>1394</v>
      </c>
      <c r="N756" t="s">
        <v>1395</v>
      </c>
      <c r="O756" t="s">
        <v>1396</v>
      </c>
      <c r="P756" t="s">
        <v>1397</v>
      </c>
      <c r="Q756" t="s">
        <v>1396</v>
      </c>
      <c r="R756" t="s">
        <v>1398</v>
      </c>
      <c r="S756" t="s">
        <v>1399</v>
      </c>
      <c r="T756" t="s">
        <v>1400</v>
      </c>
      <c r="U756" t="s">
        <v>1401</v>
      </c>
      <c r="V756" t="s">
        <v>1402</v>
      </c>
      <c r="W756" t="s">
        <v>2480</v>
      </c>
      <c r="X756">
        <v>4181870430</v>
      </c>
      <c r="Y756">
        <v>1849.5</v>
      </c>
      <c r="Z756" t="s">
        <v>1404</v>
      </c>
      <c r="AA756" s="305" t="str">
        <f>IF(H756="CONSTRUCCION CIVIL                                          ","Ok",_xlfn.XLOOKUP(B756,'CSRT STAFF'!B:B,'CSRT STAFF'!G:G,_xlfn.XLOOKUP(B756,'CSRT RCO'!B:B,'CSRT RCO'!G:G,"Revisar",0),0))</f>
        <v>Ok</v>
      </c>
    </row>
    <row r="757" spans="1:27">
      <c r="A757" t="s">
        <v>1385</v>
      </c>
      <c r="B757" t="str">
        <f t="shared" si="11"/>
        <v>77904197</v>
      </c>
      <c r="C757">
        <v>77904197</v>
      </c>
      <c r="D757" t="s">
        <v>2880</v>
      </c>
      <c r="E757" t="s">
        <v>2197</v>
      </c>
      <c r="F757" t="s">
        <v>1956</v>
      </c>
      <c r="G757" s="299">
        <v>46027</v>
      </c>
      <c r="H757" t="s">
        <v>1407</v>
      </c>
      <c r="I757" t="s">
        <v>1408</v>
      </c>
      <c r="J757" t="s">
        <v>1409</v>
      </c>
      <c r="K757" t="s">
        <v>1457</v>
      </c>
      <c r="L757" t="s">
        <v>1393</v>
      </c>
      <c r="M757" t="s">
        <v>1394</v>
      </c>
      <c r="N757" t="s">
        <v>1395</v>
      </c>
      <c r="O757" t="s">
        <v>1396</v>
      </c>
      <c r="P757" t="s">
        <v>1397</v>
      </c>
      <c r="Q757" t="s">
        <v>1396</v>
      </c>
      <c r="R757" t="s">
        <v>1398</v>
      </c>
      <c r="S757" t="s">
        <v>1399</v>
      </c>
      <c r="T757" t="s">
        <v>1411</v>
      </c>
      <c r="U757" t="s">
        <v>1401</v>
      </c>
      <c r="V757" t="s">
        <v>1412</v>
      </c>
      <c r="W757" t="s">
        <v>1418</v>
      </c>
      <c r="X757">
        <v>28596529193099</v>
      </c>
      <c r="Y757">
        <v>1970</v>
      </c>
      <c r="Z757" t="s">
        <v>1404</v>
      </c>
      <c r="AA757" s="305">
        <f>IF(H757="CONSTRUCCION CIVIL                                          ","Ok",_xlfn.XLOOKUP(B757,'CSRT STAFF'!B:B,'CSRT STAFF'!G:G,_xlfn.XLOOKUP(B757,'CSRT RCO'!B:B,'CSRT RCO'!G:G,"Revisar",0),0))</f>
        <v>46027</v>
      </c>
    </row>
    <row r="758" spans="1:27">
      <c r="A758" t="s">
        <v>1385</v>
      </c>
      <c r="B758" t="str">
        <f t="shared" si="11"/>
        <v>25755965</v>
      </c>
      <c r="C758">
        <v>25755965</v>
      </c>
      <c r="D758" t="s">
        <v>1570</v>
      </c>
      <c r="E758" t="s">
        <v>1473</v>
      </c>
      <c r="F758" t="s">
        <v>2882</v>
      </c>
      <c r="G758" s="299">
        <v>46009</v>
      </c>
      <c r="H758" t="s">
        <v>1389</v>
      </c>
      <c r="I758" t="s">
        <v>1390</v>
      </c>
      <c r="J758" t="s">
        <v>1391</v>
      </c>
      <c r="K758" t="s">
        <v>1634</v>
      </c>
      <c r="L758" t="s">
        <v>1393</v>
      </c>
      <c r="M758" t="s">
        <v>1394</v>
      </c>
      <c r="N758" t="s">
        <v>1395</v>
      </c>
      <c r="O758" t="s">
        <v>1396</v>
      </c>
      <c r="P758" t="s">
        <v>1397</v>
      </c>
      <c r="Q758" t="s">
        <v>1396</v>
      </c>
      <c r="R758" t="s">
        <v>1398</v>
      </c>
      <c r="S758" t="s">
        <v>1399</v>
      </c>
      <c r="T758" t="s">
        <v>1400</v>
      </c>
      <c r="U758" t="s">
        <v>1401</v>
      </c>
      <c r="V758" t="s">
        <v>1402</v>
      </c>
      <c r="W758" t="s">
        <v>1403</v>
      </c>
      <c r="X758">
        <v>1102000202036980</v>
      </c>
      <c r="Y758">
        <v>2619</v>
      </c>
      <c r="Z758" t="s">
        <v>1404</v>
      </c>
      <c r="AA758" s="305" t="str">
        <f>IF(H758="CONSTRUCCION CIVIL                                          ","Ok",_xlfn.XLOOKUP(B758,'CSRT STAFF'!B:B,'CSRT STAFF'!G:G,_xlfn.XLOOKUP(B758,'CSRT RCO'!B:B,'CSRT RCO'!G:G,"Revisar",0),0))</f>
        <v>Ok</v>
      </c>
    </row>
    <row r="759" spans="1:27">
      <c r="A759" t="s">
        <v>1385</v>
      </c>
      <c r="B759" t="str">
        <f t="shared" si="11"/>
        <v>44001579</v>
      </c>
      <c r="C759">
        <v>44001579</v>
      </c>
      <c r="D759" t="s">
        <v>2883</v>
      </c>
      <c r="E759" t="s">
        <v>2884</v>
      </c>
      <c r="F759" t="s">
        <v>1700</v>
      </c>
      <c r="G759" s="299">
        <v>45933</v>
      </c>
      <c r="H759" t="s">
        <v>1389</v>
      </c>
      <c r="I759" t="s">
        <v>1390</v>
      </c>
      <c r="J759" t="s">
        <v>1391</v>
      </c>
      <c r="K759" t="s">
        <v>1447</v>
      </c>
      <c r="L759" t="s">
        <v>1393</v>
      </c>
      <c r="M759" t="s">
        <v>1394</v>
      </c>
      <c r="N759" t="s">
        <v>1395</v>
      </c>
      <c r="O759" t="s">
        <v>1396</v>
      </c>
      <c r="P759" t="s">
        <v>1397</v>
      </c>
      <c r="Q759" t="s">
        <v>1396</v>
      </c>
      <c r="R759" t="s">
        <v>1398</v>
      </c>
      <c r="S759" t="s">
        <v>1399</v>
      </c>
      <c r="T759" t="s">
        <v>1400</v>
      </c>
      <c r="U759" t="s">
        <v>1401</v>
      </c>
      <c r="V759" t="s">
        <v>1402</v>
      </c>
      <c r="W759" t="s">
        <v>1403</v>
      </c>
      <c r="X759">
        <v>1102010200757200</v>
      </c>
      <c r="Y759">
        <v>1849.5</v>
      </c>
      <c r="Z759" t="s">
        <v>1404</v>
      </c>
      <c r="AA759" s="305" t="str">
        <f>IF(H759="CONSTRUCCION CIVIL                                          ","Ok",_xlfn.XLOOKUP(B759,'CSRT STAFF'!B:B,'CSRT STAFF'!G:G,_xlfn.XLOOKUP(B759,'CSRT RCO'!B:B,'CSRT RCO'!G:G,"Revisar",0),0))</f>
        <v>Ok</v>
      </c>
    </row>
    <row r="760" spans="1:27">
      <c r="A760" t="s">
        <v>1385</v>
      </c>
      <c r="B760" t="str">
        <f t="shared" si="11"/>
        <v>76024739</v>
      </c>
      <c r="C760">
        <v>76024739</v>
      </c>
      <c r="D760" t="s">
        <v>2829</v>
      </c>
      <c r="E760" t="s">
        <v>2885</v>
      </c>
      <c r="F760" t="s">
        <v>2886</v>
      </c>
      <c r="G760" s="299">
        <v>46045</v>
      </c>
      <c r="H760" t="s">
        <v>1389</v>
      </c>
      <c r="I760" t="s">
        <v>1390</v>
      </c>
      <c r="J760" t="s">
        <v>1391</v>
      </c>
      <c r="K760" t="s">
        <v>1489</v>
      </c>
      <c r="L760" t="s">
        <v>1393</v>
      </c>
      <c r="M760" t="s">
        <v>1394</v>
      </c>
      <c r="N760" t="s">
        <v>1395</v>
      </c>
      <c r="O760" t="s">
        <v>1396</v>
      </c>
      <c r="P760" t="s">
        <v>1397</v>
      </c>
      <c r="Q760" t="s">
        <v>1396</v>
      </c>
      <c r="R760" t="s">
        <v>1398</v>
      </c>
      <c r="S760" t="s">
        <v>1399</v>
      </c>
      <c r="T760" t="s">
        <v>1400</v>
      </c>
      <c r="U760" t="s">
        <v>1401</v>
      </c>
      <c r="V760" t="s">
        <v>1402</v>
      </c>
      <c r="W760" t="s">
        <v>1403</v>
      </c>
      <c r="X760">
        <v>1108140264816740</v>
      </c>
      <c r="Y760">
        <v>2679</v>
      </c>
      <c r="Z760" t="s">
        <v>1404</v>
      </c>
      <c r="AA760" s="305" t="str">
        <f>IF(H760="CONSTRUCCION CIVIL                                          ","Ok",_xlfn.XLOOKUP(B760,'CSRT STAFF'!B:B,'CSRT STAFF'!G:G,_xlfn.XLOOKUP(B760,'CSRT RCO'!B:B,'CSRT RCO'!G:G,"Revisar",0),0))</f>
        <v>Ok</v>
      </c>
    </row>
    <row r="761" spans="1:27">
      <c r="A761" t="s">
        <v>1385</v>
      </c>
      <c r="B761" t="str">
        <f t="shared" si="11"/>
        <v>47136440</v>
      </c>
      <c r="C761">
        <v>47136440</v>
      </c>
      <c r="D761" t="s">
        <v>2887</v>
      </c>
      <c r="E761" t="s">
        <v>2888</v>
      </c>
      <c r="F761" t="s">
        <v>2345</v>
      </c>
      <c r="G761" s="299">
        <v>45749</v>
      </c>
      <c r="H761" t="s">
        <v>1389</v>
      </c>
      <c r="I761" t="s">
        <v>1390</v>
      </c>
      <c r="J761" t="s">
        <v>1391</v>
      </c>
      <c r="K761" t="s">
        <v>1447</v>
      </c>
      <c r="L761" t="s">
        <v>1393</v>
      </c>
      <c r="M761" t="s">
        <v>1394</v>
      </c>
      <c r="N761" t="s">
        <v>1395</v>
      </c>
      <c r="O761" t="s">
        <v>1396</v>
      </c>
      <c r="P761" t="s">
        <v>1397</v>
      </c>
      <c r="Q761" t="s">
        <v>1396</v>
      </c>
      <c r="R761" t="s">
        <v>1398</v>
      </c>
      <c r="S761" t="s">
        <v>1399</v>
      </c>
      <c r="T761" t="s">
        <v>1400</v>
      </c>
      <c r="U761" t="s">
        <v>1401</v>
      </c>
      <c r="V761" t="s">
        <v>1402</v>
      </c>
      <c r="W761" t="s">
        <v>1403</v>
      </c>
      <c r="X761">
        <v>1100570292734030</v>
      </c>
      <c r="Y761">
        <v>1849.5</v>
      </c>
      <c r="Z761" t="s">
        <v>1404</v>
      </c>
      <c r="AA761" s="305" t="str">
        <f>IF(H761="CONSTRUCCION CIVIL                                          ","Ok",_xlfn.XLOOKUP(B761,'CSRT STAFF'!B:B,'CSRT STAFF'!G:G,_xlfn.XLOOKUP(B761,'CSRT RCO'!B:B,'CSRT RCO'!G:G,"Revisar",0),0))</f>
        <v>Ok</v>
      </c>
    </row>
    <row r="762" spans="1:27">
      <c r="A762" t="s">
        <v>1385</v>
      </c>
      <c r="B762" t="str">
        <f t="shared" si="11"/>
        <v>74458494</v>
      </c>
      <c r="C762">
        <v>74458494</v>
      </c>
      <c r="D762" t="s">
        <v>2887</v>
      </c>
      <c r="E762" t="s">
        <v>2888</v>
      </c>
      <c r="F762" t="s">
        <v>2889</v>
      </c>
      <c r="G762" s="299">
        <v>45969</v>
      </c>
      <c r="H762" t="s">
        <v>1389</v>
      </c>
      <c r="I762" t="s">
        <v>1390</v>
      </c>
      <c r="J762" t="s">
        <v>1391</v>
      </c>
      <c r="K762" t="s">
        <v>1447</v>
      </c>
      <c r="L762" t="s">
        <v>1393</v>
      </c>
      <c r="M762" t="s">
        <v>1394</v>
      </c>
      <c r="N762" t="s">
        <v>1395</v>
      </c>
      <c r="O762" t="s">
        <v>1396</v>
      </c>
      <c r="P762" t="s">
        <v>1397</v>
      </c>
      <c r="Q762" t="s">
        <v>1396</v>
      </c>
      <c r="R762" t="s">
        <v>1398</v>
      </c>
      <c r="S762" t="s">
        <v>1399</v>
      </c>
      <c r="T762" t="s">
        <v>1400</v>
      </c>
      <c r="U762" t="s">
        <v>1401</v>
      </c>
      <c r="V762" t="s">
        <v>1402</v>
      </c>
      <c r="W762" t="s">
        <v>1403</v>
      </c>
      <c r="X762">
        <v>1105790219212210</v>
      </c>
      <c r="Y762">
        <v>1849.5</v>
      </c>
      <c r="Z762" t="s">
        <v>1404</v>
      </c>
      <c r="AA762" s="305" t="str">
        <f>IF(H762="CONSTRUCCION CIVIL                                          ","Ok",_xlfn.XLOOKUP(B762,'CSRT STAFF'!B:B,'CSRT STAFF'!G:G,_xlfn.XLOOKUP(B762,'CSRT RCO'!B:B,'CSRT RCO'!G:G,"Revisar",0),0))</f>
        <v>Ok</v>
      </c>
    </row>
    <row r="763" spans="1:27">
      <c r="A763" t="s">
        <v>1385</v>
      </c>
      <c r="B763" t="str">
        <f t="shared" si="11"/>
        <v>73745968</v>
      </c>
      <c r="C763">
        <v>73745968</v>
      </c>
      <c r="D763" t="s">
        <v>2890</v>
      </c>
      <c r="E763" t="s">
        <v>2891</v>
      </c>
      <c r="F763" t="s">
        <v>2519</v>
      </c>
      <c r="G763" s="299">
        <v>45925</v>
      </c>
      <c r="H763" t="s">
        <v>1407</v>
      </c>
      <c r="I763" t="s">
        <v>1408</v>
      </c>
      <c r="J763" t="s">
        <v>1409</v>
      </c>
      <c r="K763" t="s">
        <v>1793</v>
      </c>
      <c r="L763" t="s">
        <v>1536</v>
      </c>
      <c r="M763" t="s">
        <v>1394</v>
      </c>
      <c r="N763" t="s">
        <v>1395</v>
      </c>
      <c r="O763" t="s">
        <v>1396</v>
      </c>
      <c r="P763" t="s">
        <v>1397</v>
      </c>
      <c r="Q763" t="s">
        <v>1396</v>
      </c>
      <c r="R763" t="s">
        <v>1398</v>
      </c>
      <c r="S763" t="s">
        <v>1399</v>
      </c>
      <c r="T763" t="s">
        <v>1411</v>
      </c>
      <c r="U763" t="s">
        <v>1401</v>
      </c>
      <c r="V763" t="s">
        <v>1412</v>
      </c>
      <c r="W763" t="s">
        <v>1443</v>
      </c>
      <c r="X763">
        <v>4313309555277</v>
      </c>
      <c r="Y763">
        <v>2000</v>
      </c>
      <c r="Z763" t="s">
        <v>1404</v>
      </c>
      <c r="AA763" s="305">
        <f>IF(H763="CONSTRUCCION CIVIL                                          ","Ok",_xlfn.XLOOKUP(B763,'CSRT STAFF'!B:B,'CSRT STAFF'!G:G,_xlfn.XLOOKUP(B763,'CSRT RCO'!B:B,'CSRT RCO'!G:G,"Revisar",0),0))</f>
        <v>45925</v>
      </c>
    </row>
    <row r="764" spans="1:27">
      <c r="A764" t="s">
        <v>1385</v>
      </c>
      <c r="B764" t="str">
        <f t="shared" si="11"/>
        <v>70919986</v>
      </c>
      <c r="C764">
        <v>70919986</v>
      </c>
      <c r="D764" t="s">
        <v>2892</v>
      </c>
      <c r="E764" t="s">
        <v>2403</v>
      </c>
      <c r="F764" t="s">
        <v>5585</v>
      </c>
      <c r="G764" s="299">
        <v>46048</v>
      </c>
      <c r="H764" t="s">
        <v>1389</v>
      </c>
      <c r="I764" t="s">
        <v>1390</v>
      </c>
      <c r="J764" t="s">
        <v>1391</v>
      </c>
      <c r="K764" t="s">
        <v>1447</v>
      </c>
      <c r="L764" t="s">
        <v>1393</v>
      </c>
      <c r="M764" t="s">
        <v>1394</v>
      </c>
      <c r="N764" t="s">
        <v>1395</v>
      </c>
      <c r="O764" t="s">
        <v>1396</v>
      </c>
      <c r="P764" t="s">
        <v>1397</v>
      </c>
      <c r="Q764" t="s">
        <v>1396</v>
      </c>
      <c r="R764" t="s">
        <v>1398</v>
      </c>
      <c r="S764" t="s">
        <v>1399</v>
      </c>
      <c r="T764" t="s">
        <v>1400</v>
      </c>
      <c r="U764" t="s">
        <v>1401</v>
      </c>
      <c r="V764" t="s">
        <v>1402</v>
      </c>
      <c r="W764" t="s">
        <v>1403</v>
      </c>
      <c r="X764">
        <v>1108140289277720</v>
      </c>
      <c r="Y764">
        <v>1884</v>
      </c>
      <c r="Z764" t="s">
        <v>1404</v>
      </c>
      <c r="AA764" s="305" t="str">
        <f>IF(H764="CONSTRUCCION CIVIL                                          ","Ok",_xlfn.XLOOKUP(B764,'CSRT STAFF'!B:B,'CSRT STAFF'!G:G,_xlfn.XLOOKUP(B764,'CSRT RCO'!B:B,'CSRT RCO'!G:G,"Revisar",0),0))</f>
        <v>Ok</v>
      </c>
    </row>
    <row r="765" spans="1:27">
      <c r="A765" t="s">
        <v>1385</v>
      </c>
      <c r="B765" t="str">
        <f t="shared" si="11"/>
        <v>76684553</v>
      </c>
      <c r="C765">
        <v>76684553</v>
      </c>
      <c r="D765" t="s">
        <v>2892</v>
      </c>
      <c r="E765" t="s">
        <v>2403</v>
      </c>
      <c r="F765" t="s">
        <v>2893</v>
      </c>
      <c r="G765" s="299">
        <v>45931</v>
      </c>
      <c r="H765" t="s">
        <v>1389</v>
      </c>
      <c r="I765" t="s">
        <v>1390</v>
      </c>
      <c r="J765" t="s">
        <v>1391</v>
      </c>
      <c r="K765" t="s">
        <v>1447</v>
      </c>
      <c r="L765" t="s">
        <v>1393</v>
      </c>
      <c r="M765" t="s">
        <v>1394</v>
      </c>
      <c r="N765" t="s">
        <v>1395</v>
      </c>
      <c r="O765" t="s">
        <v>1396</v>
      </c>
      <c r="P765" t="s">
        <v>1397</v>
      </c>
      <c r="Q765" t="s">
        <v>1396</v>
      </c>
      <c r="R765" t="s">
        <v>1398</v>
      </c>
      <c r="S765" t="s">
        <v>1399</v>
      </c>
      <c r="T765" t="s">
        <v>1400</v>
      </c>
      <c r="U765" t="s">
        <v>1401</v>
      </c>
      <c r="V765" t="s">
        <v>1402</v>
      </c>
      <c r="W765" t="s">
        <v>1403</v>
      </c>
      <c r="X765">
        <v>1108140282499940</v>
      </c>
      <c r="Y765">
        <v>1849.5</v>
      </c>
      <c r="Z765" t="s">
        <v>1404</v>
      </c>
      <c r="AA765" s="305" t="str">
        <f>IF(H765="CONSTRUCCION CIVIL                                          ","Ok",_xlfn.XLOOKUP(B765,'CSRT STAFF'!B:B,'CSRT STAFF'!G:G,_xlfn.XLOOKUP(B765,'CSRT RCO'!B:B,'CSRT RCO'!G:G,"Revisar",0),0))</f>
        <v>Ok</v>
      </c>
    </row>
    <row r="766" spans="1:27">
      <c r="A766" t="s">
        <v>1385</v>
      </c>
      <c r="B766" t="str">
        <f t="shared" si="11"/>
        <v>48652366</v>
      </c>
      <c r="C766">
        <v>48652366</v>
      </c>
      <c r="D766" t="s">
        <v>2894</v>
      </c>
      <c r="E766" t="s">
        <v>2260</v>
      </c>
      <c r="F766" t="s">
        <v>2895</v>
      </c>
      <c r="G766" s="299">
        <v>45733</v>
      </c>
      <c r="H766" t="s">
        <v>1389</v>
      </c>
      <c r="I766" t="s">
        <v>1390</v>
      </c>
      <c r="J766" t="s">
        <v>1391</v>
      </c>
      <c r="K766" t="s">
        <v>1430</v>
      </c>
      <c r="L766" t="s">
        <v>1393</v>
      </c>
      <c r="M766" t="s">
        <v>1394</v>
      </c>
      <c r="N766" t="s">
        <v>1395</v>
      </c>
      <c r="O766" t="s">
        <v>1396</v>
      </c>
      <c r="P766" t="s">
        <v>1397</v>
      </c>
      <c r="Q766" t="s">
        <v>1396</v>
      </c>
      <c r="R766" t="s">
        <v>1398</v>
      </c>
      <c r="S766" t="s">
        <v>1399</v>
      </c>
      <c r="T766" t="s">
        <v>1400</v>
      </c>
      <c r="U766" t="s">
        <v>1401</v>
      </c>
      <c r="V766" t="s">
        <v>1402</v>
      </c>
      <c r="W766" t="s">
        <v>1403</v>
      </c>
      <c r="X766">
        <v>1108140265859230</v>
      </c>
      <c r="Y766">
        <v>1849.5</v>
      </c>
      <c r="Z766" t="s">
        <v>1404</v>
      </c>
      <c r="AA766" s="305" t="str">
        <f>IF(H766="CONSTRUCCION CIVIL                                          ","Ok",_xlfn.XLOOKUP(B766,'CSRT STAFF'!B:B,'CSRT STAFF'!G:G,_xlfn.XLOOKUP(B766,'CSRT RCO'!B:B,'CSRT RCO'!G:G,"Revisar",0),0))</f>
        <v>Ok</v>
      </c>
    </row>
    <row r="767" spans="1:27">
      <c r="A767" t="s">
        <v>1385</v>
      </c>
      <c r="B767" t="str">
        <f t="shared" si="11"/>
        <v>72440813</v>
      </c>
      <c r="C767">
        <v>72440813</v>
      </c>
      <c r="D767" t="s">
        <v>2896</v>
      </c>
      <c r="E767" t="s">
        <v>2897</v>
      </c>
      <c r="F767" t="s">
        <v>2898</v>
      </c>
      <c r="G767" s="299">
        <v>45998</v>
      </c>
      <c r="H767" t="s">
        <v>1407</v>
      </c>
      <c r="I767" t="s">
        <v>1408</v>
      </c>
      <c r="J767" t="s">
        <v>1409</v>
      </c>
      <c r="K767" t="s">
        <v>2899</v>
      </c>
      <c r="L767" t="s">
        <v>1439</v>
      </c>
      <c r="M767" t="s">
        <v>1394</v>
      </c>
      <c r="N767" t="s">
        <v>1395</v>
      </c>
      <c r="O767" t="s">
        <v>1396</v>
      </c>
      <c r="P767" t="s">
        <v>1397</v>
      </c>
      <c r="Q767" t="s">
        <v>1396</v>
      </c>
      <c r="R767" t="s">
        <v>1398</v>
      </c>
      <c r="S767" t="s">
        <v>1399</v>
      </c>
      <c r="T767" t="s">
        <v>1411</v>
      </c>
      <c r="U767" t="s">
        <v>1401</v>
      </c>
      <c r="V767" t="s">
        <v>1412</v>
      </c>
      <c r="W767" t="s">
        <v>1418</v>
      </c>
      <c r="X767">
        <v>19105382478045</v>
      </c>
      <c r="Y767">
        <v>5000</v>
      </c>
      <c r="Z767" t="s">
        <v>1404</v>
      </c>
      <c r="AA767" s="305">
        <f>IF(H767="CONSTRUCCION CIVIL                                          ","Ok",_xlfn.XLOOKUP(B767,'CSRT STAFF'!B:B,'CSRT STAFF'!G:G,_xlfn.XLOOKUP(B767,'CSRT RCO'!B:B,'CSRT RCO'!G:G,"Revisar",0),0))</f>
        <v>45998</v>
      </c>
    </row>
    <row r="768" spans="1:27">
      <c r="A768" t="s">
        <v>1385</v>
      </c>
      <c r="B768" t="str">
        <f t="shared" si="11"/>
        <v>22519725</v>
      </c>
      <c r="C768">
        <v>22519725</v>
      </c>
      <c r="D768" t="s">
        <v>2900</v>
      </c>
      <c r="E768" t="s">
        <v>2573</v>
      </c>
      <c r="F768" t="s">
        <v>2901</v>
      </c>
      <c r="G768" s="299">
        <v>45902</v>
      </c>
      <c r="H768" t="s">
        <v>1389</v>
      </c>
      <c r="I768" t="s">
        <v>1390</v>
      </c>
      <c r="J768" t="s">
        <v>1391</v>
      </c>
      <c r="K768" t="s">
        <v>1430</v>
      </c>
      <c r="L768" t="s">
        <v>1393</v>
      </c>
      <c r="M768" t="s">
        <v>1394</v>
      </c>
      <c r="N768" t="s">
        <v>1395</v>
      </c>
      <c r="O768" t="s">
        <v>1396</v>
      </c>
      <c r="P768" t="s">
        <v>1397</v>
      </c>
      <c r="Q768" t="s">
        <v>1396</v>
      </c>
      <c r="R768" t="s">
        <v>1398</v>
      </c>
      <c r="S768" t="s">
        <v>1399</v>
      </c>
      <c r="T768" t="s">
        <v>1400</v>
      </c>
      <c r="U768" t="s">
        <v>1401</v>
      </c>
      <c r="V768" t="s">
        <v>1402</v>
      </c>
      <c r="W768" t="s">
        <v>1403</v>
      </c>
      <c r="X768">
        <v>1102000201925650</v>
      </c>
      <c r="Y768">
        <v>1849.5</v>
      </c>
      <c r="Z768" t="s">
        <v>1404</v>
      </c>
      <c r="AA768" s="305" t="str">
        <f>IF(H768="CONSTRUCCION CIVIL                                          ","Ok",_xlfn.XLOOKUP(B768,'CSRT STAFF'!B:B,'CSRT STAFF'!G:G,_xlfn.XLOOKUP(B768,'CSRT RCO'!B:B,'CSRT RCO'!G:G,"Revisar",0),0))</f>
        <v>Ok</v>
      </c>
    </row>
    <row r="769" spans="1:27">
      <c r="A769" t="s">
        <v>1385</v>
      </c>
      <c r="B769" t="str">
        <f t="shared" si="11"/>
        <v>48313964</v>
      </c>
      <c r="C769">
        <v>48313964</v>
      </c>
      <c r="D769" t="s">
        <v>2902</v>
      </c>
      <c r="E769" t="s">
        <v>1537</v>
      </c>
      <c r="F769" t="s">
        <v>2489</v>
      </c>
      <c r="G769" s="299">
        <v>45762</v>
      </c>
      <c r="H769" t="s">
        <v>1389</v>
      </c>
      <c r="I769" t="s">
        <v>1390</v>
      </c>
      <c r="J769" t="s">
        <v>1391</v>
      </c>
      <c r="K769" t="s">
        <v>1447</v>
      </c>
      <c r="L769" t="s">
        <v>1393</v>
      </c>
      <c r="M769" t="s">
        <v>1394</v>
      </c>
      <c r="N769" t="s">
        <v>1395</v>
      </c>
      <c r="O769" t="s">
        <v>1396</v>
      </c>
      <c r="P769" t="s">
        <v>1397</v>
      </c>
      <c r="Q769" t="s">
        <v>1396</v>
      </c>
      <c r="R769" t="s">
        <v>1398</v>
      </c>
      <c r="S769" t="s">
        <v>1399</v>
      </c>
      <c r="T769" t="s">
        <v>1400</v>
      </c>
      <c r="U769" t="s">
        <v>1401</v>
      </c>
      <c r="V769" t="s">
        <v>1402</v>
      </c>
      <c r="W769" t="s">
        <v>1403</v>
      </c>
      <c r="X769">
        <v>1108140241358970</v>
      </c>
      <c r="Y769">
        <v>1849.5</v>
      </c>
      <c r="Z769" t="s">
        <v>1404</v>
      </c>
      <c r="AA769" s="305" t="str">
        <f>IF(H769="CONSTRUCCION CIVIL                                          ","Ok",_xlfn.XLOOKUP(B769,'CSRT STAFF'!B:B,'CSRT STAFF'!G:G,_xlfn.XLOOKUP(B769,'CSRT RCO'!B:B,'CSRT RCO'!G:G,"Revisar",0),0))</f>
        <v>Ok</v>
      </c>
    </row>
    <row r="770" spans="1:27">
      <c r="A770" t="s">
        <v>1385</v>
      </c>
      <c r="B770" t="str">
        <f t="shared" si="11"/>
        <v>42222997</v>
      </c>
      <c r="C770">
        <v>42222997</v>
      </c>
      <c r="D770" t="s">
        <v>2902</v>
      </c>
      <c r="E770" t="s">
        <v>2903</v>
      </c>
      <c r="F770" t="s">
        <v>2904</v>
      </c>
      <c r="G770" s="299">
        <v>45687</v>
      </c>
      <c r="H770" t="s">
        <v>1389</v>
      </c>
      <c r="I770" t="s">
        <v>1390</v>
      </c>
      <c r="J770" t="s">
        <v>1391</v>
      </c>
      <c r="K770" t="s">
        <v>2733</v>
      </c>
      <c r="L770" t="s">
        <v>1393</v>
      </c>
      <c r="M770" t="s">
        <v>1394</v>
      </c>
      <c r="N770" t="s">
        <v>1395</v>
      </c>
      <c r="O770" t="s">
        <v>1396</v>
      </c>
      <c r="P770" t="s">
        <v>1397</v>
      </c>
      <c r="Q770" t="s">
        <v>1396</v>
      </c>
      <c r="R770" t="s">
        <v>1398</v>
      </c>
      <c r="S770" t="s">
        <v>1399</v>
      </c>
      <c r="T770" t="s">
        <v>1400</v>
      </c>
      <c r="U770" t="s">
        <v>1401</v>
      </c>
      <c r="V770" t="s">
        <v>1402</v>
      </c>
      <c r="W770" t="s">
        <v>1403</v>
      </c>
      <c r="X770">
        <v>1102010200631780</v>
      </c>
      <c r="Y770">
        <v>2619</v>
      </c>
      <c r="Z770" t="s">
        <v>1404</v>
      </c>
      <c r="AA770" s="305" t="str">
        <f>IF(H770="CONSTRUCCION CIVIL                                          ","Ok",_xlfn.XLOOKUP(B770,'CSRT STAFF'!B:B,'CSRT STAFF'!G:G,_xlfn.XLOOKUP(B770,'CSRT RCO'!B:B,'CSRT RCO'!G:G,"Revisar",0),0))</f>
        <v>Ok</v>
      </c>
    </row>
    <row r="771" spans="1:27">
      <c r="A771" t="s">
        <v>1385</v>
      </c>
      <c r="B771" t="str">
        <f t="shared" ref="B771:B834" si="12">IF(A771="L.E / DNI         ",TEXT(C771,"00000000"),TEXT(C771,"000000000"))</f>
        <v>74925154</v>
      </c>
      <c r="C771">
        <v>74925154</v>
      </c>
      <c r="D771" t="s">
        <v>2905</v>
      </c>
      <c r="E771" t="s">
        <v>1448</v>
      </c>
      <c r="F771" t="s">
        <v>2906</v>
      </c>
      <c r="G771" s="299">
        <v>45667</v>
      </c>
      <c r="H771" t="s">
        <v>1407</v>
      </c>
      <c r="I771" t="s">
        <v>1408</v>
      </c>
      <c r="J771" t="s">
        <v>1409</v>
      </c>
      <c r="K771" t="s">
        <v>1430</v>
      </c>
      <c r="L771" t="s">
        <v>1393</v>
      </c>
      <c r="M771" t="s">
        <v>1394</v>
      </c>
      <c r="N771" t="s">
        <v>1395</v>
      </c>
      <c r="O771" t="s">
        <v>1396</v>
      </c>
      <c r="P771" t="s">
        <v>1397</v>
      </c>
      <c r="Q771" t="s">
        <v>1396</v>
      </c>
      <c r="R771" t="s">
        <v>1398</v>
      </c>
      <c r="S771" t="s">
        <v>1399</v>
      </c>
      <c r="T771" t="s">
        <v>1411</v>
      </c>
      <c r="U771" t="s">
        <v>1401</v>
      </c>
      <c r="V771" t="s">
        <v>1412</v>
      </c>
      <c r="W771" t="s">
        <v>1403</v>
      </c>
      <c r="X771">
        <v>1108140262550840</v>
      </c>
      <c r="Y771">
        <v>1900</v>
      </c>
      <c r="Z771" t="s">
        <v>1404</v>
      </c>
      <c r="AA771" s="305">
        <f>IF(H771="CONSTRUCCION CIVIL                                          ","Ok",_xlfn.XLOOKUP(B771,'CSRT STAFF'!B:B,'CSRT STAFF'!G:G,_xlfn.XLOOKUP(B771,'CSRT RCO'!B:B,'CSRT RCO'!G:G,"Revisar",0),0))</f>
        <v>45667</v>
      </c>
    </row>
    <row r="772" spans="1:27">
      <c r="A772" t="s">
        <v>1385</v>
      </c>
      <c r="B772" t="str">
        <f t="shared" si="12"/>
        <v>72942596</v>
      </c>
      <c r="C772">
        <v>72942596</v>
      </c>
      <c r="D772" t="s">
        <v>2907</v>
      </c>
      <c r="E772" t="s">
        <v>2616</v>
      </c>
      <c r="F772" t="s">
        <v>2908</v>
      </c>
      <c r="G772" s="299">
        <v>45931</v>
      </c>
      <c r="H772" t="s">
        <v>1407</v>
      </c>
      <c r="I772" t="s">
        <v>1408</v>
      </c>
      <c r="J772" t="s">
        <v>1409</v>
      </c>
      <c r="K772" t="s">
        <v>2364</v>
      </c>
      <c r="L772" t="s">
        <v>1536</v>
      </c>
      <c r="M772" t="s">
        <v>1394</v>
      </c>
      <c r="N772" t="s">
        <v>1395</v>
      </c>
      <c r="O772" t="s">
        <v>1396</v>
      </c>
      <c r="P772" t="s">
        <v>1397</v>
      </c>
      <c r="Q772" t="s">
        <v>1396</v>
      </c>
      <c r="R772" t="s">
        <v>1398</v>
      </c>
      <c r="S772" t="s">
        <v>1399</v>
      </c>
      <c r="T772" t="s">
        <v>1411</v>
      </c>
      <c r="U772" t="s">
        <v>1401</v>
      </c>
      <c r="V772" t="s">
        <v>1412</v>
      </c>
      <c r="W772" t="s">
        <v>1418</v>
      </c>
      <c r="X772">
        <v>47594030823087</v>
      </c>
      <c r="Y772">
        <v>4000</v>
      </c>
      <c r="Z772" t="s">
        <v>1404</v>
      </c>
      <c r="AA772" s="305">
        <f>IF(H772="CONSTRUCCION CIVIL                                          ","Ok",_xlfn.XLOOKUP(B772,'CSRT STAFF'!B:B,'CSRT STAFF'!G:G,_xlfn.XLOOKUP(B772,'CSRT RCO'!B:B,'CSRT RCO'!G:G,"Revisar",0),0))</f>
        <v>45931</v>
      </c>
    </row>
    <row r="773" spans="1:27">
      <c r="A773" t="s">
        <v>1385</v>
      </c>
      <c r="B773" t="str">
        <f t="shared" si="12"/>
        <v>44800263</v>
      </c>
      <c r="C773">
        <v>44800263</v>
      </c>
      <c r="D773" t="s">
        <v>2909</v>
      </c>
      <c r="E773" t="s">
        <v>2910</v>
      </c>
      <c r="F773" t="s">
        <v>2911</v>
      </c>
      <c r="G773" s="299">
        <v>45905</v>
      </c>
      <c r="H773" t="s">
        <v>1389</v>
      </c>
      <c r="I773" t="s">
        <v>1390</v>
      </c>
      <c r="J773" t="s">
        <v>1391</v>
      </c>
      <c r="K773" t="s">
        <v>1430</v>
      </c>
      <c r="L773" t="s">
        <v>1393</v>
      </c>
      <c r="M773" t="s">
        <v>1394</v>
      </c>
      <c r="N773" t="s">
        <v>1395</v>
      </c>
      <c r="O773" t="s">
        <v>1396</v>
      </c>
      <c r="P773" t="s">
        <v>1397</v>
      </c>
      <c r="Q773" t="s">
        <v>1396</v>
      </c>
      <c r="R773" t="s">
        <v>1398</v>
      </c>
      <c r="S773" t="s">
        <v>1399</v>
      </c>
      <c r="T773" t="s">
        <v>1400</v>
      </c>
      <c r="U773" t="s">
        <v>1401</v>
      </c>
      <c r="V773" t="s">
        <v>1402</v>
      </c>
      <c r="W773" t="s">
        <v>1403</v>
      </c>
      <c r="X773">
        <v>1108140281191690</v>
      </c>
      <c r="Y773">
        <v>2619</v>
      </c>
      <c r="Z773" t="s">
        <v>1404</v>
      </c>
      <c r="AA773" s="305" t="str">
        <f>IF(H773="CONSTRUCCION CIVIL                                          ","Ok",_xlfn.XLOOKUP(B773,'CSRT STAFF'!B:B,'CSRT STAFF'!G:G,_xlfn.XLOOKUP(B773,'CSRT RCO'!B:B,'CSRT RCO'!G:G,"Revisar",0),0))</f>
        <v>Ok</v>
      </c>
    </row>
    <row r="774" spans="1:27">
      <c r="A774" t="s">
        <v>1385</v>
      </c>
      <c r="B774" t="str">
        <f t="shared" si="12"/>
        <v>70461000</v>
      </c>
      <c r="C774">
        <v>70461000</v>
      </c>
      <c r="D774" t="s">
        <v>2912</v>
      </c>
      <c r="E774" t="s">
        <v>2416</v>
      </c>
      <c r="F774" t="s">
        <v>2203</v>
      </c>
      <c r="G774" s="299">
        <v>45904</v>
      </c>
      <c r="H774" t="s">
        <v>1389</v>
      </c>
      <c r="I774" t="s">
        <v>1390</v>
      </c>
      <c r="J774" t="s">
        <v>1391</v>
      </c>
      <c r="K774" t="s">
        <v>1430</v>
      </c>
      <c r="L774" t="s">
        <v>1393</v>
      </c>
      <c r="M774" t="s">
        <v>1394</v>
      </c>
      <c r="N774" t="s">
        <v>1395</v>
      </c>
      <c r="O774" t="s">
        <v>1396</v>
      </c>
      <c r="P774" t="s">
        <v>1397</v>
      </c>
      <c r="Q774" t="s">
        <v>1396</v>
      </c>
      <c r="R774" t="s">
        <v>1398</v>
      </c>
      <c r="S774" t="s">
        <v>1399</v>
      </c>
      <c r="T774" t="s">
        <v>1400</v>
      </c>
      <c r="U774" t="s">
        <v>1401</v>
      </c>
      <c r="V774" t="s">
        <v>1402</v>
      </c>
      <c r="W774" t="s">
        <v>1403</v>
      </c>
      <c r="X774">
        <v>1108140267668630</v>
      </c>
      <c r="Y774">
        <v>2619</v>
      </c>
      <c r="Z774" t="s">
        <v>1404</v>
      </c>
      <c r="AA774" s="305" t="str">
        <f>IF(H774="CONSTRUCCION CIVIL                                          ","Ok",_xlfn.XLOOKUP(B774,'CSRT STAFF'!B:B,'CSRT STAFF'!G:G,_xlfn.XLOOKUP(B774,'CSRT RCO'!B:B,'CSRT RCO'!G:G,"Revisar",0),0))</f>
        <v>Ok</v>
      </c>
    </row>
    <row r="775" spans="1:27">
      <c r="A775" t="s">
        <v>1385</v>
      </c>
      <c r="B775" t="str">
        <f t="shared" si="12"/>
        <v>71630539</v>
      </c>
      <c r="C775">
        <v>71630539</v>
      </c>
      <c r="D775" t="s">
        <v>2913</v>
      </c>
      <c r="E775" t="s">
        <v>2914</v>
      </c>
      <c r="F775" t="s">
        <v>1476</v>
      </c>
      <c r="G775" s="299">
        <v>45922</v>
      </c>
      <c r="H775" t="s">
        <v>1389</v>
      </c>
      <c r="I775" t="s">
        <v>1390</v>
      </c>
      <c r="J775" t="s">
        <v>1391</v>
      </c>
      <c r="K775" t="s">
        <v>1442</v>
      </c>
      <c r="L775" t="s">
        <v>1393</v>
      </c>
      <c r="M775" t="s">
        <v>1394</v>
      </c>
      <c r="N775" t="s">
        <v>1395</v>
      </c>
      <c r="O775" t="s">
        <v>1396</v>
      </c>
      <c r="P775" t="s">
        <v>1397</v>
      </c>
      <c r="Q775" t="s">
        <v>1396</v>
      </c>
      <c r="R775" t="s">
        <v>1398</v>
      </c>
      <c r="S775" t="s">
        <v>1399</v>
      </c>
      <c r="T775" t="s">
        <v>1400</v>
      </c>
      <c r="U775" t="s">
        <v>1401</v>
      </c>
      <c r="V775" t="s">
        <v>1402</v>
      </c>
      <c r="W775" t="s">
        <v>1403</v>
      </c>
      <c r="X775">
        <v>1108140247965330</v>
      </c>
      <c r="Y775">
        <v>2619</v>
      </c>
      <c r="Z775" t="s">
        <v>1404</v>
      </c>
      <c r="AA775" s="305" t="str">
        <f>IF(H775="CONSTRUCCION CIVIL                                          ","Ok",_xlfn.XLOOKUP(B775,'CSRT STAFF'!B:B,'CSRT STAFF'!G:G,_xlfn.XLOOKUP(B775,'CSRT RCO'!B:B,'CSRT RCO'!G:G,"Revisar",0),0))</f>
        <v>Ok</v>
      </c>
    </row>
    <row r="776" spans="1:27">
      <c r="A776" t="s">
        <v>1385</v>
      </c>
      <c r="B776" t="str">
        <f t="shared" si="12"/>
        <v>72428140</v>
      </c>
      <c r="C776">
        <v>72428140</v>
      </c>
      <c r="D776" t="s">
        <v>2915</v>
      </c>
      <c r="E776" t="s">
        <v>2036</v>
      </c>
      <c r="F776" t="s">
        <v>2916</v>
      </c>
      <c r="G776" s="299">
        <v>45139</v>
      </c>
      <c r="H776" t="s">
        <v>1407</v>
      </c>
      <c r="I776" t="s">
        <v>1408</v>
      </c>
      <c r="J776" t="s">
        <v>1409</v>
      </c>
      <c r="K776" t="s">
        <v>1438</v>
      </c>
      <c r="L776" t="s">
        <v>1536</v>
      </c>
      <c r="M776" t="s">
        <v>1394</v>
      </c>
      <c r="N776" t="s">
        <v>1395</v>
      </c>
      <c r="O776" t="s">
        <v>1396</v>
      </c>
      <c r="P776" t="s">
        <v>1397</v>
      </c>
      <c r="Q776" t="s">
        <v>1396</v>
      </c>
      <c r="R776" t="s">
        <v>1398</v>
      </c>
      <c r="S776" t="s">
        <v>1399</v>
      </c>
      <c r="T776" t="s">
        <v>1411</v>
      </c>
      <c r="U776" t="s">
        <v>1401</v>
      </c>
      <c r="V776" t="s">
        <v>1412</v>
      </c>
      <c r="W776" t="s">
        <v>1418</v>
      </c>
      <c r="X776">
        <v>28506429001006</v>
      </c>
      <c r="Y776">
        <v>2500</v>
      </c>
      <c r="Z776" t="s">
        <v>1404</v>
      </c>
      <c r="AA776" s="305">
        <f>IF(H776="CONSTRUCCION CIVIL                                          ","Ok",_xlfn.XLOOKUP(B776,'CSRT STAFF'!B:B,'CSRT STAFF'!G:G,_xlfn.XLOOKUP(B776,'CSRT RCO'!B:B,'CSRT RCO'!G:G,"Revisar",0),0))</f>
        <v>45139</v>
      </c>
    </row>
    <row r="777" spans="1:27">
      <c r="A777" t="s">
        <v>1385</v>
      </c>
      <c r="B777" t="str">
        <f t="shared" si="12"/>
        <v>40172621</v>
      </c>
      <c r="C777">
        <v>40172621</v>
      </c>
      <c r="D777" t="s">
        <v>2915</v>
      </c>
      <c r="E777" t="s">
        <v>2362</v>
      </c>
      <c r="F777" t="s">
        <v>1694</v>
      </c>
      <c r="G777" s="299">
        <v>46049</v>
      </c>
      <c r="H777" t="s">
        <v>1389</v>
      </c>
      <c r="I777" t="s">
        <v>1390</v>
      </c>
      <c r="J777" t="s">
        <v>1391</v>
      </c>
      <c r="K777" t="s">
        <v>1447</v>
      </c>
      <c r="L777" t="s">
        <v>1393</v>
      </c>
      <c r="M777" t="s">
        <v>1394</v>
      </c>
      <c r="N777" t="s">
        <v>1395</v>
      </c>
      <c r="O777" t="s">
        <v>1396</v>
      </c>
      <c r="P777" t="s">
        <v>1397</v>
      </c>
      <c r="Q777" t="s">
        <v>1396</v>
      </c>
      <c r="R777" t="s">
        <v>1398</v>
      </c>
      <c r="S777" t="s">
        <v>1399</v>
      </c>
      <c r="T777" t="s">
        <v>1400</v>
      </c>
      <c r="U777" t="s">
        <v>1401</v>
      </c>
      <c r="V777" t="s">
        <v>1402</v>
      </c>
      <c r="W777" t="s">
        <v>1403</v>
      </c>
      <c r="X777">
        <v>1108140289408730</v>
      </c>
      <c r="Y777">
        <v>1884</v>
      </c>
      <c r="Z777" t="s">
        <v>1404</v>
      </c>
      <c r="AA777" s="305" t="str">
        <f>IF(H777="CONSTRUCCION CIVIL                                          ","Ok",_xlfn.XLOOKUP(B777,'CSRT STAFF'!B:B,'CSRT STAFF'!G:G,_xlfn.XLOOKUP(B777,'CSRT RCO'!B:B,'CSRT RCO'!G:G,"Revisar",0),0))</f>
        <v>Ok</v>
      </c>
    </row>
    <row r="778" spans="1:27">
      <c r="A778" t="s">
        <v>1385</v>
      </c>
      <c r="B778" t="str">
        <f t="shared" si="12"/>
        <v>75974839</v>
      </c>
      <c r="C778">
        <v>75974839</v>
      </c>
      <c r="D778" t="s">
        <v>1415</v>
      </c>
      <c r="E778" t="s">
        <v>2917</v>
      </c>
      <c r="F778" t="s">
        <v>2918</v>
      </c>
      <c r="G778" s="299">
        <v>46045</v>
      </c>
      <c r="H778" t="s">
        <v>1389</v>
      </c>
      <c r="I778" t="s">
        <v>1390</v>
      </c>
      <c r="J778" t="s">
        <v>1391</v>
      </c>
      <c r="K778" t="s">
        <v>1634</v>
      </c>
      <c r="L778" t="s">
        <v>1393</v>
      </c>
      <c r="M778" t="s">
        <v>1394</v>
      </c>
      <c r="N778" t="s">
        <v>1395</v>
      </c>
      <c r="O778" t="s">
        <v>1396</v>
      </c>
      <c r="P778" t="s">
        <v>1397</v>
      </c>
      <c r="Q778" t="s">
        <v>1396</v>
      </c>
      <c r="R778" t="s">
        <v>1398</v>
      </c>
      <c r="S778" t="s">
        <v>1399</v>
      </c>
      <c r="T778" t="s">
        <v>1400</v>
      </c>
      <c r="U778" t="s">
        <v>1401</v>
      </c>
      <c r="V778" t="s">
        <v>1402</v>
      </c>
      <c r="W778" t="s">
        <v>1443</v>
      </c>
      <c r="X778">
        <v>8983476544493</v>
      </c>
      <c r="Y778">
        <v>2679</v>
      </c>
      <c r="Z778" t="s">
        <v>1404</v>
      </c>
      <c r="AA778" s="305" t="str">
        <f>IF(H778="CONSTRUCCION CIVIL                                          ","Ok",_xlfn.XLOOKUP(B778,'CSRT STAFF'!B:B,'CSRT STAFF'!G:G,_xlfn.XLOOKUP(B778,'CSRT RCO'!B:B,'CSRT RCO'!G:G,"Revisar",0),0))</f>
        <v>Ok</v>
      </c>
    </row>
    <row r="779" spans="1:27">
      <c r="A779" t="s">
        <v>1385</v>
      </c>
      <c r="B779" t="str">
        <f t="shared" si="12"/>
        <v>73886050</v>
      </c>
      <c r="C779">
        <v>73886050</v>
      </c>
      <c r="D779" t="s">
        <v>1506</v>
      </c>
      <c r="E779" t="s">
        <v>2919</v>
      </c>
      <c r="F779" t="s">
        <v>2167</v>
      </c>
      <c r="G779" s="299">
        <v>45960</v>
      </c>
      <c r="H779" t="s">
        <v>1389</v>
      </c>
      <c r="I779" t="s">
        <v>1390</v>
      </c>
      <c r="J779" t="s">
        <v>1391</v>
      </c>
      <c r="K779" t="s">
        <v>1447</v>
      </c>
      <c r="L779" t="s">
        <v>1393</v>
      </c>
      <c r="M779" t="s">
        <v>1394</v>
      </c>
      <c r="N779" t="s">
        <v>1395</v>
      </c>
      <c r="O779" t="s">
        <v>1396</v>
      </c>
      <c r="P779" t="s">
        <v>1397</v>
      </c>
      <c r="Q779" t="s">
        <v>1396</v>
      </c>
      <c r="R779" t="s">
        <v>1398</v>
      </c>
      <c r="S779" t="s">
        <v>1399</v>
      </c>
      <c r="T779" t="s">
        <v>1400</v>
      </c>
      <c r="U779" t="s">
        <v>1401</v>
      </c>
      <c r="V779" t="s">
        <v>1402</v>
      </c>
      <c r="W779" t="s">
        <v>1403</v>
      </c>
      <c r="X779">
        <v>1108140284122940</v>
      </c>
      <c r="Y779">
        <v>1849.5</v>
      </c>
      <c r="Z779" t="s">
        <v>1404</v>
      </c>
      <c r="AA779" s="305" t="str">
        <f>IF(H779="CONSTRUCCION CIVIL                                          ","Ok",_xlfn.XLOOKUP(B779,'CSRT STAFF'!B:B,'CSRT STAFF'!G:G,_xlfn.XLOOKUP(B779,'CSRT RCO'!B:B,'CSRT RCO'!G:G,"Revisar",0),0))</f>
        <v>Ok</v>
      </c>
    </row>
    <row r="780" spans="1:27">
      <c r="A780" t="s">
        <v>1385</v>
      </c>
      <c r="B780" t="str">
        <f t="shared" si="12"/>
        <v>71003671</v>
      </c>
      <c r="C780">
        <v>71003671</v>
      </c>
      <c r="D780" t="s">
        <v>2252</v>
      </c>
      <c r="E780" t="s">
        <v>1495</v>
      </c>
      <c r="F780" t="s">
        <v>2920</v>
      </c>
      <c r="G780" s="299">
        <v>45950</v>
      </c>
      <c r="H780" t="s">
        <v>1407</v>
      </c>
      <c r="I780" t="s">
        <v>1408</v>
      </c>
      <c r="J780" t="s">
        <v>1409</v>
      </c>
      <c r="K780" t="s">
        <v>1438</v>
      </c>
      <c r="L780" t="s">
        <v>1439</v>
      </c>
      <c r="M780" t="s">
        <v>1394</v>
      </c>
      <c r="N780" t="s">
        <v>1395</v>
      </c>
      <c r="O780" t="s">
        <v>1396</v>
      </c>
      <c r="P780" t="s">
        <v>1397</v>
      </c>
      <c r="Q780" t="s">
        <v>1396</v>
      </c>
      <c r="R780" t="s">
        <v>1398</v>
      </c>
      <c r="S780" t="s">
        <v>1399</v>
      </c>
      <c r="T780" t="s">
        <v>1411</v>
      </c>
      <c r="U780" t="s">
        <v>1401</v>
      </c>
      <c r="V780" t="s">
        <v>1412</v>
      </c>
      <c r="W780" t="s">
        <v>1403</v>
      </c>
      <c r="X780">
        <v>1102340200258690</v>
      </c>
      <c r="Y780">
        <v>4500</v>
      </c>
      <c r="Z780" t="s">
        <v>1404</v>
      </c>
      <c r="AA780" s="305">
        <f>IF(H780="CONSTRUCCION CIVIL                                          ","Ok",_xlfn.XLOOKUP(B780,'CSRT STAFF'!B:B,'CSRT STAFF'!G:G,_xlfn.XLOOKUP(B780,'CSRT RCO'!B:B,'CSRT RCO'!G:G,"Revisar",0),0))</f>
        <v>45950</v>
      </c>
    </row>
    <row r="781" spans="1:27">
      <c r="A781" t="s">
        <v>1385</v>
      </c>
      <c r="B781" t="str">
        <f t="shared" si="12"/>
        <v>76918568</v>
      </c>
      <c r="C781">
        <v>76918568</v>
      </c>
      <c r="D781" t="s">
        <v>2252</v>
      </c>
      <c r="E781" t="s">
        <v>2921</v>
      </c>
      <c r="F781" t="s">
        <v>2922</v>
      </c>
      <c r="G781" s="299">
        <v>45994</v>
      </c>
      <c r="H781" t="s">
        <v>1407</v>
      </c>
      <c r="I781" t="s">
        <v>1408</v>
      </c>
      <c r="J781" t="s">
        <v>1409</v>
      </c>
      <c r="K781" t="s">
        <v>1646</v>
      </c>
      <c r="L781" t="s">
        <v>1393</v>
      </c>
      <c r="M781" t="s">
        <v>1394</v>
      </c>
      <c r="N781" t="s">
        <v>1395</v>
      </c>
      <c r="O781" t="s">
        <v>1396</v>
      </c>
      <c r="P781" t="s">
        <v>1397</v>
      </c>
      <c r="Q781" t="s">
        <v>1396</v>
      </c>
      <c r="R781" t="s">
        <v>1398</v>
      </c>
      <c r="S781" t="s">
        <v>1399</v>
      </c>
      <c r="T781" t="s">
        <v>1411</v>
      </c>
      <c r="U781" t="s">
        <v>1401</v>
      </c>
      <c r="V781" t="s">
        <v>1412</v>
      </c>
      <c r="W781" t="s">
        <v>1403</v>
      </c>
      <c r="X781">
        <v>1102000202034640</v>
      </c>
      <c r="Y781">
        <v>1970</v>
      </c>
      <c r="Z781" t="s">
        <v>1404</v>
      </c>
      <c r="AA781" s="305">
        <f>IF(H781="CONSTRUCCION CIVIL                                          ","Ok",_xlfn.XLOOKUP(B781,'CSRT STAFF'!B:B,'CSRT STAFF'!G:G,_xlfn.XLOOKUP(B781,'CSRT RCO'!B:B,'CSRT RCO'!G:G,"Revisar",0),0))</f>
        <v>45994</v>
      </c>
    </row>
    <row r="782" spans="1:27">
      <c r="A782" t="s">
        <v>1385</v>
      </c>
      <c r="B782" t="str">
        <f t="shared" si="12"/>
        <v>75926982</v>
      </c>
      <c r="C782">
        <v>75926982</v>
      </c>
      <c r="D782" t="s">
        <v>2252</v>
      </c>
      <c r="E782" t="s">
        <v>2921</v>
      </c>
      <c r="F782" t="s">
        <v>2923</v>
      </c>
      <c r="G782" s="299">
        <v>46001</v>
      </c>
      <c r="H782" t="s">
        <v>1407</v>
      </c>
      <c r="I782" t="s">
        <v>1408</v>
      </c>
      <c r="J782" t="s">
        <v>1409</v>
      </c>
      <c r="K782" t="s">
        <v>1646</v>
      </c>
      <c r="L782" t="s">
        <v>1393</v>
      </c>
      <c r="M782" t="s">
        <v>1394</v>
      </c>
      <c r="N782" t="s">
        <v>1395</v>
      </c>
      <c r="O782" t="s">
        <v>1396</v>
      </c>
      <c r="P782" t="s">
        <v>1397</v>
      </c>
      <c r="Q782" t="s">
        <v>1396</v>
      </c>
      <c r="R782" t="s">
        <v>1398</v>
      </c>
      <c r="S782" t="s">
        <v>1399</v>
      </c>
      <c r="T782" t="s">
        <v>1411</v>
      </c>
      <c r="U782" t="s">
        <v>1401</v>
      </c>
      <c r="V782" t="s">
        <v>1412</v>
      </c>
      <c r="W782" t="s">
        <v>1413</v>
      </c>
      <c r="X782">
        <v>1080493321</v>
      </c>
      <c r="Y782">
        <v>1970</v>
      </c>
      <c r="Z782" t="s">
        <v>1404</v>
      </c>
      <c r="AA782" s="305">
        <f>IF(H782="CONSTRUCCION CIVIL                                          ","Ok",_xlfn.XLOOKUP(B782,'CSRT STAFF'!B:B,'CSRT STAFF'!G:G,_xlfn.XLOOKUP(B782,'CSRT RCO'!B:B,'CSRT RCO'!G:G,"Revisar",0),0))</f>
        <v>46001</v>
      </c>
    </row>
    <row r="783" spans="1:27">
      <c r="A783" t="s">
        <v>1385</v>
      </c>
      <c r="B783" s="312" t="str">
        <f t="shared" si="12"/>
        <v>72535070</v>
      </c>
      <c r="C783">
        <v>72535070</v>
      </c>
      <c r="D783" t="s">
        <v>2924</v>
      </c>
      <c r="E783" t="s">
        <v>1969</v>
      </c>
      <c r="F783" t="s">
        <v>2925</v>
      </c>
      <c r="G783" s="299">
        <v>46031</v>
      </c>
      <c r="H783" t="s">
        <v>1389</v>
      </c>
      <c r="I783" t="s">
        <v>1390</v>
      </c>
      <c r="J783" t="s">
        <v>1391</v>
      </c>
      <c r="K783" t="s">
        <v>1417</v>
      </c>
      <c r="L783" t="s">
        <v>1393</v>
      </c>
      <c r="M783" t="s">
        <v>1394</v>
      </c>
      <c r="N783" t="s">
        <v>1395</v>
      </c>
      <c r="O783" t="s">
        <v>1396</v>
      </c>
      <c r="P783" t="s">
        <v>1397</v>
      </c>
      <c r="Q783" t="s">
        <v>1396</v>
      </c>
      <c r="R783" t="s">
        <v>1398</v>
      </c>
      <c r="S783" t="s">
        <v>1399</v>
      </c>
      <c r="T783" t="s">
        <v>1400</v>
      </c>
      <c r="U783" t="s">
        <v>1401</v>
      </c>
      <c r="V783" t="s">
        <v>1402</v>
      </c>
      <c r="W783" t="s">
        <v>1403</v>
      </c>
      <c r="X783">
        <v>1108140214007640</v>
      </c>
      <c r="Y783">
        <v>2619</v>
      </c>
      <c r="Z783" t="s">
        <v>1404</v>
      </c>
      <c r="AA783" s="305" t="str">
        <f>IF(H783="CONSTRUCCION CIVIL                                          ","Ok",_xlfn.XLOOKUP(B783,'CSRT STAFF'!B:B,'CSRT STAFF'!G:G,_xlfn.XLOOKUP(B783,'CSRT RCO'!B:B,'CSRT RCO'!G:G,"Revisar",0),0))</f>
        <v>Ok</v>
      </c>
    </row>
    <row r="784" spans="1:27">
      <c r="A784" t="s">
        <v>1385</v>
      </c>
      <c r="B784" t="str">
        <f t="shared" si="12"/>
        <v>77916772</v>
      </c>
      <c r="C784">
        <v>77916772</v>
      </c>
      <c r="D784" t="s">
        <v>2287</v>
      </c>
      <c r="E784" t="s">
        <v>1414</v>
      </c>
      <c r="F784" t="s">
        <v>2926</v>
      </c>
      <c r="G784" s="299">
        <v>46042</v>
      </c>
      <c r="H784" t="s">
        <v>1389</v>
      </c>
      <c r="I784" t="s">
        <v>1390</v>
      </c>
      <c r="J784" t="s">
        <v>1391</v>
      </c>
      <c r="K784" t="s">
        <v>1447</v>
      </c>
      <c r="L784" t="s">
        <v>1393</v>
      </c>
      <c r="M784" t="s">
        <v>1394</v>
      </c>
      <c r="N784" t="s">
        <v>1395</v>
      </c>
      <c r="O784" t="s">
        <v>1396</v>
      </c>
      <c r="P784" t="s">
        <v>1397</v>
      </c>
      <c r="Q784" t="s">
        <v>1396</v>
      </c>
      <c r="R784" t="s">
        <v>1398</v>
      </c>
      <c r="S784" t="s">
        <v>1399</v>
      </c>
      <c r="T784" t="s">
        <v>1400</v>
      </c>
      <c r="U784" t="s">
        <v>1401</v>
      </c>
      <c r="V784" t="s">
        <v>1402</v>
      </c>
      <c r="W784" t="s">
        <v>1403</v>
      </c>
      <c r="X784">
        <v>1108140288963990</v>
      </c>
      <c r="Y784">
        <v>1884</v>
      </c>
      <c r="Z784" t="s">
        <v>1404</v>
      </c>
      <c r="AA784" s="305" t="str">
        <f>IF(H784="CONSTRUCCION CIVIL                                          ","Ok",_xlfn.XLOOKUP(B784,'CSRT STAFF'!B:B,'CSRT STAFF'!G:G,_xlfn.XLOOKUP(B784,'CSRT RCO'!B:B,'CSRT RCO'!G:G,"Revisar",0),0))</f>
        <v>Ok</v>
      </c>
    </row>
    <row r="785" spans="1:27">
      <c r="A785" t="s">
        <v>1385</v>
      </c>
      <c r="B785" t="str">
        <f t="shared" si="12"/>
        <v>43454812</v>
      </c>
      <c r="C785">
        <v>43454812</v>
      </c>
      <c r="D785" t="s">
        <v>2287</v>
      </c>
      <c r="E785" t="s">
        <v>2646</v>
      </c>
      <c r="F785" t="s">
        <v>2927</v>
      </c>
      <c r="G785" s="299">
        <v>45159</v>
      </c>
      <c r="H785" t="s">
        <v>1407</v>
      </c>
      <c r="I785" t="s">
        <v>1408</v>
      </c>
      <c r="J785" t="s">
        <v>1409</v>
      </c>
      <c r="K785" t="s">
        <v>1610</v>
      </c>
      <c r="L785" t="s">
        <v>1536</v>
      </c>
      <c r="M785" t="s">
        <v>1394</v>
      </c>
      <c r="N785" t="s">
        <v>1395</v>
      </c>
      <c r="O785" t="s">
        <v>1396</v>
      </c>
      <c r="P785" t="s">
        <v>1397</v>
      </c>
      <c r="Q785" t="s">
        <v>1396</v>
      </c>
      <c r="R785" t="s">
        <v>1398</v>
      </c>
      <c r="S785" t="s">
        <v>1399</v>
      </c>
      <c r="T785" t="s">
        <v>1411</v>
      </c>
      <c r="U785" t="s">
        <v>1401</v>
      </c>
      <c r="V785" t="s">
        <v>1412</v>
      </c>
      <c r="W785" t="s">
        <v>1403</v>
      </c>
      <c r="X785">
        <v>1106150200160240</v>
      </c>
      <c r="Y785">
        <v>8000</v>
      </c>
      <c r="Z785" t="s">
        <v>1404</v>
      </c>
      <c r="AA785" s="305">
        <f>IF(H785="CONSTRUCCION CIVIL                                          ","Ok",_xlfn.XLOOKUP(B785,'CSRT STAFF'!B:B,'CSRT STAFF'!G:G,_xlfn.XLOOKUP(B785,'CSRT RCO'!B:B,'CSRT RCO'!G:G,"Revisar",0),0))</f>
        <v>45159</v>
      </c>
    </row>
    <row r="786" spans="1:27">
      <c r="A786" t="s">
        <v>1385</v>
      </c>
      <c r="B786" t="str">
        <f t="shared" si="12"/>
        <v>07534256</v>
      </c>
      <c r="C786">
        <v>7534256</v>
      </c>
      <c r="D786" t="s">
        <v>1545</v>
      </c>
      <c r="E786" t="s">
        <v>2698</v>
      </c>
      <c r="F786" t="s">
        <v>2928</v>
      </c>
      <c r="G786" s="299">
        <v>45995</v>
      </c>
      <c r="H786" t="s">
        <v>1389</v>
      </c>
      <c r="I786" t="s">
        <v>1390</v>
      </c>
      <c r="J786" t="s">
        <v>1391</v>
      </c>
      <c r="K786" t="s">
        <v>1434</v>
      </c>
      <c r="L786" t="s">
        <v>1393</v>
      </c>
      <c r="M786" t="s">
        <v>1394</v>
      </c>
      <c r="N786" t="s">
        <v>1395</v>
      </c>
      <c r="O786" t="s">
        <v>1396</v>
      </c>
      <c r="P786" t="s">
        <v>1397</v>
      </c>
      <c r="Q786" t="s">
        <v>1396</v>
      </c>
      <c r="R786" t="s">
        <v>1398</v>
      </c>
      <c r="S786" t="s">
        <v>1399</v>
      </c>
      <c r="T786" t="s">
        <v>2929</v>
      </c>
      <c r="U786" t="s">
        <v>1401</v>
      </c>
      <c r="V786" t="s">
        <v>1402</v>
      </c>
      <c r="W786" t="s">
        <v>1403</v>
      </c>
      <c r="X786">
        <v>1102010200767050</v>
      </c>
      <c r="Y786">
        <v>2619</v>
      </c>
      <c r="Z786" t="s">
        <v>1404</v>
      </c>
      <c r="AA786" s="305" t="str">
        <f>IF(H786="CONSTRUCCION CIVIL                                          ","Ok",_xlfn.XLOOKUP(B786,'CSRT STAFF'!B:B,'CSRT STAFF'!G:G,_xlfn.XLOOKUP(B786,'CSRT RCO'!B:B,'CSRT RCO'!G:G,"Revisar",0),0))</f>
        <v>Ok</v>
      </c>
    </row>
    <row r="787" spans="1:27">
      <c r="A787" t="s">
        <v>1385</v>
      </c>
      <c r="B787" t="str">
        <f t="shared" si="12"/>
        <v>41362851</v>
      </c>
      <c r="C787">
        <v>41362851</v>
      </c>
      <c r="D787" t="s">
        <v>2930</v>
      </c>
      <c r="E787" t="s">
        <v>2931</v>
      </c>
      <c r="F787" t="s">
        <v>2932</v>
      </c>
      <c r="G787" s="299">
        <v>46036</v>
      </c>
      <c r="H787" t="s">
        <v>1389</v>
      </c>
      <c r="I787" t="s">
        <v>1390</v>
      </c>
      <c r="J787" t="s">
        <v>1391</v>
      </c>
      <c r="K787" t="s">
        <v>1447</v>
      </c>
      <c r="L787" t="s">
        <v>1393</v>
      </c>
      <c r="M787" t="s">
        <v>1394</v>
      </c>
      <c r="N787" t="s">
        <v>1395</v>
      </c>
      <c r="O787" t="s">
        <v>1396</v>
      </c>
      <c r="P787" t="s">
        <v>1397</v>
      </c>
      <c r="Q787" t="s">
        <v>1396</v>
      </c>
      <c r="R787" t="s">
        <v>1398</v>
      </c>
      <c r="S787" t="s">
        <v>1399</v>
      </c>
      <c r="T787" t="s">
        <v>1400</v>
      </c>
      <c r="U787" t="s">
        <v>1401</v>
      </c>
      <c r="V787" t="s">
        <v>1402</v>
      </c>
      <c r="W787" t="s">
        <v>1403</v>
      </c>
      <c r="X787">
        <v>1108140288707100</v>
      </c>
      <c r="Y787">
        <v>1884</v>
      </c>
      <c r="Z787" t="s">
        <v>1404</v>
      </c>
      <c r="AA787" s="305" t="str">
        <f>IF(H787="CONSTRUCCION CIVIL                                          ","Ok",_xlfn.XLOOKUP(B787,'CSRT STAFF'!B:B,'CSRT STAFF'!G:G,_xlfn.XLOOKUP(B787,'CSRT RCO'!B:B,'CSRT RCO'!G:G,"Revisar",0),0))</f>
        <v>Ok</v>
      </c>
    </row>
    <row r="788" spans="1:27">
      <c r="A788" t="s">
        <v>1385</v>
      </c>
      <c r="B788" t="str">
        <f t="shared" si="12"/>
        <v>61081712</v>
      </c>
      <c r="C788">
        <v>61081712</v>
      </c>
      <c r="D788" t="s">
        <v>2091</v>
      </c>
      <c r="E788" t="s">
        <v>2108</v>
      </c>
      <c r="F788" t="s">
        <v>5586</v>
      </c>
      <c r="G788" s="299">
        <v>46049</v>
      </c>
      <c r="H788" t="s">
        <v>1389</v>
      </c>
      <c r="I788" t="s">
        <v>1390</v>
      </c>
      <c r="J788" t="s">
        <v>1391</v>
      </c>
      <c r="K788" t="s">
        <v>1634</v>
      </c>
      <c r="L788" t="s">
        <v>1393</v>
      </c>
      <c r="M788" t="s">
        <v>1394</v>
      </c>
      <c r="N788" t="s">
        <v>1395</v>
      </c>
      <c r="O788" t="s">
        <v>1396</v>
      </c>
      <c r="P788" t="s">
        <v>1397</v>
      </c>
      <c r="Q788" t="s">
        <v>1396</v>
      </c>
      <c r="R788" t="s">
        <v>1398</v>
      </c>
      <c r="S788" t="s">
        <v>1399</v>
      </c>
      <c r="T788" t="s">
        <v>1400</v>
      </c>
      <c r="U788" t="s">
        <v>1401</v>
      </c>
      <c r="V788" t="s">
        <v>1402</v>
      </c>
      <c r="W788" t="s">
        <v>1403</v>
      </c>
      <c r="X788">
        <v>1108140273347230</v>
      </c>
      <c r="Y788">
        <v>2092.5</v>
      </c>
      <c r="Z788" t="s">
        <v>1404</v>
      </c>
      <c r="AA788" s="305" t="str">
        <f>IF(H788="CONSTRUCCION CIVIL                                          ","Ok",_xlfn.XLOOKUP(B788,'CSRT STAFF'!B:B,'CSRT STAFF'!G:G,_xlfn.XLOOKUP(B788,'CSRT RCO'!B:B,'CSRT RCO'!G:G,"Revisar",0),0))</f>
        <v>Ok</v>
      </c>
    </row>
    <row r="789" spans="1:27">
      <c r="A789" t="s">
        <v>1385</v>
      </c>
      <c r="B789" t="str">
        <f t="shared" si="12"/>
        <v>80282517</v>
      </c>
      <c r="C789">
        <v>80282517</v>
      </c>
      <c r="D789" t="s">
        <v>2933</v>
      </c>
      <c r="E789" t="s">
        <v>1481</v>
      </c>
      <c r="F789" t="s">
        <v>2934</v>
      </c>
      <c r="G789" s="299">
        <v>45976</v>
      </c>
      <c r="H789" t="s">
        <v>1389</v>
      </c>
      <c r="I789" t="s">
        <v>1390</v>
      </c>
      <c r="J789" t="s">
        <v>1391</v>
      </c>
      <c r="K789" t="s">
        <v>1430</v>
      </c>
      <c r="L789" t="s">
        <v>1393</v>
      </c>
      <c r="M789" t="s">
        <v>1394</v>
      </c>
      <c r="N789" t="s">
        <v>1395</v>
      </c>
      <c r="O789" t="s">
        <v>1396</v>
      </c>
      <c r="P789" t="s">
        <v>1397</v>
      </c>
      <c r="Q789" t="s">
        <v>1396</v>
      </c>
      <c r="R789" t="s">
        <v>1398</v>
      </c>
      <c r="S789" t="s">
        <v>1399</v>
      </c>
      <c r="T789" t="s">
        <v>1400</v>
      </c>
      <c r="U789" t="s">
        <v>1401</v>
      </c>
      <c r="V789" t="s">
        <v>1402</v>
      </c>
      <c r="W789" t="s">
        <v>1418</v>
      </c>
      <c r="X789">
        <v>19306273531099</v>
      </c>
      <c r="Y789">
        <v>2619</v>
      </c>
      <c r="Z789" t="s">
        <v>1404</v>
      </c>
      <c r="AA789" s="305" t="str">
        <f>IF(H789="CONSTRUCCION CIVIL                                          ","Ok",_xlfn.XLOOKUP(B789,'CSRT STAFF'!B:B,'CSRT STAFF'!G:G,_xlfn.XLOOKUP(B789,'CSRT RCO'!B:B,'CSRT RCO'!G:G,"Revisar",0),0))</f>
        <v>Ok</v>
      </c>
    </row>
    <row r="790" spans="1:27">
      <c r="A790" t="s">
        <v>1385</v>
      </c>
      <c r="B790" t="str">
        <f t="shared" si="12"/>
        <v>44683225</v>
      </c>
      <c r="C790">
        <v>44683225</v>
      </c>
      <c r="D790" t="s">
        <v>2236</v>
      </c>
      <c r="E790" t="s">
        <v>2935</v>
      </c>
      <c r="F790" t="s">
        <v>2936</v>
      </c>
      <c r="G790" s="299">
        <v>45934</v>
      </c>
      <c r="H790" t="s">
        <v>1389</v>
      </c>
      <c r="I790" t="s">
        <v>1390</v>
      </c>
      <c r="J790" t="s">
        <v>1391</v>
      </c>
      <c r="K790" t="s">
        <v>1442</v>
      </c>
      <c r="L790" t="s">
        <v>1393</v>
      </c>
      <c r="M790" t="s">
        <v>1394</v>
      </c>
      <c r="N790" t="s">
        <v>1395</v>
      </c>
      <c r="O790" t="s">
        <v>1396</v>
      </c>
      <c r="P790" t="s">
        <v>1397</v>
      </c>
      <c r="Q790" t="s">
        <v>1396</v>
      </c>
      <c r="R790" t="s">
        <v>1398</v>
      </c>
      <c r="S790" t="s">
        <v>1399</v>
      </c>
      <c r="T790" t="s">
        <v>1400</v>
      </c>
      <c r="U790" t="s">
        <v>1401</v>
      </c>
      <c r="V790" t="s">
        <v>1402</v>
      </c>
      <c r="W790" t="s">
        <v>1403</v>
      </c>
      <c r="X790">
        <v>1100570237259370</v>
      </c>
      <c r="Y790">
        <v>2619</v>
      </c>
      <c r="Z790" t="s">
        <v>1404</v>
      </c>
      <c r="AA790" s="305" t="str">
        <f>IF(H790="CONSTRUCCION CIVIL                                          ","Ok",_xlfn.XLOOKUP(B790,'CSRT STAFF'!B:B,'CSRT STAFF'!G:G,_xlfn.XLOOKUP(B790,'CSRT RCO'!B:B,'CSRT RCO'!G:G,"Revisar",0),0))</f>
        <v>Ok</v>
      </c>
    </row>
    <row r="791" spans="1:27">
      <c r="A791" t="s">
        <v>1385</v>
      </c>
      <c r="B791" t="str">
        <f t="shared" si="12"/>
        <v>74496406</v>
      </c>
      <c r="C791">
        <v>74496406</v>
      </c>
      <c r="D791" t="s">
        <v>2236</v>
      </c>
      <c r="E791" t="s">
        <v>1707</v>
      </c>
      <c r="F791" t="s">
        <v>2937</v>
      </c>
      <c r="G791" s="299">
        <v>45726</v>
      </c>
      <c r="H791" t="s">
        <v>1389</v>
      </c>
      <c r="I791" t="s">
        <v>1390</v>
      </c>
      <c r="J791" t="s">
        <v>1391</v>
      </c>
      <c r="K791" t="s">
        <v>1442</v>
      </c>
      <c r="L791" t="s">
        <v>1393</v>
      </c>
      <c r="M791" t="s">
        <v>1394</v>
      </c>
      <c r="N791" t="s">
        <v>1395</v>
      </c>
      <c r="O791" t="s">
        <v>1396</v>
      </c>
      <c r="P791" t="s">
        <v>1397</v>
      </c>
      <c r="Q791" t="s">
        <v>1396</v>
      </c>
      <c r="R791" t="s">
        <v>1398</v>
      </c>
      <c r="S791" t="s">
        <v>1399</v>
      </c>
      <c r="T791" t="s">
        <v>1400</v>
      </c>
      <c r="U791" t="s">
        <v>1401</v>
      </c>
      <c r="V791" t="s">
        <v>1402</v>
      </c>
      <c r="W791" t="s">
        <v>1403</v>
      </c>
      <c r="X791">
        <v>1108140264524800</v>
      </c>
      <c r="Y791">
        <v>2619</v>
      </c>
      <c r="Z791" t="s">
        <v>1404</v>
      </c>
      <c r="AA791" s="305" t="str">
        <f>IF(H791="CONSTRUCCION CIVIL                                          ","Ok",_xlfn.XLOOKUP(B791,'CSRT STAFF'!B:B,'CSRT STAFF'!G:G,_xlfn.XLOOKUP(B791,'CSRT RCO'!B:B,'CSRT RCO'!G:G,"Revisar",0),0))</f>
        <v>Ok</v>
      </c>
    </row>
    <row r="792" spans="1:27">
      <c r="A792" t="s">
        <v>1385</v>
      </c>
      <c r="B792" t="str">
        <f t="shared" si="12"/>
        <v>24994091</v>
      </c>
      <c r="C792">
        <v>24994091</v>
      </c>
      <c r="D792" t="s">
        <v>2236</v>
      </c>
      <c r="E792" t="s">
        <v>1541</v>
      </c>
      <c r="F792" t="s">
        <v>2938</v>
      </c>
      <c r="G792" s="299">
        <v>46037</v>
      </c>
      <c r="H792" t="s">
        <v>1389</v>
      </c>
      <c r="I792" t="s">
        <v>1390</v>
      </c>
      <c r="J792" t="s">
        <v>1391</v>
      </c>
      <c r="K792" t="s">
        <v>1447</v>
      </c>
      <c r="L792" t="s">
        <v>1393</v>
      </c>
      <c r="M792" t="s">
        <v>1394</v>
      </c>
      <c r="N792" t="s">
        <v>1395</v>
      </c>
      <c r="O792" t="s">
        <v>1396</v>
      </c>
      <c r="P792" t="s">
        <v>1397</v>
      </c>
      <c r="Q792" t="s">
        <v>1396</v>
      </c>
      <c r="R792" t="s">
        <v>1398</v>
      </c>
      <c r="S792" t="s">
        <v>1399</v>
      </c>
      <c r="T792" t="s">
        <v>1400</v>
      </c>
      <c r="U792" t="s">
        <v>1401</v>
      </c>
      <c r="V792" t="s">
        <v>1402</v>
      </c>
      <c r="W792" t="s">
        <v>1403</v>
      </c>
      <c r="X792">
        <v>1102000202043280</v>
      </c>
      <c r="Y792">
        <v>1884</v>
      </c>
      <c r="Z792" t="s">
        <v>1404</v>
      </c>
      <c r="AA792" s="305" t="str">
        <f>IF(H792="CONSTRUCCION CIVIL                                          ","Ok",_xlfn.XLOOKUP(B792,'CSRT STAFF'!B:B,'CSRT STAFF'!G:G,_xlfn.XLOOKUP(B792,'CSRT RCO'!B:B,'CSRT RCO'!G:G,"Revisar",0),0))</f>
        <v>Ok</v>
      </c>
    </row>
    <row r="793" spans="1:27">
      <c r="A793" t="s">
        <v>1385</v>
      </c>
      <c r="B793" t="str">
        <f t="shared" si="12"/>
        <v>41694823</v>
      </c>
      <c r="C793">
        <v>41694823</v>
      </c>
      <c r="D793" t="s">
        <v>2236</v>
      </c>
      <c r="E793" t="s">
        <v>2939</v>
      </c>
      <c r="F793" t="s">
        <v>2940</v>
      </c>
      <c r="G793" s="299">
        <v>45619</v>
      </c>
      <c r="H793" t="s">
        <v>1389</v>
      </c>
      <c r="I793" t="s">
        <v>1390</v>
      </c>
      <c r="J793" t="s">
        <v>1391</v>
      </c>
      <c r="K793" t="s">
        <v>1447</v>
      </c>
      <c r="L793" t="s">
        <v>1393</v>
      </c>
      <c r="M793" t="s">
        <v>1394</v>
      </c>
      <c r="N793" t="s">
        <v>1395</v>
      </c>
      <c r="O793" t="s">
        <v>1396</v>
      </c>
      <c r="P793" t="s">
        <v>1397</v>
      </c>
      <c r="Q793" t="s">
        <v>1396</v>
      </c>
      <c r="R793" t="s">
        <v>1398</v>
      </c>
      <c r="S793" t="s">
        <v>1399</v>
      </c>
      <c r="T793" t="s">
        <v>1400</v>
      </c>
      <c r="U793" t="s">
        <v>1401</v>
      </c>
      <c r="V793" t="s">
        <v>1402</v>
      </c>
      <c r="W793" t="s">
        <v>1418</v>
      </c>
      <c r="X793">
        <v>5154783730023</v>
      </c>
      <c r="Y793">
        <v>1849.5</v>
      </c>
      <c r="Z793" t="s">
        <v>1404</v>
      </c>
      <c r="AA793" s="305" t="str">
        <f>IF(H793="CONSTRUCCION CIVIL                                          ","Ok",_xlfn.XLOOKUP(B793,'CSRT STAFF'!B:B,'CSRT STAFF'!G:G,_xlfn.XLOOKUP(B793,'CSRT RCO'!B:B,'CSRT RCO'!G:G,"Revisar",0),0))</f>
        <v>Ok</v>
      </c>
    </row>
    <row r="794" spans="1:27">
      <c r="A794" t="s">
        <v>1385</v>
      </c>
      <c r="B794" t="str">
        <f t="shared" si="12"/>
        <v>73313870</v>
      </c>
      <c r="C794">
        <v>73313870</v>
      </c>
      <c r="D794" t="s">
        <v>2236</v>
      </c>
      <c r="E794" t="s">
        <v>2412</v>
      </c>
      <c r="F794" t="s">
        <v>2549</v>
      </c>
      <c r="G794" s="299">
        <v>45818</v>
      </c>
      <c r="H794" t="s">
        <v>1389</v>
      </c>
      <c r="I794" t="s">
        <v>1390</v>
      </c>
      <c r="J794" t="s">
        <v>1391</v>
      </c>
      <c r="K794" t="s">
        <v>1426</v>
      </c>
      <c r="L794" t="s">
        <v>1393</v>
      </c>
      <c r="M794" t="s">
        <v>1394</v>
      </c>
      <c r="N794" t="s">
        <v>1395</v>
      </c>
      <c r="O794" t="s">
        <v>1396</v>
      </c>
      <c r="P794" t="s">
        <v>1397</v>
      </c>
      <c r="Q794" t="s">
        <v>1396</v>
      </c>
      <c r="R794" t="s">
        <v>1398</v>
      </c>
      <c r="S794" t="s">
        <v>1399</v>
      </c>
      <c r="T794" t="s">
        <v>1400</v>
      </c>
      <c r="U794" t="s">
        <v>1401</v>
      </c>
      <c r="V794" t="s">
        <v>1402</v>
      </c>
      <c r="W794" t="s">
        <v>1403</v>
      </c>
      <c r="X794">
        <v>1108140276940850</v>
      </c>
      <c r="Y794">
        <v>2055</v>
      </c>
      <c r="Z794" t="s">
        <v>1404</v>
      </c>
      <c r="AA794" s="305" t="str">
        <f>IF(H794="CONSTRUCCION CIVIL                                          ","Ok",_xlfn.XLOOKUP(B794,'CSRT STAFF'!B:B,'CSRT STAFF'!G:G,_xlfn.XLOOKUP(B794,'CSRT RCO'!B:B,'CSRT RCO'!G:G,"Revisar",0),0))</f>
        <v>Ok</v>
      </c>
    </row>
    <row r="795" spans="1:27">
      <c r="A795" t="s">
        <v>1385</v>
      </c>
      <c r="B795" t="str">
        <f t="shared" si="12"/>
        <v>45454335</v>
      </c>
      <c r="C795">
        <v>45454335</v>
      </c>
      <c r="D795" t="s">
        <v>2236</v>
      </c>
      <c r="E795" t="s">
        <v>2739</v>
      </c>
      <c r="F795" t="s">
        <v>2941</v>
      </c>
      <c r="G795" s="299">
        <v>45759</v>
      </c>
      <c r="H795" t="s">
        <v>1389</v>
      </c>
      <c r="I795" t="s">
        <v>1390</v>
      </c>
      <c r="J795" t="s">
        <v>1391</v>
      </c>
      <c r="K795" t="s">
        <v>1442</v>
      </c>
      <c r="L795" t="s">
        <v>1393</v>
      </c>
      <c r="M795" t="s">
        <v>1394</v>
      </c>
      <c r="N795" t="s">
        <v>1395</v>
      </c>
      <c r="O795" t="s">
        <v>1396</v>
      </c>
      <c r="P795" t="s">
        <v>1397</v>
      </c>
      <c r="Q795" t="s">
        <v>1396</v>
      </c>
      <c r="R795" t="s">
        <v>1398</v>
      </c>
      <c r="S795" t="s">
        <v>1399</v>
      </c>
      <c r="T795" t="s">
        <v>1400</v>
      </c>
      <c r="U795" t="s">
        <v>1401</v>
      </c>
      <c r="V795" t="s">
        <v>1402</v>
      </c>
      <c r="W795" t="s">
        <v>1418</v>
      </c>
      <c r="X795">
        <v>19337325294015</v>
      </c>
      <c r="Y795">
        <v>2619</v>
      </c>
      <c r="Z795" t="s">
        <v>1404</v>
      </c>
      <c r="AA795" s="305" t="str">
        <f>IF(H795="CONSTRUCCION CIVIL                                          ","Ok",_xlfn.XLOOKUP(B795,'CSRT STAFF'!B:B,'CSRT STAFF'!G:G,_xlfn.XLOOKUP(B795,'CSRT RCO'!B:B,'CSRT RCO'!G:G,"Revisar",0),0))</f>
        <v>Ok</v>
      </c>
    </row>
    <row r="796" spans="1:27">
      <c r="A796" t="s">
        <v>1385</v>
      </c>
      <c r="B796" t="str">
        <f t="shared" si="12"/>
        <v>47047567</v>
      </c>
      <c r="C796">
        <v>47047567</v>
      </c>
      <c r="D796" t="s">
        <v>2451</v>
      </c>
      <c r="E796" t="s">
        <v>2470</v>
      </c>
      <c r="F796" t="s">
        <v>1708</v>
      </c>
      <c r="G796" s="299">
        <v>45924</v>
      </c>
      <c r="H796" t="s">
        <v>1389</v>
      </c>
      <c r="I796" t="s">
        <v>1390</v>
      </c>
      <c r="J796" t="s">
        <v>1391</v>
      </c>
      <c r="K796" t="s">
        <v>1442</v>
      </c>
      <c r="L796" t="s">
        <v>1393</v>
      </c>
      <c r="M796" t="s">
        <v>1394</v>
      </c>
      <c r="N796" t="s">
        <v>1395</v>
      </c>
      <c r="O796" t="s">
        <v>1396</v>
      </c>
      <c r="P796" t="s">
        <v>1397</v>
      </c>
      <c r="Q796" t="s">
        <v>1396</v>
      </c>
      <c r="R796" t="s">
        <v>1398</v>
      </c>
      <c r="S796" t="s">
        <v>1399</v>
      </c>
      <c r="T796" t="s">
        <v>1400</v>
      </c>
      <c r="U796" t="s">
        <v>1401</v>
      </c>
      <c r="V796" t="s">
        <v>1402</v>
      </c>
      <c r="W796" t="s">
        <v>1403</v>
      </c>
      <c r="X796">
        <v>1100570269616810</v>
      </c>
      <c r="Y796">
        <v>2619</v>
      </c>
      <c r="Z796" t="s">
        <v>1404</v>
      </c>
      <c r="AA796" s="305" t="str">
        <f>IF(H796="CONSTRUCCION CIVIL                                          ","Ok",_xlfn.XLOOKUP(B796,'CSRT STAFF'!B:B,'CSRT STAFF'!G:G,_xlfn.XLOOKUP(B796,'CSRT RCO'!B:B,'CSRT RCO'!G:G,"Revisar",0),0))</f>
        <v>Ok</v>
      </c>
    </row>
    <row r="797" spans="1:27">
      <c r="A797" t="s">
        <v>1385</v>
      </c>
      <c r="B797" t="str">
        <f t="shared" si="12"/>
        <v>73965216</v>
      </c>
      <c r="C797">
        <v>73965216</v>
      </c>
      <c r="D797" t="s">
        <v>2942</v>
      </c>
      <c r="E797" t="s">
        <v>1496</v>
      </c>
      <c r="F797" t="s">
        <v>2943</v>
      </c>
      <c r="G797" s="299">
        <v>45850</v>
      </c>
      <c r="H797" t="s">
        <v>1407</v>
      </c>
      <c r="I797" t="s">
        <v>1408</v>
      </c>
      <c r="J797" t="s">
        <v>1409</v>
      </c>
      <c r="K797" t="s">
        <v>1438</v>
      </c>
      <c r="L797" t="s">
        <v>1439</v>
      </c>
      <c r="M797" t="s">
        <v>1394</v>
      </c>
      <c r="N797" t="s">
        <v>1395</v>
      </c>
      <c r="O797" t="s">
        <v>1396</v>
      </c>
      <c r="P797" t="s">
        <v>1397</v>
      </c>
      <c r="Q797" t="s">
        <v>1396</v>
      </c>
      <c r="R797" t="s">
        <v>1398</v>
      </c>
      <c r="S797" t="s">
        <v>1399</v>
      </c>
      <c r="T797" t="s">
        <v>1411</v>
      </c>
      <c r="U797" t="s">
        <v>1401</v>
      </c>
      <c r="V797" t="s">
        <v>1412</v>
      </c>
      <c r="W797" t="s">
        <v>1403</v>
      </c>
      <c r="X797">
        <v>1108140278517010</v>
      </c>
      <c r="Y797">
        <v>3500</v>
      </c>
      <c r="Z797" t="s">
        <v>1404</v>
      </c>
      <c r="AA797" s="305">
        <f>IF(H797="CONSTRUCCION CIVIL                                          ","Ok",_xlfn.XLOOKUP(B797,'CSRT STAFF'!B:B,'CSRT STAFF'!G:G,_xlfn.XLOOKUP(B797,'CSRT RCO'!B:B,'CSRT RCO'!G:G,"Revisar",0),0))</f>
        <v>45850</v>
      </c>
    </row>
    <row r="798" spans="1:27">
      <c r="A798" t="s">
        <v>1385</v>
      </c>
      <c r="B798" t="str">
        <f t="shared" si="12"/>
        <v>47773807</v>
      </c>
      <c r="C798">
        <v>47773807</v>
      </c>
      <c r="D798" t="s">
        <v>2261</v>
      </c>
      <c r="E798" t="s">
        <v>2353</v>
      </c>
      <c r="F798" t="s">
        <v>2944</v>
      </c>
      <c r="G798" s="299">
        <v>45204</v>
      </c>
      <c r="H798" t="s">
        <v>1407</v>
      </c>
      <c r="I798" t="s">
        <v>1408</v>
      </c>
      <c r="J798" t="s">
        <v>1409</v>
      </c>
      <c r="K798" t="s">
        <v>2817</v>
      </c>
      <c r="L798" t="s">
        <v>1393</v>
      </c>
      <c r="M798" t="s">
        <v>1394</v>
      </c>
      <c r="N798" t="s">
        <v>1395</v>
      </c>
      <c r="O798" t="s">
        <v>1396</v>
      </c>
      <c r="P798" t="s">
        <v>1397</v>
      </c>
      <c r="Q798" t="s">
        <v>1396</v>
      </c>
      <c r="R798" t="s">
        <v>1398</v>
      </c>
      <c r="S798" t="s">
        <v>1399</v>
      </c>
      <c r="T798" t="s">
        <v>1411</v>
      </c>
      <c r="U798" t="s">
        <v>1401</v>
      </c>
      <c r="V798" t="s">
        <v>1412</v>
      </c>
      <c r="W798" t="s">
        <v>1403</v>
      </c>
      <c r="X798">
        <v>1102000201825040</v>
      </c>
      <c r="Y798">
        <v>1800</v>
      </c>
      <c r="Z798" t="s">
        <v>1404</v>
      </c>
      <c r="AA798" s="305">
        <f>IF(H798="CONSTRUCCION CIVIL                                          ","Ok",_xlfn.XLOOKUP(B798,'CSRT STAFF'!B:B,'CSRT STAFF'!G:G,_xlfn.XLOOKUP(B798,'CSRT RCO'!B:B,'CSRT RCO'!G:G,"Revisar",0),0))</f>
        <v>45204</v>
      </c>
    </row>
    <row r="799" spans="1:27">
      <c r="A799" t="s">
        <v>1385</v>
      </c>
      <c r="B799" t="str">
        <f t="shared" si="12"/>
        <v>47581332</v>
      </c>
      <c r="C799">
        <v>47581332</v>
      </c>
      <c r="D799" t="s">
        <v>2261</v>
      </c>
      <c r="E799" t="s">
        <v>2261</v>
      </c>
      <c r="F799" t="s">
        <v>2158</v>
      </c>
      <c r="G799" s="299">
        <v>46049</v>
      </c>
      <c r="H799" t="s">
        <v>1389</v>
      </c>
      <c r="I799" t="s">
        <v>1390</v>
      </c>
      <c r="J799" t="s">
        <v>1391</v>
      </c>
      <c r="K799" t="s">
        <v>1634</v>
      </c>
      <c r="L799" t="s">
        <v>1494</v>
      </c>
      <c r="M799" t="s">
        <v>1394</v>
      </c>
      <c r="N799" t="s">
        <v>1395</v>
      </c>
      <c r="O799" t="s">
        <v>1396</v>
      </c>
      <c r="P799" t="s">
        <v>1397</v>
      </c>
      <c r="Q799" t="s">
        <v>1396</v>
      </c>
      <c r="R799" t="s">
        <v>1398</v>
      </c>
      <c r="S799" t="s">
        <v>1757</v>
      </c>
      <c r="T799" t="s">
        <v>1400</v>
      </c>
      <c r="U799" t="s">
        <v>1401</v>
      </c>
      <c r="V799" t="s">
        <v>1402</v>
      </c>
      <c r="W799" t="s">
        <v>1418</v>
      </c>
      <c r="X799">
        <v>50592879485048</v>
      </c>
      <c r="Y799" t="s">
        <v>1758</v>
      </c>
      <c r="Z799" t="s">
        <v>1404</v>
      </c>
      <c r="AA799" s="305" t="str">
        <f>IF(H799="CONSTRUCCION CIVIL                                          ","Ok",_xlfn.XLOOKUP(B799,'CSRT STAFF'!B:B,'CSRT STAFF'!G:G,_xlfn.XLOOKUP(B799,'CSRT RCO'!B:B,'CSRT RCO'!G:G,"Revisar",0),0))</f>
        <v>Ok</v>
      </c>
    </row>
    <row r="800" spans="1:27">
      <c r="A800" t="s">
        <v>1385</v>
      </c>
      <c r="B800" t="str">
        <f t="shared" si="12"/>
        <v>77088515</v>
      </c>
      <c r="C800">
        <v>77088515</v>
      </c>
      <c r="D800" t="s">
        <v>5587</v>
      </c>
      <c r="E800" t="s">
        <v>2957</v>
      </c>
      <c r="F800" t="s">
        <v>2659</v>
      </c>
      <c r="G800" s="299">
        <v>46049</v>
      </c>
      <c r="H800" t="s">
        <v>1389</v>
      </c>
      <c r="I800" t="s">
        <v>1390</v>
      </c>
      <c r="J800" t="s">
        <v>1391</v>
      </c>
      <c r="K800" t="s">
        <v>1634</v>
      </c>
      <c r="L800" t="s">
        <v>1393</v>
      </c>
      <c r="M800" t="s">
        <v>1394</v>
      </c>
      <c r="N800" t="s">
        <v>1395</v>
      </c>
      <c r="O800" t="s">
        <v>1396</v>
      </c>
      <c r="P800" t="s">
        <v>1397</v>
      </c>
      <c r="Q800" t="s">
        <v>1396</v>
      </c>
      <c r="R800" t="s">
        <v>1398</v>
      </c>
      <c r="S800" t="s">
        <v>1399</v>
      </c>
      <c r="T800" t="s">
        <v>1400</v>
      </c>
      <c r="U800" t="s">
        <v>1401</v>
      </c>
      <c r="V800" t="s">
        <v>1402</v>
      </c>
      <c r="W800" t="s">
        <v>1403</v>
      </c>
      <c r="X800">
        <v>1102000201997830</v>
      </c>
      <c r="Y800">
        <v>2092.5</v>
      </c>
      <c r="Z800" t="s">
        <v>1404</v>
      </c>
      <c r="AA800" s="305" t="str">
        <f>IF(H800="CONSTRUCCION CIVIL                                          ","Ok",_xlfn.XLOOKUP(B800,'CSRT STAFF'!B:B,'CSRT STAFF'!G:G,_xlfn.XLOOKUP(B800,'CSRT RCO'!B:B,'CSRT RCO'!G:G,"Revisar",0),0))</f>
        <v>Ok</v>
      </c>
    </row>
    <row r="801" spans="1:27">
      <c r="A801" t="s">
        <v>1385</v>
      </c>
      <c r="B801" t="str">
        <f t="shared" si="12"/>
        <v>73210696</v>
      </c>
      <c r="C801">
        <v>73210696</v>
      </c>
      <c r="D801" t="s">
        <v>5588</v>
      </c>
      <c r="E801" t="s">
        <v>1824</v>
      </c>
      <c r="F801" t="s">
        <v>5589</v>
      </c>
      <c r="G801" s="299">
        <v>46049</v>
      </c>
      <c r="H801" t="s">
        <v>1389</v>
      </c>
      <c r="I801" t="s">
        <v>1390</v>
      </c>
      <c r="J801" t="s">
        <v>1391</v>
      </c>
      <c r="K801" t="s">
        <v>1489</v>
      </c>
      <c r="L801" t="s">
        <v>1393</v>
      </c>
      <c r="M801" t="s">
        <v>1394</v>
      </c>
      <c r="N801" t="s">
        <v>1395</v>
      </c>
      <c r="O801" t="s">
        <v>1396</v>
      </c>
      <c r="P801" t="s">
        <v>1397</v>
      </c>
      <c r="Q801" t="s">
        <v>1396</v>
      </c>
      <c r="R801" t="s">
        <v>1398</v>
      </c>
      <c r="S801" t="s">
        <v>1399</v>
      </c>
      <c r="T801" t="s">
        <v>1400</v>
      </c>
      <c r="U801" t="s">
        <v>1401</v>
      </c>
      <c r="V801" t="s">
        <v>1402</v>
      </c>
      <c r="W801" t="s">
        <v>1418</v>
      </c>
      <c r="X801">
        <v>19102005440096</v>
      </c>
      <c r="Y801">
        <v>2092.5</v>
      </c>
      <c r="Z801" t="s">
        <v>1404</v>
      </c>
      <c r="AA801" s="305" t="str">
        <f>IF(H801="CONSTRUCCION CIVIL                                          ","Ok",_xlfn.XLOOKUP(B801,'CSRT STAFF'!B:B,'CSRT STAFF'!G:G,_xlfn.XLOOKUP(B801,'CSRT RCO'!B:B,'CSRT RCO'!G:G,"Revisar",0),0))</f>
        <v>Ok</v>
      </c>
    </row>
    <row r="802" spans="1:27">
      <c r="A802" t="s">
        <v>1385</v>
      </c>
      <c r="B802" t="str">
        <f t="shared" si="12"/>
        <v>76865348</v>
      </c>
      <c r="C802">
        <v>76865348</v>
      </c>
      <c r="D802" t="s">
        <v>1817</v>
      </c>
      <c r="E802" t="s">
        <v>1581</v>
      </c>
      <c r="F802" t="s">
        <v>2945</v>
      </c>
      <c r="G802" s="299">
        <v>45951</v>
      </c>
      <c r="H802" t="s">
        <v>1389</v>
      </c>
      <c r="I802" t="s">
        <v>1390</v>
      </c>
      <c r="J802" t="s">
        <v>1391</v>
      </c>
      <c r="K802" t="s">
        <v>1447</v>
      </c>
      <c r="L802" t="s">
        <v>1393</v>
      </c>
      <c r="M802" t="s">
        <v>1394</v>
      </c>
      <c r="N802" t="s">
        <v>1395</v>
      </c>
      <c r="O802" t="s">
        <v>1396</v>
      </c>
      <c r="P802" t="s">
        <v>1397</v>
      </c>
      <c r="Q802" t="s">
        <v>1396</v>
      </c>
      <c r="R802" t="s">
        <v>1398</v>
      </c>
      <c r="S802" t="s">
        <v>1399</v>
      </c>
      <c r="T802" t="s">
        <v>1400</v>
      </c>
      <c r="U802" t="s">
        <v>1401</v>
      </c>
      <c r="V802" t="s">
        <v>1402</v>
      </c>
      <c r="W802" t="s">
        <v>1403</v>
      </c>
      <c r="X802">
        <v>1102010200759280</v>
      </c>
      <c r="Y802">
        <v>1849.5</v>
      </c>
      <c r="Z802" t="s">
        <v>1404</v>
      </c>
      <c r="AA802" s="305" t="str">
        <f>IF(H802="CONSTRUCCION CIVIL                                          ","Ok",_xlfn.XLOOKUP(B802,'CSRT STAFF'!B:B,'CSRT STAFF'!G:G,_xlfn.XLOOKUP(B802,'CSRT RCO'!B:B,'CSRT RCO'!G:G,"Revisar",0),0))</f>
        <v>Ok</v>
      </c>
    </row>
    <row r="803" spans="1:27">
      <c r="A803" t="s">
        <v>1385</v>
      </c>
      <c r="B803" t="str">
        <f t="shared" si="12"/>
        <v>73219857</v>
      </c>
      <c r="C803">
        <v>73219857</v>
      </c>
      <c r="D803" t="s">
        <v>2946</v>
      </c>
      <c r="E803" t="s">
        <v>2947</v>
      </c>
      <c r="F803" t="s">
        <v>2948</v>
      </c>
      <c r="G803" s="299">
        <v>45911</v>
      </c>
      <c r="H803" t="s">
        <v>1389</v>
      </c>
      <c r="I803" t="s">
        <v>1390</v>
      </c>
      <c r="J803" t="s">
        <v>1391</v>
      </c>
      <c r="K803" t="s">
        <v>1634</v>
      </c>
      <c r="L803" t="s">
        <v>1393</v>
      </c>
      <c r="M803" t="s">
        <v>1394</v>
      </c>
      <c r="N803" t="s">
        <v>1395</v>
      </c>
      <c r="O803" t="s">
        <v>1396</v>
      </c>
      <c r="P803" t="s">
        <v>1397</v>
      </c>
      <c r="Q803" t="s">
        <v>1396</v>
      </c>
      <c r="R803" t="s">
        <v>1398</v>
      </c>
      <c r="S803" t="s">
        <v>1399</v>
      </c>
      <c r="T803" t="s">
        <v>1400</v>
      </c>
      <c r="U803" t="s">
        <v>1401</v>
      </c>
      <c r="V803" t="s">
        <v>1402</v>
      </c>
      <c r="W803" t="s">
        <v>1403</v>
      </c>
      <c r="X803">
        <v>1108140251707000</v>
      </c>
      <c r="Y803">
        <v>2619</v>
      </c>
      <c r="Z803" t="s">
        <v>1404</v>
      </c>
      <c r="AA803" s="305" t="str">
        <f>IF(H803="CONSTRUCCION CIVIL                                          ","Ok",_xlfn.XLOOKUP(B803,'CSRT STAFF'!B:B,'CSRT STAFF'!G:G,_xlfn.XLOOKUP(B803,'CSRT RCO'!B:B,'CSRT RCO'!G:G,"Revisar",0),0))</f>
        <v>Ok</v>
      </c>
    </row>
    <row r="804" spans="1:27">
      <c r="A804" t="s">
        <v>1385</v>
      </c>
      <c r="B804" t="str">
        <f t="shared" si="12"/>
        <v>72686304</v>
      </c>
      <c r="C804">
        <v>72686304</v>
      </c>
      <c r="D804" t="s">
        <v>2949</v>
      </c>
      <c r="E804" t="s">
        <v>2950</v>
      </c>
      <c r="F804" t="s">
        <v>2951</v>
      </c>
      <c r="G804" s="299">
        <v>46031</v>
      </c>
      <c r="H804" t="s">
        <v>1407</v>
      </c>
      <c r="I804" t="s">
        <v>1408</v>
      </c>
      <c r="J804" t="s">
        <v>1409</v>
      </c>
      <c r="K804" t="s">
        <v>1438</v>
      </c>
      <c r="L804" t="s">
        <v>1475</v>
      </c>
      <c r="M804" t="s">
        <v>1394</v>
      </c>
      <c r="N804" t="s">
        <v>1395</v>
      </c>
      <c r="O804" t="s">
        <v>1396</v>
      </c>
      <c r="P804" t="s">
        <v>1397</v>
      </c>
      <c r="Q804" t="s">
        <v>1396</v>
      </c>
      <c r="R804" t="s">
        <v>1398</v>
      </c>
      <c r="S804" t="s">
        <v>1399</v>
      </c>
      <c r="T804" t="s">
        <v>1411</v>
      </c>
      <c r="U804" t="s">
        <v>1401</v>
      </c>
      <c r="V804" t="s">
        <v>1412</v>
      </c>
      <c r="W804" t="s">
        <v>1418</v>
      </c>
      <c r="X804">
        <v>19138901146085</v>
      </c>
      <c r="Y804">
        <v>10600</v>
      </c>
      <c r="Z804" t="s">
        <v>1404</v>
      </c>
      <c r="AA804" s="305">
        <f>IF(H804="CONSTRUCCION CIVIL                                          ","Ok",_xlfn.XLOOKUP(B804,'CSRT STAFF'!B:B,'CSRT STAFF'!G:G,_xlfn.XLOOKUP(B804,'CSRT RCO'!B:B,'CSRT RCO'!G:G,"Revisar",0),0))</f>
        <v>46031</v>
      </c>
    </row>
    <row r="805" spans="1:27">
      <c r="A805" t="s">
        <v>1385</v>
      </c>
      <c r="B805" t="str">
        <f t="shared" si="12"/>
        <v>43420263</v>
      </c>
      <c r="C805">
        <v>43420263</v>
      </c>
      <c r="D805" t="s">
        <v>2952</v>
      </c>
      <c r="E805" t="s">
        <v>2953</v>
      </c>
      <c r="F805" t="s">
        <v>2954</v>
      </c>
      <c r="G805" s="299">
        <v>45974</v>
      </c>
      <c r="H805" t="s">
        <v>1389</v>
      </c>
      <c r="I805" t="s">
        <v>1390</v>
      </c>
      <c r="J805" t="s">
        <v>1391</v>
      </c>
      <c r="K805" t="s">
        <v>1442</v>
      </c>
      <c r="L805" t="s">
        <v>1393</v>
      </c>
      <c r="M805" t="s">
        <v>1394</v>
      </c>
      <c r="N805" t="s">
        <v>1395</v>
      </c>
      <c r="O805" t="s">
        <v>1396</v>
      </c>
      <c r="P805" t="s">
        <v>1397</v>
      </c>
      <c r="Q805" t="s">
        <v>1396</v>
      </c>
      <c r="R805" t="s">
        <v>1398</v>
      </c>
      <c r="S805" t="s">
        <v>1399</v>
      </c>
      <c r="T805" t="s">
        <v>1400</v>
      </c>
      <c r="U805" t="s">
        <v>1401</v>
      </c>
      <c r="V805" t="s">
        <v>1402</v>
      </c>
      <c r="W805" t="s">
        <v>1403</v>
      </c>
      <c r="X805">
        <v>1108140284876960</v>
      </c>
      <c r="Y805">
        <v>2619</v>
      </c>
      <c r="Z805" t="s">
        <v>1404</v>
      </c>
      <c r="AA805" s="305" t="str">
        <f>IF(H805="CONSTRUCCION CIVIL                                          ","Ok",_xlfn.XLOOKUP(B805,'CSRT STAFF'!B:B,'CSRT STAFF'!G:G,_xlfn.XLOOKUP(B805,'CSRT RCO'!B:B,'CSRT RCO'!G:G,"Revisar",0),0))</f>
        <v>Ok</v>
      </c>
    </row>
    <row r="806" spans="1:27">
      <c r="A806" t="s">
        <v>1385</v>
      </c>
      <c r="B806" t="str">
        <f t="shared" si="12"/>
        <v>73197310</v>
      </c>
      <c r="C806">
        <v>73197310</v>
      </c>
      <c r="D806" t="s">
        <v>2955</v>
      </c>
      <c r="E806" t="s">
        <v>1770</v>
      </c>
      <c r="F806" t="s">
        <v>2956</v>
      </c>
      <c r="G806" s="299">
        <v>45924</v>
      </c>
      <c r="H806" t="s">
        <v>1407</v>
      </c>
      <c r="I806" t="s">
        <v>1408</v>
      </c>
      <c r="J806" t="s">
        <v>1409</v>
      </c>
      <c r="K806" t="s">
        <v>1793</v>
      </c>
      <c r="L806" t="s">
        <v>1475</v>
      </c>
      <c r="M806" t="s">
        <v>1394</v>
      </c>
      <c r="N806" t="s">
        <v>1395</v>
      </c>
      <c r="O806" t="s">
        <v>1396</v>
      </c>
      <c r="P806" t="s">
        <v>1397</v>
      </c>
      <c r="Q806" t="s">
        <v>1396</v>
      </c>
      <c r="R806" t="s">
        <v>1398</v>
      </c>
      <c r="S806" t="s">
        <v>1399</v>
      </c>
      <c r="T806" t="s">
        <v>1411</v>
      </c>
      <c r="U806" t="s">
        <v>1401</v>
      </c>
      <c r="V806" t="s">
        <v>1412</v>
      </c>
      <c r="W806" t="s">
        <v>1418</v>
      </c>
      <c r="X806">
        <v>28597734411092</v>
      </c>
      <c r="Y806">
        <v>2000</v>
      </c>
      <c r="Z806" t="s">
        <v>1404</v>
      </c>
      <c r="AA806" s="305">
        <f>IF(H806="CONSTRUCCION CIVIL                                          ","Ok",_xlfn.XLOOKUP(B806,'CSRT STAFF'!B:B,'CSRT STAFF'!G:G,_xlfn.XLOOKUP(B806,'CSRT RCO'!B:B,'CSRT RCO'!G:G,"Revisar",0),0))</f>
        <v>45924</v>
      </c>
    </row>
    <row r="807" spans="1:27">
      <c r="A807" t="s">
        <v>1385</v>
      </c>
      <c r="B807" t="str">
        <f t="shared" si="12"/>
        <v>73086057</v>
      </c>
      <c r="C807">
        <v>73086057</v>
      </c>
      <c r="D807" t="s">
        <v>2957</v>
      </c>
      <c r="E807" t="s">
        <v>2958</v>
      </c>
      <c r="F807" t="s">
        <v>2959</v>
      </c>
      <c r="G807" s="299">
        <v>46043</v>
      </c>
      <c r="H807" t="s">
        <v>1407</v>
      </c>
      <c r="I807" t="s">
        <v>1408</v>
      </c>
      <c r="J807" t="s">
        <v>1409</v>
      </c>
      <c r="K807" t="s">
        <v>2139</v>
      </c>
      <c r="L807" t="s">
        <v>1475</v>
      </c>
      <c r="M807" t="s">
        <v>1394</v>
      </c>
      <c r="N807" t="s">
        <v>1395</v>
      </c>
      <c r="O807" t="s">
        <v>1396</v>
      </c>
      <c r="P807" t="s">
        <v>1397</v>
      </c>
      <c r="Q807" t="s">
        <v>1396</v>
      </c>
      <c r="R807" t="s">
        <v>1398</v>
      </c>
      <c r="S807" t="s">
        <v>1399</v>
      </c>
      <c r="T807" t="s">
        <v>1411</v>
      </c>
      <c r="U807" t="s">
        <v>1401</v>
      </c>
      <c r="V807" t="s">
        <v>1412</v>
      </c>
      <c r="W807" t="s">
        <v>1418</v>
      </c>
      <c r="X807">
        <v>47571756107073</v>
      </c>
      <c r="Y807">
        <v>4000</v>
      </c>
      <c r="Z807" t="s">
        <v>1404</v>
      </c>
      <c r="AA807" s="305">
        <f>IF(H807="CONSTRUCCION CIVIL                                          ","Ok",_xlfn.XLOOKUP(B807,'CSRT STAFF'!B:B,'CSRT STAFF'!G:G,_xlfn.XLOOKUP(B807,'CSRT RCO'!B:B,'CSRT RCO'!G:G,"Revisar",0),0))</f>
        <v>46043</v>
      </c>
    </row>
    <row r="808" spans="1:27">
      <c r="A808" t="s">
        <v>1385</v>
      </c>
      <c r="B808" t="str">
        <f t="shared" si="12"/>
        <v>77204659</v>
      </c>
      <c r="C808">
        <v>77204659</v>
      </c>
      <c r="D808" t="s">
        <v>2957</v>
      </c>
      <c r="E808" t="s">
        <v>2957</v>
      </c>
      <c r="F808" t="s">
        <v>5590</v>
      </c>
      <c r="G808" s="299">
        <v>46049</v>
      </c>
      <c r="H808" t="s">
        <v>1389</v>
      </c>
      <c r="I808" t="s">
        <v>1390</v>
      </c>
      <c r="J808" t="s">
        <v>1391</v>
      </c>
      <c r="K808" t="s">
        <v>1634</v>
      </c>
      <c r="L808" t="s">
        <v>1393</v>
      </c>
      <c r="M808" t="s">
        <v>1394</v>
      </c>
      <c r="N808" t="s">
        <v>1395</v>
      </c>
      <c r="O808" t="s">
        <v>1396</v>
      </c>
      <c r="P808" t="s">
        <v>1397</v>
      </c>
      <c r="Q808" t="s">
        <v>1396</v>
      </c>
      <c r="R808" t="s">
        <v>1398</v>
      </c>
      <c r="S808" t="s">
        <v>1399</v>
      </c>
      <c r="T808" t="s">
        <v>1400</v>
      </c>
      <c r="U808" t="s">
        <v>1401</v>
      </c>
      <c r="V808" t="s">
        <v>1402</v>
      </c>
      <c r="W808" t="s">
        <v>1403</v>
      </c>
      <c r="X808">
        <v>1105790238235690</v>
      </c>
      <c r="Y808">
        <v>2092.5</v>
      </c>
      <c r="Z808" t="s">
        <v>1404</v>
      </c>
      <c r="AA808" s="305" t="str">
        <f>IF(H808="CONSTRUCCION CIVIL                                          ","Ok",_xlfn.XLOOKUP(B808,'CSRT STAFF'!B:B,'CSRT STAFF'!G:G,_xlfn.XLOOKUP(B808,'CSRT RCO'!B:B,'CSRT RCO'!G:G,"Revisar",0),0))</f>
        <v>Ok</v>
      </c>
    </row>
    <row r="809" spans="1:27">
      <c r="A809" t="s">
        <v>1385</v>
      </c>
      <c r="B809" t="str">
        <f t="shared" si="12"/>
        <v>03682969</v>
      </c>
      <c r="C809">
        <v>3682969</v>
      </c>
      <c r="D809" t="s">
        <v>2957</v>
      </c>
      <c r="E809" t="s">
        <v>1864</v>
      </c>
      <c r="F809" t="s">
        <v>1406</v>
      </c>
      <c r="G809" s="299">
        <v>45906</v>
      </c>
      <c r="H809" t="s">
        <v>1389</v>
      </c>
      <c r="I809" t="s">
        <v>1390</v>
      </c>
      <c r="J809" t="s">
        <v>1391</v>
      </c>
      <c r="K809" t="s">
        <v>1430</v>
      </c>
      <c r="L809" t="s">
        <v>1393</v>
      </c>
      <c r="M809" t="s">
        <v>1394</v>
      </c>
      <c r="N809" t="s">
        <v>1395</v>
      </c>
      <c r="O809" t="s">
        <v>1396</v>
      </c>
      <c r="P809" t="s">
        <v>1397</v>
      </c>
      <c r="Q809" t="s">
        <v>1396</v>
      </c>
      <c r="R809" t="s">
        <v>1398</v>
      </c>
      <c r="S809" t="s">
        <v>1399</v>
      </c>
      <c r="T809" t="s">
        <v>1400</v>
      </c>
      <c r="U809" t="s">
        <v>1401</v>
      </c>
      <c r="V809" t="s">
        <v>1402</v>
      </c>
      <c r="W809" t="s">
        <v>1403</v>
      </c>
      <c r="X809">
        <v>1102740200700730</v>
      </c>
      <c r="Y809">
        <v>2055</v>
      </c>
      <c r="Z809" t="s">
        <v>1404</v>
      </c>
      <c r="AA809" s="305" t="str">
        <f>IF(H809="CONSTRUCCION CIVIL                                          ","Ok",_xlfn.XLOOKUP(B809,'CSRT STAFF'!B:B,'CSRT STAFF'!G:G,_xlfn.XLOOKUP(B809,'CSRT RCO'!B:B,'CSRT RCO'!G:G,"Revisar",0),0))</f>
        <v>Ok</v>
      </c>
    </row>
    <row r="810" spans="1:27">
      <c r="A810" t="s">
        <v>1385</v>
      </c>
      <c r="B810" t="str">
        <f t="shared" si="12"/>
        <v>23942919</v>
      </c>
      <c r="C810">
        <v>23942919</v>
      </c>
      <c r="D810" t="s">
        <v>2960</v>
      </c>
      <c r="E810" t="s">
        <v>1541</v>
      </c>
      <c r="F810" t="s">
        <v>2232</v>
      </c>
      <c r="G810" s="299">
        <v>45756</v>
      </c>
      <c r="H810" t="s">
        <v>1389</v>
      </c>
      <c r="I810" t="s">
        <v>1390</v>
      </c>
      <c r="J810" t="s">
        <v>1391</v>
      </c>
      <c r="K810" t="s">
        <v>1447</v>
      </c>
      <c r="L810" t="s">
        <v>1393</v>
      </c>
      <c r="M810" t="s">
        <v>1394</v>
      </c>
      <c r="N810" t="s">
        <v>1395</v>
      </c>
      <c r="O810" t="s">
        <v>1396</v>
      </c>
      <c r="P810" t="s">
        <v>1397</v>
      </c>
      <c r="Q810" t="s">
        <v>1396</v>
      </c>
      <c r="R810" t="s">
        <v>1398</v>
      </c>
      <c r="S810" t="s">
        <v>1399</v>
      </c>
      <c r="T810" t="s">
        <v>1400</v>
      </c>
      <c r="U810" t="s">
        <v>1401</v>
      </c>
      <c r="V810" t="s">
        <v>1402</v>
      </c>
      <c r="W810" t="s">
        <v>1403</v>
      </c>
      <c r="X810">
        <v>1108140273748220</v>
      </c>
      <c r="Y810">
        <v>1849.5</v>
      </c>
      <c r="Z810" t="s">
        <v>1404</v>
      </c>
      <c r="AA810" s="305" t="str">
        <f>IF(H810="CONSTRUCCION CIVIL                                          ","Ok",_xlfn.XLOOKUP(B810,'CSRT STAFF'!B:B,'CSRT STAFF'!G:G,_xlfn.XLOOKUP(B810,'CSRT RCO'!B:B,'CSRT RCO'!G:G,"Revisar",0),0))</f>
        <v>Ok</v>
      </c>
    </row>
    <row r="811" spans="1:27">
      <c r="A811" t="s">
        <v>1385</v>
      </c>
      <c r="B811" t="str">
        <f t="shared" si="12"/>
        <v>45499759</v>
      </c>
      <c r="C811">
        <v>45499759</v>
      </c>
      <c r="D811" t="s">
        <v>2961</v>
      </c>
      <c r="E811" t="s">
        <v>1504</v>
      </c>
      <c r="F811" t="s">
        <v>2962</v>
      </c>
      <c r="G811" s="299">
        <v>45996</v>
      </c>
      <c r="H811" t="s">
        <v>1389</v>
      </c>
      <c r="I811" t="s">
        <v>1390</v>
      </c>
      <c r="J811" t="s">
        <v>1391</v>
      </c>
      <c r="K811" t="s">
        <v>1442</v>
      </c>
      <c r="L811" t="s">
        <v>1393</v>
      </c>
      <c r="M811" t="s">
        <v>1394</v>
      </c>
      <c r="N811" t="s">
        <v>1395</v>
      </c>
      <c r="O811" t="s">
        <v>1396</v>
      </c>
      <c r="P811" t="s">
        <v>1397</v>
      </c>
      <c r="Q811" t="s">
        <v>1396</v>
      </c>
      <c r="R811" t="s">
        <v>1398</v>
      </c>
      <c r="S811" t="s">
        <v>1399</v>
      </c>
      <c r="T811" t="s">
        <v>1400</v>
      </c>
      <c r="U811" t="s">
        <v>1401</v>
      </c>
      <c r="V811" t="s">
        <v>1402</v>
      </c>
      <c r="W811" t="s">
        <v>1403</v>
      </c>
      <c r="X811">
        <v>1103720200548880</v>
      </c>
      <c r="Y811">
        <v>2619</v>
      </c>
      <c r="Z811" t="s">
        <v>1404</v>
      </c>
      <c r="AA811" s="305" t="str">
        <f>IF(H811="CONSTRUCCION CIVIL                                          ","Ok",_xlfn.XLOOKUP(B811,'CSRT STAFF'!B:B,'CSRT STAFF'!G:G,_xlfn.XLOOKUP(B811,'CSRT RCO'!B:B,'CSRT RCO'!G:G,"Revisar",0),0))</f>
        <v>Ok</v>
      </c>
    </row>
    <row r="812" spans="1:27">
      <c r="A812" t="s">
        <v>1385</v>
      </c>
      <c r="B812" t="str">
        <f t="shared" si="12"/>
        <v>73352896</v>
      </c>
      <c r="C812">
        <v>73352896</v>
      </c>
      <c r="D812" t="s">
        <v>2275</v>
      </c>
      <c r="E812" t="s">
        <v>2963</v>
      </c>
      <c r="F812" t="s">
        <v>2964</v>
      </c>
      <c r="G812" s="299">
        <v>45882</v>
      </c>
      <c r="H812" t="s">
        <v>1407</v>
      </c>
      <c r="I812" t="s">
        <v>1408</v>
      </c>
      <c r="J812" t="s">
        <v>1409</v>
      </c>
      <c r="K812" t="s">
        <v>1430</v>
      </c>
      <c r="L812" t="s">
        <v>1536</v>
      </c>
      <c r="M812" t="s">
        <v>1394</v>
      </c>
      <c r="N812" t="s">
        <v>1395</v>
      </c>
      <c r="O812" t="s">
        <v>1396</v>
      </c>
      <c r="P812" t="s">
        <v>1397</v>
      </c>
      <c r="Q812" t="s">
        <v>1396</v>
      </c>
      <c r="R812" t="s">
        <v>1398</v>
      </c>
      <c r="S812" t="s">
        <v>1399</v>
      </c>
      <c r="T812" t="s">
        <v>1411</v>
      </c>
      <c r="U812" t="s">
        <v>1401</v>
      </c>
      <c r="V812" t="s">
        <v>1412</v>
      </c>
      <c r="W812" t="s">
        <v>1403</v>
      </c>
      <c r="X812">
        <v>1108140262973190</v>
      </c>
      <c r="Y812">
        <v>3700</v>
      </c>
      <c r="Z812" t="s">
        <v>1404</v>
      </c>
      <c r="AA812" s="305">
        <f>IF(H812="CONSTRUCCION CIVIL                                          ","Ok",_xlfn.XLOOKUP(B812,'CSRT STAFF'!B:B,'CSRT STAFF'!G:G,_xlfn.XLOOKUP(B812,'CSRT RCO'!B:B,'CSRT RCO'!G:G,"Revisar",0),0))</f>
        <v>45882</v>
      </c>
    </row>
    <row r="813" spans="1:27">
      <c r="A813" t="s">
        <v>1385</v>
      </c>
      <c r="B813" t="str">
        <f t="shared" si="12"/>
        <v>40255576</v>
      </c>
      <c r="C813">
        <v>40255576</v>
      </c>
      <c r="D813" t="s">
        <v>2275</v>
      </c>
      <c r="E813" t="s">
        <v>2965</v>
      </c>
      <c r="F813" t="s">
        <v>2966</v>
      </c>
      <c r="G813" s="299">
        <v>45841</v>
      </c>
      <c r="H813" t="s">
        <v>1389</v>
      </c>
      <c r="I813" t="s">
        <v>1390</v>
      </c>
      <c r="J813" t="s">
        <v>1391</v>
      </c>
      <c r="K813" t="s">
        <v>1447</v>
      </c>
      <c r="L813" t="s">
        <v>1393</v>
      </c>
      <c r="M813" t="s">
        <v>1394</v>
      </c>
      <c r="N813" t="s">
        <v>1395</v>
      </c>
      <c r="O813" t="s">
        <v>1396</v>
      </c>
      <c r="P813" t="s">
        <v>1397</v>
      </c>
      <c r="Q813" t="s">
        <v>1396</v>
      </c>
      <c r="R813" t="s">
        <v>1398</v>
      </c>
      <c r="S813" t="s">
        <v>1399</v>
      </c>
      <c r="T813" t="s">
        <v>1400</v>
      </c>
      <c r="U813" t="s">
        <v>1401</v>
      </c>
      <c r="V813" t="s">
        <v>1402</v>
      </c>
      <c r="W813" t="s">
        <v>1403</v>
      </c>
      <c r="X813">
        <v>1108140276240020</v>
      </c>
      <c r="Y813">
        <v>1849.5</v>
      </c>
      <c r="Z813" t="s">
        <v>1404</v>
      </c>
      <c r="AA813" s="305" t="str">
        <f>IF(H813="CONSTRUCCION CIVIL                                          ","Ok",_xlfn.XLOOKUP(B813,'CSRT STAFF'!B:B,'CSRT STAFF'!G:G,_xlfn.XLOOKUP(B813,'CSRT RCO'!B:B,'CSRT RCO'!G:G,"Revisar",0),0))</f>
        <v>Ok</v>
      </c>
    </row>
    <row r="814" spans="1:27">
      <c r="A814" t="s">
        <v>1385</v>
      </c>
      <c r="B814" t="str">
        <f t="shared" si="12"/>
        <v>73198473</v>
      </c>
      <c r="C814">
        <v>73198473</v>
      </c>
      <c r="D814" t="s">
        <v>2275</v>
      </c>
      <c r="E814" t="s">
        <v>2967</v>
      </c>
      <c r="F814" t="s">
        <v>2968</v>
      </c>
      <c r="G814" s="299">
        <v>44963</v>
      </c>
      <c r="H814" t="s">
        <v>1407</v>
      </c>
      <c r="I814" t="s">
        <v>1408</v>
      </c>
      <c r="J814" t="s">
        <v>1409</v>
      </c>
      <c r="K814" t="s">
        <v>2364</v>
      </c>
      <c r="L814" t="s">
        <v>1536</v>
      </c>
      <c r="M814" t="s">
        <v>1394</v>
      </c>
      <c r="N814" t="s">
        <v>1395</v>
      </c>
      <c r="O814" t="s">
        <v>1396</v>
      </c>
      <c r="P814" t="s">
        <v>1397</v>
      </c>
      <c r="Q814" t="s">
        <v>1396</v>
      </c>
      <c r="R814" t="s">
        <v>1398</v>
      </c>
      <c r="S814" t="s">
        <v>1399</v>
      </c>
      <c r="T814" t="s">
        <v>1411</v>
      </c>
      <c r="U814" t="s">
        <v>1401</v>
      </c>
      <c r="V814" t="s">
        <v>1412</v>
      </c>
      <c r="W814" t="s">
        <v>1418</v>
      </c>
      <c r="X814">
        <v>28506240551053</v>
      </c>
      <c r="Y814">
        <v>2500</v>
      </c>
      <c r="Z814" t="s">
        <v>1404</v>
      </c>
      <c r="AA814" s="305" t="str">
        <f>IF(H814="CONSTRUCCION CIVIL                                          ","Ok",_xlfn.XLOOKUP(B814,'CSRT STAFF'!B:B,'CSRT STAFF'!G:G,_xlfn.XLOOKUP(B814,'CSRT RCO'!B:B,'CSRT RCO'!G:G,"Revisar",0),0))</f>
        <v>Revisar</v>
      </c>
    </row>
    <row r="815" spans="1:27">
      <c r="A815" t="s">
        <v>1385</v>
      </c>
      <c r="B815" t="str">
        <f t="shared" si="12"/>
        <v>77393396</v>
      </c>
      <c r="C815">
        <v>77393396</v>
      </c>
      <c r="D815" t="s">
        <v>2275</v>
      </c>
      <c r="E815" t="s">
        <v>2632</v>
      </c>
      <c r="F815" t="s">
        <v>2969</v>
      </c>
      <c r="G815" s="299">
        <v>45987</v>
      </c>
      <c r="H815" t="s">
        <v>1389</v>
      </c>
      <c r="I815" t="s">
        <v>1390</v>
      </c>
      <c r="J815" t="s">
        <v>1391</v>
      </c>
      <c r="K815" t="s">
        <v>1447</v>
      </c>
      <c r="L815" t="s">
        <v>1393</v>
      </c>
      <c r="M815" t="s">
        <v>1394</v>
      </c>
      <c r="N815" t="s">
        <v>1395</v>
      </c>
      <c r="O815" t="s">
        <v>1396</v>
      </c>
      <c r="P815" t="s">
        <v>1397</v>
      </c>
      <c r="Q815" t="s">
        <v>1396</v>
      </c>
      <c r="R815" t="s">
        <v>1398</v>
      </c>
      <c r="S815" t="s">
        <v>1399</v>
      </c>
      <c r="T815" t="s">
        <v>1400</v>
      </c>
      <c r="U815" t="s">
        <v>1401</v>
      </c>
      <c r="V815" t="s">
        <v>1402</v>
      </c>
      <c r="W815" t="s">
        <v>1403</v>
      </c>
      <c r="X815">
        <v>1108140286053440</v>
      </c>
      <c r="Y815">
        <v>1849.5</v>
      </c>
      <c r="Z815" t="s">
        <v>1404</v>
      </c>
      <c r="AA815" s="305" t="str">
        <f>IF(H815="CONSTRUCCION CIVIL                                          ","Ok",_xlfn.XLOOKUP(B815,'CSRT STAFF'!B:B,'CSRT STAFF'!G:G,_xlfn.XLOOKUP(B815,'CSRT RCO'!B:B,'CSRT RCO'!G:G,"Revisar",0),0))</f>
        <v>Ok</v>
      </c>
    </row>
    <row r="816" spans="1:27">
      <c r="A816" t="s">
        <v>1385</v>
      </c>
      <c r="B816" t="str">
        <f t="shared" si="12"/>
        <v>42700678</v>
      </c>
      <c r="C816">
        <v>42700678</v>
      </c>
      <c r="D816" t="s">
        <v>2275</v>
      </c>
      <c r="E816" t="s">
        <v>2970</v>
      </c>
      <c r="F816" t="s">
        <v>2971</v>
      </c>
      <c r="G816" s="299">
        <v>45983</v>
      </c>
      <c r="H816" t="s">
        <v>1389</v>
      </c>
      <c r="I816" t="s">
        <v>1390</v>
      </c>
      <c r="J816" t="s">
        <v>1391</v>
      </c>
      <c r="K816" t="s">
        <v>1447</v>
      </c>
      <c r="L816" t="s">
        <v>1393</v>
      </c>
      <c r="M816" t="s">
        <v>1394</v>
      </c>
      <c r="N816" t="s">
        <v>1395</v>
      </c>
      <c r="O816" t="s">
        <v>1396</v>
      </c>
      <c r="P816" t="s">
        <v>1397</v>
      </c>
      <c r="Q816" t="s">
        <v>1396</v>
      </c>
      <c r="R816" t="s">
        <v>1398</v>
      </c>
      <c r="S816" t="s">
        <v>1399</v>
      </c>
      <c r="T816" t="s">
        <v>1400</v>
      </c>
      <c r="U816" t="s">
        <v>1401</v>
      </c>
      <c r="V816" t="s">
        <v>1402</v>
      </c>
      <c r="W816" t="s">
        <v>1403</v>
      </c>
      <c r="X816">
        <v>1108140285807750</v>
      </c>
      <c r="Y816">
        <v>1849.5</v>
      </c>
      <c r="Z816" t="s">
        <v>1404</v>
      </c>
      <c r="AA816" s="305" t="str">
        <f>IF(H816="CONSTRUCCION CIVIL                                          ","Ok",_xlfn.XLOOKUP(B816,'CSRT STAFF'!B:B,'CSRT STAFF'!G:G,_xlfn.XLOOKUP(B816,'CSRT RCO'!B:B,'CSRT RCO'!G:G,"Revisar",0),0))</f>
        <v>Ok</v>
      </c>
    </row>
    <row r="817" spans="1:27">
      <c r="A817" t="s">
        <v>1385</v>
      </c>
      <c r="B817" t="str">
        <f t="shared" si="12"/>
        <v>74541912</v>
      </c>
      <c r="C817">
        <v>74541912</v>
      </c>
      <c r="D817" t="s">
        <v>2275</v>
      </c>
      <c r="E817" t="s">
        <v>1920</v>
      </c>
      <c r="F817" t="s">
        <v>2972</v>
      </c>
      <c r="G817" s="299">
        <v>45853</v>
      </c>
      <c r="H817" t="s">
        <v>1389</v>
      </c>
      <c r="I817" t="s">
        <v>1390</v>
      </c>
      <c r="J817" t="s">
        <v>1391</v>
      </c>
      <c r="K817" t="s">
        <v>1447</v>
      </c>
      <c r="L817" t="s">
        <v>1393</v>
      </c>
      <c r="M817" t="s">
        <v>1394</v>
      </c>
      <c r="N817" t="s">
        <v>1395</v>
      </c>
      <c r="O817" t="s">
        <v>1396</v>
      </c>
      <c r="P817" t="s">
        <v>1397</v>
      </c>
      <c r="Q817" t="s">
        <v>1396</v>
      </c>
      <c r="R817" t="s">
        <v>1398</v>
      </c>
      <c r="S817" t="s">
        <v>1399</v>
      </c>
      <c r="T817" t="s">
        <v>1400</v>
      </c>
      <c r="U817" t="s">
        <v>1401</v>
      </c>
      <c r="V817" t="s">
        <v>1402</v>
      </c>
      <c r="W817" t="s">
        <v>1403</v>
      </c>
      <c r="X817">
        <v>1102180200508880</v>
      </c>
      <c r="Y817">
        <v>1849.5</v>
      </c>
      <c r="Z817" t="s">
        <v>1404</v>
      </c>
      <c r="AA817" s="305" t="str">
        <f>IF(H817="CONSTRUCCION CIVIL                                          ","Ok",_xlfn.XLOOKUP(B817,'CSRT STAFF'!B:B,'CSRT STAFF'!G:G,_xlfn.XLOOKUP(B817,'CSRT RCO'!B:B,'CSRT RCO'!G:G,"Revisar",0),0))</f>
        <v>Ok</v>
      </c>
    </row>
    <row r="818" spans="1:27">
      <c r="A818" t="s">
        <v>1385</v>
      </c>
      <c r="B818" t="str">
        <f t="shared" si="12"/>
        <v>43626918</v>
      </c>
      <c r="C818">
        <v>43626918</v>
      </c>
      <c r="D818" t="s">
        <v>2275</v>
      </c>
      <c r="E818" t="s">
        <v>1549</v>
      </c>
      <c r="F818" t="s">
        <v>2973</v>
      </c>
      <c r="G818" s="299">
        <v>46039</v>
      </c>
      <c r="H818" t="s">
        <v>1389</v>
      </c>
      <c r="I818" t="s">
        <v>1390</v>
      </c>
      <c r="J818" t="s">
        <v>1391</v>
      </c>
      <c r="K818" t="s">
        <v>1634</v>
      </c>
      <c r="L818" t="s">
        <v>1393</v>
      </c>
      <c r="M818" t="s">
        <v>1394</v>
      </c>
      <c r="N818" t="s">
        <v>1395</v>
      </c>
      <c r="O818" t="s">
        <v>1396</v>
      </c>
      <c r="P818" t="s">
        <v>1397</v>
      </c>
      <c r="Q818" t="s">
        <v>1396</v>
      </c>
      <c r="R818" t="s">
        <v>1398</v>
      </c>
      <c r="S818" t="s">
        <v>1399</v>
      </c>
      <c r="T818" t="s">
        <v>1400</v>
      </c>
      <c r="U818" t="s">
        <v>1401</v>
      </c>
      <c r="V818" t="s">
        <v>1402</v>
      </c>
      <c r="W818" t="s">
        <v>1418</v>
      </c>
      <c r="X818">
        <v>19295359384008</v>
      </c>
      <c r="Y818">
        <v>2679</v>
      </c>
      <c r="Z818" t="s">
        <v>1404</v>
      </c>
      <c r="AA818" s="305" t="str">
        <f>IF(H818="CONSTRUCCION CIVIL                                          ","Ok",_xlfn.XLOOKUP(B818,'CSRT STAFF'!B:B,'CSRT STAFF'!G:G,_xlfn.XLOOKUP(B818,'CSRT RCO'!B:B,'CSRT RCO'!G:G,"Revisar",0),0))</f>
        <v>Ok</v>
      </c>
    </row>
    <row r="819" spans="1:27">
      <c r="A819" t="s">
        <v>1385</v>
      </c>
      <c r="B819" t="str">
        <f t="shared" si="12"/>
        <v>46879317</v>
      </c>
      <c r="C819">
        <v>46879317</v>
      </c>
      <c r="D819" t="s">
        <v>2275</v>
      </c>
      <c r="E819" t="s">
        <v>1581</v>
      </c>
      <c r="F819" t="s">
        <v>2084</v>
      </c>
      <c r="G819" s="299">
        <v>46038</v>
      </c>
      <c r="H819" t="s">
        <v>1389</v>
      </c>
      <c r="I819" t="s">
        <v>1390</v>
      </c>
      <c r="J819" t="s">
        <v>1391</v>
      </c>
      <c r="K819" t="s">
        <v>1447</v>
      </c>
      <c r="L819" t="s">
        <v>1393</v>
      </c>
      <c r="M819" t="s">
        <v>1394</v>
      </c>
      <c r="N819" t="s">
        <v>1395</v>
      </c>
      <c r="O819" t="s">
        <v>1396</v>
      </c>
      <c r="P819" t="s">
        <v>1397</v>
      </c>
      <c r="Q819" t="s">
        <v>1396</v>
      </c>
      <c r="R819" t="s">
        <v>1398</v>
      </c>
      <c r="S819" t="s">
        <v>1399</v>
      </c>
      <c r="T819" t="s">
        <v>1400</v>
      </c>
      <c r="U819" t="s">
        <v>1401</v>
      </c>
      <c r="V819" t="s">
        <v>1402</v>
      </c>
      <c r="W819" t="s">
        <v>1418</v>
      </c>
      <c r="X819">
        <v>28570854270034</v>
      </c>
      <c r="Y819">
        <v>1884</v>
      </c>
      <c r="Z819" t="s">
        <v>1404</v>
      </c>
      <c r="AA819" s="305" t="str">
        <f>IF(H819="CONSTRUCCION CIVIL                                          ","Ok",_xlfn.XLOOKUP(B819,'CSRT STAFF'!B:B,'CSRT STAFF'!G:G,_xlfn.XLOOKUP(B819,'CSRT RCO'!B:B,'CSRT RCO'!G:G,"Revisar",0),0))</f>
        <v>Ok</v>
      </c>
    </row>
    <row r="820" spans="1:27">
      <c r="A820" t="s">
        <v>1385</v>
      </c>
      <c r="B820" t="str">
        <f t="shared" si="12"/>
        <v>42312529</v>
      </c>
      <c r="C820">
        <v>42312529</v>
      </c>
      <c r="D820" t="s">
        <v>1588</v>
      </c>
      <c r="E820" t="s">
        <v>2974</v>
      </c>
      <c r="F820" t="s">
        <v>2975</v>
      </c>
      <c r="G820" s="299">
        <v>45919</v>
      </c>
      <c r="H820" t="s">
        <v>1389</v>
      </c>
      <c r="I820" t="s">
        <v>1390</v>
      </c>
      <c r="J820" t="s">
        <v>1391</v>
      </c>
      <c r="K820" t="s">
        <v>1442</v>
      </c>
      <c r="L820" t="s">
        <v>1393</v>
      </c>
      <c r="M820" t="s">
        <v>1394</v>
      </c>
      <c r="N820" t="s">
        <v>1395</v>
      </c>
      <c r="O820" t="s">
        <v>1396</v>
      </c>
      <c r="P820" t="s">
        <v>1397</v>
      </c>
      <c r="Q820" t="s">
        <v>1396</v>
      </c>
      <c r="R820" t="s">
        <v>1398</v>
      </c>
      <c r="S820" t="s">
        <v>1399</v>
      </c>
      <c r="T820" t="s">
        <v>1400</v>
      </c>
      <c r="U820" t="s">
        <v>1401</v>
      </c>
      <c r="V820" t="s">
        <v>1402</v>
      </c>
      <c r="W820" t="s">
        <v>1403</v>
      </c>
      <c r="X820">
        <v>1103140200511330</v>
      </c>
      <c r="Y820">
        <v>2619</v>
      </c>
      <c r="Z820" t="s">
        <v>1404</v>
      </c>
      <c r="AA820" s="305" t="str">
        <f>IF(H820="CONSTRUCCION CIVIL                                          ","Ok",_xlfn.XLOOKUP(B820,'CSRT STAFF'!B:B,'CSRT STAFF'!G:G,_xlfn.XLOOKUP(B820,'CSRT RCO'!B:B,'CSRT RCO'!G:G,"Revisar",0),0))</f>
        <v>Ok</v>
      </c>
    </row>
    <row r="821" spans="1:27">
      <c r="A821" t="s">
        <v>1385</v>
      </c>
      <c r="B821" t="str">
        <f t="shared" si="12"/>
        <v>46734880</v>
      </c>
      <c r="C821">
        <v>46734880</v>
      </c>
      <c r="D821" t="s">
        <v>1588</v>
      </c>
      <c r="E821" t="s">
        <v>2976</v>
      </c>
      <c r="F821" t="s">
        <v>2977</v>
      </c>
      <c r="G821" s="299">
        <v>45726</v>
      </c>
      <c r="H821" t="s">
        <v>1407</v>
      </c>
      <c r="I821" t="s">
        <v>1408</v>
      </c>
      <c r="J821" t="s">
        <v>1409</v>
      </c>
      <c r="K821" t="s">
        <v>1493</v>
      </c>
      <c r="L821" t="s">
        <v>1647</v>
      </c>
      <c r="M821" t="s">
        <v>1394</v>
      </c>
      <c r="N821" t="s">
        <v>1395</v>
      </c>
      <c r="O821" t="s">
        <v>1396</v>
      </c>
      <c r="P821" t="s">
        <v>1397</v>
      </c>
      <c r="Q821" t="s">
        <v>1396</v>
      </c>
      <c r="R821" t="s">
        <v>1398</v>
      </c>
      <c r="S821" t="s">
        <v>1399</v>
      </c>
      <c r="T821" t="s">
        <v>1411</v>
      </c>
      <c r="U821" t="s">
        <v>1401</v>
      </c>
      <c r="V821" t="s">
        <v>1412</v>
      </c>
      <c r="W821" t="s">
        <v>1403</v>
      </c>
      <c r="X821">
        <v>1108140265478780</v>
      </c>
      <c r="Y821">
        <v>4500</v>
      </c>
      <c r="Z821" t="s">
        <v>1404</v>
      </c>
      <c r="AA821" s="305">
        <f>IF(H821="CONSTRUCCION CIVIL                                          ","Ok",_xlfn.XLOOKUP(B821,'CSRT STAFF'!B:B,'CSRT STAFF'!G:G,_xlfn.XLOOKUP(B821,'CSRT RCO'!B:B,'CSRT RCO'!G:G,"Revisar",0),0))</f>
        <v>45726</v>
      </c>
    </row>
    <row r="822" spans="1:27">
      <c r="A822" t="s">
        <v>1385</v>
      </c>
      <c r="B822" t="str">
        <f t="shared" si="12"/>
        <v>42170905</v>
      </c>
      <c r="C822">
        <v>42170905</v>
      </c>
      <c r="D822" t="s">
        <v>1588</v>
      </c>
      <c r="E822" t="s">
        <v>5591</v>
      </c>
      <c r="F822" t="s">
        <v>5592</v>
      </c>
      <c r="G822" s="299">
        <v>46049</v>
      </c>
      <c r="H822" t="s">
        <v>1389</v>
      </c>
      <c r="I822" t="s">
        <v>1390</v>
      </c>
      <c r="J822" t="s">
        <v>1391</v>
      </c>
      <c r="K822" t="s">
        <v>1634</v>
      </c>
      <c r="L822" t="s">
        <v>1393</v>
      </c>
      <c r="M822" t="s">
        <v>1394</v>
      </c>
      <c r="N822" t="s">
        <v>1395</v>
      </c>
      <c r="O822" t="s">
        <v>1396</v>
      </c>
      <c r="P822" t="s">
        <v>1397</v>
      </c>
      <c r="Q822" t="s">
        <v>1396</v>
      </c>
      <c r="R822" t="s">
        <v>1398</v>
      </c>
      <c r="S822" t="s">
        <v>1399</v>
      </c>
      <c r="T822" t="s">
        <v>1400</v>
      </c>
      <c r="U822" t="s">
        <v>1401</v>
      </c>
      <c r="V822" t="s">
        <v>1402</v>
      </c>
      <c r="W822" t="s">
        <v>1403</v>
      </c>
      <c r="X822">
        <v>1.1814000289509901E+18</v>
      </c>
      <c r="Y822">
        <v>2679</v>
      </c>
      <c r="Z822" t="s">
        <v>1404</v>
      </c>
      <c r="AA822" s="305" t="str">
        <f>IF(H822="CONSTRUCCION CIVIL                                          ","Ok",_xlfn.XLOOKUP(B822,'CSRT STAFF'!B:B,'CSRT STAFF'!G:G,_xlfn.XLOOKUP(B822,'CSRT RCO'!B:B,'CSRT RCO'!G:G,"Revisar",0),0))</f>
        <v>Ok</v>
      </c>
    </row>
    <row r="823" spans="1:27">
      <c r="A823" t="s">
        <v>1385</v>
      </c>
      <c r="B823" t="str">
        <f t="shared" si="12"/>
        <v>73323257</v>
      </c>
      <c r="C823">
        <v>73323257</v>
      </c>
      <c r="D823" t="s">
        <v>1588</v>
      </c>
      <c r="E823" t="s">
        <v>2978</v>
      </c>
      <c r="F823" t="s">
        <v>2979</v>
      </c>
      <c r="G823" s="299">
        <v>46042</v>
      </c>
      <c r="H823" t="s">
        <v>1389</v>
      </c>
      <c r="I823" t="s">
        <v>1390</v>
      </c>
      <c r="J823" t="s">
        <v>1391</v>
      </c>
      <c r="K823" t="s">
        <v>1434</v>
      </c>
      <c r="L823" t="s">
        <v>1393</v>
      </c>
      <c r="M823" t="s">
        <v>1394</v>
      </c>
      <c r="N823" t="s">
        <v>1395</v>
      </c>
      <c r="O823" t="s">
        <v>1396</v>
      </c>
      <c r="P823" t="s">
        <v>1397</v>
      </c>
      <c r="Q823" t="s">
        <v>1396</v>
      </c>
      <c r="R823" t="s">
        <v>1398</v>
      </c>
      <c r="S823" t="s">
        <v>1399</v>
      </c>
      <c r="T823" t="s">
        <v>1400</v>
      </c>
      <c r="U823" t="s">
        <v>1401</v>
      </c>
      <c r="V823" t="s">
        <v>1402</v>
      </c>
      <c r="W823" t="s">
        <v>1418</v>
      </c>
      <c r="X823">
        <v>31570899829084</v>
      </c>
      <c r="Y823">
        <v>2092.5</v>
      </c>
      <c r="Z823" t="s">
        <v>1404</v>
      </c>
      <c r="AA823" s="305" t="str">
        <f>IF(H823="CONSTRUCCION CIVIL                                          ","Ok",_xlfn.XLOOKUP(B823,'CSRT STAFF'!B:B,'CSRT STAFF'!G:G,_xlfn.XLOOKUP(B823,'CSRT RCO'!B:B,'CSRT RCO'!G:G,"Revisar",0),0))</f>
        <v>Ok</v>
      </c>
    </row>
    <row r="824" spans="1:27">
      <c r="A824" t="s">
        <v>1385</v>
      </c>
      <c r="B824" t="str">
        <f t="shared" si="12"/>
        <v>74615087</v>
      </c>
      <c r="C824">
        <v>74615087</v>
      </c>
      <c r="D824" t="s">
        <v>1588</v>
      </c>
      <c r="E824" t="s">
        <v>2980</v>
      </c>
      <c r="F824" t="s">
        <v>2981</v>
      </c>
      <c r="G824" s="299">
        <v>45989</v>
      </c>
      <c r="H824" t="s">
        <v>1389</v>
      </c>
      <c r="I824" t="s">
        <v>1390</v>
      </c>
      <c r="J824" t="s">
        <v>1391</v>
      </c>
      <c r="K824" t="s">
        <v>1430</v>
      </c>
      <c r="L824" t="s">
        <v>1393</v>
      </c>
      <c r="M824" t="s">
        <v>1394</v>
      </c>
      <c r="N824" t="s">
        <v>1395</v>
      </c>
      <c r="O824" t="s">
        <v>1396</v>
      </c>
      <c r="P824" t="s">
        <v>1397</v>
      </c>
      <c r="Q824" t="s">
        <v>1396</v>
      </c>
      <c r="R824" t="s">
        <v>1398</v>
      </c>
      <c r="S824" t="s">
        <v>1399</v>
      </c>
      <c r="T824" t="s">
        <v>1400</v>
      </c>
      <c r="U824" t="s">
        <v>1401</v>
      </c>
      <c r="V824" t="s">
        <v>1402</v>
      </c>
      <c r="W824" t="s">
        <v>1403</v>
      </c>
      <c r="X824">
        <v>1108140233064890</v>
      </c>
      <c r="Y824">
        <v>2619</v>
      </c>
      <c r="Z824" t="s">
        <v>1404</v>
      </c>
      <c r="AA824" s="305" t="str">
        <f>IF(H824="CONSTRUCCION CIVIL                                          ","Ok",_xlfn.XLOOKUP(B824,'CSRT STAFF'!B:B,'CSRT STAFF'!G:G,_xlfn.XLOOKUP(B824,'CSRT RCO'!B:B,'CSRT RCO'!G:G,"Revisar",0),0))</f>
        <v>Ok</v>
      </c>
    </row>
    <row r="825" spans="1:27">
      <c r="A825" t="s">
        <v>1385</v>
      </c>
      <c r="B825" t="str">
        <f t="shared" si="12"/>
        <v>08531434</v>
      </c>
      <c r="C825">
        <v>8531434</v>
      </c>
      <c r="D825" t="s">
        <v>1778</v>
      </c>
      <c r="E825" t="s">
        <v>2587</v>
      </c>
      <c r="F825" t="s">
        <v>2982</v>
      </c>
      <c r="G825" s="299">
        <v>46042</v>
      </c>
      <c r="H825" t="s">
        <v>1389</v>
      </c>
      <c r="I825" t="s">
        <v>1390</v>
      </c>
      <c r="J825" t="s">
        <v>1391</v>
      </c>
      <c r="K825" t="s">
        <v>1434</v>
      </c>
      <c r="L825" t="s">
        <v>1393</v>
      </c>
      <c r="M825" t="s">
        <v>1394</v>
      </c>
      <c r="N825" t="s">
        <v>1395</v>
      </c>
      <c r="O825" t="s">
        <v>1396</v>
      </c>
      <c r="P825" t="s">
        <v>1397</v>
      </c>
      <c r="Q825" t="s">
        <v>1396</v>
      </c>
      <c r="R825" t="s">
        <v>1398</v>
      </c>
      <c r="S825" t="s">
        <v>1399</v>
      </c>
      <c r="T825" t="s">
        <v>1400</v>
      </c>
      <c r="U825" t="s">
        <v>1401</v>
      </c>
      <c r="V825" t="s">
        <v>1402</v>
      </c>
      <c r="W825" t="s">
        <v>1403</v>
      </c>
      <c r="X825">
        <v>1102000202006070</v>
      </c>
      <c r="Y825">
        <v>2679</v>
      </c>
      <c r="Z825" t="s">
        <v>1404</v>
      </c>
      <c r="AA825" s="305" t="str">
        <f>IF(H825="CONSTRUCCION CIVIL                                          ","Ok",_xlfn.XLOOKUP(B825,'CSRT STAFF'!B:B,'CSRT STAFF'!G:G,_xlfn.XLOOKUP(B825,'CSRT RCO'!B:B,'CSRT RCO'!G:G,"Revisar",0),0))</f>
        <v>Ok</v>
      </c>
    </row>
    <row r="826" spans="1:27">
      <c r="A826" t="s">
        <v>1385</v>
      </c>
      <c r="B826" t="str">
        <f t="shared" si="12"/>
        <v>06147814</v>
      </c>
      <c r="C826">
        <v>6147814</v>
      </c>
      <c r="D826" t="s">
        <v>1778</v>
      </c>
      <c r="E826" t="s">
        <v>1778</v>
      </c>
      <c r="F826" t="s">
        <v>2983</v>
      </c>
      <c r="G826" s="299">
        <v>45615</v>
      </c>
      <c r="H826" t="s">
        <v>1389</v>
      </c>
      <c r="I826" t="s">
        <v>1390</v>
      </c>
      <c r="J826" t="s">
        <v>1391</v>
      </c>
      <c r="K826" t="s">
        <v>1442</v>
      </c>
      <c r="L826" t="s">
        <v>1393</v>
      </c>
      <c r="M826" t="s">
        <v>1394</v>
      </c>
      <c r="N826" t="s">
        <v>1395</v>
      </c>
      <c r="O826" t="s">
        <v>1396</v>
      </c>
      <c r="P826" t="s">
        <v>1397</v>
      </c>
      <c r="Q826" t="s">
        <v>1396</v>
      </c>
      <c r="R826" t="s">
        <v>1398</v>
      </c>
      <c r="S826" t="s">
        <v>1399</v>
      </c>
      <c r="T826" t="s">
        <v>1400</v>
      </c>
      <c r="U826" t="s">
        <v>1401</v>
      </c>
      <c r="V826" t="s">
        <v>1402</v>
      </c>
      <c r="W826" t="s">
        <v>1418</v>
      </c>
      <c r="X826">
        <v>19439051703064</v>
      </c>
      <c r="Y826">
        <v>2055</v>
      </c>
      <c r="Z826" t="s">
        <v>1404</v>
      </c>
      <c r="AA826" s="305" t="str">
        <f>IF(H826="CONSTRUCCION CIVIL                                          ","Ok",_xlfn.XLOOKUP(B826,'CSRT STAFF'!B:B,'CSRT STAFF'!G:G,_xlfn.XLOOKUP(B826,'CSRT RCO'!B:B,'CSRT RCO'!G:G,"Revisar",0),0))</f>
        <v>Ok</v>
      </c>
    </row>
    <row r="827" spans="1:27">
      <c r="A827" t="s">
        <v>1385</v>
      </c>
      <c r="B827" t="str">
        <f t="shared" si="12"/>
        <v>71221805</v>
      </c>
      <c r="C827">
        <v>71221805</v>
      </c>
      <c r="D827" t="s">
        <v>2298</v>
      </c>
      <c r="E827" t="s">
        <v>2984</v>
      </c>
      <c r="F827" t="s">
        <v>2985</v>
      </c>
      <c r="G827" s="299">
        <v>45908</v>
      </c>
      <c r="H827" t="s">
        <v>1389</v>
      </c>
      <c r="I827" t="s">
        <v>1390</v>
      </c>
      <c r="J827" t="s">
        <v>1391</v>
      </c>
      <c r="K827" t="s">
        <v>1442</v>
      </c>
      <c r="L827" t="s">
        <v>1393</v>
      </c>
      <c r="M827" t="s">
        <v>1394</v>
      </c>
      <c r="N827" t="s">
        <v>1395</v>
      </c>
      <c r="O827" t="s">
        <v>1396</v>
      </c>
      <c r="P827" t="s">
        <v>1397</v>
      </c>
      <c r="Q827" t="s">
        <v>1396</v>
      </c>
      <c r="R827" t="s">
        <v>1398</v>
      </c>
      <c r="S827" t="s">
        <v>1399</v>
      </c>
      <c r="T827" t="s">
        <v>1400</v>
      </c>
      <c r="U827" t="s">
        <v>1401</v>
      </c>
      <c r="V827" t="s">
        <v>1402</v>
      </c>
      <c r="W827" t="s">
        <v>1403</v>
      </c>
      <c r="X827">
        <v>1103220200462950</v>
      </c>
      <c r="Y827">
        <v>2619</v>
      </c>
      <c r="Z827" t="s">
        <v>1404</v>
      </c>
      <c r="AA827" s="305" t="str">
        <f>IF(H827="CONSTRUCCION CIVIL                                          ","Ok",_xlfn.XLOOKUP(B827,'CSRT STAFF'!B:B,'CSRT STAFF'!G:G,_xlfn.XLOOKUP(B827,'CSRT RCO'!B:B,'CSRT RCO'!G:G,"Revisar",0),0))</f>
        <v>Ok</v>
      </c>
    </row>
    <row r="828" spans="1:27">
      <c r="A828" t="s">
        <v>1385</v>
      </c>
      <c r="B828" t="str">
        <f t="shared" si="12"/>
        <v>73077395</v>
      </c>
      <c r="C828">
        <v>73077395</v>
      </c>
      <c r="D828" t="s">
        <v>2555</v>
      </c>
      <c r="E828" t="s">
        <v>2986</v>
      </c>
      <c r="F828" t="s">
        <v>2987</v>
      </c>
      <c r="G828" s="299">
        <v>45940</v>
      </c>
      <c r="H828" t="s">
        <v>1389</v>
      </c>
      <c r="I828" t="s">
        <v>1390</v>
      </c>
      <c r="J828" t="s">
        <v>1391</v>
      </c>
      <c r="K828" t="s">
        <v>1442</v>
      </c>
      <c r="L828" t="s">
        <v>1393</v>
      </c>
      <c r="M828" t="s">
        <v>1394</v>
      </c>
      <c r="N828" t="s">
        <v>1395</v>
      </c>
      <c r="O828" t="s">
        <v>1396</v>
      </c>
      <c r="P828" t="s">
        <v>1397</v>
      </c>
      <c r="Q828" t="s">
        <v>1396</v>
      </c>
      <c r="R828" t="s">
        <v>1398</v>
      </c>
      <c r="S828" t="s">
        <v>1399</v>
      </c>
      <c r="T828" t="s">
        <v>1400</v>
      </c>
      <c r="U828" t="s">
        <v>1401</v>
      </c>
      <c r="V828" t="s">
        <v>1402</v>
      </c>
      <c r="W828" t="s">
        <v>1403</v>
      </c>
      <c r="X828">
        <v>1108140273580360</v>
      </c>
      <c r="Y828">
        <v>2619</v>
      </c>
      <c r="Z828" t="s">
        <v>1404</v>
      </c>
      <c r="AA828" s="305" t="str">
        <f>IF(H828="CONSTRUCCION CIVIL                                          ","Ok",_xlfn.XLOOKUP(B828,'CSRT STAFF'!B:B,'CSRT STAFF'!G:G,_xlfn.XLOOKUP(B828,'CSRT RCO'!B:B,'CSRT RCO'!G:G,"Revisar",0),0))</f>
        <v>Ok</v>
      </c>
    </row>
    <row r="829" spans="1:27">
      <c r="A829" t="s">
        <v>1385</v>
      </c>
      <c r="B829" t="str">
        <f t="shared" si="12"/>
        <v>77270218</v>
      </c>
      <c r="C829">
        <v>77270218</v>
      </c>
      <c r="D829" t="s">
        <v>2555</v>
      </c>
      <c r="E829" t="s">
        <v>2988</v>
      </c>
      <c r="F829" t="s">
        <v>2769</v>
      </c>
      <c r="G829" s="299">
        <v>45909</v>
      </c>
      <c r="H829" t="s">
        <v>1389</v>
      </c>
      <c r="I829" t="s">
        <v>1390</v>
      </c>
      <c r="J829" t="s">
        <v>1391</v>
      </c>
      <c r="K829" t="s">
        <v>1430</v>
      </c>
      <c r="L829" t="s">
        <v>1393</v>
      </c>
      <c r="M829" t="s">
        <v>1394</v>
      </c>
      <c r="N829" t="s">
        <v>1395</v>
      </c>
      <c r="O829" t="s">
        <v>1396</v>
      </c>
      <c r="P829" t="s">
        <v>1397</v>
      </c>
      <c r="Q829" t="s">
        <v>1396</v>
      </c>
      <c r="R829" t="s">
        <v>1398</v>
      </c>
      <c r="S829" t="s">
        <v>1399</v>
      </c>
      <c r="T829" t="s">
        <v>1400</v>
      </c>
      <c r="U829" t="s">
        <v>1401</v>
      </c>
      <c r="V829" t="s">
        <v>1402</v>
      </c>
      <c r="W829" t="s">
        <v>1403</v>
      </c>
      <c r="X829">
        <v>1108140281412110</v>
      </c>
      <c r="Y829">
        <v>2619</v>
      </c>
      <c r="Z829" t="s">
        <v>1404</v>
      </c>
      <c r="AA829" s="305" t="str">
        <f>IF(H829="CONSTRUCCION CIVIL                                          ","Ok",_xlfn.XLOOKUP(B829,'CSRT STAFF'!B:B,'CSRT STAFF'!G:G,_xlfn.XLOOKUP(B829,'CSRT RCO'!B:B,'CSRT RCO'!G:G,"Revisar",0),0))</f>
        <v>Ok</v>
      </c>
    </row>
    <row r="830" spans="1:27">
      <c r="A830" t="s">
        <v>1385</v>
      </c>
      <c r="B830" t="str">
        <f t="shared" si="12"/>
        <v>09451444</v>
      </c>
      <c r="C830">
        <v>9451444</v>
      </c>
      <c r="D830" t="s">
        <v>2989</v>
      </c>
      <c r="E830" t="s">
        <v>2990</v>
      </c>
      <c r="F830" t="s">
        <v>1708</v>
      </c>
      <c r="G830" s="299">
        <v>45726</v>
      </c>
      <c r="H830" t="s">
        <v>1389</v>
      </c>
      <c r="I830" t="s">
        <v>1390</v>
      </c>
      <c r="J830" t="s">
        <v>1391</v>
      </c>
      <c r="K830" t="s">
        <v>1426</v>
      </c>
      <c r="L830" t="s">
        <v>1393</v>
      </c>
      <c r="M830" t="s">
        <v>1394</v>
      </c>
      <c r="N830" t="s">
        <v>1395</v>
      </c>
      <c r="O830" t="s">
        <v>1396</v>
      </c>
      <c r="P830" t="s">
        <v>1397</v>
      </c>
      <c r="Q830" t="s">
        <v>1396</v>
      </c>
      <c r="R830" t="s">
        <v>1398</v>
      </c>
      <c r="S830" t="s">
        <v>1399</v>
      </c>
      <c r="T830" t="s">
        <v>1400</v>
      </c>
      <c r="U830" t="s">
        <v>1401</v>
      </c>
      <c r="V830" t="s">
        <v>1402</v>
      </c>
      <c r="W830" t="s">
        <v>1418</v>
      </c>
      <c r="X830">
        <v>19101748562022</v>
      </c>
      <c r="Y830">
        <v>2055</v>
      </c>
      <c r="Z830" t="s">
        <v>1404</v>
      </c>
      <c r="AA830" s="305" t="str">
        <f>IF(H830="CONSTRUCCION CIVIL                                          ","Ok",_xlfn.XLOOKUP(B830,'CSRT STAFF'!B:B,'CSRT STAFF'!G:G,_xlfn.XLOOKUP(B830,'CSRT RCO'!B:B,'CSRT RCO'!G:G,"Revisar",0),0))</f>
        <v>Ok</v>
      </c>
    </row>
    <row r="831" spans="1:27">
      <c r="A831" t="s">
        <v>1385</v>
      </c>
      <c r="B831" t="str">
        <f t="shared" si="12"/>
        <v>70829013</v>
      </c>
      <c r="C831">
        <v>70829013</v>
      </c>
      <c r="D831" t="s">
        <v>2991</v>
      </c>
      <c r="E831" t="s">
        <v>2275</v>
      </c>
      <c r="F831" t="s">
        <v>2992</v>
      </c>
      <c r="G831" s="299">
        <v>45684</v>
      </c>
      <c r="H831" t="s">
        <v>1407</v>
      </c>
      <c r="I831" t="s">
        <v>1408</v>
      </c>
      <c r="J831" t="s">
        <v>1409</v>
      </c>
      <c r="K831" t="s">
        <v>1438</v>
      </c>
      <c r="L831" t="s">
        <v>1536</v>
      </c>
      <c r="M831" t="s">
        <v>1394</v>
      </c>
      <c r="N831" t="s">
        <v>1395</v>
      </c>
      <c r="O831" t="s">
        <v>1396</v>
      </c>
      <c r="P831" t="s">
        <v>1397</v>
      </c>
      <c r="Q831" t="s">
        <v>1396</v>
      </c>
      <c r="R831" t="s">
        <v>1398</v>
      </c>
      <c r="S831" t="s">
        <v>1399</v>
      </c>
      <c r="T831" t="s">
        <v>1411</v>
      </c>
      <c r="U831" t="s">
        <v>1401</v>
      </c>
      <c r="V831" t="s">
        <v>1412</v>
      </c>
      <c r="W831" t="s">
        <v>1443</v>
      </c>
      <c r="X831">
        <v>4313144721991</v>
      </c>
      <c r="Y831">
        <v>3500</v>
      </c>
      <c r="Z831" t="s">
        <v>1404</v>
      </c>
      <c r="AA831" s="305">
        <f>IF(H831="CONSTRUCCION CIVIL                                          ","Ok",_xlfn.XLOOKUP(B831,'CSRT STAFF'!B:B,'CSRT STAFF'!G:G,_xlfn.XLOOKUP(B831,'CSRT RCO'!B:B,'CSRT RCO'!G:G,"Revisar",0),0))</f>
        <v>45684</v>
      </c>
    </row>
    <row r="832" spans="1:27">
      <c r="A832" t="s">
        <v>1385</v>
      </c>
      <c r="B832" t="str">
        <f t="shared" si="12"/>
        <v>60855370</v>
      </c>
      <c r="C832">
        <v>60855370</v>
      </c>
      <c r="D832" t="s">
        <v>2993</v>
      </c>
      <c r="E832" t="s">
        <v>1888</v>
      </c>
      <c r="F832" t="s">
        <v>2994</v>
      </c>
      <c r="G832" s="299">
        <v>45967</v>
      </c>
      <c r="H832" t="s">
        <v>1389</v>
      </c>
      <c r="I832" t="s">
        <v>1390</v>
      </c>
      <c r="J832" t="s">
        <v>1391</v>
      </c>
      <c r="K832" t="s">
        <v>1430</v>
      </c>
      <c r="L832" t="s">
        <v>1393</v>
      </c>
      <c r="M832" t="s">
        <v>1394</v>
      </c>
      <c r="N832" t="s">
        <v>1395</v>
      </c>
      <c r="O832" t="s">
        <v>1396</v>
      </c>
      <c r="P832" t="s">
        <v>1397</v>
      </c>
      <c r="Q832" t="s">
        <v>1396</v>
      </c>
      <c r="R832" t="s">
        <v>1398</v>
      </c>
      <c r="S832" t="s">
        <v>1399</v>
      </c>
      <c r="T832" t="s">
        <v>1400</v>
      </c>
      <c r="U832" t="s">
        <v>1401</v>
      </c>
      <c r="V832" t="s">
        <v>1402</v>
      </c>
      <c r="W832" t="s">
        <v>1418</v>
      </c>
      <c r="X832">
        <v>41508150203027</v>
      </c>
      <c r="Y832">
        <v>2055</v>
      </c>
      <c r="Z832" t="s">
        <v>1404</v>
      </c>
      <c r="AA832" s="305" t="str">
        <f>IF(H832="CONSTRUCCION CIVIL                                          ","Ok",_xlfn.XLOOKUP(B832,'CSRT STAFF'!B:B,'CSRT STAFF'!G:G,_xlfn.XLOOKUP(B832,'CSRT RCO'!B:B,'CSRT RCO'!G:G,"Revisar",0),0))</f>
        <v>Ok</v>
      </c>
    </row>
    <row r="833" spans="1:27">
      <c r="A833" t="s">
        <v>1385</v>
      </c>
      <c r="B833" t="str">
        <f t="shared" si="12"/>
        <v>60545796</v>
      </c>
      <c r="C833">
        <v>60545796</v>
      </c>
      <c r="D833" t="s">
        <v>2993</v>
      </c>
      <c r="E833" t="s">
        <v>1445</v>
      </c>
      <c r="F833" t="s">
        <v>2995</v>
      </c>
      <c r="G833" s="299">
        <v>45794</v>
      </c>
      <c r="H833" t="s">
        <v>1389</v>
      </c>
      <c r="I833" t="s">
        <v>1390</v>
      </c>
      <c r="J833" t="s">
        <v>1391</v>
      </c>
      <c r="K833" t="s">
        <v>1426</v>
      </c>
      <c r="L833" t="s">
        <v>1393</v>
      </c>
      <c r="M833" t="s">
        <v>1394</v>
      </c>
      <c r="N833" t="s">
        <v>1395</v>
      </c>
      <c r="O833" t="s">
        <v>1396</v>
      </c>
      <c r="P833" t="s">
        <v>1397</v>
      </c>
      <c r="Q833" t="s">
        <v>1396</v>
      </c>
      <c r="R833" t="s">
        <v>1398</v>
      </c>
      <c r="S833" t="s">
        <v>1399</v>
      </c>
      <c r="T833" t="s">
        <v>1400</v>
      </c>
      <c r="U833" t="s">
        <v>1401</v>
      </c>
      <c r="V833" t="s">
        <v>1402</v>
      </c>
      <c r="W833" t="s">
        <v>1403</v>
      </c>
      <c r="X833">
        <v>1108140275693670</v>
      </c>
      <c r="Y833">
        <v>2055</v>
      </c>
      <c r="Z833" t="s">
        <v>1404</v>
      </c>
      <c r="AA833" s="305" t="str">
        <f>IF(H833="CONSTRUCCION CIVIL                                          ","Ok",_xlfn.XLOOKUP(B833,'CSRT STAFF'!B:B,'CSRT STAFF'!G:G,_xlfn.XLOOKUP(B833,'CSRT RCO'!B:B,'CSRT RCO'!G:G,"Revisar",0),0))</f>
        <v>Ok</v>
      </c>
    </row>
    <row r="834" spans="1:27">
      <c r="A834" t="s">
        <v>1385</v>
      </c>
      <c r="B834" t="str">
        <f t="shared" si="12"/>
        <v>43454109</v>
      </c>
      <c r="C834">
        <v>43454109</v>
      </c>
      <c r="D834" t="s">
        <v>2594</v>
      </c>
      <c r="E834" t="s">
        <v>1501</v>
      </c>
      <c r="F834" t="s">
        <v>2996</v>
      </c>
      <c r="G834" s="299">
        <v>45936</v>
      </c>
      <c r="H834" t="s">
        <v>1389</v>
      </c>
      <c r="I834" t="s">
        <v>1390</v>
      </c>
      <c r="J834" t="s">
        <v>1391</v>
      </c>
      <c r="K834" t="s">
        <v>1447</v>
      </c>
      <c r="L834" t="s">
        <v>1393</v>
      </c>
      <c r="M834" t="s">
        <v>1394</v>
      </c>
      <c r="N834" t="s">
        <v>1395</v>
      </c>
      <c r="O834" t="s">
        <v>1396</v>
      </c>
      <c r="P834" t="s">
        <v>1397</v>
      </c>
      <c r="Q834" t="s">
        <v>1396</v>
      </c>
      <c r="R834" t="s">
        <v>1398</v>
      </c>
      <c r="S834" t="s">
        <v>1399</v>
      </c>
      <c r="T834" t="s">
        <v>1400</v>
      </c>
      <c r="U834" t="s">
        <v>1401</v>
      </c>
      <c r="V834" t="s">
        <v>1402</v>
      </c>
      <c r="W834" t="s">
        <v>1403</v>
      </c>
      <c r="X834">
        <v>1105790219027220</v>
      </c>
      <c r="Y834">
        <v>1849.5</v>
      </c>
      <c r="Z834" t="s">
        <v>1404</v>
      </c>
      <c r="AA834" s="305" t="str">
        <f>IF(H834="CONSTRUCCION CIVIL                                          ","Ok",_xlfn.XLOOKUP(B834,'CSRT STAFF'!B:B,'CSRT STAFF'!G:G,_xlfn.XLOOKUP(B834,'CSRT RCO'!B:B,'CSRT RCO'!G:G,"Revisar",0),0))</f>
        <v>Ok</v>
      </c>
    </row>
    <row r="835" spans="1:27">
      <c r="A835" t="s">
        <v>1385</v>
      </c>
      <c r="B835" t="str">
        <f t="shared" ref="B835:B871" si="13">IF(A835="L.E / DNI         ",TEXT(C835,"00000000"),TEXT(C835,"000000000"))</f>
        <v>47832664</v>
      </c>
      <c r="C835">
        <v>47832664</v>
      </c>
      <c r="D835" t="s">
        <v>2596</v>
      </c>
      <c r="E835" t="s">
        <v>2997</v>
      </c>
      <c r="F835" t="s">
        <v>2998</v>
      </c>
      <c r="G835" s="299">
        <v>45705</v>
      </c>
      <c r="H835" t="s">
        <v>1407</v>
      </c>
      <c r="I835" t="s">
        <v>1408</v>
      </c>
      <c r="J835" t="s">
        <v>1409</v>
      </c>
      <c r="K835" t="s">
        <v>1784</v>
      </c>
      <c r="L835" t="s">
        <v>1439</v>
      </c>
      <c r="M835" t="s">
        <v>1394</v>
      </c>
      <c r="N835" t="s">
        <v>1395</v>
      </c>
      <c r="O835" t="s">
        <v>1396</v>
      </c>
      <c r="P835" t="s">
        <v>1397</v>
      </c>
      <c r="Q835" t="s">
        <v>1396</v>
      </c>
      <c r="R835" t="s">
        <v>1788</v>
      </c>
      <c r="S835" t="s">
        <v>1399</v>
      </c>
      <c r="T835" t="s">
        <v>1411</v>
      </c>
      <c r="U835" t="s">
        <v>1401</v>
      </c>
      <c r="V835" t="s">
        <v>1412</v>
      </c>
      <c r="W835" t="s">
        <v>1418</v>
      </c>
      <c r="X835">
        <v>19300643476074</v>
      </c>
      <c r="Y835">
        <v>6500</v>
      </c>
      <c r="Z835" t="s">
        <v>1404</v>
      </c>
      <c r="AA835" s="305">
        <f>IF(H835="CONSTRUCCION CIVIL                                          ","Ok",_xlfn.XLOOKUP(B835,'CSRT STAFF'!B:B,'CSRT STAFF'!G:G,_xlfn.XLOOKUP(B835,'CSRT RCO'!B:B,'CSRT RCO'!G:G,"Revisar",0),0))</f>
        <v>45705</v>
      </c>
    </row>
    <row r="836" spans="1:27">
      <c r="A836" t="s">
        <v>1385</v>
      </c>
      <c r="B836" t="str">
        <f t="shared" si="13"/>
        <v>71228506</v>
      </c>
      <c r="C836">
        <v>71228506</v>
      </c>
      <c r="D836" t="s">
        <v>2999</v>
      </c>
      <c r="E836" t="s">
        <v>1517</v>
      </c>
      <c r="F836" t="s">
        <v>3000</v>
      </c>
      <c r="G836" s="299">
        <v>46008</v>
      </c>
      <c r="H836" t="s">
        <v>1389</v>
      </c>
      <c r="I836" t="s">
        <v>1390</v>
      </c>
      <c r="J836" t="s">
        <v>1391</v>
      </c>
      <c r="K836" t="s">
        <v>1426</v>
      </c>
      <c r="L836" t="s">
        <v>1393</v>
      </c>
      <c r="M836" t="s">
        <v>1394</v>
      </c>
      <c r="N836" t="s">
        <v>1395</v>
      </c>
      <c r="O836" t="s">
        <v>1396</v>
      </c>
      <c r="P836" t="s">
        <v>1397</v>
      </c>
      <c r="Q836" t="s">
        <v>1396</v>
      </c>
      <c r="R836" t="s">
        <v>1398</v>
      </c>
      <c r="S836" t="s">
        <v>1399</v>
      </c>
      <c r="T836" t="s">
        <v>1400</v>
      </c>
      <c r="U836" t="s">
        <v>1401</v>
      </c>
      <c r="V836" t="s">
        <v>1402</v>
      </c>
      <c r="W836" t="s">
        <v>1403</v>
      </c>
      <c r="X836">
        <v>1108140287015080</v>
      </c>
      <c r="Y836">
        <v>2055</v>
      </c>
      <c r="Z836" t="s">
        <v>1404</v>
      </c>
      <c r="AA836" s="305" t="str">
        <f>IF(H836="CONSTRUCCION CIVIL                                          ","Ok",_xlfn.XLOOKUP(B836,'CSRT STAFF'!B:B,'CSRT STAFF'!G:G,_xlfn.XLOOKUP(B836,'CSRT RCO'!B:B,'CSRT RCO'!G:G,"Revisar",0),0))</f>
        <v>Ok</v>
      </c>
    </row>
    <row r="837" spans="1:27">
      <c r="A837" t="s">
        <v>1385</v>
      </c>
      <c r="B837" t="str">
        <f t="shared" si="13"/>
        <v>73482600</v>
      </c>
      <c r="C837">
        <v>73482600</v>
      </c>
      <c r="D837" t="s">
        <v>2999</v>
      </c>
      <c r="E837" t="s">
        <v>3001</v>
      </c>
      <c r="F837" t="s">
        <v>3002</v>
      </c>
      <c r="G837" s="299">
        <v>45947</v>
      </c>
      <c r="H837" t="s">
        <v>1389</v>
      </c>
      <c r="I837" t="s">
        <v>1390</v>
      </c>
      <c r="J837" t="s">
        <v>1391</v>
      </c>
      <c r="K837" t="s">
        <v>1442</v>
      </c>
      <c r="L837" t="s">
        <v>1393</v>
      </c>
      <c r="M837" t="s">
        <v>1394</v>
      </c>
      <c r="N837" t="s">
        <v>1395</v>
      </c>
      <c r="O837" t="s">
        <v>1396</v>
      </c>
      <c r="P837" t="s">
        <v>1397</v>
      </c>
      <c r="Q837" t="s">
        <v>1396</v>
      </c>
      <c r="R837" t="s">
        <v>1398</v>
      </c>
      <c r="S837" t="s">
        <v>1399</v>
      </c>
      <c r="T837" t="s">
        <v>1400</v>
      </c>
      <c r="U837" t="s">
        <v>1401</v>
      </c>
      <c r="V837" t="s">
        <v>1402</v>
      </c>
      <c r="W837" t="s">
        <v>1403</v>
      </c>
      <c r="X837">
        <v>1106210200030600</v>
      </c>
      <c r="Y837">
        <v>2619</v>
      </c>
      <c r="Z837" t="s">
        <v>1404</v>
      </c>
      <c r="AA837" s="305" t="str">
        <f>IF(H837="CONSTRUCCION CIVIL                                          ","Ok",_xlfn.XLOOKUP(B837,'CSRT STAFF'!B:B,'CSRT STAFF'!G:G,_xlfn.XLOOKUP(B837,'CSRT RCO'!B:B,'CSRT RCO'!G:G,"Revisar",0),0))</f>
        <v>Ok</v>
      </c>
    </row>
    <row r="838" spans="1:27">
      <c r="A838" t="s">
        <v>1385</v>
      </c>
      <c r="B838" t="str">
        <f t="shared" si="13"/>
        <v>24580678</v>
      </c>
      <c r="C838">
        <v>24580678</v>
      </c>
      <c r="D838" t="s">
        <v>2377</v>
      </c>
      <c r="E838" t="s">
        <v>3003</v>
      </c>
      <c r="F838" t="s">
        <v>3004</v>
      </c>
      <c r="G838" s="299">
        <v>45992</v>
      </c>
      <c r="H838" t="s">
        <v>1389</v>
      </c>
      <c r="I838" t="s">
        <v>1390</v>
      </c>
      <c r="J838" t="s">
        <v>1391</v>
      </c>
      <c r="K838" t="s">
        <v>1430</v>
      </c>
      <c r="L838" t="s">
        <v>1393</v>
      </c>
      <c r="M838" t="s">
        <v>1394</v>
      </c>
      <c r="N838" t="s">
        <v>1395</v>
      </c>
      <c r="O838" t="s">
        <v>1396</v>
      </c>
      <c r="P838" t="s">
        <v>1397</v>
      </c>
      <c r="Q838" t="s">
        <v>1396</v>
      </c>
      <c r="R838" t="s">
        <v>1398</v>
      </c>
      <c r="S838" t="s">
        <v>1399</v>
      </c>
      <c r="T838" t="s">
        <v>1400</v>
      </c>
      <c r="U838" t="s">
        <v>1401</v>
      </c>
      <c r="V838" t="s">
        <v>1402</v>
      </c>
      <c r="W838" t="s">
        <v>1403</v>
      </c>
      <c r="X838">
        <v>1105790236110310</v>
      </c>
      <c r="Y838">
        <v>1849.5</v>
      </c>
      <c r="Z838" t="s">
        <v>1404</v>
      </c>
      <c r="AA838" s="305" t="str">
        <f>IF(H838="CONSTRUCCION CIVIL                                          ","Ok",_xlfn.XLOOKUP(B838,'CSRT STAFF'!B:B,'CSRT STAFF'!G:G,_xlfn.XLOOKUP(B838,'CSRT RCO'!B:B,'CSRT RCO'!G:G,"Revisar",0),0))</f>
        <v>Ok</v>
      </c>
    </row>
    <row r="839" spans="1:27">
      <c r="A839" t="s">
        <v>1385</v>
      </c>
      <c r="B839" t="str">
        <f t="shared" si="13"/>
        <v>41296195</v>
      </c>
      <c r="C839">
        <v>41296195</v>
      </c>
      <c r="D839" t="s">
        <v>1709</v>
      </c>
      <c r="E839" t="s">
        <v>3005</v>
      </c>
      <c r="F839" t="s">
        <v>3006</v>
      </c>
      <c r="G839" s="299">
        <v>46000</v>
      </c>
      <c r="H839" t="s">
        <v>1407</v>
      </c>
      <c r="I839" t="s">
        <v>1408</v>
      </c>
      <c r="J839" t="s">
        <v>1409</v>
      </c>
      <c r="K839" t="s">
        <v>1887</v>
      </c>
      <c r="L839" t="s">
        <v>2453</v>
      </c>
      <c r="M839" t="s">
        <v>1394</v>
      </c>
      <c r="N839" t="s">
        <v>1395</v>
      </c>
      <c r="O839" t="s">
        <v>1396</v>
      </c>
      <c r="P839" t="s">
        <v>1397</v>
      </c>
      <c r="Q839" t="s">
        <v>1396</v>
      </c>
      <c r="R839" t="s">
        <v>1788</v>
      </c>
      <c r="S839" t="s">
        <v>1399</v>
      </c>
      <c r="T839" t="s">
        <v>1411</v>
      </c>
      <c r="U839" t="s">
        <v>1401</v>
      </c>
      <c r="V839" t="s">
        <v>1412</v>
      </c>
      <c r="W839" t="s">
        <v>1418</v>
      </c>
      <c r="X839">
        <v>19199404076055</v>
      </c>
      <c r="Y839">
        <v>13000</v>
      </c>
      <c r="Z839" t="s">
        <v>1404</v>
      </c>
      <c r="AA839" s="305">
        <f>IF(H839="CONSTRUCCION CIVIL                                          ","Ok",_xlfn.XLOOKUP(B839,'CSRT STAFF'!B:B,'CSRT STAFF'!G:G,_xlfn.XLOOKUP(B839,'CSRT RCO'!B:B,'CSRT RCO'!G:G,"Revisar",0),0))</f>
        <v>46000</v>
      </c>
    </row>
    <row r="840" spans="1:27">
      <c r="A840" t="s">
        <v>1385</v>
      </c>
      <c r="B840" t="str">
        <f t="shared" si="13"/>
        <v>74304898</v>
      </c>
      <c r="C840">
        <v>74304898</v>
      </c>
      <c r="D840" t="s">
        <v>3007</v>
      </c>
      <c r="E840" t="s">
        <v>1496</v>
      </c>
      <c r="F840" t="s">
        <v>2285</v>
      </c>
      <c r="G840" s="299">
        <v>45930</v>
      </c>
      <c r="H840" t="s">
        <v>1389</v>
      </c>
      <c r="I840" t="s">
        <v>1390</v>
      </c>
      <c r="J840" t="s">
        <v>1391</v>
      </c>
      <c r="K840" t="s">
        <v>1447</v>
      </c>
      <c r="L840" t="s">
        <v>1393</v>
      </c>
      <c r="M840" t="s">
        <v>1394</v>
      </c>
      <c r="N840" t="s">
        <v>1395</v>
      </c>
      <c r="O840" t="s">
        <v>1396</v>
      </c>
      <c r="P840" t="s">
        <v>1397</v>
      </c>
      <c r="Q840" t="s">
        <v>1396</v>
      </c>
      <c r="R840" t="s">
        <v>1398</v>
      </c>
      <c r="S840" t="s">
        <v>1399</v>
      </c>
      <c r="T840" t="s">
        <v>1400</v>
      </c>
      <c r="U840" t="s">
        <v>1401</v>
      </c>
      <c r="V840" t="s">
        <v>1402</v>
      </c>
      <c r="W840" t="s">
        <v>1403</v>
      </c>
      <c r="X840">
        <v>1102010200757120</v>
      </c>
      <c r="Y840">
        <v>1849.5</v>
      </c>
      <c r="Z840" t="s">
        <v>1404</v>
      </c>
      <c r="AA840" s="305" t="str">
        <f>IF(H840="CONSTRUCCION CIVIL                                          ","Ok",_xlfn.XLOOKUP(B840,'CSRT STAFF'!B:B,'CSRT STAFF'!G:G,_xlfn.XLOOKUP(B840,'CSRT RCO'!B:B,'CSRT RCO'!G:G,"Revisar",0),0))</f>
        <v>Ok</v>
      </c>
    </row>
    <row r="841" spans="1:27">
      <c r="A841" t="s">
        <v>1385</v>
      </c>
      <c r="B841" t="str">
        <f t="shared" si="13"/>
        <v>47069792</v>
      </c>
      <c r="C841">
        <v>47069792</v>
      </c>
      <c r="D841" t="s">
        <v>3007</v>
      </c>
      <c r="E841" t="s">
        <v>2287</v>
      </c>
      <c r="F841" t="s">
        <v>3008</v>
      </c>
      <c r="G841" s="299">
        <v>45931</v>
      </c>
      <c r="H841" t="s">
        <v>1407</v>
      </c>
      <c r="I841" t="s">
        <v>1408</v>
      </c>
      <c r="J841" t="s">
        <v>1409</v>
      </c>
      <c r="K841" t="s">
        <v>1493</v>
      </c>
      <c r="L841" t="s">
        <v>1393</v>
      </c>
      <c r="M841" t="s">
        <v>1394</v>
      </c>
      <c r="N841" t="s">
        <v>1395</v>
      </c>
      <c r="O841" t="s">
        <v>1396</v>
      </c>
      <c r="P841" t="s">
        <v>1397</v>
      </c>
      <c r="Q841" t="s">
        <v>1396</v>
      </c>
      <c r="R841" t="s">
        <v>1398</v>
      </c>
      <c r="S841" t="s">
        <v>1399</v>
      </c>
      <c r="T841" t="s">
        <v>1411</v>
      </c>
      <c r="U841" t="s">
        <v>1401</v>
      </c>
      <c r="V841" t="s">
        <v>1412</v>
      </c>
      <c r="W841" t="s">
        <v>1403</v>
      </c>
      <c r="X841">
        <v>1100570237192740</v>
      </c>
      <c r="Y841">
        <v>4500</v>
      </c>
      <c r="Z841" t="s">
        <v>1404</v>
      </c>
      <c r="AA841" s="305">
        <f>IF(H841="CONSTRUCCION CIVIL                                          ","Ok",_xlfn.XLOOKUP(B841,'CSRT STAFF'!B:B,'CSRT STAFF'!G:G,_xlfn.XLOOKUP(B841,'CSRT RCO'!B:B,'CSRT RCO'!G:G,"Revisar",0),0))</f>
        <v>45931</v>
      </c>
    </row>
    <row r="842" spans="1:27">
      <c r="A842" t="s">
        <v>1385</v>
      </c>
      <c r="B842" t="str">
        <f t="shared" si="13"/>
        <v>23977103</v>
      </c>
      <c r="C842">
        <v>23977103</v>
      </c>
      <c r="D842" t="s">
        <v>2390</v>
      </c>
      <c r="E842" t="s">
        <v>3009</v>
      </c>
      <c r="F842" t="s">
        <v>2597</v>
      </c>
      <c r="G842" s="299">
        <v>45930</v>
      </c>
      <c r="H842" t="s">
        <v>1389</v>
      </c>
      <c r="I842" t="s">
        <v>1390</v>
      </c>
      <c r="J842" t="s">
        <v>1391</v>
      </c>
      <c r="K842" t="s">
        <v>1426</v>
      </c>
      <c r="L842" t="s">
        <v>1393</v>
      </c>
      <c r="M842" t="s">
        <v>1394</v>
      </c>
      <c r="N842" t="s">
        <v>1395</v>
      </c>
      <c r="O842" t="s">
        <v>1396</v>
      </c>
      <c r="P842" t="s">
        <v>1397</v>
      </c>
      <c r="Q842" t="s">
        <v>1396</v>
      </c>
      <c r="R842" t="s">
        <v>1398</v>
      </c>
      <c r="S842" t="s">
        <v>1399</v>
      </c>
      <c r="T842" t="s">
        <v>1400</v>
      </c>
      <c r="U842" t="s">
        <v>1401</v>
      </c>
      <c r="V842" t="s">
        <v>1402</v>
      </c>
      <c r="W842" t="s">
        <v>1403</v>
      </c>
      <c r="X842">
        <v>1105790232176190</v>
      </c>
      <c r="Y842">
        <v>2055</v>
      </c>
      <c r="Z842" t="s">
        <v>1404</v>
      </c>
      <c r="AA842" s="305" t="str">
        <f>IF(H842="CONSTRUCCION CIVIL                                          ","Ok",_xlfn.XLOOKUP(B842,'CSRT STAFF'!B:B,'CSRT STAFF'!G:G,_xlfn.XLOOKUP(B842,'CSRT RCO'!B:B,'CSRT RCO'!G:G,"Revisar",0),0))</f>
        <v>Ok</v>
      </c>
    </row>
    <row r="843" spans="1:27">
      <c r="A843" t="s">
        <v>1385</v>
      </c>
      <c r="B843" t="str">
        <f t="shared" si="13"/>
        <v>45095767</v>
      </c>
      <c r="C843">
        <v>45095767</v>
      </c>
      <c r="D843" t="s">
        <v>3010</v>
      </c>
      <c r="E843" t="s">
        <v>2421</v>
      </c>
      <c r="F843" t="s">
        <v>3011</v>
      </c>
      <c r="G843" s="299">
        <v>45619</v>
      </c>
      <c r="H843" t="s">
        <v>1389</v>
      </c>
      <c r="I843" t="s">
        <v>1390</v>
      </c>
      <c r="J843" t="s">
        <v>1391</v>
      </c>
      <c r="K843" t="s">
        <v>1426</v>
      </c>
      <c r="L843" t="s">
        <v>1393</v>
      </c>
      <c r="M843" t="s">
        <v>1394</v>
      </c>
      <c r="N843" t="s">
        <v>1395</v>
      </c>
      <c r="O843" t="s">
        <v>1396</v>
      </c>
      <c r="P843" t="s">
        <v>1397</v>
      </c>
      <c r="Q843" t="s">
        <v>1396</v>
      </c>
      <c r="R843" t="s">
        <v>1398</v>
      </c>
      <c r="S843" t="s">
        <v>1399</v>
      </c>
      <c r="T843" t="s">
        <v>1400</v>
      </c>
      <c r="U843" t="s">
        <v>1401</v>
      </c>
      <c r="V843" t="s">
        <v>1402</v>
      </c>
      <c r="W843" t="s">
        <v>1403</v>
      </c>
      <c r="X843">
        <v>1102010200700580</v>
      </c>
      <c r="Y843">
        <v>2055</v>
      </c>
      <c r="Z843" t="s">
        <v>1404</v>
      </c>
      <c r="AA843" s="305" t="str">
        <f>IF(H843="CONSTRUCCION CIVIL                                          ","Ok",_xlfn.XLOOKUP(B843,'CSRT STAFF'!B:B,'CSRT STAFF'!G:G,_xlfn.XLOOKUP(B843,'CSRT RCO'!B:B,'CSRT RCO'!G:G,"Revisar",0),0))</f>
        <v>Ok</v>
      </c>
    </row>
    <row r="844" spans="1:27">
      <c r="A844" t="s">
        <v>1385</v>
      </c>
      <c r="B844" t="str">
        <f t="shared" si="13"/>
        <v>73802039</v>
      </c>
      <c r="C844">
        <v>73802039</v>
      </c>
      <c r="D844" t="s">
        <v>2931</v>
      </c>
      <c r="E844" t="s">
        <v>1503</v>
      </c>
      <c r="F844" t="s">
        <v>3012</v>
      </c>
      <c r="G844" s="299">
        <v>45952</v>
      </c>
      <c r="H844" t="s">
        <v>1389</v>
      </c>
      <c r="I844" t="s">
        <v>1390</v>
      </c>
      <c r="J844" t="s">
        <v>1391</v>
      </c>
      <c r="K844" t="s">
        <v>1426</v>
      </c>
      <c r="L844" t="s">
        <v>1393</v>
      </c>
      <c r="M844" t="s">
        <v>1394</v>
      </c>
      <c r="N844" t="s">
        <v>1395</v>
      </c>
      <c r="O844" t="s">
        <v>1396</v>
      </c>
      <c r="P844" t="s">
        <v>1397</v>
      </c>
      <c r="Q844" t="s">
        <v>1396</v>
      </c>
      <c r="R844" t="s">
        <v>1398</v>
      </c>
      <c r="S844" t="s">
        <v>1399</v>
      </c>
      <c r="T844" t="s">
        <v>1400</v>
      </c>
      <c r="U844" t="s">
        <v>1401</v>
      </c>
      <c r="V844" t="s">
        <v>1402</v>
      </c>
      <c r="W844" t="s">
        <v>1403</v>
      </c>
      <c r="X844">
        <v>1106210200030590</v>
      </c>
      <c r="Y844">
        <v>2055</v>
      </c>
      <c r="Z844" t="s">
        <v>1404</v>
      </c>
      <c r="AA844" s="305" t="str">
        <f>IF(H844="CONSTRUCCION CIVIL                                          ","Ok",_xlfn.XLOOKUP(B844,'CSRT STAFF'!B:B,'CSRT STAFF'!G:G,_xlfn.XLOOKUP(B844,'CSRT RCO'!B:B,'CSRT RCO'!G:G,"Revisar",0),0))</f>
        <v>Ok</v>
      </c>
    </row>
    <row r="845" spans="1:27">
      <c r="A845" t="s">
        <v>1385</v>
      </c>
      <c r="B845" t="str">
        <f t="shared" si="13"/>
        <v>70462078</v>
      </c>
      <c r="C845">
        <v>70462078</v>
      </c>
      <c r="D845" t="s">
        <v>2931</v>
      </c>
      <c r="E845" t="s">
        <v>2416</v>
      </c>
      <c r="F845" t="s">
        <v>3013</v>
      </c>
      <c r="G845" s="299">
        <v>45902</v>
      </c>
      <c r="H845" t="s">
        <v>1407</v>
      </c>
      <c r="I845" t="s">
        <v>1408</v>
      </c>
      <c r="J845" t="s">
        <v>1409</v>
      </c>
      <c r="K845" t="s">
        <v>1493</v>
      </c>
      <c r="L845" t="s">
        <v>1393</v>
      </c>
      <c r="M845" t="s">
        <v>1394</v>
      </c>
      <c r="N845" t="s">
        <v>1395</v>
      </c>
      <c r="O845" t="s">
        <v>1396</v>
      </c>
      <c r="P845" t="s">
        <v>1397</v>
      </c>
      <c r="Q845" t="s">
        <v>1396</v>
      </c>
      <c r="R845" t="s">
        <v>1398</v>
      </c>
      <c r="S845" t="s">
        <v>1399</v>
      </c>
      <c r="T845" t="s">
        <v>1411</v>
      </c>
      <c r="U845" t="s">
        <v>1401</v>
      </c>
      <c r="V845" t="s">
        <v>1412</v>
      </c>
      <c r="W845" t="s">
        <v>1403</v>
      </c>
      <c r="X845">
        <v>1103830200534890</v>
      </c>
      <c r="Y845">
        <v>4500</v>
      </c>
      <c r="Z845" t="s">
        <v>1404</v>
      </c>
      <c r="AA845" s="305">
        <f>IF(H845="CONSTRUCCION CIVIL                                          ","Ok",_xlfn.XLOOKUP(B845,'CSRT STAFF'!B:B,'CSRT STAFF'!G:G,_xlfn.XLOOKUP(B845,'CSRT RCO'!B:B,'CSRT RCO'!G:G,"Revisar",0),0))</f>
        <v>45902</v>
      </c>
    </row>
    <row r="846" spans="1:27">
      <c r="A846" t="s">
        <v>1385</v>
      </c>
      <c r="B846" t="str">
        <f t="shared" si="13"/>
        <v>72901854</v>
      </c>
      <c r="C846">
        <v>72901854</v>
      </c>
      <c r="D846" t="s">
        <v>2931</v>
      </c>
      <c r="E846" t="s">
        <v>2131</v>
      </c>
      <c r="F846" t="s">
        <v>3014</v>
      </c>
      <c r="G846" s="299">
        <v>45610</v>
      </c>
      <c r="H846" t="s">
        <v>1407</v>
      </c>
      <c r="I846" t="s">
        <v>1408</v>
      </c>
      <c r="J846" t="s">
        <v>1409</v>
      </c>
      <c r="K846" t="s">
        <v>3015</v>
      </c>
      <c r="L846" t="s">
        <v>1439</v>
      </c>
      <c r="M846" t="s">
        <v>1394</v>
      </c>
      <c r="N846" t="s">
        <v>1395</v>
      </c>
      <c r="O846" t="s">
        <v>1396</v>
      </c>
      <c r="P846" t="s">
        <v>1397</v>
      </c>
      <c r="Q846" t="s">
        <v>1396</v>
      </c>
      <c r="R846" t="s">
        <v>1788</v>
      </c>
      <c r="S846" t="s">
        <v>1399</v>
      </c>
      <c r="T846" t="s">
        <v>1411</v>
      </c>
      <c r="U846" t="s">
        <v>1401</v>
      </c>
      <c r="V846" t="s">
        <v>1412</v>
      </c>
      <c r="W846" t="s">
        <v>1418</v>
      </c>
      <c r="X846">
        <v>19132585017057</v>
      </c>
      <c r="Y846">
        <v>9500</v>
      </c>
      <c r="Z846" t="s">
        <v>1404</v>
      </c>
    </row>
    <row r="847" spans="1:27">
      <c r="A847" t="s">
        <v>1385</v>
      </c>
      <c r="B847" t="str">
        <f t="shared" si="13"/>
        <v>73676845</v>
      </c>
      <c r="C847">
        <v>73676845</v>
      </c>
      <c r="D847" t="s">
        <v>3016</v>
      </c>
      <c r="E847" t="s">
        <v>3017</v>
      </c>
      <c r="F847" t="s">
        <v>3018</v>
      </c>
      <c r="G847" s="299">
        <v>45677</v>
      </c>
      <c r="H847" t="s">
        <v>1407</v>
      </c>
      <c r="I847" t="s">
        <v>1408</v>
      </c>
      <c r="J847" t="s">
        <v>1409</v>
      </c>
      <c r="K847" t="s">
        <v>1438</v>
      </c>
      <c r="L847" t="s">
        <v>1536</v>
      </c>
      <c r="M847" t="s">
        <v>1394</v>
      </c>
      <c r="N847" t="s">
        <v>1395</v>
      </c>
      <c r="O847" t="s">
        <v>1396</v>
      </c>
      <c r="P847" t="s">
        <v>1397</v>
      </c>
      <c r="Q847" t="s">
        <v>1396</v>
      </c>
      <c r="R847" t="s">
        <v>1398</v>
      </c>
      <c r="S847" t="s">
        <v>1399</v>
      </c>
      <c r="T847" t="s">
        <v>1411</v>
      </c>
      <c r="U847" t="s">
        <v>1401</v>
      </c>
      <c r="V847" t="s">
        <v>1412</v>
      </c>
      <c r="W847" t="s">
        <v>1403</v>
      </c>
      <c r="X847">
        <v>1108140252355090</v>
      </c>
      <c r="Y847">
        <v>3500</v>
      </c>
      <c r="Z847" t="s">
        <v>1404</v>
      </c>
    </row>
    <row r="848" spans="1:27">
      <c r="A848" t="s">
        <v>1385</v>
      </c>
      <c r="B848" t="str">
        <f t="shared" si="13"/>
        <v>76543124</v>
      </c>
      <c r="C848">
        <v>76543124</v>
      </c>
      <c r="D848" t="s">
        <v>3019</v>
      </c>
      <c r="E848" t="s">
        <v>3020</v>
      </c>
      <c r="F848" t="s">
        <v>3021</v>
      </c>
      <c r="G848" s="299">
        <v>45839</v>
      </c>
      <c r="H848" t="s">
        <v>1407</v>
      </c>
      <c r="I848" t="s">
        <v>1408</v>
      </c>
      <c r="J848" t="s">
        <v>1409</v>
      </c>
      <c r="K848" t="s">
        <v>1784</v>
      </c>
      <c r="L848" t="s">
        <v>1439</v>
      </c>
      <c r="M848" t="s">
        <v>1394</v>
      </c>
      <c r="N848" t="s">
        <v>1395</v>
      </c>
      <c r="O848" t="s">
        <v>1396</v>
      </c>
      <c r="P848" t="s">
        <v>1397</v>
      </c>
      <c r="Q848" t="s">
        <v>1396</v>
      </c>
      <c r="R848" t="s">
        <v>1398</v>
      </c>
      <c r="S848" t="s">
        <v>1399</v>
      </c>
      <c r="T848" t="s">
        <v>1411</v>
      </c>
      <c r="U848" t="s">
        <v>1401</v>
      </c>
      <c r="V848" t="s">
        <v>1412</v>
      </c>
      <c r="W848" t="s">
        <v>1418</v>
      </c>
      <c r="X848">
        <v>30503854975000</v>
      </c>
      <c r="Y848">
        <v>4500</v>
      </c>
      <c r="Z848" t="s">
        <v>1404</v>
      </c>
    </row>
    <row r="849" spans="1:26">
      <c r="A849" t="s">
        <v>1385</v>
      </c>
      <c r="B849" t="str">
        <f t="shared" si="13"/>
        <v>44342795</v>
      </c>
      <c r="C849">
        <v>44342795</v>
      </c>
      <c r="D849" t="s">
        <v>3022</v>
      </c>
      <c r="E849" t="s">
        <v>3023</v>
      </c>
      <c r="F849" t="s">
        <v>3024</v>
      </c>
      <c r="G849" s="299">
        <v>45929</v>
      </c>
      <c r="H849" t="s">
        <v>1389</v>
      </c>
      <c r="I849" t="s">
        <v>1390</v>
      </c>
      <c r="J849" t="s">
        <v>1391</v>
      </c>
      <c r="K849" t="s">
        <v>1434</v>
      </c>
      <c r="L849" t="s">
        <v>1393</v>
      </c>
      <c r="M849" t="s">
        <v>1394</v>
      </c>
      <c r="N849" t="s">
        <v>1395</v>
      </c>
      <c r="O849" t="s">
        <v>1396</v>
      </c>
      <c r="P849" t="s">
        <v>1397</v>
      </c>
      <c r="Q849" t="s">
        <v>1396</v>
      </c>
      <c r="R849" t="s">
        <v>1398</v>
      </c>
      <c r="S849" t="s">
        <v>1399</v>
      </c>
      <c r="T849" t="s">
        <v>1400</v>
      </c>
      <c r="U849" t="s">
        <v>1401</v>
      </c>
      <c r="V849" t="s">
        <v>1402</v>
      </c>
      <c r="W849" t="s">
        <v>1403</v>
      </c>
      <c r="X849">
        <v>1105790220840890</v>
      </c>
      <c r="Y849">
        <v>2619</v>
      </c>
      <c r="Z849" t="s">
        <v>1404</v>
      </c>
    </row>
    <row r="850" spans="1:26">
      <c r="A850" t="s">
        <v>1385</v>
      </c>
      <c r="B850" t="str">
        <f t="shared" si="13"/>
        <v>73755700</v>
      </c>
      <c r="C850">
        <v>73755700</v>
      </c>
      <c r="D850" t="s">
        <v>5593</v>
      </c>
      <c r="E850" t="s">
        <v>5594</v>
      </c>
      <c r="F850" t="s">
        <v>5595</v>
      </c>
      <c r="G850" s="299">
        <v>46046</v>
      </c>
      <c r="H850" t="s">
        <v>1389</v>
      </c>
      <c r="I850" t="s">
        <v>1390</v>
      </c>
      <c r="J850" t="s">
        <v>1391</v>
      </c>
      <c r="K850" t="s">
        <v>1489</v>
      </c>
      <c r="L850" t="s">
        <v>1393</v>
      </c>
      <c r="M850" t="s">
        <v>1394</v>
      </c>
      <c r="N850" t="s">
        <v>1395</v>
      </c>
      <c r="O850" t="s">
        <v>1396</v>
      </c>
      <c r="P850" t="s">
        <v>1397</v>
      </c>
      <c r="Q850" t="s">
        <v>1396</v>
      </c>
      <c r="R850" t="s">
        <v>1398</v>
      </c>
      <c r="S850" t="s">
        <v>1399</v>
      </c>
      <c r="T850" t="s">
        <v>1400</v>
      </c>
      <c r="U850" t="s">
        <v>1401</v>
      </c>
      <c r="V850" t="s">
        <v>1402</v>
      </c>
      <c r="W850" t="s">
        <v>1418</v>
      </c>
      <c r="X850">
        <v>19279970185062</v>
      </c>
      <c r="Y850">
        <v>2679</v>
      </c>
      <c r="Z850" t="s">
        <v>1404</v>
      </c>
    </row>
    <row r="851" spans="1:26">
      <c r="A851" t="s">
        <v>1385</v>
      </c>
      <c r="B851" t="str">
        <f t="shared" si="13"/>
        <v>48459301</v>
      </c>
      <c r="C851">
        <v>48459301</v>
      </c>
      <c r="D851" t="s">
        <v>3025</v>
      </c>
      <c r="E851" t="s">
        <v>3026</v>
      </c>
      <c r="F851" t="s">
        <v>3027</v>
      </c>
      <c r="G851" s="299">
        <v>45934</v>
      </c>
      <c r="H851" t="s">
        <v>1389</v>
      </c>
      <c r="I851" t="s">
        <v>1390</v>
      </c>
      <c r="J851" t="s">
        <v>1391</v>
      </c>
      <c r="K851" t="s">
        <v>1417</v>
      </c>
      <c r="L851" t="s">
        <v>1393</v>
      </c>
      <c r="M851" t="s">
        <v>1394</v>
      </c>
      <c r="N851" t="s">
        <v>1395</v>
      </c>
      <c r="O851" t="s">
        <v>1396</v>
      </c>
      <c r="P851" t="s">
        <v>1397</v>
      </c>
      <c r="Q851" t="s">
        <v>1396</v>
      </c>
      <c r="R851" t="s">
        <v>1398</v>
      </c>
      <c r="S851" t="s">
        <v>1399</v>
      </c>
      <c r="T851" t="s">
        <v>1400</v>
      </c>
      <c r="U851" t="s">
        <v>1401</v>
      </c>
      <c r="V851" t="s">
        <v>1402</v>
      </c>
      <c r="W851" t="s">
        <v>3028</v>
      </c>
      <c r="X851">
        <v>2003412968315</v>
      </c>
      <c r="Y851">
        <v>2619</v>
      </c>
      <c r="Z851" t="s">
        <v>1404</v>
      </c>
    </row>
    <row r="852" spans="1:26">
      <c r="A852" t="s">
        <v>1385</v>
      </c>
      <c r="B852" t="str">
        <f t="shared" si="13"/>
        <v>40221185</v>
      </c>
      <c r="C852">
        <v>40221185</v>
      </c>
      <c r="D852" t="s">
        <v>3029</v>
      </c>
      <c r="E852" t="s">
        <v>2105</v>
      </c>
      <c r="F852" t="s">
        <v>3030</v>
      </c>
      <c r="G852" s="299">
        <v>45619</v>
      </c>
      <c r="H852" t="s">
        <v>1389</v>
      </c>
      <c r="I852" t="s">
        <v>1390</v>
      </c>
      <c r="J852" t="s">
        <v>1391</v>
      </c>
      <c r="K852" t="s">
        <v>1447</v>
      </c>
      <c r="L852" t="s">
        <v>1393</v>
      </c>
      <c r="M852" t="s">
        <v>1394</v>
      </c>
      <c r="N852" t="s">
        <v>1395</v>
      </c>
      <c r="O852" t="s">
        <v>1396</v>
      </c>
      <c r="P852" t="s">
        <v>1397</v>
      </c>
      <c r="Q852" t="s">
        <v>1396</v>
      </c>
      <c r="R852" t="s">
        <v>1398</v>
      </c>
      <c r="S852" t="s">
        <v>1399</v>
      </c>
      <c r="T852" t="s">
        <v>1400</v>
      </c>
      <c r="U852" t="s">
        <v>1401</v>
      </c>
      <c r="V852" t="s">
        <v>1402</v>
      </c>
      <c r="W852" t="s">
        <v>1403</v>
      </c>
      <c r="X852">
        <v>1108140267221870</v>
      </c>
      <c r="Y852">
        <v>1849.5</v>
      </c>
      <c r="Z852" t="s">
        <v>1404</v>
      </c>
    </row>
    <row r="853" spans="1:26">
      <c r="A853" t="s">
        <v>1385</v>
      </c>
      <c r="B853" t="str">
        <f t="shared" si="13"/>
        <v>10750292</v>
      </c>
      <c r="C853">
        <v>10750292</v>
      </c>
      <c r="D853" t="s">
        <v>3031</v>
      </c>
      <c r="E853" t="s">
        <v>1662</v>
      </c>
      <c r="F853" t="s">
        <v>2789</v>
      </c>
      <c r="G853" s="299">
        <v>45598</v>
      </c>
      <c r="H853" t="s">
        <v>1389</v>
      </c>
      <c r="I853" t="s">
        <v>1390</v>
      </c>
      <c r="J853" t="s">
        <v>1391</v>
      </c>
      <c r="K853" t="s">
        <v>1442</v>
      </c>
      <c r="L853" t="s">
        <v>1393</v>
      </c>
      <c r="M853" t="s">
        <v>1394</v>
      </c>
      <c r="N853" t="s">
        <v>1395</v>
      </c>
      <c r="O853" t="s">
        <v>1396</v>
      </c>
      <c r="P853" t="s">
        <v>1397</v>
      </c>
      <c r="Q853" t="s">
        <v>1396</v>
      </c>
      <c r="R853" t="s">
        <v>1398</v>
      </c>
      <c r="S853" t="s">
        <v>1399</v>
      </c>
      <c r="T853" t="s">
        <v>1400</v>
      </c>
      <c r="U853" t="s">
        <v>1401</v>
      </c>
      <c r="V853" t="s">
        <v>1402</v>
      </c>
      <c r="W853" t="s">
        <v>1418</v>
      </c>
      <c r="X853">
        <v>19135535358099</v>
      </c>
      <c r="Y853">
        <v>2619</v>
      </c>
      <c r="Z853" t="s">
        <v>1404</v>
      </c>
    </row>
    <row r="854" spans="1:26">
      <c r="A854" t="s">
        <v>1385</v>
      </c>
      <c r="B854" t="str">
        <f t="shared" si="13"/>
        <v>75319472</v>
      </c>
      <c r="C854">
        <v>75319472</v>
      </c>
      <c r="D854" t="s">
        <v>3032</v>
      </c>
      <c r="E854" t="s">
        <v>1581</v>
      </c>
      <c r="F854" t="s">
        <v>3033</v>
      </c>
      <c r="G854" s="299">
        <v>45930</v>
      </c>
      <c r="H854" t="s">
        <v>1389</v>
      </c>
      <c r="I854" t="s">
        <v>1390</v>
      </c>
      <c r="J854" t="s">
        <v>1391</v>
      </c>
      <c r="K854" t="s">
        <v>1430</v>
      </c>
      <c r="L854" t="s">
        <v>1393</v>
      </c>
      <c r="M854" t="s">
        <v>1394</v>
      </c>
      <c r="N854" t="s">
        <v>1395</v>
      </c>
      <c r="O854" t="s">
        <v>1396</v>
      </c>
      <c r="P854" t="s">
        <v>1397</v>
      </c>
      <c r="Q854" t="s">
        <v>1396</v>
      </c>
      <c r="R854" t="s">
        <v>1398</v>
      </c>
      <c r="S854" t="s">
        <v>1399</v>
      </c>
      <c r="T854" t="s">
        <v>1400</v>
      </c>
      <c r="U854" t="s">
        <v>1401</v>
      </c>
      <c r="V854" t="s">
        <v>1402</v>
      </c>
      <c r="W854" t="s">
        <v>1403</v>
      </c>
      <c r="X854">
        <v>1108140282401800</v>
      </c>
      <c r="Y854">
        <v>2619</v>
      </c>
      <c r="Z854" t="s">
        <v>1404</v>
      </c>
    </row>
    <row r="855" spans="1:26">
      <c r="A855" t="s">
        <v>1385</v>
      </c>
      <c r="B855" t="str">
        <f t="shared" si="13"/>
        <v>77907653</v>
      </c>
      <c r="C855">
        <v>77907653</v>
      </c>
      <c r="D855" t="s">
        <v>5596</v>
      </c>
      <c r="E855" t="s">
        <v>5596</v>
      </c>
      <c r="F855" t="s">
        <v>5597</v>
      </c>
      <c r="G855" s="299">
        <v>46048</v>
      </c>
      <c r="H855" t="s">
        <v>1389</v>
      </c>
      <c r="I855" t="s">
        <v>1390</v>
      </c>
      <c r="J855" t="s">
        <v>1391</v>
      </c>
      <c r="K855" t="s">
        <v>1447</v>
      </c>
      <c r="L855" t="s">
        <v>1393</v>
      </c>
      <c r="M855" t="s">
        <v>1394</v>
      </c>
      <c r="N855" t="s">
        <v>1395</v>
      </c>
      <c r="O855" t="s">
        <v>1396</v>
      </c>
      <c r="P855" t="s">
        <v>1397</v>
      </c>
      <c r="Q855" t="s">
        <v>1396</v>
      </c>
      <c r="R855" t="s">
        <v>1398</v>
      </c>
      <c r="S855" t="s">
        <v>1399</v>
      </c>
      <c r="T855" t="s">
        <v>1400</v>
      </c>
      <c r="U855" t="s">
        <v>1401</v>
      </c>
      <c r="V855" t="s">
        <v>1402</v>
      </c>
      <c r="W855" t="s">
        <v>1418</v>
      </c>
      <c r="X855">
        <v>28500347213086</v>
      </c>
      <c r="Y855">
        <v>1884</v>
      </c>
      <c r="Z855" t="s">
        <v>1404</v>
      </c>
    </row>
    <row r="856" spans="1:26">
      <c r="A856" t="s">
        <v>1385</v>
      </c>
      <c r="B856" t="str">
        <f t="shared" si="13"/>
        <v>48499568</v>
      </c>
      <c r="C856">
        <v>48499568</v>
      </c>
      <c r="D856" t="s">
        <v>3034</v>
      </c>
      <c r="E856" t="s">
        <v>2707</v>
      </c>
      <c r="F856" t="s">
        <v>3035</v>
      </c>
      <c r="G856" s="299">
        <v>45980</v>
      </c>
      <c r="H856" t="s">
        <v>1389</v>
      </c>
      <c r="I856" t="s">
        <v>1390</v>
      </c>
      <c r="J856" t="s">
        <v>1391</v>
      </c>
      <c r="K856" t="s">
        <v>1434</v>
      </c>
      <c r="L856" t="s">
        <v>1536</v>
      </c>
      <c r="M856" t="s">
        <v>1394</v>
      </c>
      <c r="N856" t="s">
        <v>1395</v>
      </c>
      <c r="O856" t="s">
        <v>1396</v>
      </c>
      <c r="P856" t="s">
        <v>1397</v>
      </c>
      <c r="Q856" t="s">
        <v>1396</v>
      </c>
      <c r="R856" t="s">
        <v>1398</v>
      </c>
      <c r="S856" t="s">
        <v>1399</v>
      </c>
      <c r="T856" t="s">
        <v>1400</v>
      </c>
      <c r="U856" t="s">
        <v>1401</v>
      </c>
      <c r="V856" t="s">
        <v>1402</v>
      </c>
      <c r="W856" t="s">
        <v>1403</v>
      </c>
      <c r="X856">
        <v>1108140285541350</v>
      </c>
      <c r="Y856">
        <v>2619</v>
      </c>
      <c r="Z856" t="s">
        <v>1404</v>
      </c>
    </row>
    <row r="857" spans="1:26">
      <c r="A857" t="s">
        <v>1385</v>
      </c>
      <c r="B857" t="str">
        <f t="shared" si="13"/>
        <v>31462605</v>
      </c>
      <c r="C857">
        <v>31462605</v>
      </c>
      <c r="D857" t="s">
        <v>1834</v>
      </c>
      <c r="E857" t="s">
        <v>2757</v>
      </c>
      <c r="F857" t="s">
        <v>2190</v>
      </c>
      <c r="G857" s="299">
        <v>45968</v>
      </c>
      <c r="H857" t="s">
        <v>1389</v>
      </c>
      <c r="I857" t="s">
        <v>1390</v>
      </c>
      <c r="J857" t="s">
        <v>1391</v>
      </c>
      <c r="K857" t="s">
        <v>1430</v>
      </c>
      <c r="L857" t="s">
        <v>1393</v>
      </c>
      <c r="M857" t="s">
        <v>1394</v>
      </c>
      <c r="N857" t="s">
        <v>1395</v>
      </c>
      <c r="O857" t="s">
        <v>1396</v>
      </c>
      <c r="P857" t="s">
        <v>1397</v>
      </c>
      <c r="Q857" t="s">
        <v>1396</v>
      </c>
      <c r="R857" t="s">
        <v>1398</v>
      </c>
      <c r="S857" t="s">
        <v>1399</v>
      </c>
      <c r="T857" t="s">
        <v>1400</v>
      </c>
      <c r="U857" t="s">
        <v>1401</v>
      </c>
      <c r="V857" t="s">
        <v>1402</v>
      </c>
      <c r="W857" t="s">
        <v>1443</v>
      </c>
      <c r="X857">
        <v>8983318159965</v>
      </c>
      <c r="Y857">
        <v>2619</v>
      </c>
      <c r="Z857" t="s">
        <v>1404</v>
      </c>
    </row>
    <row r="858" spans="1:26">
      <c r="A858" t="s">
        <v>1385</v>
      </c>
      <c r="B858" t="str">
        <f t="shared" si="13"/>
        <v>45544774</v>
      </c>
      <c r="C858">
        <v>45544774</v>
      </c>
      <c r="D858" t="s">
        <v>1834</v>
      </c>
      <c r="E858" t="s">
        <v>2993</v>
      </c>
      <c r="F858" t="s">
        <v>5598</v>
      </c>
      <c r="G858" s="299">
        <v>46049</v>
      </c>
      <c r="H858" t="s">
        <v>1389</v>
      </c>
      <c r="I858" t="s">
        <v>1390</v>
      </c>
      <c r="J858" t="s">
        <v>1391</v>
      </c>
      <c r="K858" t="s">
        <v>5599</v>
      </c>
      <c r="L858" t="s">
        <v>1393</v>
      </c>
      <c r="M858" t="s">
        <v>1394</v>
      </c>
      <c r="N858" t="s">
        <v>1395</v>
      </c>
      <c r="O858" t="s">
        <v>1396</v>
      </c>
      <c r="P858" t="s">
        <v>1397</v>
      </c>
      <c r="Q858" t="s">
        <v>1396</v>
      </c>
      <c r="R858" t="s">
        <v>1398</v>
      </c>
      <c r="S858" t="s">
        <v>1399</v>
      </c>
      <c r="T858" t="s">
        <v>1400</v>
      </c>
      <c r="U858" t="s">
        <v>1401</v>
      </c>
      <c r="V858" t="s">
        <v>1402</v>
      </c>
      <c r="W858" t="s">
        <v>1418</v>
      </c>
      <c r="X858">
        <v>28538199096010</v>
      </c>
      <c r="Y858">
        <v>2679</v>
      </c>
      <c r="Z858" t="s">
        <v>1404</v>
      </c>
    </row>
    <row r="859" spans="1:26">
      <c r="A859" t="s">
        <v>1385</v>
      </c>
      <c r="B859" t="str">
        <f t="shared" si="13"/>
        <v>73257165</v>
      </c>
      <c r="C859">
        <v>73257165</v>
      </c>
      <c r="D859" t="s">
        <v>3036</v>
      </c>
      <c r="E859" t="s">
        <v>3037</v>
      </c>
      <c r="F859" t="s">
        <v>1465</v>
      </c>
      <c r="G859" s="299">
        <v>46031</v>
      </c>
      <c r="H859" t="s">
        <v>1389</v>
      </c>
      <c r="I859" t="s">
        <v>1390</v>
      </c>
      <c r="J859" t="s">
        <v>1391</v>
      </c>
      <c r="K859" t="s">
        <v>1417</v>
      </c>
      <c r="L859" t="s">
        <v>1393</v>
      </c>
      <c r="M859" t="s">
        <v>1394</v>
      </c>
      <c r="N859" t="s">
        <v>1395</v>
      </c>
      <c r="O859" t="s">
        <v>1396</v>
      </c>
      <c r="P859" t="s">
        <v>1397</v>
      </c>
      <c r="Q859" t="s">
        <v>1396</v>
      </c>
      <c r="R859" t="s">
        <v>1398</v>
      </c>
      <c r="S859" t="s">
        <v>1399</v>
      </c>
      <c r="T859" t="s">
        <v>1400</v>
      </c>
      <c r="U859" t="s">
        <v>1401</v>
      </c>
      <c r="V859" t="s">
        <v>1402</v>
      </c>
      <c r="W859" t="s">
        <v>1403</v>
      </c>
      <c r="X859">
        <v>1108140262950940</v>
      </c>
      <c r="Y859">
        <v>2619</v>
      </c>
      <c r="Z859" t="s">
        <v>1404</v>
      </c>
    </row>
    <row r="860" spans="1:26">
      <c r="A860" t="s">
        <v>1385</v>
      </c>
      <c r="B860" t="str">
        <f t="shared" si="13"/>
        <v>42403403</v>
      </c>
      <c r="C860">
        <v>42403403</v>
      </c>
      <c r="D860" t="s">
        <v>1864</v>
      </c>
      <c r="E860" t="s">
        <v>2884</v>
      </c>
      <c r="F860" t="s">
        <v>1741</v>
      </c>
      <c r="G860" s="299">
        <v>45701</v>
      </c>
      <c r="H860" t="s">
        <v>1389</v>
      </c>
      <c r="I860" t="s">
        <v>1390</v>
      </c>
      <c r="J860" t="s">
        <v>1391</v>
      </c>
      <c r="K860" t="s">
        <v>1430</v>
      </c>
      <c r="L860" t="s">
        <v>1393</v>
      </c>
      <c r="M860" t="s">
        <v>1394</v>
      </c>
      <c r="N860" t="s">
        <v>1395</v>
      </c>
      <c r="O860" t="s">
        <v>1396</v>
      </c>
      <c r="P860" t="s">
        <v>1397</v>
      </c>
      <c r="Q860" t="s">
        <v>1396</v>
      </c>
      <c r="R860" t="s">
        <v>1398</v>
      </c>
      <c r="S860" t="s">
        <v>1399</v>
      </c>
      <c r="T860" t="s">
        <v>1400</v>
      </c>
      <c r="U860" t="s">
        <v>1401</v>
      </c>
      <c r="V860" t="s">
        <v>1402</v>
      </c>
      <c r="W860" t="s">
        <v>1403</v>
      </c>
      <c r="X860">
        <v>1108140270969350</v>
      </c>
      <c r="Y860">
        <v>2619</v>
      </c>
      <c r="Z860" t="s">
        <v>1404</v>
      </c>
    </row>
    <row r="861" spans="1:26">
      <c r="A861" t="s">
        <v>1385</v>
      </c>
      <c r="B861" t="str">
        <f t="shared" si="13"/>
        <v>80165934</v>
      </c>
      <c r="C861">
        <v>80165934</v>
      </c>
      <c r="D861" t="s">
        <v>1864</v>
      </c>
      <c r="E861" t="s">
        <v>1880</v>
      </c>
      <c r="F861" t="s">
        <v>3038</v>
      </c>
      <c r="G861" s="299">
        <v>45708</v>
      </c>
      <c r="H861" t="s">
        <v>1389</v>
      </c>
      <c r="I861" t="s">
        <v>1390</v>
      </c>
      <c r="J861" t="s">
        <v>1391</v>
      </c>
      <c r="K861" t="s">
        <v>1430</v>
      </c>
      <c r="L861" t="s">
        <v>1393</v>
      </c>
      <c r="M861" t="s">
        <v>1394</v>
      </c>
      <c r="N861" t="s">
        <v>1395</v>
      </c>
      <c r="O861" t="s">
        <v>1396</v>
      </c>
      <c r="P861" t="s">
        <v>1397</v>
      </c>
      <c r="Q861" t="s">
        <v>1396</v>
      </c>
      <c r="R861" t="s">
        <v>1398</v>
      </c>
      <c r="S861" t="s">
        <v>1399</v>
      </c>
      <c r="T861" t="s">
        <v>1400</v>
      </c>
      <c r="U861" t="s">
        <v>1401</v>
      </c>
      <c r="V861" t="s">
        <v>1402</v>
      </c>
      <c r="W861" t="s">
        <v>1403</v>
      </c>
      <c r="X861">
        <v>1108140271057540</v>
      </c>
      <c r="Y861">
        <v>2619</v>
      </c>
      <c r="Z861" t="s">
        <v>1404</v>
      </c>
    </row>
    <row r="862" spans="1:26">
      <c r="A862" t="s">
        <v>1385</v>
      </c>
      <c r="B862" t="str">
        <f t="shared" si="13"/>
        <v>77437091</v>
      </c>
      <c r="C862">
        <v>77437091</v>
      </c>
      <c r="D862" t="s">
        <v>1803</v>
      </c>
      <c r="E862" t="s">
        <v>2604</v>
      </c>
      <c r="F862" t="s">
        <v>3039</v>
      </c>
      <c r="G862" s="299">
        <v>45951</v>
      </c>
      <c r="H862" t="s">
        <v>1389</v>
      </c>
      <c r="I862" t="s">
        <v>1390</v>
      </c>
      <c r="J862" t="s">
        <v>1391</v>
      </c>
      <c r="K862" t="s">
        <v>1426</v>
      </c>
      <c r="L862" t="s">
        <v>1393</v>
      </c>
      <c r="M862" t="s">
        <v>1394</v>
      </c>
      <c r="N862" t="s">
        <v>1395</v>
      </c>
      <c r="O862" t="s">
        <v>1396</v>
      </c>
      <c r="P862" t="s">
        <v>1397</v>
      </c>
      <c r="Q862" t="s">
        <v>1396</v>
      </c>
      <c r="R862" t="s">
        <v>1398</v>
      </c>
      <c r="S862" t="s">
        <v>1399</v>
      </c>
      <c r="T862" t="s">
        <v>1400</v>
      </c>
      <c r="U862" t="s">
        <v>1401</v>
      </c>
      <c r="V862" t="s">
        <v>1402</v>
      </c>
      <c r="W862" t="s">
        <v>1403</v>
      </c>
      <c r="X862">
        <v>1108140283532620</v>
      </c>
      <c r="Y862">
        <v>2055</v>
      </c>
      <c r="Z862" t="s">
        <v>1404</v>
      </c>
    </row>
    <row r="863" spans="1:26">
      <c r="A863" t="s">
        <v>1385</v>
      </c>
      <c r="B863" t="str">
        <f t="shared" si="13"/>
        <v>44261132</v>
      </c>
      <c r="C863">
        <v>44261132</v>
      </c>
      <c r="D863" t="s">
        <v>1803</v>
      </c>
      <c r="E863" t="s">
        <v>1803</v>
      </c>
      <c r="F863" t="s">
        <v>3040</v>
      </c>
      <c r="G863" s="299">
        <v>45261</v>
      </c>
      <c r="H863" t="s">
        <v>1407</v>
      </c>
      <c r="I863" t="s">
        <v>1408</v>
      </c>
      <c r="J863" t="s">
        <v>1409</v>
      </c>
      <c r="K863" t="s">
        <v>2554</v>
      </c>
      <c r="L863" t="s">
        <v>1494</v>
      </c>
      <c r="M863" t="s">
        <v>1394</v>
      </c>
      <c r="N863" t="s">
        <v>1395</v>
      </c>
      <c r="O863" t="s">
        <v>1396</v>
      </c>
      <c r="P863" t="s">
        <v>1397</v>
      </c>
      <c r="Q863" t="s">
        <v>1396</v>
      </c>
      <c r="R863" t="s">
        <v>1398</v>
      </c>
      <c r="S863" t="s">
        <v>1399</v>
      </c>
      <c r="T863" t="s">
        <v>1411</v>
      </c>
      <c r="U863" t="s">
        <v>1401</v>
      </c>
      <c r="V863" t="s">
        <v>1412</v>
      </c>
      <c r="W863" t="s">
        <v>1413</v>
      </c>
      <c r="X863">
        <v>8608402445</v>
      </c>
      <c r="Y863">
        <v>4500</v>
      </c>
      <c r="Z863" t="s">
        <v>1404</v>
      </c>
    </row>
    <row r="864" spans="1:26">
      <c r="A864" t="s">
        <v>1385</v>
      </c>
      <c r="B864" t="str">
        <f t="shared" si="13"/>
        <v>45231234</v>
      </c>
      <c r="C864">
        <v>45231234</v>
      </c>
      <c r="D864" t="s">
        <v>3041</v>
      </c>
      <c r="E864" t="s">
        <v>3042</v>
      </c>
      <c r="F864" t="s">
        <v>3043</v>
      </c>
      <c r="G864" s="299">
        <v>45355</v>
      </c>
      <c r="H864" t="s">
        <v>1407</v>
      </c>
      <c r="I864" t="s">
        <v>1408</v>
      </c>
      <c r="J864" t="s">
        <v>1409</v>
      </c>
      <c r="K864" t="s">
        <v>1784</v>
      </c>
      <c r="L864" t="s">
        <v>1439</v>
      </c>
      <c r="M864" t="s">
        <v>1394</v>
      </c>
      <c r="N864" t="s">
        <v>1395</v>
      </c>
      <c r="O864" t="s">
        <v>1396</v>
      </c>
      <c r="P864" t="s">
        <v>1397</v>
      </c>
      <c r="Q864" t="s">
        <v>1396</v>
      </c>
      <c r="R864" t="s">
        <v>1398</v>
      </c>
      <c r="S864" t="s">
        <v>1399</v>
      </c>
      <c r="T864" t="s">
        <v>1411</v>
      </c>
      <c r="U864" t="s">
        <v>1401</v>
      </c>
      <c r="V864" t="s">
        <v>1412</v>
      </c>
      <c r="W864" t="s">
        <v>1418</v>
      </c>
      <c r="X864">
        <v>19120261608070</v>
      </c>
      <c r="Y864">
        <v>21101</v>
      </c>
      <c r="Z864" t="s">
        <v>1404</v>
      </c>
    </row>
    <row r="865" spans="1:26">
      <c r="A865" t="s">
        <v>1385</v>
      </c>
      <c r="B865" t="str">
        <f t="shared" si="13"/>
        <v>48426234</v>
      </c>
      <c r="C865">
        <v>48426234</v>
      </c>
      <c r="D865" t="s">
        <v>2028</v>
      </c>
      <c r="E865" t="s">
        <v>3044</v>
      </c>
      <c r="F865" t="s">
        <v>3045</v>
      </c>
      <c r="G865" s="299">
        <v>45902</v>
      </c>
      <c r="H865" t="s">
        <v>1389</v>
      </c>
      <c r="I865" t="s">
        <v>1390</v>
      </c>
      <c r="J865" t="s">
        <v>1391</v>
      </c>
      <c r="K865" t="s">
        <v>1430</v>
      </c>
      <c r="L865" t="s">
        <v>1393</v>
      </c>
      <c r="M865" t="s">
        <v>1394</v>
      </c>
      <c r="N865" t="s">
        <v>1395</v>
      </c>
      <c r="O865" t="s">
        <v>1396</v>
      </c>
      <c r="P865" t="s">
        <v>1397</v>
      </c>
      <c r="Q865" t="s">
        <v>1396</v>
      </c>
      <c r="R865" t="s">
        <v>1398</v>
      </c>
      <c r="S865" t="s">
        <v>1399</v>
      </c>
      <c r="T865" t="s">
        <v>1400</v>
      </c>
      <c r="U865" t="s">
        <v>1401</v>
      </c>
      <c r="V865" t="s">
        <v>1402</v>
      </c>
      <c r="W865" t="s">
        <v>1403</v>
      </c>
      <c r="X865">
        <v>1108140281036640</v>
      </c>
      <c r="Y865">
        <v>1849.5</v>
      </c>
      <c r="Z865" t="s">
        <v>1404</v>
      </c>
    </row>
    <row r="866" spans="1:26">
      <c r="A866" t="s">
        <v>1385</v>
      </c>
      <c r="B866" t="str">
        <f t="shared" si="13"/>
        <v>42066622</v>
      </c>
      <c r="C866">
        <v>42066622</v>
      </c>
      <c r="D866" t="s">
        <v>2028</v>
      </c>
      <c r="E866" t="s">
        <v>2643</v>
      </c>
      <c r="F866" t="s">
        <v>1539</v>
      </c>
      <c r="G866" s="299">
        <v>44956</v>
      </c>
      <c r="H866" t="s">
        <v>1407</v>
      </c>
      <c r="I866" t="s">
        <v>1408</v>
      </c>
      <c r="J866" t="s">
        <v>1409</v>
      </c>
      <c r="K866" t="s">
        <v>1887</v>
      </c>
      <c r="L866" t="s">
        <v>1475</v>
      </c>
      <c r="M866" t="s">
        <v>1394</v>
      </c>
      <c r="N866" t="s">
        <v>1395</v>
      </c>
      <c r="O866" t="s">
        <v>1396</v>
      </c>
      <c r="P866" t="s">
        <v>1397</v>
      </c>
      <c r="Q866" t="s">
        <v>1396</v>
      </c>
      <c r="R866" t="s">
        <v>1398</v>
      </c>
      <c r="S866" t="s">
        <v>1399</v>
      </c>
      <c r="T866" t="s">
        <v>1411</v>
      </c>
      <c r="U866" t="s">
        <v>1401</v>
      </c>
      <c r="V866" t="s">
        <v>1412</v>
      </c>
      <c r="W866" t="s">
        <v>1403</v>
      </c>
      <c r="X866">
        <v>1100570237140570</v>
      </c>
      <c r="Y866">
        <v>7500</v>
      </c>
      <c r="Z866" t="s">
        <v>1404</v>
      </c>
    </row>
    <row r="867" spans="1:26">
      <c r="A867" t="s">
        <v>1385</v>
      </c>
      <c r="B867" t="str">
        <f t="shared" si="13"/>
        <v>70614036</v>
      </c>
      <c r="C867">
        <v>70614036</v>
      </c>
      <c r="D867" t="s">
        <v>3046</v>
      </c>
      <c r="E867" t="s">
        <v>1541</v>
      </c>
      <c r="F867" t="s">
        <v>3047</v>
      </c>
      <c r="G867" s="299">
        <v>46042</v>
      </c>
      <c r="H867" t="s">
        <v>1389</v>
      </c>
      <c r="I867" t="s">
        <v>1390</v>
      </c>
      <c r="J867" t="s">
        <v>1391</v>
      </c>
      <c r="K867" t="s">
        <v>1417</v>
      </c>
      <c r="L867" t="s">
        <v>1393</v>
      </c>
      <c r="M867" t="s">
        <v>1394</v>
      </c>
      <c r="N867" t="s">
        <v>1395</v>
      </c>
      <c r="O867" t="s">
        <v>1396</v>
      </c>
      <c r="P867" t="s">
        <v>1397</v>
      </c>
      <c r="Q867" t="s">
        <v>1396</v>
      </c>
      <c r="R867" t="s">
        <v>1398</v>
      </c>
      <c r="S867" t="s">
        <v>1399</v>
      </c>
      <c r="T867" t="s">
        <v>1400</v>
      </c>
      <c r="U867" t="s">
        <v>1401</v>
      </c>
      <c r="V867" t="s">
        <v>1402</v>
      </c>
      <c r="W867" t="s">
        <v>1403</v>
      </c>
      <c r="X867">
        <v>1103380200580120</v>
      </c>
      <c r="Y867">
        <v>2679</v>
      </c>
      <c r="Z867" t="s">
        <v>1404</v>
      </c>
    </row>
    <row r="868" spans="1:26">
      <c r="A868" t="s">
        <v>1385</v>
      </c>
      <c r="B868" t="str">
        <f t="shared" si="13"/>
        <v>70337517</v>
      </c>
      <c r="C868">
        <v>70337517</v>
      </c>
      <c r="D868" t="s">
        <v>3046</v>
      </c>
      <c r="E868" t="s">
        <v>2555</v>
      </c>
      <c r="F868" t="s">
        <v>3048</v>
      </c>
      <c r="G868" s="299">
        <v>45931</v>
      </c>
      <c r="H868" t="s">
        <v>1407</v>
      </c>
      <c r="I868" t="s">
        <v>1408</v>
      </c>
      <c r="J868" t="s">
        <v>1409</v>
      </c>
      <c r="K868" t="s">
        <v>1610</v>
      </c>
      <c r="L868" t="s">
        <v>1439</v>
      </c>
      <c r="M868" t="s">
        <v>1394</v>
      </c>
      <c r="N868" t="s">
        <v>1395</v>
      </c>
      <c r="O868" t="s">
        <v>1396</v>
      </c>
      <c r="P868" t="s">
        <v>1397</v>
      </c>
      <c r="Q868" t="s">
        <v>1396</v>
      </c>
      <c r="R868" t="s">
        <v>1398</v>
      </c>
      <c r="S868" t="s">
        <v>1399</v>
      </c>
      <c r="T868" t="s">
        <v>1411</v>
      </c>
      <c r="U868" t="s">
        <v>1401</v>
      </c>
      <c r="V868" t="s">
        <v>1412</v>
      </c>
      <c r="W868" t="s">
        <v>1443</v>
      </c>
      <c r="X868">
        <v>6003123643423</v>
      </c>
      <c r="Y868">
        <v>5800</v>
      </c>
      <c r="Z868" t="s">
        <v>1404</v>
      </c>
    </row>
    <row r="869" spans="1:26">
      <c r="A869" t="s">
        <v>1385</v>
      </c>
      <c r="B869" t="str">
        <f t="shared" si="13"/>
        <v>70079643</v>
      </c>
      <c r="C869">
        <v>70079643</v>
      </c>
      <c r="D869" t="s">
        <v>3049</v>
      </c>
      <c r="E869" t="s">
        <v>1934</v>
      </c>
      <c r="F869" t="s">
        <v>3050</v>
      </c>
      <c r="G869" s="299">
        <v>45968</v>
      </c>
      <c r="H869" t="s">
        <v>1407</v>
      </c>
      <c r="I869" t="s">
        <v>1408</v>
      </c>
      <c r="J869" t="s">
        <v>1409</v>
      </c>
      <c r="K869" t="s">
        <v>1430</v>
      </c>
      <c r="L869" t="s">
        <v>1475</v>
      </c>
      <c r="M869" t="s">
        <v>1394</v>
      </c>
      <c r="N869" t="s">
        <v>1395</v>
      </c>
      <c r="O869" t="s">
        <v>1396</v>
      </c>
      <c r="P869" t="s">
        <v>1397</v>
      </c>
      <c r="Q869" t="s">
        <v>1396</v>
      </c>
      <c r="R869" t="s">
        <v>1398</v>
      </c>
      <c r="S869" t="s">
        <v>1399</v>
      </c>
      <c r="T869" t="s">
        <v>1411</v>
      </c>
      <c r="U869" t="s">
        <v>1401</v>
      </c>
      <c r="V869" t="s">
        <v>1412</v>
      </c>
      <c r="W869" t="s">
        <v>1418</v>
      </c>
      <c r="X869">
        <v>39071719897010</v>
      </c>
      <c r="Y869">
        <v>4500</v>
      </c>
      <c r="Z869" t="s">
        <v>1404</v>
      </c>
    </row>
    <row r="870" spans="1:26">
      <c r="A870" t="s">
        <v>1385</v>
      </c>
      <c r="B870" t="str">
        <f t="shared" si="13"/>
        <v>72750116</v>
      </c>
      <c r="C870">
        <v>72750116</v>
      </c>
      <c r="D870" t="s">
        <v>1761</v>
      </c>
      <c r="E870" t="s">
        <v>3051</v>
      </c>
      <c r="F870" t="s">
        <v>3052</v>
      </c>
      <c r="G870" s="299">
        <v>45812</v>
      </c>
      <c r="H870" t="s">
        <v>1407</v>
      </c>
      <c r="I870" t="s">
        <v>1408</v>
      </c>
      <c r="J870" t="s">
        <v>1409</v>
      </c>
      <c r="K870" t="s">
        <v>1430</v>
      </c>
      <c r="L870" t="s">
        <v>1536</v>
      </c>
      <c r="M870" t="s">
        <v>1394</v>
      </c>
      <c r="N870" t="s">
        <v>1395</v>
      </c>
      <c r="O870" t="s">
        <v>1396</v>
      </c>
      <c r="P870" t="s">
        <v>1397</v>
      </c>
      <c r="Q870" t="s">
        <v>1396</v>
      </c>
      <c r="R870" t="s">
        <v>1398</v>
      </c>
      <c r="S870" t="s">
        <v>1399</v>
      </c>
      <c r="T870" t="s">
        <v>1411</v>
      </c>
      <c r="U870" t="s">
        <v>1401</v>
      </c>
      <c r="V870" t="s">
        <v>1412</v>
      </c>
      <c r="W870" t="s">
        <v>1418</v>
      </c>
      <c r="X870">
        <v>21502544063056</v>
      </c>
      <c r="Y870">
        <v>4000</v>
      </c>
      <c r="Z870" t="s">
        <v>1404</v>
      </c>
    </row>
    <row r="871" spans="1:26">
      <c r="A871" t="s">
        <v>1385</v>
      </c>
      <c r="B871" t="str">
        <f t="shared" si="13"/>
        <v>76208156</v>
      </c>
      <c r="C871">
        <v>76208156</v>
      </c>
      <c r="D871" t="s">
        <v>1761</v>
      </c>
      <c r="E871" t="s">
        <v>2785</v>
      </c>
      <c r="F871" t="s">
        <v>3053</v>
      </c>
      <c r="G871" s="299">
        <v>45916</v>
      </c>
      <c r="H871" t="s">
        <v>1389</v>
      </c>
      <c r="I871" t="s">
        <v>1390</v>
      </c>
      <c r="J871" t="s">
        <v>1391</v>
      </c>
      <c r="K871" t="s">
        <v>1426</v>
      </c>
      <c r="L871" t="s">
        <v>1393</v>
      </c>
      <c r="M871" t="s">
        <v>1394</v>
      </c>
      <c r="N871" t="s">
        <v>1395</v>
      </c>
      <c r="O871" t="s">
        <v>1396</v>
      </c>
      <c r="P871" t="s">
        <v>1397</v>
      </c>
      <c r="Q871" t="s">
        <v>1396</v>
      </c>
      <c r="R871" t="s">
        <v>1398</v>
      </c>
      <c r="S871" t="s">
        <v>1399</v>
      </c>
      <c r="T871" t="s">
        <v>1400</v>
      </c>
      <c r="U871" t="s">
        <v>1401</v>
      </c>
      <c r="V871" t="s">
        <v>1402</v>
      </c>
      <c r="W871" t="s">
        <v>1403</v>
      </c>
      <c r="X871">
        <v>1105970200232200</v>
      </c>
      <c r="Y871">
        <v>2055</v>
      </c>
      <c r="Z871" t="s">
        <v>1404</v>
      </c>
    </row>
  </sheetData>
  <autoFilter ref="A1:AA871" xr:uid="{EA372BE5-7CAB-4288-A192-E0A1B7898F9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D5B9-6160-42E4-910B-BB0C35E84F39}">
  <sheetPr codeName="Hoja7">
    <tabColor theme="3" tint="0.59999389629810485"/>
  </sheetPr>
  <dimension ref="A1:AD459"/>
  <sheetViews>
    <sheetView topLeftCell="A356" workbookViewId="0">
      <selection activeCell="B363" sqref="B363"/>
    </sheetView>
  </sheetViews>
  <sheetFormatPr baseColWidth="10" defaultColWidth="11.453125" defaultRowHeight="14.5"/>
  <cols>
    <col min="4" max="4" width="12.08984375" customWidth="1"/>
    <col min="5" max="5" width="36.54296875" customWidth="1"/>
    <col min="6" max="6" width="40.08984375" bestFit="1" customWidth="1"/>
    <col min="8" max="8" width="31.453125" bestFit="1" customWidth="1"/>
    <col min="12" max="12" width="14.90625" customWidth="1"/>
  </cols>
  <sheetData>
    <row r="1" spans="1:30">
      <c r="A1" s="379" t="s">
        <v>3054</v>
      </c>
      <c r="B1" s="379" t="s">
        <v>4</v>
      </c>
      <c r="C1" s="379" t="s">
        <v>3055</v>
      </c>
      <c r="D1" s="379" t="s">
        <v>5629</v>
      </c>
      <c r="E1" s="379" t="s">
        <v>5630</v>
      </c>
      <c r="F1" s="379" t="s">
        <v>3056</v>
      </c>
      <c r="G1" s="379" t="s">
        <v>5631</v>
      </c>
      <c r="H1" s="379" t="s">
        <v>5632</v>
      </c>
      <c r="I1" s="379" t="s">
        <v>5633</v>
      </c>
      <c r="J1" s="379" t="s">
        <v>5634</v>
      </c>
      <c r="K1" s="379" t="s">
        <v>5635</v>
      </c>
      <c r="L1" s="379" t="s">
        <v>5636</v>
      </c>
      <c r="M1" s="379" t="s">
        <v>922</v>
      </c>
      <c r="N1" s="379" t="s">
        <v>5637</v>
      </c>
      <c r="O1" s="382" t="s">
        <v>5638</v>
      </c>
      <c r="P1" s="379" t="s">
        <v>5639</v>
      </c>
      <c r="Q1" s="379" t="s">
        <v>5640</v>
      </c>
      <c r="R1" s="379" t="s">
        <v>5641</v>
      </c>
      <c r="S1" s="379" t="s">
        <v>5642</v>
      </c>
      <c r="T1" s="379" t="s">
        <v>5643</v>
      </c>
      <c r="U1" s="379" t="s">
        <v>5644</v>
      </c>
      <c r="V1" s="379" t="s">
        <v>5645</v>
      </c>
      <c r="W1" s="379" t="s">
        <v>6238</v>
      </c>
      <c r="X1" s="379" t="s">
        <v>5646</v>
      </c>
      <c r="Y1" s="379" t="s">
        <v>5647</v>
      </c>
      <c r="Z1" s="379" t="s">
        <v>5648</v>
      </c>
      <c r="AA1" s="379" t="s">
        <v>5649</v>
      </c>
      <c r="AB1" s="379" t="s">
        <v>5650</v>
      </c>
      <c r="AC1" s="379" t="s">
        <v>5651</v>
      </c>
      <c r="AD1" s="379" t="s">
        <v>925</v>
      </c>
    </row>
    <row r="2" spans="1:30">
      <c r="A2" s="378" t="s">
        <v>404</v>
      </c>
      <c r="B2" s="378" t="s">
        <v>403</v>
      </c>
      <c r="C2" s="378" t="s">
        <v>405</v>
      </c>
      <c r="D2" s="378" t="s">
        <v>933</v>
      </c>
      <c r="E2" s="378" t="s">
        <v>1189</v>
      </c>
      <c r="F2" s="378" t="s">
        <v>406</v>
      </c>
      <c r="G2" s="378"/>
      <c r="H2" s="378" t="s">
        <v>5652</v>
      </c>
      <c r="I2" s="378" t="s">
        <v>5653</v>
      </c>
      <c r="J2" s="378"/>
      <c r="K2" s="378" t="s">
        <v>5654</v>
      </c>
      <c r="L2" s="378" t="s">
        <v>5654</v>
      </c>
      <c r="M2" s="378" t="s">
        <v>5653</v>
      </c>
      <c r="N2" s="378"/>
      <c r="O2" s="381">
        <v>1</v>
      </c>
      <c r="P2" s="378" t="s">
        <v>5655</v>
      </c>
      <c r="Q2" s="378" t="s">
        <v>5656</v>
      </c>
      <c r="R2" s="378" t="s">
        <v>5657</v>
      </c>
      <c r="S2" s="378" t="s">
        <v>1006</v>
      </c>
      <c r="T2" s="378" t="s">
        <v>1006</v>
      </c>
      <c r="U2" s="378" t="s">
        <v>5658</v>
      </c>
      <c r="V2" s="378" t="s">
        <v>5659</v>
      </c>
      <c r="W2" s="378" t="s">
        <v>6239</v>
      </c>
      <c r="X2" s="378"/>
      <c r="Y2" s="378" t="s">
        <v>5660</v>
      </c>
      <c r="Z2" s="378"/>
      <c r="AA2" s="378" t="s">
        <v>5661</v>
      </c>
      <c r="AB2" s="378"/>
      <c r="AC2" s="378" t="s">
        <v>5662</v>
      </c>
      <c r="AD2" s="378" t="s">
        <v>5663</v>
      </c>
    </row>
    <row r="3" spans="1:30">
      <c r="A3" s="378" t="s">
        <v>338</v>
      </c>
      <c r="B3" s="378" t="s">
        <v>337</v>
      </c>
      <c r="C3" s="378" t="s">
        <v>339</v>
      </c>
      <c r="D3" s="378" t="s">
        <v>933</v>
      </c>
      <c r="E3" s="378" t="s">
        <v>1007</v>
      </c>
      <c r="F3" s="378" t="s">
        <v>340</v>
      </c>
      <c r="G3" s="378"/>
      <c r="H3" s="378" t="s">
        <v>5664</v>
      </c>
      <c r="I3" s="378" t="s">
        <v>5665</v>
      </c>
      <c r="J3" s="378"/>
      <c r="K3" s="378" t="s">
        <v>5654</v>
      </c>
      <c r="L3" s="378" t="s">
        <v>5654</v>
      </c>
      <c r="M3" s="378" t="s">
        <v>5666</v>
      </c>
      <c r="N3" s="378"/>
      <c r="O3" s="381">
        <v>1</v>
      </c>
      <c r="P3" s="378" t="s">
        <v>5655</v>
      </c>
      <c r="Q3" s="378" t="s">
        <v>5656</v>
      </c>
      <c r="R3" s="378" t="s">
        <v>5667</v>
      </c>
      <c r="S3" s="378" t="s">
        <v>1006</v>
      </c>
      <c r="T3" s="378" t="s">
        <v>1006</v>
      </c>
      <c r="U3" s="378" t="s">
        <v>5668</v>
      </c>
      <c r="V3" s="378" t="s">
        <v>5659</v>
      </c>
      <c r="W3" s="378" t="s">
        <v>6240</v>
      </c>
      <c r="X3" s="378"/>
      <c r="Y3" s="378" t="s">
        <v>5660</v>
      </c>
      <c r="Z3" s="378"/>
      <c r="AA3" s="378" t="s">
        <v>5669</v>
      </c>
      <c r="AB3" s="378"/>
      <c r="AC3" s="378" t="s">
        <v>5662</v>
      </c>
      <c r="AD3" s="378" t="s">
        <v>5663</v>
      </c>
    </row>
    <row r="4" spans="1:30">
      <c r="A4" s="378" t="s">
        <v>6280</v>
      </c>
      <c r="B4" s="378" t="s">
        <v>6281</v>
      </c>
      <c r="C4" s="378" t="s">
        <v>6282</v>
      </c>
      <c r="D4" s="378" t="s">
        <v>933</v>
      </c>
      <c r="E4" s="378" t="s">
        <v>6206</v>
      </c>
      <c r="F4" s="378" t="s">
        <v>6283</v>
      </c>
      <c r="G4" s="378"/>
      <c r="H4" s="378" t="s">
        <v>5664</v>
      </c>
      <c r="I4" s="378" t="s">
        <v>6284</v>
      </c>
      <c r="J4" s="378"/>
      <c r="K4" s="378" t="s">
        <v>5654</v>
      </c>
      <c r="L4" s="378" t="s">
        <v>5654</v>
      </c>
      <c r="M4" s="378" t="s">
        <v>6285</v>
      </c>
      <c r="N4" s="378" t="s">
        <v>6285</v>
      </c>
      <c r="O4" s="381">
        <v>1</v>
      </c>
      <c r="P4" s="378" t="s">
        <v>5655</v>
      </c>
      <c r="Q4" s="378" t="s">
        <v>5656</v>
      </c>
      <c r="R4" s="378" t="s">
        <v>6286</v>
      </c>
      <c r="S4" s="378" t="s">
        <v>1006</v>
      </c>
      <c r="T4" s="378" t="s">
        <v>1006</v>
      </c>
      <c r="U4" s="378" t="s">
        <v>6287</v>
      </c>
      <c r="V4" s="378" t="s">
        <v>5659</v>
      </c>
      <c r="W4" s="378" t="s">
        <v>6241</v>
      </c>
      <c r="X4" s="378"/>
      <c r="Y4" s="378" t="s">
        <v>5660</v>
      </c>
      <c r="Z4" s="378"/>
      <c r="AA4" s="378"/>
      <c r="AB4" s="378"/>
      <c r="AC4" s="378" t="s">
        <v>5662</v>
      </c>
      <c r="AD4" s="378" t="s">
        <v>5663</v>
      </c>
    </row>
    <row r="5" spans="1:30">
      <c r="A5" s="378" t="s">
        <v>6288</v>
      </c>
      <c r="B5" s="378" t="s">
        <v>6289</v>
      </c>
      <c r="C5" s="378" t="s">
        <v>6290</v>
      </c>
      <c r="D5" s="378" t="s">
        <v>933</v>
      </c>
      <c r="E5" s="378" t="s">
        <v>1013</v>
      </c>
      <c r="F5" s="378" t="s">
        <v>904</v>
      </c>
      <c r="G5" s="378"/>
      <c r="H5" s="378" t="s">
        <v>5664</v>
      </c>
      <c r="I5" s="378" t="s">
        <v>6291</v>
      </c>
      <c r="J5" s="378"/>
      <c r="K5" s="378" t="s">
        <v>5654</v>
      </c>
      <c r="L5" s="378" t="s">
        <v>5654</v>
      </c>
      <c r="M5" s="378" t="s">
        <v>6291</v>
      </c>
      <c r="N5" s="378" t="s">
        <v>6292</v>
      </c>
      <c r="O5" s="381">
        <v>1</v>
      </c>
      <c r="P5" s="378" t="s">
        <v>5655</v>
      </c>
      <c r="Q5" s="378" t="s">
        <v>5656</v>
      </c>
      <c r="R5" s="378" t="s">
        <v>5824</v>
      </c>
      <c r="S5" s="378" t="s">
        <v>5673</v>
      </c>
      <c r="T5" s="378" t="s">
        <v>5673</v>
      </c>
      <c r="U5" s="378" t="s">
        <v>5673</v>
      </c>
      <c r="V5" s="378" t="s">
        <v>5659</v>
      </c>
      <c r="W5" s="378" t="s">
        <v>6242</v>
      </c>
      <c r="X5" s="378"/>
      <c r="Y5" s="378" t="s">
        <v>5660</v>
      </c>
      <c r="Z5" s="378"/>
      <c r="AA5" s="378" t="s">
        <v>6293</v>
      </c>
      <c r="AB5" s="378"/>
      <c r="AC5" s="378" t="s">
        <v>5662</v>
      </c>
      <c r="AD5" s="378" t="s">
        <v>5663</v>
      </c>
    </row>
    <row r="6" spans="1:30">
      <c r="A6" s="378" t="s">
        <v>6294</v>
      </c>
      <c r="B6" s="378" t="s">
        <v>6295</v>
      </c>
      <c r="C6" s="378" t="s">
        <v>6296</v>
      </c>
      <c r="D6" s="378" t="s">
        <v>933</v>
      </c>
      <c r="E6" s="378" t="s">
        <v>945</v>
      </c>
      <c r="F6" s="378" t="s">
        <v>386</v>
      </c>
      <c r="G6" s="378"/>
      <c r="H6" s="378" t="s">
        <v>5677</v>
      </c>
      <c r="I6" s="378" t="s">
        <v>5920</v>
      </c>
      <c r="J6" s="378"/>
      <c r="K6" s="378" t="s">
        <v>5654</v>
      </c>
      <c r="L6" s="378" t="s">
        <v>5654</v>
      </c>
      <c r="M6" s="378" t="s">
        <v>6285</v>
      </c>
      <c r="N6" s="378" t="s">
        <v>6285</v>
      </c>
      <c r="O6" s="381">
        <v>1</v>
      </c>
      <c r="P6" s="378" t="s">
        <v>5655</v>
      </c>
      <c r="Q6" s="378" t="s">
        <v>5656</v>
      </c>
      <c r="R6" s="378" t="s">
        <v>6297</v>
      </c>
      <c r="S6" s="378" t="s">
        <v>5673</v>
      </c>
      <c r="T6" s="378" t="s">
        <v>5673</v>
      </c>
      <c r="U6" s="378" t="s">
        <v>5672</v>
      </c>
      <c r="V6" s="378" t="s">
        <v>5659</v>
      </c>
      <c r="W6" s="378" t="s">
        <v>6241</v>
      </c>
      <c r="X6" s="378"/>
      <c r="Y6" s="378" t="s">
        <v>5660</v>
      </c>
      <c r="Z6" s="378"/>
      <c r="AA6" s="378"/>
      <c r="AB6" s="378"/>
      <c r="AC6" s="378" t="s">
        <v>5662</v>
      </c>
      <c r="AD6" s="378" t="s">
        <v>5663</v>
      </c>
    </row>
    <row r="7" spans="1:30">
      <c r="A7" s="378" t="s">
        <v>6298</v>
      </c>
      <c r="B7" s="378" t="s">
        <v>6299</v>
      </c>
      <c r="C7" s="378" t="s">
        <v>6300</v>
      </c>
      <c r="D7" s="378" t="s">
        <v>933</v>
      </c>
      <c r="E7" s="378" t="s">
        <v>6301</v>
      </c>
      <c r="F7" s="378" t="s">
        <v>6302</v>
      </c>
      <c r="G7" s="378"/>
      <c r="H7" s="378" t="s">
        <v>5682</v>
      </c>
      <c r="I7" s="378" t="s">
        <v>6303</v>
      </c>
      <c r="J7" s="378"/>
      <c r="K7" s="378" t="s">
        <v>5654</v>
      </c>
      <c r="L7" s="378" t="s">
        <v>5654</v>
      </c>
      <c r="M7" s="378" t="s">
        <v>6303</v>
      </c>
      <c r="N7" s="378" t="s">
        <v>6236</v>
      </c>
      <c r="O7" s="381">
        <v>1</v>
      </c>
      <c r="P7" s="378" t="s">
        <v>5655</v>
      </c>
      <c r="Q7" s="378" t="s">
        <v>5656</v>
      </c>
      <c r="R7" s="378" t="s">
        <v>6304</v>
      </c>
      <c r="S7" s="378" t="s">
        <v>1006</v>
      </c>
      <c r="T7" s="378" t="s">
        <v>1006</v>
      </c>
      <c r="U7" s="378" t="s">
        <v>6287</v>
      </c>
      <c r="V7" s="378" t="s">
        <v>5659</v>
      </c>
      <c r="W7" s="378" t="s">
        <v>6241</v>
      </c>
      <c r="X7" s="378"/>
      <c r="Y7" s="378" t="s">
        <v>5660</v>
      </c>
      <c r="Z7" s="378"/>
      <c r="AA7" s="378"/>
      <c r="AB7" s="378"/>
      <c r="AC7" s="378" t="s">
        <v>5662</v>
      </c>
      <c r="AD7" s="378" t="s">
        <v>5663</v>
      </c>
    </row>
    <row r="8" spans="1:30">
      <c r="A8" s="378" t="s">
        <v>579</v>
      </c>
      <c r="B8" s="378" t="s">
        <v>578</v>
      </c>
      <c r="C8" s="378" t="s">
        <v>580</v>
      </c>
      <c r="D8" s="378" t="s">
        <v>933</v>
      </c>
      <c r="E8" s="378" t="s">
        <v>1027</v>
      </c>
      <c r="F8" s="378" t="s">
        <v>351</v>
      </c>
      <c r="G8" s="378"/>
      <c r="H8" s="378" t="s">
        <v>5652</v>
      </c>
      <c r="I8" s="378" t="s">
        <v>5670</v>
      </c>
      <c r="J8" s="378"/>
      <c r="K8" s="378" t="s">
        <v>5654</v>
      </c>
      <c r="L8" s="378" t="s">
        <v>5654</v>
      </c>
      <c r="M8" s="378" t="s">
        <v>5671</v>
      </c>
      <c r="N8" s="378"/>
      <c r="O8" s="381">
        <v>1</v>
      </c>
      <c r="P8" s="378" t="s">
        <v>5655</v>
      </c>
      <c r="Q8" s="378" t="s">
        <v>5656</v>
      </c>
      <c r="R8" s="378" t="s">
        <v>5672</v>
      </c>
      <c r="S8" s="378" t="s">
        <v>5673</v>
      </c>
      <c r="T8" s="378" t="s">
        <v>5673</v>
      </c>
      <c r="U8" s="378" t="s">
        <v>5672</v>
      </c>
      <c r="V8" s="378" t="s">
        <v>5659</v>
      </c>
      <c r="W8" s="378" t="s">
        <v>6243</v>
      </c>
      <c r="X8" s="378"/>
      <c r="Y8" s="378" t="s">
        <v>5660</v>
      </c>
      <c r="Z8" s="378"/>
      <c r="AA8" s="378" t="s">
        <v>5674</v>
      </c>
      <c r="AB8" s="378"/>
      <c r="AC8" s="378" t="s">
        <v>5662</v>
      </c>
      <c r="AD8" s="378" t="s">
        <v>5663</v>
      </c>
    </row>
    <row r="9" spans="1:30">
      <c r="A9" s="378" t="s">
        <v>6305</v>
      </c>
      <c r="B9" s="378" t="s">
        <v>6306</v>
      </c>
      <c r="C9" s="378" t="s">
        <v>6307</v>
      </c>
      <c r="D9" s="378" t="s">
        <v>933</v>
      </c>
      <c r="E9" s="378" t="s">
        <v>1013</v>
      </c>
      <c r="F9" s="378" t="s">
        <v>904</v>
      </c>
      <c r="G9" s="378"/>
      <c r="H9" s="378" t="s">
        <v>5682</v>
      </c>
      <c r="I9" s="378" t="s">
        <v>6308</v>
      </c>
      <c r="J9" s="378"/>
      <c r="K9" s="378" t="s">
        <v>5654</v>
      </c>
      <c r="L9" s="378" t="s">
        <v>5654</v>
      </c>
      <c r="M9" s="378" t="s">
        <v>6308</v>
      </c>
      <c r="N9" s="378" t="s">
        <v>6292</v>
      </c>
      <c r="O9" s="381">
        <v>1</v>
      </c>
      <c r="P9" s="378" t="s">
        <v>5655</v>
      </c>
      <c r="Q9" s="378" t="s">
        <v>5656</v>
      </c>
      <c r="R9" s="378" t="s">
        <v>5824</v>
      </c>
      <c r="S9" s="378" t="s">
        <v>5673</v>
      </c>
      <c r="T9" s="378" t="s">
        <v>5673</v>
      </c>
      <c r="U9" s="378" t="s">
        <v>5673</v>
      </c>
      <c r="V9" s="378" t="s">
        <v>5659</v>
      </c>
      <c r="W9" s="378" t="s">
        <v>6242</v>
      </c>
      <c r="X9" s="378"/>
      <c r="Y9" s="378" t="s">
        <v>5660</v>
      </c>
      <c r="Z9" s="378"/>
      <c r="AA9" s="378" t="s">
        <v>6309</v>
      </c>
      <c r="AB9" s="378"/>
      <c r="AC9" s="378" t="s">
        <v>5662</v>
      </c>
      <c r="AD9" s="378" t="s">
        <v>5663</v>
      </c>
    </row>
    <row r="10" spans="1:30">
      <c r="A10" s="378" t="s">
        <v>6310</v>
      </c>
      <c r="B10" s="378" t="s">
        <v>6311</v>
      </c>
      <c r="C10" s="378" t="s">
        <v>6312</v>
      </c>
      <c r="D10" s="378" t="s">
        <v>933</v>
      </c>
      <c r="E10" s="378" t="s">
        <v>268</v>
      </c>
      <c r="F10" s="378" t="s">
        <v>171</v>
      </c>
      <c r="G10" s="378"/>
      <c r="H10" s="378" t="s">
        <v>5682</v>
      </c>
      <c r="I10" s="378" t="s">
        <v>6313</v>
      </c>
      <c r="J10" s="378"/>
      <c r="K10" s="378" t="s">
        <v>5654</v>
      </c>
      <c r="L10" s="378" t="s">
        <v>5654</v>
      </c>
      <c r="M10" s="378" t="s">
        <v>6285</v>
      </c>
      <c r="N10" s="378" t="s">
        <v>6285</v>
      </c>
      <c r="O10" s="381">
        <v>1</v>
      </c>
      <c r="P10" s="378" t="s">
        <v>5655</v>
      </c>
      <c r="Q10" s="378" t="s">
        <v>5656</v>
      </c>
      <c r="R10" s="378" t="s">
        <v>6314</v>
      </c>
      <c r="S10" s="378" t="s">
        <v>1006</v>
      </c>
      <c r="T10" s="378" t="s">
        <v>1006</v>
      </c>
      <c r="U10" s="378" t="s">
        <v>3761</v>
      </c>
      <c r="V10" s="378" t="s">
        <v>5659</v>
      </c>
      <c r="W10" s="378" t="s">
        <v>6240</v>
      </c>
      <c r="X10" s="378"/>
      <c r="Y10" s="378" t="s">
        <v>5660</v>
      </c>
      <c r="Z10" s="378"/>
      <c r="AA10" s="378"/>
      <c r="AB10" s="378"/>
      <c r="AC10" s="378" t="s">
        <v>5662</v>
      </c>
      <c r="AD10" s="378" t="s">
        <v>5663</v>
      </c>
    </row>
    <row r="11" spans="1:30">
      <c r="A11" s="378" t="s">
        <v>774</v>
      </c>
      <c r="B11" s="378" t="s">
        <v>773</v>
      </c>
      <c r="C11" s="378" t="s">
        <v>775</v>
      </c>
      <c r="D11" s="378" t="s">
        <v>933</v>
      </c>
      <c r="E11" s="378" t="s">
        <v>1013</v>
      </c>
      <c r="F11" s="378" t="s">
        <v>904</v>
      </c>
      <c r="G11" s="378"/>
      <c r="H11" s="378" t="s">
        <v>5652</v>
      </c>
      <c r="I11" s="378" t="s">
        <v>5675</v>
      </c>
      <c r="J11" s="378"/>
      <c r="K11" s="378" t="s">
        <v>5654</v>
      </c>
      <c r="L11" s="378" t="s">
        <v>5654</v>
      </c>
      <c r="M11" s="378" t="s">
        <v>5675</v>
      </c>
      <c r="N11" s="378"/>
      <c r="O11" s="381">
        <v>1</v>
      </c>
      <c r="P11" s="378" t="s">
        <v>5655</v>
      </c>
      <c r="Q11" s="378" t="s">
        <v>5656</v>
      </c>
      <c r="R11" s="378" t="s">
        <v>1006</v>
      </c>
      <c r="S11" s="378" t="s">
        <v>1006</v>
      </c>
      <c r="T11" s="378" t="s">
        <v>1006</v>
      </c>
      <c r="U11" s="378" t="s">
        <v>1006</v>
      </c>
      <c r="V11" s="378" t="s">
        <v>5659</v>
      </c>
      <c r="W11" s="378" t="s">
        <v>6239</v>
      </c>
      <c r="X11" s="378"/>
      <c r="Y11" s="378" t="s">
        <v>5660</v>
      </c>
      <c r="Z11" s="378"/>
      <c r="AA11" s="378" t="s">
        <v>5676</v>
      </c>
      <c r="AB11" s="378"/>
      <c r="AC11" s="378" t="s">
        <v>5662</v>
      </c>
      <c r="AD11" s="378" t="s">
        <v>5663</v>
      </c>
    </row>
    <row r="12" spans="1:30">
      <c r="A12" s="378" t="s">
        <v>615</v>
      </c>
      <c r="B12" s="378" t="s">
        <v>614</v>
      </c>
      <c r="C12" s="378" t="s">
        <v>616</v>
      </c>
      <c r="D12" s="378" t="s">
        <v>933</v>
      </c>
      <c r="E12" s="378" t="s">
        <v>649</v>
      </c>
      <c r="F12" s="378" t="s">
        <v>617</v>
      </c>
      <c r="G12" s="378"/>
      <c r="H12" s="378" t="s">
        <v>5677</v>
      </c>
      <c r="I12" s="378" t="s">
        <v>5678</v>
      </c>
      <c r="J12" s="378"/>
      <c r="K12" s="378" t="s">
        <v>5654</v>
      </c>
      <c r="L12" s="378" t="s">
        <v>5654</v>
      </c>
      <c r="M12" s="378" t="s">
        <v>5678</v>
      </c>
      <c r="N12" s="378" t="s">
        <v>6315</v>
      </c>
      <c r="O12" s="381">
        <v>1</v>
      </c>
      <c r="P12" s="378" t="s">
        <v>5655</v>
      </c>
      <c r="Q12" s="378" t="s">
        <v>5656</v>
      </c>
      <c r="R12" s="378" t="s">
        <v>5679</v>
      </c>
      <c r="S12" s="378" t="s">
        <v>1006</v>
      </c>
      <c r="T12" s="378" t="s">
        <v>1006</v>
      </c>
      <c r="U12" s="378" t="s">
        <v>3805</v>
      </c>
      <c r="V12" s="378" t="s">
        <v>5659</v>
      </c>
      <c r="W12" s="378" t="s">
        <v>6244</v>
      </c>
      <c r="X12" s="378"/>
      <c r="Y12" s="378" t="s">
        <v>5660</v>
      </c>
      <c r="Z12" s="378"/>
      <c r="AA12" s="378" t="s">
        <v>5680</v>
      </c>
      <c r="AB12" s="378"/>
      <c r="AC12" s="378" t="s">
        <v>5662</v>
      </c>
      <c r="AD12" s="378" t="s">
        <v>5663</v>
      </c>
    </row>
    <row r="13" spans="1:30">
      <c r="A13" s="378" t="s">
        <v>277</v>
      </c>
      <c r="B13" s="378" t="s">
        <v>276</v>
      </c>
      <c r="C13" s="378" t="s">
        <v>278</v>
      </c>
      <c r="D13" s="378" t="s">
        <v>933</v>
      </c>
      <c r="E13" s="378" t="s">
        <v>5681</v>
      </c>
      <c r="F13" s="378" t="s">
        <v>279</v>
      </c>
      <c r="G13" s="378"/>
      <c r="H13" s="378" t="s">
        <v>5682</v>
      </c>
      <c r="I13" s="378" t="s">
        <v>5670</v>
      </c>
      <c r="J13" s="378"/>
      <c r="K13" s="378" t="s">
        <v>5654</v>
      </c>
      <c r="L13" s="378" t="s">
        <v>5654</v>
      </c>
      <c r="M13" s="378" t="s">
        <v>5670</v>
      </c>
      <c r="N13" s="378"/>
      <c r="O13" s="381">
        <v>1</v>
      </c>
      <c r="P13" s="378" t="s">
        <v>5655</v>
      </c>
      <c r="Q13" s="378" t="s">
        <v>5656</v>
      </c>
      <c r="R13" s="378" t="s">
        <v>1006</v>
      </c>
      <c r="S13" s="378" t="s">
        <v>1006</v>
      </c>
      <c r="T13" s="378" t="s">
        <v>1006</v>
      </c>
      <c r="U13" s="378" t="s">
        <v>1006</v>
      </c>
      <c r="V13" s="378" t="s">
        <v>5659</v>
      </c>
      <c r="W13" s="378" t="s">
        <v>6241</v>
      </c>
      <c r="X13" s="378"/>
      <c r="Y13" s="378" t="s">
        <v>5660</v>
      </c>
      <c r="Z13" s="378"/>
      <c r="AA13" s="378" t="s">
        <v>5683</v>
      </c>
      <c r="AB13" s="378"/>
      <c r="AC13" s="378" t="s">
        <v>5662</v>
      </c>
      <c r="AD13" s="378" t="s">
        <v>5663</v>
      </c>
    </row>
    <row r="14" spans="1:30">
      <c r="A14" s="378" t="s">
        <v>727</v>
      </c>
      <c r="B14" s="378" t="s">
        <v>726</v>
      </c>
      <c r="C14" s="378" t="s">
        <v>728</v>
      </c>
      <c r="D14" s="378" t="s">
        <v>933</v>
      </c>
      <c r="E14" s="378" t="s">
        <v>1027</v>
      </c>
      <c r="F14" s="378" t="s">
        <v>3076</v>
      </c>
      <c r="G14" s="378"/>
      <c r="H14" s="378" t="s">
        <v>5682</v>
      </c>
      <c r="I14" s="378" t="s">
        <v>5684</v>
      </c>
      <c r="J14" s="378"/>
      <c r="K14" s="378" t="s">
        <v>5654</v>
      </c>
      <c r="L14" s="378" t="s">
        <v>5654</v>
      </c>
      <c r="M14" s="378" t="s">
        <v>5684</v>
      </c>
      <c r="N14" s="378" t="s">
        <v>6316</v>
      </c>
      <c r="O14" s="381">
        <v>1</v>
      </c>
      <c r="P14" s="378" t="s">
        <v>5655</v>
      </c>
      <c r="Q14" s="378" t="s">
        <v>5656</v>
      </c>
      <c r="R14" s="378" t="s">
        <v>5685</v>
      </c>
      <c r="S14" s="378" t="s">
        <v>5686</v>
      </c>
      <c r="T14" s="378" t="s">
        <v>5686</v>
      </c>
      <c r="U14" s="378" t="s">
        <v>5686</v>
      </c>
      <c r="V14" s="378" t="s">
        <v>5659</v>
      </c>
      <c r="W14" s="378" t="s">
        <v>6245</v>
      </c>
      <c r="X14" s="378"/>
      <c r="Y14" s="378" t="s">
        <v>5660</v>
      </c>
      <c r="Z14" s="378"/>
      <c r="AA14" s="378" t="s">
        <v>5687</v>
      </c>
      <c r="AB14" s="378"/>
      <c r="AC14" s="378" t="s">
        <v>5662</v>
      </c>
      <c r="AD14" s="378" t="s">
        <v>5663</v>
      </c>
    </row>
    <row r="15" spans="1:30">
      <c r="A15" s="378" t="s">
        <v>818</v>
      </c>
      <c r="B15" s="378" t="s">
        <v>817</v>
      </c>
      <c r="C15" s="378" t="s">
        <v>819</v>
      </c>
      <c r="D15" s="378" t="s">
        <v>933</v>
      </c>
      <c r="E15" s="378" t="s">
        <v>1036</v>
      </c>
      <c r="F15" s="378" t="s">
        <v>3070</v>
      </c>
      <c r="G15" s="378"/>
      <c r="H15" s="378" t="s">
        <v>5664</v>
      </c>
      <c r="I15" s="378" t="s">
        <v>5688</v>
      </c>
      <c r="J15" s="378"/>
      <c r="K15" s="378" t="s">
        <v>5654</v>
      </c>
      <c r="L15" s="378" t="s">
        <v>5654</v>
      </c>
      <c r="M15" s="378" t="s">
        <v>5688</v>
      </c>
      <c r="N15" s="378"/>
      <c r="O15" s="381">
        <v>1</v>
      </c>
      <c r="P15" s="378" t="s">
        <v>5655</v>
      </c>
      <c r="Q15" s="378" t="s">
        <v>5656</v>
      </c>
      <c r="R15" s="378" t="s">
        <v>5689</v>
      </c>
      <c r="S15" s="378" t="s">
        <v>5673</v>
      </c>
      <c r="T15" s="378" t="s">
        <v>5673</v>
      </c>
      <c r="U15" s="378" t="s">
        <v>5690</v>
      </c>
      <c r="V15" s="378" t="s">
        <v>5659</v>
      </c>
      <c r="W15" s="378" t="s">
        <v>6239</v>
      </c>
      <c r="X15" s="378"/>
      <c r="Y15" s="378" t="s">
        <v>5660</v>
      </c>
      <c r="Z15" s="378"/>
      <c r="AA15" s="378" t="s">
        <v>5691</v>
      </c>
      <c r="AB15" s="378"/>
      <c r="AC15" s="378" t="s">
        <v>5662</v>
      </c>
      <c r="AD15" s="378" t="s">
        <v>5663</v>
      </c>
    </row>
    <row r="16" spans="1:30">
      <c r="A16" s="378" t="s">
        <v>787</v>
      </c>
      <c r="B16" s="378" t="s">
        <v>786</v>
      </c>
      <c r="C16" s="378" t="s">
        <v>788</v>
      </c>
      <c r="D16" s="378" t="s">
        <v>933</v>
      </c>
      <c r="E16" s="378" t="s">
        <v>789</v>
      </c>
      <c r="F16" s="378" t="s">
        <v>789</v>
      </c>
      <c r="G16" s="378"/>
      <c r="H16" s="378" t="s">
        <v>5682</v>
      </c>
      <c r="I16" s="378" t="s">
        <v>5692</v>
      </c>
      <c r="J16" s="378"/>
      <c r="K16" s="378" t="s">
        <v>5654</v>
      </c>
      <c r="L16" s="378" t="s">
        <v>5654</v>
      </c>
      <c r="M16" s="378" t="s">
        <v>5692</v>
      </c>
      <c r="N16" s="378"/>
      <c r="O16" s="381">
        <v>1</v>
      </c>
      <c r="P16" s="378" t="s">
        <v>5655</v>
      </c>
      <c r="Q16" s="378" t="s">
        <v>5656</v>
      </c>
      <c r="R16" s="378" t="s">
        <v>5693</v>
      </c>
      <c r="S16" s="378" t="s">
        <v>5673</v>
      </c>
      <c r="T16" s="378" t="s">
        <v>5694</v>
      </c>
      <c r="U16" s="378" t="s">
        <v>5695</v>
      </c>
      <c r="V16" s="378" t="s">
        <v>5659</v>
      </c>
      <c r="W16" s="378" t="s">
        <v>6246</v>
      </c>
      <c r="X16" s="378"/>
      <c r="Y16" s="378" t="s">
        <v>5660</v>
      </c>
      <c r="Z16" s="378"/>
      <c r="AA16" s="378" t="s">
        <v>5696</v>
      </c>
      <c r="AB16" s="378"/>
      <c r="AC16" s="378" t="s">
        <v>5662</v>
      </c>
      <c r="AD16" s="378" t="s">
        <v>5663</v>
      </c>
    </row>
    <row r="17" spans="1:30">
      <c r="A17" s="378" t="s">
        <v>6317</v>
      </c>
      <c r="B17" s="378" t="s">
        <v>6318</v>
      </c>
      <c r="C17" s="378" t="s">
        <v>6319</v>
      </c>
      <c r="D17" s="378" t="s">
        <v>933</v>
      </c>
      <c r="E17" s="378" t="s">
        <v>5806</v>
      </c>
      <c r="F17" s="378" t="s">
        <v>6320</v>
      </c>
      <c r="G17" s="378"/>
      <c r="H17" s="378" t="s">
        <v>5682</v>
      </c>
      <c r="I17" s="378" t="s">
        <v>6321</v>
      </c>
      <c r="J17" s="378"/>
      <c r="K17" s="378" t="s">
        <v>5654</v>
      </c>
      <c r="L17" s="378" t="s">
        <v>5654</v>
      </c>
      <c r="M17" s="378" t="s">
        <v>6321</v>
      </c>
      <c r="N17" s="378" t="s">
        <v>6322</v>
      </c>
      <c r="O17" s="381">
        <v>1</v>
      </c>
      <c r="P17" s="378" t="s">
        <v>5655</v>
      </c>
      <c r="Q17" s="378" t="s">
        <v>5656</v>
      </c>
      <c r="R17" s="378" t="s">
        <v>6323</v>
      </c>
      <c r="S17" s="378" t="s">
        <v>3716</v>
      </c>
      <c r="T17" s="378" t="s">
        <v>3716</v>
      </c>
      <c r="U17" s="378" t="s">
        <v>5225</v>
      </c>
      <c r="V17" s="378" t="s">
        <v>5659</v>
      </c>
      <c r="W17" s="378" t="s">
        <v>6244</v>
      </c>
      <c r="X17" s="378"/>
      <c r="Y17" s="378" t="s">
        <v>5660</v>
      </c>
      <c r="Z17" s="378"/>
      <c r="AA17" s="378"/>
      <c r="AB17" s="378"/>
      <c r="AC17" s="378" t="s">
        <v>5662</v>
      </c>
      <c r="AD17" s="378" t="s">
        <v>5663</v>
      </c>
    </row>
    <row r="18" spans="1:30">
      <c r="A18" s="378" t="s">
        <v>450</v>
      </c>
      <c r="B18" s="378" t="s">
        <v>449</v>
      </c>
      <c r="C18" s="378" t="s">
        <v>451</v>
      </c>
      <c r="D18" s="378" t="s">
        <v>933</v>
      </c>
      <c r="E18" s="378" t="s">
        <v>5697</v>
      </c>
      <c r="F18" s="378" t="s">
        <v>452</v>
      </c>
      <c r="G18" s="378"/>
      <c r="H18" s="378" t="s">
        <v>5664</v>
      </c>
      <c r="I18" s="378" t="s">
        <v>5698</v>
      </c>
      <c r="J18" s="378"/>
      <c r="K18" s="378" t="s">
        <v>5654</v>
      </c>
      <c r="L18" s="378" t="s">
        <v>5654</v>
      </c>
      <c r="M18" s="378" t="s">
        <v>5698</v>
      </c>
      <c r="N18" s="378"/>
      <c r="O18" s="381">
        <v>1</v>
      </c>
      <c r="P18" s="378" t="s">
        <v>5655</v>
      </c>
      <c r="Q18" s="378" t="s">
        <v>5656</v>
      </c>
      <c r="R18" s="378" t="s">
        <v>5699</v>
      </c>
      <c r="S18" s="378" t="s">
        <v>5700</v>
      </c>
      <c r="T18" s="378" t="s">
        <v>5701</v>
      </c>
      <c r="U18" s="378" t="s">
        <v>5701</v>
      </c>
      <c r="V18" s="378" t="s">
        <v>5659</v>
      </c>
      <c r="W18" s="378" t="s">
        <v>6241</v>
      </c>
      <c r="X18" s="378"/>
      <c r="Y18" s="378" t="s">
        <v>5660</v>
      </c>
      <c r="Z18" s="378"/>
      <c r="AA18" s="378" t="s">
        <v>5702</v>
      </c>
      <c r="AB18" s="378"/>
      <c r="AC18" s="378" t="s">
        <v>5662</v>
      </c>
      <c r="AD18" s="378" t="s">
        <v>5663</v>
      </c>
    </row>
    <row r="19" spans="1:30">
      <c r="A19" s="378" t="s">
        <v>585</v>
      </c>
      <c r="B19" s="378" t="s">
        <v>584</v>
      </c>
      <c r="C19" s="378" t="s">
        <v>586</v>
      </c>
      <c r="D19" s="378" t="s">
        <v>933</v>
      </c>
      <c r="E19" s="378" t="s">
        <v>4808</v>
      </c>
      <c r="F19" s="378" t="s">
        <v>587</v>
      </c>
      <c r="G19" s="378"/>
      <c r="H19" s="378" t="s">
        <v>5682</v>
      </c>
      <c r="I19" s="378" t="s">
        <v>5703</v>
      </c>
      <c r="J19" s="378"/>
      <c r="K19" s="378" t="s">
        <v>5654</v>
      </c>
      <c r="L19" s="378" t="s">
        <v>5654</v>
      </c>
      <c r="M19" s="378" t="s">
        <v>5703</v>
      </c>
      <c r="N19" s="378" t="s">
        <v>6324</v>
      </c>
      <c r="O19" s="381">
        <v>1</v>
      </c>
      <c r="P19" s="378" t="s">
        <v>5655</v>
      </c>
      <c r="Q19" s="378" t="s">
        <v>5656</v>
      </c>
      <c r="R19" s="378" t="s">
        <v>5704</v>
      </c>
      <c r="S19" s="378" t="s">
        <v>5673</v>
      </c>
      <c r="T19" s="378" t="s">
        <v>5673</v>
      </c>
      <c r="U19" s="378" t="s">
        <v>5673</v>
      </c>
      <c r="V19" s="378" t="s">
        <v>5659</v>
      </c>
      <c r="W19" s="378" t="s">
        <v>6241</v>
      </c>
      <c r="X19" s="378"/>
      <c r="Y19" s="378" t="s">
        <v>5660</v>
      </c>
      <c r="Z19" s="378"/>
      <c r="AA19" s="378" t="s">
        <v>5705</v>
      </c>
      <c r="AB19" s="378"/>
      <c r="AC19" s="378" t="s">
        <v>5662</v>
      </c>
      <c r="AD19" s="378" t="s">
        <v>5663</v>
      </c>
    </row>
    <row r="20" spans="1:30">
      <c r="A20" s="378" t="s">
        <v>569</v>
      </c>
      <c r="B20" s="378" t="s">
        <v>568</v>
      </c>
      <c r="C20" s="378" t="s">
        <v>570</v>
      </c>
      <c r="D20" s="378" t="s">
        <v>933</v>
      </c>
      <c r="E20" s="378" t="s">
        <v>1079</v>
      </c>
      <c r="F20" s="378" t="s">
        <v>430</v>
      </c>
      <c r="G20" s="378"/>
      <c r="H20" s="378" t="s">
        <v>5682</v>
      </c>
      <c r="I20" s="378" t="s">
        <v>5706</v>
      </c>
      <c r="J20" s="378"/>
      <c r="K20" s="378" t="s">
        <v>5654</v>
      </c>
      <c r="L20" s="378" t="s">
        <v>5654</v>
      </c>
      <c r="M20" s="378" t="s">
        <v>5706</v>
      </c>
      <c r="N20" s="378"/>
      <c r="O20" s="381">
        <v>1</v>
      </c>
      <c r="P20" s="378" t="s">
        <v>5655</v>
      </c>
      <c r="Q20" s="378" t="s">
        <v>5656</v>
      </c>
      <c r="R20" s="378" t="s">
        <v>1006</v>
      </c>
      <c r="S20" s="378" t="s">
        <v>1006</v>
      </c>
      <c r="T20" s="378" t="s">
        <v>1006</v>
      </c>
      <c r="U20" s="378" t="s">
        <v>1006</v>
      </c>
      <c r="V20" s="378" t="s">
        <v>5659</v>
      </c>
      <c r="W20" s="378" t="s">
        <v>6245</v>
      </c>
      <c r="X20" s="378"/>
      <c r="Y20" s="378" t="s">
        <v>5660</v>
      </c>
      <c r="Z20" s="378"/>
      <c r="AA20" s="378" t="s">
        <v>5707</v>
      </c>
      <c r="AB20" s="378"/>
      <c r="AC20" s="378" t="s">
        <v>5662</v>
      </c>
      <c r="AD20" s="378" t="s">
        <v>5663</v>
      </c>
    </row>
    <row r="21" spans="1:30">
      <c r="A21" s="378" t="s">
        <v>602</v>
      </c>
      <c r="B21" s="378" t="s">
        <v>601</v>
      </c>
      <c r="C21" s="378" t="s">
        <v>603</v>
      </c>
      <c r="D21" s="378" t="s">
        <v>933</v>
      </c>
      <c r="E21" s="378" t="s">
        <v>268</v>
      </c>
      <c r="F21" s="378" t="s">
        <v>171</v>
      </c>
      <c r="G21" s="378"/>
      <c r="H21" s="378" t="s">
        <v>5682</v>
      </c>
      <c r="I21" s="378" t="s">
        <v>5708</v>
      </c>
      <c r="J21" s="378"/>
      <c r="K21" s="378" t="s">
        <v>5654</v>
      </c>
      <c r="L21" s="378" t="s">
        <v>5654</v>
      </c>
      <c r="M21" s="378" t="s">
        <v>5708</v>
      </c>
      <c r="N21" s="378" t="s">
        <v>6316</v>
      </c>
      <c r="O21" s="381">
        <v>1</v>
      </c>
      <c r="P21" s="378" t="s">
        <v>5655</v>
      </c>
      <c r="Q21" s="378" t="s">
        <v>5656</v>
      </c>
      <c r="R21" s="378" t="s">
        <v>689</v>
      </c>
      <c r="S21" s="378"/>
      <c r="T21" s="378"/>
      <c r="U21" s="378"/>
      <c r="V21" s="378" t="s">
        <v>5659</v>
      </c>
      <c r="W21" s="378" t="s">
        <v>6247</v>
      </c>
      <c r="X21" s="378"/>
      <c r="Y21" s="378" t="s">
        <v>5660</v>
      </c>
      <c r="Z21" s="378"/>
      <c r="AA21" s="378" t="s">
        <v>5709</v>
      </c>
      <c r="AB21" s="378"/>
      <c r="AC21" s="378" t="s">
        <v>5662</v>
      </c>
      <c r="AD21" s="378" t="s">
        <v>5663</v>
      </c>
    </row>
    <row r="22" spans="1:30">
      <c r="A22" s="378" t="s">
        <v>6325</v>
      </c>
      <c r="B22" s="378" t="s">
        <v>6326</v>
      </c>
      <c r="C22" s="378" t="s">
        <v>6327</v>
      </c>
      <c r="D22" s="378" t="s">
        <v>933</v>
      </c>
      <c r="E22" s="378" t="s">
        <v>6328</v>
      </c>
      <c r="F22" s="378" t="s">
        <v>414</v>
      </c>
      <c r="G22" s="378"/>
      <c r="H22" s="378" t="s">
        <v>5682</v>
      </c>
      <c r="I22" s="378" t="s">
        <v>6329</v>
      </c>
      <c r="J22" s="378"/>
      <c r="K22" s="378" t="s">
        <v>5654</v>
      </c>
      <c r="L22" s="378" t="s">
        <v>5654</v>
      </c>
      <c r="M22" s="378" t="s">
        <v>6329</v>
      </c>
      <c r="N22" s="378" t="s">
        <v>5823</v>
      </c>
      <c r="O22" s="381">
        <v>1</v>
      </c>
      <c r="P22" s="378" t="s">
        <v>5655</v>
      </c>
      <c r="Q22" s="378" t="s">
        <v>5656</v>
      </c>
      <c r="R22" s="378" t="s">
        <v>6330</v>
      </c>
      <c r="S22" s="378" t="s">
        <v>1006</v>
      </c>
      <c r="T22" s="378" t="s">
        <v>1006</v>
      </c>
      <c r="U22" s="378" t="s">
        <v>6331</v>
      </c>
      <c r="V22" s="378" t="s">
        <v>5659</v>
      </c>
      <c r="W22" s="378" t="s">
        <v>6239</v>
      </c>
      <c r="X22" s="378"/>
      <c r="Y22" s="378" t="s">
        <v>5660</v>
      </c>
      <c r="Z22" s="378"/>
      <c r="AA22" s="378" t="s">
        <v>6332</v>
      </c>
      <c r="AB22" s="378"/>
      <c r="AC22" s="378" t="s">
        <v>5662</v>
      </c>
      <c r="AD22" s="378" t="s">
        <v>5663</v>
      </c>
    </row>
    <row r="23" spans="1:30">
      <c r="A23" s="378" t="s">
        <v>6333</v>
      </c>
      <c r="B23" s="378" t="s">
        <v>6334</v>
      </c>
      <c r="C23" s="378" t="s">
        <v>6335</v>
      </c>
      <c r="D23" s="378" t="s">
        <v>933</v>
      </c>
      <c r="E23" s="378" t="s">
        <v>1027</v>
      </c>
      <c r="F23" s="378" t="s">
        <v>3076</v>
      </c>
      <c r="G23" s="378"/>
      <c r="H23" s="378" t="s">
        <v>5652</v>
      </c>
      <c r="I23" s="378" t="s">
        <v>5684</v>
      </c>
      <c r="J23" s="378"/>
      <c r="K23" s="378" t="s">
        <v>5654</v>
      </c>
      <c r="L23" s="378" t="s">
        <v>5654</v>
      </c>
      <c r="M23" s="378" t="s">
        <v>5684</v>
      </c>
      <c r="N23" s="378" t="s">
        <v>5803</v>
      </c>
      <c r="O23" s="381">
        <v>1</v>
      </c>
      <c r="P23" s="378" t="s">
        <v>5655</v>
      </c>
      <c r="Q23" s="378" t="s">
        <v>5656</v>
      </c>
      <c r="R23" s="378" t="s">
        <v>5824</v>
      </c>
      <c r="S23" s="378" t="s">
        <v>5673</v>
      </c>
      <c r="T23" s="378" t="s">
        <v>5673</v>
      </c>
      <c r="U23" s="378" t="s">
        <v>5673</v>
      </c>
      <c r="V23" s="378" t="s">
        <v>5659</v>
      </c>
      <c r="W23" s="378" t="s">
        <v>6245</v>
      </c>
      <c r="X23" s="378"/>
      <c r="Y23" s="378" t="s">
        <v>5660</v>
      </c>
      <c r="Z23" s="378"/>
      <c r="AA23" s="378" t="s">
        <v>6336</v>
      </c>
      <c r="AB23" s="378"/>
      <c r="AC23" s="378" t="s">
        <v>5662</v>
      </c>
      <c r="AD23" s="378" t="s">
        <v>5663</v>
      </c>
    </row>
    <row r="24" spans="1:30">
      <c r="A24" s="378" t="s">
        <v>6337</v>
      </c>
      <c r="B24" s="378" t="s">
        <v>1290</v>
      </c>
      <c r="C24" s="378" t="s">
        <v>1291</v>
      </c>
      <c r="D24" s="378" t="s">
        <v>933</v>
      </c>
      <c r="E24" s="378" t="s">
        <v>1013</v>
      </c>
      <c r="F24" s="378" t="s">
        <v>3076</v>
      </c>
      <c r="G24" s="378"/>
      <c r="H24" s="378" t="s">
        <v>5677</v>
      </c>
      <c r="I24" s="378" t="s">
        <v>5684</v>
      </c>
      <c r="J24" s="378"/>
      <c r="K24" s="378" t="s">
        <v>5654</v>
      </c>
      <c r="L24" s="378" t="s">
        <v>5654</v>
      </c>
      <c r="M24" s="378" t="s">
        <v>5684</v>
      </c>
      <c r="N24" s="378" t="s">
        <v>6338</v>
      </c>
      <c r="O24" s="381">
        <v>1</v>
      </c>
      <c r="P24" s="378" t="s">
        <v>5655</v>
      </c>
      <c r="Q24" s="378" t="s">
        <v>5656</v>
      </c>
      <c r="R24" s="378" t="s">
        <v>5824</v>
      </c>
      <c r="S24" s="378" t="s">
        <v>5673</v>
      </c>
      <c r="T24" s="378" t="s">
        <v>5673</v>
      </c>
      <c r="U24" s="378" t="s">
        <v>5673</v>
      </c>
      <c r="V24" s="378" t="s">
        <v>5659</v>
      </c>
      <c r="W24" s="378" t="s">
        <v>6245</v>
      </c>
      <c r="X24" s="378"/>
      <c r="Y24" s="378" t="s">
        <v>5660</v>
      </c>
      <c r="Z24" s="378"/>
      <c r="AA24" s="378" t="s">
        <v>6339</v>
      </c>
      <c r="AB24" s="378"/>
      <c r="AC24" s="378" t="s">
        <v>5662</v>
      </c>
      <c r="AD24" s="378" t="s">
        <v>5663</v>
      </c>
    </row>
    <row r="25" spans="1:30">
      <c r="A25" s="378" t="s">
        <v>6340</v>
      </c>
      <c r="B25" s="378" t="s">
        <v>6341</v>
      </c>
      <c r="C25" s="378" t="s">
        <v>6342</v>
      </c>
      <c r="D25" s="378" t="s">
        <v>933</v>
      </c>
      <c r="E25" s="378" t="s">
        <v>1002</v>
      </c>
      <c r="F25" s="378" t="s">
        <v>3081</v>
      </c>
      <c r="G25" s="378"/>
      <c r="H25" s="378" t="s">
        <v>5664</v>
      </c>
      <c r="I25" s="378" t="s">
        <v>6343</v>
      </c>
      <c r="J25" s="378"/>
      <c r="K25" s="378" t="s">
        <v>5654</v>
      </c>
      <c r="L25" s="378" t="s">
        <v>5654</v>
      </c>
      <c r="M25" s="378" t="s">
        <v>6285</v>
      </c>
      <c r="N25" s="378" t="s">
        <v>6285</v>
      </c>
      <c r="O25" s="381">
        <v>1</v>
      </c>
      <c r="P25" s="378" t="s">
        <v>5655</v>
      </c>
      <c r="Q25" s="378" t="s">
        <v>5656</v>
      </c>
      <c r="R25" s="378" t="s">
        <v>689</v>
      </c>
      <c r="S25" s="378" t="s">
        <v>3716</v>
      </c>
      <c r="T25" s="378" t="s">
        <v>3716</v>
      </c>
      <c r="U25" s="378" t="s">
        <v>3716</v>
      </c>
      <c r="V25" s="378" t="s">
        <v>5659</v>
      </c>
      <c r="W25" s="378" t="s">
        <v>6241</v>
      </c>
      <c r="X25" s="378"/>
      <c r="Y25" s="378" t="s">
        <v>5660</v>
      </c>
      <c r="Z25" s="378"/>
      <c r="AA25" s="378"/>
      <c r="AB25" s="378"/>
      <c r="AC25" s="378" t="s">
        <v>5662</v>
      </c>
      <c r="AD25" s="378" t="s">
        <v>5663</v>
      </c>
    </row>
    <row r="26" spans="1:30">
      <c r="A26" s="378" t="s">
        <v>6344</v>
      </c>
      <c r="B26" s="378" t="s">
        <v>6345</v>
      </c>
      <c r="C26" s="378" t="s">
        <v>6346</v>
      </c>
      <c r="D26" s="378" t="s">
        <v>933</v>
      </c>
      <c r="E26" s="378" t="s">
        <v>945</v>
      </c>
      <c r="F26" s="378" t="s">
        <v>175</v>
      </c>
      <c r="G26" s="378"/>
      <c r="H26" s="378" t="s">
        <v>5682</v>
      </c>
      <c r="I26" s="378" t="s">
        <v>5766</v>
      </c>
      <c r="J26" s="378"/>
      <c r="K26" s="378" t="s">
        <v>5654</v>
      </c>
      <c r="L26" s="378" t="s">
        <v>5654</v>
      </c>
      <c r="M26" s="378" t="s">
        <v>6285</v>
      </c>
      <c r="N26" s="378" t="s">
        <v>6285</v>
      </c>
      <c r="O26" s="381">
        <v>1</v>
      </c>
      <c r="P26" s="378" t="s">
        <v>5655</v>
      </c>
      <c r="Q26" s="378" t="s">
        <v>5656</v>
      </c>
      <c r="R26" s="378" t="s">
        <v>6347</v>
      </c>
      <c r="S26" s="378" t="s">
        <v>1006</v>
      </c>
      <c r="T26" s="378" t="s">
        <v>1006</v>
      </c>
      <c r="U26" s="378" t="s">
        <v>3672</v>
      </c>
      <c r="V26" s="378" t="s">
        <v>5659</v>
      </c>
      <c r="W26" s="378" t="s">
        <v>6241</v>
      </c>
      <c r="X26" s="378"/>
      <c r="Y26" s="378" t="s">
        <v>5660</v>
      </c>
      <c r="Z26" s="378"/>
      <c r="AA26" s="378"/>
      <c r="AB26" s="378"/>
      <c r="AC26" s="378" t="s">
        <v>5662</v>
      </c>
      <c r="AD26" s="378" t="s">
        <v>5663</v>
      </c>
    </row>
    <row r="27" spans="1:30">
      <c r="A27" s="378" t="s">
        <v>6348</v>
      </c>
      <c r="B27" s="378" t="s">
        <v>6349</v>
      </c>
      <c r="C27" s="378" t="s">
        <v>6350</v>
      </c>
      <c r="D27" s="378" t="s">
        <v>933</v>
      </c>
      <c r="E27" s="378" t="s">
        <v>1099</v>
      </c>
      <c r="F27" s="378" t="s">
        <v>6351</v>
      </c>
      <c r="G27" s="378"/>
      <c r="H27" s="378" t="s">
        <v>5742</v>
      </c>
      <c r="I27" s="378" t="s">
        <v>6352</v>
      </c>
      <c r="J27" s="378"/>
      <c r="K27" s="378" t="s">
        <v>5654</v>
      </c>
      <c r="L27" s="378" t="s">
        <v>5654</v>
      </c>
      <c r="M27" s="378" t="s">
        <v>6352</v>
      </c>
      <c r="N27" s="378" t="s">
        <v>6353</v>
      </c>
      <c r="O27" s="381">
        <v>1</v>
      </c>
      <c r="P27" s="378" t="s">
        <v>5655</v>
      </c>
      <c r="Q27" s="378" t="s">
        <v>5656</v>
      </c>
      <c r="R27" s="378" t="s">
        <v>689</v>
      </c>
      <c r="S27" s="378" t="s">
        <v>1006</v>
      </c>
      <c r="T27" s="378" t="s">
        <v>1006</v>
      </c>
      <c r="U27" s="378" t="s">
        <v>4031</v>
      </c>
      <c r="V27" s="378" t="s">
        <v>5659</v>
      </c>
      <c r="W27" s="378" t="s">
        <v>6246</v>
      </c>
      <c r="X27" s="378"/>
      <c r="Y27" s="378" t="s">
        <v>5660</v>
      </c>
      <c r="Z27" s="378"/>
      <c r="AA27" s="378"/>
      <c r="AB27" s="378"/>
      <c r="AC27" s="378" t="s">
        <v>5662</v>
      </c>
      <c r="AD27" s="378" t="s">
        <v>5663</v>
      </c>
    </row>
    <row r="28" spans="1:30">
      <c r="A28" s="378" t="s">
        <v>242</v>
      </c>
      <c r="B28" s="378" t="s">
        <v>241</v>
      </c>
      <c r="C28" s="378" t="s">
        <v>243</v>
      </c>
      <c r="D28" s="378" t="s">
        <v>933</v>
      </c>
      <c r="E28" s="378" t="s">
        <v>268</v>
      </c>
      <c r="F28" s="378" t="s">
        <v>171</v>
      </c>
      <c r="G28" s="378"/>
      <c r="H28" s="378" t="s">
        <v>5682</v>
      </c>
      <c r="I28" s="378" t="s">
        <v>5710</v>
      </c>
      <c r="J28" s="378"/>
      <c r="K28" s="378" t="s">
        <v>5654</v>
      </c>
      <c r="L28" s="378" t="s">
        <v>5654</v>
      </c>
      <c r="M28" s="378" t="s">
        <v>5710</v>
      </c>
      <c r="N28" s="378"/>
      <c r="O28" s="381">
        <v>1</v>
      </c>
      <c r="P28" s="378" t="s">
        <v>5655</v>
      </c>
      <c r="Q28" s="378" t="s">
        <v>5656</v>
      </c>
      <c r="R28" s="378" t="s">
        <v>5711</v>
      </c>
      <c r="S28" s="378" t="s">
        <v>5711</v>
      </c>
      <c r="T28" s="378" t="s">
        <v>5711</v>
      </c>
      <c r="U28" s="378" t="s">
        <v>5711</v>
      </c>
      <c r="V28" s="378" t="s">
        <v>5659</v>
      </c>
      <c r="W28" s="378" t="s">
        <v>6248</v>
      </c>
      <c r="X28" s="378"/>
      <c r="Y28" s="378" t="s">
        <v>5660</v>
      </c>
      <c r="Z28" s="378"/>
      <c r="AA28" s="378" t="s">
        <v>5712</v>
      </c>
      <c r="AB28" s="378"/>
      <c r="AC28" s="378" t="s">
        <v>5662</v>
      </c>
      <c r="AD28" s="378" t="s">
        <v>5663</v>
      </c>
    </row>
    <row r="29" spans="1:30">
      <c r="A29" s="378" t="s">
        <v>6354</v>
      </c>
      <c r="B29" s="378" t="s">
        <v>6355</v>
      </c>
      <c r="C29" s="378" t="s">
        <v>6356</v>
      </c>
      <c r="D29" s="378" t="s">
        <v>933</v>
      </c>
      <c r="E29" s="378" t="s">
        <v>1079</v>
      </c>
      <c r="F29" s="378" t="s">
        <v>430</v>
      </c>
      <c r="G29" s="378"/>
      <c r="H29" s="378" t="s">
        <v>5682</v>
      </c>
      <c r="I29" s="378" t="s">
        <v>6357</v>
      </c>
      <c r="J29" s="378"/>
      <c r="K29" s="378" t="s">
        <v>5654</v>
      </c>
      <c r="L29" s="378" t="s">
        <v>5654</v>
      </c>
      <c r="M29" s="378" t="s">
        <v>6285</v>
      </c>
      <c r="N29" s="378" t="s">
        <v>6285</v>
      </c>
      <c r="O29" s="381">
        <v>1</v>
      </c>
      <c r="P29" s="378" t="s">
        <v>5655</v>
      </c>
      <c r="Q29" s="378" t="s">
        <v>5656</v>
      </c>
      <c r="R29" s="378" t="s">
        <v>6358</v>
      </c>
      <c r="S29" s="378" t="s">
        <v>5673</v>
      </c>
      <c r="T29" s="378" t="s">
        <v>5871</v>
      </c>
      <c r="U29" s="378" t="s">
        <v>5872</v>
      </c>
      <c r="V29" s="378" t="s">
        <v>5659</v>
      </c>
      <c r="W29" s="378" t="s">
        <v>6241</v>
      </c>
      <c r="X29" s="378"/>
      <c r="Y29" s="378" t="s">
        <v>5660</v>
      </c>
      <c r="Z29" s="378"/>
      <c r="AA29" s="378"/>
      <c r="AB29" s="378"/>
      <c r="AC29" s="378" t="s">
        <v>5662</v>
      </c>
      <c r="AD29" s="378" t="s">
        <v>5663</v>
      </c>
    </row>
    <row r="30" spans="1:30">
      <c r="A30" s="378" t="s">
        <v>513</v>
      </c>
      <c r="B30" s="378" t="s">
        <v>512</v>
      </c>
      <c r="C30" s="378" t="s">
        <v>514</v>
      </c>
      <c r="D30" s="378" t="s">
        <v>933</v>
      </c>
      <c r="E30" s="378" t="s">
        <v>1002</v>
      </c>
      <c r="F30" s="378" t="s">
        <v>179</v>
      </c>
      <c r="G30" s="378"/>
      <c r="H30" s="378" t="s">
        <v>5664</v>
      </c>
      <c r="I30" s="378" t="s">
        <v>5713</v>
      </c>
      <c r="J30" s="378"/>
      <c r="K30" s="378" t="s">
        <v>5654</v>
      </c>
      <c r="L30" s="378" t="s">
        <v>5654</v>
      </c>
      <c r="M30" s="378" t="s">
        <v>5713</v>
      </c>
      <c r="N30" s="378"/>
      <c r="O30" s="381">
        <v>1</v>
      </c>
      <c r="P30" s="378" t="s">
        <v>5655</v>
      </c>
      <c r="Q30" s="378" t="s">
        <v>5656</v>
      </c>
      <c r="R30" s="378" t="s">
        <v>5714</v>
      </c>
      <c r="S30" s="378" t="s">
        <v>1006</v>
      </c>
      <c r="T30" s="378" t="s">
        <v>1006</v>
      </c>
      <c r="U30" s="378" t="s">
        <v>5715</v>
      </c>
      <c r="V30" s="378" t="s">
        <v>5659</v>
      </c>
      <c r="W30" s="378" t="s">
        <v>6247</v>
      </c>
      <c r="X30" s="378"/>
      <c r="Y30" s="378" t="s">
        <v>5660</v>
      </c>
      <c r="Z30" s="378"/>
      <c r="AA30" s="378" t="s">
        <v>5716</v>
      </c>
      <c r="AB30" s="378"/>
      <c r="AC30" s="378" t="s">
        <v>5662</v>
      </c>
      <c r="AD30" s="378" t="s">
        <v>5663</v>
      </c>
    </row>
    <row r="31" spans="1:30">
      <c r="A31" s="378" t="s">
        <v>168</v>
      </c>
      <c r="B31" s="378" t="s">
        <v>167</v>
      </c>
      <c r="C31" s="378" t="s">
        <v>170</v>
      </c>
      <c r="D31" s="378" t="s">
        <v>933</v>
      </c>
      <c r="E31" s="378" t="s">
        <v>268</v>
      </c>
      <c r="F31" s="378" t="s">
        <v>171</v>
      </c>
      <c r="G31" s="378"/>
      <c r="H31" s="378" t="s">
        <v>5677</v>
      </c>
      <c r="I31" s="378" t="s">
        <v>5717</v>
      </c>
      <c r="J31" s="378"/>
      <c r="K31" s="378" t="s">
        <v>5654</v>
      </c>
      <c r="L31" s="378" t="s">
        <v>5654</v>
      </c>
      <c r="M31" s="378" t="s">
        <v>5717</v>
      </c>
      <c r="N31" s="378"/>
      <c r="O31" s="381">
        <v>1</v>
      </c>
      <c r="P31" s="378" t="s">
        <v>5655</v>
      </c>
      <c r="Q31" s="378" t="s">
        <v>5656</v>
      </c>
      <c r="R31" s="378" t="s">
        <v>3716</v>
      </c>
      <c r="S31" s="378" t="s">
        <v>3716</v>
      </c>
      <c r="T31" s="378" t="s">
        <v>3716</v>
      </c>
      <c r="U31" s="378" t="s">
        <v>3716</v>
      </c>
      <c r="V31" s="378" t="s">
        <v>5659</v>
      </c>
      <c r="W31" s="378" t="s">
        <v>6240</v>
      </c>
      <c r="X31" s="378"/>
      <c r="Y31" s="378" t="s">
        <v>5660</v>
      </c>
      <c r="Z31" s="378"/>
      <c r="AA31" s="378" t="s">
        <v>5718</v>
      </c>
      <c r="AB31" s="378"/>
      <c r="AC31" s="378" t="s">
        <v>5662</v>
      </c>
      <c r="AD31" s="378" t="s">
        <v>5663</v>
      </c>
    </row>
    <row r="32" spans="1:30">
      <c r="A32" s="378" t="s">
        <v>6359</v>
      </c>
      <c r="B32" s="378" t="s">
        <v>6360</v>
      </c>
      <c r="C32" s="378" t="s">
        <v>6361</v>
      </c>
      <c r="D32" s="378" t="s">
        <v>933</v>
      </c>
      <c r="E32" s="378" t="s">
        <v>268</v>
      </c>
      <c r="F32" s="378" t="s">
        <v>171</v>
      </c>
      <c r="G32" s="378"/>
      <c r="H32" s="378" t="s">
        <v>5682</v>
      </c>
      <c r="I32" s="378" t="s">
        <v>6362</v>
      </c>
      <c r="J32" s="378"/>
      <c r="K32" s="378" t="s">
        <v>5654</v>
      </c>
      <c r="L32" s="378" t="s">
        <v>5654</v>
      </c>
      <c r="M32" s="378" t="s">
        <v>6285</v>
      </c>
      <c r="N32" s="378" t="s">
        <v>6285</v>
      </c>
      <c r="O32" s="381">
        <v>1</v>
      </c>
      <c r="P32" s="378" t="s">
        <v>5655</v>
      </c>
      <c r="Q32" s="378" t="s">
        <v>5656</v>
      </c>
      <c r="R32" s="378" t="s">
        <v>6363</v>
      </c>
      <c r="S32" s="378" t="s">
        <v>1006</v>
      </c>
      <c r="T32" s="378" t="s">
        <v>1006</v>
      </c>
      <c r="U32" s="378" t="s">
        <v>3648</v>
      </c>
      <c r="V32" s="378" t="s">
        <v>5659</v>
      </c>
      <c r="W32" s="378" t="s">
        <v>6240</v>
      </c>
      <c r="X32" s="378"/>
      <c r="Y32" s="378" t="s">
        <v>5660</v>
      </c>
      <c r="Z32" s="378"/>
      <c r="AA32" s="378"/>
      <c r="AB32" s="378"/>
      <c r="AC32" s="378" t="s">
        <v>5662</v>
      </c>
      <c r="AD32" s="378" t="s">
        <v>5663</v>
      </c>
    </row>
    <row r="33" spans="1:30">
      <c r="A33" s="378" t="s">
        <v>6364</v>
      </c>
      <c r="B33" s="378" t="s">
        <v>6365</v>
      </c>
      <c r="C33" s="378" t="s">
        <v>6366</v>
      </c>
      <c r="D33" s="378" t="s">
        <v>933</v>
      </c>
      <c r="E33" s="378" t="s">
        <v>1013</v>
      </c>
      <c r="F33" s="378" t="s">
        <v>859</v>
      </c>
      <c r="G33" s="378"/>
      <c r="H33" s="378" t="s">
        <v>5682</v>
      </c>
      <c r="I33" s="378" t="s">
        <v>6367</v>
      </c>
      <c r="J33" s="378"/>
      <c r="K33" s="378" t="s">
        <v>5654</v>
      </c>
      <c r="L33" s="378" t="s">
        <v>5654</v>
      </c>
      <c r="M33" s="378" t="s">
        <v>6367</v>
      </c>
      <c r="N33" s="378" t="s">
        <v>6368</v>
      </c>
      <c r="O33" s="381">
        <v>1</v>
      </c>
      <c r="P33" s="378" t="s">
        <v>5655</v>
      </c>
      <c r="Q33" s="378" t="s">
        <v>5656</v>
      </c>
      <c r="R33" s="378" t="s">
        <v>6369</v>
      </c>
      <c r="S33" s="378" t="s">
        <v>5673</v>
      </c>
      <c r="T33" s="378" t="s">
        <v>5673</v>
      </c>
      <c r="U33" s="378" t="s">
        <v>5690</v>
      </c>
      <c r="V33" s="378" t="s">
        <v>5659</v>
      </c>
      <c r="W33" s="378" t="s">
        <v>6239</v>
      </c>
      <c r="X33" s="378"/>
      <c r="Y33" s="378" t="s">
        <v>5660</v>
      </c>
      <c r="Z33" s="378"/>
      <c r="AA33" s="378"/>
      <c r="AB33" s="378"/>
      <c r="AC33" s="378" t="s">
        <v>5662</v>
      </c>
      <c r="AD33" s="378" t="s">
        <v>5663</v>
      </c>
    </row>
    <row r="34" spans="1:30">
      <c r="A34" s="378" t="s">
        <v>598</v>
      </c>
      <c r="B34" s="378" t="s">
        <v>597</v>
      </c>
      <c r="C34" s="378" t="s">
        <v>599</v>
      </c>
      <c r="D34" s="378" t="s">
        <v>933</v>
      </c>
      <c r="E34" s="378" t="s">
        <v>1140</v>
      </c>
      <c r="F34" s="378" t="s">
        <v>600</v>
      </c>
      <c r="G34" s="378"/>
      <c r="H34" s="378" t="s">
        <v>5677</v>
      </c>
      <c r="I34" s="378" t="s">
        <v>5719</v>
      </c>
      <c r="J34" s="378"/>
      <c r="K34" s="378" t="s">
        <v>5654</v>
      </c>
      <c r="L34" s="378" t="s">
        <v>5654</v>
      </c>
      <c r="M34" s="378" t="s">
        <v>5719</v>
      </c>
      <c r="N34" s="378"/>
      <c r="O34" s="381">
        <v>1</v>
      </c>
      <c r="P34" s="378" t="s">
        <v>5655</v>
      </c>
      <c r="Q34" s="378" t="s">
        <v>5656</v>
      </c>
      <c r="R34" s="378" t="s">
        <v>5720</v>
      </c>
      <c r="S34" s="378" t="s">
        <v>1006</v>
      </c>
      <c r="T34" s="378" t="s">
        <v>1006</v>
      </c>
      <c r="U34" s="378" t="s">
        <v>3877</v>
      </c>
      <c r="V34" s="378" t="s">
        <v>5659</v>
      </c>
      <c r="W34" s="378" t="s">
        <v>6241</v>
      </c>
      <c r="X34" s="378"/>
      <c r="Y34" s="378" t="s">
        <v>5660</v>
      </c>
      <c r="Z34" s="378"/>
      <c r="AA34" s="378" t="s">
        <v>5721</v>
      </c>
      <c r="AB34" s="378"/>
      <c r="AC34" s="378" t="s">
        <v>5662</v>
      </c>
      <c r="AD34" s="378" t="s">
        <v>5663</v>
      </c>
    </row>
    <row r="35" spans="1:30">
      <c r="A35" s="378" t="s">
        <v>6370</v>
      </c>
      <c r="B35" s="378" t="s">
        <v>6371</v>
      </c>
      <c r="C35" s="378" t="s">
        <v>6372</v>
      </c>
      <c r="D35" s="378" t="s">
        <v>933</v>
      </c>
      <c r="E35" s="378" t="s">
        <v>1062</v>
      </c>
      <c r="F35" s="378" t="s">
        <v>1062</v>
      </c>
      <c r="G35" s="378"/>
      <c r="H35" s="378" t="s">
        <v>5664</v>
      </c>
      <c r="I35" s="378" t="s">
        <v>6373</v>
      </c>
      <c r="J35" s="378"/>
      <c r="K35" s="378" t="s">
        <v>5654</v>
      </c>
      <c r="L35" s="378" t="s">
        <v>5654</v>
      </c>
      <c r="M35" s="378" t="s">
        <v>6373</v>
      </c>
      <c r="N35" s="378" t="s">
        <v>6374</v>
      </c>
      <c r="O35" s="381">
        <v>1</v>
      </c>
      <c r="P35" s="378" t="s">
        <v>5655</v>
      </c>
      <c r="Q35" s="378" t="s">
        <v>5656</v>
      </c>
      <c r="R35" s="378" t="s">
        <v>6375</v>
      </c>
      <c r="S35" s="378" t="s">
        <v>5700</v>
      </c>
      <c r="T35" s="378" t="s">
        <v>6376</v>
      </c>
      <c r="U35" s="378" t="s">
        <v>6287</v>
      </c>
      <c r="V35" s="378" t="s">
        <v>5659</v>
      </c>
      <c r="W35" s="378" t="s">
        <v>6241</v>
      </c>
      <c r="X35" s="378"/>
      <c r="Y35" s="378" t="s">
        <v>5660</v>
      </c>
      <c r="Z35" s="378"/>
      <c r="AA35" s="378"/>
      <c r="AB35" s="378"/>
      <c r="AC35" s="378" t="s">
        <v>5662</v>
      </c>
      <c r="AD35" s="378" t="s">
        <v>5663</v>
      </c>
    </row>
    <row r="36" spans="1:30">
      <c r="A36" s="378" t="s">
        <v>435</v>
      </c>
      <c r="B36" s="378" t="s">
        <v>434</v>
      </c>
      <c r="C36" s="378" t="s">
        <v>436</v>
      </c>
      <c r="D36" s="378" t="s">
        <v>933</v>
      </c>
      <c r="E36" s="378" t="s">
        <v>5722</v>
      </c>
      <c r="F36" s="378" t="s">
        <v>437</v>
      </c>
      <c r="G36" s="378"/>
      <c r="H36" s="378" t="s">
        <v>5682</v>
      </c>
      <c r="I36" s="378" t="s">
        <v>5723</v>
      </c>
      <c r="J36" s="378"/>
      <c r="K36" s="378" t="s">
        <v>5654</v>
      </c>
      <c r="L36" s="378" t="s">
        <v>5654</v>
      </c>
      <c r="M36" s="378" t="s">
        <v>5723</v>
      </c>
      <c r="N36" s="378"/>
      <c r="O36" s="381">
        <v>1</v>
      </c>
      <c r="P36" s="378" t="s">
        <v>5655</v>
      </c>
      <c r="Q36" s="378" t="s">
        <v>5656</v>
      </c>
      <c r="R36" s="378" t="s">
        <v>5724</v>
      </c>
      <c r="S36" s="378" t="s">
        <v>5725</v>
      </c>
      <c r="T36" s="378" t="s">
        <v>5725</v>
      </c>
      <c r="U36" s="378" t="s">
        <v>5726</v>
      </c>
      <c r="V36" s="378" t="s">
        <v>5659</v>
      </c>
      <c r="W36" s="378" t="s">
        <v>6241</v>
      </c>
      <c r="X36" s="378"/>
      <c r="Y36" s="378" t="s">
        <v>5660</v>
      </c>
      <c r="Z36" s="378"/>
      <c r="AA36" s="378" t="s">
        <v>5727</v>
      </c>
      <c r="AB36" s="378"/>
      <c r="AC36" s="378" t="s">
        <v>5662</v>
      </c>
      <c r="AD36" s="378" t="s">
        <v>5663</v>
      </c>
    </row>
    <row r="37" spans="1:30">
      <c r="A37" s="378" t="s">
        <v>876</v>
      </c>
      <c r="B37" s="378" t="s">
        <v>875</v>
      </c>
      <c r="C37" s="378" t="s">
        <v>877</v>
      </c>
      <c r="D37" s="378" t="s">
        <v>933</v>
      </c>
      <c r="E37" s="378" t="s">
        <v>1027</v>
      </c>
      <c r="F37" s="378" t="s">
        <v>799</v>
      </c>
      <c r="G37" s="378"/>
      <c r="H37" s="378" t="s">
        <v>5682</v>
      </c>
      <c r="I37" s="378" t="s">
        <v>5728</v>
      </c>
      <c r="J37" s="378"/>
      <c r="K37" s="378" t="s">
        <v>5654</v>
      </c>
      <c r="L37" s="378" t="s">
        <v>5654</v>
      </c>
      <c r="M37" s="378" t="s">
        <v>5728</v>
      </c>
      <c r="N37" s="378"/>
      <c r="O37" s="381">
        <v>1</v>
      </c>
      <c r="P37" s="378" t="s">
        <v>5655</v>
      </c>
      <c r="Q37" s="378" t="s">
        <v>5656</v>
      </c>
      <c r="R37" s="378" t="s">
        <v>5729</v>
      </c>
      <c r="S37" s="378" t="s">
        <v>5673</v>
      </c>
      <c r="T37" s="378" t="s">
        <v>5673</v>
      </c>
      <c r="U37" s="378" t="s">
        <v>5730</v>
      </c>
      <c r="V37" s="378" t="s">
        <v>5659</v>
      </c>
      <c r="W37" s="378" t="s">
        <v>6239</v>
      </c>
      <c r="X37" s="378"/>
      <c r="Y37" s="378" t="s">
        <v>5660</v>
      </c>
      <c r="Z37" s="378"/>
      <c r="AA37" s="378" t="s">
        <v>5731</v>
      </c>
      <c r="AB37" s="378"/>
      <c r="AC37" s="378" t="s">
        <v>5662</v>
      </c>
      <c r="AD37" s="378" t="s">
        <v>5663</v>
      </c>
    </row>
    <row r="38" spans="1:30">
      <c r="A38" s="378" t="s">
        <v>6377</v>
      </c>
      <c r="B38" s="378" t="s">
        <v>6378</v>
      </c>
      <c r="C38" s="378" t="s">
        <v>6379</v>
      </c>
      <c r="D38" s="378" t="s">
        <v>933</v>
      </c>
      <c r="E38" s="378" t="s">
        <v>1099</v>
      </c>
      <c r="F38" s="378" t="s">
        <v>6380</v>
      </c>
      <c r="G38" s="378"/>
      <c r="H38" s="378" t="s">
        <v>5742</v>
      </c>
      <c r="I38" s="378" t="s">
        <v>6381</v>
      </c>
      <c r="J38" s="378"/>
      <c r="K38" s="378" t="s">
        <v>5654</v>
      </c>
      <c r="L38" s="378" t="s">
        <v>5654</v>
      </c>
      <c r="M38" s="378" t="s">
        <v>6381</v>
      </c>
      <c r="N38" s="378" t="s">
        <v>5956</v>
      </c>
      <c r="O38" s="381">
        <v>1</v>
      </c>
      <c r="P38" s="378" t="s">
        <v>5655</v>
      </c>
      <c r="Q38" s="378" t="s">
        <v>5656</v>
      </c>
      <c r="R38" s="378" t="s">
        <v>6382</v>
      </c>
      <c r="S38" s="378" t="s">
        <v>1006</v>
      </c>
      <c r="T38" s="378" t="s">
        <v>1006</v>
      </c>
      <c r="U38" s="378" t="s">
        <v>3877</v>
      </c>
      <c r="V38" s="378" t="s">
        <v>5659</v>
      </c>
      <c r="W38" s="378" t="s">
        <v>6247</v>
      </c>
      <c r="X38" s="378"/>
      <c r="Y38" s="378" t="s">
        <v>5660</v>
      </c>
      <c r="Z38" s="378"/>
      <c r="AA38" s="378" t="s">
        <v>6383</v>
      </c>
      <c r="AB38" s="378"/>
      <c r="AC38" s="378" t="s">
        <v>5662</v>
      </c>
      <c r="AD38" s="378" t="s">
        <v>5663</v>
      </c>
    </row>
    <row r="39" spans="1:30">
      <c r="A39" s="378" t="s">
        <v>6384</v>
      </c>
      <c r="B39" s="378" t="s">
        <v>6385</v>
      </c>
      <c r="C39" s="378" t="s">
        <v>6386</v>
      </c>
      <c r="D39" s="378" t="s">
        <v>933</v>
      </c>
      <c r="E39" s="378" t="s">
        <v>6387</v>
      </c>
      <c r="F39" s="378" t="s">
        <v>6388</v>
      </c>
      <c r="G39" s="378"/>
      <c r="H39" s="378" t="s">
        <v>5664</v>
      </c>
      <c r="I39" s="378" t="s">
        <v>6389</v>
      </c>
      <c r="J39" s="378"/>
      <c r="K39" s="378" t="s">
        <v>5654</v>
      </c>
      <c r="L39" s="378" t="s">
        <v>5654</v>
      </c>
      <c r="M39" s="378" t="s">
        <v>6390</v>
      </c>
      <c r="N39" s="378" t="s">
        <v>6390</v>
      </c>
      <c r="O39" s="381">
        <v>1</v>
      </c>
      <c r="P39" s="378" t="s">
        <v>5655</v>
      </c>
      <c r="Q39" s="378" t="s">
        <v>5656</v>
      </c>
      <c r="R39" s="378" t="s">
        <v>6391</v>
      </c>
      <c r="S39" s="378" t="s">
        <v>5673</v>
      </c>
      <c r="T39" s="378" t="s">
        <v>5673</v>
      </c>
      <c r="U39" s="378" t="s">
        <v>5673</v>
      </c>
      <c r="V39" s="378" t="s">
        <v>5659</v>
      </c>
      <c r="W39" s="378" t="s">
        <v>6239</v>
      </c>
      <c r="X39" s="378"/>
      <c r="Y39" s="378" t="s">
        <v>5660</v>
      </c>
      <c r="Z39" s="378"/>
      <c r="AA39" s="378"/>
      <c r="AB39" s="378"/>
      <c r="AC39" s="378" t="s">
        <v>5662</v>
      </c>
      <c r="AD39" s="378" t="s">
        <v>5663</v>
      </c>
    </row>
    <row r="40" spans="1:30">
      <c r="A40" s="378" t="s">
        <v>6392</v>
      </c>
      <c r="B40" s="378" t="s">
        <v>6393</v>
      </c>
      <c r="C40" s="378" t="s">
        <v>6394</v>
      </c>
      <c r="D40" s="378" t="s">
        <v>933</v>
      </c>
      <c r="E40" s="378" t="s">
        <v>5741</v>
      </c>
      <c r="F40" s="378" t="s">
        <v>6395</v>
      </c>
      <c r="G40" s="378"/>
      <c r="H40" s="378" t="s">
        <v>5677</v>
      </c>
      <c r="I40" s="378" t="s">
        <v>6396</v>
      </c>
      <c r="J40" s="378"/>
      <c r="K40" s="378" t="s">
        <v>5654</v>
      </c>
      <c r="L40" s="378" t="s">
        <v>5654</v>
      </c>
      <c r="M40" s="378" t="s">
        <v>6396</v>
      </c>
      <c r="N40" s="378" t="s">
        <v>6397</v>
      </c>
      <c r="O40" s="381">
        <v>1</v>
      </c>
      <c r="P40" s="378" t="s">
        <v>5655</v>
      </c>
      <c r="Q40" s="378" t="s">
        <v>5656</v>
      </c>
      <c r="R40" s="378" t="s">
        <v>6398</v>
      </c>
      <c r="S40" s="378" t="s">
        <v>5673</v>
      </c>
      <c r="T40" s="378" t="s">
        <v>5673</v>
      </c>
      <c r="U40" s="378" t="s">
        <v>5801</v>
      </c>
      <c r="V40" s="378" t="s">
        <v>5659</v>
      </c>
      <c r="W40" s="378" t="s">
        <v>6241</v>
      </c>
      <c r="X40" s="378"/>
      <c r="Y40" s="378" t="s">
        <v>5660</v>
      </c>
      <c r="Z40" s="378"/>
      <c r="AA40" s="378"/>
      <c r="AB40" s="378"/>
      <c r="AC40" s="378" t="s">
        <v>5662</v>
      </c>
      <c r="AD40" s="378" t="s">
        <v>5663</v>
      </c>
    </row>
    <row r="41" spans="1:30">
      <c r="A41" s="378" t="s">
        <v>188</v>
      </c>
      <c r="B41" s="378" t="s">
        <v>187</v>
      </c>
      <c r="C41" s="378" t="s">
        <v>189</v>
      </c>
      <c r="D41" s="378" t="s">
        <v>933</v>
      </c>
      <c r="E41" s="378" t="s">
        <v>5732</v>
      </c>
      <c r="F41" s="378" t="s">
        <v>190</v>
      </c>
      <c r="G41" s="378"/>
      <c r="H41" s="378" t="s">
        <v>5682</v>
      </c>
      <c r="I41" s="378" t="s">
        <v>5733</v>
      </c>
      <c r="J41" s="378"/>
      <c r="K41" s="378" t="s">
        <v>5654</v>
      </c>
      <c r="L41" s="378" t="s">
        <v>5654</v>
      </c>
      <c r="M41" s="378" t="s">
        <v>5733</v>
      </c>
      <c r="N41" s="378"/>
      <c r="O41" s="381">
        <v>1</v>
      </c>
      <c r="P41" s="378" t="s">
        <v>5655</v>
      </c>
      <c r="Q41" s="378" t="s">
        <v>5656</v>
      </c>
      <c r="R41" s="378" t="s">
        <v>5734</v>
      </c>
      <c r="S41" s="378" t="s">
        <v>5735</v>
      </c>
      <c r="T41" s="378" t="s">
        <v>5736</v>
      </c>
      <c r="U41" s="378" t="s">
        <v>5737</v>
      </c>
      <c r="V41" s="378" t="s">
        <v>5659</v>
      </c>
      <c r="W41" s="378" t="s">
        <v>6241</v>
      </c>
      <c r="X41" s="378"/>
      <c r="Y41" s="378" t="s">
        <v>5660</v>
      </c>
      <c r="Z41" s="378"/>
      <c r="AA41" s="378" t="s">
        <v>5738</v>
      </c>
      <c r="AB41" s="378"/>
      <c r="AC41" s="378" t="s">
        <v>5662</v>
      </c>
      <c r="AD41" s="378" t="s">
        <v>5663</v>
      </c>
    </row>
    <row r="42" spans="1:30">
      <c r="A42" s="378" t="s">
        <v>6399</v>
      </c>
      <c r="B42" s="378" t="s">
        <v>6400</v>
      </c>
      <c r="C42" s="378" t="s">
        <v>6401</v>
      </c>
      <c r="D42" s="378" t="s">
        <v>933</v>
      </c>
      <c r="E42" s="378" t="s">
        <v>1027</v>
      </c>
      <c r="F42" s="378" t="s">
        <v>725</v>
      </c>
      <c r="G42" s="378"/>
      <c r="H42" s="378" t="s">
        <v>5742</v>
      </c>
      <c r="I42" s="378" t="s">
        <v>6402</v>
      </c>
      <c r="J42" s="378"/>
      <c r="K42" s="378" t="s">
        <v>5654</v>
      </c>
      <c r="L42" s="378" t="s">
        <v>5654</v>
      </c>
      <c r="M42" s="378" t="s">
        <v>6402</v>
      </c>
      <c r="N42" s="378" t="s">
        <v>6403</v>
      </c>
      <c r="O42" s="381">
        <v>1</v>
      </c>
      <c r="P42" s="378" t="s">
        <v>5655</v>
      </c>
      <c r="Q42" s="378" t="s">
        <v>5656</v>
      </c>
      <c r="R42" s="378" t="s">
        <v>1006</v>
      </c>
      <c r="S42" s="378" t="s">
        <v>1006</v>
      </c>
      <c r="T42" s="378" t="s">
        <v>1006</v>
      </c>
      <c r="U42" s="378" t="s">
        <v>1006</v>
      </c>
      <c r="V42" s="378" t="s">
        <v>5659</v>
      </c>
      <c r="W42" s="378" t="s">
        <v>6239</v>
      </c>
      <c r="X42" s="378"/>
      <c r="Y42" s="378" t="s">
        <v>5660</v>
      </c>
      <c r="Z42" s="378"/>
      <c r="AA42" s="378"/>
      <c r="AB42" s="378"/>
      <c r="AC42" s="378" t="s">
        <v>5662</v>
      </c>
      <c r="AD42" s="378" t="s">
        <v>5663</v>
      </c>
    </row>
    <row r="43" spans="1:30">
      <c r="A43" s="378" t="s">
        <v>303</v>
      </c>
      <c r="B43" s="378" t="s">
        <v>302</v>
      </c>
      <c r="C43" s="378" t="s">
        <v>304</v>
      </c>
      <c r="D43" s="378" t="s">
        <v>933</v>
      </c>
      <c r="E43" s="378" t="s">
        <v>5739</v>
      </c>
      <c r="F43" s="378" t="s">
        <v>251</v>
      </c>
      <c r="G43" s="378"/>
      <c r="H43" s="378" t="s">
        <v>5682</v>
      </c>
      <c r="I43" s="378" t="s">
        <v>5708</v>
      </c>
      <c r="J43" s="378"/>
      <c r="K43" s="378" t="s">
        <v>5654</v>
      </c>
      <c r="L43" s="378" t="s">
        <v>5654</v>
      </c>
      <c r="M43" s="378" t="s">
        <v>5708</v>
      </c>
      <c r="N43" s="378"/>
      <c r="O43" s="381">
        <v>1</v>
      </c>
      <c r="P43" s="378" t="s">
        <v>5655</v>
      </c>
      <c r="Q43" s="378" t="s">
        <v>5656</v>
      </c>
      <c r="R43" s="378" t="s">
        <v>689</v>
      </c>
      <c r="S43" s="378"/>
      <c r="T43" s="378"/>
      <c r="U43" s="378"/>
      <c r="V43" s="378" t="s">
        <v>5659</v>
      </c>
      <c r="W43" s="378" t="s">
        <v>6241</v>
      </c>
      <c r="X43" s="378"/>
      <c r="Y43" s="378" t="s">
        <v>5660</v>
      </c>
      <c r="Z43" s="378"/>
      <c r="AA43" s="378" t="s">
        <v>5740</v>
      </c>
      <c r="AB43" s="378"/>
      <c r="AC43" s="378" t="s">
        <v>5662</v>
      </c>
      <c r="AD43" s="378" t="s">
        <v>5663</v>
      </c>
    </row>
    <row r="44" spans="1:30">
      <c r="A44" s="378" t="s">
        <v>6404</v>
      </c>
      <c r="B44" s="378" t="s">
        <v>6405</v>
      </c>
      <c r="C44" s="378" t="s">
        <v>6406</v>
      </c>
      <c r="D44" s="378" t="s">
        <v>933</v>
      </c>
      <c r="E44" s="378" t="s">
        <v>1189</v>
      </c>
      <c r="F44" s="378" t="s">
        <v>406</v>
      </c>
      <c r="G44" s="378"/>
      <c r="H44" s="378" t="s">
        <v>5664</v>
      </c>
      <c r="I44" s="378" t="s">
        <v>6407</v>
      </c>
      <c r="J44" s="378"/>
      <c r="K44" s="378" t="s">
        <v>5654</v>
      </c>
      <c r="L44" s="378" t="s">
        <v>5654</v>
      </c>
      <c r="M44" s="378" t="s">
        <v>6285</v>
      </c>
      <c r="N44" s="378" t="s">
        <v>6285</v>
      </c>
      <c r="O44" s="381">
        <v>1</v>
      </c>
      <c r="P44" s="378" t="s">
        <v>5655</v>
      </c>
      <c r="Q44" s="378" t="s">
        <v>5656</v>
      </c>
      <c r="R44" s="378" t="s">
        <v>6408</v>
      </c>
      <c r="S44" s="378"/>
      <c r="T44" s="378"/>
      <c r="U44" s="378"/>
      <c r="V44" s="378" t="s">
        <v>5659</v>
      </c>
      <c r="W44" s="378" t="s">
        <v>6241</v>
      </c>
      <c r="X44" s="378"/>
      <c r="Y44" s="378" t="s">
        <v>5660</v>
      </c>
      <c r="Z44" s="378"/>
      <c r="AA44" s="378"/>
      <c r="AB44" s="378"/>
      <c r="AC44" s="378" t="s">
        <v>5662</v>
      </c>
      <c r="AD44" s="378" t="s">
        <v>5663</v>
      </c>
    </row>
    <row r="45" spans="1:30">
      <c r="A45" s="378" t="s">
        <v>6409</v>
      </c>
      <c r="B45" s="378" t="s">
        <v>6410</v>
      </c>
      <c r="C45" s="378" t="s">
        <v>6411</v>
      </c>
      <c r="D45" s="378" t="s">
        <v>933</v>
      </c>
      <c r="E45" s="378" t="s">
        <v>945</v>
      </c>
      <c r="F45" s="378" t="s">
        <v>6412</v>
      </c>
      <c r="G45" s="378"/>
      <c r="H45" s="378" t="s">
        <v>5682</v>
      </c>
      <c r="I45" s="378" t="s">
        <v>6413</v>
      </c>
      <c r="J45" s="378"/>
      <c r="K45" s="378" t="s">
        <v>5654</v>
      </c>
      <c r="L45" s="378" t="s">
        <v>5654</v>
      </c>
      <c r="M45" s="378" t="s">
        <v>6414</v>
      </c>
      <c r="N45" s="378" t="s">
        <v>6415</v>
      </c>
      <c r="O45" s="381">
        <v>1</v>
      </c>
      <c r="P45" s="378" t="s">
        <v>5655</v>
      </c>
      <c r="Q45" s="378" t="s">
        <v>5656</v>
      </c>
      <c r="R45" s="378" t="s">
        <v>6416</v>
      </c>
      <c r="S45" s="378" t="s">
        <v>5725</v>
      </c>
      <c r="T45" s="378" t="s">
        <v>6029</v>
      </c>
      <c r="U45" s="378" t="s">
        <v>6417</v>
      </c>
      <c r="V45" s="378" t="s">
        <v>5659</v>
      </c>
      <c r="W45" s="378" t="s">
        <v>6240</v>
      </c>
      <c r="X45" s="378"/>
      <c r="Y45" s="378" t="s">
        <v>5660</v>
      </c>
      <c r="Z45" s="378"/>
      <c r="AA45" s="378" t="s">
        <v>6418</v>
      </c>
      <c r="AB45" s="378"/>
      <c r="AC45" s="378" t="s">
        <v>5662</v>
      </c>
      <c r="AD45" s="378" t="s">
        <v>5663</v>
      </c>
    </row>
    <row r="46" spans="1:30">
      <c r="A46" s="378" t="s">
        <v>572</v>
      </c>
      <c r="B46" s="378" t="s">
        <v>571</v>
      </c>
      <c r="C46" s="378" t="s">
        <v>573</v>
      </c>
      <c r="D46" s="378" t="s">
        <v>933</v>
      </c>
      <c r="E46" s="378" t="s">
        <v>5741</v>
      </c>
      <c r="F46" s="378" t="s">
        <v>574</v>
      </c>
      <c r="G46" s="378"/>
      <c r="H46" s="378" t="s">
        <v>5742</v>
      </c>
      <c r="I46" s="378" t="s">
        <v>5743</v>
      </c>
      <c r="J46" s="378"/>
      <c r="K46" s="378" t="s">
        <v>5654</v>
      </c>
      <c r="L46" s="378" t="s">
        <v>5654</v>
      </c>
      <c r="M46" s="378" t="s">
        <v>5743</v>
      </c>
      <c r="N46" s="378"/>
      <c r="O46" s="381">
        <v>1</v>
      </c>
      <c r="P46" s="378" t="s">
        <v>5655</v>
      </c>
      <c r="Q46" s="378" t="s">
        <v>5656</v>
      </c>
      <c r="R46" s="378" t="s">
        <v>5744</v>
      </c>
      <c r="S46" s="378" t="s">
        <v>5711</v>
      </c>
      <c r="T46" s="378" t="s">
        <v>5711</v>
      </c>
      <c r="U46" s="378" t="s">
        <v>5711</v>
      </c>
      <c r="V46" s="378" t="s">
        <v>5659</v>
      </c>
      <c r="W46" s="378" t="s">
        <v>6241</v>
      </c>
      <c r="X46" s="378"/>
      <c r="Y46" s="378" t="s">
        <v>5660</v>
      </c>
      <c r="Z46" s="378"/>
      <c r="AA46" s="378" t="s">
        <v>5745</v>
      </c>
      <c r="AB46" s="378"/>
      <c r="AC46" s="378" t="s">
        <v>5662</v>
      </c>
      <c r="AD46" s="378" t="s">
        <v>5663</v>
      </c>
    </row>
    <row r="47" spans="1:30">
      <c r="A47" s="378" t="s">
        <v>231</v>
      </c>
      <c r="B47" s="378" t="s">
        <v>230</v>
      </c>
      <c r="C47" s="378" t="s">
        <v>232</v>
      </c>
      <c r="D47" s="378" t="s">
        <v>933</v>
      </c>
      <c r="E47" s="378" t="s">
        <v>268</v>
      </c>
      <c r="F47" s="378" t="s">
        <v>171</v>
      </c>
      <c r="G47" s="378"/>
      <c r="H47" s="378" t="s">
        <v>5682</v>
      </c>
      <c r="I47" s="378" t="s">
        <v>5746</v>
      </c>
      <c r="J47" s="378"/>
      <c r="K47" s="378" t="s">
        <v>5654</v>
      </c>
      <c r="L47" s="378" t="s">
        <v>5654</v>
      </c>
      <c r="M47" s="378" t="s">
        <v>5746</v>
      </c>
      <c r="N47" s="378"/>
      <c r="O47" s="381">
        <v>1</v>
      </c>
      <c r="P47" s="378" t="s">
        <v>5655</v>
      </c>
      <c r="Q47" s="378" t="s">
        <v>5656</v>
      </c>
      <c r="R47" s="378" t="s">
        <v>689</v>
      </c>
      <c r="S47" s="378"/>
      <c r="T47" s="378"/>
      <c r="U47" s="378"/>
      <c r="V47" s="378" t="s">
        <v>5659</v>
      </c>
      <c r="W47" s="378" t="s">
        <v>6241</v>
      </c>
      <c r="X47" s="378"/>
      <c r="Y47" s="378" t="s">
        <v>5660</v>
      </c>
      <c r="Z47" s="378"/>
      <c r="AA47" s="378" t="s">
        <v>5747</v>
      </c>
      <c r="AB47" s="378"/>
      <c r="AC47" s="378" t="s">
        <v>5662</v>
      </c>
      <c r="AD47" s="378" t="s">
        <v>5663</v>
      </c>
    </row>
    <row r="48" spans="1:30">
      <c r="A48" s="378" t="s">
        <v>6419</v>
      </c>
      <c r="B48" s="378" t="s">
        <v>6420</v>
      </c>
      <c r="C48" s="378" t="s">
        <v>6421</v>
      </c>
      <c r="D48" s="378" t="s">
        <v>933</v>
      </c>
      <c r="E48" s="378" t="s">
        <v>1027</v>
      </c>
      <c r="F48" s="378" t="s">
        <v>725</v>
      </c>
      <c r="G48" s="378"/>
      <c r="H48" s="378" t="s">
        <v>5682</v>
      </c>
      <c r="I48" s="378" t="s">
        <v>6422</v>
      </c>
      <c r="J48" s="378"/>
      <c r="K48" s="378" t="s">
        <v>5654</v>
      </c>
      <c r="L48" s="378" t="s">
        <v>5654</v>
      </c>
      <c r="M48" s="378" t="s">
        <v>6422</v>
      </c>
      <c r="N48" s="378" t="s">
        <v>6423</v>
      </c>
      <c r="O48" s="381">
        <v>1</v>
      </c>
      <c r="P48" s="378" t="s">
        <v>5655</v>
      </c>
      <c r="Q48" s="378" t="s">
        <v>5656</v>
      </c>
      <c r="R48" s="378" t="s">
        <v>1006</v>
      </c>
      <c r="S48" s="378" t="s">
        <v>1006</v>
      </c>
      <c r="T48" s="378" t="s">
        <v>1006</v>
      </c>
      <c r="U48" s="378" t="s">
        <v>1006</v>
      </c>
      <c r="V48" s="378" t="s">
        <v>5659</v>
      </c>
      <c r="W48" s="378" t="s">
        <v>6239</v>
      </c>
      <c r="X48" s="378"/>
      <c r="Y48" s="378" t="s">
        <v>5660</v>
      </c>
      <c r="Z48" s="378"/>
      <c r="AA48" s="378"/>
      <c r="AB48" s="378"/>
      <c r="AC48" s="378" t="s">
        <v>5662</v>
      </c>
      <c r="AD48" s="378" t="s">
        <v>5663</v>
      </c>
    </row>
    <row r="49" spans="1:30">
      <c r="A49" s="378" t="s">
        <v>6424</v>
      </c>
      <c r="B49" s="378" t="s">
        <v>6425</v>
      </c>
      <c r="C49" s="378" t="s">
        <v>6426</v>
      </c>
      <c r="D49" s="378" t="s">
        <v>933</v>
      </c>
      <c r="E49" s="378" t="s">
        <v>1050</v>
      </c>
      <c r="F49" s="378" t="s">
        <v>410</v>
      </c>
      <c r="G49" s="378"/>
      <c r="H49" s="378" t="s">
        <v>5964</v>
      </c>
      <c r="I49" s="378" t="s">
        <v>6321</v>
      </c>
      <c r="J49" s="378"/>
      <c r="K49" s="378" t="s">
        <v>5654</v>
      </c>
      <c r="L49" s="378" t="s">
        <v>5654</v>
      </c>
      <c r="M49" s="378" t="s">
        <v>6321</v>
      </c>
      <c r="N49" s="378" t="s">
        <v>6427</v>
      </c>
      <c r="O49" s="381">
        <v>1</v>
      </c>
      <c r="P49" s="378" t="s">
        <v>5655</v>
      </c>
      <c r="Q49" s="378" t="s">
        <v>5656</v>
      </c>
      <c r="R49" s="378" t="s">
        <v>6428</v>
      </c>
      <c r="S49" s="378" t="s">
        <v>1006</v>
      </c>
      <c r="T49" s="378" t="s">
        <v>1006</v>
      </c>
      <c r="U49" s="378" t="s">
        <v>3665</v>
      </c>
      <c r="V49" s="378" t="s">
        <v>5659</v>
      </c>
      <c r="W49" s="378" t="s">
        <v>6244</v>
      </c>
      <c r="X49" s="378"/>
      <c r="Y49" s="378" t="s">
        <v>5660</v>
      </c>
      <c r="Z49" s="378"/>
      <c r="AA49" s="378" t="s">
        <v>6429</v>
      </c>
      <c r="AB49" s="378"/>
      <c r="AC49" s="378" t="s">
        <v>5662</v>
      </c>
      <c r="AD49" s="378" t="s">
        <v>5663</v>
      </c>
    </row>
    <row r="50" spans="1:30">
      <c r="A50" s="378" t="s">
        <v>292</v>
      </c>
      <c r="B50" s="378" t="s">
        <v>291</v>
      </c>
      <c r="C50" s="378" t="s">
        <v>293</v>
      </c>
      <c r="D50" s="378" t="s">
        <v>933</v>
      </c>
      <c r="E50" s="378" t="s">
        <v>5748</v>
      </c>
      <c r="F50" s="378" t="s">
        <v>294</v>
      </c>
      <c r="G50" s="378"/>
      <c r="H50" s="378" t="s">
        <v>5664</v>
      </c>
      <c r="I50" s="378" t="s">
        <v>5749</v>
      </c>
      <c r="J50" s="378"/>
      <c r="K50" s="378" t="s">
        <v>5654</v>
      </c>
      <c r="L50" s="378" t="s">
        <v>5654</v>
      </c>
      <c r="M50" s="378" t="s">
        <v>5749</v>
      </c>
      <c r="N50" s="378"/>
      <c r="O50" s="381">
        <v>1</v>
      </c>
      <c r="P50" s="378" t="s">
        <v>5655</v>
      </c>
      <c r="Q50" s="378" t="s">
        <v>5656</v>
      </c>
      <c r="R50" s="378" t="s">
        <v>5750</v>
      </c>
      <c r="S50" s="378" t="s">
        <v>5751</v>
      </c>
      <c r="T50" s="378" t="s">
        <v>5752</v>
      </c>
      <c r="U50" s="378" t="s">
        <v>5752</v>
      </c>
      <c r="V50" s="378" t="s">
        <v>5659</v>
      </c>
      <c r="W50" s="378" t="s">
        <v>6241</v>
      </c>
      <c r="X50" s="378"/>
      <c r="Y50" s="378" t="s">
        <v>5660</v>
      </c>
      <c r="Z50" s="378"/>
      <c r="AA50" s="378" t="s">
        <v>5753</v>
      </c>
      <c r="AB50" s="378"/>
      <c r="AC50" s="378" t="s">
        <v>5662</v>
      </c>
      <c r="AD50" s="378" t="s">
        <v>5663</v>
      </c>
    </row>
    <row r="51" spans="1:30">
      <c r="A51" s="378" t="s">
        <v>6430</v>
      </c>
      <c r="B51" s="378" t="s">
        <v>1142</v>
      </c>
      <c r="C51" s="378" t="s">
        <v>1143</v>
      </c>
      <c r="D51" s="378" t="s">
        <v>933</v>
      </c>
      <c r="E51" s="378" t="s">
        <v>1013</v>
      </c>
      <c r="F51" s="378" t="s">
        <v>3089</v>
      </c>
      <c r="G51" s="378"/>
      <c r="H51" s="378" t="s">
        <v>5964</v>
      </c>
      <c r="I51" s="378" t="s">
        <v>6431</v>
      </c>
      <c r="J51" s="378"/>
      <c r="K51" s="378" t="s">
        <v>5654</v>
      </c>
      <c r="L51" s="378" t="s">
        <v>5654</v>
      </c>
      <c r="M51" s="378" t="s">
        <v>6431</v>
      </c>
      <c r="N51" s="378" t="s">
        <v>6338</v>
      </c>
      <c r="O51" s="381">
        <v>1</v>
      </c>
      <c r="P51" s="378" t="s">
        <v>5655</v>
      </c>
      <c r="Q51" s="378" t="s">
        <v>5656</v>
      </c>
      <c r="R51" s="378" t="s">
        <v>6432</v>
      </c>
      <c r="S51" s="378" t="s">
        <v>1006</v>
      </c>
      <c r="T51" s="378" t="s">
        <v>1006</v>
      </c>
      <c r="U51" s="378" t="s">
        <v>3734</v>
      </c>
      <c r="V51" s="378" t="s">
        <v>5659</v>
      </c>
      <c r="W51" s="378" t="s">
        <v>6239</v>
      </c>
      <c r="X51" s="378"/>
      <c r="Y51" s="378" t="s">
        <v>5660</v>
      </c>
      <c r="Z51" s="378"/>
      <c r="AA51" s="378" t="s">
        <v>6433</v>
      </c>
      <c r="AB51" s="378"/>
      <c r="AC51" s="378" t="s">
        <v>5662</v>
      </c>
      <c r="AD51" s="378" t="s">
        <v>5663</v>
      </c>
    </row>
    <row r="52" spans="1:30">
      <c r="A52" s="378" t="s">
        <v>6434</v>
      </c>
      <c r="B52" s="378" t="s">
        <v>1235</v>
      </c>
      <c r="C52" s="378" t="s">
        <v>1236</v>
      </c>
      <c r="D52" s="378" t="s">
        <v>933</v>
      </c>
      <c r="E52" s="378" t="s">
        <v>1099</v>
      </c>
      <c r="F52" s="378" t="s">
        <v>6435</v>
      </c>
      <c r="G52" s="378"/>
      <c r="H52" s="378" t="s">
        <v>5742</v>
      </c>
      <c r="I52" s="378" t="s">
        <v>6436</v>
      </c>
      <c r="J52" s="378"/>
      <c r="K52" s="378" t="s">
        <v>5654</v>
      </c>
      <c r="L52" s="378" t="s">
        <v>5654</v>
      </c>
      <c r="M52" s="378" t="s">
        <v>6436</v>
      </c>
      <c r="N52" s="378" t="s">
        <v>6338</v>
      </c>
      <c r="O52" s="381">
        <v>1</v>
      </c>
      <c r="P52" s="378" t="s">
        <v>5655</v>
      </c>
      <c r="Q52" s="378" t="s">
        <v>5656</v>
      </c>
      <c r="R52" s="378" t="s">
        <v>6437</v>
      </c>
      <c r="S52" s="378" t="s">
        <v>1006</v>
      </c>
      <c r="T52" s="378" t="s">
        <v>1006</v>
      </c>
      <c r="U52" s="378" t="s">
        <v>3672</v>
      </c>
      <c r="V52" s="378" t="s">
        <v>5659</v>
      </c>
      <c r="W52" s="378" t="s">
        <v>6438</v>
      </c>
      <c r="X52" s="378"/>
      <c r="Y52" s="378" t="s">
        <v>5660</v>
      </c>
      <c r="Z52" s="378"/>
      <c r="AA52" s="378" t="s">
        <v>6439</v>
      </c>
      <c r="AB52" s="378"/>
      <c r="AC52" s="378" t="s">
        <v>5662</v>
      </c>
      <c r="AD52" s="378" t="s">
        <v>5663</v>
      </c>
    </row>
    <row r="53" spans="1:30">
      <c r="A53" s="378" t="s">
        <v>345</v>
      </c>
      <c r="B53" s="378" t="s">
        <v>344</v>
      </c>
      <c r="C53" s="378" t="s">
        <v>346</v>
      </c>
      <c r="D53" s="378" t="s">
        <v>933</v>
      </c>
      <c r="E53" s="378" t="s">
        <v>5754</v>
      </c>
      <c r="F53" s="378" t="s">
        <v>347</v>
      </c>
      <c r="G53" s="378"/>
      <c r="H53" s="378" t="s">
        <v>5742</v>
      </c>
      <c r="I53" s="378" t="s">
        <v>5678</v>
      </c>
      <c r="J53" s="378"/>
      <c r="K53" s="378" t="s">
        <v>5654</v>
      </c>
      <c r="L53" s="378" t="s">
        <v>5654</v>
      </c>
      <c r="M53" s="378" t="s">
        <v>5678</v>
      </c>
      <c r="N53" s="378"/>
      <c r="O53" s="381">
        <v>1</v>
      </c>
      <c r="P53" s="378" t="s">
        <v>5655</v>
      </c>
      <c r="Q53" s="378" t="s">
        <v>5656</v>
      </c>
      <c r="R53" s="378" t="s">
        <v>5755</v>
      </c>
      <c r="S53" s="378" t="s">
        <v>5673</v>
      </c>
      <c r="T53" s="378" t="s">
        <v>5673</v>
      </c>
      <c r="U53" s="378" t="s">
        <v>5672</v>
      </c>
      <c r="V53" s="378" t="s">
        <v>5659</v>
      </c>
      <c r="W53" s="378" t="s">
        <v>6244</v>
      </c>
      <c r="X53" s="378"/>
      <c r="Y53" s="378" t="s">
        <v>5660</v>
      </c>
      <c r="Z53" s="378"/>
      <c r="AA53" s="378" t="s">
        <v>5756</v>
      </c>
      <c r="AB53" s="378"/>
      <c r="AC53" s="378" t="s">
        <v>5662</v>
      </c>
      <c r="AD53" s="378" t="s">
        <v>5663</v>
      </c>
    </row>
    <row r="54" spans="1:30">
      <c r="A54" s="378" t="s">
        <v>476</v>
      </c>
      <c r="B54" s="378" t="s">
        <v>475</v>
      </c>
      <c r="C54" s="378" t="s">
        <v>477</v>
      </c>
      <c r="D54" s="378" t="s">
        <v>933</v>
      </c>
      <c r="E54" s="378" t="s">
        <v>1079</v>
      </c>
      <c r="F54" s="378" t="s">
        <v>430</v>
      </c>
      <c r="G54" s="378"/>
      <c r="H54" s="378" t="s">
        <v>5682</v>
      </c>
      <c r="I54" s="378" t="s">
        <v>5665</v>
      </c>
      <c r="J54" s="378"/>
      <c r="K54" s="378" t="s">
        <v>5654</v>
      </c>
      <c r="L54" s="378" t="s">
        <v>5654</v>
      </c>
      <c r="M54" s="378" t="s">
        <v>5665</v>
      </c>
      <c r="N54" s="378"/>
      <c r="O54" s="381">
        <v>1</v>
      </c>
      <c r="P54" s="378" t="s">
        <v>5655</v>
      </c>
      <c r="Q54" s="378" t="s">
        <v>5656</v>
      </c>
      <c r="R54" s="378" t="s">
        <v>5757</v>
      </c>
      <c r="S54" s="378" t="s">
        <v>5673</v>
      </c>
      <c r="T54" s="378" t="s">
        <v>5758</v>
      </c>
      <c r="U54" s="378" t="s">
        <v>5759</v>
      </c>
      <c r="V54" s="378" t="s">
        <v>5659</v>
      </c>
      <c r="W54" s="378" t="s">
        <v>6247</v>
      </c>
      <c r="X54" s="378"/>
      <c r="Y54" s="378" t="s">
        <v>5660</v>
      </c>
      <c r="Z54" s="378"/>
      <c r="AA54" s="378" t="s">
        <v>5760</v>
      </c>
      <c r="AB54" s="378"/>
      <c r="AC54" s="378" t="s">
        <v>5662</v>
      </c>
      <c r="AD54" s="378" t="s">
        <v>5663</v>
      </c>
    </row>
    <row r="55" spans="1:30">
      <c r="A55" s="378" t="s">
        <v>6440</v>
      </c>
      <c r="B55" s="378" t="s">
        <v>6441</v>
      </c>
      <c r="C55" s="378" t="s">
        <v>6442</v>
      </c>
      <c r="D55" s="378" t="s">
        <v>933</v>
      </c>
      <c r="E55" s="378" t="s">
        <v>5790</v>
      </c>
      <c r="F55" s="378" t="s">
        <v>6443</v>
      </c>
      <c r="G55" s="378"/>
      <c r="H55" s="378" t="s">
        <v>5677</v>
      </c>
      <c r="I55" s="378" t="s">
        <v>6444</v>
      </c>
      <c r="J55" s="378"/>
      <c r="K55" s="378" t="s">
        <v>5654</v>
      </c>
      <c r="L55" s="378" t="s">
        <v>5654</v>
      </c>
      <c r="M55" s="378" t="s">
        <v>6285</v>
      </c>
      <c r="N55" s="378" t="s">
        <v>6285</v>
      </c>
      <c r="O55" s="381">
        <v>1</v>
      </c>
      <c r="P55" s="378" t="s">
        <v>5655</v>
      </c>
      <c r="Q55" s="378" t="s">
        <v>5656</v>
      </c>
      <c r="R55" s="378" t="s">
        <v>6445</v>
      </c>
      <c r="S55" s="378" t="s">
        <v>5673</v>
      </c>
      <c r="T55" s="378" t="s">
        <v>5673</v>
      </c>
      <c r="U55" s="378" t="s">
        <v>5730</v>
      </c>
      <c r="V55" s="378" t="s">
        <v>5659</v>
      </c>
      <c r="W55" s="378" t="s">
        <v>6239</v>
      </c>
      <c r="X55" s="378"/>
      <c r="Y55" s="378" t="s">
        <v>5660</v>
      </c>
      <c r="Z55" s="378"/>
      <c r="AA55" s="378"/>
      <c r="AB55" s="378"/>
      <c r="AC55" s="378" t="s">
        <v>5662</v>
      </c>
      <c r="AD55" s="378" t="s">
        <v>5663</v>
      </c>
    </row>
    <row r="56" spans="1:30">
      <c r="A56" s="378" t="s">
        <v>363</v>
      </c>
      <c r="B56" s="378" t="s">
        <v>362</v>
      </c>
      <c r="C56" s="378" t="s">
        <v>364</v>
      </c>
      <c r="D56" s="378" t="s">
        <v>933</v>
      </c>
      <c r="E56" s="378" t="s">
        <v>268</v>
      </c>
      <c r="F56" s="378" t="s">
        <v>171</v>
      </c>
      <c r="G56" s="378"/>
      <c r="H56" s="378" t="s">
        <v>5682</v>
      </c>
      <c r="I56" s="378" t="s">
        <v>5746</v>
      </c>
      <c r="J56" s="378"/>
      <c r="K56" s="378" t="s">
        <v>5654</v>
      </c>
      <c r="L56" s="378" t="s">
        <v>5654</v>
      </c>
      <c r="M56" s="378" t="s">
        <v>5746</v>
      </c>
      <c r="N56" s="378"/>
      <c r="O56" s="381">
        <v>1</v>
      </c>
      <c r="P56" s="378" t="s">
        <v>5655</v>
      </c>
      <c r="Q56" s="378" t="s">
        <v>5656</v>
      </c>
      <c r="R56" s="378" t="s">
        <v>689</v>
      </c>
      <c r="S56" s="378"/>
      <c r="T56" s="378"/>
      <c r="U56" s="378"/>
      <c r="V56" s="378" t="s">
        <v>5659</v>
      </c>
      <c r="W56" s="378" t="s">
        <v>6241</v>
      </c>
      <c r="X56" s="378"/>
      <c r="Y56" s="378" t="s">
        <v>5660</v>
      </c>
      <c r="Z56" s="378"/>
      <c r="AA56" s="378" t="s">
        <v>5761</v>
      </c>
      <c r="AB56" s="378"/>
      <c r="AC56" s="378" t="s">
        <v>5662</v>
      </c>
      <c r="AD56" s="378" t="s">
        <v>5663</v>
      </c>
    </row>
    <row r="57" spans="1:30">
      <c r="A57" s="378" t="s">
        <v>6446</v>
      </c>
      <c r="B57" s="378" t="s">
        <v>6447</v>
      </c>
      <c r="C57" s="378" t="s">
        <v>6448</v>
      </c>
      <c r="D57" s="378" t="s">
        <v>933</v>
      </c>
      <c r="E57" s="378" t="s">
        <v>3130</v>
      </c>
      <c r="F57" s="378" t="s">
        <v>6449</v>
      </c>
      <c r="G57" s="378"/>
      <c r="H57" s="378" t="s">
        <v>5652</v>
      </c>
      <c r="I57" s="378" t="s">
        <v>6020</v>
      </c>
      <c r="J57" s="378"/>
      <c r="K57" s="378" t="s">
        <v>5654</v>
      </c>
      <c r="L57" s="378" t="s">
        <v>5654</v>
      </c>
      <c r="M57" s="378" t="s">
        <v>6285</v>
      </c>
      <c r="N57" s="378" t="s">
        <v>6285</v>
      </c>
      <c r="O57" s="381">
        <v>1</v>
      </c>
      <c r="P57" s="378" t="s">
        <v>5655</v>
      </c>
      <c r="Q57" s="378" t="s">
        <v>5656</v>
      </c>
      <c r="R57" s="378" t="s">
        <v>6450</v>
      </c>
      <c r="S57" s="378" t="s">
        <v>5673</v>
      </c>
      <c r="T57" s="378" t="s">
        <v>5673</v>
      </c>
      <c r="U57" s="378" t="s">
        <v>5673</v>
      </c>
      <c r="V57" s="378" t="s">
        <v>5659</v>
      </c>
      <c r="W57" s="378" t="s">
        <v>6239</v>
      </c>
      <c r="X57" s="378"/>
      <c r="Y57" s="378" t="s">
        <v>5660</v>
      </c>
      <c r="Z57" s="378"/>
      <c r="AA57" s="378"/>
      <c r="AB57" s="378"/>
      <c r="AC57" s="378" t="s">
        <v>5662</v>
      </c>
      <c r="AD57" s="378" t="s">
        <v>5663</v>
      </c>
    </row>
    <row r="58" spans="1:30">
      <c r="A58" s="378" t="s">
        <v>6451</v>
      </c>
      <c r="B58" s="378" t="s">
        <v>6452</v>
      </c>
      <c r="C58" s="378" t="s">
        <v>6453</v>
      </c>
      <c r="D58" s="378" t="s">
        <v>933</v>
      </c>
      <c r="E58" s="378" t="s">
        <v>789</v>
      </c>
      <c r="F58" s="378" t="s">
        <v>789</v>
      </c>
      <c r="G58" s="378"/>
      <c r="H58" s="378" t="s">
        <v>5682</v>
      </c>
      <c r="I58" s="378" t="s">
        <v>5876</v>
      </c>
      <c r="J58" s="378"/>
      <c r="K58" s="378" t="s">
        <v>5654</v>
      </c>
      <c r="L58" s="378" t="s">
        <v>5654</v>
      </c>
      <c r="M58" s="378" t="s">
        <v>5876</v>
      </c>
      <c r="N58" s="378" t="s">
        <v>6454</v>
      </c>
      <c r="O58" s="381">
        <v>1</v>
      </c>
      <c r="P58" s="378" t="s">
        <v>5655</v>
      </c>
      <c r="Q58" s="378" t="s">
        <v>5656</v>
      </c>
      <c r="R58" s="378" t="s">
        <v>6455</v>
      </c>
      <c r="S58" s="378" t="s">
        <v>5673</v>
      </c>
      <c r="T58" s="378" t="s">
        <v>6456</v>
      </c>
      <c r="U58" s="378" t="s">
        <v>6457</v>
      </c>
      <c r="V58" s="378" t="s">
        <v>5659</v>
      </c>
      <c r="W58" s="378" t="s">
        <v>6249</v>
      </c>
      <c r="X58" s="378"/>
      <c r="Y58" s="378" t="s">
        <v>5660</v>
      </c>
      <c r="Z58" s="378"/>
      <c r="AA58" s="378"/>
      <c r="AB58" s="378"/>
      <c r="AC58" s="378" t="s">
        <v>5662</v>
      </c>
      <c r="AD58" s="378" t="s">
        <v>5663</v>
      </c>
    </row>
    <row r="59" spans="1:30">
      <c r="A59" s="378" t="s">
        <v>6458</v>
      </c>
      <c r="B59" s="378" t="s">
        <v>6459</v>
      </c>
      <c r="C59" s="378" t="s">
        <v>6460</v>
      </c>
      <c r="D59" s="378" t="s">
        <v>933</v>
      </c>
      <c r="E59" s="378" t="s">
        <v>634</v>
      </c>
      <c r="F59" s="378" t="s">
        <v>6461</v>
      </c>
      <c r="G59" s="378"/>
      <c r="H59" s="378" t="s">
        <v>5682</v>
      </c>
      <c r="I59" s="378" t="s">
        <v>6396</v>
      </c>
      <c r="J59" s="378"/>
      <c r="K59" s="378" t="s">
        <v>5654</v>
      </c>
      <c r="L59" s="378" t="s">
        <v>5654</v>
      </c>
      <c r="M59" s="378" t="s">
        <v>6396</v>
      </c>
      <c r="N59" s="378" t="s">
        <v>6236</v>
      </c>
      <c r="O59" s="381">
        <v>1</v>
      </c>
      <c r="P59" s="378" t="s">
        <v>5655</v>
      </c>
      <c r="Q59" s="378" t="s">
        <v>5656</v>
      </c>
      <c r="R59" s="378" t="s">
        <v>6462</v>
      </c>
      <c r="S59" s="378"/>
      <c r="T59" s="378"/>
      <c r="U59" s="378"/>
      <c r="V59" s="378" t="s">
        <v>5659</v>
      </c>
      <c r="W59" s="378" t="s">
        <v>6239</v>
      </c>
      <c r="X59" s="378"/>
      <c r="Y59" s="378" t="s">
        <v>5660</v>
      </c>
      <c r="Z59" s="378"/>
      <c r="AA59" s="378"/>
      <c r="AB59" s="378"/>
      <c r="AC59" s="378" t="s">
        <v>5662</v>
      </c>
      <c r="AD59" s="378" t="s">
        <v>5663</v>
      </c>
    </row>
    <row r="60" spans="1:30">
      <c r="A60" s="378" t="s">
        <v>460</v>
      </c>
      <c r="B60" s="378" t="s">
        <v>459</v>
      </c>
      <c r="C60" s="378" t="s">
        <v>461</v>
      </c>
      <c r="D60" s="378" t="s">
        <v>933</v>
      </c>
      <c r="E60" s="378" t="s">
        <v>268</v>
      </c>
      <c r="F60" s="378" t="s">
        <v>171</v>
      </c>
      <c r="G60" s="378"/>
      <c r="H60" s="378" t="s">
        <v>5682</v>
      </c>
      <c r="I60" s="378" t="s">
        <v>5762</v>
      </c>
      <c r="J60" s="378"/>
      <c r="K60" s="378" t="s">
        <v>5654</v>
      </c>
      <c r="L60" s="378" t="s">
        <v>5654</v>
      </c>
      <c r="M60" s="378" t="s">
        <v>5762</v>
      </c>
      <c r="N60" s="378" t="s">
        <v>6316</v>
      </c>
      <c r="O60" s="381">
        <v>1</v>
      </c>
      <c r="P60" s="378" t="s">
        <v>5655</v>
      </c>
      <c r="Q60" s="378" t="s">
        <v>5656</v>
      </c>
      <c r="R60" s="378" t="s">
        <v>5763</v>
      </c>
      <c r="S60" s="378" t="s">
        <v>1006</v>
      </c>
      <c r="T60" s="378" t="s">
        <v>1006</v>
      </c>
      <c r="U60" s="378" t="s">
        <v>3783</v>
      </c>
      <c r="V60" s="378" t="s">
        <v>5659</v>
      </c>
      <c r="W60" s="378" t="s">
        <v>6240</v>
      </c>
      <c r="X60" s="378"/>
      <c r="Y60" s="378" t="s">
        <v>5660</v>
      </c>
      <c r="Z60" s="378"/>
      <c r="AA60" s="378" t="s">
        <v>5764</v>
      </c>
      <c r="AB60" s="378"/>
      <c r="AC60" s="378" t="s">
        <v>5662</v>
      </c>
      <c r="AD60" s="378" t="s">
        <v>5663</v>
      </c>
    </row>
    <row r="61" spans="1:30">
      <c r="A61" s="378" t="s">
        <v>6463</v>
      </c>
      <c r="B61" s="378" t="s">
        <v>6464</v>
      </c>
      <c r="C61" s="378" t="s">
        <v>6465</v>
      </c>
      <c r="D61" s="378" t="s">
        <v>933</v>
      </c>
      <c r="E61" s="378" t="s">
        <v>1140</v>
      </c>
      <c r="F61" s="378" t="s">
        <v>547</v>
      </c>
      <c r="G61" s="378"/>
      <c r="H61" s="378" t="s">
        <v>5677</v>
      </c>
      <c r="I61" s="378" t="s">
        <v>5835</v>
      </c>
      <c r="J61" s="378"/>
      <c r="K61" s="378" t="s">
        <v>5654</v>
      </c>
      <c r="L61" s="378" t="s">
        <v>5654</v>
      </c>
      <c r="M61" s="378" t="s">
        <v>6285</v>
      </c>
      <c r="N61" s="378" t="s">
        <v>6285</v>
      </c>
      <c r="O61" s="381">
        <v>1</v>
      </c>
      <c r="P61" s="378" t="s">
        <v>5655</v>
      </c>
      <c r="Q61" s="378" t="s">
        <v>5656</v>
      </c>
      <c r="R61" s="378" t="s">
        <v>6466</v>
      </c>
      <c r="S61" s="378" t="s">
        <v>6467</v>
      </c>
      <c r="T61" s="378" t="s">
        <v>6468</v>
      </c>
      <c r="U61" s="378" t="s">
        <v>6469</v>
      </c>
      <c r="V61" s="378" t="s">
        <v>5659</v>
      </c>
      <c r="W61" s="378" t="s">
        <v>6241</v>
      </c>
      <c r="X61" s="378"/>
      <c r="Y61" s="378" t="s">
        <v>5660</v>
      </c>
      <c r="Z61" s="378"/>
      <c r="AA61" s="378"/>
      <c r="AB61" s="378"/>
      <c r="AC61" s="378" t="s">
        <v>5662</v>
      </c>
      <c r="AD61" s="378" t="s">
        <v>5663</v>
      </c>
    </row>
    <row r="62" spans="1:30">
      <c r="A62" s="378" t="s">
        <v>6470</v>
      </c>
      <c r="B62" s="378" t="s">
        <v>6471</v>
      </c>
      <c r="C62" s="378" t="s">
        <v>6472</v>
      </c>
      <c r="D62" s="378" t="s">
        <v>933</v>
      </c>
      <c r="E62" s="378" t="s">
        <v>5732</v>
      </c>
      <c r="F62" s="378" t="s">
        <v>358</v>
      </c>
      <c r="G62" s="378"/>
      <c r="H62" s="378" t="s">
        <v>5664</v>
      </c>
      <c r="I62" s="378" t="s">
        <v>6329</v>
      </c>
      <c r="J62" s="378"/>
      <c r="K62" s="378" t="s">
        <v>5654</v>
      </c>
      <c r="L62" s="378" t="s">
        <v>5654</v>
      </c>
      <c r="M62" s="378" t="s">
        <v>6285</v>
      </c>
      <c r="N62" s="378" t="s">
        <v>6285</v>
      </c>
      <c r="O62" s="381">
        <v>1</v>
      </c>
      <c r="P62" s="378" t="s">
        <v>5655</v>
      </c>
      <c r="Q62" s="378" t="s">
        <v>5656</v>
      </c>
      <c r="R62" s="378" t="s">
        <v>6473</v>
      </c>
      <c r="S62" s="378" t="s">
        <v>5751</v>
      </c>
      <c r="T62" s="378" t="s">
        <v>5752</v>
      </c>
      <c r="U62" s="378" t="s">
        <v>5752</v>
      </c>
      <c r="V62" s="378" t="s">
        <v>5659</v>
      </c>
      <c r="W62" s="378" t="s">
        <v>6241</v>
      </c>
      <c r="X62" s="378"/>
      <c r="Y62" s="378" t="s">
        <v>5660</v>
      </c>
      <c r="Z62" s="378"/>
      <c r="AA62" s="378"/>
      <c r="AB62" s="378"/>
      <c r="AC62" s="378" t="s">
        <v>5662</v>
      </c>
      <c r="AD62" s="378" t="s">
        <v>5663</v>
      </c>
    </row>
    <row r="63" spans="1:30">
      <c r="A63" s="378" t="s">
        <v>6474</v>
      </c>
      <c r="B63" s="378" t="s">
        <v>6475</v>
      </c>
      <c r="C63" s="378" t="s">
        <v>6476</v>
      </c>
      <c r="D63" s="378" t="s">
        <v>933</v>
      </c>
      <c r="E63" s="378" t="s">
        <v>661</v>
      </c>
      <c r="F63" s="378" t="s">
        <v>564</v>
      </c>
      <c r="G63" s="378"/>
      <c r="H63" s="378" t="s">
        <v>5652</v>
      </c>
      <c r="I63" s="378" t="s">
        <v>6477</v>
      </c>
      <c r="J63" s="378"/>
      <c r="K63" s="378" t="s">
        <v>5654</v>
      </c>
      <c r="L63" s="378" t="s">
        <v>5654</v>
      </c>
      <c r="M63" s="378" t="s">
        <v>6477</v>
      </c>
      <c r="N63" s="378" t="s">
        <v>6478</v>
      </c>
      <c r="O63" s="381">
        <v>1</v>
      </c>
      <c r="P63" s="378" t="s">
        <v>5655</v>
      </c>
      <c r="Q63" s="378" t="s">
        <v>5656</v>
      </c>
      <c r="R63" s="378" t="s">
        <v>6479</v>
      </c>
      <c r="S63" s="378" t="s">
        <v>3659</v>
      </c>
      <c r="T63" s="378" t="s">
        <v>3659</v>
      </c>
      <c r="U63" s="378" t="s">
        <v>3659</v>
      </c>
      <c r="V63" s="378" t="s">
        <v>5659</v>
      </c>
      <c r="W63" s="378" t="s">
        <v>6241</v>
      </c>
      <c r="X63" s="378"/>
      <c r="Y63" s="378" t="s">
        <v>5660</v>
      </c>
      <c r="Z63" s="378"/>
      <c r="AA63" s="378"/>
      <c r="AB63" s="378"/>
      <c r="AC63" s="378" t="s">
        <v>5662</v>
      </c>
      <c r="AD63" s="378" t="s">
        <v>5663</v>
      </c>
    </row>
    <row r="64" spans="1:30">
      <c r="A64" s="378" t="s">
        <v>6480</v>
      </c>
      <c r="B64" s="378" t="s">
        <v>6481</v>
      </c>
      <c r="C64" s="378" t="s">
        <v>6482</v>
      </c>
      <c r="D64" s="378" t="s">
        <v>933</v>
      </c>
      <c r="E64" s="378" t="s">
        <v>5776</v>
      </c>
      <c r="F64" s="378" t="s">
        <v>6483</v>
      </c>
      <c r="G64" s="378"/>
      <c r="H64" s="378" t="s">
        <v>5677</v>
      </c>
      <c r="I64" s="378" t="s">
        <v>6329</v>
      </c>
      <c r="J64" s="378"/>
      <c r="K64" s="378" t="s">
        <v>5654</v>
      </c>
      <c r="L64" s="378" t="s">
        <v>5654</v>
      </c>
      <c r="M64" s="378" t="s">
        <v>6329</v>
      </c>
      <c r="N64" s="378" t="s">
        <v>6236</v>
      </c>
      <c r="O64" s="381">
        <v>1</v>
      </c>
      <c r="P64" s="378" t="s">
        <v>5655</v>
      </c>
      <c r="Q64" s="378" t="s">
        <v>5656</v>
      </c>
      <c r="R64" s="378" t="s">
        <v>6484</v>
      </c>
      <c r="S64" s="378" t="s">
        <v>1006</v>
      </c>
      <c r="T64" s="378" t="s">
        <v>1006</v>
      </c>
      <c r="U64" s="378" t="s">
        <v>4031</v>
      </c>
      <c r="V64" s="378" t="s">
        <v>5659</v>
      </c>
      <c r="W64" s="378" t="s">
        <v>6241</v>
      </c>
      <c r="X64" s="378"/>
      <c r="Y64" s="378" t="s">
        <v>5660</v>
      </c>
      <c r="Z64" s="378"/>
      <c r="AA64" s="378"/>
      <c r="AB64" s="378"/>
      <c r="AC64" s="378" t="s">
        <v>5662</v>
      </c>
      <c r="AD64" s="378" t="s">
        <v>5663</v>
      </c>
    </row>
    <row r="65" spans="1:30">
      <c r="A65" s="378" t="s">
        <v>6485</v>
      </c>
      <c r="B65" s="378" t="s">
        <v>6486</v>
      </c>
      <c r="C65" s="378" t="s">
        <v>6487</v>
      </c>
      <c r="D65" s="378" t="s">
        <v>933</v>
      </c>
      <c r="E65" s="378" t="s">
        <v>5722</v>
      </c>
      <c r="F65" s="378" t="s">
        <v>6488</v>
      </c>
      <c r="G65" s="378"/>
      <c r="H65" s="378" t="s">
        <v>5742</v>
      </c>
      <c r="I65" s="378" t="s">
        <v>5846</v>
      </c>
      <c r="J65" s="378"/>
      <c r="K65" s="378" t="s">
        <v>5654</v>
      </c>
      <c r="L65" s="378" t="s">
        <v>5654</v>
      </c>
      <c r="M65" s="378" t="s">
        <v>6285</v>
      </c>
      <c r="N65" s="378" t="s">
        <v>6285</v>
      </c>
      <c r="O65" s="381">
        <v>1</v>
      </c>
      <c r="P65" s="378" t="s">
        <v>5655</v>
      </c>
      <c r="Q65" s="378" t="s">
        <v>5656</v>
      </c>
      <c r="R65" s="378" t="s">
        <v>6489</v>
      </c>
      <c r="S65" s="378" t="s">
        <v>1006</v>
      </c>
      <c r="T65" s="378" t="s">
        <v>1006</v>
      </c>
      <c r="U65" s="378" t="s">
        <v>5779</v>
      </c>
      <c r="V65" s="378" t="s">
        <v>5659</v>
      </c>
      <c r="W65" s="378" t="s">
        <v>6241</v>
      </c>
      <c r="X65" s="378"/>
      <c r="Y65" s="378" t="s">
        <v>5660</v>
      </c>
      <c r="Z65" s="378"/>
      <c r="AA65" s="378"/>
      <c r="AB65" s="378"/>
      <c r="AC65" s="378" t="s">
        <v>5662</v>
      </c>
      <c r="AD65" s="378" t="s">
        <v>5663</v>
      </c>
    </row>
    <row r="66" spans="1:30">
      <c r="A66" s="378" t="s">
        <v>306</v>
      </c>
      <c r="B66" s="378" t="s">
        <v>305</v>
      </c>
      <c r="C66" s="378" t="s">
        <v>307</v>
      </c>
      <c r="D66" s="378" t="s">
        <v>933</v>
      </c>
      <c r="E66" s="378" t="s">
        <v>5765</v>
      </c>
      <c r="F66" s="378" t="s">
        <v>308</v>
      </c>
      <c r="G66" s="378"/>
      <c r="H66" s="378" t="s">
        <v>5682</v>
      </c>
      <c r="I66" s="378" t="s">
        <v>5766</v>
      </c>
      <c r="J66" s="378"/>
      <c r="K66" s="378" t="s">
        <v>5654</v>
      </c>
      <c r="L66" s="378" t="s">
        <v>5654</v>
      </c>
      <c r="M66" s="378" t="s">
        <v>5767</v>
      </c>
      <c r="N66" s="378"/>
      <c r="O66" s="381">
        <v>1</v>
      </c>
      <c r="P66" s="378" t="s">
        <v>5655</v>
      </c>
      <c r="Q66" s="378" t="s">
        <v>5656</v>
      </c>
      <c r="R66" s="378" t="s">
        <v>5768</v>
      </c>
      <c r="S66" s="378" t="s">
        <v>1006</v>
      </c>
      <c r="T66" s="378" t="s">
        <v>1006</v>
      </c>
      <c r="U66" s="378" t="s">
        <v>3877</v>
      </c>
      <c r="V66" s="378" t="s">
        <v>5659</v>
      </c>
      <c r="W66" s="378" t="s">
        <v>6241</v>
      </c>
      <c r="X66" s="378"/>
      <c r="Y66" s="378" t="s">
        <v>5660</v>
      </c>
      <c r="Z66" s="378"/>
      <c r="AA66" s="378" t="s">
        <v>5769</v>
      </c>
      <c r="AB66" s="378"/>
      <c r="AC66" s="378" t="s">
        <v>5662</v>
      </c>
      <c r="AD66" s="378" t="s">
        <v>5663</v>
      </c>
    </row>
    <row r="67" spans="1:30">
      <c r="A67" s="378" t="s">
        <v>353</v>
      </c>
      <c r="B67" s="378" t="s">
        <v>352</v>
      </c>
      <c r="C67" s="378" t="s">
        <v>354</v>
      </c>
      <c r="D67" s="378" t="s">
        <v>933</v>
      </c>
      <c r="E67" s="378" t="s">
        <v>661</v>
      </c>
      <c r="F67" s="378" t="s">
        <v>204</v>
      </c>
      <c r="G67" s="378"/>
      <c r="H67" s="378" t="s">
        <v>5682</v>
      </c>
      <c r="I67" s="378" t="s">
        <v>5770</v>
      </c>
      <c r="J67" s="378"/>
      <c r="K67" s="378" t="s">
        <v>5654</v>
      </c>
      <c r="L67" s="378" t="s">
        <v>5654</v>
      </c>
      <c r="M67" s="378" t="s">
        <v>5770</v>
      </c>
      <c r="N67" s="378"/>
      <c r="O67" s="381">
        <v>1</v>
      </c>
      <c r="P67" s="378" t="s">
        <v>5655</v>
      </c>
      <c r="Q67" s="378" t="s">
        <v>5656</v>
      </c>
      <c r="R67" s="378" t="s">
        <v>5771</v>
      </c>
      <c r="S67" s="378" t="s">
        <v>5673</v>
      </c>
      <c r="T67" s="378" t="s">
        <v>5758</v>
      </c>
      <c r="U67" s="378" t="s">
        <v>5758</v>
      </c>
      <c r="V67" s="378" t="s">
        <v>5659</v>
      </c>
      <c r="W67" s="378" t="s">
        <v>6241</v>
      </c>
      <c r="X67" s="378"/>
      <c r="Y67" s="378" t="s">
        <v>5660</v>
      </c>
      <c r="Z67" s="378"/>
      <c r="AA67" s="378" t="s">
        <v>5772</v>
      </c>
      <c r="AB67" s="378"/>
      <c r="AC67" s="378" t="s">
        <v>5662</v>
      </c>
      <c r="AD67" s="378" t="s">
        <v>5663</v>
      </c>
    </row>
    <row r="68" spans="1:30">
      <c r="A68" s="378" t="s">
        <v>890</v>
      </c>
      <c r="B68" s="378" t="s">
        <v>889</v>
      </c>
      <c r="C68" s="378" t="s">
        <v>891</v>
      </c>
      <c r="D68" s="378" t="s">
        <v>933</v>
      </c>
      <c r="E68" s="378" t="s">
        <v>1027</v>
      </c>
      <c r="F68" s="378" t="s">
        <v>799</v>
      </c>
      <c r="G68" s="378"/>
      <c r="H68" s="378" t="s">
        <v>5677</v>
      </c>
      <c r="I68" s="378" t="s">
        <v>5728</v>
      </c>
      <c r="J68" s="378"/>
      <c r="K68" s="378" t="s">
        <v>5654</v>
      </c>
      <c r="L68" s="378" t="s">
        <v>5654</v>
      </c>
      <c r="M68" s="378" t="s">
        <v>5728</v>
      </c>
      <c r="N68" s="378"/>
      <c r="O68" s="381">
        <v>1</v>
      </c>
      <c r="P68" s="378" t="s">
        <v>5655</v>
      </c>
      <c r="Q68" s="378" t="s">
        <v>5656</v>
      </c>
      <c r="R68" s="378" t="s">
        <v>5773</v>
      </c>
      <c r="S68" s="378" t="s">
        <v>5673</v>
      </c>
      <c r="T68" s="378" t="s">
        <v>5673</v>
      </c>
      <c r="U68" s="378" t="s">
        <v>5774</v>
      </c>
      <c r="V68" s="378" t="s">
        <v>5659</v>
      </c>
      <c r="W68" s="378" t="s">
        <v>6239</v>
      </c>
      <c r="X68" s="378"/>
      <c r="Y68" s="378" t="s">
        <v>5660</v>
      </c>
      <c r="Z68" s="378"/>
      <c r="AA68" s="378" t="s">
        <v>5775</v>
      </c>
      <c r="AB68" s="378"/>
      <c r="AC68" s="378" t="s">
        <v>5662</v>
      </c>
      <c r="AD68" s="378" t="s">
        <v>5663</v>
      </c>
    </row>
    <row r="69" spans="1:30">
      <c r="A69" s="378" t="s">
        <v>6490</v>
      </c>
      <c r="B69" s="378" t="s">
        <v>6491</v>
      </c>
      <c r="C69" s="378" t="s">
        <v>6492</v>
      </c>
      <c r="D69" s="378" t="s">
        <v>933</v>
      </c>
      <c r="E69" s="378" t="s">
        <v>1189</v>
      </c>
      <c r="F69" s="378" t="s">
        <v>406</v>
      </c>
      <c r="G69" s="378"/>
      <c r="H69" s="378" t="s">
        <v>5742</v>
      </c>
      <c r="I69" s="378" t="s">
        <v>6493</v>
      </c>
      <c r="J69" s="378"/>
      <c r="K69" s="378" t="s">
        <v>5654</v>
      </c>
      <c r="L69" s="378" t="s">
        <v>5654</v>
      </c>
      <c r="M69" s="378" t="s">
        <v>6285</v>
      </c>
      <c r="N69" s="378" t="s">
        <v>6285</v>
      </c>
      <c r="O69" s="381">
        <v>1</v>
      </c>
      <c r="P69" s="378" t="s">
        <v>5655</v>
      </c>
      <c r="Q69" s="378" t="s">
        <v>5656</v>
      </c>
      <c r="R69" s="378" t="s">
        <v>6494</v>
      </c>
      <c r="S69" s="378" t="s">
        <v>5673</v>
      </c>
      <c r="T69" s="378" t="s">
        <v>5673</v>
      </c>
      <c r="U69" s="378" t="s">
        <v>5673</v>
      </c>
      <c r="V69" s="378" t="s">
        <v>5659</v>
      </c>
      <c r="W69" s="378" t="s">
        <v>6241</v>
      </c>
      <c r="X69" s="378"/>
      <c r="Y69" s="378" t="s">
        <v>5660</v>
      </c>
      <c r="Z69" s="378"/>
      <c r="AA69" s="378"/>
      <c r="AB69" s="378"/>
      <c r="AC69" s="378" t="s">
        <v>5662</v>
      </c>
      <c r="AD69" s="378" t="s">
        <v>5663</v>
      </c>
    </row>
    <row r="70" spans="1:30">
      <c r="A70" s="378" t="s">
        <v>6495</v>
      </c>
      <c r="B70" s="378" t="s">
        <v>6496</v>
      </c>
      <c r="C70" s="378" t="s">
        <v>6497</v>
      </c>
      <c r="D70" s="378" t="s">
        <v>933</v>
      </c>
      <c r="E70" s="378" t="s">
        <v>1027</v>
      </c>
      <c r="F70" s="378" t="s">
        <v>725</v>
      </c>
      <c r="G70" s="378"/>
      <c r="H70" s="378" t="s">
        <v>5682</v>
      </c>
      <c r="I70" s="378" t="s">
        <v>6422</v>
      </c>
      <c r="J70" s="378"/>
      <c r="K70" s="378" t="s">
        <v>5654</v>
      </c>
      <c r="L70" s="378" t="s">
        <v>5654</v>
      </c>
      <c r="M70" s="378" t="s">
        <v>6422</v>
      </c>
      <c r="N70" s="378" t="s">
        <v>6423</v>
      </c>
      <c r="O70" s="381">
        <v>1</v>
      </c>
      <c r="P70" s="378" t="s">
        <v>5655</v>
      </c>
      <c r="Q70" s="378" t="s">
        <v>5656</v>
      </c>
      <c r="R70" s="378" t="s">
        <v>1006</v>
      </c>
      <c r="S70" s="378" t="s">
        <v>1006</v>
      </c>
      <c r="T70" s="378" t="s">
        <v>1006</v>
      </c>
      <c r="U70" s="378" t="s">
        <v>1006</v>
      </c>
      <c r="V70" s="378" t="s">
        <v>5659</v>
      </c>
      <c r="W70" s="378" t="s">
        <v>6239</v>
      </c>
      <c r="X70" s="378"/>
      <c r="Y70" s="378" t="s">
        <v>5660</v>
      </c>
      <c r="Z70" s="378"/>
      <c r="AA70" s="378"/>
      <c r="AB70" s="378"/>
      <c r="AC70" s="378" t="s">
        <v>5662</v>
      </c>
      <c r="AD70" s="378" t="s">
        <v>5663</v>
      </c>
    </row>
    <row r="71" spans="1:30">
      <c r="A71" s="378" t="s">
        <v>6498</v>
      </c>
      <c r="B71" s="378" t="s">
        <v>6499</v>
      </c>
      <c r="C71" s="378" t="s">
        <v>6500</v>
      </c>
      <c r="D71" s="378" t="s">
        <v>933</v>
      </c>
      <c r="E71" s="378" t="s">
        <v>5794</v>
      </c>
      <c r="F71" s="378" t="s">
        <v>746</v>
      </c>
      <c r="G71" s="378"/>
      <c r="H71" s="378" t="s">
        <v>5742</v>
      </c>
      <c r="I71" s="378" t="s">
        <v>6321</v>
      </c>
      <c r="J71" s="378"/>
      <c r="K71" s="378" t="s">
        <v>5654</v>
      </c>
      <c r="L71" s="378" t="s">
        <v>5654</v>
      </c>
      <c r="M71" s="378" t="s">
        <v>6285</v>
      </c>
      <c r="N71" s="378" t="s">
        <v>6285</v>
      </c>
      <c r="O71" s="381">
        <v>1</v>
      </c>
      <c r="P71" s="378" t="s">
        <v>5655</v>
      </c>
      <c r="Q71" s="378" t="s">
        <v>5656</v>
      </c>
      <c r="R71" s="378" t="s">
        <v>6501</v>
      </c>
      <c r="S71" s="378" t="s">
        <v>1006</v>
      </c>
      <c r="T71" s="378" t="s">
        <v>1006</v>
      </c>
      <c r="U71" s="378" t="s">
        <v>3789</v>
      </c>
      <c r="V71" s="378" t="s">
        <v>5659</v>
      </c>
      <c r="W71" s="378" t="s">
        <v>6239</v>
      </c>
      <c r="X71" s="378"/>
      <c r="Y71" s="378" t="s">
        <v>5660</v>
      </c>
      <c r="Z71" s="378"/>
      <c r="AA71" s="378" t="s">
        <v>6502</v>
      </c>
      <c r="AB71" s="378"/>
      <c r="AC71" s="378" t="s">
        <v>5662</v>
      </c>
      <c r="AD71" s="378" t="s">
        <v>5663</v>
      </c>
    </row>
    <row r="72" spans="1:30">
      <c r="A72" s="378" t="s">
        <v>6503</v>
      </c>
      <c r="B72" s="378" t="s">
        <v>6504</v>
      </c>
      <c r="C72" s="378" t="s">
        <v>6505</v>
      </c>
      <c r="D72" s="378" t="s">
        <v>933</v>
      </c>
      <c r="E72" s="378" t="s">
        <v>6018</v>
      </c>
      <c r="F72" s="378" t="s">
        <v>739</v>
      </c>
      <c r="G72" s="378"/>
      <c r="H72" s="378" t="s">
        <v>5652</v>
      </c>
      <c r="I72" s="378" t="s">
        <v>6322</v>
      </c>
      <c r="J72" s="378"/>
      <c r="K72" s="378" t="s">
        <v>5654</v>
      </c>
      <c r="L72" s="378" t="s">
        <v>5654</v>
      </c>
      <c r="M72" s="378" t="s">
        <v>6322</v>
      </c>
      <c r="N72" s="378" t="s">
        <v>6506</v>
      </c>
      <c r="O72" s="381">
        <v>1</v>
      </c>
      <c r="P72" s="378" t="s">
        <v>5655</v>
      </c>
      <c r="Q72" s="378" t="s">
        <v>5656</v>
      </c>
      <c r="R72" s="378" t="s">
        <v>6507</v>
      </c>
      <c r="S72" s="378" t="s">
        <v>5673</v>
      </c>
      <c r="T72" s="378" t="s">
        <v>6508</v>
      </c>
      <c r="U72" s="378" t="s">
        <v>6509</v>
      </c>
      <c r="V72" s="378" t="s">
        <v>5659</v>
      </c>
      <c r="W72" s="378" t="s">
        <v>6239</v>
      </c>
      <c r="X72" s="378"/>
      <c r="Y72" s="378" t="s">
        <v>5660</v>
      </c>
      <c r="Z72" s="378"/>
      <c r="AA72" s="378"/>
      <c r="AB72" s="378"/>
      <c r="AC72" s="378" t="s">
        <v>5662</v>
      </c>
      <c r="AD72" s="378" t="s">
        <v>5663</v>
      </c>
    </row>
    <row r="73" spans="1:30">
      <c r="A73" s="378" t="s">
        <v>6510</v>
      </c>
      <c r="B73" s="378" t="s">
        <v>6511</v>
      </c>
      <c r="C73" s="378" t="s">
        <v>6512</v>
      </c>
      <c r="D73" s="378" t="s">
        <v>933</v>
      </c>
      <c r="E73" s="378" t="s">
        <v>6513</v>
      </c>
      <c r="F73" s="378" t="s">
        <v>6514</v>
      </c>
      <c r="G73" s="378"/>
      <c r="H73" s="378" t="s">
        <v>5677</v>
      </c>
      <c r="I73" s="378" t="s">
        <v>6373</v>
      </c>
      <c r="J73" s="378"/>
      <c r="K73" s="378" t="s">
        <v>5654</v>
      </c>
      <c r="L73" s="378" t="s">
        <v>5654</v>
      </c>
      <c r="M73" s="378" t="s">
        <v>5975</v>
      </c>
      <c r="N73" s="378" t="s">
        <v>6515</v>
      </c>
      <c r="O73" s="381">
        <v>1</v>
      </c>
      <c r="P73" s="378" t="s">
        <v>5655</v>
      </c>
      <c r="Q73" s="378" t="s">
        <v>5656</v>
      </c>
      <c r="R73" s="378" t="s">
        <v>6516</v>
      </c>
      <c r="S73" s="378" t="s">
        <v>5841</v>
      </c>
      <c r="T73" s="378" t="s">
        <v>6517</v>
      </c>
      <c r="U73" s="378" t="s">
        <v>3805</v>
      </c>
      <c r="V73" s="378" t="s">
        <v>5659</v>
      </c>
      <c r="W73" s="378" t="s">
        <v>6241</v>
      </c>
      <c r="X73" s="378"/>
      <c r="Y73" s="378" t="s">
        <v>5660</v>
      </c>
      <c r="Z73" s="378"/>
      <c r="AA73" s="378" t="s">
        <v>6518</v>
      </c>
      <c r="AB73" s="378"/>
      <c r="AC73" s="378" t="s">
        <v>5662</v>
      </c>
      <c r="AD73" s="378" t="s">
        <v>5663</v>
      </c>
    </row>
    <row r="74" spans="1:30">
      <c r="A74" s="378" t="s">
        <v>6519</v>
      </c>
      <c r="B74" s="378" t="s">
        <v>6520</v>
      </c>
      <c r="C74" s="378" t="s">
        <v>6521</v>
      </c>
      <c r="D74" s="378" t="s">
        <v>933</v>
      </c>
      <c r="E74" s="378" t="s">
        <v>215</v>
      </c>
      <c r="F74" s="378" t="s">
        <v>215</v>
      </c>
      <c r="G74" s="378"/>
      <c r="H74" s="378" t="s">
        <v>5682</v>
      </c>
      <c r="I74" s="378" t="s">
        <v>5799</v>
      </c>
      <c r="J74" s="378"/>
      <c r="K74" s="378" t="s">
        <v>5654</v>
      </c>
      <c r="L74" s="378" t="s">
        <v>5654</v>
      </c>
      <c r="M74" s="378" t="s">
        <v>5799</v>
      </c>
      <c r="N74" s="378" t="s">
        <v>6522</v>
      </c>
      <c r="O74" s="381">
        <v>1</v>
      </c>
      <c r="P74" s="378" t="s">
        <v>5655</v>
      </c>
      <c r="Q74" s="378" t="s">
        <v>5656</v>
      </c>
      <c r="R74" s="378" t="s">
        <v>6523</v>
      </c>
      <c r="S74" s="378" t="s">
        <v>5673</v>
      </c>
      <c r="T74" s="378" t="s">
        <v>5673</v>
      </c>
      <c r="U74" s="378" t="s">
        <v>5673</v>
      </c>
      <c r="V74" s="378" t="s">
        <v>5659</v>
      </c>
      <c r="W74" s="378" t="s">
        <v>6247</v>
      </c>
      <c r="X74" s="378"/>
      <c r="Y74" s="378" t="s">
        <v>5660</v>
      </c>
      <c r="Z74" s="378"/>
      <c r="AA74" s="378"/>
      <c r="AB74" s="378"/>
      <c r="AC74" s="378" t="s">
        <v>5662</v>
      </c>
      <c r="AD74" s="378" t="s">
        <v>5663</v>
      </c>
    </row>
    <row r="75" spans="1:30">
      <c r="A75" s="378" t="s">
        <v>6524</v>
      </c>
      <c r="B75" s="378" t="s">
        <v>6525</v>
      </c>
      <c r="C75" s="378" t="s">
        <v>6526</v>
      </c>
      <c r="D75" s="378" t="s">
        <v>933</v>
      </c>
      <c r="E75" s="378" t="s">
        <v>6527</v>
      </c>
      <c r="F75" s="378" t="s">
        <v>6528</v>
      </c>
      <c r="G75" s="378"/>
      <c r="H75" s="378" t="s">
        <v>5964</v>
      </c>
      <c r="I75" s="378" t="s">
        <v>6529</v>
      </c>
      <c r="J75" s="378"/>
      <c r="K75" s="378" t="s">
        <v>5654</v>
      </c>
      <c r="L75" s="378" t="s">
        <v>5654</v>
      </c>
      <c r="M75" s="378" t="s">
        <v>6390</v>
      </c>
      <c r="N75" s="378" t="s">
        <v>6390</v>
      </c>
      <c r="O75" s="381">
        <v>1</v>
      </c>
      <c r="P75" s="378" t="s">
        <v>5655</v>
      </c>
      <c r="Q75" s="378" t="s">
        <v>5656</v>
      </c>
      <c r="R75" s="378" t="s">
        <v>6530</v>
      </c>
      <c r="S75" s="378" t="s">
        <v>1006</v>
      </c>
      <c r="T75" s="378" t="s">
        <v>1006</v>
      </c>
      <c r="U75" s="378" t="s">
        <v>5668</v>
      </c>
      <c r="V75" s="378" t="s">
        <v>5659</v>
      </c>
      <c r="W75" s="378" t="s">
        <v>6239</v>
      </c>
      <c r="X75" s="378"/>
      <c r="Y75" s="378" t="s">
        <v>5660</v>
      </c>
      <c r="Z75" s="378"/>
      <c r="AA75" s="378" t="s">
        <v>6531</v>
      </c>
      <c r="AB75" s="378"/>
      <c r="AC75" s="378" t="s">
        <v>5662</v>
      </c>
      <c r="AD75" s="378" t="s">
        <v>5663</v>
      </c>
    </row>
    <row r="76" spans="1:30">
      <c r="A76" s="378" t="s">
        <v>6532</v>
      </c>
      <c r="B76" s="378" t="s">
        <v>6533</v>
      </c>
      <c r="C76" s="378" t="s">
        <v>6534</v>
      </c>
      <c r="D76" s="378" t="s">
        <v>933</v>
      </c>
      <c r="E76" s="378" t="s">
        <v>1140</v>
      </c>
      <c r="F76" s="378" t="s">
        <v>547</v>
      </c>
      <c r="G76" s="378"/>
      <c r="H76" s="378" t="s">
        <v>5677</v>
      </c>
      <c r="I76" s="378" t="s">
        <v>6535</v>
      </c>
      <c r="J76" s="378"/>
      <c r="K76" s="378" t="s">
        <v>5654</v>
      </c>
      <c r="L76" s="378" t="s">
        <v>5654</v>
      </c>
      <c r="M76" s="378" t="s">
        <v>6285</v>
      </c>
      <c r="N76" s="378" t="s">
        <v>6285</v>
      </c>
      <c r="O76" s="381">
        <v>1</v>
      </c>
      <c r="P76" s="378" t="s">
        <v>5655</v>
      </c>
      <c r="Q76" s="378" t="s">
        <v>5656</v>
      </c>
      <c r="R76" s="378" t="s">
        <v>6536</v>
      </c>
      <c r="S76" s="378" t="s">
        <v>1006</v>
      </c>
      <c r="T76" s="378" t="s">
        <v>1006</v>
      </c>
      <c r="U76" s="378" t="s">
        <v>1006</v>
      </c>
      <c r="V76" s="378" t="s">
        <v>5659</v>
      </c>
      <c r="W76" s="378" t="s">
        <v>6241</v>
      </c>
      <c r="X76" s="378"/>
      <c r="Y76" s="378" t="s">
        <v>5660</v>
      </c>
      <c r="Z76" s="378"/>
      <c r="AA76" s="378"/>
      <c r="AB76" s="378"/>
      <c r="AC76" s="378" t="s">
        <v>5662</v>
      </c>
      <c r="AD76" s="378" t="s">
        <v>5663</v>
      </c>
    </row>
    <row r="77" spans="1:30">
      <c r="A77" s="378" t="s">
        <v>6537</v>
      </c>
      <c r="B77" s="378" t="s">
        <v>6538</v>
      </c>
      <c r="C77" s="378" t="s">
        <v>6539</v>
      </c>
      <c r="D77" s="378" t="s">
        <v>933</v>
      </c>
      <c r="E77" s="378" t="s">
        <v>6540</v>
      </c>
      <c r="F77" s="378" t="s">
        <v>6541</v>
      </c>
      <c r="G77" s="378"/>
      <c r="H77" s="378" t="s">
        <v>5664</v>
      </c>
      <c r="I77" s="378" t="s">
        <v>6542</v>
      </c>
      <c r="J77" s="378"/>
      <c r="K77" s="378" t="s">
        <v>5654</v>
      </c>
      <c r="L77" s="378" t="s">
        <v>5654</v>
      </c>
      <c r="M77" s="378" t="s">
        <v>6285</v>
      </c>
      <c r="N77" s="378" t="s">
        <v>6285</v>
      </c>
      <c r="O77" s="381">
        <v>1</v>
      </c>
      <c r="P77" s="378" t="s">
        <v>5655</v>
      </c>
      <c r="Q77" s="378" t="s">
        <v>5656</v>
      </c>
      <c r="R77" s="378" t="s">
        <v>689</v>
      </c>
      <c r="S77" s="378" t="s">
        <v>5725</v>
      </c>
      <c r="T77" s="378" t="s">
        <v>5725</v>
      </c>
      <c r="U77" s="378" t="s">
        <v>6135</v>
      </c>
      <c r="V77" s="378" t="s">
        <v>5659</v>
      </c>
      <c r="W77" s="378" t="s">
        <v>6241</v>
      </c>
      <c r="X77" s="378"/>
      <c r="Y77" s="378" t="s">
        <v>5660</v>
      </c>
      <c r="Z77" s="378"/>
      <c r="AA77" s="378"/>
      <c r="AB77" s="378"/>
      <c r="AC77" s="378" t="s">
        <v>5662</v>
      </c>
      <c r="AD77" s="378" t="s">
        <v>5663</v>
      </c>
    </row>
    <row r="78" spans="1:30">
      <c r="A78" s="378" t="s">
        <v>493</v>
      </c>
      <c r="B78" s="378" t="s">
        <v>492</v>
      </c>
      <c r="C78" s="378" t="s">
        <v>494</v>
      </c>
      <c r="D78" s="378" t="s">
        <v>933</v>
      </c>
      <c r="E78" s="378" t="s">
        <v>5776</v>
      </c>
      <c r="F78" s="378" t="s">
        <v>3072</v>
      </c>
      <c r="G78" s="378"/>
      <c r="H78" s="378" t="s">
        <v>5682</v>
      </c>
      <c r="I78" s="378" t="s">
        <v>5777</v>
      </c>
      <c r="J78" s="378"/>
      <c r="K78" s="378" t="s">
        <v>5654</v>
      </c>
      <c r="L78" s="378" t="s">
        <v>5654</v>
      </c>
      <c r="M78" s="378" t="s">
        <v>5777</v>
      </c>
      <c r="N78" s="378" t="s">
        <v>6543</v>
      </c>
      <c r="O78" s="381">
        <v>1</v>
      </c>
      <c r="P78" s="378" t="s">
        <v>5655</v>
      </c>
      <c r="Q78" s="378" t="s">
        <v>5656</v>
      </c>
      <c r="R78" s="378" t="s">
        <v>5778</v>
      </c>
      <c r="S78" s="378" t="s">
        <v>5751</v>
      </c>
      <c r="T78" s="378" t="s">
        <v>5752</v>
      </c>
      <c r="U78" s="378" t="s">
        <v>5779</v>
      </c>
      <c r="V78" s="378" t="s">
        <v>5659</v>
      </c>
      <c r="W78" s="378" t="s">
        <v>6241</v>
      </c>
      <c r="X78" s="378"/>
      <c r="Y78" s="378" t="s">
        <v>5660</v>
      </c>
      <c r="Z78" s="378"/>
      <c r="AA78" s="378" t="s">
        <v>5780</v>
      </c>
      <c r="AB78" s="378"/>
      <c r="AC78" s="378" t="s">
        <v>5662</v>
      </c>
      <c r="AD78" s="378" t="s">
        <v>5663</v>
      </c>
    </row>
    <row r="79" spans="1:30">
      <c r="A79" s="378" t="s">
        <v>6544</v>
      </c>
      <c r="B79" s="378" t="s">
        <v>6545</v>
      </c>
      <c r="C79" s="378" t="s">
        <v>6546</v>
      </c>
      <c r="D79" s="378" t="s">
        <v>933</v>
      </c>
      <c r="E79" s="378" t="s">
        <v>634</v>
      </c>
      <c r="F79" s="378" t="s">
        <v>6547</v>
      </c>
      <c r="G79" s="378"/>
      <c r="H79" s="378" t="s">
        <v>5677</v>
      </c>
      <c r="I79" s="378" t="s">
        <v>6548</v>
      </c>
      <c r="J79" s="378"/>
      <c r="K79" s="378" t="s">
        <v>5654</v>
      </c>
      <c r="L79" s="378" t="s">
        <v>5654</v>
      </c>
      <c r="M79" s="378" t="s">
        <v>6285</v>
      </c>
      <c r="N79" s="378" t="s">
        <v>6285</v>
      </c>
      <c r="O79" s="381">
        <v>1</v>
      </c>
      <c r="P79" s="378" t="s">
        <v>5655</v>
      </c>
      <c r="Q79" s="378" t="s">
        <v>5656</v>
      </c>
      <c r="R79" s="378" t="s">
        <v>6549</v>
      </c>
      <c r="S79" s="378" t="s">
        <v>5673</v>
      </c>
      <c r="T79" s="378" t="s">
        <v>6062</v>
      </c>
      <c r="U79" s="378" t="s">
        <v>6550</v>
      </c>
      <c r="V79" s="378" t="s">
        <v>5659</v>
      </c>
      <c r="W79" s="378" t="s">
        <v>6239</v>
      </c>
      <c r="X79" s="378"/>
      <c r="Y79" s="378" t="s">
        <v>5660</v>
      </c>
      <c r="Z79" s="378"/>
      <c r="AA79" s="378"/>
      <c r="AB79" s="378"/>
      <c r="AC79" s="378" t="s">
        <v>5662</v>
      </c>
      <c r="AD79" s="378" t="s">
        <v>5663</v>
      </c>
    </row>
    <row r="80" spans="1:30">
      <c r="A80" s="378" t="s">
        <v>6551</v>
      </c>
      <c r="B80" s="378" t="s">
        <v>6552</v>
      </c>
      <c r="C80" s="378" t="s">
        <v>6553</v>
      </c>
      <c r="D80" s="378" t="s">
        <v>933</v>
      </c>
      <c r="E80" s="378" t="s">
        <v>634</v>
      </c>
      <c r="F80" s="378" t="s">
        <v>6554</v>
      </c>
      <c r="G80" s="378"/>
      <c r="H80" s="378" t="s">
        <v>5682</v>
      </c>
      <c r="I80" s="378" t="s">
        <v>6555</v>
      </c>
      <c r="J80" s="378"/>
      <c r="K80" s="378" t="s">
        <v>5654</v>
      </c>
      <c r="L80" s="378" t="s">
        <v>5654</v>
      </c>
      <c r="M80" s="378" t="s">
        <v>6285</v>
      </c>
      <c r="N80" s="378" t="s">
        <v>6285</v>
      </c>
      <c r="O80" s="381">
        <v>1</v>
      </c>
      <c r="P80" s="378" t="s">
        <v>5655</v>
      </c>
      <c r="Q80" s="378" t="s">
        <v>5656</v>
      </c>
      <c r="R80" s="378" t="s">
        <v>6556</v>
      </c>
      <c r="S80" s="378" t="s">
        <v>5938</v>
      </c>
      <c r="T80" s="378" t="s">
        <v>5939</v>
      </c>
      <c r="U80" s="378" t="s">
        <v>6014</v>
      </c>
      <c r="V80" s="378" t="s">
        <v>5659</v>
      </c>
      <c r="W80" s="378" t="s">
        <v>6239</v>
      </c>
      <c r="X80" s="378"/>
      <c r="Y80" s="378" t="s">
        <v>5660</v>
      </c>
      <c r="Z80" s="378"/>
      <c r="AA80" s="378" t="s">
        <v>6557</v>
      </c>
      <c r="AB80" s="378"/>
      <c r="AC80" s="378" t="s">
        <v>5662</v>
      </c>
      <c r="AD80" s="378" t="s">
        <v>5663</v>
      </c>
    </row>
    <row r="81" spans="1:30">
      <c r="A81" s="378" t="s">
        <v>6558</v>
      </c>
      <c r="B81" s="378" t="s">
        <v>6559</v>
      </c>
      <c r="C81" s="378" t="s">
        <v>6560</v>
      </c>
      <c r="D81" s="378" t="s">
        <v>933</v>
      </c>
      <c r="E81" s="378" t="s">
        <v>1099</v>
      </c>
      <c r="F81" s="378" t="s">
        <v>757</v>
      </c>
      <c r="G81" s="378"/>
      <c r="H81" s="378" t="s">
        <v>5682</v>
      </c>
      <c r="I81" s="378" t="s">
        <v>5900</v>
      </c>
      <c r="J81" s="378"/>
      <c r="K81" s="378" t="s">
        <v>5654</v>
      </c>
      <c r="L81" s="378" t="s">
        <v>5654</v>
      </c>
      <c r="M81" s="378" t="s">
        <v>5900</v>
      </c>
      <c r="N81" s="378" t="s">
        <v>6561</v>
      </c>
      <c r="O81" s="381">
        <v>1</v>
      </c>
      <c r="P81" s="378" t="s">
        <v>5655</v>
      </c>
      <c r="Q81" s="378" t="s">
        <v>5656</v>
      </c>
      <c r="R81" s="378" t="s">
        <v>6562</v>
      </c>
      <c r="S81" s="378" t="s">
        <v>5673</v>
      </c>
      <c r="T81" s="378" t="s">
        <v>5673</v>
      </c>
      <c r="U81" s="378" t="s">
        <v>5730</v>
      </c>
      <c r="V81" s="378" t="s">
        <v>5659</v>
      </c>
      <c r="W81" s="378" t="s">
        <v>6244</v>
      </c>
      <c r="X81" s="378"/>
      <c r="Y81" s="378" t="s">
        <v>5660</v>
      </c>
      <c r="Z81" s="378"/>
      <c r="AA81" s="378"/>
      <c r="AB81" s="378"/>
      <c r="AC81" s="378" t="s">
        <v>5662</v>
      </c>
      <c r="AD81" s="378" t="s">
        <v>5663</v>
      </c>
    </row>
    <row r="82" spans="1:30">
      <c r="A82" s="378" t="s">
        <v>6563</v>
      </c>
      <c r="B82" s="378" t="s">
        <v>6564</v>
      </c>
      <c r="C82" s="378" t="s">
        <v>6565</v>
      </c>
      <c r="D82" s="378" t="s">
        <v>933</v>
      </c>
      <c r="E82" s="378" t="s">
        <v>634</v>
      </c>
      <c r="F82" s="378" t="s">
        <v>6566</v>
      </c>
      <c r="G82" s="378"/>
      <c r="H82" s="378" t="s">
        <v>5664</v>
      </c>
      <c r="I82" s="378" t="s">
        <v>6567</v>
      </c>
      <c r="J82" s="378"/>
      <c r="K82" s="378" t="s">
        <v>5654</v>
      </c>
      <c r="L82" s="378" t="s">
        <v>5654</v>
      </c>
      <c r="M82" s="378" t="s">
        <v>6567</v>
      </c>
      <c r="N82" s="378" t="s">
        <v>6568</v>
      </c>
      <c r="O82" s="381">
        <v>1</v>
      </c>
      <c r="P82" s="378" t="s">
        <v>5655</v>
      </c>
      <c r="Q82" s="378" t="s">
        <v>5656</v>
      </c>
      <c r="R82" s="378" t="s">
        <v>6569</v>
      </c>
      <c r="S82" s="378" t="s">
        <v>6090</v>
      </c>
      <c r="T82" s="378" t="s">
        <v>6091</v>
      </c>
      <c r="U82" s="378" t="s">
        <v>6092</v>
      </c>
      <c r="V82" s="378" t="s">
        <v>5659</v>
      </c>
      <c r="W82" s="378" t="s">
        <v>6247</v>
      </c>
      <c r="X82" s="378"/>
      <c r="Y82" s="378" t="s">
        <v>5660</v>
      </c>
      <c r="Z82" s="378"/>
      <c r="AA82" s="378" t="s">
        <v>6570</v>
      </c>
      <c r="AB82" s="378"/>
      <c r="AC82" s="378" t="s">
        <v>5662</v>
      </c>
      <c r="AD82" s="378" t="s">
        <v>5663</v>
      </c>
    </row>
    <row r="83" spans="1:30">
      <c r="A83" s="378" t="s">
        <v>6571</v>
      </c>
      <c r="B83" s="378" t="s">
        <v>6572</v>
      </c>
      <c r="C83" s="378" t="s">
        <v>6573</v>
      </c>
      <c r="D83" s="378" t="s">
        <v>933</v>
      </c>
      <c r="E83" s="378" t="s">
        <v>5855</v>
      </c>
      <c r="F83" s="378" t="s">
        <v>484</v>
      </c>
      <c r="G83" s="378"/>
      <c r="H83" s="378" t="s">
        <v>5682</v>
      </c>
      <c r="I83" s="378" t="s">
        <v>5799</v>
      </c>
      <c r="J83" s="378"/>
      <c r="K83" s="378" t="s">
        <v>5654</v>
      </c>
      <c r="L83" s="378" t="s">
        <v>5654</v>
      </c>
      <c r="M83" s="378" t="s">
        <v>6285</v>
      </c>
      <c r="N83" s="378" t="s">
        <v>6285</v>
      </c>
      <c r="O83" s="381">
        <v>1</v>
      </c>
      <c r="P83" s="378" t="s">
        <v>5655</v>
      </c>
      <c r="Q83" s="378" t="s">
        <v>5656</v>
      </c>
      <c r="R83" s="378" t="s">
        <v>6574</v>
      </c>
      <c r="S83" s="378" t="s">
        <v>5938</v>
      </c>
      <c r="T83" s="378" t="s">
        <v>5939</v>
      </c>
      <c r="U83" s="378" t="s">
        <v>5939</v>
      </c>
      <c r="V83" s="378" t="s">
        <v>5659</v>
      </c>
      <c r="W83" s="378" t="s">
        <v>6241</v>
      </c>
      <c r="X83" s="378"/>
      <c r="Y83" s="378" t="s">
        <v>5660</v>
      </c>
      <c r="Z83" s="378"/>
      <c r="AA83" s="378" t="s">
        <v>6575</v>
      </c>
      <c r="AB83" s="378"/>
      <c r="AC83" s="378" t="s">
        <v>5662</v>
      </c>
      <c r="AD83" s="378" t="s">
        <v>5663</v>
      </c>
    </row>
    <row r="84" spans="1:30">
      <c r="A84" s="378" t="s">
        <v>527</v>
      </c>
      <c r="B84" s="378" t="s">
        <v>526</v>
      </c>
      <c r="C84" s="378" t="s">
        <v>528</v>
      </c>
      <c r="D84" s="378" t="s">
        <v>933</v>
      </c>
      <c r="E84" s="378" t="s">
        <v>268</v>
      </c>
      <c r="F84" s="378" t="s">
        <v>171</v>
      </c>
      <c r="G84" s="378"/>
      <c r="H84" s="378" t="s">
        <v>5652</v>
      </c>
      <c r="I84" s="378" t="s">
        <v>5781</v>
      </c>
      <c r="J84" s="378"/>
      <c r="K84" s="378" t="s">
        <v>5654</v>
      </c>
      <c r="L84" s="378" t="s">
        <v>5654</v>
      </c>
      <c r="M84" s="378" t="s">
        <v>5782</v>
      </c>
      <c r="N84" s="378"/>
      <c r="O84" s="381">
        <v>1</v>
      </c>
      <c r="P84" s="378" t="s">
        <v>5655</v>
      </c>
      <c r="Q84" s="378" t="s">
        <v>5656</v>
      </c>
      <c r="R84" s="378" t="s">
        <v>5673</v>
      </c>
      <c r="S84" s="378" t="s">
        <v>5673</v>
      </c>
      <c r="T84" s="378" t="s">
        <v>5673</v>
      </c>
      <c r="U84" s="378" t="s">
        <v>5673</v>
      </c>
      <c r="V84" s="378" t="s">
        <v>5659</v>
      </c>
      <c r="W84" s="378" t="s">
        <v>6250</v>
      </c>
      <c r="X84" s="378"/>
      <c r="Y84" s="378" t="s">
        <v>5660</v>
      </c>
      <c r="Z84" s="378"/>
      <c r="AA84" s="378" t="s">
        <v>5783</v>
      </c>
      <c r="AB84" s="378"/>
      <c r="AC84" s="378" t="s">
        <v>5662</v>
      </c>
      <c r="AD84" s="378" t="s">
        <v>5663</v>
      </c>
    </row>
    <row r="85" spans="1:30">
      <c r="A85" s="378" t="s">
        <v>181</v>
      </c>
      <c r="B85" s="378" t="s">
        <v>180</v>
      </c>
      <c r="C85" s="378" t="s">
        <v>182</v>
      </c>
      <c r="D85" s="378" t="s">
        <v>933</v>
      </c>
      <c r="E85" s="378" t="s">
        <v>5784</v>
      </c>
      <c r="F85" s="378" t="s">
        <v>183</v>
      </c>
      <c r="G85" s="378"/>
      <c r="H85" s="378" t="s">
        <v>5682</v>
      </c>
      <c r="I85" s="378" t="s">
        <v>5785</v>
      </c>
      <c r="J85" s="378"/>
      <c r="K85" s="378" t="s">
        <v>5654</v>
      </c>
      <c r="L85" s="378" t="s">
        <v>5654</v>
      </c>
      <c r="M85" s="378" t="s">
        <v>5785</v>
      </c>
      <c r="N85" s="378"/>
      <c r="O85" s="381">
        <v>1</v>
      </c>
      <c r="P85" s="378" t="s">
        <v>5655</v>
      </c>
      <c r="Q85" s="378" t="s">
        <v>5656</v>
      </c>
      <c r="R85" s="378" t="s">
        <v>5786</v>
      </c>
      <c r="S85" s="378" t="s">
        <v>5673</v>
      </c>
      <c r="T85" s="378" t="s">
        <v>5673</v>
      </c>
      <c r="U85" s="378" t="s">
        <v>5730</v>
      </c>
      <c r="V85" s="378" t="s">
        <v>5659</v>
      </c>
      <c r="W85" s="378" t="s">
        <v>6244</v>
      </c>
      <c r="X85" s="378"/>
      <c r="Y85" s="378" t="s">
        <v>5660</v>
      </c>
      <c r="Z85" s="378"/>
      <c r="AA85" s="378" t="s">
        <v>5787</v>
      </c>
      <c r="AB85" s="378"/>
      <c r="AC85" s="378" t="s">
        <v>5662</v>
      </c>
      <c r="AD85" s="378" t="s">
        <v>5663</v>
      </c>
    </row>
    <row r="86" spans="1:30">
      <c r="A86" s="378" t="s">
        <v>6576</v>
      </c>
      <c r="B86" s="378" t="s">
        <v>1084</v>
      </c>
      <c r="C86" s="378" t="s">
        <v>1085</v>
      </c>
      <c r="D86" s="378" t="s">
        <v>933</v>
      </c>
      <c r="E86" s="378" t="s">
        <v>5790</v>
      </c>
      <c r="F86" s="378" t="s">
        <v>240</v>
      </c>
      <c r="G86" s="378"/>
      <c r="H86" s="378" t="s">
        <v>5682</v>
      </c>
      <c r="I86" s="378" t="s">
        <v>6577</v>
      </c>
      <c r="J86" s="378"/>
      <c r="K86" s="378" t="s">
        <v>5654</v>
      </c>
      <c r="L86" s="378" t="s">
        <v>5654</v>
      </c>
      <c r="M86" s="378" t="s">
        <v>6577</v>
      </c>
      <c r="N86" s="378" t="s">
        <v>6338</v>
      </c>
      <c r="O86" s="381">
        <v>1</v>
      </c>
      <c r="P86" s="378" t="s">
        <v>5655</v>
      </c>
      <c r="Q86" s="378" t="s">
        <v>5656</v>
      </c>
      <c r="R86" s="378" t="s">
        <v>6578</v>
      </c>
      <c r="S86" s="378" t="s">
        <v>6579</v>
      </c>
      <c r="T86" s="378" t="s">
        <v>6580</v>
      </c>
      <c r="U86" s="378" t="s">
        <v>6581</v>
      </c>
      <c r="V86" s="378" t="s">
        <v>5659</v>
      </c>
      <c r="W86" s="378" t="s">
        <v>6239</v>
      </c>
      <c r="X86" s="378"/>
      <c r="Y86" s="378" t="s">
        <v>5660</v>
      </c>
      <c r="Z86" s="378"/>
      <c r="AA86" s="378" t="s">
        <v>6582</v>
      </c>
      <c r="AB86" s="378"/>
      <c r="AC86" s="378" t="s">
        <v>5662</v>
      </c>
      <c r="AD86" s="378" t="s">
        <v>5663</v>
      </c>
    </row>
    <row r="87" spans="1:30">
      <c r="A87" s="378" t="s">
        <v>6583</v>
      </c>
      <c r="B87" s="378" t="s">
        <v>6584</v>
      </c>
      <c r="C87" s="378" t="s">
        <v>6585</v>
      </c>
      <c r="D87" s="378" t="s">
        <v>933</v>
      </c>
      <c r="E87" s="378" t="s">
        <v>1002</v>
      </c>
      <c r="F87" s="378" t="s">
        <v>179</v>
      </c>
      <c r="G87" s="378"/>
      <c r="H87" s="378" t="s">
        <v>5682</v>
      </c>
      <c r="I87" s="378" t="s">
        <v>6586</v>
      </c>
      <c r="J87" s="378"/>
      <c r="K87" s="378" t="s">
        <v>5654</v>
      </c>
      <c r="L87" s="378" t="s">
        <v>5654</v>
      </c>
      <c r="M87" s="378" t="s">
        <v>6586</v>
      </c>
      <c r="N87" s="378" t="s">
        <v>6587</v>
      </c>
      <c r="O87" s="381">
        <v>1</v>
      </c>
      <c r="P87" s="378" t="s">
        <v>5655</v>
      </c>
      <c r="Q87" s="378" t="s">
        <v>5656</v>
      </c>
      <c r="R87" s="378" t="s">
        <v>6588</v>
      </c>
      <c r="S87" s="378" t="s">
        <v>1006</v>
      </c>
      <c r="T87" s="378" t="s">
        <v>1006</v>
      </c>
      <c r="U87" s="378" t="s">
        <v>4031</v>
      </c>
      <c r="V87" s="378" t="s">
        <v>5659</v>
      </c>
      <c r="W87" s="378" t="s">
        <v>6247</v>
      </c>
      <c r="X87" s="378"/>
      <c r="Y87" s="378" t="s">
        <v>5660</v>
      </c>
      <c r="Z87" s="378"/>
      <c r="AA87" s="378" t="s">
        <v>6589</v>
      </c>
      <c r="AB87" s="378"/>
      <c r="AC87" s="378" t="s">
        <v>5662</v>
      </c>
      <c r="AD87" s="378" t="s">
        <v>5663</v>
      </c>
    </row>
    <row r="88" spans="1:30">
      <c r="A88" s="378" t="s">
        <v>6590</v>
      </c>
      <c r="B88" s="378" t="s">
        <v>6591</v>
      </c>
      <c r="C88" s="378" t="s">
        <v>6592</v>
      </c>
      <c r="D88" s="378" t="s">
        <v>933</v>
      </c>
      <c r="E88" s="378" t="s">
        <v>5109</v>
      </c>
      <c r="F88" s="378" t="s">
        <v>6593</v>
      </c>
      <c r="G88" s="378"/>
      <c r="H88" s="378" t="s">
        <v>5682</v>
      </c>
      <c r="I88" s="378" t="s">
        <v>6329</v>
      </c>
      <c r="J88" s="378"/>
      <c r="K88" s="378" t="s">
        <v>5654</v>
      </c>
      <c r="L88" s="378" t="s">
        <v>5654</v>
      </c>
      <c r="M88" s="378" t="s">
        <v>6594</v>
      </c>
      <c r="N88" s="378" t="s">
        <v>6595</v>
      </c>
      <c r="O88" s="381">
        <v>1</v>
      </c>
      <c r="P88" s="378" t="s">
        <v>5655</v>
      </c>
      <c r="Q88" s="378" t="s">
        <v>5656</v>
      </c>
      <c r="R88" s="378" t="s">
        <v>6596</v>
      </c>
      <c r="S88" s="378" t="s">
        <v>5954</v>
      </c>
      <c r="T88" s="378" t="s">
        <v>5954</v>
      </c>
      <c r="U88" s="378" t="s">
        <v>5954</v>
      </c>
      <c r="V88" s="378" t="s">
        <v>5659</v>
      </c>
      <c r="W88" s="378" t="s">
        <v>6241</v>
      </c>
      <c r="X88" s="378"/>
      <c r="Y88" s="378" t="s">
        <v>5660</v>
      </c>
      <c r="Z88" s="378"/>
      <c r="AA88" s="378" t="s">
        <v>6597</v>
      </c>
      <c r="AB88" s="378"/>
      <c r="AC88" s="378" t="s">
        <v>5662</v>
      </c>
      <c r="AD88" s="378" t="s">
        <v>5663</v>
      </c>
    </row>
    <row r="89" spans="1:30">
      <c r="A89" s="378" t="s">
        <v>6598</v>
      </c>
      <c r="B89" s="378" t="s">
        <v>6599</v>
      </c>
      <c r="C89" s="378" t="s">
        <v>6600</v>
      </c>
      <c r="D89" s="378" t="s">
        <v>933</v>
      </c>
      <c r="E89" s="378" t="s">
        <v>268</v>
      </c>
      <c r="F89" s="378" t="s">
        <v>179</v>
      </c>
      <c r="G89" s="378"/>
      <c r="H89" s="378" t="s">
        <v>5682</v>
      </c>
      <c r="I89" s="378" t="s">
        <v>5799</v>
      </c>
      <c r="J89" s="378"/>
      <c r="K89" s="378" t="s">
        <v>5654</v>
      </c>
      <c r="L89" s="378" t="s">
        <v>5654</v>
      </c>
      <c r="M89" s="378" t="s">
        <v>6285</v>
      </c>
      <c r="N89" s="378" t="s">
        <v>6285</v>
      </c>
      <c r="O89" s="381">
        <v>1</v>
      </c>
      <c r="P89" s="378" t="s">
        <v>5655</v>
      </c>
      <c r="Q89" s="378" t="s">
        <v>5656</v>
      </c>
      <c r="R89" s="378"/>
      <c r="S89" s="378"/>
      <c r="T89" s="378"/>
      <c r="U89" s="378"/>
      <c r="V89" s="378" t="s">
        <v>5659</v>
      </c>
      <c r="W89" s="378" t="s">
        <v>6241</v>
      </c>
      <c r="X89" s="378"/>
      <c r="Y89" s="378" t="s">
        <v>5660</v>
      </c>
      <c r="Z89" s="378"/>
      <c r="AA89" s="378"/>
      <c r="AB89" s="378"/>
      <c r="AC89" s="378" t="s">
        <v>5662</v>
      </c>
      <c r="AD89" s="378" t="s">
        <v>5663</v>
      </c>
    </row>
    <row r="90" spans="1:30">
      <c r="A90" s="378" t="s">
        <v>770</v>
      </c>
      <c r="B90" s="378" t="s">
        <v>769</v>
      </c>
      <c r="C90" s="378" t="s">
        <v>771</v>
      </c>
      <c r="D90" s="378" t="s">
        <v>933</v>
      </c>
      <c r="E90" s="378" t="s">
        <v>1099</v>
      </c>
      <c r="F90" s="378" t="s">
        <v>772</v>
      </c>
      <c r="G90" s="378"/>
      <c r="H90" s="378" t="s">
        <v>5652</v>
      </c>
      <c r="I90" s="378" t="s">
        <v>5719</v>
      </c>
      <c r="J90" s="378"/>
      <c r="K90" s="378" t="s">
        <v>5654</v>
      </c>
      <c r="L90" s="378" t="s">
        <v>5654</v>
      </c>
      <c r="M90" s="378" t="s">
        <v>5719</v>
      </c>
      <c r="N90" s="378"/>
      <c r="O90" s="381">
        <v>1</v>
      </c>
      <c r="P90" s="378" t="s">
        <v>5655</v>
      </c>
      <c r="Q90" s="378" t="s">
        <v>5656</v>
      </c>
      <c r="R90" s="378" t="s">
        <v>5788</v>
      </c>
      <c r="S90" s="378" t="s">
        <v>1006</v>
      </c>
      <c r="T90" s="378" t="s">
        <v>1006</v>
      </c>
      <c r="U90" s="378" t="s">
        <v>3648</v>
      </c>
      <c r="V90" s="378" t="s">
        <v>5659</v>
      </c>
      <c r="W90" s="378" t="s">
        <v>6251</v>
      </c>
      <c r="X90" s="378"/>
      <c r="Y90" s="378" t="s">
        <v>5660</v>
      </c>
      <c r="Z90" s="378"/>
      <c r="AA90" s="378" t="s">
        <v>5789</v>
      </c>
      <c r="AB90" s="378"/>
      <c r="AC90" s="378" t="s">
        <v>5662</v>
      </c>
      <c r="AD90" s="378" t="s">
        <v>5663</v>
      </c>
    </row>
    <row r="91" spans="1:30">
      <c r="A91" s="378" t="s">
        <v>238</v>
      </c>
      <c r="B91" s="378" t="s">
        <v>237</v>
      </c>
      <c r="C91" s="378" t="s">
        <v>239</v>
      </c>
      <c r="D91" s="378" t="s">
        <v>933</v>
      </c>
      <c r="E91" s="378" t="s">
        <v>5790</v>
      </c>
      <c r="F91" s="378" t="s">
        <v>240</v>
      </c>
      <c r="G91" s="378"/>
      <c r="H91" s="378" t="s">
        <v>5664</v>
      </c>
      <c r="I91" s="378" t="s">
        <v>5791</v>
      </c>
      <c r="J91" s="378"/>
      <c r="K91" s="378" t="s">
        <v>5654</v>
      </c>
      <c r="L91" s="378" t="s">
        <v>5654</v>
      </c>
      <c r="M91" s="378" t="s">
        <v>5791</v>
      </c>
      <c r="N91" s="378"/>
      <c r="O91" s="381">
        <v>1</v>
      </c>
      <c r="P91" s="378" t="s">
        <v>5655</v>
      </c>
      <c r="Q91" s="378" t="s">
        <v>5656</v>
      </c>
      <c r="R91" s="378" t="s">
        <v>5792</v>
      </c>
      <c r="S91" s="378" t="s">
        <v>5673</v>
      </c>
      <c r="T91" s="378" t="s">
        <v>5673</v>
      </c>
      <c r="U91" s="378" t="s">
        <v>5690</v>
      </c>
      <c r="V91" s="378" t="s">
        <v>5659</v>
      </c>
      <c r="W91" s="378" t="s">
        <v>6239</v>
      </c>
      <c r="X91" s="378"/>
      <c r="Y91" s="378" t="s">
        <v>5660</v>
      </c>
      <c r="Z91" s="378"/>
      <c r="AA91" s="378" t="s">
        <v>5793</v>
      </c>
      <c r="AB91" s="378"/>
      <c r="AC91" s="378" t="s">
        <v>5662</v>
      </c>
      <c r="AD91" s="378" t="s">
        <v>5663</v>
      </c>
    </row>
    <row r="92" spans="1:30">
      <c r="A92" s="378" t="s">
        <v>6601</v>
      </c>
      <c r="B92" s="378" t="s">
        <v>6602</v>
      </c>
      <c r="C92" s="378" t="s">
        <v>6603</v>
      </c>
      <c r="D92" s="378" t="s">
        <v>933</v>
      </c>
      <c r="E92" s="378" t="s">
        <v>6018</v>
      </c>
      <c r="F92" s="378" t="s">
        <v>739</v>
      </c>
      <c r="G92" s="378"/>
      <c r="H92" s="378" t="s">
        <v>5652</v>
      </c>
      <c r="I92" s="378" t="s">
        <v>6604</v>
      </c>
      <c r="J92" s="378"/>
      <c r="K92" s="378" t="s">
        <v>5654</v>
      </c>
      <c r="L92" s="378" t="s">
        <v>5654</v>
      </c>
      <c r="M92" s="378" t="s">
        <v>6285</v>
      </c>
      <c r="N92" s="378" t="s">
        <v>6285</v>
      </c>
      <c r="O92" s="381">
        <v>1</v>
      </c>
      <c r="P92" s="378" t="s">
        <v>5655</v>
      </c>
      <c r="Q92" s="378" t="s">
        <v>5656</v>
      </c>
      <c r="R92" s="378" t="s">
        <v>6605</v>
      </c>
      <c r="S92" s="378" t="s">
        <v>5673</v>
      </c>
      <c r="T92" s="378" t="s">
        <v>6606</v>
      </c>
      <c r="U92" s="378" t="s">
        <v>6607</v>
      </c>
      <c r="V92" s="378" t="s">
        <v>5659</v>
      </c>
      <c r="W92" s="378" t="s">
        <v>6239</v>
      </c>
      <c r="X92" s="378"/>
      <c r="Y92" s="378" t="s">
        <v>5660</v>
      </c>
      <c r="Z92" s="378"/>
      <c r="AA92" s="378"/>
      <c r="AB92" s="378"/>
      <c r="AC92" s="378" t="s">
        <v>5662</v>
      </c>
      <c r="AD92" s="378" t="s">
        <v>5663</v>
      </c>
    </row>
    <row r="93" spans="1:30">
      <c r="A93" s="378" t="s">
        <v>6608</v>
      </c>
      <c r="B93" s="378" t="s">
        <v>6609</v>
      </c>
      <c r="C93" s="378" t="s">
        <v>6610</v>
      </c>
      <c r="D93" s="378" t="s">
        <v>933</v>
      </c>
      <c r="E93" s="378" t="s">
        <v>268</v>
      </c>
      <c r="F93" s="378" t="s">
        <v>171</v>
      </c>
      <c r="G93" s="378"/>
      <c r="H93" s="378" t="s">
        <v>5682</v>
      </c>
      <c r="I93" s="378" t="s">
        <v>5708</v>
      </c>
      <c r="J93" s="378"/>
      <c r="K93" s="378" t="s">
        <v>5654</v>
      </c>
      <c r="L93" s="378" t="s">
        <v>5654</v>
      </c>
      <c r="M93" s="378" t="s">
        <v>5708</v>
      </c>
      <c r="N93" s="378" t="s">
        <v>6611</v>
      </c>
      <c r="O93" s="381">
        <v>1</v>
      </c>
      <c r="P93" s="378" t="s">
        <v>5655</v>
      </c>
      <c r="Q93" s="378" t="s">
        <v>5656</v>
      </c>
      <c r="R93" s="378" t="s">
        <v>689</v>
      </c>
      <c r="S93" s="378"/>
      <c r="T93" s="378"/>
      <c r="U93" s="378"/>
      <c r="V93" s="378" t="s">
        <v>5659</v>
      </c>
      <c r="W93" s="378" t="s">
        <v>6612</v>
      </c>
      <c r="X93" s="378"/>
      <c r="Y93" s="378" t="s">
        <v>5660</v>
      </c>
      <c r="Z93" s="378"/>
      <c r="AA93" s="378"/>
      <c r="AB93" s="378"/>
      <c r="AC93" s="378" t="s">
        <v>5662</v>
      </c>
      <c r="AD93" s="378" t="s">
        <v>5663</v>
      </c>
    </row>
    <row r="94" spans="1:30">
      <c r="A94" s="378" t="s">
        <v>6613</v>
      </c>
      <c r="B94" s="378" t="s">
        <v>6614</v>
      </c>
      <c r="C94" s="378" t="s">
        <v>6615</v>
      </c>
      <c r="D94" s="378" t="s">
        <v>933</v>
      </c>
      <c r="E94" s="378" t="s">
        <v>268</v>
      </c>
      <c r="F94" s="378" t="s">
        <v>171</v>
      </c>
      <c r="G94" s="378"/>
      <c r="H94" s="378" t="s">
        <v>5682</v>
      </c>
      <c r="I94" s="378" t="s">
        <v>6616</v>
      </c>
      <c r="J94" s="378"/>
      <c r="K94" s="378" t="s">
        <v>5654</v>
      </c>
      <c r="L94" s="378" t="s">
        <v>5654</v>
      </c>
      <c r="M94" s="378" t="s">
        <v>6285</v>
      </c>
      <c r="N94" s="378" t="s">
        <v>6285</v>
      </c>
      <c r="O94" s="381">
        <v>1</v>
      </c>
      <c r="P94" s="378" t="s">
        <v>5655</v>
      </c>
      <c r="Q94" s="378" t="s">
        <v>5656</v>
      </c>
      <c r="R94" s="378" t="s">
        <v>6617</v>
      </c>
      <c r="S94" s="378" t="s">
        <v>6618</v>
      </c>
      <c r="T94" s="378" t="s">
        <v>6618</v>
      </c>
      <c r="U94" s="378" t="s">
        <v>6618</v>
      </c>
      <c r="V94" s="378" t="s">
        <v>5659</v>
      </c>
      <c r="W94" s="378" t="s">
        <v>6619</v>
      </c>
      <c r="X94" s="378"/>
      <c r="Y94" s="378" t="s">
        <v>5660</v>
      </c>
      <c r="Z94" s="378"/>
      <c r="AA94" s="378"/>
      <c r="AB94" s="378"/>
      <c r="AC94" s="378" t="s">
        <v>5662</v>
      </c>
      <c r="AD94" s="378" t="s">
        <v>5663</v>
      </c>
    </row>
    <row r="95" spans="1:30">
      <c r="A95" s="378" t="s">
        <v>6620</v>
      </c>
      <c r="B95" s="378" t="s">
        <v>6621</v>
      </c>
      <c r="C95" s="378" t="s">
        <v>6622</v>
      </c>
      <c r="D95" s="378" t="s">
        <v>933</v>
      </c>
      <c r="E95" s="378" t="s">
        <v>6623</v>
      </c>
      <c r="F95" s="378" t="s">
        <v>6624</v>
      </c>
      <c r="G95" s="378"/>
      <c r="H95" s="378" t="s">
        <v>5664</v>
      </c>
      <c r="I95" s="378" t="s">
        <v>6362</v>
      </c>
      <c r="J95" s="378"/>
      <c r="K95" s="378" t="s">
        <v>5654</v>
      </c>
      <c r="L95" s="378" t="s">
        <v>5654</v>
      </c>
      <c r="M95" s="378" t="s">
        <v>6362</v>
      </c>
      <c r="N95" s="378" t="s">
        <v>6561</v>
      </c>
      <c r="O95" s="381">
        <v>1</v>
      </c>
      <c r="P95" s="378" t="s">
        <v>5655</v>
      </c>
      <c r="Q95" s="378" t="s">
        <v>5656</v>
      </c>
      <c r="R95" s="378" t="s">
        <v>6625</v>
      </c>
      <c r="S95" s="378" t="s">
        <v>1006</v>
      </c>
      <c r="T95" s="378" t="s">
        <v>1006</v>
      </c>
      <c r="U95" s="378" t="s">
        <v>3888</v>
      </c>
      <c r="V95" s="378" t="s">
        <v>5659</v>
      </c>
      <c r="W95" s="378" t="s">
        <v>6240</v>
      </c>
      <c r="X95" s="378"/>
      <c r="Y95" s="378" t="s">
        <v>5660</v>
      </c>
      <c r="Z95" s="378"/>
      <c r="AA95" s="378"/>
      <c r="AB95" s="378"/>
      <c r="AC95" s="378" t="s">
        <v>5662</v>
      </c>
      <c r="AD95" s="378" t="s">
        <v>5663</v>
      </c>
    </row>
    <row r="96" spans="1:30">
      <c r="A96" s="378" t="s">
        <v>6626</v>
      </c>
      <c r="B96" s="378" t="s">
        <v>6627</v>
      </c>
      <c r="C96" s="378" t="s">
        <v>6628</v>
      </c>
      <c r="D96" s="378" t="s">
        <v>933</v>
      </c>
      <c r="E96" s="378" t="s">
        <v>789</v>
      </c>
      <c r="F96" s="378" t="s">
        <v>789</v>
      </c>
      <c r="G96" s="378"/>
      <c r="H96" s="378" t="s">
        <v>5664</v>
      </c>
      <c r="I96" s="378" t="s">
        <v>6629</v>
      </c>
      <c r="J96" s="378"/>
      <c r="K96" s="378" t="s">
        <v>5654</v>
      </c>
      <c r="L96" s="378" t="s">
        <v>5654</v>
      </c>
      <c r="M96" s="378" t="s">
        <v>6285</v>
      </c>
      <c r="N96" s="378" t="s">
        <v>6285</v>
      </c>
      <c r="O96" s="381">
        <v>1</v>
      </c>
      <c r="P96" s="378" t="s">
        <v>5655</v>
      </c>
      <c r="Q96" s="378" t="s">
        <v>5656</v>
      </c>
      <c r="R96" s="378" t="s">
        <v>6630</v>
      </c>
      <c r="S96" s="378" t="s">
        <v>5673</v>
      </c>
      <c r="T96" s="378" t="s">
        <v>5673</v>
      </c>
      <c r="U96" s="378" t="s">
        <v>5690</v>
      </c>
      <c r="V96" s="378" t="s">
        <v>5659</v>
      </c>
      <c r="W96" s="378" t="s">
        <v>6249</v>
      </c>
      <c r="X96" s="378"/>
      <c r="Y96" s="378" t="s">
        <v>5660</v>
      </c>
      <c r="Z96" s="378"/>
      <c r="AA96" s="378"/>
      <c r="AB96" s="378"/>
      <c r="AC96" s="378" t="s">
        <v>5662</v>
      </c>
      <c r="AD96" s="378" t="s">
        <v>5663</v>
      </c>
    </row>
    <row r="97" spans="1:30">
      <c r="A97" s="378" t="s">
        <v>744</v>
      </c>
      <c r="B97" s="378" t="s">
        <v>743</v>
      </c>
      <c r="C97" s="378" t="s">
        <v>745</v>
      </c>
      <c r="D97" s="378" t="s">
        <v>933</v>
      </c>
      <c r="E97" s="378" t="s">
        <v>5794</v>
      </c>
      <c r="F97" s="378" t="s">
        <v>746</v>
      </c>
      <c r="G97" s="378"/>
      <c r="H97" s="378" t="s">
        <v>5682</v>
      </c>
      <c r="I97" s="378" t="s">
        <v>5795</v>
      </c>
      <c r="J97" s="378"/>
      <c r="K97" s="378" t="s">
        <v>5654</v>
      </c>
      <c r="L97" s="378" t="s">
        <v>5654</v>
      </c>
      <c r="M97" s="378" t="s">
        <v>5795</v>
      </c>
      <c r="N97" s="378"/>
      <c r="O97" s="381">
        <v>1</v>
      </c>
      <c r="P97" s="378" t="s">
        <v>5655</v>
      </c>
      <c r="Q97" s="378" t="s">
        <v>5656</v>
      </c>
      <c r="R97" s="378" t="s">
        <v>689</v>
      </c>
      <c r="S97" s="378"/>
      <c r="T97" s="378"/>
      <c r="U97" s="378"/>
      <c r="V97" s="378" t="s">
        <v>5659</v>
      </c>
      <c r="W97" s="378" t="s">
        <v>6239</v>
      </c>
      <c r="X97" s="378"/>
      <c r="Y97" s="378" t="s">
        <v>5660</v>
      </c>
      <c r="Z97" s="378"/>
      <c r="AA97" s="378" t="s">
        <v>5796</v>
      </c>
      <c r="AB97" s="378"/>
      <c r="AC97" s="378" t="s">
        <v>5662</v>
      </c>
      <c r="AD97" s="378" t="s">
        <v>5663</v>
      </c>
    </row>
    <row r="98" spans="1:30">
      <c r="A98" s="378" t="s">
        <v>6631</v>
      </c>
      <c r="B98" s="378" t="s">
        <v>6632</v>
      </c>
      <c r="C98" s="378" t="s">
        <v>6633</v>
      </c>
      <c r="D98" s="378" t="s">
        <v>933</v>
      </c>
      <c r="E98" s="378" t="s">
        <v>638</v>
      </c>
      <c r="F98" s="378" t="s">
        <v>240</v>
      </c>
      <c r="G98" s="378"/>
      <c r="H98" s="378" t="s">
        <v>5677</v>
      </c>
      <c r="I98" s="378" t="s">
        <v>6634</v>
      </c>
      <c r="J98" s="378"/>
      <c r="K98" s="378" t="s">
        <v>5654</v>
      </c>
      <c r="L98" s="378" t="s">
        <v>5654</v>
      </c>
      <c r="M98" s="378" t="s">
        <v>6285</v>
      </c>
      <c r="N98" s="378" t="s">
        <v>6285</v>
      </c>
      <c r="O98" s="381">
        <v>1</v>
      </c>
      <c r="P98" s="378" t="s">
        <v>5655</v>
      </c>
      <c r="Q98" s="378" t="s">
        <v>5656</v>
      </c>
      <c r="R98" s="378" t="s">
        <v>6635</v>
      </c>
      <c r="S98" s="378" t="s">
        <v>5673</v>
      </c>
      <c r="T98" s="378" t="s">
        <v>5673</v>
      </c>
      <c r="U98" s="378" t="s">
        <v>5690</v>
      </c>
      <c r="V98" s="378" t="s">
        <v>5659</v>
      </c>
      <c r="W98" s="378" t="s">
        <v>6239</v>
      </c>
      <c r="X98" s="378"/>
      <c r="Y98" s="378" t="s">
        <v>5660</v>
      </c>
      <c r="Z98" s="378"/>
      <c r="AA98" s="378"/>
      <c r="AB98" s="378"/>
      <c r="AC98" s="378" t="s">
        <v>5662</v>
      </c>
      <c r="AD98" s="378" t="s">
        <v>5663</v>
      </c>
    </row>
    <row r="99" spans="1:30">
      <c r="A99" s="378" t="s">
        <v>6636</v>
      </c>
      <c r="B99" s="378" t="s">
        <v>6637</v>
      </c>
      <c r="C99" s="378" t="s">
        <v>6638</v>
      </c>
      <c r="D99" s="378" t="s">
        <v>933</v>
      </c>
      <c r="E99" s="378" t="s">
        <v>215</v>
      </c>
      <c r="F99" s="378" t="s">
        <v>215</v>
      </c>
      <c r="G99" s="378"/>
      <c r="H99" s="378" t="s">
        <v>5652</v>
      </c>
      <c r="I99" s="378" t="s">
        <v>6639</v>
      </c>
      <c r="J99" s="378"/>
      <c r="K99" s="378" t="s">
        <v>5654</v>
      </c>
      <c r="L99" s="378" t="s">
        <v>5654</v>
      </c>
      <c r="M99" s="378" t="s">
        <v>6285</v>
      </c>
      <c r="N99" s="378" t="s">
        <v>6285</v>
      </c>
      <c r="O99" s="381">
        <v>1</v>
      </c>
      <c r="P99" s="378" t="s">
        <v>5655</v>
      </c>
      <c r="Q99" s="378" t="s">
        <v>5656</v>
      </c>
      <c r="R99" s="378" t="s">
        <v>6640</v>
      </c>
      <c r="S99" s="378" t="s">
        <v>5673</v>
      </c>
      <c r="T99" s="378" t="s">
        <v>6606</v>
      </c>
      <c r="U99" s="378" t="s">
        <v>6641</v>
      </c>
      <c r="V99" s="378" t="s">
        <v>5659</v>
      </c>
      <c r="W99" s="378" t="s">
        <v>6241</v>
      </c>
      <c r="X99" s="378"/>
      <c r="Y99" s="378" t="s">
        <v>5660</v>
      </c>
      <c r="Z99" s="378"/>
      <c r="AA99" s="378"/>
      <c r="AB99" s="378"/>
      <c r="AC99" s="378" t="s">
        <v>5662</v>
      </c>
      <c r="AD99" s="378" t="s">
        <v>5663</v>
      </c>
    </row>
    <row r="100" spans="1:30">
      <c r="A100" s="378" t="s">
        <v>582</v>
      </c>
      <c r="B100" s="378" t="s">
        <v>581</v>
      </c>
      <c r="C100" s="378" t="s">
        <v>583</v>
      </c>
      <c r="D100" s="378" t="s">
        <v>933</v>
      </c>
      <c r="E100" s="378" t="s">
        <v>268</v>
      </c>
      <c r="F100" s="378" t="s">
        <v>171</v>
      </c>
      <c r="G100" s="378"/>
      <c r="H100" s="378" t="s">
        <v>5652</v>
      </c>
      <c r="I100" s="378" t="s">
        <v>5670</v>
      </c>
      <c r="J100" s="378"/>
      <c r="K100" s="378" t="s">
        <v>5654</v>
      </c>
      <c r="L100" s="378" t="s">
        <v>5654</v>
      </c>
      <c r="M100" s="378" t="s">
        <v>5797</v>
      </c>
      <c r="N100" s="378"/>
      <c r="O100" s="381">
        <v>1</v>
      </c>
      <c r="P100" s="378" t="s">
        <v>5655</v>
      </c>
      <c r="Q100" s="378" t="s">
        <v>5656</v>
      </c>
      <c r="R100" s="378" t="s">
        <v>3659</v>
      </c>
      <c r="S100" s="378" t="s">
        <v>3659</v>
      </c>
      <c r="T100" s="378" t="s">
        <v>3659</v>
      </c>
      <c r="U100" s="378" t="s">
        <v>3659</v>
      </c>
      <c r="V100" s="378" t="s">
        <v>5659</v>
      </c>
      <c r="W100" s="378" t="s">
        <v>6247</v>
      </c>
      <c r="X100" s="378"/>
      <c r="Y100" s="378" t="s">
        <v>5660</v>
      </c>
      <c r="Z100" s="378"/>
      <c r="AA100" s="378" t="s">
        <v>5798</v>
      </c>
      <c r="AB100" s="378"/>
      <c r="AC100" s="378" t="s">
        <v>5662</v>
      </c>
      <c r="AD100" s="378" t="s">
        <v>5663</v>
      </c>
    </row>
    <row r="101" spans="1:30">
      <c r="A101" s="378" t="s">
        <v>566</v>
      </c>
      <c r="B101" s="378" t="s">
        <v>565</v>
      </c>
      <c r="C101" s="378" t="s">
        <v>567</v>
      </c>
      <c r="D101" s="378" t="s">
        <v>933</v>
      </c>
      <c r="E101" s="378" t="s">
        <v>268</v>
      </c>
      <c r="F101" s="378" t="s">
        <v>171</v>
      </c>
      <c r="G101" s="378"/>
      <c r="H101" s="378" t="s">
        <v>5682</v>
      </c>
      <c r="I101" s="378" t="s">
        <v>5799</v>
      </c>
      <c r="J101" s="378"/>
      <c r="K101" s="378" t="s">
        <v>5654</v>
      </c>
      <c r="L101" s="378" t="s">
        <v>5654</v>
      </c>
      <c r="M101" s="378" t="s">
        <v>5799</v>
      </c>
      <c r="N101" s="378"/>
      <c r="O101" s="381">
        <v>1</v>
      </c>
      <c r="P101" s="378" t="s">
        <v>5655</v>
      </c>
      <c r="Q101" s="378" t="s">
        <v>5656</v>
      </c>
      <c r="R101" s="378" t="s">
        <v>5800</v>
      </c>
      <c r="S101" s="378" t="s">
        <v>5673</v>
      </c>
      <c r="T101" s="378" t="s">
        <v>5673</v>
      </c>
      <c r="U101" s="378" t="s">
        <v>5801</v>
      </c>
      <c r="V101" s="378" t="s">
        <v>5659</v>
      </c>
      <c r="W101" s="378" t="s">
        <v>6241</v>
      </c>
      <c r="X101" s="378"/>
      <c r="Y101" s="378" t="s">
        <v>5660</v>
      </c>
      <c r="Z101" s="378"/>
      <c r="AA101" s="378" t="s">
        <v>5802</v>
      </c>
      <c r="AB101" s="378"/>
      <c r="AC101" s="378" t="s">
        <v>5662</v>
      </c>
      <c r="AD101" s="378" t="s">
        <v>5663</v>
      </c>
    </row>
    <row r="102" spans="1:30">
      <c r="A102" s="378" t="s">
        <v>3079</v>
      </c>
      <c r="B102" s="378" t="s">
        <v>313</v>
      </c>
      <c r="C102" s="378" t="s">
        <v>314</v>
      </c>
      <c r="D102" s="378" t="s">
        <v>933</v>
      </c>
      <c r="E102" s="378" t="s">
        <v>315</v>
      </c>
      <c r="F102" s="378" t="s">
        <v>505</v>
      </c>
      <c r="G102" s="378"/>
      <c r="H102" s="378" t="s">
        <v>5682</v>
      </c>
      <c r="I102" s="378" t="s">
        <v>5803</v>
      </c>
      <c r="J102" s="378"/>
      <c r="K102" s="378" t="s">
        <v>5654</v>
      </c>
      <c r="L102" s="378" t="s">
        <v>5654</v>
      </c>
      <c r="M102" s="378" t="s">
        <v>5803</v>
      </c>
      <c r="N102" s="378"/>
      <c r="O102" s="381">
        <v>1</v>
      </c>
      <c r="P102" s="378" t="s">
        <v>5655</v>
      </c>
      <c r="Q102" s="378" t="s">
        <v>5656</v>
      </c>
      <c r="R102" s="378" t="s">
        <v>5804</v>
      </c>
      <c r="S102" s="378" t="s">
        <v>5673</v>
      </c>
      <c r="T102" s="378" t="s">
        <v>5673</v>
      </c>
      <c r="U102" s="378" t="s">
        <v>5672</v>
      </c>
      <c r="V102" s="378" t="s">
        <v>5659</v>
      </c>
      <c r="W102" s="378" t="s">
        <v>6241</v>
      </c>
      <c r="X102" s="378"/>
      <c r="Y102" s="378" t="s">
        <v>5660</v>
      </c>
      <c r="Z102" s="378"/>
      <c r="AA102" s="378" t="s">
        <v>5805</v>
      </c>
      <c r="AB102" s="378"/>
      <c r="AC102" s="378" t="s">
        <v>5662</v>
      </c>
      <c r="AD102" s="378" t="s">
        <v>5663</v>
      </c>
    </row>
    <row r="103" spans="1:30">
      <c r="A103" s="378" t="s">
        <v>6642</v>
      </c>
      <c r="B103" s="378" t="s">
        <v>6643</v>
      </c>
      <c r="C103" s="378" t="s">
        <v>6644</v>
      </c>
      <c r="D103" s="378" t="s">
        <v>933</v>
      </c>
      <c r="E103" s="378" t="s">
        <v>6645</v>
      </c>
      <c r="F103" s="378" t="s">
        <v>6646</v>
      </c>
      <c r="G103" s="378"/>
      <c r="H103" s="378" t="s">
        <v>5677</v>
      </c>
      <c r="I103" s="378" t="s">
        <v>6647</v>
      </c>
      <c r="J103" s="378"/>
      <c r="K103" s="378" t="s">
        <v>5654</v>
      </c>
      <c r="L103" s="378" t="s">
        <v>5654</v>
      </c>
      <c r="M103" s="378" t="s">
        <v>6285</v>
      </c>
      <c r="N103" s="378" t="s">
        <v>6285</v>
      </c>
      <c r="O103" s="381">
        <v>1</v>
      </c>
      <c r="P103" s="378" t="s">
        <v>5655</v>
      </c>
      <c r="Q103" s="378" t="s">
        <v>5656</v>
      </c>
      <c r="R103" s="378" t="s">
        <v>6648</v>
      </c>
      <c r="S103" s="378" t="s">
        <v>1006</v>
      </c>
      <c r="T103" s="378" t="s">
        <v>1006</v>
      </c>
      <c r="U103" s="378" t="s">
        <v>3922</v>
      </c>
      <c r="V103" s="378" t="s">
        <v>5659</v>
      </c>
      <c r="W103" s="378" t="s">
        <v>6241</v>
      </c>
      <c r="X103" s="378"/>
      <c r="Y103" s="378" t="s">
        <v>5660</v>
      </c>
      <c r="Z103" s="378"/>
      <c r="AA103" s="378"/>
      <c r="AB103" s="378"/>
      <c r="AC103" s="378" t="s">
        <v>5662</v>
      </c>
      <c r="AD103" s="378" t="s">
        <v>5663</v>
      </c>
    </row>
    <row r="104" spans="1:30">
      <c r="A104" s="378" t="s">
        <v>6649</v>
      </c>
      <c r="B104" s="378" t="s">
        <v>6650</v>
      </c>
      <c r="C104" s="378" t="s">
        <v>6651</v>
      </c>
      <c r="D104" s="378" t="s">
        <v>933</v>
      </c>
      <c r="E104" s="378" t="s">
        <v>5794</v>
      </c>
      <c r="F104" s="378" t="s">
        <v>746</v>
      </c>
      <c r="G104" s="378"/>
      <c r="H104" s="378" t="s">
        <v>5652</v>
      </c>
      <c r="I104" s="378" t="s">
        <v>6652</v>
      </c>
      <c r="J104" s="378"/>
      <c r="K104" s="378" t="s">
        <v>5654</v>
      </c>
      <c r="L104" s="378" t="s">
        <v>5654</v>
      </c>
      <c r="M104" s="378" t="s">
        <v>6285</v>
      </c>
      <c r="N104" s="378" t="s">
        <v>6285</v>
      </c>
      <c r="O104" s="381">
        <v>1</v>
      </c>
      <c r="P104" s="378" t="s">
        <v>5655</v>
      </c>
      <c r="Q104" s="378" t="s">
        <v>5656</v>
      </c>
      <c r="R104" s="378" t="s">
        <v>6653</v>
      </c>
      <c r="S104" s="378" t="s">
        <v>5673</v>
      </c>
      <c r="T104" s="378" t="s">
        <v>5673</v>
      </c>
      <c r="U104" s="378" t="s">
        <v>5673</v>
      </c>
      <c r="V104" s="378" t="s">
        <v>5659</v>
      </c>
      <c r="W104" s="378" t="s">
        <v>6239</v>
      </c>
      <c r="X104" s="378"/>
      <c r="Y104" s="378" t="s">
        <v>5660</v>
      </c>
      <c r="Z104" s="378"/>
      <c r="AA104" s="378"/>
      <c r="AB104" s="378"/>
      <c r="AC104" s="378" t="s">
        <v>5662</v>
      </c>
      <c r="AD104" s="378" t="s">
        <v>5663</v>
      </c>
    </row>
    <row r="105" spans="1:30">
      <c r="A105" s="378" t="s">
        <v>3063</v>
      </c>
      <c r="B105" s="378" t="s">
        <v>594</v>
      </c>
      <c r="C105" s="378" t="s">
        <v>595</v>
      </c>
      <c r="D105" s="378" t="s">
        <v>933</v>
      </c>
      <c r="E105" s="378" t="s">
        <v>5806</v>
      </c>
      <c r="F105" s="378" t="s">
        <v>3064</v>
      </c>
      <c r="G105" s="378"/>
      <c r="H105" s="378" t="s">
        <v>5677</v>
      </c>
      <c r="I105" s="378" t="s">
        <v>5688</v>
      </c>
      <c r="J105" s="378"/>
      <c r="K105" s="378"/>
      <c r="L105" s="378"/>
      <c r="M105" s="378" t="s">
        <v>5807</v>
      </c>
      <c r="N105" s="378"/>
      <c r="O105" s="381">
        <v>1</v>
      </c>
      <c r="P105" s="378" t="s">
        <v>5655</v>
      </c>
      <c r="Q105" s="378" t="s">
        <v>5656</v>
      </c>
      <c r="R105" s="378" t="s">
        <v>5808</v>
      </c>
      <c r="S105" s="378" t="s">
        <v>3716</v>
      </c>
      <c r="T105" s="378" t="s">
        <v>3716</v>
      </c>
      <c r="U105" s="378" t="s">
        <v>3716</v>
      </c>
      <c r="V105" s="378" t="s">
        <v>5659</v>
      </c>
      <c r="W105" s="378" t="s">
        <v>6239</v>
      </c>
      <c r="X105" s="378"/>
      <c r="Y105" s="378" t="s">
        <v>5660</v>
      </c>
      <c r="Z105" s="378"/>
      <c r="AA105" s="378" t="s">
        <v>5809</v>
      </c>
      <c r="AB105" s="378"/>
      <c r="AC105" s="378" t="s">
        <v>5662</v>
      </c>
      <c r="AD105" s="378" t="s">
        <v>5663</v>
      </c>
    </row>
    <row r="106" spans="1:30">
      <c r="A106" s="378" t="s">
        <v>6654</v>
      </c>
      <c r="B106" s="378" t="s">
        <v>6655</v>
      </c>
      <c r="C106" s="378" t="s">
        <v>6656</v>
      </c>
      <c r="D106" s="378" t="s">
        <v>933</v>
      </c>
      <c r="E106" s="378" t="s">
        <v>5812</v>
      </c>
      <c r="F106" s="378" t="s">
        <v>215</v>
      </c>
      <c r="G106" s="378"/>
      <c r="H106" s="378" t="s">
        <v>5664</v>
      </c>
      <c r="I106" s="378" t="s">
        <v>6031</v>
      </c>
      <c r="J106" s="378"/>
      <c r="K106" s="378" t="s">
        <v>5654</v>
      </c>
      <c r="L106" s="378" t="s">
        <v>5654</v>
      </c>
      <c r="M106" s="378" t="s">
        <v>6031</v>
      </c>
      <c r="N106" s="378" t="s">
        <v>6292</v>
      </c>
      <c r="O106" s="381">
        <v>1</v>
      </c>
      <c r="P106" s="378" t="s">
        <v>5655</v>
      </c>
      <c r="Q106" s="378" t="s">
        <v>5656</v>
      </c>
      <c r="R106" s="378" t="s">
        <v>6657</v>
      </c>
      <c r="S106" s="378" t="s">
        <v>5673</v>
      </c>
      <c r="T106" s="378" t="s">
        <v>5673</v>
      </c>
      <c r="U106" s="378" t="s">
        <v>5801</v>
      </c>
      <c r="V106" s="378" t="s">
        <v>5659</v>
      </c>
      <c r="W106" s="378" t="s">
        <v>6241</v>
      </c>
      <c r="X106" s="378"/>
      <c r="Y106" s="378" t="s">
        <v>5660</v>
      </c>
      <c r="Z106" s="378"/>
      <c r="AA106" s="378" t="s">
        <v>6658</v>
      </c>
      <c r="AB106" s="378"/>
      <c r="AC106" s="378" t="s">
        <v>5662</v>
      </c>
      <c r="AD106" s="378" t="s">
        <v>5663</v>
      </c>
    </row>
    <row r="107" spans="1:30">
      <c r="A107" s="378" t="s">
        <v>868</v>
      </c>
      <c r="B107" s="378" t="s">
        <v>867</v>
      </c>
      <c r="C107" s="378" t="s">
        <v>869</v>
      </c>
      <c r="D107" s="378" t="s">
        <v>933</v>
      </c>
      <c r="E107" s="378" t="s">
        <v>1027</v>
      </c>
      <c r="F107" s="378" t="s">
        <v>870</v>
      </c>
      <c r="G107" s="378"/>
      <c r="H107" s="378" t="s">
        <v>5652</v>
      </c>
      <c r="I107" s="378" t="s">
        <v>5810</v>
      </c>
      <c r="J107" s="378"/>
      <c r="K107" s="378" t="s">
        <v>5654</v>
      </c>
      <c r="L107" s="378" t="s">
        <v>5654</v>
      </c>
      <c r="M107" s="378" t="s">
        <v>5810</v>
      </c>
      <c r="N107" s="378"/>
      <c r="O107" s="381">
        <v>1</v>
      </c>
      <c r="P107" s="378" t="s">
        <v>5655</v>
      </c>
      <c r="Q107" s="378" t="s">
        <v>5656</v>
      </c>
      <c r="R107" s="378" t="s">
        <v>5673</v>
      </c>
      <c r="S107" s="378" t="s">
        <v>5673</v>
      </c>
      <c r="T107" s="378" t="s">
        <v>5673</v>
      </c>
      <c r="U107" s="378" t="s">
        <v>5673</v>
      </c>
      <c r="V107" s="378" t="s">
        <v>5659</v>
      </c>
      <c r="W107" s="378" t="s">
        <v>6251</v>
      </c>
      <c r="X107" s="378"/>
      <c r="Y107" s="378" t="s">
        <v>5660</v>
      </c>
      <c r="Z107" s="378"/>
      <c r="AA107" s="378" t="s">
        <v>5811</v>
      </c>
      <c r="AB107" s="378"/>
      <c r="AC107" s="378" t="s">
        <v>5662</v>
      </c>
      <c r="AD107" s="378" t="s">
        <v>5663</v>
      </c>
    </row>
    <row r="108" spans="1:30">
      <c r="A108" s="378" t="s">
        <v>6659</v>
      </c>
      <c r="B108" s="378" t="s">
        <v>1213</v>
      </c>
      <c r="C108" s="378" t="s">
        <v>1214</v>
      </c>
      <c r="D108" s="378" t="s">
        <v>933</v>
      </c>
      <c r="E108" s="378" t="s">
        <v>5776</v>
      </c>
      <c r="F108" s="378" t="s">
        <v>6483</v>
      </c>
      <c r="G108" s="378"/>
      <c r="H108" s="378" t="s">
        <v>5677</v>
      </c>
      <c r="I108" s="378" t="s">
        <v>6660</v>
      </c>
      <c r="J108" s="378"/>
      <c r="K108" s="378" t="s">
        <v>5654</v>
      </c>
      <c r="L108" s="378" t="s">
        <v>5654</v>
      </c>
      <c r="M108" s="378" t="s">
        <v>6660</v>
      </c>
      <c r="N108" s="378" t="s">
        <v>6338</v>
      </c>
      <c r="O108" s="381">
        <v>1</v>
      </c>
      <c r="P108" s="378" t="s">
        <v>5655</v>
      </c>
      <c r="Q108" s="378" t="s">
        <v>5656</v>
      </c>
      <c r="R108" s="378" t="s">
        <v>6661</v>
      </c>
      <c r="S108" s="378" t="s">
        <v>3716</v>
      </c>
      <c r="T108" s="378" t="s">
        <v>3716</v>
      </c>
      <c r="U108" s="378" t="s">
        <v>5225</v>
      </c>
      <c r="V108" s="378" t="s">
        <v>5659</v>
      </c>
      <c r="W108" s="378" t="s">
        <v>6241</v>
      </c>
      <c r="X108" s="378"/>
      <c r="Y108" s="378" t="s">
        <v>5660</v>
      </c>
      <c r="Z108" s="378"/>
      <c r="AA108" s="378" t="s">
        <v>6662</v>
      </c>
      <c r="AB108" s="378"/>
      <c r="AC108" s="378" t="s">
        <v>5662</v>
      </c>
      <c r="AD108" s="378" t="s">
        <v>5663</v>
      </c>
    </row>
    <row r="109" spans="1:30">
      <c r="A109" s="378" t="s">
        <v>3082</v>
      </c>
      <c r="B109" s="378" t="s">
        <v>213</v>
      </c>
      <c r="C109" s="378" t="s">
        <v>214</v>
      </c>
      <c r="D109" s="378" t="s">
        <v>933</v>
      </c>
      <c r="E109" s="378" t="s">
        <v>5812</v>
      </c>
      <c r="F109" s="378" t="s">
        <v>215</v>
      </c>
      <c r="G109" s="378"/>
      <c r="H109" s="378" t="s">
        <v>5677</v>
      </c>
      <c r="I109" s="378" t="s">
        <v>5813</v>
      </c>
      <c r="J109" s="378"/>
      <c r="K109" s="378" t="s">
        <v>5654</v>
      </c>
      <c r="L109" s="378" t="s">
        <v>5654</v>
      </c>
      <c r="M109" s="378" t="s">
        <v>5813</v>
      </c>
      <c r="N109" s="378"/>
      <c r="O109" s="381">
        <v>1</v>
      </c>
      <c r="P109" s="378" t="s">
        <v>5655</v>
      </c>
      <c r="Q109" s="378" t="s">
        <v>5656</v>
      </c>
      <c r="R109" s="378" t="s">
        <v>5814</v>
      </c>
      <c r="S109" s="378" t="s">
        <v>5751</v>
      </c>
      <c r="T109" s="378" t="s">
        <v>5752</v>
      </c>
      <c r="U109" s="378" t="s">
        <v>5815</v>
      </c>
      <c r="V109" s="378" t="s">
        <v>5659</v>
      </c>
      <c r="W109" s="378" t="s">
        <v>6241</v>
      </c>
      <c r="X109" s="378"/>
      <c r="Y109" s="378" t="s">
        <v>5660</v>
      </c>
      <c r="Z109" s="378"/>
      <c r="AA109" s="378" t="s">
        <v>5816</v>
      </c>
      <c r="AB109" s="378"/>
      <c r="AC109" s="378" t="s">
        <v>5662</v>
      </c>
      <c r="AD109" s="378" t="s">
        <v>5663</v>
      </c>
    </row>
    <row r="110" spans="1:30">
      <c r="A110" s="378" t="s">
        <v>324</v>
      </c>
      <c r="B110" s="378" t="s">
        <v>323</v>
      </c>
      <c r="C110" s="378" t="s">
        <v>325</v>
      </c>
      <c r="D110" s="378" t="s">
        <v>933</v>
      </c>
      <c r="E110" s="378" t="s">
        <v>268</v>
      </c>
      <c r="F110" s="378" t="s">
        <v>171</v>
      </c>
      <c r="G110" s="378"/>
      <c r="H110" s="378" t="s">
        <v>5682</v>
      </c>
      <c r="I110" s="378" t="s">
        <v>5817</v>
      </c>
      <c r="J110" s="378"/>
      <c r="K110" s="378" t="s">
        <v>5654</v>
      </c>
      <c r="L110" s="378" t="s">
        <v>5654</v>
      </c>
      <c r="M110" s="378" t="s">
        <v>5817</v>
      </c>
      <c r="N110" s="378"/>
      <c r="O110" s="381">
        <v>1</v>
      </c>
      <c r="P110" s="378" t="s">
        <v>5655</v>
      </c>
      <c r="Q110" s="378" t="s">
        <v>5656</v>
      </c>
      <c r="R110" s="378" t="s">
        <v>5818</v>
      </c>
      <c r="S110" s="378" t="s">
        <v>1006</v>
      </c>
      <c r="T110" s="378" t="s">
        <v>1006</v>
      </c>
      <c r="U110" s="378" t="s">
        <v>3877</v>
      </c>
      <c r="V110" s="378" t="s">
        <v>5659</v>
      </c>
      <c r="W110" s="378" t="s">
        <v>6240</v>
      </c>
      <c r="X110" s="378"/>
      <c r="Y110" s="378" t="s">
        <v>5660</v>
      </c>
      <c r="Z110" s="378"/>
      <c r="AA110" s="378" t="s">
        <v>5819</v>
      </c>
      <c r="AB110" s="378"/>
      <c r="AC110" s="378" t="s">
        <v>5662</v>
      </c>
      <c r="AD110" s="378" t="s">
        <v>5663</v>
      </c>
    </row>
    <row r="111" spans="1:30">
      <c r="A111" s="378" t="s">
        <v>6663</v>
      </c>
      <c r="B111" s="378" t="s">
        <v>6664</v>
      </c>
      <c r="C111" s="378" t="s">
        <v>6665</v>
      </c>
      <c r="D111" s="378" t="s">
        <v>933</v>
      </c>
      <c r="E111" s="378" t="s">
        <v>6666</v>
      </c>
      <c r="F111" s="378" t="s">
        <v>6667</v>
      </c>
      <c r="G111" s="378"/>
      <c r="H111" s="378" t="s">
        <v>5652</v>
      </c>
      <c r="I111" s="378" t="s">
        <v>6010</v>
      </c>
      <c r="J111" s="378"/>
      <c r="K111" s="378" t="s">
        <v>5654</v>
      </c>
      <c r="L111" s="378" t="s">
        <v>5654</v>
      </c>
      <c r="M111" s="378" t="s">
        <v>6390</v>
      </c>
      <c r="N111" s="378" t="s">
        <v>6390</v>
      </c>
      <c r="O111" s="381">
        <v>1</v>
      </c>
      <c r="P111" s="378" t="s">
        <v>5655</v>
      </c>
      <c r="Q111" s="378" t="s">
        <v>5656</v>
      </c>
      <c r="R111" s="378" t="s">
        <v>6668</v>
      </c>
      <c r="S111" s="378" t="s">
        <v>1006</v>
      </c>
      <c r="T111" s="378" t="s">
        <v>1006</v>
      </c>
      <c r="U111" s="378" t="s">
        <v>5668</v>
      </c>
      <c r="V111" s="378" t="s">
        <v>5659</v>
      </c>
      <c r="W111" s="378" t="s">
        <v>6239</v>
      </c>
      <c r="X111" s="378"/>
      <c r="Y111" s="378" t="s">
        <v>5660</v>
      </c>
      <c r="Z111" s="378"/>
      <c r="AA111" s="378"/>
      <c r="AB111" s="378"/>
      <c r="AC111" s="378" t="s">
        <v>5662</v>
      </c>
      <c r="AD111" s="378" t="s">
        <v>5663</v>
      </c>
    </row>
    <row r="112" spans="1:30">
      <c r="A112" s="378" t="s">
        <v>6669</v>
      </c>
      <c r="B112" s="378" t="s">
        <v>6670</v>
      </c>
      <c r="C112" s="378" t="s">
        <v>6671</v>
      </c>
      <c r="D112" s="378" t="s">
        <v>933</v>
      </c>
      <c r="E112" s="378" t="s">
        <v>5741</v>
      </c>
      <c r="F112" s="378" t="s">
        <v>6395</v>
      </c>
      <c r="G112" s="378"/>
      <c r="H112" s="378" t="s">
        <v>5682</v>
      </c>
      <c r="I112" s="378" t="s">
        <v>5821</v>
      </c>
      <c r="J112" s="378"/>
      <c r="K112" s="378" t="s">
        <v>5654</v>
      </c>
      <c r="L112" s="378" t="s">
        <v>5654</v>
      </c>
      <c r="M112" s="378" t="s">
        <v>6285</v>
      </c>
      <c r="N112" s="378" t="s">
        <v>6285</v>
      </c>
      <c r="O112" s="381">
        <v>1</v>
      </c>
      <c r="P112" s="378" t="s">
        <v>5655</v>
      </c>
      <c r="Q112" s="378" t="s">
        <v>5656</v>
      </c>
      <c r="R112" s="378" t="s">
        <v>689</v>
      </c>
      <c r="S112" s="378"/>
      <c r="T112" s="378"/>
      <c r="U112" s="378"/>
      <c r="V112" s="378" t="s">
        <v>5659</v>
      </c>
      <c r="W112" s="378" t="s">
        <v>6672</v>
      </c>
      <c r="X112" s="378"/>
      <c r="Y112" s="378" t="s">
        <v>5660</v>
      </c>
      <c r="Z112" s="378"/>
      <c r="AA112" s="378"/>
      <c r="AB112" s="378"/>
      <c r="AC112" s="378" t="s">
        <v>5662</v>
      </c>
      <c r="AD112" s="378" t="s">
        <v>5663</v>
      </c>
    </row>
    <row r="113" spans="1:30">
      <c r="A113" s="378" t="s">
        <v>6673</v>
      </c>
      <c r="B113" s="378" t="s">
        <v>3174</v>
      </c>
      <c r="C113" s="378" t="s">
        <v>3175</v>
      </c>
      <c r="D113" s="378" t="s">
        <v>933</v>
      </c>
      <c r="E113" s="378" t="s">
        <v>5806</v>
      </c>
      <c r="F113" s="378" t="s">
        <v>6674</v>
      </c>
      <c r="G113" s="378"/>
      <c r="H113" s="378" t="s">
        <v>5677</v>
      </c>
      <c r="I113" s="378" t="s">
        <v>6031</v>
      </c>
      <c r="J113" s="378"/>
      <c r="K113" s="378" t="s">
        <v>5654</v>
      </c>
      <c r="L113" s="378" t="s">
        <v>5654</v>
      </c>
      <c r="M113" s="378" t="s">
        <v>6059</v>
      </c>
      <c r="N113" s="378" t="s">
        <v>6338</v>
      </c>
      <c r="O113" s="381">
        <v>1</v>
      </c>
      <c r="P113" s="378" t="s">
        <v>5655</v>
      </c>
      <c r="Q113" s="378" t="s">
        <v>5656</v>
      </c>
      <c r="R113" s="378" t="s">
        <v>6675</v>
      </c>
      <c r="S113" s="378" t="s">
        <v>1006</v>
      </c>
      <c r="T113" s="378" t="s">
        <v>1006</v>
      </c>
      <c r="U113" s="378" t="s">
        <v>6235</v>
      </c>
      <c r="V113" s="378" t="s">
        <v>5659</v>
      </c>
      <c r="W113" s="378" t="s">
        <v>6239</v>
      </c>
      <c r="X113" s="378"/>
      <c r="Y113" s="378" t="s">
        <v>5660</v>
      </c>
      <c r="Z113" s="378"/>
      <c r="AA113" s="378" t="s">
        <v>6676</v>
      </c>
      <c r="AB113" s="378"/>
      <c r="AC113" s="378" t="s">
        <v>5662</v>
      </c>
      <c r="AD113" s="378" t="s">
        <v>5663</v>
      </c>
    </row>
    <row r="114" spans="1:30">
      <c r="A114" s="378" t="s">
        <v>6677</v>
      </c>
      <c r="B114" s="378" t="s">
        <v>6678</v>
      </c>
      <c r="C114" s="378" t="s">
        <v>6679</v>
      </c>
      <c r="D114" s="378" t="s">
        <v>933</v>
      </c>
      <c r="E114" s="378" t="s">
        <v>5732</v>
      </c>
      <c r="F114" s="378" t="s">
        <v>6680</v>
      </c>
      <c r="G114" s="378"/>
      <c r="H114" s="378" t="s">
        <v>5677</v>
      </c>
      <c r="I114" s="378" t="s">
        <v>6681</v>
      </c>
      <c r="J114" s="378"/>
      <c r="K114" s="378" t="s">
        <v>5654</v>
      </c>
      <c r="L114" s="378" t="s">
        <v>5654</v>
      </c>
      <c r="M114" s="378" t="s">
        <v>6179</v>
      </c>
      <c r="N114" s="378" t="s">
        <v>6303</v>
      </c>
      <c r="O114" s="381">
        <v>1</v>
      </c>
      <c r="P114" s="378" t="s">
        <v>5655</v>
      </c>
      <c r="Q114" s="378" t="s">
        <v>5656</v>
      </c>
      <c r="R114" s="378" t="s">
        <v>3922</v>
      </c>
      <c r="S114" s="378" t="s">
        <v>1006</v>
      </c>
      <c r="T114" s="378" t="s">
        <v>1006</v>
      </c>
      <c r="U114" s="378" t="s">
        <v>3922</v>
      </c>
      <c r="V114" s="378" t="s">
        <v>5659</v>
      </c>
      <c r="W114" s="378" t="s">
        <v>6241</v>
      </c>
      <c r="X114" s="378"/>
      <c r="Y114" s="378" t="s">
        <v>5660</v>
      </c>
      <c r="Z114" s="378"/>
      <c r="AA114" s="378"/>
      <c r="AB114" s="378"/>
      <c r="AC114" s="378" t="s">
        <v>5662</v>
      </c>
      <c r="AD114" s="378" t="s">
        <v>5663</v>
      </c>
    </row>
    <row r="115" spans="1:30">
      <c r="A115" s="378" t="s">
        <v>253</v>
      </c>
      <c r="B115" s="378" t="s">
        <v>252</v>
      </c>
      <c r="C115" s="378" t="s">
        <v>254</v>
      </c>
      <c r="D115" s="378" t="s">
        <v>933</v>
      </c>
      <c r="E115" s="378" t="s">
        <v>5741</v>
      </c>
      <c r="F115" s="378" t="s">
        <v>255</v>
      </c>
      <c r="G115" s="378"/>
      <c r="H115" s="378" t="s">
        <v>5682</v>
      </c>
      <c r="I115" s="378" t="s">
        <v>5820</v>
      </c>
      <c r="J115" s="378"/>
      <c r="K115" s="378" t="s">
        <v>5654</v>
      </c>
      <c r="L115" s="378" t="s">
        <v>5654</v>
      </c>
      <c r="M115" s="378" t="s">
        <v>5821</v>
      </c>
      <c r="N115" s="378"/>
      <c r="O115" s="381">
        <v>1</v>
      </c>
      <c r="P115" s="378" t="s">
        <v>5655</v>
      </c>
      <c r="Q115" s="378" t="s">
        <v>5656</v>
      </c>
      <c r="R115" s="378" t="s">
        <v>689</v>
      </c>
      <c r="S115" s="378"/>
      <c r="T115" s="378"/>
      <c r="U115" s="378"/>
      <c r="V115" s="378" t="s">
        <v>5659</v>
      </c>
      <c r="W115" s="378" t="s">
        <v>6241</v>
      </c>
      <c r="X115" s="378"/>
      <c r="Y115" s="378" t="s">
        <v>5660</v>
      </c>
      <c r="Z115" s="378"/>
      <c r="AA115" s="378" t="s">
        <v>5822</v>
      </c>
      <c r="AB115" s="378"/>
      <c r="AC115" s="378" t="s">
        <v>5662</v>
      </c>
      <c r="AD115" s="378" t="s">
        <v>5663</v>
      </c>
    </row>
    <row r="116" spans="1:30">
      <c r="A116" s="378" t="s">
        <v>470</v>
      </c>
      <c r="B116" s="378" t="s">
        <v>469</v>
      </c>
      <c r="C116" s="378" t="s">
        <v>471</v>
      </c>
      <c r="D116" s="378" t="s">
        <v>933</v>
      </c>
      <c r="E116" s="378" t="s">
        <v>1027</v>
      </c>
      <c r="F116" s="378" t="s">
        <v>351</v>
      </c>
      <c r="G116" s="378"/>
      <c r="H116" s="378" t="s">
        <v>5682</v>
      </c>
      <c r="I116" s="378" t="s">
        <v>5823</v>
      </c>
      <c r="J116" s="378"/>
      <c r="K116" s="378" t="s">
        <v>5654</v>
      </c>
      <c r="L116" s="378" t="s">
        <v>5654</v>
      </c>
      <c r="M116" s="378" t="s">
        <v>5823</v>
      </c>
      <c r="N116" s="378"/>
      <c r="O116" s="381">
        <v>1</v>
      </c>
      <c r="P116" s="378" t="s">
        <v>5655</v>
      </c>
      <c r="Q116" s="378" t="s">
        <v>5656</v>
      </c>
      <c r="R116" s="378" t="s">
        <v>5824</v>
      </c>
      <c r="S116" s="378" t="s">
        <v>5673</v>
      </c>
      <c r="T116" s="378" t="s">
        <v>5673</v>
      </c>
      <c r="U116" s="378" t="s">
        <v>5673</v>
      </c>
      <c r="V116" s="378" t="s">
        <v>5659</v>
      </c>
      <c r="W116" s="378" t="s">
        <v>6243</v>
      </c>
      <c r="X116" s="378"/>
      <c r="Y116" s="378" t="s">
        <v>5660</v>
      </c>
      <c r="Z116" s="378"/>
      <c r="AA116" s="378" t="s">
        <v>5825</v>
      </c>
      <c r="AB116" s="378"/>
      <c r="AC116" s="378" t="s">
        <v>5662</v>
      </c>
      <c r="AD116" s="378" t="s">
        <v>5663</v>
      </c>
    </row>
    <row r="117" spans="1:30">
      <c r="A117" s="378" t="s">
        <v>6682</v>
      </c>
      <c r="B117" s="378" t="s">
        <v>6683</v>
      </c>
      <c r="C117" s="378" t="s">
        <v>6684</v>
      </c>
      <c r="D117" s="378" t="s">
        <v>933</v>
      </c>
      <c r="E117" s="378" t="s">
        <v>268</v>
      </c>
      <c r="F117" s="378" t="s">
        <v>171</v>
      </c>
      <c r="G117" s="378"/>
      <c r="H117" s="378" t="s">
        <v>5682</v>
      </c>
      <c r="I117" s="378" t="s">
        <v>6685</v>
      </c>
      <c r="J117" s="378"/>
      <c r="K117" s="378" t="s">
        <v>5654</v>
      </c>
      <c r="L117" s="378" t="s">
        <v>5654</v>
      </c>
      <c r="M117" s="378" t="s">
        <v>6285</v>
      </c>
      <c r="N117" s="378" t="s">
        <v>6285</v>
      </c>
      <c r="O117" s="381">
        <v>1</v>
      </c>
      <c r="P117" s="378" t="s">
        <v>5655</v>
      </c>
      <c r="Q117" s="378" t="s">
        <v>5656</v>
      </c>
      <c r="R117" s="378" t="s">
        <v>6686</v>
      </c>
      <c r="S117" s="378" t="s">
        <v>1006</v>
      </c>
      <c r="T117" s="378" t="s">
        <v>1006</v>
      </c>
      <c r="U117" s="378" t="s">
        <v>3739</v>
      </c>
      <c r="V117" s="378" t="s">
        <v>5659</v>
      </c>
      <c r="W117" s="378" t="s">
        <v>6240</v>
      </c>
      <c r="X117" s="378"/>
      <c r="Y117" s="378" t="s">
        <v>5660</v>
      </c>
      <c r="Z117" s="378"/>
      <c r="AA117" s="378"/>
      <c r="AB117" s="378"/>
      <c r="AC117" s="378" t="s">
        <v>5662</v>
      </c>
      <c r="AD117" s="378" t="s">
        <v>5663</v>
      </c>
    </row>
    <row r="118" spans="1:30">
      <c r="A118" s="378" t="s">
        <v>6687</v>
      </c>
      <c r="B118" s="378" t="s">
        <v>6688</v>
      </c>
      <c r="C118" s="378" t="s">
        <v>6689</v>
      </c>
      <c r="D118" s="378" t="s">
        <v>933</v>
      </c>
      <c r="E118" s="378" t="s">
        <v>6104</v>
      </c>
      <c r="F118" s="378" t="s">
        <v>6690</v>
      </c>
      <c r="G118" s="378"/>
      <c r="H118" s="378" t="s">
        <v>5677</v>
      </c>
      <c r="I118" s="378" t="s">
        <v>6691</v>
      </c>
      <c r="J118" s="378"/>
      <c r="K118" s="378" t="s">
        <v>5654</v>
      </c>
      <c r="L118" s="378" t="s">
        <v>5654</v>
      </c>
      <c r="M118" s="378" t="s">
        <v>6285</v>
      </c>
      <c r="N118" s="378" t="s">
        <v>6285</v>
      </c>
      <c r="O118" s="381">
        <v>1</v>
      </c>
      <c r="P118" s="378" t="s">
        <v>5655</v>
      </c>
      <c r="Q118" s="378" t="s">
        <v>5656</v>
      </c>
      <c r="R118" s="378" t="s">
        <v>6692</v>
      </c>
      <c r="S118" s="378" t="s">
        <v>1006</v>
      </c>
      <c r="T118" s="378" t="s">
        <v>1006</v>
      </c>
      <c r="U118" s="378" t="s">
        <v>5668</v>
      </c>
      <c r="V118" s="378" t="s">
        <v>5659</v>
      </c>
      <c r="W118" s="378" t="s">
        <v>6241</v>
      </c>
      <c r="X118" s="378"/>
      <c r="Y118" s="378" t="s">
        <v>5660</v>
      </c>
      <c r="Z118" s="378"/>
      <c r="AA118" s="378"/>
      <c r="AB118" s="378"/>
      <c r="AC118" s="378" t="s">
        <v>5662</v>
      </c>
      <c r="AD118" s="378" t="s">
        <v>5663</v>
      </c>
    </row>
    <row r="119" spans="1:30">
      <c r="A119" s="378" t="s">
        <v>300</v>
      </c>
      <c r="B119" s="378" t="s">
        <v>299</v>
      </c>
      <c r="C119" s="378" t="s">
        <v>301</v>
      </c>
      <c r="D119" s="378" t="s">
        <v>933</v>
      </c>
      <c r="E119" s="378" t="s">
        <v>268</v>
      </c>
      <c r="F119" s="378" t="s">
        <v>171</v>
      </c>
      <c r="G119" s="378"/>
      <c r="H119" s="378" t="s">
        <v>5682</v>
      </c>
      <c r="I119" s="378" t="s">
        <v>5826</v>
      </c>
      <c r="J119" s="378"/>
      <c r="K119" s="378" t="s">
        <v>5654</v>
      </c>
      <c r="L119" s="378" t="s">
        <v>5654</v>
      </c>
      <c r="M119" s="378" t="s">
        <v>5826</v>
      </c>
      <c r="N119" s="378"/>
      <c r="O119" s="381">
        <v>1</v>
      </c>
      <c r="P119" s="378" t="s">
        <v>5655</v>
      </c>
      <c r="Q119" s="378" t="s">
        <v>5656</v>
      </c>
      <c r="R119" s="378" t="s">
        <v>5827</v>
      </c>
      <c r="S119" s="378" t="s">
        <v>1006</v>
      </c>
      <c r="T119" s="378" t="s">
        <v>1006</v>
      </c>
      <c r="U119" s="378" t="s">
        <v>3761</v>
      </c>
      <c r="V119" s="378" t="s">
        <v>5659</v>
      </c>
      <c r="W119" s="378" t="s">
        <v>6240</v>
      </c>
      <c r="X119" s="378"/>
      <c r="Y119" s="378" t="s">
        <v>5660</v>
      </c>
      <c r="Z119" s="378"/>
      <c r="AA119" s="378" t="s">
        <v>5828</v>
      </c>
      <c r="AB119" s="378"/>
      <c r="AC119" s="378" t="s">
        <v>5662</v>
      </c>
      <c r="AD119" s="378" t="s">
        <v>5663</v>
      </c>
    </row>
    <row r="120" spans="1:30">
      <c r="A120" s="378" t="s">
        <v>6693</v>
      </c>
      <c r="B120" s="378" t="s">
        <v>6694</v>
      </c>
      <c r="C120" s="378" t="s">
        <v>6695</v>
      </c>
      <c r="D120" s="378" t="s">
        <v>933</v>
      </c>
      <c r="E120" s="378" t="s">
        <v>6328</v>
      </c>
      <c r="F120" s="378" t="s">
        <v>414</v>
      </c>
      <c r="G120" s="378"/>
      <c r="H120" s="378" t="s">
        <v>5664</v>
      </c>
      <c r="I120" s="378" t="s">
        <v>5975</v>
      </c>
      <c r="J120" s="378"/>
      <c r="K120" s="378" t="s">
        <v>5654</v>
      </c>
      <c r="L120" s="378" t="s">
        <v>5654</v>
      </c>
      <c r="M120" s="378" t="s">
        <v>6285</v>
      </c>
      <c r="N120" s="378" t="s">
        <v>6285</v>
      </c>
      <c r="O120" s="381">
        <v>1</v>
      </c>
      <c r="P120" s="378" t="s">
        <v>5655</v>
      </c>
      <c r="Q120" s="378" t="s">
        <v>5656</v>
      </c>
      <c r="R120" s="378" t="s">
        <v>6696</v>
      </c>
      <c r="S120" s="378" t="s">
        <v>1006</v>
      </c>
      <c r="T120" s="378" t="s">
        <v>1006</v>
      </c>
      <c r="U120" s="378" t="s">
        <v>3672</v>
      </c>
      <c r="V120" s="378" t="s">
        <v>5659</v>
      </c>
      <c r="W120" s="378" t="s">
        <v>6239</v>
      </c>
      <c r="X120" s="378"/>
      <c r="Y120" s="378" t="s">
        <v>5660</v>
      </c>
      <c r="Z120" s="378"/>
      <c r="AA120" s="378" t="s">
        <v>6697</v>
      </c>
      <c r="AB120" s="378"/>
      <c r="AC120" s="378" t="s">
        <v>5662</v>
      </c>
      <c r="AD120" s="378" t="s">
        <v>5663</v>
      </c>
    </row>
    <row r="121" spans="1:30">
      <c r="A121" s="378" t="s">
        <v>733</v>
      </c>
      <c r="B121" s="378" t="s">
        <v>732</v>
      </c>
      <c r="C121" s="378" t="s">
        <v>734</v>
      </c>
      <c r="D121" s="378" t="s">
        <v>933</v>
      </c>
      <c r="E121" s="378" t="s">
        <v>1099</v>
      </c>
      <c r="F121" s="378" t="s">
        <v>735</v>
      </c>
      <c r="G121" s="378"/>
      <c r="H121" s="378" t="s">
        <v>5742</v>
      </c>
      <c r="I121" s="378" t="s">
        <v>5719</v>
      </c>
      <c r="J121" s="378"/>
      <c r="K121" s="378" t="s">
        <v>5654</v>
      </c>
      <c r="L121" s="378" t="s">
        <v>5654</v>
      </c>
      <c r="M121" s="378" t="s">
        <v>5719</v>
      </c>
      <c r="N121" s="378"/>
      <c r="O121" s="381">
        <v>1</v>
      </c>
      <c r="P121" s="378" t="s">
        <v>5655</v>
      </c>
      <c r="Q121" s="378" t="s">
        <v>5656</v>
      </c>
      <c r="R121" s="378" t="s">
        <v>5829</v>
      </c>
      <c r="S121" s="378" t="s">
        <v>1006</v>
      </c>
      <c r="T121" s="378" t="s">
        <v>1006</v>
      </c>
      <c r="U121" s="378" t="s">
        <v>3761</v>
      </c>
      <c r="V121" s="378" t="s">
        <v>5659</v>
      </c>
      <c r="W121" s="378" t="s">
        <v>6246</v>
      </c>
      <c r="X121" s="378"/>
      <c r="Y121" s="378" t="s">
        <v>5660</v>
      </c>
      <c r="Z121" s="378"/>
      <c r="AA121" s="378" t="s">
        <v>5830</v>
      </c>
      <c r="AB121" s="378"/>
      <c r="AC121" s="378" t="s">
        <v>5662</v>
      </c>
      <c r="AD121" s="378" t="s">
        <v>5663</v>
      </c>
    </row>
    <row r="122" spans="1:30">
      <c r="A122" s="378" t="s">
        <v>6698</v>
      </c>
      <c r="B122" s="378" t="s">
        <v>6699</v>
      </c>
      <c r="C122" s="378" t="s">
        <v>6700</v>
      </c>
      <c r="D122" s="378" t="s">
        <v>933</v>
      </c>
      <c r="E122" s="378" t="s">
        <v>661</v>
      </c>
      <c r="F122" s="378" t="s">
        <v>6701</v>
      </c>
      <c r="G122" s="378"/>
      <c r="H122" s="378" t="s">
        <v>5682</v>
      </c>
      <c r="I122" s="378" t="s">
        <v>6702</v>
      </c>
      <c r="J122" s="378"/>
      <c r="K122" s="378" t="s">
        <v>5654</v>
      </c>
      <c r="L122" s="378" t="s">
        <v>5654</v>
      </c>
      <c r="M122" s="378" t="s">
        <v>6702</v>
      </c>
      <c r="N122" s="378" t="s">
        <v>6703</v>
      </c>
      <c r="O122" s="381">
        <v>1</v>
      </c>
      <c r="P122" s="378" t="s">
        <v>5655</v>
      </c>
      <c r="Q122" s="378" t="s">
        <v>5656</v>
      </c>
      <c r="R122" s="378" t="s">
        <v>1006</v>
      </c>
      <c r="S122" s="378" t="s">
        <v>1006</v>
      </c>
      <c r="T122" s="378" t="s">
        <v>1006</v>
      </c>
      <c r="U122" s="378" t="s">
        <v>1006</v>
      </c>
      <c r="V122" s="378" t="s">
        <v>5659</v>
      </c>
      <c r="W122" s="378" t="s">
        <v>6241</v>
      </c>
      <c r="X122" s="378"/>
      <c r="Y122" s="378" t="s">
        <v>5660</v>
      </c>
      <c r="Z122" s="378"/>
      <c r="AA122" s="378"/>
      <c r="AB122" s="378"/>
      <c r="AC122" s="378" t="s">
        <v>5662</v>
      </c>
      <c r="AD122" s="378" t="s">
        <v>5663</v>
      </c>
    </row>
    <row r="123" spans="1:30">
      <c r="A123" s="378" t="s">
        <v>893</v>
      </c>
      <c r="B123" s="378" t="s">
        <v>892</v>
      </c>
      <c r="C123" s="378" t="s">
        <v>894</v>
      </c>
      <c r="D123" s="378" t="s">
        <v>933</v>
      </c>
      <c r="E123" s="378" t="s">
        <v>1099</v>
      </c>
      <c r="F123" s="378" t="s">
        <v>803</v>
      </c>
      <c r="G123" s="378"/>
      <c r="H123" s="378" t="s">
        <v>5682</v>
      </c>
      <c r="I123" s="378" t="s">
        <v>5831</v>
      </c>
      <c r="J123" s="378"/>
      <c r="K123" s="378" t="s">
        <v>5654</v>
      </c>
      <c r="L123" s="378" t="s">
        <v>5654</v>
      </c>
      <c r="M123" s="378" t="s">
        <v>5831</v>
      </c>
      <c r="N123" s="378"/>
      <c r="O123" s="381">
        <v>1</v>
      </c>
      <c r="P123" s="378" t="s">
        <v>5655</v>
      </c>
      <c r="Q123" s="378" t="s">
        <v>5656</v>
      </c>
      <c r="R123" s="378" t="s">
        <v>5832</v>
      </c>
      <c r="S123" s="378" t="s">
        <v>5711</v>
      </c>
      <c r="T123" s="378" t="s">
        <v>3805</v>
      </c>
      <c r="U123" s="378" t="s">
        <v>5833</v>
      </c>
      <c r="V123" s="378" t="s">
        <v>5659</v>
      </c>
      <c r="W123" s="378" t="s">
        <v>6246</v>
      </c>
      <c r="X123" s="378"/>
      <c r="Y123" s="378" t="s">
        <v>5660</v>
      </c>
      <c r="Z123" s="378"/>
      <c r="AA123" s="378" t="s">
        <v>5834</v>
      </c>
      <c r="AB123" s="378"/>
      <c r="AC123" s="378" t="s">
        <v>5662</v>
      </c>
      <c r="AD123" s="378" t="s">
        <v>5663</v>
      </c>
    </row>
    <row r="124" spans="1:30">
      <c r="A124" s="378" t="s">
        <v>611</v>
      </c>
      <c r="B124" s="378" t="s">
        <v>610</v>
      </c>
      <c r="C124" s="378" t="s">
        <v>612</v>
      </c>
      <c r="D124" s="378" t="s">
        <v>933</v>
      </c>
      <c r="E124" s="378" t="s">
        <v>3123</v>
      </c>
      <c r="F124" s="378" t="s">
        <v>613</v>
      </c>
      <c r="G124" s="378"/>
      <c r="H124" s="378" t="s">
        <v>5682</v>
      </c>
      <c r="I124" s="378" t="s">
        <v>5835</v>
      </c>
      <c r="J124" s="378"/>
      <c r="K124" s="378" t="s">
        <v>5654</v>
      </c>
      <c r="L124" s="378" t="s">
        <v>5654</v>
      </c>
      <c r="M124" s="378" t="s">
        <v>5835</v>
      </c>
      <c r="N124" s="378"/>
      <c r="O124" s="381">
        <v>1</v>
      </c>
      <c r="P124" s="378" t="s">
        <v>5655</v>
      </c>
      <c r="Q124" s="378" t="s">
        <v>5656</v>
      </c>
      <c r="R124" s="378" t="s">
        <v>5836</v>
      </c>
      <c r="S124" s="378" t="s">
        <v>1006</v>
      </c>
      <c r="T124" s="378" t="s">
        <v>1006</v>
      </c>
      <c r="U124" s="378" t="s">
        <v>3805</v>
      </c>
      <c r="V124" s="378" t="s">
        <v>5659</v>
      </c>
      <c r="W124" s="378" t="s">
        <v>6241</v>
      </c>
      <c r="X124" s="378"/>
      <c r="Y124" s="378" t="s">
        <v>5660</v>
      </c>
      <c r="Z124" s="378"/>
      <c r="AA124" s="378" t="s">
        <v>5837</v>
      </c>
      <c r="AB124" s="378"/>
      <c r="AC124" s="378" t="s">
        <v>5662</v>
      </c>
      <c r="AD124" s="378" t="s">
        <v>5663</v>
      </c>
    </row>
    <row r="125" spans="1:30">
      <c r="A125" s="378" t="s">
        <v>419</v>
      </c>
      <c r="B125" s="378" t="s">
        <v>418</v>
      </c>
      <c r="C125" s="378" t="s">
        <v>420</v>
      </c>
      <c r="D125" s="378" t="s">
        <v>933</v>
      </c>
      <c r="E125" s="378" t="s">
        <v>268</v>
      </c>
      <c r="F125" s="378" t="s">
        <v>171</v>
      </c>
      <c r="G125" s="378"/>
      <c r="H125" s="378" t="s">
        <v>5682</v>
      </c>
      <c r="I125" s="378" t="s">
        <v>5706</v>
      </c>
      <c r="J125" s="378"/>
      <c r="K125" s="378" t="s">
        <v>5654</v>
      </c>
      <c r="L125" s="378" t="s">
        <v>5654</v>
      </c>
      <c r="M125" s="378" t="s">
        <v>5706</v>
      </c>
      <c r="N125" s="378" t="s">
        <v>6316</v>
      </c>
      <c r="O125" s="381">
        <v>1</v>
      </c>
      <c r="P125" s="378" t="s">
        <v>5655</v>
      </c>
      <c r="Q125" s="378" t="s">
        <v>5656</v>
      </c>
      <c r="R125" s="378" t="s">
        <v>5838</v>
      </c>
      <c r="S125" s="378" t="s">
        <v>5751</v>
      </c>
      <c r="T125" s="378" t="s">
        <v>5752</v>
      </c>
      <c r="U125" s="378" t="s">
        <v>5752</v>
      </c>
      <c r="V125" s="378" t="s">
        <v>5659</v>
      </c>
      <c r="W125" s="378" t="s">
        <v>6243</v>
      </c>
      <c r="X125" s="378"/>
      <c r="Y125" s="378" t="s">
        <v>5660</v>
      </c>
      <c r="Z125" s="378"/>
      <c r="AA125" s="378" t="s">
        <v>5839</v>
      </c>
      <c r="AB125" s="378"/>
      <c r="AC125" s="378" t="s">
        <v>5662</v>
      </c>
      <c r="AD125" s="378" t="s">
        <v>5663</v>
      </c>
    </row>
    <row r="126" spans="1:30">
      <c r="A126" s="378" t="s">
        <v>6704</v>
      </c>
      <c r="B126" s="378" t="s">
        <v>6705</v>
      </c>
      <c r="C126" s="378" t="s">
        <v>6706</v>
      </c>
      <c r="D126" s="378" t="s">
        <v>933</v>
      </c>
      <c r="E126" s="378" t="s">
        <v>6707</v>
      </c>
      <c r="F126" s="378" t="s">
        <v>6707</v>
      </c>
      <c r="G126" s="378"/>
      <c r="H126" s="378" t="s">
        <v>5652</v>
      </c>
      <c r="I126" s="378" t="s">
        <v>6708</v>
      </c>
      <c r="J126" s="378"/>
      <c r="K126" s="378" t="s">
        <v>5654</v>
      </c>
      <c r="L126" s="378" t="s">
        <v>5654</v>
      </c>
      <c r="M126" s="378" t="s">
        <v>6708</v>
      </c>
      <c r="N126" s="378" t="s">
        <v>6561</v>
      </c>
      <c r="O126" s="381">
        <v>1</v>
      </c>
      <c r="P126" s="378" t="s">
        <v>5655</v>
      </c>
      <c r="Q126" s="378" t="s">
        <v>5656</v>
      </c>
      <c r="R126" s="378" t="s">
        <v>6709</v>
      </c>
      <c r="S126" s="378" t="s">
        <v>5673</v>
      </c>
      <c r="T126" s="378" t="s">
        <v>6508</v>
      </c>
      <c r="U126" s="378" t="s">
        <v>6710</v>
      </c>
      <c r="V126" s="378" t="s">
        <v>5659</v>
      </c>
      <c r="W126" s="378" t="s">
        <v>6239</v>
      </c>
      <c r="X126" s="378"/>
      <c r="Y126" s="378" t="s">
        <v>5660</v>
      </c>
      <c r="Z126" s="378"/>
      <c r="AA126" s="378"/>
      <c r="AB126" s="378"/>
      <c r="AC126" s="378" t="s">
        <v>5662</v>
      </c>
      <c r="AD126" s="378" t="s">
        <v>5663</v>
      </c>
    </row>
    <row r="127" spans="1:30">
      <c r="A127" s="378" t="s">
        <v>608</v>
      </c>
      <c r="B127" s="378" t="s">
        <v>607</v>
      </c>
      <c r="C127" s="378" t="s">
        <v>609</v>
      </c>
      <c r="D127" s="378" t="s">
        <v>933</v>
      </c>
      <c r="E127" s="378" t="s">
        <v>661</v>
      </c>
      <c r="F127" s="378" t="s">
        <v>564</v>
      </c>
      <c r="G127" s="378"/>
      <c r="H127" s="378" t="s">
        <v>5682</v>
      </c>
      <c r="I127" s="378" t="s">
        <v>5688</v>
      </c>
      <c r="J127" s="378"/>
      <c r="K127" s="378" t="s">
        <v>5654</v>
      </c>
      <c r="L127" s="378" t="s">
        <v>5654</v>
      </c>
      <c r="M127" s="378" t="s">
        <v>5688</v>
      </c>
      <c r="N127" s="378"/>
      <c r="O127" s="381">
        <v>1</v>
      </c>
      <c r="P127" s="378" t="s">
        <v>5655</v>
      </c>
      <c r="Q127" s="378" t="s">
        <v>5656</v>
      </c>
      <c r="R127" s="378" t="s">
        <v>5840</v>
      </c>
      <c r="S127" s="378" t="s">
        <v>5841</v>
      </c>
      <c r="T127" s="378" t="s">
        <v>5842</v>
      </c>
      <c r="U127" s="378" t="s">
        <v>5843</v>
      </c>
      <c r="V127" s="378" t="s">
        <v>5659</v>
      </c>
      <c r="W127" s="378" t="s">
        <v>6241</v>
      </c>
      <c r="X127" s="378"/>
      <c r="Y127" s="378" t="s">
        <v>5660</v>
      </c>
      <c r="Z127" s="378"/>
      <c r="AA127" s="378" t="s">
        <v>5844</v>
      </c>
      <c r="AB127" s="378"/>
      <c r="AC127" s="378" t="s">
        <v>5662</v>
      </c>
      <c r="AD127" s="378" t="s">
        <v>5663</v>
      </c>
    </row>
    <row r="128" spans="1:30">
      <c r="A128" s="378" t="s">
        <v>432</v>
      </c>
      <c r="B128" s="378" t="s">
        <v>431</v>
      </c>
      <c r="C128" s="378" t="s">
        <v>433</v>
      </c>
      <c r="D128" s="378" t="s">
        <v>933</v>
      </c>
      <c r="E128" s="378" t="s">
        <v>5812</v>
      </c>
      <c r="F128" s="378" t="s">
        <v>215</v>
      </c>
      <c r="G128" s="378"/>
      <c r="H128" s="378" t="s">
        <v>5664</v>
      </c>
      <c r="I128" s="378" t="s">
        <v>5717</v>
      </c>
      <c r="J128" s="378"/>
      <c r="K128" s="378" t="s">
        <v>5654</v>
      </c>
      <c r="L128" s="378" t="s">
        <v>5654</v>
      </c>
      <c r="M128" s="378" t="s">
        <v>5717</v>
      </c>
      <c r="N128" s="378"/>
      <c r="O128" s="381">
        <v>1</v>
      </c>
      <c r="P128" s="378" t="s">
        <v>5655</v>
      </c>
      <c r="Q128" s="378" t="s">
        <v>5656</v>
      </c>
      <c r="R128" s="378" t="s">
        <v>5838</v>
      </c>
      <c r="S128" s="378" t="s">
        <v>5751</v>
      </c>
      <c r="T128" s="378" t="s">
        <v>5752</v>
      </c>
      <c r="U128" s="378" t="s">
        <v>5752</v>
      </c>
      <c r="V128" s="378" t="s">
        <v>5659</v>
      </c>
      <c r="W128" s="378" t="s">
        <v>6241</v>
      </c>
      <c r="X128" s="378"/>
      <c r="Y128" s="378" t="s">
        <v>5660</v>
      </c>
      <c r="Z128" s="378"/>
      <c r="AA128" s="378" t="s">
        <v>5845</v>
      </c>
      <c r="AB128" s="378"/>
      <c r="AC128" s="378" t="s">
        <v>5662</v>
      </c>
      <c r="AD128" s="378" t="s">
        <v>5663</v>
      </c>
    </row>
    <row r="129" spans="1:30">
      <c r="A129" s="378" t="s">
        <v>263</v>
      </c>
      <c r="B129" s="378" t="s">
        <v>262</v>
      </c>
      <c r="C129" s="378" t="s">
        <v>264</v>
      </c>
      <c r="D129" s="378" t="s">
        <v>933</v>
      </c>
      <c r="E129" s="378" t="s">
        <v>265</v>
      </c>
      <c r="F129" s="378" t="s">
        <v>265</v>
      </c>
      <c r="G129" s="378"/>
      <c r="H129" s="378" t="s">
        <v>5682</v>
      </c>
      <c r="I129" s="378" t="s">
        <v>5846</v>
      </c>
      <c r="J129" s="378"/>
      <c r="K129" s="378" t="s">
        <v>5654</v>
      </c>
      <c r="L129" s="378" t="s">
        <v>5654</v>
      </c>
      <c r="M129" s="378" t="s">
        <v>5846</v>
      </c>
      <c r="N129" s="378"/>
      <c r="O129" s="381">
        <v>1</v>
      </c>
      <c r="P129" s="378" t="s">
        <v>5655</v>
      </c>
      <c r="Q129" s="378" t="s">
        <v>5656</v>
      </c>
      <c r="R129" s="378" t="s">
        <v>689</v>
      </c>
      <c r="S129" s="378"/>
      <c r="T129" s="378"/>
      <c r="U129" s="378"/>
      <c r="V129" s="378" t="s">
        <v>5659</v>
      </c>
      <c r="W129" s="378" t="s">
        <v>6240</v>
      </c>
      <c r="X129" s="378"/>
      <c r="Y129" s="378" t="s">
        <v>5660</v>
      </c>
      <c r="Z129" s="378"/>
      <c r="AA129" s="378" t="s">
        <v>5847</v>
      </c>
      <c r="AB129" s="378"/>
      <c r="AC129" s="378" t="s">
        <v>5662</v>
      </c>
      <c r="AD129" s="378" t="s">
        <v>5663</v>
      </c>
    </row>
    <row r="130" spans="1:30">
      <c r="A130" s="378" t="s">
        <v>6711</v>
      </c>
      <c r="B130" s="378" t="s">
        <v>6712</v>
      </c>
      <c r="C130" s="378" t="s">
        <v>6713</v>
      </c>
      <c r="D130" s="378" t="s">
        <v>933</v>
      </c>
      <c r="E130" s="378" t="s">
        <v>1027</v>
      </c>
      <c r="F130" s="378" t="s">
        <v>725</v>
      </c>
      <c r="G130" s="378"/>
      <c r="H130" s="378" t="s">
        <v>5742</v>
      </c>
      <c r="I130" s="378" t="s">
        <v>6402</v>
      </c>
      <c r="J130" s="378"/>
      <c r="K130" s="378" t="s">
        <v>5654</v>
      </c>
      <c r="L130" s="378" t="s">
        <v>5654</v>
      </c>
      <c r="M130" s="378" t="s">
        <v>6402</v>
      </c>
      <c r="N130" s="378" t="s">
        <v>6403</v>
      </c>
      <c r="O130" s="381">
        <v>1</v>
      </c>
      <c r="P130" s="378" t="s">
        <v>5655</v>
      </c>
      <c r="Q130" s="378" t="s">
        <v>5656</v>
      </c>
      <c r="R130" s="378" t="s">
        <v>1006</v>
      </c>
      <c r="S130" s="378"/>
      <c r="T130" s="378"/>
      <c r="U130" s="378"/>
      <c r="V130" s="378" t="s">
        <v>5659</v>
      </c>
      <c r="W130" s="378" t="s">
        <v>6239</v>
      </c>
      <c r="X130" s="378"/>
      <c r="Y130" s="378" t="s">
        <v>5660</v>
      </c>
      <c r="Z130" s="378"/>
      <c r="AA130" s="378"/>
      <c r="AB130" s="378"/>
      <c r="AC130" s="378" t="s">
        <v>5662</v>
      </c>
      <c r="AD130" s="378" t="s">
        <v>5663</v>
      </c>
    </row>
    <row r="131" spans="1:30">
      <c r="A131" s="378" t="s">
        <v>6714</v>
      </c>
      <c r="B131" s="378" t="s">
        <v>6715</v>
      </c>
      <c r="C131" s="378" t="s">
        <v>6716</v>
      </c>
      <c r="D131" s="378" t="s">
        <v>933</v>
      </c>
      <c r="E131" s="378" t="s">
        <v>1224</v>
      </c>
      <c r="F131" s="378" t="s">
        <v>6547</v>
      </c>
      <c r="G131" s="378"/>
      <c r="H131" s="378" t="s">
        <v>5677</v>
      </c>
      <c r="I131" s="378" t="s">
        <v>6717</v>
      </c>
      <c r="J131" s="378"/>
      <c r="K131" s="378" t="s">
        <v>5654</v>
      </c>
      <c r="L131" s="378" t="s">
        <v>5654</v>
      </c>
      <c r="M131" s="378" t="s">
        <v>6390</v>
      </c>
      <c r="N131" s="378" t="s">
        <v>6390</v>
      </c>
      <c r="O131" s="381">
        <v>1</v>
      </c>
      <c r="P131" s="378" t="s">
        <v>5655</v>
      </c>
      <c r="Q131" s="378" t="s">
        <v>5656</v>
      </c>
      <c r="R131" s="378" t="s">
        <v>6718</v>
      </c>
      <c r="S131" s="378" t="s">
        <v>5673</v>
      </c>
      <c r="T131" s="378" t="s">
        <v>5673</v>
      </c>
      <c r="U131" s="378" t="s">
        <v>5673</v>
      </c>
      <c r="V131" s="378" t="s">
        <v>5659</v>
      </c>
      <c r="W131" s="378" t="s">
        <v>6239</v>
      </c>
      <c r="X131" s="378"/>
      <c r="Y131" s="378" t="s">
        <v>5660</v>
      </c>
      <c r="Z131" s="378"/>
      <c r="AA131" s="378"/>
      <c r="AB131" s="378"/>
      <c r="AC131" s="378" t="s">
        <v>5662</v>
      </c>
      <c r="AD131" s="378" t="s">
        <v>5663</v>
      </c>
    </row>
    <row r="132" spans="1:30">
      <c r="A132" s="378" t="s">
        <v>3085</v>
      </c>
      <c r="B132" s="378" t="s">
        <v>495</v>
      </c>
      <c r="C132" s="378" t="s">
        <v>496</v>
      </c>
      <c r="D132" s="378" t="s">
        <v>933</v>
      </c>
      <c r="E132" s="378" t="s">
        <v>945</v>
      </c>
      <c r="F132" s="378" t="s">
        <v>3066</v>
      </c>
      <c r="G132" s="378"/>
      <c r="H132" s="378" t="s">
        <v>5682</v>
      </c>
      <c r="I132" s="378" t="s">
        <v>5848</v>
      </c>
      <c r="J132" s="378"/>
      <c r="K132" s="378" t="s">
        <v>5654</v>
      </c>
      <c r="L132" s="378" t="s">
        <v>5654</v>
      </c>
      <c r="M132" s="378" t="s">
        <v>5848</v>
      </c>
      <c r="N132" s="378"/>
      <c r="O132" s="381">
        <v>1</v>
      </c>
      <c r="P132" s="378" t="s">
        <v>5655</v>
      </c>
      <c r="Q132" s="378" t="s">
        <v>5656</v>
      </c>
      <c r="R132" s="378" t="s">
        <v>5849</v>
      </c>
      <c r="S132" s="378" t="s">
        <v>5700</v>
      </c>
      <c r="T132" s="378" t="s">
        <v>5850</v>
      </c>
      <c r="U132" s="378" t="s">
        <v>5851</v>
      </c>
      <c r="V132" s="378" t="s">
        <v>5659</v>
      </c>
      <c r="W132" s="378" t="s">
        <v>6241</v>
      </c>
      <c r="X132" s="378"/>
      <c r="Y132" s="378" t="s">
        <v>5660</v>
      </c>
      <c r="Z132" s="378"/>
      <c r="AA132" s="378" t="s">
        <v>5852</v>
      </c>
      <c r="AB132" s="378"/>
      <c r="AC132" s="378" t="s">
        <v>5662</v>
      </c>
      <c r="AD132" s="378" t="s">
        <v>5854</v>
      </c>
    </row>
    <row r="133" spans="1:30">
      <c r="A133" s="378" t="s">
        <v>482</v>
      </c>
      <c r="B133" s="378" t="s">
        <v>481</v>
      </c>
      <c r="C133" s="378" t="s">
        <v>483</v>
      </c>
      <c r="D133" s="378" t="s">
        <v>933</v>
      </c>
      <c r="E133" s="378" t="s">
        <v>5855</v>
      </c>
      <c r="F133" s="378" t="s">
        <v>484</v>
      </c>
      <c r="G133" s="378"/>
      <c r="H133" s="378" t="s">
        <v>5652</v>
      </c>
      <c r="I133" s="378" t="s">
        <v>5746</v>
      </c>
      <c r="J133" s="378"/>
      <c r="K133" s="378" t="s">
        <v>5654</v>
      </c>
      <c r="L133" s="378" t="s">
        <v>5654</v>
      </c>
      <c r="M133" s="378" t="s">
        <v>5746</v>
      </c>
      <c r="N133" s="378"/>
      <c r="O133" s="381">
        <v>1</v>
      </c>
      <c r="P133" s="378" t="s">
        <v>5655</v>
      </c>
      <c r="Q133" s="378" t="s">
        <v>5656</v>
      </c>
      <c r="R133" s="378" t="s">
        <v>689</v>
      </c>
      <c r="S133" s="378"/>
      <c r="T133" s="378"/>
      <c r="U133" s="378"/>
      <c r="V133" s="378" t="s">
        <v>5659</v>
      </c>
      <c r="W133" s="378" t="s">
        <v>6241</v>
      </c>
      <c r="X133" s="378"/>
      <c r="Y133" s="378" t="s">
        <v>5660</v>
      </c>
      <c r="Z133" s="378"/>
      <c r="AA133" s="378" t="s">
        <v>5856</v>
      </c>
      <c r="AB133" s="378"/>
      <c r="AC133" s="378" t="s">
        <v>5662</v>
      </c>
      <c r="AD133" s="378" t="s">
        <v>5663</v>
      </c>
    </row>
    <row r="134" spans="1:30">
      <c r="A134" s="378" t="s">
        <v>3086</v>
      </c>
      <c r="B134" s="378" t="s">
        <v>538</v>
      </c>
      <c r="C134" s="378" t="s">
        <v>3087</v>
      </c>
      <c r="D134" s="378" t="s">
        <v>933</v>
      </c>
      <c r="E134" s="378" t="s">
        <v>5812</v>
      </c>
      <c r="F134" s="378" t="s">
        <v>215</v>
      </c>
      <c r="G134" s="378"/>
      <c r="H134" s="378" t="s">
        <v>5682</v>
      </c>
      <c r="I134" s="378" t="s">
        <v>5857</v>
      </c>
      <c r="J134" s="378"/>
      <c r="K134" s="378" t="s">
        <v>5654</v>
      </c>
      <c r="L134" s="378" t="s">
        <v>5654</v>
      </c>
      <c r="M134" s="378" t="s">
        <v>5857</v>
      </c>
      <c r="N134" s="378"/>
      <c r="O134" s="381">
        <v>1</v>
      </c>
      <c r="P134" s="378" t="s">
        <v>5655</v>
      </c>
      <c r="Q134" s="378" t="s">
        <v>5656</v>
      </c>
      <c r="R134" s="378" t="s">
        <v>5858</v>
      </c>
      <c r="S134" s="378" t="s">
        <v>5751</v>
      </c>
      <c r="T134" s="378" t="s">
        <v>5751</v>
      </c>
      <c r="U134" s="378" t="s">
        <v>5751</v>
      </c>
      <c r="V134" s="378" t="s">
        <v>5659</v>
      </c>
      <c r="W134" s="378" t="s">
        <v>6241</v>
      </c>
      <c r="X134" s="378"/>
      <c r="Y134" s="378" t="s">
        <v>5660</v>
      </c>
      <c r="Z134" s="378"/>
      <c r="AA134" s="378" t="s">
        <v>5859</v>
      </c>
      <c r="AB134" s="378"/>
      <c r="AC134" s="378" t="s">
        <v>5662</v>
      </c>
      <c r="AD134" s="378" t="s">
        <v>5663</v>
      </c>
    </row>
    <row r="135" spans="1:30">
      <c r="A135" s="378" t="s">
        <v>5628</v>
      </c>
      <c r="B135" s="378" t="s">
        <v>5605</v>
      </c>
      <c r="C135" s="378" t="s">
        <v>5606</v>
      </c>
      <c r="D135" s="378" t="s">
        <v>933</v>
      </c>
      <c r="E135" s="378" t="s">
        <v>5860</v>
      </c>
      <c r="F135" s="378" t="s">
        <v>5861</v>
      </c>
      <c r="G135" s="378"/>
      <c r="H135" s="378" t="s">
        <v>5677</v>
      </c>
      <c r="I135" s="378" t="s">
        <v>5862</v>
      </c>
      <c r="J135" s="378"/>
      <c r="K135" s="378" t="s">
        <v>5654</v>
      </c>
      <c r="L135" s="378" t="s">
        <v>5654</v>
      </c>
      <c r="M135" s="378" t="s">
        <v>5862</v>
      </c>
      <c r="N135" s="378"/>
      <c r="O135" s="381">
        <v>1</v>
      </c>
      <c r="P135" s="378" t="s">
        <v>5655</v>
      </c>
      <c r="Q135" s="378" t="s">
        <v>5656</v>
      </c>
      <c r="R135" s="378" t="s">
        <v>5863</v>
      </c>
      <c r="S135" s="378" t="s">
        <v>1006</v>
      </c>
      <c r="T135" s="378" t="s">
        <v>1006</v>
      </c>
      <c r="U135" s="378" t="s">
        <v>1006</v>
      </c>
      <c r="V135" s="378" t="s">
        <v>5659</v>
      </c>
      <c r="W135" s="378" t="s">
        <v>6252</v>
      </c>
      <c r="X135" s="378"/>
      <c r="Y135" s="378" t="s">
        <v>5660</v>
      </c>
      <c r="Z135" s="378"/>
      <c r="AA135" s="378" t="s">
        <v>5864</v>
      </c>
      <c r="AB135" s="378"/>
      <c r="AC135" s="378" t="s">
        <v>5662</v>
      </c>
      <c r="AD135" s="378" t="s">
        <v>5663</v>
      </c>
    </row>
    <row r="136" spans="1:30">
      <c r="A136" s="378" t="s">
        <v>388</v>
      </c>
      <c r="B136" s="378" t="s">
        <v>387</v>
      </c>
      <c r="C136" s="378" t="s">
        <v>389</v>
      </c>
      <c r="D136" s="378" t="s">
        <v>933</v>
      </c>
      <c r="E136" s="378" t="s">
        <v>268</v>
      </c>
      <c r="F136" s="378" t="s">
        <v>171</v>
      </c>
      <c r="G136" s="378"/>
      <c r="H136" s="378" t="s">
        <v>5682</v>
      </c>
      <c r="I136" s="378" t="s">
        <v>5865</v>
      </c>
      <c r="J136" s="378"/>
      <c r="K136" s="378" t="s">
        <v>5654</v>
      </c>
      <c r="L136" s="378" t="s">
        <v>5654</v>
      </c>
      <c r="M136" s="378" t="s">
        <v>5865</v>
      </c>
      <c r="N136" s="378"/>
      <c r="O136" s="381">
        <v>1</v>
      </c>
      <c r="P136" s="378" t="s">
        <v>5655</v>
      </c>
      <c r="Q136" s="378" t="s">
        <v>5656</v>
      </c>
      <c r="R136" s="378" t="s">
        <v>5824</v>
      </c>
      <c r="S136" s="378" t="s">
        <v>5673</v>
      </c>
      <c r="T136" s="378" t="s">
        <v>5673</v>
      </c>
      <c r="U136" s="378" t="s">
        <v>5673</v>
      </c>
      <c r="V136" s="378" t="s">
        <v>5659</v>
      </c>
      <c r="W136" s="378" t="s">
        <v>6243</v>
      </c>
      <c r="X136" s="378"/>
      <c r="Y136" s="378" t="s">
        <v>5660</v>
      </c>
      <c r="Z136" s="378"/>
      <c r="AA136" s="378" t="s">
        <v>5866</v>
      </c>
      <c r="AB136" s="378"/>
      <c r="AC136" s="378" t="s">
        <v>5662</v>
      </c>
      <c r="AD136" s="378" t="s">
        <v>5663</v>
      </c>
    </row>
    <row r="137" spans="1:30">
      <c r="A137" s="378" t="s">
        <v>425</v>
      </c>
      <c r="B137" s="378" t="s">
        <v>424</v>
      </c>
      <c r="C137" s="378" t="s">
        <v>426</v>
      </c>
      <c r="D137" s="378" t="s">
        <v>933</v>
      </c>
      <c r="E137" s="378" t="s">
        <v>5867</v>
      </c>
      <c r="F137" s="378" t="s">
        <v>215</v>
      </c>
      <c r="G137" s="378"/>
      <c r="H137" s="378" t="s">
        <v>5682</v>
      </c>
      <c r="I137" s="378" t="s">
        <v>5868</v>
      </c>
      <c r="J137" s="378"/>
      <c r="K137" s="378" t="s">
        <v>5654</v>
      </c>
      <c r="L137" s="378" t="s">
        <v>5654</v>
      </c>
      <c r="M137" s="378" t="s">
        <v>5869</v>
      </c>
      <c r="N137" s="378"/>
      <c r="O137" s="381">
        <v>1</v>
      </c>
      <c r="P137" s="378" t="s">
        <v>5655</v>
      </c>
      <c r="Q137" s="378" t="s">
        <v>5656</v>
      </c>
      <c r="R137" s="378" t="s">
        <v>5870</v>
      </c>
      <c r="S137" s="378" t="s">
        <v>5673</v>
      </c>
      <c r="T137" s="378" t="s">
        <v>5871</v>
      </c>
      <c r="U137" s="378" t="s">
        <v>5872</v>
      </c>
      <c r="V137" s="378" t="s">
        <v>5659</v>
      </c>
      <c r="W137" s="378" t="s">
        <v>6241</v>
      </c>
      <c r="X137" s="378"/>
      <c r="Y137" s="378" t="s">
        <v>5660</v>
      </c>
      <c r="Z137" s="378"/>
      <c r="AA137" s="378" t="s">
        <v>5873</v>
      </c>
      <c r="AB137" s="378"/>
      <c r="AC137" s="378" t="s">
        <v>5662</v>
      </c>
      <c r="AD137" s="378" t="s">
        <v>5663</v>
      </c>
    </row>
    <row r="138" spans="1:30">
      <c r="A138" s="378" t="s">
        <v>6719</v>
      </c>
      <c r="B138" s="378" t="s">
        <v>6720</v>
      </c>
      <c r="C138" s="378" t="s">
        <v>6721</v>
      </c>
      <c r="D138" s="378" t="s">
        <v>933</v>
      </c>
      <c r="E138" s="378" t="s">
        <v>6722</v>
      </c>
      <c r="F138" s="378" t="s">
        <v>6722</v>
      </c>
      <c r="G138" s="378"/>
      <c r="H138" s="378" t="s">
        <v>5664</v>
      </c>
      <c r="I138" s="378" t="s">
        <v>6329</v>
      </c>
      <c r="J138" s="378"/>
      <c r="K138" s="378" t="s">
        <v>5654</v>
      </c>
      <c r="L138" s="378" t="s">
        <v>5654</v>
      </c>
      <c r="M138" s="378" t="s">
        <v>6285</v>
      </c>
      <c r="N138" s="378" t="s">
        <v>6285</v>
      </c>
      <c r="O138" s="381">
        <v>1</v>
      </c>
      <c r="P138" s="378" t="s">
        <v>5655</v>
      </c>
      <c r="Q138" s="378" t="s">
        <v>5656</v>
      </c>
      <c r="R138" s="378" t="s">
        <v>6723</v>
      </c>
      <c r="S138" s="378" t="s">
        <v>1006</v>
      </c>
      <c r="T138" s="378" t="s">
        <v>1006</v>
      </c>
      <c r="U138" s="378" t="s">
        <v>6287</v>
      </c>
      <c r="V138" s="378" t="s">
        <v>5659</v>
      </c>
      <c r="W138" s="378" t="s">
        <v>6241</v>
      </c>
      <c r="X138" s="378"/>
      <c r="Y138" s="378" t="s">
        <v>5660</v>
      </c>
      <c r="Z138" s="378"/>
      <c r="AA138" s="378"/>
      <c r="AB138" s="378"/>
      <c r="AC138" s="378" t="s">
        <v>5662</v>
      </c>
      <c r="AD138" s="378" t="s">
        <v>5663</v>
      </c>
    </row>
    <row r="139" spans="1:30">
      <c r="A139" s="378" t="s">
        <v>6724</v>
      </c>
      <c r="B139" s="378" t="s">
        <v>6725</v>
      </c>
      <c r="C139" s="378" t="s">
        <v>6726</v>
      </c>
      <c r="D139" s="378" t="s">
        <v>933</v>
      </c>
      <c r="E139" s="378" t="s">
        <v>1002</v>
      </c>
      <c r="F139" s="378" t="s">
        <v>6727</v>
      </c>
      <c r="G139" s="378"/>
      <c r="H139" s="378" t="s">
        <v>5742</v>
      </c>
      <c r="I139" s="378" t="s">
        <v>6728</v>
      </c>
      <c r="J139" s="378"/>
      <c r="K139" s="378" t="s">
        <v>5654</v>
      </c>
      <c r="L139" s="378" t="s">
        <v>5654</v>
      </c>
      <c r="M139" s="378" t="s">
        <v>6728</v>
      </c>
      <c r="N139" s="378" t="s">
        <v>6729</v>
      </c>
      <c r="O139" s="381">
        <v>1</v>
      </c>
      <c r="P139" s="378" t="s">
        <v>5655</v>
      </c>
      <c r="Q139" s="378" t="s">
        <v>5656</v>
      </c>
      <c r="R139" s="378" t="s">
        <v>689</v>
      </c>
      <c r="S139" s="378"/>
      <c r="T139" s="378"/>
      <c r="U139" s="378"/>
      <c r="V139" s="378" t="s">
        <v>5659</v>
      </c>
      <c r="W139" s="378" t="s">
        <v>6241</v>
      </c>
      <c r="X139" s="378"/>
      <c r="Y139" s="378" t="s">
        <v>5660</v>
      </c>
      <c r="Z139" s="378"/>
      <c r="AA139" s="378"/>
      <c r="AB139" s="378"/>
      <c r="AC139" s="378" t="s">
        <v>5662</v>
      </c>
      <c r="AD139" s="378" t="s">
        <v>5663</v>
      </c>
    </row>
    <row r="140" spans="1:30">
      <c r="A140" s="378" t="s">
        <v>6730</v>
      </c>
      <c r="B140" s="378" t="s">
        <v>6731</v>
      </c>
      <c r="C140" s="378" t="s">
        <v>6732</v>
      </c>
      <c r="D140" s="378" t="s">
        <v>933</v>
      </c>
      <c r="E140" s="378" t="s">
        <v>5681</v>
      </c>
      <c r="F140" s="378" t="s">
        <v>279</v>
      </c>
      <c r="G140" s="378"/>
      <c r="H140" s="378" t="s">
        <v>5677</v>
      </c>
      <c r="I140" s="378" t="s">
        <v>6321</v>
      </c>
      <c r="J140" s="378"/>
      <c r="K140" s="378" t="s">
        <v>5654</v>
      </c>
      <c r="L140" s="378" t="s">
        <v>5654</v>
      </c>
      <c r="M140" s="378" t="s">
        <v>6321</v>
      </c>
      <c r="N140" s="378" t="s">
        <v>6733</v>
      </c>
      <c r="O140" s="381">
        <v>1</v>
      </c>
      <c r="P140" s="378" t="s">
        <v>5655</v>
      </c>
      <c r="Q140" s="378" t="s">
        <v>5656</v>
      </c>
      <c r="R140" s="378" t="s">
        <v>6734</v>
      </c>
      <c r="S140" s="378" t="s">
        <v>1006</v>
      </c>
      <c r="T140" s="378" t="s">
        <v>1006</v>
      </c>
      <c r="U140" s="378" t="s">
        <v>3922</v>
      </c>
      <c r="V140" s="378" t="s">
        <v>5659</v>
      </c>
      <c r="W140" s="378" t="s">
        <v>6241</v>
      </c>
      <c r="X140" s="378"/>
      <c r="Y140" s="378" t="s">
        <v>5660</v>
      </c>
      <c r="Z140" s="378"/>
      <c r="AA140" s="378"/>
      <c r="AB140" s="378"/>
      <c r="AC140" s="378" t="s">
        <v>5662</v>
      </c>
      <c r="AD140" s="378" t="s">
        <v>5663</v>
      </c>
    </row>
    <row r="141" spans="1:30">
      <c r="A141" s="378" t="s">
        <v>6735</v>
      </c>
      <c r="B141" s="378" t="s">
        <v>6736</v>
      </c>
      <c r="C141" s="378" t="s">
        <v>6737</v>
      </c>
      <c r="D141" s="378" t="s">
        <v>933</v>
      </c>
      <c r="E141" s="378" t="s">
        <v>634</v>
      </c>
      <c r="F141" s="378" t="s">
        <v>6461</v>
      </c>
      <c r="G141" s="378"/>
      <c r="H141" s="378" t="s">
        <v>5682</v>
      </c>
      <c r="I141" s="378" t="s">
        <v>6171</v>
      </c>
      <c r="J141" s="378"/>
      <c r="K141" s="378" t="s">
        <v>5654</v>
      </c>
      <c r="L141" s="378" t="s">
        <v>5654</v>
      </c>
      <c r="M141" s="378" t="s">
        <v>6171</v>
      </c>
      <c r="N141" s="378" t="s">
        <v>6738</v>
      </c>
      <c r="O141" s="381">
        <v>1</v>
      </c>
      <c r="P141" s="378" t="s">
        <v>5655</v>
      </c>
      <c r="Q141" s="378" t="s">
        <v>5656</v>
      </c>
      <c r="R141" s="378" t="s">
        <v>689</v>
      </c>
      <c r="S141" s="378" t="s">
        <v>5673</v>
      </c>
      <c r="T141" s="378" t="s">
        <v>5673</v>
      </c>
      <c r="U141" s="378" t="s">
        <v>5730</v>
      </c>
      <c r="V141" s="378" t="s">
        <v>5659</v>
      </c>
      <c r="W141" s="378" t="s">
        <v>6239</v>
      </c>
      <c r="X141" s="378"/>
      <c r="Y141" s="378" t="s">
        <v>5660</v>
      </c>
      <c r="Z141" s="378"/>
      <c r="AA141" s="378"/>
      <c r="AB141" s="378"/>
      <c r="AC141" s="378" t="s">
        <v>5662</v>
      </c>
      <c r="AD141" s="378" t="s">
        <v>5663</v>
      </c>
    </row>
    <row r="142" spans="1:30">
      <c r="A142" s="378" t="s">
        <v>723</v>
      </c>
      <c r="B142" s="378" t="s">
        <v>722</v>
      </c>
      <c r="C142" s="378" t="s">
        <v>724</v>
      </c>
      <c r="D142" s="378" t="s">
        <v>933</v>
      </c>
      <c r="E142" s="378" t="s">
        <v>1027</v>
      </c>
      <c r="F142" s="378" t="s">
        <v>725</v>
      </c>
      <c r="G142" s="378"/>
      <c r="H142" s="378" t="s">
        <v>5682</v>
      </c>
      <c r="I142" s="378" t="s">
        <v>5874</v>
      </c>
      <c r="J142" s="378"/>
      <c r="K142" s="378" t="s">
        <v>5654</v>
      </c>
      <c r="L142" s="378" t="s">
        <v>5654</v>
      </c>
      <c r="M142" s="378" t="s">
        <v>5874</v>
      </c>
      <c r="N142" s="378"/>
      <c r="O142" s="381">
        <v>1</v>
      </c>
      <c r="P142" s="378" t="s">
        <v>5655</v>
      </c>
      <c r="Q142" s="378" t="s">
        <v>5656</v>
      </c>
      <c r="R142" s="378" t="s">
        <v>5673</v>
      </c>
      <c r="S142" s="378" t="s">
        <v>5673</v>
      </c>
      <c r="T142" s="378" t="s">
        <v>5673</v>
      </c>
      <c r="U142" s="378" t="s">
        <v>5673</v>
      </c>
      <c r="V142" s="378" t="s">
        <v>5659</v>
      </c>
      <c r="W142" s="378" t="s">
        <v>6245</v>
      </c>
      <c r="X142" s="378"/>
      <c r="Y142" s="378" t="s">
        <v>5660</v>
      </c>
      <c r="Z142" s="378"/>
      <c r="AA142" s="378" t="s">
        <v>5875</v>
      </c>
      <c r="AB142" s="378"/>
      <c r="AC142" s="378" t="s">
        <v>5662</v>
      </c>
      <c r="AD142" s="378" t="s">
        <v>5663</v>
      </c>
    </row>
    <row r="143" spans="1:30">
      <c r="A143" s="378" t="s">
        <v>6739</v>
      </c>
      <c r="B143" s="378" t="s">
        <v>6740</v>
      </c>
      <c r="C143" s="378" t="s">
        <v>6741</v>
      </c>
      <c r="D143" s="378" t="s">
        <v>933</v>
      </c>
      <c r="E143" s="378" t="s">
        <v>5776</v>
      </c>
      <c r="F143" s="378" t="s">
        <v>6483</v>
      </c>
      <c r="G143" s="378"/>
      <c r="H143" s="378" t="s">
        <v>5682</v>
      </c>
      <c r="I143" s="378" t="s">
        <v>6742</v>
      </c>
      <c r="J143" s="378"/>
      <c r="K143" s="378" t="s">
        <v>5654</v>
      </c>
      <c r="L143" s="378" t="s">
        <v>5654</v>
      </c>
      <c r="M143" s="378" t="s">
        <v>6742</v>
      </c>
      <c r="N143" s="378" t="s">
        <v>6561</v>
      </c>
      <c r="O143" s="381">
        <v>1</v>
      </c>
      <c r="P143" s="378" t="s">
        <v>5655</v>
      </c>
      <c r="Q143" s="378" t="s">
        <v>5656</v>
      </c>
      <c r="R143" s="378" t="s">
        <v>6743</v>
      </c>
      <c r="S143" s="378" t="s">
        <v>5686</v>
      </c>
      <c r="T143" s="378" t="s">
        <v>6744</v>
      </c>
      <c r="U143" s="378" t="s">
        <v>6745</v>
      </c>
      <c r="V143" s="378" t="s">
        <v>5659</v>
      </c>
      <c r="W143" s="378" t="s">
        <v>6241</v>
      </c>
      <c r="X143" s="378"/>
      <c r="Y143" s="378" t="s">
        <v>5660</v>
      </c>
      <c r="Z143" s="378"/>
      <c r="AA143" s="378"/>
      <c r="AB143" s="378"/>
      <c r="AC143" s="378" t="s">
        <v>5662</v>
      </c>
      <c r="AD143" s="378" t="s">
        <v>5663</v>
      </c>
    </row>
    <row r="144" spans="1:30">
      <c r="A144" s="378" t="s">
        <v>6746</v>
      </c>
      <c r="B144" s="378" t="s">
        <v>6747</v>
      </c>
      <c r="C144" s="378" t="s">
        <v>6748</v>
      </c>
      <c r="D144" s="378" t="s">
        <v>933</v>
      </c>
      <c r="E144" s="378" t="s">
        <v>1027</v>
      </c>
      <c r="F144" s="378" t="s">
        <v>799</v>
      </c>
      <c r="G144" s="378"/>
      <c r="H144" s="378" t="s">
        <v>5682</v>
      </c>
      <c r="I144" s="378" t="s">
        <v>6749</v>
      </c>
      <c r="J144" s="378"/>
      <c r="K144" s="378" t="s">
        <v>5654</v>
      </c>
      <c r="L144" s="378" t="s">
        <v>5654</v>
      </c>
      <c r="M144" s="378" t="s">
        <v>6749</v>
      </c>
      <c r="N144" s="378" t="s">
        <v>6478</v>
      </c>
      <c r="O144" s="381">
        <v>1</v>
      </c>
      <c r="P144" s="378" t="s">
        <v>5655</v>
      </c>
      <c r="Q144" s="378" t="s">
        <v>5656</v>
      </c>
      <c r="R144" s="378" t="s">
        <v>6750</v>
      </c>
      <c r="S144" s="378" t="s">
        <v>5673</v>
      </c>
      <c r="T144" s="378" t="s">
        <v>5673</v>
      </c>
      <c r="U144" s="378" t="s">
        <v>5673</v>
      </c>
      <c r="V144" s="378" t="s">
        <v>5659</v>
      </c>
      <c r="W144" s="378" t="s">
        <v>6239</v>
      </c>
      <c r="X144" s="378"/>
      <c r="Y144" s="378" t="s">
        <v>5660</v>
      </c>
      <c r="Z144" s="378"/>
      <c r="AA144" s="378"/>
      <c r="AB144" s="378"/>
      <c r="AC144" s="378" t="s">
        <v>5662</v>
      </c>
      <c r="AD144" s="378" t="s">
        <v>5663</v>
      </c>
    </row>
    <row r="145" spans="1:30">
      <c r="A145" s="378" t="s">
        <v>6751</v>
      </c>
      <c r="B145" s="378" t="s">
        <v>6752</v>
      </c>
      <c r="C145" s="378" t="s">
        <v>6753</v>
      </c>
      <c r="D145" s="378" t="s">
        <v>933</v>
      </c>
      <c r="E145" s="378" t="s">
        <v>6754</v>
      </c>
      <c r="F145" s="378" t="s">
        <v>904</v>
      </c>
      <c r="G145" s="378"/>
      <c r="H145" s="378" t="s">
        <v>5664</v>
      </c>
      <c r="I145" s="378" t="s">
        <v>6755</v>
      </c>
      <c r="J145" s="378"/>
      <c r="K145" s="378" t="s">
        <v>5654</v>
      </c>
      <c r="L145" s="378" t="s">
        <v>5654</v>
      </c>
      <c r="M145" s="378" t="s">
        <v>6755</v>
      </c>
      <c r="N145" s="378" t="s">
        <v>6595</v>
      </c>
      <c r="O145" s="381">
        <v>1</v>
      </c>
      <c r="P145" s="378" t="s">
        <v>5655</v>
      </c>
      <c r="Q145" s="378" t="s">
        <v>5656</v>
      </c>
      <c r="R145" s="378" t="s">
        <v>5824</v>
      </c>
      <c r="S145" s="378"/>
      <c r="T145" s="378"/>
      <c r="U145" s="378"/>
      <c r="V145" s="378" t="s">
        <v>5659</v>
      </c>
      <c r="W145" s="378" t="s">
        <v>6242</v>
      </c>
      <c r="X145" s="378"/>
      <c r="Y145" s="378" t="s">
        <v>5660</v>
      </c>
      <c r="Z145" s="378"/>
      <c r="AA145" s="378" t="s">
        <v>6756</v>
      </c>
      <c r="AB145" s="378"/>
      <c r="AC145" s="378" t="s">
        <v>5662</v>
      </c>
      <c r="AD145" s="378" t="s">
        <v>5663</v>
      </c>
    </row>
    <row r="146" spans="1:30">
      <c r="A146" s="378" t="s">
        <v>6757</v>
      </c>
      <c r="B146" s="378" t="s">
        <v>6758</v>
      </c>
      <c r="C146" s="378" t="s">
        <v>6759</v>
      </c>
      <c r="D146" s="378" t="s">
        <v>933</v>
      </c>
      <c r="E146" s="378" t="s">
        <v>268</v>
      </c>
      <c r="F146" s="378" t="s">
        <v>171</v>
      </c>
      <c r="G146" s="378"/>
      <c r="H146" s="378" t="s">
        <v>5682</v>
      </c>
      <c r="I146" s="378" t="s">
        <v>6567</v>
      </c>
      <c r="J146" s="378"/>
      <c r="K146" s="378" t="s">
        <v>5654</v>
      </c>
      <c r="L146" s="378" t="s">
        <v>5654</v>
      </c>
      <c r="M146" s="378" t="s">
        <v>6285</v>
      </c>
      <c r="N146" s="378" t="s">
        <v>6285</v>
      </c>
      <c r="O146" s="381">
        <v>1</v>
      </c>
      <c r="P146" s="378" t="s">
        <v>5655</v>
      </c>
      <c r="Q146" s="378" t="s">
        <v>5656</v>
      </c>
      <c r="R146" s="378" t="s">
        <v>6760</v>
      </c>
      <c r="S146" s="378" t="s">
        <v>1006</v>
      </c>
      <c r="T146" s="378" t="s">
        <v>1006</v>
      </c>
      <c r="U146" s="378" t="s">
        <v>3734</v>
      </c>
      <c r="V146" s="378" t="s">
        <v>5659</v>
      </c>
      <c r="W146" s="378" t="s">
        <v>6240</v>
      </c>
      <c r="X146" s="378"/>
      <c r="Y146" s="378" t="s">
        <v>5660</v>
      </c>
      <c r="Z146" s="378"/>
      <c r="AA146" s="378"/>
      <c r="AB146" s="378"/>
      <c r="AC146" s="378" t="s">
        <v>5662</v>
      </c>
      <c r="AD146" s="378" t="s">
        <v>5663</v>
      </c>
    </row>
    <row r="147" spans="1:30">
      <c r="A147" s="378" t="s">
        <v>777</v>
      </c>
      <c r="B147" s="378" t="s">
        <v>776</v>
      </c>
      <c r="C147" s="378" t="s">
        <v>778</v>
      </c>
      <c r="D147" s="378" t="s">
        <v>933</v>
      </c>
      <c r="E147" s="378" t="s">
        <v>789</v>
      </c>
      <c r="F147" s="378" t="s">
        <v>757</v>
      </c>
      <c r="G147" s="378"/>
      <c r="H147" s="378" t="s">
        <v>5682</v>
      </c>
      <c r="I147" s="378" t="s">
        <v>5876</v>
      </c>
      <c r="J147" s="378"/>
      <c r="K147" s="378" t="s">
        <v>5654</v>
      </c>
      <c r="L147" s="378" t="s">
        <v>5654</v>
      </c>
      <c r="M147" s="378" t="s">
        <v>5876</v>
      </c>
      <c r="N147" s="378"/>
      <c r="O147" s="381">
        <v>1</v>
      </c>
      <c r="P147" s="378" t="s">
        <v>5655</v>
      </c>
      <c r="Q147" s="378" t="s">
        <v>5656</v>
      </c>
      <c r="R147" s="378" t="s">
        <v>5877</v>
      </c>
      <c r="S147" s="378" t="s">
        <v>5673</v>
      </c>
      <c r="T147" s="378" t="s">
        <v>5673</v>
      </c>
      <c r="U147" s="378" t="s">
        <v>5730</v>
      </c>
      <c r="V147" s="378" t="s">
        <v>5659</v>
      </c>
      <c r="W147" s="378" t="s">
        <v>6249</v>
      </c>
      <c r="X147" s="378"/>
      <c r="Y147" s="378" t="s">
        <v>5660</v>
      </c>
      <c r="Z147" s="378"/>
      <c r="AA147" s="378" t="s">
        <v>5878</v>
      </c>
      <c r="AB147" s="378"/>
      <c r="AC147" s="378" t="s">
        <v>5662</v>
      </c>
      <c r="AD147" s="378" t="s">
        <v>5663</v>
      </c>
    </row>
    <row r="148" spans="1:30">
      <c r="A148" s="378" t="s">
        <v>6761</v>
      </c>
      <c r="B148" s="378" t="s">
        <v>6762</v>
      </c>
      <c r="C148" s="378" t="s">
        <v>6763</v>
      </c>
      <c r="D148" s="378" t="s">
        <v>933</v>
      </c>
      <c r="E148" s="378" t="s">
        <v>5732</v>
      </c>
      <c r="F148" s="378" t="s">
        <v>6764</v>
      </c>
      <c r="G148" s="378"/>
      <c r="H148" s="378" t="s">
        <v>5652</v>
      </c>
      <c r="I148" s="378" t="s">
        <v>6765</v>
      </c>
      <c r="J148" s="378"/>
      <c r="K148" s="378" t="s">
        <v>5654</v>
      </c>
      <c r="L148" s="378" t="s">
        <v>5654</v>
      </c>
      <c r="M148" s="378" t="s">
        <v>6765</v>
      </c>
      <c r="N148" s="378" t="s">
        <v>6236</v>
      </c>
      <c r="O148" s="381">
        <v>1</v>
      </c>
      <c r="P148" s="378" t="s">
        <v>5655</v>
      </c>
      <c r="Q148" s="378" t="s">
        <v>5656</v>
      </c>
      <c r="R148" s="378" t="s">
        <v>6766</v>
      </c>
      <c r="S148" s="378" t="s">
        <v>5751</v>
      </c>
      <c r="T148" s="378" t="s">
        <v>5752</v>
      </c>
      <c r="U148" s="378" t="s">
        <v>6767</v>
      </c>
      <c r="V148" s="378" t="s">
        <v>5659</v>
      </c>
      <c r="W148" s="378" t="s">
        <v>6241</v>
      </c>
      <c r="X148" s="378"/>
      <c r="Y148" s="378" t="s">
        <v>5660</v>
      </c>
      <c r="Z148" s="378"/>
      <c r="AA148" s="378" t="s">
        <v>6768</v>
      </c>
      <c r="AB148" s="378"/>
      <c r="AC148" s="378" t="s">
        <v>5662</v>
      </c>
      <c r="AD148" s="378" t="s">
        <v>5663</v>
      </c>
    </row>
    <row r="149" spans="1:30">
      <c r="A149" s="378" t="s">
        <v>552</v>
      </c>
      <c r="B149" s="378" t="s">
        <v>551</v>
      </c>
      <c r="C149" s="378" t="s">
        <v>553</v>
      </c>
      <c r="D149" s="378" t="s">
        <v>933</v>
      </c>
      <c r="E149" s="378" t="s">
        <v>268</v>
      </c>
      <c r="F149" s="378" t="s">
        <v>171</v>
      </c>
      <c r="G149" s="378"/>
      <c r="H149" s="378" t="s">
        <v>5682</v>
      </c>
      <c r="I149" s="378" t="s">
        <v>5746</v>
      </c>
      <c r="J149" s="378"/>
      <c r="K149" s="378" t="s">
        <v>5654</v>
      </c>
      <c r="L149" s="378" t="s">
        <v>5654</v>
      </c>
      <c r="M149" s="378" t="s">
        <v>5746</v>
      </c>
      <c r="N149" s="378"/>
      <c r="O149" s="381">
        <v>1</v>
      </c>
      <c r="P149" s="378" t="s">
        <v>5655</v>
      </c>
      <c r="Q149" s="378" t="s">
        <v>5656</v>
      </c>
      <c r="R149" s="378" t="s">
        <v>1006</v>
      </c>
      <c r="S149" s="378" t="s">
        <v>1006</v>
      </c>
      <c r="T149" s="378" t="s">
        <v>1006</v>
      </c>
      <c r="U149" s="378" t="s">
        <v>1006</v>
      </c>
      <c r="V149" s="378" t="s">
        <v>5659</v>
      </c>
      <c r="W149" s="378" t="s">
        <v>6247</v>
      </c>
      <c r="X149" s="378"/>
      <c r="Y149" s="378" t="s">
        <v>5660</v>
      </c>
      <c r="Z149" s="378"/>
      <c r="AA149" s="378" t="s">
        <v>5879</v>
      </c>
      <c r="AB149" s="378"/>
      <c r="AC149" s="378" t="s">
        <v>5662</v>
      </c>
      <c r="AD149" s="378" t="s">
        <v>5663</v>
      </c>
    </row>
    <row r="150" spans="1:30">
      <c r="A150" s="378" t="s">
        <v>6769</v>
      </c>
      <c r="B150" s="378" t="s">
        <v>6770</v>
      </c>
      <c r="C150" s="378" t="s">
        <v>6771</v>
      </c>
      <c r="D150" s="378" t="s">
        <v>933</v>
      </c>
      <c r="E150" s="378" t="s">
        <v>6772</v>
      </c>
      <c r="F150" s="378" t="s">
        <v>6773</v>
      </c>
      <c r="G150" s="378"/>
      <c r="H150" s="378" t="s">
        <v>5664</v>
      </c>
      <c r="I150" s="378" t="s">
        <v>6774</v>
      </c>
      <c r="J150" s="378"/>
      <c r="K150" s="378" t="s">
        <v>5654</v>
      </c>
      <c r="L150" s="378" t="s">
        <v>5654</v>
      </c>
      <c r="M150" s="378" t="s">
        <v>6285</v>
      </c>
      <c r="N150" s="378" t="s">
        <v>6285</v>
      </c>
      <c r="O150" s="381">
        <v>1</v>
      </c>
      <c r="P150" s="378" t="s">
        <v>5655</v>
      </c>
      <c r="Q150" s="378" t="s">
        <v>5656</v>
      </c>
      <c r="R150" s="378" t="s">
        <v>6775</v>
      </c>
      <c r="S150" s="378" t="s">
        <v>1006</v>
      </c>
      <c r="T150" s="378" t="s">
        <v>1006</v>
      </c>
      <c r="U150" s="378" t="s">
        <v>6125</v>
      </c>
      <c r="V150" s="378" t="s">
        <v>5659</v>
      </c>
      <c r="W150" s="378" t="s">
        <v>6241</v>
      </c>
      <c r="X150" s="378"/>
      <c r="Y150" s="378" t="s">
        <v>5660</v>
      </c>
      <c r="Z150" s="378"/>
      <c r="AA150" s="378"/>
      <c r="AB150" s="378"/>
      <c r="AC150" s="378" t="s">
        <v>5662</v>
      </c>
      <c r="AD150" s="378" t="s">
        <v>5663</v>
      </c>
    </row>
    <row r="151" spans="1:30">
      <c r="A151" s="378" t="s">
        <v>6776</v>
      </c>
      <c r="B151" s="378" t="s">
        <v>6777</v>
      </c>
      <c r="C151" s="378" t="s">
        <v>6778</v>
      </c>
      <c r="D151" s="378" t="s">
        <v>933</v>
      </c>
      <c r="E151" s="378" t="s">
        <v>945</v>
      </c>
      <c r="F151" s="378" t="s">
        <v>175</v>
      </c>
      <c r="G151" s="378"/>
      <c r="H151" s="378" t="s">
        <v>5682</v>
      </c>
      <c r="I151" s="378" t="s">
        <v>6081</v>
      </c>
      <c r="J151" s="378"/>
      <c r="K151" s="378" t="s">
        <v>5654</v>
      </c>
      <c r="L151" s="378" t="s">
        <v>5654</v>
      </c>
      <c r="M151" s="378" t="s">
        <v>6285</v>
      </c>
      <c r="N151" s="378" t="s">
        <v>6285</v>
      </c>
      <c r="O151" s="381">
        <v>1</v>
      </c>
      <c r="P151" s="378" t="s">
        <v>5655</v>
      </c>
      <c r="Q151" s="378" t="s">
        <v>5656</v>
      </c>
      <c r="R151" s="378" t="s">
        <v>6779</v>
      </c>
      <c r="S151" s="378" t="s">
        <v>1006</v>
      </c>
      <c r="T151" s="378" t="s">
        <v>6780</v>
      </c>
      <c r="U151" s="378" t="s">
        <v>6780</v>
      </c>
      <c r="V151" s="378" t="s">
        <v>5659</v>
      </c>
      <c r="W151" s="378" t="s">
        <v>6241</v>
      </c>
      <c r="X151" s="378"/>
      <c r="Y151" s="378" t="s">
        <v>5660</v>
      </c>
      <c r="Z151" s="378"/>
      <c r="AA151" s="378" t="s">
        <v>6781</v>
      </c>
      <c r="AB151" s="378"/>
      <c r="AC151" s="378" t="s">
        <v>5662</v>
      </c>
      <c r="AD151" s="378" t="s">
        <v>5663</v>
      </c>
    </row>
    <row r="152" spans="1:30">
      <c r="A152" s="378" t="s">
        <v>6782</v>
      </c>
      <c r="B152" s="378" t="s">
        <v>6783</v>
      </c>
      <c r="C152" s="378" t="s">
        <v>6784</v>
      </c>
      <c r="D152" s="378" t="s">
        <v>933</v>
      </c>
      <c r="E152" s="378" t="s">
        <v>268</v>
      </c>
      <c r="F152" s="378" t="s">
        <v>171</v>
      </c>
      <c r="G152" s="378"/>
      <c r="H152" s="378" t="s">
        <v>5682</v>
      </c>
      <c r="I152" s="378" t="s">
        <v>5795</v>
      </c>
      <c r="J152" s="378"/>
      <c r="K152" s="378" t="s">
        <v>5654</v>
      </c>
      <c r="L152" s="378" t="s">
        <v>5654</v>
      </c>
      <c r="M152" s="378" t="s">
        <v>5795</v>
      </c>
      <c r="N152" s="378" t="s">
        <v>6285</v>
      </c>
      <c r="O152" s="381">
        <v>1</v>
      </c>
      <c r="P152" s="378" t="s">
        <v>5655</v>
      </c>
      <c r="Q152" s="378" t="s">
        <v>5656</v>
      </c>
      <c r="R152" s="378" t="s">
        <v>689</v>
      </c>
      <c r="S152" s="378"/>
      <c r="T152" s="378"/>
      <c r="U152" s="378"/>
      <c r="V152" s="378" t="s">
        <v>5659</v>
      </c>
      <c r="W152" s="378" t="s">
        <v>6619</v>
      </c>
      <c r="X152" s="378"/>
      <c r="Y152" s="378" t="s">
        <v>5660</v>
      </c>
      <c r="Z152" s="378"/>
      <c r="AA152" s="378"/>
      <c r="AB152" s="378"/>
      <c r="AC152" s="378" t="s">
        <v>5662</v>
      </c>
      <c r="AD152" s="378" t="s">
        <v>5663</v>
      </c>
    </row>
    <row r="153" spans="1:30">
      <c r="A153" s="378" t="s">
        <v>6785</v>
      </c>
      <c r="B153" s="378" t="s">
        <v>6786</v>
      </c>
      <c r="C153" s="378" t="s">
        <v>6787</v>
      </c>
      <c r="D153" s="378" t="s">
        <v>933</v>
      </c>
      <c r="E153" s="378" t="s">
        <v>1099</v>
      </c>
      <c r="F153" s="378" t="s">
        <v>6788</v>
      </c>
      <c r="G153" s="378"/>
      <c r="H153" s="378" t="s">
        <v>5652</v>
      </c>
      <c r="I153" s="378" t="s">
        <v>6059</v>
      </c>
      <c r="J153" s="378"/>
      <c r="K153" s="378" t="s">
        <v>5654</v>
      </c>
      <c r="L153" s="378" t="s">
        <v>5654</v>
      </c>
      <c r="M153" s="378" t="s">
        <v>6059</v>
      </c>
      <c r="N153" s="378" t="s">
        <v>5956</v>
      </c>
      <c r="O153" s="381">
        <v>1</v>
      </c>
      <c r="P153" s="378" t="s">
        <v>5655</v>
      </c>
      <c r="Q153" s="378" t="s">
        <v>5656</v>
      </c>
      <c r="R153" s="378" t="s">
        <v>6789</v>
      </c>
      <c r="S153" s="378" t="s">
        <v>6078</v>
      </c>
      <c r="T153" s="378" t="s">
        <v>6790</v>
      </c>
      <c r="U153" s="378" t="s">
        <v>6790</v>
      </c>
      <c r="V153" s="378" t="s">
        <v>5659</v>
      </c>
      <c r="W153" s="378" t="s">
        <v>6241</v>
      </c>
      <c r="X153" s="378"/>
      <c r="Y153" s="378" t="s">
        <v>5660</v>
      </c>
      <c r="Z153" s="378"/>
      <c r="AA153" s="378"/>
      <c r="AB153" s="378"/>
      <c r="AC153" s="378" t="s">
        <v>5662</v>
      </c>
      <c r="AD153" s="378" t="s">
        <v>5663</v>
      </c>
    </row>
    <row r="154" spans="1:30">
      <c r="A154" s="378" t="s">
        <v>6791</v>
      </c>
      <c r="B154" s="378" t="s">
        <v>6792</v>
      </c>
      <c r="C154" s="378" t="s">
        <v>6793</v>
      </c>
      <c r="D154" s="378" t="s">
        <v>933</v>
      </c>
      <c r="E154" s="378" t="s">
        <v>638</v>
      </c>
      <c r="F154" s="378" t="s">
        <v>240</v>
      </c>
      <c r="G154" s="378"/>
      <c r="H154" s="378" t="s">
        <v>5682</v>
      </c>
      <c r="I154" s="378" t="s">
        <v>6794</v>
      </c>
      <c r="J154" s="378"/>
      <c r="K154" s="378" t="s">
        <v>5654</v>
      </c>
      <c r="L154" s="378" t="s">
        <v>5654</v>
      </c>
      <c r="M154" s="378" t="s">
        <v>6794</v>
      </c>
      <c r="N154" s="378" t="s">
        <v>6236</v>
      </c>
      <c r="O154" s="381">
        <v>1</v>
      </c>
      <c r="P154" s="378" t="s">
        <v>5655</v>
      </c>
      <c r="Q154" s="378" t="s">
        <v>5656</v>
      </c>
      <c r="R154" s="378" t="s">
        <v>6795</v>
      </c>
      <c r="S154" s="378" t="s">
        <v>1006</v>
      </c>
      <c r="T154" s="378" t="s">
        <v>1006</v>
      </c>
      <c r="U154" s="378" t="s">
        <v>3665</v>
      </c>
      <c r="V154" s="378" t="s">
        <v>5659</v>
      </c>
      <c r="W154" s="378" t="s">
        <v>6239</v>
      </c>
      <c r="X154" s="378"/>
      <c r="Y154" s="378" t="s">
        <v>5660</v>
      </c>
      <c r="Z154" s="378"/>
      <c r="AA154" s="378"/>
      <c r="AB154" s="378"/>
      <c r="AC154" s="378" t="s">
        <v>5662</v>
      </c>
      <c r="AD154" s="378" t="s">
        <v>5663</v>
      </c>
    </row>
    <row r="155" spans="1:30">
      <c r="A155" s="378" t="s">
        <v>6796</v>
      </c>
      <c r="B155" s="378" t="s">
        <v>6797</v>
      </c>
      <c r="C155" s="378" t="s">
        <v>6798</v>
      </c>
      <c r="D155" s="378" t="s">
        <v>933</v>
      </c>
      <c r="E155" s="378" t="s">
        <v>1140</v>
      </c>
      <c r="F155" s="378" t="s">
        <v>6799</v>
      </c>
      <c r="G155" s="378"/>
      <c r="H155" s="378" t="s">
        <v>5664</v>
      </c>
      <c r="I155" s="378" t="s">
        <v>5910</v>
      </c>
      <c r="J155" s="378"/>
      <c r="K155" s="378" t="s">
        <v>5654</v>
      </c>
      <c r="L155" s="378" t="s">
        <v>5654</v>
      </c>
      <c r="M155" s="378" t="s">
        <v>5910</v>
      </c>
      <c r="N155" s="378" t="s">
        <v>6800</v>
      </c>
      <c r="O155" s="381">
        <v>1</v>
      </c>
      <c r="P155" s="378" t="s">
        <v>5655</v>
      </c>
      <c r="Q155" s="378" t="s">
        <v>5656</v>
      </c>
      <c r="R155" s="378" t="s">
        <v>6801</v>
      </c>
      <c r="S155" s="378" t="s">
        <v>6071</v>
      </c>
      <c r="T155" s="378" t="s">
        <v>6071</v>
      </c>
      <c r="U155" s="378" t="s">
        <v>6071</v>
      </c>
      <c r="V155" s="378" t="s">
        <v>5659</v>
      </c>
      <c r="W155" s="378" t="s">
        <v>6241</v>
      </c>
      <c r="X155" s="378"/>
      <c r="Y155" s="378" t="s">
        <v>5660</v>
      </c>
      <c r="Z155" s="378"/>
      <c r="AA155" s="378"/>
      <c r="AB155" s="378"/>
      <c r="AC155" s="378" t="s">
        <v>5662</v>
      </c>
      <c r="AD155" s="378" t="s">
        <v>5663</v>
      </c>
    </row>
    <row r="156" spans="1:30">
      <c r="A156" s="378" t="s">
        <v>558</v>
      </c>
      <c r="B156" s="378" t="s">
        <v>557</v>
      </c>
      <c r="C156" s="378" t="s">
        <v>559</v>
      </c>
      <c r="D156" s="378" t="s">
        <v>933</v>
      </c>
      <c r="E156" s="378" t="s">
        <v>992</v>
      </c>
      <c r="F156" s="378" t="s">
        <v>560</v>
      </c>
      <c r="G156" s="378"/>
      <c r="H156" s="378" t="s">
        <v>5682</v>
      </c>
      <c r="I156" s="378" t="s">
        <v>5880</v>
      </c>
      <c r="J156" s="378"/>
      <c r="K156" s="378" t="s">
        <v>5654</v>
      </c>
      <c r="L156" s="378" t="s">
        <v>5654</v>
      </c>
      <c r="M156" s="378" t="s">
        <v>5880</v>
      </c>
      <c r="N156" s="378"/>
      <c r="O156" s="381">
        <v>1</v>
      </c>
      <c r="P156" s="378" t="s">
        <v>5655</v>
      </c>
      <c r="Q156" s="378" t="s">
        <v>5656</v>
      </c>
      <c r="R156" s="378" t="s">
        <v>689</v>
      </c>
      <c r="S156" s="378"/>
      <c r="T156" s="378"/>
      <c r="U156" s="378"/>
      <c r="V156" s="378" t="s">
        <v>5659</v>
      </c>
      <c r="W156" s="378" t="s">
        <v>6244</v>
      </c>
      <c r="X156" s="378"/>
      <c r="Y156" s="378" t="s">
        <v>5660</v>
      </c>
      <c r="Z156" s="378"/>
      <c r="AA156" s="378" t="s">
        <v>5881</v>
      </c>
      <c r="AB156" s="378"/>
      <c r="AC156" s="378" t="s">
        <v>5662</v>
      </c>
      <c r="AD156" s="378" t="s">
        <v>5663</v>
      </c>
    </row>
    <row r="157" spans="1:30">
      <c r="A157" s="378" t="s">
        <v>6802</v>
      </c>
      <c r="B157" s="378" t="s">
        <v>6803</v>
      </c>
      <c r="C157" s="378" t="s">
        <v>6804</v>
      </c>
      <c r="D157" s="378" t="s">
        <v>933</v>
      </c>
      <c r="E157" s="378" t="s">
        <v>6387</v>
      </c>
      <c r="F157" s="378" t="s">
        <v>6805</v>
      </c>
      <c r="G157" s="378"/>
      <c r="H157" s="378" t="s">
        <v>5682</v>
      </c>
      <c r="I157" s="378" t="s">
        <v>6806</v>
      </c>
      <c r="J157" s="378"/>
      <c r="K157" s="378" t="s">
        <v>5654</v>
      </c>
      <c r="L157" s="378" t="s">
        <v>5654</v>
      </c>
      <c r="M157" s="378" t="s">
        <v>6806</v>
      </c>
      <c r="N157" s="378" t="s">
        <v>6561</v>
      </c>
      <c r="O157" s="381">
        <v>1</v>
      </c>
      <c r="P157" s="378" t="s">
        <v>5655</v>
      </c>
      <c r="Q157" s="378" t="s">
        <v>5656</v>
      </c>
      <c r="R157" s="378" t="s">
        <v>689</v>
      </c>
      <c r="S157" s="378" t="s">
        <v>3716</v>
      </c>
      <c r="T157" s="378" t="s">
        <v>3716</v>
      </c>
      <c r="U157" s="378" t="s">
        <v>3716</v>
      </c>
      <c r="V157" s="378" t="s">
        <v>5659</v>
      </c>
      <c r="W157" s="378" t="s">
        <v>6239</v>
      </c>
      <c r="X157" s="378"/>
      <c r="Y157" s="378" t="s">
        <v>5660</v>
      </c>
      <c r="Z157" s="378"/>
      <c r="AA157" s="378"/>
      <c r="AB157" s="378"/>
      <c r="AC157" s="378" t="s">
        <v>5662</v>
      </c>
      <c r="AD157" s="378" t="s">
        <v>5663</v>
      </c>
    </row>
    <row r="158" spans="1:30">
      <c r="A158" s="378" t="s">
        <v>6807</v>
      </c>
      <c r="B158" s="378" t="s">
        <v>6808</v>
      </c>
      <c r="C158" s="378" t="s">
        <v>6809</v>
      </c>
      <c r="D158" s="378" t="s">
        <v>933</v>
      </c>
      <c r="E158" s="378" t="s">
        <v>945</v>
      </c>
      <c r="F158" s="378" t="s">
        <v>236</v>
      </c>
      <c r="G158" s="378"/>
      <c r="H158" s="378" t="s">
        <v>5682</v>
      </c>
      <c r="I158" s="378" t="s">
        <v>6810</v>
      </c>
      <c r="J158" s="378"/>
      <c r="K158" s="378" t="s">
        <v>5654</v>
      </c>
      <c r="L158" s="378" t="s">
        <v>5654</v>
      </c>
      <c r="M158" s="378" t="s">
        <v>6811</v>
      </c>
      <c r="N158" s="378" t="s">
        <v>6812</v>
      </c>
      <c r="O158" s="381">
        <v>1</v>
      </c>
      <c r="P158" s="378" t="s">
        <v>5655</v>
      </c>
      <c r="Q158" s="378" t="s">
        <v>5656</v>
      </c>
      <c r="R158" s="378" t="s">
        <v>689</v>
      </c>
      <c r="S158" s="378" t="s">
        <v>3659</v>
      </c>
      <c r="T158" s="378" t="s">
        <v>3659</v>
      </c>
      <c r="U158" s="378" t="s">
        <v>6813</v>
      </c>
      <c r="V158" s="378" t="s">
        <v>5659</v>
      </c>
      <c r="W158" s="378" t="s">
        <v>6241</v>
      </c>
      <c r="X158" s="378"/>
      <c r="Y158" s="378" t="s">
        <v>5660</v>
      </c>
      <c r="Z158" s="378"/>
      <c r="AA158" s="378" t="s">
        <v>6814</v>
      </c>
      <c r="AB158" s="378"/>
      <c r="AC158" s="378" t="s">
        <v>5662</v>
      </c>
      <c r="AD158" s="378" t="s">
        <v>5663</v>
      </c>
    </row>
    <row r="159" spans="1:30">
      <c r="A159" s="378" t="s">
        <v>6815</v>
      </c>
      <c r="B159" s="378" t="s">
        <v>3470</v>
      </c>
      <c r="C159" s="378" t="s">
        <v>3471</v>
      </c>
      <c r="D159" s="378" t="s">
        <v>933</v>
      </c>
      <c r="E159" s="378" t="s">
        <v>1013</v>
      </c>
      <c r="F159" s="378" t="s">
        <v>904</v>
      </c>
      <c r="G159" s="378"/>
      <c r="H159" s="378" t="s">
        <v>5677</v>
      </c>
      <c r="I159" s="378" t="s">
        <v>6816</v>
      </c>
      <c r="J159" s="378"/>
      <c r="K159" s="378" t="s">
        <v>5654</v>
      </c>
      <c r="L159" s="378" t="s">
        <v>5654</v>
      </c>
      <c r="M159" s="378" t="s">
        <v>6816</v>
      </c>
      <c r="N159" s="378" t="s">
        <v>6817</v>
      </c>
      <c r="O159" s="381">
        <v>1</v>
      </c>
      <c r="P159" s="378" t="s">
        <v>5655</v>
      </c>
      <c r="Q159" s="378" t="s">
        <v>5656</v>
      </c>
      <c r="R159" s="378" t="s">
        <v>5994</v>
      </c>
      <c r="S159" s="378" t="s">
        <v>3716</v>
      </c>
      <c r="T159" s="378" t="s">
        <v>3716</v>
      </c>
      <c r="U159" s="378" t="s">
        <v>3716</v>
      </c>
      <c r="V159" s="378" t="s">
        <v>5659</v>
      </c>
      <c r="W159" s="378" t="s">
        <v>6239</v>
      </c>
      <c r="X159" s="378"/>
      <c r="Y159" s="378" t="s">
        <v>5660</v>
      </c>
      <c r="Z159" s="378"/>
      <c r="AA159" s="378" t="s">
        <v>6818</v>
      </c>
      <c r="AB159" s="378"/>
      <c r="AC159" s="378" t="s">
        <v>5662</v>
      </c>
      <c r="AD159" s="378" t="s">
        <v>5663</v>
      </c>
    </row>
    <row r="160" spans="1:30">
      <c r="A160" s="378" t="s">
        <v>6819</v>
      </c>
      <c r="B160" s="378" t="s">
        <v>6820</v>
      </c>
      <c r="C160" s="378" t="s">
        <v>6821</v>
      </c>
      <c r="D160" s="378" t="s">
        <v>933</v>
      </c>
      <c r="E160" s="378" t="s">
        <v>6822</v>
      </c>
      <c r="F160" s="378" t="s">
        <v>6822</v>
      </c>
      <c r="G160" s="378"/>
      <c r="H160" s="378" t="s">
        <v>5682</v>
      </c>
      <c r="I160" s="378" t="s">
        <v>6284</v>
      </c>
      <c r="J160" s="378"/>
      <c r="K160" s="378" t="s">
        <v>5654</v>
      </c>
      <c r="L160" s="378" t="s">
        <v>5654</v>
      </c>
      <c r="M160" s="378" t="s">
        <v>6285</v>
      </c>
      <c r="N160" s="378" t="s">
        <v>6285</v>
      </c>
      <c r="O160" s="381">
        <v>1</v>
      </c>
      <c r="P160" s="378" t="s">
        <v>5655</v>
      </c>
      <c r="Q160" s="378" t="s">
        <v>5656</v>
      </c>
      <c r="R160" s="378" t="s">
        <v>6823</v>
      </c>
      <c r="S160" s="378" t="s">
        <v>5751</v>
      </c>
      <c r="T160" s="378" t="s">
        <v>5752</v>
      </c>
      <c r="U160" s="378" t="s">
        <v>5752</v>
      </c>
      <c r="V160" s="378" t="s">
        <v>5659</v>
      </c>
      <c r="W160" s="378" t="s">
        <v>6241</v>
      </c>
      <c r="X160" s="378"/>
      <c r="Y160" s="378" t="s">
        <v>5660</v>
      </c>
      <c r="Z160" s="378"/>
      <c r="AA160" s="378"/>
      <c r="AB160" s="378"/>
      <c r="AC160" s="378" t="s">
        <v>5662</v>
      </c>
      <c r="AD160" s="378" t="s">
        <v>5663</v>
      </c>
    </row>
    <row r="161" spans="1:30">
      <c r="A161" s="378" t="s">
        <v>759</v>
      </c>
      <c r="B161" s="378" t="s">
        <v>758</v>
      </c>
      <c r="C161" s="378" t="s">
        <v>760</v>
      </c>
      <c r="D161" s="378" t="s">
        <v>933</v>
      </c>
      <c r="E161" s="378" t="s">
        <v>1036</v>
      </c>
      <c r="F161" s="378" t="s">
        <v>761</v>
      </c>
      <c r="G161" s="378"/>
      <c r="H161" s="378" t="s">
        <v>5652</v>
      </c>
      <c r="I161" s="378" t="s">
        <v>5670</v>
      </c>
      <c r="J161" s="378"/>
      <c r="K161" s="378" t="s">
        <v>5654</v>
      </c>
      <c r="L161" s="378" t="s">
        <v>5654</v>
      </c>
      <c r="M161" s="378" t="s">
        <v>5882</v>
      </c>
      <c r="N161" s="378"/>
      <c r="O161" s="381">
        <v>1</v>
      </c>
      <c r="P161" s="378" t="s">
        <v>5655</v>
      </c>
      <c r="Q161" s="378" t="s">
        <v>5656</v>
      </c>
      <c r="R161" s="378" t="s">
        <v>5883</v>
      </c>
      <c r="S161" s="378" t="s">
        <v>5673</v>
      </c>
      <c r="T161" s="378" t="s">
        <v>5673</v>
      </c>
      <c r="U161" s="378" t="s">
        <v>5673</v>
      </c>
      <c r="V161" s="378" t="s">
        <v>5659</v>
      </c>
      <c r="W161" s="378" t="s">
        <v>6239</v>
      </c>
      <c r="X161" s="378"/>
      <c r="Y161" s="378" t="s">
        <v>5660</v>
      </c>
      <c r="Z161" s="378"/>
      <c r="AA161" s="378" t="s">
        <v>5884</v>
      </c>
      <c r="AB161" s="378"/>
      <c r="AC161" s="378" t="s">
        <v>5662</v>
      </c>
      <c r="AD161" s="378" t="s">
        <v>5663</v>
      </c>
    </row>
    <row r="162" spans="1:30">
      <c r="A162" s="378" t="s">
        <v>3077</v>
      </c>
      <c r="B162" s="378" t="s">
        <v>269</v>
      </c>
      <c r="C162" s="378" t="s">
        <v>1332</v>
      </c>
      <c r="D162" s="378" t="s">
        <v>933</v>
      </c>
      <c r="E162" s="378" t="s">
        <v>3130</v>
      </c>
      <c r="F162" s="378" t="s">
        <v>3078</v>
      </c>
      <c r="G162" s="378"/>
      <c r="H162" s="378" t="s">
        <v>5682</v>
      </c>
      <c r="I162" s="378" t="s">
        <v>5885</v>
      </c>
      <c r="J162" s="378"/>
      <c r="K162" s="378" t="s">
        <v>5654</v>
      </c>
      <c r="L162" s="378" t="s">
        <v>5654</v>
      </c>
      <c r="M162" s="378" t="s">
        <v>5885</v>
      </c>
      <c r="N162" s="378"/>
      <c r="O162" s="381">
        <v>1</v>
      </c>
      <c r="P162" s="378" t="s">
        <v>5655</v>
      </c>
      <c r="Q162" s="378" t="s">
        <v>5656</v>
      </c>
      <c r="R162" s="378" t="s">
        <v>5886</v>
      </c>
      <c r="S162" s="378" t="s">
        <v>5725</v>
      </c>
      <c r="T162" s="378" t="s">
        <v>5725</v>
      </c>
      <c r="U162" s="378" t="s">
        <v>5887</v>
      </c>
      <c r="V162" s="378" t="s">
        <v>5659</v>
      </c>
      <c r="W162" s="378" t="s">
        <v>6239</v>
      </c>
      <c r="X162" s="378"/>
      <c r="Y162" s="378" t="s">
        <v>5660</v>
      </c>
      <c r="Z162" s="378"/>
      <c r="AA162" s="378" t="s">
        <v>5888</v>
      </c>
      <c r="AB162" s="378"/>
      <c r="AC162" s="378" t="s">
        <v>5662</v>
      </c>
      <c r="AD162" s="378" t="s">
        <v>5663</v>
      </c>
    </row>
    <row r="163" spans="1:30">
      <c r="A163" s="378" t="s">
        <v>6824</v>
      </c>
      <c r="B163" s="378" t="s">
        <v>6825</v>
      </c>
      <c r="C163" s="378" t="s">
        <v>6826</v>
      </c>
      <c r="D163" s="378" t="s">
        <v>933</v>
      </c>
      <c r="E163" s="378" t="s">
        <v>5776</v>
      </c>
      <c r="F163" s="378" t="s">
        <v>6827</v>
      </c>
      <c r="G163" s="378"/>
      <c r="H163" s="378" t="s">
        <v>5682</v>
      </c>
      <c r="I163" s="378" t="s">
        <v>6733</v>
      </c>
      <c r="J163" s="378"/>
      <c r="K163" s="378" t="s">
        <v>5654</v>
      </c>
      <c r="L163" s="378" t="s">
        <v>5654</v>
      </c>
      <c r="M163" s="378" t="s">
        <v>6285</v>
      </c>
      <c r="N163" s="378" t="s">
        <v>6285</v>
      </c>
      <c r="O163" s="381">
        <v>1</v>
      </c>
      <c r="P163" s="378" t="s">
        <v>5655</v>
      </c>
      <c r="Q163" s="378" t="s">
        <v>5656</v>
      </c>
      <c r="R163" s="378" t="s">
        <v>6828</v>
      </c>
      <c r="S163" s="378" t="s">
        <v>5735</v>
      </c>
      <c r="T163" s="378" t="s">
        <v>6227</v>
      </c>
      <c r="U163" s="378" t="s">
        <v>6829</v>
      </c>
      <c r="V163" s="378" t="s">
        <v>5659</v>
      </c>
      <c r="W163" s="378" t="s">
        <v>6241</v>
      </c>
      <c r="X163" s="378"/>
      <c r="Y163" s="378" t="s">
        <v>5660</v>
      </c>
      <c r="Z163" s="378"/>
      <c r="AA163" s="378"/>
      <c r="AB163" s="378"/>
      <c r="AC163" s="378" t="s">
        <v>5662</v>
      </c>
      <c r="AD163" s="378" t="s">
        <v>5663</v>
      </c>
    </row>
    <row r="164" spans="1:30">
      <c r="A164" s="378" t="s">
        <v>6830</v>
      </c>
      <c r="B164" s="378" t="s">
        <v>6831</v>
      </c>
      <c r="C164" s="378" t="s">
        <v>6832</v>
      </c>
      <c r="D164" s="378" t="s">
        <v>933</v>
      </c>
      <c r="E164" s="378" t="s">
        <v>6177</v>
      </c>
      <c r="F164" s="378" t="s">
        <v>6833</v>
      </c>
      <c r="G164" s="378"/>
      <c r="H164" s="378" t="s">
        <v>5682</v>
      </c>
      <c r="I164" s="378" t="s">
        <v>6834</v>
      </c>
      <c r="J164" s="378"/>
      <c r="K164" s="378" t="s">
        <v>5654</v>
      </c>
      <c r="L164" s="378" t="s">
        <v>5654</v>
      </c>
      <c r="M164" s="378" t="s">
        <v>6834</v>
      </c>
      <c r="N164" s="378" t="s">
        <v>6561</v>
      </c>
      <c r="O164" s="381">
        <v>1</v>
      </c>
      <c r="P164" s="378" t="s">
        <v>5655</v>
      </c>
      <c r="Q164" s="378" t="s">
        <v>5656</v>
      </c>
      <c r="R164" s="378" t="s">
        <v>6835</v>
      </c>
      <c r="S164" s="378" t="s">
        <v>5924</v>
      </c>
      <c r="T164" s="378" t="s">
        <v>5925</v>
      </c>
      <c r="U164" s="378" t="s">
        <v>6836</v>
      </c>
      <c r="V164" s="378" t="s">
        <v>5659</v>
      </c>
      <c r="W164" s="378" t="s">
        <v>6241</v>
      </c>
      <c r="X164" s="378"/>
      <c r="Y164" s="378" t="s">
        <v>5660</v>
      </c>
      <c r="Z164" s="378"/>
      <c r="AA164" s="378"/>
      <c r="AB164" s="378"/>
      <c r="AC164" s="378" t="s">
        <v>5662</v>
      </c>
      <c r="AD164" s="378" t="s">
        <v>5663</v>
      </c>
    </row>
    <row r="165" spans="1:30">
      <c r="A165" s="378" t="s">
        <v>6837</v>
      </c>
      <c r="B165" s="378" t="s">
        <v>6838</v>
      </c>
      <c r="C165" s="378" t="s">
        <v>6839</v>
      </c>
      <c r="D165" s="378" t="s">
        <v>933</v>
      </c>
      <c r="E165" s="378" t="s">
        <v>638</v>
      </c>
      <c r="F165" s="378" t="s">
        <v>240</v>
      </c>
      <c r="G165" s="378"/>
      <c r="H165" s="378" t="s">
        <v>5682</v>
      </c>
      <c r="I165" s="378" t="s">
        <v>6179</v>
      </c>
      <c r="J165" s="378"/>
      <c r="K165" s="378" t="s">
        <v>5654</v>
      </c>
      <c r="L165" s="378" t="s">
        <v>5654</v>
      </c>
      <c r="M165" s="378" t="s">
        <v>6179</v>
      </c>
      <c r="N165" s="378" t="s">
        <v>6840</v>
      </c>
      <c r="O165" s="381">
        <v>1</v>
      </c>
      <c r="P165" s="378" t="s">
        <v>5655</v>
      </c>
      <c r="Q165" s="378" t="s">
        <v>5656</v>
      </c>
      <c r="R165" s="378" t="s">
        <v>1006</v>
      </c>
      <c r="S165" s="378" t="s">
        <v>1006</v>
      </c>
      <c r="T165" s="378" t="s">
        <v>1006</v>
      </c>
      <c r="U165" s="378" t="s">
        <v>1006</v>
      </c>
      <c r="V165" s="378" t="s">
        <v>5659</v>
      </c>
      <c r="W165" s="378" t="s">
        <v>6241</v>
      </c>
      <c r="X165" s="378"/>
      <c r="Y165" s="378" t="s">
        <v>5660</v>
      </c>
      <c r="Z165" s="378"/>
      <c r="AA165" s="378"/>
      <c r="AB165" s="378"/>
      <c r="AC165" s="378" t="s">
        <v>5662</v>
      </c>
      <c r="AD165" s="378" t="s">
        <v>5663</v>
      </c>
    </row>
    <row r="166" spans="1:30">
      <c r="A166" s="378" t="s">
        <v>6841</v>
      </c>
      <c r="B166" s="378" t="s">
        <v>1310</v>
      </c>
      <c r="C166" s="378" t="s">
        <v>1311</v>
      </c>
      <c r="D166" s="378" t="s">
        <v>933</v>
      </c>
      <c r="E166" s="378" t="s">
        <v>1013</v>
      </c>
      <c r="F166" s="378" t="s">
        <v>904</v>
      </c>
      <c r="G166" s="378"/>
      <c r="H166" s="378" t="s">
        <v>5677</v>
      </c>
      <c r="I166" s="378" t="s">
        <v>5984</v>
      </c>
      <c r="J166" s="378"/>
      <c r="K166" s="378" t="s">
        <v>5654</v>
      </c>
      <c r="L166" s="378" t="s">
        <v>5654</v>
      </c>
      <c r="M166" s="378" t="s">
        <v>5984</v>
      </c>
      <c r="N166" s="378" t="s">
        <v>6338</v>
      </c>
      <c r="O166" s="381">
        <v>1</v>
      </c>
      <c r="P166" s="378" t="s">
        <v>5655</v>
      </c>
      <c r="Q166" s="378" t="s">
        <v>5656</v>
      </c>
      <c r="R166" s="378" t="s">
        <v>5824</v>
      </c>
      <c r="S166" s="378" t="s">
        <v>5673</v>
      </c>
      <c r="T166" s="378" t="s">
        <v>5673</v>
      </c>
      <c r="U166" s="378" t="s">
        <v>5673</v>
      </c>
      <c r="V166" s="378" t="s">
        <v>5659</v>
      </c>
      <c r="W166" s="378" t="s">
        <v>6242</v>
      </c>
      <c r="X166" s="378"/>
      <c r="Y166" s="378" t="s">
        <v>5660</v>
      </c>
      <c r="Z166" s="378"/>
      <c r="AA166" s="378" t="s">
        <v>6842</v>
      </c>
      <c r="AB166" s="378"/>
      <c r="AC166" s="378" t="s">
        <v>5662</v>
      </c>
      <c r="AD166" s="378" t="s">
        <v>5663</v>
      </c>
    </row>
    <row r="167" spans="1:30">
      <c r="A167" s="378" t="s">
        <v>834</v>
      </c>
      <c r="B167" s="378" t="s">
        <v>833</v>
      </c>
      <c r="C167" s="378" t="s">
        <v>835</v>
      </c>
      <c r="D167" s="378" t="s">
        <v>933</v>
      </c>
      <c r="E167" s="378" t="s">
        <v>1013</v>
      </c>
      <c r="F167" s="378" t="s">
        <v>904</v>
      </c>
      <c r="G167" s="378"/>
      <c r="H167" s="378" t="s">
        <v>5682</v>
      </c>
      <c r="I167" s="378" t="s">
        <v>5889</v>
      </c>
      <c r="J167" s="378"/>
      <c r="K167" s="378" t="s">
        <v>5654</v>
      </c>
      <c r="L167" s="378" t="s">
        <v>5654</v>
      </c>
      <c r="M167" s="378" t="s">
        <v>5889</v>
      </c>
      <c r="N167" s="378"/>
      <c r="O167" s="381">
        <v>1</v>
      </c>
      <c r="P167" s="378" t="s">
        <v>5655</v>
      </c>
      <c r="Q167" s="378" t="s">
        <v>5656</v>
      </c>
      <c r="R167" s="378" t="s">
        <v>5673</v>
      </c>
      <c r="S167" s="378" t="s">
        <v>5673</v>
      </c>
      <c r="T167" s="378" t="s">
        <v>5673</v>
      </c>
      <c r="U167" s="378" t="s">
        <v>5673</v>
      </c>
      <c r="V167" s="378" t="s">
        <v>5659</v>
      </c>
      <c r="W167" s="378" t="s">
        <v>6239</v>
      </c>
      <c r="X167" s="378"/>
      <c r="Y167" s="378" t="s">
        <v>5660</v>
      </c>
      <c r="Z167" s="378"/>
      <c r="AA167" s="378" t="s">
        <v>5890</v>
      </c>
      <c r="AB167" s="378"/>
      <c r="AC167" s="378" t="s">
        <v>5662</v>
      </c>
      <c r="AD167" s="378" t="s">
        <v>5663</v>
      </c>
    </row>
    <row r="168" spans="1:30">
      <c r="A168" s="378" t="s">
        <v>6843</v>
      </c>
      <c r="B168" s="378" t="s">
        <v>6844</v>
      </c>
      <c r="C168" s="378" t="s">
        <v>6845</v>
      </c>
      <c r="D168" s="378" t="s">
        <v>933</v>
      </c>
      <c r="E168" s="378" t="s">
        <v>6846</v>
      </c>
      <c r="F168" s="378" t="s">
        <v>6847</v>
      </c>
      <c r="G168" s="378"/>
      <c r="H168" s="378" t="s">
        <v>5652</v>
      </c>
      <c r="I168" s="378" t="s">
        <v>6848</v>
      </c>
      <c r="J168" s="378"/>
      <c r="K168" s="378" t="s">
        <v>5654</v>
      </c>
      <c r="L168" s="378" t="s">
        <v>5654</v>
      </c>
      <c r="M168" s="378" t="s">
        <v>6285</v>
      </c>
      <c r="N168" s="378" t="s">
        <v>6285</v>
      </c>
      <c r="O168" s="381">
        <v>1</v>
      </c>
      <c r="P168" s="378" t="s">
        <v>5655</v>
      </c>
      <c r="Q168" s="378" t="s">
        <v>5656</v>
      </c>
      <c r="R168" s="378" t="s">
        <v>6849</v>
      </c>
      <c r="S168" s="378" t="s">
        <v>1006</v>
      </c>
      <c r="T168" s="378" t="s">
        <v>1006</v>
      </c>
      <c r="U168" s="378" t="s">
        <v>5668</v>
      </c>
      <c r="V168" s="378" t="s">
        <v>5659</v>
      </c>
      <c r="W168" s="378" t="s">
        <v>6239</v>
      </c>
      <c r="X168" s="378"/>
      <c r="Y168" s="378" t="s">
        <v>5660</v>
      </c>
      <c r="Z168" s="378"/>
      <c r="AA168" s="378" t="s">
        <v>6850</v>
      </c>
      <c r="AB168" s="378"/>
      <c r="AC168" s="378" t="s">
        <v>5662</v>
      </c>
      <c r="AD168" s="378" t="s">
        <v>5663</v>
      </c>
    </row>
    <row r="169" spans="1:30">
      <c r="A169" s="378" t="s">
        <v>398</v>
      </c>
      <c r="B169" s="378" t="s">
        <v>397</v>
      </c>
      <c r="C169" s="378" t="s">
        <v>399</v>
      </c>
      <c r="D169" s="378" t="s">
        <v>933</v>
      </c>
      <c r="E169" s="378" t="s">
        <v>1027</v>
      </c>
      <c r="F169" s="378" t="s">
        <v>351</v>
      </c>
      <c r="G169" s="378"/>
      <c r="H169" s="378" t="s">
        <v>5682</v>
      </c>
      <c r="I169" s="378" t="s">
        <v>5770</v>
      </c>
      <c r="J169" s="378"/>
      <c r="K169" s="378" t="s">
        <v>5654</v>
      </c>
      <c r="L169" s="378" t="s">
        <v>5654</v>
      </c>
      <c r="M169" s="378" t="s">
        <v>5770</v>
      </c>
      <c r="N169" s="378"/>
      <c r="O169" s="381">
        <v>1</v>
      </c>
      <c r="P169" s="378" t="s">
        <v>5655</v>
      </c>
      <c r="Q169" s="378" t="s">
        <v>5656</v>
      </c>
      <c r="R169" s="378" t="s">
        <v>5891</v>
      </c>
      <c r="S169" s="378" t="s">
        <v>5673</v>
      </c>
      <c r="T169" s="378" t="s">
        <v>5673</v>
      </c>
      <c r="U169" s="378" t="s">
        <v>5690</v>
      </c>
      <c r="V169" s="378" t="s">
        <v>5659</v>
      </c>
      <c r="W169" s="378" t="s">
        <v>6243</v>
      </c>
      <c r="X169" s="378"/>
      <c r="Y169" s="378" t="s">
        <v>5660</v>
      </c>
      <c r="Z169" s="378"/>
      <c r="AA169" s="378" t="s">
        <v>5892</v>
      </c>
      <c r="AB169" s="378"/>
      <c r="AC169" s="378" t="s">
        <v>5662</v>
      </c>
      <c r="AD169" s="378" t="s">
        <v>5663</v>
      </c>
    </row>
    <row r="170" spans="1:30">
      <c r="A170" s="378" t="s">
        <v>6851</v>
      </c>
      <c r="B170" s="378" t="s">
        <v>6852</v>
      </c>
      <c r="C170" s="378" t="s">
        <v>6853</v>
      </c>
      <c r="D170" s="378" t="s">
        <v>933</v>
      </c>
      <c r="E170" s="378" t="s">
        <v>6854</v>
      </c>
      <c r="F170" s="378" t="s">
        <v>6855</v>
      </c>
      <c r="G170" s="378"/>
      <c r="H170" s="378" t="s">
        <v>5682</v>
      </c>
      <c r="I170" s="378" t="s">
        <v>6196</v>
      </c>
      <c r="J170" s="378"/>
      <c r="K170" s="378" t="s">
        <v>5654</v>
      </c>
      <c r="L170" s="378" t="s">
        <v>5654</v>
      </c>
      <c r="M170" s="378" t="s">
        <v>6285</v>
      </c>
      <c r="N170" s="378" t="s">
        <v>6285</v>
      </c>
      <c r="O170" s="381">
        <v>1</v>
      </c>
      <c r="P170" s="378" t="s">
        <v>5655</v>
      </c>
      <c r="Q170" s="378" t="s">
        <v>5656</v>
      </c>
      <c r="R170" s="378" t="s">
        <v>6856</v>
      </c>
      <c r="S170" s="378" t="s">
        <v>1006</v>
      </c>
      <c r="T170" s="378" t="s">
        <v>1006</v>
      </c>
      <c r="U170" s="378" t="s">
        <v>5658</v>
      </c>
      <c r="V170" s="378" t="s">
        <v>5659</v>
      </c>
      <c r="W170" s="378" t="s">
        <v>6241</v>
      </c>
      <c r="X170" s="378"/>
      <c r="Y170" s="378" t="s">
        <v>5660</v>
      </c>
      <c r="Z170" s="378"/>
      <c r="AA170" s="378"/>
      <c r="AB170" s="378"/>
      <c r="AC170" s="378" t="s">
        <v>5662</v>
      </c>
      <c r="AD170" s="378" t="s">
        <v>5663</v>
      </c>
    </row>
    <row r="171" spans="1:30">
      <c r="A171" s="378" t="s">
        <v>412</v>
      </c>
      <c r="B171" s="378" t="s">
        <v>411</v>
      </c>
      <c r="C171" s="378" t="s">
        <v>413</v>
      </c>
      <c r="D171" s="378" t="s">
        <v>933</v>
      </c>
      <c r="E171" s="378" t="s">
        <v>638</v>
      </c>
      <c r="F171" s="378" t="s">
        <v>414</v>
      </c>
      <c r="G171" s="378"/>
      <c r="H171" s="378" t="s">
        <v>5677</v>
      </c>
      <c r="I171" s="378" t="s">
        <v>5670</v>
      </c>
      <c r="J171" s="378"/>
      <c r="K171" s="378" t="s">
        <v>5654</v>
      </c>
      <c r="L171" s="378" t="s">
        <v>5654</v>
      </c>
      <c r="M171" s="378" t="s">
        <v>5670</v>
      </c>
      <c r="N171" s="378"/>
      <c r="O171" s="381">
        <v>1</v>
      </c>
      <c r="P171" s="378" t="s">
        <v>5655</v>
      </c>
      <c r="Q171" s="378" t="s">
        <v>5656</v>
      </c>
      <c r="R171" s="378" t="s">
        <v>1006</v>
      </c>
      <c r="S171" s="378" t="s">
        <v>1006</v>
      </c>
      <c r="T171" s="378" t="s">
        <v>1006</v>
      </c>
      <c r="U171" s="378" t="s">
        <v>1006</v>
      </c>
      <c r="V171" s="378" t="s">
        <v>5659</v>
      </c>
      <c r="W171" s="378" t="s">
        <v>6244</v>
      </c>
      <c r="X171" s="378"/>
      <c r="Y171" s="378" t="s">
        <v>5660</v>
      </c>
      <c r="Z171" s="378"/>
      <c r="AA171" s="378" t="s">
        <v>5893</v>
      </c>
      <c r="AB171" s="378"/>
      <c r="AC171" s="378" t="s">
        <v>5662</v>
      </c>
      <c r="AD171" s="378" t="s">
        <v>5663</v>
      </c>
    </row>
    <row r="172" spans="1:30">
      <c r="A172" s="378" t="s">
        <v>6857</v>
      </c>
      <c r="B172" s="378" t="s">
        <v>6858</v>
      </c>
      <c r="C172" s="378" t="s">
        <v>6859</v>
      </c>
      <c r="D172" s="378" t="s">
        <v>933</v>
      </c>
      <c r="E172" s="378" t="s">
        <v>5748</v>
      </c>
      <c r="F172" s="378" t="s">
        <v>5748</v>
      </c>
      <c r="G172" s="378"/>
      <c r="H172" s="378" t="s">
        <v>5742</v>
      </c>
      <c r="I172" s="378" t="s">
        <v>6594</v>
      </c>
      <c r="J172" s="378"/>
      <c r="K172" s="378" t="s">
        <v>5654</v>
      </c>
      <c r="L172" s="378" t="s">
        <v>5654</v>
      </c>
      <c r="M172" s="378" t="s">
        <v>6285</v>
      </c>
      <c r="N172" s="378" t="s">
        <v>6285</v>
      </c>
      <c r="O172" s="381">
        <v>1</v>
      </c>
      <c r="P172" s="378" t="s">
        <v>5655</v>
      </c>
      <c r="Q172" s="378" t="s">
        <v>5656</v>
      </c>
      <c r="R172" s="378" t="s">
        <v>6860</v>
      </c>
      <c r="S172" s="378" t="s">
        <v>5673</v>
      </c>
      <c r="T172" s="378" t="s">
        <v>5673</v>
      </c>
      <c r="U172" s="378" t="s">
        <v>5673</v>
      </c>
      <c r="V172" s="378" t="s">
        <v>5659</v>
      </c>
      <c r="W172" s="378" t="s">
        <v>6241</v>
      </c>
      <c r="X172" s="378"/>
      <c r="Y172" s="378" t="s">
        <v>5660</v>
      </c>
      <c r="Z172" s="378"/>
      <c r="AA172" s="378"/>
      <c r="AB172" s="378"/>
      <c r="AC172" s="378" t="s">
        <v>5662</v>
      </c>
      <c r="AD172" s="378" t="s">
        <v>5663</v>
      </c>
    </row>
    <row r="173" spans="1:30">
      <c r="A173" s="378" t="s">
        <v>6861</v>
      </c>
      <c r="B173" s="378" t="s">
        <v>6862</v>
      </c>
      <c r="C173" s="378" t="s">
        <v>6863</v>
      </c>
      <c r="D173" s="378" t="s">
        <v>933</v>
      </c>
      <c r="E173" s="378" t="s">
        <v>5812</v>
      </c>
      <c r="F173" s="378" t="s">
        <v>215</v>
      </c>
      <c r="G173" s="378"/>
      <c r="H173" s="378" t="s">
        <v>5682</v>
      </c>
      <c r="I173" s="378" t="s">
        <v>6864</v>
      </c>
      <c r="J173" s="378"/>
      <c r="K173" s="378" t="s">
        <v>5654</v>
      </c>
      <c r="L173" s="378" t="s">
        <v>5654</v>
      </c>
      <c r="M173" s="378" t="s">
        <v>6865</v>
      </c>
      <c r="N173" s="378" t="s">
        <v>6397</v>
      </c>
      <c r="O173" s="381">
        <v>1</v>
      </c>
      <c r="P173" s="378" t="s">
        <v>5655</v>
      </c>
      <c r="Q173" s="378" t="s">
        <v>5656</v>
      </c>
      <c r="R173" s="378" t="s">
        <v>6866</v>
      </c>
      <c r="S173" s="378" t="s">
        <v>5673</v>
      </c>
      <c r="T173" s="378" t="s">
        <v>5673</v>
      </c>
      <c r="U173" s="378" t="s">
        <v>5673</v>
      </c>
      <c r="V173" s="378" t="s">
        <v>5659</v>
      </c>
      <c r="W173" s="378" t="s">
        <v>6241</v>
      </c>
      <c r="X173" s="378"/>
      <c r="Y173" s="378" t="s">
        <v>5660</v>
      </c>
      <c r="Z173" s="378"/>
      <c r="AA173" s="378"/>
      <c r="AB173" s="378"/>
      <c r="AC173" s="378" t="s">
        <v>5662</v>
      </c>
      <c r="AD173" s="378" t="s">
        <v>5663</v>
      </c>
    </row>
    <row r="174" spans="1:30">
      <c r="A174" s="378" t="s">
        <v>6867</v>
      </c>
      <c r="B174" s="378" t="s">
        <v>6868</v>
      </c>
      <c r="C174" s="378" t="s">
        <v>6869</v>
      </c>
      <c r="D174" s="378" t="s">
        <v>933</v>
      </c>
      <c r="E174" s="378" t="s">
        <v>1192</v>
      </c>
      <c r="F174" s="378" t="s">
        <v>6870</v>
      </c>
      <c r="G174" s="378"/>
      <c r="H174" s="378" t="s">
        <v>5742</v>
      </c>
      <c r="I174" s="378" t="s">
        <v>6871</v>
      </c>
      <c r="J174" s="378"/>
      <c r="K174" s="378" t="s">
        <v>5654</v>
      </c>
      <c r="L174" s="378" t="s">
        <v>5654</v>
      </c>
      <c r="M174" s="378" t="s">
        <v>6285</v>
      </c>
      <c r="N174" s="378" t="s">
        <v>6285</v>
      </c>
      <c r="O174" s="381">
        <v>1</v>
      </c>
      <c r="P174" s="378" t="s">
        <v>5655</v>
      </c>
      <c r="Q174" s="378" t="s">
        <v>5656</v>
      </c>
      <c r="R174" s="378" t="s">
        <v>6872</v>
      </c>
      <c r="S174" s="378" t="s">
        <v>3659</v>
      </c>
      <c r="T174" s="378" t="s">
        <v>3659</v>
      </c>
      <c r="U174" s="378" t="s">
        <v>3659</v>
      </c>
      <c r="V174" s="378" t="s">
        <v>5659</v>
      </c>
      <c r="W174" s="378" t="s">
        <v>6241</v>
      </c>
      <c r="X174" s="378"/>
      <c r="Y174" s="378" t="s">
        <v>5660</v>
      </c>
      <c r="Z174" s="378"/>
      <c r="AA174" s="378"/>
      <c r="AB174" s="378"/>
      <c r="AC174" s="378" t="s">
        <v>5662</v>
      </c>
      <c r="AD174" s="378" t="s">
        <v>5663</v>
      </c>
    </row>
    <row r="175" spans="1:30">
      <c r="A175" s="378" t="s">
        <v>6873</v>
      </c>
      <c r="B175" s="378" t="s">
        <v>6874</v>
      </c>
      <c r="C175" s="378" t="s">
        <v>6875</v>
      </c>
      <c r="D175" s="378" t="s">
        <v>933</v>
      </c>
      <c r="E175" s="378" t="s">
        <v>5741</v>
      </c>
      <c r="F175" s="378" t="s">
        <v>574</v>
      </c>
      <c r="G175" s="378"/>
      <c r="H175" s="378" t="s">
        <v>5682</v>
      </c>
      <c r="I175" s="378" t="s">
        <v>6876</v>
      </c>
      <c r="J175" s="378"/>
      <c r="K175" s="378" t="s">
        <v>5654</v>
      </c>
      <c r="L175" s="378" t="s">
        <v>5654</v>
      </c>
      <c r="M175" s="378" t="s">
        <v>6285</v>
      </c>
      <c r="N175" s="378" t="s">
        <v>6285</v>
      </c>
      <c r="O175" s="381">
        <v>1</v>
      </c>
      <c r="P175" s="378" t="s">
        <v>5655</v>
      </c>
      <c r="Q175" s="378" t="s">
        <v>5656</v>
      </c>
      <c r="R175" s="378" t="s">
        <v>6877</v>
      </c>
      <c r="S175" s="378" t="s">
        <v>5673</v>
      </c>
      <c r="T175" s="378" t="s">
        <v>5673</v>
      </c>
      <c r="U175" s="378" t="s">
        <v>5801</v>
      </c>
      <c r="V175" s="378" t="s">
        <v>5659</v>
      </c>
      <c r="W175" s="378" t="s">
        <v>6241</v>
      </c>
      <c r="X175" s="378"/>
      <c r="Y175" s="378" t="s">
        <v>5660</v>
      </c>
      <c r="Z175" s="378"/>
      <c r="AA175" s="378"/>
      <c r="AB175" s="378"/>
      <c r="AC175" s="378" t="s">
        <v>5662</v>
      </c>
      <c r="AD175" s="378" t="s">
        <v>5663</v>
      </c>
    </row>
    <row r="176" spans="1:30">
      <c r="A176" s="378" t="s">
        <v>6878</v>
      </c>
      <c r="B176" s="378" t="s">
        <v>6879</v>
      </c>
      <c r="C176" s="378" t="s">
        <v>6880</v>
      </c>
      <c r="D176" s="378" t="s">
        <v>933</v>
      </c>
      <c r="E176" s="378" t="s">
        <v>945</v>
      </c>
      <c r="F176" s="378" t="s">
        <v>175</v>
      </c>
      <c r="G176" s="378"/>
      <c r="H176" s="378" t="s">
        <v>5664</v>
      </c>
      <c r="I176" s="378" t="s">
        <v>6881</v>
      </c>
      <c r="J176" s="378"/>
      <c r="K176" s="378" t="s">
        <v>5654</v>
      </c>
      <c r="L176" s="378" t="s">
        <v>5654</v>
      </c>
      <c r="M176" s="378" t="s">
        <v>6881</v>
      </c>
      <c r="N176" s="378" t="s">
        <v>6561</v>
      </c>
      <c r="O176" s="381">
        <v>1</v>
      </c>
      <c r="P176" s="378" t="s">
        <v>5655</v>
      </c>
      <c r="Q176" s="378" t="s">
        <v>5656</v>
      </c>
      <c r="R176" s="378" t="s">
        <v>6882</v>
      </c>
      <c r="S176" s="378" t="s">
        <v>1006</v>
      </c>
      <c r="T176" s="378" t="s">
        <v>1006</v>
      </c>
      <c r="U176" s="378" t="s">
        <v>6125</v>
      </c>
      <c r="V176" s="378" t="s">
        <v>5659</v>
      </c>
      <c r="W176" s="378" t="s">
        <v>6241</v>
      </c>
      <c r="X176" s="378"/>
      <c r="Y176" s="378" t="s">
        <v>5660</v>
      </c>
      <c r="Z176" s="378"/>
      <c r="AA176" s="378"/>
      <c r="AB176" s="378"/>
      <c r="AC176" s="378" t="s">
        <v>5662</v>
      </c>
      <c r="AD176" s="378" t="s">
        <v>5663</v>
      </c>
    </row>
    <row r="177" spans="1:30">
      <c r="A177" s="378" t="s">
        <v>374</v>
      </c>
      <c r="B177" s="378" t="s">
        <v>373</v>
      </c>
      <c r="C177" s="378" t="s">
        <v>375</v>
      </c>
      <c r="D177" s="378" t="s">
        <v>933</v>
      </c>
      <c r="E177" s="378" t="s">
        <v>1022</v>
      </c>
      <c r="F177" s="378" t="s">
        <v>312</v>
      </c>
      <c r="G177" s="378"/>
      <c r="H177" s="378" t="s">
        <v>5682</v>
      </c>
      <c r="I177" s="378" t="s">
        <v>5894</v>
      </c>
      <c r="J177" s="378"/>
      <c r="K177" s="378" t="s">
        <v>5654</v>
      </c>
      <c r="L177" s="378" t="s">
        <v>5654</v>
      </c>
      <c r="M177" s="378" t="s">
        <v>5894</v>
      </c>
      <c r="N177" s="378"/>
      <c r="O177" s="381">
        <v>1</v>
      </c>
      <c r="P177" s="378" t="s">
        <v>5655</v>
      </c>
      <c r="Q177" s="378" t="s">
        <v>5656</v>
      </c>
      <c r="R177" s="378" t="s">
        <v>5895</v>
      </c>
      <c r="S177" s="378" t="s">
        <v>5751</v>
      </c>
      <c r="T177" s="378" t="s">
        <v>5752</v>
      </c>
      <c r="U177" s="378" t="s">
        <v>5752</v>
      </c>
      <c r="V177" s="378" t="s">
        <v>5659</v>
      </c>
      <c r="W177" s="378" t="s">
        <v>6244</v>
      </c>
      <c r="X177" s="378"/>
      <c r="Y177" s="378" t="s">
        <v>5660</v>
      </c>
      <c r="Z177" s="378"/>
      <c r="AA177" s="378" t="s">
        <v>5896</v>
      </c>
      <c r="AB177" s="378"/>
      <c r="AC177" s="378" t="s">
        <v>5662</v>
      </c>
      <c r="AD177" s="378" t="s">
        <v>5663</v>
      </c>
    </row>
    <row r="178" spans="1:30">
      <c r="A178" s="378" t="s">
        <v>6883</v>
      </c>
      <c r="B178" s="378" t="s">
        <v>6884</v>
      </c>
      <c r="C178" s="378" t="s">
        <v>6885</v>
      </c>
      <c r="D178" s="378" t="s">
        <v>933</v>
      </c>
      <c r="E178" s="378" t="s">
        <v>5739</v>
      </c>
      <c r="F178" s="378" t="s">
        <v>6886</v>
      </c>
      <c r="G178" s="378"/>
      <c r="H178" s="378" t="s">
        <v>5682</v>
      </c>
      <c r="I178" s="378" t="s">
        <v>6887</v>
      </c>
      <c r="J178" s="378"/>
      <c r="K178" s="378" t="s">
        <v>5654</v>
      </c>
      <c r="L178" s="378" t="s">
        <v>5654</v>
      </c>
      <c r="M178" s="378" t="s">
        <v>6285</v>
      </c>
      <c r="N178" s="378" t="s">
        <v>6285</v>
      </c>
      <c r="O178" s="381">
        <v>1</v>
      </c>
      <c r="P178" s="378" t="s">
        <v>5655</v>
      </c>
      <c r="Q178" s="378" t="s">
        <v>5656</v>
      </c>
      <c r="R178" s="378" t="s">
        <v>6888</v>
      </c>
      <c r="S178" s="378" t="s">
        <v>1006</v>
      </c>
      <c r="T178" s="378" t="s">
        <v>1006</v>
      </c>
      <c r="U178" s="378" t="s">
        <v>6106</v>
      </c>
      <c r="V178" s="378" t="s">
        <v>5659</v>
      </c>
      <c r="W178" s="378" t="s">
        <v>6241</v>
      </c>
      <c r="X178" s="378"/>
      <c r="Y178" s="378" t="s">
        <v>5660</v>
      </c>
      <c r="Z178" s="378"/>
      <c r="AA178" s="378" t="s">
        <v>6889</v>
      </c>
      <c r="AB178" s="378"/>
      <c r="AC178" s="378" t="s">
        <v>5662</v>
      </c>
      <c r="AD178" s="378" t="s">
        <v>5663</v>
      </c>
    </row>
    <row r="179" spans="1:30">
      <c r="A179" s="378" t="s">
        <v>288</v>
      </c>
      <c r="B179" s="378" t="s">
        <v>287</v>
      </c>
      <c r="C179" s="378" t="s">
        <v>289</v>
      </c>
      <c r="D179" s="378" t="s">
        <v>933</v>
      </c>
      <c r="E179" s="378" t="s">
        <v>5897</v>
      </c>
      <c r="F179" s="378" t="s">
        <v>290</v>
      </c>
      <c r="G179" s="378"/>
      <c r="H179" s="378" t="s">
        <v>5652</v>
      </c>
      <c r="I179" s="378" t="s">
        <v>5823</v>
      </c>
      <c r="J179" s="378"/>
      <c r="K179" s="378" t="s">
        <v>5654</v>
      </c>
      <c r="L179" s="378" t="s">
        <v>5654</v>
      </c>
      <c r="M179" s="378" t="s">
        <v>5823</v>
      </c>
      <c r="N179" s="378"/>
      <c r="O179" s="381">
        <v>1</v>
      </c>
      <c r="P179" s="378" t="s">
        <v>5655</v>
      </c>
      <c r="Q179" s="378" t="s">
        <v>5656</v>
      </c>
      <c r="R179" s="378" t="s">
        <v>5824</v>
      </c>
      <c r="S179" s="378" t="s">
        <v>5673</v>
      </c>
      <c r="T179" s="378" t="s">
        <v>5673</v>
      </c>
      <c r="U179" s="378" t="s">
        <v>5673</v>
      </c>
      <c r="V179" s="378" t="s">
        <v>5659</v>
      </c>
      <c r="W179" s="378" t="s">
        <v>6243</v>
      </c>
      <c r="X179" s="378"/>
      <c r="Y179" s="378" t="s">
        <v>5660</v>
      </c>
      <c r="Z179" s="378"/>
      <c r="AA179" s="378" t="s">
        <v>5898</v>
      </c>
      <c r="AB179" s="378"/>
      <c r="AC179" s="378" t="s">
        <v>5662</v>
      </c>
      <c r="AD179" s="378" t="s">
        <v>5663</v>
      </c>
    </row>
    <row r="180" spans="1:30">
      <c r="A180" s="378" t="s">
        <v>549</v>
      </c>
      <c r="B180" s="378" t="s">
        <v>548</v>
      </c>
      <c r="C180" s="378" t="s">
        <v>550</v>
      </c>
      <c r="D180" s="378" t="s">
        <v>933</v>
      </c>
      <c r="E180" s="378" t="s">
        <v>1079</v>
      </c>
      <c r="F180" s="378" t="s">
        <v>275</v>
      </c>
      <c r="G180" s="378"/>
      <c r="H180" s="378" t="s">
        <v>5682</v>
      </c>
      <c r="I180" s="378" t="s">
        <v>5821</v>
      </c>
      <c r="J180" s="378"/>
      <c r="K180" s="378" t="s">
        <v>5654</v>
      </c>
      <c r="L180" s="378" t="s">
        <v>5654</v>
      </c>
      <c r="M180" s="378" t="s">
        <v>5821</v>
      </c>
      <c r="N180" s="378"/>
      <c r="O180" s="381">
        <v>1</v>
      </c>
      <c r="P180" s="378" t="s">
        <v>5655</v>
      </c>
      <c r="Q180" s="378" t="s">
        <v>5656</v>
      </c>
      <c r="R180" s="378" t="s">
        <v>689</v>
      </c>
      <c r="S180" s="378"/>
      <c r="T180" s="378"/>
      <c r="U180" s="378"/>
      <c r="V180" s="378" t="s">
        <v>5659</v>
      </c>
      <c r="W180" s="378" t="s">
        <v>6253</v>
      </c>
      <c r="X180" s="378"/>
      <c r="Y180" s="378" t="s">
        <v>5660</v>
      </c>
      <c r="Z180" s="378"/>
      <c r="AA180" s="378" t="s">
        <v>5899</v>
      </c>
      <c r="AB180" s="378"/>
      <c r="AC180" s="378" t="s">
        <v>5662</v>
      </c>
      <c r="AD180" s="378" t="s">
        <v>5663</v>
      </c>
    </row>
    <row r="181" spans="1:30">
      <c r="A181" s="378" t="s">
        <v>6890</v>
      </c>
      <c r="B181" s="378" t="s">
        <v>6891</v>
      </c>
      <c r="C181" s="378" t="s">
        <v>6892</v>
      </c>
      <c r="D181" s="378" t="s">
        <v>933</v>
      </c>
      <c r="E181" s="378" t="s">
        <v>1022</v>
      </c>
      <c r="F181" s="378" t="s">
        <v>312</v>
      </c>
      <c r="G181" s="378"/>
      <c r="H181" s="378" t="s">
        <v>5664</v>
      </c>
      <c r="I181" s="378" t="s">
        <v>6893</v>
      </c>
      <c r="J181" s="378"/>
      <c r="K181" s="378" t="s">
        <v>5654</v>
      </c>
      <c r="L181" s="378" t="s">
        <v>5654</v>
      </c>
      <c r="M181" s="378" t="s">
        <v>6893</v>
      </c>
      <c r="N181" s="378" t="s">
        <v>6478</v>
      </c>
      <c r="O181" s="381">
        <v>1</v>
      </c>
      <c r="P181" s="378" t="s">
        <v>5655</v>
      </c>
      <c r="Q181" s="378" t="s">
        <v>5656</v>
      </c>
      <c r="R181" s="378" t="s">
        <v>6894</v>
      </c>
      <c r="S181" s="378" t="s">
        <v>1006</v>
      </c>
      <c r="T181" s="378" t="s">
        <v>1006</v>
      </c>
      <c r="U181" s="378" t="s">
        <v>3684</v>
      </c>
      <c r="V181" s="378" t="s">
        <v>5659</v>
      </c>
      <c r="W181" s="378" t="s">
        <v>6241</v>
      </c>
      <c r="X181" s="378"/>
      <c r="Y181" s="378" t="s">
        <v>5660</v>
      </c>
      <c r="Z181" s="378"/>
      <c r="AA181" s="378"/>
      <c r="AB181" s="378"/>
      <c r="AC181" s="378" t="s">
        <v>5662</v>
      </c>
      <c r="AD181" s="378" t="s">
        <v>5663</v>
      </c>
    </row>
    <row r="182" spans="1:30">
      <c r="A182" s="378" t="s">
        <v>446</v>
      </c>
      <c r="B182" s="378" t="s">
        <v>445</v>
      </c>
      <c r="C182" s="378" t="s">
        <v>447</v>
      </c>
      <c r="D182" s="378" t="s">
        <v>933</v>
      </c>
      <c r="E182" s="378" t="s">
        <v>5681</v>
      </c>
      <c r="F182" s="378" t="s">
        <v>448</v>
      </c>
      <c r="G182" s="378"/>
      <c r="H182" s="378" t="s">
        <v>5677</v>
      </c>
      <c r="I182" s="378" t="s">
        <v>5900</v>
      </c>
      <c r="J182" s="378"/>
      <c r="K182" s="378" t="s">
        <v>5654</v>
      </c>
      <c r="L182" s="378" t="s">
        <v>5654</v>
      </c>
      <c r="M182" s="378" t="s">
        <v>5900</v>
      </c>
      <c r="N182" s="378"/>
      <c r="O182" s="381">
        <v>1</v>
      </c>
      <c r="P182" s="378" t="s">
        <v>5655</v>
      </c>
      <c r="Q182" s="378" t="s">
        <v>5656</v>
      </c>
      <c r="R182" s="378" t="s">
        <v>5901</v>
      </c>
      <c r="S182" s="378" t="s">
        <v>1006</v>
      </c>
      <c r="T182" s="378" t="s">
        <v>1006</v>
      </c>
      <c r="U182" s="378" t="s">
        <v>3805</v>
      </c>
      <c r="V182" s="378" t="s">
        <v>5659</v>
      </c>
      <c r="W182" s="378" t="s">
        <v>6241</v>
      </c>
      <c r="X182" s="378"/>
      <c r="Y182" s="378" t="s">
        <v>5660</v>
      </c>
      <c r="Z182" s="378"/>
      <c r="AA182" s="378" t="s">
        <v>5902</v>
      </c>
      <c r="AB182" s="378"/>
      <c r="AC182" s="378" t="s">
        <v>5662</v>
      </c>
      <c r="AD182" s="378" t="s">
        <v>5663</v>
      </c>
    </row>
    <row r="183" spans="1:30">
      <c r="A183" s="378" t="s">
        <v>794</v>
      </c>
      <c r="B183" s="378" t="s">
        <v>793</v>
      </c>
      <c r="C183" s="378" t="s">
        <v>795</v>
      </c>
      <c r="D183" s="378" t="s">
        <v>933</v>
      </c>
      <c r="E183" s="378" t="s">
        <v>1027</v>
      </c>
      <c r="F183" s="378" t="s">
        <v>725</v>
      </c>
      <c r="G183" s="378"/>
      <c r="H183" s="378" t="s">
        <v>5682</v>
      </c>
      <c r="I183" s="378" t="s">
        <v>5684</v>
      </c>
      <c r="J183" s="378"/>
      <c r="K183" s="378" t="s">
        <v>5654</v>
      </c>
      <c r="L183" s="378" t="s">
        <v>5654</v>
      </c>
      <c r="M183" s="378" t="s">
        <v>5684</v>
      </c>
      <c r="N183" s="378" t="s">
        <v>6316</v>
      </c>
      <c r="O183" s="381">
        <v>1</v>
      </c>
      <c r="P183" s="378" t="s">
        <v>5655</v>
      </c>
      <c r="Q183" s="378" t="s">
        <v>5656</v>
      </c>
      <c r="R183" s="378" t="s">
        <v>5673</v>
      </c>
      <c r="S183" s="378" t="s">
        <v>5673</v>
      </c>
      <c r="T183" s="378" t="s">
        <v>5673</v>
      </c>
      <c r="U183" s="378" t="s">
        <v>5673</v>
      </c>
      <c r="V183" s="378" t="s">
        <v>5659</v>
      </c>
      <c r="W183" s="378" t="s">
        <v>6245</v>
      </c>
      <c r="X183" s="378"/>
      <c r="Y183" s="378" t="s">
        <v>5660</v>
      </c>
      <c r="Z183" s="378"/>
      <c r="AA183" s="378" t="s">
        <v>5903</v>
      </c>
      <c r="AB183" s="378"/>
      <c r="AC183" s="378" t="s">
        <v>5662</v>
      </c>
      <c r="AD183" s="378" t="s">
        <v>5663</v>
      </c>
    </row>
    <row r="184" spans="1:30">
      <c r="A184" s="378" t="s">
        <v>6895</v>
      </c>
      <c r="B184" s="378" t="s">
        <v>6896</v>
      </c>
      <c r="C184" s="378" t="s">
        <v>6897</v>
      </c>
      <c r="D184" s="378" t="s">
        <v>933</v>
      </c>
      <c r="E184" s="378" t="s">
        <v>6898</v>
      </c>
      <c r="F184" s="378" t="s">
        <v>6624</v>
      </c>
      <c r="G184" s="378"/>
      <c r="H184" s="378" t="s">
        <v>5664</v>
      </c>
      <c r="I184" s="378" t="s">
        <v>6899</v>
      </c>
      <c r="J184" s="378"/>
      <c r="K184" s="378" t="s">
        <v>5654</v>
      </c>
      <c r="L184" s="378" t="s">
        <v>5654</v>
      </c>
      <c r="M184" s="378" t="s">
        <v>6285</v>
      </c>
      <c r="N184" s="378" t="s">
        <v>6285</v>
      </c>
      <c r="O184" s="381">
        <v>1</v>
      </c>
      <c r="P184" s="378" t="s">
        <v>5655</v>
      </c>
      <c r="Q184" s="378" t="s">
        <v>5656</v>
      </c>
      <c r="R184" s="378" t="s">
        <v>6900</v>
      </c>
      <c r="S184" s="378" t="s">
        <v>1006</v>
      </c>
      <c r="T184" s="378" t="s">
        <v>1006</v>
      </c>
      <c r="U184" s="378" t="s">
        <v>6125</v>
      </c>
      <c r="V184" s="378" t="s">
        <v>5659</v>
      </c>
      <c r="W184" s="378" t="s">
        <v>6241</v>
      </c>
      <c r="X184" s="378"/>
      <c r="Y184" s="378" t="s">
        <v>5660</v>
      </c>
      <c r="Z184" s="378"/>
      <c r="AA184" s="378"/>
      <c r="AB184" s="378"/>
      <c r="AC184" s="378" t="s">
        <v>5662</v>
      </c>
      <c r="AD184" s="378" t="s">
        <v>5663</v>
      </c>
    </row>
    <row r="185" spans="1:30">
      <c r="A185" s="378" t="s">
        <v>6901</v>
      </c>
      <c r="B185" s="378" t="s">
        <v>6902</v>
      </c>
      <c r="C185" s="378" t="s">
        <v>6903</v>
      </c>
      <c r="D185" s="378" t="s">
        <v>933</v>
      </c>
      <c r="E185" s="378" t="s">
        <v>1055</v>
      </c>
      <c r="F185" s="378" t="s">
        <v>286</v>
      </c>
      <c r="G185" s="378"/>
      <c r="H185" s="378" t="s">
        <v>5682</v>
      </c>
      <c r="I185" s="378" t="s">
        <v>6555</v>
      </c>
      <c r="J185" s="378"/>
      <c r="K185" s="378" t="s">
        <v>5654</v>
      </c>
      <c r="L185" s="378" t="s">
        <v>5654</v>
      </c>
      <c r="M185" s="378" t="s">
        <v>6555</v>
      </c>
      <c r="N185" s="378" t="s">
        <v>6904</v>
      </c>
      <c r="O185" s="381">
        <v>1</v>
      </c>
      <c r="P185" s="378" t="s">
        <v>5655</v>
      </c>
      <c r="Q185" s="378" t="s">
        <v>5656</v>
      </c>
      <c r="R185" s="378" t="s">
        <v>6905</v>
      </c>
      <c r="S185" s="378" t="s">
        <v>1006</v>
      </c>
      <c r="T185" s="378" t="s">
        <v>1006</v>
      </c>
      <c r="U185" s="378" t="s">
        <v>3734</v>
      </c>
      <c r="V185" s="378" t="s">
        <v>5659</v>
      </c>
      <c r="W185" s="378" t="s">
        <v>6241</v>
      </c>
      <c r="X185" s="378"/>
      <c r="Y185" s="378" t="s">
        <v>5660</v>
      </c>
      <c r="Z185" s="378"/>
      <c r="AA185" s="378"/>
      <c r="AB185" s="378"/>
      <c r="AC185" s="378" t="s">
        <v>5662</v>
      </c>
      <c r="AD185" s="378" t="s">
        <v>5663</v>
      </c>
    </row>
    <row r="186" spans="1:30">
      <c r="A186" s="378" t="s">
        <v>647</v>
      </c>
      <c r="B186" s="378" t="s">
        <v>646</v>
      </c>
      <c r="C186" s="378" t="s">
        <v>648</v>
      </c>
      <c r="D186" s="378" t="s">
        <v>933</v>
      </c>
      <c r="E186" s="378" t="s">
        <v>649</v>
      </c>
      <c r="F186" s="378" t="s">
        <v>617</v>
      </c>
      <c r="G186" s="378"/>
      <c r="H186" s="378" t="s">
        <v>5652</v>
      </c>
      <c r="I186" s="378" t="s">
        <v>5904</v>
      </c>
      <c r="J186" s="378"/>
      <c r="K186" s="378" t="s">
        <v>5654</v>
      </c>
      <c r="L186" s="378" t="s">
        <v>5654</v>
      </c>
      <c r="M186" s="378" t="s">
        <v>5904</v>
      </c>
      <c r="N186" s="378"/>
      <c r="O186" s="381">
        <v>1</v>
      </c>
      <c r="P186" s="378" t="s">
        <v>5655</v>
      </c>
      <c r="Q186" s="378" t="s">
        <v>5656</v>
      </c>
      <c r="R186" s="378" t="s">
        <v>5905</v>
      </c>
      <c r="S186" s="378" t="s">
        <v>3716</v>
      </c>
      <c r="T186" s="378" t="s">
        <v>3716</v>
      </c>
      <c r="U186" s="378" t="s">
        <v>5906</v>
      </c>
      <c r="V186" s="378" t="s">
        <v>5659</v>
      </c>
      <c r="W186" s="378" t="s">
        <v>6244</v>
      </c>
      <c r="X186" s="378"/>
      <c r="Y186" s="378" t="s">
        <v>5660</v>
      </c>
      <c r="Z186" s="378"/>
      <c r="AA186" s="378" t="s">
        <v>5907</v>
      </c>
      <c r="AB186" s="378"/>
      <c r="AC186" s="378" t="s">
        <v>5662</v>
      </c>
      <c r="AD186" s="378" t="s">
        <v>5663</v>
      </c>
    </row>
    <row r="187" spans="1:30">
      <c r="A187" s="378" t="s">
        <v>643</v>
      </c>
      <c r="B187" s="378" t="s">
        <v>642</v>
      </c>
      <c r="C187" s="378" t="s">
        <v>645</v>
      </c>
      <c r="D187" s="378" t="s">
        <v>933</v>
      </c>
      <c r="E187" s="378" t="s">
        <v>638</v>
      </c>
      <c r="F187" s="378" t="s">
        <v>543</v>
      </c>
      <c r="G187" s="378"/>
      <c r="H187" s="378" t="s">
        <v>5677</v>
      </c>
      <c r="I187" s="378" t="s">
        <v>5904</v>
      </c>
      <c r="J187" s="378"/>
      <c r="K187" s="378" t="s">
        <v>5654</v>
      </c>
      <c r="L187" s="378" t="s">
        <v>5654</v>
      </c>
      <c r="M187" s="378" t="s">
        <v>5904</v>
      </c>
      <c r="N187" s="378"/>
      <c r="O187" s="381">
        <v>1</v>
      </c>
      <c r="P187" s="378" t="s">
        <v>5655</v>
      </c>
      <c r="Q187" s="378" t="s">
        <v>5656</v>
      </c>
      <c r="R187" s="378" t="s">
        <v>5908</v>
      </c>
      <c r="S187" s="378" t="s">
        <v>1006</v>
      </c>
      <c r="T187" s="378" t="s">
        <v>1006</v>
      </c>
      <c r="U187" s="378" t="s">
        <v>3672</v>
      </c>
      <c r="V187" s="378" t="s">
        <v>5659</v>
      </c>
      <c r="W187" s="378" t="s">
        <v>6244</v>
      </c>
      <c r="X187" s="378"/>
      <c r="Y187" s="378" t="s">
        <v>5660</v>
      </c>
      <c r="Z187" s="378"/>
      <c r="AA187" s="378" t="s">
        <v>5909</v>
      </c>
      <c r="AB187" s="378"/>
      <c r="AC187" s="378" t="s">
        <v>5662</v>
      </c>
      <c r="AD187" s="378" t="s">
        <v>5663</v>
      </c>
    </row>
    <row r="188" spans="1:30">
      <c r="A188" s="378" t="s">
        <v>6906</v>
      </c>
      <c r="B188" s="378" t="s">
        <v>6907</v>
      </c>
      <c r="C188" s="378" t="s">
        <v>6908</v>
      </c>
      <c r="D188" s="378" t="s">
        <v>933</v>
      </c>
      <c r="E188" s="378" t="s">
        <v>1097</v>
      </c>
      <c r="F188" s="378" t="s">
        <v>6909</v>
      </c>
      <c r="G188" s="378"/>
      <c r="H188" s="378" t="s">
        <v>5664</v>
      </c>
      <c r="I188" s="378" t="s">
        <v>6910</v>
      </c>
      <c r="J188" s="378"/>
      <c r="K188" s="378" t="s">
        <v>5654</v>
      </c>
      <c r="L188" s="378" t="s">
        <v>5654</v>
      </c>
      <c r="M188" s="378" t="s">
        <v>6390</v>
      </c>
      <c r="N188" s="378" t="s">
        <v>6390</v>
      </c>
      <c r="O188" s="381">
        <v>1</v>
      </c>
      <c r="P188" s="378" t="s">
        <v>5655</v>
      </c>
      <c r="Q188" s="378" t="s">
        <v>5656</v>
      </c>
      <c r="R188" s="378" t="s">
        <v>6911</v>
      </c>
      <c r="S188" s="378" t="s">
        <v>5725</v>
      </c>
      <c r="T188" s="378" t="s">
        <v>5725</v>
      </c>
      <c r="U188" s="378" t="s">
        <v>6234</v>
      </c>
      <c r="V188" s="378" t="s">
        <v>5659</v>
      </c>
      <c r="W188" s="378" t="s">
        <v>6239</v>
      </c>
      <c r="X188" s="378"/>
      <c r="Y188" s="378" t="s">
        <v>5660</v>
      </c>
      <c r="Z188" s="378"/>
      <c r="AA188" s="378" t="s">
        <v>6912</v>
      </c>
      <c r="AB188" s="378"/>
      <c r="AC188" s="378" t="s">
        <v>5662</v>
      </c>
      <c r="AD188" s="378" t="s">
        <v>5663</v>
      </c>
    </row>
    <row r="189" spans="1:30">
      <c r="A189" s="378" t="s">
        <v>6913</v>
      </c>
      <c r="B189" s="378" t="s">
        <v>6914</v>
      </c>
      <c r="C189" s="378" t="s">
        <v>6915</v>
      </c>
      <c r="D189" s="378" t="s">
        <v>933</v>
      </c>
      <c r="E189" s="378" t="s">
        <v>6916</v>
      </c>
      <c r="F189" s="378" t="s">
        <v>6917</v>
      </c>
      <c r="G189" s="378"/>
      <c r="H189" s="378" t="s">
        <v>5664</v>
      </c>
      <c r="I189" s="378" t="s">
        <v>6918</v>
      </c>
      <c r="J189" s="378"/>
      <c r="K189" s="378" t="s">
        <v>5654</v>
      </c>
      <c r="L189" s="378" t="s">
        <v>5654</v>
      </c>
      <c r="M189" s="378" t="s">
        <v>6285</v>
      </c>
      <c r="N189" s="378" t="s">
        <v>6285</v>
      </c>
      <c r="O189" s="381">
        <v>1</v>
      </c>
      <c r="P189" s="378" t="s">
        <v>5655</v>
      </c>
      <c r="Q189" s="378" t="s">
        <v>5656</v>
      </c>
      <c r="R189" s="378" t="s">
        <v>6919</v>
      </c>
      <c r="S189" s="378" t="s">
        <v>1006</v>
      </c>
      <c r="T189" s="378" t="s">
        <v>1006</v>
      </c>
      <c r="U189" s="378" t="s">
        <v>3739</v>
      </c>
      <c r="V189" s="378" t="s">
        <v>5659</v>
      </c>
      <c r="W189" s="378" t="s">
        <v>6241</v>
      </c>
      <c r="X189" s="378"/>
      <c r="Y189" s="378" t="s">
        <v>5660</v>
      </c>
      <c r="Z189" s="378"/>
      <c r="AA189" s="378"/>
      <c r="AB189" s="378"/>
      <c r="AC189" s="378" t="s">
        <v>5662</v>
      </c>
      <c r="AD189" s="378" t="s">
        <v>5663</v>
      </c>
    </row>
    <row r="190" spans="1:30">
      <c r="A190" s="378" t="s">
        <v>6920</v>
      </c>
      <c r="B190" s="378" t="s">
        <v>6921</v>
      </c>
      <c r="C190" s="378" t="s">
        <v>6922</v>
      </c>
      <c r="D190" s="378" t="s">
        <v>933</v>
      </c>
      <c r="E190" s="378" t="s">
        <v>634</v>
      </c>
      <c r="F190" s="378" t="s">
        <v>6923</v>
      </c>
      <c r="G190" s="378"/>
      <c r="H190" s="378" t="s">
        <v>5682</v>
      </c>
      <c r="I190" s="378" t="s">
        <v>6924</v>
      </c>
      <c r="J190" s="378"/>
      <c r="K190" s="378" t="s">
        <v>5654</v>
      </c>
      <c r="L190" s="378" t="s">
        <v>5654</v>
      </c>
      <c r="M190" s="378" t="s">
        <v>6924</v>
      </c>
      <c r="N190" s="378" t="s">
        <v>6236</v>
      </c>
      <c r="O190" s="381">
        <v>1</v>
      </c>
      <c r="P190" s="378" t="s">
        <v>5655</v>
      </c>
      <c r="Q190" s="378" t="s">
        <v>5656</v>
      </c>
      <c r="R190" s="378" t="s">
        <v>6925</v>
      </c>
      <c r="S190" s="378" t="s">
        <v>5673</v>
      </c>
      <c r="T190" s="378" t="s">
        <v>5673</v>
      </c>
      <c r="U190" s="378" t="s">
        <v>5801</v>
      </c>
      <c r="V190" s="378" t="s">
        <v>5659</v>
      </c>
      <c r="W190" s="378" t="s">
        <v>6239</v>
      </c>
      <c r="X190" s="378"/>
      <c r="Y190" s="378" t="s">
        <v>5660</v>
      </c>
      <c r="Z190" s="378"/>
      <c r="AA190" s="378"/>
      <c r="AB190" s="378"/>
      <c r="AC190" s="378" t="s">
        <v>5662</v>
      </c>
      <c r="AD190" s="378" t="s">
        <v>5663</v>
      </c>
    </row>
    <row r="191" spans="1:30">
      <c r="A191" s="378" t="s">
        <v>6926</v>
      </c>
      <c r="B191" s="378" t="s">
        <v>6927</v>
      </c>
      <c r="C191" s="378" t="s">
        <v>6928</v>
      </c>
      <c r="D191" s="378" t="s">
        <v>933</v>
      </c>
      <c r="E191" s="378" t="s">
        <v>1189</v>
      </c>
      <c r="F191" s="378" t="s">
        <v>6929</v>
      </c>
      <c r="G191" s="378"/>
      <c r="H191" s="378" t="s">
        <v>5664</v>
      </c>
      <c r="I191" s="378" t="s">
        <v>6930</v>
      </c>
      <c r="J191" s="378"/>
      <c r="K191" s="378" t="s">
        <v>5654</v>
      </c>
      <c r="L191" s="378" t="s">
        <v>5654</v>
      </c>
      <c r="M191" s="378" t="s">
        <v>6930</v>
      </c>
      <c r="N191" s="378" t="s">
        <v>6374</v>
      </c>
      <c r="O191" s="381">
        <v>1</v>
      </c>
      <c r="P191" s="378" t="s">
        <v>5655</v>
      </c>
      <c r="Q191" s="378" t="s">
        <v>5656</v>
      </c>
      <c r="R191" s="378" t="s">
        <v>6234</v>
      </c>
      <c r="S191" s="378" t="s">
        <v>5725</v>
      </c>
      <c r="T191" s="378" t="s">
        <v>5725</v>
      </c>
      <c r="U191" s="378" t="s">
        <v>6234</v>
      </c>
      <c r="V191" s="378" t="s">
        <v>5659</v>
      </c>
      <c r="W191" s="378" t="s">
        <v>6241</v>
      </c>
      <c r="X191" s="378"/>
      <c r="Y191" s="378" t="s">
        <v>5660</v>
      </c>
      <c r="Z191" s="378"/>
      <c r="AA191" s="378"/>
      <c r="AB191" s="378"/>
      <c r="AC191" s="378" t="s">
        <v>5662</v>
      </c>
      <c r="AD191" s="378" t="s">
        <v>5663</v>
      </c>
    </row>
    <row r="192" spans="1:30">
      <c r="A192" s="378" t="s">
        <v>284</v>
      </c>
      <c r="B192" s="378" t="s">
        <v>283</v>
      </c>
      <c r="C192" s="378" t="s">
        <v>285</v>
      </c>
      <c r="D192" s="378" t="s">
        <v>933</v>
      </c>
      <c r="E192" s="378" t="s">
        <v>1055</v>
      </c>
      <c r="F192" s="378" t="s">
        <v>286</v>
      </c>
      <c r="G192" s="378"/>
      <c r="H192" s="378" t="s">
        <v>5652</v>
      </c>
      <c r="I192" s="378" t="s">
        <v>5910</v>
      </c>
      <c r="J192" s="378"/>
      <c r="K192" s="378" t="s">
        <v>5654</v>
      </c>
      <c r="L192" s="378" t="s">
        <v>5654</v>
      </c>
      <c r="M192" s="378" t="s">
        <v>5910</v>
      </c>
      <c r="N192" s="378"/>
      <c r="O192" s="381">
        <v>1</v>
      </c>
      <c r="P192" s="378" t="s">
        <v>5655</v>
      </c>
      <c r="Q192" s="378" t="s">
        <v>5656</v>
      </c>
      <c r="R192" s="378" t="s">
        <v>5911</v>
      </c>
      <c r="S192" s="378" t="s">
        <v>5686</v>
      </c>
      <c r="T192" s="378" t="s">
        <v>5912</v>
      </c>
      <c r="U192" s="378" t="s">
        <v>5913</v>
      </c>
      <c r="V192" s="378" t="s">
        <v>5659</v>
      </c>
      <c r="W192" s="378" t="s">
        <v>6241</v>
      </c>
      <c r="X192" s="378"/>
      <c r="Y192" s="378" t="s">
        <v>5660</v>
      </c>
      <c r="Z192" s="378"/>
      <c r="AA192" s="378" t="s">
        <v>5914</v>
      </c>
      <c r="AB192" s="378"/>
      <c r="AC192" s="378" t="s">
        <v>5662</v>
      </c>
      <c r="AD192" s="378" t="s">
        <v>5663</v>
      </c>
    </row>
    <row r="193" spans="1:30">
      <c r="A193" s="378" t="s">
        <v>6931</v>
      </c>
      <c r="B193" s="378" t="s">
        <v>6932</v>
      </c>
      <c r="C193" s="378" t="s">
        <v>6933</v>
      </c>
      <c r="D193" s="378" t="s">
        <v>933</v>
      </c>
      <c r="E193" s="378" t="s">
        <v>1027</v>
      </c>
      <c r="F193" s="378" t="s">
        <v>6934</v>
      </c>
      <c r="G193" s="378"/>
      <c r="H193" s="378" t="s">
        <v>5652</v>
      </c>
      <c r="I193" s="378" t="s">
        <v>5823</v>
      </c>
      <c r="J193" s="378"/>
      <c r="K193" s="378" t="s">
        <v>5654</v>
      </c>
      <c r="L193" s="378" t="s">
        <v>5654</v>
      </c>
      <c r="M193" s="378" t="s">
        <v>5823</v>
      </c>
      <c r="N193" s="378" t="s">
        <v>6587</v>
      </c>
      <c r="O193" s="381">
        <v>1</v>
      </c>
      <c r="P193" s="378" t="s">
        <v>5655</v>
      </c>
      <c r="Q193" s="378" t="s">
        <v>5656</v>
      </c>
      <c r="R193" s="378" t="s">
        <v>5824</v>
      </c>
      <c r="S193" s="378" t="s">
        <v>5673</v>
      </c>
      <c r="T193" s="378" t="s">
        <v>5673</v>
      </c>
      <c r="U193" s="378" t="s">
        <v>5673</v>
      </c>
      <c r="V193" s="378" t="s">
        <v>5659</v>
      </c>
      <c r="W193" s="378" t="s">
        <v>6243</v>
      </c>
      <c r="X193" s="378"/>
      <c r="Y193" s="378" t="s">
        <v>5660</v>
      </c>
      <c r="Z193" s="378"/>
      <c r="AA193" s="378"/>
      <c r="AB193" s="378"/>
      <c r="AC193" s="378" t="s">
        <v>5662</v>
      </c>
      <c r="AD193" s="378" t="s">
        <v>5663</v>
      </c>
    </row>
    <row r="194" spans="1:30">
      <c r="A194" s="378" t="s">
        <v>917</v>
      </c>
      <c r="B194" s="378" t="s">
        <v>916</v>
      </c>
      <c r="C194" s="378" t="s">
        <v>918</v>
      </c>
      <c r="D194" s="378" t="s">
        <v>933</v>
      </c>
      <c r="E194" s="378" t="s">
        <v>1027</v>
      </c>
      <c r="F194" s="378" t="s">
        <v>3088</v>
      </c>
      <c r="G194" s="378"/>
      <c r="H194" s="378" t="s">
        <v>5742</v>
      </c>
      <c r="I194" s="378" t="s">
        <v>5915</v>
      </c>
      <c r="J194" s="378"/>
      <c r="K194" s="378" t="s">
        <v>5654</v>
      </c>
      <c r="L194" s="378" t="s">
        <v>5654</v>
      </c>
      <c r="M194" s="378" t="s">
        <v>5915</v>
      </c>
      <c r="N194" s="378"/>
      <c r="O194" s="381">
        <v>1</v>
      </c>
      <c r="P194" s="378" t="s">
        <v>5655</v>
      </c>
      <c r="Q194" s="378" t="s">
        <v>5656</v>
      </c>
      <c r="R194" s="378" t="s">
        <v>5916</v>
      </c>
      <c r="S194" s="378" t="s">
        <v>5673</v>
      </c>
      <c r="T194" s="378" t="s">
        <v>5673</v>
      </c>
      <c r="U194" s="378" t="s">
        <v>5690</v>
      </c>
      <c r="V194" s="378" t="s">
        <v>5659</v>
      </c>
      <c r="W194" s="378" t="s">
        <v>6239</v>
      </c>
      <c r="X194" s="378"/>
      <c r="Y194" s="378" t="s">
        <v>5660</v>
      </c>
      <c r="Z194" s="378"/>
      <c r="AA194" s="378" t="s">
        <v>5917</v>
      </c>
      <c r="AB194" s="378"/>
      <c r="AC194" s="378" t="s">
        <v>5662</v>
      </c>
      <c r="AD194" s="378" t="s">
        <v>5663</v>
      </c>
    </row>
    <row r="195" spans="1:30">
      <c r="A195" s="378" t="s">
        <v>536</v>
      </c>
      <c r="B195" s="378" t="s">
        <v>535</v>
      </c>
      <c r="C195" s="378" t="s">
        <v>537</v>
      </c>
      <c r="D195" s="378" t="s">
        <v>933</v>
      </c>
      <c r="E195" s="378" t="s">
        <v>268</v>
      </c>
      <c r="F195" s="378" t="s">
        <v>171</v>
      </c>
      <c r="G195" s="378"/>
      <c r="H195" s="378" t="s">
        <v>5682</v>
      </c>
      <c r="I195" s="378" t="s">
        <v>5882</v>
      </c>
      <c r="J195" s="378"/>
      <c r="K195" s="378" t="s">
        <v>5654</v>
      </c>
      <c r="L195" s="378" t="s">
        <v>5654</v>
      </c>
      <c r="M195" s="378" t="s">
        <v>5882</v>
      </c>
      <c r="N195" s="378"/>
      <c r="O195" s="381">
        <v>1</v>
      </c>
      <c r="P195" s="378" t="s">
        <v>5655</v>
      </c>
      <c r="Q195" s="378" t="s">
        <v>5656</v>
      </c>
      <c r="R195" s="378" t="s">
        <v>5918</v>
      </c>
      <c r="S195" s="378" t="s">
        <v>5673</v>
      </c>
      <c r="T195" s="378" t="s">
        <v>5673</v>
      </c>
      <c r="U195" s="378" t="s">
        <v>5690</v>
      </c>
      <c r="V195" s="378" t="s">
        <v>5659</v>
      </c>
      <c r="W195" s="378" t="s">
        <v>6247</v>
      </c>
      <c r="X195" s="378"/>
      <c r="Y195" s="378" t="s">
        <v>5660</v>
      </c>
      <c r="Z195" s="378"/>
      <c r="AA195" s="378" t="s">
        <v>5919</v>
      </c>
      <c r="AB195" s="378"/>
      <c r="AC195" s="378" t="s">
        <v>5662</v>
      </c>
      <c r="AD195" s="378" t="s">
        <v>5663</v>
      </c>
    </row>
    <row r="196" spans="1:30">
      <c r="A196" s="378" t="s">
        <v>310</v>
      </c>
      <c r="B196" s="378" t="s">
        <v>309</v>
      </c>
      <c r="C196" s="378" t="s">
        <v>311</v>
      </c>
      <c r="D196" s="378" t="s">
        <v>933</v>
      </c>
      <c r="E196" s="378" t="s">
        <v>1022</v>
      </c>
      <c r="F196" s="378" t="s">
        <v>3069</v>
      </c>
      <c r="G196" s="378"/>
      <c r="H196" s="378" t="s">
        <v>5682</v>
      </c>
      <c r="I196" s="378" t="s">
        <v>5688</v>
      </c>
      <c r="J196" s="378"/>
      <c r="K196" s="378" t="s">
        <v>5654</v>
      </c>
      <c r="L196" s="378" t="s">
        <v>5654</v>
      </c>
      <c r="M196" s="378" t="s">
        <v>5920</v>
      </c>
      <c r="N196" s="378"/>
      <c r="O196" s="381">
        <v>1</v>
      </c>
      <c r="P196" s="378" t="s">
        <v>5655</v>
      </c>
      <c r="Q196" s="378" t="s">
        <v>5656</v>
      </c>
      <c r="R196" s="378" t="s">
        <v>5921</v>
      </c>
      <c r="S196" s="378" t="s">
        <v>5751</v>
      </c>
      <c r="T196" s="378" t="s">
        <v>5752</v>
      </c>
      <c r="U196" s="378" t="s">
        <v>5752</v>
      </c>
      <c r="V196" s="378" t="s">
        <v>5659</v>
      </c>
      <c r="W196" s="378" t="s">
        <v>6247</v>
      </c>
      <c r="X196" s="378"/>
      <c r="Y196" s="378" t="s">
        <v>5660</v>
      </c>
      <c r="Z196" s="378"/>
      <c r="AA196" s="378" t="s">
        <v>5922</v>
      </c>
      <c r="AB196" s="378"/>
      <c r="AC196" s="378" t="s">
        <v>5662</v>
      </c>
      <c r="AD196" s="378" t="s">
        <v>5663</v>
      </c>
    </row>
    <row r="197" spans="1:30">
      <c r="A197" s="378" t="s">
        <v>6935</v>
      </c>
      <c r="B197" s="378" t="s">
        <v>6936</v>
      </c>
      <c r="C197" s="378" t="s">
        <v>6937</v>
      </c>
      <c r="D197" s="378" t="s">
        <v>933</v>
      </c>
      <c r="E197" s="378" t="s">
        <v>6916</v>
      </c>
      <c r="F197" s="378" t="s">
        <v>6917</v>
      </c>
      <c r="G197" s="378"/>
      <c r="H197" s="378" t="s">
        <v>5682</v>
      </c>
      <c r="I197" s="378" t="s">
        <v>5799</v>
      </c>
      <c r="J197" s="378"/>
      <c r="K197" s="378" t="s">
        <v>5654</v>
      </c>
      <c r="L197" s="378" t="s">
        <v>5654</v>
      </c>
      <c r="M197" s="378" t="s">
        <v>5799</v>
      </c>
      <c r="N197" s="378" t="s">
        <v>6938</v>
      </c>
      <c r="O197" s="381">
        <v>1</v>
      </c>
      <c r="P197" s="378" t="s">
        <v>5655</v>
      </c>
      <c r="Q197" s="378" t="s">
        <v>5656</v>
      </c>
      <c r="R197" s="378" t="s">
        <v>6939</v>
      </c>
      <c r="S197" s="378" t="s">
        <v>5725</v>
      </c>
      <c r="T197" s="378" t="s">
        <v>5725</v>
      </c>
      <c r="U197" s="378" t="s">
        <v>5725</v>
      </c>
      <c r="V197" s="378" t="s">
        <v>5659</v>
      </c>
      <c r="W197" s="378" t="s">
        <v>6244</v>
      </c>
      <c r="X197" s="378"/>
      <c r="Y197" s="378" t="s">
        <v>5660</v>
      </c>
      <c r="Z197" s="378"/>
      <c r="AA197" s="378"/>
      <c r="AB197" s="378"/>
      <c r="AC197" s="378" t="s">
        <v>5662</v>
      </c>
      <c r="AD197" s="378" t="s">
        <v>5663</v>
      </c>
    </row>
    <row r="198" spans="1:30">
      <c r="A198" s="378" t="s">
        <v>6940</v>
      </c>
      <c r="B198" s="378" t="s">
        <v>1210</v>
      </c>
      <c r="C198" s="378" t="s">
        <v>1211</v>
      </c>
      <c r="D198" s="378" t="s">
        <v>933</v>
      </c>
      <c r="E198" s="378" t="s">
        <v>5741</v>
      </c>
      <c r="F198" s="378" t="s">
        <v>574</v>
      </c>
      <c r="G198" s="378"/>
      <c r="H198" s="378" t="s">
        <v>5682</v>
      </c>
      <c r="I198" s="378" t="s">
        <v>6941</v>
      </c>
      <c r="J198" s="378"/>
      <c r="K198" s="378" t="s">
        <v>5654</v>
      </c>
      <c r="L198" s="378" t="s">
        <v>5654</v>
      </c>
      <c r="M198" s="378" t="s">
        <v>6941</v>
      </c>
      <c r="N198" s="378" t="s">
        <v>6338</v>
      </c>
      <c r="O198" s="381">
        <v>1</v>
      </c>
      <c r="P198" s="378" t="s">
        <v>5655</v>
      </c>
      <c r="Q198" s="378" t="s">
        <v>5656</v>
      </c>
      <c r="R198" s="378" t="s">
        <v>6942</v>
      </c>
      <c r="S198" s="378" t="s">
        <v>5954</v>
      </c>
      <c r="T198" s="378" t="s">
        <v>5954</v>
      </c>
      <c r="U198" s="378" t="s">
        <v>6943</v>
      </c>
      <c r="V198" s="378" t="s">
        <v>5659</v>
      </c>
      <c r="W198" s="378" t="s">
        <v>6241</v>
      </c>
      <c r="X198" s="378"/>
      <c r="Y198" s="378" t="s">
        <v>5660</v>
      </c>
      <c r="Z198" s="378"/>
      <c r="AA198" s="378" t="s">
        <v>6944</v>
      </c>
      <c r="AB198" s="378"/>
      <c r="AC198" s="378" t="s">
        <v>5662</v>
      </c>
      <c r="AD198" s="378" t="s">
        <v>5663</v>
      </c>
    </row>
    <row r="199" spans="1:30">
      <c r="A199" s="378" t="s">
        <v>887</v>
      </c>
      <c r="B199" s="378" t="s">
        <v>886</v>
      </c>
      <c r="C199" s="378" t="s">
        <v>888</v>
      </c>
      <c r="D199" s="378" t="s">
        <v>933</v>
      </c>
      <c r="E199" s="378" t="s">
        <v>1027</v>
      </c>
      <c r="F199" s="378" t="s">
        <v>725</v>
      </c>
      <c r="G199" s="378"/>
      <c r="H199" s="378" t="s">
        <v>5652</v>
      </c>
      <c r="I199" s="378" t="s">
        <v>5874</v>
      </c>
      <c r="J199" s="378"/>
      <c r="K199" s="378" t="s">
        <v>5654</v>
      </c>
      <c r="L199" s="378" t="s">
        <v>5654</v>
      </c>
      <c r="M199" s="378" t="s">
        <v>5874</v>
      </c>
      <c r="N199" s="378"/>
      <c r="O199" s="381">
        <v>1</v>
      </c>
      <c r="P199" s="378" t="s">
        <v>5655</v>
      </c>
      <c r="Q199" s="378" t="s">
        <v>5656</v>
      </c>
      <c r="R199" s="378" t="s">
        <v>5923</v>
      </c>
      <c r="S199" s="378" t="s">
        <v>5924</v>
      </c>
      <c r="T199" s="378" t="s">
        <v>5925</v>
      </c>
      <c r="U199" s="378" t="s">
        <v>5925</v>
      </c>
      <c r="V199" s="378" t="s">
        <v>5659</v>
      </c>
      <c r="W199" s="378" t="s">
        <v>6245</v>
      </c>
      <c r="X199" s="378"/>
      <c r="Y199" s="378" t="s">
        <v>5660</v>
      </c>
      <c r="Z199" s="378"/>
      <c r="AA199" s="378" t="s">
        <v>5926</v>
      </c>
      <c r="AB199" s="378"/>
      <c r="AC199" s="378" t="s">
        <v>5662</v>
      </c>
      <c r="AD199" s="378" t="s">
        <v>5663</v>
      </c>
    </row>
    <row r="200" spans="1:30">
      <c r="A200" s="378" t="s">
        <v>6945</v>
      </c>
      <c r="B200" s="378" t="s">
        <v>6946</v>
      </c>
      <c r="C200" s="378" t="s">
        <v>6947</v>
      </c>
      <c r="D200" s="378" t="s">
        <v>933</v>
      </c>
      <c r="E200" s="378" t="s">
        <v>268</v>
      </c>
      <c r="F200" s="378" t="s">
        <v>171</v>
      </c>
      <c r="G200" s="378"/>
      <c r="H200" s="378" t="s">
        <v>5682</v>
      </c>
      <c r="I200" s="378" t="s">
        <v>6948</v>
      </c>
      <c r="J200" s="378"/>
      <c r="K200" s="378" t="s">
        <v>5654</v>
      </c>
      <c r="L200" s="378" t="s">
        <v>5654</v>
      </c>
      <c r="M200" s="378" t="s">
        <v>6948</v>
      </c>
      <c r="N200" s="378" t="s">
        <v>6353</v>
      </c>
      <c r="O200" s="381">
        <v>1</v>
      </c>
      <c r="P200" s="378" t="s">
        <v>5655</v>
      </c>
      <c r="Q200" s="378" t="s">
        <v>5656</v>
      </c>
      <c r="R200" s="378" t="s">
        <v>6949</v>
      </c>
      <c r="S200" s="378" t="s">
        <v>1006</v>
      </c>
      <c r="T200" s="378" t="s">
        <v>1006</v>
      </c>
      <c r="U200" s="378" t="s">
        <v>5943</v>
      </c>
      <c r="V200" s="378" t="s">
        <v>5659</v>
      </c>
      <c r="W200" s="378" t="s">
        <v>6240</v>
      </c>
      <c r="X200" s="378"/>
      <c r="Y200" s="378" t="s">
        <v>5660</v>
      </c>
      <c r="Z200" s="378"/>
      <c r="AA200" s="378"/>
      <c r="AB200" s="378"/>
      <c r="AC200" s="378" t="s">
        <v>5662</v>
      </c>
      <c r="AD200" s="378" t="s">
        <v>5663</v>
      </c>
    </row>
    <row r="201" spans="1:30">
      <c r="A201" s="378" t="s">
        <v>6950</v>
      </c>
      <c r="B201" s="378" t="s">
        <v>6951</v>
      </c>
      <c r="C201" s="378" t="s">
        <v>6952</v>
      </c>
      <c r="D201" s="378" t="s">
        <v>933</v>
      </c>
      <c r="E201" s="378" t="s">
        <v>268</v>
      </c>
      <c r="F201" s="378" t="s">
        <v>251</v>
      </c>
      <c r="G201" s="378"/>
      <c r="H201" s="378" t="s">
        <v>5682</v>
      </c>
      <c r="I201" s="378" t="s">
        <v>6953</v>
      </c>
      <c r="J201" s="378"/>
      <c r="K201" s="378" t="s">
        <v>5654</v>
      </c>
      <c r="L201" s="378" t="s">
        <v>5654</v>
      </c>
      <c r="M201" s="378" t="s">
        <v>6953</v>
      </c>
      <c r="N201" s="378" t="s">
        <v>6660</v>
      </c>
      <c r="O201" s="381">
        <v>1</v>
      </c>
      <c r="P201" s="378" t="s">
        <v>5655</v>
      </c>
      <c r="Q201" s="378" t="s">
        <v>5656</v>
      </c>
      <c r="R201" s="378" t="s">
        <v>6954</v>
      </c>
      <c r="S201" s="378" t="s">
        <v>1006</v>
      </c>
      <c r="T201" s="378" t="s">
        <v>1006</v>
      </c>
      <c r="U201" s="378" t="s">
        <v>1006</v>
      </c>
      <c r="V201" s="378" t="s">
        <v>5659</v>
      </c>
      <c r="W201" s="378" t="s">
        <v>6240</v>
      </c>
      <c r="X201" s="378"/>
      <c r="Y201" s="378" t="s">
        <v>5660</v>
      </c>
      <c r="Z201" s="378"/>
      <c r="AA201" s="378"/>
      <c r="AB201" s="378"/>
      <c r="AC201" s="378" t="s">
        <v>5662</v>
      </c>
      <c r="AD201" s="378" t="s">
        <v>5663</v>
      </c>
    </row>
    <row r="202" spans="1:30">
      <c r="A202" s="378" t="s">
        <v>6955</v>
      </c>
      <c r="B202" s="378" t="s">
        <v>6956</v>
      </c>
      <c r="C202" s="378" t="s">
        <v>6957</v>
      </c>
      <c r="D202" s="378" t="s">
        <v>933</v>
      </c>
      <c r="E202" s="378" t="s">
        <v>5776</v>
      </c>
      <c r="F202" s="378" t="s">
        <v>6958</v>
      </c>
      <c r="G202" s="378"/>
      <c r="H202" s="378" t="s">
        <v>5682</v>
      </c>
      <c r="I202" s="378" t="s">
        <v>5799</v>
      </c>
      <c r="J202" s="378"/>
      <c r="K202" s="378" t="s">
        <v>5654</v>
      </c>
      <c r="L202" s="378" t="s">
        <v>5654</v>
      </c>
      <c r="M202" s="378" t="s">
        <v>6285</v>
      </c>
      <c r="N202" s="378" t="s">
        <v>6285</v>
      </c>
      <c r="O202" s="381">
        <v>1</v>
      </c>
      <c r="P202" s="378" t="s">
        <v>5655</v>
      </c>
      <c r="Q202" s="378" t="s">
        <v>5656</v>
      </c>
      <c r="R202" s="378" t="s">
        <v>6959</v>
      </c>
      <c r="S202" s="378" t="s">
        <v>1006</v>
      </c>
      <c r="T202" s="378" t="s">
        <v>1006</v>
      </c>
      <c r="U202" s="378" t="s">
        <v>3734</v>
      </c>
      <c r="V202" s="378" t="s">
        <v>5659</v>
      </c>
      <c r="W202" s="378" t="s">
        <v>6241</v>
      </c>
      <c r="X202" s="378"/>
      <c r="Y202" s="378" t="s">
        <v>5660</v>
      </c>
      <c r="Z202" s="378"/>
      <c r="AA202" s="378"/>
      <c r="AB202" s="378"/>
      <c r="AC202" s="378" t="s">
        <v>5662</v>
      </c>
      <c r="AD202" s="378" t="s">
        <v>5663</v>
      </c>
    </row>
    <row r="203" spans="1:30">
      <c r="A203" s="378" t="s">
        <v>784</v>
      </c>
      <c r="B203" s="378" t="s">
        <v>783</v>
      </c>
      <c r="C203" s="378" t="s">
        <v>785</v>
      </c>
      <c r="D203" s="378" t="s">
        <v>933</v>
      </c>
      <c r="E203" s="378" t="s">
        <v>1027</v>
      </c>
      <c r="F203" s="378" t="s">
        <v>3076</v>
      </c>
      <c r="G203" s="378"/>
      <c r="H203" s="378" t="s">
        <v>5664</v>
      </c>
      <c r="I203" s="378" t="s">
        <v>5684</v>
      </c>
      <c r="J203" s="378"/>
      <c r="K203" s="378" t="s">
        <v>5654</v>
      </c>
      <c r="L203" s="378" t="s">
        <v>5654</v>
      </c>
      <c r="M203" s="378" t="s">
        <v>5684</v>
      </c>
      <c r="N203" s="378" t="s">
        <v>6316</v>
      </c>
      <c r="O203" s="381">
        <v>1</v>
      </c>
      <c r="P203" s="378" t="s">
        <v>5655</v>
      </c>
      <c r="Q203" s="378" t="s">
        <v>5656</v>
      </c>
      <c r="R203" s="378" t="s">
        <v>5824</v>
      </c>
      <c r="S203" s="378" t="s">
        <v>5673</v>
      </c>
      <c r="T203" s="378" t="s">
        <v>5673</v>
      </c>
      <c r="U203" s="378" t="s">
        <v>5673</v>
      </c>
      <c r="V203" s="378" t="s">
        <v>5659</v>
      </c>
      <c r="W203" s="378" t="s">
        <v>6245</v>
      </c>
      <c r="X203" s="378"/>
      <c r="Y203" s="378" t="s">
        <v>5660</v>
      </c>
      <c r="Z203" s="378"/>
      <c r="AA203" s="378" t="s">
        <v>5927</v>
      </c>
      <c r="AB203" s="378"/>
      <c r="AC203" s="378" t="s">
        <v>5662</v>
      </c>
      <c r="AD203" s="378" t="s">
        <v>5663</v>
      </c>
    </row>
    <row r="204" spans="1:30">
      <c r="A204" s="378" t="s">
        <v>6960</v>
      </c>
      <c r="B204" s="378" t="s">
        <v>6961</v>
      </c>
      <c r="C204" s="378" t="s">
        <v>6962</v>
      </c>
      <c r="D204" s="378" t="s">
        <v>933</v>
      </c>
      <c r="E204" s="378" t="s">
        <v>1099</v>
      </c>
      <c r="F204" s="378" t="s">
        <v>735</v>
      </c>
      <c r="G204" s="378"/>
      <c r="H204" s="378" t="s">
        <v>5682</v>
      </c>
      <c r="I204" s="378" t="s">
        <v>6381</v>
      </c>
      <c r="J204" s="378"/>
      <c r="K204" s="378" t="s">
        <v>5654</v>
      </c>
      <c r="L204" s="378" t="s">
        <v>5654</v>
      </c>
      <c r="M204" s="378" t="s">
        <v>6381</v>
      </c>
      <c r="N204" s="378" t="s">
        <v>6171</v>
      </c>
      <c r="O204" s="381">
        <v>1</v>
      </c>
      <c r="P204" s="378" t="s">
        <v>5655</v>
      </c>
      <c r="Q204" s="378" t="s">
        <v>5656</v>
      </c>
      <c r="R204" s="378" t="s">
        <v>6963</v>
      </c>
      <c r="S204" s="378" t="s">
        <v>5938</v>
      </c>
      <c r="T204" s="378" t="s">
        <v>5939</v>
      </c>
      <c r="U204" s="378" t="s">
        <v>6964</v>
      </c>
      <c r="V204" s="378" t="s">
        <v>5659</v>
      </c>
      <c r="W204" s="378" t="s">
        <v>6247</v>
      </c>
      <c r="X204" s="378"/>
      <c r="Y204" s="378" t="s">
        <v>5660</v>
      </c>
      <c r="Z204" s="378"/>
      <c r="AA204" s="378"/>
      <c r="AB204" s="378"/>
      <c r="AC204" s="378" t="s">
        <v>5662</v>
      </c>
      <c r="AD204" s="378" t="s">
        <v>5663</v>
      </c>
    </row>
    <row r="205" spans="1:30">
      <c r="A205" s="378" t="s">
        <v>473</v>
      </c>
      <c r="B205" s="378" t="s">
        <v>472</v>
      </c>
      <c r="C205" s="378" t="s">
        <v>474</v>
      </c>
      <c r="D205" s="378" t="s">
        <v>933</v>
      </c>
      <c r="E205" s="378" t="s">
        <v>945</v>
      </c>
      <c r="F205" s="378" t="s">
        <v>175</v>
      </c>
      <c r="G205" s="378"/>
      <c r="H205" s="378" t="s">
        <v>5742</v>
      </c>
      <c r="I205" s="378" t="s">
        <v>5928</v>
      </c>
      <c r="J205" s="378"/>
      <c r="K205" s="378" t="s">
        <v>5654</v>
      </c>
      <c r="L205" s="378" t="s">
        <v>5654</v>
      </c>
      <c r="M205" s="378" t="s">
        <v>5928</v>
      </c>
      <c r="N205" s="378"/>
      <c r="O205" s="381">
        <v>1</v>
      </c>
      <c r="P205" s="378" t="s">
        <v>5655</v>
      </c>
      <c r="Q205" s="378" t="s">
        <v>5656</v>
      </c>
      <c r="R205" s="378" t="s">
        <v>5929</v>
      </c>
      <c r="S205" s="378" t="s">
        <v>1006</v>
      </c>
      <c r="T205" s="378" t="s">
        <v>1006</v>
      </c>
      <c r="U205" s="378" t="s">
        <v>3684</v>
      </c>
      <c r="V205" s="378" t="s">
        <v>5659</v>
      </c>
      <c r="W205" s="378" t="s">
        <v>6241</v>
      </c>
      <c r="X205" s="378"/>
      <c r="Y205" s="378" t="s">
        <v>5660</v>
      </c>
      <c r="Z205" s="378"/>
      <c r="AA205" s="378" t="s">
        <v>5930</v>
      </c>
      <c r="AB205" s="378"/>
      <c r="AC205" s="378" t="s">
        <v>5662</v>
      </c>
      <c r="AD205" s="378" t="s">
        <v>5663</v>
      </c>
    </row>
    <row r="206" spans="1:30">
      <c r="A206" s="378" t="s">
        <v>6965</v>
      </c>
      <c r="B206" s="378" t="s">
        <v>6966</v>
      </c>
      <c r="C206" s="378" t="s">
        <v>6967</v>
      </c>
      <c r="D206" s="378" t="s">
        <v>933</v>
      </c>
      <c r="E206" s="378" t="s">
        <v>1055</v>
      </c>
      <c r="F206" s="378" t="s">
        <v>286</v>
      </c>
      <c r="G206" s="378"/>
      <c r="H206" s="378" t="s">
        <v>5664</v>
      </c>
      <c r="I206" s="378" t="s">
        <v>6968</v>
      </c>
      <c r="J206" s="378"/>
      <c r="K206" s="378" t="s">
        <v>5654</v>
      </c>
      <c r="L206" s="378" t="s">
        <v>5654</v>
      </c>
      <c r="M206" s="378" t="s">
        <v>6285</v>
      </c>
      <c r="N206" s="378" t="s">
        <v>6285</v>
      </c>
      <c r="O206" s="381">
        <v>1</v>
      </c>
      <c r="P206" s="378" t="s">
        <v>5655</v>
      </c>
      <c r="Q206" s="378" t="s">
        <v>5656</v>
      </c>
      <c r="R206" s="378" t="s">
        <v>6969</v>
      </c>
      <c r="S206" s="378" t="s">
        <v>1006</v>
      </c>
      <c r="T206" s="378" t="s">
        <v>1006</v>
      </c>
      <c r="U206" s="378" t="s">
        <v>5668</v>
      </c>
      <c r="V206" s="378" t="s">
        <v>5659</v>
      </c>
      <c r="W206" s="378" t="s">
        <v>6241</v>
      </c>
      <c r="X206" s="378"/>
      <c r="Y206" s="378" t="s">
        <v>5660</v>
      </c>
      <c r="Z206" s="378"/>
      <c r="AA206" s="378"/>
      <c r="AB206" s="378"/>
      <c r="AC206" s="378" t="s">
        <v>5662</v>
      </c>
      <c r="AD206" s="378" t="s">
        <v>5663</v>
      </c>
    </row>
    <row r="207" spans="1:30">
      <c r="A207" s="378" t="s">
        <v>428</v>
      </c>
      <c r="B207" s="378" t="s">
        <v>427</v>
      </c>
      <c r="C207" s="378" t="s">
        <v>429</v>
      </c>
      <c r="D207" s="378" t="s">
        <v>933</v>
      </c>
      <c r="E207" s="378" t="s">
        <v>1079</v>
      </c>
      <c r="F207" s="378" t="s">
        <v>430</v>
      </c>
      <c r="G207" s="378"/>
      <c r="H207" s="378" t="s">
        <v>5677</v>
      </c>
      <c r="I207" s="378" t="s">
        <v>5820</v>
      </c>
      <c r="J207" s="378"/>
      <c r="K207" s="378" t="s">
        <v>5654</v>
      </c>
      <c r="L207" s="378" t="s">
        <v>5654</v>
      </c>
      <c r="M207" s="378" t="s">
        <v>5820</v>
      </c>
      <c r="N207" s="378"/>
      <c r="O207" s="381">
        <v>1</v>
      </c>
      <c r="P207" s="378" t="s">
        <v>5655</v>
      </c>
      <c r="Q207" s="378" t="s">
        <v>5656</v>
      </c>
      <c r="R207" s="378" t="s">
        <v>689</v>
      </c>
      <c r="S207" s="378"/>
      <c r="T207" s="378"/>
      <c r="U207" s="378"/>
      <c r="V207" s="378" t="s">
        <v>5659</v>
      </c>
      <c r="W207" s="378" t="s">
        <v>6241</v>
      </c>
      <c r="X207" s="378"/>
      <c r="Y207" s="378" t="s">
        <v>5660</v>
      </c>
      <c r="Z207" s="378"/>
      <c r="AA207" s="378" t="s">
        <v>5931</v>
      </c>
      <c r="AB207" s="378"/>
      <c r="AC207" s="378" t="s">
        <v>5662</v>
      </c>
      <c r="AD207" s="378" t="s">
        <v>5663</v>
      </c>
    </row>
    <row r="208" spans="1:30">
      <c r="A208" s="378" t="s">
        <v>6970</v>
      </c>
      <c r="B208" s="378" t="s">
        <v>6971</v>
      </c>
      <c r="C208" s="378" t="s">
        <v>6972</v>
      </c>
      <c r="D208" s="378" t="s">
        <v>933</v>
      </c>
      <c r="E208" s="378" t="s">
        <v>5697</v>
      </c>
      <c r="F208" s="378" t="s">
        <v>452</v>
      </c>
      <c r="G208" s="378"/>
      <c r="H208" s="378" t="s">
        <v>5682</v>
      </c>
      <c r="I208" s="378" t="s">
        <v>6196</v>
      </c>
      <c r="J208" s="378"/>
      <c r="K208" s="378" t="s">
        <v>5654</v>
      </c>
      <c r="L208" s="378" t="s">
        <v>5654</v>
      </c>
      <c r="M208" s="378" t="s">
        <v>6285</v>
      </c>
      <c r="N208" s="378" t="s">
        <v>6285</v>
      </c>
      <c r="O208" s="381">
        <v>1</v>
      </c>
      <c r="P208" s="378" t="s">
        <v>5655</v>
      </c>
      <c r="Q208" s="378" t="s">
        <v>5656</v>
      </c>
      <c r="R208" s="378" t="s">
        <v>6973</v>
      </c>
      <c r="S208" s="378" t="s">
        <v>3659</v>
      </c>
      <c r="T208" s="378" t="s">
        <v>3659</v>
      </c>
      <c r="U208" s="378" t="s">
        <v>3975</v>
      </c>
      <c r="V208" s="378" t="s">
        <v>5659</v>
      </c>
      <c r="W208" s="378" t="s">
        <v>6241</v>
      </c>
      <c r="X208" s="378"/>
      <c r="Y208" s="378" t="s">
        <v>5660</v>
      </c>
      <c r="Z208" s="378"/>
      <c r="AA208" s="378"/>
      <c r="AB208" s="378"/>
      <c r="AC208" s="378" t="s">
        <v>5662</v>
      </c>
      <c r="AD208" s="378" t="s">
        <v>5663</v>
      </c>
    </row>
    <row r="209" spans="1:30">
      <c r="A209" s="378" t="s">
        <v>6974</v>
      </c>
      <c r="B209" s="378" t="s">
        <v>6975</v>
      </c>
      <c r="C209" s="378" t="s">
        <v>6976</v>
      </c>
      <c r="D209" s="378" t="s">
        <v>933</v>
      </c>
      <c r="E209" s="378" t="s">
        <v>5732</v>
      </c>
      <c r="F209" s="378" t="s">
        <v>6977</v>
      </c>
      <c r="G209" s="378"/>
      <c r="H209" s="378" t="s">
        <v>5682</v>
      </c>
      <c r="I209" s="378" t="s">
        <v>6978</v>
      </c>
      <c r="J209" s="378"/>
      <c r="K209" s="378" t="s">
        <v>5654</v>
      </c>
      <c r="L209" s="378" t="s">
        <v>5654</v>
      </c>
      <c r="M209" s="378" t="s">
        <v>6978</v>
      </c>
      <c r="N209" s="378" t="s">
        <v>6236</v>
      </c>
      <c r="O209" s="381">
        <v>1</v>
      </c>
      <c r="P209" s="378" t="s">
        <v>5655</v>
      </c>
      <c r="Q209" s="378" t="s">
        <v>5656</v>
      </c>
      <c r="R209" s="378" t="s">
        <v>6979</v>
      </c>
      <c r="S209" s="378" t="s">
        <v>1006</v>
      </c>
      <c r="T209" s="378" t="s">
        <v>1006</v>
      </c>
      <c r="U209" s="378" t="s">
        <v>6980</v>
      </c>
      <c r="V209" s="378" t="s">
        <v>5659</v>
      </c>
      <c r="W209" s="378" t="s">
        <v>6241</v>
      </c>
      <c r="X209" s="378"/>
      <c r="Y209" s="378" t="s">
        <v>5660</v>
      </c>
      <c r="Z209" s="378"/>
      <c r="AA209" s="378" t="s">
        <v>6981</v>
      </c>
      <c r="AB209" s="378"/>
      <c r="AC209" s="378" t="s">
        <v>5662</v>
      </c>
      <c r="AD209" s="378" t="s">
        <v>5663</v>
      </c>
    </row>
    <row r="210" spans="1:30">
      <c r="A210" s="378" t="s">
        <v>625</v>
      </c>
      <c r="B210" s="378" t="s">
        <v>624</v>
      </c>
      <c r="C210" s="378" t="s">
        <v>626</v>
      </c>
      <c r="D210" s="378" t="s">
        <v>933</v>
      </c>
      <c r="E210" s="378" t="s">
        <v>5741</v>
      </c>
      <c r="F210" s="378" t="s">
        <v>255</v>
      </c>
      <c r="G210" s="378"/>
      <c r="H210" s="378" t="s">
        <v>5682</v>
      </c>
      <c r="I210" s="378" t="s">
        <v>5932</v>
      </c>
      <c r="J210" s="378"/>
      <c r="K210" s="378" t="s">
        <v>5654</v>
      </c>
      <c r="L210" s="378" t="s">
        <v>5654</v>
      </c>
      <c r="M210" s="378" t="s">
        <v>5932</v>
      </c>
      <c r="N210" s="378"/>
      <c r="O210" s="381">
        <v>1</v>
      </c>
      <c r="P210" s="378" t="s">
        <v>5655</v>
      </c>
      <c r="Q210" s="378" t="s">
        <v>5656</v>
      </c>
      <c r="R210" s="378" t="s">
        <v>5933</v>
      </c>
      <c r="S210" s="378" t="s">
        <v>5725</v>
      </c>
      <c r="T210" s="378" t="s">
        <v>5725</v>
      </c>
      <c r="U210" s="378" t="s">
        <v>5725</v>
      </c>
      <c r="V210" s="378" t="s">
        <v>5659</v>
      </c>
      <c r="W210" s="378" t="s">
        <v>6241</v>
      </c>
      <c r="X210" s="378"/>
      <c r="Y210" s="378" t="s">
        <v>5660</v>
      </c>
      <c r="Z210" s="378"/>
      <c r="AA210" s="378" t="s">
        <v>5934</v>
      </c>
      <c r="AB210" s="378"/>
      <c r="AC210" s="378" t="s">
        <v>5662</v>
      </c>
      <c r="AD210" s="378" t="s">
        <v>5663</v>
      </c>
    </row>
    <row r="211" spans="1:30">
      <c r="A211" s="378" t="s">
        <v>384</v>
      </c>
      <c r="B211" s="378" t="s">
        <v>383</v>
      </c>
      <c r="C211" s="378" t="s">
        <v>385</v>
      </c>
      <c r="D211" s="378" t="s">
        <v>933</v>
      </c>
      <c r="E211" s="378" t="s">
        <v>1058</v>
      </c>
      <c r="F211" s="378" t="s">
        <v>386</v>
      </c>
      <c r="G211" s="378"/>
      <c r="H211" s="378" t="s">
        <v>5664</v>
      </c>
      <c r="I211" s="378" t="s">
        <v>5935</v>
      </c>
      <c r="J211" s="378" t="s">
        <v>5936</v>
      </c>
      <c r="K211" s="378" t="s">
        <v>5654</v>
      </c>
      <c r="L211" s="378" t="s">
        <v>5654</v>
      </c>
      <c r="M211" s="378" t="s">
        <v>5935</v>
      </c>
      <c r="N211" s="378"/>
      <c r="O211" s="381">
        <v>1</v>
      </c>
      <c r="P211" s="378" t="s">
        <v>5655</v>
      </c>
      <c r="Q211" s="378" t="s">
        <v>5656</v>
      </c>
      <c r="R211" s="378" t="s">
        <v>5937</v>
      </c>
      <c r="S211" s="378" t="s">
        <v>5938</v>
      </c>
      <c r="T211" s="378" t="s">
        <v>5939</v>
      </c>
      <c r="U211" s="378" t="s">
        <v>5939</v>
      </c>
      <c r="V211" s="378" t="s">
        <v>5659</v>
      </c>
      <c r="W211" s="378" t="s">
        <v>6241</v>
      </c>
      <c r="X211" s="378"/>
      <c r="Y211" s="378" t="s">
        <v>5660</v>
      </c>
      <c r="Z211" s="378"/>
      <c r="AA211" s="378" t="s">
        <v>5940</v>
      </c>
      <c r="AB211" s="378"/>
      <c r="AC211" s="378" t="s">
        <v>5662</v>
      </c>
      <c r="AD211" s="378" t="s">
        <v>5663</v>
      </c>
    </row>
    <row r="212" spans="1:30">
      <c r="A212" s="378" t="s">
        <v>801</v>
      </c>
      <c r="B212" s="378" t="s">
        <v>800</v>
      </c>
      <c r="C212" s="378" t="s">
        <v>802</v>
      </c>
      <c r="D212" s="378" t="s">
        <v>933</v>
      </c>
      <c r="E212" s="378" t="s">
        <v>1099</v>
      </c>
      <c r="F212" s="378" t="s">
        <v>803</v>
      </c>
      <c r="G212" s="378"/>
      <c r="H212" s="378" t="s">
        <v>5664</v>
      </c>
      <c r="I212" s="378" t="s">
        <v>5941</v>
      </c>
      <c r="J212" s="378"/>
      <c r="K212" s="378" t="s">
        <v>5654</v>
      </c>
      <c r="L212" s="378" t="s">
        <v>5654</v>
      </c>
      <c r="M212" s="378" t="s">
        <v>5941</v>
      </c>
      <c r="N212" s="378"/>
      <c r="O212" s="381">
        <v>1</v>
      </c>
      <c r="P212" s="378" t="s">
        <v>5655</v>
      </c>
      <c r="Q212" s="378" t="s">
        <v>5656</v>
      </c>
      <c r="R212" s="378" t="s">
        <v>5942</v>
      </c>
      <c r="S212" s="378" t="s">
        <v>1006</v>
      </c>
      <c r="T212" s="378" t="s">
        <v>1006</v>
      </c>
      <c r="U212" s="378" t="s">
        <v>5943</v>
      </c>
      <c r="V212" s="378" t="s">
        <v>5659</v>
      </c>
      <c r="W212" s="378" t="s">
        <v>6246</v>
      </c>
      <c r="X212" s="378"/>
      <c r="Y212" s="378" t="s">
        <v>5660</v>
      </c>
      <c r="Z212" s="378"/>
      <c r="AA212" s="378" t="s">
        <v>5944</v>
      </c>
      <c r="AB212" s="378"/>
      <c r="AC212" s="378" t="s">
        <v>5662</v>
      </c>
      <c r="AD212" s="378" t="s">
        <v>5663</v>
      </c>
    </row>
    <row r="213" spans="1:30">
      <c r="A213" s="378" t="s">
        <v>198</v>
      </c>
      <c r="B213" s="378" t="s">
        <v>197</v>
      </c>
      <c r="C213" s="378" t="s">
        <v>199</v>
      </c>
      <c r="D213" s="378" t="s">
        <v>933</v>
      </c>
      <c r="E213" s="378" t="s">
        <v>268</v>
      </c>
      <c r="F213" s="378" t="s">
        <v>200</v>
      </c>
      <c r="G213" s="378"/>
      <c r="H213" s="378" t="s">
        <v>5682</v>
      </c>
      <c r="I213" s="378" t="s">
        <v>5945</v>
      </c>
      <c r="J213" s="378"/>
      <c r="K213" s="378" t="s">
        <v>5654</v>
      </c>
      <c r="L213" s="378" t="s">
        <v>5654</v>
      </c>
      <c r="M213" s="378" t="s">
        <v>5945</v>
      </c>
      <c r="N213" s="378"/>
      <c r="O213" s="381">
        <v>1</v>
      </c>
      <c r="P213" s="378" t="s">
        <v>5655</v>
      </c>
      <c r="Q213" s="378" t="s">
        <v>5656</v>
      </c>
      <c r="R213" s="378" t="s">
        <v>5946</v>
      </c>
      <c r="S213" s="378" t="s">
        <v>5700</v>
      </c>
      <c r="T213" s="378" t="s">
        <v>5947</v>
      </c>
      <c r="U213" s="378" t="s">
        <v>5947</v>
      </c>
      <c r="V213" s="378" t="s">
        <v>5659</v>
      </c>
      <c r="W213" s="378" t="s">
        <v>6240</v>
      </c>
      <c r="X213" s="378"/>
      <c r="Y213" s="378" t="s">
        <v>5660</v>
      </c>
      <c r="Z213" s="378"/>
      <c r="AA213" s="378" t="s">
        <v>5948</v>
      </c>
      <c r="AB213" s="378"/>
      <c r="AC213" s="378" t="s">
        <v>5662</v>
      </c>
      <c r="AD213" s="378" t="s">
        <v>5663</v>
      </c>
    </row>
    <row r="214" spans="1:30">
      <c r="A214" s="378" t="s">
        <v>741</v>
      </c>
      <c r="B214" s="378" t="s">
        <v>740</v>
      </c>
      <c r="C214" s="378" t="s">
        <v>742</v>
      </c>
      <c r="D214" s="378" t="s">
        <v>933</v>
      </c>
      <c r="E214" s="378" t="s">
        <v>1027</v>
      </c>
      <c r="F214" s="378" t="s">
        <v>725</v>
      </c>
      <c r="G214" s="378"/>
      <c r="H214" s="378" t="s">
        <v>5652</v>
      </c>
      <c r="I214" s="378" t="s">
        <v>5781</v>
      </c>
      <c r="J214" s="378"/>
      <c r="K214" s="378" t="s">
        <v>5654</v>
      </c>
      <c r="L214" s="378" t="s">
        <v>5654</v>
      </c>
      <c r="M214" s="378" t="s">
        <v>5684</v>
      </c>
      <c r="N214" s="378" t="s">
        <v>6316</v>
      </c>
      <c r="O214" s="381">
        <v>1</v>
      </c>
      <c r="P214" s="378" t="s">
        <v>5655</v>
      </c>
      <c r="Q214" s="378" t="s">
        <v>5656</v>
      </c>
      <c r="R214" s="378" t="s">
        <v>5923</v>
      </c>
      <c r="S214" s="378" t="s">
        <v>5924</v>
      </c>
      <c r="T214" s="378" t="s">
        <v>5925</v>
      </c>
      <c r="U214" s="378" t="s">
        <v>5925</v>
      </c>
      <c r="V214" s="378" t="s">
        <v>5659</v>
      </c>
      <c r="W214" s="378" t="s">
        <v>6245</v>
      </c>
      <c r="X214" s="378"/>
      <c r="Y214" s="378" t="s">
        <v>5660</v>
      </c>
      <c r="Z214" s="378"/>
      <c r="AA214" s="378" t="s">
        <v>5949</v>
      </c>
      <c r="AB214" s="378"/>
      <c r="AC214" s="378" t="s">
        <v>5662</v>
      </c>
      <c r="AD214" s="378" t="s">
        <v>5663</v>
      </c>
    </row>
    <row r="215" spans="1:30">
      <c r="A215" s="378" t="s">
        <v>6982</v>
      </c>
      <c r="B215" s="378" t="s">
        <v>6983</v>
      </c>
      <c r="C215" s="378" t="s">
        <v>6984</v>
      </c>
      <c r="D215" s="378" t="s">
        <v>933</v>
      </c>
      <c r="E215" s="378" t="s">
        <v>5681</v>
      </c>
      <c r="F215" s="378" t="s">
        <v>6985</v>
      </c>
      <c r="G215" s="378"/>
      <c r="H215" s="378" t="s">
        <v>5664</v>
      </c>
      <c r="I215" s="378" t="s">
        <v>6986</v>
      </c>
      <c r="J215" s="378"/>
      <c r="K215" s="378" t="s">
        <v>5654</v>
      </c>
      <c r="L215" s="378" t="s">
        <v>5654</v>
      </c>
      <c r="M215" s="378" t="s">
        <v>6285</v>
      </c>
      <c r="N215" s="378" t="s">
        <v>6285</v>
      </c>
      <c r="O215" s="381">
        <v>1</v>
      </c>
      <c r="P215" s="378" t="s">
        <v>5655</v>
      </c>
      <c r="Q215" s="378" t="s">
        <v>5656</v>
      </c>
      <c r="R215" s="378" t="s">
        <v>6987</v>
      </c>
      <c r="S215" s="378" t="s">
        <v>3659</v>
      </c>
      <c r="T215" s="378" t="s">
        <v>3659</v>
      </c>
      <c r="U215" s="378" t="s">
        <v>6988</v>
      </c>
      <c r="V215" s="378" t="s">
        <v>5659</v>
      </c>
      <c r="W215" s="378" t="s">
        <v>6241</v>
      </c>
      <c r="X215" s="378"/>
      <c r="Y215" s="378" t="s">
        <v>5660</v>
      </c>
      <c r="Z215" s="378"/>
      <c r="AA215" s="378"/>
      <c r="AB215" s="378"/>
      <c r="AC215" s="378" t="s">
        <v>5662</v>
      </c>
      <c r="AD215" s="378" t="s">
        <v>5663</v>
      </c>
    </row>
    <row r="216" spans="1:30">
      <c r="A216" s="378" t="s">
        <v>6989</v>
      </c>
      <c r="B216" s="378" t="s">
        <v>6990</v>
      </c>
      <c r="C216" s="378" t="s">
        <v>6991</v>
      </c>
      <c r="D216" s="378" t="s">
        <v>933</v>
      </c>
      <c r="E216" s="378" t="s">
        <v>5897</v>
      </c>
      <c r="F216" s="378" t="s">
        <v>6992</v>
      </c>
      <c r="G216" s="378"/>
      <c r="H216" s="378" t="s">
        <v>5682</v>
      </c>
      <c r="I216" s="378" t="s">
        <v>5799</v>
      </c>
      <c r="J216" s="378"/>
      <c r="K216" s="378" t="s">
        <v>5654</v>
      </c>
      <c r="L216" s="378" t="s">
        <v>5654</v>
      </c>
      <c r="M216" s="378" t="s">
        <v>6285</v>
      </c>
      <c r="N216" s="378" t="s">
        <v>6285</v>
      </c>
      <c r="O216" s="381">
        <v>1</v>
      </c>
      <c r="P216" s="378" t="s">
        <v>5655</v>
      </c>
      <c r="Q216" s="378" t="s">
        <v>5656</v>
      </c>
      <c r="R216" s="378" t="s">
        <v>6993</v>
      </c>
      <c r="S216" s="378" t="s">
        <v>6579</v>
      </c>
      <c r="T216" s="378" t="s">
        <v>6994</v>
      </c>
      <c r="U216" s="378" t="s">
        <v>6995</v>
      </c>
      <c r="V216" s="378" t="s">
        <v>5659</v>
      </c>
      <c r="W216" s="378" t="s">
        <v>6241</v>
      </c>
      <c r="X216" s="378"/>
      <c r="Y216" s="378" t="s">
        <v>5660</v>
      </c>
      <c r="Z216" s="378"/>
      <c r="AA216" s="378"/>
      <c r="AB216" s="378"/>
      <c r="AC216" s="378" t="s">
        <v>5662</v>
      </c>
      <c r="AD216" s="378" t="s">
        <v>5663</v>
      </c>
    </row>
    <row r="217" spans="1:30">
      <c r="A217" s="378" t="s">
        <v>6996</v>
      </c>
      <c r="B217" s="378" t="s">
        <v>6997</v>
      </c>
      <c r="C217" s="378" t="s">
        <v>6998</v>
      </c>
      <c r="D217" s="378" t="s">
        <v>933</v>
      </c>
      <c r="E217" s="378" t="s">
        <v>1168</v>
      </c>
      <c r="F217" s="378" t="s">
        <v>393</v>
      </c>
      <c r="G217" s="378"/>
      <c r="H217" s="378" t="s">
        <v>5677</v>
      </c>
      <c r="I217" s="378" t="s">
        <v>6999</v>
      </c>
      <c r="J217" s="378"/>
      <c r="K217" s="378" t="s">
        <v>5654</v>
      </c>
      <c r="L217" s="378" t="s">
        <v>5654</v>
      </c>
      <c r="M217" s="378" t="s">
        <v>6285</v>
      </c>
      <c r="N217" s="378" t="s">
        <v>6285</v>
      </c>
      <c r="O217" s="381">
        <v>1</v>
      </c>
      <c r="P217" s="378" t="s">
        <v>5655</v>
      </c>
      <c r="Q217" s="378" t="s">
        <v>5656</v>
      </c>
      <c r="R217" s="378" t="s">
        <v>7000</v>
      </c>
      <c r="S217" s="378" t="s">
        <v>6467</v>
      </c>
      <c r="T217" s="378" t="s">
        <v>6468</v>
      </c>
      <c r="U217" s="378" t="s">
        <v>6469</v>
      </c>
      <c r="V217" s="378" t="s">
        <v>5659</v>
      </c>
      <c r="W217" s="378" t="s">
        <v>6241</v>
      </c>
      <c r="X217" s="378"/>
      <c r="Y217" s="378" t="s">
        <v>5660</v>
      </c>
      <c r="Z217" s="378"/>
      <c r="AA217" s="378"/>
      <c r="AB217" s="378"/>
      <c r="AC217" s="378" t="s">
        <v>5662</v>
      </c>
      <c r="AD217" s="378" t="s">
        <v>5663</v>
      </c>
    </row>
    <row r="218" spans="1:30">
      <c r="A218" s="378" t="s">
        <v>632</v>
      </c>
      <c r="B218" s="378" t="s">
        <v>631</v>
      </c>
      <c r="C218" s="378" t="s">
        <v>633</v>
      </c>
      <c r="D218" s="378" t="s">
        <v>933</v>
      </c>
      <c r="E218" s="378" t="s">
        <v>5784</v>
      </c>
      <c r="F218" s="378" t="s">
        <v>183</v>
      </c>
      <c r="G218" s="378"/>
      <c r="H218" s="378" t="s">
        <v>5682</v>
      </c>
      <c r="I218" s="378" t="s">
        <v>5950</v>
      </c>
      <c r="J218" s="378"/>
      <c r="K218" s="378" t="s">
        <v>5654</v>
      </c>
      <c r="L218" s="378" t="s">
        <v>5654</v>
      </c>
      <c r="M218" s="378" t="s">
        <v>5950</v>
      </c>
      <c r="N218" s="378"/>
      <c r="O218" s="381">
        <v>1</v>
      </c>
      <c r="P218" s="378" t="s">
        <v>5655</v>
      </c>
      <c r="Q218" s="378" t="s">
        <v>5656</v>
      </c>
      <c r="R218" s="378" t="s">
        <v>1006</v>
      </c>
      <c r="S218" s="378" t="s">
        <v>1006</v>
      </c>
      <c r="T218" s="378" t="s">
        <v>1006</v>
      </c>
      <c r="U218" s="378" t="s">
        <v>1006</v>
      </c>
      <c r="V218" s="378" t="s">
        <v>5659</v>
      </c>
      <c r="W218" s="378" t="s">
        <v>6244</v>
      </c>
      <c r="X218" s="378"/>
      <c r="Y218" s="378" t="s">
        <v>5660</v>
      </c>
      <c r="Z218" s="378"/>
      <c r="AA218" s="378" t="s">
        <v>5951</v>
      </c>
      <c r="AB218" s="378"/>
      <c r="AC218" s="378" t="s">
        <v>5662</v>
      </c>
      <c r="AD218" s="378" t="s">
        <v>5663</v>
      </c>
    </row>
    <row r="219" spans="1:30">
      <c r="A219" s="378" t="s">
        <v>7001</v>
      </c>
      <c r="B219" s="378" t="s">
        <v>7002</v>
      </c>
      <c r="C219" s="378" t="s">
        <v>7003</v>
      </c>
      <c r="D219" s="378" t="s">
        <v>933</v>
      </c>
      <c r="E219" s="378" t="s">
        <v>6754</v>
      </c>
      <c r="F219" s="378" t="s">
        <v>7004</v>
      </c>
      <c r="G219" s="378"/>
      <c r="H219" s="378" t="s">
        <v>5682</v>
      </c>
      <c r="I219" s="378" t="s">
        <v>7005</v>
      </c>
      <c r="J219" s="378"/>
      <c r="K219" s="378"/>
      <c r="L219" s="378"/>
      <c r="M219" s="378" t="s">
        <v>7005</v>
      </c>
      <c r="N219" s="378" t="s">
        <v>6374</v>
      </c>
      <c r="O219" s="381">
        <v>1</v>
      </c>
      <c r="P219" s="378" t="s">
        <v>5655</v>
      </c>
      <c r="Q219" s="378" t="s">
        <v>5656</v>
      </c>
      <c r="R219" s="378" t="s">
        <v>5673</v>
      </c>
      <c r="S219" s="378" t="s">
        <v>5673</v>
      </c>
      <c r="T219" s="378" t="s">
        <v>5673</v>
      </c>
      <c r="U219" s="378" t="s">
        <v>5673</v>
      </c>
      <c r="V219" s="378" t="s">
        <v>5659</v>
      </c>
      <c r="W219" s="378" t="s">
        <v>6241</v>
      </c>
      <c r="X219" s="378"/>
      <c r="Y219" s="378" t="s">
        <v>5660</v>
      </c>
      <c r="Z219" s="378"/>
      <c r="AA219" s="378"/>
      <c r="AB219" s="378"/>
      <c r="AC219" s="378" t="s">
        <v>5662</v>
      </c>
      <c r="AD219" s="378" t="s">
        <v>5663</v>
      </c>
    </row>
    <row r="220" spans="1:30">
      <c r="A220" s="378" t="s">
        <v>7006</v>
      </c>
      <c r="B220" s="378" t="s">
        <v>7007</v>
      </c>
      <c r="C220" s="378" t="s">
        <v>7008</v>
      </c>
      <c r="D220" s="378" t="s">
        <v>933</v>
      </c>
      <c r="E220" s="378" t="s">
        <v>268</v>
      </c>
      <c r="F220" s="378" t="s">
        <v>171</v>
      </c>
      <c r="G220" s="378"/>
      <c r="H220" s="378" t="s">
        <v>5682</v>
      </c>
      <c r="I220" s="378" t="s">
        <v>5746</v>
      </c>
      <c r="J220" s="378"/>
      <c r="K220" s="378" t="s">
        <v>5654</v>
      </c>
      <c r="L220" s="378" t="s">
        <v>5654</v>
      </c>
      <c r="M220" s="378" t="s">
        <v>5746</v>
      </c>
      <c r="N220" s="378" t="s">
        <v>6595</v>
      </c>
      <c r="O220" s="381">
        <v>1</v>
      </c>
      <c r="P220" s="378" t="s">
        <v>5655</v>
      </c>
      <c r="Q220" s="378" t="s">
        <v>5656</v>
      </c>
      <c r="R220" s="378" t="s">
        <v>689</v>
      </c>
      <c r="S220" s="378" t="s">
        <v>1006</v>
      </c>
      <c r="T220" s="378" t="s">
        <v>1006</v>
      </c>
      <c r="U220" s="378" t="s">
        <v>1006</v>
      </c>
      <c r="V220" s="378" t="s">
        <v>5659</v>
      </c>
      <c r="W220" s="378" t="s">
        <v>6241</v>
      </c>
      <c r="X220" s="378"/>
      <c r="Y220" s="378" t="s">
        <v>5660</v>
      </c>
      <c r="Z220" s="378"/>
      <c r="AA220" s="378"/>
      <c r="AB220" s="378"/>
      <c r="AC220" s="378" t="s">
        <v>5662</v>
      </c>
      <c r="AD220" s="378" t="s">
        <v>5663</v>
      </c>
    </row>
    <row r="221" spans="1:30">
      <c r="A221" s="378" t="s">
        <v>185</v>
      </c>
      <c r="B221" s="378" t="s">
        <v>184</v>
      </c>
      <c r="C221" s="378" t="s">
        <v>186</v>
      </c>
      <c r="D221" s="378" t="s">
        <v>933</v>
      </c>
      <c r="E221" s="378" t="s">
        <v>5681</v>
      </c>
      <c r="F221" s="378" t="s">
        <v>3071</v>
      </c>
      <c r="G221" s="378"/>
      <c r="H221" s="378" t="s">
        <v>5664</v>
      </c>
      <c r="I221" s="378" t="s">
        <v>5952</v>
      </c>
      <c r="J221" s="378"/>
      <c r="K221" s="378" t="s">
        <v>5654</v>
      </c>
      <c r="L221" s="378" t="s">
        <v>5654</v>
      </c>
      <c r="M221" s="378" t="s">
        <v>5952</v>
      </c>
      <c r="N221" s="378"/>
      <c r="O221" s="381">
        <v>1</v>
      </c>
      <c r="P221" s="378" t="s">
        <v>5655</v>
      </c>
      <c r="Q221" s="378" t="s">
        <v>5656</v>
      </c>
      <c r="R221" s="378" t="s">
        <v>5953</v>
      </c>
      <c r="S221" s="378" t="s">
        <v>5954</v>
      </c>
      <c r="T221" s="378" t="s">
        <v>5954</v>
      </c>
      <c r="U221" s="378" t="s">
        <v>5954</v>
      </c>
      <c r="V221" s="378" t="s">
        <v>5659</v>
      </c>
      <c r="W221" s="378" t="s">
        <v>6241</v>
      </c>
      <c r="X221" s="378"/>
      <c r="Y221" s="378" t="s">
        <v>5660</v>
      </c>
      <c r="Z221" s="378"/>
      <c r="AA221" s="378" t="s">
        <v>5955</v>
      </c>
      <c r="AB221" s="378"/>
      <c r="AC221" s="378" t="s">
        <v>5662</v>
      </c>
      <c r="AD221" s="378" t="s">
        <v>5663</v>
      </c>
    </row>
    <row r="222" spans="1:30">
      <c r="A222" s="378" t="s">
        <v>486</v>
      </c>
      <c r="B222" s="378" t="s">
        <v>485</v>
      </c>
      <c r="C222" s="378" t="s">
        <v>487</v>
      </c>
      <c r="D222" s="378" t="s">
        <v>933</v>
      </c>
      <c r="E222" s="378" t="s">
        <v>268</v>
      </c>
      <c r="F222" s="378" t="s">
        <v>171</v>
      </c>
      <c r="G222" s="378"/>
      <c r="H222" s="378" t="s">
        <v>5652</v>
      </c>
      <c r="I222" s="378" t="s">
        <v>5956</v>
      </c>
      <c r="J222" s="378"/>
      <c r="K222" s="378" t="s">
        <v>5654</v>
      </c>
      <c r="L222" s="378" t="s">
        <v>5654</v>
      </c>
      <c r="M222" s="378" t="s">
        <v>5831</v>
      </c>
      <c r="N222" s="378"/>
      <c r="O222" s="381">
        <v>1</v>
      </c>
      <c r="P222" s="378" t="s">
        <v>5655</v>
      </c>
      <c r="Q222" s="378" t="s">
        <v>5656</v>
      </c>
      <c r="R222" s="378" t="s">
        <v>5957</v>
      </c>
      <c r="S222" s="378" t="s">
        <v>5924</v>
      </c>
      <c r="T222" s="378" t="s">
        <v>5925</v>
      </c>
      <c r="U222" s="378" t="s">
        <v>5958</v>
      </c>
      <c r="V222" s="378" t="s">
        <v>5659</v>
      </c>
      <c r="W222" s="378" t="s">
        <v>6240</v>
      </c>
      <c r="X222" s="378"/>
      <c r="Y222" s="378" t="s">
        <v>5660</v>
      </c>
      <c r="Z222" s="378"/>
      <c r="AA222" s="378" t="s">
        <v>5959</v>
      </c>
      <c r="AB222" s="378"/>
      <c r="AC222" s="378" t="s">
        <v>5662</v>
      </c>
      <c r="AD222" s="378" t="s">
        <v>5663</v>
      </c>
    </row>
    <row r="223" spans="1:30">
      <c r="A223" s="378" t="s">
        <v>7009</v>
      </c>
      <c r="B223" s="378" t="s">
        <v>7010</v>
      </c>
      <c r="C223" s="378" t="s">
        <v>7011</v>
      </c>
      <c r="D223" s="378" t="s">
        <v>933</v>
      </c>
      <c r="E223" s="378" t="s">
        <v>1013</v>
      </c>
      <c r="F223" s="378" t="s">
        <v>904</v>
      </c>
      <c r="G223" s="378"/>
      <c r="H223" s="378" t="s">
        <v>5682</v>
      </c>
      <c r="I223" s="378" t="s">
        <v>6182</v>
      </c>
      <c r="J223" s="378"/>
      <c r="K223" s="378" t="s">
        <v>5654</v>
      </c>
      <c r="L223" s="378" t="s">
        <v>5654</v>
      </c>
      <c r="M223" s="378" t="s">
        <v>6182</v>
      </c>
      <c r="N223" s="378" t="s">
        <v>6595</v>
      </c>
      <c r="O223" s="381">
        <v>1</v>
      </c>
      <c r="P223" s="378" t="s">
        <v>5655</v>
      </c>
      <c r="Q223" s="378" t="s">
        <v>5656</v>
      </c>
      <c r="R223" s="378" t="s">
        <v>6219</v>
      </c>
      <c r="S223" s="378" t="s">
        <v>6219</v>
      </c>
      <c r="T223" s="378" t="s">
        <v>7012</v>
      </c>
      <c r="U223" s="378" t="s">
        <v>7012</v>
      </c>
      <c r="V223" s="378" t="s">
        <v>5659</v>
      </c>
      <c r="W223" s="378" t="s">
        <v>6242</v>
      </c>
      <c r="X223" s="378"/>
      <c r="Y223" s="378" t="s">
        <v>5660</v>
      </c>
      <c r="Z223" s="378"/>
      <c r="AA223" s="378" t="s">
        <v>7013</v>
      </c>
      <c r="AB223" s="378"/>
      <c r="AC223" s="378" t="s">
        <v>5662</v>
      </c>
      <c r="AD223" s="378" t="s">
        <v>5663</v>
      </c>
    </row>
    <row r="224" spans="1:30">
      <c r="A224" s="378" t="s">
        <v>848</v>
      </c>
      <c r="B224" s="378" t="s">
        <v>847</v>
      </c>
      <c r="C224" s="378" t="s">
        <v>849</v>
      </c>
      <c r="D224" s="378" t="s">
        <v>933</v>
      </c>
      <c r="E224" s="378" t="s">
        <v>5794</v>
      </c>
      <c r="F224" s="378" t="s">
        <v>746</v>
      </c>
      <c r="G224" s="378"/>
      <c r="H224" s="378" t="s">
        <v>5682</v>
      </c>
      <c r="I224" s="378" t="s">
        <v>5960</v>
      </c>
      <c r="J224" s="378"/>
      <c r="K224" s="378" t="s">
        <v>5654</v>
      </c>
      <c r="L224" s="378" t="s">
        <v>5654</v>
      </c>
      <c r="M224" s="378" t="s">
        <v>5960</v>
      </c>
      <c r="N224" s="378"/>
      <c r="O224" s="381">
        <v>1</v>
      </c>
      <c r="P224" s="378" t="s">
        <v>5655</v>
      </c>
      <c r="Q224" s="378" t="s">
        <v>5656</v>
      </c>
      <c r="R224" s="378" t="s">
        <v>5961</v>
      </c>
      <c r="S224" s="378" t="s">
        <v>5673</v>
      </c>
      <c r="T224" s="378" t="s">
        <v>5962</v>
      </c>
      <c r="U224" s="378" t="s">
        <v>5962</v>
      </c>
      <c r="V224" s="378" t="s">
        <v>5659</v>
      </c>
      <c r="W224" s="378" t="s">
        <v>6239</v>
      </c>
      <c r="X224" s="378"/>
      <c r="Y224" s="378" t="s">
        <v>5660</v>
      </c>
      <c r="Z224" s="378"/>
      <c r="AA224" s="378" t="s">
        <v>5963</v>
      </c>
      <c r="AB224" s="378"/>
      <c r="AC224" s="378" t="s">
        <v>5662</v>
      </c>
      <c r="AD224" s="378" t="s">
        <v>5663</v>
      </c>
    </row>
    <row r="225" spans="1:30">
      <c r="A225" s="378" t="s">
        <v>7014</v>
      </c>
      <c r="B225" s="378" t="s">
        <v>7015</v>
      </c>
      <c r="C225" s="378" t="s">
        <v>7016</v>
      </c>
      <c r="D225" s="378" t="s">
        <v>933</v>
      </c>
      <c r="E225" s="378" t="s">
        <v>1079</v>
      </c>
      <c r="F225" s="378" t="s">
        <v>7017</v>
      </c>
      <c r="G225" s="378"/>
      <c r="H225" s="378" t="s">
        <v>5682</v>
      </c>
      <c r="I225" s="378" t="s">
        <v>5799</v>
      </c>
      <c r="J225" s="378"/>
      <c r="K225" s="378" t="s">
        <v>5654</v>
      </c>
      <c r="L225" s="378" t="s">
        <v>5654</v>
      </c>
      <c r="M225" s="378" t="s">
        <v>6285</v>
      </c>
      <c r="N225" s="378" t="s">
        <v>6285</v>
      </c>
      <c r="O225" s="381">
        <v>1</v>
      </c>
      <c r="P225" s="378" t="s">
        <v>5655</v>
      </c>
      <c r="Q225" s="378" t="s">
        <v>5656</v>
      </c>
      <c r="R225" s="378" t="s">
        <v>7018</v>
      </c>
      <c r="S225" s="378" t="s">
        <v>3716</v>
      </c>
      <c r="T225" s="378" t="s">
        <v>7019</v>
      </c>
      <c r="U225" s="378" t="s">
        <v>7019</v>
      </c>
      <c r="V225" s="378" t="s">
        <v>5659</v>
      </c>
      <c r="W225" s="378" t="s">
        <v>6241</v>
      </c>
      <c r="X225" s="378"/>
      <c r="Y225" s="378" t="s">
        <v>5660</v>
      </c>
      <c r="Z225" s="378"/>
      <c r="AA225" s="378"/>
      <c r="AB225" s="378"/>
      <c r="AC225" s="378" t="s">
        <v>5662</v>
      </c>
      <c r="AD225" s="378" t="s">
        <v>5663</v>
      </c>
    </row>
    <row r="226" spans="1:30">
      <c r="A226" s="378" t="s">
        <v>7020</v>
      </c>
      <c r="B226" s="378" t="s">
        <v>7021</v>
      </c>
      <c r="C226" s="378" t="s">
        <v>7022</v>
      </c>
      <c r="D226" s="378" t="s">
        <v>933</v>
      </c>
      <c r="E226" s="378" t="s">
        <v>1027</v>
      </c>
      <c r="F226" s="378" t="s">
        <v>725</v>
      </c>
      <c r="G226" s="378"/>
      <c r="H226" s="378" t="s">
        <v>5682</v>
      </c>
      <c r="I226" s="378" t="s">
        <v>6422</v>
      </c>
      <c r="J226" s="378"/>
      <c r="K226" s="378" t="s">
        <v>5654</v>
      </c>
      <c r="L226" s="378" t="s">
        <v>5654</v>
      </c>
      <c r="M226" s="378" t="s">
        <v>6422</v>
      </c>
      <c r="N226" s="378" t="s">
        <v>6423</v>
      </c>
      <c r="O226" s="381">
        <v>1</v>
      </c>
      <c r="P226" s="378" t="s">
        <v>5655</v>
      </c>
      <c r="Q226" s="378" t="s">
        <v>5656</v>
      </c>
      <c r="R226" s="378" t="s">
        <v>1006</v>
      </c>
      <c r="S226" s="378" t="s">
        <v>1006</v>
      </c>
      <c r="T226" s="378" t="s">
        <v>1006</v>
      </c>
      <c r="U226" s="378" t="s">
        <v>1006</v>
      </c>
      <c r="V226" s="378" t="s">
        <v>5659</v>
      </c>
      <c r="W226" s="378" t="s">
        <v>6239</v>
      </c>
      <c r="X226" s="378"/>
      <c r="Y226" s="378" t="s">
        <v>5660</v>
      </c>
      <c r="Z226" s="378"/>
      <c r="AA226" s="378"/>
      <c r="AB226" s="378"/>
      <c r="AC226" s="378" t="s">
        <v>5662</v>
      </c>
      <c r="AD226" s="378" t="s">
        <v>5663</v>
      </c>
    </row>
    <row r="227" spans="1:30">
      <c r="A227" s="378" t="s">
        <v>651</v>
      </c>
      <c r="B227" s="378" t="s">
        <v>650</v>
      </c>
      <c r="C227" s="378" t="s">
        <v>652</v>
      </c>
      <c r="D227" s="378" t="s">
        <v>933</v>
      </c>
      <c r="E227" s="378" t="s">
        <v>1013</v>
      </c>
      <c r="F227" s="378" t="s">
        <v>3089</v>
      </c>
      <c r="G227" s="378"/>
      <c r="H227" s="378" t="s">
        <v>5964</v>
      </c>
      <c r="I227" s="378" t="s">
        <v>5915</v>
      </c>
      <c r="J227" s="378"/>
      <c r="K227" s="378" t="s">
        <v>5654</v>
      </c>
      <c r="L227" s="378" t="s">
        <v>5654</v>
      </c>
      <c r="M227" s="378" t="s">
        <v>5915</v>
      </c>
      <c r="N227" s="378"/>
      <c r="O227" s="381">
        <v>1</v>
      </c>
      <c r="P227" s="378" t="s">
        <v>5655</v>
      </c>
      <c r="Q227" s="378" t="s">
        <v>5656</v>
      </c>
      <c r="R227" s="378" t="s">
        <v>5965</v>
      </c>
      <c r="S227" s="378" t="s">
        <v>5673</v>
      </c>
      <c r="T227" s="378" t="s">
        <v>5673</v>
      </c>
      <c r="U227" s="378" t="s">
        <v>5690</v>
      </c>
      <c r="V227" s="378" t="s">
        <v>5659</v>
      </c>
      <c r="W227" s="378" t="s">
        <v>6239</v>
      </c>
      <c r="X227" s="378"/>
      <c r="Y227" s="378" t="s">
        <v>5660</v>
      </c>
      <c r="Z227" s="378"/>
      <c r="AA227" s="378" t="s">
        <v>5966</v>
      </c>
      <c r="AB227" s="378"/>
      <c r="AC227" s="378" t="s">
        <v>5662</v>
      </c>
      <c r="AD227" s="378" t="s">
        <v>5663</v>
      </c>
    </row>
    <row r="228" spans="1:30">
      <c r="A228" s="378" t="s">
        <v>202</v>
      </c>
      <c r="B228" s="378" t="s">
        <v>201</v>
      </c>
      <c r="C228" s="378" t="s">
        <v>203</v>
      </c>
      <c r="D228" s="378" t="s">
        <v>933</v>
      </c>
      <c r="E228" s="378" t="s">
        <v>1079</v>
      </c>
      <c r="F228" s="378" t="s">
        <v>204</v>
      </c>
      <c r="G228" s="378"/>
      <c r="H228" s="378" t="s">
        <v>5682</v>
      </c>
      <c r="I228" s="378" t="s">
        <v>5717</v>
      </c>
      <c r="J228" s="378"/>
      <c r="K228" s="378" t="s">
        <v>5654</v>
      </c>
      <c r="L228" s="378" t="s">
        <v>5654</v>
      </c>
      <c r="M228" s="378" t="s">
        <v>5717</v>
      </c>
      <c r="N228" s="378"/>
      <c r="O228" s="381">
        <v>1</v>
      </c>
      <c r="P228" s="378" t="s">
        <v>5655</v>
      </c>
      <c r="Q228" s="378" t="s">
        <v>5656</v>
      </c>
      <c r="R228" s="378" t="s">
        <v>3716</v>
      </c>
      <c r="S228" s="378" t="s">
        <v>3716</v>
      </c>
      <c r="T228" s="378" t="s">
        <v>3716</v>
      </c>
      <c r="U228" s="378" t="s">
        <v>3716</v>
      </c>
      <c r="V228" s="378" t="s">
        <v>5659</v>
      </c>
      <c r="W228" s="378" t="s">
        <v>6243</v>
      </c>
      <c r="X228" s="378"/>
      <c r="Y228" s="378" t="s">
        <v>5660</v>
      </c>
      <c r="Z228" s="378"/>
      <c r="AA228" s="378" t="s">
        <v>5967</v>
      </c>
      <c r="AB228" s="378"/>
      <c r="AC228" s="378" t="s">
        <v>5662</v>
      </c>
      <c r="AD228" s="378" t="s">
        <v>5663</v>
      </c>
    </row>
    <row r="229" spans="1:30">
      <c r="A229" s="378" t="s">
        <v>7023</v>
      </c>
      <c r="B229" s="378" t="s">
        <v>7024</v>
      </c>
      <c r="C229" s="378" t="s">
        <v>7025</v>
      </c>
      <c r="D229" s="378" t="s">
        <v>933</v>
      </c>
      <c r="E229" s="378" t="s">
        <v>638</v>
      </c>
      <c r="F229" s="378" t="s">
        <v>7026</v>
      </c>
      <c r="G229" s="378"/>
      <c r="H229" s="378" t="s">
        <v>5742</v>
      </c>
      <c r="I229" s="378" t="s">
        <v>7027</v>
      </c>
      <c r="J229" s="378"/>
      <c r="K229" s="378" t="s">
        <v>5654</v>
      </c>
      <c r="L229" s="378" t="s">
        <v>5654</v>
      </c>
      <c r="M229" s="378" t="s">
        <v>7027</v>
      </c>
      <c r="N229" s="378" t="s">
        <v>6236</v>
      </c>
      <c r="O229" s="381">
        <v>1</v>
      </c>
      <c r="P229" s="378" t="s">
        <v>5655</v>
      </c>
      <c r="Q229" s="378" t="s">
        <v>5656</v>
      </c>
      <c r="R229" s="378" t="s">
        <v>689</v>
      </c>
      <c r="S229" s="378" t="s">
        <v>1006</v>
      </c>
      <c r="T229" s="378" t="s">
        <v>1006</v>
      </c>
      <c r="U229" s="378" t="s">
        <v>3789</v>
      </c>
      <c r="V229" s="378" t="s">
        <v>5659</v>
      </c>
      <c r="W229" s="378" t="s">
        <v>6244</v>
      </c>
      <c r="X229" s="378"/>
      <c r="Y229" s="378" t="s">
        <v>5660</v>
      </c>
      <c r="Z229" s="378"/>
      <c r="AA229" s="378"/>
      <c r="AB229" s="378"/>
      <c r="AC229" s="378" t="s">
        <v>5662</v>
      </c>
      <c r="AD229" s="378" t="s">
        <v>5663</v>
      </c>
    </row>
    <row r="230" spans="1:30">
      <c r="A230" s="378" t="s">
        <v>7028</v>
      </c>
      <c r="B230" s="378" t="s">
        <v>7029</v>
      </c>
      <c r="C230" s="378" t="s">
        <v>7030</v>
      </c>
      <c r="D230" s="378" t="s">
        <v>933</v>
      </c>
      <c r="E230" s="378" t="s">
        <v>1013</v>
      </c>
      <c r="F230" s="378" t="s">
        <v>7031</v>
      </c>
      <c r="G230" s="378"/>
      <c r="H230" s="378" t="s">
        <v>5682</v>
      </c>
      <c r="I230" s="378" t="s">
        <v>7032</v>
      </c>
      <c r="J230" s="378"/>
      <c r="K230" s="378" t="s">
        <v>5654</v>
      </c>
      <c r="L230" s="378" t="s">
        <v>5654</v>
      </c>
      <c r="M230" s="378" t="s">
        <v>7032</v>
      </c>
      <c r="N230" s="378" t="s">
        <v>7033</v>
      </c>
      <c r="O230" s="381">
        <v>1</v>
      </c>
      <c r="P230" s="378" t="s">
        <v>5655</v>
      </c>
      <c r="Q230" s="378" t="s">
        <v>5656</v>
      </c>
      <c r="R230" s="378" t="s">
        <v>689</v>
      </c>
      <c r="S230" s="378"/>
      <c r="T230" s="378"/>
      <c r="U230" s="378"/>
      <c r="V230" s="378" t="s">
        <v>5659</v>
      </c>
      <c r="W230" s="378" t="s">
        <v>6239</v>
      </c>
      <c r="X230" s="378"/>
      <c r="Y230" s="378" t="s">
        <v>5660</v>
      </c>
      <c r="Z230" s="378"/>
      <c r="AA230" s="378" t="s">
        <v>7034</v>
      </c>
      <c r="AB230" s="378"/>
      <c r="AC230" s="378" t="s">
        <v>5662</v>
      </c>
      <c r="AD230" s="378" t="s">
        <v>5663</v>
      </c>
    </row>
    <row r="231" spans="1:30">
      <c r="A231" s="378" t="s">
        <v>7035</v>
      </c>
      <c r="B231" s="378" t="s">
        <v>7036</v>
      </c>
      <c r="C231" s="378" t="s">
        <v>7037</v>
      </c>
      <c r="D231" s="378" t="s">
        <v>933</v>
      </c>
      <c r="E231" s="378" t="s">
        <v>6104</v>
      </c>
      <c r="F231" s="378" t="s">
        <v>7038</v>
      </c>
      <c r="G231" s="378"/>
      <c r="H231" s="378" t="s">
        <v>5677</v>
      </c>
      <c r="I231" s="378" t="s">
        <v>7039</v>
      </c>
      <c r="J231" s="378"/>
      <c r="K231" s="378" t="s">
        <v>5654</v>
      </c>
      <c r="L231" s="378" t="s">
        <v>5654</v>
      </c>
      <c r="M231" s="378" t="s">
        <v>6390</v>
      </c>
      <c r="N231" s="378" t="s">
        <v>6390</v>
      </c>
      <c r="O231" s="381">
        <v>1</v>
      </c>
      <c r="P231" s="378" t="s">
        <v>5655</v>
      </c>
      <c r="Q231" s="378" t="s">
        <v>5656</v>
      </c>
      <c r="R231" s="378" t="s">
        <v>7040</v>
      </c>
      <c r="S231" s="378" t="s">
        <v>1006</v>
      </c>
      <c r="T231" s="378" t="s">
        <v>1006</v>
      </c>
      <c r="U231" s="378" t="s">
        <v>6125</v>
      </c>
      <c r="V231" s="378" t="s">
        <v>5659</v>
      </c>
      <c r="W231" s="378" t="s">
        <v>6239</v>
      </c>
      <c r="X231" s="378"/>
      <c r="Y231" s="378" t="s">
        <v>5660</v>
      </c>
      <c r="Z231" s="378"/>
      <c r="AA231" s="378"/>
      <c r="AB231" s="378"/>
      <c r="AC231" s="378" t="s">
        <v>5662</v>
      </c>
      <c r="AD231" s="378" t="s">
        <v>5663</v>
      </c>
    </row>
    <row r="232" spans="1:30">
      <c r="A232" s="378" t="s">
        <v>466</v>
      </c>
      <c r="B232" s="378" t="s">
        <v>465</v>
      </c>
      <c r="C232" s="378" t="s">
        <v>467</v>
      </c>
      <c r="D232" s="378" t="s">
        <v>933</v>
      </c>
      <c r="E232" s="378" t="s">
        <v>5776</v>
      </c>
      <c r="F232" s="378" t="s">
        <v>468</v>
      </c>
      <c r="G232" s="378"/>
      <c r="H232" s="378" t="s">
        <v>5682</v>
      </c>
      <c r="I232" s="378" t="s">
        <v>5968</v>
      </c>
      <c r="J232" s="378"/>
      <c r="K232" s="378" t="s">
        <v>5654</v>
      </c>
      <c r="L232" s="378" t="s">
        <v>5654</v>
      </c>
      <c r="M232" s="378" t="s">
        <v>5968</v>
      </c>
      <c r="N232" s="378"/>
      <c r="O232" s="381">
        <v>1</v>
      </c>
      <c r="P232" s="378" t="s">
        <v>5655</v>
      </c>
      <c r="Q232" s="378" t="s">
        <v>5656</v>
      </c>
      <c r="R232" s="378" t="s">
        <v>689</v>
      </c>
      <c r="S232" s="378"/>
      <c r="T232" s="378"/>
      <c r="U232" s="378"/>
      <c r="V232" s="378" t="s">
        <v>5659</v>
      </c>
      <c r="W232" s="378" t="s">
        <v>6247</v>
      </c>
      <c r="X232" s="378"/>
      <c r="Y232" s="378" t="s">
        <v>5660</v>
      </c>
      <c r="Z232" s="378"/>
      <c r="AA232" s="378" t="s">
        <v>5969</v>
      </c>
      <c r="AB232" s="378"/>
      <c r="AC232" s="378" t="s">
        <v>5662</v>
      </c>
      <c r="AD232" s="378" t="s">
        <v>5663</v>
      </c>
    </row>
    <row r="233" spans="1:30">
      <c r="A233" s="378" t="s">
        <v>7041</v>
      </c>
      <c r="B233" s="378" t="s">
        <v>7042</v>
      </c>
      <c r="C233" s="378" t="s">
        <v>7043</v>
      </c>
      <c r="D233" s="378" t="s">
        <v>933</v>
      </c>
      <c r="E233" s="378" t="s">
        <v>7044</v>
      </c>
      <c r="F233" s="378" t="s">
        <v>7045</v>
      </c>
      <c r="G233" s="378"/>
      <c r="H233" s="378" t="s">
        <v>5664</v>
      </c>
      <c r="I233" s="378" t="s">
        <v>7046</v>
      </c>
      <c r="J233" s="378"/>
      <c r="K233" s="378" t="s">
        <v>5654</v>
      </c>
      <c r="L233" s="378" t="s">
        <v>5654</v>
      </c>
      <c r="M233" s="378" t="s">
        <v>6285</v>
      </c>
      <c r="N233" s="378" t="s">
        <v>6285</v>
      </c>
      <c r="O233" s="381">
        <v>1</v>
      </c>
      <c r="P233" s="378" t="s">
        <v>5655</v>
      </c>
      <c r="Q233" s="378" t="s">
        <v>5656</v>
      </c>
      <c r="R233" s="378" t="s">
        <v>7047</v>
      </c>
      <c r="S233" s="378" t="s">
        <v>1006</v>
      </c>
      <c r="T233" s="378" t="s">
        <v>1006</v>
      </c>
      <c r="U233" s="378" t="s">
        <v>3648</v>
      </c>
      <c r="V233" s="378" t="s">
        <v>5659</v>
      </c>
      <c r="W233" s="378" t="s">
        <v>6241</v>
      </c>
      <c r="X233" s="378"/>
      <c r="Y233" s="378" t="s">
        <v>5660</v>
      </c>
      <c r="Z233" s="378"/>
      <c r="AA233" s="378"/>
      <c r="AB233" s="378"/>
      <c r="AC233" s="378" t="s">
        <v>5662</v>
      </c>
      <c r="AD233" s="378" t="s">
        <v>5663</v>
      </c>
    </row>
    <row r="234" spans="1:30">
      <c r="A234" s="378" t="s">
        <v>7048</v>
      </c>
      <c r="B234" s="378" t="s">
        <v>7049</v>
      </c>
      <c r="C234" s="378" t="s">
        <v>7050</v>
      </c>
      <c r="D234" s="378" t="s">
        <v>933</v>
      </c>
      <c r="E234" s="378" t="s">
        <v>5741</v>
      </c>
      <c r="F234" s="378" t="s">
        <v>547</v>
      </c>
      <c r="G234" s="378"/>
      <c r="H234" s="378" t="s">
        <v>5652</v>
      </c>
      <c r="I234" s="378" t="s">
        <v>5777</v>
      </c>
      <c r="J234" s="378"/>
      <c r="K234" s="378" t="s">
        <v>5654</v>
      </c>
      <c r="L234" s="378" t="s">
        <v>5654</v>
      </c>
      <c r="M234" s="378" t="s">
        <v>5821</v>
      </c>
      <c r="N234" s="378" t="s">
        <v>6236</v>
      </c>
      <c r="O234" s="381">
        <v>1</v>
      </c>
      <c r="P234" s="378" t="s">
        <v>5655</v>
      </c>
      <c r="Q234" s="378" t="s">
        <v>5656</v>
      </c>
      <c r="R234" s="378" t="s">
        <v>7051</v>
      </c>
      <c r="S234" s="378"/>
      <c r="T234" s="378"/>
      <c r="U234" s="378"/>
      <c r="V234" s="378" t="s">
        <v>5659</v>
      </c>
      <c r="W234" s="378" t="s">
        <v>6246</v>
      </c>
      <c r="X234" s="378"/>
      <c r="Y234" s="378" t="s">
        <v>5660</v>
      </c>
      <c r="Z234" s="378"/>
      <c r="AA234" s="378"/>
      <c r="AB234" s="378"/>
      <c r="AC234" s="378" t="s">
        <v>5662</v>
      </c>
      <c r="AD234" s="378" t="s">
        <v>5663</v>
      </c>
    </row>
    <row r="235" spans="1:30">
      <c r="A235" s="378" t="s">
        <v>828</v>
      </c>
      <c r="B235" s="378" t="s">
        <v>827</v>
      </c>
      <c r="C235" s="378" t="s">
        <v>829</v>
      </c>
      <c r="D235" s="378" t="s">
        <v>933</v>
      </c>
      <c r="E235" s="378" t="s">
        <v>1013</v>
      </c>
      <c r="F235" s="378" t="s">
        <v>904</v>
      </c>
      <c r="G235" s="378"/>
      <c r="H235" s="378" t="s">
        <v>5652</v>
      </c>
      <c r="I235" s="378" t="s">
        <v>5781</v>
      </c>
      <c r="J235" s="378"/>
      <c r="K235" s="378" t="s">
        <v>5654</v>
      </c>
      <c r="L235" s="378" t="s">
        <v>5654</v>
      </c>
      <c r="M235" s="378" t="s">
        <v>5970</v>
      </c>
      <c r="N235" s="378"/>
      <c r="O235" s="381">
        <v>1</v>
      </c>
      <c r="P235" s="378" t="s">
        <v>5655</v>
      </c>
      <c r="Q235" s="378" t="s">
        <v>5656</v>
      </c>
      <c r="R235" s="378" t="s">
        <v>5673</v>
      </c>
      <c r="S235" s="378" t="s">
        <v>5673</v>
      </c>
      <c r="T235" s="378" t="s">
        <v>5673</v>
      </c>
      <c r="U235" s="378" t="s">
        <v>5673</v>
      </c>
      <c r="V235" s="378" t="s">
        <v>5659</v>
      </c>
      <c r="W235" s="378" t="s">
        <v>6239</v>
      </c>
      <c r="X235" s="378"/>
      <c r="Y235" s="378" t="s">
        <v>5660</v>
      </c>
      <c r="Z235" s="378"/>
      <c r="AA235" s="378" t="s">
        <v>5971</v>
      </c>
      <c r="AB235" s="378"/>
      <c r="AC235" s="378" t="s">
        <v>5662</v>
      </c>
      <c r="AD235" s="378" t="s">
        <v>5663</v>
      </c>
    </row>
    <row r="236" spans="1:30">
      <c r="A236" s="378" t="s">
        <v>321</v>
      </c>
      <c r="B236" s="378" t="s">
        <v>320</v>
      </c>
      <c r="C236" s="378" t="s">
        <v>322</v>
      </c>
      <c r="D236" s="378" t="s">
        <v>933</v>
      </c>
      <c r="E236" s="378" t="s">
        <v>1002</v>
      </c>
      <c r="F236" s="378" t="s">
        <v>255</v>
      </c>
      <c r="G236" s="378"/>
      <c r="H236" s="378" t="s">
        <v>5682</v>
      </c>
      <c r="I236" s="378" t="s">
        <v>5708</v>
      </c>
      <c r="J236" s="378"/>
      <c r="K236" s="378" t="s">
        <v>5654</v>
      </c>
      <c r="L236" s="378" t="s">
        <v>5654</v>
      </c>
      <c r="M236" s="378" t="s">
        <v>5708</v>
      </c>
      <c r="N236" s="378"/>
      <c r="O236" s="381">
        <v>1</v>
      </c>
      <c r="P236" s="378" t="s">
        <v>5655</v>
      </c>
      <c r="Q236" s="378" t="s">
        <v>5656</v>
      </c>
      <c r="R236" s="378" t="s">
        <v>689</v>
      </c>
      <c r="S236" s="378"/>
      <c r="T236" s="378"/>
      <c r="U236" s="378"/>
      <c r="V236" s="378" t="s">
        <v>5659</v>
      </c>
      <c r="W236" s="378" t="s">
        <v>6241</v>
      </c>
      <c r="X236" s="378"/>
      <c r="Y236" s="378" t="s">
        <v>5660</v>
      </c>
      <c r="Z236" s="378"/>
      <c r="AA236" s="378" t="s">
        <v>5972</v>
      </c>
      <c r="AB236" s="378"/>
      <c r="AC236" s="378" t="s">
        <v>5662</v>
      </c>
      <c r="AD236" s="378" t="s">
        <v>5663</v>
      </c>
    </row>
    <row r="237" spans="1:30">
      <c r="A237" s="378" t="s">
        <v>589</v>
      </c>
      <c r="B237" s="378" t="s">
        <v>588</v>
      </c>
      <c r="C237" s="378" t="s">
        <v>590</v>
      </c>
      <c r="D237" s="378" t="s">
        <v>933</v>
      </c>
      <c r="E237" s="378" t="s">
        <v>268</v>
      </c>
      <c r="F237" s="378" t="s">
        <v>171</v>
      </c>
      <c r="G237" s="378"/>
      <c r="H237" s="378" t="s">
        <v>5682</v>
      </c>
      <c r="I237" s="378" t="s">
        <v>5799</v>
      </c>
      <c r="J237" s="378"/>
      <c r="K237" s="378" t="s">
        <v>5654</v>
      </c>
      <c r="L237" s="378" t="s">
        <v>5654</v>
      </c>
      <c r="M237" s="378" t="s">
        <v>5973</v>
      </c>
      <c r="N237" s="378"/>
      <c r="O237" s="381">
        <v>1</v>
      </c>
      <c r="P237" s="378" t="s">
        <v>5655</v>
      </c>
      <c r="Q237" s="378" t="s">
        <v>5656</v>
      </c>
      <c r="R237" s="378" t="s">
        <v>689</v>
      </c>
      <c r="S237" s="378" t="s">
        <v>5673</v>
      </c>
      <c r="T237" s="378" t="s">
        <v>5673</v>
      </c>
      <c r="U237" s="378" t="s">
        <v>5730</v>
      </c>
      <c r="V237" s="378" t="s">
        <v>5659</v>
      </c>
      <c r="W237" s="378" t="s">
        <v>6247</v>
      </c>
      <c r="X237" s="378"/>
      <c r="Y237" s="378" t="s">
        <v>5660</v>
      </c>
      <c r="Z237" s="378"/>
      <c r="AA237" s="378" t="s">
        <v>5974</v>
      </c>
      <c r="AB237" s="378"/>
      <c r="AC237" s="378" t="s">
        <v>5662</v>
      </c>
      <c r="AD237" s="378" t="s">
        <v>5663</v>
      </c>
    </row>
    <row r="238" spans="1:30">
      <c r="A238" s="378" t="s">
        <v>7052</v>
      </c>
      <c r="B238" s="378" t="s">
        <v>7053</v>
      </c>
      <c r="C238" s="378" t="s">
        <v>7054</v>
      </c>
      <c r="D238" s="378" t="s">
        <v>933</v>
      </c>
      <c r="E238" s="378" t="s">
        <v>5741</v>
      </c>
      <c r="F238" s="378" t="s">
        <v>574</v>
      </c>
      <c r="G238" s="378"/>
      <c r="H238" s="378" t="s">
        <v>5664</v>
      </c>
      <c r="I238" s="378" t="s">
        <v>7055</v>
      </c>
      <c r="J238" s="378"/>
      <c r="K238" s="378" t="s">
        <v>5654</v>
      </c>
      <c r="L238" s="378" t="s">
        <v>5654</v>
      </c>
      <c r="M238" s="378" t="s">
        <v>6285</v>
      </c>
      <c r="N238" s="378" t="s">
        <v>6285</v>
      </c>
      <c r="O238" s="381">
        <v>1</v>
      </c>
      <c r="P238" s="378" t="s">
        <v>5655</v>
      </c>
      <c r="Q238" s="378" t="s">
        <v>5656</v>
      </c>
      <c r="R238" s="378" t="s">
        <v>7056</v>
      </c>
      <c r="S238" s="378" t="s">
        <v>1006</v>
      </c>
      <c r="T238" s="378" t="s">
        <v>1006</v>
      </c>
      <c r="U238" s="378" t="s">
        <v>3684</v>
      </c>
      <c r="V238" s="378" t="s">
        <v>5659</v>
      </c>
      <c r="W238" s="378" t="s">
        <v>6241</v>
      </c>
      <c r="X238" s="378"/>
      <c r="Y238" s="378" t="s">
        <v>5660</v>
      </c>
      <c r="Z238" s="378"/>
      <c r="AA238" s="378"/>
      <c r="AB238" s="378"/>
      <c r="AC238" s="378" t="s">
        <v>5662</v>
      </c>
      <c r="AD238" s="378" t="s">
        <v>5663</v>
      </c>
    </row>
    <row r="239" spans="1:30">
      <c r="A239" s="378" t="s">
        <v>831</v>
      </c>
      <c r="B239" s="378" t="s">
        <v>830</v>
      </c>
      <c r="C239" s="378" t="s">
        <v>998</v>
      </c>
      <c r="D239" s="378" t="s">
        <v>933</v>
      </c>
      <c r="E239" s="378" t="s">
        <v>5794</v>
      </c>
      <c r="F239" s="378" t="s">
        <v>746</v>
      </c>
      <c r="G239" s="378"/>
      <c r="H239" s="378" t="s">
        <v>5742</v>
      </c>
      <c r="I239" s="378" t="s">
        <v>5975</v>
      </c>
      <c r="J239" s="378"/>
      <c r="K239" s="378" t="s">
        <v>5654</v>
      </c>
      <c r="L239" s="378" t="s">
        <v>5654</v>
      </c>
      <c r="M239" s="378" t="s">
        <v>5976</v>
      </c>
      <c r="N239" s="378" t="s">
        <v>6316</v>
      </c>
      <c r="O239" s="381">
        <v>1</v>
      </c>
      <c r="P239" s="378" t="s">
        <v>5655</v>
      </c>
      <c r="Q239" s="378" t="s">
        <v>5656</v>
      </c>
      <c r="R239" s="378" t="s">
        <v>5977</v>
      </c>
      <c r="S239" s="378" t="s">
        <v>5673</v>
      </c>
      <c r="T239" s="378" t="s">
        <v>5673</v>
      </c>
      <c r="U239" s="378" t="s">
        <v>5673</v>
      </c>
      <c r="V239" s="378" t="s">
        <v>5659</v>
      </c>
      <c r="W239" s="378" t="s">
        <v>6239</v>
      </c>
      <c r="X239" s="378"/>
      <c r="Y239" s="378" t="s">
        <v>5660</v>
      </c>
      <c r="Z239" s="378"/>
      <c r="AA239" s="378" t="s">
        <v>5978</v>
      </c>
      <c r="AB239" s="378"/>
      <c r="AC239" s="378" t="s">
        <v>5662</v>
      </c>
      <c r="AD239" s="378" t="s">
        <v>5663</v>
      </c>
    </row>
    <row r="240" spans="1:30">
      <c r="A240" s="378" t="s">
        <v>906</v>
      </c>
      <c r="B240" s="378" t="s">
        <v>905</v>
      </c>
      <c r="C240" s="378" t="s">
        <v>907</v>
      </c>
      <c r="D240" s="378" t="s">
        <v>933</v>
      </c>
      <c r="E240" s="378" t="s">
        <v>1013</v>
      </c>
      <c r="F240" s="378" t="s">
        <v>904</v>
      </c>
      <c r="G240" s="378"/>
      <c r="H240" s="378" t="s">
        <v>5682</v>
      </c>
      <c r="I240" s="378" t="s">
        <v>5848</v>
      </c>
      <c r="J240" s="378"/>
      <c r="K240" s="378" t="s">
        <v>5654</v>
      </c>
      <c r="L240" s="378" t="s">
        <v>5654</v>
      </c>
      <c r="M240" s="378" t="s">
        <v>5848</v>
      </c>
      <c r="N240" s="378"/>
      <c r="O240" s="381">
        <v>1</v>
      </c>
      <c r="P240" s="378" t="s">
        <v>5655</v>
      </c>
      <c r="Q240" s="378" t="s">
        <v>5656</v>
      </c>
      <c r="R240" s="378" t="s">
        <v>5979</v>
      </c>
      <c r="S240" s="378" t="s">
        <v>5673</v>
      </c>
      <c r="T240" s="378" t="s">
        <v>5673</v>
      </c>
      <c r="U240" s="378" t="s">
        <v>5690</v>
      </c>
      <c r="V240" s="378" t="s">
        <v>5659</v>
      </c>
      <c r="W240" s="378" t="s">
        <v>6239</v>
      </c>
      <c r="X240" s="378"/>
      <c r="Y240" s="378" t="s">
        <v>5660</v>
      </c>
      <c r="Z240" s="378"/>
      <c r="AA240" s="378" t="s">
        <v>5980</v>
      </c>
      <c r="AB240" s="378"/>
      <c r="AC240" s="378" t="s">
        <v>5662</v>
      </c>
      <c r="AD240" s="378" t="s">
        <v>5663</v>
      </c>
    </row>
    <row r="241" spans="1:30">
      <c r="A241" s="378" t="s">
        <v>7057</v>
      </c>
      <c r="B241" s="378" t="s">
        <v>7058</v>
      </c>
      <c r="C241" s="378" t="s">
        <v>7059</v>
      </c>
      <c r="D241" s="378" t="s">
        <v>933</v>
      </c>
      <c r="E241" s="378" t="s">
        <v>4290</v>
      </c>
      <c r="F241" s="378" t="s">
        <v>7060</v>
      </c>
      <c r="G241" s="378"/>
      <c r="H241" s="378" t="s">
        <v>5677</v>
      </c>
      <c r="I241" s="378" t="s">
        <v>7061</v>
      </c>
      <c r="J241" s="378"/>
      <c r="K241" s="378" t="s">
        <v>5654</v>
      </c>
      <c r="L241" s="378" t="s">
        <v>5654</v>
      </c>
      <c r="M241" s="378" t="s">
        <v>7061</v>
      </c>
      <c r="N241" s="378" t="s">
        <v>6561</v>
      </c>
      <c r="O241" s="381">
        <v>1</v>
      </c>
      <c r="P241" s="378" t="s">
        <v>5655</v>
      </c>
      <c r="Q241" s="378" t="s">
        <v>5656</v>
      </c>
      <c r="R241" s="378" t="s">
        <v>7062</v>
      </c>
      <c r="S241" s="378" t="s">
        <v>5841</v>
      </c>
      <c r="T241" s="378" t="s">
        <v>7063</v>
      </c>
      <c r="U241" s="378" t="s">
        <v>7064</v>
      </c>
      <c r="V241" s="378" t="s">
        <v>5659</v>
      </c>
      <c r="W241" s="378" t="s">
        <v>6241</v>
      </c>
      <c r="X241" s="378"/>
      <c r="Y241" s="378" t="s">
        <v>5660</v>
      </c>
      <c r="Z241" s="378"/>
      <c r="AA241" s="378"/>
      <c r="AB241" s="378"/>
      <c r="AC241" s="378" t="s">
        <v>5662</v>
      </c>
      <c r="AD241" s="378" t="s">
        <v>5663</v>
      </c>
    </row>
    <row r="242" spans="1:30">
      <c r="A242" s="378" t="s">
        <v>7065</v>
      </c>
      <c r="B242" s="378" t="s">
        <v>7066</v>
      </c>
      <c r="C242" s="378" t="s">
        <v>7067</v>
      </c>
      <c r="D242" s="378" t="s">
        <v>933</v>
      </c>
      <c r="E242" s="378" t="s">
        <v>268</v>
      </c>
      <c r="F242" s="378" t="s">
        <v>171</v>
      </c>
      <c r="G242" s="378"/>
      <c r="H242" s="378" t="s">
        <v>5682</v>
      </c>
      <c r="I242" s="378" t="s">
        <v>6390</v>
      </c>
      <c r="J242" s="378"/>
      <c r="K242" s="378" t="s">
        <v>5654</v>
      </c>
      <c r="L242" s="378" t="s">
        <v>5654</v>
      </c>
      <c r="M242" s="378" t="s">
        <v>6285</v>
      </c>
      <c r="N242" s="378" t="s">
        <v>6285</v>
      </c>
      <c r="O242" s="381">
        <v>1</v>
      </c>
      <c r="P242" s="378" t="s">
        <v>5655</v>
      </c>
      <c r="Q242" s="378" t="s">
        <v>5656</v>
      </c>
      <c r="R242" s="378" t="s">
        <v>7068</v>
      </c>
      <c r="S242" s="378" t="s">
        <v>1006</v>
      </c>
      <c r="T242" s="378" t="s">
        <v>1006</v>
      </c>
      <c r="U242" s="378" t="s">
        <v>4031</v>
      </c>
      <c r="V242" s="378" t="s">
        <v>5659</v>
      </c>
      <c r="W242" s="378" t="s">
        <v>6240</v>
      </c>
      <c r="X242" s="378"/>
      <c r="Y242" s="378" t="s">
        <v>5660</v>
      </c>
      <c r="Z242" s="378"/>
      <c r="AA242" s="378"/>
      <c r="AB242" s="378"/>
      <c r="AC242" s="378" t="s">
        <v>5662</v>
      </c>
      <c r="AD242" s="378" t="s">
        <v>5663</v>
      </c>
    </row>
    <row r="243" spans="1:30">
      <c r="A243" s="378" t="s">
        <v>7069</v>
      </c>
      <c r="B243" s="378" t="s">
        <v>7070</v>
      </c>
      <c r="C243" s="378" t="s">
        <v>7071</v>
      </c>
      <c r="D243" s="378" t="s">
        <v>933</v>
      </c>
      <c r="E243" s="378" t="s">
        <v>945</v>
      </c>
      <c r="F243" s="378" t="s">
        <v>386</v>
      </c>
      <c r="G243" s="378"/>
      <c r="H243" s="378" t="s">
        <v>5677</v>
      </c>
      <c r="I243" s="378" t="s">
        <v>6477</v>
      </c>
      <c r="J243" s="378"/>
      <c r="K243" s="378" t="s">
        <v>5654</v>
      </c>
      <c r="L243" s="378" t="s">
        <v>5654</v>
      </c>
      <c r="M243" s="378" t="s">
        <v>6285</v>
      </c>
      <c r="N243" s="378" t="s">
        <v>6285</v>
      </c>
      <c r="O243" s="381">
        <v>1</v>
      </c>
      <c r="P243" s="378" t="s">
        <v>5655</v>
      </c>
      <c r="Q243" s="378" t="s">
        <v>5656</v>
      </c>
      <c r="R243" s="378" t="s">
        <v>7072</v>
      </c>
      <c r="S243" s="378" t="s">
        <v>5673</v>
      </c>
      <c r="T243" s="378" t="s">
        <v>5673</v>
      </c>
      <c r="U243" s="378" t="s">
        <v>5673</v>
      </c>
      <c r="V243" s="378" t="s">
        <v>5659</v>
      </c>
      <c r="W243" s="378" t="s">
        <v>6241</v>
      </c>
      <c r="X243" s="378"/>
      <c r="Y243" s="378" t="s">
        <v>5660</v>
      </c>
      <c r="Z243" s="378"/>
      <c r="AA243" s="378"/>
      <c r="AB243" s="378"/>
      <c r="AC243" s="378" t="s">
        <v>5662</v>
      </c>
      <c r="AD243" s="378" t="s">
        <v>5663</v>
      </c>
    </row>
    <row r="244" spans="1:30">
      <c r="A244" s="378" t="s">
        <v>7073</v>
      </c>
      <c r="B244" s="378" t="s">
        <v>7074</v>
      </c>
      <c r="C244" s="378" t="s">
        <v>7075</v>
      </c>
      <c r="D244" s="378" t="s">
        <v>933</v>
      </c>
      <c r="E244" s="378" t="s">
        <v>7076</v>
      </c>
      <c r="F244" s="378" t="s">
        <v>7077</v>
      </c>
      <c r="G244" s="378"/>
      <c r="H244" s="378" t="s">
        <v>5664</v>
      </c>
      <c r="I244" s="378" t="s">
        <v>7078</v>
      </c>
      <c r="J244" s="378"/>
      <c r="K244" s="378" t="s">
        <v>5654</v>
      </c>
      <c r="L244" s="378" t="s">
        <v>5654</v>
      </c>
      <c r="M244" s="378" t="s">
        <v>7078</v>
      </c>
      <c r="N244" s="378" t="s">
        <v>7078</v>
      </c>
      <c r="O244" s="381">
        <v>1</v>
      </c>
      <c r="P244" s="378" t="s">
        <v>5655</v>
      </c>
      <c r="Q244" s="378" t="s">
        <v>5656</v>
      </c>
      <c r="R244" s="378" t="s">
        <v>7079</v>
      </c>
      <c r="S244" s="378" t="s">
        <v>1006</v>
      </c>
      <c r="T244" s="378" t="s">
        <v>1006</v>
      </c>
      <c r="U244" s="378" t="s">
        <v>3672</v>
      </c>
      <c r="V244" s="378" t="s">
        <v>7080</v>
      </c>
      <c r="W244" s="378" t="s">
        <v>7081</v>
      </c>
      <c r="X244" s="378"/>
      <c r="Y244" s="378" t="s">
        <v>5660</v>
      </c>
      <c r="Z244" s="378"/>
      <c r="AA244" s="378"/>
      <c r="AB244" s="378"/>
      <c r="AC244" s="378" t="s">
        <v>5662</v>
      </c>
      <c r="AD244" s="378" t="s">
        <v>5663</v>
      </c>
    </row>
    <row r="245" spans="1:30">
      <c r="A245" s="378" t="s">
        <v>576</v>
      </c>
      <c r="B245" s="378" t="s">
        <v>575</v>
      </c>
      <c r="C245" s="378" t="s">
        <v>577</v>
      </c>
      <c r="D245" s="378" t="s">
        <v>933</v>
      </c>
      <c r="E245" s="378" t="s">
        <v>268</v>
      </c>
      <c r="F245" s="378" t="s">
        <v>171</v>
      </c>
      <c r="G245" s="378"/>
      <c r="H245" s="378" t="s">
        <v>5682</v>
      </c>
      <c r="I245" s="378" t="s">
        <v>5981</v>
      </c>
      <c r="J245" s="378"/>
      <c r="K245" s="378" t="s">
        <v>5654</v>
      </c>
      <c r="L245" s="378" t="s">
        <v>5654</v>
      </c>
      <c r="M245" s="378" t="s">
        <v>5981</v>
      </c>
      <c r="N245" s="378"/>
      <c r="O245" s="381">
        <v>1</v>
      </c>
      <c r="P245" s="378" t="s">
        <v>5655</v>
      </c>
      <c r="Q245" s="378" t="s">
        <v>5656</v>
      </c>
      <c r="R245" s="378" t="s">
        <v>5982</v>
      </c>
      <c r="S245" s="378" t="s">
        <v>5673</v>
      </c>
      <c r="T245" s="378" t="s">
        <v>5673</v>
      </c>
      <c r="U245" s="378" t="s">
        <v>5801</v>
      </c>
      <c r="V245" s="378" t="s">
        <v>5659</v>
      </c>
      <c r="W245" s="378" t="s">
        <v>6247</v>
      </c>
      <c r="X245" s="378"/>
      <c r="Y245" s="378" t="s">
        <v>5660</v>
      </c>
      <c r="Z245" s="378"/>
      <c r="AA245" s="378" t="s">
        <v>5983</v>
      </c>
      <c r="AB245" s="378"/>
      <c r="AC245" s="378" t="s">
        <v>5662</v>
      </c>
      <c r="AD245" s="378" t="s">
        <v>5663</v>
      </c>
    </row>
    <row r="246" spans="1:30">
      <c r="A246" s="378" t="s">
        <v>7082</v>
      </c>
      <c r="B246" s="378" t="s">
        <v>7083</v>
      </c>
      <c r="C246" s="378" t="s">
        <v>7084</v>
      </c>
      <c r="D246" s="378" t="s">
        <v>933</v>
      </c>
      <c r="E246" s="378" t="s">
        <v>789</v>
      </c>
      <c r="F246" s="378" t="s">
        <v>789</v>
      </c>
      <c r="G246" s="378"/>
      <c r="H246" s="378" t="s">
        <v>5682</v>
      </c>
      <c r="I246" s="378" t="s">
        <v>6904</v>
      </c>
      <c r="J246" s="378"/>
      <c r="K246" s="378" t="s">
        <v>5654</v>
      </c>
      <c r="L246" s="378" t="s">
        <v>5654</v>
      </c>
      <c r="M246" s="378" t="s">
        <v>6285</v>
      </c>
      <c r="N246" s="378" t="s">
        <v>6285</v>
      </c>
      <c r="O246" s="381">
        <v>1</v>
      </c>
      <c r="P246" s="378" t="s">
        <v>5655</v>
      </c>
      <c r="Q246" s="378" t="s">
        <v>5656</v>
      </c>
      <c r="R246" s="378" t="s">
        <v>7085</v>
      </c>
      <c r="S246" s="378" t="s">
        <v>5673</v>
      </c>
      <c r="T246" s="378" t="s">
        <v>6062</v>
      </c>
      <c r="U246" s="378" t="s">
        <v>7086</v>
      </c>
      <c r="V246" s="378" t="s">
        <v>5659</v>
      </c>
      <c r="W246" s="378" t="s">
        <v>6249</v>
      </c>
      <c r="X246" s="378"/>
      <c r="Y246" s="378" t="s">
        <v>5660</v>
      </c>
      <c r="Z246" s="378"/>
      <c r="AA246" s="378"/>
      <c r="AB246" s="378"/>
      <c r="AC246" s="378" t="s">
        <v>5662</v>
      </c>
      <c r="AD246" s="378" t="s">
        <v>5663</v>
      </c>
    </row>
    <row r="247" spans="1:30">
      <c r="A247" s="378" t="s">
        <v>854</v>
      </c>
      <c r="B247" s="378" t="s">
        <v>853</v>
      </c>
      <c r="C247" s="378" t="s">
        <v>855</v>
      </c>
      <c r="D247" s="378" t="s">
        <v>933</v>
      </c>
      <c r="E247" s="378" t="s">
        <v>1013</v>
      </c>
      <c r="F247" s="378" t="s">
        <v>904</v>
      </c>
      <c r="G247" s="378"/>
      <c r="H247" s="378" t="s">
        <v>5682</v>
      </c>
      <c r="I247" s="378" t="s">
        <v>5984</v>
      </c>
      <c r="J247" s="378"/>
      <c r="K247" s="378" t="s">
        <v>5654</v>
      </c>
      <c r="L247" s="378" t="s">
        <v>5654</v>
      </c>
      <c r="M247" s="378" t="s">
        <v>5984</v>
      </c>
      <c r="N247" s="378" t="s">
        <v>6315</v>
      </c>
      <c r="O247" s="381">
        <v>1</v>
      </c>
      <c r="P247" s="378" t="s">
        <v>5655</v>
      </c>
      <c r="Q247" s="378" t="s">
        <v>5656</v>
      </c>
      <c r="R247" s="378" t="s">
        <v>5673</v>
      </c>
      <c r="S247" s="378" t="s">
        <v>5673</v>
      </c>
      <c r="T247" s="378" t="s">
        <v>5673</v>
      </c>
      <c r="U247" s="378" t="s">
        <v>5673</v>
      </c>
      <c r="V247" s="378" t="s">
        <v>5659</v>
      </c>
      <c r="W247" s="378" t="s">
        <v>6242</v>
      </c>
      <c r="X247" s="378"/>
      <c r="Y247" s="378" t="s">
        <v>5660</v>
      </c>
      <c r="Z247" s="378"/>
      <c r="AA247" s="378" t="s">
        <v>5985</v>
      </c>
      <c r="AB247" s="378"/>
      <c r="AC247" s="378" t="s">
        <v>5662</v>
      </c>
      <c r="AD247" s="378" t="s">
        <v>5663</v>
      </c>
    </row>
    <row r="248" spans="1:30">
      <c r="A248" s="378" t="s">
        <v>220</v>
      </c>
      <c r="B248" s="378" t="s">
        <v>219</v>
      </c>
      <c r="C248" s="378" t="s">
        <v>221</v>
      </c>
      <c r="D248" s="378" t="s">
        <v>933</v>
      </c>
      <c r="E248" s="378" t="s">
        <v>1027</v>
      </c>
      <c r="F248" s="378" t="s">
        <v>240</v>
      </c>
      <c r="G248" s="378"/>
      <c r="H248" s="378" t="s">
        <v>5682</v>
      </c>
      <c r="I248" s="378" t="s">
        <v>5823</v>
      </c>
      <c r="J248" s="378"/>
      <c r="K248" s="378" t="s">
        <v>5654</v>
      </c>
      <c r="L248" s="378" t="s">
        <v>5654</v>
      </c>
      <c r="M248" s="378" t="s">
        <v>5823</v>
      </c>
      <c r="N248" s="378"/>
      <c r="O248" s="381">
        <v>1</v>
      </c>
      <c r="P248" s="378" t="s">
        <v>5655</v>
      </c>
      <c r="Q248" s="378" t="s">
        <v>5656</v>
      </c>
      <c r="R248" s="378" t="s">
        <v>1006</v>
      </c>
      <c r="S248" s="378" t="s">
        <v>1006</v>
      </c>
      <c r="T248" s="378" t="s">
        <v>1006</v>
      </c>
      <c r="U248" s="378" t="s">
        <v>1006</v>
      </c>
      <c r="V248" s="378" t="s">
        <v>5659</v>
      </c>
      <c r="W248" s="378" t="s">
        <v>6239</v>
      </c>
      <c r="X248" s="378"/>
      <c r="Y248" s="378" t="s">
        <v>5660</v>
      </c>
      <c r="Z248" s="378"/>
      <c r="AA248" s="378" t="s">
        <v>5986</v>
      </c>
      <c r="AB248" s="378"/>
      <c r="AC248" s="378" t="s">
        <v>5662</v>
      </c>
      <c r="AD248" s="378" t="s">
        <v>5663</v>
      </c>
    </row>
    <row r="249" spans="1:30">
      <c r="A249" s="378" t="s">
        <v>7087</v>
      </c>
      <c r="B249" s="378" t="s">
        <v>7088</v>
      </c>
      <c r="C249" s="378" t="s">
        <v>7089</v>
      </c>
      <c r="D249" s="378" t="s">
        <v>933</v>
      </c>
      <c r="E249" s="378" t="s">
        <v>5732</v>
      </c>
      <c r="F249" s="378" t="s">
        <v>7090</v>
      </c>
      <c r="G249" s="378"/>
      <c r="H249" s="378" t="s">
        <v>5742</v>
      </c>
      <c r="I249" s="378" t="s">
        <v>5821</v>
      </c>
      <c r="J249" s="378"/>
      <c r="K249" s="378" t="s">
        <v>5654</v>
      </c>
      <c r="L249" s="378" t="s">
        <v>5654</v>
      </c>
      <c r="M249" s="378" t="s">
        <v>5821</v>
      </c>
      <c r="N249" s="378" t="s">
        <v>6292</v>
      </c>
      <c r="O249" s="381">
        <v>1</v>
      </c>
      <c r="P249" s="378" t="s">
        <v>5655</v>
      </c>
      <c r="Q249" s="378" t="s">
        <v>5656</v>
      </c>
      <c r="R249" s="378" t="s">
        <v>689</v>
      </c>
      <c r="S249" s="378"/>
      <c r="T249" s="378"/>
      <c r="U249" s="378"/>
      <c r="V249" s="378" t="s">
        <v>5659</v>
      </c>
      <c r="W249" s="378" t="s">
        <v>6241</v>
      </c>
      <c r="X249" s="378"/>
      <c r="Y249" s="378" t="s">
        <v>5660</v>
      </c>
      <c r="Z249" s="378"/>
      <c r="AA249" s="378" t="s">
        <v>7091</v>
      </c>
      <c r="AB249" s="378"/>
      <c r="AC249" s="378" t="s">
        <v>5662</v>
      </c>
      <c r="AD249" s="378" t="s">
        <v>5663</v>
      </c>
    </row>
    <row r="250" spans="1:30">
      <c r="A250" s="378" t="s">
        <v>7092</v>
      </c>
      <c r="B250" s="378" t="s">
        <v>7093</v>
      </c>
      <c r="C250" s="378" t="s">
        <v>7094</v>
      </c>
      <c r="D250" s="378" t="s">
        <v>933</v>
      </c>
      <c r="E250" s="378" t="s">
        <v>630</v>
      </c>
      <c r="F250" s="378" t="s">
        <v>255</v>
      </c>
      <c r="G250" s="378"/>
      <c r="H250" s="378" t="s">
        <v>5682</v>
      </c>
      <c r="I250" s="378" t="s">
        <v>6357</v>
      </c>
      <c r="J250" s="378"/>
      <c r="K250" s="378" t="s">
        <v>5654</v>
      </c>
      <c r="L250" s="378" t="s">
        <v>5654</v>
      </c>
      <c r="M250" s="378" t="s">
        <v>6390</v>
      </c>
      <c r="N250" s="378" t="s">
        <v>6390</v>
      </c>
      <c r="O250" s="381">
        <v>1</v>
      </c>
      <c r="P250" s="378" t="s">
        <v>5655</v>
      </c>
      <c r="Q250" s="378" t="s">
        <v>5656</v>
      </c>
      <c r="R250" s="378" t="s">
        <v>7095</v>
      </c>
      <c r="S250" s="378" t="s">
        <v>5673</v>
      </c>
      <c r="T250" s="378" t="s">
        <v>5673</v>
      </c>
      <c r="U250" s="378" t="s">
        <v>5673</v>
      </c>
      <c r="V250" s="378" t="s">
        <v>5659</v>
      </c>
      <c r="W250" s="378" t="s">
        <v>6239</v>
      </c>
      <c r="X250" s="378"/>
      <c r="Y250" s="378" t="s">
        <v>5660</v>
      </c>
      <c r="Z250" s="378"/>
      <c r="AA250" s="378"/>
      <c r="AB250" s="378"/>
      <c r="AC250" s="378" t="s">
        <v>5662</v>
      </c>
      <c r="AD250" s="378" t="s">
        <v>5663</v>
      </c>
    </row>
    <row r="251" spans="1:30">
      <c r="A251" s="378" t="s">
        <v>273</v>
      </c>
      <c r="B251" s="378" t="s">
        <v>272</v>
      </c>
      <c r="C251" s="378" t="s">
        <v>274</v>
      </c>
      <c r="D251" s="378" t="s">
        <v>933</v>
      </c>
      <c r="E251" s="378" t="s">
        <v>1079</v>
      </c>
      <c r="F251" s="378" t="s">
        <v>275</v>
      </c>
      <c r="G251" s="378"/>
      <c r="H251" s="378" t="s">
        <v>5677</v>
      </c>
      <c r="I251" s="378" t="s">
        <v>5821</v>
      </c>
      <c r="J251" s="378"/>
      <c r="K251" s="378" t="s">
        <v>5654</v>
      </c>
      <c r="L251" s="378" t="s">
        <v>5654</v>
      </c>
      <c r="M251" s="378" t="s">
        <v>5821</v>
      </c>
      <c r="N251" s="378" t="s">
        <v>6316</v>
      </c>
      <c r="O251" s="381">
        <v>1</v>
      </c>
      <c r="P251" s="378" t="s">
        <v>5655</v>
      </c>
      <c r="Q251" s="378" t="s">
        <v>5656</v>
      </c>
      <c r="R251" s="378" t="s">
        <v>689</v>
      </c>
      <c r="S251" s="378"/>
      <c r="T251" s="378"/>
      <c r="U251" s="378"/>
      <c r="V251" s="378" t="s">
        <v>5659</v>
      </c>
      <c r="W251" s="378" t="s">
        <v>6246</v>
      </c>
      <c r="X251" s="378"/>
      <c r="Y251" s="378" t="s">
        <v>5660</v>
      </c>
      <c r="Z251" s="378"/>
      <c r="AA251" s="378" t="s">
        <v>5987</v>
      </c>
      <c r="AB251" s="378"/>
      <c r="AC251" s="378" t="s">
        <v>5662</v>
      </c>
      <c r="AD251" s="378" t="s">
        <v>5663</v>
      </c>
    </row>
    <row r="252" spans="1:30">
      <c r="A252" s="378" t="s">
        <v>884</v>
      </c>
      <c r="B252" s="378" t="s">
        <v>883</v>
      </c>
      <c r="C252" s="378" t="s">
        <v>885</v>
      </c>
      <c r="D252" s="378" t="s">
        <v>933</v>
      </c>
      <c r="E252" s="378" t="s">
        <v>1099</v>
      </c>
      <c r="F252" s="378" t="s">
        <v>735</v>
      </c>
      <c r="G252" s="378"/>
      <c r="H252" s="378" t="s">
        <v>5682</v>
      </c>
      <c r="I252" s="378" t="s">
        <v>5988</v>
      </c>
      <c r="J252" s="378"/>
      <c r="K252" s="378" t="s">
        <v>5654</v>
      </c>
      <c r="L252" s="378" t="s">
        <v>5654</v>
      </c>
      <c r="M252" s="378" t="s">
        <v>5988</v>
      </c>
      <c r="N252" s="378"/>
      <c r="O252" s="381">
        <v>1</v>
      </c>
      <c r="P252" s="378" t="s">
        <v>5655</v>
      </c>
      <c r="Q252" s="378" t="s">
        <v>5656</v>
      </c>
      <c r="R252" s="378" t="s">
        <v>5989</v>
      </c>
      <c r="S252" s="378" t="s">
        <v>5938</v>
      </c>
      <c r="T252" s="378" t="s">
        <v>5939</v>
      </c>
      <c r="U252" s="378" t="s">
        <v>5939</v>
      </c>
      <c r="V252" s="378" t="s">
        <v>5659</v>
      </c>
      <c r="W252" s="378" t="s">
        <v>6241</v>
      </c>
      <c r="X252" s="378"/>
      <c r="Y252" s="378" t="s">
        <v>5660</v>
      </c>
      <c r="Z252" s="378"/>
      <c r="AA252" s="378" t="s">
        <v>5990</v>
      </c>
      <c r="AB252" s="378"/>
      <c r="AC252" s="378" t="s">
        <v>5662</v>
      </c>
      <c r="AD252" s="378" t="s">
        <v>5663</v>
      </c>
    </row>
    <row r="253" spans="1:30">
      <c r="A253" s="378" t="s">
        <v>234</v>
      </c>
      <c r="B253" s="378" t="s">
        <v>233</v>
      </c>
      <c r="C253" s="378" t="s">
        <v>235</v>
      </c>
      <c r="D253" s="378" t="s">
        <v>933</v>
      </c>
      <c r="E253" s="378" t="s">
        <v>945</v>
      </c>
      <c r="F253" s="378" t="s">
        <v>236</v>
      </c>
      <c r="G253" s="378"/>
      <c r="H253" s="378" t="s">
        <v>5682</v>
      </c>
      <c r="I253" s="378" t="s">
        <v>5991</v>
      </c>
      <c r="J253" s="378"/>
      <c r="K253" s="378" t="s">
        <v>5654</v>
      </c>
      <c r="L253" s="378" t="s">
        <v>5654</v>
      </c>
      <c r="M253" s="378" t="s">
        <v>5991</v>
      </c>
      <c r="N253" s="378"/>
      <c r="O253" s="381">
        <v>1</v>
      </c>
      <c r="P253" s="378" t="s">
        <v>5655</v>
      </c>
      <c r="Q253" s="378" t="s">
        <v>5656</v>
      </c>
      <c r="R253" s="378" t="s">
        <v>3833</v>
      </c>
      <c r="S253" s="378" t="s">
        <v>3659</v>
      </c>
      <c r="T253" s="378" t="s">
        <v>3659</v>
      </c>
      <c r="U253" s="378" t="s">
        <v>3659</v>
      </c>
      <c r="V253" s="378" t="s">
        <v>5659</v>
      </c>
      <c r="W253" s="378" t="s">
        <v>6241</v>
      </c>
      <c r="X253" s="378"/>
      <c r="Y253" s="378" t="s">
        <v>5660</v>
      </c>
      <c r="Z253" s="378"/>
      <c r="AA253" s="378" t="s">
        <v>5992</v>
      </c>
      <c r="AB253" s="378"/>
      <c r="AC253" s="378" t="s">
        <v>5662</v>
      </c>
      <c r="AD253" s="378" t="s">
        <v>5663</v>
      </c>
    </row>
    <row r="254" spans="1:30">
      <c r="A254" s="378" t="s">
        <v>7096</v>
      </c>
      <c r="B254" s="378" t="s">
        <v>7097</v>
      </c>
      <c r="C254" s="378" t="s">
        <v>7098</v>
      </c>
      <c r="D254" s="378" t="s">
        <v>933</v>
      </c>
      <c r="E254" s="378" t="s">
        <v>1027</v>
      </c>
      <c r="F254" s="378" t="s">
        <v>725</v>
      </c>
      <c r="G254" s="378"/>
      <c r="H254" s="378" t="s">
        <v>5682</v>
      </c>
      <c r="I254" s="378" t="s">
        <v>6402</v>
      </c>
      <c r="J254" s="378"/>
      <c r="K254" s="378" t="s">
        <v>5654</v>
      </c>
      <c r="L254" s="378" t="s">
        <v>5654</v>
      </c>
      <c r="M254" s="378" t="s">
        <v>6402</v>
      </c>
      <c r="N254" s="378" t="s">
        <v>6403</v>
      </c>
      <c r="O254" s="381">
        <v>1</v>
      </c>
      <c r="P254" s="378" t="s">
        <v>5655</v>
      </c>
      <c r="Q254" s="378" t="s">
        <v>5656</v>
      </c>
      <c r="R254" s="378" t="s">
        <v>1006</v>
      </c>
      <c r="S254" s="378"/>
      <c r="T254" s="378"/>
      <c r="U254" s="378"/>
      <c r="V254" s="378" t="s">
        <v>5659</v>
      </c>
      <c r="W254" s="378" t="s">
        <v>6239</v>
      </c>
      <c r="X254" s="378"/>
      <c r="Y254" s="378" t="s">
        <v>5660</v>
      </c>
      <c r="Z254" s="378"/>
      <c r="AA254" s="378"/>
      <c r="AB254" s="378"/>
      <c r="AC254" s="378" t="s">
        <v>5662</v>
      </c>
      <c r="AD254" s="378" t="s">
        <v>5663</v>
      </c>
    </row>
    <row r="255" spans="1:30">
      <c r="A255" s="378" t="s">
        <v>812</v>
      </c>
      <c r="B255" s="378" t="s">
        <v>811</v>
      </c>
      <c r="C255" s="378" t="s">
        <v>813</v>
      </c>
      <c r="D255" s="378" t="s">
        <v>933</v>
      </c>
      <c r="E255" s="378" t="s">
        <v>1027</v>
      </c>
      <c r="F255" s="378" t="s">
        <v>3076</v>
      </c>
      <c r="G255" s="378"/>
      <c r="H255" s="378" t="s">
        <v>5682</v>
      </c>
      <c r="I255" s="378" t="s">
        <v>5684</v>
      </c>
      <c r="J255" s="378"/>
      <c r="K255" s="378" t="s">
        <v>5654</v>
      </c>
      <c r="L255" s="378" t="s">
        <v>5654</v>
      </c>
      <c r="M255" s="378" t="s">
        <v>5684</v>
      </c>
      <c r="N255" s="378" t="s">
        <v>6316</v>
      </c>
      <c r="O255" s="381">
        <v>1</v>
      </c>
      <c r="P255" s="378" t="s">
        <v>5655</v>
      </c>
      <c r="Q255" s="378" t="s">
        <v>5656</v>
      </c>
      <c r="R255" s="378" t="s">
        <v>5673</v>
      </c>
      <c r="S255" s="378" t="s">
        <v>5673</v>
      </c>
      <c r="T255" s="378" t="s">
        <v>5673</v>
      </c>
      <c r="U255" s="378" t="s">
        <v>5673</v>
      </c>
      <c r="V255" s="378" t="s">
        <v>5659</v>
      </c>
      <c r="W255" s="378" t="s">
        <v>6245</v>
      </c>
      <c r="X255" s="378"/>
      <c r="Y255" s="378" t="s">
        <v>5660</v>
      </c>
      <c r="Z255" s="378"/>
      <c r="AA255" s="378" t="s">
        <v>5993</v>
      </c>
      <c r="AB255" s="378"/>
      <c r="AC255" s="378" t="s">
        <v>5662</v>
      </c>
      <c r="AD255" s="378" t="s">
        <v>5663</v>
      </c>
    </row>
    <row r="256" spans="1:30">
      <c r="A256" s="378" t="s">
        <v>562</v>
      </c>
      <c r="B256" s="378" t="s">
        <v>561</v>
      </c>
      <c r="C256" s="378" t="s">
        <v>563</v>
      </c>
      <c r="D256" s="378" t="s">
        <v>933</v>
      </c>
      <c r="E256" s="378" t="s">
        <v>661</v>
      </c>
      <c r="F256" s="378" t="s">
        <v>564</v>
      </c>
      <c r="G256" s="378"/>
      <c r="H256" s="378" t="s">
        <v>5682</v>
      </c>
      <c r="I256" s="378" t="s">
        <v>5670</v>
      </c>
      <c r="J256" s="378"/>
      <c r="K256" s="378" t="s">
        <v>5654</v>
      </c>
      <c r="L256" s="378" t="s">
        <v>5654</v>
      </c>
      <c r="M256" s="378" t="s">
        <v>5670</v>
      </c>
      <c r="N256" s="378"/>
      <c r="O256" s="381">
        <v>1</v>
      </c>
      <c r="P256" s="378" t="s">
        <v>5655</v>
      </c>
      <c r="Q256" s="378" t="s">
        <v>5656</v>
      </c>
      <c r="R256" s="378" t="s">
        <v>5994</v>
      </c>
      <c r="S256" s="378" t="s">
        <v>3716</v>
      </c>
      <c r="T256" s="378" t="s">
        <v>3716</v>
      </c>
      <c r="U256" s="378" t="s">
        <v>3716</v>
      </c>
      <c r="V256" s="378" t="s">
        <v>5659</v>
      </c>
      <c r="W256" s="378" t="s">
        <v>6241</v>
      </c>
      <c r="X256" s="378"/>
      <c r="Y256" s="378" t="s">
        <v>5660</v>
      </c>
      <c r="Z256" s="378"/>
      <c r="AA256" s="378" t="s">
        <v>5995</v>
      </c>
      <c r="AB256" s="378"/>
      <c r="AC256" s="378" t="s">
        <v>5662</v>
      </c>
      <c r="AD256" s="378" t="s">
        <v>5663</v>
      </c>
    </row>
    <row r="257" spans="1:30">
      <c r="A257" s="378" t="s">
        <v>7099</v>
      </c>
      <c r="B257" s="378" t="s">
        <v>7100</v>
      </c>
      <c r="C257" s="378" t="s">
        <v>7101</v>
      </c>
      <c r="D257" s="378" t="s">
        <v>933</v>
      </c>
      <c r="E257" s="378" t="s">
        <v>789</v>
      </c>
      <c r="F257" s="378" t="s">
        <v>789</v>
      </c>
      <c r="G257" s="378"/>
      <c r="H257" s="378" t="s">
        <v>5682</v>
      </c>
      <c r="I257" s="378" t="s">
        <v>5876</v>
      </c>
      <c r="J257" s="378"/>
      <c r="K257" s="378" t="s">
        <v>5654</v>
      </c>
      <c r="L257" s="378" t="s">
        <v>5654</v>
      </c>
      <c r="M257" s="378" t="s">
        <v>6285</v>
      </c>
      <c r="N257" s="378" t="s">
        <v>6285</v>
      </c>
      <c r="O257" s="381">
        <v>1</v>
      </c>
      <c r="P257" s="378" t="s">
        <v>5655</v>
      </c>
      <c r="Q257" s="378" t="s">
        <v>5656</v>
      </c>
      <c r="R257" s="378" t="s">
        <v>7102</v>
      </c>
      <c r="S257" s="378" t="s">
        <v>5673</v>
      </c>
      <c r="T257" s="378" t="s">
        <v>5673</v>
      </c>
      <c r="U257" s="378" t="s">
        <v>5672</v>
      </c>
      <c r="V257" s="378" t="s">
        <v>5659</v>
      </c>
      <c r="W257" s="378" t="s">
        <v>6249</v>
      </c>
      <c r="X257" s="378"/>
      <c r="Y257" s="378" t="s">
        <v>5660</v>
      </c>
      <c r="Z257" s="378"/>
      <c r="AA257" s="378"/>
      <c r="AB257" s="378"/>
      <c r="AC257" s="378" t="s">
        <v>5662</v>
      </c>
      <c r="AD257" s="378" t="s">
        <v>5663</v>
      </c>
    </row>
    <row r="258" spans="1:30">
      <c r="A258" s="378" t="s">
        <v>640</v>
      </c>
      <c r="B258" s="378" t="s">
        <v>639</v>
      </c>
      <c r="C258" s="378" t="s">
        <v>641</v>
      </c>
      <c r="D258" s="378" t="s">
        <v>933</v>
      </c>
      <c r="E258" s="378" t="s">
        <v>634</v>
      </c>
      <c r="F258" s="378" t="s">
        <v>382</v>
      </c>
      <c r="G258" s="378"/>
      <c r="H258" s="378" t="s">
        <v>5664</v>
      </c>
      <c r="I258" s="378" t="s">
        <v>5996</v>
      </c>
      <c r="J258" s="378"/>
      <c r="K258" s="378" t="s">
        <v>5654</v>
      </c>
      <c r="L258" s="378" t="s">
        <v>5654</v>
      </c>
      <c r="M258" s="378" t="s">
        <v>5996</v>
      </c>
      <c r="N258" s="378"/>
      <c r="O258" s="381">
        <v>1</v>
      </c>
      <c r="P258" s="378" t="s">
        <v>5655</v>
      </c>
      <c r="Q258" s="378" t="s">
        <v>5656</v>
      </c>
      <c r="R258" s="378" t="s">
        <v>5997</v>
      </c>
      <c r="S258" s="378" t="s">
        <v>5673</v>
      </c>
      <c r="T258" s="378" t="s">
        <v>5673</v>
      </c>
      <c r="U258" s="378" t="s">
        <v>5801</v>
      </c>
      <c r="V258" s="378" t="s">
        <v>5659</v>
      </c>
      <c r="W258" s="378" t="s">
        <v>6239</v>
      </c>
      <c r="X258" s="378"/>
      <c r="Y258" s="378" t="s">
        <v>5660</v>
      </c>
      <c r="Z258" s="378"/>
      <c r="AA258" s="378" t="s">
        <v>5998</v>
      </c>
      <c r="AB258" s="378"/>
      <c r="AC258" s="378" t="s">
        <v>5662</v>
      </c>
      <c r="AD258" s="378" t="s">
        <v>5663</v>
      </c>
    </row>
    <row r="259" spans="1:30">
      <c r="A259" s="378" t="s">
        <v>7103</v>
      </c>
      <c r="B259" s="378" t="s">
        <v>7104</v>
      </c>
      <c r="C259" s="378" t="s">
        <v>7105</v>
      </c>
      <c r="D259" s="378" t="s">
        <v>933</v>
      </c>
      <c r="E259" s="378" t="s">
        <v>7106</v>
      </c>
      <c r="F259" s="378" t="s">
        <v>7107</v>
      </c>
      <c r="G259" s="378"/>
      <c r="H259" s="378" t="s">
        <v>5652</v>
      </c>
      <c r="I259" s="378" t="s">
        <v>7108</v>
      </c>
      <c r="J259" s="378" t="s">
        <v>7109</v>
      </c>
      <c r="K259" s="378" t="s">
        <v>5654</v>
      </c>
      <c r="L259" s="378" t="s">
        <v>5654</v>
      </c>
      <c r="M259" s="378" t="s">
        <v>6390</v>
      </c>
      <c r="N259" s="378" t="s">
        <v>6390</v>
      </c>
      <c r="O259" s="381">
        <v>1</v>
      </c>
      <c r="P259" s="378" t="s">
        <v>5655</v>
      </c>
      <c r="Q259" s="378" t="s">
        <v>5656</v>
      </c>
      <c r="R259" s="378" t="s">
        <v>7110</v>
      </c>
      <c r="S259" s="378" t="s">
        <v>3716</v>
      </c>
      <c r="T259" s="378" t="s">
        <v>3716</v>
      </c>
      <c r="U259" s="378" t="s">
        <v>3716</v>
      </c>
      <c r="V259" s="378" t="s">
        <v>5659</v>
      </c>
      <c r="W259" s="378" t="s">
        <v>6239</v>
      </c>
      <c r="X259" s="378"/>
      <c r="Y259" s="378" t="s">
        <v>5660</v>
      </c>
      <c r="Z259" s="378"/>
      <c r="AA259" s="378"/>
      <c r="AB259" s="378"/>
      <c r="AC259" s="378" t="s">
        <v>5662</v>
      </c>
      <c r="AD259" s="378" t="s">
        <v>5663</v>
      </c>
    </row>
    <row r="260" spans="1:30">
      <c r="A260" s="378" t="s">
        <v>507</v>
      </c>
      <c r="B260" s="378" t="s">
        <v>506</v>
      </c>
      <c r="C260" s="378" t="s">
        <v>508</v>
      </c>
      <c r="D260" s="378" t="s">
        <v>933</v>
      </c>
      <c r="E260" s="378" t="s">
        <v>4808</v>
      </c>
      <c r="F260" s="378" t="s">
        <v>255</v>
      </c>
      <c r="G260" s="378"/>
      <c r="H260" s="378" t="s">
        <v>5664</v>
      </c>
      <c r="I260" s="378" t="s">
        <v>5999</v>
      </c>
      <c r="J260" s="378"/>
      <c r="K260" s="378" t="s">
        <v>5654</v>
      </c>
      <c r="L260" s="378" t="s">
        <v>5654</v>
      </c>
      <c r="M260" s="378" t="s">
        <v>5999</v>
      </c>
      <c r="N260" s="378"/>
      <c r="O260" s="381">
        <v>1</v>
      </c>
      <c r="P260" s="378" t="s">
        <v>5655</v>
      </c>
      <c r="Q260" s="378" t="s">
        <v>5656</v>
      </c>
      <c r="R260" s="378" t="s">
        <v>6000</v>
      </c>
      <c r="S260" s="378" t="s">
        <v>5673</v>
      </c>
      <c r="T260" s="378" t="s">
        <v>5673</v>
      </c>
      <c r="U260" s="378" t="s">
        <v>5673</v>
      </c>
      <c r="V260" s="378" t="s">
        <v>5659</v>
      </c>
      <c r="W260" s="378" t="s">
        <v>6241</v>
      </c>
      <c r="X260" s="378"/>
      <c r="Y260" s="378" t="s">
        <v>5660</v>
      </c>
      <c r="Z260" s="378"/>
      <c r="AA260" s="378" t="s">
        <v>6001</v>
      </c>
      <c r="AB260" s="378"/>
      <c r="AC260" s="378" t="s">
        <v>5662</v>
      </c>
      <c r="AD260" s="378" t="s">
        <v>5663</v>
      </c>
    </row>
    <row r="261" spans="1:30">
      <c r="A261" s="378" t="s">
        <v>7111</v>
      </c>
      <c r="B261" s="378" t="s">
        <v>1320</v>
      </c>
      <c r="C261" s="378" t="s">
        <v>1321</v>
      </c>
      <c r="D261" s="378" t="s">
        <v>933</v>
      </c>
      <c r="E261" s="378" t="s">
        <v>4808</v>
      </c>
      <c r="F261" s="378" t="s">
        <v>255</v>
      </c>
      <c r="G261" s="378"/>
      <c r="H261" s="378" t="s">
        <v>5742</v>
      </c>
      <c r="I261" s="378" t="s">
        <v>5706</v>
      </c>
      <c r="J261" s="378"/>
      <c r="K261" s="378" t="s">
        <v>5654</v>
      </c>
      <c r="L261" s="378" t="s">
        <v>5654</v>
      </c>
      <c r="M261" s="378" t="s">
        <v>5706</v>
      </c>
      <c r="N261" s="378" t="s">
        <v>6338</v>
      </c>
      <c r="O261" s="381">
        <v>1</v>
      </c>
      <c r="P261" s="378" t="s">
        <v>5655</v>
      </c>
      <c r="Q261" s="378" t="s">
        <v>5656</v>
      </c>
      <c r="R261" s="378" t="s">
        <v>6071</v>
      </c>
      <c r="S261" s="378" t="s">
        <v>6071</v>
      </c>
      <c r="T261" s="378" t="s">
        <v>6071</v>
      </c>
      <c r="U261" s="378" t="s">
        <v>6071</v>
      </c>
      <c r="V261" s="378" t="s">
        <v>5659</v>
      </c>
      <c r="W261" s="378" t="s">
        <v>6243</v>
      </c>
      <c r="X261" s="378"/>
      <c r="Y261" s="378" t="s">
        <v>5660</v>
      </c>
      <c r="Z261" s="378"/>
      <c r="AA261" s="378" t="s">
        <v>7112</v>
      </c>
      <c r="AB261" s="378"/>
      <c r="AC261" s="378" t="s">
        <v>5662</v>
      </c>
      <c r="AD261" s="378" t="s">
        <v>5663</v>
      </c>
    </row>
    <row r="262" spans="1:30">
      <c r="A262" s="378" t="s">
        <v>7113</v>
      </c>
      <c r="B262" s="378" t="s">
        <v>7114</v>
      </c>
      <c r="C262" s="378" t="s">
        <v>7115</v>
      </c>
      <c r="D262" s="378" t="s">
        <v>933</v>
      </c>
      <c r="E262" s="378" t="s">
        <v>268</v>
      </c>
      <c r="F262" s="378" t="s">
        <v>171</v>
      </c>
      <c r="G262" s="378"/>
      <c r="H262" s="378" t="s">
        <v>5682</v>
      </c>
      <c r="I262" s="378" t="s">
        <v>7116</v>
      </c>
      <c r="J262" s="378"/>
      <c r="K262" s="378" t="s">
        <v>5654</v>
      </c>
      <c r="L262" s="378" t="s">
        <v>5654</v>
      </c>
      <c r="M262" s="378" t="s">
        <v>6285</v>
      </c>
      <c r="N262" s="378" t="s">
        <v>6285</v>
      </c>
      <c r="O262" s="381">
        <v>1</v>
      </c>
      <c r="P262" s="378" t="s">
        <v>5655</v>
      </c>
      <c r="Q262" s="378" t="s">
        <v>5656</v>
      </c>
      <c r="R262" s="378" t="s">
        <v>7117</v>
      </c>
      <c r="S262" s="378" t="s">
        <v>1006</v>
      </c>
      <c r="T262" s="378" t="s">
        <v>1006</v>
      </c>
      <c r="U262" s="378" t="s">
        <v>3723</v>
      </c>
      <c r="V262" s="378" t="s">
        <v>5659</v>
      </c>
      <c r="W262" s="378" t="s">
        <v>6240</v>
      </c>
      <c r="X262" s="378"/>
      <c r="Y262" s="378" t="s">
        <v>5660</v>
      </c>
      <c r="Z262" s="378"/>
      <c r="AA262" s="378"/>
      <c r="AB262" s="378"/>
      <c r="AC262" s="378" t="s">
        <v>5662</v>
      </c>
      <c r="AD262" s="378" t="s">
        <v>5663</v>
      </c>
    </row>
    <row r="263" spans="1:30">
      <c r="A263" s="378" t="s">
        <v>879</v>
      </c>
      <c r="B263" s="378" t="s">
        <v>878</v>
      </c>
      <c r="C263" s="378" t="s">
        <v>1330</v>
      </c>
      <c r="D263" s="378" t="s">
        <v>933</v>
      </c>
      <c r="E263" s="378" t="s">
        <v>1013</v>
      </c>
      <c r="F263" s="378" t="s">
        <v>904</v>
      </c>
      <c r="G263" s="378"/>
      <c r="H263" s="378" t="s">
        <v>5652</v>
      </c>
      <c r="I263" s="378" t="s">
        <v>5781</v>
      </c>
      <c r="J263" s="378"/>
      <c r="K263" s="378" t="s">
        <v>5654</v>
      </c>
      <c r="L263" s="378" t="s">
        <v>5654</v>
      </c>
      <c r="M263" s="378" t="s">
        <v>5885</v>
      </c>
      <c r="N263" s="378" t="s">
        <v>7118</v>
      </c>
      <c r="O263" s="381">
        <v>1</v>
      </c>
      <c r="P263" s="378" t="s">
        <v>5655</v>
      </c>
      <c r="Q263" s="378" t="s">
        <v>5656</v>
      </c>
      <c r="R263" s="378" t="s">
        <v>6002</v>
      </c>
      <c r="S263" s="378" t="s">
        <v>5673</v>
      </c>
      <c r="T263" s="378" t="s">
        <v>5673</v>
      </c>
      <c r="U263" s="378" t="s">
        <v>5690</v>
      </c>
      <c r="V263" s="378" t="s">
        <v>5659</v>
      </c>
      <c r="W263" s="378" t="s">
        <v>6242</v>
      </c>
      <c r="X263" s="378"/>
      <c r="Y263" s="378" t="s">
        <v>5660</v>
      </c>
      <c r="Z263" s="378"/>
      <c r="AA263" s="378" t="s">
        <v>6003</v>
      </c>
      <c r="AB263" s="378"/>
      <c r="AC263" s="378" t="s">
        <v>5662</v>
      </c>
      <c r="AD263" s="378" t="s">
        <v>5854</v>
      </c>
    </row>
    <row r="264" spans="1:30">
      <c r="A264" s="378" t="s">
        <v>545</v>
      </c>
      <c r="B264" s="378" t="s">
        <v>544</v>
      </c>
      <c r="C264" s="378" t="s">
        <v>546</v>
      </c>
      <c r="D264" s="378" t="s">
        <v>933</v>
      </c>
      <c r="E264" s="378" t="s">
        <v>1140</v>
      </c>
      <c r="F264" s="378" t="s">
        <v>547</v>
      </c>
      <c r="G264" s="378"/>
      <c r="H264" s="378" t="s">
        <v>5742</v>
      </c>
      <c r="I264" s="378" t="s">
        <v>5820</v>
      </c>
      <c r="J264" s="378"/>
      <c r="K264" s="378" t="s">
        <v>5654</v>
      </c>
      <c r="L264" s="378" t="s">
        <v>5654</v>
      </c>
      <c r="M264" s="378" t="s">
        <v>5820</v>
      </c>
      <c r="N264" s="378"/>
      <c r="O264" s="381">
        <v>1</v>
      </c>
      <c r="P264" s="378" t="s">
        <v>5655</v>
      </c>
      <c r="Q264" s="378" t="s">
        <v>5656</v>
      </c>
      <c r="R264" s="378" t="s">
        <v>689</v>
      </c>
      <c r="S264" s="378"/>
      <c r="T264" s="378"/>
      <c r="U264" s="378"/>
      <c r="V264" s="378" t="s">
        <v>5659</v>
      </c>
      <c r="W264" s="378" t="s">
        <v>6241</v>
      </c>
      <c r="X264" s="378"/>
      <c r="Y264" s="378" t="s">
        <v>5660</v>
      </c>
      <c r="Z264" s="378"/>
      <c r="AA264" s="378" t="s">
        <v>6004</v>
      </c>
      <c r="AB264" s="378"/>
      <c r="AC264" s="378" t="s">
        <v>5662</v>
      </c>
      <c r="AD264" s="378" t="s">
        <v>5663</v>
      </c>
    </row>
    <row r="265" spans="1:30">
      <c r="A265" s="378" t="s">
        <v>7119</v>
      </c>
      <c r="B265" s="378" t="s">
        <v>7120</v>
      </c>
      <c r="C265" s="378" t="s">
        <v>7121</v>
      </c>
      <c r="D265" s="378" t="s">
        <v>933</v>
      </c>
      <c r="E265" s="378" t="s">
        <v>945</v>
      </c>
      <c r="F265" s="378" t="s">
        <v>7122</v>
      </c>
      <c r="G265" s="378"/>
      <c r="H265" s="378" t="s">
        <v>5682</v>
      </c>
      <c r="I265" s="378" t="s">
        <v>6729</v>
      </c>
      <c r="J265" s="378"/>
      <c r="K265" s="378" t="s">
        <v>5654</v>
      </c>
      <c r="L265" s="378" t="s">
        <v>5654</v>
      </c>
      <c r="M265" s="378" t="s">
        <v>7123</v>
      </c>
      <c r="N265" s="378" t="s">
        <v>7124</v>
      </c>
      <c r="O265" s="381">
        <v>1</v>
      </c>
      <c r="P265" s="378" t="s">
        <v>5655</v>
      </c>
      <c r="Q265" s="378" t="s">
        <v>5656</v>
      </c>
      <c r="R265" s="378" t="s">
        <v>689</v>
      </c>
      <c r="S265" s="378"/>
      <c r="T265" s="378"/>
      <c r="U265" s="378"/>
      <c r="V265" s="378" t="s">
        <v>5659</v>
      </c>
      <c r="W265" s="378" t="s">
        <v>6241</v>
      </c>
      <c r="X265" s="378"/>
      <c r="Y265" s="378" t="s">
        <v>5660</v>
      </c>
      <c r="Z265" s="378"/>
      <c r="AA265" s="378"/>
      <c r="AB265" s="378"/>
      <c r="AC265" s="378" t="s">
        <v>5662</v>
      </c>
      <c r="AD265" s="378" t="s">
        <v>5663</v>
      </c>
    </row>
    <row r="266" spans="1:30">
      <c r="A266" s="378" t="s">
        <v>7125</v>
      </c>
      <c r="B266" s="378" t="s">
        <v>7126</v>
      </c>
      <c r="C266" s="378" t="s">
        <v>7127</v>
      </c>
      <c r="D266" s="378" t="s">
        <v>933</v>
      </c>
      <c r="E266" s="378" t="s">
        <v>268</v>
      </c>
      <c r="F266" s="378" t="s">
        <v>171</v>
      </c>
      <c r="G266" s="378"/>
      <c r="H266" s="378" t="s">
        <v>5677</v>
      </c>
      <c r="I266" s="378" t="s">
        <v>5708</v>
      </c>
      <c r="J266" s="378"/>
      <c r="K266" s="378" t="s">
        <v>5654</v>
      </c>
      <c r="L266" s="378" t="s">
        <v>5654</v>
      </c>
      <c r="M266" s="378" t="s">
        <v>5708</v>
      </c>
      <c r="N266" s="378" t="s">
        <v>7128</v>
      </c>
      <c r="O266" s="381">
        <v>1</v>
      </c>
      <c r="P266" s="378" t="s">
        <v>5655</v>
      </c>
      <c r="Q266" s="378" t="s">
        <v>5656</v>
      </c>
      <c r="R266" s="378" t="s">
        <v>689</v>
      </c>
      <c r="S266" s="378"/>
      <c r="T266" s="378"/>
      <c r="U266" s="378"/>
      <c r="V266" s="378" t="s">
        <v>5659</v>
      </c>
      <c r="W266" s="378" t="s">
        <v>6612</v>
      </c>
      <c r="X266" s="378"/>
      <c r="Y266" s="378" t="s">
        <v>5660</v>
      </c>
      <c r="Z266" s="378"/>
      <c r="AA266" s="378"/>
      <c r="AB266" s="378"/>
      <c r="AC266" s="378" t="s">
        <v>5662</v>
      </c>
      <c r="AD266" s="378" t="s">
        <v>5663</v>
      </c>
    </row>
    <row r="267" spans="1:30">
      <c r="A267" s="378" t="s">
        <v>7129</v>
      </c>
      <c r="B267" s="378" t="s">
        <v>7130</v>
      </c>
      <c r="C267" s="378" t="s">
        <v>7131</v>
      </c>
      <c r="D267" s="378" t="s">
        <v>933</v>
      </c>
      <c r="E267" s="378" t="s">
        <v>6206</v>
      </c>
      <c r="F267" s="378" t="s">
        <v>525</v>
      </c>
      <c r="G267" s="378"/>
      <c r="H267" s="378" t="s">
        <v>5677</v>
      </c>
      <c r="I267" s="378" t="s">
        <v>6171</v>
      </c>
      <c r="J267" s="378"/>
      <c r="K267" s="378" t="s">
        <v>5654</v>
      </c>
      <c r="L267" s="378" t="s">
        <v>5654</v>
      </c>
      <c r="M267" s="378" t="s">
        <v>7132</v>
      </c>
      <c r="N267" s="378" t="s">
        <v>6561</v>
      </c>
      <c r="O267" s="381">
        <v>1</v>
      </c>
      <c r="P267" s="378" t="s">
        <v>5655</v>
      </c>
      <c r="Q267" s="378" t="s">
        <v>5656</v>
      </c>
      <c r="R267" s="378" t="s">
        <v>7133</v>
      </c>
      <c r="S267" s="378" t="s">
        <v>1006</v>
      </c>
      <c r="T267" s="378" t="s">
        <v>1006</v>
      </c>
      <c r="U267" s="378" t="s">
        <v>3888</v>
      </c>
      <c r="V267" s="378" t="s">
        <v>5659</v>
      </c>
      <c r="W267" s="378" t="s">
        <v>6241</v>
      </c>
      <c r="X267" s="378"/>
      <c r="Y267" s="378" t="s">
        <v>5660</v>
      </c>
      <c r="Z267" s="378"/>
      <c r="AA267" s="378"/>
      <c r="AB267" s="378"/>
      <c r="AC267" s="378" t="s">
        <v>5662</v>
      </c>
      <c r="AD267" s="378" t="s">
        <v>5663</v>
      </c>
    </row>
    <row r="268" spans="1:30">
      <c r="A268" s="378" t="s">
        <v>7134</v>
      </c>
      <c r="B268" s="378" t="s">
        <v>7135</v>
      </c>
      <c r="C268" s="378" t="s">
        <v>7136</v>
      </c>
      <c r="D268" s="378" t="s">
        <v>933</v>
      </c>
      <c r="E268" s="378" t="s">
        <v>215</v>
      </c>
      <c r="F268" s="378" t="s">
        <v>215</v>
      </c>
      <c r="G268" s="378"/>
      <c r="H268" s="378" t="s">
        <v>5742</v>
      </c>
      <c r="I268" s="378" t="s">
        <v>5821</v>
      </c>
      <c r="J268" s="378"/>
      <c r="K268" s="378" t="s">
        <v>5654</v>
      </c>
      <c r="L268" s="378" t="s">
        <v>5654</v>
      </c>
      <c r="M268" s="378" t="s">
        <v>5821</v>
      </c>
      <c r="N268" s="378" t="s">
        <v>6397</v>
      </c>
      <c r="O268" s="381">
        <v>1</v>
      </c>
      <c r="P268" s="378" t="s">
        <v>5655</v>
      </c>
      <c r="Q268" s="378" t="s">
        <v>5656</v>
      </c>
      <c r="R268" s="378" t="s">
        <v>689</v>
      </c>
      <c r="S268" s="378"/>
      <c r="T268" s="378"/>
      <c r="U268" s="378"/>
      <c r="V268" s="378" t="s">
        <v>5659</v>
      </c>
      <c r="W268" s="378" t="s">
        <v>6246</v>
      </c>
      <c r="X268" s="378"/>
      <c r="Y268" s="378" t="s">
        <v>5660</v>
      </c>
      <c r="Z268" s="378"/>
      <c r="AA268" s="378"/>
      <c r="AB268" s="378"/>
      <c r="AC268" s="378" t="s">
        <v>5662</v>
      </c>
      <c r="AD268" s="378" t="s">
        <v>5663</v>
      </c>
    </row>
    <row r="269" spans="1:30">
      <c r="A269" s="378" t="s">
        <v>7137</v>
      </c>
      <c r="B269" s="378" t="s">
        <v>7138</v>
      </c>
      <c r="C269" s="378" t="s">
        <v>7139</v>
      </c>
      <c r="D269" s="378" t="s">
        <v>933</v>
      </c>
      <c r="E269" s="378" t="s">
        <v>661</v>
      </c>
      <c r="F269" s="378" t="s">
        <v>564</v>
      </c>
      <c r="G269" s="378"/>
      <c r="H269" s="378" t="s">
        <v>5652</v>
      </c>
      <c r="I269" s="378" t="s">
        <v>7140</v>
      </c>
      <c r="J269" s="378"/>
      <c r="K269" s="378" t="s">
        <v>5654</v>
      </c>
      <c r="L269" s="378" t="s">
        <v>5654</v>
      </c>
      <c r="M269" s="378" t="s">
        <v>6285</v>
      </c>
      <c r="N269" s="378" t="s">
        <v>6285</v>
      </c>
      <c r="O269" s="381">
        <v>1</v>
      </c>
      <c r="P269" s="378" t="s">
        <v>5655</v>
      </c>
      <c r="Q269" s="378" t="s">
        <v>5656</v>
      </c>
      <c r="R269" s="378" t="s">
        <v>7141</v>
      </c>
      <c r="S269" s="378" t="s">
        <v>3659</v>
      </c>
      <c r="T269" s="378" t="s">
        <v>3659</v>
      </c>
      <c r="U269" s="378" t="s">
        <v>3833</v>
      </c>
      <c r="V269" s="378" t="s">
        <v>5659</v>
      </c>
      <c r="W269" s="378" t="s">
        <v>6241</v>
      </c>
      <c r="X269" s="378"/>
      <c r="Y269" s="378" t="s">
        <v>5660</v>
      </c>
      <c r="Z269" s="378"/>
      <c r="AA269" s="378"/>
      <c r="AB269" s="378"/>
      <c r="AC269" s="378" t="s">
        <v>5662</v>
      </c>
      <c r="AD269" s="378" t="s">
        <v>5663</v>
      </c>
    </row>
    <row r="270" spans="1:30">
      <c r="A270" s="378" t="s">
        <v>837</v>
      </c>
      <c r="B270" s="378" t="s">
        <v>836</v>
      </c>
      <c r="C270" s="378" t="s">
        <v>838</v>
      </c>
      <c r="D270" s="378" t="s">
        <v>933</v>
      </c>
      <c r="E270" s="378" t="s">
        <v>634</v>
      </c>
      <c r="F270" s="378" t="s">
        <v>839</v>
      </c>
      <c r="G270" s="378"/>
      <c r="H270" s="378" t="s">
        <v>5664</v>
      </c>
      <c r="I270" s="378" t="s">
        <v>6005</v>
      </c>
      <c r="J270" s="378"/>
      <c r="K270" s="378" t="s">
        <v>5654</v>
      </c>
      <c r="L270" s="378" t="s">
        <v>5654</v>
      </c>
      <c r="M270" s="378" t="s">
        <v>6005</v>
      </c>
      <c r="N270" s="378"/>
      <c r="O270" s="381">
        <v>1</v>
      </c>
      <c r="P270" s="378" t="s">
        <v>5655</v>
      </c>
      <c r="Q270" s="378" t="s">
        <v>5656</v>
      </c>
      <c r="R270" s="378" t="s">
        <v>6006</v>
      </c>
      <c r="S270" s="378" t="s">
        <v>5673</v>
      </c>
      <c r="T270" s="378" t="s">
        <v>5673</v>
      </c>
      <c r="U270" s="378" t="s">
        <v>5672</v>
      </c>
      <c r="V270" s="378" t="s">
        <v>5659</v>
      </c>
      <c r="W270" s="378" t="s">
        <v>6239</v>
      </c>
      <c r="X270" s="378"/>
      <c r="Y270" s="378" t="s">
        <v>5660</v>
      </c>
      <c r="Z270" s="378"/>
      <c r="AA270" s="378"/>
      <c r="AB270" s="378"/>
      <c r="AC270" s="378" t="s">
        <v>5662</v>
      </c>
      <c r="AD270" s="378" t="s">
        <v>5663</v>
      </c>
    </row>
    <row r="271" spans="1:30">
      <c r="A271" s="378" t="s">
        <v>7142</v>
      </c>
      <c r="B271" s="378" t="s">
        <v>1059</v>
      </c>
      <c r="C271" s="378" t="s">
        <v>1060</v>
      </c>
      <c r="D271" s="378" t="s">
        <v>933</v>
      </c>
      <c r="E271" s="378" t="s">
        <v>1062</v>
      </c>
      <c r="F271" s="378" t="s">
        <v>1062</v>
      </c>
      <c r="G271" s="378"/>
      <c r="H271" s="378" t="s">
        <v>5664</v>
      </c>
      <c r="I271" s="378" t="s">
        <v>6329</v>
      </c>
      <c r="J271" s="378"/>
      <c r="K271" s="378" t="s">
        <v>5654</v>
      </c>
      <c r="L271" s="378" t="s">
        <v>5654</v>
      </c>
      <c r="M271" s="378" t="s">
        <v>6329</v>
      </c>
      <c r="N271" s="378" t="s">
        <v>6338</v>
      </c>
      <c r="O271" s="381">
        <v>1</v>
      </c>
      <c r="P271" s="378" t="s">
        <v>5655</v>
      </c>
      <c r="Q271" s="378" t="s">
        <v>5656</v>
      </c>
      <c r="R271" s="378" t="s">
        <v>7143</v>
      </c>
      <c r="S271" s="378" t="s">
        <v>1006</v>
      </c>
      <c r="T271" s="378" t="s">
        <v>1006</v>
      </c>
      <c r="U271" s="378" t="s">
        <v>3922</v>
      </c>
      <c r="V271" s="378" t="s">
        <v>5659</v>
      </c>
      <c r="W271" s="378" t="s">
        <v>6241</v>
      </c>
      <c r="X271" s="378"/>
      <c r="Y271" s="378" t="s">
        <v>5660</v>
      </c>
      <c r="Z271" s="378"/>
      <c r="AA271" s="378" t="s">
        <v>7144</v>
      </c>
      <c r="AB271" s="378"/>
      <c r="AC271" s="378" t="s">
        <v>5662</v>
      </c>
      <c r="AD271" s="378" t="s">
        <v>5663</v>
      </c>
    </row>
    <row r="272" spans="1:30">
      <c r="A272" s="378" t="s">
        <v>210</v>
      </c>
      <c r="B272" s="378" t="s">
        <v>209</v>
      </c>
      <c r="C272" s="378" t="s">
        <v>211</v>
      </c>
      <c r="D272" s="378" t="s">
        <v>933</v>
      </c>
      <c r="E272" s="378" t="s">
        <v>945</v>
      </c>
      <c r="F272" s="378" t="s">
        <v>212</v>
      </c>
      <c r="G272" s="378"/>
      <c r="H272" s="378" t="s">
        <v>5677</v>
      </c>
      <c r="I272" s="378" t="s">
        <v>5920</v>
      </c>
      <c r="J272" s="378"/>
      <c r="K272" s="378" t="s">
        <v>5654</v>
      </c>
      <c r="L272" s="378" t="s">
        <v>5654</v>
      </c>
      <c r="M272" s="378" t="s">
        <v>5920</v>
      </c>
      <c r="N272" s="378"/>
      <c r="O272" s="381">
        <v>1</v>
      </c>
      <c r="P272" s="378" t="s">
        <v>5655</v>
      </c>
      <c r="Q272" s="378" t="s">
        <v>5656</v>
      </c>
      <c r="R272" s="378" t="s">
        <v>6007</v>
      </c>
      <c r="S272" s="378" t="s">
        <v>1006</v>
      </c>
      <c r="T272" s="378" t="s">
        <v>1006</v>
      </c>
      <c r="U272" s="378" t="s">
        <v>5668</v>
      </c>
      <c r="V272" s="378" t="s">
        <v>5659</v>
      </c>
      <c r="W272" s="378" t="s">
        <v>6241</v>
      </c>
      <c r="X272" s="378"/>
      <c r="Y272" s="378" t="s">
        <v>5660</v>
      </c>
      <c r="Z272" s="378"/>
      <c r="AA272" s="378" t="s">
        <v>6008</v>
      </c>
      <c r="AB272" s="378"/>
      <c r="AC272" s="378" t="s">
        <v>5662</v>
      </c>
      <c r="AD272" s="378" t="s">
        <v>5663</v>
      </c>
    </row>
    <row r="273" spans="1:30">
      <c r="A273" s="378" t="s">
        <v>7145</v>
      </c>
      <c r="B273" s="378" t="s">
        <v>7146</v>
      </c>
      <c r="C273" s="378" t="s">
        <v>7147</v>
      </c>
      <c r="D273" s="378" t="s">
        <v>933</v>
      </c>
      <c r="E273" s="378" t="s">
        <v>1002</v>
      </c>
      <c r="F273" s="378" t="s">
        <v>179</v>
      </c>
      <c r="G273" s="378"/>
      <c r="H273" s="378" t="s">
        <v>5682</v>
      </c>
      <c r="I273" s="378" t="s">
        <v>7148</v>
      </c>
      <c r="J273" s="378"/>
      <c r="K273" s="378" t="s">
        <v>5654</v>
      </c>
      <c r="L273" s="378" t="s">
        <v>5654</v>
      </c>
      <c r="M273" s="378" t="s">
        <v>7149</v>
      </c>
      <c r="N273" s="378" t="s">
        <v>6522</v>
      </c>
      <c r="O273" s="381">
        <v>1</v>
      </c>
      <c r="P273" s="378" t="s">
        <v>5655</v>
      </c>
      <c r="Q273" s="378" t="s">
        <v>5656</v>
      </c>
      <c r="R273" s="378" t="s">
        <v>7150</v>
      </c>
      <c r="S273" s="378" t="s">
        <v>3716</v>
      </c>
      <c r="T273" s="378" t="s">
        <v>7019</v>
      </c>
      <c r="U273" s="378" t="s">
        <v>7019</v>
      </c>
      <c r="V273" s="378" t="s">
        <v>5659</v>
      </c>
      <c r="W273" s="378" t="s">
        <v>6247</v>
      </c>
      <c r="X273" s="378"/>
      <c r="Y273" s="378" t="s">
        <v>5660</v>
      </c>
      <c r="Z273" s="378"/>
      <c r="AA273" s="378"/>
      <c r="AB273" s="378"/>
      <c r="AC273" s="378" t="s">
        <v>5662</v>
      </c>
      <c r="AD273" s="378" t="s">
        <v>5663</v>
      </c>
    </row>
    <row r="274" spans="1:30">
      <c r="A274" s="378" t="s">
        <v>7151</v>
      </c>
      <c r="B274" s="378" t="s">
        <v>7152</v>
      </c>
      <c r="C274" s="378" t="s">
        <v>7153</v>
      </c>
      <c r="D274" s="378" t="s">
        <v>933</v>
      </c>
      <c r="E274" s="378" t="s">
        <v>215</v>
      </c>
      <c r="F274" s="378" t="s">
        <v>215</v>
      </c>
      <c r="G274" s="378"/>
      <c r="H274" s="378" t="s">
        <v>5682</v>
      </c>
      <c r="I274" s="378" t="s">
        <v>5799</v>
      </c>
      <c r="J274" s="378"/>
      <c r="K274" s="378" t="s">
        <v>5654</v>
      </c>
      <c r="L274" s="378" t="s">
        <v>5654</v>
      </c>
      <c r="M274" s="378" t="s">
        <v>5799</v>
      </c>
      <c r="N274" s="378" t="s">
        <v>6938</v>
      </c>
      <c r="O274" s="381">
        <v>1</v>
      </c>
      <c r="P274" s="378" t="s">
        <v>5655</v>
      </c>
      <c r="Q274" s="378" t="s">
        <v>5656</v>
      </c>
      <c r="R274" s="378" t="s">
        <v>7154</v>
      </c>
      <c r="S274" s="378" t="s">
        <v>5673</v>
      </c>
      <c r="T274" s="378" t="s">
        <v>5673</v>
      </c>
      <c r="U274" s="378" t="s">
        <v>5730</v>
      </c>
      <c r="V274" s="378" t="s">
        <v>5659</v>
      </c>
      <c r="W274" s="378" t="s">
        <v>6241</v>
      </c>
      <c r="X274" s="378"/>
      <c r="Y274" s="378" t="s">
        <v>5660</v>
      </c>
      <c r="Z274" s="378"/>
      <c r="AA274" s="378"/>
      <c r="AB274" s="378"/>
      <c r="AC274" s="378" t="s">
        <v>5662</v>
      </c>
      <c r="AD274" s="378" t="s">
        <v>5663</v>
      </c>
    </row>
    <row r="275" spans="1:30">
      <c r="A275" s="378" t="s">
        <v>7155</v>
      </c>
      <c r="B275" s="378" t="s">
        <v>7156</v>
      </c>
      <c r="C275" s="378" t="s">
        <v>7157</v>
      </c>
      <c r="D275" s="378" t="s">
        <v>933</v>
      </c>
      <c r="E275" s="378" t="s">
        <v>6540</v>
      </c>
      <c r="F275" s="378" t="s">
        <v>6541</v>
      </c>
      <c r="G275" s="378"/>
      <c r="H275" s="378" t="s">
        <v>5677</v>
      </c>
      <c r="I275" s="378" t="s">
        <v>5688</v>
      </c>
      <c r="J275" s="378"/>
      <c r="K275" s="378" t="s">
        <v>5654</v>
      </c>
      <c r="L275" s="378" t="s">
        <v>5654</v>
      </c>
      <c r="M275" s="378" t="s">
        <v>6285</v>
      </c>
      <c r="N275" s="378" t="s">
        <v>6285</v>
      </c>
      <c r="O275" s="381">
        <v>1</v>
      </c>
      <c r="P275" s="378" t="s">
        <v>5655</v>
      </c>
      <c r="Q275" s="378" t="s">
        <v>5656</v>
      </c>
      <c r="R275" s="378" t="s">
        <v>7158</v>
      </c>
      <c r="S275" s="378" t="s">
        <v>1006</v>
      </c>
      <c r="T275" s="378" t="s">
        <v>1006</v>
      </c>
      <c r="U275" s="378" t="s">
        <v>6287</v>
      </c>
      <c r="V275" s="378" t="s">
        <v>5659</v>
      </c>
      <c r="W275" s="378" t="s">
        <v>6241</v>
      </c>
      <c r="X275" s="378"/>
      <c r="Y275" s="378" t="s">
        <v>5660</v>
      </c>
      <c r="Z275" s="378"/>
      <c r="AA275" s="378"/>
      <c r="AB275" s="378"/>
      <c r="AC275" s="378" t="s">
        <v>5662</v>
      </c>
      <c r="AD275" s="378" t="s">
        <v>5663</v>
      </c>
    </row>
    <row r="276" spans="1:30">
      <c r="A276" s="378" t="s">
        <v>763</v>
      </c>
      <c r="B276" s="378" t="s">
        <v>762</v>
      </c>
      <c r="C276" s="378" t="s">
        <v>764</v>
      </c>
      <c r="D276" s="378" t="s">
        <v>933</v>
      </c>
      <c r="E276" s="378" t="s">
        <v>5794</v>
      </c>
      <c r="F276" s="378" t="s">
        <v>746</v>
      </c>
      <c r="G276" s="378"/>
      <c r="H276" s="378" t="s">
        <v>5682</v>
      </c>
      <c r="I276" s="378" t="s">
        <v>6009</v>
      </c>
      <c r="J276" s="378"/>
      <c r="K276" s="378" t="s">
        <v>5654</v>
      </c>
      <c r="L276" s="378" t="s">
        <v>5654</v>
      </c>
      <c r="M276" s="378" t="s">
        <v>6010</v>
      </c>
      <c r="N276" s="378"/>
      <c r="O276" s="381">
        <v>1</v>
      </c>
      <c r="P276" s="378" t="s">
        <v>5655</v>
      </c>
      <c r="Q276" s="378" t="s">
        <v>5656</v>
      </c>
      <c r="R276" s="378" t="s">
        <v>6011</v>
      </c>
      <c r="S276" s="378" t="s">
        <v>5673</v>
      </c>
      <c r="T276" s="378" t="s">
        <v>5673</v>
      </c>
      <c r="U276" s="378" t="s">
        <v>5673</v>
      </c>
      <c r="V276" s="378" t="s">
        <v>5659</v>
      </c>
      <c r="W276" s="378" t="s">
        <v>6239</v>
      </c>
      <c r="X276" s="378"/>
      <c r="Y276" s="378" t="s">
        <v>5660</v>
      </c>
      <c r="Z276" s="378"/>
      <c r="AA276" s="378" t="s">
        <v>6012</v>
      </c>
      <c r="AB276" s="378"/>
      <c r="AC276" s="378" t="s">
        <v>5662</v>
      </c>
      <c r="AD276" s="378" t="s">
        <v>5663</v>
      </c>
    </row>
    <row r="277" spans="1:30">
      <c r="A277" s="378" t="s">
        <v>755</v>
      </c>
      <c r="B277" s="378" t="s">
        <v>754</v>
      </c>
      <c r="C277" s="378" t="s">
        <v>756</v>
      </c>
      <c r="D277" s="378" t="s">
        <v>933</v>
      </c>
      <c r="E277" s="378" t="s">
        <v>789</v>
      </c>
      <c r="F277" s="378" t="s">
        <v>757</v>
      </c>
      <c r="G277" s="378"/>
      <c r="H277" s="378" t="s">
        <v>5682</v>
      </c>
      <c r="I277" s="378" t="s">
        <v>5670</v>
      </c>
      <c r="J277" s="378"/>
      <c r="K277" s="378" t="s">
        <v>5654</v>
      </c>
      <c r="L277" s="378" t="s">
        <v>5654</v>
      </c>
      <c r="M277" s="378" t="s">
        <v>5670</v>
      </c>
      <c r="N277" s="378"/>
      <c r="O277" s="381">
        <v>1</v>
      </c>
      <c r="P277" s="378" t="s">
        <v>5655</v>
      </c>
      <c r="Q277" s="378" t="s">
        <v>5656</v>
      </c>
      <c r="R277" s="378" t="s">
        <v>5824</v>
      </c>
      <c r="S277" s="378" t="s">
        <v>5673</v>
      </c>
      <c r="T277" s="378" t="s">
        <v>5673</v>
      </c>
      <c r="U277" s="378" t="s">
        <v>5673</v>
      </c>
      <c r="V277" s="378" t="s">
        <v>5659</v>
      </c>
      <c r="W277" s="378" t="s">
        <v>6249</v>
      </c>
      <c r="X277" s="378"/>
      <c r="Y277" s="378" t="s">
        <v>5660</v>
      </c>
      <c r="Z277" s="378"/>
      <c r="AA277" s="378" t="s">
        <v>6013</v>
      </c>
      <c r="AB277" s="378"/>
      <c r="AC277" s="378" t="s">
        <v>5662</v>
      </c>
      <c r="AD277" s="378" t="s">
        <v>5663</v>
      </c>
    </row>
    <row r="278" spans="1:30">
      <c r="A278" s="378" t="s">
        <v>541</v>
      </c>
      <c r="B278" s="378" t="s">
        <v>540</v>
      </c>
      <c r="C278" s="378" t="s">
        <v>542</v>
      </c>
      <c r="D278" s="378" t="s">
        <v>933</v>
      </c>
      <c r="E278" s="378" t="s">
        <v>638</v>
      </c>
      <c r="F278" s="378" t="s">
        <v>543</v>
      </c>
      <c r="G278" s="378"/>
      <c r="H278" s="378" t="s">
        <v>5664</v>
      </c>
      <c r="I278" s="378" t="s">
        <v>5746</v>
      </c>
      <c r="J278" s="378"/>
      <c r="K278" s="378" t="s">
        <v>5654</v>
      </c>
      <c r="L278" s="378" t="s">
        <v>5654</v>
      </c>
      <c r="M278" s="378" t="s">
        <v>5746</v>
      </c>
      <c r="N278" s="378" t="s">
        <v>6316</v>
      </c>
      <c r="O278" s="381">
        <v>1</v>
      </c>
      <c r="P278" s="378" t="s">
        <v>5655</v>
      </c>
      <c r="Q278" s="378" t="s">
        <v>5656</v>
      </c>
      <c r="R278" s="378" t="s">
        <v>689</v>
      </c>
      <c r="S278" s="378" t="s">
        <v>5938</v>
      </c>
      <c r="T278" s="378" t="s">
        <v>5939</v>
      </c>
      <c r="U278" s="378" t="s">
        <v>6014</v>
      </c>
      <c r="V278" s="378" t="s">
        <v>5659</v>
      </c>
      <c r="W278" s="378" t="s">
        <v>6244</v>
      </c>
      <c r="X278" s="378"/>
      <c r="Y278" s="378" t="s">
        <v>5660</v>
      </c>
      <c r="Z278" s="378"/>
      <c r="AA278" s="378"/>
      <c r="AB278" s="378"/>
      <c r="AC278" s="378" t="s">
        <v>5662</v>
      </c>
      <c r="AD278" s="378" t="s">
        <v>5663</v>
      </c>
    </row>
    <row r="279" spans="1:30">
      <c r="A279" s="378" t="s">
        <v>7159</v>
      </c>
      <c r="B279" s="378" t="s">
        <v>7160</v>
      </c>
      <c r="C279" s="378" t="s">
        <v>7161</v>
      </c>
      <c r="D279" s="378" t="s">
        <v>933</v>
      </c>
      <c r="E279" s="378" t="s">
        <v>995</v>
      </c>
      <c r="F279" s="378" t="s">
        <v>7162</v>
      </c>
      <c r="G279" s="378"/>
      <c r="H279" s="378" t="s">
        <v>5664</v>
      </c>
      <c r="I279" s="378" t="s">
        <v>7163</v>
      </c>
      <c r="J279" s="378"/>
      <c r="K279" s="378" t="s">
        <v>5654</v>
      </c>
      <c r="L279" s="378" t="s">
        <v>5654</v>
      </c>
      <c r="M279" s="378" t="s">
        <v>7163</v>
      </c>
      <c r="N279" s="378" t="s">
        <v>6236</v>
      </c>
      <c r="O279" s="381">
        <v>1</v>
      </c>
      <c r="P279" s="378" t="s">
        <v>5655</v>
      </c>
      <c r="Q279" s="378" t="s">
        <v>5656</v>
      </c>
      <c r="R279" s="378" t="s">
        <v>7164</v>
      </c>
      <c r="S279" s="378" t="s">
        <v>5725</v>
      </c>
      <c r="T279" s="378" t="s">
        <v>5725</v>
      </c>
      <c r="U279" s="378" t="s">
        <v>6135</v>
      </c>
      <c r="V279" s="378" t="s">
        <v>5659</v>
      </c>
      <c r="W279" s="378" t="s">
        <v>6241</v>
      </c>
      <c r="X279" s="378"/>
      <c r="Y279" s="378" t="s">
        <v>5660</v>
      </c>
      <c r="Z279" s="378"/>
      <c r="AA279" s="378"/>
      <c r="AB279" s="378"/>
      <c r="AC279" s="378" t="s">
        <v>5662</v>
      </c>
      <c r="AD279" s="378" t="s">
        <v>5663</v>
      </c>
    </row>
    <row r="280" spans="1:30">
      <c r="A280" s="378" t="s">
        <v>851</v>
      </c>
      <c r="B280" s="378" t="s">
        <v>850</v>
      </c>
      <c r="C280" s="378" t="s">
        <v>852</v>
      </c>
      <c r="D280" s="378" t="s">
        <v>933</v>
      </c>
      <c r="E280" s="378" t="s">
        <v>1013</v>
      </c>
      <c r="F280" s="378" t="s">
        <v>904</v>
      </c>
      <c r="G280" s="378"/>
      <c r="H280" s="378" t="s">
        <v>5682</v>
      </c>
      <c r="I280" s="378" t="s">
        <v>5984</v>
      </c>
      <c r="J280" s="378"/>
      <c r="K280" s="378" t="s">
        <v>5654</v>
      </c>
      <c r="L280" s="378" t="s">
        <v>5654</v>
      </c>
      <c r="M280" s="378" t="s">
        <v>5984</v>
      </c>
      <c r="N280" s="378"/>
      <c r="O280" s="381">
        <v>1</v>
      </c>
      <c r="P280" s="378" t="s">
        <v>5655</v>
      </c>
      <c r="Q280" s="378" t="s">
        <v>5656</v>
      </c>
      <c r="R280" s="378" t="s">
        <v>5824</v>
      </c>
      <c r="S280" s="378" t="s">
        <v>5673</v>
      </c>
      <c r="T280" s="378" t="s">
        <v>5673</v>
      </c>
      <c r="U280" s="378" t="s">
        <v>5673</v>
      </c>
      <c r="V280" s="378" t="s">
        <v>5659</v>
      </c>
      <c r="W280" s="378" t="s">
        <v>6242</v>
      </c>
      <c r="X280" s="378"/>
      <c r="Y280" s="378" t="s">
        <v>5660</v>
      </c>
      <c r="Z280" s="378"/>
      <c r="AA280" s="378" t="s">
        <v>6015</v>
      </c>
      <c r="AB280" s="378"/>
      <c r="AC280" s="378" t="s">
        <v>5662</v>
      </c>
      <c r="AD280" s="378" t="s">
        <v>5663</v>
      </c>
    </row>
    <row r="281" spans="1:30">
      <c r="A281" s="378" t="s">
        <v>7165</v>
      </c>
      <c r="B281" s="378" t="s">
        <v>7166</v>
      </c>
      <c r="C281" s="378" t="s">
        <v>7167</v>
      </c>
      <c r="D281" s="378" t="s">
        <v>933</v>
      </c>
      <c r="E281" s="378" t="s">
        <v>789</v>
      </c>
      <c r="F281" s="378" t="s">
        <v>789</v>
      </c>
      <c r="G281" s="378"/>
      <c r="H281" s="378" t="s">
        <v>5677</v>
      </c>
      <c r="I281" s="378" t="s">
        <v>7168</v>
      </c>
      <c r="J281" s="378"/>
      <c r="K281" s="378" t="s">
        <v>5654</v>
      </c>
      <c r="L281" s="378" t="s">
        <v>5654</v>
      </c>
      <c r="M281" s="378" t="s">
        <v>7168</v>
      </c>
      <c r="N281" s="378" t="s">
        <v>6415</v>
      </c>
      <c r="O281" s="381">
        <v>1</v>
      </c>
      <c r="P281" s="378" t="s">
        <v>5655</v>
      </c>
      <c r="Q281" s="378" t="s">
        <v>5656</v>
      </c>
      <c r="R281" s="378" t="s">
        <v>689</v>
      </c>
      <c r="S281" s="378"/>
      <c r="T281" s="378"/>
      <c r="U281" s="378"/>
      <c r="V281" s="378" t="s">
        <v>5659</v>
      </c>
      <c r="W281" s="378" t="s">
        <v>6249</v>
      </c>
      <c r="X281" s="378"/>
      <c r="Y281" s="378" t="s">
        <v>5660</v>
      </c>
      <c r="Z281" s="378"/>
      <c r="AA281" s="378"/>
      <c r="AB281" s="378"/>
      <c r="AC281" s="378" t="s">
        <v>5662</v>
      </c>
      <c r="AD281" s="378" t="s">
        <v>5663</v>
      </c>
    </row>
    <row r="282" spans="1:30">
      <c r="A282" s="378" t="s">
        <v>7169</v>
      </c>
      <c r="B282" s="378" t="s">
        <v>7170</v>
      </c>
      <c r="C282" s="378" t="s">
        <v>7171</v>
      </c>
      <c r="D282" s="378" t="s">
        <v>933</v>
      </c>
      <c r="E282" s="378" t="s">
        <v>5860</v>
      </c>
      <c r="F282" s="378" t="s">
        <v>7172</v>
      </c>
      <c r="G282" s="378"/>
      <c r="H282" s="378" t="s">
        <v>5652</v>
      </c>
      <c r="I282" s="378" t="s">
        <v>7039</v>
      </c>
      <c r="J282" s="378"/>
      <c r="K282" s="378" t="s">
        <v>5654</v>
      </c>
      <c r="L282" s="378" t="s">
        <v>5654</v>
      </c>
      <c r="M282" s="378" t="s">
        <v>6390</v>
      </c>
      <c r="N282" s="378" t="s">
        <v>6390</v>
      </c>
      <c r="O282" s="381">
        <v>1</v>
      </c>
      <c r="P282" s="378" t="s">
        <v>5655</v>
      </c>
      <c r="Q282" s="378" t="s">
        <v>5656</v>
      </c>
      <c r="R282" s="378" t="s">
        <v>7173</v>
      </c>
      <c r="S282" s="378" t="s">
        <v>5700</v>
      </c>
      <c r="T282" s="378" t="s">
        <v>5947</v>
      </c>
      <c r="U282" s="378" t="s">
        <v>5938</v>
      </c>
      <c r="V282" s="378" t="s">
        <v>5659</v>
      </c>
      <c r="W282" s="378" t="s">
        <v>6239</v>
      </c>
      <c r="X282" s="378"/>
      <c r="Y282" s="378" t="s">
        <v>5660</v>
      </c>
      <c r="Z282" s="378"/>
      <c r="AA282" s="378"/>
      <c r="AB282" s="378"/>
      <c r="AC282" s="378" t="s">
        <v>5662</v>
      </c>
      <c r="AD282" s="378" t="s">
        <v>5663</v>
      </c>
    </row>
    <row r="283" spans="1:30">
      <c r="A283" s="378" t="s">
        <v>7174</v>
      </c>
      <c r="B283" s="378" t="s">
        <v>7175</v>
      </c>
      <c r="C283" s="378" t="s">
        <v>7176</v>
      </c>
      <c r="D283" s="378" t="s">
        <v>933</v>
      </c>
      <c r="E283" s="378" t="s">
        <v>6898</v>
      </c>
      <c r="F283" s="378" t="s">
        <v>7177</v>
      </c>
      <c r="G283" s="378"/>
      <c r="H283" s="378" t="s">
        <v>5664</v>
      </c>
      <c r="I283" s="378" t="s">
        <v>7178</v>
      </c>
      <c r="J283" s="378"/>
      <c r="K283" s="378" t="s">
        <v>5654</v>
      </c>
      <c r="L283" s="378" t="s">
        <v>5654</v>
      </c>
      <c r="M283" s="378" t="s">
        <v>6285</v>
      </c>
      <c r="N283" s="378" t="s">
        <v>6285</v>
      </c>
      <c r="O283" s="381">
        <v>1</v>
      </c>
      <c r="P283" s="378" t="s">
        <v>5655</v>
      </c>
      <c r="Q283" s="378" t="s">
        <v>5656</v>
      </c>
      <c r="R283" s="378" t="s">
        <v>7179</v>
      </c>
      <c r="S283" s="378" t="s">
        <v>3659</v>
      </c>
      <c r="T283" s="378" t="s">
        <v>3659</v>
      </c>
      <c r="U283" s="378" t="s">
        <v>3659</v>
      </c>
      <c r="V283" s="378" t="s">
        <v>5659</v>
      </c>
      <c r="W283" s="378" t="s">
        <v>6240</v>
      </c>
      <c r="X283" s="378"/>
      <c r="Y283" s="378" t="s">
        <v>5660</v>
      </c>
      <c r="Z283" s="378"/>
      <c r="AA283" s="378"/>
      <c r="AB283" s="378"/>
      <c r="AC283" s="378" t="s">
        <v>5662</v>
      </c>
      <c r="AD283" s="378" t="s">
        <v>5663</v>
      </c>
    </row>
    <row r="284" spans="1:30">
      <c r="A284" s="378" t="s">
        <v>7180</v>
      </c>
      <c r="B284" s="378" t="s">
        <v>7181</v>
      </c>
      <c r="C284" s="378" t="s">
        <v>7182</v>
      </c>
      <c r="D284" s="378" t="s">
        <v>933</v>
      </c>
      <c r="E284" s="378" t="s">
        <v>1036</v>
      </c>
      <c r="F284" s="378" t="s">
        <v>7183</v>
      </c>
      <c r="G284" s="378"/>
      <c r="H284" s="378" t="s">
        <v>5652</v>
      </c>
      <c r="I284" s="378" t="s">
        <v>6321</v>
      </c>
      <c r="J284" s="378"/>
      <c r="K284" s="378" t="s">
        <v>5654</v>
      </c>
      <c r="L284" s="378" t="s">
        <v>5654</v>
      </c>
      <c r="M284" s="378" t="s">
        <v>6285</v>
      </c>
      <c r="N284" s="378" t="s">
        <v>6285</v>
      </c>
      <c r="O284" s="381">
        <v>1</v>
      </c>
      <c r="P284" s="378" t="s">
        <v>5655</v>
      </c>
      <c r="Q284" s="378" t="s">
        <v>5656</v>
      </c>
      <c r="R284" s="378" t="s">
        <v>7184</v>
      </c>
      <c r="S284" s="378" t="s">
        <v>5673</v>
      </c>
      <c r="T284" s="378" t="s">
        <v>5673</v>
      </c>
      <c r="U284" s="378" t="s">
        <v>5673</v>
      </c>
      <c r="V284" s="378" t="s">
        <v>5659</v>
      </c>
      <c r="W284" s="378" t="s">
        <v>6239</v>
      </c>
      <c r="X284" s="378"/>
      <c r="Y284" s="378" t="s">
        <v>5660</v>
      </c>
      <c r="Z284" s="378"/>
      <c r="AA284" s="378"/>
      <c r="AB284" s="378"/>
      <c r="AC284" s="378" t="s">
        <v>5662</v>
      </c>
      <c r="AD284" s="378" t="s">
        <v>5663</v>
      </c>
    </row>
    <row r="285" spans="1:30">
      <c r="A285" s="378" t="s">
        <v>619</v>
      </c>
      <c r="B285" s="378" t="s">
        <v>618</v>
      </c>
      <c r="C285" s="378" t="s">
        <v>620</v>
      </c>
      <c r="D285" s="378" t="s">
        <v>933</v>
      </c>
      <c r="E285" s="378" t="s">
        <v>5681</v>
      </c>
      <c r="F285" s="378" t="s">
        <v>448</v>
      </c>
      <c r="G285" s="378"/>
      <c r="H285" s="378" t="s">
        <v>5682</v>
      </c>
      <c r="I285" s="378" t="s">
        <v>5670</v>
      </c>
      <c r="J285" s="378"/>
      <c r="K285" s="378" t="s">
        <v>5654</v>
      </c>
      <c r="L285" s="378" t="s">
        <v>5654</v>
      </c>
      <c r="M285" s="378" t="s">
        <v>5670</v>
      </c>
      <c r="N285" s="378"/>
      <c r="O285" s="381">
        <v>1</v>
      </c>
      <c r="P285" s="378" t="s">
        <v>5655</v>
      </c>
      <c r="Q285" s="378" t="s">
        <v>5656</v>
      </c>
      <c r="R285" s="378" t="s">
        <v>6016</v>
      </c>
      <c r="S285" s="378" t="s">
        <v>5938</v>
      </c>
      <c r="T285" s="378" t="s">
        <v>5939</v>
      </c>
      <c r="U285" s="378" t="s">
        <v>5939</v>
      </c>
      <c r="V285" s="378" t="s">
        <v>5659</v>
      </c>
      <c r="W285" s="378" t="s">
        <v>6241</v>
      </c>
      <c r="X285" s="378"/>
      <c r="Y285" s="378" t="s">
        <v>5660</v>
      </c>
      <c r="Z285" s="378"/>
      <c r="AA285" s="378" t="s">
        <v>6017</v>
      </c>
      <c r="AB285" s="378"/>
      <c r="AC285" s="378" t="s">
        <v>5662</v>
      </c>
      <c r="AD285" s="378" t="s">
        <v>5663</v>
      </c>
    </row>
    <row r="286" spans="1:30">
      <c r="A286" s="378" t="s">
        <v>7185</v>
      </c>
      <c r="B286" s="378" t="s">
        <v>7186</v>
      </c>
      <c r="C286" s="378" t="s">
        <v>7187</v>
      </c>
      <c r="D286" s="378" t="s">
        <v>933</v>
      </c>
      <c r="E286" s="378" t="s">
        <v>634</v>
      </c>
      <c r="F286" s="378" t="s">
        <v>716</v>
      </c>
      <c r="G286" s="378"/>
      <c r="H286" s="378" t="s">
        <v>5682</v>
      </c>
      <c r="I286" s="378" t="s">
        <v>7188</v>
      </c>
      <c r="J286" s="378"/>
      <c r="K286" s="378" t="s">
        <v>5654</v>
      </c>
      <c r="L286" s="378" t="s">
        <v>5654</v>
      </c>
      <c r="M286" s="378" t="s">
        <v>7188</v>
      </c>
      <c r="N286" s="378" t="s">
        <v>6568</v>
      </c>
      <c r="O286" s="381">
        <v>1</v>
      </c>
      <c r="P286" s="378" t="s">
        <v>5655</v>
      </c>
      <c r="Q286" s="378" t="s">
        <v>5656</v>
      </c>
      <c r="R286" s="378" t="s">
        <v>689</v>
      </c>
      <c r="S286" s="378" t="s">
        <v>7189</v>
      </c>
      <c r="T286" s="378" t="s">
        <v>7190</v>
      </c>
      <c r="U286" s="378" t="s">
        <v>7190</v>
      </c>
      <c r="V286" s="378" t="s">
        <v>5659</v>
      </c>
      <c r="W286" s="378" t="s">
        <v>6239</v>
      </c>
      <c r="X286" s="378"/>
      <c r="Y286" s="378" t="s">
        <v>5660</v>
      </c>
      <c r="Z286" s="378"/>
      <c r="AA286" s="378" t="s">
        <v>7191</v>
      </c>
      <c r="AB286" s="378"/>
      <c r="AC286" s="378" t="s">
        <v>5662</v>
      </c>
      <c r="AD286" s="378" t="s">
        <v>5663</v>
      </c>
    </row>
    <row r="287" spans="1:30">
      <c r="A287" s="378" t="s">
        <v>7192</v>
      </c>
      <c r="B287" s="378" t="s">
        <v>7193</v>
      </c>
      <c r="C287" s="378" t="s">
        <v>7194</v>
      </c>
      <c r="D287" s="378" t="s">
        <v>933</v>
      </c>
      <c r="E287" s="378" t="s">
        <v>315</v>
      </c>
      <c r="F287" s="378" t="s">
        <v>505</v>
      </c>
      <c r="G287" s="378"/>
      <c r="H287" s="378" t="s">
        <v>5652</v>
      </c>
      <c r="I287" s="378" t="s">
        <v>7195</v>
      </c>
      <c r="J287" s="378"/>
      <c r="K287" s="378" t="s">
        <v>5654</v>
      </c>
      <c r="L287" s="378" t="s">
        <v>5654</v>
      </c>
      <c r="M287" s="378" t="s">
        <v>7195</v>
      </c>
      <c r="N287" s="378" t="s">
        <v>6292</v>
      </c>
      <c r="O287" s="381">
        <v>1</v>
      </c>
      <c r="P287" s="378" t="s">
        <v>5655</v>
      </c>
      <c r="Q287" s="378" t="s">
        <v>5656</v>
      </c>
      <c r="R287" s="378" t="s">
        <v>7196</v>
      </c>
      <c r="S287" s="378" t="s">
        <v>5751</v>
      </c>
      <c r="T287" s="378" t="s">
        <v>5752</v>
      </c>
      <c r="U287" s="378" t="s">
        <v>7197</v>
      </c>
      <c r="V287" s="378" t="s">
        <v>5659</v>
      </c>
      <c r="W287" s="378" t="s">
        <v>6241</v>
      </c>
      <c r="X287" s="378"/>
      <c r="Y287" s="378" t="s">
        <v>5660</v>
      </c>
      <c r="Z287" s="378"/>
      <c r="AA287" s="378" t="s">
        <v>7198</v>
      </c>
      <c r="AB287" s="378"/>
      <c r="AC287" s="378" t="s">
        <v>5662</v>
      </c>
      <c r="AD287" s="378" t="s">
        <v>5663</v>
      </c>
    </row>
    <row r="288" spans="1:30">
      <c r="A288" s="378" t="s">
        <v>737</v>
      </c>
      <c r="B288" s="378" t="s">
        <v>736</v>
      </c>
      <c r="C288" s="378" t="s">
        <v>738</v>
      </c>
      <c r="D288" s="378" t="s">
        <v>933</v>
      </c>
      <c r="E288" s="378" t="s">
        <v>6018</v>
      </c>
      <c r="F288" s="378" t="s">
        <v>739</v>
      </c>
      <c r="G288" s="378"/>
      <c r="H288" s="378" t="s">
        <v>5652</v>
      </c>
      <c r="I288" s="378" t="s">
        <v>6019</v>
      </c>
      <c r="J288" s="378"/>
      <c r="K288" s="378" t="s">
        <v>5654</v>
      </c>
      <c r="L288" s="378" t="s">
        <v>5654</v>
      </c>
      <c r="M288" s="378" t="s">
        <v>6020</v>
      </c>
      <c r="N288" s="378"/>
      <c r="O288" s="381">
        <v>1</v>
      </c>
      <c r="P288" s="378" t="s">
        <v>5655</v>
      </c>
      <c r="Q288" s="378" t="s">
        <v>5656</v>
      </c>
      <c r="R288" s="378" t="s">
        <v>6021</v>
      </c>
      <c r="S288" s="378" t="s">
        <v>5673</v>
      </c>
      <c r="T288" s="378" t="s">
        <v>5673</v>
      </c>
      <c r="U288" s="378" t="s">
        <v>5673</v>
      </c>
      <c r="V288" s="378" t="s">
        <v>5659</v>
      </c>
      <c r="W288" s="378" t="s">
        <v>6239</v>
      </c>
      <c r="X288" s="378"/>
      <c r="Y288" s="378" t="s">
        <v>5660</v>
      </c>
      <c r="Z288" s="378"/>
      <c r="AA288" s="378" t="s">
        <v>6022</v>
      </c>
      <c r="AB288" s="378"/>
      <c r="AC288" s="378" t="s">
        <v>5662</v>
      </c>
      <c r="AD288" s="378" t="s">
        <v>5663</v>
      </c>
    </row>
    <row r="289" spans="1:30">
      <c r="A289" s="378" t="s">
        <v>841</v>
      </c>
      <c r="B289" s="378" t="s">
        <v>840</v>
      </c>
      <c r="C289" s="378" t="s">
        <v>842</v>
      </c>
      <c r="D289" s="378" t="s">
        <v>933</v>
      </c>
      <c r="E289" s="378" t="s">
        <v>1027</v>
      </c>
      <c r="F289" s="378" t="s">
        <v>843</v>
      </c>
      <c r="G289" s="378"/>
      <c r="H289" s="378" t="s">
        <v>5677</v>
      </c>
      <c r="I289" s="378" t="s">
        <v>6023</v>
      </c>
      <c r="J289" s="378"/>
      <c r="K289" s="378" t="s">
        <v>5654</v>
      </c>
      <c r="L289" s="378" t="s">
        <v>5654</v>
      </c>
      <c r="M289" s="378" t="s">
        <v>6023</v>
      </c>
      <c r="N289" s="378"/>
      <c r="O289" s="381">
        <v>1</v>
      </c>
      <c r="P289" s="378" t="s">
        <v>5655</v>
      </c>
      <c r="Q289" s="378" t="s">
        <v>5656</v>
      </c>
      <c r="R289" s="378" t="s">
        <v>6024</v>
      </c>
      <c r="S289" s="378" t="s">
        <v>5711</v>
      </c>
      <c r="T289" s="378" t="s">
        <v>5711</v>
      </c>
      <c r="U289" s="378" t="s">
        <v>6025</v>
      </c>
      <c r="V289" s="378" t="s">
        <v>5659</v>
      </c>
      <c r="W289" s="378" t="s">
        <v>6239</v>
      </c>
      <c r="X289" s="378"/>
      <c r="Y289" s="378" t="s">
        <v>5660</v>
      </c>
      <c r="Z289" s="378"/>
      <c r="AA289" s="378" t="s">
        <v>6026</v>
      </c>
      <c r="AB289" s="378"/>
      <c r="AC289" s="378" t="s">
        <v>5662</v>
      </c>
      <c r="AD289" s="378" t="s">
        <v>5663</v>
      </c>
    </row>
    <row r="290" spans="1:30">
      <c r="A290" s="378" t="s">
        <v>809</v>
      </c>
      <c r="B290" s="378" t="s">
        <v>808</v>
      </c>
      <c r="C290" s="378" t="s">
        <v>810</v>
      </c>
      <c r="D290" s="378" t="s">
        <v>933</v>
      </c>
      <c r="E290" s="378" t="s">
        <v>1027</v>
      </c>
      <c r="F290" s="378" t="s">
        <v>725</v>
      </c>
      <c r="G290" s="378"/>
      <c r="H290" s="378" t="s">
        <v>5664</v>
      </c>
      <c r="I290" s="378" t="s">
        <v>5874</v>
      </c>
      <c r="J290" s="378"/>
      <c r="K290" s="378" t="s">
        <v>5654</v>
      </c>
      <c r="L290" s="378" t="s">
        <v>5654</v>
      </c>
      <c r="M290" s="378" t="s">
        <v>5874</v>
      </c>
      <c r="N290" s="378"/>
      <c r="O290" s="381">
        <v>1</v>
      </c>
      <c r="P290" s="378" t="s">
        <v>5655</v>
      </c>
      <c r="Q290" s="378" t="s">
        <v>5656</v>
      </c>
      <c r="R290" s="378" t="s">
        <v>5673</v>
      </c>
      <c r="S290" s="378" t="s">
        <v>5673</v>
      </c>
      <c r="T290" s="378" t="s">
        <v>5673</v>
      </c>
      <c r="U290" s="378" t="s">
        <v>5673</v>
      </c>
      <c r="V290" s="378" t="s">
        <v>5659</v>
      </c>
      <c r="W290" s="378" t="s">
        <v>6245</v>
      </c>
      <c r="X290" s="378"/>
      <c r="Y290" s="378" t="s">
        <v>5660</v>
      </c>
      <c r="Z290" s="378"/>
      <c r="AA290" s="378" t="s">
        <v>6027</v>
      </c>
      <c r="AB290" s="378"/>
      <c r="AC290" s="378" t="s">
        <v>5662</v>
      </c>
      <c r="AD290" s="378" t="s">
        <v>5663</v>
      </c>
    </row>
    <row r="291" spans="1:30">
      <c r="A291" s="378" t="s">
        <v>7199</v>
      </c>
      <c r="B291" s="378" t="s">
        <v>7200</v>
      </c>
      <c r="C291" s="378" t="s">
        <v>7201</v>
      </c>
      <c r="D291" s="378" t="s">
        <v>933</v>
      </c>
      <c r="E291" s="378" t="s">
        <v>5741</v>
      </c>
      <c r="F291" s="378" t="s">
        <v>7202</v>
      </c>
      <c r="G291" s="378"/>
      <c r="H291" s="378" t="s">
        <v>5682</v>
      </c>
      <c r="I291" s="378" t="s">
        <v>7203</v>
      </c>
      <c r="J291" s="378"/>
      <c r="K291" s="378" t="s">
        <v>5654</v>
      </c>
      <c r="L291" s="378" t="s">
        <v>5654</v>
      </c>
      <c r="M291" s="378" t="s">
        <v>6164</v>
      </c>
      <c r="N291" s="378" t="s">
        <v>6338</v>
      </c>
      <c r="O291" s="381">
        <v>1</v>
      </c>
      <c r="P291" s="378" t="s">
        <v>5655</v>
      </c>
      <c r="Q291" s="378" t="s">
        <v>5656</v>
      </c>
      <c r="R291" s="378" t="s">
        <v>7204</v>
      </c>
      <c r="S291" s="378" t="s">
        <v>1006</v>
      </c>
      <c r="T291" s="378" t="s">
        <v>1006</v>
      </c>
      <c r="U291" s="378" t="s">
        <v>7205</v>
      </c>
      <c r="V291" s="378" t="s">
        <v>5659</v>
      </c>
      <c r="W291" s="378" t="s">
        <v>6241</v>
      </c>
      <c r="X291" s="378"/>
      <c r="Y291" s="378" t="s">
        <v>5660</v>
      </c>
      <c r="Z291" s="378"/>
      <c r="AA291" s="378" t="s">
        <v>7206</v>
      </c>
      <c r="AB291" s="378"/>
      <c r="AC291" s="378" t="s">
        <v>5662</v>
      </c>
      <c r="AD291" s="378" t="s">
        <v>5663</v>
      </c>
    </row>
    <row r="292" spans="1:30">
      <c r="A292" s="378" t="s">
        <v>533</v>
      </c>
      <c r="B292" s="378" t="s">
        <v>532</v>
      </c>
      <c r="C292" s="378" t="s">
        <v>534</v>
      </c>
      <c r="D292" s="378" t="s">
        <v>933</v>
      </c>
      <c r="E292" s="378" t="s">
        <v>1013</v>
      </c>
      <c r="F292" s="378" t="s">
        <v>3065</v>
      </c>
      <c r="G292" s="378"/>
      <c r="H292" s="378" t="s">
        <v>5652</v>
      </c>
      <c r="I292" s="378" t="s">
        <v>5868</v>
      </c>
      <c r="J292" s="378"/>
      <c r="K292" s="378" t="s">
        <v>5654</v>
      </c>
      <c r="L292" s="378" t="s">
        <v>5654</v>
      </c>
      <c r="M292" s="378" t="s">
        <v>5799</v>
      </c>
      <c r="N292" s="378"/>
      <c r="O292" s="381">
        <v>1</v>
      </c>
      <c r="P292" s="378" t="s">
        <v>5655</v>
      </c>
      <c r="Q292" s="378" t="s">
        <v>5656</v>
      </c>
      <c r="R292" s="378" t="s">
        <v>6028</v>
      </c>
      <c r="S292" s="378" t="s">
        <v>5725</v>
      </c>
      <c r="T292" s="378" t="s">
        <v>6029</v>
      </c>
      <c r="U292" s="378" t="s">
        <v>6029</v>
      </c>
      <c r="V292" s="378" t="s">
        <v>5659</v>
      </c>
      <c r="W292" s="378" t="s">
        <v>6239</v>
      </c>
      <c r="X292" s="378"/>
      <c r="Y292" s="378" t="s">
        <v>5660</v>
      </c>
      <c r="Z292" s="378"/>
      <c r="AA292" s="378" t="s">
        <v>6030</v>
      </c>
      <c r="AB292" s="378"/>
      <c r="AC292" s="378" t="s">
        <v>5662</v>
      </c>
      <c r="AD292" s="378" t="s">
        <v>5663</v>
      </c>
    </row>
    <row r="293" spans="1:30">
      <c r="A293" s="378" t="s">
        <v>7207</v>
      </c>
      <c r="B293" s="378" t="s">
        <v>7208</v>
      </c>
      <c r="C293" s="378" t="s">
        <v>7209</v>
      </c>
      <c r="D293" s="378" t="s">
        <v>933</v>
      </c>
      <c r="E293" s="378" t="s">
        <v>1099</v>
      </c>
      <c r="F293" s="378" t="s">
        <v>735</v>
      </c>
      <c r="G293" s="378"/>
      <c r="H293" s="378" t="s">
        <v>5677</v>
      </c>
      <c r="I293" s="378" t="s">
        <v>6904</v>
      </c>
      <c r="J293" s="378"/>
      <c r="K293" s="378" t="s">
        <v>5654</v>
      </c>
      <c r="L293" s="378" t="s">
        <v>5654</v>
      </c>
      <c r="M293" s="378" t="s">
        <v>6285</v>
      </c>
      <c r="N293" s="378" t="s">
        <v>6285</v>
      </c>
      <c r="O293" s="381">
        <v>1</v>
      </c>
      <c r="P293" s="378" t="s">
        <v>5655</v>
      </c>
      <c r="Q293" s="378" t="s">
        <v>5656</v>
      </c>
      <c r="R293" s="378" t="s">
        <v>7210</v>
      </c>
      <c r="S293" s="378" t="s">
        <v>1006</v>
      </c>
      <c r="T293" s="378" t="s">
        <v>1006</v>
      </c>
      <c r="U293" s="378" t="s">
        <v>3648</v>
      </c>
      <c r="V293" s="378" t="s">
        <v>5659</v>
      </c>
      <c r="W293" s="378" t="s">
        <v>6249</v>
      </c>
      <c r="X293" s="378"/>
      <c r="Y293" s="378" t="s">
        <v>5660</v>
      </c>
      <c r="Z293" s="378"/>
      <c r="AA293" s="378"/>
      <c r="AB293" s="378"/>
      <c r="AC293" s="378" t="s">
        <v>5662</v>
      </c>
      <c r="AD293" s="378" t="s">
        <v>5663</v>
      </c>
    </row>
    <row r="294" spans="1:30">
      <c r="A294" s="378" t="s">
        <v>605</v>
      </c>
      <c r="B294" s="378" t="s">
        <v>604</v>
      </c>
      <c r="C294" s="378" t="s">
        <v>606</v>
      </c>
      <c r="D294" s="378" t="s">
        <v>933</v>
      </c>
      <c r="E294" s="378" t="s">
        <v>5812</v>
      </c>
      <c r="F294" s="378" t="s">
        <v>215</v>
      </c>
      <c r="G294" s="378"/>
      <c r="H294" s="378" t="s">
        <v>5682</v>
      </c>
      <c r="I294" s="378" t="s">
        <v>6031</v>
      </c>
      <c r="J294" s="378"/>
      <c r="K294" s="378" t="s">
        <v>5654</v>
      </c>
      <c r="L294" s="378" t="s">
        <v>5654</v>
      </c>
      <c r="M294" s="378" t="s">
        <v>6031</v>
      </c>
      <c r="N294" s="378"/>
      <c r="O294" s="381">
        <v>1</v>
      </c>
      <c r="P294" s="378" t="s">
        <v>5655</v>
      </c>
      <c r="Q294" s="378" t="s">
        <v>5656</v>
      </c>
      <c r="R294" s="378" t="s">
        <v>6032</v>
      </c>
      <c r="S294" s="378" t="s">
        <v>5751</v>
      </c>
      <c r="T294" s="378" t="s">
        <v>5752</v>
      </c>
      <c r="U294" s="378" t="s">
        <v>5752</v>
      </c>
      <c r="V294" s="378" t="s">
        <v>5659</v>
      </c>
      <c r="W294" s="378" t="s">
        <v>6241</v>
      </c>
      <c r="X294" s="378"/>
      <c r="Y294" s="378" t="s">
        <v>5660</v>
      </c>
      <c r="Z294" s="378"/>
      <c r="AA294" s="378" t="s">
        <v>6033</v>
      </c>
      <c r="AB294" s="378"/>
      <c r="AC294" s="378" t="s">
        <v>5662</v>
      </c>
      <c r="AD294" s="378" t="s">
        <v>5663</v>
      </c>
    </row>
    <row r="295" spans="1:30">
      <c r="A295" s="378" t="s">
        <v>7211</v>
      </c>
      <c r="B295" s="378" t="s">
        <v>7212</v>
      </c>
      <c r="C295" s="378" t="s">
        <v>7213</v>
      </c>
      <c r="D295" s="378" t="s">
        <v>933</v>
      </c>
      <c r="E295" s="378" t="s">
        <v>268</v>
      </c>
      <c r="F295" s="378" t="s">
        <v>171</v>
      </c>
      <c r="G295" s="378"/>
      <c r="H295" s="378" t="s">
        <v>5682</v>
      </c>
      <c r="I295" s="378" t="s">
        <v>6765</v>
      </c>
      <c r="J295" s="378"/>
      <c r="K295" s="378" t="s">
        <v>5654</v>
      </c>
      <c r="L295" s="378" t="s">
        <v>5654</v>
      </c>
      <c r="M295" s="378" t="s">
        <v>6285</v>
      </c>
      <c r="N295" s="378" t="s">
        <v>6285</v>
      </c>
      <c r="O295" s="381">
        <v>1</v>
      </c>
      <c r="P295" s="378" t="s">
        <v>5655</v>
      </c>
      <c r="Q295" s="378" t="s">
        <v>5656</v>
      </c>
      <c r="R295" s="378" t="s">
        <v>7214</v>
      </c>
      <c r="S295" s="378" t="s">
        <v>1006</v>
      </c>
      <c r="T295" s="378" t="s">
        <v>1006</v>
      </c>
      <c r="U295" s="378" t="s">
        <v>1006</v>
      </c>
      <c r="V295" s="378" t="s">
        <v>5659</v>
      </c>
      <c r="W295" s="378" t="s">
        <v>6240</v>
      </c>
      <c r="X295" s="378"/>
      <c r="Y295" s="378" t="s">
        <v>5660</v>
      </c>
      <c r="Z295" s="378"/>
      <c r="AA295" s="378" t="s">
        <v>7215</v>
      </c>
      <c r="AB295" s="378"/>
      <c r="AC295" s="378" t="s">
        <v>5662</v>
      </c>
      <c r="AD295" s="378" t="s">
        <v>5663</v>
      </c>
    </row>
    <row r="296" spans="1:30">
      <c r="A296" s="378" t="s">
        <v>356</v>
      </c>
      <c r="B296" s="378" t="s">
        <v>355</v>
      </c>
      <c r="C296" s="378" t="s">
        <v>3073</v>
      </c>
      <c r="D296" s="378" t="s">
        <v>933</v>
      </c>
      <c r="E296" s="378" t="s">
        <v>5732</v>
      </c>
      <c r="F296" s="378" t="s">
        <v>358</v>
      </c>
      <c r="G296" s="378"/>
      <c r="H296" s="378" t="s">
        <v>5742</v>
      </c>
      <c r="I296" s="378" t="s">
        <v>6034</v>
      </c>
      <c r="J296" s="378"/>
      <c r="K296" s="378" t="s">
        <v>5654</v>
      </c>
      <c r="L296" s="378" t="s">
        <v>5654</v>
      </c>
      <c r="M296" s="378" t="s">
        <v>6034</v>
      </c>
      <c r="N296" s="378"/>
      <c r="O296" s="381">
        <v>1</v>
      </c>
      <c r="P296" s="378" t="s">
        <v>5655</v>
      </c>
      <c r="Q296" s="378" t="s">
        <v>5656</v>
      </c>
      <c r="R296" s="378" t="s">
        <v>689</v>
      </c>
      <c r="S296" s="378" t="s">
        <v>5673</v>
      </c>
      <c r="T296" s="378" t="s">
        <v>5673</v>
      </c>
      <c r="U296" s="378" t="s">
        <v>5673</v>
      </c>
      <c r="V296" s="378" t="s">
        <v>5659</v>
      </c>
      <c r="W296" s="378" t="s">
        <v>6241</v>
      </c>
      <c r="X296" s="378"/>
      <c r="Y296" s="378" t="s">
        <v>5660</v>
      </c>
      <c r="Z296" s="378"/>
      <c r="AA296" s="378" t="s">
        <v>6035</v>
      </c>
      <c r="AB296" s="378"/>
      <c r="AC296" s="378" t="s">
        <v>5662</v>
      </c>
      <c r="AD296" s="378" t="s">
        <v>5663</v>
      </c>
    </row>
    <row r="297" spans="1:30">
      <c r="A297" s="378" t="s">
        <v>780</v>
      </c>
      <c r="B297" s="378" t="s">
        <v>779</v>
      </c>
      <c r="C297" s="378" t="s">
        <v>781</v>
      </c>
      <c r="D297" s="378" t="s">
        <v>933</v>
      </c>
      <c r="E297" s="378" t="s">
        <v>1099</v>
      </c>
      <c r="F297" s="378" t="s">
        <v>782</v>
      </c>
      <c r="G297" s="378"/>
      <c r="H297" s="378" t="s">
        <v>5742</v>
      </c>
      <c r="I297" s="378" t="s">
        <v>5670</v>
      </c>
      <c r="J297" s="378"/>
      <c r="K297" s="378" t="s">
        <v>5654</v>
      </c>
      <c r="L297" s="378" t="s">
        <v>5654</v>
      </c>
      <c r="M297" s="378" t="s">
        <v>5670</v>
      </c>
      <c r="N297" s="378"/>
      <c r="O297" s="381">
        <v>1</v>
      </c>
      <c r="P297" s="378" t="s">
        <v>5655</v>
      </c>
      <c r="Q297" s="378" t="s">
        <v>5656</v>
      </c>
      <c r="R297" s="378" t="s">
        <v>689</v>
      </c>
      <c r="S297" s="378" t="s">
        <v>1006</v>
      </c>
      <c r="T297" s="378" t="s">
        <v>1006</v>
      </c>
      <c r="U297" s="378" t="s">
        <v>1006</v>
      </c>
      <c r="V297" s="378" t="s">
        <v>5659</v>
      </c>
      <c r="W297" s="378" t="s">
        <v>6248</v>
      </c>
      <c r="X297" s="378"/>
      <c r="Y297" s="378" t="s">
        <v>5660</v>
      </c>
      <c r="Z297" s="378"/>
      <c r="AA297" s="378" t="s">
        <v>6036</v>
      </c>
      <c r="AB297" s="378"/>
      <c r="AC297" s="378" t="s">
        <v>5662</v>
      </c>
      <c r="AD297" s="378" t="s">
        <v>5663</v>
      </c>
    </row>
    <row r="298" spans="1:30">
      <c r="A298" s="378" t="s">
        <v>797</v>
      </c>
      <c r="B298" s="378" t="s">
        <v>796</v>
      </c>
      <c r="C298" s="378" t="s">
        <v>798</v>
      </c>
      <c r="D298" s="378" t="s">
        <v>933</v>
      </c>
      <c r="E298" s="378" t="s">
        <v>1027</v>
      </c>
      <c r="F298" s="378" t="s">
        <v>799</v>
      </c>
      <c r="G298" s="378"/>
      <c r="H298" s="378" t="s">
        <v>5652</v>
      </c>
      <c r="I298" s="378" t="s">
        <v>5710</v>
      </c>
      <c r="J298" s="378"/>
      <c r="K298" s="378" t="s">
        <v>5654</v>
      </c>
      <c r="L298" s="378" t="s">
        <v>5654</v>
      </c>
      <c r="M298" s="378" t="s">
        <v>6037</v>
      </c>
      <c r="N298" s="378" t="s">
        <v>6316</v>
      </c>
      <c r="O298" s="381">
        <v>1</v>
      </c>
      <c r="P298" s="378" t="s">
        <v>5655</v>
      </c>
      <c r="Q298" s="378" t="s">
        <v>5656</v>
      </c>
      <c r="R298" s="378" t="s">
        <v>6038</v>
      </c>
      <c r="S298" s="378" t="s">
        <v>5700</v>
      </c>
      <c r="T298" s="378" t="s">
        <v>6039</v>
      </c>
      <c r="U298" s="378" t="s">
        <v>6040</v>
      </c>
      <c r="V298" s="378" t="s">
        <v>5659</v>
      </c>
      <c r="W298" s="378" t="s">
        <v>6239</v>
      </c>
      <c r="X298" s="378"/>
      <c r="Y298" s="378" t="s">
        <v>5660</v>
      </c>
      <c r="Z298" s="378"/>
      <c r="AA298" s="378" t="s">
        <v>6041</v>
      </c>
      <c r="AB298" s="378"/>
      <c r="AC298" s="378" t="s">
        <v>5662</v>
      </c>
      <c r="AD298" s="378" t="s">
        <v>5663</v>
      </c>
    </row>
    <row r="299" spans="1:30">
      <c r="A299" s="378" t="s">
        <v>7216</v>
      </c>
      <c r="B299" s="378" t="s">
        <v>7217</v>
      </c>
      <c r="C299" s="378" t="s">
        <v>7218</v>
      </c>
      <c r="D299" s="378" t="s">
        <v>933</v>
      </c>
      <c r="E299" s="378" t="s">
        <v>4290</v>
      </c>
      <c r="F299" s="378" t="s">
        <v>7219</v>
      </c>
      <c r="G299" s="378"/>
      <c r="H299" s="378" t="s">
        <v>5682</v>
      </c>
      <c r="I299" s="378" t="s">
        <v>7220</v>
      </c>
      <c r="J299" s="378"/>
      <c r="K299" s="378" t="s">
        <v>5654</v>
      </c>
      <c r="L299" s="378" t="s">
        <v>5654</v>
      </c>
      <c r="M299" s="378" t="s">
        <v>7220</v>
      </c>
      <c r="N299" s="378" t="s">
        <v>6561</v>
      </c>
      <c r="O299" s="381">
        <v>1</v>
      </c>
      <c r="P299" s="378" t="s">
        <v>5655</v>
      </c>
      <c r="Q299" s="378" t="s">
        <v>5656</v>
      </c>
      <c r="R299" s="378" t="s">
        <v>7221</v>
      </c>
      <c r="S299" s="378" t="s">
        <v>1006</v>
      </c>
      <c r="T299" s="378" t="s">
        <v>1006</v>
      </c>
      <c r="U299" s="378" t="s">
        <v>3672</v>
      </c>
      <c r="V299" s="378" t="s">
        <v>5659</v>
      </c>
      <c r="W299" s="378" t="s">
        <v>6247</v>
      </c>
      <c r="X299" s="378"/>
      <c r="Y299" s="378" t="s">
        <v>5660</v>
      </c>
      <c r="Z299" s="378"/>
      <c r="AA299" s="378"/>
      <c r="AB299" s="378"/>
      <c r="AC299" s="378" t="s">
        <v>5662</v>
      </c>
      <c r="AD299" s="378" t="s">
        <v>5663</v>
      </c>
    </row>
    <row r="300" spans="1:30">
      <c r="A300" s="378" t="s">
        <v>7222</v>
      </c>
      <c r="B300" s="378" t="s">
        <v>7223</v>
      </c>
      <c r="C300" s="378" t="s">
        <v>7224</v>
      </c>
      <c r="D300" s="378" t="s">
        <v>933</v>
      </c>
      <c r="E300" s="378" t="s">
        <v>7225</v>
      </c>
      <c r="F300" s="378" t="s">
        <v>7225</v>
      </c>
      <c r="G300" s="378"/>
      <c r="H300" s="378" t="s">
        <v>5677</v>
      </c>
      <c r="I300" s="378" t="s">
        <v>7226</v>
      </c>
      <c r="J300" s="378"/>
      <c r="K300" s="378" t="s">
        <v>5654</v>
      </c>
      <c r="L300" s="378" t="s">
        <v>5654</v>
      </c>
      <c r="M300" s="378" t="s">
        <v>7226</v>
      </c>
      <c r="N300" s="378" t="s">
        <v>7227</v>
      </c>
      <c r="O300" s="381">
        <v>1</v>
      </c>
      <c r="P300" s="378" t="s">
        <v>5655</v>
      </c>
      <c r="Q300" s="378" t="s">
        <v>5656</v>
      </c>
      <c r="R300" s="378" t="s">
        <v>7228</v>
      </c>
      <c r="S300" s="378" t="s">
        <v>5673</v>
      </c>
      <c r="T300" s="378" t="s">
        <v>5673</v>
      </c>
      <c r="U300" s="378" t="s">
        <v>5730</v>
      </c>
      <c r="V300" s="378" t="s">
        <v>5659</v>
      </c>
      <c r="W300" s="378" t="s">
        <v>6239</v>
      </c>
      <c r="X300" s="378"/>
      <c r="Y300" s="378" t="s">
        <v>5660</v>
      </c>
      <c r="Z300" s="378"/>
      <c r="AA300" s="378"/>
      <c r="AB300" s="378"/>
      <c r="AC300" s="378" t="s">
        <v>5662</v>
      </c>
      <c r="AD300" s="378" t="s">
        <v>5663</v>
      </c>
    </row>
    <row r="301" spans="1:30">
      <c r="A301" s="378" t="s">
        <v>7229</v>
      </c>
      <c r="B301" s="378" t="s">
        <v>7230</v>
      </c>
      <c r="C301" s="378" t="s">
        <v>7231</v>
      </c>
      <c r="D301" s="378" t="s">
        <v>933</v>
      </c>
      <c r="E301" s="378" t="s">
        <v>315</v>
      </c>
      <c r="F301" s="378" t="s">
        <v>505</v>
      </c>
      <c r="G301" s="378"/>
      <c r="H301" s="378" t="s">
        <v>5677</v>
      </c>
      <c r="I301" s="378" t="s">
        <v>6059</v>
      </c>
      <c r="J301" s="378"/>
      <c r="K301" s="378" t="s">
        <v>5654</v>
      </c>
      <c r="L301" s="378" t="s">
        <v>5654</v>
      </c>
      <c r="M301" s="378" t="s">
        <v>6285</v>
      </c>
      <c r="N301" s="378" t="s">
        <v>6285</v>
      </c>
      <c r="O301" s="381">
        <v>1</v>
      </c>
      <c r="P301" s="378" t="s">
        <v>5655</v>
      </c>
      <c r="Q301" s="378" t="s">
        <v>5656</v>
      </c>
      <c r="R301" s="378" t="s">
        <v>7232</v>
      </c>
      <c r="S301" s="378" t="s">
        <v>5673</v>
      </c>
      <c r="T301" s="378" t="s">
        <v>5673</v>
      </c>
      <c r="U301" s="378" t="s">
        <v>5673</v>
      </c>
      <c r="V301" s="378" t="s">
        <v>5659</v>
      </c>
      <c r="W301" s="378" t="s">
        <v>6241</v>
      </c>
      <c r="X301" s="378"/>
      <c r="Y301" s="378" t="s">
        <v>5660</v>
      </c>
      <c r="Z301" s="378"/>
      <c r="AA301" s="378"/>
      <c r="AB301" s="378"/>
      <c r="AC301" s="378" t="s">
        <v>5662</v>
      </c>
      <c r="AD301" s="378" t="s">
        <v>5663</v>
      </c>
    </row>
    <row r="302" spans="1:30">
      <c r="A302" s="378" t="s">
        <v>163</v>
      </c>
      <c r="B302" s="378" t="s">
        <v>162</v>
      </c>
      <c r="C302" s="378" t="s">
        <v>165</v>
      </c>
      <c r="D302" s="378" t="s">
        <v>933</v>
      </c>
      <c r="E302" s="378" t="s">
        <v>5681</v>
      </c>
      <c r="F302" s="378" t="s">
        <v>166</v>
      </c>
      <c r="G302" s="378"/>
      <c r="H302" s="378" t="s">
        <v>5682</v>
      </c>
      <c r="I302" s="378" t="s">
        <v>5945</v>
      </c>
      <c r="J302" s="378"/>
      <c r="K302" s="378" t="s">
        <v>5654</v>
      </c>
      <c r="L302" s="378" t="s">
        <v>5654</v>
      </c>
      <c r="M302" s="378" t="s">
        <v>5945</v>
      </c>
      <c r="N302" s="378"/>
      <c r="O302" s="381">
        <v>1</v>
      </c>
      <c r="P302" s="378" t="s">
        <v>5655</v>
      </c>
      <c r="Q302" s="378" t="s">
        <v>5656</v>
      </c>
      <c r="R302" s="378" t="s">
        <v>6042</v>
      </c>
      <c r="S302" s="378" t="s">
        <v>5673</v>
      </c>
      <c r="T302" s="378" t="s">
        <v>5673</v>
      </c>
      <c r="U302" s="378" t="s">
        <v>5673</v>
      </c>
      <c r="V302" s="378" t="s">
        <v>5659</v>
      </c>
      <c r="W302" s="378" t="s">
        <v>6241</v>
      </c>
      <c r="X302" s="378"/>
      <c r="Y302" s="378" t="s">
        <v>5660</v>
      </c>
      <c r="Z302" s="378"/>
      <c r="AA302" s="378" t="s">
        <v>6043</v>
      </c>
      <c r="AB302" s="378"/>
      <c r="AC302" s="378" t="s">
        <v>5662</v>
      </c>
      <c r="AD302" s="378" t="s">
        <v>5663</v>
      </c>
    </row>
    <row r="303" spans="1:30">
      <c r="A303" s="378" t="s">
        <v>173</v>
      </c>
      <c r="B303" s="378" t="s">
        <v>172</v>
      </c>
      <c r="C303" s="378" t="s">
        <v>174</v>
      </c>
      <c r="D303" s="378" t="s">
        <v>933</v>
      </c>
      <c r="E303" s="378" t="s">
        <v>945</v>
      </c>
      <c r="F303" s="378" t="s">
        <v>175</v>
      </c>
      <c r="G303" s="378"/>
      <c r="H303" s="378" t="s">
        <v>5677</v>
      </c>
      <c r="I303" s="378" t="s">
        <v>6044</v>
      </c>
      <c r="J303" s="378"/>
      <c r="K303" s="378" t="s">
        <v>5654</v>
      </c>
      <c r="L303" s="378" t="s">
        <v>5654</v>
      </c>
      <c r="M303" s="378" t="s">
        <v>6044</v>
      </c>
      <c r="N303" s="378"/>
      <c r="O303" s="381">
        <v>1</v>
      </c>
      <c r="P303" s="378" t="s">
        <v>5655</v>
      </c>
      <c r="Q303" s="378" t="s">
        <v>5656</v>
      </c>
      <c r="R303" s="378" t="s">
        <v>1006</v>
      </c>
      <c r="S303" s="378" t="s">
        <v>1006</v>
      </c>
      <c r="T303" s="378" t="s">
        <v>1006</v>
      </c>
      <c r="U303" s="378" t="s">
        <v>1006</v>
      </c>
      <c r="V303" s="378" t="s">
        <v>5659</v>
      </c>
      <c r="W303" s="378" t="s">
        <v>6241</v>
      </c>
      <c r="X303" s="378"/>
      <c r="Y303" s="378" t="s">
        <v>5660</v>
      </c>
      <c r="Z303" s="378"/>
      <c r="AA303" s="378" t="s">
        <v>6045</v>
      </c>
      <c r="AB303" s="378"/>
      <c r="AC303" s="378" t="s">
        <v>5662</v>
      </c>
      <c r="AD303" s="378" t="s">
        <v>5663</v>
      </c>
    </row>
    <row r="304" spans="1:30">
      <c r="A304" s="378" t="s">
        <v>380</v>
      </c>
      <c r="B304" s="378" t="s">
        <v>379</v>
      </c>
      <c r="C304" s="378" t="s">
        <v>381</v>
      </c>
      <c r="D304" s="378" t="s">
        <v>933</v>
      </c>
      <c r="E304" s="378" t="s">
        <v>634</v>
      </c>
      <c r="F304" s="378" t="s">
        <v>382</v>
      </c>
      <c r="G304" s="378"/>
      <c r="H304" s="378" t="s">
        <v>5682</v>
      </c>
      <c r="I304" s="378" t="s">
        <v>6046</v>
      </c>
      <c r="J304" s="378"/>
      <c r="K304" s="378" t="s">
        <v>5654</v>
      </c>
      <c r="L304" s="378" t="s">
        <v>5654</v>
      </c>
      <c r="M304" s="378" t="s">
        <v>6046</v>
      </c>
      <c r="N304" s="378"/>
      <c r="O304" s="381">
        <v>1</v>
      </c>
      <c r="P304" s="378" t="s">
        <v>5655</v>
      </c>
      <c r="Q304" s="378" t="s">
        <v>5656</v>
      </c>
      <c r="R304" s="378" t="s">
        <v>6047</v>
      </c>
      <c r="S304" s="378" t="s">
        <v>5673</v>
      </c>
      <c r="T304" s="378" t="s">
        <v>5673</v>
      </c>
      <c r="U304" s="378" t="s">
        <v>5801</v>
      </c>
      <c r="V304" s="378" t="s">
        <v>5659</v>
      </c>
      <c r="W304" s="378" t="s">
        <v>6239</v>
      </c>
      <c r="X304" s="378"/>
      <c r="Y304" s="378" t="s">
        <v>5660</v>
      </c>
      <c r="Z304" s="378"/>
      <c r="AA304" s="378" t="s">
        <v>6048</v>
      </c>
      <c r="AB304" s="378"/>
      <c r="AC304" s="378" t="s">
        <v>5662</v>
      </c>
      <c r="AD304" s="378" t="s">
        <v>5663</v>
      </c>
    </row>
    <row r="305" spans="1:30">
      <c r="A305" s="378" t="s">
        <v>503</v>
      </c>
      <c r="B305" s="378" t="s">
        <v>502</v>
      </c>
      <c r="C305" s="378" t="s">
        <v>504</v>
      </c>
      <c r="D305" s="378" t="s">
        <v>933</v>
      </c>
      <c r="E305" s="378" t="s">
        <v>315</v>
      </c>
      <c r="F305" s="378" t="s">
        <v>505</v>
      </c>
      <c r="G305" s="378"/>
      <c r="H305" s="378" t="s">
        <v>5664</v>
      </c>
      <c r="I305" s="378" t="s">
        <v>6049</v>
      </c>
      <c r="J305" s="378"/>
      <c r="K305" s="378" t="s">
        <v>5654</v>
      </c>
      <c r="L305" s="378" t="s">
        <v>5654</v>
      </c>
      <c r="M305" s="378" t="s">
        <v>6049</v>
      </c>
      <c r="N305" s="378"/>
      <c r="O305" s="381">
        <v>1</v>
      </c>
      <c r="P305" s="378" t="s">
        <v>5655</v>
      </c>
      <c r="Q305" s="378" t="s">
        <v>5656</v>
      </c>
      <c r="R305" s="378" t="s">
        <v>689</v>
      </c>
      <c r="S305" s="378"/>
      <c r="T305" s="378"/>
      <c r="U305" s="378"/>
      <c r="V305" s="378" t="s">
        <v>5659</v>
      </c>
      <c r="W305" s="378" t="s">
        <v>6241</v>
      </c>
      <c r="X305" s="378"/>
      <c r="Y305" s="378" t="s">
        <v>5660</v>
      </c>
      <c r="Z305" s="378"/>
      <c r="AA305" s="378" t="s">
        <v>6050</v>
      </c>
      <c r="AB305" s="378"/>
      <c r="AC305" s="378" t="s">
        <v>5662</v>
      </c>
      <c r="AD305" s="378" t="s">
        <v>5663</v>
      </c>
    </row>
    <row r="306" spans="1:30">
      <c r="A306" s="378" t="s">
        <v>7233</v>
      </c>
      <c r="B306" s="378" t="s">
        <v>7234</v>
      </c>
      <c r="C306" s="378" t="s">
        <v>7235</v>
      </c>
      <c r="D306" s="378" t="s">
        <v>933</v>
      </c>
      <c r="E306" s="378" t="s">
        <v>7236</v>
      </c>
      <c r="F306" s="378" t="s">
        <v>7237</v>
      </c>
      <c r="G306" s="378"/>
      <c r="H306" s="378" t="s">
        <v>5677</v>
      </c>
      <c r="I306" s="378" t="s">
        <v>6594</v>
      </c>
      <c r="J306" s="378"/>
      <c r="K306" s="378" t="s">
        <v>5654</v>
      </c>
      <c r="L306" s="378" t="s">
        <v>5654</v>
      </c>
      <c r="M306" s="378" t="s">
        <v>6594</v>
      </c>
      <c r="N306" s="378" t="s">
        <v>6522</v>
      </c>
      <c r="O306" s="381">
        <v>1</v>
      </c>
      <c r="P306" s="378" t="s">
        <v>5655</v>
      </c>
      <c r="Q306" s="378" t="s">
        <v>5656</v>
      </c>
      <c r="R306" s="378" t="s">
        <v>7238</v>
      </c>
      <c r="S306" s="378" t="s">
        <v>5725</v>
      </c>
      <c r="T306" s="378" t="s">
        <v>5725</v>
      </c>
      <c r="U306" s="378" t="s">
        <v>5725</v>
      </c>
      <c r="V306" s="378" t="s">
        <v>5659</v>
      </c>
      <c r="W306" s="378" t="s">
        <v>6241</v>
      </c>
      <c r="X306" s="378"/>
      <c r="Y306" s="378" t="s">
        <v>5660</v>
      </c>
      <c r="Z306" s="378"/>
      <c r="AA306" s="378"/>
      <c r="AB306" s="378"/>
      <c r="AC306" s="378" t="s">
        <v>5662</v>
      </c>
      <c r="AD306" s="378" t="s">
        <v>5663</v>
      </c>
    </row>
    <row r="307" spans="1:30">
      <c r="A307" s="378" t="s">
        <v>821</v>
      </c>
      <c r="B307" s="378" t="s">
        <v>820</v>
      </c>
      <c r="C307" s="378" t="s">
        <v>822</v>
      </c>
      <c r="D307" s="378" t="s">
        <v>933</v>
      </c>
      <c r="E307" s="378" t="s">
        <v>1027</v>
      </c>
      <c r="F307" s="378" t="s">
        <v>725</v>
      </c>
      <c r="G307" s="378"/>
      <c r="H307" s="378" t="s">
        <v>5742</v>
      </c>
      <c r="I307" s="378" t="s">
        <v>5684</v>
      </c>
      <c r="J307" s="378"/>
      <c r="K307" s="378" t="s">
        <v>5654</v>
      </c>
      <c r="L307" s="378" t="s">
        <v>5654</v>
      </c>
      <c r="M307" s="378" t="s">
        <v>5684</v>
      </c>
      <c r="N307" s="378"/>
      <c r="O307" s="381">
        <v>1</v>
      </c>
      <c r="P307" s="378" t="s">
        <v>5655</v>
      </c>
      <c r="Q307" s="378" t="s">
        <v>5656</v>
      </c>
      <c r="R307" s="378" t="s">
        <v>5923</v>
      </c>
      <c r="S307" s="378" t="s">
        <v>5924</v>
      </c>
      <c r="T307" s="378" t="s">
        <v>5925</v>
      </c>
      <c r="U307" s="378" t="s">
        <v>5925</v>
      </c>
      <c r="V307" s="378" t="s">
        <v>5659</v>
      </c>
      <c r="W307" s="378" t="s">
        <v>6245</v>
      </c>
      <c r="X307" s="378"/>
      <c r="Y307" s="378" t="s">
        <v>5660</v>
      </c>
      <c r="Z307" s="378"/>
      <c r="AA307" s="378" t="s">
        <v>6051</v>
      </c>
      <c r="AB307" s="378"/>
      <c r="AC307" s="378" t="s">
        <v>5662</v>
      </c>
      <c r="AD307" s="378" t="s">
        <v>5663</v>
      </c>
    </row>
    <row r="308" spans="1:30">
      <c r="A308" s="378" t="s">
        <v>7239</v>
      </c>
      <c r="B308" s="378" t="s">
        <v>7240</v>
      </c>
      <c r="C308" s="378" t="s">
        <v>7241</v>
      </c>
      <c r="D308" s="378" t="s">
        <v>933</v>
      </c>
      <c r="E308" s="378" t="s">
        <v>6898</v>
      </c>
      <c r="F308" s="378" t="s">
        <v>6898</v>
      </c>
      <c r="G308" s="378"/>
      <c r="H308" s="378" t="s">
        <v>5677</v>
      </c>
      <c r="I308" s="378" t="s">
        <v>5785</v>
      </c>
      <c r="J308" s="378"/>
      <c r="K308" s="378" t="s">
        <v>5654</v>
      </c>
      <c r="L308" s="378" t="s">
        <v>5654</v>
      </c>
      <c r="M308" s="378" t="s">
        <v>6285</v>
      </c>
      <c r="N308" s="378" t="s">
        <v>6285</v>
      </c>
      <c r="O308" s="381">
        <v>1</v>
      </c>
      <c r="P308" s="378" t="s">
        <v>5655</v>
      </c>
      <c r="Q308" s="378" t="s">
        <v>5656</v>
      </c>
      <c r="R308" s="378" t="s">
        <v>7242</v>
      </c>
      <c r="S308" s="378" t="s">
        <v>1006</v>
      </c>
      <c r="T308" s="378" t="s">
        <v>1006</v>
      </c>
      <c r="U308" s="378" t="s">
        <v>3739</v>
      </c>
      <c r="V308" s="378" t="s">
        <v>5659</v>
      </c>
      <c r="W308" s="378" t="s">
        <v>6241</v>
      </c>
      <c r="X308" s="378"/>
      <c r="Y308" s="378" t="s">
        <v>5660</v>
      </c>
      <c r="Z308" s="378"/>
      <c r="AA308" s="378"/>
      <c r="AB308" s="378"/>
      <c r="AC308" s="378" t="s">
        <v>5662</v>
      </c>
      <c r="AD308" s="378" t="s">
        <v>5663</v>
      </c>
    </row>
    <row r="309" spans="1:30">
      <c r="A309" s="378" t="s">
        <v>7243</v>
      </c>
      <c r="B309" s="378" t="s">
        <v>7244</v>
      </c>
      <c r="C309" s="378" t="s">
        <v>7245</v>
      </c>
      <c r="D309" s="378" t="s">
        <v>933</v>
      </c>
      <c r="E309" s="378" t="s">
        <v>1075</v>
      </c>
      <c r="F309" s="378" t="s">
        <v>501</v>
      </c>
      <c r="G309" s="378"/>
      <c r="H309" s="378" t="s">
        <v>5682</v>
      </c>
      <c r="I309" s="378" t="s">
        <v>6137</v>
      </c>
      <c r="J309" s="378"/>
      <c r="K309" s="378" t="s">
        <v>5654</v>
      </c>
      <c r="L309" s="378" t="s">
        <v>5654</v>
      </c>
      <c r="M309" s="378" t="s">
        <v>6285</v>
      </c>
      <c r="N309" s="378" t="s">
        <v>6285</v>
      </c>
      <c r="O309" s="381">
        <v>1</v>
      </c>
      <c r="P309" s="378" t="s">
        <v>5655</v>
      </c>
      <c r="Q309" s="378" t="s">
        <v>5656</v>
      </c>
      <c r="R309" s="378" t="s">
        <v>7246</v>
      </c>
      <c r="S309" s="378" t="s">
        <v>5673</v>
      </c>
      <c r="T309" s="378" t="s">
        <v>5673</v>
      </c>
      <c r="U309" s="378" t="s">
        <v>5673</v>
      </c>
      <c r="V309" s="378" t="s">
        <v>5659</v>
      </c>
      <c r="W309" s="378" t="s">
        <v>6241</v>
      </c>
      <c r="X309" s="378"/>
      <c r="Y309" s="378" t="s">
        <v>5660</v>
      </c>
      <c r="Z309" s="378"/>
      <c r="AA309" s="378"/>
      <c r="AB309" s="378"/>
      <c r="AC309" s="378" t="s">
        <v>5662</v>
      </c>
      <c r="AD309" s="378" t="s">
        <v>5663</v>
      </c>
    </row>
    <row r="310" spans="1:30">
      <c r="A310" s="378" t="s">
        <v>7247</v>
      </c>
      <c r="B310" s="378" t="s">
        <v>7248</v>
      </c>
      <c r="C310" s="378" t="s">
        <v>7249</v>
      </c>
      <c r="D310" s="378" t="s">
        <v>933</v>
      </c>
      <c r="E310" s="378" t="s">
        <v>268</v>
      </c>
      <c r="F310" s="378" t="s">
        <v>171</v>
      </c>
      <c r="G310" s="378"/>
      <c r="H310" s="378" t="s">
        <v>5682</v>
      </c>
      <c r="I310" s="378" t="s">
        <v>5799</v>
      </c>
      <c r="J310" s="378"/>
      <c r="K310" s="378" t="s">
        <v>5654</v>
      </c>
      <c r="L310" s="378" t="s">
        <v>5654</v>
      </c>
      <c r="M310" s="378" t="s">
        <v>5799</v>
      </c>
      <c r="N310" s="378" t="s">
        <v>6587</v>
      </c>
      <c r="O310" s="381">
        <v>1</v>
      </c>
      <c r="P310" s="378" t="s">
        <v>5655</v>
      </c>
      <c r="Q310" s="378" t="s">
        <v>5656</v>
      </c>
      <c r="R310" s="378" t="s">
        <v>7250</v>
      </c>
      <c r="S310" s="378" t="s">
        <v>5673</v>
      </c>
      <c r="T310" s="378" t="s">
        <v>5673</v>
      </c>
      <c r="U310" s="378" t="s">
        <v>5801</v>
      </c>
      <c r="V310" s="378" t="s">
        <v>5659</v>
      </c>
      <c r="W310" s="378" t="s">
        <v>6241</v>
      </c>
      <c r="X310" s="378"/>
      <c r="Y310" s="378" t="s">
        <v>5660</v>
      </c>
      <c r="Z310" s="378"/>
      <c r="AA310" s="378"/>
      <c r="AB310" s="378"/>
      <c r="AC310" s="378" t="s">
        <v>5662</v>
      </c>
      <c r="AD310" s="378" t="s">
        <v>5663</v>
      </c>
    </row>
    <row r="311" spans="1:30" ht="41.5">
      <c r="A311" s="378" t="s">
        <v>7251</v>
      </c>
      <c r="B311" s="378" t="s">
        <v>7252</v>
      </c>
      <c r="C311" s="378" t="s">
        <v>7253</v>
      </c>
      <c r="D311" s="378" t="s">
        <v>933</v>
      </c>
      <c r="E311" s="378" t="s">
        <v>268</v>
      </c>
      <c r="F311" s="378" t="s">
        <v>171</v>
      </c>
      <c r="G311" s="378"/>
      <c r="H311" s="378" t="s">
        <v>5682</v>
      </c>
      <c r="I311" s="378" t="s">
        <v>5799</v>
      </c>
      <c r="J311" s="378"/>
      <c r="K311" s="378" t="s">
        <v>5654</v>
      </c>
      <c r="L311" s="378" t="s">
        <v>5654</v>
      </c>
      <c r="M311" s="378" t="s">
        <v>5799</v>
      </c>
      <c r="N311" s="378" t="s">
        <v>6587</v>
      </c>
      <c r="O311" s="381">
        <v>1</v>
      </c>
      <c r="P311" s="378" t="s">
        <v>5655</v>
      </c>
      <c r="Q311" s="378" t="s">
        <v>5656</v>
      </c>
      <c r="R311" s="380" t="s">
        <v>7254</v>
      </c>
      <c r="S311" s="378" t="s">
        <v>5673</v>
      </c>
      <c r="T311" s="378" t="s">
        <v>5871</v>
      </c>
      <c r="U311" s="378" t="s">
        <v>5872</v>
      </c>
      <c r="V311" s="378" t="s">
        <v>5659</v>
      </c>
      <c r="W311" s="378" t="s">
        <v>6241</v>
      </c>
      <c r="X311" s="378"/>
      <c r="Y311" s="378" t="s">
        <v>5660</v>
      </c>
      <c r="Z311" s="378"/>
      <c r="AA311" s="378"/>
      <c r="AB311" s="378"/>
      <c r="AC311" s="378" t="s">
        <v>5662</v>
      </c>
      <c r="AD311" s="378" t="s">
        <v>5663</v>
      </c>
    </row>
    <row r="312" spans="1:30">
      <c r="A312" s="378" t="s">
        <v>7255</v>
      </c>
      <c r="B312" s="378" t="s">
        <v>7256</v>
      </c>
      <c r="C312" s="378" t="s">
        <v>7257</v>
      </c>
      <c r="D312" s="378" t="s">
        <v>933</v>
      </c>
      <c r="E312" s="378" t="s">
        <v>1099</v>
      </c>
      <c r="F312" s="378" t="s">
        <v>757</v>
      </c>
      <c r="G312" s="378"/>
      <c r="H312" s="378" t="s">
        <v>5742</v>
      </c>
      <c r="I312" s="378" t="s">
        <v>7258</v>
      </c>
      <c r="J312" s="378"/>
      <c r="K312" s="378" t="s">
        <v>5654</v>
      </c>
      <c r="L312" s="378" t="s">
        <v>5654</v>
      </c>
      <c r="M312" s="378" t="s">
        <v>6285</v>
      </c>
      <c r="N312" s="378" t="s">
        <v>6285</v>
      </c>
      <c r="O312" s="381">
        <v>1</v>
      </c>
      <c r="P312" s="378" t="s">
        <v>5655</v>
      </c>
      <c r="Q312" s="378" t="s">
        <v>5656</v>
      </c>
      <c r="R312" s="378" t="s">
        <v>7259</v>
      </c>
      <c r="S312" s="378" t="s">
        <v>5673</v>
      </c>
      <c r="T312" s="378" t="s">
        <v>6606</v>
      </c>
      <c r="U312" s="378" t="s">
        <v>6074</v>
      </c>
      <c r="V312" s="378" t="s">
        <v>5659</v>
      </c>
      <c r="W312" s="378" t="s">
        <v>6249</v>
      </c>
      <c r="X312" s="378"/>
      <c r="Y312" s="378" t="s">
        <v>5660</v>
      </c>
      <c r="Z312" s="378"/>
      <c r="AA312" s="378"/>
      <c r="AB312" s="378"/>
      <c r="AC312" s="378" t="s">
        <v>5662</v>
      </c>
      <c r="AD312" s="378" t="s">
        <v>5663</v>
      </c>
    </row>
    <row r="313" spans="1:30">
      <c r="A313" s="378" t="s">
        <v>7260</v>
      </c>
      <c r="B313" s="378" t="s">
        <v>1334</v>
      </c>
      <c r="C313" s="378" t="s">
        <v>7261</v>
      </c>
      <c r="D313" s="378" t="s">
        <v>933</v>
      </c>
      <c r="E313" s="378" t="s">
        <v>1013</v>
      </c>
      <c r="F313" s="378" t="s">
        <v>7262</v>
      </c>
      <c r="G313" s="378"/>
      <c r="H313" s="378" t="s">
        <v>5742</v>
      </c>
      <c r="I313" s="378" t="s">
        <v>7263</v>
      </c>
      <c r="J313" s="378"/>
      <c r="K313" s="378" t="s">
        <v>5654</v>
      </c>
      <c r="L313" s="378" t="s">
        <v>5654</v>
      </c>
      <c r="M313" s="378" t="s">
        <v>7263</v>
      </c>
      <c r="N313" s="378" t="s">
        <v>6338</v>
      </c>
      <c r="O313" s="381">
        <v>1</v>
      </c>
      <c r="P313" s="378" t="s">
        <v>5655</v>
      </c>
      <c r="Q313" s="378" t="s">
        <v>5656</v>
      </c>
      <c r="R313" s="378" t="s">
        <v>5824</v>
      </c>
      <c r="S313" s="378" t="s">
        <v>5673</v>
      </c>
      <c r="T313" s="378" t="s">
        <v>5673</v>
      </c>
      <c r="U313" s="378" t="s">
        <v>5673</v>
      </c>
      <c r="V313" s="378" t="s">
        <v>5659</v>
      </c>
      <c r="W313" s="378" t="s">
        <v>6242</v>
      </c>
      <c r="X313" s="378"/>
      <c r="Y313" s="378" t="s">
        <v>5660</v>
      </c>
      <c r="Z313" s="378"/>
      <c r="AA313" s="378" t="s">
        <v>7264</v>
      </c>
      <c r="AB313" s="378"/>
      <c r="AC313" s="378" t="s">
        <v>5662</v>
      </c>
      <c r="AD313" s="378" t="s">
        <v>5663</v>
      </c>
    </row>
    <row r="314" spans="1:30">
      <c r="A314" s="378" t="s">
        <v>245</v>
      </c>
      <c r="B314" s="378" t="s">
        <v>244</v>
      </c>
      <c r="C314" s="378" t="s">
        <v>246</v>
      </c>
      <c r="D314" s="378" t="s">
        <v>933</v>
      </c>
      <c r="E314" s="378" t="s">
        <v>992</v>
      </c>
      <c r="F314" s="378" t="s">
        <v>247</v>
      </c>
      <c r="G314" s="378"/>
      <c r="H314" s="378" t="s">
        <v>5677</v>
      </c>
      <c r="I314" s="378" t="s">
        <v>6052</v>
      </c>
      <c r="J314" s="378"/>
      <c r="K314" s="378" t="s">
        <v>5654</v>
      </c>
      <c r="L314" s="378" t="s">
        <v>5654</v>
      </c>
      <c r="M314" s="378" t="s">
        <v>6052</v>
      </c>
      <c r="N314" s="378"/>
      <c r="O314" s="381">
        <v>1</v>
      </c>
      <c r="P314" s="378" t="s">
        <v>5655</v>
      </c>
      <c r="Q314" s="378" t="s">
        <v>5656</v>
      </c>
      <c r="R314" s="378" t="s">
        <v>6053</v>
      </c>
      <c r="S314" s="378" t="s">
        <v>5673</v>
      </c>
      <c r="T314" s="378" t="s">
        <v>5673</v>
      </c>
      <c r="U314" s="378" t="s">
        <v>5730</v>
      </c>
      <c r="V314" s="378" t="s">
        <v>5659</v>
      </c>
      <c r="W314" s="378" t="s">
        <v>6244</v>
      </c>
      <c r="X314" s="378"/>
      <c r="Y314" s="378" t="s">
        <v>5660</v>
      </c>
      <c r="Z314" s="378"/>
      <c r="AA314" s="378" t="s">
        <v>6054</v>
      </c>
      <c r="AB314" s="378"/>
      <c r="AC314" s="378" t="s">
        <v>5662</v>
      </c>
      <c r="AD314" s="378" t="s">
        <v>5663</v>
      </c>
    </row>
    <row r="315" spans="1:30">
      <c r="A315" s="378" t="s">
        <v>7265</v>
      </c>
      <c r="B315" s="378" t="s">
        <v>7266</v>
      </c>
      <c r="C315" s="378" t="s">
        <v>7267</v>
      </c>
      <c r="D315" s="378" t="s">
        <v>933</v>
      </c>
      <c r="E315" s="378" t="s">
        <v>7268</v>
      </c>
      <c r="F315" s="378" t="s">
        <v>7268</v>
      </c>
      <c r="G315" s="378"/>
      <c r="H315" s="378" t="s">
        <v>5652</v>
      </c>
      <c r="I315" s="378" t="s">
        <v>5767</v>
      </c>
      <c r="J315" s="378"/>
      <c r="K315" s="378" t="s">
        <v>5654</v>
      </c>
      <c r="L315" s="378" t="s">
        <v>5654</v>
      </c>
      <c r="M315" s="378" t="s">
        <v>5767</v>
      </c>
      <c r="N315" s="378" t="s">
        <v>7269</v>
      </c>
      <c r="O315" s="381">
        <v>1</v>
      </c>
      <c r="P315" s="378" t="s">
        <v>5655</v>
      </c>
      <c r="Q315" s="378" t="s">
        <v>5656</v>
      </c>
      <c r="R315" s="378" t="s">
        <v>7270</v>
      </c>
      <c r="S315" s="378" t="s">
        <v>1006</v>
      </c>
      <c r="T315" s="378" t="s">
        <v>1006</v>
      </c>
      <c r="U315" s="378" t="s">
        <v>6234</v>
      </c>
      <c r="V315" s="378" t="s">
        <v>5659</v>
      </c>
      <c r="W315" s="378" t="s">
        <v>6241</v>
      </c>
      <c r="X315" s="378"/>
      <c r="Y315" s="378" t="s">
        <v>5660</v>
      </c>
      <c r="Z315" s="378"/>
      <c r="AA315" s="378"/>
      <c r="AB315" s="378"/>
      <c r="AC315" s="378" t="s">
        <v>5662</v>
      </c>
      <c r="AD315" s="378" t="s">
        <v>5663</v>
      </c>
    </row>
    <row r="316" spans="1:30">
      <c r="A316" s="378" t="s">
        <v>7271</v>
      </c>
      <c r="B316" s="378" t="s">
        <v>7272</v>
      </c>
      <c r="C316" s="378" t="s">
        <v>7273</v>
      </c>
      <c r="D316" s="378" t="s">
        <v>933</v>
      </c>
      <c r="E316" s="378" t="s">
        <v>268</v>
      </c>
      <c r="F316" s="378" t="s">
        <v>171</v>
      </c>
      <c r="G316" s="378"/>
      <c r="H316" s="378" t="s">
        <v>5664</v>
      </c>
      <c r="I316" s="378" t="s">
        <v>7274</v>
      </c>
      <c r="J316" s="378"/>
      <c r="K316" s="378" t="s">
        <v>5654</v>
      </c>
      <c r="L316" s="378" t="s">
        <v>5654</v>
      </c>
      <c r="M316" s="378" t="s">
        <v>6953</v>
      </c>
      <c r="N316" s="378" t="s">
        <v>6427</v>
      </c>
      <c r="O316" s="381">
        <v>1</v>
      </c>
      <c r="P316" s="378" t="s">
        <v>5655</v>
      </c>
      <c r="Q316" s="378" t="s">
        <v>5656</v>
      </c>
      <c r="R316" s="378" t="s">
        <v>7275</v>
      </c>
      <c r="S316" s="378" t="s">
        <v>1006</v>
      </c>
      <c r="T316" s="378" t="s">
        <v>1006</v>
      </c>
      <c r="U316" s="378" t="s">
        <v>3777</v>
      </c>
      <c r="V316" s="378" t="s">
        <v>5659</v>
      </c>
      <c r="W316" s="378" t="s">
        <v>6241</v>
      </c>
      <c r="X316" s="378"/>
      <c r="Y316" s="378" t="s">
        <v>5660</v>
      </c>
      <c r="Z316" s="378"/>
      <c r="AA316" s="378" t="s">
        <v>7276</v>
      </c>
      <c r="AB316" s="378"/>
      <c r="AC316" s="378" t="s">
        <v>5662</v>
      </c>
      <c r="AD316" s="378" t="s">
        <v>5663</v>
      </c>
    </row>
    <row r="317" spans="1:30">
      <c r="A317" s="378" t="s">
        <v>479</v>
      </c>
      <c r="B317" s="378" t="s">
        <v>478</v>
      </c>
      <c r="C317" s="378" t="s">
        <v>480</v>
      </c>
      <c r="D317" s="378" t="s">
        <v>933</v>
      </c>
      <c r="E317" s="378" t="s">
        <v>5722</v>
      </c>
      <c r="F317" s="378" t="s">
        <v>319</v>
      </c>
      <c r="G317" s="378"/>
      <c r="H317" s="378" t="s">
        <v>5682</v>
      </c>
      <c r="I317" s="378" t="s">
        <v>6055</v>
      </c>
      <c r="J317" s="378"/>
      <c r="K317" s="378" t="s">
        <v>5654</v>
      </c>
      <c r="L317" s="378" t="s">
        <v>5654</v>
      </c>
      <c r="M317" s="378" t="s">
        <v>6055</v>
      </c>
      <c r="N317" s="378"/>
      <c r="O317" s="381">
        <v>1</v>
      </c>
      <c r="P317" s="378" t="s">
        <v>5655</v>
      </c>
      <c r="Q317" s="378" t="s">
        <v>5656</v>
      </c>
      <c r="R317" s="378" t="s">
        <v>6056</v>
      </c>
      <c r="S317" s="378" t="s">
        <v>5751</v>
      </c>
      <c r="T317" s="378" t="s">
        <v>5752</v>
      </c>
      <c r="U317" s="378" t="s">
        <v>6057</v>
      </c>
      <c r="V317" s="378" t="s">
        <v>5659</v>
      </c>
      <c r="W317" s="378" t="s">
        <v>6240</v>
      </c>
      <c r="X317" s="378"/>
      <c r="Y317" s="378" t="s">
        <v>5660</v>
      </c>
      <c r="Z317" s="378"/>
      <c r="AA317" s="378" t="s">
        <v>6058</v>
      </c>
      <c r="AB317" s="378"/>
      <c r="AC317" s="378" t="s">
        <v>5662</v>
      </c>
      <c r="AD317" s="378" t="s">
        <v>5663</v>
      </c>
    </row>
    <row r="318" spans="1:30">
      <c r="A318" s="378" t="s">
        <v>791</v>
      </c>
      <c r="B318" s="378" t="s">
        <v>790</v>
      </c>
      <c r="C318" s="378" t="s">
        <v>792</v>
      </c>
      <c r="D318" s="378" t="s">
        <v>933</v>
      </c>
      <c r="E318" s="378" t="s">
        <v>789</v>
      </c>
      <c r="F318" s="378" t="s">
        <v>757</v>
      </c>
      <c r="G318" s="378"/>
      <c r="H318" s="378" t="s">
        <v>5677</v>
      </c>
      <c r="I318" s="378" t="s">
        <v>6059</v>
      </c>
      <c r="J318" s="378"/>
      <c r="K318" s="378" t="s">
        <v>5654</v>
      </c>
      <c r="L318" s="378" t="s">
        <v>5654</v>
      </c>
      <c r="M318" s="378" t="s">
        <v>6060</v>
      </c>
      <c r="N318" s="378"/>
      <c r="O318" s="381">
        <v>1</v>
      </c>
      <c r="P318" s="378" t="s">
        <v>5655</v>
      </c>
      <c r="Q318" s="378" t="s">
        <v>5656</v>
      </c>
      <c r="R318" s="378" t="s">
        <v>6061</v>
      </c>
      <c r="S318" s="378" t="s">
        <v>5673</v>
      </c>
      <c r="T318" s="378" t="s">
        <v>6062</v>
      </c>
      <c r="U318" s="378" t="s">
        <v>6062</v>
      </c>
      <c r="V318" s="378" t="s">
        <v>5659</v>
      </c>
      <c r="W318" s="378" t="s">
        <v>6247</v>
      </c>
      <c r="X318" s="378"/>
      <c r="Y318" s="378" t="s">
        <v>5660</v>
      </c>
      <c r="Z318" s="378"/>
      <c r="AA318" s="378" t="s">
        <v>6063</v>
      </c>
      <c r="AB318" s="378"/>
      <c r="AC318" s="378" t="s">
        <v>5662</v>
      </c>
      <c r="AD318" s="378" t="s">
        <v>5663</v>
      </c>
    </row>
    <row r="319" spans="1:30">
      <c r="A319" s="378" t="s">
        <v>824</v>
      </c>
      <c r="B319" s="378" t="s">
        <v>823</v>
      </c>
      <c r="C319" s="378" t="s">
        <v>825</v>
      </c>
      <c r="D319" s="378" t="s">
        <v>933</v>
      </c>
      <c r="E319" s="378" t="s">
        <v>1099</v>
      </c>
      <c r="F319" s="378" t="s">
        <v>826</v>
      </c>
      <c r="G319" s="378"/>
      <c r="H319" s="378" t="s">
        <v>5742</v>
      </c>
      <c r="I319" s="378" t="s">
        <v>6034</v>
      </c>
      <c r="J319" s="378"/>
      <c r="K319" s="378" t="s">
        <v>5654</v>
      </c>
      <c r="L319" s="378" t="s">
        <v>5654</v>
      </c>
      <c r="M319" s="378" t="s">
        <v>6034</v>
      </c>
      <c r="N319" s="378"/>
      <c r="O319" s="381">
        <v>1</v>
      </c>
      <c r="P319" s="378" t="s">
        <v>5655</v>
      </c>
      <c r="Q319" s="378" t="s">
        <v>5656</v>
      </c>
      <c r="R319" s="378" t="s">
        <v>689</v>
      </c>
      <c r="S319" s="378"/>
      <c r="T319" s="378"/>
      <c r="U319" s="378"/>
      <c r="V319" s="378" t="s">
        <v>5659</v>
      </c>
      <c r="W319" s="378" t="s">
        <v>6246</v>
      </c>
      <c r="X319" s="378"/>
      <c r="Y319" s="378" t="s">
        <v>5660</v>
      </c>
      <c r="Z319" s="378"/>
      <c r="AA319" s="378" t="s">
        <v>6064</v>
      </c>
      <c r="AB319" s="378"/>
      <c r="AC319" s="378" t="s">
        <v>5662</v>
      </c>
      <c r="AD319" s="378" t="s">
        <v>5663</v>
      </c>
    </row>
    <row r="320" spans="1:30">
      <c r="A320" s="378" t="s">
        <v>7277</v>
      </c>
      <c r="B320" s="378" t="s">
        <v>7278</v>
      </c>
      <c r="C320" s="378" t="s">
        <v>7279</v>
      </c>
      <c r="D320" s="378" t="s">
        <v>933</v>
      </c>
      <c r="E320" s="378" t="s">
        <v>1027</v>
      </c>
      <c r="F320" s="378" t="s">
        <v>725</v>
      </c>
      <c r="G320" s="378"/>
      <c r="H320" s="378" t="s">
        <v>5664</v>
      </c>
      <c r="I320" s="378" t="s">
        <v>6402</v>
      </c>
      <c r="J320" s="378"/>
      <c r="K320" s="378" t="s">
        <v>5654</v>
      </c>
      <c r="L320" s="378" t="s">
        <v>5654</v>
      </c>
      <c r="M320" s="378" t="s">
        <v>6402</v>
      </c>
      <c r="N320" s="378" t="s">
        <v>6403</v>
      </c>
      <c r="O320" s="381">
        <v>1</v>
      </c>
      <c r="P320" s="378" t="s">
        <v>5655</v>
      </c>
      <c r="Q320" s="378" t="s">
        <v>5656</v>
      </c>
      <c r="R320" s="378" t="s">
        <v>1006</v>
      </c>
      <c r="S320" s="378"/>
      <c r="T320" s="378"/>
      <c r="U320" s="378"/>
      <c r="V320" s="378" t="s">
        <v>5659</v>
      </c>
      <c r="W320" s="378" t="s">
        <v>6239</v>
      </c>
      <c r="X320" s="378"/>
      <c r="Y320" s="378" t="s">
        <v>5660</v>
      </c>
      <c r="Z320" s="378"/>
      <c r="AA320" s="378"/>
      <c r="AB320" s="378"/>
      <c r="AC320" s="378" t="s">
        <v>5662</v>
      </c>
      <c r="AD320" s="378" t="s">
        <v>5663</v>
      </c>
    </row>
    <row r="321" spans="1:30">
      <c r="A321" s="378" t="s">
        <v>7280</v>
      </c>
      <c r="B321" s="378" t="s">
        <v>7281</v>
      </c>
      <c r="C321" s="378" t="s">
        <v>7282</v>
      </c>
      <c r="D321" s="378" t="s">
        <v>933</v>
      </c>
      <c r="E321" s="378" t="s">
        <v>268</v>
      </c>
      <c r="F321" s="378" t="s">
        <v>171</v>
      </c>
      <c r="G321" s="378"/>
      <c r="H321" s="378" t="s">
        <v>5682</v>
      </c>
      <c r="I321" s="378" t="s">
        <v>5973</v>
      </c>
      <c r="J321" s="378"/>
      <c r="K321" s="378" t="s">
        <v>5654</v>
      </c>
      <c r="L321" s="378" t="s">
        <v>5654</v>
      </c>
      <c r="M321" s="378" t="s">
        <v>5973</v>
      </c>
      <c r="N321" s="378" t="s">
        <v>6292</v>
      </c>
      <c r="O321" s="381">
        <v>1</v>
      </c>
      <c r="P321" s="378" t="s">
        <v>5655</v>
      </c>
      <c r="Q321" s="378" t="s">
        <v>5656</v>
      </c>
      <c r="R321" s="378" t="s">
        <v>689</v>
      </c>
      <c r="S321" s="378"/>
      <c r="T321" s="378"/>
      <c r="U321" s="378"/>
      <c r="V321" s="378" t="s">
        <v>5659</v>
      </c>
      <c r="W321" s="378" t="s">
        <v>6253</v>
      </c>
      <c r="X321" s="378"/>
      <c r="Y321" s="378" t="s">
        <v>5660</v>
      </c>
      <c r="Z321" s="378"/>
      <c r="AA321" s="378" t="s">
        <v>7283</v>
      </c>
      <c r="AB321" s="378"/>
      <c r="AC321" s="378" t="s">
        <v>5662</v>
      </c>
      <c r="AD321" s="378" t="s">
        <v>5663</v>
      </c>
    </row>
    <row r="322" spans="1:30">
      <c r="A322" s="378" t="s">
        <v>714</v>
      </c>
      <c r="B322" s="378" t="s">
        <v>713</v>
      </c>
      <c r="C322" s="378" t="s">
        <v>715</v>
      </c>
      <c r="D322" s="378" t="s">
        <v>933</v>
      </c>
      <c r="E322" s="378" t="s">
        <v>634</v>
      </c>
      <c r="F322" s="378" t="s">
        <v>716</v>
      </c>
      <c r="G322" s="378"/>
      <c r="H322" s="378" t="s">
        <v>5682</v>
      </c>
      <c r="I322" s="378" t="s">
        <v>6065</v>
      </c>
      <c r="J322" s="378"/>
      <c r="K322" s="378" t="s">
        <v>5654</v>
      </c>
      <c r="L322" s="378" t="s">
        <v>5654</v>
      </c>
      <c r="M322" s="378" t="s">
        <v>6065</v>
      </c>
      <c r="N322" s="378"/>
      <c r="O322" s="381">
        <v>1</v>
      </c>
      <c r="P322" s="378" t="s">
        <v>5655</v>
      </c>
      <c r="Q322" s="378" t="s">
        <v>5656</v>
      </c>
      <c r="R322" s="378" t="s">
        <v>6066</v>
      </c>
      <c r="S322" s="378" t="s">
        <v>5673</v>
      </c>
      <c r="T322" s="378" t="s">
        <v>5673</v>
      </c>
      <c r="U322" s="378" t="s">
        <v>5673</v>
      </c>
      <c r="V322" s="378" t="s">
        <v>5659</v>
      </c>
      <c r="W322" s="378" t="s">
        <v>6239</v>
      </c>
      <c r="X322" s="378"/>
      <c r="Y322" s="378" t="s">
        <v>5660</v>
      </c>
      <c r="Z322" s="378"/>
      <c r="AA322" s="378" t="s">
        <v>6067</v>
      </c>
      <c r="AB322" s="378"/>
      <c r="AC322" s="378" t="s">
        <v>5662</v>
      </c>
      <c r="AD322" s="378" t="s">
        <v>5663</v>
      </c>
    </row>
    <row r="323" spans="1:30">
      <c r="A323" s="378" t="s">
        <v>7284</v>
      </c>
      <c r="B323" s="378" t="s">
        <v>7285</v>
      </c>
      <c r="C323" s="378" t="s">
        <v>7286</v>
      </c>
      <c r="D323" s="378" t="s">
        <v>933</v>
      </c>
      <c r="E323" s="378" t="s">
        <v>215</v>
      </c>
      <c r="F323" s="378" t="s">
        <v>215</v>
      </c>
      <c r="G323" s="378"/>
      <c r="H323" s="378" t="s">
        <v>5742</v>
      </c>
      <c r="I323" s="378" t="s">
        <v>7287</v>
      </c>
      <c r="J323" s="378"/>
      <c r="K323" s="378" t="s">
        <v>5654</v>
      </c>
      <c r="L323" s="378" t="s">
        <v>5654</v>
      </c>
      <c r="M323" s="378" t="s">
        <v>7287</v>
      </c>
      <c r="N323" s="378" t="s">
        <v>6522</v>
      </c>
      <c r="O323" s="381">
        <v>1</v>
      </c>
      <c r="P323" s="378" t="s">
        <v>5655</v>
      </c>
      <c r="Q323" s="378" t="s">
        <v>5656</v>
      </c>
      <c r="R323" s="378" t="s">
        <v>7288</v>
      </c>
      <c r="S323" s="378" t="s">
        <v>5673</v>
      </c>
      <c r="T323" s="378" t="s">
        <v>5673</v>
      </c>
      <c r="U323" s="378" t="s">
        <v>5730</v>
      </c>
      <c r="V323" s="378" t="s">
        <v>5659</v>
      </c>
      <c r="W323" s="378" t="s">
        <v>6241</v>
      </c>
      <c r="X323" s="378"/>
      <c r="Y323" s="378" t="s">
        <v>5660</v>
      </c>
      <c r="Z323" s="378"/>
      <c r="AA323" s="378"/>
      <c r="AB323" s="378"/>
      <c r="AC323" s="378" t="s">
        <v>5662</v>
      </c>
      <c r="AD323" s="378" t="s">
        <v>5663</v>
      </c>
    </row>
    <row r="324" spans="1:30">
      <c r="A324" s="378" t="s">
        <v>7289</v>
      </c>
      <c r="B324" s="378" t="s">
        <v>7290</v>
      </c>
      <c r="C324" s="378" t="s">
        <v>7291</v>
      </c>
      <c r="D324" s="378" t="s">
        <v>933</v>
      </c>
      <c r="E324" s="378" t="s">
        <v>634</v>
      </c>
      <c r="F324" s="378" t="s">
        <v>716</v>
      </c>
      <c r="G324" s="378"/>
      <c r="H324" s="378" t="s">
        <v>5682</v>
      </c>
      <c r="I324" s="378" t="s">
        <v>7292</v>
      </c>
      <c r="J324" s="378"/>
      <c r="K324" s="378" t="s">
        <v>5654</v>
      </c>
      <c r="L324" s="378" t="s">
        <v>5654</v>
      </c>
      <c r="M324" s="378" t="s">
        <v>6285</v>
      </c>
      <c r="N324" s="378" t="s">
        <v>6285</v>
      </c>
      <c r="O324" s="381">
        <v>1</v>
      </c>
      <c r="P324" s="378" t="s">
        <v>5655</v>
      </c>
      <c r="Q324" s="378" t="s">
        <v>5656</v>
      </c>
      <c r="R324" s="378" t="s">
        <v>7293</v>
      </c>
      <c r="S324" s="378" t="s">
        <v>1006</v>
      </c>
      <c r="T324" s="378" t="s">
        <v>1006</v>
      </c>
      <c r="U324" s="378" t="s">
        <v>5668</v>
      </c>
      <c r="V324" s="378" t="s">
        <v>5659</v>
      </c>
      <c r="W324" s="378" t="s">
        <v>6619</v>
      </c>
      <c r="X324" s="378"/>
      <c r="Y324" s="378" t="s">
        <v>5660</v>
      </c>
      <c r="Z324" s="378"/>
      <c r="AA324" s="378"/>
      <c r="AB324" s="378"/>
      <c r="AC324" s="378" t="s">
        <v>5662</v>
      </c>
      <c r="AD324" s="378" t="s">
        <v>5663</v>
      </c>
    </row>
    <row r="325" spans="1:30">
      <c r="A325" s="378" t="s">
        <v>7294</v>
      </c>
      <c r="B325" s="378" t="s">
        <v>7295</v>
      </c>
      <c r="C325" s="378" t="s">
        <v>7296</v>
      </c>
      <c r="D325" s="378" t="s">
        <v>933</v>
      </c>
      <c r="E325" s="378" t="s">
        <v>974</v>
      </c>
      <c r="F325" s="378" t="s">
        <v>333</v>
      </c>
      <c r="G325" s="378"/>
      <c r="H325" s="378" t="s">
        <v>5652</v>
      </c>
      <c r="I325" s="378" t="s">
        <v>7297</v>
      </c>
      <c r="J325" s="378"/>
      <c r="K325" s="378" t="s">
        <v>5654</v>
      </c>
      <c r="L325" s="378" t="s">
        <v>5654</v>
      </c>
      <c r="M325" s="378" t="s">
        <v>6285</v>
      </c>
      <c r="N325" s="378" t="s">
        <v>6285</v>
      </c>
      <c r="O325" s="381">
        <v>1</v>
      </c>
      <c r="P325" s="378" t="s">
        <v>5655</v>
      </c>
      <c r="Q325" s="378" t="s">
        <v>5656</v>
      </c>
      <c r="R325" s="378" t="s">
        <v>7298</v>
      </c>
      <c r="S325" s="378" t="s">
        <v>1006</v>
      </c>
      <c r="T325" s="378" t="s">
        <v>1006</v>
      </c>
      <c r="U325" s="378" t="s">
        <v>5668</v>
      </c>
      <c r="V325" s="378" t="s">
        <v>5659</v>
      </c>
      <c r="W325" s="378" t="s">
        <v>6241</v>
      </c>
      <c r="X325" s="378"/>
      <c r="Y325" s="378" t="s">
        <v>5660</v>
      </c>
      <c r="Z325" s="378"/>
      <c r="AA325" s="378"/>
      <c r="AB325" s="378"/>
      <c r="AC325" s="378" t="s">
        <v>5662</v>
      </c>
      <c r="AD325" s="378" t="s">
        <v>5663</v>
      </c>
    </row>
    <row r="326" spans="1:30">
      <c r="A326" s="378" t="s">
        <v>7299</v>
      </c>
      <c r="B326" s="378" t="s">
        <v>7300</v>
      </c>
      <c r="C326" s="378" t="s">
        <v>7301</v>
      </c>
      <c r="D326" s="378" t="s">
        <v>933</v>
      </c>
      <c r="E326" s="378" t="s">
        <v>1027</v>
      </c>
      <c r="F326" s="378" t="s">
        <v>843</v>
      </c>
      <c r="G326" s="378"/>
      <c r="H326" s="378" t="s">
        <v>5652</v>
      </c>
      <c r="I326" s="378" t="s">
        <v>6065</v>
      </c>
      <c r="J326" s="378"/>
      <c r="K326" s="378" t="s">
        <v>5654</v>
      </c>
      <c r="L326" s="378" t="s">
        <v>5654</v>
      </c>
      <c r="M326" s="378" t="s">
        <v>6285</v>
      </c>
      <c r="N326" s="378" t="s">
        <v>6285</v>
      </c>
      <c r="O326" s="381">
        <v>1</v>
      </c>
      <c r="P326" s="378" t="s">
        <v>5655</v>
      </c>
      <c r="Q326" s="378" t="s">
        <v>5656</v>
      </c>
      <c r="R326" s="378" t="s">
        <v>7302</v>
      </c>
      <c r="S326" s="378" t="s">
        <v>1006</v>
      </c>
      <c r="T326" s="378" t="s">
        <v>1006</v>
      </c>
      <c r="U326" s="378" t="s">
        <v>3679</v>
      </c>
      <c r="V326" s="378" t="s">
        <v>5659</v>
      </c>
      <c r="W326" s="378" t="s">
        <v>6239</v>
      </c>
      <c r="X326" s="378"/>
      <c r="Y326" s="378" t="s">
        <v>5660</v>
      </c>
      <c r="Z326" s="378"/>
      <c r="AA326" s="378"/>
      <c r="AB326" s="378"/>
      <c r="AC326" s="378" t="s">
        <v>5662</v>
      </c>
      <c r="AD326" s="378" t="s">
        <v>5663</v>
      </c>
    </row>
    <row r="327" spans="1:30">
      <c r="A327" s="378" t="s">
        <v>7303</v>
      </c>
      <c r="B327" s="378" t="s">
        <v>7304</v>
      </c>
      <c r="C327" s="378" t="s">
        <v>7305</v>
      </c>
      <c r="D327" s="378" t="s">
        <v>933</v>
      </c>
      <c r="E327" s="378" t="s">
        <v>6301</v>
      </c>
      <c r="F327" s="378" t="s">
        <v>7306</v>
      </c>
      <c r="G327" s="378"/>
      <c r="H327" s="378" t="s">
        <v>5742</v>
      </c>
      <c r="I327" s="378" t="s">
        <v>6111</v>
      </c>
      <c r="J327" s="378"/>
      <c r="K327" s="378" t="s">
        <v>5654</v>
      </c>
      <c r="L327" s="378" t="s">
        <v>5654</v>
      </c>
      <c r="M327" s="378" t="s">
        <v>6285</v>
      </c>
      <c r="N327" s="378" t="s">
        <v>6285</v>
      </c>
      <c r="O327" s="381">
        <v>1</v>
      </c>
      <c r="P327" s="378" t="s">
        <v>5655</v>
      </c>
      <c r="Q327" s="378" t="s">
        <v>5656</v>
      </c>
      <c r="R327" s="378" t="s">
        <v>7307</v>
      </c>
      <c r="S327" s="378" t="s">
        <v>5725</v>
      </c>
      <c r="T327" s="378" t="s">
        <v>5725</v>
      </c>
      <c r="U327" s="378" t="s">
        <v>7308</v>
      </c>
      <c r="V327" s="378" t="s">
        <v>5659</v>
      </c>
      <c r="W327" s="378" t="s">
        <v>6241</v>
      </c>
      <c r="X327" s="378"/>
      <c r="Y327" s="378" t="s">
        <v>5660</v>
      </c>
      <c r="Z327" s="378"/>
      <c r="AA327" s="378"/>
      <c r="AB327" s="378"/>
      <c r="AC327" s="378" t="s">
        <v>5662</v>
      </c>
      <c r="AD327" s="378" t="s">
        <v>5854</v>
      </c>
    </row>
    <row r="328" spans="1:30">
      <c r="A328" s="378" t="s">
        <v>7309</v>
      </c>
      <c r="B328" s="378" t="s">
        <v>7310</v>
      </c>
      <c r="C328" s="378" t="s">
        <v>7311</v>
      </c>
      <c r="D328" s="378" t="s">
        <v>933</v>
      </c>
      <c r="E328" s="378" t="s">
        <v>6328</v>
      </c>
      <c r="F328" s="378" t="s">
        <v>414</v>
      </c>
      <c r="G328" s="378"/>
      <c r="H328" s="378" t="s">
        <v>5664</v>
      </c>
      <c r="I328" s="378" t="s">
        <v>6137</v>
      </c>
      <c r="J328" s="378"/>
      <c r="K328" s="378" t="s">
        <v>5654</v>
      </c>
      <c r="L328" s="378" t="s">
        <v>5654</v>
      </c>
      <c r="M328" s="378" t="s">
        <v>6390</v>
      </c>
      <c r="N328" s="378" t="s">
        <v>6390</v>
      </c>
      <c r="O328" s="381">
        <v>1</v>
      </c>
      <c r="P328" s="378" t="s">
        <v>5655</v>
      </c>
      <c r="Q328" s="378" t="s">
        <v>5656</v>
      </c>
      <c r="R328" s="378" t="s">
        <v>689</v>
      </c>
      <c r="S328" s="378"/>
      <c r="T328" s="378"/>
      <c r="U328" s="378"/>
      <c r="V328" s="378" t="s">
        <v>5659</v>
      </c>
      <c r="W328" s="378" t="s">
        <v>6239</v>
      </c>
      <c r="X328" s="378"/>
      <c r="Y328" s="378" t="s">
        <v>5660</v>
      </c>
      <c r="Z328" s="378"/>
      <c r="AA328" s="378"/>
      <c r="AB328" s="378"/>
      <c r="AC328" s="378" t="s">
        <v>5662</v>
      </c>
      <c r="AD328" s="378" t="s">
        <v>5663</v>
      </c>
    </row>
    <row r="329" spans="1:30">
      <c r="A329" s="378" t="s">
        <v>7312</v>
      </c>
      <c r="B329" s="378" t="s">
        <v>7313</v>
      </c>
      <c r="C329" s="378" t="s">
        <v>7314</v>
      </c>
      <c r="D329" s="378" t="s">
        <v>933</v>
      </c>
      <c r="E329" s="378" t="s">
        <v>634</v>
      </c>
      <c r="F329" s="378" t="s">
        <v>382</v>
      </c>
      <c r="G329" s="378"/>
      <c r="H329" s="378" t="s">
        <v>5677</v>
      </c>
      <c r="I329" s="378" t="s">
        <v>7315</v>
      </c>
      <c r="J329" s="378"/>
      <c r="K329" s="378" t="s">
        <v>5654</v>
      </c>
      <c r="L329" s="378" t="s">
        <v>5654</v>
      </c>
      <c r="M329" s="378" t="s">
        <v>6285</v>
      </c>
      <c r="N329" s="378" t="s">
        <v>6285</v>
      </c>
      <c r="O329" s="381">
        <v>1</v>
      </c>
      <c r="P329" s="378" t="s">
        <v>5655</v>
      </c>
      <c r="Q329" s="378" t="s">
        <v>5656</v>
      </c>
      <c r="R329" s="378" t="s">
        <v>5673</v>
      </c>
      <c r="S329" s="378" t="s">
        <v>5673</v>
      </c>
      <c r="T329" s="378" t="s">
        <v>5673</v>
      </c>
      <c r="U329" s="378" t="s">
        <v>5673</v>
      </c>
      <c r="V329" s="378" t="s">
        <v>5659</v>
      </c>
      <c r="W329" s="378" t="s">
        <v>6239</v>
      </c>
      <c r="X329" s="378"/>
      <c r="Y329" s="378" t="s">
        <v>5660</v>
      </c>
      <c r="Z329" s="378"/>
      <c r="AA329" s="378"/>
      <c r="AB329" s="378"/>
      <c r="AC329" s="378" t="s">
        <v>5662</v>
      </c>
      <c r="AD329" s="378" t="s">
        <v>5663</v>
      </c>
    </row>
    <row r="330" spans="1:30">
      <c r="A330" s="378" t="s">
        <v>751</v>
      </c>
      <c r="B330" s="378" t="s">
        <v>750</v>
      </c>
      <c r="C330" s="378" t="s">
        <v>752</v>
      </c>
      <c r="D330" s="378" t="s">
        <v>933</v>
      </c>
      <c r="E330" s="378" t="s">
        <v>1027</v>
      </c>
      <c r="F330" s="378" t="s">
        <v>753</v>
      </c>
      <c r="G330" s="378"/>
      <c r="H330" s="378" t="s">
        <v>5742</v>
      </c>
      <c r="I330" s="378" t="s">
        <v>5810</v>
      </c>
      <c r="J330" s="378"/>
      <c r="K330" s="378" t="s">
        <v>5654</v>
      </c>
      <c r="L330" s="378" t="s">
        <v>5654</v>
      </c>
      <c r="M330" s="378" t="s">
        <v>5810</v>
      </c>
      <c r="N330" s="378"/>
      <c r="O330" s="381">
        <v>1</v>
      </c>
      <c r="P330" s="378" t="s">
        <v>5655</v>
      </c>
      <c r="Q330" s="378" t="s">
        <v>5656</v>
      </c>
      <c r="R330" s="378" t="s">
        <v>5673</v>
      </c>
      <c r="S330" s="378" t="s">
        <v>5673</v>
      </c>
      <c r="T330" s="378" t="s">
        <v>5673</v>
      </c>
      <c r="U330" s="378" t="s">
        <v>5673</v>
      </c>
      <c r="V330" s="378" t="s">
        <v>5659</v>
      </c>
      <c r="W330" s="378" t="s">
        <v>6251</v>
      </c>
      <c r="X330" s="378"/>
      <c r="Y330" s="378" t="s">
        <v>5660</v>
      </c>
      <c r="Z330" s="378"/>
      <c r="AA330" s="378" t="s">
        <v>6068</v>
      </c>
      <c r="AB330" s="378"/>
      <c r="AC330" s="378" t="s">
        <v>5662</v>
      </c>
      <c r="AD330" s="378" t="s">
        <v>5663</v>
      </c>
    </row>
    <row r="331" spans="1:30">
      <c r="A331" s="378" t="s">
        <v>489</v>
      </c>
      <c r="B331" s="378" t="s">
        <v>488</v>
      </c>
      <c r="C331" s="378" t="s">
        <v>490</v>
      </c>
      <c r="D331" s="378" t="s">
        <v>933</v>
      </c>
      <c r="E331" s="378" t="s">
        <v>1079</v>
      </c>
      <c r="F331" s="378" t="s">
        <v>491</v>
      </c>
      <c r="G331" s="378"/>
      <c r="H331" s="378" t="s">
        <v>5682</v>
      </c>
      <c r="I331" s="378" t="s">
        <v>6069</v>
      </c>
      <c r="J331" s="378"/>
      <c r="K331" s="378" t="s">
        <v>5654</v>
      </c>
      <c r="L331" s="378" t="s">
        <v>5654</v>
      </c>
      <c r="M331" s="378" t="s">
        <v>6070</v>
      </c>
      <c r="N331" s="378"/>
      <c r="O331" s="381">
        <v>1</v>
      </c>
      <c r="P331" s="378" t="s">
        <v>5655</v>
      </c>
      <c r="Q331" s="378" t="s">
        <v>5656</v>
      </c>
      <c r="R331" s="378" t="s">
        <v>689</v>
      </c>
      <c r="S331" s="378" t="s">
        <v>6071</v>
      </c>
      <c r="T331" s="378" t="s">
        <v>6071</v>
      </c>
      <c r="U331" s="378" t="s">
        <v>6072</v>
      </c>
      <c r="V331" s="378" t="s">
        <v>5659</v>
      </c>
      <c r="W331" s="378" t="s">
        <v>6241</v>
      </c>
      <c r="X331" s="378"/>
      <c r="Y331" s="378" t="s">
        <v>5660</v>
      </c>
      <c r="Z331" s="378"/>
      <c r="AA331" s="378" t="s">
        <v>6073</v>
      </c>
      <c r="AB331" s="378"/>
      <c r="AC331" s="378" t="s">
        <v>5662</v>
      </c>
      <c r="AD331" s="378" t="s">
        <v>5663</v>
      </c>
    </row>
    <row r="332" spans="1:30">
      <c r="A332" s="378" t="s">
        <v>857</v>
      </c>
      <c r="B332" s="378" t="s">
        <v>856</v>
      </c>
      <c r="C332" s="378" t="s">
        <v>858</v>
      </c>
      <c r="D332" s="378" t="s">
        <v>933</v>
      </c>
      <c r="E332" s="378" t="s">
        <v>1013</v>
      </c>
      <c r="F332" s="378" t="s">
        <v>859</v>
      </c>
      <c r="G332" s="378"/>
      <c r="H332" s="378" t="s">
        <v>5682</v>
      </c>
      <c r="I332" s="378" t="s">
        <v>6031</v>
      </c>
      <c r="J332" s="378"/>
      <c r="K332" s="378" t="s">
        <v>5654</v>
      </c>
      <c r="L332" s="378" t="s">
        <v>5654</v>
      </c>
      <c r="M332" s="378" t="s">
        <v>6031</v>
      </c>
      <c r="N332" s="378"/>
      <c r="O332" s="381">
        <v>1</v>
      </c>
      <c r="P332" s="378" t="s">
        <v>5655</v>
      </c>
      <c r="Q332" s="378" t="s">
        <v>5656</v>
      </c>
      <c r="R332" s="378" t="s">
        <v>6074</v>
      </c>
      <c r="S332" s="378" t="s">
        <v>5673</v>
      </c>
      <c r="T332" s="378" t="s">
        <v>5673</v>
      </c>
      <c r="U332" s="378" t="s">
        <v>5673</v>
      </c>
      <c r="V332" s="378" t="s">
        <v>5659</v>
      </c>
      <c r="W332" s="378" t="s">
        <v>6239</v>
      </c>
      <c r="X332" s="378"/>
      <c r="Y332" s="378" t="s">
        <v>5660</v>
      </c>
      <c r="Z332" s="378"/>
      <c r="AA332" s="378" t="s">
        <v>6075</v>
      </c>
      <c r="AB332" s="378"/>
      <c r="AC332" s="378" t="s">
        <v>5662</v>
      </c>
      <c r="AD332" s="378" t="s">
        <v>5663</v>
      </c>
    </row>
    <row r="333" spans="1:30">
      <c r="A333" s="378" t="s">
        <v>7316</v>
      </c>
      <c r="B333" s="378" t="s">
        <v>7317</v>
      </c>
      <c r="C333" s="378" t="s">
        <v>7318</v>
      </c>
      <c r="D333" s="378" t="s">
        <v>933</v>
      </c>
      <c r="E333" s="378" t="s">
        <v>1013</v>
      </c>
      <c r="F333" s="378" t="s">
        <v>859</v>
      </c>
      <c r="G333" s="378"/>
      <c r="H333" s="378" t="s">
        <v>5682</v>
      </c>
      <c r="I333" s="378" t="s">
        <v>5880</v>
      </c>
      <c r="J333" s="378"/>
      <c r="K333" s="378" t="s">
        <v>5654</v>
      </c>
      <c r="L333" s="378" t="s">
        <v>5654</v>
      </c>
      <c r="M333" s="378" t="s">
        <v>5880</v>
      </c>
      <c r="N333" s="378" t="s">
        <v>6236</v>
      </c>
      <c r="O333" s="381">
        <v>1</v>
      </c>
      <c r="P333" s="378" t="s">
        <v>5655</v>
      </c>
      <c r="Q333" s="378" t="s">
        <v>5656</v>
      </c>
      <c r="R333" s="378" t="s">
        <v>689</v>
      </c>
      <c r="S333" s="378"/>
      <c r="T333" s="378"/>
      <c r="U333" s="378"/>
      <c r="V333" s="378" t="s">
        <v>5659</v>
      </c>
      <c r="W333" s="378" t="s">
        <v>6239</v>
      </c>
      <c r="X333" s="378"/>
      <c r="Y333" s="378" t="s">
        <v>5660</v>
      </c>
      <c r="Z333" s="378"/>
      <c r="AA333" s="378"/>
      <c r="AB333" s="378"/>
      <c r="AC333" s="378" t="s">
        <v>5662</v>
      </c>
      <c r="AD333" s="378" t="s">
        <v>5663</v>
      </c>
    </row>
    <row r="334" spans="1:30">
      <c r="A334" s="378" t="s">
        <v>530</v>
      </c>
      <c r="B334" s="378" t="s">
        <v>529</v>
      </c>
      <c r="C334" s="378" t="s">
        <v>531</v>
      </c>
      <c r="D334" s="378" t="s">
        <v>933</v>
      </c>
      <c r="E334" s="378" t="s">
        <v>1079</v>
      </c>
      <c r="F334" s="378" t="s">
        <v>275</v>
      </c>
      <c r="G334" s="378"/>
      <c r="H334" s="378" t="s">
        <v>5682</v>
      </c>
      <c r="I334" s="378" t="s">
        <v>6076</v>
      </c>
      <c r="J334" s="378"/>
      <c r="K334" s="378" t="s">
        <v>5654</v>
      </c>
      <c r="L334" s="378" t="s">
        <v>5654</v>
      </c>
      <c r="M334" s="378" t="s">
        <v>6076</v>
      </c>
      <c r="N334" s="378"/>
      <c r="O334" s="381">
        <v>1</v>
      </c>
      <c r="P334" s="378" t="s">
        <v>5655</v>
      </c>
      <c r="Q334" s="378" t="s">
        <v>5656</v>
      </c>
      <c r="R334" s="378" t="s">
        <v>6077</v>
      </c>
      <c r="S334" s="378" t="s">
        <v>6078</v>
      </c>
      <c r="T334" s="378" t="s">
        <v>6078</v>
      </c>
      <c r="U334" s="378" t="s">
        <v>6079</v>
      </c>
      <c r="V334" s="378" t="s">
        <v>5659</v>
      </c>
      <c r="W334" s="378" t="s">
        <v>6241</v>
      </c>
      <c r="X334" s="378"/>
      <c r="Y334" s="378" t="s">
        <v>5660</v>
      </c>
      <c r="Z334" s="378"/>
      <c r="AA334" s="378" t="s">
        <v>6080</v>
      </c>
      <c r="AB334" s="378"/>
      <c r="AC334" s="378" t="s">
        <v>5662</v>
      </c>
      <c r="AD334" s="378" t="s">
        <v>5663</v>
      </c>
    </row>
    <row r="335" spans="1:30">
      <c r="A335" s="378" t="s">
        <v>499</v>
      </c>
      <c r="B335" s="378" t="s">
        <v>498</v>
      </c>
      <c r="C335" s="378" t="s">
        <v>500</v>
      </c>
      <c r="D335" s="378" t="s">
        <v>933</v>
      </c>
      <c r="E335" s="378" t="s">
        <v>1075</v>
      </c>
      <c r="F335" s="378" t="s">
        <v>501</v>
      </c>
      <c r="G335" s="378"/>
      <c r="H335" s="378" t="s">
        <v>5682</v>
      </c>
      <c r="I335" s="378" t="s">
        <v>6081</v>
      </c>
      <c r="J335" s="378"/>
      <c r="K335" s="378" t="s">
        <v>5654</v>
      </c>
      <c r="L335" s="378" t="s">
        <v>5654</v>
      </c>
      <c r="M335" s="378" t="s">
        <v>6081</v>
      </c>
      <c r="N335" s="378" t="s">
        <v>6316</v>
      </c>
      <c r="O335" s="381">
        <v>1</v>
      </c>
      <c r="P335" s="378" t="s">
        <v>5655</v>
      </c>
      <c r="Q335" s="378" t="s">
        <v>5656</v>
      </c>
      <c r="R335" s="378" t="s">
        <v>6082</v>
      </c>
      <c r="S335" s="378" t="s">
        <v>1006</v>
      </c>
      <c r="T335" s="378" t="s">
        <v>1006</v>
      </c>
      <c r="U335" s="378" t="s">
        <v>3648</v>
      </c>
      <c r="V335" s="378" t="s">
        <v>5659</v>
      </c>
      <c r="W335" s="378" t="s">
        <v>6247</v>
      </c>
      <c r="X335" s="378"/>
      <c r="Y335" s="378" t="s">
        <v>5660</v>
      </c>
      <c r="Z335" s="378"/>
      <c r="AA335" s="378" t="s">
        <v>6083</v>
      </c>
      <c r="AB335" s="378"/>
      <c r="AC335" s="378" t="s">
        <v>5662</v>
      </c>
      <c r="AD335" s="378" t="s">
        <v>5663</v>
      </c>
    </row>
    <row r="336" spans="1:30">
      <c r="A336" s="378" t="s">
        <v>7319</v>
      </c>
      <c r="B336" s="378" t="s">
        <v>1295</v>
      </c>
      <c r="C336" s="378" t="s">
        <v>1296</v>
      </c>
      <c r="D336" s="378" t="s">
        <v>933</v>
      </c>
      <c r="E336" s="378" t="s">
        <v>1027</v>
      </c>
      <c r="F336" s="378" t="s">
        <v>3076</v>
      </c>
      <c r="G336" s="378"/>
      <c r="H336" s="378" t="s">
        <v>5677</v>
      </c>
      <c r="I336" s="378" t="s">
        <v>5684</v>
      </c>
      <c r="J336" s="378"/>
      <c r="K336" s="378" t="s">
        <v>5654</v>
      </c>
      <c r="L336" s="378" t="s">
        <v>5654</v>
      </c>
      <c r="M336" s="378" t="s">
        <v>5684</v>
      </c>
      <c r="N336" s="378" t="s">
        <v>6338</v>
      </c>
      <c r="O336" s="381">
        <v>1</v>
      </c>
      <c r="P336" s="378" t="s">
        <v>5655</v>
      </c>
      <c r="Q336" s="378" t="s">
        <v>5656</v>
      </c>
      <c r="R336" s="378" t="s">
        <v>5824</v>
      </c>
      <c r="S336" s="378" t="s">
        <v>5673</v>
      </c>
      <c r="T336" s="378" t="s">
        <v>5673</v>
      </c>
      <c r="U336" s="378" t="s">
        <v>5673</v>
      </c>
      <c r="V336" s="378" t="s">
        <v>5659</v>
      </c>
      <c r="W336" s="378" t="s">
        <v>6245</v>
      </c>
      <c r="X336" s="378"/>
      <c r="Y336" s="378" t="s">
        <v>5660</v>
      </c>
      <c r="Z336" s="378"/>
      <c r="AA336" s="378" t="s">
        <v>7320</v>
      </c>
      <c r="AB336" s="378"/>
      <c r="AC336" s="378" t="s">
        <v>5662</v>
      </c>
      <c r="AD336" s="378" t="s">
        <v>5663</v>
      </c>
    </row>
    <row r="337" spans="1:30">
      <c r="A337" s="378" t="s">
        <v>7321</v>
      </c>
      <c r="B337" s="378" t="s">
        <v>7322</v>
      </c>
      <c r="C337" s="378" t="s">
        <v>7323</v>
      </c>
      <c r="D337" s="378" t="s">
        <v>933</v>
      </c>
      <c r="E337" s="378" t="s">
        <v>7324</v>
      </c>
      <c r="F337" s="378" t="s">
        <v>298</v>
      </c>
      <c r="G337" s="378"/>
      <c r="H337" s="378" t="s">
        <v>5677</v>
      </c>
      <c r="I337" s="378" t="s">
        <v>7039</v>
      </c>
      <c r="J337" s="378"/>
      <c r="K337" s="378" t="s">
        <v>5654</v>
      </c>
      <c r="L337" s="378" t="s">
        <v>5654</v>
      </c>
      <c r="M337" s="378" t="s">
        <v>7325</v>
      </c>
      <c r="N337" s="378" t="s">
        <v>6374</v>
      </c>
      <c r="O337" s="381">
        <v>1</v>
      </c>
      <c r="P337" s="378" t="s">
        <v>5655</v>
      </c>
      <c r="Q337" s="378" t="s">
        <v>5656</v>
      </c>
      <c r="R337" s="378" t="s">
        <v>7326</v>
      </c>
      <c r="S337" s="378" t="s">
        <v>1006</v>
      </c>
      <c r="T337" s="378" t="s">
        <v>1006</v>
      </c>
      <c r="U337" s="378" t="s">
        <v>6125</v>
      </c>
      <c r="V337" s="378" t="s">
        <v>5659</v>
      </c>
      <c r="W337" s="378" t="s">
        <v>6241</v>
      </c>
      <c r="X337" s="378"/>
      <c r="Y337" s="378" t="s">
        <v>5660</v>
      </c>
      <c r="Z337" s="378"/>
      <c r="AA337" s="378"/>
      <c r="AB337" s="378"/>
      <c r="AC337" s="378" t="s">
        <v>5662</v>
      </c>
      <c r="AD337" s="378" t="s">
        <v>5663</v>
      </c>
    </row>
    <row r="338" spans="1:30">
      <c r="A338" s="378" t="s">
        <v>7327</v>
      </c>
      <c r="B338" s="378" t="s">
        <v>7328</v>
      </c>
      <c r="C338" s="378" t="s">
        <v>7329</v>
      </c>
      <c r="D338" s="378" t="s">
        <v>933</v>
      </c>
      <c r="E338" s="378" t="s">
        <v>7330</v>
      </c>
      <c r="F338" s="378" t="s">
        <v>7331</v>
      </c>
      <c r="G338" s="378"/>
      <c r="H338" s="378" t="s">
        <v>5664</v>
      </c>
      <c r="I338" s="378" t="s">
        <v>5743</v>
      </c>
      <c r="J338" s="378"/>
      <c r="K338" s="378" t="s">
        <v>5654</v>
      </c>
      <c r="L338" s="378" t="s">
        <v>5654</v>
      </c>
      <c r="M338" s="378" t="s">
        <v>5743</v>
      </c>
      <c r="N338" s="378" t="s">
        <v>6374</v>
      </c>
      <c r="O338" s="381">
        <v>1</v>
      </c>
      <c r="P338" s="378" t="s">
        <v>5655</v>
      </c>
      <c r="Q338" s="378" t="s">
        <v>5656</v>
      </c>
      <c r="R338" s="378" t="s">
        <v>7332</v>
      </c>
      <c r="S338" s="378" t="s">
        <v>1006</v>
      </c>
      <c r="T338" s="378" t="s">
        <v>1006</v>
      </c>
      <c r="U338" s="378" t="s">
        <v>5668</v>
      </c>
      <c r="V338" s="378" t="s">
        <v>5659</v>
      </c>
      <c r="W338" s="378" t="s">
        <v>6241</v>
      </c>
      <c r="X338" s="378"/>
      <c r="Y338" s="378" t="s">
        <v>5660</v>
      </c>
      <c r="Z338" s="378"/>
      <c r="AA338" s="378"/>
      <c r="AB338" s="378"/>
      <c r="AC338" s="378" t="s">
        <v>5662</v>
      </c>
      <c r="AD338" s="378" t="s">
        <v>5663</v>
      </c>
    </row>
    <row r="339" spans="1:30">
      <c r="A339" s="378" t="s">
        <v>7333</v>
      </c>
      <c r="B339" s="378" t="s">
        <v>7334</v>
      </c>
      <c r="C339" s="378" t="s">
        <v>7335</v>
      </c>
      <c r="D339" s="378" t="s">
        <v>933</v>
      </c>
      <c r="E339" s="378" t="s">
        <v>5741</v>
      </c>
      <c r="F339" s="378" t="s">
        <v>6395</v>
      </c>
      <c r="G339" s="378"/>
      <c r="H339" s="378" t="s">
        <v>5664</v>
      </c>
      <c r="I339" s="378" t="s">
        <v>5821</v>
      </c>
      <c r="J339" s="378"/>
      <c r="K339" s="378" t="s">
        <v>5654</v>
      </c>
      <c r="L339" s="378" t="s">
        <v>5654</v>
      </c>
      <c r="M339" s="378" t="s">
        <v>5821</v>
      </c>
      <c r="N339" s="378" t="s">
        <v>7336</v>
      </c>
      <c r="O339" s="381">
        <v>1</v>
      </c>
      <c r="P339" s="378" t="s">
        <v>5655</v>
      </c>
      <c r="Q339" s="378" t="s">
        <v>5656</v>
      </c>
      <c r="R339" s="378" t="s">
        <v>689</v>
      </c>
      <c r="S339" s="378"/>
      <c r="T339" s="378"/>
      <c r="U339" s="378"/>
      <c r="V339" s="378" t="s">
        <v>5659</v>
      </c>
      <c r="W339" s="378" t="s">
        <v>6253</v>
      </c>
      <c r="X339" s="378"/>
      <c r="Y339" s="378" t="s">
        <v>5660</v>
      </c>
      <c r="Z339" s="378"/>
      <c r="AA339" s="378"/>
      <c r="AB339" s="378"/>
      <c r="AC339" s="378" t="s">
        <v>5662</v>
      </c>
      <c r="AD339" s="378" t="s">
        <v>5663</v>
      </c>
    </row>
    <row r="340" spans="1:30">
      <c r="A340" s="378" t="s">
        <v>7337</v>
      </c>
      <c r="B340" s="378" t="s">
        <v>7338</v>
      </c>
      <c r="C340" s="378" t="s">
        <v>7339</v>
      </c>
      <c r="D340" s="378" t="s">
        <v>933</v>
      </c>
      <c r="E340" s="378" t="s">
        <v>1027</v>
      </c>
      <c r="F340" s="378" t="s">
        <v>6934</v>
      </c>
      <c r="G340" s="378"/>
      <c r="H340" s="378" t="s">
        <v>5652</v>
      </c>
      <c r="I340" s="378" t="s">
        <v>5823</v>
      </c>
      <c r="J340" s="378"/>
      <c r="K340" s="378" t="s">
        <v>5654</v>
      </c>
      <c r="L340" s="378" t="s">
        <v>5654</v>
      </c>
      <c r="M340" s="378" t="s">
        <v>5823</v>
      </c>
      <c r="N340" s="378" t="s">
        <v>7340</v>
      </c>
      <c r="O340" s="381">
        <v>1</v>
      </c>
      <c r="P340" s="378" t="s">
        <v>5655</v>
      </c>
      <c r="Q340" s="378" t="s">
        <v>5656</v>
      </c>
      <c r="R340" s="378" t="s">
        <v>5824</v>
      </c>
      <c r="S340" s="378" t="s">
        <v>5673</v>
      </c>
      <c r="T340" s="378" t="s">
        <v>5673</v>
      </c>
      <c r="U340" s="378" t="s">
        <v>5673</v>
      </c>
      <c r="V340" s="378" t="s">
        <v>5659</v>
      </c>
      <c r="W340" s="378" t="s">
        <v>6243</v>
      </c>
      <c r="X340" s="378"/>
      <c r="Y340" s="378" t="s">
        <v>5660</v>
      </c>
      <c r="Z340" s="378"/>
      <c r="AA340" s="378"/>
      <c r="AB340" s="378"/>
      <c r="AC340" s="378" t="s">
        <v>5662</v>
      </c>
      <c r="AD340" s="378" t="s">
        <v>5663</v>
      </c>
    </row>
    <row r="341" spans="1:30">
      <c r="A341" s="378" t="s">
        <v>902</v>
      </c>
      <c r="B341" s="378" t="s">
        <v>901</v>
      </c>
      <c r="C341" s="378" t="s">
        <v>903</v>
      </c>
      <c r="D341" s="378" t="s">
        <v>933</v>
      </c>
      <c r="E341" s="378" t="s">
        <v>1013</v>
      </c>
      <c r="F341" s="378" t="s">
        <v>904</v>
      </c>
      <c r="G341" s="378"/>
      <c r="H341" s="378" t="s">
        <v>5682</v>
      </c>
      <c r="I341" s="378" t="s">
        <v>6084</v>
      </c>
      <c r="J341" s="378"/>
      <c r="K341" s="378" t="s">
        <v>5654</v>
      </c>
      <c r="L341" s="378" t="s">
        <v>5654</v>
      </c>
      <c r="M341" s="378" t="s">
        <v>6084</v>
      </c>
      <c r="N341" s="378"/>
      <c r="O341" s="381">
        <v>1</v>
      </c>
      <c r="P341" s="378" t="s">
        <v>5655</v>
      </c>
      <c r="Q341" s="378" t="s">
        <v>5656</v>
      </c>
      <c r="R341" s="378" t="s">
        <v>6085</v>
      </c>
      <c r="S341" s="378" t="s">
        <v>5673</v>
      </c>
      <c r="T341" s="378" t="s">
        <v>5673</v>
      </c>
      <c r="U341" s="378" t="s">
        <v>5690</v>
      </c>
      <c r="V341" s="378" t="s">
        <v>5659</v>
      </c>
      <c r="W341" s="378" t="s">
        <v>6239</v>
      </c>
      <c r="X341" s="378"/>
      <c r="Y341" s="378" t="s">
        <v>5660</v>
      </c>
      <c r="Z341" s="378"/>
      <c r="AA341" s="378" t="s">
        <v>6086</v>
      </c>
      <c r="AB341" s="378"/>
      <c r="AC341" s="378" t="s">
        <v>5662</v>
      </c>
      <c r="AD341" s="378" t="s">
        <v>5663</v>
      </c>
    </row>
    <row r="342" spans="1:30">
      <c r="A342" s="378" t="s">
        <v>7341</v>
      </c>
      <c r="B342" s="378" t="s">
        <v>7342</v>
      </c>
      <c r="C342" s="378" t="s">
        <v>7343</v>
      </c>
      <c r="D342" s="378" t="s">
        <v>933</v>
      </c>
      <c r="E342" s="378" t="s">
        <v>7344</v>
      </c>
      <c r="F342" s="378" t="s">
        <v>7345</v>
      </c>
      <c r="G342" s="378"/>
      <c r="H342" s="378" t="s">
        <v>5664</v>
      </c>
      <c r="I342" s="378" t="s">
        <v>6020</v>
      </c>
      <c r="J342" s="378"/>
      <c r="K342" s="378" t="s">
        <v>5654</v>
      </c>
      <c r="L342" s="378" t="s">
        <v>5654</v>
      </c>
      <c r="M342" s="378" t="s">
        <v>6285</v>
      </c>
      <c r="N342" s="378" t="s">
        <v>6285</v>
      </c>
      <c r="O342" s="381">
        <v>1</v>
      </c>
      <c r="P342" s="378" t="s">
        <v>5655</v>
      </c>
      <c r="Q342" s="378" t="s">
        <v>5656</v>
      </c>
      <c r="R342" s="378" t="s">
        <v>7346</v>
      </c>
      <c r="S342" s="378" t="s">
        <v>5673</v>
      </c>
      <c r="T342" s="378" t="s">
        <v>5673</v>
      </c>
      <c r="U342" s="378" t="s">
        <v>5690</v>
      </c>
      <c r="V342" s="378" t="s">
        <v>5659</v>
      </c>
      <c r="W342" s="378" t="s">
        <v>6239</v>
      </c>
      <c r="X342" s="378"/>
      <c r="Y342" s="378" t="s">
        <v>5660</v>
      </c>
      <c r="Z342" s="378"/>
      <c r="AA342" s="378"/>
      <c r="AB342" s="378"/>
      <c r="AC342" s="378" t="s">
        <v>5662</v>
      </c>
      <c r="AD342" s="378" t="s">
        <v>5663</v>
      </c>
    </row>
    <row r="343" spans="1:30">
      <c r="A343" s="378" t="s">
        <v>7347</v>
      </c>
      <c r="B343" s="378" t="s">
        <v>7348</v>
      </c>
      <c r="C343" s="378" t="s">
        <v>7349</v>
      </c>
      <c r="D343" s="378" t="s">
        <v>933</v>
      </c>
      <c r="E343" s="378" t="s">
        <v>1027</v>
      </c>
      <c r="F343" s="378" t="s">
        <v>725</v>
      </c>
      <c r="G343" s="378"/>
      <c r="H343" s="378" t="s">
        <v>5742</v>
      </c>
      <c r="I343" s="378" t="s">
        <v>6422</v>
      </c>
      <c r="J343" s="378"/>
      <c r="K343" s="378" t="s">
        <v>5654</v>
      </c>
      <c r="L343" s="378" t="s">
        <v>5654</v>
      </c>
      <c r="M343" s="378" t="s">
        <v>6422</v>
      </c>
      <c r="N343" s="378" t="s">
        <v>6423</v>
      </c>
      <c r="O343" s="381">
        <v>1</v>
      </c>
      <c r="P343" s="378" t="s">
        <v>5655</v>
      </c>
      <c r="Q343" s="378" t="s">
        <v>5656</v>
      </c>
      <c r="R343" s="378" t="s">
        <v>1006</v>
      </c>
      <c r="S343" s="378" t="s">
        <v>1006</v>
      </c>
      <c r="T343" s="378" t="s">
        <v>1006</v>
      </c>
      <c r="U343" s="378" t="s">
        <v>1006</v>
      </c>
      <c r="V343" s="378" t="s">
        <v>5659</v>
      </c>
      <c r="W343" s="378" t="s">
        <v>6239</v>
      </c>
      <c r="X343" s="378"/>
      <c r="Y343" s="378" t="s">
        <v>5660</v>
      </c>
      <c r="Z343" s="378"/>
      <c r="AA343" s="378"/>
      <c r="AB343" s="378"/>
      <c r="AC343" s="378" t="s">
        <v>5662</v>
      </c>
      <c r="AD343" s="378" t="s">
        <v>5663</v>
      </c>
    </row>
    <row r="344" spans="1:30">
      <c r="A344" s="378" t="s">
        <v>748</v>
      </c>
      <c r="B344" s="378" t="s">
        <v>747</v>
      </c>
      <c r="C344" s="378" t="s">
        <v>749</v>
      </c>
      <c r="D344" s="378" t="s">
        <v>933</v>
      </c>
      <c r="E344" s="378" t="s">
        <v>1099</v>
      </c>
      <c r="F344" s="378" t="s">
        <v>721</v>
      </c>
      <c r="G344" s="378"/>
      <c r="H344" s="378" t="s">
        <v>5677</v>
      </c>
      <c r="I344" s="378" t="s">
        <v>5670</v>
      </c>
      <c r="J344" s="378"/>
      <c r="K344" s="378" t="s">
        <v>5654</v>
      </c>
      <c r="L344" s="378" t="s">
        <v>5654</v>
      </c>
      <c r="M344" s="378" t="s">
        <v>5670</v>
      </c>
      <c r="N344" s="378"/>
      <c r="O344" s="381">
        <v>1</v>
      </c>
      <c r="P344" s="378" t="s">
        <v>5655</v>
      </c>
      <c r="Q344" s="378" t="s">
        <v>5656</v>
      </c>
      <c r="R344" s="378" t="s">
        <v>5838</v>
      </c>
      <c r="S344" s="378" t="s">
        <v>5751</v>
      </c>
      <c r="T344" s="378" t="s">
        <v>5752</v>
      </c>
      <c r="U344" s="378" t="s">
        <v>5752</v>
      </c>
      <c r="V344" s="378" t="s">
        <v>5659</v>
      </c>
      <c r="W344" s="378" t="s">
        <v>6243</v>
      </c>
      <c r="X344" s="378"/>
      <c r="Y344" s="378" t="s">
        <v>5660</v>
      </c>
      <c r="Z344" s="378"/>
      <c r="AA344" s="378" t="s">
        <v>6087</v>
      </c>
      <c r="AB344" s="378"/>
      <c r="AC344" s="378" t="s">
        <v>5662</v>
      </c>
      <c r="AD344" s="378" t="s">
        <v>5663</v>
      </c>
    </row>
    <row r="345" spans="1:30">
      <c r="A345" s="378" t="s">
        <v>7350</v>
      </c>
      <c r="B345" s="378" t="s">
        <v>7351</v>
      </c>
      <c r="C345" s="378" t="s">
        <v>7352</v>
      </c>
      <c r="D345" s="378" t="s">
        <v>933</v>
      </c>
      <c r="E345" s="378" t="s">
        <v>1016</v>
      </c>
      <c r="F345" s="378" t="s">
        <v>7353</v>
      </c>
      <c r="G345" s="378"/>
      <c r="H345" s="378" t="s">
        <v>5682</v>
      </c>
      <c r="I345" s="378" t="s">
        <v>7354</v>
      </c>
      <c r="J345" s="378"/>
      <c r="K345" s="378" t="s">
        <v>5654</v>
      </c>
      <c r="L345" s="378" t="s">
        <v>5654</v>
      </c>
      <c r="M345" s="378" t="s">
        <v>6285</v>
      </c>
      <c r="N345" s="378" t="s">
        <v>6285</v>
      </c>
      <c r="O345" s="381">
        <v>1</v>
      </c>
      <c r="P345" s="378" t="s">
        <v>5655</v>
      </c>
      <c r="Q345" s="378" t="s">
        <v>5656</v>
      </c>
      <c r="R345" s="378" t="s">
        <v>7355</v>
      </c>
      <c r="S345" s="378" t="s">
        <v>5673</v>
      </c>
      <c r="T345" s="378" t="s">
        <v>6508</v>
      </c>
      <c r="U345" s="378" t="s">
        <v>6508</v>
      </c>
      <c r="V345" s="378" t="s">
        <v>5659</v>
      </c>
      <c r="W345" s="378" t="s">
        <v>6244</v>
      </c>
      <c r="X345" s="378"/>
      <c r="Y345" s="378" t="s">
        <v>5660</v>
      </c>
      <c r="Z345" s="378"/>
      <c r="AA345" s="378"/>
      <c r="AB345" s="378"/>
      <c r="AC345" s="378" t="s">
        <v>5662</v>
      </c>
      <c r="AD345" s="378" t="s">
        <v>5663</v>
      </c>
    </row>
    <row r="346" spans="1:30">
      <c r="A346" s="378" t="s">
        <v>510</v>
      </c>
      <c r="B346" s="378" t="s">
        <v>509</v>
      </c>
      <c r="C346" s="378" t="s">
        <v>511</v>
      </c>
      <c r="D346" s="378" t="s">
        <v>933</v>
      </c>
      <c r="E346" s="378" t="s">
        <v>1079</v>
      </c>
      <c r="F346" s="378" t="s">
        <v>430</v>
      </c>
      <c r="G346" s="378"/>
      <c r="H346" s="378" t="s">
        <v>5677</v>
      </c>
      <c r="I346" s="378" t="s">
        <v>6088</v>
      </c>
      <c r="J346" s="378"/>
      <c r="K346" s="378" t="s">
        <v>5654</v>
      </c>
      <c r="L346" s="378" t="s">
        <v>5654</v>
      </c>
      <c r="M346" s="378" t="s">
        <v>6088</v>
      </c>
      <c r="N346" s="378"/>
      <c r="O346" s="381">
        <v>1</v>
      </c>
      <c r="P346" s="378" t="s">
        <v>5655</v>
      </c>
      <c r="Q346" s="378" t="s">
        <v>5656</v>
      </c>
      <c r="R346" s="378" t="s">
        <v>6089</v>
      </c>
      <c r="S346" s="378" t="s">
        <v>6090</v>
      </c>
      <c r="T346" s="378" t="s">
        <v>6091</v>
      </c>
      <c r="U346" s="378" t="s">
        <v>6092</v>
      </c>
      <c r="V346" s="378" t="s">
        <v>5659</v>
      </c>
      <c r="W346" s="378" t="s">
        <v>6241</v>
      </c>
      <c r="X346" s="378"/>
      <c r="Y346" s="378" t="s">
        <v>5660</v>
      </c>
      <c r="Z346" s="378"/>
      <c r="AA346" s="378" t="s">
        <v>6093</v>
      </c>
      <c r="AB346" s="378"/>
      <c r="AC346" s="378" t="s">
        <v>5662</v>
      </c>
      <c r="AD346" s="378" t="s">
        <v>5663</v>
      </c>
    </row>
    <row r="347" spans="1:30">
      <c r="A347" s="378" t="s">
        <v>519</v>
      </c>
      <c r="B347" s="378" t="s">
        <v>518</v>
      </c>
      <c r="C347" s="378" t="s">
        <v>520</v>
      </c>
      <c r="D347" s="378" t="s">
        <v>933</v>
      </c>
      <c r="E347" s="378" t="s">
        <v>657</v>
      </c>
      <c r="F347" s="378" t="s">
        <v>521</v>
      </c>
      <c r="G347" s="378"/>
      <c r="H347" s="378" t="s">
        <v>5682</v>
      </c>
      <c r="I347" s="378" t="s">
        <v>6094</v>
      </c>
      <c r="J347" s="378"/>
      <c r="K347" s="378" t="s">
        <v>5654</v>
      </c>
      <c r="L347" s="378" t="s">
        <v>5654</v>
      </c>
      <c r="M347" s="378" t="s">
        <v>6094</v>
      </c>
      <c r="N347" s="378" t="s">
        <v>7356</v>
      </c>
      <c r="O347" s="381">
        <v>1</v>
      </c>
      <c r="P347" s="378" t="s">
        <v>5655</v>
      </c>
      <c r="Q347" s="378" t="s">
        <v>5656</v>
      </c>
      <c r="R347" s="378" t="s">
        <v>6095</v>
      </c>
      <c r="S347" s="378" t="s">
        <v>5751</v>
      </c>
      <c r="T347" s="378" t="s">
        <v>5752</v>
      </c>
      <c r="U347" s="378" t="s">
        <v>5752</v>
      </c>
      <c r="V347" s="378" t="s">
        <v>5659</v>
      </c>
      <c r="W347" s="378" t="s">
        <v>6241</v>
      </c>
      <c r="X347" s="378"/>
      <c r="Y347" s="378" t="s">
        <v>5660</v>
      </c>
      <c r="Z347" s="378"/>
      <c r="AA347" s="378" t="s">
        <v>6096</v>
      </c>
      <c r="AB347" s="378"/>
      <c r="AC347" s="378" t="s">
        <v>5662</v>
      </c>
      <c r="AD347" s="378" t="s">
        <v>5663</v>
      </c>
    </row>
    <row r="348" spans="1:30">
      <c r="A348" s="378" t="s">
        <v>7357</v>
      </c>
      <c r="B348" s="378" t="s">
        <v>7358</v>
      </c>
      <c r="C348" s="378" t="s">
        <v>7359</v>
      </c>
      <c r="D348" s="378" t="s">
        <v>933</v>
      </c>
      <c r="E348" s="378" t="s">
        <v>1079</v>
      </c>
      <c r="F348" s="378" t="s">
        <v>430</v>
      </c>
      <c r="G348" s="378"/>
      <c r="H348" s="378" t="s">
        <v>5677</v>
      </c>
      <c r="I348" s="378" t="s">
        <v>5708</v>
      </c>
      <c r="J348" s="378"/>
      <c r="K348" s="378" t="s">
        <v>5654</v>
      </c>
      <c r="L348" s="378" t="s">
        <v>5654</v>
      </c>
      <c r="M348" s="378" t="s">
        <v>5708</v>
      </c>
      <c r="N348" s="378" t="s">
        <v>6595</v>
      </c>
      <c r="O348" s="381">
        <v>1</v>
      </c>
      <c r="P348" s="378" t="s">
        <v>5655</v>
      </c>
      <c r="Q348" s="378" t="s">
        <v>5656</v>
      </c>
      <c r="R348" s="378" t="s">
        <v>689</v>
      </c>
      <c r="S348" s="378"/>
      <c r="T348" s="378"/>
      <c r="U348" s="378"/>
      <c r="V348" s="378" t="s">
        <v>5659</v>
      </c>
      <c r="W348" s="378" t="s">
        <v>6241</v>
      </c>
      <c r="X348" s="378"/>
      <c r="Y348" s="378" t="s">
        <v>5660</v>
      </c>
      <c r="Z348" s="378"/>
      <c r="AA348" s="378" t="s">
        <v>7360</v>
      </c>
      <c r="AB348" s="378"/>
      <c r="AC348" s="378" t="s">
        <v>5662</v>
      </c>
      <c r="AD348" s="378" t="s">
        <v>5663</v>
      </c>
    </row>
    <row r="349" spans="1:30">
      <c r="A349" s="378" t="s">
        <v>7361</v>
      </c>
      <c r="B349" s="378" t="s">
        <v>7362</v>
      </c>
      <c r="C349" s="378" t="s">
        <v>7363</v>
      </c>
      <c r="D349" s="378" t="s">
        <v>933</v>
      </c>
      <c r="E349" s="378" t="s">
        <v>974</v>
      </c>
      <c r="F349" s="378" t="s">
        <v>333</v>
      </c>
      <c r="G349" s="378"/>
      <c r="H349" s="378" t="s">
        <v>5652</v>
      </c>
      <c r="I349" s="378" t="s">
        <v>7364</v>
      </c>
      <c r="J349" s="378"/>
      <c r="K349" s="378" t="s">
        <v>5654</v>
      </c>
      <c r="L349" s="378" t="s">
        <v>5654</v>
      </c>
      <c r="M349" s="378" t="s">
        <v>7364</v>
      </c>
      <c r="N349" s="378" t="s">
        <v>7365</v>
      </c>
      <c r="O349" s="381">
        <v>1</v>
      </c>
      <c r="P349" s="378" t="s">
        <v>5655</v>
      </c>
      <c r="Q349" s="378" t="s">
        <v>5656</v>
      </c>
      <c r="R349" s="378" t="s">
        <v>7366</v>
      </c>
      <c r="S349" s="378" t="s">
        <v>1006</v>
      </c>
      <c r="T349" s="378" t="s">
        <v>1006</v>
      </c>
      <c r="U349" s="378" t="s">
        <v>3739</v>
      </c>
      <c r="V349" s="378" t="s">
        <v>5659</v>
      </c>
      <c r="W349" s="378" t="s">
        <v>6241</v>
      </c>
      <c r="X349" s="378"/>
      <c r="Y349" s="378" t="s">
        <v>5660</v>
      </c>
      <c r="Z349" s="378"/>
      <c r="AA349" s="378" t="s">
        <v>7367</v>
      </c>
      <c r="AB349" s="378"/>
      <c r="AC349" s="378" t="s">
        <v>5662</v>
      </c>
      <c r="AD349" s="378" t="s">
        <v>5663</v>
      </c>
    </row>
    <row r="350" spans="1:30">
      <c r="A350" s="378" t="s">
        <v>7368</v>
      </c>
      <c r="B350" s="378" t="s">
        <v>7369</v>
      </c>
      <c r="C350" s="378" t="s">
        <v>7370</v>
      </c>
      <c r="D350" s="378" t="s">
        <v>933</v>
      </c>
      <c r="E350" s="378" t="s">
        <v>1079</v>
      </c>
      <c r="F350" s="378" t="s">
        <v>430</v>
      </c>
      <c r="G350" s="378"/>
      <c r="H350" s="378" t="s">
        <v>5682</v>
      </c>
      <c r="I350" s="378" t="s">
        <v>7371</v>
      </c>
      <c r="J350" s="378"/>
      <c r="K350" s="378" t="s">
        <v>5654</v>
      </c>
      <c r="L350" s="378" t="s">
        <v>5654</v>
      </c>
      <c r="M350" s="378" t="s">
        <v>7371</v>
      </c>
      <c r="N350" s="378" t="s">
        <v>6938</v>
      </c>
      <c r="O350" s="381">
        <v>1</v>
      </c>
      <c r="P350" s="378" t="s">
        <v>5655</v>
      </c>
      <c r="Q350" s="378" t="s">
        <v>5656</v>
      </c>
      <c r="R350" s="378" t="s">
        <v>7372</v>
      </c>
      <c r="S350" s="378" t="s">
        <v>1006</v>
      </c>
      <c r="T350" s="378" t="s">
        <v>1006</v>
      </c>
      <c r="U350" s="378" t="s">
        <v>6980</v>
      </c>
      <c r="V350" s="378" t="s">
        <v>5659</v>
      </c>
      <c r="W350" s="378" t="s">
        <v>6241</v>
      </c>
      <c r="X350" s="378"/>
      <c r="Y350" s="378" t="s">
        <v>5660</v>
      </c>
      <c r="Z350" s="378"/>
      <c r="AA350" s="378"/>
      <c r="AB350" s="378"/>
      <c r="AC350" s="378" t="s">
        <v>5662</v>
      </c>
      <c r="AD350" s="378" t="s">
        <v>5663</v>
      </c>
    </row>
    <row r="351" spans="1:30">
      <c r="A351" s="378" t="s">
        <v>899</v>
      </c>
      <c r="B351" s="378" t="s">
        <v>898</v>
      </c>
      <c r="C351" s="378" t="s">
        <v>900</v>
      </c>
      <c r="D351" s="378" t="s">
        <v>933</v>
      </c>
      <c r="E351" s="378" t="s">
        <v>1099</v>
      </c>
      <c r="F351" s="378" t="s">
        <v>3075</v>
      </c>
      <c r="G351" s="378"/>
      <c r="H351" s="378" t="s">
        <v>5742</v>
      </c>
      <c r="I351" s="378" t="s">
        <v>6097</v>
      </c>
      <c r="J351" s="378"/>
      <c r="K351" s="378" t="s">
        <v>5654</v>
      </c>
      <c r="L351" s="378" t="s">
        <v>5654</v>
      </c>
      <c r="M351" s="378" t="s">
        <v>6097</v>
      </c>
      <c r="N351" s="378"/>
      <c r="O351" s="381">
        <v>1</v>
      </c>
      <c r="P351" s="378" t="s">
        <v>5655</v>
      </c>
      <c r="Q351" s="378" t="s">
        <v>5656</v>
      </c>
      <c r="R351" s="378" t="s">
        <v>1006</v>
      </c>
      <c r="S351" s="378" t="s">
        <v>1006</v>
      </c>
      <c r="T351" s="378" t="s">
        <v>1006</v>
      </c>
      <c r="U351" s="378" t="s">
        <v>1006</v>
      </c>
      <c r="V351" s="378" t="s">
        <v>5659</v>
      </c>
      <c r="W351" s="378" t="s">
        <v>6254</v>
      </c>
      <c r="X351" s="378"/>
      <c r="Y351" s="378" t="s">
        <v>5660</v>
      </c>
      <c r="Z351" s="378"/>
      <c r="AA351" s="378" t="s">
        <v>6098</v>
      </c>
      <c r="AB351" s="378"/>
      <c r="AC351" s="378" t="s">
        <v>5662</v>
      </c>
      <c r="AD351" s="378" t="s">
        <v>5663</v>
      </c>
    </row>
    <row r="352" spans="1:30">
      <c r="A352" s="378" t="s">
        <v>6237</v>
      </c>
      <c r="B352" s="378" t="s">
        <v>5400</v>
      </c>
      <c r="C352" s="378" t="s">
        <v>5401</v>
      </c>
      <c r="D352" s="378" t="s">
        <v>933</v>
      </c>
      <c r="E352" s="378" t="s">
        <v>789</v>
      </c>
      <c r="F352" s="378" t="s">
        <v>721</v>
      </c>
      <c r="G352" s="378"/>
      <c r="H352" s="378" t="s">
        <v>5652</v>
      </c>
      <c r="I352" s="378" t="s">
        <v>5862</v>
      </c>
      <c r="J352" s="378"/>
      <c r="K352" s="378" t="s">
        <v>5654</v>
      </c>
      <c r="L352" s="378" t="s">
        <v>5654</v>
      </c>
      <c r="M352" s="378" t="s">
        <v>7373</v>
      </c>
      <c r="N352" s="378"/>
      <c r="O352" s="381">
        <v>1</v>
      </c>
      <c r="P352" s="378" t="s">
        <v>5655</v>
      </c>
      <c r="Q352" s="378" t="s">
        <v>5656</v>
      </c>
      <c r="R352" s="378" t="s">
        <v>6255</v>
      </c>
      <c r="S352" s="378" t="s">
        <v>5673</v>
      </c>
      <c r="T352" s="378" t="s">
        <v>5673</v>
      </c>
      <c r="U352" s="378" t="s">
        <v>5801</v>
      </c>
      <c r="V352" s="378" t="s">
        <v>5659</v>
      </c>
      <c r="W352" s="378" t="s">
        <v>6256</v>
      </c>
      <c r="X352" s="378"/>
      <c r="Y352" s="378" t="s">
        <v>5660</v>
      </c>
      <c r="Z352" s="378"/>
      <c r="AA352" s="378" t="s">
        <v>6257</v>
      </c>
      <c r="AB352" s="378"/>
      <c r="AC352" s="378" t="s">
        <v>5662</v>
      </c>
      <c r="AD352" s="378" t="s">
        <v>5663</v>
      </c>
    </row>
    <row r="353" spans="1:30">
      <c r="A353" s="378" t="s">
        <v>622</v>
      </c>
      <c r="B353" s="378" t="s">
        <v>621</v>
      </c>
      <c r="C353" s="378" t="s">
        <v>623</v>
      </c>
      <c r="D353" s="378" t="s">
        <v>933</v>
      </c>
      <c r="E353" s="378" t="s">
        <v>1140</v>
      </c>
      <c r="F353" s="378" t="s">
        <v>547</v>
      </c>
      <c r="G353" s="378"/>
      <c r="H353" s="378" t="s">
        <v>5682</v>
      </c>
      <c r="I353" s="378" t="s">
        <v>5782</v>
      </c>
      <c r="J353" s="378"/>
      <c r="K353" s="378" t="s">
        <v>5654</v>
      </c>
      <c r="L353" s="378" t="s">
        <v>5654</v>
      </c>
      <c r="M353" s="378" t="s">
        <v>5782</v>
      </c>
      <c r="N353" s="378"/>
      <c r="O353" s="381">
        <v>1</v>
      </c>
      <c r="P353" s="378" t="s">
        <v>5655</v>
      </c>
      <c r="Q353" s="378" t="s">
        <v>5656</v>
      </c>
      <c r="R353" s="378" t="s">
        <v>6090</v>
      </c>
      <c r="S353" s="378" t="s">
        <v>6090</v>
      </c>
      <c r="T353" s="378" t="s">
        <v>6091</v>
      </c>
      <c r="U353" s="378" t="s">
        <v>6099</v>
      </c>
      <c r="V353" s="378" t="s">
        <v>5659</v>
      </c>
      <c r="W353" s="378" t="s">
        <v>6256</v>
      </c>
      <c r="X353" s="378"/>
      <c r="Y353" s="378" t="s">
        <v>5660</v>
      </c>
      <c r="Z353" s="378"/>
      <c r="AA353" s="378" t="s">
        <v>6100</v>
      </c>
      <c r="AB353" s="378"/>
      <c r="AC353" s="378" t="s">
        <v>5662</v>
      </c>
      <c r="AD353" s="378" t="s">
        <v>5663</v>
      </c>
    </row>
    <row r="354" spans="1:30">
      <c r="A354" s="378" t="s">
        <v>7374</v>
      </c>
      <c r="B354" s="378" t="s">
        <v>7375</v>
      </c>
      <c r="C354" s="378" t="s">
        <v>7376</v>
      </c>
      <c r="D354" s="378" t="s">
        <v>933</v>
      </c>
      <c r="E354" s="378" t="s">
        <v>268</v>
      </c>
      <c r="F354" s="378" t="s">
        <v>171</v>
      </c>
      <c r="G354" s="378"/>
      <c r="H354" s="378" t="s">
        <v>5664</v>
      </c>
      <c r="I354" s="378" t="s">
        <v>5973</v>
      </c>
      <c r="J354" s="378"/>
      <c r="K354" s="378" t="s">
        <v>5654</v>
      </c>
      <c r="L354" s="378" t="s">
        <v>5654</v>
      </c>
      <c r="M354" s="378" t="s">
        <v>5973</v>
      </c>
      <c r="N354" s="378" t="s">
        <v>5981</v>
      </c>
      <c r="O354" s="381">
        <v>1</v>
      </c>
      <c r="P354" s="378" t="s">
        <v>5655</v>
      </c>
      <c r="Q354" s="378" t="s">
        <v>5656</v>
      </c>
      <c r="R354" s="378" t="s">
        <v>689</v>
      </c>
      <c r="S354" s="378"/>
      <c r="T354" s="378"/>
      <c r="U354" s="378"/>
      <c r="V354" s="378" t="s">
        <v>5659</v>
      </c>
      <c r="W354" s="378" t="s">
        <v>6247</v>
      </c>
      <c r="X354" s="378"/>
      <c r="Y354" s="378" t="s">
        <v>5660</v>
      </c>
      <c r="Z354" s="378"/>
      <c r="AA354" s="378"/>
      <c r="AB354" s="378"/>
      <c r="AC354" s="378" t="s">
        <v>5662</v>
      </c>
      <c r="AD354" s="378" t="s">
        <v>5663</v>
      </c>
    </row>
    <row r="355" spans="1:30">
      <c r="A355" s="378" t="s">
        <v>865</v>
      </c>
      <c r="B355" s="378" t="s">
        <v>864</v>
      </c>
      <c r="C355" s="378" t="s">
        <v>866</v>
      </c>
      <c r="D355" s="378" t="s">
        <v>933</v>
      </c>
      <c r="E355" s="378" t="s">
        <v>1099</v>
      </c>
      <c r="F355" s="378" t="s">
        <v>735</v>
      </c>
      <c r="G355" s="378"/>
      <c r="H355" s="378" t="s">
        <v>5677</v>
      </c>
      <c r="I355" s="378" t="s">
        <v>5670</v>
      </c>
      <c r="J355" s="378"/>
      <c r="K355" s="378" t="s">
        <v>5654</v>
      </c>
      <c r="L355" s="378" t="s">
        <v>5654</v>
      </c>
      <c r="M355" s="378" t="s">
        <v>5670</v>
      </c>
      <c r="N355" s="378"/>
      <c r="O355" s="381">
        <v>1</v>
      </c>
      <c r="P355" s="378" t="s">
        <v>5655</v>
      </c>
      <c r="Q355" s="378" t="s">
        <v>5656</v>
      </c>
      <c r="R355" s="378" t="s">
        <v>6016</v>
      </c>
      <c r="S355" s="378" t="s">
        <v>5938</v>
      </c>
      <c r="T355" s="378" t="s">
        <v>5939</v>
      </c>
      <c r="U355" s="378" t="s">
        <v>5939</v>
      </c>
      <c r="V355" s="378" t="s">
        <v>5659</v>
      </c>
      <c r="W355" s="378" t="s">
        <v>6241</v>
      </c>
      <c r="X355" s="378"/>
      <c r="Y355" s="378" t="s">
        <v>5660</v>
      </c>
      <c r="Z355" s="378"/>
      <c r="AA355" s="378" t="s">
        <v>6101</v>
      </c>
      <c r="AB355" s="378"/>
      <c r="AC355" s="378" t="s">
        <v>5662</v>
      </c>
      <c r="AD355" s="378" t="s">
        <v>5663</v>
      </c>
    </row>
    <row r="356" spans="1:30">
      <c r="A356" s="378" t="s">
        <v>3083</v>
      </c>
      <c r="B356" s="378" t="s">
        <v>266</v>
      </c>
      <c r="C356" s="378" t="s">
        <v>3084</v>
      </c>
      <c r="D356" s="378" t="s">
        <v>933</v>
      </c>
      <c r="E356" s="378" t="s">
        <v>268</v>
      </c>
      <c r="F356" s="378" t="s">
        <v>171</v>
      </c>
      <c r="G356" s="378"/>
      <c r="H356" s="378" t="s">
        <v>5682</v>
      </c>
      <c r="I356" s="378" t="s">
        <v>6084</v>
      </c>
      <c r="J356" s="378"/>
      <c r="K356" s="378" t="s">
        <v>5654</v>
      </c>
      <c r="L356" s="378" t="s">
        <v>5654</v>
      </c>
      <c r="M356" s="378" t="s">
        <v>6084</v>
      </c>
      <c r="N356" s="378" t="s">
        <v>6316</v>
      </c>
      <c r="O356" s="381">
        <v>1</v>
      </c>
      <c r="P356" s="378" t="s">
        <v>5655</v>
      </c>
      <c r="Q356" s="378" t="s">
        <v>5656</v>
      </c>
      <c r="R356" s="378" t="s">
        <v>6102</v>
      </c>
      <c r="S356" s="378" t="s">
        <v>1006</v>
      </c>
      <c r="T356" s="378" t="s">
        <v>1006</v>
      </c>
      <c r="U356" s="378" t="s">
        <v>3761</v>
      </c>
      <c r="V356" s="378" t="s">
        <v>5659</v>
      </c>
      <c r="W356" s="378" t="s">
        <v>6240</v>
      </c>
      <c r="X356" s="378"/>
      <c r="Y356" s="378" t="s">
        <v>5660</v>
      </c>
      <c r="Z356" s="378"/>
      <c r="AA356" s="378" t="s">
        <v>6103</v>
      </c>
      <c r="AB356" s="378"/>
      <c r="AC356" s="378" t="s">
        <v>5662</v>
      </c>
      <c r="AD356" s="378" t="s">
        <v>5663</v>
      </c>
    </row>
    <row r="357" spans="1:30">
      <c r="A357" s="378" t="s">
        <v>370</v>
      </c>
      <c r="B357" s="378" t="s">
        <v>369</v>
      </c>
      <c r="C357" s="378" t="s">
        <v>371</v>
      </c>
      <c r="D357" s="378" t="s">
        <v>933</v>
      </c>
      <c r="E357" s="378" t="s">
        <v>6104</v>
      </c>
      <c r="F357" s="378" t="s">
        <v>3068</v>
      </c>
      <c r="G357" s="378"/>
      <c r="H357" s="378" t="s">
        <v>5677</v>
      </c>
      <c r="I357" s="378" t="s">
        <v>5688</v>
      </c>
      <c r="J357" s="378"/>
      <c r="K357" s="378" t="s">
        <v>5654</v>
      </c>
      <c r="L357" s="378" t="s">
        <v>5654</v>
      </c>
      <c r="M357" s="378" t="s">
        <v>5688</v>
      </c>
      <c r="N357" s="378"/>
      <c r="O357" s="381">
        <v>1</v>
      </c>
      <c r="P357" s="378" t="s">
        <v>5655</v>
      </c>
      <c r="Q357" s="378" t="s">
        <v>5656</v>
      </c>
      <c r="R357" s="378" t="s">
        <v>6105</v>
      </c>
      <c r="S357" s="378" t="s">
        <v>1006</v>
      </c>
      <c r="T357" s="378" t="s">
        <v>1006</v>
      </c>
      <c r="U357" s="378" t="s">
        <v>6106</v>
      </c>
      <c r="V357" s="378" t="s">
        <v>5659</v>
      </c>
      <c r="W357" s="378" t="s">
        <v>6241</v>
      </c>
      <c r="X357" s="378"/>
      <c r="Y357" s="378" t="s">
        <v>5660</v>
      </c>
      <c r="Z357" s="378"/>
      <c r="AA357" s="378" t="s">
        <v>6107</v>
      </c>
      <c r="AB357" s="378"/>
      <c r="AC357" s="378" t="s">
        <v>5662</v>
      </c>
      <c r="AD357" s="378" t="s">
        <v>5663</v>
      </c>
    </row>
    <row r="358" spans="1:30">
      <c r="A358" s="378" t="s">
        <v>401</v>
      </c>
      <c r="B358" s="378" t="s">
        <v>400</v>
      </c>
      <c r="C358" s="378" t="s">
        <v>402</v>
      </c>
      <c r="D358" s="378" t="s">
        <v>933</v>
      </c>
      <c r="E358" s="378" t="s">
        <v>1002</v>
      </c>
      <c r="F358" s="378" t="s">
        <v>179</v>
      </c>
      <c r="G358" s="378"/>
      <c r="H358" s="378" t="s">
        <v>5682</v>
      </c>
      <c r="I358" s="378" t="s">
        <v>6108</v>
      </c>
      <c r="J358" s="378"/>
      <c r="K358" s="378" t="s">
        <v>5654</v>
      </c>
      <c r="L358" s="378" t="s">
        <v>5654</v>
      </c>
      <c r="M358" s="378" t="s">
        <v>6108</v>
      </c>
      <c r="N358" s="378"/>
      <c r="O358" s="381">
        <v>1</v>
      </c>
      <c r="P358" s="378" t="s">
        <v>5655</v>
      </c>
      <c r="Q358" s="378" t="s">
        <v>5656</v>
      </c>
      <c r="R358" s="378" t="s">
        <v>6109</v>
      </c>
      <c r="S358" s="378" t="s">
        <v>5673</v>
      </c>
      <c r="T358" s="378" t="s">
        <v>5673</v>
      </c>
      <c r="U358" s="378" t="s">
        <v>5730</v>
      </c>
      <c r="V358" s="378" t="s">
        <v>5659</v>
      </c>
      <c r="W358" s="378" t="s">
        <v>6241</v>
      </c>
      <c r="X358" s="378"/>
      <c r="Y358" s="378" t="s">
        <v>5660</v>
      </c>
      <c r="Z358" s="378"/>
      <c r="AA358" s="378" t="s">
        <v>6110</v>
      </c>
      <c r="AB358" s="378"/>
      <c r="AC358" s="378" t="s">
        <v>5662</v>
      </c>
      <c r="AD358" s="378" t="s">
        <v>5663</v>
      </c>
    </row>
    <row r="359" spans="1:30">
      <c r="A359" s="378" t="s">
        <v>815</v>
      </c>
      <c r="B359" s="378" t="s">
        <v>814</v>
      </c>
      <c r="C359" s="378" t="s">
        <v>816</v>
      </c>
      <c r="D359" s="378" t="s">
        <v>933</v>
      </c>
      <c r="E359" s="378" t="s">
        <v>1099</v>
      </c>
      <c r="F359" s="378" t="s">
        <v>735</v>
      </c>
      <c r="G359" s="378"/>
      <c r="H359" s="378" t="s">
        <v>5677</v>
      </c>
      <c r="I359" s="378" t="s">
        <v>6111</v>
      </c>
      <c r="J359" s="378"/>
      <c r="K359" s="378" t="s">
        <v>5654</v>
      </c>
      <c r="L359" s="378" t="s">
        <v>5654</v>
      </c>
      <c r="M359" s="378" t="s">
        <v>6111</v>
      </c>
      <c r="N359" s="378"/>
      <c r="O359" s="381">
        <v>1</v>
      </c>
      <c r="P359" s="378" t="s">
        <v>5655</v>
      </c>
      <c r="Q359" s="378" t="s">
        <v>5656</v>
      </c>
      <c r="R359" s="378" t="s">
        <v>6112</v>
      </c>
      <c r="S359" s="378" t="s">
        <v>5673</v>
      </c>
      <c r="T359" s="378" t="s">
        <v>6062</v>
      </c>
      <c r="U359" s="378" t="s">
        <v>6062</v>
      </c>
      <c r="V359" s="378" t="s">
        <v>5659</v>
      </c>
      <c r="W359" s="378" t="s">
        <v>6241</v>
      </c>
      <c r="X359" s="378"/>
      <c r="Y359" s="378" t="s">
        <v>5660</v>
      </c>
      <c r="Z359" s="378"/>
      <c r="AA359" s="378" t="s">
        <v>6113</v>
      </c>
      <c r="AB359" s="378"/>
      <c r="AC359" s="378" t="s">
        <v>5662</v>
      </c>
      <c r="AD359" s="378" t="s">
        <v>5854</v>
      </c>
    </row>
    <row r="360" spans="1:30">
      <c r="A360" s="378" t="s">
        <v>281</v>
      </c>
      <c r="B360" s="378" t="s">
        <v>280</v>
      </c>
      <c r="C360" s="378" t="s">
        <v>282</v>
      </c>
      <c r="D360" s="378" t="s">
        <v>933</v>
      </c>
      <c r="E360" s="378" t="s">
        <v>268</v>
      </c>
      <c r="F360" s="378" t="s">
        <v>171</v>
      </c>
      <c r="G360" s="378"/>
      <c r="H360" s="378" t="s">
        <v>5682</v>
      </c>
      <c r="I360" s="378" t="s">
        <v>5831</v>
      </c>
      <c r="J360" s="378"/>
      <c r="K360" s="378" t="s">
        <v>5654</v>
      </c>
      <c r="L360" s="378" t="s">
        <v>5654</v>
      </c>
      <c r="M360" s="378" t="s">
        <v>5831</v>
      </c>
      <c r="N360" s="378"/>
      <c r="O360" s="381">
        <v>1</v>
      </c>
      <c r="P360" s="378" t="s">
        <v>5655</v>
      </c>
      <c r="Q360" s="378" t="s">
        <v>5656</v>
      </c>
      <c r="R360" s="378" t="s">
        <v>6114</v>
      </c>
      <c r="S360" s="378" t="s">
        <v>3716</v>
      </c>
      <c r="T360" s="378" t="s">
        <v>6115</v>
      </c>
      <c r="U360" s="378" t="s">
        <v>6116</v>
      </c>
      <c r="V360" s="378" t="s">
        <v>5659</v>
      </c>
      <c r="W360" s="378" t="s">
        <v>6240</v>
      </c>
      <c r="X360" s="378"/>
      <c r="Y360" s="378" t="s">
        <v>5660</v>
      </c>
      <c r="Z360" s="378"/>
      <c r="AA360" s="378" t="s">
        <v>6117</v>
      </c>
      <c r="AB360" s="378"/>
      <c r="AC360" s="378" t="s">
        <v>5662</v>
      </c>
      <c r="AD360" s="378" t="s">
        <v>5663</v>
      </c>
    </row>
    <row r="361" spans="1:30">
      <c r="A361" s="378" t="s">
        <v>7377</v>
      </c>
      <c r="B361" s="378" t="s">
        <v>7378</v>
      </c>
      <c r="C361" s="378" t="s">
        <v>7379</v>
      </c>
      <c r="D361" s="378" t="s">
        <v>933</v>
      </c>
      <c r="E361" s="378" t="s">
        <v>268</v>
      </c>
      <c r="F361" s="378" t="s">
        <v>171</v>
      </c>
      <c r="G361" s="378"/>
      <c r="H361" s="378" t="s">
        <v>5682</v>
      </c>
      <c r="I361" s="378" t="s">
        <v>6685</v>
      </c>
      <c r="J361" s="378"/>
      <c r="K361" s="378" t="s">
        <v>5654</v>
      </c>
      <c r="L361" s="378" t="s">
        <v>5654</v>
      </c>
      <c r="M361" s="378" t="s">
        <v>6685</v>
      </c>
      <c r="N361" s="378" t="s">
        <v>7380</v>
      </c>
      <c r="O361" s="381">
        <v>1</v>
      </c>
      <c r="P361" s="378" t="s">
        <v>5655</v>
      </c>
      <c r="Q361" s="378" t="s">
        <v>5656</v>
      </c>
      <c r="R361" s="378" t="s">
        <v>7381</v>
      </c>
      <c r="S361" s="378" t="s">
        <v>5686</v>
      </c>
      <c r="T361" s="378" t="s">
        <v>5912</v>
      </c>
      <c r="U361" s="378" t="s">
        <v>5913</v>
      </c>
      <c r="V361" s="378" t="s">
        <v>5659</v>
      </c>
      <c r="W361" s="378" t="s">
        <v>6240</v>
      </c>
      <c r="X361" s="378"/>
      <c r="Y361" s="378" t="s">
        <v>5660</v>
      </c>
      <c r="Z361" s="378"/>
      <c r="AA361" s="378"/>
      <c r="AB361" s="378"/>
      <c r="AC361" s="378" t="s">
        <v>5662</v>
      </c>
      <c r="AD361" s="378" t="s">
        <v>5663</v>
      </c>
    </row>
    <row r="362" spans="1:30">
      <c r="A362" s="378" t="s">
        <v>7382</v>
      </c>
      <c r="B362" s="378" t="s">
        <v>7383</v>
      </c>
      <c r="C362" s="378" t="s">
        <v>7384</v>
      </c>
      <c r="D362" s="378" t="s">
        <v>933</v>
      </c>
      <c r="E362" s="378" t="s">
        <v>1099</v>
      </c>
      <c r="F362" s="378" t="s">
        <v>735</v>
      </c>
      <c r="G362" s="378"/>
      <c r="H362" s="378" t="s">
        <v>5677</v>
      </c>
      <c r="I362" s="378" t="s">
        <v>7385</v>
      </c>
      <c r="J362" s="378"/>
      <c r="K362" s="378" t="s">
        <v>5654</v>
      </c>
      <c r="L362" s="378" t="s">
        <v>5654</v>
      </c>
      <c r="M362" s="378" t="s">
        <v>6285</v>
      </c>
      <c r="N362" s="378" t="s">
        <v>6285</v>
      </c>
      <c r="O362" s="381">
        <v>1</v>
      </c>
      <c r="P362" s="378" t="s">
        <v>5655</v>
      </c>
      <c r="Q362" s="378" t="s">
        <v>5656</v>
      </c>
      <c r="R362" s="378" t="s">
        <v>7386</v>
      </c>
      <c r="S362" s="378" t="s">
        <v>5673</v>
      </c>
      <c r="T362" s="378" t="s">
        <v>5673</v>
      </c>
      <c r="U362" s="378" t="s">
        <v>5730</v>
      </c>
      <c r="V362" s="378" t="s">
        <v>5659</v>
      </c>
      <c r="W362" s="378" t="s">
        <v>6249</v>
      </c>
      <c r="X362" s="378"/>
      <c r="Y362" s="378" t="s">
        <v>5660</v>
      </c>
      <c r="Z362" s="378"/>
      <c r="AA362" s="378"/>
      <c r="AB362" s="378"/>
      <c r="AC362" s="378" t="s">
        <v>5662</v>
      </c>
      <c r="AD362" s="378" t="s">
        <v>5663</v>
      </c>
    </row>
    <row r="363" spans="1:30">
      <c r="A363" s="378" t="s">
        <v>442</v>
      </c>
      <c r="B363" s="378" t="s">
        <v>441</v>
      </c>
      <c r="C363" s="378" t="s">
        <v>443</v>
      </c>
      <c r="D363" s="378" t="s">
        <v>933</v>
      </c>
      <c r="E363" s="378" t="s">
        <v>1002</v>
      </c>
      <c r="F363" s="378" t="s">
        <v>444</v>
      </c>
      <c r="G363" s="378"/>
      <c r="H363" s="378" t="s">
        <v>5682</v>
      </c>
      <c r="I363" s="378" t="s">
        <v>5874</v>
      </c>
      <c r="J363" s="378"/>
      <c r="K363" s="378" t="s">
        <v>5654</v>
      </c>
      <c r="L363" s="378" t="s">
        <v>5654</v>
      </c>
      <c r="M363" s="378" t="s">
        <v>5874</v>
      </c>
      <c r="N363" s="378" t="s">
        <v>6316</v>
      </c>
      <c r="O363" s="381">
        <v>1</v>
      </c>
      <c r="P363" s="378" t="s">
        <v>5655</v>
      </c>
      <c r="Q363" s="378" t="s">
        <v>5656</v>
      </c>
      <c r="R363" s="378" t="s">
        <v>5673</v>
      </c>
      <c r="S363" s="378" t="s">
        <v>5673</v>
      </c>
      <c r="T363" s="378" t="s">
        <v>5673</v>
      </c>
      <c r="U363" s="378" t="s">
        <v>5673</v>
      </c>
      <c r="V363" s="378" t="s">
        <v>5659</v>
      </c>
      <c r="W363" s="378" t="s">
        <v>6245</v>
      </c>
      <c r="X363" s="378"/>
      <c r="Y363" s="378" t="s">
        <v>5660</v>
      </c>
      <c r="Z363" s="378"/>
      <c r="AA363" s="378" t="s">
        <v>6118</v>
      </c>
      <c r="AB363" s="378"/>
      <c r="AC363" s="378" t="s">
        <v>5662</v>
      </c>
      <c r="AD363" s="378" t="s">
        <v>5663</v>
      </c>
    </row>
    <row r="364" spans="1:30">
      <c r="A364" s="378" t="s">
        <v>454</v>
      </c>
      <c r="B364" s="378" t="s">
        <v>453</v>
      </c>
      <c r="C364" s="378" t="s">
        <v>455</v>
      </c>
      <c r="D364" s="378" t="s">
        <v>933</v>
      </c>
      <c r="E364" s="378" t="s">
        <v>5741</v>
      </c>
      <c r="F364" s="378" t="s">
        <v>255</v>
      </c>
      <c r="G364" s="378"/>
      <c r="H364" s="378" t="s">
        <v>5682</v>
      </c>
      <c r="I364" s="378" t="s">
        <v>6119</v>
      </c>
      <c r="J364" s="378"/>
      <c r="K364" s="378" t="s">
        <v>5654</v>
      </c>
      <c r="L364" s="378" t="s">
        <v>5654</v>
      </c>
      <c r="M364" s="378" t="s">
        <v>6119</v>
      </c>
      <c r="N364" s="378"/>
      <c r="O364" s="381">
        <v>1</v>
      </c>
      <c r="P364" s="378" t="s">
        <v>5655</v>
      </c>
      <c r="Q364" s="378" t="s">
        <v>5656</v>
      </c>
      <c r="R364" s="378" t="s">
        <v>6120</v>
      </c>
      <c r="S364" s="378" t="s">
        <v>5673</v>
      </c>
      <c r="T364" s="378" t="s">
        <v>6121</v>
      </c>
      <c r="U364" s="378" t="s">
        <v>6121</v>
      </c>
      <c r="V364" s="378" t="s">
        <v>5659</v>
      </c>
      <c r="W364" s="378" t="s">
        <v>6241</v>
      </c>
      <c r="X364" s="378"/>
      <c r="Y364" s="378" t="s">
        <v>5660</v>
      </c>
      <c r="Z364" s="378"/>
      <c r="AA364" s="378" t="s">
        <v>6122</v>
      </c>
      <c r="AB364" s="378"/>
      <c r="AC364" s="378" t="s">
        <v>5662</v>
      </c>
      <c r="AD364" s="378" t="s">
        <v>5663</v>
      </c>
    </row>
    <row r="365" spans="1:30">
      <c r="A365" s="378" t="s">
        <v>227</v>
      </c>
      <c r="B365" s="378" t="s">
        <v>226</v>
      </c>
      <c r="C365" s="378" t="s">
        <v>228</v>
      </c>
      <c r="D365" s="378" t="s">
        <v>933</v>
      </c>
      <c r="E365" s="378" t="s">
        <v>5806</v>
      </c>
      <c r="F365" s="378" t="s">
        <v>229</v>
      </c>
      <c r="G365" s="378"/>
      <c r="H365" s="378" t="s">
        <v>5677</v>
      </c>
      <c r="I365" s="378" t="s">
        <v>6123</v>
      </c>
      <c r="J365" s="378"/>
      <c r="K365" s="378" t="s">
        <v>5654</v>
      </c>
      <c r="L365" s="378" t="s">
        <v>5654</v>
      </c>
      <c r="M365" s="378" t="s">
        <v>6123</v>
      </c>
      <c r="N365" s="378"/>
      <c r="O365" s="381">
        <v>1</v>
      </c>
      <c r="P365" s="378" t="s">
        <v>5655</v>
      </c>
      <c r="Q365" s="378" t="s">
        <v>5656</v>
      </c>
      <c r="R365" s="378" t="s">
        <v>6124</v>
      </c>
      <c r="S365" s="378" t="s">
        <v>1006</v>
      </c>
      <c r="T365" s="378" t="s">
        <v>1006</v>
      </c>
      <c r="U365" s="378" t="s">
        <v>6125</v>
      </c>
      <c r="V365" s="378" t="s">
        <v>5659</v>
      </c>
      <c r="W365" s="378" t="s">
        <v>6239</v>
      </c>
      <c r="X365" s="378"/>
      <c r="Y365" s="378" t="s">
        <v>5660</v>
      </c>
      <c r="Z365" s="378"/>
      <c r="AA365" s="378" t="s">
        <v>6126</v>
      </c>
      <c r="AB365" s="378"/>
      <c r="AC365" s="378" t="s">
        <v>5662</v>
      </c>
      <c r="AD365" s="378" t="s">
        <v>5663</v>
      </c>
    </row>
    <row r="366" spans="1:30">
      <c r="A366" s="378" t="s">
        <v>7387</v>
      </c>
      <c r="B366" s="378" t="s">
        <v>7388</v>
      </c>
      <c r="C366" s="378" t="s">
        <v>7389</v>
      </c>
      <c r="D366" s="378" t="s">
        <v>933</v>
      </c>
      <c r="E366" s="378" t="s">
        <v>7236</v>
      </c>
      <c r="F366" s="378" t="s">
        <v>7237</v>
      </c>
      <c r="G366" s="378"/>
      <c r="H366" s="378" t="s">
        <v>5682</v>
      </c>
      <c r="I366" s="378" t="s">
        <v>7390</v>
      </c>
      <c r="J366" s="378"/>
      <c r="K366" s="378" t="s">
        <v>5654</v>
      </c>
      <c r="L366" s="378" t="s">
        <v>5654</v>
      </c>
      <c r="M366" s="378" t="s">
        <v>7391</v>
      </c>
      <c r="N366" s="378" t="s">
        <v>7391</v>
      </c>
      <c r="O366" s="381">
        <v>1</v>
      </c>
      <c r="P366" s="378" t="s">
        <v>5655</v>
      </c>
      <c r="Q366" s="378" t="s">
        <v>5656</v>
      </c>
      <c r="R366" s="378" t="s">
        <v>7392</v>
      </c>
      <c r="S366" s="378"/>
      <c r="T366" s="378"/>
      <c r="U366" s="378"/>
      <c r="V366" s="378" t="s">
        <v>5659</v>
      </c>
      <c r="W366" s="378" t="s">
        <v>6241</v>
      </c>
      <c r="X366" s="378"/>
      <c r="Y366" s="378" t="s">
        <v>5660</v>
      </c>
      <c r="Z366" s="378"/>
      <c r="AA366" s="378"/>
      <c r="AB366" s="378"/>
      <c r="AC366" s="378" t="s">
        <v>5662</v>
      </c>
      <c r="AD366" s="378" t="s">
        <v>5663</v>
      </c>
    </row>
    <row r="367" spans="1:30">
      <c r="A367" s="378" t="s">
        <v>3080</v>
      </c>
      <c r="B367" s="378" t="s">
        <v>415</v>
      </c>
      <c r="C367" s="378" t="s">
        <v>416</v>
      </c>
      <c r="D367" s="378" t="s">
        <v>933</v>
      </c>
      <c r="E367" s="378" t="s">
        <v>1079</v>
      </c>
      <c r="F367" s="378" t="s">
        <v>3081</v>
      </c>
      <c r="G367" s="378"/>
      <c r="H367" s="378" t="s">
        <v>5682</v>
      </c>
      <c r="I367" s="378" t="s">
        <v>6127</v>
      </c>
      <c r="J367" s="378"/>
      <c r="K367" s="378" t="s">
        <v>5654</v>
      </c>
      <c r="L367" s="378" t="s">
        <v>5654</v>
      </c>
      <c r="M367" s="378" t="s">
        <v>6127</v>
      </c>
      <c r="N367" s="378"/>
      <c r="O367" s="381">
        <v>1</v>
      </c>
      <c r="P367" s="378" t="s">
        <v>5655</v>
      </c>
      <c r="Q367" s="378" t="s">
        <v>5656</v>
      </c>
      <c r="R367" s="378" t="s">
        <v>6128</v>
      </c>
      <c r="S367" s="378" t="s">
        <v>1006</v>
      </c>
      <c r="T367" s="378" t="s">
        <v>1006</v>
      </c>
      <c r="U367" s="378" t="s">
        <v>5779</v>
      </c>
      <c r="V367" s="378" t="s">
        <v>5659</v>
      </c>
      <c r="W367" s="378" t="s">
        <v>6241</v>
      </c>
      <c r="X367" s="378"/>
      <c r="Y367" s="378" t="s">
        <v>5660</v>
      </c>
      <c r="Z367" s="378"/>
      <c r="AA367" s="378" t="s">
        <v>6129</v>
      </c>
      <c r="AB367" s="378"/>
      <c r="AC367" s="378" t="s">
        <v>5662</v>
      </c>
      <c r="AD367" s="378" t="s">
        <v>5663</v>
      </c>
    </row>
    <row r="368" spans="1:30">
      <c r="A368" s="378" t="s">
        <v>463</v>
      </c>
      <c r="B368" s="378" t="s">
        <v>462</v>
      </c>
      <c r="C368" s="378" t="s">
        <v>464</v>
      </c>
      <c r="D368" s="378" t="s">
        <v>933</v>
      </c>
      <c r="E368" s="378" t="s">
        <v>5741</v>
      </c>
      <c r="F368" s="378" t="s">
        <v>547</v>
      </c>
      <c r="G368" s="378"/>
      <c r="H368" s="378" t="s">
        <v>5682</v>
      </c>
      <c r="I368" s="378" t="s">
        <v>6130</v>
      </c>
      <c r="J368" s="378"/>
      <c r="K368" s="378" t="s">
        <v>5654</v>
      </c>
      <c r="L368" s="378" t="s">
        <v>5654</v>
      </c>
      <c r="M368" s="378" t="s">
        <v>6130</v>
      </c>
      <c r="N368" s="378"/>
      <c r="O368" s="381">
        <v>1</v>
      </c>
      <c r="P368" s="378" t="s">
        <v>5655</v>
      </c>
      <c r="Q368" s="378" t="s">
        <v>5656</v>
      </c>
      <c r="R368" s="378" t="s">
        <v>6131</v>
      </c>
      <c r="S368" s="378" t="s">
        <v>1006</v>
      </c>
      <c r="T368" s="378" t="s">
        <v>1006</v>
      </c>
      <c r="U368" s="378" t="s">
        <v>3877</v>
      </c>
      <c r="V368" s="378" t="s">
        <v>5659</v>
      </c>
      <c r="W368" s="378" t="s">
        <v>6241</v>
      </c>
      <c r="X368" s="378"/>
      <c r="Y368" s="378" t="s">
        <v>5660</v>
      </c>
      <c r="Z368" s="378"/>
      <c r="AA368" s="378" t="s">
        <v>6132</v>
      </c>
      <c r="AB368" s="378"/>
      <c r="AC368" s="378" t="s">
        <v>5662</v>
      </c>
      <c r="AD368" s="378" t="s">
        <v>5663</v>
      </c>
    </row>
    <row r="369" spans="1:30">
      <c r="A369" s="378" t="s">
        <v>7393</v>
      </c>
      <c r="B369" s="378" t="s">
        <v>7394</v>
      </c>
      <c r="C369" s="378" t="s">
        <v>7395</v>
      </c>
      <c r="D369" s="378" t="s">
        <v>933</v>
      </c>
      <c r="E369" s="378" t="s">
        <v>6898</v>
      </c>
      <c r="F369" s="378" t="s">
        <v>6624</v>
      </c>
      <c r="G369" s="378"/>
      <c r="H369" s="378" t="s">
        <v>5682</v>
      </c>
      <c r="I369" s="378" t="s">
        <v>5766</v>
      </c>
      <c r="J369" s="378"/>
      <c r="K369" s="378" t="s">
        <v>5654</v>
      </c>
      <c r="L369" s="378" t="s">
        <v>5654</v>
      </c>
      <c r="M369" s="378" t="s">
        <v>5766</v>
      </c>
      <c r="N369" s="378" t="s">
        <v>6595</v>
      </c>
      <c r="O369" s="381">
        <v>1</v>
      </c>
      <c r="P369" s="378" t="s">
        <v>5655</v>
      </c>
      <c r="Q369" s="378" t="s">
        <v>5656</v>
      </c>
      <c r="R369" s="378" t="s">
        <v>7396</v>
      </c>
      <c r="S369" s="378" t="s">
        <v>1006</v>
      </c>
      <c r="T369" s="378" t="s">
        <v>1006</v>
      </c>
      <c r="U369" s="378" t="s">
        <v>3734</v>
      </c>
      <c r="V369" s="378" t="s">
        <v>5659</v>
      </c>
      <c r="W369" s="378" t="s">
        <v>6241</v>
      </c>
      <c r="X369" s="378"/>
      <c r="Y369" s="378" t="s">
        <v>5660</v>
      </c>
      <c r="Z369" s="378"/>
      <c r="AA369" s="378"/>
      <c r="AB369" s="378"/>
      <c r="AC369" s="378" t="s">
        <v>5662</v>
      </c>
      <c r="AD369" s="378" t="s">
        <v>5663</v>
      </c>
    </row>
    <row r="370" spans="1:30">
      <c r="A370" s="378" t="s">
        <v>7397</v>
      </c>
      <c r="B370" s="378" t="s">
        <v>7398</v>
      </c>
      <c r="C370" s="378" t="s">
        <v>7399</v>
      </c>
      <c r="D370" s="378" t="s">
        <v>933</v>
      </c>
      <c r="E370" s="378" t="s">
        <v>995</v>
      </c>
      <c r="F370" s="378" t="s">
        <v>7400</v>
      </c>
      <c r="G370" s="378"/>
      <c r="H370" s="378" t="s">
        <v>5677</v>
      </c>
      <c r="I370" s="378" t="s">
        <v>5703</v>
      </c>
      <c r="J370" s="378"/>
      <c r="K370" s="378" t="s">
        <v>5654</v>
      </c>
      <c r="L370" s="378" t="s">
        <v>5654</v>
      </c>
      <c r="M370" s="378" t="s">
        <v>6285</v>
      </c>
      <c r="N370" s="378" t="s">
        <v>6285</v>
      </c>
      <c r="O370" s="381">
        <v>1</v>
      </c>
      <c r="P370" s="378" t="s">
        <v>5655</v>
      </c>
      <c r="Q370" s="378" t="s">
        <v>5656</v>
      </c>
      <c r="R370" s="378" t="s">
        <v>7401</v>
      </c>
      <c r="S370" s="378" t="s">
        <v>1006</v>
      </c>
      <c r="T370" s="378" t="s">
        <v>1006</v>
      </c>
      <c r="U370" s="378" t="s">
        <v>3805</v>
      </c>
      <c r="V370" s="378" t="s">
        <v>5659</v>
      </c>
      <c r="W370" s="378" t="s">
        <v>6241</v>
      </c>
      <c r="X370" s="378"/>
      <c r="Y370" s="378" t="s">
        <v>5660</v>
      </c>
      <c r="Z370" s="378"/>
      <c r="AA370" s="378"/>
      <c r="AB370" s="378"/>
      <c r="AC370" s="378" t="s">
        <v>5662</v>
      </c>
      <c r="AD370" s="378" t="s">
        <v>5663</v>
      </c>
    </row>
    <row r="371" spans="1:30">
      <c r="A371" s="378" t="s">
        <v>913</v>
      </c>
      <c r="B371" s="378" t="s">
        <v>912</v>
      </c>
      <c r="C371" s="378" t="s">
        <v>914</v>
      </c>
      <c r="D371" s="378" t="s">
        <v>933</v>
      </c>
      <c r="E371" s="378" t="s">
        <v>634</v>
      </c>
      <c r="F371" s="378" t="s">
        <v>716</v>
      </c>
      <c r="G371" s="378"/>
      <c r="H371" s="378" t="s">
        <v>5682</v>
      </c>
      <c r="I371" s="378" t="s">
        <v>6133</v>
      </c>
      <c r="J371" s="378"/>
      <c r="K371" s="378" t="s">
        <v>5654</v>
      </c>
      <c r="L371" s="378" t="s">
        <v>5654</v>
      </c>
      <c r="M371" s="378" t="s">
        <v>6133</v>
      </c>
      <c r="N371" s="378"/>
      <c r="O371" s="381">
        <v>1</v>
      </c>
      <c r="P371" s="378" t="s">
        <v>5655</v>
      </c>
      <c r="Q371" s="378" t="s">
        <v>5656</v>
      </c>
      <c r="R371" s="378" t="s">
        <v>6134</v>
      </c>
      <c r="S371" s="378" t="s">
        <v>5725</v>
      </c>
      <c r="T371" s="378" t="s">
        <v>5725</v>
      </c>
      <c r="U371" s="378" t="s">
        <v>6135</v>
      </c>
      <c r="V371" s="378" t="s">
        <v>5659</v>
      </c>
      <c r="W371" s="378" t="s">
        <v>6239</v>
      </c>
      <c r="X371" s="378"/>
      <c r="Y371" s="378" t="s">
        <v>5660</v>
      </c>
      <c r="Z371" s="378"/>
      <c r="AA371" s="378" t="s">
        <v>6136</v>
      </c>
      <c r="AB371" s="378"/>
      <c r="AC371" s="378" t="s">
        <v>5662</v>
      </c>
      <c r="AD371" s="378" t="s">
        <v>5663</v>
      </c>
    </row>
    <row r="372" spans="1:30">
      <c r="A372" s="378" t="s">
        <v>7402</v>
      </c>
      <c r="B372" s="378" t="s">
        <v>3467</v>
      </c>
      <c r="C372" s="378" t="s">
        <v>3468</v>
      </c>
      <c r="D372" s="378" t="s">
        <v>933</v>
      </c>
      <c r="E372" s="378" t="s">
        <v>5812</v>
      </c>
      <c r="F372" s="378" t="s">
        <v>215</v>
      </c>
      <c r="G372" s="378"/>
      <c r="H372" s="378" t="s">
        <v>5742</v>
      </c>
      <c r="I372" s="378" t="s">
        <v>7403</v>
      </c>
      <c r="J372" s="378"/>
      <c r="K372" s="378" t="s">
        <v>5654</v>
      </c>
      <c r="L372" s="378" t="s">
        <v>5654</v>
      </c>
      <c r="M372" s="378" t="s">
        <v>7403</v>
      </c>
      <c r="N372" s="378" t="s">
        <v>6084</v>
      </c>
      <c r="O372" s="381">
        <v>1</v>
      </c>
      <c r="P372" s="378" t="s">
        <v>5655</v>
      </c>
      <c r="Q372" s="378" t="s">
        <v>5656</v>
      </c>
      <c r="R372" s="378" t="s">
        <v>5711</v>
      </c>
      <c r="S372" s="378" t="s">
        <v>5711</v>
      </c>
      <c r="T372" s="378" t="s">
        <v>5711</v>
      </c>
      <c r="U372" s="378" t="s">
        <v>5711</v>
      </c>
      <c r="V372" s="378" t="s">
        <v>5659</v>
      </c>
      <c r="W372" s="378" t="s">
        <v>6241</v>
      </c>
      <c r="X372" s="378"/>
      <c r="Y372" s="378" t="s">
        <v>5660</v>
      </c>
      <c r="Z372" s="378"/>
      <c r="AA372" s="378" t="s">
        <v>7404</v>
      </c>
      <c r="AB372" s="378"/>
      <c r="AC372" s="378" t="s">
        <v>5662</v>
      </c>
      <c r="AD372" s="378" t="s">
        <v>5663</v>
      </c>
    </row>
    <row r="373" spans="1:30">
      <c r="A373" s="378" t="s">
        <v>7405</v>
      </c>
      <c r="B373" s="378" t="s">
        <v>7406</v>
      </c>
      <c r="C373" s="378" t="s">
        <v>7407</v>
      </c>
      <c r="D373" s="378" t="s">
        <v>933</v>
      </c>
      <c r="E373" s="378" t="s">
        <v>1027</v>
      </c>
      <c r="F373" s="378" t="s">
        <v>725</v>
      </c>
      <c r="G373" s="378"/>
      <c r="H373" s="378" t="s">
        <v>5742</v>
      </c>
      <c r="I373" s="378" t="s">
        <v>6422</v>
      </c>
      <c r="J373" s="378"/>
      <c r="K373" s="378" t="s">
        <v>5654</v>
      </c>
      <c r="L373" s="378" t="s">
        <v>5654</v>
      </c>
      <c r="M373" s="378" t="s">
        <v>6422</v>
      </c>
      <c r="N373" s="378" t="s">
        <v>6423</v>
      </c>
      <c r="O373" s="381">
        <v>1</v>
      </c>
      <c r="P373" s="378" t="s">
        <v>5655</v>
      </c>
      <c r="Q373" s="378" t="s">
        <v>5656</v>
      </c>
      <c r="R373" s="378" t="s">
        <v>1006</v>
      </c>
      <c r="S373" s="378" t="s">
        <v>1006</v>
      </c>
      <c r="T373" s="378" t="s">
        <v>1006</v>
      </c>
      <c r="U373" s="378" t="s">
        <v>1006</v>
      </c>
      <c r="V373" s="378" t="s">
        <v>5659</v>
      </c>
      <c r="W373" s="378" t="s">
        <v>6239</v>
      </c>
      <c r="X373" s="378"/>
      <c r="Y373" s="378" t="s">
        <v>5660</v>
      </c>
      <c r="Z373" s="378"/>
      <c r="AA373" s="378"/>
      <c r="AB373" s="378"/>
      <c r="AC373" s="378" t="s">
        <v>5662</v>
      </c>
      <c r="AD373" s="378" t="s">
        <v>5663</v>
      </c>
    </row>
    <row r="374" spans="1:30">
      <c r="A374" s="378" t="s">
        <v>7408</v>
      </c>
      <c r="B374" s="378" t="s">
        <v>7409</v>
      </c>
      <c r="C374" s="378" t="s">
        <v>7410</v>
      </c>
      <c r="D374" s="378" t="s">
        <v>933</v>
      </c>
      <c r="E374" s="378" t="s">
        <v>7411</v>
      </c>
      <c r="F374" s="378" t="s">
        <v>7412</v>
      </c>
      <c r="G374" s="378"/>
      <c r="H374" s="378" t="s">
        <v>5652</v>
      </c>
      <c r="I374" s="378" t="s">
        <v>6373</v>
      </c>
      <c r="J374" s="378"/>
      <c r="K374" s="378" t="s">
        <v>5654</v>
      </c>
      <c r="L374" s="378" t="s">
        <v>5654</v>
      </c>
      <c r="M374" s="378" t="s">
        <v>6373</v>
      </c>
      <c r="N374" s="378" t="s">
        <v>6938</v>
      </c>
      <c r="O374" s="381">
        <v>1</v>
      </c>
      <c r="P374" s="378" t="s">
        <v>5655</v>
      </c>
      <c r="Q374" s="378" t="s">
        <v>5656</v>
      </c>
      <c r="R374" s="378" t="s">
        <v>7413</v>
      </c>
      <c r="S374" s="378" t="s">
        <v>1006</v>
      </c>
      <c r="T374" s="378" t="s">
        <v>1006</v>
      </c>
      <c r="U374" s="378" t="s">
        <v>1006</v>
      </c>
      <c r="V374" s="378" t="s">
        <v>5659</v>
      </c>
      <c r="W374" s="378" t="s">
        <v>6241</v>
      </c>
      <c r="X374" s="378"/>
      <c r="Y374" s="378" t="s">
        <v>5660</v>
      </c>
      <c r="Z374" s="378"/>
      <c r="AA374" s="378"/>
      <c r="AB374" s="378"/>
      <c r="AC374" s="378" t="s">
        <v>5662</v>
      </c>
      <c r="AD374" s="378" t="s">
        <v>5663</v>
      </c>
    </row>
    <row r="375" spans="1:30">
      <c r="A375" s="378" t="s">
        <v>7414</v>
      </c>
      <c r="B375" s="378" t="s">
        <v>7415</v>
      </c>
      <c r="C375" s="378" t="s">
        <v>7416</v>
      </c>
      <c r="D375" s="378" t="s">
        <v>933</v>
      </c>
      <c r="E375" s="378" t="s">
        <v>7417</v>
      </c>
      <c r="F375" s="378" t="s">
        <v>7418</v>
      </c>
      <c r="G375" s="378"/>
      <c r="H375" s="378" t="s">
        <v>5682</v>
      </c>
      <c r="I375" s="378" t="s">
        <v>6357</v>
      </c>
      <c r="J375" s="378"/>
      <c r="K375" s="378" t="s">
        <v>5654</v>
      </c>
      <c r="L375" s="378" t="s">
        <v>5654</v>
      </c>
      <c r="M375" s="378" t="s">
        <v>6285</v>
      </c>
      <c r="N375" s="378" t="s">
        <v>6285</v>
      </c>
      <c r="O375" s="381">
        <v>1</v>
      </c>
      <c r="P375" s="378" t="s">
        <v>5655</v>
      </c>
      <c r="Q375" s="378" t="s">
        <v>5656</v>
      </c>
      <c r="R375" s="378" t="s">
        <v>7419</v>
      </c>
      <c r="S375" s="378" t="s">
        <v>5751</v>
      </c>
      <c r="T375" s="378" t="s">
        <v>5752</v>
      </c>
      <c r="U375" s="378" t="s">
        <v>7420</v>
      </c>
      <c r="V375" s="378" t="s">
        <v>5659</v>
      </c>
      <c r="W375" s="378" t="s">
        <v>6241</v>
      </c>
      <c r="X375" s="378"/>
      <c r="Y375" s="378" t="s">
        <v>5660</v>
      </c>
      <c r="Z375" s="378"/>
      <c r="AA375" s="378"/>
      <c r="AB375" s="378"/>
      <c r="AC375" s="378" t="s">
        <v>5662</v>
      </c>
      <c r="AD375" s="378" t="s">
        <v>5663</v>
      </c>
    </row>
    <row r="376" spans="1:30">
      <c r="A376" s="378" t="s">
        <v>7421</v>
      </c>
      <c r="B376" s="378" t="s">
        <v>7422</v>
      </c>
      <c r="C376" s="378" t="s">
        <v>7423</v>
      </c>
      <c r="D376" s="378" t="s">
        <v>933</v>
      </c>
      <c r="E376" s="378" t="s">
        <v>945</v>
      </c>
      <c r="F376" s="378" t="s">
        <v>386</v>
      </c>
      <c r="G376" s="378"/>
      <c r="H376" s="378" t="s">
        <v>5677</v>
      </c>
      <c r="I376" s="378" t="s">
        <v>5767</v>
      </c>
      <c r="J376" s="378"/>
      <c r="K376" s="378" t="s">
        <v>5654</v>
      </c>
      <c r="L376" s="378" t="s">
        <v>5654</v>
      </c>
      <c r="M376" s="378" t="s">
        <v>5767</v>
      </c>
      <c r="N376" s="378" t="s">
        <v>6515</v>
      </c>
      <c r="O376" s="381">
        <v>1</v>
      </c>
      <c r="P376" s="378" t="s">
        <v>5655</v>
      </c>
      <c r="Q376" s="378" t="s">
        <v>5656</v>
      </c>
      <c r="R376" s="378" t="s">
        <v>7424</v>
      </c>
      <c r="S376" s="378" t="s">
        <v>1006</v>
      </c>
      <c r="T376" s="378" t="s">
        <v>1006</v>
      </c>
      <c r="U376" s="378" t="s">
        <v>3704</v>
      </c>
      <c r="V376" s="378" t="s">
        <v>5659</v>
      </c>
      <c r="W376" s="378" t="s">
        <v>6241</v>
      </c>
      <c r="X376" s="378"/>
      <c r="Y376" s="378" t="s">
        <v>5660</v>
      </c>
      <c r="Z376" s="378"/>
      <c r="AA376" s="378"/>
      <c r="AB376" s="378"/>
      <c r="AC376" s="378" t="s">
        <v>5662</v>
      </c>
      <c r="AD376" s="378" t="s">
        <v>5663</v>
      </c>
    </row>
    <row r="377" spans="1:30">
      <c r="A377" s="378" t="s">
        <v>7425</v>
      </c>
      <c r="B377" s="378" t="s">
        <v>1009</v>
      </c>
      <c r="C377" s="378" t="s">
        <v>1010</v>
      </c>
      <c r="D377" s="378" t="s">
        <v>933</v>
      </c>
      <c r="E377" s="378" t="s">
        <v>268</v>
      </c>
      <c r="F377" s="378" t="s">
        <v>171</v>
      </c>
      <c r="G377" s="378"/>
      <c r="H377" s="378" t="s">
        <v>5682</v>
      </c>
      <c r="I377" s="378" t="s">
        <v>5799</v>
      </c>
      <c r="J377" s="378"/>
      <c r="K377" s="378" t="s">
        <v>5654</v>
      </c>
      <c r="L377" s="378" t="s">
        <v>5654</v>
      </c>
      <c r="M377" s="378" t="s">
        <v>5799</v>
      </c>
      <c r="N377" s="378" t="s">
        <v>6338</v>
      </c>
      <c r="O377" s="381">
        <v>1</v>
      </c>
      <c r="P377" s="378" t="s">
        <v>5655</v>
      </c>
      <c r="Q377" s="378" t="s">
        <v>5656</v>
      </c>
      <c r="R377" s="378" t="s">
        <v>7426</v>
      </c>
      <c r="S377" s="378" t="s">
        <v>1006</v>
      </c>
      <c r="T377" s="378" t="s">
        <v>1006</v>
      </c>
      <c r="U377" s="378" t="s">
        <v>3877</v>
      </c>
      <c r="V377" s="378" t="s">
        <v>5659</v>
      </c>
      <c r="W377" s="378" t="s">
        <v>6241</v>
      </c>
      <c r="X377" s="378"/>
      <c r="Y377" s="378" t="s">
        <v>5660</v>
      </c>
      <c r="Z377" s="378"/>
      <c r="AA377" s="378" t="s">
        <v>7427</v>
      </c>
      <c r="AB377" s="378"/>
      <c r="AC377" s="378" t="s">
        <v>5662</v>
      </c>
      <c r="AD377" s="378" t="s">
        <v>5663</v>
      </c>
    </row>
    <row r="378" spans="1:30">
      <c r="A378" s="378" t="s">
        <v>439</v>
      </c>
      <c r="B378" s="378" t="s">
        <v>438</v>
      </c>
      <c r="C378" s="378" t="s">
        <v>440</v>
      </c>
      <c r="D378" s="378" t="s">
        <v>933</v>
      </c>
      <c r="E378" s="378" t="s">
        <v>5739</v>
      </c>
      <c r="F378" s="378" t="s">
        <v>251</v>
      </c>
      <c r="G378" s="378"/>
      <c r="H378" s="378" t="s">
        <v>5682</v>
      </c>
      <c r="I378" s="378" t="s">
        <v>6137</v>
      </c>
      <c r="J378" s="378"/>
      <c r="K378" s="378" t="s">
        <v>5654</v>
      </c>
      <c r="L378" s="378" t="s">
        <v>5654</v>
      </c>
      <c r="M378" s="378" t="s">
        <v>6137</v>
      </c>
      <c r="N378" s="378"/>
      <c r="O378" s="381">
        <v>1</v>
      </c>
      <c r="P378" s="378" t="s">
        <v>5655</v>
      </c>
      <c r="Q378" s="378" t="s">
        <v>5656</v>
      </c>
      <c r="R378" s="378" t="s">
        <v>6138</v>
      </c>
      <c r="S378" s="378"/>
      <c r="T378" s="378"/>
      <c r="U378" s="378"/>
      <c r="V378" s="378" t="s">
        <v>5659</v>
      </c>
      <c r="W378" s="378" t="s">
        <v>6241</v>
      </c>
      <c r="X378" s="378"/>
      <c r="Y378" s="378" t="s">
        <v>5660</v>
      </c>
      <c r="Z378" s="378"/>
      <c r="AA378" s="378" t="s">
        <v>6139</v>
      </c>
      <c r="AB378" s="378"/>
      <c r="AC378" s="378" t="s">
        <v>5662</v>
      </c>
      <c r="AD378" s="378" t="s">
        <v>5663</v>
      </c>
    </row>
    <row r="379" spans="1:30">
      <c r="A379" s="378" t="s">
        <v>7428</v>
      </c>
      <c r="B379" s="378" t="s">
        <v>7429</v>
      </c>
      <c r="C379" s="378" t="s">
        <v>7430</v>
      </c>
      <c r="D379" s="378" t="s">
        <v>933</v>
      </c>
      <c r="E379" s="378" t="s">
        <v>6645</v>
      </c>
      <c r="F379" s="378" t="s">
        <v>6646</v>
      </c>
      <c r="G379" s="378"/>
      <c r="H379" s="378" t="s">
        <v>5664</v>
      </c>
      <c r="I379" s="378" t="s">
        <v>6749</v>
      </c>
      <c r="J379" s="378"/>
      <c r="K379" s="378" t="s">
        <v>5654</v>
      </c>
      <c r="L379" s="378" t="s">
        <v>5654</v>
      </c>
      <c r="M379" s="378" t="s">
        <v>6749</v>
      </c>
      <c r="N379" s="378" t="s">
        <v>6555</v>
      </c>
      <c r="O379" s="381">
        <v>1</v>
      </c>
      <c r="P379" s="378" t="s">
        <v>5655</v>
      </c>
      <c r="Q379" s="378" t="s">
        <v>5656</v>
      </c>
      <c r="R379" s="378" t="s">
        <v>7431</v>
      </c>
      <c r="S379" s="378" t="s">
        <v>5673</v>
      </c>
      <c r="T379" s="378" t="s">
        <v>5673</v>
      </c>
      <c r="U379" s="378" t="s">
        <v>5801</v>
      </c>
      <c r="V379" s="378" t="s">
        <v>5659</v>
      </c>
      <c r="W379" s="378" t="s">
        <v>6239</v>
      </c>
      <c r="X379" s="378"/>
      <c r="Y379" s="378" t="s">
        <v>5660</v>
      </c>
      <c r="Z379" s="378"/>
      <c r="AA379" s="378"/>
      <c r="AB379" s="378"/>
      <c r="AC379" s="378" t="s">
        <v>5662</v>
      </c>
      <c r="AD379" s="378" t="s">
        <v>5663</v>
      </c>
    </row>
    <row r="380" spans="1:30">
      <c r="A380" s="378" t="s">
        <v>555</v>
      </c>
      <c r="B380" s="378" t="s">
        <v>554</v>
      </c>
      <c r="C380" s="378" t="s">
        <v>556</v>
      </c>
      <c r="D380" s="378" t="s">
        <v>933</v>
      </c>
      <c r="E380" s="378" t="s">
        <v>1027</v>
      </c>
      <c r="F380" s="378" t="s">
        <v>351</v>
      </c>
      <c r="G380" s="378"/>
      <c r="H380" s="378" t="s">
        <v>5652</v>
      </c>
      <c r="I380" s="378" t="s">
        <v>5781</v>
      </c>
      <c r="J380" s="378"/>
      <c r="K380" s="378" t="s">
        <v>5654</v>
      </c>
      <c r="L380" s="378" t="s">
        <v>5654</v>
      </c>
      <c r="M380" s="378" t="s">
        <v>5770</v>
      </c>
      <c r="N380" s="378"/>
      <c r="O380" s="381">
        <v>1</v>
      </c>
      <c r="P380" s="378" t="s">
        <v>5655</v>
      </c>
      <c r="Q380" s="378" t="s">
        <v>5656</v>
      </c>
      <c r="R380" s="378" t="s">
        <v>6140</v>
      </c>
      <c r="S380" s="378" t="s">
        <v>5673</v>
      </c>
      <c r="T380" s="378" t="s">
        <v>5673</v>
      </c>
      <c r="U380" s="378" t="s">
        <v>5673</v>
      </c>
      <c r="V380" s="378" t="s">
        <v>5659</v>
      </c>
      <c r="W380" s="378" t="s">
        <v>6243</v>
      </c>
      <c r="X380" s="378"/>
      <c r="Y380" s="378" t="s">
        <v>5660</v>
      </c>
      <c r="Z380" s="378"/>
      <c r="AA380" s="378" t="s">
        <v>6141</v>
      </c>
      <c r="AB380" s="378"/>
      <c r="AC380" s="378" t="s">
        <v>5662</v>
      </c>
      <c r="AD380" s="378" t="s">
        <v>5663</v>
      </c>
    </row>
    <row r="381" spans="1:30" ht="101.5">
      <c r="A381" s="378" t="s">
        <v>260</v>
      </c>
      <c r="B381" s="378" t="s">
        <v>259</v>
      </c>
      <c r="C381" s="378" t="s">
        <v>261</v>
      </c>
      <c r="D381" s="378" t="s">
        <v>933</v>
      </c>
      <c r="E381" s="378" t="s">
        <v>268</v>
      </c>
      <c r="F381" s="378" t="s">
        <v>251</v>
      </c>
      <c r="G381" s="378"/>
      <c r="H381" s="378" t="s">
        <v>5682</v>
      </c>
      <c r="I381" s="378" t="s">
        <v>5799</v>
      </c>
      <c r="J381" s="378"/>
      <c r="K381" s="378" t="s">
        <v>5654</v>
      </c>
      <c r="L381" s="378" t="s">
        <v>5654</v>
      </c>
      <c r="M381" s="378" t="s">
        <v>5799</v>
      </c>
      <c r="N381" s="378"/>
      <c r="O381" s="381">
        <v>1</v>
      </c>
      <c r="P381" s="378" t="s">
        <v>5655</v>
      </c>
      <c r="Q381" s="378" t="s">
        <v>5656</v>
      </c>
      <c r="R381" s="380" t="s">
        <v>6142</v>
      </c>
      <c r="S381" s="378" t="s">
        <v>5673</v>
      </c>
      <c r="T381" s="378" t="s">
        <v>6143</v>
      </c>
      <c r="U381" s="378" t="s">
        <v>6144</v>
      </c>
      <c r="V381" s="378" t="s">
        <v>5659</v>
      </c>
      <c r="W381" s="378" t="s">
        <v>6241</v>
      </c>
      <c r="X381" s="378"/>
      <c r="Y381" s="378" t="s">
        <v>5660</v>
      </c>
      <c r="Z381" s="378"/>
      <c r="AA381" s="378" t="s">
        <v>6145</v>
      </c>
      <c r="AB381" s="378"/>
      <c r="AC381" s="378" t="s">
        <v>5662</v>
      </c>
      <c r="AD381" s="378" t="s">
        <v>5663</v>
      </c>
    </row>
    <row r="382" spans="1:30">
      <c r="A382" s="378" t="s">
        <v>872</v>
      </c>
      <c r="B382" s="378" t="s">
        <v>871</v>
      </c>
      <c r="C382" s="378" t="s">
        <v>873</v>
      </c>
      <c r="D382" s="378" t="s">
        <v>933</v>
      </c>
      <c r="E382" s="378" t="s">
        <v>1027</v>
      </c>
      <c r="F382" s="378" t="s">
        <v>874</v>
      </c>
      <c r="G382" s="378"/>
      <c r="H382" s="378" t="s">
        <v>5742</v>
      </c>
      <c r="I382" s="378" t="s">
        <v>6146</v>
      </c>
      <c r="J382" s="378"/>
      <c r="K382" s="378" t="s">
        <v>5654</v>
      </c>
      <c r="L382" s="378" t="s">
        <v>5654</v>
      </c>
      <c r="M382" s="378" t="s">
        <v>6146</v>
      </c>
      <c r="N382" s="378"/>
      <c r="O382" s="381">
        <v>1</v>
      </c>
      <c r="P382" s="378" t="s">
        <v>5655</v>
      </c>
      <c r="Q382" s="378" t="s">
        <v>5656</v>
      </c>
      <c r="R382" s="378" t="s">
        <v>6147</v>
      </c>
      <c r="S382" s="378" t="s">
        <v>5673</v>
      </c>
      <c r="T382" s="378" t="s">
        <v>5673</v>
      </c>
      <c r="U382" s="378" t="s">
        <v>5690</v>
      </c>
      <c r="V382" s="378" t="s">
        <v>5659</v>
      </c>
      <c r="W382" s="378" t="s">
        <v>6239</v>
      </c>
      <c r="X382" s="378"/>
      <c r="Y382" s="378" t="s">
        <v>5660</v>
      </c>
      <c r="Z382" s="378"/>
      <c r="AA382" s="378" t="s">
        <v>6148</v>
      </c>
      <c r="AB382" s="378"/>
      <c r="AC382" s="378" t="s">
        <v>5662</v>
      </c>
      <c r="AD382" s="378" t="s">
        <v>5663</v>
      </c>
    </row>
    <row r="383" spans="1:30">
      <c r="A383" s="378" t="s">
        <v>422</v>
      </c>
      <c r="B383" s="378" t="s">
        <v>421</v>
      </c>
      <c r="C383" s="378" t="s">
        <v>423</v>
      </c>
      <c r="D383" s="378" t="s">
        <v>933</v>
      </c>
      <c r="E383" s="378" t="s">
        <v>1079</v>
      </c>
      <c r="F383" s="378" t="s">
        <v>204</v>
      </c>
      <c r="G383" s="378"/>
      <c r="H383" s="378" t="s">
        <v>5682</v>
      </c>
      <c r="I383" s="378" t="s">
        <v>6149</v>
      </c>
      <c r="J383" s="378"/>
      <c r="K383" s="378" t="s">
        <v>5654</v>
      </c>
      <c r="L383" s="378" t="s">
        <v>5654</v>
      </c>
      <c r="M383" s="378" t="s">
        <v>6149</v>
      </c>
      <c r="N383" s="378"/>
      <c r="O383" s="381">
        <v>1</v>
      </c>
      <c r="P383" s="378" t="s">
        <v>5655</v>
      </c>
      <c r="Q383" s="378" t="s">
        <v>5656</v>
      </c>
      <c r="R383" s="378" t="s">
        <v>6150</v>
      </c>
      <c r="S383" s="378" t="s">
        <v>5686</v>
      </c>
      <c r="T383" s="378" t="s">
        <v>5686</v>
      </c>
      <c r="U383" s="378" t="s">
        <v>5686</v>
      </c>
      <c r="V383" s="378" t="s">
        <v>5659</v>
      </c>
      <c r="W383" s="378" t="s">
        <v>6258</v>
      </c>
      <c r="X383" s="378"/>
      <c r="Y383" s="378" t="s">
        <v>5660</v>
      </c>
      <c r="Z383" s="378"/>
      <c r="AA383" s="378" t="s">
        <v>6151</v>
      </c>
      <c r="AB383" s="378"/>
      <c r="AC383" s="378" t="s">
        <v>5662</v>
      </c>
      <c r="AD383" s="378" t="s">
        <v>5663</v>
      </c>
    </row>
    <row r="384" spans="1:30">
      <c r="A384" s="378" t="s">
        <v>7432</v>
      </c>
      <c r="B384" s="378" t="s">
        <v>7433</v>
      </c>
      <c r="C384" s="378" t="s">
        <v>7434</v>
      </c>
      <c r="D384" s="378" t="s">
        <v>933</v>
      </c>
      <c r="E384" s="378" t="s">
        <v>5741</v>
      </c>
      <c r="F384" s="378" t="s">
        <v>7435</v>
      </c>
      <c r="G384" s="378"/>
      <c r="H384" s="378" t="s">
        <v>5742</v>
      </c>
      <c r="I384" s="378" t="s">
        <v>6396</v>
      </c>
      <c r="J384" s="378"/>
      <c r="K384" s="378" t="s">
        <v>5654</v>
      </c>
      <c r="L384" s="378" t="s">
        <v>5654</v>
      </c>
      <c r="M384" s="378" t="s">
        <v>6396</v>
      </c>
      <c r="N384" s="378" t="s">
        <v>6292</v>
      </c>
      <c r="O384" s="381">
        <v>1</v>
      </c>
      <c r="P384" s="378" t="s">
        <v>5655</v>
      </c>
      <c r="Q384" s="378" t="s">
        <v>5656</v>
      </c>
      <c r="R384" s="378" t="s">
        <v>7436</v>
      </c>
      <c r="S384" s="378" t="s">
        <v>3716</v>
      </c>
      <c r="T384" s="378" t="s">
        <v>3716</v>
      </c>
      <c r="U384" s="378" t="s">
        <v>5225</v>
      </c>
      <c r="V384" s="378" t="s">
        <v>5659</v>
      </c>
      <c r="W384" s="378" t="s">
        <v>6241</v>
      </c>
      <c r="X384" s="378"/>
      <c r="Y384" s="378" t="s">
        <v>5660</v>
      </c>
      <c r="Z384" s="378"/>
      <c r="AA384" s="378" t="s">
        <v>7437</v>
      </c>
      <c r="AB384" s="378"/>
      <c r="AC384" s="378" t="s">
        <v>5662</v>
      </c>
      <c r="AD384" s="378" t="s">
        <v>5663</v>
      </c>
    </row>
    <row r="385" spans="1:30">
      <c r="A385" s="378" t="s">
        <v>7438</v>
      </c>
      <c r="B385" s="378" t="s">
        <v>7439</v>
      </c>
      <c r="C385" s="378" t="s">
        <v>7440</v>
      </c>
      <c r="D385" s="378" t="s">
        <v>933</v>
      </c>
      <c r="E385" s="378" t="s">
        <v>1027</v>
      </c>
      <c r="F385" s="378" t="s">
        <v>351</v>
      </c>
      <c r="G385" s="378"/>
      <c r="H385" s="378" t="s">
        <v>5682</v>
      </c>
      <c r="I385" s="378" t="s">
        <v>5770</v>
      </c>
      <c r="J385" s="378"/>
      <c r="K385" s="378" t="s">
        <v>5654</v>
      </c>
      <c r="L385" s="378" t="s">
        <v>5654</v>
      </c>
      <c r="M385" s="378" t="s">
        <v>5770</v>
      </c>
      <c r="N385" s="378" t="s">
        <v>7441</v>
      </c>
      <c r="O385" s="381">
        <v>1</v>
      </c>
      <c r="P385" s="378" t="s">
        <v>5655</v>
      </c>
      <c r="Q385" s="378" t="s">
        <v>5656</v>
      </c>
      <c r="R385" s="378" t="s">
        <v>7442</v>
      </c>
      <c r="S385" s="378" t="s">
        <v>5673</v>
      </c>
      <c r="T385" s="378" t="s">
        <v>5673</v>
      </c>
      <c r="U385" s="378" t="s">
        <v>5801</v>
      </c>
      <c r="V385" s="378" t="s">
        <v>5659</v>
      </c>
      <c r="W385" s="378" t="s">
        <v>6243</v>
      </c>
      <c r="X385" s="378"/>
      <c r="Y385" s="378" t="s">
        <v>5660</v>
      </c>
      <c r="Z385" s="378"/>
      <c r="AA385" s="378"/>
      <c r="AB385" s="378"/>
      <c r="AC385" s="378" t="s">
        <v>5662</v>
      </c>
      <c r="AD385" s="378" t="s">
        <v>5663</v>
      </c>
    </row>
    <row r="386" spans="1:30">
      <c r="A386" s="378" t="s">
        <v>592</v>
      </c>
      <c r="B386" s="378" t="s">
        <v>591</v>
      </c>
      <c r="C386" s="378" t="s">
        <v>593</v>
      </c>
      <c r="D386" s="378" t="s">
        <v>933</v>
      </c>
      <c r="E386" s="378" t="s">
        <v>5812</v>
      </c>
      <c r="F386" s="378" t="s">
        <v>215</v>
      </c>
      <c r="G386" s="378"/>
      <c r="H386" s="378" t="s">
        <v>5664</v>
      </c>
      <c r="I386" s="378" t="s">
        <v>6152</v>
      </c>
      <c r="J386" s="378"/>
      <c r="K386" s="378" t="s">
        <v>5654</v>
      </c>
      <c r="L386" s="378" t="s">
        <v>5654</v>
      </c>
      <c r="M386" s="378" t="s">
        <v>6152</v>
      </c>
      <c r="N386" s="378"/>
      <c r="O386" s="381">
        <v>1</v>
      </c>
      <c r="P386" s="378" t="s">
        <v>5655</v>
      </c>
      <c r="Q386" s="378" t="s">
        <v>5656</v>
      </c>
      <c r="R386" s="378" t="s">
        <v>689</v>
      </c>
      <c r="S386" s="378"/>
      <c r="T386" s="378"/>
      <c r="U386" s="378"/>
      <c r="V386" s="378" t="s">
        <v>5659</v>
      </c>
      <c r="W386" s="378" t="s">
        <v>6241</v>
      </c>
      <c r="X386" s="378"/>
      <c r="Y386" s="378" t="s">
        <v>5660</v>
      </c>
      <c r="Z386" s="378"/>
      <c r="AA386" s="378" t="s">
        <v>6153</v>
      </c>
      <c r="AB386" s="378"/>
      <c r="AC386" s="378" t="s">
        <v>5662</v>
      </c>
      <c r="AD386" s="378" t="s">
        <v>5663</v>
      </c>
    </row>
    <row r="387" spans="1:30">
      <c r="A387" s="378" t="s">
        <v>7443</v>
      </c>
      <c r="B387" s="378" t="s">
        <v>1246</v>
      </c>
      <c r="C387" s="378" t="s">
        <v>1247</v>
      </c>
      <c r="D387" s="378" t="s">
        <v>933</v>
      </c>
      <c r="E387" s="378" t="s">
        <v>1027</v>
      </c>
      <c r="F387" s="378" t="s">
        <v>351</v>
      </c>
      <c r="G387" s="378"/>
      <c r="H387" s="378" t="s">
        <v>5652</v>
      </c>
      <c r="I387" s="378" t="s">
        <v>5823</v>
      </c>
      <c r="J387" s="378"/>
      <c r="K387" s="378" t="s">
        <v>5654</v>
      </c>
      <c r="L387" s="378" t="s">
        <v>5654</v>
      </c>
      <c r="M387" s="378" t="s">
        <v>5823</v>
      </c>
      <c r="N387" s="378" t="s">
        <v>6338</v>
      </c>
      <c r="O387" s="381">
        <v>1</v>
      </c>
      <c r="P387" s="378" t="s">
        <v>5655</v>
      </c>
      <c r="Q387" s="378" t="s">
        <v>5656</v>
      </c>
      <c r="R387" s="378" t="s">
        <v>5824</v>
      </c>
      <c r="S387" s="378" t="s">
        <v>5673</v>
      </c>
      <c r="T387" s="378" t="s">
        <v>5673</v>
      </c>
      <c r="U387" s="378" t="s">
        <v>5673</v>
      </c>
      <c r="V387" s="378" t="s">
        <v>5659</v>
      </c>
      <c r="W387" s="378" t="s">
        <v>6243</v>
      </c>
      <c r="X387" s="378"/>
      <c r="Y387" s="378" t="s">
        <v>5660</v>
      </c>
      <c r="Z387" s="378"/>
      <c r="AA387" s="378" t="s">
        <v>7444</v>
      </c>
      <c r="AB387" s="378"/>
      <c r="AC387" s="378" t="s">
        <v>5662</v>
      </c>
      <c r="AD387" s="378" t="s">
        <v>5663</v>
      </c>
    </row>
    <row r="388" spans="1:30">
      <c r="A388" s="378" t="s">
        <v>909</v>
      </c>
      <c r="B388" s="378" t="s">
        <v>908</v>
      </c>
      <c r="C388" s="378" t="s">
        <v>910</v>
      </c>
      <c r="D388" s="378" t="s">
        <v>933</v>
      </c>
      <c r="E388" s="378" t="s">
        <v>1013</v>
      </c>
      <c r="F388" s="378" t="s">
        <v>904</v>
      </c>
      <c r="G388" s="378"/>
      <c r="H388" s="378" t="s">
        <v>5964</v>
      </c>
      <c r="I388" s="378" t="s">
        <v>6154</v>
      </c>
      <c r="J388" s="378"/>
      <c r="K388" s="378" t="s">
        <v>5654</v>
      </c>
      <c r="L388" s="378" t="s">
        <v>5654</v>
      </c>
      <c r="M388" s="378" t="s">
        <v>6154</v>
      </c>
      <c r="N388" s="378"/>
      <c r="O388" s="381">
        <v>1</v>
      </c>
      <c r="P388" s="378" t="s">
        <v>5655</v>
      </c>
      <c r="Q388" s="378" t="s">
        <v>5656</v>
      </c>
      <c r="R388" s="378" t="s">
        <v>6155</v>
      </c>
      <c r="S388" s="378" t="s">
        <v>5673</v>
      </c>
      <c r="T388" s="378" t="s">
        <v>5673</v>
      </c>
      <c r="U388" s="378" t="s">
        <v>5801</v>
      </c>
      <c r="V388" s="378" t="s">
        <v>5659</v>
      </c>
      <c r="W388" s="378" t="s">
        <v>6242</v>
      </c>
      <c r="X388" s="378"/>
      <c r="Y388" s="378" t="s">
        <v>5660</v>
      </c>
      <c r="Z388" s="378"/>
      <c r="AA388" s="378" t="s">
        <v>6156</v>
      </c>
      <c r="AB388" s="378"/>
      <c r="AC388" s="378" t="s">
        <v>5662</v>
      </c>
      <c r="AD388" s="378" t="s">
        <v>5663</v>
      </c>
    </row>
    <row r="389" spans="1:30">
      <c r="A389" s="378" t="s">
        <v>7445</v>
      </c>
      <c r="B389" s="378" t="s">
        <v>7446</v>
      </c>
      <c r="C389" s="378" t="s">
        <v>7447</v>
      </c>
      <c r="D389" s="378" t="s">
        <v>933</v>
      </c>
      <c r="E389" s="378" t="s">
        <v>1099</v>
      </c>
      <c r="F389" s="378" t="s">
        <v>6380</v>
      </c>
      <c r="G389" s="378"/>
      <c r="H389" s="378" t="s">
        <v>5677</v>
      </c>
      <c r="I389" s="378" t="s">
        <v>7448</v>
      </c>
      <c r="J389" s="378"/>
      <c r="K389" s="378" t="s">
        <v>5654</v>
      </c>
      <c r="L389" s="378" t="s">
        <v>5654</v>
      </c>
      <c r="M389" s="378" t="s">
        <v>6285</v>
      </c>
      <c r="N389" s="378" t="s">
        <v>6285</v>
      </c>
      <c r="O389" s="381">
        <v>1</v>
      </c>
      <c r="P389" s="378" t="s">
        <v>5655</v>
      </c>
      <c r="Q389" s="378" t="s">
        <v>5656</v>
      </c>
      <c r="R389" s="378" t="s">
        <v>7449</v>
      </c>
      <c r="S389" s="378" t="s">
        <v>1006</v>
      </c>
      <c r="T389" s="378" t="s">
        <v>1006</v>
      </c>
      <c r="U389" s="378" t="s">
        <v>4031</v>
      </c>
      <c r="V389" s="378" t="s">
        <v>5659</v>
      </c>
      <c r="W389" s="378" t="s">
        <v>6249</v>
      </c>
      <c r="X389" s="378"/>
      <c r="Y389" s="378" t="s">
        <v>5660</v>
      </c>
      <c r="Z389" s="378"/>
      <c r="AA389" s="378"/>
      <c r="AB389" s="378"/>
      <c r="AC389" s="378" t="s">
        <v>5662</v>
      </c>
      <c r="AD389" s="378" t="s">
        <v>5663</v>
      </c>
    </row>
    <row r="390" spans="1:30">
      <c r="A390" s="378" t="s">
        <v>7450</v>
      </c>
      <c r="B390" s="378" t="s">
        <v>7451</v>
      </c>
      <c r="C390" s="378" t="s">
        <v>7452</v>
      </c>
      <c r="D390" s="378" t="s">
        <v>933</v>
      </c>
      <c r="E390" s="378" t="s">
        <v>3123</v>
      </c>
      <c r="F390" s="378" t="s">
        <v>7453</v>
      </c>
      <c r="G390" s="378"/>
      <c r="H390" s="378" t="s">
        <v>5682</v>
      </c>
      <c r="I390" s="378" t="s">
        <v>6373</v>
      </c>
      <c r="J390" s="378"/>
      <c r="K390" s="378" t="s">
        <v>5654</v>
      </c>
      <c r="L390" s="378" t="s">
        <v>5654</v>
      </c>
      <c r="M390" s="378" t="s">
        <v>6390</v>
      </c>
      <c r="N390" s="378" t="s">
        <v>6390</v>
      </c>
      <c r="O390" s="381">
        <v>1</v>
      </c>
      <c r="P390" s="378" t="s">
        <v>5655</v>
      </c>
      <c r="Q390" s="378" t="s">
        <v>5656</v>
      </c>
      <c r="R390" s="378" t="s">
        <v>7454</v>
      </c>
      <c r="S390" s="378" t="s">
        <v>1006</v>
      </c>
      <c r="T390" s="378" t="s">
        <v>1006</v>
      </c>
      <c r="U390" s="378" t="s">
        <v>5658</v>
      </c>
      <c r="V390" s="378" t="s">
        <v>5659</v>
      </c>
      <c r="W390" s="378" t="s">
        <v>6241</v>
      </c>
      <c r="X390" s="378"/>
      <c r="Y390" s="378" t="s">
        <v>5660</v>
      </c>
      <c r="Z390" s="378"/>
      <c r="AA390" s="378"/>
      <c r="AB390" s="378"/>
      <c r="AC390" s="378" t="s">
        <v>5662</v>
      </c>
      <c r="AD390" s="378" t="s">
        <v>5663</v>
      </c>
    </row>
    <row r="391" spans="1:30">
      <c r="A391" s="378" t="s">
        <v>7455</v>
      </c>
      <c r="B391" s="378" t="s">
        <v>7456</v>
      </c>
      <c r="C391" s="378" t="s">
        <v>7457</v>
      </c>
      <c r="D391" s="378" t="s">
        <v>933</v>
      </c>
      <c r="E391" s="378" t="s">
        <v>7458</v>
      </c>
      <c r="F391" s="378" t="s">
        <v>7060</v>
      </c>
      <c r="G391" s="378"/>
      <c r="H391" s="378" t="s">
        <v>5682</v>
      </c>
      <c r="I391" s="378" t="s">
        <v>7459</v>
      </c>
      <c r="J391" s="378"/>
      <c r="K391" s="378" t="s">
        <v>5654</v>
      </c>
      <c r="L391" s="378" t="s">
        <v>5654</v>
      </c>
      <c r="M391" s="378" t="s">
        <v>7459</v>
      </c>
      <c r="N391" s="378" t="s">
        <v>6938</v>
      </c>
      <c r="O391" s="381">
        <v>1</v>
      </c>
      <c r="P391" s="378" t="s">
        <v>5655</v>
      </c>
      <c r="Q391" s="378" t="s">
        <v>5656</v>
      </c>
      <c r="R391" s="378" t="s">
        <v>7460</v>
      </c>
      <c r="S391" s="378" t="s">
        <v>5673</v>
      </c>
      <c r="T391" s="378" t="s">
        <v>5673</v>
      </c>
      <c r="U391" s="378" t="s">
        <v>5673</v>
      </c>
      <c r="V391" s="378" t="s">
        <v>5659</v>
      </c>
      <c r="W391" s="378" t="s">
        <v>6241</v>
      </c>
      <c r="X391" s="378"/>
      <c r="Y391" s="378" t="s">
        <v>5660</v>
      </c>
      <c r="Z391" s="378"/>
      <c r="AA391" s="378"/>
      <c r="AB391" s="378"/>
      <c r="AC391" s="378" t="s">
        <v>5662</v>
      </c>
      <c r="AD391" s="378" t="s">
        <v>5663</v>
      </c>
    </row>
    <row r="392" spans="1:30">
      <c r="A392" s="378" t="s">
        <v>7461</v>
      </c>
      <c r="B392" s="378" t="s">
        <v>7462</v>
      </c>
      <c r="C392" s="378" t="s">
        <v>7463</v>
      </c>
      <c r="D392" s="378" t="s">
        <v>933</v>
      </c>
      <c r="E392" s="378" t="s">
        <v>1027</v>
      </c>
      <c r="F392" s="378" t="s">
        <v>6934</v>
      </c>
      <c r="G392" s="378"/>
      <c r="H392" s="378" t="s">
        <v>5682</v>
      </c>
      <c r="I392" s="378" t="s">
        <v>5823</v>
      </c>
      <c r="J392" s="378"/>
      <c r="K392" s="378" t="s">
        <v>5654</v>
      </c>
      <c r="L392" s="378" t="s">
        <v>5654</v>
      </c>
      <c r="M392" s="378" t="s">
        <v>5823</v>
      </c>
      <c r="N392" s="378" t="s">
        <v>6415</v>
      </c>
      <c r="O392" s="381">
        <v>1</v>
      </c>
      <c r="P392" s="378" t="s">
        <v>5655</v>
      </c>
      <c r="Q392" s="378" t="s">
        <v>5656</v>
      </c>
      <c r="R392" s="378" t="s">
        <v>5824</v>
      </c>
      <c r="S392" s="378" t="s">
        <v>5673</v>
      </c>
      <c r="T392" s="378" t="s">
        <v>5673</v>
      </c>
      <c r="U392" s="378" t="s">
        <v>5673</v>
      </c>
      <c r="V392" s="378" t="s">
        <v>5659</v>
      </c>
      <c r="W392" s="378" t="s">
        <v>6243</v>
      </c>
      <c r="X392" s="378"/>
      <c r="Y392" s="378" t="s">
        <v>5660</v>
      </c>
      <c r="Z392" s="378"/>
      <c r="AA392" s="378"/>
      <c r="AB392" s="378"/>
      <c r="AC392" s="378" t="s">
        <v>5662</v>
      </c>
      <c r="AD392" s="378" t="s">
        <v>5663</v>
      </c>
    </row>
    <row r="393" spans="1:30">
      <c r="A393" s="378" t="s">
        <v>457</v>
      </c>
      <c r="B393" s="378" t="s">
        <v>456</v>
      </c>
      <c r="C393" s="378" t="s">
        <v>458</v>
      </c>
      <c r="D393" s="378" t="s">
        <v>933</v>
      </c>
      <c r="E393" s="378" t="s">
        <v>1140</v>
      </c>
      <c r="F393" s="378" t="s">
        <v>3074</v>
      </c>
      <c r="G393" s="378"/>
      <c r="H393" s="378" t="s">
        <v>5664</v>
      </c>
      <c r="I393" s="378" t="s">
        <v>6157</v>
      </c>
      <c r="J393" s="378"/>
      <c r="K393" s="378" t="s">
        <v>5654</v>
      </c>
      <c r="L393" s="378" t="s">
        <v>5654</v>
      </c>
      <c r="M393" s="378" t="s">
        <v>6157</v>
      </c>
      <c r="N393" s="378"/>
      <c r="O393" s="381">
        <v>1</v>
      </c>
      <c r="P393" s="378" t="s">
        <v>5655</v>
      </c>
      <c r="Q393" s="378" t="s">
        <v>5656</v>
      </c>
      <c r="R393" s="378" t="s">
        <v>6158</v>
      </c>
      <c r="S393" s="378" t="s">
        <v>1006</v>
      </c>
      <c r="T393" s="378" t="s">
        <v>1006</v>
      </c>
      <c r="U393" s="378" t="s">
        <v>3789</v>
      </c>
      <c r="V393" s="378" t="s">
        <v>5659</v>
      </c>
      <c r="W393" s="378" t="s">
        <v>6256</v>
      </c>
      <c r="X393" s="378"/>
      <c r="Y393" s="378" t="s">
        <v>5660</v>
      </c>
      <c r="Z393" s="378"/>
      <c r="AA393" s="378" t="s">
        <v>6159</v>
      </c>
      <c r="AB393" s="378"/>
      <c r="AC393" s="378" t="s">
        <v>5662</v>
      </c>
      <c r="AD393" s="378" t="s">
        <v>5663</v>
      </c>
    </row>
    <row r="394" spans="1:30">
      <c r="A394" s="378" t="s">
        <v>7464</v>
      </c>
      <c r="B394" s="378" t="s">
        <v>7465</v>
      </c>
      <c r="C394" s="378" t="s">
        <v>7466</v>
      </c>
      <c r="D394" s="378" t="s">
        <v>933</v>
      </c>
      <c r="E394" s="378" t="s">
        <v>7236</v>
      </c>
      <c r="F394" s="378" t="s">
        <v>7467</v>
      </c>
      <c r="G394" s="378"/>
      <c r="H394" s="378" t="s">
        <v>5652</v>
      </c>
      <c r="I394" s="378" t="s">
        <v>7468</v>
      </c>
      <c r="J394" s="378"/>
      <c r="K394" s="378" t="s">
        <v>5654</v>
      </c>
      <c r="L394" s="378" t="s">
        <v>5654</v>
      </c>
      <c r="M394" s="378" t="s">
        <v>6285</v>
      </c>
      <c r="N394" s="378" t="s">
        <v>6285</v>
      </c>
      <c r="O394" s="381">
        <v>1</v>
      </c>
      <c r="P394" s="378" t="s">
        <v>5655</v>
      </c>
      <c r="Q394" s="378" t="s">
        <v>5656</v>
      </c>
      <c r="R394" s="378" t="s">
        <v>7469</v>
      </c>
      <c r="S394" s="378" t="s">
        <v>1006</v>
      </c>
      <c r="T394" s="378" t="s">
        <v>1006</v>
      </c>
      <c r="U394" s="378" t="s">
        <v>3684</v>
      </c>
      <c r="V394" s="378" t="s">
        <v>5659</v>
      </c>
      <c r="W394" s="378" t="s">
        <v>6241</v>
      </c>
      <c r="X394" s="378"/>
      <c r="Y394" s="378" t="s">
        <v>5660</v>
      </c>
      <c r="Z394" s="378"/>
      <c r="AA394" s="378"/>
      <c r="AB394" s="378"/>
      <c r="AC394" s="378" t="s">
        <v>5662</v>
      </c>
      <c r="AD394" s="378" t="s">
        <v>5663</v>
      </c>
    </row>
    <row r="395" spans="1:30">
      <c r="A395" s="378" t="s">
        <v>7470</v>
      </c>
      <c r="B395" s="378" t="s">
        <v>7471</v>
      </c>
      <c r="C395" s="378" t="s">
        <v>7472</v>
      </c>
      <c r="D395" s="378" t="s">
        <v>933</v>
      </c>
      <c r="E395" s="378" t="s">
        <v>268</v>
      </c>
      <c r="F395" s="378" t="s">
        <v>171</v>
      </c>
      <c r="G395" s="378"/>
      <c r="H395" s="378" t="s">
        <v>5682</v>
      </c>
      <c r="I395" s="378" t="s">
        <v>6567</v>
      </c>
      <c r="J395" s="378"/>
      <c r="K395" s="378" t="s">
        <v>5654</v>
      </c>
      <c r="L395" s="378" t="s">
        <v>5654</v>
      </c>
      <c r="M395" s="378" t="s">
        <v>6567</v>
      </c>
      <c r="N395" s="378" t="s">
        <v>6561</v>
      </c>
      <c r="O395" s="381">
        <v>1</v>
      </c>
      <c r="P395" s="378" t="s">
        <v>5655</v>
      </c>
      <c r="Q395" s="378" t="s">
        <v>5656</v>
      </c>
      <c r="R395" s="378" t="s">
        <v>7473</v>
      </c>
      <c r="S395" s="378" t="s">
        <v>3716</v>
      </c>
      <c r="T395" s="378" t="s">
        <v>3716</v>
      </c>
      <c r="U395" s="378" t="s">
        <v>7474</v>
      </c>
      <c r="V395" s="378" t="s">
        <v>5659</v>
      </c>
      <c r="W395" s="378" t="s">
        <v>6240</v>
      </c>
      <c r="X395" s="378"/>
      <c r="Y395" s="378" t="s">
        <v>5660</v>
      </c>
      <c r="Z395" s="378"/>
      <c r="AA395" s="378"/>
      <c r="AB395" s="378"/>
      <c r="AC395" s="378" t="s">
        <v>5662</v>
      </c>
      <c r="AD395" s="378" t="s">
        <v>5663</v>
      </c>
    </row>
    <row r="396" spans="1:30">
      <c r="A396" s="378" t="s">
        <v>7475</v>
      </c>
      <c r="B396" s="378" t="s">
        <v>7476</v>
      </c>
      <c r="C396" s="378" t="s">
        <v>7477</v>
      </c>
      <c r="D396" s="378" t="s">
        <v>933</v>
      </c>
      <c r="E396" s="378" t="s">
        <v>6018</v>
      </c>
      <c r="F396" s="378" t="s">
        <v>739</v>
      </c>
      <c r="G396" s="378"/>
      <c r="H396" s="378" t="s">
        <v>5652</v>
      </c>
      <c r="I396" s="378" t="s">
        <v>6749</v>
      </c>
      <c r="J396" s="378"/>
      <c r="K396" s="378" t="s">
        <v>5654</v>
      </c>
      <c r="L396" s="378" t="s">
        <v>5654</v>
      </c>
      <c r="M396" s="378" t="s">
        <v>6285</v>
      </c>
      <c r="N396" s="378" t="s">
        <v>6285</v>
      </c>
      <c r="O396" s="381">
        <v>1</v>
      </c>
      <c r="P396" s="378" t="s">
        <v>5655</v>
      </c>
      <c r="Q396" s="378" t="s">
        <v>5656</v>
      </c>
      <c r="R396" s="378" t="s">
        <v>7478</v>
      </c>
      <c r="S396" s="378"/>
      <c r="T396" s="378"/>
      <c r="U396" s="378"/>
      <c r="V396" s="378" t="s">
        <v>5659</v>
      </c>
      <c r="W396" s="378" t="s">
        <v>6239</v>
      </c>
      <c r="X396" s="378"/>
      <c r="Y396" s="378" t="s">
        <v>5660</v>
      </c>
      <c r="Z396" s="378"/>
      <c r="AA396" s="378"/>
      <c r="AB396" s="378"/>
      <c r="AC396" s="378" t="s">
        <v>5662</v>
      </c>
      <c r="AD396" s="378" t="s">
        <v>5663</v>
      </c>
    </row>
    <row r="397" spans="1:30">
      <c r="A397" s="378" t="s">
        <v>516</v>
      </c>
      <c r="B397" s="378" t="s">
        <v>515</v>
      </c>
      <c r="C397" s="378" t="s">
        <v>517</v>
      </c>
      <c r="D397" s="378" t="s">
        <v>933</v>
      </c>
      <c r="E397" s="378" t="s">
        <v>945</v>
      </c>
      <c r="F397" s="378" t="s">
        <v>3066</v>
      </c>
      <c r="G397" s="378"/>
      <c r="H397" s="378" t="s">
        <v>5682</v>
      </c>
      <c r="I397" s="378" t="s">
        <v>6160</v>
      </c>
      <c r="J397" s="378"/>
      <c r="K397" s="378" t="s">
        <v>5654</v>
      </c>
      <c r="L397" s="378" t="s">
        <v>5654</v>
      </c>
      <c r="M397" s="378" t="s">
        <v>6160</v>
      </c>
      <c r="N397" s="378"/>
      <c r="O397" s="381">
        <v>1</v>
      </c>
      <c r="P397" s="378" t="s">
        <v>5655</v>
      </c>
      <c r="Q397" s="378" t="s">
        <v>5656</v>
      </c>
      <c r="R397" s="378" t="s">
        <v>6161</v>
      </c>
      <c r="S397" s="378" t="s">
        <v>1006</v>
      </c>
      <c r="T397" s="378" t="s">
        <v>1006</v>
      </c>
      <c r="U397" s="378" t="s">
        <v>3805</v>
      </c>
      <c r="V397" s="378" t="s">
        <v>5659</v>
      </c>
      <c r="W397" s="378" t="s">
        <v>6241</v>
      </c>
      <c r="X397" s="378"/>
      <c r="Y397" s="378" t="s">
        <v>5660</v>
      </c>
      <c r="Z397" s="378"/>
      <c r="AA397" s="378" t="s">
        <v>6162</v>
      </c>
      <c r="AB397" s="378"/>
      <c r="AC397" s="378" t="s">
        <v>5662</v>
      </c>
      <c r="AD397" s="378" t="s">
        <v>5663</v>
      </c>
    </row>
    <row r="398" spans="1:30">
      <c r="A398" s="378" t="s">
        <v>395</v>
      </c>
      <c r="B398" s="378" t="s">
        <v>394</v>
      </c>
      <c r="C398" s="378" t="s">
        <v>396</v>
      </c>
      <c r="D398" s="378" t="s">
        <v>933</v>
      </c>
      <c r="E398" s="378" t="s">
        <v>268</v>
      </c>
      <c r="F398" s="378" t="s">
        <v>171</v>
      </c>
      <c r="G398" s="378"/>
      <c r="H398" s="378" t="s">
        <v>5682</v>
      </c>
      <c r="I398" s="378" t="s">
        <v>5973</v>
      </c>
      <c r="J398" s="378"/>
      <c r="K398" s="378" t="s">
        <v>5654</v>
      </c>
      <c r="L398" s="378" t="s">
        <v>5654</v>
      </c>
      <c r="M398" s="378" t="s">
        <v>5973</v>
      </c>
      <c r="N398" s="378"/>
      <c r="O398" s="381">
        <v>1</v>
      </c>
      <c r="P398" s="378" t="s">
        <v>5655</v>
      </c>
      <c r="Q398" s="378" t="s">
        <v>5656</v>
      </c>
      <c r="R398" s="378" t="s">
        <v>689</v>
      </c>
      <c r="S398" s="378"/>
      <c r="T398" s="378"/>
      <c r="U398" s="378"/>
      <c r="V398" s="378" t="s">
        <v>5659</v>
      </c>
      <c r="W398" s="378" t="s">
        <v>6247</v>
      </c>
      <c r="X398" s="378"/>
      <c r="Y398" s="378" t="s">
        <v>5660</v>
      </c>
      <c r="Z398" s="378"/>
      <c r="AA398" s="378" t="s">
        <v>6163</v>
      </c>
      <c r="AB398" s="378"/>
      <c r="AC398" s="378" t="s">
        <v>5662</v>
      </c>
      <c r="AD398" s="378" t="s">
        <v>5663</v>
      </c>
    </row>
    <row r="399" spans="1:30">
      <c r="A399" s="378" t="s">
        <v>805</v>
      </c>
      <c r="B399" s="378" t="s">
        <v>804</v>
      </c>
      <c r="C399" s="378" t="s">
        <v>806</v>
      </c>
      <c r="D399" s="378" t="s">
        <v>933</v>
      </c>
      <c r="E399" s="378" t="s">
        <v>1099</v>
      </c>
      <c r="F399" s="378" t="s">
        <v>807</v>
      </c>
      <c r="G399" s="378"/>
      <c r="H399" s="378" t="s">
        <v>5682</v>
      </c>
      <c r="I399" s="378" t="s">
        <v>6164</v>
      </c>
      <c r="J399" s="378"/>
      <c r="K399" s="378" t="s">
        <v>5654</v>
      </c>
      <c r="L399" s="378" t="s">
        <v>5654</v>
      </c>
      <c r="M399" s="378" t="s">
        <v>6164</v>
      </c>
      <c r="N399" s="378"/>
      <c r="O399" s="381">
        <v>1</v>
      </c>
      <c r="P399" s="378" t="s">
        <v>5655</v>
      </c>
      <c r="Q399" s="378" t="s">
        <v>5656</v>
      </c>
      <c r="R399" s="378" t="s">
        <v>6165</v>
      </c>
      <c r="S399" s="378" t="s">
        <v>1006</v>
      </c>
      <c r="T399" s="378" t="s">
        <v>1006</v>
      </c>
      <c r="U399" s="378" t="s">
        <v>1006</v>
      </c>
      <c r="V399" s="378" t="s">
        <v>5659</v>
      </c>
      <c r="W399" s="378" t="s">
        <v>6259</v>
      </c>
      <c r="X399" s="378"/>
      <c r="Y399" s="378" t="s">
        <v>5660</v>
      </c>
      <c r="Z399" s="378"/>
      <c r="AA399" s="378" t="s">
        <v>6166</v>
      </c>
      <c r="AB399" s="378"/>
      <c r="AC399" s="378" t="s">
        <v>5662</v>
      </c>
      <c r="AD399" s="378" t="s">
        <v>5854</v>
      </c>
    </row>
    <row r="400" spans="1:30">
      <c r="A400" s="378" t="s">
        <v>659</v>
      </c>
      <c r="B400" s="378" t="s">
        <v>658</v>
      </c>
      <c r="C400" s="378" t="s">
        <v>660</v>
      </c>
      <c r="D400" s="378" t="s">
        <v>933</v>
      </c>
      <c r="E400" s="378" t="s">
        <v>661</v>
      </c>
      <c r="F400" s="378" t="s">
        <v>564</v>
      </c>
      <c r="G400" s="378"/>
      <c r="H400" s="378" t="s">
        <v>5682</v>
      </c>
      <c r="I400" s="378" t="s">
        <v>6167</v>
      </c>
      <c r="J400" s="378"/>
      <c r="K400" s="378" t="s">
        <v>5654</v>
      </c>
      <c r="L400" s="378" t="s">
        <v>5654</v>
      </c>
      <c r="M400" s="378" t="s">
        <v>6167</v>
      </c>
      <c r="N400" s="378"/>
      <c r="O400" s="381">
        <v>1</v>
      </c>
      <c r="P400" s="378" t="s">
        <v>5655</v>
      </c>
      <c r="Q400" s="378" t="s">
        <v>5656</v>
      </c>
      <c r="R400" s="378" t="s">
        <v>6168</v>
      </c>
      <c r="S400" s="378" t="s">
        <v>3716</v>
      </c>
      <c r="T400" s="378" t="s">
        <v>3716</v>
      </c>
      <c r="U400" s="378" t="s">
        <v>5225</v>
      </c>
      <c r="V400" s="378" t="s">
        <v>5659</v>
      </c>
      <c r="W400" s="378" t="s">
        <v>6241</v>
      </c>
      <c r="X400" s="378"/>
      <c r="Y400" s="378" t="s">
        <v>5660</v>
      </c>
      <c r="Z400" s="378"/>
      <c r="AA400" s="378" t="s">
        <v>6169</v>
      </c>
      <c r="AB400" s="378"/>
      <c r="AC400" s="378" t="s">
        <v>5662</v>
      </c>
      <c r="AD400" s="378" t="s">
        <v>5663</v>
      </c>
    </row>
    <row r="401" spans="1:30">
      <c r="A401" s="378" t="s">
        <v>7479</v>
      </c>
      <c r="B401" s="378" t="s">
        <v>7480</v>
      </c>
      <c r="C401" s="378" t="s">
        <v>7481</v>
      </c>
      <c r="D401" s="378" t="s">
        <v>933</v>
      </c>
      <c r="E401" s="378" t="s">
        <v>3123</v>
      </c>
      <c r="F401" s="378" t="s">
        <v>7453</v>
      </c>
      <c r="G401" s="378"/>
      <c r="H401" s="378" t="s">
        <v>5677</v>
      </c>
      <c r="I401" s="378" t="s">
        <v>7482</v>
      </c>
      <c r="J401" s="378"/>
      <c r="K401" s="378" t="s">
        <v>5654</v>
      </c>
      <c r="L401" s="378" t="s">
        <v>5654</v>
      </c>
      <c r="M401" s="378" t="s">
        <v>7483</v>
      </c>
      <c r="N401" s="378" t="s">
        <v>6236</v>
      </c>
      <c r="O401" s="381">
        <v>1</v>
      </c>
      <c r="P401" s="378" t="s">
        <v>5655</v>
      </c>
      <c r="Q401" s="378" t="s">
        <v>5656</v>
      </c>
      <c r="R401" s="378" t="s">
        <v>7484</v>
      </c>
      <c r="S401" s="378" t="s">
        <v>1006</v>
      </c>
      <c r="T401" s="378" t="s">
        <v>1006</v>
      </c>
      <c r="U401" s="378" t="s">
        <v>6125</v>
      </c>
      <c r="V401" s="378" t="s">
        <v>5659</v>
      </c>
      <c r="W401" s="378" t="s">
        <v>6241</v>
      </c>
      <c r="X401" s="378"/>
      <c r="Y401" s="378" t="s">
        <v>5660</v>
      </c>
      <c r="Z401" s="378"/>
      <c r="AA401" s="378"/>
      <c r="AB401" s="378"/>
      <c r="AC401" s="378" t="s">
        <v>5662</v>
      </c>
      <c r="AD401" s="378" t="s">
        <v>5663</v>
      </c>
    </row>
    <row r="402" spans="1:30">
      <c r="A402" s="378" t="s">
        <v>7485</v>
      </c>
      <c r="B402" s="378" t="s">
        <v>7486</v>
      </c>
      <c r="C402" s="378" t="s">
        <v>7487</v>
      </c>
      <c r="D402" s="378" t="s">
        <v>933</v>
      </c>
      <c r="E402" s="378" t="s">
        <v>1027</v>
      </c>
      <c r="F402" s="378" t="s">
        <v>799</v>
      </c>
      <c r="G402" s="378"/>
      <c r="H402" s="378" t="s">
        <v>5652</v>
      </c>
      <c r="I402" s="378" t="s">
        <v>6749</v>
      </c>
      <c r="J402" s="378"/>
      <c r="K402" s="378" t="s">
        <v>5654</v>
      </c>
      <c r="L402" s="378" t="s">
        <v>5654</v>
      </c>
      <c r="M402" s="378" t="s">
        <v>6749</v>
      </c>
      <c r="N402" s="378" t="s">
        <v>6478</v>
      </c>
      <c r="O402" s="381">
        <v>1</v>
      </c>
      <c r="P402" s="378" t="s">
        <v>5655</v>
      </c>
      <c r="Q402" s="378" t="s">
        <v>5656</v>
      </c>
      <c r="R402" s="378" t="s">
        <v>7488</v>
      </c>
      <c r="S402" s="378" t="s">
        <v>5673</v>
      </c>
      <c r="T402" s="378" t="s">
        <v>5673</v>
      </c>
      <c r="U402" s="378" t="s">
        <v>5673</v>
      </c>
      <c r="V402" s="378" t="s">
        <v>5659</v>
      </c>
      <c r="W402" s="378" t="s">
        <v>6239</v>
      </c>
      <c r="X402" s="378"/>
      <c r="Y402" s="378" t="s">
        <v>5660</v>
      </c>
      <c r="Z402" s="378"/>
      <c r="AA402" s="378"/>
      <c r="AB402" s="378"/>
      <c r="AC402" s="378" t="s">
        <v>5662</v>
      </c>
      <c r="AD402" s="378" t="s">
        <v>5663</v>
      </c>
    </row>
    <row r="403" spans="1:30">
      <c r="A403" s="378" t="s">
        <v>7489</v>
      </c>
      <c r="B403" s="378" t="s">
        <v>7490</v>
      </c>
      <c r="C403" s="378" t="s">
        <v>7491</v>
      </c>
      <c r="D403" s="378" t="s">
        <v>933</v>
      </c>
      <c r="E403" s="378" t="s">
        <v>1027</v>
      </c>
      <c r="F403" s="378" t="s">
        <v>753</v>
      </c>
      <c r="G403" s="378"/>
      <c r="H403" s="378" t="s">
        <v>5682</v>
      </c>
      <c r="I403" s="378" t="s">
        <v>5770</v>
      </c>
      <c r="J403" s="378" t="s">
        <v>7492</v>
      </c>
      <c r="K403" s="378" t="s">
        <v>5654</v>
      </c>
      <c r="L403" s="378" t="s">
        <v>5654</v>
      </c>
      <c r="M403" s="378" t="s">
        <v>5770</v>
      </c>
      <c r="N403" s="378" t="s">
        <v>7492</v>
      </c>
      <c r="O403" s="381">
        <v>1</v>
      </c>
      <c r="P403" s="378" t="s">
        <v>5655</v>
      </c>
      <c r="Q403" s="378" t="s">
        <v>5656</v>
      </c>
      <c r="R403" s="378" t="s">
        <v>7493</v>
      </c>
      <c r="S403" s="378" t="s">
        <v>5673</v>
      </c>
      <c r="T403" s="378" t="s">
        <v>6508</v>
      </c>
      <c r="U403" s="378" t="s">
        <v>6508</v>
      </c>
      <c r="V403" s="378" t="s">
        <v>5659</v>
      </c>
      <c r="W403" s="378" t="s">
        <v>7494</v>
      </c>
      <c r="X403" s="378"/>
      <c r="Y403" s="378" t="s">
        <v>5660</v>
      </c>
      <c r="Z403" s="378"/>
      <c r="AA403" s="378"/>
      <c r="AB403" s="378"/>
      <c r="AC403" s="378" t="s">
        <v>5662</v>
      </c>
      <c r="AD403" s="378" t="s">
        <v>5663</v>
      </c>
    </row>
    <row r="404" spans="1:30">
      <c r="A404" s="378" t="s">
        <v>349</v>
      </c>
      <c r="B404" s="378" t="s">
        <v>348</v>
      </c>
      <c r="C404" s="378" t="s">
        <v>350</v>
      </c>
      <c r="D404" s="378" t="s">
        <v>933</v>
      </c>
      <c r="E404" s="378" t="s">
        <v>1027</v>
      </c>
      <c r="F404" s="378" t="s">
        <v>351</v>
      </c>
      <c r="G404" s="378"/>
      <c r="H404" s="378" t="s">
        <v>5682</v>
      </c>
      <c r="I404" s="378" t="s">
        <v>5823</v>
      </c>
      <c r="J404" s="378"/>
      <c r="K404" s="378" t="s">
        <v>5654</v>
      </c>
      <c r="L404" s="378" t="s">
        <v>5654</v>
      </c>
      <c r="M404" s="378" t="s">
        <v>5823</v>
      </c>
      <c r="N404" s="378"/>
      <c r="O404" s="381">
        <v>1</v>
      </c>
      <c r="P404" s="378" t="s">
        <v>5655</v>
      </c>
      <c r="Q404" s="378" t="s">
        <v>5656</v>
      </c>
      <c r="R404" s="378" t="s">
        <v>5673</v>
      </c>
      <c r="S404" s="378" t="s">
        <v>5673</v>
      </c>
      <c r="T404" s="378" t="s">
        <v>5673</v>
      </c>
      <c r="U404" s="378" t="s">
        <v>5673</v>
      </c>
      <c r="V404" s="378" t="s">
        <v>5659</v>
      </c>
      <c r="W404" s="378" t="s">
        <v>6243</v>
      </c>
      <c r="X404" s="378"/>
      <c r="Y404" s="378" t="s">
        <v>5660</v>
      </c>
      <c r="Z404" s="378"/>
      <c r="AA404" s="378" t="s">
        <v>6170</v>
      </c>
      <c r="AB404" s="378"/>
      <c r="AC404" s="378" t="s">
        <v>5662</v>
      </c>
      <c r="AD404" s="378" t="s">
        <v>5663</v>
      </c>
    </row>
    <row r="405" spans="1:30">
      <c r="A405" s="378" t="s">
        <v>317</v>
      </c>
      <c r="B405" s="378" t="s">
        <v>316</v>
      </c>
      <c r="C405" s="378" t="s">
        <v>318</v>
      </c>
      <c r="D405" s="378" t="s">
        <v>933</v>
      </c>
      <c r="E405" s="378" t="s">
        <v>5722</v>
      </c>
      <c r="F405" s="378" t="s">
        <v>319</v>
      </c>
      <c r="G405" s="378"/>
      <c r="H405" s="378" t="s">
        <v>5682</v>
      </c>
      <c r="I405" s="378" t="s">
        <v>6171</v>
      </c>
      <c r="J405" s="378"/>
      <c r="K405" s="378" t="s">
        <v>5654</v>
      </c>
      <c r="L405" s="378" t="s">
        <v>5654</v>
      </c>
      <c r="M405" s="378" t="s">
        <v>6171</v>
      </c>
      <c r="N405" s="378"/>
      <c r="O405" s="381">
        <v>1</v>
      </c>
      <c r="P405" s="378" t="s">
        <v>5655</v>
      </c>
      <c r="Q405" s="378" t="s">
        <v>5656</v>
      </c>
      <c r="R405" s="378" t="s">
        <v>1006</v>
      </c>
      <c r="S405" s="378" t="s">
        <v>1006</v>
      </c>
      <c r="T405" s="378" t="s">
        <v>1006</v>
      </c>
      <c r="U405" s="378" t="s">
        <v>1006</v>
      </c>
      <c r="V405" s="378" t="s">
        <v>5659</v>
      </c>
      <c r="W405" s="378" t="s">
        <v>6241</v>
      </c>
      <c r="X405" s="378"/>
      <c r="Y405" s="378" t="s">
        <v>5660</v>
      </c>
      <c r="Z405" s="378"/>
      <c r="AA405" s="378" t="s">
        <v>6172</v>
      </c>
      <c r="AB405" s="378"/>
      <c r="AC405" s="378" t="s">
        <v>5662</v>
      </c>
      <c r="AD405" s="378" t="s">
        <v>5663</v>
      </c>
    </row>
    <row r="406" spans="1:30">
      <c r="A406" s="378" t="s">
        <v>7495</v>
      </c>
      <c r="B406" s="378" t="s">
        <v>7496</v>
      </c>
      <c r="C406" s="378" t="s">
        <v>7497</v>
      </c>
      <c r="D406" s="378" t="s">
        <v>933</v>
      </c>
      <c r="E406" s="378" t="s">
        <v>1099</v>
      </c>
      <c r="F406" s="378" t="s">
        <v>735</v>
      </c>
      <c r="G406" s="378"/>
      <c r="H406" s="378" t="s">
        <v>5652</v>
      </c>
      <c r="I406" s="378" t="s">
        <v>7498</v>
      </c>
      <c r="J406" s="378"/>
      <c r="K406" s="378" t="s">
        <v>5654</v>
      </c>
      <c r="L406" s="378" t="s">
        <v>5654</v>
      </c>
      <c r="M406" s="378" t="s">
        <v>7498</v>
      </c>
      <c r="N406" s="378" t="s">
        <v>6415</v>
      </c>
      <c r="O406" s="381">
        <v>1</v>
      </c>
      <c r="P406" s="378" t="s">
        <v>5655</v>
      </c>
      <c r="Q406" s="378" t="s">
        <v>5656</v>
      </c>
      <c r="R406" s="378" t="s">
        <v>689</v>
      </c>
      <c r="S406" s="378"/>
      <c r="T406" s="378"/>
      <c r="U406" s="378"/>
      <c r="V406" s="378" t="s">
        <v>5659</v>
      </c>
      <c r="W406" s="378" t="s">
        <v>6241</v>
      </c>
      <c r="X406" s="378"/>
      <c r="Y406" s="378" t="s">
        <v>5660</v>
      </c>
      <c r="Z406" s="378"/>
      <c r="AA406" s="378"/>
      <c r="AB406" s="378"/>
      <c r="AC406" s="378" t="s">
        <v>5662</v>
      </c>
      <c r="AD406" s="378" t="s">
        <v>5663</v>
      </c>
    </row>
    <row r="407" spans="1:30">
      <c r="A407" s="378" t="s">
        <v>360</v>
      </c>
      <c r="B407" s="378" t="s">
        <v>359</v>
      </c>
      <c r="C407" s="378" t="s">
        <v>361</v>
      </c>
      <c r="D407" s="378" t="s">
        <v>933</v>
      </c>
      <c r="E407" s="378" t="s">
        <v>1027</v>
      </c>
      <c r="F407" s="378" t="s">
        <v>351</v>
      </c>
      <c r="G407" s="378"/>
      <c r="H407" s="378" t="s">
        <v>5664</v>
      </c>
      <c r="I407" s="378" t="s">
        <v>5770</v>
      </c>
      <c r="J407" s="378"/>
      <c r="K407" s="378" t="s">
        <v>5654</v>
      </c>
      <c r="L407" s="378" t="s">
        <v>5654</v>
      </c>
      <c r="M407" s="378" t="s">
        <v>5770</v>
      </c>
      <c r="N407" s="378"/>
      <c r="O407" s="381">
        <v>1</v>
      </c>
      <c r="P407" s="378" t="s">
        <v>5655</v>
      </c>
      <c r="Q407" s="378" t="s">
        <v>5656</v>
      </c>
      <c r="R407" s="378" t="s">
        <v>6173</v>
      </c>
      <c r="S407" s="378" t="s">
        <v>5673</v>
      </c>
      <c r="T407" s="378" t="s">
        <v>5673</v>
      </c>
      <c r="U407" s="378" t="s">
        <v>5730</v>
      </c>
      <c r="V407" s="378" t="s">
        <v>5659</v>
      </c>
      <c r="W407" s="378" t="s">
        <v>6243</v>
      </c>
      <c r="X407" s="378"/>
      <c r="Y407" s="378" t="s">
        <v>5660</v>
      </c>
      <c r="Z407" s="378"/>
      <c r="AA407" s="378" t="s">
        <v>6174</v>
      </c>
      <c r="AB407" s="378"/>
      <c r="AC407" s="378" t="s">
        <v>5662</v>
      </c>
      <c r="AD407" s="378" t="s">
        <v>5663</v>
      </c>
    </row>
    <row r="408" spans="1:30">
      <c r="A408" s="378" t="s">
        <v>7499</v>
      </c>
      <c r="B408" s="378" t="s">
        <v>7500</v>
      </c>
      <c r="C408" s="378" t="s">
        <v>7501</v>
      </c>
      <c r="D408" s="378" t="s">
        <v>933</v>
      </c>
      <c r="E408" s="378" t="s">
        <v>268</v>
      </c>
      <c r="F408" s="378" t="s">
        <v>171</v>
      </c>
      <c r="G408" s="378"/>
      <c r="H408" s="378" t="s">
        <v>5682</v>
      </c>
      <c r="I408" s="378" t="s">
        <v>6191</v>
      </c>
      <c r="J408" s="378"/>
      <c r="K408" s="378" t="s">
        <v>5654</v>
      </c>
      <c r="L408" s="378" t="s">
        <v>5654</v>
      </c>
      <c r="M408" s="378" t="s">
        <v>6191</v>
      </c>
      <c r="N408" s="378" t="s">
        <v>6119</v>
      </c>
      <c r="O408" s="381">
        <v>1</v>
      </c>
      <c r="P408" s="378" t="s">
        <v>5655</v>
      </c>
      <c r="Q408" s="378" t="s">
        <v>5656</v>
      </c>
      <c r="R408" s="378" t="s">
        <v>7502</v>
      </c>
      <c r="S408" s="378" t="s">
        <v>1006</v>
      </c>
      <c r="T408" s="378" t="s">
        <v>1006</v>
      </c>
      <c r="U408" s="378" t="s">
        <v>3877</v>
      </c>
      <c r="V408" s="378" t="s">
        <v>5659</v>
      </c>
      <c r="W408" s="378" t="s">
        <v>6240</v>
      </c>
      <c r="X408" s="378"/>
      <c r="Y408" s="378" t="s">
        <v>5660</v>
      </c>
      <c r="Z408" s="378"/>
      <c r="AA408" s="378"/>
      <c r="AB408" s="378"/>
      <c r="AC408" s="378" t="s">
        <v>5662</v>
      </c>
      <c r="AD408" s="378" t="s">
        <v>5663</v>
      </c>
    </row>
    <row r="409" spans="1:30">
      <c r="A409" s="378" t="s">
        <v>7503</v>
      </c>
      <c r="B409" s="378" t="s">
        <v>7504</v>
      </c>
      <c r="C409" s="378" t="s">
        <v>7505</v>
      </c>
      <c r="D409" s="378" t="s">
        <v>933</v>
      </c>
      <c r="E409" s="378" t="s">
        <v>995</v>
      </c>
      <c r="F409" s="378" t="s">
        <v>587</v>
      </c>
      <c r="G409" s="378"/>
      <c r="H409" s="378" t="s">
        <v>5682</v>
      </c>
      <c r="I409" s="378" t="s">
        <v>6329</v>
      </c>
      <c r="J409" s="378"/>
      <c r="K409" s="378" t="s">
        <v>5654</v>
      </c>
      <c r="L409" s="378" t="s">
        <v>5654</v>
      </c>
      <c r="M409" s="378" t="s">
        <v>6390</v>
      </c>
      <c r="N409" s="378" t="s">
        <v>6353</v>
      </c>
      <c r="O409" s="381">
        <v>1</v>
      </c>
      <c r="P409" s="378" t="s">
        <v>5655</v>
      </c>
      <c r="Q409" s="378" t="s">
        <v>5656</v>
      </c>
      <c r="R409" s="378" t="s">
        <v>7506</v>
      </c>
      <c r="S409" s="378" t="s">
        <v>5725</v>
      </c>
      <c r="T409" s="378" t="s">
        <v>5725</v>
      </c>
      <c r="U409" s="378" t="s">
        <v>5725</v>
      </c>
      <c r="V409" s="378" t="s">
        <v>5659</v>
      </c>
      <c r="W409" s="378" t="s">
        <v>6241</v>
      </c>
      <c r="X409" s="378"/>
      <c r="Y409" s="378" t="s">
        <v>5660</v>
      </c>
      <c r="Z409" s="378"/>
      <c r="AA409" s="378"/>
      <c r="AB409" s="378"/>
      <c r="AC409" s="378" t="s">
        <v>5662</v>
      </c>
      <c r="AD409" s="378" t="s">
        <v>5663</v>
      </c>
    </row>
    <row r="410" spans="1:30">
      <c r="A410" s="378" t="s">
        <v>7507</v>
      </c>
      <c r="B410" s="378" t="s">
        <v>7508</v>
      </c>
      <c r="C410" s="378" t="s">
        <v>7509</v>
      </c>
      <c r="D410" s="378" t="s">
        <v>933</v>
      </c>
      <c r="E410" s="378" t="s">
        <v>638</v>
      </c>
      <c r="F410" s="378" t="s">
        <v>240</v>
      </c>
      <c r="G410" s="378"/>
      <c r="H410" s="378" t="s">
        <v>5664</v>
      </c>
      <c r="I410" s="378" t="s">
        <v>7315</v>
      </c>
      <c r="J410" s="378"/>
      <c r="K410" s="378" t="s">
        <v>5654</v>
      </c>
      <c r="L410" s="378" t="s">
        <v>5654</v>
      </c>
      <c r="M410" s="378" t="s">
        <v>7315</v>
      </c>
      <c r="N410" s="378" t="s">
        <v>7510</v>
      </c>
      <c r="O410" s="381">
        <v>1</v>
      </c>
      <c r="P410" s="378" t="s">
        <v>5655</v>
      </c>
      <c r="Q410" s="378" t="s">
        <v>5656</v>
      </c>
      <c r="R410" s="378" t="s">
        <v>1006</v>
      </c>
      <c r="S410" s="378" t="s">
        <v>1006</v>
      </c>
      <c r="T410" s="378" t="s">
        <v>1006</v>
      </c>
      <c r="U410" s="378" t="s">
        <v>1006</v>
      </c>
      <c r="V410" s="378" t="s">
        <v>5659</v>
      </c>
      <c r="W410" s="378" t="s">
        <v>6241</v>
      </c>
      <c r="X410" s="378"/>
      <c r="Y410" s="378" t="s">
        <v>5660</v>
      </c>
      <c r="Z410" s="378"/>
      <c r="AA410" s="378"/>
      <c r="AB410" s="378"/>
      <c r="AC410" s="378" t="s">
        <v>5662</v>
      </c>
      <c r="AD410" s="378" t="s">
        <v>5663</v>
      </c>
    </row>
    <row r="411" spans="1:30">
      <c r="A411" s="378" t="s">
        <v>327</v>
      </c>
      <c r="B411" s="378" t="s">
        <v>326</v>
      </c>
      <c r="C411" s="378" t="s">
        <v>328</v>
      </c>
      <c r="D411" s="378" t="s">
        <v>933</v>
      </c>
      <c r="E411" s="378" t="s">
        <v>5697</v>
      </c>
      <c r="F411" s="378" t="s">
        <v>329</v>
      </c>
      <c r="G411" s="378"/>
      <c r="H411" s="378" t="s">
        <v>5682</v>
      </c>
      <c r="I411" s="378" t="s">
        <v>6175</v>
      </c>
      <c r="J411" s="378"/>
      <c r="K411" s="378" t="s">
        <v>5654</v>
      </c>
      <c r="L411" s="378" t="s">
        <v>5654</v>
      </c>
      <c r="M411" s="378" t="s">
        <v>6175</v>
      </c>
      <c r="N411" s="378"/>
      <c r="O411" s="381">
        <v>1</v>
      </c>
      <c r="P411" s="378" t="s">
        <v>5655</v>
      </c>
      <c r="Q411" s="378" t="s">
        <v>5656</v>
      </c>
      <c r="R411" s="378" t="s">
        <v>689</v>
      </c>
      <c r="S411" s="378"/>
      <c r="T411" s="378"/>
      <c r="U411" s="378"/>
      <c r="V411" s="378" t="s">
        <v>5659</v>
      </c>
      <c r="W411" s="378" t="s">
        <v>6241</v>
      </c>
      <c r="X411" s="378"/>
      <c r="Y411" s="378" t="s">
        <v>5660</v>
      </c>
      <c r="Z411" s="378"/>
      <c r="AA411" s="378" t="s">
        <v>6176</v>
      </c>
      <c r="AB411" s="378"/>
      <c r="AC411" s="378" t="s">
        <v>5662</v>
      </c>
      <c r="AD411" s="378" t="s">
        <v>5663</v>
      </c>
    </row>
    <row r="412" spans="1:30">
      <c r="A412" s="378" t="s">
        <v>7511</v>
      </c>
      <c r="B412" s="378" t="s">
        <v>7512</v>
      </c>
      <c r="C412" s="378" t="s">
        <v>7513</v>
      </c>
      <c r="D412" s="378" t="s">
        <v>933</v>
      </c>
      <c r="E412" s="378" t="s">
        <v>315</v>
      </c>
      <c r="F412" s="378" t="s">
        <v>7514</v>
      </c>
      <c r="G412" s="378"/>
      <c r="H412" s="378" t="s">
        <v>5682</v>
      </c>
      <c r="I412" s="378" t="s">
        <v>7515</v>
      </c>
      <c r="J412" s="378"/>
      <c r="K412" s="378" t="s">
        <v>5654</v>
      </c>
      <c r="L412" s="378" t="s">
        <v>5654</v>
      </c>
      <c r="M412" s="378" t="s">
        <v>7515</v>
      </c>
      <c r="N412" s="378" t="s">
        <v>5746</v>
      </c>
      <c r="O412" s="381">
        <v>1</v>
      </c>
      <c r="P412" s="378" t="s">
        <v>5655</v>
      </c>
      <c r="Q412" s="378" t="s">
        <v>5656</v>
      </c>
      <c r="R412" s="378" t="s">
        <v>689</v>
      </c>
      <c r="S412" s="378"/>
      <c r="T412" s="378"/>
      <c r="U412" s="378"/>
      <c r="V412" s="378" t="s">
        <v>5659</v>
      </c>
      <c r="W412" s="378" t="s">
        <v>6241</v>
      </c>
      <c r="X412" s="378"/>
      <c r="Y412" s="378" t="s">
        <v>5660</v>
      </c>
      <c r="Z412" s="378"/>
      <c r="AA412" s="378"/>
      <c r="AB412" s="378"/>
      <c r="AC412" s="378" t="s">
        <v>5662</v>
      </c>
      <c r="AD412" s="378" t="s">
        <v>5663</v>
      </c>
    </row>
    <row r="413" spans="1:30">
      <c r="A413" s="378" t="s">
        <v>7516</v>
      </c>
      <c r="B413" s="378" t="s">
        <v>7517</v>
      </c>
      <c r="C413" s="378" t="s">
        <v>7518</v>
      </c>
      <c r="D413" s="378" t="s">
        <v>933</v>
      </c>
      <c r="E413" s="378" t="s">
        <v>1027</v>
      </c>
      <c r="F413" s="378" t="s">
        <v>6934</v>
      </c>
      <c r="G413" s="378"/>
      <c r="H413" s="378" t="s">
        <v>5652</v>
      </c>
      <c r="I413" s="378" t="s">
        <v>5823</v>
      </c>
      <c r="J413" s="378"/>
      <c r="K413" s="378" t="s">
        <v>5654</v>
      </c>
      <c r="L413" s="378" t="s">
        <v>5654</v>
      </c>
      <c r="M413" s="378" t="s">
        <v>5823</v>
      </c>
      <c r="N413" s="378" t="s">
        <v>6587</v>
      </c>
      <c r="O413" s="381">
        <v>1</v>
      </c>
      <c r="P413" s="378" t="s">
        <v>5655</v>
      </c>
      <c r="Q413" s="378" t="s">
        <v>5656</v>
      </c>
      <c r="R413" s="378" t="s">
        <v>5824</v>
      </c>
      <c r="S413" s="378" t="s">
        <v>5673</v>
      </c>
      <c r="T413" s="378" t="s">
        <v>5673</v>
      </c>
      <c r="U413" s="378" t="s">
        <v>5673</v>
      </c>
      <c r="V413" s="378" t="s">
        <v>5659</v>
      </c>
      <c r="W413" s="378" t="s">
        <v>6243</v>
      </c>
      <c r="X413" s="378"/>
      <c r="Y413" s="378" t="s">
        <v>5660</v>
      </c>
      <c r="Z413" s="378"/>
      <c r="AA413" s="378"/>
      <c r="AB413" s="378"/>
      <c r="AC413" s="378" t="s">
        <v>5662</v>
      </c>
      <c r="AD413" s="378" t="s">
        <v>5663</v>
      </c>
    </row>
    <row r="414" spans="1:30">
      <c r="A414" s="378" t="s">
        <v>331</v>
      </c>
      <c r="B414" s="378" t="s">
        <v>330</v>
      </c>
      <c r="C414" s="378" t="s">
        <v>332</v>
      </c>
      <c r="D414" s="378" t="s">
        <v>933</v>
      </c>
      <c r="E414" s="378" t="s">
        <v>6177</v>
      </c>
      <c r="F414" s="378" t="s">
        <v>333</v>
      </c>
      <c r="G414" s="378"/>
      <c r="H414" s="378" t="s">
        <v>5677</v>
      </c>
      <c r="I414" s="378" t="s">
        <v>6178</v>
      </c>
      <c r="J414" s="378"/>
      <c r="K414" s="378" t="s">
        <v>5654</v>
      </c>
      <c r="L414" s="378" t="s">
        <v>5654</v>
      </c>
      <c r="M414" s="378" t="s">
        <v>6179</v>
      </c>
      <c r="N414" s="378"/>
      <c r="O414" s="381">
        <v>1</v>
      </c>
      <c r="P414" s="378" t="s">
        <v>5655</v>
      </c>
      <c r="Q414" s="378" t="s">
        <v>5656</v>
      </c>
      <c r="R414" s="378" t="s">
        <v>6180</v>
      </c>
      <c r="S414" s="378"/>
      <c r="T414" s="378"/>
      <c r="U414" s="378"/>
      <c r="V414" s="378" t="s">
        <v>5659</v>
      </c>
      <c r="W414" s="378" t="s">
        <v>6241</v>
      </c>
      <c r="X414" s="378"/>
      <c r="Y414" s="378" t="s">
        <v>5660</v>
      </c>
      <c r="Z414" s="378"/>
      <c r="AA414" s="378" t="s">
        <v>6181</v>
      </c>
      <c r="AB414" s="378"/>
      <c r="AC414" s="378" t="s">
        <v>5662</v>
      </c>
      <c r="AD414" s="378" t="s">
        <v>5663</v>
      </c>
    </row>
    <row r="415" spans="1:30">
      <c r="A415" s="378" t="s">
        <v>7519</v>
      </c>
      <c r="B415" s="378" t="s">
        <v>7520</v>
      </c>
      <c r="C415" s="378" t="s">
        <v>7521</v>
      </c>
      <c r="D415" s="378" t="s">
        <v>933</v>
      </c>
      <c r="E415" s="378" t="s">
        <v>1099</v>
      </c>
      <c r="F415" s="378" t="s">
        <v>7522</v>
      </c>
      <c r="G415" s="378"/>
      <c r="H415" s="378" t="s">
        <v>5964</v>
      </c>
      <c r="I415" s="378" t="s">
        <v>5821</v>
      </c>
      <c r="J415" s="378"/>
      <c r="K415" s="378" t="s">
        <v>5654</v>
      </c>
      <c r="L415" s="378" t="s">
        <v>5654</v>
      </c>
      <c r="M415" s="378" t="s">
        <v>6285</v>
      </c>
      <c r="N415" s="378" t="s">
        <v>6285</v>
      </c>
      <c r="O415" s="381">
        <v>1</v>
      </c>
      <c r="P415" s="378" t="s">
        <v>5655</v>
      </c>
      <c r="Q415" s="378" t="s">
        <v>5656</v>
      </c>
      <c r="R415" s="378" t="s">
        <v>7523</v>
      </c>
      <c r="S415" s="378" t="s">
        <v>5938</v>
      </c>
      <c r="T415" s="378" t="s">
        <v>5939</v>
      </c>
      <c r="U415" s="378" t="s">
        <v>7524</v>
      </c>
      <c r="V415" s="378" t="s">
        <v>5659</v>
      </c>
      <c r="W415" s="378" t="s">
        <v>6619</v>
      </c>
      <c r="X415" s="378"/>
      <c r="Y415" s="378" t="s">
        <v>5660</v>
      </c>
      <c r="Z415" s="378"/>
      <c r="AA415" s="378"/>
      <c r="AB415" s="378"/>
      <c r="AC415" s="378" t="s">
        <v>5662</v>
      </c>
      <c r="AD415" s="378" t="s">
        <v>5663</v>
      </c>
    </row>
    <row r="416" spans="1:30">
      <c r="A416" s="378" t="s">
        <v>7525</v>
      </c>
      <c r="B416" s="378" t="s">
        <v>7526</v>
      </c>
      <c r="C416" s="378" t="s">
        <v>7527</v>
      </c>
      <c r="D416" s="378" t="s">
        <v>933</v>
      </c>
      <c r="E416" s="378" t="s">
        <v>5732</v>
      </c>
      <c r="F416" s="378" t="s">
        <v>7528</v>
      </c>
      <c r="G416" s="378"/>
      <c r="H416" s="378" t="s">
        <v>5664</v>
      </c>
      <c r="I416" s="378" t="s">
        <v>6978</v>
      </c>
      <c r="J416" s="378"/>
      <c r="K416" s="378" t="s">
        <v>5654</v>
      </c>
      <c r="L416" s="378" t="s">
        <v>5654</v>
      </c>
      <c r="M416" s="378" t="s">
        <v>6285</v>
      </c>
      <c r="N416" s="378" t="s">
        <v>6285</v>
      </c>
      <c r="O416" s="381">
        <v>1</v>
      </c>
      <c r="P416" s="378" t="s">
        <v>5655</v>
      </c>
      <c r="Q416" s="378" t="s">
        <v>5656</v>
      </c>
      <c r="R416" s="378" t="s">
        <v>7529</v>
      </c>
      <c r="S416" s="378" t="s">
        <v>5751</v>
      </c>
      <c r="T416" s="378" t="s">
        <v>5751</v>
      </c>
      <c r="U416" s="378" t="s">
        <v>5751</v>
      </c>
      <c r="V416" s="378" t="s">
        <v>5659</v>
      </c>
      <c r="W416" s="378" t="s">
        <v>6241</v>
      </c>
      <c r="X416" s="378"/>
      <c r="Y416" s="378" t="s">
        <v>5660</v>
      </c>
      <c r="Z416" s="378"/>
      <c r="AA416" s="378"/>
      <c r="AB416" s="378"/>
      <c r="AC416" s="378" t="s">
        <v>5662</v>
      </c>
      <c r="AD416" s="378" t="s">
        <v>5663</v>
      </c>
    </row>
    <row r="417" spans="1:30">
      <c r="A417" s="378" t="s">
        <v>730</v>
      </c>
      <c r="B417" s="378" t="s">
        <v>729</v>
      </c>
      <c r="C417" s="378" t="s">
        <v>731</v>
      </c>
      <c r="D417" s="378" t="s">
        <v>933</v>
      </c>
      <c r="E417" s="378" t="s">
        <v>1013</v>
      </c>
      <c r="F417" s="378" t="s">
        <v>904</v>
      </c>
      <c r="G417" s="378"/>
      <c r="H417" s="378" t="s">
        <v>5682</v>
      </c>
      <c r="I417" s="378" t="s">
        <v>6182</v>
      </c>
      <c r="J417" s="378"/>
      <c r="K417" s="378" t="s">
        <v>5654</v>
      </c>
      <c r="L417" s="378" t="s">
        <v>5654</v>
      </c>
      <c r="M417" s="378" t="s">
        <v>6182</v>
      </c>
      <c r="N417" s="378"/>
      <c r="O417" s="381">
        <v>1</v>
      </c>
      <c r="P417" s="378" t="s">
        <v>5655</v>
      </c>
      <c r="Q417" s="378" t="s">
        <v>5656</v>
      </c>
      <c r="R417" s="378" t="s">
        <v>1006</v>
      </c>
      <c r="S417" s="378" t="s">
        <v>1006</v>
      </c>
      <c r="T417" s="378" t="s">
        <v>1006</v>
      </c>
      <c r="U417" s="378" t="s">
        <v>1006</v>
      </c>
      <c r="V417" s="378" t="s">
        <v>5659</v>
      </c>
      <c r="W417" s="378" t="s">
        <v>6242</v>
      </c>
      <c r="X417" s="378"/>
      <c r="Y417" s="378" t="s">
        <v>5660</v>
      </c>
      <c r="Z417" s="378"/>
      <c r="AA417" s="378" t="s">
        <v>6183</v>
      </c>
      <c r="AB417" s="378"/>
      <c r="AC417" s="378" t="s">
        <v>5662</v>
      </c>
      <c r="AD417" s="378" t="s">
        <v>5663</v>
      </c>
    </row>
    <row r="418" spans="1:30">
      <c r="A418" s="378" t="s">
        <v>249</v>
      </c>
      <c r="B418" s="378" t="s">
        <v>248</v>
      </c>
      <c r="C418" s="378" t="s">
        <v>250</v>
      </c>
      <c r="D418" s="378" t="s">
        <v>933</v>
      </c>
      <c r="E418" s="378" t="s">
        <v>5739</v>
      </c>
      <c r="F418" s="378" t="s">
        <v>251</v>
      </c>
      <c r="G418" s="378"/>
      <c r="H418" s="378" t="s">
        <v>5682</v>
      </c>
      <c r="I418" s="378" t="s">
        <v>5708</v>
      </c>
      <c r="J418" s="378"/>
      <c r="K418" s="378" t="s">
        <v>5654</v>
      </c>
      <c r="L418" s="378" t="s">
        <v>5654</v>
      </c>
      <c r="M418" s="378" t="s">
        <v>5708</v>
      </c>
      <c r="N418" s="378"/>
      <c r="O418" s="381">
        <v>1</v>
      </c>
      <c r="P418" s="378" t="s">
        <v>5655</v>
      </c>
      <c r="Q418" s="378" t="s">
        <v>5656</v>
      </c>
      <c r="R418" s="378" t="s">
        <v>689</v>
      </c>
      <c r="S418" s="378"/>
      <c r="T418" s="378"/>
      <c r="U418" s="378"/>
      <c r="V418" s="378" t="s">
        <v>5659</v>
      </c>
      <c r="W418" s="378" t="s">
        <v>6241</v>
      </c>
      <c r="X418" s="378"/>
      <c r="Y418" s="378" t="s">
        <v>5660</v>
      </c>
      <c r="Z418" s="378"/>
      <c r="AA418" s="378" t="s">
        <v>6184</v>
      </c>
      <c r="AB418" s="378"/>
      <c r="AC418" s="378" t="s">
        <v>5662</v>
      </c>
      <c r="AD418" s="378" t="s">
        <v>5663</v>
      </c>
    </row>
    <row r="419" spans="1:30">
      <c r="A419" s="378" t="s">
        <v>881</v>
      </c>
      <c r="B419" s="378" t="s">
        <v>880</v>
      </c>
      <c r="C419" s="378" t="s">
        <v>882</v>
      </c>
      <c r="D419" s="378" t="s">
        <v>933</v>
      </c>
      <c r="E419" s="378" t="s">
        <v>1027</v>
      </c>
      <c r="F419" s="378" t="s">
        <v>725</v>
      </c>
      <c r="G419" s="378"/>
      <c r="H419" s="378" t="s">
        <v>5682</v>
      </c>
      <c r="I419" s="378" t="s">
        <v>5874</v>
      </c>
      <c r="J419" s="378"/>
      <c r="K419" s="378" t="s">
        <v>5654</v>
      </c>
      <c r="L419" s="378" t="s">
        <v>5654</v>
      </c>
      <c r="M419" s="378" t="s">
        <v>5874</v>
      </c>
      <c r="N419" s="378"/>
      <c r="O419" s="381">
        <v>1</v>
      </c>
      <c r="P419" s="378" t="s">
        <v>5655</v>
      </c>
      <c r="Q419" s="378" t="s">
        <v>5656</v>
      </c>
      <c r="R419" s="378" t="s">
        <v>1006</v>
      </c>
      <c r="S419" s="378" t="s">
        <v>1006</v>
      </c>
      <c r="T419" s="378" t="s">
        <v>1006</v>
      </c>
      <c r="U419" s="378" t="s">
        <v>1006</v>
      </c>
      <c r="V419" s="378" t="s">
        <v>5659</v>
      </c>
      <c r="W419" s="378" t="s">
        <v>6245</v>
      </c>
      <c r="X419" s="378"/>
      <c r="Y419" s="378" t="s">
        <v>5660</v>
      </c>
      <c r="Z419" s="378"/>
      <c r="AA419" s="378" t="s">
        <v>6185</v>
      </c>
      <c r="AB419" s="378"/>
      <c r="AC419" s="378" t="s">
        <v>5662</v>
      </c>
      <c r="AD419" s="378" t="s">
        <v>5663</v>
      </c>
    </row>
    <row r="420" spans="1:30">
      <c r="A420" s="378" t="s">
        <v>7530</v>
      </c>
      <c r="B420" s="378" t="s">
        <v>7531</v>
      </c>
      <c r="C420" s="378" t="s">
        <v>7532</v>
      </c>
      <c r="D420" s="378" t="s">
        <v>933</v>
      </c>
      <c r="E420" s="378" t="s">
        <v>268</v>
      </c>
      <c r="F420" s="378" t="s">
        <v>171</v>
      </c>
      <c r="G420" s="378"/>
      <c r="H420" s="378" t="s">
        <v>5682</v>
      </c>
      <c r="I420" s="378" t="s">
        <v>7533</v>
      </c>
      <c r="J420" s="378"/>
      <c r="K420" s="378" t="s">
        <v>5654</v>
      </c>
      <c r="L420" s="378" t="s">
        <v>5654</v>
      </c>
      <c r="M420" s="378" t="s">
        <v>7533</v>
      </c>
      <c r="N420" s="378" t="s">
        <v>5823</v>
      </c>
      <c r="O420" s="381">
        <v>1</v>
      </c>
      <c r="P420" s="378" t="s">
        <v>5655</v>
      </c>
      <c r="Q420" s="378" t="s">
        <v>5656</v>
      </c>
      <c r="R420" s="378" t="s">
        <v>7534</v>
      </c>
      <c r="S420" s="378" t="s">
        <v>1006</v>
      </c>
      <c r="T420" s="378" t="s">
        <v>3985</v>
      </c>
      <c r="U420" s="378" t="s">
        <v>7535</v>
      </c>
      <c r="V420" s="378" t="s">
        <v>5659</v>
      </c>
      <c r="W420" s="378" t="s">
        <v>6240</v>
      </c>
      <c r="X420" s="378"/>
      <c r="Y420" s="378" t="s">
        <v>5660</v>
      </c>
      <c r="Z420" s="378"/>
      <c r="AA420" s="378"/>
      <c r="AB420" s="378"/>
      <c r="AC420" s="378" t="s">
        <v>5662</v>
      </c>
      <c r="AD420" s="378" t="s">
        <v>5663</v>
      </c>
    </row>
    <row r="421" spans="1:30">
      <c r="A421" s="378" t="s">
        <v>7536</v>
      </c>
      <c r="B421" s="378" t="s">
        <v>7537</v>
      </c>
      <c r="C421" s="378" t="s">
        <v>7538</v>
      </c>
      <c r="D421" s="378" t="s">
        <v>933</v>
      </c>
      <c r="E421" s="378" t="s">
        <v>4290</v>
      </c>
      <c r="F421" s="378" t="s">
        <v>7539</v>
      </c>
      <c r="G421" s="378"/>
      <c r="H421" s="378" t="s">
        <v>5677</v>
      </c>
      <c r="I421" s="378" t="s">
        <v>6918</v>
      </c>
      <c r="J421" s="378"/>
      <c r="K421" s="378" t="s">
        <v>5654</v>
      </c>
      <c r="L421" s="378" t="s">
        <v>5654</v>
      </c>
      <c r="M421" s="378" t="s">
        <v>6918</v>
      </c>
      <c r="N421" s="378" t="s">
        <v>6374</v>
      </c>
      <c r="O421" s="381">
        <v>1</v>
      </c>
      <c r="P421" s="378" t="s">
        <v>5655</v>
      </c>
      <c r="Q421" s="378" t="s">
        <v>5656</v>
      </c>
      <c r="R421" s="378" t="s">
        <v>7540</v>
      </c>
      <c r="S421" s="378" t="s">
        <v>6579</v>
      </c>
      <c r="T421" s="378" t="s">
        <v>7541</v>
      </c>
      <c r="U421" s="378" t="s">
        <v>7541</v>
      </c>
      <c r="V421" s="378" t="s">
        <v>5659</v>
      </c>
      <c r="W421" s="378" t="s">
        <v>6241</v>
      </c>
      <c r="X421" s="378"/>
      <c r="Y421" s="378" t="s">
        <v>5660</v>
      </c>
      <c r="Z421" s="378"/>
      <c r="AA421" s="378"/>
      <c r="AB421" s="378"/>
      <c r="AC421" s="378" t="s">
        <v>5662</v>
      </c>
      <c r="AD421" s="378" t="s">
        <v>5663</v>
      </c>
    </row>
    <row r="422" spans="1:30">
      <c r="A422" s="378" t="s">
        <v>7542</v>
      </c>
      <c r="B422" s="378" t="s">
        <v>7543</v>
      </c>
      <c r="C422" s="378" t="s">
        <v>7544</v>
      </c>
      <c r="D422" s="378" t="s">
        <v>933</v>
      </c>
      <c r="E422" s="378" t="s">
        <v>1002</v>
      </c>
      <c r="F422" s="378" t="s">
        <v>501</v>
      </c>
      <c r="G422" s="378"/>
      <c r="H422" s="378" t="s">
        <v>5742</v>
      </c>
      <c r="I422" s="378" t="s">
        <v>6046</v>
      </c>
      <c r="J422" s="378"/>
      <c r="K422" s="378" t="s">
        <v>5654</v>
      </c>
      <c r="L422" s="378" t="s">
        <v>5654</v>
      </c>
      <c r="M422" s="378" t="s">
        <v>6046</v>
      </c>
      <c r="N422" s="378" t="s">
        <v>5710</v>
      </c>
      <c r="O422" s="381">
        <v>1</v>
      </c>
      <c r="P422" s="378" t="s">
        <v>5655</v>
      </c>
      <c r="Q422" s="378" t="s">
        <v>5656</v>
      </c>
      <c r="R422" s="378" t="s">
        <v>7545</v>
      </c>
      <c r="S422" s="378" t="s">
        <v>6219</v>
      </c>
      <c r="T422" s="378" t="s">
        <v>7546</v>
      </c>
      <c r="U422" s="378" t="s">
        <v>7546</v>
      </c>
      <c r="V422" s="378" t="s">
        <v>5659</v>
      </c>
      <c r="W422" s="378" t="s">
        <v>6247</v>
      </c>
      <c r="X422" s="378"/>
      <c r="Y422" s="378" t="s">
        <v>5660</v>
      </c>
      <c r="Z422" s="378"/>
      <c r="AA422" s="378"/>
      <c r="AB422" s="378"/>
      <c r="AC422" s="378" t="s">
        <v>5662</v>
      </c>
      <c r="AD422" s="378" t="s">
        <v>5663</v>
      </c>
    </row>
    <row r="423" spans="1:30">
      <c r="A423" s="378" t="s">
        <v>223</v>
      </c>
      <c r="B423" s="378" t="s">
        <v>222</v>
      </c>
      <c r="C423" s="378" t="s">
        <v>224</v>
      </c>
      <c r="D423" s="378" t="s">
        <v>933</v>
      </c>
      <c r="E423" s="378" t="s">
        <v>945</v>
      </c>
      <c r="F423" s="378" t="s">
        <v>225</v>
      </c>
      <c r="G423" s="378"/>
      <c r="H423" s="378" t="s">
        <v>5652</v>
      </c>
      <c r="I423" s="378" t="s">
        <v>5710</v>
      </c>
      <c r="J423" s="378"/>
      <c r="K423" s="378" t="s">
        <v>5654</v>
      </c>
      <c r="L423" s="378" t="s">
        <v>5654</v>
      </c>
      <c r="M423" s="378" t="s">
        <v>6186</v>
      </c>
      <c r="N423" s="378"/>
      <c r="O423" s="381">
        <v>1</v>
      </c>
      <c r="P423" s="378" t="s">
        <v>5655</v>
      </c>
      <c r="Q423" s="378" t="s">
        <v>5656</v>
      </c>
      <c r="R423" s="378" t="s">
        <v>6187</v>
      </c>
      <c r="S423" s="378" t="s">
        <v>5751</v>
      </c>
      <c r="T423" s="378" t="s">
        <v>5752</v>
      </c>
      <c r="U423" s="378" t="s">
        <v>5752</v>
      </c>
      <c r="V423" s="378" t="s">
        <v>5659</v>
      </c>
      <c r="W423" s="378" t="s">
        <v>6241</v>
      </c>
      <c r="X423" s="378"/>
      <c r="Y423" s="378" t="s">
        <v>5660</v>
      </c>
      <c r="Z423" s="378"/>
      <c r="AA423" s="378" t="s">
        <v>6188</v>
      </c>
      <c r="AB423" s="378"/>
      <c r="AC423" s="378" t="s">
        <v>5662</v>
      </c>
      <c r="AD423" s="378" t="s">
        <v>5663</v>
      </c>
    </row>
    <row r="424" spans="1:30">
      <c r="A424" s="378" t="s">
        <v>366</v>
      </c>
      <c r="B424" s="378" t="s">
        <v>365</v>
      </c>
      <c r="C424" s="378" t="s">
        <v>367</v>
      </c>
      <c r="D424" s="378" t="s">
        <v>933</v>
      </c>
      <c r="E424" s="378" t="s">
        <v>5739</v>
      </c>
      <c r="F424" s="378" t="s">
        <v>368</v>
      </c>
      <c r="G424" s="378"/>
      <c r="H424" s="378" t="s">
        <v>5682</v>
      </c>
      <c r="I424" s="378" t="s">
        <v>6189</v>
      </c>
      <c r="J424" s="378"/>
      <c r="K424" s="378" t="s">
        <v>5654</v>
      </c>
      <c r="L424" s="378" t="s">
        <v>5654</v>
      </c>
      <c r="M424" s="378" t="s">
        <v>6189</v>
      </c>
      <c r="N424" s="378"/>
      <c r="O424" s="381">
        <v>1</v>
      </c>
      <c r="P424" s="378" t="s">
        <v>5655</v>
      </c>
      <c r="Q424" s="378" t="s">
        <v>5656</v>
      </c>
      <c r="R424" s="378" t="s">
        <v>1006</v>
      </c>
      <c r="S424" s="378" t="s">
        <v>1006</v>
      </c>
      <c r="T424" s="378" t="s">
        <v>1006</v>
      </c>
      <c r="U424" s="378" t="s">
        <v>1006</v>
      </c>
      <c r="V424" s="378" t="s">
        <v>5659</v>
      </c>
      <c r="W424" s="378" t="s">
        <v>6241</v>
      </c>
      <c r="X424" s="378"/>
      <c r="Y424" s="378" t="s">
        <v>5660</v>
      </c>
      <c r="Z424" s="378"/>
      <c r="AA424" s="378" t="s">
        <v>6190</v>
      </c>
      <c r="AB424" s="378"/>
      <c r="AC424" s="378" t="s">
        <v>5662</v>
      </c>
      <c r="AD424" s="378" t="s">
        <v>5663</v>
      </c>
    </row>
    <row r="425" spans="1:30">
      <c r="A425" s="378" t="s">
        <v>177</v>
      </c>
      <c r="B425" s="378" t="s">
        <v>176</v>
      </c>
      <c r="C425" s="378" t="s">
        <v>178</v>
      </c>
      <c r="D425" s="378" t="s">
        <v>933</v>
      </c>
      <c r="E425" s="378" t="s">
        <v>1002</v>
      </c>
      <c r="F425" s="378" t="s">
        <v>179</v>
      </c>
      <c r="G425" s="378"/>
      <c r="H425" s="378" t="s">
        <v>5682</v>
      </c>
      <c r="I425" s="378" t="s">
        <v>6191</v>
      </c>
      <c r="J425" s="378"/>
      <c r="K425" s="378" t="s">
        <v>5654</v>
      </c>
      <c r="L425" s="378" t="s">
        <v>5654</v>
      </c>
      <c r="M425" s="378" t="s">
        <v>6191</v>
      </c>
      <c r="N425" s="378"/>
      <c r="O425" s="381">
        <v>1</v>
      </c>
      <c r="P425" s="378" t="s">
        <v>5655</v>
      </c>
      <c r="Q425" s="378" t="s">
        <v>5656</v>
      </c>
      <c r="R425" s="378" t="s">
        <v>6192</v>
      </c>
      <c r="S425" s="378" t="s">
        <v>5954</v>
      </c>
      <c r="T425" s="378" t="s">
        <v>5954</v>
      </c>
      <c r="U425" s="378" t="s">
        <v>5954</v>
      </c>
      <c r="V425" s="378" t="s">
        <v>5659</v>
      </c>
      <c r="W425" s="378" t="s">
        <v>6243</v>
      </c>
      <c r="X425" s="378"/>
      <c r="Y425" s="378" t="s">
        <v>5660</v>
      </c>
      <c r="Z425" s="378"/>
      <c r="AA425" s="378" t="s">
        <v>6193</v>
      </c>
      <c r="AB425" s="378"/>
      <c r="AC425" s="378" t="s">
        <v>5662</v>
      </c>
      <c r="AD425" s="378" t="s">
        <v>5663</v>
      </c>
    </row>
    <row r="426" spans="1:30">
      <c r="A426" s="378" t="s">
        <v>7547</v>
      </c>
      <c r="B426" s="378" t="s">
        <v>7548</v>
      </c>
      <c r="C426" s="378" t="s">
        <v>7549</v>
      </c>
      <c r="D426" s="378" t="s">
        <v>933</v>
      </c>
      <c r="E426" s="378" t="s">
        <v>7550</v>
      </c>
      <c r="F426" s="378" t="s">
        <v>7551</v>
      </c>
      <c r="G426" s="378"/>
      <c r="H426" s="378" t="s">
        <v>5677</v>
      </c>
      <c r="I426" s="378" t="s">
        <v>6179</v>
      </c>
      <c r="J426" s="378"/>
      <c r="K426" s="378" t="s">
        <v>5654</v>
      </c>
      <c r="L426" s="378" t="s">
        <v>5654</v>
      </c>
      <c r="M426" s="378" t="s">
        <v>6179</v>
      </c>
      <c r="N426" s="378" t="s">
        <v>6397</v>
      </c>
      <c r="O426" s="381">
        <v>1</v>
      </c>
      <c r="P426" s="378" t="s">
        <v>5655</v>
      </c>
      <c r="Q426" s="378" t="s">
        <v>5656</v>
      </c>
      <c r="R426" s="378" t="s">
        <v>1006</v>
      </c>
      <c r="S426" s="378" t="s">
        <v>1006</v>
      </c>
      <c r="T426" s="378" t="s">
        <v>1006</v>
      </c>
      <c r="U426" s="378" t="s">
        <v>1006</v>
      </c>
      <c r="V426" s="378" t="s">
        <v>5659</v>
      </c>
      <c r="W426" s="378" t="s">
        <v>6241</v>
      </c>
      <c r="X426" s="378"/>
      <c r="Y426" s="378" t="s">
        <v>5660</v>
      </c>
      <c r="Z426" s="378"/>
      <c r="AA426" s="378"/>
      <c r="AB426" s="378"/>
      <c r="AC426" s="378" t="s">
        <v>5662</v>
      </c>
      <c r="AD426" s="378" t="s">
        <v>5663</v>
      </c>
    </row>
    <row r="427" spans="1:30">
      <c r="A427" s="378" t="s">
        <v>719</v>
      </c>
      <c r="B427" s="378" t="s">
        <v>718</v>
      </c>
      <c r="C427" s="378" t="s">
        <v>720</v>
      </c>
      <c r="D427" s="378" t="s">
        <v>933</v>
      </c>
      <c r="E427" s="378" t="s">
        <v>1099</v>
      </c>
      <c r="F427" s="378" t="s">
        <v>721</v>
      </c>
      <c r="G427" s="378"/>
      <c r="H427" s="378" t="s">
        <v>5682</v>
      </c>
      <c r="I427" s="378" t="s">
        <v>6194</v>
      </c>
      <c r="J427" s="378"/>
      <c r="K427" s="378" t="s">
        <v>5654</v>
      </c>
      <c r="L427" s="378" t="s">
        <v>5654</v>
      </c>
      <c r="M427" s="378" t="s">
        <v>6194</v>
      </c>
      <c r="N427" s="378" t="s">
        <v>7552</v>
      </c>
      <c r="O427" s="381">
        <v>1</v>
      </c>
      <c r="P427" s="378" t="s">
        <v>5655</v>
      </c>
      <c r="Q427" s="378" t="s">
        <v>5656</v>
      </c>
      <c r="R427" s="378" t="s">
        <v>1006</v>
      </c>
      <c r="S427" s="378" t="s">
        <v>1006</v>
      </c>
      <c r="T427" s="378" t="s">
        <v>1006</v>
      </c>
      <c r="U427" s="378" t="s">
        <v>1006</v>
      </c>
      <c r="V427" s="378" t="s">
        <v>5659</v>
      </c>
      <c r="W427" s="378" t="s">
        <v>6254</v>
      </c>
      <c r="X427" s="378"/>
      <c r="Y427" s="378" t="s">
        <v>5660</v>
      </c>
      <c r="Z427" s="378"/>
      <c r="AA427" s="378" t="s">
        <v>6195</v>
      </c>
      <c r="AB427" s="378"/>
      <c r="AC427" s="378" t="s">
        <v>5662</v>
      </c>
      <c r="AD427" s="378" t="s">
        <v>5663</v>
      </c>
    </row>
    <row r="428" spans="1:30">
      <c r="A428" s="378" t="s">
        <v>7553</v>
      </c>
      <c r="B428" s="378" t="s">
        <v>7554</v>
      </c>
      <c r="C428" s="378" t="s">
        <v>7555</v>
      </c>
      <c r="D428" s="378" t="s">
        <v>933</v>
      </c>
      <c r="E428" s="378" t="s">
        <v>1027</v>
      </c>
      <c r="F428" s="378" t="s">
        <v>725</v>
      </c>
      <c r="G428" s="378"/>
      <c r="H428" s="378" t="s">
        <v>5742</v>
      </c>
      <c r="I428" s="378" t="s">
        <v>6422</v>
      </c>
      <c r="J428" s="378"/>
      <c r="K428" s="378" t="s">
        <v>5654</v>
      </c>
      <c r="L428" s="378" t="s">
        <v>5654</v>
      </c>
      <c r="M428" s="378" t="s">
        <v>6422</v>
      </c>
      <c r="N428" s="378" t="s">
        <v>6423</v>
      </c>
      <c r="O428" s="381">
        <v>1</v>
      </c>
      <c r="P428" s="378" t="s">
        <v>5655</v>
      </c>
      <c r="Q428" s="378" t="s">
        <v>5656</v>
      </c>
      <c r="R428" s="378" t="s">
        <v>1006</v>
      </c>
      <c r="S428" s="378" t="s">
        <v>1006</v>
      </c>
      <c r="T428" s="378" t="s">
        <v>1006</v>
      </c>
      <c r="U428" s="378" t="s">
        <v>1006</v>
      </c>
      <c r="V428" s="378" t="s">
        <v>5659</v>
      </c>
      <c r="W428" s="378" t="s">
        <v>6239</v>
      </c>
      <c r="X428" s="378"/>
      <c r="Y428" s="378" t="s">
        <v>5660</v>
      </c>
      <c r="Z428" s="378"/>
      <c r="AA428" s="378"/>
      <c r="AB428" s="378"/>
      <c r="AC428" s="378" t="s">
        <v>5662</v>
      </c>
      <c r="AD428" s="378" t="s">
        <v>5663</v>
      </c>
    </row>
    <row r="429" spans="1:30">
      <c r="A429" s="378" t="s">
        <v>7556</v>
      </c>
      <c r="B429" s="378" t="s">
        <v>7557</v>
      </c>
      <c r="C429" s="378" t="s">
        <v>7558</v>
      </c>
      <c r="D429" s="378" t="s">
        <v>933</v>
      </c>
      <c r="E429" s="378" t="s">
        <v>6206</v>
      </c>
      <c r="F429" s="378" t="s">
        <v>208</v>
      </c>
      <c r="G429" s="378"/>
      <c r="H429" s="378" t="s">
        <v>5664</v>
      </c>
      <c r="I429" s="378" t="s">
        <v>7046</v>
      </c>
      <c r="J429" s="378"/>
      <c r="K429" s="378" t="s">
        <v>5654</v>
      </c>
      <c r="L429" s="378" t="s">
        <v>5654</v>
      </c>
      <c r="M429" s="378" t="s">
        <v>6285</v>
      </c>
      <c r="N429" s="378" t="s">
        <v>6285</v>
      </c>
      <c r="O429" s="381">
        <v>1</v>
      </c>
      <c r="P429" s="378" t="s">
        <v>5655</v>
      </c>
      <c r="Q429" s="378" t="s">
        <v>5656</v>
      </c>
      <c r="R429" s="378" t="s">
        <v>7559</v>
      </c>
      <c r="S429" s="378" t="s">
        <v>1006</v>
      </c>
      <c r="T429" s="378" t="s">
        <v>1006</v>
      </c>
      <c r="U429" s="378" t="s">
        <v>6980</v>
      </c>
      <c r="V429" s="378" t="s">
        <v>5659</v>
      </c>
      <c r="W429" s="378" t="s">
        <v>6241</v>
      </c>
      <c r="X429" s="378"/>
      <c r="Y429" s="378" t="s">
        <v>5660</v>
      </c>
      <c r="Z429" s="378"/>
      <c r="AA429" s="378" t="s">
        <v>7560</v>
      </c>
      <c r="AB429" s="378"/>
      <c r="AC429" s="378" t="s">
        <v>5662</v>
      </c>
      <c r="AD429" s="378" t="s">
        <v>5663</v>
      </c>
    </row>
    <row r="430" spans="1:30">
      <c r="A430" s="378" t="s">
        <v>7561</v>
      </c>
      <c r="B430" s="378" t="s">
        <v>7562</v>
      </c>
      <c r="C430" s="378" t="s">
        <v>7563</v>
      </c>
      <c r="D430" s="378" t="s">
        <v>933</v>
      </c>
      <c r="E430" s="378" t="s">
        <v>315</v>
      </c>
      <c r="F430" s="378" t="s">
        <v>505</v>
      </c>
      <c r="G430" s="378"/>
      <c r="H430" s="378" t="s">
        <v>5664</v>
      </c>
      <c r="I430" s="378" t="s">
        <v>7564</v>
      </c>
      <c r="J430" s="378"/>
      <c r="K430" s="378" t="s">
        <v>5654</v>
      </c>
      <c r="L430" s="378" t="s">
        <v>5654</v>
      </c>
      <c r="M430" s="378" t="s">
        <v>6285</v>
      </c>
      <c r="N430" s="378" t="s">
        <v>6285</v>
      </c>
      <c r="O430" s="381">
        <v>1</v>
      </c>
      <c r="P430" s="378" t="s">
        <v>5655</v>
      </c>
      <c r="Q430" s="378" t="s">
        <v>5656</v>
      </c>
      <c r="R430" s="378" t="s">
        <v>7565</v>
      </c>
      <c r="S430" s="378" t="s">
        <v>1006</v>
      </c>
      <c r="T430" s="378" t="s">
        <v>1006</v>
      </c>
      <c r="U430" s="378" t="s">
        <v>3723</v>
      </c>
      <c r="V430" s="378" t="s">
        <v>5659</v>
      </c>
      <c r="W430" s="378" t="s">
        <v>6241</v>
      </c>
      <c r="X430" s="378"/>
      <c r="Y430" s="378" t="s">
        <v>5660</v>
      </c>
      <c r="Z430" s="378"/>
      <c r="AA430" s="378"/>
      <c r="AB430" s="378"/>
      <c r="AC430" s="378" t="s">
        <v>5662</v>
      </c>
      <c r="AD430" s="378" t="s">
        <v>5663</v>
      </c>
    </row>
    <row r="431" spans="1:30">
      <c r="A431" s="378" t="s">
        <v>7566</v>
      </c>
      <c r="B431" s="378" t="s">
        <v>7567</v>
      </c>
      <c r="C431" s="378" t="s">
        <v>7568</v>
      </c>
      <c r="D431" s="378" t="s">
        <v>933</v>
      </c>
      <c r="E431" s="378" t="s">
        <v>1027</v>
      </c>
      <c r="F431" s="378" t="s">
        <v>725</v>
      </c>
      <c r="G431" s="378"/>
      <c r="H431" s="378" t="s">
        <v>5677</v>
      </c>
      <c r="I431" s="378" t="s">
        <v>6402</v>
      </c>
      <c r="J431" s="378"/>
      <c r="K431" s="378" t="s">
        <v>5654</v>
      </c>
      <c r="L431" s="378" t="s">
        <v>5654</v>
      </c>
      <c r="M431" s="378" t="s">
        <v>6402</v>
      </c>
      <c r="N431" s="378" t="s">
        <v>6403</v>
      </c>
      <c r="O431" s="381">
        <v>1</v>
      </c>
      <c r="P431" s="378" t="s">
        <v>5655</v>
      </c>
      <c r="Q431" s="378" t="s">
        <v>5656</v>
      </c>
      <c r="R431" s="378" t="s">
        <v>1006</v>
      </c>
      <c r="S431" s="378"/>
      <c r="T431" s="378"/>
      <c r="U431" s="378"/>
      <c r="V431" s="378" t="s">
        <v>5659</v>
      </c>
      <c r="W431" s="378" t="s">
        <v>6239</v>
      </c>
      <c r="X431" s="378"/>
      <c r="Y431" s="378" t="s">
        <v>5660</v>
      </c>
      <c r="Z431" s="378"/>
      <c r="AA431" s="378"/>
      <c r="AB431" s="378"/>
      <c r="AC431" s="378" t="s">
        <v>5662</v>
      </c>
      <c r="AD431" s="378" t="s">
        <v>5663</v>
      </c>
    </row>
    <row r="432" spans="1:30">
      <c r="A432" s="378" t="s">
        <v>192</v>
      </c>
      <c r="B432" s="378" t="s">
        <v>191</v>
      </c>
      <c r="C432" s="378" t="s">
        <v>193</v>
      </c>
      <c r="D432" s="378" t="s">
        <v>933</v>
      </c>
      <c r="E432" s="378" t="s">
        <v>6104</v>
      </c>
      <c r="F432" s="378" t="s">
        <v>3067</v>
      </c>
      <c r="G432" s="378"/>
      <c r="H432" s="378" t="s">
        <v>5677</v>
      </c>
      <c r="I432" s="378" t="s">
        <v>5777</v>
      </c>
      <c r="J432" s="378"/>
      <c r="K432" s="378" t="s">
        <v>5654</v>
      </c>
      <c r="L432" s="378" t="s">
        <v>5654</v>
      </c>
      <c r="M432" s="378" t="s">
        <v>6196</v>
      </c>
      <c r="N432" s="378"/>
      <c r="O432" s="381">
        <v>1</v>
      </c>
      <c r="P432" s="378" t="s">
        <v>5655</v>
      </c>
      <c r="Q432" s="378" t="s">
        <v>5656</v>
      </c>
      <c r="R432" s="378" t="s">
        <v>6197</v>
      </c>
      <c r="S432" s="378"/>
      <c r="T432" s="378"/>
      <c r="U432" s="378"/>
      <c r="V432" s="378" t="s">
        <v>5659</v>
      </c>
      <c r="W432" s="378" t="s">
        <v>6241</v>
      </c>
      <c r="X432" s="378"/>
      <c r="Y432" s="378" t="s">
        <v>5660</v>
      </c>
      <c r="Z432" s="378"/>
      <c r="AA432" s="378" t="s">
        <v>6198</v>
      </c>
      <c r="AB432" s="378"/>
      <c r="AC432" s="378" t="s">
        <v>5662</v>
      </c>
      <c r="AD432" s="378" t="s">
        <v>5663</v>
      </c>
    </row>
    <row r="433" spans="1:30">
      <c r="A433" s="378" t="s">
        <v>7569</v>
      </c>
      <c r="B433" s="378" t="s">
        <v>7570</v>
      </c>
      <c r="C433" s="378" t="s">
        <v>7571</v>
      </c>
      <c r="D433" s="378" t="s">
        <v>933</v>
      </c>
      <c r="E433" s="378" t="s">
        <v>1140</v>
      </c>
      <c r="F433" s="378" t="s">
        <v>547</v>
      </c>
      <c r="G433" s="378"/>
      <c r="H433" s="378" t="s">
        <v>5682</v>
      </c>
      <c r="I433" s="378" t="s">
        <v>7572</v>
      </c>
      <c r="J433" s="378"/>
      <c r="K433" s="378" t="s">
        <v>5654</v>
      </c>
      <c r="L433" s="378" t="s">
        <v>5654</v>
      </c>
      <c r="M433" s="378" t="s">
        <v>7572</v>
      </c>
      <c r="N433" s="378" t="s">
        <v>7340</v>
      </c>
      <c r="O433" s="381">
        <v>1</v>
      </c>
      <c r="P433" s="378" t="s">
        <v>5655</v>
      </c>
      <c r="Q433" s="378" t="s">
        <v>5656</v>
      </c>
      <c r="R433" s="378" t="s">
        <v>7573</v>
      </c>
      <c r="S433" s="378" t="s">
        <v>1006</v>
      </c>
      <c r="T433" s="378" t="s">
        <v>1006</v>
      </c>
      <c r="U433" s="378" t="s">
        <v>5668</v>
      </c>
      <c r="V433" s="378" t="s">
        <v>5659</v>
      </c>
      <c r="W433" s="378" t="s">
        <v>6247</v>
      </c>
      <c r="X433" s="378"/>
      <c r="Y433" s="378" t="s">
        <v>5660</v>
      </c>
      <c r="Z433" s="378"/>
      <c r="AA433" s="378"/>
      <c r="AB433" s="378"/>
      <c r="AC433" s="378" t="s">
        <v>5662</v>
      </c>
      <c r="AD433" s="378" t="s">
        <v>5663</v>
      </c>
    </row>
    <row r="434" spans="1:30">
      <c r="A434" s="378" t="s">
        <v>7574</v>
      </c>
      <c r="B434" s="378" t="s">
        <v>7575</v>
      </c>
      <c r="C434" s="378" t="s">
        <v>7576</v>
      </c>
      <c r="D434" s="378" t="s">
        <v>933</v>
      </c>
      <c r="E434" s="378" t="s">
        <v>5784</v>
      </c>
      <c r="F434" s="378" t="s">
        <v>7577</v>
      </c>
      <c r="G434" s="378"/>
      <c r="H434" s="378" t="s">
        <v>5682</v>
      </c>
      <c r="I434" s="378" t="s">
        <v>5777</v>
      </c>
      <c r="J434" s="378"/>
      <c r="K434" s="378" t="s">
        <v>5654</v>
      </c>
      <c r="L434" s="378" t="s">
        <v>5654</v>
      </c>
      <c r="M434" s="378" t="s">
        <v>6285</v>
      </c>
      <c r="N434" s="378" t="s">
        <v>6285</v>
      </c>
      <c r="O434" s="381">
        <v>1</v>
      </c>
      <c r="P434" s="378" t="s">
        <v>5655</v>
      </c>
      <c r="Q434" s="378" t="s">
        <v>5656</v>
      </c>
      <c r="R434" s="378" t="s">
        <v>7578</v>
      </c>
      <c r="S434" s="378" t="s">
        <v>5673</v>
      </c>
      <c r="T434" s="378" t="s">
        <v>6456</v>
      </c>
      <c r="U434" s="378" t="s">
        <v>7579</v>
      </c>
      <c r="V434" s="378" t="s">
        <v>5659</v>
      </c>
      <c r="W434" s="378" t="s">
        <v>6244</v>
      </c>
      <c r="X434" s="378"/>
      <c r="Y434" s="378" t="s">
        <v>5660</v>
      </c>
      <c r="Z434" s="378"/>
      <c r="AA434" s="378"/>
      <c r="AB434" s="378"/>
      <c r="AC434" s="378" t="s">
        <v>5662</v>
      </c>
      <c r="AD434" s="378" t="s">
        <v>5663</v>
      </c>
    </row>
    <row r="435" spans="1:30">
      <c r="A435" s="378" t="s">
        <v>7580</v>
      </c>
      <c r="B435" s="378" t="s">
        <v>7581</v>
      </c>
      <c r="C435" s="378" t="s">
        <v>7582</v>
      </c>
      <c r="D435" s="378" t="s">
        <v>933</v>
      </c>
      <c r="E435" s="378" t="s">
        <v>657</v>
      </c>
      <c r="F435" s="378" t="s">
        <v>521</v>
      </c>
      <c r="G435" s="378"/>
      <c r="H435" s="378" t="s">
        <v>5664</v>
      </c>
      <c r="I435" s="378" t="s">
        <v>6702</v>
      </c>
      <c r="J435" s="378"/>
      <c r="K435" s="378" t="s">
        <v>5654</v>
      </c>
      <c r="L435" s="378" t="s">
        <v>5654</v>
      </c>
      <c r="M435" s="378" t="s">
        <v>6285</v>
      </c>
      <c r="N435" s="378" t="s">
        <v>6285</v>
      </c>
      <c r="O435" s="381">
        <v>1</v>
      </c>
      <c r="P435" s="378" t="s">
        <v>5655</v>
      </c>
      <c r="Q435" s="378" t="s">
        <v>5656</v>
      </c>
      <c r="R435" s="378" t="s">
        <v>1006</v>
      </c>
      <c r="S435" s="378" t="s">
        <v>1006</v>
      </c>
      <c r="T435" s="378" t="s">
        <v>1006</v>
      </c>
      <c r="U435" s="378" t="s">
        <v>1006</v>
      </c>
      <c r="V435" s="378" t="s">
        <v>5659</v>
      </c>
      <c r="W435" s="378" t="s">
        <v>6241</v>
      </c>
      <c r="X435" s="378"/>
      <c r="Y435" s="378" t="s">
        <v>5660</v>
      </c>
      <c r="Z435" s="378"/>
      <c r="AA435" s="378"/>
      <c r="AB435" s="378"/>
      <c r="AC435" s="378" t="s">
        <v>5662</v>
      </c>
      <c r="AD435" s="378" t="s">
        <v>5663</v>
      </c>
    </row>
    <row r="436" spans="1:30">
      <c r="A436" s="378" t="s">
        <v>845</v>
      </c>
      <c r="B436" s="378" t="s">
        <v>844</v>
      </c>
      <c r="C436" s="378" t="s">
        <v>846</v>
      </c>
      <c r="D436" s="378" t="s">
        <v>933</v>
      </c>
      <c r="E436" s="378" t="s">
        <v>789</v>
      </c>
      <c r="F436" s="378" t="s">
        <v>789</v>
      </c>
      <c r="G436" s="378"/>
      <c r="H436" s="378" t="s">
        <v>5652</v>
      </c>
      <c r="I436" s="378" t="s">
        <v>6199</v>
      </c>
      <c r="J436" s="378"/>
      <c r="K436" s="378" t="s">
        <v>5654</v>
      </c>
      <c r="L436" s="378" t="s">
        <v>5654</v>
      </c>
      <c r="M436" s="378" t="s">
        <v>6199</v>
      </c>
      <c r="N436" s="378"/>
      <c r="O436" s="381">
        <v>1</v>
      </c>
      <c r="P436" s="378" t="s">
        <v>5655</v>
      </c>
      <c r="Q436" s="378" t="s">
        <v>5656</v>
      </c>
      <c r="R436" s="378" t="s">
        <v>6200</v>
      </c>
      <c r="S436" s="378" t="s">
        <v>5673</v>
      </c>
      <c r="T436" s="378" t="s">
        <v>5673</v>
      </c>
      <c r="U436" s="378" t="s">
        <v>5730</v>
      </c>
      <c r="V436" s="378" t="s">
        <v>5659</v>
      </c>
      <c r="W436" s="378" t="s">
        <v>6249</v>
      </c>
      <c r="X436" s="378"/>
      <c r="Y436" s="378" t="s">
        <v>5660</v>
      </c>
      <c r="Z436" s="378"/>
      <c r="AA436" s="378" t="s">
        <v>6201</v>
      </c>
      <c r="AB436" s="378"/>
      <c r="AC436" s="378" t="s">
        <v>5662</v>
      </c>
      <c r="AD436" s="378" t="s">
        <v>5663</v>
      </c>
    </row>
    <row r="437" spans="1:30">
      <c r="A437" s="378" t="s">
        <v>7583</v>
      </c>
      <c r="B437" s="378" t="s">
        <v>7584</v>
      </c>
      <c r="C437" s="378" t="s">
        <v>7585</v>
      </c>
      <c r="D437" s="378" t="s">
        <v>933</v>
      </c>
      <c r="E437" s="378" t="s">
        <v>7586</v>
      </c>
      <c r="F437" s="378" t="s">
        <v>7587</v>
      </c>
      <c r="G437" s="378"/>
      <c r="H437" s="378" t="s">
        <v>5682</v>
      </c>
      <c r="I437" s="378" t="s">
        <v>6178</v>
      </c>
      <c r="J437" s="378"/>
      <c r="K437" s="378" t="s">
        <v>5654</v>
      </c>
      <c r="L437" s="378" t="s">
        <v>5654</v>
      </c>
      <c r="M437" s="378" t="s">
        <v>6179</v>
      </c>
      <c r="N437" s="378" t="s">
        <v>6522</v>
      </c>
      <c r="O437" s="381">
        <v>1</v>
      </c>
      <c r="P437" s="378" t="s">
        <v>5655</v>
      </c>
      <c r="Q437" s="378" t="s">
        <v>5656</v>
      </c>
      <c r="R437" s="378" t="s">
        <v>7588</v>
      </c>
      <c r="S437" s="378" t="s">
        <v>1006</v>
      </c>
      <c r="T437" s="378" t="s">
        <v>1006</v>
      </c>
      <c r="U437" s="378" t="s">
        <v>5668</v>
      </c>
      <c r="V437" s="378" t="s">
        <v>5659</v>
      </c>
      <c r="W437" s="378" t="s">
        <v>6241</v>
      </c>
      <c r="X437" s="378"/>
      <c r="Y437" s="378" t="s">
        <v>5660</v>
      </c>
      <c r="Z437" s="378"/>
      <c r="AA437" s="378"/>
      <c r="AB437" s="378"/>
      <c r="AC437" s="378" t="s">
        <v>5662</v>
      </c>
      <c r="AD437" s="378" t="s">
        <v>5663</v>
      </c>
    </row>
    <row r="438" spans="1:30">
      <c r="A438" s="378" t="s">
        <v>7589</v>
      </c>
      <c r="B438" s="378" t="s">
        <v>7590</v>
      </c>
      <c r="C438" s="378" t="s">
        <v>7591</v>
      </c>
      <c r="D438" s="378" t="s">
        <v>933</v>
      </c>
      <c r="E438" s="378" t="s">
        <v>268</v>
      </c>
      <c r="F438" s="378" t="s">
        <v>171</v>
      </c>
      <c r="G438" s="378"/>
      <c r="H438" s="378" t="s">
        <v>5682</v>
      </c>
      <c r="I438" s="378" t="s">
        <v>7592</v>
      </c>
      <c r="J438" s="378"/>
      <c r="K438" s="378" t="s">
        <v>5654</v>
      </c>
      <c r="L438" s="378" t="s">
        <v>5654</v>
      </c>
      <c r="M438" s="378" t="s">
        <v>7592</v>
      </c>
      <c r="N438" s="378" t="s">
        <v>6595</v>
      </c>
      <c r="O438" s="381">
        <v>1</v>
      </c>
      <c r="P438" s="378" t="s">
        <v>5655</v>
      </c>
      <c r="Q438" s="378" t="s">
        <v>5656</v>
      </c>
      <c r="R438" s="378" t="s">
        <v>7593</v>
      </c>
      <c r="S438" s="378" t="s">
        <v>5673</v>
      </c>
      <c r="T438" s="378" t="s">
        <v>5673</v>
      </c>
      <c r="U438" s="378" t="s">
        <v>5801</v>
      </c>
      <c r="V438" s="378" t="s">
        <v>5659</v>
      </c>
      <c r="W438" s="378" t="s">
        <v>6240</v>
      </c>
      <c r="X438" s="378"/>
      <c r="Y438" s="378" t="s">
        <v>5660</v>
      </c>
      <c r="Z438" s="378"/>
      <c r="AA438" s="378"/>
      <c r="AB438" s="378"/>
      <c r="AC438" s="378" t="s">
        <v>5662</v>
      </c>
      <c r="AD438" s="378" t="s">
        <v>5663</v>
      </c>
    </row>
    <row r="439" spans="1:30">
      <c r="A439" s="378" t="s">
        <v>296</v>
      </c>
      <c r="B439" s="378" t="s">
        <v>295</v>
      </c>
      <c r="C439" s="378" t="s">
        <v>297</v>
      </c>
      <c r="D439" s="378" t="s">
        <v>933</v>
      </c>
      <c r="E439" s="378" t="s">
        <v>995</v>
      </c>
      <c r="F439" s="378" t="s">
        <v>298</v>
      </c>
      <c r="G439" s="378"/>
      <c r="H439" s="378" t="s">
        <v>5682</v>
      </c>
      <c r="I439" s="378" t="s">
        <v>6202</v>
      </c>
      <c r="J439" s="378"/>
      <c r="K439" s="378" t="s">
        <v>5654</v>
      </c>
      <c r="L439" s="378" t="s">
        <v>5654</v>
      </c>
      <c r="M439" s="378" t="s">
        <v>6202</v>
      </c>
      <c r="N439" s="378"/>
      <c r="O439" s="381">
        <v>1</v>
      </c>
      <c r="P439" s="378" t="s">
        <v>5655</v>
      </c>
      <c r="Q439" s="378" t="s">
        <v>5656</v>
      </c>
      <c r="R439" s="378" t="s">
        <v>6203</v>
      </c>
      <c r="S439" s="378" t="s">
        <v>5938</v>
      </c>
      <c r="T439" s="378" t="s">
        <v>5939</v>
      </c>
      <c r="U439" s="378" t="s">
        <v>5939</v>
      </c>
      <c r="V439" s="378" t="s">
        <v>5659</v>
      </c>
      <c r="W439" s="378" t="s">
        <v>6241</v>
      </c>
      <c r="X439" s="378"/>
      <c r="Y439" s="378" t="s">
        <v>5660</v>
      </c>
      <c r="Z439" s="378"/>
      <c r="AA439" s="378" t="s">
        <v>6204</v>
      </c>
      <c r="AB439" s="378"/>
      <c r="AC439" s="378" t="s">
        <v>5662</v>
      </c>
      <c r="AD439" s="378" t="s">
        <v>5663</v>
      </c>
    </row>
    <row r="440" spans="1:30">
      <c r="A440" s="378" t="s">
        <v>391</v>
      </c>
      <c r="B440" s="378" t="s">
        <v>390</v>
      </c>
      <c r="C440" s="378" t="s">
        <v>392</v>
      </c>
      <c r="D440" s="378" t="s">
        <v>933</v>
      </c>
      <c r="E440" s="378" t="s">
        <v>1168</v>
      </c>
      <c r="F440" s="378" t="s">
        <v>393</v>
      </c>
      <c r="G440" s="378"/>
      <c r="H440" s="378" t="s">
        <v>5682</v>
      </c>
      <c r="I440" s="378" t="s">
        <v>5746</v>
      </c>
      <c r="J440" s="378"/>
      <c r="K440" s="378" t="s">
        <v>5654</v>
      </c>
      <c r="L440" s="378" t="s">
        <v>5654</v>
      </c>
      <c r="M440" s="378" t="s">
        <v>5746</v>
      </c>
      <c r="N440" s="378"/>
      <c r="O440" s="381">
        <v>1</v>
      </c>
      <c r="P440" s="378" t="s">
        <v>5655</v>
      </c>
      <c r="Q440" s="378" t="s">
        <v>5656</v>
      </c>
      <c r="R440" s="378" t="s">
        <v>689</v>
      </c>
      <c r="S440" s="378"/>
      <c r="T440" s="378"/>
      <c r="U440" s="378"/>
      <c r="V440" s="378" t="s">
        <v>5659</v>
      </c>
      <c r="W440" s="378" t="s">
        <v>6241</v>
      </c>
      <c r="X440" s="378"/>
      <c r="Y440" s="378" t="s">
        <v>5660</v>
      </c>
      <c r="Z440" s="378"/>
      <c r="AA440" s="378" t="s">
        <v>6205</v>
      </c>
      <c r="AB440" s="378"/>
      <c r="AC440" s="378" t="s">
        <v>5662</v>
      </c>
      <c r="AD440" s="378" t="s">
        <v>5663</v>
      </c>
    </row>
    <row r="441" spans="1:30">
      <c r="A441" s="378" t="s">
        <v>7594</v>
      </c>
      <c r="B441" s="378" t="s">
        <v>7595</v>
      </c>
      <c r="C441" s="378" t="s">
        <v>7596</v>
      </c>
      <c r="D441" s="378" t="s">
        <v>933</v>
      </c>
      <c r="E441" s="378" t="s">
        <v>268</v>
      </c>
      <c r="F441" s="378" t="s">
        <v>171</v>
      </c>
      <c r="G441" s="378"/>
      <c r="H441" s="378" t="s">
        <v>5682</v>
      </c>
      <c r="I441" s="378" t="s">
        <v>7597</v>
      </c>
      <c r="J441" s="378"/>
      <c r="K441" s="378" t="s">
        <v>5654</v>
      </c>
      <c r="L441" s="378" t="s">
        <v>5654</v>
      </c>
      <c r="M441" s="378" t="s">
        <v>7597</v>
      </c>
      <c r="N441" s="378" t="s">
        <v>5823</v>
      </c>
      <c r="O441" s="381">
        <v>1</v>
      </c>
      <c r="P441" s="378" t="s">
        <v>5655</v>
      </c>
      <c r="Q441" s="378" t="s">
        <v>5656</v>
      </c>
      <c r="R441" s="378" t="s">
        <v>7598</v>
      </c>
      <c r="S441" s="378" t="s">
        <v>1006</v>
      </c>
      <c r="T441" s="378" t="s">
        <v>1006</v>
      </c>
      <c r="U441" s="378" t="s">
        <v>1006</v>
      </c>
      <c r="V441" s="378" t="s">
        <v>5659</v>
      </c>
      <c r="W441" s="378" t="s">
        <v>6240</v>
      </c>
      <c r="X441" s="378"/>
      <c r="Y441" s="378" t="s">
        <v>5660</v>
      </c>
      <c r="Z441" s="378"/>
      <c r="AA441" s="378"/>
      <c r="AB441" s="378"/>
      <c r="AC441" s="378" t="s">
        <v>5662</v>
      </c>
      <c r="AD441" s="378" t="s">
        <v>5663</v>
      </c>
    </row>
    <row r="442" spans="1:30">
      <c r="A442" s="378" t="s">
        <v>7599</v>
      </c>
      <c r="B442" s="378" t="s">
        <v>7600</v>
      </c>
      <c r="C442" s="378" t="s">
        <v>7601</v>
      </c>
      <c r="D442" s="378" t="s">
        <v>933</v>
      </c>
      <c r="E442" s="378" t="s">
        <v>6387</v>
      </c>
      <c r="F442" s="378" t="s">
        <v>7602</v>
      </c>
      <c r="G442" s="378"/>
      <c r="H442" s="378" t="s">
        <v>5682</v>
      </c>
      <c r="I442" s="378" t="s">
        <v>5767</v>
      </c>
      <c r="J442" s="378"/>
      <c r="K442" s="378" t="s">
        <v>5654</v>
      </c>
      <c r="L442" s="378" t="s">
        <v>5654</v>
      </c>
      <c r="M442" s="378" t="s">
        <v>6285</v>
      </c>
      <c r="N442" s="378" t="s">
        <v>6285</v>
      </c>
      <c r="O442" s="381">
        <v>1</v>
      </c>
      <c r="P442" s="378" t="s">
        <v>5655</v>
      </c>
      <c r="Q442" s="378" t="s">
        <v>5656</v>
      </c>
      <c r="R442" s="378" t="s">
        <v>7603</v>
      </c>
      <c r="S442" s="378" t="s">
        <v>1006</v>
      </c>
      <c r="T442" s="378" t="s">
        <v>1006</v>
      </c>
      <c r="U442" s="378" t="s">
        <v>1006</v>
      </c>
      <c r="V442" s="378" t="s">
        <v>5659</v>
      </c>
      <c r="W442" s="378" t="s">
        <v>6239</v>
      </c>
      <c r="X442" s="378"/>
      <c r="Y442" s="378" t="s">
        <v>5660</v>
      </c>
      <c r="Z442" s="378"/>
      <c r="AA442" s="378"/>
      <c r="AB442" s="378"/>
      <c r="AC442" s="378" t="s">
        <v>5662</v>
      </c>
      <c r="AD442" s="378" t="s">
        <v>5663</v>
      </c>
    </row>
    <row r="443" spans="1:30">
      <c r="A443" s="378" t="s">
        <v>523</v>
      </c>
      <c r="B443" s="378" t="s">
        <v>522</v>
      </c>
      <c r="C443" s="378" t="s">
        <v>524</v>
      </c>
      <c r="D443" s="378" t="s">
        <v>933</v>
      </c>
      <c r="E443" s="378" t="s">
        <v>6206</v>
      </c>
      <c r="F443" s="378" t="s">
        <v>525</v>
      </c>
      <c r="G443" s="378"/>
      <c r="H443" s="378" t="s">
        <v>5682</v>
      </c>
      <c r="I443" s="378" t="s">
        <v>6207</v>
      </c>
      <c r="J443" s="378"/>
      <c r="K443" s="378" t="s">
        <v>5654</v>
      </c>
      <c r="L443" s="378" t="s">
        <v>5654</v>
      </c>
      <c r="M443" s="378" t="s">
        <v>6207</v>
      </c>
      <c r="N443" s="378"/>
      <c r="O443" s="381">
        <v>1</v>
      </c>
      <c r="P443" s="378" t="s">
        <v>5655</v>
      </c>
      <c r="Q443" s="378" t="s">
        <v>5656</v>
      </c>
      <c r="R443" s="378" t="s">
        <v>6208</v>
      </c>
      <c r="S443" s="378"/>
      <c r="T443" s="378"/>
      <c r="U443" s="378"/>
      <c r="V443" s="378" t="s">
        <v>5659</v>
      </c>
      <c r="W443" s="378" t="s">
        <v>6241</v>
      </c>
      <c r="X443" s="378"/>
      <c r="Y443" s="378" t="s">
        <v>5660</v>
      </c>
      <c r="Z443" s="378"/>
      <c r="AA443" s="378" t="s">
        <v>6209</v>
      </c>
      <c r="AB443" s="378"/>
      <c r="AC443" s="378" t="s">
        <v>5662</v>
      </c>
      <c r="AD443" s="378" t="s">
        <v>5663</v>
      </c>
    </row>
    <row r="444" spans="1:30">
      <c r="A444" s="378" t="s">
        <v>7604</v>
      </c>
      <c r="B444" s="378" t="s">
        <v>7605</v>
      </c>
      <c r="C444" s="378" t="s">
        <v>7606</v>
      </c>
      <c r="D444" s="378" t="s">
        <v>933</v>
      </c>
      <c r="E444" s="378" t="s">
        <v>1002</v>
      </c>
      <c r="F444" s="378" t="s">
        <v>7607</v>
      </c>
      <c r="G444" s="378"/>
      <c r="H444" s="378" t="s">
        <v>5682</v>
      </c>
      <c r="I444" s="378" t="s">
        <v>5766</v>
      </c>
      <c r="J444" s="378"/>
      <c r="K444" s="378" t="s">
        <v>5654</v>
      </c>
      <c r="L444" s="378" t="s">
        <v>5654</v>
      </c>
      <c r="M444" s="378" t="s">
        <v>5766</v>
      </c>
      <c r="N444" s="378" t="s">
        <v>6397</v>
      </c>
      <c r="O444" s="381">
        <v>1</v>
      </c>
      <c r="P444" s="378" t="s">
        <v>5655</v>
      </c>
      <c r="Q444" s="378" t="s">
        <v>5656</v>
      </c>
      <c r="R444" s="378" t="s">
        <v>7608</v>
      </c>
      <c r="S444" s="378" t="s">
        <v>5673</v>
      </c>
      <c r="T444" s="378" t="s">
        <v>5673</v>
      </c>
      <c r="U444" s="378" t="s">
        <v>5690</v>
      </c>
      <c r="V444" s="378" t="s">
        <v>5659</v>
      </c>
      <c r="W444" s="378" t="s">
        <v>6241</v>
      </c>
      <c r="X444" s="378"/>
      <c r="Y444" s="378" t="s">
        <v>5660</v>
      </c>
      <c r="Z444" s="378"/>
      <c r="AA444" s="378"/>
      <c r="AB444" s="378"/>
      <c r="AC444" s="378" t="s">
        <v>5662</v>
      </c>
      <c r="AD444" s="378" t="s">
        <v>5663</v>
      </c>
    </row>
    <row r="445" spans="1:30">
      <c r="A445" s="378" t="s">
        <v>7609</v>
      </c>
      <c r="B445" s="378" t="s">
        <v>7610</v>
      </c>
      <c r="C445" s="378" t="s">
        <v>7611</v>
      </c>
      <c r="D445" s="378" t="s">
        <v>933</v>
      </c>
      <c r="E445" s="378" t="s">
        <v>1140</v>
      </c>
      <c r="F445" s="378" t="s">
        <v>547</v>
      </c>
      <c r="G445" s="378"/>
      <c r="H445" s="378" t="s">
        <v>5677</v>
      </c>
      <c r="I445" s="378" t="s">
        <v>7005</v>
      </c>
      <c r="J445" s="378"/>
      <c r="K445" s="378"/>
      <c r="L445" s="378"/>
      <c r="M445" s="378" t="s">
        <v>6285</v>
      </c>
      <c r="N445" s="378" t="s">
        <v>6285</v>
      </c>
      <c r="O445" s="381">
        <v>1</v>
      </c>
      <c r="P445" s="378" t="s">
        <v>5655</v>
      </c>
      <c r="Q445" s="378" t="s">
        <v>5656</v>
      </c>
      <c r="R445" s="378" t="s">
        <v>5673</v>
      </c>
      <c r="S445" s="378" t="s">
        <v>5700</v>
      </c>
      <c r="T445" s="378" t="s">
        <v>7612</v>
      </c>
      <c r="U445" s="378" t="s">
        <v>7613</v>
      </c>
      <c r="V445" s="378" t="s">
        <v>5659</v>
      </c>
      <c r="W445" s="378" t="s">
        <v>6241</v>
      </c>
      <c r="X445" s="378"/>
      <c r="Y445" s="378" t="s">
        <v>5660</v>
      </c>
      <c r="Z445" s="378"/>
      <c r="AA445" s="378"/>
      <c r="AB445" s="378"/>
      <c r="AC445" s="378" t="s">
        <v>5662</v>
      </c>
      <c r="AD445" s="378" t="s">
        <v>5663</v>
      </c>
    </row>
    <row r="446" spans="1:30">
      <c r="A446" s="378" t="s">
        <v>7614</v>
      </c>
      <c r="B446" s="378" t="s">
        <v>7615</v>
      </c>
      <c r="C446" s="378" t="s">
        <v>7616</v>
      </c>
      <c r="D446" s="378" t="s">
        <v>933</v>
      </c>
      <c r="E446" s="378" t="s">
        <v>661</v>
      </c>
      <c r="F446" s="378" t="s">
        <v>564</v>
      </c>
      <c r="G446" s="378"/>
      <c r="H446" s="378" t="s">
        <v>5664</v>
      </c>
      <c r="I446" s="378" t="s">
        <v>5920</v>
      </c>
      <c r="J446" s="378"/>
      <c r="K446" s="378" t="s">
        <v>5654</v>
      </c>
      <c r="L446" s="378" t="s">
        <v>5654</v>
      </c>
      <c r="M446" s="378" t="s">
        <v>5920</v>
      </c>
      <c r="N446" s="378" t="s">
        <v>7617</v>
      </c>
      <c r="O446" s="381">
        <v>1</v>
      </c>
      <c r="P446" s="378" t="s">
        <v>5655</v>
      </c>
      <c r="Q446" s="378" t="s">
        <v>5656</v>
      </c>
      <c r="R446" s="378" t="s">
        <v>7618</v>
      </c>
      <c r="S446" s="378" t="s">
        <v>5673</v>
      </c>
      <c r="T446" s="378" t="s">
        <v>5673</v>
      </c>
      <c r="U446" s="378" t="s">
        <v>5673</v>
      </c>
      <c r="V446" s="378" t="s">
        <v>5659</v>
      </c>
      <c r="W446" s="378" t="s">
        <v>6241</v>
      </c>
      <c r="X446" s="378"/>
      <c r="Y446" s="378" t="s">
        <v>5660</v>
      </c>
      <c r="Z446" s="378"/>
      <c r="AA446" s="378"/>
      <c r="AB446" s="378"/>
      <c r="AC446" s="378" t="s">
        <v>5662</v>
      </c>
      <c r="AD446" s="378" t="s">
        <v>5663</v>
      </c>
    </row>
    <row r="447" spans="1:30">
      <c r="A447" s="378" t="s">
        <v>7619</v>
      </c>
      <c r="B447" s="378" t="s">
        <v>7620</v>
      </c>
      <c r="C447" s="378" t="s">
        <v>7621</v>
      </c>
      <c r="D447" s="378" t="s">
        <v>933</v>
      </c>
      <c r="E447" s="378" t="s">
        <v>7344</v>
      </c>
      <c r="F447" s="378" t="s">
        <v>7622</v>
      </c>
      <c r="G447" s="378"/>
      <c r="H447" s="378" t="s">
        <v>5682</v>
      </c>
      <c r="I447" s="378" t="s">
        <v>7623</v>
      </c>
      <c r="J447" s="378"/>
      <c r="K447" s="378" t="s">
        <v>5654</v>
      </c>
      <c r="L447" s="378" t="s">
        <v>5654</v>
      </c>
      <c r="M447" s="378" t="s">
        <v>6285</v>
      </c>
      <c r="N447" s="378" t="s">
        <v>6285</v>
      </c>
      <c r="O447" s="381">
        <v>1</v>
      </c>
      <c r="P447" s="378" t="s">
        <v>5655</v>
      </c>
      <c r="Q447" s="378" t="s">
        <v>5656</v>
      </c>
      <c r="R447" s="378" t="s">
        <v>7624</v>
      </c>
      <c r="S447" s="378" t="s">
        <v>5673</v>
      </c>
      <c r="T447" s="378" t="s">
        <v>5673</v>
      </c>
      <c r="U447" s="378" t="s">
        <v>5690</v>
      </c>
      <c r="V447" s="378" t="s">
        <v>5659</v>
      </c>
      <c r="W447" s="378" t="s">
        <v>6239</v>
      </c>
      <c r="X447" s="378"/>
      <c r="Y447" s="378" t="s">
        <v>5660</v>
      </c>
      <c r="Z447" s="378"/>
      <c r="AA447" s="378"/>
      <c r="AB447" s="378"/>
      <c r="AC447" s="378" t="s">
        <v>5662</v>
      </c>
      <c r="AD447" s="378" t="s">
        <v>5663</v>
      </c>
    </row>
    <row r="448" spans="1:30">
      <c r="A448" s="378" t="s">
        <v>7625</v>
      </c>
      <c r="B448" s="378" t="s">
        <v>7626</v>
      </c>
      <c r="C448" s="378" t="s">
        <v>7627</v>
      </c>
      <c r="D448" s="378" t="s">
        <v>933</v>
      </c>
      <c r="E448" s="378" t="s">
        <v>7628</v>
      </c>
      <c r="F448" s="378" t="s">
        <v>7629</v>
      </c>
      <c r="G448" s="378"/>
      <c r="H448" s="378" t="s">
        <v>5682</v>
      </c>
      <c r="I448" s="378" t="s">
        <v>6373</v>
      </c>
      <c r="J448" s="378"/>
      <c r="K448" s="378" t="s">
        <v>5654</v>
      </c>
      <c r="L448" s="378" t="s">
        <v>5654</v>
      </c>
      <c r="M448" s="378" t="s">
        <v>7630</v>
      </c>
      <c r="N448" s="378" t="s">
        <v>6938</v>
      </c>
      <c r="O448" s="381">
        <v>1</v>
      </c>
      <c r="P448" s="378" t="s">
        <v>5655</v>
      </c>
      <c r="Q448" s="378" t="s">
        <v>5656</v>
      </c>
      <c r="R448" s="378" t="s">
        <v>7631</v>
      </c>
      <c r="S448" s="378" t="s">
        <v>5841</v>
      </c>
      <c r="T448" s="378" t="s">
        <v>5842</v>
      </c>
      <c r="U448" s="378" t="s">
        <v>5841</v>
      </c>
      <c r="V448" s="378" t="s">
        <v>5659</v>
      </c>
      <c r="W448" s="378" t="s">
        <v>6241</v>
      </c>
      <c r="X448" s="378"/>
      <c r="Y448" s="378" t="s">
        <v>5660</v>
      </c>
      <c r="Z448" s="378"/>
      <c r="AA448" s="378"/>
      <c r="AB448" s="378"/>
      <c r="AC448" s="378" t="s">
        <v>5662</v>
      </c>
      <c r="AD448" s="378" t="s">
        <v>5663</v>
      </c>
    </row>
    <row r="449" spans="1:30">
      <c r="A449" s="378" t="s">
        <v>655</v>
      </c>
      <c r="B449" s="378" t="s">
        <v>654</v>
      </c>
      <c r="C449" s="378" t="s">
        <v>656</v>
      </c>
      <c r="D449" s="378" t="s">
        <v>933</v>
      </c>
      <c r="E449" s="378" t="s">
        <v>657</v>
      </c>
      <c r="F449" s="378" t="s">
        <v>521</v>
      </c>
      <c r="G449" s="378"/>
      <c r="H449" s="378" t="s">
        <v>5682</v>
      </c>
      <c r="I449" s="378" t="s">
        <v>6210</v>
      </c>
      <c r="J449" s="378"/>
      <c r="K449" s="378" t="s">
        <v>5654</v>
      </c>
      <c r="L449" s="378" t="s">
        <v>5654</v>
      </c>
      <c r="M449" s="378" t="s">
        <v>6210</v>
      </c>
      <c r="N449" s="378"/>
      <c r="O449" s="381">
        <v>1</v>
      </c>
      <c r="P449" s="378" t="s">
        <v>5655</v>
      </c>
      <c r="Q449" s="378" t="s">
        <v>5656</v>
      </c>
      <c r="R449" s="378" t="s">
        <v>6211</v>
      </c>
      <c r="S449" s="378" t="s">
        <v>5751</v>
      </c>
      <c r="T449" s="378" t="s">
        <v>5752</v>
      </c>
      <c r="U449" s="378" t="s">
        <v>5752</v>
      </c>
      <c r="V449" s="378" t="s">
        <v>5659</v>
      </c>
      <c r="W449" s="378" t="s">
        <v>6241</v>
      </c>
      <c r="X449" s="378"/>
      <c r="Y449" s="378" t="s">
        <v>5660</v>
      </c>
      <c r="Z449" s="378"/>
      <c r="AA449" s="378" t="s">
        <v>6212</v>
      </c>
      <c r="AB449" s="378"/>
      <c r="AC449" s="378" t="s">
        <v>5662</v>
      </c>
      <c r="AD449" s="378" t="s">
        <v>5663</v>
      </c>
    </row>
    <row r="450" spans="1:30">
      <c r="A450" s="378" t="s">
        <v>766</v>
      </c>
      <c r="B450" s="378" t="s">
        <v>765</v>
      </c>
      <c r="C450" s="378" t="s">
        <v>767</v>
      </c>
      <c r="D450" s="378" t="s">
        <v>933</v>
      </c>
      <c r="E450" s="378" t="s">
        <v>1099</v>
      </c>
      <c r="F450" s="378" t="s">
        <v>768</v>
      </c>
      <c r="G450" s="378"/>
      <c r="H450" s="378" t="s">
        <v>5742</v>
      </c>
      <c r="I450" s="378" t="s">
        <v>6213</v>
      </c>
      <c r="J450" s="378"/>
      <c r="K450" s="378" t="s">
        <v>5654</v>
      </c>
      <c r="L450" s="378" t="s">
        <v>5654</v>
      </c>
      <c r="M450" s="378" t="s">
        <v>6213</v>
      </c>
      <c r="N450" s="378"/>
      <c r="O450" s="381">
        <v>1</v>
      </c>
      <c r="P450" s="378" t="s">
        <v>5655</v>
      </c>
      <c r="Q450" s="378" t="s">
        <v>5656</v>
      </c>
      <c r="R450" s="378" t="s">
        <v>6214</v>
      </c>
      <c r="S450" s="378" t="s">
        <v>5751</v>
      </c>
      <c r="T450" s="378" t="s">
        <v>5752</v>
      </c>
      <c r="U450" s="378" t="s">
        <v>6215</v>
      </c>
      <c r="V450" s="378" t="s">
        <v>5659</v>
      </c>
      <c r="W450" s="378" t="s">
        <v>6251</v>
      </c>
      <c r="X450" s="378"/>
      <c r="Y450" s="378" t="s">
        <v>5660</v>
      </c>
      <c r="Z450" s="378"/>
      <c r="AA450" s="378" t="s">
        <v>6216</v>
      </c>
      <c r="AB450" s="378"/>
      <c r="AC450" s="378" t="s">
        <v>5662</v>
      </c>
      <c r="AD450" s="378" t="s">
        <v>5663</v>
      </c>
    </row>
    <row r="451" spans="1:30">
      <c r="A451" s="378" t="s">
        <v>377</v>
      </c>
      <c r="B451" s="378" t="s">
        <v>376</v>
      </c>
      <c r="C451" s="378" t="s">
        <v>378</v>
      </c>
      <c r="D451" s="378" t="s">
        <v>933</v>
      </c>
      <c r="E451" s="378" t="s">
        <v>268</v>
      </c>
      <c r="F451" s="378" t="s">
        <v>171</v>
      </c>
      <c r="G451" s="378"/>
      <c r="H451" s="378" t="s">
        <v>5682</v>
      </c>
      <c r="I451" s="378" t="s">
        <v>6217</v>
      </c>
      <c r="J451" s="378"/>
      <c r="K451" s="378" t="s">
        <v>5654</v>
      </c>
      <c r="L451" s="378" t="s">
        <v>5654</v>
      </c>
      <c r="M451" s="378" t="s">
        <v>6217</v>
      </c>
      <c r="N451" s="378"/>
      <c r="O451" s="381">
        <v>1</v>
      </c>
      <c r="P451" s="378" t="s">
        <v>5655</v>
      </c>
      <c r="Q451" s="378" t="s">
        <v>5656</v>
      </c>
      <c r="R451" s="378" t="s">
        <v>5994</v>
      </c>
      <c r="S451" s="378" t="s">
        <v>3716</v>
      </c>
      <c r="T451" s="378" t="s">
        <v>3716</v>
      </c>
      <c r="U451" s="378" t="s">
        <v>3716</v>
      </c>
      <c r="V451" s="378" t="s">
        <v>5659</v>
      </c>
      <c r="W451" s="378" t="s">
        <v>6240</v>
      </c>
      <c r="X451" s="378"/>
      <c r="Y451" s="378" t="s">
        <v>5660</v>
      </c>
      <c r="Z451" s="378"/>
      <c r="AA451" s="378" t="s">
        <v>6218</v>
      </c>
      <c r="AB451" s="378"/>
      <c r="AC451" s="378" t="s">
        <v>5662</v>
      </c>
      <c r="AD451" s="378" t="s">
        <v>5663</v>
      </c>
    </row>
    <row r="452" spans="1:30">
      <c r="A452" s="378" t="s">
        <v>7632</v>
      </c>
      <c r="B452" s="378" t="s">
        <v>1122</v>
      </c>
      <c r="C452" s="378" t="s">
        <v>1123</v>
      </c>
      <c r="D452" s="378" t="s">
        <v>933</v>
      </c>
      <c r="E452" s="378" t="s">
        <v>1036</v>
      </c>
      <c r="F452" s="378" t="s">
        <v>761</v>
      </c>
      <c r="G452" s="378"/>
      <c r="H452" s="378" t="s">
        <v>5682</v>
      </c>
      <c r="I452" s="378" t="s">
        <v>7633</v>
      </c>
      <c r="J452" s="378"/>
      <c r="K452" s="378" t="s">
        <v>5654</v>
      </c>
      <c r="L452" s="378" t="s">
        <v>5654</v>
      </c>
      <c r="M452" s="378" t="s">
        <v>7633</v>
      </c>
      <c r="N452" s="378" t="s">
        <v>6561</v>
      </c>
      <c r="O452" s="381">
        <v>1</v>
      </c>
      <c r="P452" s="378" t="s">
        <v>5655</v>
      </c>
      <c r="Q452" s="378" t="s">
        <v>5656</v>
      </c>
      <c r="R452" s="378" t="s">
        <v>689</v>
      </c>
      <c r="S452" s="378" t="s">
        <v>5673</v>
      </c>
      <c r="T452" s="378" t="s">
        <v>5673</v>
      </c>
      <c r="U452" s="378" t="s">
        <v>5730</v>
      </c>
      <c r="V452" s="378" t="s">
        <v>5659</v>
      </c>
      <c r="W452" s="378" t="s">
        <v>6239</v>
      </c>
      <c r="X452" s="378"/>
      <c r="Y452" s="378" t="s">
        <v>5660</v>
      </c>
      <c r="Z452" s="378"/>
      <c r="AA452" s="378"/>
      <c r="AB452" s="378"/>
      <c r="AC452" s="378" t="s">
        <v>5662</v>
      </c>
      <c r="AD452" s="378" t="s">
        <v>5854</v>
      </c>
    </row>
    <row r="453" spans="1:30">
      <c r="A453" s="378" t="s">
        <v>896</v>
      </c>
      <c r="B453" s="378" t="s">
        <v>895</v>
      </c>
      <c r="C453" s="378" t="s">
        <v>897</v>
      </c>
      <c r="D453" s="378" t="s">
        <v>933</v>
      </c>
      <c r="E453" s="378" t="s">
        <v>1099</v>
      </c>
      <c r="F453" s="378" t="s">
        <v>782</v>
      </c>
      <c r="G453" s="378"/>
      <c r="H453" s="378" t="s">
        <v>5742</v>
      </c>
      <c r="I453" s="378" t="s">
        <v>5670</v>
      </c>
      <c r="J453" s="378"/>
      <c r="K453" s="378" t="s">
        <v>5654</v>
      </c>
      <c r="L453" s="378" t="s">
        <v>5654</v>
      </c>
      <c r="M453" s="378" t="s">
        <v>5670</v>
      </c>
      <c r="N453" s="378"/>
      <c r="O453" s="381">
        <v>1</v>
      </c>
      <c r="P453" s="378" t="s">
        <v>5655</v>
      </c>
      <c r="Q453" s="378" t="s">
        <v>5656</v>
      </c>
      <c r="R453" s="378" t="s">
        <v>6219</v>
      </c>
      <c r="S453" s="378" t="s">
        <v>6219</v>
      </c>
      <c r="T453" s="378" t="s">
        <v>6220</v>
      </c>
      <c r="U453" s="378" t="s">
        <v>6221</v>
      </c>
      <c r="V453" s="378" t="s">
        <v>5659</v>
      </c>
      <c r="W453" s="378" t="s">
        <v>6248</v>
      </c>
      <c r="X453" s="378"/>
      <c r="Y453" s="378" t="s">
        <v>5660</v>
      </c>
      <c r="Z453" s="378"/>
      <c r="AA453" s="378" t="s">
        <v>6222</v>
      </c>
      <c r="AB453" s="378"/>
      <c r="AC453" s="378" t="s">
        <v>5662</v>
      </c>
      <c r="AD453" s="378" t="s">
        <v>5663</v>
      </c>
    </row>
    <row r="454" spans="1:30">
      <c r="A454" s="378" t="s">
        <v>628</v>
      </c>
      <c r="B454" s="378" t="s">
        <v>627</v>
      </c>
      <c r="C454" s="378" t="s">
        <v>629</v>
      </c>
      <c r="D454" s="378" t="s">
        <v>933</v>
      </c>
      <c r="E454" s="378" t="s">
        <v>630</v>
      </c>
      <c r="F454" s="378" t="s">
        <v>255</v>
      </c>
      <c r="G454" s="378"/>
      <c r="H454" s="378" t="s">
        <v>5682</v>
      </c>
      <c r="I454" s="378" t="s">
        <v>6223</v>
      </c>
      <c r="J454" s="378"/>
      <c r="K454" s="378" t="s">
        <v>5654</v>
      </c>
      <c r="L454" s="378" t="s">
        <v>5654</v>
      </c>
      <c r="M454" s="378" t="s">
        <v>6223</v>
      </c>
      <c r="N454" s="378"/>
      <c r="O454" s="381">
        <v>1</v>
      </c>
      <c r="P454" s="378" t="s">
        <v>5655</v>
      </c>
      <c r="Q454" s="378" t="s">
        <v>5656</v>
      </c>
      <c r="R454" s="378" t="s">
        <v>6224</v>
      </c>
      <c r="S454" s="378" t="s">
        <v>5673</v>
      </c>
      <c r="T454" s="378" t="s">
        <v>5673</v>
      </c>
      <c r="U454" s="378" t="s">
        <v>5673</v>
      </c>
      <c r="V454" s="378" t="s">
        <v>5659</v>
      </c>
      <c r="W454" s="378" t="s">
        <v>6239</v>
      </c>
      <c r="X454" s="378"/>
      <c r="Y454" s="378" t="s">
        <v>5660</v>
      </c>
      <c r="Z454" s="378"/>
      <c r="AA454" s="378" t="s">
        <v>6225</v>
      </c>
      <c r="AB454" s="378"/>
      <c r="AC454" s="378" t="s">
        <v>5662</v>
      </c>
      <c r="AD454" s="378" t="s">
        <v>5663</v>
      </c>
    </row>
    <row r="455" spans="1:30">
      <c r="A455" s="378" t="s">
        <v>861</v>
      </c>
      <c r="B455" s="378" t="s">
        <v>860</v>
      </c>
      <c r="C455" s="378" t="s">
        <v>862</v>
      </c>
      <c r="D455" s="378" t="s">
        <v>933</v>
      </c>
      <c r="E455" s="378" t="s">
        <v>1099</v>
      </c>
      <c r="F455" s="378" t="s">
        <v>863</v>
      </c>
      <c r="G455" s="378"/>
      <c r="H455" s="378" t="s">
        <v>5682</v>
      </c>
      <c r="I455" s="378" t="s">
        <v>6031</v>
      </c>
      <c r="J455" s="378"/>
      <c r="K455" s="378" t="s">
        <v>5654</v>
      </c>
      <c r="L455" s="378" t="s">
        <v>5654</v>
      </c>
      <c r="M455" s="378" t="s">
        <v>6031</v>
      </c>
      <c r="N455" s="378"/>
      <c r="O455" s="381">
        <v>1</v>
      </c>
      <c r="P455" s="378" t="s">
        <v>5655</v>
      </c>
      <c r="Q455" s="378" t="s">
        <v>5656</v>
      </c>
      <c r="R455" s="378" t="s">
        <v>6226</v>
      </c>
      <c r="S455" s="378" t="s">
        <v>5735</v>
      </c>
      <c r="T455" s="378" t="s">
        <v>6227</v>
      </c>
      <c r="U455" s="378" t="s">
        <v>6228</v>
      </c>
      <c r="V455" s="378" t="s">
        <v>5659</v>
      </c>
      <c r="W455" s="378" t="s">
        <v>6260</v>
      </c>
      <c r="X455" s="378"/>
      <c r="Y455" s="378" t="s">
        <v>5660</v>
      </c>
      <c r="Z455" s="378"/>
      <c r="AA455" s="378" t="s">
        <v>6229</v>
      </c>
      <c r="AB455" s="378"/>
      <c r="AC455" s="378" t="s">
        <v>5662</v>
      </c>
      <c r="AD455" s="378" t="s">
        <v>5663</v>
      </c>
    </row>
    <row r="456" spans="1:30">
      <c r="A456" s="378" t="s">
        <v>342</v>
      </c>
      <c r="B456" s="378" t="s">
        <v>341</v>
      </c>
      <c r="C456" s="378" t="s">
        <v>343</v>
      </c>
      <c r="D456" s="378" t="s">
        <v>933</v>
      </c>
      <c r="E456" s="378" t="s">
        <v>268</v>
      </c>
      <c r="F456" s="378" t="s">
        <v>171</v>
      </c>
      <c r="G456" s="378"/>
      <c r="H456" s="378" t="s">
        <v>5682</v>
      </c>
      <c r="I456" s="378" t="s">
        <v>5708</v>
      </c>
      <c r="J456" s="378"/>
      <c r="K456" s="378" t="s">
        <v>5654</v>
      </c>
      <c r="L456" s="378" t="s">
        <v>5654</v>
      </c>
      <c r="M456" s="378" t="s">
        <v>5708</v>
      </c>
      <c r="N456" s="378"/>
      <c r="O456" s="381">
        <v>1</v>
      </c>
      <c r="P456" s="378" t="s">
        <v>5655</v>
      </c>
      <c r="Q456" s="378" t="s">
        <v>5656</v>
      </c>
      <c r="R456" s="378" t="s">
        <v>689</v>
      </c>
      <c r="S456" s="378"/>
      <c r="T456" s="378"/>
      <c r="U456" s="378"/>
      <c r="V456" s="378" t="s">
        <v>5659</v>
      </c>
      <c r="W456" s="378" t="s">
        <v>6247</v>
      </c>
      <c r="X456" s="378"/>
      <c r="Y456" s="378" t="s">
        <v>5660</v>
      </c>
      <c r="Z456" s="378"/>
      <c r="AA456" s="378" t="s">
        <v>6230</v>
      </c>
      <c r="AB456" s="378"/>
      <c r="AC456" s="378" t="s">
        <v>5662</v>
      </c>
      <c r="AD456" s="378" t="s">
        <v>5663</v>
      </c>
    </row>
    <row r="457" spans="1:30">
      <c r="A457" s="378" t="s">
        <v>195</v>
      </c>
      <c r="B457" s="378" t="s">
        <v>194</v>
      </c>
      <c r="C457" s="378" t="s">
        <v>196</v>
      </c>
      <c r="D457" s="378" t="s">
        <v>933</v>
      </c>
      <c r="E457" s="378" t="s">
        <v>268</v>
      </c>
      <c r="F457" s="378" t="s">
        <v>171</v>
      </c>
      <c r="G457" s="378"/>
      <c r="H457" s="378" t="s">
        <v>5682</v>
      </c>
      <c r="I457" s="378" t="s">
        <v>5684</v>
      </c>
      <c r="J457" s="378"/>
      <c r="K457" s="378" t="s">
        <v>5654</v>
      </c>
      <c r="L457" s="378" t="s">
        <v>5654</v>
      </c>
      <c r="M457" s="378" t="s">
        <v>5684</v>
      </c>
      <c r="N457" s="378"/>
      <c r="O457" s="381">
        <v>1</v>
      </c>
      <c r="P457" s="378" t="s">
        <v>5655</v>
      </c>
      <c r="Q457" s="378" t="s">
        <v>5656</v>
      </c>
      <c r="R457" s="378" t="s">
        <v>5838</v>
      </c>
      <c r="S457" s="378" t="s">
        <v>5751</v>
      </c>
      <c r="T457" s="378" t="s">
        <v>5752</v>
      </c>
      <c r="U457" s="378" t="s">
        <v>5752</v>
      </c>
      <c r="V457" s="378" t="s">
        <v>5659</v>
      </c>
      <c r="W457" s="378" t="s">
        <v>6245</v>
      </c>
      <c r="X457" s="378"/>
      <c r="Y457" s="378" t="s">
        <v>5660</v>
      </c>
      <c r="Z457" s="378"/>
      <c r="AA457" s="378" t="s">
        <v>6231</v>
      </c>
      <c r="AB457" s="378"/>
      <c r="AC457" s="378" t="s">
        <v>5662</v>
      </c>
      <c r="AD457" s="378" t="s">
        <v>5663</v>
      </c>
    </row>
    <row r="458" spans="1:30">
      <c r="A458" s="378" t="s">
        <v>7634</v>
      </c>
      <c r="B458" s="378" t="s">
        <v>7635</v>
      </c>
      <c r="C458" s="378" t="s">
        <v>7636</v>
      </c>
      <c r="D458" s="378" t="s">
        <v>933</v>
      </c>
      <c r="E458" s="378" t="s">
        <v>1079</v>
      </c>
      <c r="F458" s="378" t="s">
        <v>430</v>
      </c>
      <c r="G458" s="378"/>
      <c r="H458" s="378" t="s">
        <v>5682</v>
      </c>
      <c r="I458" s="378" t="s">
        <v>7482</v>
      </c>
      <c r="J458" s="378"/>
      <c r="K458" s="378" t="s">
        <v>5654</v>
      </c>
      <c r="L458" s="378" t="s">
        <v>5654</v>
      </c>
      <c r="M458" s="378" t="s">
        <v>7482</v>
      </c>
      <c r="N458" s="378" t="s">
        <v>6522</v>
      </c>
      <c r="O458" s="381">
        <v>1</v>
      </c>
      <c r="P458" s="378" t="s">
        <v>5655</v>
      </c>
      <c r="Q458" s="378" t="s">
        <v>5656</v>
      </c>
      <c r="R458" s="378" t="s">
        <v>7637</v>
      </c>
      <c r="S458" s="378" t="s">
        <v>1006</v>
      </c>
      <c r="T458" s="378" t="s">
        <v>7638</v>
      </c>
      <c r="U458" s="378" t="s">
        <v>7639</v>
      </c>
      <c r="V458" s="378" t="s">
        <v>5659</v>
      </c>
      <c r="W458" s="378" t="s">
        <v>6241</v>
      </c>
      <c r="X458" s="378"/>
      <c r="Y458" s="378" t="s">
        <v>5660</v>
      </c>
      <c r="Z458" s="378"/>
      <c r="AA458" s="378"/>
      <c r="AB458" s="378"/>
      <c r="AC458" s="378" t="s">
        <v>5662</v>
      </c>
      <c r="AD458" s="378" t="s">
        <v>5663</v>
      </c>
    </row>
    <row r="459" spans="1:30">
      <c r="A459" s="378" t="s">
        <v>636</v>
      </c>
      <c r="B459" s="378" t="s">
        <v>635</v>
      </c>
      <c r="C459" s="378" t="s">
        <v>637</v>
      </c>
      <c r="D459" s="378" t="s">
        <v>933</v>
      </c>
      <c r="E459" s="378" t="s">
        <v>1027</v>
      </c>
      <c r="F459" s="378" t="s">
        <v>240</v>
      </c>
      <c r="G459" s="378"/>
      <c r="H459" s="378" t="s">
        <v>5652</v>
      </c>
      <c r="I459" s="378" t="s">
        <v>6232</v>
      </c>
      <c r="J459" s="378"/>
      <c r="K459" s="378" t="s">
        <v>5654</v>
      </c>
      <c r="L459" s="378" t="s">
        <v>5654</v>
      </c>
      <c r="M459" s="378" t="s">
        <v>6232</v>
      </c>
      <c r="N459" s="378"/>
      <c r="O459" s="381">
        <v>1</v>
      </c>
      <c r="P459" s="378" t="s">
        <v>5655</v>
      </c>
      <c r="Q459" s="378" t="s">
        <v>5656</v>
      </c>
      <c r="R459" s="378" t="s">
        <v>5673</v>
      </c>
      <c r="S459" s="378" t="s">
        <v>5673</v>
      </c>
      <c r="T459" s="378" t="s">
        <v>5673</v>
      </c>
      <c r="U459" s="378" t="s">
        <v>5801</v>
      </c>
      <c r="V459" s="378" t="s">
        <v>5659</v>
      </c>
      <c r="W459" s="378" t="s">
        <v>6239</v>
      </c>
      <c r="X459" s="378"/>
      <c r="Y459" s="378" t="s">
        <v>5660</v>
      </c>
      <c r="Z459" s="378"/>
      <c r="AA459" s="378" t="s">
        <v>6233</v>
      </c>
      <c r="AB459" s="378"/>
      <c r="AC459" s="378" t="s">
        <v>5662</v>
      </c>
      <c r="AD459" s="378" t="s">
        <v>5663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E2FF-54AD-4317-B5D6-000F9683F1F5}">
  <sheetPr codeName="Hoja8">
    <tabColor theme="3" tint="0.59999389629810485"/>
    <outlinePr summaryBelow="0" summaryRight="0"/>
  </sheetPr>
  <dimension ref="A1:R217"/>
  <sheetViews>
    <sheetView workbookViewId="0">
      <pane ySplit="1" topLeftCell="A173" activePane="bottomLeft" state="frozen"/>
      <selection pane="bottomLeft" activeCell="H57" sqref="H57"/>
    </sheetView>
  </sheetViews>
  <sheetFormatPr baseColWidth="10" defaultColWidth="11.54296875" defaultRowHeight="14.5"/>
  <cols>
    <col min="1" max="1" width="7.90625" style="300" customWidth="1"/>
    <col min="2" max="2" width="4.90625" style="300" customWidth="1"/>
    <col min="3" max="3" width="8" style="300" customWidth="1"/>
    <col min="4" max="4" width="25.6328125" style="300" customWidth="1"/>
    <col min="5" max="5" width="10.90625" style="302" customWidth="1"/>
    <col min="6" max="6" width="11.36328125" style="300" bestFit="1" customWidth="1"/>
    <col min="7" max="7" width="10.90625" style="300" bestFit="1" customWidth="1"/>
    <col min="8" max="8" width="11.36328125" style="302" bestFit="1" customWidth="1"/>
    <col min="9" max="9" width="8" style="300" customWidth="1"/>
    <col min="10" max="10" width="14.54296875" style="300" customWidth="1"/>
    <col min="11" max="11" width="8.36328125" style="300" customWidth="1"/>
    <col min="12" max="12" width="12" style="300" customWidth="1"/>
    <col min="13" max="13" width="17.08984375" style="300" customWidth="1"/>
    <col min="14" max="14" width="9.453125" style="300" customWidth="1"/>
    <col min="15" max="15" width="9.90625" style="300" customWidth="1"/>
    <col min="16" max="16" width="11.54296875" style="313" customWidth="1"/>
    <col min="17" max="17" width="10.453125" style="302" customWidth="1"/>
    <col min="18" max="18" width="24.453125" style="300" customWidth="1"/>
    <col min="19" max="16384" width="11.54296875" style="301"/>
  </cols>
  <sheetData>
    <row r="1" spans="1:18">
      <c r="A1" s="316" t="s">
        <v>3090</v>
      </c>
      <c r="B1" s="316" t="s">
        <v>3091</v>
      </c>
      <c r="C1" s="316" t="s">
        <v>4</v>
      </c>
      <c r="D1" s="316" t="s">
        <v>3092</v>
      </c>
      <c r="E1" s="316" t="s">
        <v>3093</v>
      </c>
      <c r="F1" s="316" t="s">
        <v>3094</v>
      </c>
      <c r="G1" s="316" t="s">
        <v>921</v>
      </c>
      <c r="H1" s="316" t="s">
        <v>3095</v>
      </c>
      <c r="I1" s="316" t="s">
        <v>3096</v>
      </c>
      <c r="J1" s="316" t="s">
        <v>923</v>
      </c>
      <c r="K1" s="316" t="s">
        <v>3097</v>
      </c>
      <c r="L1" s="316" t="s">
        <v>926</v>
      </c>
      <c r="M1" s="316" t="s">
        <v>927</v>
      </c>
      <c r="N1" s="316" t="s">
        <v>924</v>
      </c>
      <c r="O1" s="316" t="s">
        <v>1371</v>
      </c>
      <c r="P1" s="316" t="s">
        <v>3098</v>
      </c>
      <c r="Q1" s="316" t="s">
        <v>3099</v>
      </c>
      <c r="R1" s="316" t="s">
        <v>3100</v>
      </c>
    </row>
    <row r="2" spans="1:18">
      <c r="A2" s="316" t="s">
        <v>3101</v>
      </c>
      <c r="B2" s="316" t="s">
        <v>4</v>
      </c>
      <c r="C2" s="316" t="s">
        <v>762</v>
      </c>
      <c r="D2" s="316" t="s">
        <v>764</v>
      </c>
      <c r="E2" s="317">
        <v>44575</v>
      </c>
      <c r="F2" s="316" t="b">
        <v>1</v>
      </c>
      <c r="G2" s="316" t="s">
        <v>931</v>
      </c>
      <c r="H2" s="317">
        <v>27563</v>
      </c>
      <c r="I2" s="316" t="s">
        <v>3102</v>
      </c>
      <c r="J2" s="316" t="s">
        <v>932</v>
      </c>
      <c r="K2" s="316" t="s">
        <v>933</v>
      </c>
      <c r="L2" s="316" t="s">
        <v>934</v>
      </c>
      <c r="M2" s="316" t="s">
        <v>832</v>
      </c>
      <c r="N2" s="316" t="s">
        <v>169</v>
      </c>
      <c r="O2" s="316" t="b">
        <v>0</v>
      </c>
      <c r="P2" s="340" t="s">
        <v>3103</v>
      </c>
      <c r="Q2" s="317" t="s">
        <v>938</v>
      </c>
      <c r="R2" s="316" t="s">
        <v>938</v>
      </c>
    </row>
    <row r="3" spans="1:18">
      <c r="A3" s="316" t="s">
        <v>3104</v>
      </c>
      <c r="B3" s="316" t="s">
        <v>4</v>
      </c>
      <c r="C3" s="316" t="s">
        <v>383</v>
      </c>
      <c r="D3" s="316" t="s">
        <v>385</v>
      </c>
      <c r="E3" s="317">
        <v>44629</v>
      </c>
      <c r="F3" s="316" t="b">
        <v>1</v>
      </c>
      <c r="G3" s="316" t="s">
        <v>943</v>
      </c>
      <c r="H3" s="317">
        <v>32885</v>
      </c>
      <c r="I3" s="316" t="s">
        <v>3105</v>
      </c>
      <c r="J3" s="316" t="s">
        <v>932</v>
      </c>
      <c r="K3" s="316" t="s">
        <v>933</v>
      </c>
      <c r="L3" s="316" t="s">
        <v>944</v>
      </c>
      <c r="M3" s="316" t="s">
        <v>945</v>
      </c>
      <c r="N3" s="316" t="s">
        <v>644</v>
      </c>
      <c r="O3" s="316" t="b">
        <v>0</v>
      </c>
      <c r="P3" s="340" t="s">
        <v>3106</v>
      </c>
      <c r="Q3" s="317" t="s">
        <v>938</v>
      </c>
      <c r="R3" s="316" t="s">
        <v>938</v>
      </c>
    </row>
    <row r="4" spans="1:18">
      <c r="A4" s="316" t="s">
        <v>3107</v>
      </c>
      <c r="B4" s="316" t="s">
        <v>4</v>
      </c>
      <c r="C4" s="316" t="s">
        <v>191</v>
      </c>
      <c r="D4" s="316" t="s">
        <v>193</v>
      </c>
      <c r="E4" s="317">
        <v>44866</v>
      </c>
      <c r="F4" s="316" t="b">
        <v>1</v>
      </c>
      <c r="G4" s="316" t="s">
        <v>950</v>
      </c>
      <c r="H4" s="317">
        <v>35125</v>
      </c>
      <c r="I4" s="316" t="s">
        <v>3102</v>
      </c>
      <c r="J4" s="316" t="s">
        <v>932</v>
      </c>
      <c r="K4" s="316" t="s">
        <v>933</v>
      </c>
      <c r="L4" s="316" t="s">
        <v>951</v>
      </c>
      <c r="M4" s="316" t="s">
        <v>952</v>
      </c>
      <c r="N4" s="316" t="s">
        <v>644</v>
      </c>
      <c r="O4" s="316" t="b">
        <v>0</v>
      </c>
      <c r="P4" s="340" t="s">
        <v>3106</v>
      </c>
      <c r="Q4" s="317" t="s">
        <v>938</v>
      </c>
      <c r="R4" s="316" t="s">
        <v>938</v>
      </c>
    </row>
    <row r="5" spans="1:18">
      <c r="A5" s="316" t="s">
        <v>3108</v>
      </c>
      <c r="B5" s="316" t="s">
        <v>4</v>
      </c>
      <c r="C5" s="316" t="s">
        <v>438</v>
      </c>
      <c r="D5" s="316" t="s">
        <v>957</v>
      </c>
      <c r="E5" s="317">
        <v>44914</v>
      </c>
      <c r="F5" s="316" t="b">
        <v>1</v>
      </c>
      <c r="G5" s="316" t="s">
        <v>958</v>
      </c>
      <c r="H5" s="317">
        <v>36002</v>
      </c>
      <c r="I5" s="316" t="s">
        <v>3102</v>
      </c>
      <c r="J5" s="316" t="s">
        <v>932</v>
      </c>
      <c r="K5" s="316" t="s">
        <v>933</v>
      </c>
      <c r="L5" s="316" t="s">
        <v>959</v>
      </c>
      <c r="M5" s="316" t="s">
        <v>960</v>
      </c>
      <c r="N5" s="316" t="s">
        <v>644</v>
      </c>
      <c r="O5" s="316" t="b">
        <v>0</v>
      </c>
      <c r="P5" s="340" t="s">
        <v>3106</v>
      </c>
      <c r="Q5" s="317" t="s">
        <v>938</v>
      </c>
      <c r="R5" s="316" t="s">
        <v>938</v>
      </c>
    </row>
    <row r="6" spans="1:18">
      <c r="A6" s="316" t="s">
        <v>3109</v>
      </c>
      <c r="B6" s="316" t="s">
        <v>4</v>
      </c>
      <c r="C6" s="316" t="s">
        <v>365</v>
      </c>
      <c r="D6" s="316" t="s">
        <v>968</v>
      </c>
      <c r="E6" s="317">
        <v>44924</v>
      </c>
      <c r="F6" s="316" t="b">
        <v>1</v>
      </c>
      <c r="G6" s="316" t="s">
        <v>969</v>
      </c>
      <c r="H6" s="317">
        <v>33989</v>
      </c>
      <c r="I6" s="316" t="s">
        <v>3105</v>
      </c>
      <c r="J6" s="316" t="s">
        <v>932</v>
      </c>
      <c r="K6" s="316" t="s">
        <v>933</v>
      </c>
      <c r="L6" s="316" t="s">
        <v>959</v>
      </c>
      <c r="M6" s="316" t="s">
        <v>960</v>
      </c>
      <c r="N6" s="316" t="s">
        <v>644</v>
      </c>
      <c r="O6" s="316" t="b">
        <v>0</v>
      </c>
      <c r="P6" s="340" t="s">
        <v>3106</v>
      </c>
      <c r="Q6" s="317" t="s">
        <v>938</v>
      </c>
      <c r="R6" s="316" t="s">
        <v>938</v>
      </c>
    </row>
    <row r="7" spans="1:18">
      <c r="A7" s="316" t="s">
        <v>3110</v>
      </c>
      <c r="B7" s="316" t="s">
        <v>4</v>
      </c>
      <c r="C7" s="316" t="s">
        <v>330</v>
      </c>
      <c r="D7" s="316" t="s">
        <v>332</v>
      </c>
      <c r="E7" s="317">
        <v>44927</v>
      </c>
      <c r="F7" s="316" t="b">
        <v>1</v>
      </c>
      <c r="G7" s="316" t="s">
        <v>972</v>
      </c>
      <c r="H7" s="317">
        <v>31371</v>
      </c>
      <c r="I7" s="316" t="s">
        <v>3105</v>
      </c>
      <c r="J7" s="316" t="s">
        <v>932</v>
      </c>
      <c r="K7" s="316" t="s">
        <v>933</v>
      </c>
      <c r="L7" s="316" t="s">
        <v>973</v>
      </c>
      <c r="M7" s="316" t="s">
        <v>974</v>
      </c>
      <c r="N7" s="316" t="s">
        <v>644</v>
      </c>
      <c r="O7" s="316" t="b">
        <v>0</v>
      </c>
      <c r="P7" s="340" t="s">
        <v>3103</v>
      </c>
      <c r="Q7" s="317" t="s">
        <v>938</v>
      </c>
      <c r="R7" s="316" t="s">
        <v>938</v>
      </c>
    </row>
    <row r="8" spans="1:18">
      <c r="A8" s="316" t="s">
        <v>3113</v>
      </c>
      <c r="B8" s="316" t="s">
        <v>4</v>
      </c>
      <c r="C8" s="316" t="s">
        <v>736</v>
      </c>
      <c r="D8" s="316" t="s">
        <v>738</v>
      </c>
      <c r="E8" s="317">
        <v>44932</v>
      </c>
      <c r="F8" s="316" t="b">
        <v>1</v>
      </c>
      <c r="G8" s="316" t="s">
        <v>980</v>
      </c>
      <c r="H8" s="317">
        <v>28507</v>
      </c>
      <c r="I8" s="316" t="s">
        <v>3105</v>
      </c>
      <c r="J8" s="316" t="s">
        <v>932</v>
      </c>
      <c r="K8" s="316" t="s">
        <v>933</v>
      </c>
      <c r="L8" s="316" t="s">
        <v>934</v>
      </c>
      <c r="M8" s="316" t="s">
        <v>981</v>
      </c>
      <c r="N8" s="316" t="s">
        <v>169</v>
      </c>
      <c r="O8" s="316" t="b">
        <v>0</v>
      </c>
      <c r="P8" s="340" t="s">
        <v>3103</v>
      </c>
      <c r="Q8" s="317" t="s">
        <v>938</v>
      </c>
      <c r="R8" s="316" t="s">
        <v>938</v>
      </c>
    </row>
    <row r="9" spans="1:18">
      <c r="A9" s="316" t="s">
        <v>3114</v>
      </c>
      <c r="B9" s="316" t="s">
        <v>4</v>
      </c>
      <c r="C9" s="316" t="s">
        <v>344</v>
      </c>
      <c r="D9" s="316" t="s">
        <v>346</v>
      </c>
      <c r="E9" s="317">
        <v>44956</v>
      </c>
      <c r="F9" s="316" t="b">
        <v>1</v>
      </c>
      <c r="G9" s="316" t="s">
        <v>983</v>
      </c>
      <c r="H9" s="317">
        <v>30333</v>
      </c>
      <c r="I9" s="316" t="s">
        <v>3102</v>
      </c>
      <c r="J9" s="316" t="s">
        <v>984</v>
      </c>
      <c r="K9" s="316" t="s">
        <v>933</v>
      </c>
      <c r="L9" s="316" t="s">
        <v>985</v>
      </c>
      <c r="M9" s="316" t="s">
        <v>986</v>
      </c>
      <c r="N9" s="316" t="s">
        <v>169</v>
      </c>
      <c r="O9" s="316" t="b">
        <v>0</v>
      </c>
      <c r="P9" s="340" t="s">
        <v>3106</v>
      </c>
      <c r="Q9" s="317" t="s">
        <v>938</v>
      </c>
      <c r="R9" s="316" t="s">
        <v>938</v>
      </c>
    </row>
    <row r="10" spans="1:18">
      <c r="A10" s="316" t="s">
        <v>3115</v>
      </c>
      <c r="B10" s="316" t="s">
        <v>4</v>
      </c>
      <c r="C10" s="316" t="s">
        <v>614</v>
      </c>
      <c r="D10" s="316" t="s">
        <v>616</v>
      </c>
      <c r="E10" s="317">
        <v>44956</v>
      </c>
      <c r="F10" s="316" t="b">
        <v>1</v>
      </c>
      <c r="G10" s="316" t="s">
        <v>989</v>
      </c>
      <c r="H10" s="317">
        <v>30543</v>
      </c>
      <c r="I10" s="316" t="s">
        <v>3105</v>
      </c>
      <c r="J10" s="316" t="s">
        <v>984</v>
      </c>
      <c r="K10" s="316" t="s">
        <v>933</v>
      </c>
      <c r="L10" s="316" t="s">
        <v>990</v>
      </c>
      <c r="M10" s="316" t="s">
        <v>649</v>
      </c>
      <c r="N10" s="316" t="s">
        <v>644</v>
      </c>
      <c r="O10" s="316" t="b">
        <v>0</v>
      </c>
      <c r="P10" s="340" t="s">
        <v>3106</v>
      </c>
      <c r="Q10" s="317" t="s">
        <v>938</v>
      </c>
      <c r="R10" s="316" t="s">
        <v>938</v>
      </c>
    </row>
    <row r="11" spans="1:18">
      <c r="A11" s="316" t="s">
        <v>3116</v>
      </c>
      <c r="B11" s="316" t="s">
        <v>4</v>
      </c>
      <c r="C11" s="316" t="s">
        <v>244</v>
      </c>
      <c r="D11" s="316" t="s">
        <v>246</v>
      </c>
      <c r="E11" s="317">
        <v>44962</v>
      </c>
      <c r="F11" s="316" t="b">
        <v>1</v>
      </c>
      <c r="G11" s="316" t="s">
        <v>991</v>
      </c>
      <c r="H11" s="317">
        <v>29126</v>
      </c>
      <c r="I11" s="316" t="s">
        <v>3102</v>
      </c>
      <c r="J11" s="316" t="s">
        <v>984</v>
      </c>
      <c r="K11" s="316" t="s">
        <v>933</v>
      </c>
      <c r="L11" s="316" t="s">
        <v>985</v>
      </c>
      <c r="M11" s="316" t="s">
        <v>992</v>
      </c>
      <c r="N11" s="316" t="s">
        <v>169</v>
      </c>
      <c r="O11" s="316" t="b">
        <v>0</v>
      </c>
      <c r="P11" s="340" t="s">
        <v>3106</v>
      </c>
      <c r="Q11" s="317" t="s">
        <v>938</v>
      </c>
      <c r="R11" s="316" t="s">
        <v>938</v>
      </c>
    </row>
    <row r="12" spans="1:18">
      <c r="A12" s="316" t="s">
        <v>3117</v>
      </c>
      <c r="B12" s="316" t="s">
        <v>4</v>
      </c>
      <c r="C12" s="316" t="s">
        <v>584</v>
      </c>
      <c r="D12" s="316" t="s">
        <v>586</v>
      </c>
      <c r="E12" s="317">
        <v>44963</v>
      </c>
      <c r="F12" s="316" t="b">
        <v>1</v>
      </c>
      <c r="G12" s="316" t="s">
        <v>993</v>
      </c>
      <c r="H12" s="317">
        <v>36234</v>
      </c>
      <c r="I12" s="316" t="s">
        <v>3105</v>
      </c>
      <c r="J12" s="316" t="s">
        <v>932</v>
      </c>
      <c r="K12" s="316" t="s">
        <v>933</v>
      </c>
      <c r="L12" s="316" t="s">
        <v>994</v>
      </c>
      <c r="M12" s="316" t="s">
        <v>995</v>
      </c>
      <c r="N12" s="316" t="s">
        <v>169</v>
      </c>
      <c r="O12" s="316" t="b">
        <v>0</v>
      </c>
      <c r="P12" s="340" t="s">
        <v>3106</v>
      </c>
      <c r="Q12" s="317" t="s">
        <v>938</v>
      </c>
      <c r="R12" s="316" t="s">
        <v>938</v>
      </c>
    </row>
    <row r="13" spans="1:18">
      <c r="A13" s="316" t="s">
        <v>3118</v>
      </c>
      <c r="B13" s="316" t="s">
        <v>4</v>
      </c>
      <c r="C13" s="316" t="s">
        <v>262</v>
      </c>
      <c r="D13" s="316" t="s">
        <v>264</v>
      </c>
      <c r="E13" s="317">
        <v>44966</v>
      </c>
      <c r="F13" s="316" t="b">
        <v>1</v>
      </c>
      <c r="G13" s="316" t="s">
        <v>996</v>
      </c>
      <c r="H13" s="317">
        <v>21229</v>
      </c>
      <c r="I13" s="316" t="s">
        <v>3105</v>
      </c>
      <c r="J13" s="316" t="s">
        <v>932</v>
      </c>
      <c r="K13" s="316" t="s">
        <v>933</v>
      </c>
      <c r="L13" s="316" t="s">
        <v>997</v>
      </c>
      <c r="M13" s="316" t="s">
        <v>265</v>
      </c>
      <c r="N13" s="316" t="s">
        <v>644</v>
      </c>
      <c r="O13" s="316" t="b">
        <v>0</v>
      </c>
      <c r="P13" s="340" t="s">
        <v>3103</v>
      </c>
      <c r="Q13" s="317" t="s">
        <v>938</v>
      </c>
      <c r="R13" s="316" t="s">
        <v>938</v>
      </c>
    </row>
    <row r="14" spans="1:18">
      <c r="A14" s="316" t="s">
        <v>3119</v>
      </c>
      <c r="B14" s="316" t="s">
        <v>4</v>
      </c>
      <c r="C14" s="316" t="s">
        <v>830</v>
      </c>
      <c r="D14" s="316" t="s">
        <v>998</v>
      </c>
      <c r="E14" s="317">
        <v>45975</v>
      </c>
      <c r="F14" s="316" t="b">
        <v>1</v>
      </c>
      <c r="G14" s="316" t="s">
        <v>999</v>
      </c>
      <c r="H14" s="317">
        <v>30148</v>
      </c>
      <c r="I14" s="316" t="s">
        <v>3102</v>
      </c>
      <c r="J14" s="316" t="s">
        <v>932</v>
      </c>
      <c r="K14" s="316" t="s">
        <v>933</v>
      </c>
      <c r="L14" s="316" t="s">
        <v>934</v>
      </c>
      <c r="M14" s="316" t="s">
        <v>832</v>
      </c>
      <c r="N14" s="316" t="s">
        <v>169</v>
      </c>
      <c r="O14" s="316" t="b">
        <v>0</v>
      </c>
      <c r="P14" s="340" t="s">
        <v>3103</v>
      </c>
      <c r="Q14" s="317" t="s">
        <v>938</v>
      </c>
      <c r="R14" s="316" t="s">
        <v>938</v>
      </c>
    </row>
    <row r="15" spans="1:18">
      <c r="A15" s="316" t="s">
        <v>3120</v>
      </c>
      <c r="B15" s="316" t="s">
        <v>4</v>
      </c>
      <c r="C15" s="316" t="s">
        <v>400</v>
      </c>
      <c r="D15" s="316" t="s">
        <v>402</v>
      </c>
      <c r="E15" s="317">
        <v>45908</v>
      </c>
      <c r="F15" s="316" t="b">
        <v>1</v>
      </c>
      <c r="G15" s="316" t="s">
        <v>1000</v>
      </c>
      <c r="H15" s="317">
        <v>35139</v>
      </c>
      <c r="I15" s="316" t="s">
        <v>3105</v>
      </c>
      <c r="J15" s="316" t="s">
        <v>932</v>
      </c>
      <c r="K15" s="316" t="s">
        <v>933</v>
      </c>
      <c r="L15" s="316" t="s">
        <v>1001</v>
      </c>
      <c r="M15" s="316" t="s">
        <v>1002</v>
      </c>
      <c r="N15" s="316" t="s">
        <v>169</v>
      </c>
      <c r="O15" s="316" t="b">
        <v>0</v>
      </c>
      <c r="P15" s="340" t="s">
        <v>3103</v>
      </c>
      <c r="Q15" s="317" t="s">
        <v>938</v>
      </c>
      <c r="R15" s="316" t="s">
        <v>938</v>
      </c>
    </row>
    <row r="16" spans="1:18">
      <c r="A16" s="316" t="s">
        <v>3121</v>
      </c>
      <c r="B16" s="316" t="s">
        <v>4</v>
      </c>
      <c r="C16" s="316" t="s">
        <v>305</v>
      </c>
      <c r="D16" s="316" t="s">
        <v>307</v>
      </c>
      <c r="E16" s="317">
        <v>44998</v>
      </c>
      <c r="F16" s="316" t="b">
        <v>1</v>
      </c>
      <c r="G16" s="316" t="s">
        <v>1003</v>
      </c>
      <c r="H16" s="317">
        <v>31439</v>
      </c>
      <c r="I16" s="316" t="s">
        <v>3105</v>
      </c>
      <c r="J16" s="316" t="s">
        <v>932</v>
      </c>
      <c r="K16" s="316" t="s">
        <v>933</v>
      </c>
      <c r="L16" s="316" t="s">
        <v>951</v>
      </c>
      <c r="M16" s="316" t="s">
        <v>1004</v>
      </c>
      <c r="N16" s="316" t="s">
        <v>644</v>
      </c>
      <c r="O16" s="316" t="b">
        <v>0</v>
      </c>
      <c r="P16" s="340" t="s">
        <v>3106</v>
      </c>
      <c r="Q16" s="317" t="s">
        <v>938</v>
      </c>
      <c r="R16" s="316" t="s">
        <v>938</v>
      </c>
    </row>
    <row r="17" spans="1:18">
      <c r="A17" s="316" t="s">
        <v>3122</v>
      </c>
      <c r="B17" s="316" t="s">
        <v>3111</v>
      </c>
      <c r="C17" s="316" t="s">
        <v>337</v>
      </c>
      <c r="D17" s="316" t="s">
        <v>339</v>
      </c>
      <c r="E17" s="317">
        <v>45009</v>
      </c>
      <c r="F17" s="316" t="b">
        <v>1</v>
      </c>
      <c r="G17" s="316" t="s">
        <v>1005</v>
      </c>
      <c r="H17" s="317">
        <v>25936</v>
      </c>
      <c r="I17" s="316" t="s">
        <v>3105</v>
      </c>
      <c r="J17" s="316" t="s">
        <v>932</v>
      </c>
      <c r="K17" s="316" t="s">
        <v>933</v>
      </c>
      <c r="L17" s="316" t="s">
        <v>997</v>
      </c>
      <c r="M17" s="316" t="s">
        <v>1007</v>
      </c>
      <c r="N17" s="316" t="s">
        <v>1006</v>
      </c>
      <c r="O17" s="316" t="b">
        <v>0</v>
      </c>
      <c r="P17" s="340" t="s">
        <v>1006</v>
      </c>
      <c r="Q17" s="317" t="s">
        <v>938</v>
      </c>
      <c r="R17" s="316" t="s">
        <v>938</v>
      </c>
    </row>
    <row r="18" spans="1:18">
      <c r="A18" s="316" t="s">
        <v>3125</v>
      </c>
      <c r="B18" s="316" t="s">
        <v>4</v>
      </c>
      <c r="C18" s="316" t="s">
        <v>259</v>
      </c>
      <c r="D18" s="316" t="s">
        <v>261</v>
      </c>
      <c r="E18" s="317">
        <v>45139</v>
      </c>
      <c r="F18" s="316" t="b">
        <v>1</v>
      </c>
      <c r="G18" s="316" t="s">
        <v>1008</v>
      </c>
      <c r="H18" s="317">
        <v>34112</v>
      </c>
      <c r="I18" s="316" t="s">
        <v>3105</v>
      </c>
      <c r="J18" s="316" t="s">
        <v>932</v>
      </c>
      <c r="K18" s="316" t="s">
        <v>933</v>
      </c>
      <c r="L18" s="316" t="s">
        <v>959</v>
      </c>
      <c r="M18" s="316" t="s">
        <v>960</v>
      </c>
      <c r="N18" s="316" t="s">
        <v>169</v>
      </c>
      <c r="O18" s="316" t="b">
        <v>0</v>
      </c>
      <c r="P18" s="340" t="s">
        <v>3106</v>
      </c>
      <c r="Q18" s="317" t="s">
        <v>938</v>
      </c>
      <c r="R18" s="316" t="s">
        <v>938</v>
      </c>
    </row>
    <row r="19" spans="1:18">
      <c r="A19" s="316" t="s">
        <v>3126</v>
      </c>
      <c r="B19" s="316" t="s">
        <v>4</v>
      </c>
      <c r="C19" s="316" t="s">
        <v>1009</v>
      </c>
      <c r="D19" s="316" t="s">
        <v>1010</v>
      </c>
      <c r="E19" s="317">
        <v>45139</v>
      </c>
      <c r="F19" s="316" t="b">
        <v>0</v>
      </c>
      <c r="G19" s="316" t="s">
        <v>1011</v>
      </c>
      <c r="H19" s="317">
        <v>33475</v>
      </c>
      <c r="I19" s="316" t="s">
        <v>3105</v>
      </c>
      <c r="J19" s="316" t="s">
        <v>932</v>
      </c>
      <c r="K19" s="316" t="s">
        <v>933</v>
      </c>
      <c r="L19" s="316" t="s">
        <v>959</v>
      </c>
      <c r="M19" s="316" t="s">
        <v>268</v>
      </c>
      <c r="N19" s="316" t="s">
        <v>169</v>
      </c>
      <c r="O19" s="316" t="b">
        <v>0</v>
      </c>
      <c r="P19" s="340" t="s">
        <v>3106</v>
      </c>
      <c r="Q19" s="317">
        <v>46022</v>
      </c>
      <c r="R19" s="316" t="s">
        <v>3127</v>
      </c>
    </row>
    <row r="20" spans="1:18">
      <c r="A20" s="316" t="s">
        <v>3128</v>
      </c>
      <c r="B20" s="316" t="s">
        <v>4</v>
      </c>
      <c r="C20" s="316" t="s">
        <v>532</v>
      </c>
      <c r="D20" s="316" t="s">
        <v>534</v>
      </c>
      <c r="E20" s="317">
        <v>45139</v>
      </c>
      <c r="F20" s="316" t="b">
        <v>1</v>
      </c>
      <c r="G20" s="316" t="s">
        <v>1012</v>
      </c>
      <c r="H20" s="317">
        <v>29953</v>
      </c>
      <c r="I20" s="316" t="s">
        <v>3105</v>
      </c>
      <c r="J20" s="316" t="s">
        <v>932</v>
      </c>
      <c r="K20" s="316" t="s">
        <v>933</v>
      </c>
      <c r="L20" s="316" t="s">
        <v>934</v>
      </c>
      <c r="M20" s="316" t="s">
        <v>1013</v>
      </c>
      <c r="N20" s="316" t="s">
        <v>644</v>
      </c>
      <c r="O20" s="316" t="b">
        <v>0</v>
      </c>
      <c r="P20" s="340" t="s">
        <v>3103</v>
      </c>
      <c r="Q20" s="317" t="s">
        <v>938</v>
      </c>
      <c r="R20" s="316" t="s">
        <v>938</v>
      </c>
    </row>
    <row r="21" spans="1:18">
      <c r="A21" s="316" t="s">
        <v>3129</v>
      </c>
      <c r="B21" s="316" t="s">
        <v>4</v>
      </c>
      <c r="C21" s="316" t="s">
        <v>565</v>
      </c>
      <c r="D21" s="316" t="s">
        <v>567</v>
      </c>
      <c r="E21" s="317">
        <v>45139</v>
      </c>
      <c r="F21" s="316" t="b">
        <v>1</v>
      </c>
      <c r="G21" s="316" t="s">
        <v>1014</v>
      </c>
      <c r="H21" s="317">
        <v>36414</v>
      </c>
      <c r="I21" s="316" t="s">
        <v>3102</v>
      </c>
      <c r="J21" s="316" t="s">
        <v>932</v>
      </c>
      <c r="K21" s="316" t="s">
        <v>933</v>
      </c>
      <c r="L21" s="316" t="s">
        <v>959</v>
      </c>
      <c r="M21" s="316" t="s">
        <v>268</v>
      </c>
      <c r="N21" s="316" t="s">
        <v>169</v>
      </c>
      <c r="O21" s="316" t="b">
        <v>0</v>
      </c>
      <c r="P21" s="340" t="s">
        <v>3106</v>
      </c>
      <c r="Q21" s="317" t="s">
        <v>938</v>
      </c>
      <c r="R21" s="316" t="s">
        <v>938</v>
      </c>
    </row>
    <row r="22" spans="1:18">
      <c r="A22" s="316" t="s">
        <v>3131</v>
      </c>
      <c r="B22" s="316" t="s">
        <v>4</v>
      </c>
      <c r="C22" s="316" t="s">
        <v>180</v>
      </c>
      <c r="D22" s="316" t="s">
        <v>182</v>
      </c>
      <c r="E22" s="317">
        <v>45152</v>
      </c>
      <c r="F22" s="316" t="b">
        <v>1</v>
      </c>
      <c r="G22" s="316" t="s">
        <v>1015</v>
      </c>
      <c r="H22" s="317">
        <v>34929</v>
      </c>
      <c r="I22" s="316" t="s">
        <v>3102</v>
      </c>
      <c r="J22" s="316" t="s">
        <v>984</v>
      </c>
      <c r="K22" s="316" t="s">
        <v>933</v>
      </c>
      <c r="L22" s="316" t="s">
        <v>990</v>
      </c>
      <c r="M22" s="316" t="s">
        <v>1016</v>
      </c>
      <c r="N22" s="316" t="s">
        <v>169</v>
      </c>
      <c r="O22" s="316" t="b">
        <v>0</v>
      </c>
      <c r="P22" s="340" t="s">
        <v>3103</v>
      </c>
      <c r="Q22" s="317" t="s">
        <v>938</v>
      </c>
      <c r="R22" s="316" t="s">
        <v>938</v>
      </c>
    </row>
    <row r="23" spans="1:18">
      <c r="A23" s="316" t="s">
        <v>3132</v>
      </c>
      <c r="B23" s="316" t="s">
        <v>4</v>
      </c>
      <c r="C23" s="316" t="s">
        <v>571</v>
      </c>
      <c r="D23" s="316" t="s">
        <v>573</v>
      </c>
      <c r="E23" s="317">
        <v>45159</v>
      </c>
      <c r="F23" s="316" t="b">
        <v>1</v>
      </c>
      <c r="G23" s="316" t="s">
        <v>1017</v>
      </c>
      <c r="H23" s="317">
        <v>31450</v>
      </c>
      <c r="I23" s="316" t="s">
        <v>3102</v>
      </c>
      <c r="J23" s="316" t="s">
        <v>932</v>
      </c>
      <c r="K23" s="316" t="s">
        <v>933</v>
      </c>
      <c r="L23" s="316" t="s">
        <v>1018</v>
      </c>
      <c r="M23" s="316" t="s">
        <v>1019</v>
      </c>
      <c r="N23" s="316" t="s">
        <v>644</v>
      </c>
      <c r="O23" s="316" t="b">
        <v>0</v>
      </c>
      <c r="P23" s="340" t="s">
        <v>3103</v>
      </c>
      <c r="Q23" s="317" t="s">
        <v>938</v>
      </c>
      <c r="R23" s="316" t="s">
        <v>938</v>
      </c>
    </row>
    <row r="24" spans="1:18">
      <c r="A24" s="316" t="s">
        <v>3133</v>
      </c>
      <c r="B24" s="316" t="s">
        <v>4</v>
      </c>
      <c r="C24" s="316" t="s">
        <v>309</v>
      </c>
      <c r="D24" s="316" t="s">
        <v>311</v>
      </c>
      <c r="E24" s="317">
        <v>45201</v>
      </c>
      <c r="F24" s="316" t="b">
        <v>1</v>
      </c>
      <c r="G24" s="316" t="s">
        <v>1020</v>
      </c>
      <c r="H24" s="317">
        <v>34182</v>
      </c>
      <c r="I24" s="316" t="s">
        <v>3105</v>
      </c>
      <c r="J24" s="316" t="s">
        <v>1021</v>
      </c>
      <c r="K24" s="316" t="s">
        <v>933</v>
      </c>
      <c r="L24" s="316" t="s">
        <v>973</v>
      </c>
      <c r="M24" s="316" t="s">
        <v>1022</v>
      </c>
      <c r="N24" s="316" t="s">
        <v>644</v>
      </c>
      <c r="O24" s="316" t="b">
        <v>0</v>
      </c>
      <c r="P24" s="340" t="s">
        <v>3103</v>
      </c>
      <c r="Q24" s="317" t="s">
        <v>938</v>
      </c>
      <c r="R24" s="316" t="s">
        <v>938</v>
      </c>
    </row>
    <row r="25" spans="1:18">
      <c r="A25" s="316" t="s">
        <v>3134</v>
      </c>
      <c r="B25" s="316" t="s">
        <v>4</v>
      </c>
      <c r="C25" s="316" t="s">
        <v>209</v>
      </c>
      <c r="D25" s="316" t="s">
        <v>211</v>
      </c>
      <c r="E25" s="317">
        <v>45201</v>
      </c>
      <c r="F25" s="316" t="b">
        <v>1</v>
      </c>
      <c r="G25" s="316" t="s">
        <v>1023</v>
      </c>
      <c r="H25" s="317">
        <v>35539</v>
      </c>
      <c r="I25" s="316" t="s">
        <v>3105</v>
      </c>
      <c r="J25" s="316" t="s">
        <v>932</v>
      </c>
      <c r="K25" s="316" t="s">
        <v>933</v>
      </c>
      <c r="L25" s="316" t="s">
        <v>944</v>
      </c>
      <c r="M25" s="316" t="s">
        <v>1024</v>
      </c>
      <c r="N25" s="316" t="s">
        <v>644</v>
      </c>
      <c r="O25" s="316" t="b">
        <v>0</v>
      </c>
      <c r="P25" s="340" t="s">
        <v>3106</v>
      </c>
      <c r="Q25" s="317" t="s">
        <v>938</v>
      </c>
      <c r="R25" s="316" t="s">
        <v>938</v>
      </c>
    </row>
    <row r="26" spans="1:18">
      <c r="A26" s="316" t="s">
        <v>3135</v>
      </c>
      <c r="B26" s="316" t="s">
        <v>4</v>
      </c>
      <c r="C26" s="316" t="s">
        <v>875</v>
      </c>
      <c r="D26" s="316" t="s">
        <v>877</v>
      </c>
      <c r="E26" s="317">
        <v>45204</v>
      </c>
      <c r="F26" s="316" t="b">
        <v>1</v>
      </c>
      <c r="G26" s="316" t="s">
        <v>1025</v>
      </c>
      <c r="H26" s="317">
        <v>22257</v>
      </c>
      <c r="I26" s="316" t="s">
        <v>3105</v>
      </c>
      <c r="J26" s="316" t="s">
        <v>932</v>
      </c>
      <c r="K26" s="316" t="s">
        <v>933</v>
      </c>
      <c r="L26" s="316" t="s">
        <v>1026</v>
      </c>
      <c r="M26" s="316" t="s">
        <v>1027</v>
      </c>
      <c r="N26" s="316" t="s">
        <v>169</v>
      </c>
      <c r="O26" s="316" t="b">
        <v>0</v>
      </c>
      <c r="P26" s="340" t="s">
        <v>3103</v>
      </c>
      <c r="Q26" s="317" t="s">
        <v>938</v>
      </c>
      <c r="R26" s="316" t="s">
        <v>938</v>
      </c>
    </row>
    <row r="27" spans="1:18">
      <c r="A27" s="316" t="s">
        <v>3136</v>
      </c>
      <c r="B27" s="316" t="s">
        <v>4</v>
      </c>
      <c r="C27" s="316" t="s">
        <v>889</v>
      </c>
      <c r="D27" s="316" t="s">
        <v>891</v>
      </c>
      <c r="E27" s="317">
        <v>45204</v>
      </c>
      <c r="F27" s="316" t="b">
        <v>1</v>
      </c>
      <c r="G27" s="316" t="s">
        <v>1028</v>
      </c>
      <c r="H27" s="317">
        <v>34124</v>
      </c>
      <c r="I27" s="316" t="s">
        <v>3105</v>
      </c>
      <c r="J27" s="316" t="s">
        <v>932</v>
      </c>
      <c r="K27" s="316" t="s">
        <v>933</v>
      </c>
      <c r="L27" s="316" t="s">
        <v>1026</v>
      </c>
      <c r="M27" s="316" t="s">
        <v>1027</v>
      </c>
      <c r="N27" s="316" t="s">
        <v>169</v>
      </c>
      <c r="O27" s="316" t="b">
        <v>0</v>
      </c>
      <c r="P27" s="340" t="s">
        <v>3103</v>
      </c>
      <c r="Q27" s="317" t="s">
        <v>938</v>
      </c>
      <c r="R27" s="316" t="s">
        <v>938</v>
      </c>
    </row>
    <row r="28" spans="1:18">
      <c r="A28" s="316" t="s">
        <v>3137</v>
      </c>
      <c r="B28" s="316" t="s">
        <v>4</v>
      </c>
      <c r="C28" s="316" t="s">
        <v>373</v>
      </c>
      <c r="D28" s="316" t="s">
        <v>375</v>
      </c>
      <c r="E28" s="317">
        <v>45215</v>
      </c>
      <c r="F28" s="316" t="b">
        <v>1</v>
      </c>
      <c r="G28" s="316" t="s">
        <v>1029</v>
      </c>
      <c r="H28" s="317">
        <v>35996</v>
      </c>
      <c r="I28" s="316" t="s">
        <v>3102</v>
      </c>
      <c r="J28" s="316" t="s">
        <v>984</v>
      </c>
      <c r="K28" s="316" t="s">
        <v>933</v>
      </c>
      <c r="L28" s="316" t="s">
        <v>973</v>
      </c>
      <c r="M28" s="316" t="s">
        <v>1022</v>
      </c>
      <c r="N28" s="316" t="s">
        <v>644</v>
      </c>
      <c r="O28" s="316" t="b">
        <v>0</v>
      </c>
      <c r="P28" s="340" t="s">
        <v>3103</v>
      </c>
      <c r="Q28" s="317" t="s">
        <v>938</v>
      </c>
      <c r="R28" s="316" t="s">
        <v>938</v>
      </c>
    </row>
    <row r="29" spans="1:18">
      <c r="A29" s="316" t="s">
        <v>3138</v>
      </c>
      <c r="B29" s="316" t="s">
        <v>4</v>
      </c>
      <c r="C29" s="316" t="s">
        <v>424</v>
      </c>
      <c r="D29" s="316" t="s">
        <v>1030</v>
      </c>
      <c r="E29" s="317">
        <v>45241</v>
      </c>
      <c r="F29" s="316" t="b">
        <v>1</v>
      </c>
      <c r="G29" s="316" t="s">
        <v>1031</v>
      </c>
      <c r="H29" s="317">
        <v>33492</v>
      </c>
      <c r="I29" s="316" t="s">
        <v>3105</v>
      </c>
      <c r="J29" s="316" t="s">
        <v>932</v>
      </c>
      <c r="K29" s="316" t="s">
        <v>933</v>
      </c>
      <c r="L29" s="316" t="s">
        <v>1026</v>
      </c>
      <c r="M29" s="316" t="s">
        <v>215</v>
      </c>
      <c r="N29" s="316" t="s">
        <v>169</v>
      </c>
      <c r="O29" s="316" t="b">
        <v>0</v>
      </c>
      <c r="P29" s="340" t="s">
        <v>3103</v>
      </c>
      <c r="Q29" s="317" t="s">
        <v>938</v>
      </c>
      <c r="R29" s="316" t="s">
        <v>938</v>
      </c>
    </row>
    <row r="30" spans="1:18">
      <c r="A30" s="316" t="s">
        <v>3139</v>
      </c>
      <c r="B30" s="316" t="s">
        <v>4</v>
      </c>
      <c r="C30" s="316" t="s">
        <v>237</v>
      </c>
      <c r="D30" s="316" t="s">
        <v>239</v>
      </c>
      <c r="E30" s="317">
        <v>45251</v>
      </c>
      <c r="F30" s="316" t="b">
        <v>1</v>
      </c>
      <c r="G30" s="316" t="s">
        <v>1032</v>
      </c>
      <c r="H30" s="317">
        <v>34984</v>
      </c>
      <c r="I30" s="316" t="s">
        <v>3102</v>
      </c>
      <c r="J30" s="316" t="s">
        <v>932</v>
      </c>
      <c r="K30" s="316" t="s">
        <v>933</v>
      </c>
      <c r="L30" s="316" t="s">
        <v>1033</v>
      </c>
      <c r="M30" s="316" t="s">
        <v>638</v>
      </c>
      <c r="N30" s="316" t="s">
        <v>169</v>
      </c>
      <c r="O30" s="316" t="b">
        <v>0</v>
      </c>
      <c r="P30" s="340" t="s">
        <v>3106</v>
      </c>
      <c r="Q30" s="317" t="s">
        <v>938</v>
      </c>
      <c r="R30" s="316" t="s">
        <v>938</v>
      </c>
    </row>
    <row r="31" spans="1:18">
      <c r="A31" s="316" t="s">
        <v>3140</v>
      </c>
      <c r="B31" s="316" t="s">
        <v>4</v>
      </c>
      <c r="C31" s="316" t="s">
        <v>369</v>
      </c>
      <c r="D31" s="316" t="s">
        <v>371</v>
      </c>
      <c r="E31" s="317">
        <v>45261</v>
      </c>
      <c r="F31" s="316" t="b">
        <v>1</v>
      </c>
      <c r="G31" s="316" t="s">
        <v>1034</v>
      </c>
      <c r="H31" s="317">
        <v>30785</v>
      </c>
      <c r="I31" s="316" t="s">
        <v>3105</v>
      </c>
      <c r="J31" s="316" t="s">
        <v>932</v>
      </c>
      <c r="K31" s="316" t="s">
        <v>933</v>
      </c>
      <c r="L31" s="316" t="s">
        <v>951</v>
      </c>
      <c r="M31" s="316" t="s">
        <v>372</v>
      </c>
      <c r="N31" s="316" t="s">
        <v>1006</v>
      </c>
      <c r="O31" s="316" t="b">
        <v>0</v>
      </c>
      <c r="P31" s="340" t="s">
        <v>3106</v>
      </c>
      <c r="Q31" s="317" t="s">
        <v>938</v>
      </c>
      <c r="R31" s="316" t="s">
        <v>938</v>
      </c>
    </row>
    <row r="32" spans="1:18">
      <c r="A32" s="316" t="s">
        <v>3141</v>
      </c>
      <c r="B32" s="316" t="s">
        <v>4</v>
      </c>
      <c r="C32" s="316" t="s">
        <v>817</v>
      </c>
      <c r="D32" s="316" t="s">
        <v>819</v>
      </c>
      <c r="E32" s="317">
        <v>45261</v>
      </c>
      <c r="F32" s="316" t="b">
        <v>1</v>
      </c>
      <c r="G32" s="316" t="s">
        <v>1035</v>
      </c>
      <c r="H32" s="317">
        <v>32003</v>
      </c>
      <c r="I32" s="316" t="s">
        <v>3105</v>
      </c>
      <c r="J32" s="316" t="s">
        <v>932</v>
      </c>
      <c r="K32" s="316" t="s">
        <v>933</v>
      </c>
      <c r="L32" s="316" t="s">
        <v>934</v>
      </c>
      <c r="M32" s="316" t="s">
        <v>1036</v>
      </c>
      <c r="N32" s="316" t="s">
        <v>169</v>
      </c>
      <c r="O32" s="316" t="b">
        <v>0</v>
      </c>
      <c r="P32" s="340" t="s">
        <v>3106</v>
      </c>
      <c r="Q32" s="317" t="s">
        <v>938</v>
      </c>
      <c r="R32" s="316" t="s">
        <v>938</v>
      </c>
    </row>
    <row r="33" spans="1:18">
      <c r="A33" s="316" t="s">
        <v>3142</v>
      </c>
      <c r="B33" s="316" t="s">
        <v>4</v>
      </c>
      <c r="C33" s="316" t="s">
        <v>607</v>
      </c>
      <c r="D33" s="316" t="s">
        <v>609</v>
      </c>
      <c r="E33" s="317">
        <v>45261</v>
      </c>
      <c r="F33" s="316" t="b">
        <v>1</v>
      </c>
      <c r="G33" s="316" t="s">
        <v>1037</v>
      </c>
      <c r="H33" s="317">
        <v>30148</v>
      </c>
      <c r="I33" s="316" t="s">
        <v>3105</v>
      </c>
      <c r="J33" s="316" t="s">
        <v>932</v>
      </c>
      <c r="K33" s="316" t="s">
        <v>933</v>
      </c>
      <c r="L33" s="316" t="s">
        <v>951</v>
      </c>
      <c r="M33" s="316" t="s">
        <v>661</v>
      </c>
      <c r="N33" s="316" t="s">
        <v>169</v>
      </c>
      <c r="O33" s="316" t="b">
        <v>0</v>
      </c>
      <c r="P33" s="340" t="s">
        <v>3106</v>
      </c>
      <c r="Q33" s="317" t="s">
        <v>938</v>
      </c>
      <c r="R33" s="316" t="s">
        <v>938</v>
      </c>
    </row>
    <row r="34" spans="1:18">
      <c r="A34" s="316" t="s">
        <v>3143</v>
      </c>
      <c r="B34" s="316" t="s">
        <v>4</v>
      </c>
      <c r="C34" s="316" t="s">
        <v>488</v>
      </c>
      <c r="D34" s="316" t="s">
        <v>490</v>
      </c>
      <c r="E34" s="317">
        <v>45267</v>
      </c>
      <c r="F34" s="316" t="b">
        <v>1</v>
      </c>
      <c r="G34" s="316" t="s">
        <v>1038</v>
      </c>
      <c r="H34" s="317">
        <v>29855</v>
      </c>
      <c r="I34" s="316" t="s">
        <v>3102</v>
      </c>
      <c r="J34" s="316" t="s">
        <v>932</v>
      </c>
      <c r="K34" s="316" t="s">
        <v>933</v>
      </c>
      <c r="L34" s="316" t="s">
        <v>1039</v>
      </c>
      <c r="M34" s="316" t="s">
        <v>1040</v>
      </c>
      <c r="N34" s="316" t="s">
        <v>644</v>
      </c>
      <c r="O34" s="316" t="b">
        <v>0</v>
      </c>
      <c r="P34" s="340" t="s">
        <v>3103</v>
      </c>
      <c r="Q34" s="317" t="s">
        <v>938</v>
      </c>
      <c r="R34" s="316" t="s">
        <v>938</v>
      </c>
    </row>
    <row r="35" spans="1:18">
      <c r="A35" s="316" t="s">
        <v>3144</v>
      </c>
      <c r="B35" s="316" t="s">
        <v>4</v>
      </c>
      <c r="C35" s="316" t="s">
        <v>184</v>
      </c>
      <c r="D35" s="316" t="s">
        <v>1041</v>
      </c>
      <c r="E35" s="317">
        <v>45279</v>
      </c>
      <c r="F35" s="316" t="b">
        <v>1</v>
      </c>
      <c r="G35" s="316" t="s">
        <v>1042</v>
      </c>
      <c r="H35" s="317">
        <v>32502</v>
      </c>
      <c r="I35" s="316" t="s">
        <v>3102</v>
      </c>
      <c r="J35" s="316" t="s">
        <v>932</v>
      </c>
      <c r="K35" s="316" t="s">
        <v>933</v>
      </c>
      <c r="L35" s="316" t="s">
        <v>1043</v>
      </c>
      <c r="M35" s="316" t="s">
        <v>1044</v>
      </c>
      <c r="N35" s="316" t="s">
        <v>644</v>
      </c>
      <c r="O35" s="316" t="b">
        <v>0</v>
      </c>
      <c r="P35" s="340" t="s">
        <v>3103</v>
      </c>
      <c r="Q35" s="317" t="s">
        <v>938</v>
      </c>
      <c r="R35" s="316" t="s">
        <v>938</v>
      </c>
    </row>
    <row r="36" spans="1:18">
      <c r="A36" s="316" t="s">
        <v>3145</v>
      </c>
      <c r="B36" s="316" t="s">
        <v>4</v>
      </c>
      <c r="C36" s="316" t="s">
        <v>295</v>
      </c>
      <c r="D36" s="316" t="s">
        <v>297</v>
      </c>
      <c r="E36" s="317">
        <v>45280</v>
      </c>
      <c r="F36" s="316" t="b">
        <v>1</v>
      </c>
      <c r="G36" s="316" t="s">
        <v>1045</v>
      </c>
      <c r="H36" s="317">
        <v>35207</v>
      </c>
      <c r="I36" s="316" t="s">
        <v>3105</v>
      </c>
      <c r="J36" s="316" t="s">
        <v>932</v>
      </c>
      <c r="K36" s="316" t="s">
        <v>933</v>
      </c>
      <c r="L36" s="316" t="s">
        <v>994</v>
      </c>
      <c r="M36" s="316" t="s">
        <v>995</v>
      </c>
      <c r="N36" s="316" t="s">
        <v>644</v>
      </c>
      <c r="O36" s="316" t="b">
        <v>0</v>
      </c>
      <c r="P36" s="340" t="s">
        <v>3106</v>
      </c>
      <c r="Q36" s="317" t="s">
        <v>938</v>
      </c>
      <c r="R36" s="316" t="s">
        <v>938</v>
      </c>
    </row>
    <row r="37" spans="1:18">
      <c r="A37" s="316" t="s">
        <v>3146</v>
      </c>
      <c r="B37" s="316" t="s">
        <v>3111</v>
      </c>
      <c r="C37" s="316" t="s">
        <v>407</v>
      </c>
      <c r="D37" s="316" t="s">
        <v>1047</v>
      </c>
      <c r="E37" s="317">
        <v>45281</v>
      </c>
      <c r="F37" s="316" t="b">
        <v>1</v>
      </c>
      <c r="G37" s="316" t="s">
        <v>1048</v>
      </c>
      <c r="H37" s="317">
        <v>30081</v>
      </c>
      <c r="I37" s="316" t="s">
        <v>3105</v>
      </c>
      <c r="J37" s="316" t="s">
        <v>984</v>
      </c>
      <c r="K37" s="316" t="s">
        <v>933</v>
      </c>
      <c r="L37" s="316" t="s">
        <v>1049</v>
      </c>
      <c r="M37" s="316" t="s">
        <v>1050</v>
      </c>
      <c r="N37" s="316" t="s">
        <v>644</v>
      </c>
      <c r="O37" s="316" t="b">
        <v>0</v>
      </c>
      <c r="P37" s="340" t="s">
        <v>3106</v>
      </c>
      <c r="Q37" s="317" t="s">
        <v>938</v>
      </c>
      <c r="R37" s="316" t="s">
        <v>938</v>
      </c>
    </row>
    <row r="38" spans="1:18">
      <c r="A38" s="316" t="s">
        <v>3147</v>
      </c>
      <c r="B38" s="316" t="s">
        <v>4</v>
      </c>
      <c r="C38" s="316" t="s">
        <v>478</v>
      </c>
      <c r="D38" s="316" t="s">
        <v>480</v>
      </c>
      <c r="E38" s="317">
        <v>45334</v>
      </c>
      <c r="F38" s="316" t="b">
        <v>1</v>
      </c>
      <c r="G38" s="316" t="s">
        <v>1051</v>
      </c>
      <c r="H38" s="317">
        <v>35398</v>
      </c>
      <c r="I38" s="316" t="s">
        <v>3102</v>
      </c>
      <c r="J38" s="316" t="s">
        <v>932</v>
      </c>
      <c r="K38" s="316" t="s">
        <v>933</v>
      </c>
      <c r="L38" s="316" t="s">
        <v>997</v>
      </c>
      <c r="M38" s="316" t="s">
        <v>1052</v>
      </c>
      <c r="N38" s="316" t="s">
        <v>1006</v>
      </c>
      <c r="O38" s="316" t="b">
        <v>0</v>
      </c>
      <c r="P38" s="340" t="s">
        <v>1006</v>
      </c>
      <c r="Q38" s="317" t="s">
        <v>938</v>
      </c>
      <c r="R38" s="316" t="s">
        <v>938</v>
      </c>
    </row>
    <row r="39" spans="1:18">
      <c r="A39" s="316" t="s">
        <v>3148</v>
      </c>
      <c r="B39" s="316" t="s">
        <v>4</v>
      </c>
      <c r="C39" s="316" t="s">
        <v>610</v>
      </c>
      <c r="D39" s="316" t="s">
        <v>612</v>
      </c>
      <c r="E39" s="317">
        <v>45355</v>
      </c>
      <c r="F39" s="316" t="b">
        <v>1</v>
      </c>
      <c r="G39" s="316" t="s">
        <v>1053</v>
      </c>
      <c r="H39" s="317">
        <v>32355</v>
      </c>
      <c r="I39" s="316" t="s">
        <v>3105</v>
      </c>
      <c r="J39" s="316" t="s">
        <v>932</v>
      </c>
      <c r="K39" s="316" t="s">
        <v>933</v>
      </c>
      <c r="L39" s="316" t="s">
        <v>944</v>
      </c>
      <c r="M39" s="316" t="s">
        <v>613</v>
      </c>
      <c r="N39" s="316" t="s">
        <v>644</v>
      </c>
      <c r="O39" s="316" t="b">
        <v>0</v>
      </c>
      <c r="P39" s="340" t="s">
        <v>3106</v>
      </c>
      <c r="Q39" s="317" t="s">
        <v>938</v>
      </c>
      <c r="R39" s="316" t="s">
        <v>938</v>
      </c>
    </row>
    <row r="40" spans="1:18">
      <c r="A40" s="316" t="s">
        <v>3149</v>
      </c>
      <c r="B40" s="316" t="s">
        <v>4</v>
      </c>
      <c r="C40" s="316" t="s">
        <v>283</v>
      </c>
      <c r="D40" s="316" t="s">
        <v>285</v>
      </c>
      <c r="E40" s="317">
        <v>45369</v>
      </c>
      <c r="F40" s="316" t="b">
        <v>1</v>
      </c>
      <c r="G40" s="316" t="s">
        <v>1054</v>
      </c>
      <c r="H40" s="317">
        <v>33003</v>
      </c>
      <c r="I40" s="316" t="s">
        <v>3105</v>
      </c>
      <c r="J40" s="316" t="s">
        <v>932</v>
      </c>
      <c r="K40" s="316" t="s">
        <v>933</v>
      </c>
      <c r="L40" s="316" t="s">
        <v>1039</v>
      </c>
      <c r="M40" s="316" t="s">
        <v>1055</v>
      </c>
      <c r="N40" s="316" t="s">
        <v>644</v>
      </c>
      <c r="O40" s="316" t="b">
        <v>0</v>
      </c>
      <c r="P40" s="340" t="s">
        <v>3103</v>
      </c>
      <c r="Q40" s="317" t="s">
        <v>938</v>
      </c>
      <c r="R40" s="316" t="s">
        <v>938</v>
      </c>
    </row>
    <row r="41" spans="1:18">
      <c r="A41" s="316" t="s">
        <v>3151</v>
      </c>
      <c r="B41" s="316" t="s">
        <v>4</v>
      </c>
      <c r="C41" s="316" t="s">
        <v>472</v>
      </c>
      <c r="D41" s="316" t="s">
        <v>474</v>
      </c>
      <c r="E41" s="317">
        <v>45371</v>
      </c>
      <c r="F41" s="316" t="b">
        <v>1</v>
      </c>
      <c r="G41" s="316" t="s">
        <v>1057</v>
      </c>
      <c r="H41" s="317">
        <v>35064</v>
      </c>
      <c r="I41" s="316" t="s">
        <v>3105</v>
      </c>
      <c r="J41" s="316" t="s">
        <v>932</v>
      </c>
      <c r="K41" s="316" t="s">
        <v>933</v>
      </c>
      <c r="L41" s="316" t="s">
        <v>944</v>
      </c>
      <c r="M41" s="316" t="s">
        <v>1058</v>
      </c>
      <c r="N41" s="316" t="s">
        <v>644</v>
      </c>
      <c r="O41" s="316" t="b">
        <v>0</v>
      </c>
      <c r="P41" s="340" t="s">
        <v>3106</v>
      </c>
      <c r="Q41" s="317" t="s">
        <v>938</v>
      </c>
      <c r="R41" s="316" t="s">
        <v>938</v>
      </c>
    </row>
    <row r="42" spans="1:18">
      <c r="A42" s="316" t="s">
        <v>3152</v>
      </c>
      <c r="B42" s="316" t="s">
        <v>4</v>
      </c>
      <c r="C42" s="316" t="s">
        <v>1059</v>
      </c>
      <c r="D42" s="316" t="s">
        <v>1060</v>
      </c>
      <c r="E42" s="317">
        <v>45383</v>
      </c>
      <c r="F42" s="316" t="b">
        <v>0</v>
      </c>
      <c r="G42" s="316" t="s">
        <v>1061</v>
      </c>
      <c r="H42" s="317">
        <v>30131</v>
      </c>
      <c r="I42" s="316" t="s">
        <v>3105</v>
      </c>
      <c r="J42" s="316" t="s">
        <v>932</v>
      </c>
      <c r="K42" s="316" t="s">
        <v>933</v>
      </c>
      <c r="L42" s="316" t="s">
        <v>1043</v>
      </c>
      <c r="M42" s="316" t="s">
        <v>1062</v>
      </c>
      <c r="N42" s="316" t="s">
        <v>644</v>
      </c>
      <c r="O42" s="316" t="b">
        <v>0</v>
      </c>
      <c r="P42" s="340" t="s">
        <v>3103</v>
      </c>
      <c r="Q42" s="317">
        <v>46022</v>
      </c>
      <c r="R42" s="316" t="s">
        <v>3112</v>
      </c>
    </row>
    <row r="43" spans="1:18">
      <c r="A43" s="316" t="s">
        <v>3153</v>
      </c>
      <c r="B43" s="316" t="s">
        <v>4</v>
      </c>
      <c r="C43" s="316" t="s">
        <v>162</v>
      </c>
      <c r="D43" s="316" t="s">
        <v>165</v>
      </c>
      <c r="E43" s="317">
        <v>45386</v>
      </c>
      <c r="F43" s="316" t="b">
        <v>1</v>
      </c>
      <c r="G43" s="316" t="s">
        <v>1063</v>
      </c>
      <c r="H43" s="317">
        <v>34267</v>
      </c>
      <c r="I43" s="316" t="s">
        <v>3102</v>
      </c>
      <c r="J43" s="316" t="s">
        <v>932</v>
      </c>
      <c r="K43" s="316" t="s">
        <v>933</v>
      </c>
      <c r="L43" s="316" t="s">
        <v>1001</v>
      </c>
      <c r="M43" s="316" t="s">
        <v>1064</v>
      </c>
      <c r="N43" s="316" t="s">
        <v>644</v>
      </c>
      <c r="O43" s="316" t="b">
        <v>0</v>
      </c>
      <c r="P43" s="340" t="s">
        <v>3103</v>
      </c>
      <c r="Q43" s="317" t="s">
        <v>938</v>
      </c>
      <c r="R43" s="316" t="s">
        <v>938</v>
      </c>
    </row>
    <row r="44" spans="1:18">
      <c r="A44" s="316" t="s">
        <v>3154</v>
      </c>
      <c r="B44" s="316" t="s">
        <v>4</v>
      </c>
      <c r="C44" s="316" t="s">
        <v>197</v>
      </c>
      <c r="D44" s="316" t="s">
        <v>199</v>
      </c>
      <c r="E44" s="317">
        <v>45386</v>
      </c>
      <c r="F44" s="316" t="b">
        <v>1</v>
      </c>
      <c r="G44" s="316" t="s">
        <v>1065</v>
      </c>
      <c r="H44" s="317">
        <v>34863</v>
      </c>
      <c r="I44" s="316" t="s">
        <v>3102</v>
      </c>
      <c r="J44" s="316" t="s">
        <v>932</v>
      </c>
      <c r="K44" s="316" t="s">
        <v>933</v>
      </c>
      <c r="L44" s="316" t="s">
        <v>1043</v>
      </c>
      <c r="M44" s="316" t="s">
        <v>268</v>
      </c>
      <c r="N44" s="316" t="s">
        <v>644</v>
      </c>
      <c r="O44" s="316" t="b">
        <v>0</v>
      </c>
      <c r="P44" s="340" t="s">
        <v>3103</v>
      </c>
      <c r="Q44" s="317" t="s">
        <v>938</v>
      </c>
      <c r="R44" s="316" t="s">
        <v>938</v>
      </c>
    </row>
    <row r="45" spans="1:18">
      <c r="A45" s="316" t="s">
        <v>3155</v>
      </c>
      <c r="B45" s="316" t="s">
        <v>4</v>
      </c>
      <c r="C45" s="316" t="s">
        <v>506</v>
      </c>
      <c r="D45" s="316" t="s">
        <v>508</v>
      </c>
      <c r="E45" s="317">
        <v>45390</v>
      </c>
      <c r="F45" s="316" t="b">
        <v>1</v>
      </c>
      <c r="G45" s="316" t="s">
        <v>1066</v>
      </c>
      <c r="H45" s="317">
        <v>34751</v>
      </c>
      <c r="I45" s="316" t="s">
        <v>3105</v>
      </c>
      <c r="J45" s="316" t="s">
        <v>932</v>
      </c>
      <c r="K45" s="316" t="s">
        <v>933</v>
      </c>
      <c r="L45" s="316" t="s">
        <v>1018</v>
      </c>
      <c r="M45" s="316" t="s">
        <v>1019</v>
      </c>
      <c r="N45" s="316" t="s">
        <v>169</v>
      </c>
      <c r="O45" s="316" t="b">
        <v>0</v>
      </c>
      <c r="P45" s="340" t="s">
        <v>3103</v>
      </c>
      <c r="Q45" s="317" t="s">
        <v>938</v>
      </c>
      <c r="R45" s="316" t="s">
        <v>938</v>
      </c>
    </row>
    <row r="46" spans="1:18">
      <c r="A46" s="316" t="s">
        <v>3156</v>
      </c>
      <c r="B46" s="316" t="s">
        <v>4</v>
      </c>
      <c r="C46" s="316" t="s">
        <v>459</v>
      </c>
      <c r="D46" s="316" t="s">
        <v>461</v>
      </c>
      <c r="E46" s="317">
        <v>45404</v>
      </c>
      <c r="F46" s="316" t="b">
        <v>1</v>
      </c>
      <c r="G46" s="316" t="s">
        <v>1067</v>
      </c>
      <c r="H46" s="317">
        <v>35566</v>
      </c>
      <c r="I46" s="316" t="s">
        <v>3102</v>
      </c>
      <c r="J46" s="316" t="s">
        <v>932</v>
      </c>
      <c r="K46" s="316" t="s">
        <v>933</v>
      </c>
      <c r="L46" s="316" t="s">
        <v>959</v>
      </c>
      <c r="M46" s="316" t="s">
        <v>268</v>
      </c>
      <c r="N46" s="316" t="s">
        <v>169</v>
      </c>
      <c r="O46" s="316" t="b">
        <v>0</v>
      </c>
      <c r="P46" s="340" t="s">
        <v>3106</v>
      </c>
      <c r="Q46" s="317" t="s">
        <v>938</v>
      </c>
      <c r="R46" s="316" t="s">
        <v>938</v>
      </c>
    </row>
    <row r="47" spans="1:18">
      <c r="A47" s="316" t="s">
        <v>3157</v>
      </c>
      <c r="B47" s="316" t="s">
        <v>4</v>
      </c>
      <c r="C47" s="316" t="s">
        <v>492</v>
      </c>
      <c r="D47" s="316" t="s">
        <v>494</v>
      </c>
      <c r="E47" s="317">
        <v>45413</v>
      </c>
      <c r="F47" s="316" t="b">
        <v>1</v>
      </c>
      <c r="G47" s="316" t="s">
        <v>1068</v>
      </c>
      <c r="H47" s="317">
        <v>32280</v>
      </c>
      <c r="I47" s="316" t="s">
        <v>3105</v>
      </c>
      <c r="J47" s="316" t="s">
        <v>932</v>
      </c>
      <c r="K47" s="316" t="s">
        <v>933</v>
      </c>
      <c r="L47" s="316" t="s">
        <v>1069</v>
      </c>
      <c r="M47" s="316" t="s">
        <v>1070</v>
      </c>
      <c r="N47" s="316" t="s">
        <v>644</v>
      </c>
      <c r="O47" s="316" t="b">
        <v>0</v>
      </c>
      <c r="P47" s="340" t="s">
        <v>3103</v>
      </c>
      <c r="Q47" s="317" t="s">
        <v>938</v>
      </c>
      <c r="R47" s="316" t="s">
        <v>938</v>
      </c>
    </row>
    <row r="48" spans="1:18">
      <c r="A48" s="316" t="s">
        <v>3158</v>
      </c>
      <c r="B48" s="316" t="s">
        <v>4</v>
      </c>
      <c r="C48" s="316" t="s">
        <v>291</v>
      </c>
      <c r="D48" s="316" t="s">
        <v>293</v>
      </c>
      <c r="E48" s="317">
        <v>45423</v>
      </c>
      <c r="F48" s="316" t="b">
        <v>1</v>
      </c>
      <c r="G48" s="316" t="s">
        <v>1071</v>
      </c>
      <c r="H48" s="317">
        <v>30169</v>
      </c>
      <c r="I48" s="316" t="s">
        <v>3105</v>
      </c>
      <c r="J48" s="316" t="s">
        <v>932</v>
      </c>
      <c r="K48" s="316" t="s">
        <v>933</v>
      </c>
      <c r="L48" s="316" t="s">
        <v>1069</v>
      </c>
      <c r="M48" s="316" t="s">
        <v>294</v>
      </c>
      <c r="N48" s="316" t="s">
        <v>644</v>
      </c>
      <c r="O48" s="316" t="b">
        <v>0</v>
      </c>
      <c r="P48" s="340" t="s">
        <v>3103</v>
      </c>
      <c r="Q48" s="317" t="s">
        <v>938</v>
      </c>
      <c r="R48" s="316" t="s">
        <v>938</v>
      </c>
    </row>
    <row r="49" spans="1:18">
      <c r="A49" s="316" t="s">
        <v>3159</v>
      </c>
      <c r="B49" s="316" t="s">
        <v>4</v>
      </c>
      <c r="C49" s="316" t="s">
        <v>449</v>
      </c>
      <c r="D49" s="316" t="s">
        <v>451</v>
      </c>
      <c r="E49" s="317">
        <v>45434</v>
      </c>
      <c r="F49" s="316" t="b">
        <v>1</v>
      </c>
      <c r="G49" s="316" t="s">
        <v>1072</v>
      </c>
      <c r="H49" s="317">
        <v>27914</v>
      </c>
      <c r="I49" s="316" t="s">
        <v>3105</v>
      </c>
      <c r="J49" s="316" t="s">
        <v>932</v>
      </c>
      <c r="K49" s="316" t="s">
        <v>933</v>
      </c>
      <c r="L49" s="316" t="s">
        <v>1069</v>
      </c>
      <c r="M49" s="316" t="s">
        <v>1073</v>
      </c>
      <c r="N49" s="316" t="s">
        <v>644</v>
      </c>
      <c r="O49" s="316" t="b">
        <v>0</v>
      </c>
      <c r="P49" s="340" t="s">
        <v>3103</v>
      </c>
      <c r="Q49" s="317" t="s">
        <v>938</v>
      </c>
      <c r="R49" s="316" t="s">
        <v>938</v>
      </c>
    </row>
    <row r="50" spans="1:18">
      <c r="A50" s="316" t="s">
        <v>3160</v>
      </c>
      <c r="B50" s="316" t="s">
        <v>4</v>
      </c>
      <c r="C50" s="316" t="s">
        <v>498</v>
      </c>
      <c r="D50" s="316" t="s">
        <v>500</v>
      </c>
      <c r="E50" s="317">
        <v>45435</v>
      </c>
      <c r="F50" s="316" t="b">
        <v>1</v>
      </c>
      <c r="G50" s="316" t="s">
        <v>1074</v>
      </c>
      <c r="H50" s="317">
        <v>36229</v>
      </c>
      <c r="I50" s="316" t="s">
        <v>3105</v>
      </c>
      <c r="J50" s="316" t="s">
        <v>1021</v>
      </c>
      <c r="K50" s="316" t="s">
        <v>933</v>
      </c>
      <c r="L50" s="316" t="s">
        <v>959</v>
      </c>
      <c r="M50" s="316" t="s">
        <v>1075</v>
      </c>
      <c r="N50" s="316" t="s">
        <v>644</v>
      </c>
      <c r="O50" s="316" t="b">
        <v>0</v>
      </c>
      <c r="P50" s="340" t="s">
        <v>3103</v>
      </c>
      <c r="Q50" s="317" t="s">
        <v>938</v>
      </c>
      <c r="R50" s="316" t="s">
        <v>938</v>
      </c>
    </row>
    <row r="51" spans="1:18">
      <c r="A51" s="316" t="s">
        <v>3161</v>
      </c>
      <c r="B51" s="316" t="s">
        <v>4</v>
      </c>
      <c r="C51" s="316" t="s">
        <v>776</v>
      </c>
      <c r="D51" s="316" t="s">
        <v>778</v>
      </c>
      <c r="E51" s="317">
        <v>45439</v>
      </c>
      <c r="F51" s="316" t="b">
        <v>1</v>
      </c>
      <c r="G51" s="316" t="s">
        <v>1076</v>
      </c>
      <c r="H51" s="317">
        <v>37087</v>
      </c>
      <c r="I51" s="316" t="s">
        <v>3105</v>
      </c>
      <c r="J51" s="316" t="s">
        <v>932</v>
      </c>
      <c r="K51" s="316" t="s">
        <v>933</v>
      </c>
      <c r="L51" s="316" t="s">
        <v>1018</v>
      </c>
      <c r="M51" s="316" t="s">
        <v>1077</v>
      </c>
      <c r="N51" s="316" t="s">
        <v>169</v>
      </c>
      <c r="O51" s="316" t="b">
        <v>0</v>
      </c>
      <c r="P51" s="340" t="s">
        <v>3103</v>
      </c>
      <c r="Q51" s="317" t="s">
        <v>938</v>
      </c>
      <c r="R51" s="316" t="s">
        <v>938</v>
      </c>
    </row>
    <row r="52" spans="1:18">
      <c r="A52" s="316" t="s">
        <v>3162</v>
      </c>
      <c r="B52" s="316" t="s">
        <v>4</v>
      </c>
      <c r="C52" s="316" t="s">
        <v>475</v>
      </c>
      <c r="D52" s="316" t="s">
        <v>477</v>
      </c>
      <c r="E52" s="317">
        <v>45444</v>
      </c>
      <c r="F52" s="316" t="b">
        <v>1</v>
      </c>
      <c r="G52" s="316" t="s">
        <v>1078</v>
      </c>
      <c r="H52" s="317">
        <v>34748</v>
      </c>
      <c r="I52" s="316" t="s">
        <v>3105</v>
      </c>
      <c r="J52" s="316" t="s">
        <v>1021</v>
      </c>
      <c r="K52" s="316" t="s">
        <v>933</v>
      </c>
      <c r="L52" s="316" t="s">
        <v>1039</v>
      </c>
      <c r="M52" s="316" t="s">
        <v>1079</v>
      </c>
      <c r="N52" s="316" t="s">
        <v>644</v>
      </c>
      <c r="O52" s="316" t="b">
        <v>0</v>
      </c>
      <c r="P52" s="340" t="s">
        <v>3103</v>
      </c>
      <c r="Q52" s="317" t="s">
        <v>938</v>
      </c>
      <c r="R52" s="316" t="s">
        <v>938</v>
      </c>
    </row>
    <row r="53" spans="1:18">
      <c r="A53" s="316" t="s">
        <v>3163</v>
      </c>
      <c r="B53" s="316" t="s">
        <v>4</v>
      </c>
      <c r="C53" s="316" t="s">
        <v>847</v>
      </c>
      <c r="D53" s="316" t="s">
        <v>849</v>
      </c>
      <c r="E53" s="317">
        <v>45477</v>
      </c>
      <c r="F53" s="316" t="b">
        <v>1</v>
      </c>
      <c r="G53" s="316" t="s">
        <v>1080</v>
      </c>
      <c r="H53" s="317">
        <v>35484</v>
      </c>
      <c r="I53" s="316" t="s">
        <v>3102</v>
      </c>
      <c r="J53" s="316" t="s">
        <v>932</v>
      </c>
      <c r="K53" s="316" t="s">
        <v>933</v>
      </c>
      <c r="L53" s="316" t="s">
        <v>934</v>
      </c>
      <c r="M53" s="316" t="s">
        <v>832</v>
      </c>
      <c r="N53" s="316" t="s">
        <v>169</v>
      </c>
      <c r="O53" s="316" t="b">
        <v>0</v>
      </c>
      <c r="P53" s="340" t="s">
        <v>3103</v>
      </c>
      <c r="Q53" s="317" t="s">
        <v>938</v>
      </c>
      <c r="R53" s="316" t="s">
        <v>938</v>
      </c>
    </row>
    <row r="54" spans="1:18">
      <c r="A54" s="316" t="s">
        <v>3164</v>
      </c>
      <c r="B54" s="316" t="s">
        <v>4</v>
      </c>
      <c r="C54" s="316" t="s">
        <v>434</v>
      </c>
      <c r="D54" s="316" t="s">
        <v>436</v>
      </c>
      <c r="E54" s="317">
        <v>45489</v>
      </c>
      <c r="F54" s="316" t="b">
        <v>1</v>
      </c>
      <c r="G54" s="316" t="s">
        <v>1081</v>
      </c>
      <c r="H54" s="317">
        <v>34607</v>
      </c>
      <c r="I54" s="316" t="s">
        <v>3105</v>
      </c>
      <c r="J54" s="316" t="s">
        <v>932</v>
      </c>
      <c r="K54" s="316" t="s">
        <v>933</v>
      </c>
      <c r="L54" s="316" t="s">
        <v>1069</v>
      </c>
      <c r="M54" s="316" t="s">
        <v>1082</v>
      </c>
      <c r="N54" s="316" t="s">
        <v>644</v>
      </c>
      <c r="O54" s="316" t="b">
        <v>0</v>
      </c>
      <c r="P54" s="340" t="s">
        <v>3103</v>
      </c>
      <c r="Q54" s="317" t="s">
        <v>938</v>
      </c>
      <c r="R54" s="316" t="s">
        <v>938</v>
      </c>
    </row>
    <row r="55" spans="1:18">
      <c r="A55" s="316" t="s">
        <v>3165</v>
      </c>
      <c r="B55" s="316" t="s">
        <v>4</v>
      </c>
      <c r="C55" s="316" t="s">
        <v>352</v>
      </c>
      <c r="D55" s="316" t="s">
        <v>354</v>
      </c>
      <c r="E55" s="317">
        <v>45925</v>
      </c>
      <c r="F55" s="316" t="b">
        <v>1</v>
      </c>
      <c r="G55" s="316" t="s">
        <v>1083</v>
      </c>
      <c r="H55" s="317">
        <v>36768</v>
      </c>
      <c r="I55" s="316" t="s">
        <v>3102</v>
      </c>
      <c r="J55" s="316" t="s">
        <v>932</v>
      </c>
      <c r="K55" s="316" t="s">
        <v>933</v>
      </c>
      <c r="L55" s="316" t="s">
        <v>1039</v>
      </c>
      <c r="M55" s="316" t="s">
        <v>661</v>
      </c>
      <c r="N55" s="316" t="s">
        <v>169</v>
      </c>
      <c r="O55" s="316" t="b">
        <v>0</v>
      </c>
      <c r="P55" s="340" t="s">
        <v>3106</v>
      </c>
      <c r="Q55" s="317" t="s">
        <v>938</v>
      </c>
      <c r="R55" s="316" t="s">
        <v>938</v>
      </c>
    </row>
    <row r="56" spans="1:18">
      <c r="A56" s="316" t="s">
        <v>3166</v>
      </c>
      <c r="B56" s="316" t="s">
        <v>4</v>
      </c>
      <c r="C56" s="316" t="s">
        <v>1084</v>
      </c>
      <c r="D56" s="316" t="s">
        <v>1085</v>
      </c>
      <c r="E56" s="317">
        <v>45511</v>
      </c>
      <c r="F56" s="316" t="b">
        <v>0</v>
      </c>
      <c r="G56" s="316" t="s">
        <v>1086</v>
      </c>
      <c r="H56" s="317">
        <v>36776</v>
      </c>
      <c r="I56" s="316" t="s">
        <v>3102</v>
      </c>
      <c r="J56" s="316" t="s">
        <v>932</v>
      </c>
      <c r="K56" s="316" t="s">
        <v>933</v>
      </c>
      <c r="L56" s="316" t="s">
        <v>1033</v>
      </c>
      <c r="M56" s="316" t="s">
        <v>638</v>
      </c>
      <c r="N56" s="316" t="s">
        <v>169</v>
      </c>
      <c r="O56" s="316" t="b">
        <v>0</v>
      </c>
      <c r="P56" s="340" t="s">
        <v>3106</v>
      </c>
      <c r="Q56" s="317">
        <v>46022</v>
      </c>
      <c r="R56" s="316" t="s">
        <v>3127</v>
      </c>
    </row>
    <row r="57" spans="1:18">
      <c r="A57" s="316" t="s">
        <v>3167</v>
      </c>
      <c r="B57" s="316" t="s">
        <v>4</v>
      </c>
      <c r="C57" s="316" t="s">
        <v>187</v>
      </c>
      <c r="D57" s="316" t="s">
        <v>189</v>
      </c>
      <c r="E57" s="317">
        <v>45545</v>
      </c>
      <c r="F57" s="316" t="b">
        <v>1</v>
      </c>
      <c r="G57" s="316" t="s">
        <v>1087</v>
      </c>
      <c r="H57" s="317">
        <v>31683</v>
      </c>
      <c r="I57" s="316" t="s">
        <v>3105</v>
      </c>
      <c r="J57" s="316" t="s">
        <v>932</v>
      </c>
      <c r="K57" s="316" t="s">
        <v>933</v>
      </c>
      <c r="L57" s="316" t="s">
        <v>1069</v>
      </c>
      <c r="M57" s="316" t="s">
        <v>1088</v>
      </c>
      <c r="N57" s="316" t="s">
        <v>644</v>
      </c>
      <c r="O57" s="316" t="b">
        <v>0</v>
      </c>
      <c r="P57" s="340" t="s">
        <v>3103</v>
      </c>
      <c r="Q57" s="317" t="s">
        <v>938</v>
      </c>
      <c r="R57" s="316" t="s">
        <v>938</v>
      </c>
    </row>
    <row r="58" spans="1:18">
      <c r="A58" s="316" t="s">
        <v>3168</v>
      </c>
      <c r="B58" s="316" t="s">
        <v>4</v>
      </c>
      <c r="C58" s="316" t="s">
        <v>713</v>
      </c>
      <c r="D58" s="316" t="s">
        <v>715</v>
      </c>
      <c r="E58" s="317">
        <v>45558</v>
      </c>
      <c r="F58" s="316" t="b">
        <v>1</v>
      </c>
      <c r="G58" s="316" t="s">
        <v>1089</v>
      </c>
      <c r="H58" s="317">
        <v>31448</v>
      </c>
      <c r="I58" s="316" t="s">
        <v>3105</v>
      </c>
      <c r="J58" s="316" t="s">
        <v>932</v>
      </c>
      <c r="K58" s="316" t="s">
        <v>933</v>
      </c>
      <c r="L58" s="316" t="s">
        <v>934</v>
      </c>
      <c r="M58" s="316" t="s">
        <v>915</v>
      </c>
      <c r="N58" s="316" t="s">
        <v>169</v>
      </c>
      <c r="O58" s="316" t="b">
        <v>0</v>
      </c>
      <c r="P58" s="340" t="s">
        <v>3103</v>
      </c>
      <c r="Q58" s="317" t="s">
        <v>938</v>
      </c>
      <c r="R58" s="316" t="s">
        <v>938</v>
      </c>
    </row>
    <row r="59" spans="1:18">
      <c r="A59" s="316" t="s">
        <v>3169</v>
      </c>
      <c r="B59" s="316" t="s">
        <v>4</v>
      </c>
      <c r="C59" s="316" t="s">
        <v>836</v>
      </c>
      <c r="D59" s="316" t="s">
        <v>838</v>
      </c>
      <c r="E59" s="317">
        <v>45559</v>
      </c>
      <c r="F59" s="316" t="b">
        <v>1</v>
      </c>
      <c r="G59" s="316" t="s">
        <v>1090</v>
      </c>
      <c r="H59" s="317">
        <v>33652</v>
      </c>
      <c r="I59" s="316" t="s">
        <v>3105</v>
      </c>
      <c r="J59" s="316" t="s">
        <v>932</v>
      </c>
      <c r="K59" s="316" t="s">
        <v>933</v>
      </c>
      <c r="L59" s="316" t="s">
        <v>934</v>
      </c>
      <c r="M59" s="316" t="s">
        <v>915</v>
      </c>
      <c r="N59" s="316" t="s">
        <v>169</v>
      </c>
      <c r="O59" s="316" t="b">
        <v>0</v>
      </c>
      <c r="P59" s="340" t="s">
        <v>3103</v>
      </c>
      <c r="Q59" s="317" t="s">
        <v>938</v>
      </c>
      <c r="R59" s="316" t="s">
        <v>938</v>
      </c>
    </row>
    <row r="60" spans="1:18">
      <c r="A60" s="316" t="s">
        <v>3170</v>
      </c>
      <c r="B60" s="316" t="s">
        <v>4</v>
      </c>
      <c r="C60" s="316" t="s">
        <v>840</v>
      </c>
      <c r="D60" s="316" t="s">
        <v>842</v>
      </c>
      <c r="E60" s="317">
        <v>45561</v>
      </c>
      <c r="F60" s="316" t="b">
        <v>1</v>
      </c>
      <c r="G60" s="316" t="s">
        <v>1091</v>
      </c>
      <c r="H60" s="317">
        <v>34259</v>
      </c>
      <c r="I60" s="316" t="s">
        <v>3105</v>
      </c>
      <c r="J60" s="316" t="s">
        <v>932</v>
      </c>
      <c r="K60" s="316" t="s">
        <v>933</v>
      </c>
      <c r="L60" s="316" t="s">
        <v>1069</v>
      </c>
      <c r="M60" s="316" t="s">
        <v>1092</v>
      </c>
      <c r="N60" s="316" t="s">
        <v>169</v>
      </c>
      <c r="O60" s="316" t="b">
        <v>0</v>
      </c>
      <c r="P60" s="340" t="s">
        <v>3103</v>
      </c>
      <c r="Q60" s="317" t="s">
        <v>938</v>
      </c>
      <c r="R60" s="316" t="s">
        <v>938</v>
      </c>
    </row>
    <row r="61" spans="1:18">
      <c r="A61" s="316" t="s">
        <v>3171</v>
      </c>
      <c r="B61" s="316" t="s">
        <v>4</v>
      </c>
      <c r="C61" s="316" t="s">
        <v>445</v>
      </c>
      <c r="D61" s="316" t="s">
        <v>447</v>
      </c>
      <c r="E61" s="317">
        <v>45566</v>
      </c>
      <c r="F61" s="316" t="b">
        <v>1</v>
      </c>
      <c r="G61" s="316" t="s">
        <v>1093</v>
      </c>
      <c r="H61" s="317">
        <v>34773</v>
      </c>
      <c r="I61" s="316" t="s">
        <v>3102</v>
      </c>
      <c r="J61" s="316" t="s">
        <v>932</v>
      </c>
      <c r="K61" s="316" t="s">
        <v>933</v>
      </c>
      <c r="L61" s="316" t="s">
        <v>1043</v>
      </c>
      <c r="M61" s="316" t="s">
        <v>1044</v>
      </c>
      <c r="N61" s="316" t="s">
        <v>644</v>
      </c>
      <c r="O61" s="316" t="b">
        <v>0</v>
      </c>
      <c r="P61" s="340" t="s">
        <v>3103</v>
      </c>
      <c r="Q61" s="317" t="s">
        <v>938</v>
      </c>
      <c r="R61" s="316" t="s">
        <v>938</v>
      </c>
    </row>
    <row r="62" spans="1:18">
      <c r="A62" s="316" t="s">
        <v>3172</v>
      </c>
      <c r="B62" s="316" t="s">
        <v>4</v>
      </c>
      <c r="C62" s="316" t="s">
        <v>299</v>
      </c>
      <c r="D62" s="316" t="s">
        <v>301</v>
      </c>
      <c r="E62" s="317">
        <v>45580</v>
      </c>
      <c r="F62" s="316" t="b">
        <v>1</v>
      </c>
      <c r="G62" s="316" t="s">
        <v>1094</v>
      </c>
      <c r="H62" s="317">
        <v>35938</v>
      </c>
      <c r="I62" s="316" t="s">
        <v>3105</v>
      </c>
      <c r="J62" s="316" t="s">
        <v>932</v>
      </c>
      <c r="K62" s="316" t="s">
        <v>933</v>
      </c>
      <c r="L62" s="316" t="s">
        <v>959</v>
      </c>
      <c r="M62" s="316" t="s">
        <v>268</v>
      </c>
      <c r="N62" s="316" t="s">
        <v>169</v>
      </c>
      <c r="O62" s="316" t="b">
        <v>0</v>
      </c>
      <c r="P62" s="340" t="s">
        <v>3106</v>
      </c>
      <c r="Q62" s="317" t="s">
        <v>938</v>
      </c>
      <c r="R62" s="316" t="s">
        <v>938</v>
      </c>
    </row>
    <row r="63" spans="1:18">
      <c r="A63" s="316" t="s">
        <v>3176</v>
      </c>
      <c r="B63" s="316" t="s">
        <v>4</v>
      </c>
      <c r="C63" s="316" t="s">
        <v>790</v>
      </c>
      <c r="D63" s="316" t="s">
        <v>792</v>
      </c>
      <c r="E63" s="317">
        <v>45594</v>
      </c>
      <c r="F63" s="316" t="b">
        <v>1</v>
      </c>
      <c r="G63" s="316" t="s">
        <v>1095</v>
      </c>
      <c r="H63" s="317">
        <v>33805</v>
      </c>
      <c r="I63" s="316" t="s">
        <v>3105</v>
      </c>
      <c r="J63" s="316" t="s">
        <v>1021</v>
      </c>
      <c r="K63" s="316" t="s">
        <v>933</v>
      </c>
      <c r="L63" s="316" t="s">
        <v>1069</v>
      </c>
      <c r="M63" s="316" t="s">
        <v>789</v>
      </c>
      <c r="N63" s="316" t="s">
        <v>169</v>
      </c>
      <c r="O63" s="316" t="b">
        <v>0</v>
      </c>
      <c r="P63" s="340" t="s">
        <v>3103</v>
      </c>
      <c r="Q63" s="317" t="s">
        <v>938</v>
      </c>
      <c r="R63" s="316" t="s">
        <v>938</v>
      </c>
    </row>
    <row r="64" spans="1:18">
      <c r="A64" s="316" t="s">
        <v>3177</v>
      </c>
      <c r="B64" s="316" t="s">
        <v>4</v>
      </c>
      <c r="C64" s="316" t="s">
        <v>226</v>
      </c>
      <c r="D64" s="316" t="s">
        <v>228</v>
      </c>
      <c r="E64" s="317">
        <v>45597</v>
      </c>
      <c r="F64" s="316" t="b">
        <v>1</v>
      </c>
      <c r="G64" s="316" t="s">
        <v>1096</v>
      </c>
      <c r="H64" s="317">
        <v>26476</v>
      </c>
      <c r="I64" s="316" t="s">
        <v>3105</v>
      </c>
      <c r="J64" s="316" t="s">
        <v>932</v>
      </c>
      <c r="K64" s="316" t="s">
        <v>933</v>
      </c>
      <c r="L64" s="316" t="s">
        <v>1049</v>
      </c>
      <c r="M64" s="316" t="s">
        <v>1097</v>
      </c>
      <c r="N64" s="316" t="s">
        <v>644</v>
      </c>
      <c r="O64" s="316" t="b">
        <v>0</v>
      </c>
      <c r="P64" s="340" t="s">
        <v>3103</v>
      </c>
      <c r="Q64" s="317" t="s">
        <v>938</v>
      </c>
      <c r="R64" s="316" t="s">
        <v>938</v>
      </c>
    </row>
    <row r="65" spans="1:18">
      <c r="A65" s="316" t="s">
        <v>3178</v>
      </c>
      <c r="B65" s="316" t="s">
        <v>4</v>
      </c>
      <c r="C65" s="316" t="s">
        <v>883</v>
      </c>
      <c r="D65" s="316" t="s">
        <v>885</v>
      </c>
      <c r="E65" s="317">
        <v>45600</v>
      </c>
      <c r="F65" s="316" t="b">
        <v>1</v>
      </c>
      <c r="G65" s="316" t="s">
        <v>1098</v>
      </c>
      <c r="H65" s="317">
        <v>32636</v>
      </c>
      <c r="I65" s="316" t="s">
        <v>3105</v>
      </c>
      <c r="J65" s="316" t="s">
        <v>932</v>
      </c>
      <c r="K65" s="316" t="s">
        <v>933</v>
      </c>
      <c r="L65" s="316" t="s">
        <v>1018</v>
      </c>
      <c r="M65" s="316" t="s">
        <v>1099</v>
      </c>
      <c r="N65" s="316" t="s">
        <v>644</v>
      </c>
      <c r="O65" s="316" t="b">
        <v>0</v>
      </c>
      <c r="P65" s="340" t="s">
        <v>3103</v>
      </c>
      <c r="Q65" s="317" t="s">
        <v>938</v>
      </c>
      <c r="R65" s="316" t="s">
        <v>938</v>
      </c>
    </row>
    <row r="66" spans="1:18">
      <c r="A66" s="316" t="s">
        <v>3179</v>
      </c>
      <c r="B66" s="316" t="s">
        <v>4</v>
      </c>
      <c r="C66" s="316" t="s">
        <v>800</v>
      </c>
      <c r="D66" s="316" t="s">
        <v>802</v>
      </c>
      <c r="E66" s="317">
        <v>45607</v>
      </c>
      <c r="F66" s="316" t="b">
        <v>1</v>
      </c>
      <c r="G66" s="316" t="s">
        <v>1100</v>
      </c>
      <c r="H66" s="317">
        <v>31209</v>
      </c>
      <c r="I66" s="316" t="s">
        <v>3105</v>
      </c>
      <c r="J66" s="316" t="s">
        <v>1101</v>
      </c>
      <c r="K66" s="316" t="s">
        <v>933</v>
      </c>
      <c r="L66" s="316" t="s">
        <v>1102</v>
      </c>
      <c r="M66" s="316" t="s">
        <v>1103</v>
      </c>
      <c r="N66" s="316" t="s">
        <v>644</v>
      </c>
      <c r="O66" s="316" t="b">
        <v>0</v>
      </c>
      <c r="P66" s="340" t="s">
        <v>3103</v>
      </c>
      <c r="Q66" s="317" t="s">
        <v>938</v>
      </c>
      <c r="R66" s="316" t="s">
        <v>938</v>
      </c>
    </row>
    <row r="67" spans="1:18">
      <c r="A67" s="316" t="s">
        <v>3180</v>
      </c>
      <c r="B67" s="316" t="s">
        <v>4</v>
      </c>
      <c r="C67" s="316" t="s">
        <v>769</v>
      </c>
      <c r="D67" s="316" t="s">
        <v>771</v>
      </c>
      <c r="E67" s="317">
        <v>45610</v>
      </c>
      <c r="F67" s="316" t="b">
        <v>1</v>
      </c>
      <c r="G67" s="316" t="s">
        <v>1104</v>
      </c>
      <c r="H67" s="317">
        <v>31653</v>
      </c>
      <c r="I67" s="316" t="s">
        <v>3105</v>
      </c>
      <c r="J67" s="316" t="s">
        <v>1105</v>
      </c>
      <c r="K67" s="316" t="s">
        <v>933</v>
      </c>
      <c r="L67" s="316" t="s">
        <v>1106</v>
      </c>
      <c r="M67" s="316" t="s">
        <v>1103</v>
      </c>
      <c r="N67" s="316" t="s">
        <v>644</v>
      </c>
      <c r="O67" s="316" t="b">
        <v>0</v>
      </c>
      <c r="P67" s="340" t="s">
        <v>3103</v>
      </c>
      <c r="Q67" s="317" t="s">
        <v>938</v>
      </c>
      <c r="R67" s="316" t="s">
        <v>938</v>
      </c>
    </row>
    <row r="68" spans="1:18">
      <c r="A68" s="316" t="s">
        <v>3181</v>
      </c>
      <c r="B68" s="316" t="s">
        <v>4</v>
      </c>
      <c r="C68" s="316" t="s">
        <v>732</v>
      </c>
      <c r="D68" s="316" t="s">
        <v>734</v>
      </c>
      <c r="E68" s="317">
        <v>45610</v>
      </c>
      <c r="F68" s="316" t="b">
        <v>1</v>
      </c>
      <c r="G68" s="316" t="s">
        <v>1107</v>
      </c>
      <c r="H68" s="317">
        <v>32419</v>
      </c>
      <c r="I68" s="316" t="s">
        <v>3105</v>
      </c>
      <c r="J68" s="316" t="s">
        <v>1101</v>
      </c>
      <c r="K68" s="316" t="s">
        <v>933</v>
      </c>
      <c r="L68" s="316" t="s">
        <v>1102</v>
      </c>
      <c r="M68" s="316" t="s">
        <v>1099</v>
      </c>
      <c r="N68" s="316" t="s">
        <v>644</v>
      </c>
      <c r="O68" s="316" t="b">
        <v>0</v>
      </c>
      <c r="P68" s="340" t="s">
        <v>3103</v>
      </c>
      <c r="Q68" s="317" t="s">
        <v>938</v>
      </c>
      <c r="R68" s="316" t="s">
        <v>938</v>
      </c>
    </row>
    <row r="69" spans="1:18">
      <c r="A69" s="316" t="s">
        <v>3182</v>
      </c>
      <c r="B69" s="316" t="s">
        <v>4</v>
      </c>
      <c r="C69" s="316" t="s">
        <v>597</v>
      </c>
      <c r="D69" s="316" t="s">
        <v>599</v>
      </c>
      <c r="E69" s="317">
        <v>45610</v>
      </c>
      <c r="F69" s="316" t="b">
        <v>1</v>
      </c>
      <c r="G69" s="316" t="s">
        <v>1108</v>
      </c>
      <c r="H69" s="317">
        <v>34882</v>
      </c>
      <c r="I69" s="316" t="s">
        <v>3102</v>
      </c>
      <c r="J69" s="316" t="s">
        <v>932</v>
      </c>
      <c r="K69" s="316" t="s">
        <v>933</v>
      </c>
      <c r="L69" s="316" t="s">
        <v>1018</v>
      </c>
      <c r="M69" s="316" t="s">
        <v>1109</v>
      </c>
      <c r="N69" s="316" t="s">
        <v>644</v>
      </c>
      <c r="O69" s="316" t="b">
        <v>0</v>
      </c>
      <c r="P69" s="340" t="s">
        <v>3103</v>
      </c>
      <c r="Q69" s="317" t="s">
        <v>938</v>
      </c>
      <c r="R69" s="316" t="s">
        <v>938</v>
      </c>
    </row>
    <row r="70" spans="1:18">
      <c r="A70" s="316" t="s">
        <v>3183</v>
      </c>
      <c r="B70" s="316" t="s">
        <v>4</v>
      </c>
      <c r="C70" s="316" t="s">
        <v>786</v>
      </c>
      <c r="D70" s="316" t="s">
        <v>788</v>
      </c>
      <c r="E70" s="317">
        <v>45615</v>
      </c>
      <c r="F70" s="316" t="b">
        <v>1</v>
      </c>
      <c r="G70" s="316" t="s">
        <v>1110</v>
      </c>
      <c r="H70" s="317">
        <v>34867</v>
      </c>
      <c r="I70" s="316" t="s">
        <v>3105</v>
      </c>
      <c r="J70" s="316" t="s">
        <v>1101</v>
      </c>
      <c r="K70" s="316" t="s">
        <v>933</v>
      </c>
      <c r="L70" s="316" t="s">
        <v>1102</v>
      </c>
      <c r="M70" s="316" t="s">
        <v>789</v>
      </c>
      <c r="N70" s="316" t="s">
        <v>169</v>
      </c>
      <c r="O70" s="316" t="b">
        <v>0</v>
      </c>
      <c r="P70" s="340" t="s">
        <v>3103</v>
      </c>
      <c r="Q70" s="317" t="s">
        <v>938</v>
      </c>
      <c r="R70" s="316" t="s">
        <v>938</v>
      </c>
    </row>
    <row r="71" spans="1:18">
      <c r="A71" s="316" t="s">
        <v>3184</v>
      </c>
      <c r="B71" s="316" t="s">
        <v>4</v>
      </c>
      <c r="C71" s="316" t="s">
        <v>765</v>
      </c>
      <c r="D71" s="316" t="s">
        <v>1111</v>
      </c>
      <c r="E71" s="317">
        <v>45616</v>
      </c>
      <c r="F71" s="316" t="b">
        <v>1</v>
      </c>
      <c r="G71" s="316" t="s">
        <v>1112</v>
      </c>
      <c r="H71" s="317">
        <v>33654</v>
      </c>
      <c r="I71" s="316" t="s">
        <v>3105</v>
      </c>
      <c r="J71" s="316" t="s">
        <v>1105</v>
      </c>
      <c r="K71" s="316" t="s">
        <v>933</v>
      </c>
      <c r="L71" s="316" t="s">
        <v>1106</v>
      </c>
      <c r="M71" s="316" t="s">
        <v>1103</v>
      </c>
      <c r="N71" s="316" t="s">
        <v>644</v>
      </c>
      <c r="O71" s="316" t="b">
        <v>0</v>
      </c>
      <c r="P71" s="340" t="s">
        <v>3103</v>
      </c>
      <c r="Q71" s="317" t="s">
        <v>938</v>
      </c>
      <c r="R71" s="316" t="s">
        <v>938</v>
      </c>
    </row>
    <row r="72" spans="1:18">
      <c r="A72" s="316" t="s">
        <v>3185</v>
      </c>
      <c r="B72" s="316" t="s">
        <v>4</v>
      </c>
      <c r="C72" s="316" t="s">
        <v>518</v>
      </c>
      <c r="D72" s="316" t="s">
        <v>520</v>
      </c>
      <c r="E72" s="317">
        <v>45621</v>
      </c>
      <c r="F72" s="316" t="b">
        <v>1</v>
      </c>
      <c r="G72" s="316" t="s">
        <v>1113</v>
      </c>
      <c r="H72" s="317">
        <v>33797</v>
      </c>
      <c r="I72" s="316" t="s">
        <v>3105</v>
      </c>
      <c r="J72" s="316" t="s">
        <v>932</v>
      </c>
      <c r="K72" s="316" t="s">
        <v>933</v>
      </c>
      <c r="L72" s="316" t="s">
        <v>959</v>
      </c>
      <c r="M72" s="316" t="s">
        <v>657</v>
      </c>
      <c r="N72" s="316" t="s">
        <v>644</v>
      </c>
      <c r="O72" s="316" t="b">
        <v>0</v>
      </c>
      <c r="P72" s="340" t="s">
        <v>3106</v>
      </c>
      <c r="Q72" s="317" t="s">
        <v>938</v>
      </c>
      <c r="R72" s="316" t="s">
        <v>938</v>
      </c>
    </row>
    <row r="73" spans="1:18">
      <c r="A73" s="316" t="s">
        <v>3186</v>
      </c>
      <c r="B73" s="316" t="s">
        <v>4</v>
      </c>
      <c r="C73" s="316" t="s">
        <v>548</v>
      </c>
      <c r="D73" s="316" t="s">
        <v>550</v>
      </c>
      <c r="E73" s="317">
        <v>45627</v>
      </c>
      <c r="F73" s="316" t="b">
        <v>1</v>
      </c>
      <c r="G73" s="316" t="s">
        <v>1114</v>
      </c>
      <c r="H73" s="317">
        <v>35552</v>
      </c>
      <c r="I73" s="316" t="s">
        <v>3102</v>
      </c>
      <c r="J73" s="316" t="s">
        <v>1105</v>
      </c>
      <c r="K73" s="316" t="s">
        <v>933</v>
      </c>
      <c r="L73" s="316" t="s">
        <v>1039</v>
      </c>
      <c r="M73" s="316" t="s">
        <v>1115</v>
      </c>
      <c r="N73" s="316" t="s">
        <v>644</v>
      </c>
      <c r="O73" s="316" t="b">
        <v>0</v>
      </c>
      <c r="P73" s="340" t="s">
        <v>3103</v>
      </c>
      <c r="Q73" s="317" t="s">
        <v>938</v>
      </c>
      <c r="R73" s="316" t="s">
        <v>938</v>
      </c>
    </row>
    <row r="74" spans="1:18">
      <c r="A74" s="316" t="s">
        <v>3187</v>
      </c>
      <c r="B74" s="316" t="s">
        <v>4</v>
      </c>
      <c r="C74" s="316" t="s">
        <v>272</v>
      </c>
      <c r="D74" s="316" t="s">
        <v>274</v>
      </c>
      <c r="E74" s="317">
        <v>45627</v>
      </c>
      <c r="F74" s="316" t="b">
        <v>1</v>
      </c>
      <c r="G74" s="316" t="s">
        <v>1116</v>
      </c>
      <c r="H74" s="317">
        <v>33823</v>
      </c>
      <c r="I74" s="316" t="s">
        <v>3102</v>
      </c>
      <c r="J74" s="316" t="s">
        <v>1101</v>
      </c>
      <c r="K74" s="316" t="s">
        <v>933</v>
      </c>
      <c r="L74" s="316" t="s">
        <v>1018</v>
      </c>
      <c r="M74" s="316" t="s">
        <v>1117</v>
      </c>
      <c r="N74" s="316" t="s">
        <v>644</v>
      </c>
      <c r="O74" s="316" t="b">
        <v>0</v>
      </c>
      <c r="P74" s="340" t="s">
        <v>3103</v>
      </c>
      <c r="Q74" s="317" t="s">
        <v>938</v>
      </c>
      <c r="R74" s="316" t="s">
        <v>938</v>
      </c>
    </row>
    <row r="75" spans="1:18">
      <c r="A75" s="316" t="s">
        <v>3188</v>
      </c>
      <c r="B75" s="316" t="s">
        <v>4</v>
      </c>
      <c r="C75" s="316" t="s">
        <v>252</v>
      </c>
      <c r="D75" s="316" t="s">
        <v>254</v>
      </c>
      <c r="E75" s="317">
        <v>45627</v>
      </c>
      <c r="F75" s="316" t="b">
        <v>1</v>
      </c>
      <c r="G75" s="316" t="s">
        <v>1118</v>
      </c>
      <c r="H75" s="317">
        <v>33328</v>
      </c>
      <c r="I75" s="316" t="s">
        <v>3105</v>
      </c>
      <c r="J75" s="316" t="s">
        <v>932</v>
      </c>
      <c r="K75" s="316" t="s">
        <v>933</v>
      </c>
      <c r="L75" s="316" t="s">
        <v>1018</v>
      </c>
      <c r="M75" s="316" t="s">
        <v>1119</v>
      </c>
      <c r="N75" s="316" t="s">
        <v>169</v>
      </c>
      <c r="O75" s="316" t="b">
        <v>0</v>
      </c>
      <c r="P75" s="340" t="s">
        <v>3103</v>
      </c>
      <c r="Q75" s="317" t="s">
        <v>938</v>
      </c>
      <c r="R75" s="316" t="s">
        <v>938</v>
      </c>
    </row>
    <row r="76" spans="1:18">
      <c r="A76" s="316" t="s">
        <v>3189</v>
      </c>
      <c r="B76" s="316" t="s">
        <v>4</v>
      </c>
      <c r="C76" s="316" t="s">
        <v>814</v>
      </c>
      <c r="D76" s="316" t="s">
        <v>1120</v>
      </c>
      <c r="E76" s="317">
        <v>45629</v>
      </c>
      <c r="F76" s="316" t="b">
        <v>1</v>
      </c>
      <c r="G76" s="316" t="s">
        <v>1121</v>
      </c>
      <c r="H76" s="317">
        <v>33991</v>
      </c>
      <c r="I76" s="316" t="s">
        <v>3105</v>
      </c>
      <c r="J76" s="316" t="s">
        <v>932</v>
      </c>
      <c r="K76" s="316" t="s">
        <v>933</v>
      </c>
      <c r="L76" s="316" t="s">
        <v>1018</v>
      </c>
      <c r="M76" s="316" t="s">
        <v>1099</v>
      </c>
      <c r="N76" s="316" t="s">
        <v>169</v>
      </c>
      <c r="O76" s="316" t="b">
        <v>0</v>
      </c>
      <c r="P76" s="340" t="s">
        <v>3103</v>
      </c>
      <c r="Q76" s="317" t="s">
        <v>938</v>
      </c>
      <c r="R76" s="316" t="s">
        <v>938</v>
      </c>
    </row>
    <row r="77" spans="1:18">
      <c r="A77" s="316" t="s">
        <v>3243</v>
      </c>
      <c r="B77" s="316" t="s">
        <v>4</v>
      </c>
      <c r="C77" s="316" t="s">
        <v>216</v>
      </c>
      <c r="D77" s="316" t="s">
        <v>1126</v>
      </c>
      <c r="E77" s="317">
        <v>45640</v>
      </c>
      <c r="F77" s="316" t="b">
        <v>1</v>
      </c>
      <c r="G77" s="316" t="s">
        <v>1127</v>
      </c>
      <c r="H77" s="317">
        <v>34968</v>
      </c>
      <c r="I77" s="316" t="s">
        <v>3102</v>
      </c>
      <c r="J77" s="316" t="s">
        <v>984</v>
      </c>
      <c r="K77" s="316" t="s">
        <v>933</v>
      </c>
      <c r="L77" s="316" t="s">
        <v>973</v>
      </c>
      <c r="M77" s="316" t="s">
        <v>1128</v>
      </c>
      <c r="N77" s="316" t="s">
        <v>644</v>
      </c>
      <c r="O77" s="316" t="b">
        <v>0</v>
      </c>
      <c r="P77" s="340" t="s">
        <v>3106</v>
      </c>
      <c r="Q77" s="317" t="s">
        <v>938</v>
      </c>
      <c r="R77" s="316" t="s">
        <v>938</v>
      </c>
    </row>
    <row r="78" spans="1:18">
      <c r="A78" s="316" t="s">
        <v>3244</v>
      </c>
      <c r="B78" s="316" t="s">
        <v>3111</v>
      </c>
      <c r="C78" s="316" t="s">
        <v>205</v>
      </c>
      <c r="D78" s="316" t="s">
        <v>1129</v>
      </c>
      <c r="E78" s="317">
        <v>45839</v>
      </c>
      <c r="F78" s="316" t="b">
        <v>1</v>
      </c>
      <c r="G78" s="316" t="s">
        <v>1130</v>
      </c>
      <c r="H78" s="317">
        <v>32201</v>
      </c>
      <c r="I78" s="316" t="s">
        <v>3105</v>
      </c>
      <c r="J78" s="316" t="s">
        <v>932</v>
      </c>
      <c r="K78" s="316" t="s">
        <v>933</v>
      </c>
      <c r="L78" s="316" t="s">
        <v>1018</v>
      </c>
      <c r="M78" s="316" t="s">
        <v>1131</v>
      </c>
      <c r="N78" s="316" t="s">
        <v>644</v>
      </c>
      <c r="O78" s="316" t="b">
        <v>0</v>
      </c>
      <c r="P78" s="340" t="s">
        <v>1006</v>
      </c>
      <c r="Q78" s="317" t="s">
        <v>938</v>
      </c>
      <c r="R78" s="316" t="s">
        <v>938</v>
      </c>
    </row>
    <row r="79" spans="1:18">
      <c r="A79" s="316" t="s">
        <v>3245</v>
      </c>
      <c r="B79" s="316" t="s">
        <v>3111</v>
      </c>
      <c r="C79" s="316" t="s">
        <v>256</v>
      </c>
      <c r="D79" s="316" t="s">
        <v>1132</v>
      </c>
      <c r="E79" s="317">
        <v>45640</v>
      </c>
      <c r="F79" s="316" t="b">
        <v>1</v>
      </c>
      <c r="G79" s="316" t="s">
        <v>1133</v>
      </c>
      <c r="H79" s="317">
        <v>33026</v>
      </c>
      <c r="I79" s="316" t="s">
        <v>3102</v>
      </c>
      <c r="J79" s="316" t="s">
        <v>984</v>
      </c>
      <c r="K79" s="316" t="s">
        <v>933</v>
      </c>
      <c r="L79" s="316" t="s">
        <v>944</v>
      </c>
      <c r="M79" s="316" t="s">
        <v>1134</v>
      </c>
      <c r="N79" s="316" t="s">
        <v>644</v>
      </c>
      <c r="O79" s="316" t="b">
        <v>0</v>
      </c>
      <c r="P79" s="340" t="s">
        <v>3103</v>
      </c>
      <c r="Q79" s="317" t="s">
        <v>938</v>
      </c>
      <c r="R79" s="316" t="s">
        <v>938</v>
      </c>
    </row>
    <row r="80" spans="1:18">
      <c r="A80" s="316" t="s">
        <v>3246</v>
      </c>
      <c r="B80" s="316" t="s">
        <v>3111</v>
      </c>
      <c r="C80" s="316" t="s">
        <v>334</v>
      </c>
      <c r="D80" s="316" t="s">
        <v>1135</v>
      </c>
      <c r="E80" s="317">
        <v>45627</v>
      </c>
      <c r="F80" s="316" t="b">
        <v>1</v>
      </c>
      <c r="G80" s="316" t="s">
        <v>1136</v>
      </c>
      <c r="H80" s="317">
        <v>28357</v>
      </c>
      <c r="I80" s="316" t="s">
        <v>3105</v>
      </c>
      <c r="J80" s="316" t="s">
        <v>984</v>
      </c>
      <c r="K80" s="316" t="s">
        <v>933</v>
      </c>
      <c r="L80" s="316" t="s">
        <v>1018</v>
      </c>
      <c r="M80" s="316" t="s">
        <v>1131</v>
      </c>
      <c r="N80" s="316" t="s">
        <v>644</v>
      </c>
      <c r="O80" s="316" t="b">
        <v>0</v>
      </c>
      <c r="P80" s="340" t="s">
        <v>1006</v>
      </c>
      <c r="Q80" s="317" t="s">
        <v>938</v>
      </c>
      <c r="R80" s="316" t="s">
        <v>938</v>
      </c>
    </row>
    <row r="81" spans="1:18">
      <c r="A81" s="316" t="s">
        <v>3247</v>
      </c>
      <c r="B81" s="316" t="s">
        <v>4</v>
      </c>
      <c r="C81" s="316" t="s">
        <v>860</v>
      </c>
      <c r="D81" s="316" t="s">
        <v>862</v>
      </c>
      <c r="E81" s="317">
        <v>45839</v>
      </c>
      <c r="F81" s="316" t="b">
        <v>1</v>
      </c>
      <c r="G81" s="316" t="s">
        <v>1137</v>
      </c>
      <c r="H81" s="317">
        <v>31585</v>
      </c>
      <c r="I81" s="316" t="s">
        <v>3105</v>
      </c>
      <c r="J81" s="316" t="s">
        <v>1138</v>
      </c>
      <c r="K81" s="316" t="s">
        <v>933</v>
      </c>
      <c r="L81" s="316" t="s">
        <v>1018</v>
      </c>
      <c r="M81" s="316" t="s">
        <v>1103</v>
      </c>
      <c r="N81" s="316" t="s">
        <v>644</v>
      </c>
      <c r="O81" s="316" t="b">
        <v>0</v>
      </c>
      <c r="P81" s="340" t="s">
        <v>3103</v>
      </c>
      <c r="Q81" s="317" t="s">
        <v>938</v>
      </c>
      <c r="R81" s="316" t="s">
        <v>938</v>
      </c>
    </row>
    <row r="82" spans="1:18">
      <c r="A82" s="316" t="s">
        <v>3265</v>
      </c>
      <c r="B82" s="316" t="s">
        <v>4</v>
      </c>
      <c r="C82" s="316" t="s">
        <v>544</v>
      </c>
      <c r="D82" s="316" t="s">
        <v>546</v>
      </c>
      <c r="E82" s="317">
        <v>45659</v>
      </c>
      <c r="F82" s="316" t="b">
        <v>1</v>
      </c>
      <c r="G82" s="316" t="s">
        <v>1139</v>
      </c>
      <c r="H82" s="317">
        <v>34912</v>
      </c>
      <c r="I82" s="316" t="s">
        <v>3105</v>
      </c>
      <c r="J82" s="316" t="s">
        <v>932</v>
      </c>
      <c r="K82" s="316" t="s">
        <v>933</v>
      </c>
      <c r="L82" s="316" t="s">
        <v>1018</v>
      </c>
      <c r="M82" s="316" t="s">
        <v>1140</v>
      </c>
      <c r="N82" s="316" t="s">
        <v>644</v>
      </c>
      <c r="O82" s="316" t="b">
        <v>0</v>
      </c>
      <c r="P82" s="340" t="s">
        <v>3103</v>
      </c>
      <c r="Q82" s="317" t="s">
        <v>938</v>
      </c>
      <c r="R82" s="316" t="s">
        <v>938</v>
      </c>
    </row>
    <row r="83" spans="1:18">
      <c r="A83" s="316" t="s">
        <v>3266</v>
      </c>
      <c r="B83" s="316" t="s">
        <v>4</v>
      </c>
      <c r="C83" s="316" t="s">
        <v>427</v>
      </c>
      <c r="D83" s="316" t="s">
        <v>429</v>
      </c>
      <c r="E83" s="317">
        <v>45656</v>
      </c>
      <c r="F83" s="316" t="b">
        <v>1</v>
      </c>
      <c r="G83" s="316" t="s">
        <v>1141</v>
      </c>
      <c r="H83" s="317">
        <v>34196</v>
      </c>
      <c r="I83" s="316" t="s">
        <v>3105</v>
      </c>
      <c r="J83" s="316" t="s">
        <v>1021</v>
      </c>
      <c r="K83" s="316" t="s">
        <v>933</v>
      </c>
      <c r="L83" s="316" t="s">
        <v>1039</v>
      </c>
      <c r="M83" s="316" t="s">
        <v>1079</v>
      </c>
      <c r="N83" s="316" t="s">
        <v>169</v>
      </c>
      <c r="O83" s="316" t="b">
        <v>0</v>
      </c>
      <c r="P83" s="340" t="s">
        <v>3103</v>
      </c>
      <c r="Q83" s="317" t="s">
        <v>938</v>
      </c>
      <c r="R83" s="316" t="s">
        <v>938</v>
      </c>
    </row>
    <row r="84" spans="1:18">
      <c r="A84" s="316" t="s">
        <v>3267</v>
      </c>
      <c r="B84" s="316" t="s">
        <v>4</v>
      </c>
      <c r="C84" s="316" t="s">
        <v>1142</v>
      </c>
      <c r="D84" s="316" t="s">
        <v>1143</v>
      </c>
      <c r="E84" s="317">
        <v>45654</v>
      </c>
      <c r="F84" s="316" t="b">
        <v>0</v>
      </c>
      <c r="G84" s="316" t="s">
        <v>1144</v>
      </c>
      <c r="H84" s="317">
        <v>29333</v>
      </c>
      <c r="I84" s="316" t="s">
        <v>3105</v>
      </c>
      <c r="J84" s="316" t="s">
        <v>932</v>
      </c>
      <c r="K84" s="316" t="s">
        <v>933</v>
      </c>
      <c r="L84" s="316" t="s">
        <v>934</v>
      </c>
      <c r="M84" s="316" t="s">
        <v>653</v>
      </c>
      <c r="N84" s="316" t="s">
        <v>169</v>
      </c>
      <c r="O84" s="316" t="b">
        <v>0</v>
      </c>
      <c r="P84" s="340" t="s">
        <v>3103</v>
      </c>
      <c r="Q84" s="317">
        <v>46022</v>
      </c>
      <c r="R84" s="316" t="s">
        <v>3112</v>
      </c>
    </row>
    <row r="85" spans="1:18">
      <c r="A85" s="316" t="s">
        <v>3280</v>
      </c>
      <c r="B85" s="316" t="s">
        <v>4</v>
      </c>
      <c r="C85" s="316" t="s">
        <v>557</v>
      </c>
      <c r="D85" s="316" t="s">
        <v>559</v>
      </c>
      <c r="E85" s="317">
        <v>45667</v>
      </c>
      <c r="F85" s="316" t="b">
        <v>1</v>
      </c>
      <c r="G85" s="316" t="s">
        <v>1145</v>
      </c>
      <c r="H85" s="317">
        <v>37505</v>
      </c>
      <c r="I85" s="316" t="s">
        <v>3102</v>
      </c>
      <c r="J85" s="316" t="s">
        <v>932</v>
      </c>
      <c r="K85" s="316" t="s">
        <v>933</v>
      </c>
      <c r="L85" s="316" t="s">
        <v>934</v>
      </c>
      <c r="M85" s="316" t="s">
        <v>1146</v>
      </c>
      <c r="N85" s="316" t="s">
        <v>169</v>
      </c>
      <c r="O85" s="316" t="b">
        <v>0</v>
      </c>
      <c r="P85" s="340" t="s">
        <v>3106</v>
      </c>
      <c r="Q85" s="317" t="s">
        <v>938</v>
      </c>
      <c r="R85" s="316" t="s">
        <v>938</v>
      </c>
    </row>
    <row r="86" spans="1:18">
      <c r="A86" s="316" t="s">
        <v>3290</v>
      </c>
      <c r="B86" s="316" t="s">
        <v>4</v>
      </c>
      <c r="C86" s="316" t="s">
        <v>320</v>
      </c>
      <c r="D86" s="316" t="s">
        <v>1147</v>
      </c>
      <c r="E86" s="317">
        <v>45678</v>
      </c>
      <c r="F86" s="316" t="b">
        <v>1</v>
      </c>
      <c r="G86" s="316" t="s">
        <v>1148</v>
      </c>
      <c r="H86" s="317">
        <v>36728</v>
      </c>
      <c r="I86" s="316" t="s">
        <v>3102</v>
      </c>
      <c r="J86" s="316" t="s">
        <v>932</v>
      </c>
      <c r="K86" s="316" t="s">
        <v>933</v>
      </c>
      <c r="L86" s="316" t="s">
        <v>1018</v>
      </c>
      <c r="M86" s="316" t="s">
        <v>1119</v>
      </c>
      <c r="N86" s="316" t="s">
        <v>169</v>
      </c>
      <c r="O86" s="316" t="b">
        <v>0</v>
      </c>
      <c r="P86" s="340" t="s">
        <v>3103</v>
      </c>
      <c r="Q86" s="317" t="s">
        <v>938</v>
      </c>
      <c r="R86" s="316" t="s">
        <v>938</v>
      </c>
    </row>
    <row r="87" spans="1:18">
      <c r="A87" s="316" t="s">
        <v>3297</v>
      </c>
      <c r="B87" s="316" t="s">
        <v>4</v>
      </c>
      <c r="C87" s="316" t="s">
        <v>302</v>
      </c>
      <c r="D87" s="316" t="s">
        <v>304</v>
      </c>
      <c r="E87" s="317">
        <v>45679</v>
      </c>
      <c r="F87" s="316" t="b">
        <v>1</v>
      </c>
      <c r="G87" s="316" t="s">
        <v>1149</v>
      </c>
      <c r="H87" s="317">
        <v>34880</v>
      </c>
      <c r="I87" s="316" t="s">
        <v>3105</v>
      </c>
      <c r="J87" s="316" t="s">
        <v>932</v>
      </c>
      <c r="K87" s="316" t="s">
        <v>933</v>
      </c>
      <c r="L87" s="316" t="s">
        <v>959</v>
      </c>
      <c r="M87" s="316" t="s">
        <v>960</v>
      </c>
      <c r="N87" s="316" t="s">
        <v>644</v>
      </c>
      <c r="O87" s="316" t="b">
        <v>0</v>
      </c>
      <c r="P87" s="340" t="s">
        <v>3106</v>
      </c>
      <c r="Q87" s="317" t="s">
        <v>938</v>
      </c>
      <c r="R87" s="316" t="s">
        <v>938</v>
      </c>
    </row>
    <row r="88" spans="1:18">
      <c r="A88" s="316" t="s">
        <v>3298</v>
      </c>
      <c r="B88" s="316" t="s">
        <v>4</v>
      </c>
      <c r="C88" s="316" t="s">
        <v>248</v>
      </c>
      <c r="D88" s="316" t="s">
        <v>250</v>
      </c>
      <c r="E88" s="317">
        <v>45679</v>
      </c>
      <c r="F88" s="316" t="b">
        <v>1</v>
      </c>
      <c r="G88" s="316" t="s">
        <v>1150</v>
      </c>
      <c r="H88" s="317">
        <v>35892</v>
      </c>
      <c r="I88" s="316" t="s">
        <v>3105</v>
      </c>
      <c r="J88" s="316" t="s">
        <v>932</v>
      </c>
      <c r="K88" s="316" t="s">
        <v>933</v>
      </c>
      <c r="L88" s="316" t="s">
        <v>959</v>
      </c>
      <c r="M88" s="316" t="s">
        <v>960</v>
      </c>
      <c r="N88" s="316" t="s">
        <v>644</v>
      </c>
      <c r="O88" s="316" t="b">
        <v>0</v>
      </c>
      <c r="P88" s="340" t="s">
        <v>3106</v>
      </c>
      <c r="Q88" s="317" t="s">
        <v>938</v>
      </c>
      <c r="R88" s="316" t="s">
        <v>938</v>
      </c>
    </row>
    <row r="89" spans="1:18">
      <c r="A89" s="316" t="s">
        <v>3299</v>
      </c>
      <c r="B89" s="316" t="s">
        <v>4</v>
      </c>
      <c r="C89" s="316" t="s">
        <v>601</v>
      </c>
      <c r="D89" s="316" t="s">
        <v>603</v>
      </c>
      <c r="E89" s="317">
        <v>45679</v>
      </c>
      <c r="F89" s="316" t="b">
        <v>1</v>
      </c>
      <c r="G89" s="316" t="s">
        <v>1151</v>
      </c>
      <c r="H89" s="317">
        <v>36731</v>
      </c>
      <c r="I89" s="316" t="s">
        <v>3102</v>
      </c>
      <c r="J89" s="316" t="s">
        <v>1021</v>
      </c>
      <c r="K89" s="316" t="s">
        <v>933</v>
      </c>
      <c r="L89" s="316" t="s">
        <v>959</v>
      </c>
      <c r="M89" s="316" t="s">
        <v>268</v>
      </c>
      <c r="N89" s="316" t="s">
        <v>169</v>
      </c>
      <c r="O89" s="316" t="b">
        <v>0</v>
      </c>
      <c r="P89" s="340" t="s">
        <v>3106</v>
      </c>
      <c r="Q89" s="317" t="s">
        <v>938</v>
      </c>
      <c r="R89" s="316" t="s">
        <v>938</v>
      </c>
    </row>
    <row r="90" spans="1:18">
      <c r="A90" s="316" t="s">
        <v>3300</v>
      </c>
      <c r="B90" s="316" t="s">
        <v>4</v>
      </c>
      <c r="C90" s="316" t="s">
        <v>341</v>
      </c>
      <c r="D90" s="316" t="s">
        <v>343</v>
      </c>
      <c r="E90" s="317">
        <v>45677</v>
      </c>
      <c r="F90" s="316" t="b">
        <v>1</v>
      </c>
      <c r="G90" s="316" t="s">
        <v>1152</v>
      </c>
      <c r="H90" s="317">
        <v>35706</v>
      </c>
      <c r="I90" s="316" t="s">
        <v>3105</v>
      </c>
      <c r="J90" s="316" t="s">
        <v>1021</v>
      </c>
      <c r="K90" s="316" t="s">
        <v>933</v>
      </c>
      <c r="L90" s="316" t="s">
        <v>959</v>
      </c>
      <c r="M90" s="316" t="s">
        <v>268</v>
      </c>
      <c r="N90" s="316" t="s">
        <v>169</v>
      </c>
      <c r="O90" s="316" t="b">
        <v>0</v>
      </c>
      <c r="P90" s="340" t="s">
        <v>3106</v>
      </c>
      <c r="Q90" s="317" t="s">
        <v>938</v>
      </c>
      <c r="R90" s="316" t="s">
        <v>938</v>
      </c>
    </row>
    <row r="91" spans="1:18">
      <c r="A91" s="316" t="s">
        <v>3307</v>
      </c>
      <c r="B91" s="316" t="s">
        <v>4</v>
      </c>
      <c r="C91" s="316" t="s">
        <v>588</v>
      </c>
      <c r="D91" s="316" t="s">
        <v>590</v>
      </c>
      <c r="E91" s="317">
        <v>45685</v>
      </c>
      <c r="F91" s="316" t="b">
        <v>1</v>
      </c>
      <c r="G91" s="316" t="s">
        <v>1153</v>
      </c>
      <c r="H91" s="317">
        <v>36508</v>
      </c>
      <c r="I91" s="316" t="s">
        <v>3105</v>
      </c>
      <c r="J91" s="316" t="s">
        <v>1021</v>
      </c>
      <c r="K91" s="316" t="s">
        <v>933</v>
      </c>
      <c r="L91" s="316" t="s">
        <v>959</v>
      </c>
      <c r="M91" s="316" t="s">
        <v>268</v>
      </c>
      <c r="N91" s="316" t="s">
        <v>169</v>
      </c>
      <c r="O91" s="316" t="b">
        <v>0</v>
      </c>
      <c r="P91" s="340" t="s">
        <v>3106</v>
      </c>
      <c r="Q91" s="317" t="s">
        <v>938</v>
      </c>
      <c r="R91" s="316" t="s">
        <v>938</v>
      </c>
    </row>
    <row r="92" spans="1:18">
      <c r="A92" s="316" t="s">
        <v>3308</v>
      </c>
      <c r="B92" s="316" t="s">
        <v>4</v>
      </c>
      <c r="C92" s="316" t="s">
        <v>394</v>
      </c>
      <c r="D92" s="316" t="s">
        <v>1154</v>
      </c>
      <c r="E92" s="317">
        <v>45684</v>
      </c>
      <c r="F92" s="316" t="b">
        <v>1</v>
      </c>
      <c r="G92" s="316" t="s">
        <v>1155</v>
      </c>
      <c r="H92" s="317">
        <v>35808</v>
      </c>
      <c r="I92" s="316" t="s">
        <v>3102</v>
      </c>
      <c r="J92" s="316" t="s">
        <v>1021</v>
      </c>
      <c r="K92" s="316" t="s">
        <v>933</v>
      </c>
      <c r="L92" s="316" t="s">
        <v>959</v>
      </c>
      <c r="M92" s="316" t="s">
        <v>268</v>
      </c>
      <c r="N92" s="316" t="s">
        <v>169</v>
      </c>
      <c r="O92" s="316" t="b">
        <v>0</v>
      </c>
      <c r="P92" s="340" t="s">
        <v>3106</v>
      </c>
      <c r="Q92" s="317" t="s">
        <v>938</v>
      </c>
      <c r="R92" s="316" t="s">
        <v>938</v>
      </c>
    </row>
    <row r="93" spans="1:18">
      <c r="A93" s="316" t="s">
        <v>3309</v>
      </c>
      <c r="B93" s="316" t="s">
        <v>4</v>
      </c>
      <c r="C93" s="316" t="s">
        <v>631</v>
      </c>
      <c r="D93" s="316" t="s">
        <v>633</v>
      </c>
      <c r="E93" s="317">
        <v>45798</v>
      </c>
      <c r="F93" s="316" t="b">
        <v>1</v>
      </c>
      <c r="G93" s="316" t="s">
        <v>1156</v>
      </c>
      <c r="H93" s="317">
        <v>35525</v>
      </c>
      <c r="I93" s="316" t="s">
        <v>3105</v>
      </c>
      <c r="J93" s="316" t="s">
        <v>932</v>
      </c>
      <c r="K93" s="316" t="s">
        <v>933</v>
      </c>
      <c r="L93" s="316" t="s">
        <v>934</v>
      </c>
      <c r="M93" s="316" t="s">
        <v>634</v>
      </c>
      <c r="N93" s="316" t="s">
        <v>169</v>
      </c>
      <c r="O93" s="316" t="b">
        <v>0</v>
      </c>
      <c r="P93" s="340" t="s">
        <v>3106</v>
      </c>
      <c r="Q93" s="317" t="s">
        <v>938</v>
      </c>
      <c r="R93" s="316" t="s">
        <v>938</v>
      </c>
    </row>
    <row r="94" spans="1:18">
      <c r="A94" s="316" t="s">
        <v>3310</v>
      </c>
      <c r="B94" s="316" t="s">
        <v>4</v>
      </c>
      <c r="C94" s="316" t="s">
        <v>465</v>
      </c>
      <c r="D94" s="316" t="s">
        <v>467</v>
      </c>
      <c r="E94" s="317">
        <v>45687</v>
      </c>
      <c r="F94" s="316" t="b">
        <v>1</v>
      </c>
      <c r="G94" s="316" t="s">
        <v>1157</v>
      </c>
      <c r="H94" s="317">
        <v>35958</v>
      </c>
      <c r="I94" s="316" t="s">
        <v>3105</v>
      </c>
      <c r="J94" s="316" t="s">
        <v>1021</v>
      </c>
      <c r="K94" s="316" t="s">
        <v>933</v>
      </c>
      <c r="L94" s="316" t="s">
        <v>1069</v>
      </c>
      <c r="M94" s="316" t="s">
        <v>1158</v>
      </c>
      <c r="N94" s="316" t="s">
        <v>644</v>
      </c>
      <c r="O94" s="316" t="b">
        <v>0</v>
      </c>
      <c r="P94" s="340" t="s">
        <v>3103</v>
      </c>
      <c r="Q94" s="317" t="s">
        <v>938</v>
      </c>
      <c r="R94" s="316" t="s">
        <v>938</v>
      </c>
    </row>
    <row r="95" spans="1:18">
      <c r="A95" s="316" t="s">
        <v>3311</v>
      </c>
      <c r="B95" s="316" t="s">
        <v>4</v>
      </c>
      <c r="C95" s="316" t="s">
        <v>743</v>
      </c>
      <c r="D95" s="316" t="s">
        <v>745</v>
      </c>
      <c r="E95" s="317">
        <v>45688</v>
      </c>
      <c r="F95" s="316" t="b">
        <v>1</v>
      </c>
      <c r="G95" s="316" t="s">
        <v>1159</v>
      </c>
      <c r="H95" s="317">
        <v>28325</v>
      </c>
      <c r="I95" s="316" t="s">
        <v>3102</v>
      </c>
      <c r="J95" s="316" t="s">
        <v>932</v>
      </c>
      <c r="K95" s="316" t="s">
        <v>933</v>
      </c>
      <c r="L95" s="316" t="s">
        <v>934</v>
      </c>
      <c r="M95" s="316" t="s">
        <v>832</v>
      </c>
      <c r="N95" s="316" t="s">
        <v>169</v>
      </c>
      <c r="O95" s="316" t="b">
        <v>0</v>
      </c>
      <c r="P95" s="340" t="s">
        <v>3103</v>
      </c>
      <c r="Q95" s="317" t="s">
        <v>938</v>
      </c>
      <c r="R95" s="316" t="s">
        <v>938</v>
      </c>
    </row>
    <row r="96" spans="1:18">
      <c r="A96" s="316" t="s">
        <v>3314</v>
      </c>
      <c r="B96" s="316" t="s">
        <v>4</v>
      </c>
      <c r="C96" s="316" t="s">
        <v>895</v>
      </c>
      <c r="D96" s="316" t="s">
        <v>1160</v>
      </c>
      <c r="E96" s="317">
        <v>45689</v>
      </c>
      <c r="F96" s="316" t="b">
        <v>1</v>
      </c>
      <c r="G96" s="316" t="s">
        <v>1161</v>
      </c>
      <c r="H96" s="317">
        <v>33291</v>
      </c>
      <c r="I96" s="316" t="s">
        <v>3105</v>
      </c>
      <c r="J96" s="316" t="s">
        <v>1021</v>
      </c>
      <c r="K96" s="316" t="s">
        <v>933</v>
      </c>
      <c r="L96" s="316" t="s">
        <v>1018</v>
      </c>
      <c r="M96" s="316" t="s">
        <v>1103</v>
      </c>
      <c r="N96" s="316" t="s">
        <v>644</v>
      </c>
      <c r="O96" s="316" t="b">
        <v>0</v>
      </c>
      <c r="P96" s="340" t="s">
        <v>3103</v>
      </c>
      <c r="Q96" s="317" t="s">
        <v>938</v>
      </c>
      <c r="R96" s="316" t="s">
        <v>938</v>
      </c>
    </row>
    <row r="97" spans="1:18">
      <c r="A97" s="316" t="s">
        <v>3315</v>
      </c>
      <c r="B97" s="316" t="s">
        <v>4</v>
      </c>
      <c r="C97" s="316" t="s">
        <v>823</v>
      </c>
      <c r="D97" s="316" t="s">
        <v>825</v>
      </c>
      <c r="E97" s="317">
        <v>45689</v>
      </c>
      <c r="F97" s="316" t="b">
        <v>1</v>
      </c>
      <c r="G97" s="316" t="s">
        <v>1162</v>
      </c>
      <c r="H97" s="317">
        <v>32087</v>
      </c>
      <c r="I97" s="316" t="s">
        <v>3105</v>
      </c>
      <c r="J97" s="316" t="s">
        <v>1101</v>
      </c>
      <c r="K97" s="316" t="s">
        <v>933</v>
      </c>
      <c r="L97" s="316" t="s">
        <v>1106</v>
      </c>
      <c r="M97" s="316" t="s">
        <v>1103</v>
      </c>
      <c r="N97" s="316" t="s">
        <v>644</v>
      </c>
      <c r="O97" s="316" t="b">
        <v>0</v>
      </c>
      <c r="P97" s="340" t="s">
        <v>3103</v>
      </c>
      <c r="Q97" s="317" t="s">
        <v>938</v>
      </c>
      <c r="R97" s="316" t="s">
        <v>938</v>
      </c>
    </row>
    <row r="98" spans="1:18">
      <c r="A98" s="316" t="s">
        <v>3316</v>
      </c>
      <c r="B98" s="316" t="s">
        <v>4</v>
      </c>
      <c r="C98" s="316" t="s">
        <v>779</v>
      </c>
      <c r="D98" s="316" t="s">
        <v>781</v>
      </c>
      <c r="E98" s="317">
        <v>45688</v>
      </c>
      <c r="F98" s="316" t="b">
        <v>1</v>
      </c>
      <c r="G98" s="316" t="s">
        <v>1163</v>
      </c>
      <c r="H98" s="317">
        <v>30500</v>
      </c>
      <c r="I98" s="316" t="s">
        <v>3105</v>
      </c>
      <c r="J98" s="316" t="s">
        <v>1021</v>
      </c>
      <c r="K98" s="316" t="s">
        <v>933</v>
      </c>
      <c r="L98" s="316" t="s">
        <v>1018</v>
      </c>
      <c r="M98" s="316" t="s">
        <v>1103</v>
      </c>
      <c r="N98" s="316" t="s">
        <v>169</v>
      </c>
      <c r="O98" s="316" t="b">
        <v>0</v>
      </c>
      <c r="P98" s="340" t="s">
        <v>3103</v>
      </c>
      <c r="Q98" s="317" t="s">
        <v>938</v>
      </c>
      <c r="R98" s="316" t="s">
        <v>938</v>
      </c>
    </row>
    <row r="99" spans="1:18">
      <c r="A99" s="316" t="s">
        <v>3317</v>
      </c>
      <c r="B99" s="316" t="s">
        <v>4</v>
      </c>
      <c r="C99" s="316" t="s">
        <v>481</v>
      </c>
      <c r="D99" s="316" t="s">
        <v>483</v>
      </c>
      <c r="E99" s="317">
        <v>45691</v>
      </c>
      <c r="F99" s="316" t="b">
        <v>1</v>
      </c>
      <c r="G99" s="316" t="s">
        <v>1164</v>
      </c>
      <c r="H99" s="317">
        <v>25764</v>
      </c>
      <c r="I99" s="316" t="s">
        <v>3105</v>
      </c>
      <c r="J99" s="316" t="s">
        <v>932</v>
      </c>
      <c r="K99" s="316" t="s">
        <v>933</v>
      </c>
      <c r="L99" s="316" t="s">
        <v>1026</v>
      </c>
      <c r="M99" s="316" t="s">
        <v>1165</v>
      </c>
      <c r="N99" s="316" t="s">
        <v>644</v>
      </c>
      <c r="O99" s="316" t="b">
        <v>0</v>
      </c>
      <c r="P99" s="340" t="s">
        <v>3103</v>
      </c>
      <c r="Q99" s="317" t="s">
        <v>938</v>
      </c>
      <c r="R99" s="316" t="s">
        <v>938</v>
      </c>
    </row>
    <row r="100" spans="1:18">
      <c r="A100" s="316" t="s">
        <v>3318</v>
      </c>
      <c r="B100" s="316" t="s">
        <v>4</v>
      </c>
      <c r="C100" s="316" t="s">
        <v>390</v>
      </c>
      <c r="D100" s="316" t="s">
        <v>1166</v>
      </c>
      <c r="E100" s="317">
        <v>45691</v>
      </c>
      <c r="F100" s="316" t="b">
        <v>1</v>
      </c>
      <c r="G100" s="316" t="s">
        <v>1167</v>
      </c>
      <c r="H100" s="317">
        <v>34989</v>
      </c>
      <c r="I100" s="316" t="s">
        <v>3105</v>
      </c>
      <c r="J100" s="316" t="s">
        <v>932</v>
      </c>
      <c r="K100" s="316" t="s">
        <v>933</v>
      </c>
      <c r="L100" s="316" t="s">
        <v>1026</v>
      </c>
      <c r="M100" s="316" t="s">
        <v>1168</v>
      </c>
      <c r="N100" s="316" t="s">
        <v>644</v>
      </c>
      <c r="O100" s="316" t="b">
        <v>0</v>
      </c>
      <c r="P100" s="340" t="s">
        <v>3103</v>
      </c>
      <c r="Q100" s="317" t="s">
        <v>938</v>
      </c>
      <c r="R100" s="316" t="s">
        <v>938</v>
      </c>
    </row>
    <row r="101" spans="1:18">
      <c r="A101" s="316" t="s">
        <v>3319</v>
      </c>
      <c r="B101" s="316" t="s">
        <v>4</v>
      </c>
      <c r="C101" s="316" t="s">
        <v>540</v>
      </c>
      <c r="D101" s="316" t="s">
        <v>1169</v>
      </c>
      <c r="E101" s="317">
        <v>45691</v>
      </c>
      <c r="F101" s="316" t="b">
        <v>1</v>
      </c>
      <c r="G101" s="316" t="s">
        <v>1170</v>
      </c>
      <c r="H101" s="317">
        <v>34376</v>
      </c>
      <c r="I101" s="316" t="s">
        <v>3105</v>
      </c>
      <c r="J101" s="316" t="s">
        <v>1101</v>
      </c>
      <c r="K101" s="316" t="s">
        <v>933</v>
      </c>
      <c r="L101" s="316" t="s">
        <v>934</v>
      </c>
      <c r="M101" s="316" t="s">
        <v>1171</v>
      </c>
      <c r="N101" s="316" t="s">
        <v>644</v>
      </c>
      <c r="O101" s="316" t="b">
        <v>0</v>
      </c>
      <c r="P101" s="340" t="s">
        <v>3106</v>
      </c>
      <c r="Q101" s="317" t="s">
        <v>938</v>
      </c>
      <c r="R101" s="316" t="s">
        <v>938</v>
      </c>
    </row>
    <row r="102" spans="1:18">
      <c r="A102" s="316" t="s">
        <v>3320</v>
      </c>
      <c r="B102" s="316" t="s">
        <v>4</v>
      </c>
      <c r="C102" s="316" t="s">
        <v>355</v>
      </c>
      <c r="D102" s="316" t="s">
        <v>1174</v>
      </c>
      <c r="E102" s="317">
        <v>45689</v>
      </c>
      <c r="F102" s="316" t="b">
        <v>1</v>
      </c>
      <c r="G102" s="316" t="s">
        <v>1175</v>
      </c>
      <c r="H102" s="317">
        <v>32478</v>
      </c>
      <c r="I102" s="316" t="s">
        <v>3105</v>
      </c>
      <c r="J102" s="316" t="s">
        <v>932</v>
      </c>
      <c r="K102" s="316" t="s">
        <v>933</v>
      </c>
      <c r="L102" s="316" t="s">
        <v>1069</v>
      </c>
      <c r="M102" s="316" t="s">
        <v>358</v>
      </c>
      <c r="N102" s="316" t="s">
        <v>644</v>
      </c>
      <c r="O102" s="316" t="b">
        <v>0</v>
      </c>
      <c r="P102" s="340" t="s">
        <v>3103</v>
      </c>
      <c r="Q102" s="317" t="s">
        <v>938</v>
      </c>
      <c r="R102" s="316" t="s">
        <v>938</v>
      </c>
    </row>
    <row r="103" spans="1:18">
      <c r="A103" s="316" t="s">
        <v>3321</v>
      </c>
      <c r="B103" s="316" t="s">
        <v>4</v>
      </c>
      <c r="C103" s="316" t="s">
        <v>230</v>
      </c>
      <c r="D103" s="316" t="s">
        <v>232</v>
      </c>
      <c r="E103" s="317">
        <v>45691</v>
      </c>
      <c r="F103" s="316" t="b">
        <v>1</v>
      </c>
      <c r="G103" s="316" t="s">
        <v>1176</v>
      </c>
      <c r="H103" s="317">
        <v>35994</v>
      </c>
      <c r="I103" s="316" t="s">
        <v>3105</v>
      </c>
      <c r="J103" s="316" t="s">
        <v>1021</v>
      </c>
      <c r="K103" s="316" t="s">
        <v>933</v>
      </c>
      <c r="L103" s="316" t="s">
        <v>959</v>
      </c>
      <c r="M103" s="316" t="s">
        <v>268</v>
      </c>
      <c r="N103" s="316" t="s">
        <v>169</v>
      </c>
      <c r="O103" s="316" t="b">
        <v>0</v>
      </c>
      <c r="P103" s="340" t="s">
        <v>3106</v>
      </c>
      <c r="Q103" s="317" t="s">
        <v>938</v>
      </c>
      <c r="R103" s="316" t="s">
        <v>938</v>
      </c>
    </row>
    <row r="104" spans="1:18">
      <c r="A104" s="316" t="s">
        <v>3322</v>
      </c>
      <c r="B104" s="316" t="s">
        <v>4</v>
      </c>
      <c r="C104" s="316" t="s">
        <v>362</v>
      </c>
      <c r="D104" s="316" t="s">
        <v>1177</v>
      </c>
      <c r="E104" s="317">
        <v>45691</v>
      </c>
      <c r="F104" s="316" t="b">
        <v>1</v>
      </c>
      <c r="G104" s="316" t="s">
        <v>1178</v>
      </c>
      <c r="H104" s="317">
        <v>36178</v>
      </c>
      <c r="I104" s="316" t="s">
        <v>3105</v>
      </c>
      <c r="J104" s="316" t="s">
        <v>932</v>
      </c>
      <c r="K104" s="316" t="s">
        <v>933</v>
      </c>
      <c r="L104" s="316" t="s">
        <v>959</v>
      </c>
      <c r="M104" s="316" t="s">
        <v>268</v>
      </c>
      <c r="N104" s="316" t="s">
        <v>169</v>
      </c>
      <c r="O104" s="316" t="b">
        <v>0</v>
      </c>
      <c r="P104" s="340" t="s">
        <v>3106</v>
      </c>
      <c r="Q104" s="317" t="s">
        <v>938</v>
      </c>
      <c r="R104" s="316" t="s">
        <v>938</v>
      </c>
    </row>
    <row r="105" spans="1:18">
      <c r="A105" s="316" t="s">
        <v>3323</v>
      </c>
      <c r="B105" s="316" t="s">
        <v>4</v>
      </c>
      <c r="C105" s="316" t="s">
        <v>551</v>
      </c>
      <c r="D105" s="316" t="s">
        <v>1179</v>
      </c>
      <c r="E105" s="317">
        <v>45691</v>
      </c>
      <c r="F105" s="316" t="b">
        <v>1</v>
      </c>
      <c r="G105" s="316" t="s">
        <v>1180</v>
      </c>
      <c r="H105" s="317">
        <v>35880</v>
      </c>
      <c r="I105" s="316" t="s">
        <v>3102</v>
      </c>
      <c r="J105" s="316" t="s">
        <v>1021</v>
      </c>
      <c r="K105" s="316" t="s">
        <v>933</v>
      </c>
      <c r="L105" s="316" t="s">
        <v>959</v>
      </c>
      <c r="M105" s="316" t="s">
        <v>268</v>
      </c>
      <c r="N105" s="316" t="s">
        <v>169</v>
      </c>
      <c r="O105" s="316" t="b">
        <v>0</v>
      </c>
      <c r="P105" s="340" t="s">
        <v>3106</v>
      </c>
      <c r="Q105" s="317" t="s">
        <v>938</v>
      </c>
      <c r="R105" s="316" t="s">
        <v>938</v>
      </c>
    </row>
    <row r="106" spans="1:18">
      <c r="A106" s="316" t="s">
        <v>3326</v>
      </c>
      <c r="B106" s="316" t="s">
        <v>4</v>
      </c>
      <c r="C106" s="316" t="s">
        <v>502</v>
      </c>
      <c r="D106" s="316" t="s">
        <v>504</v>
      </c>
      <c r="E106" s="317">
        <v>45693</v>
      </c>
      <c r="F106" s="316" t="b">
        <v>1</v>
      </c>
      <c r="G106" s="316" t="s">
        <v>1181</v>
      </c>
      <c r="H106" s="317">
        <v>33288</v>
      </c>
      <c r="I106" s="316" t="s">
        <v>3105</v>
      </c>
      <c r="J106" s="316" t="s">
        <v>932</v>
      </c>
      <c r="K106" s="316" t="s">
        <v>933</v>
      </c>
      <c r="L106" s="316" t="s">
        <v>1026</v>
      </c>
      <c r="M106" s="316" t="s">
        <v>315</v>
      </c>
      <c r="N106" s="316" t="s">
        <v>169</v>
      </c>
      <c r="O106" s="316" t="b">
        <v>0</v>
      </c>
      <c r="P106" s="340" t="s">
        <v>3103</v>
      </c>
      <c r="Q106" s="317" t="s">
        <v>938</v>
      </c>
      <c r="R106" s="316" t="s">
        <v>938</v>
      </c>
    </row>
    <row r="107" spans="1:18">
      <c r="A107" s="316" t="s">
        <v>3337</v>
      </c>
      <c r="B107" s="316" t="s">
        <v>4</v>
      </c>
      <c r="C107" s="316" t="s">
        <v>591</v>
      </c>
      <c r="D107" s="316" t="s">
        <v>593</v>
      </c>
      <c r="E107" s="317">
        <v>45705</v>
      </c>
      <c r="F107" s="316" t="b">
        <v>1</v>
      </c>
      <c r="G107" s="316" t="s">
        <v>1182</v>
      </c>
      <c r="H107" s="317">
        <v>34151</v>
      </c>
      <c r="I107" s="316" t="s">
        <v>3102</v>
      </c>
      <c r="J107" s="316" t="s">
        <v>1021</v>
      </c>
      <c r="K107" s="316" t="s">
        <v>933</v>
      </c>
      <c r="L107" s="316" t="s">
        <v>1026</v>
      </c>
      <c r="M107" s="316" t="s">
        <v>215</v>
      </c>
      <c r="N107" s="316" t="s">
        <v>644</v>
      </c>
      <c r="O107" s="316" t="b">
        <v>0</v>
      </c>
      <c r="P107" s="340" t="s">
        <v>3103</v>
      </c>
      <c r="Q107" s="317" t="s">
        <v>938</v>
      </c>
      <c r="R107" s="316" t="s">
        <v>938</v>
      </c>
    </row>
    <row r="108" spans="1:18">
      <c r="A108" s="316" t="s">
        <v>3344</v>
      </c>
      <c r="B108" s="316" t="s">
        <v>4</v>
      </c>
      <c r="C108" s="316" t="s">
        <v>326</v>
      </c>
      <c r="D108" s="316" t="s">
        <v>328</v>
      </c>
      <c r="E108" s="317">
        <v>45709</v>
      </c>
      <c r="F108" s="316" t="b">
        <v>1</v>
      </c>
      <c r="G108" s="316" t="s">
        <v>1185</v>
      </c>
      <c r="H108" s="317">
        <v>33015</v>
      </c>
      <c r="I108" s="316" t="s">
        <v>3105</v>
      </c>
      <c r="J108" s="316" t="s">
        <v>1101</v>
      </c>
      <c r="K108" s="316" t="s">
        <v>933</v>
      </c>
      <c r="L108" s="316" t="s">
        <v>1069</v>
      </c>
      <c r="M108" s="316" t="s">
        <v>1186</v>
      </c>
      <c r="N108" s="316" t="s">
        <v>644</v>
      </c>
      <c r="O108" s="316" t="b">
        <v>0</v>
      </c>
      <c r="P108" s="340" t="s">
        <v>3103</v>
      </c>
      <c r="Q108" s="317" t="s">
        <v>938</v>
      </c>
      <c r="R108" s="316" t="s">
        <v>938</v>
      </c>
    </row>
    <row r="109" spans="1:18">
      <c r="A109" s="316" t="s">
        <v>3345</v>
      </c>
      <c r="B109" s="316" t="s">
        <v>4</v>
      </c>
      <c r="C109" s="316" t="s">
        <v>403</v>
      </c>
      <c r="D109" s="316" t="s">
        <v>405</v>
      </c>
      <c r="E109" s="317">
        <v>45720</v>
      </c>
      <c r="F109" s="316" t="b">
        <v>1</v>
      </c>
      <c r="G109" s="316" t="s">
        <v>1187</v>
      </c>
      <c r="H109" s="317">
        <v>24561</v>
      </c>
      <c r="I109" s="316" t="s">
        <v>3105</v>
      </c>
      <c r="J109" s="316" t="s">
        <v>932</v>
      </c>
      <c r="K109" s="316" t="s">
        <v>933</v>
      </c>
      <c r="L109" s="316" t="s">
        <v>1188</v>
      </c>
      <c r="M109" s="316" t="s">
        <v>1189</v>
      </c>
      <c r="N109" s="316" t="s">
        <v>644</v>
      </c>
      <c r="O109" s="316" t="b">
        <v>0</v>
      </c>
      <c r="P109" s="340" t="s">
        <v>3103</v>
      </c>
      <c r="Q109" s="317" t="s">
        <v>938</v>
      </c>
      <c r="R109" s="316" t="s">
        <v>938</v>
      </c>
    </row>
    <row r="110" spans="1:18">
      <c r="A110" s="316" t="s">
        <v>3346</v>
      </c>
      <c r="B110" s="316" t="s">
        <v>4</v>
      </c>
      <c r="C110" s="316" t="s">
        <v>421</v>
      </c>
      <c r="D110" s="316" t="s">
        <v>423</v>
      </c>
      <c r="E110" s="317">
        <v>45954</v>
      </c>
      <c r="F110" s="316" t="b">
        <v>1</v>
      </c>
      <c r="G110" s="316" t="s">
        <v>1190</v>
      </c>
      <c r="H110" s="317">
        <v>36817</v>
      </c>
      <c r="I110" s="316" t="s">
        <v>3105</v>
      </c>
      <c r="J110" s="316" t="s">
        <v>1191</v>
      </c>
      <c r="K110" s="316" t="s">
        <v>933</v>
      </c>
      <c r="L110" s="316" t="s">
        <v>1039</v>
      </c>
      <c r="M110" s="316" t="s">
        <v>1192</v>
      </c>
      <c r="N110" s="316" t="s">
        <v>169</v>
      </c>
      <c r="O110" s="316" t="b">
        <v>0</v>
      </c>
      <c r="P110" s="340" t="s">
        <v>3103</v>
      </c>
      <c r="Q110" s="317" t="s">
        <v>938</v>
      </c>
      <c r="R110" s="316" t="s">
        <v>938</v>
      </c>
    </row>
    <row r="111" spans="1:18">
      <c r="A111" s="316" t="s">
        <v>3347</v>
      </c>
      <c r="B111" s="316" t="s">
        <v>4</v>
      </c>
      <c r="C111" s="316" t="s">
        <v>280</v>
      </c>
      <c r="D111" s="316" t="s">
        <v>282</v>
      </c>
      <c r="E111" s="317">
        <v>45726</v>
      </c>
      <c r="F111" s="316" t="b">
        <v>1</v>
      </c>
      <c r="G111" s="316" t="s">
        <v>1193</v>
      </c>
      <c r="H111" s="317">
        <v>35305</v>
      </c>
      <c r="I111" s="316" t="s">
        <v>3105</v>
      </c>
      <c r="J111" s="316" t="s">
        <v>1021</v>
      </c>
      <c r="K111" s="316" t="s">
        <v>933</v>
      </c>
      <c r="L111" s="316" t="s">
        <v>959</v>
      </c>
      <c r="M111" s="316" t="s">
        <v>268</v>
      </c>
      <c r="N111" s="316" t="s">
        <v>169</v>
      </c>
      <c r="O111" s="316" t="b">
        <v>0</v>
      </c>
      <c r="P111" s="340" t="s">
        <v>3106</v>
      </c>
      <c r="Q111" s="317" t="s">
        <v>938</v>
      </c>
      <c r="R111" s="316" t="s">
        <v>938</v>
      </c>
    </row>
    <row r="112" spans="1:18">
      <c r="A112" s="316" t="s">
        <v>3348</v>
      </c>
      <c r="B112" s="316" t="s">
        <v>4</v>
      </c>
      <c r="C112" s="316" t="s">
        <v>485</v>
      </c>
      <c r="D112" s="316" t="s">
        <v>487</v>
      </c>
      <c r="E112" s="317">
        <v>45726</v>
      </c>
      <c r="F112" s="316" t="b">
        <v>1</v>
      </c>
      <c r="G112" s="316" t="s">
        <v>1194</v>
      </c>
      <c r="H112" s="317">
        <v>34841</v>
      </c>
      <c r="I112" s="316" t="s">
        <v>3105</v>
      </c>
      <c r="J112" s="316" t="s">
        <v>1021</v>
      </c>
      <c r="K112" s="316" t="s">
        <v>933</v>
      </c>
      <c r="L112" s="316" t="s">
        <v>959</v>
      </c>
      <c r="M112" s="316" t="s">
        <v>268</v>
      </c>
      <c r="N112" s="316" t="s">
        <v>169</v>
      </c>
      <c r="O112" s="316" t="b">
        <v>0</v>
      </c>
      <c r="P112" s="340" t="s">
        <v>3106</v>
      </c>
      <c r="Q112" s="317" t="s">
        <v>938</v>
      </c>
      <c r="R112" s="316" t="s">
        <v>938</v>
      </c>
    </row>
    <row r="113" spans="1:18">
      <c r="A113" s="316" t="s">
        <v>3353</v>
      </c>
      <c r="B113" s="316" t="s">
        <v>4</v>
      </c>
      <c r="C113" s="316" t="s">
        <v>176</v>
      </c>
      <c r="D113" s="316" t="s">
        <v>178</v>
      </c>
      <c r="E113" s="317">
        <v>45727</v>
      </c>
      <c r="F113" s="316" t="b">
        <v>1</v>
      </c>
      <c r="G113" s="316" t="s">
        <v>1195</v>
      </c>
      <c r="H113" s="317">
        <v>32985</v>
      </c>
      <c r="I113" s="316" t="s">
        <v>3102</v>
      </c>
      <c r="J113" s="316" t="s">
        <v>1196</v>
      </c>
      <c r="K113" s="316" t="s">
        <v>933</v>
      </c>
      <c r="L113" s="316" t="s">
        <v>1001</v>
      </c>
      <c r="M113" s="316" t="s">
        <v>1002</v>
      </c>
      <c r="N113" s="316" t="s">
        <v>169</v>
      </c>
      <c r="O113" s="316" t="b">
        <v>0</v>
      </c>
      <c r="P113" s="340" t="s">
        <v>3106</v>
      </c>
      <c r="Q113" s="317" t="s">
        <v>938</v>
      </c>
      <c r="R113" s="316" t="s">
        <v>938</v>
      </c>
    </row>
    <row r="114" spans="1:18">
      <c r="A114" s="316" t="s">
        <v>3354</v>
      </c>
      <c r="B114" s="316" t="s">
        <v>4</v>
      </c>
      <c r="C114" s="316" t="s">
        <v>892</v>
      </c>
      <c r="D114" s="316" t="s">
        <v>894</v>
      </c>
      <c r="E114" s="317">
        <v>45726</v>
      </c>
      <c r="F114" s="316" t="b">
        <v>1</v>
      </c>
      <c r="G114" s="316" t="s">
        <v>1197</v>
      </c>
      <c r="H114" s="317">
        <v>33048</v>
      </c>
      <c r="I114" s="316" t="s">
        <v>3105</v>
      </c>
      <c r="J114" s="316" t="s">
        <v>1101</v>
      </c>
      <c r="K114" s="316" t="s">
        <v>933</v>
      </c>
      <c r="L114" s="316" t="s">
        <v>1102</v>
      </c>
      <c r="M114" s="316" t="s">
        <v>1103</v>
      </c>
      <c r="N114" s="316" t="s">
        <v>644</v>
      </c>
      <c r="O114" s="316" t="b">
        <v>0</v>
      </c>
      <c r="P114" s="340" t="s">
        <v>3106</v>
      </c>
      <c r="Q114" s="317" t="s">
        <v>938</v>
      </c>
      <c r="R114" s="316" t="s">
        <v>938</v>
      </c>
    </row>
    <row r="115" spans="1:18">
      <c r="A115" s="316" t="s">
        <v>3365</v>
      </c>
      <c r="B115" s="316" t="s">
        <v>4</v>
      </c>
      <c r="C115" s="316" t="s">
        <v>316</v>
      </c>
      <c r="D115" s="316" t="s">
        <v>318</v>
      </c>
      <c r="E115" s="317">
        <v>45748</v>
      </c>
      <c r="F115" s="316" t="b">
        <v>1</v>
      </c>
      <c r="G115" s="316" t="s">
        <v>1198</v>
      </c>
      <c r="H115" s="317">
        <v>35086</v>
      </c>
      <c r="I115" s="316" t="s">
        <v>3102</v>
      </c>
      <c r="J115" s="316" t="s">
        <v>932</v>
      </c>
      <c r="K115" s="316" t="s">
        <v>933</v>
      </c>
      <c r="L115" s="316" t="s">
        <v>997</v>
      </c>
      <c r="M115" s="316" t="s">
        <v>1199</v>
      </c>
      <c r="N115" s="316" t="s">
        <v>644</v>
      </c>
      <c r="O115" s="316" t="b">
        <v>0</v>
      </c>
      <c r="P115" s="340" t="s">
        <v>3103</v>
      </c>
      <c r="Q115" s="317" t="s">
        <v>938</v>
      </c>
      <c r="R115" s="316" t="s">
        <v>938</v>
      </c>
    </row>
    <row r="116" spans="1:18">
      <c r="A116" s="316" t="s">
        <v>3366</v>
      </c>
      <c r="B116" s="316" t="s">
        <v>4</v>
      </c>
      <c r="C116" s="316" t="s">
        <v>456</v>
      </c>
      <c r="D116" s="316" t="s">
        <v>1200</v>
      </c>
      <c r="E116" s="317">
        <v>45745</v>
      </c>
      <c r="F116" s="316" t="b">
        <v>1</v>
      </c>
      <c r="G116" s="316" t="s">
        <v>1201</v>
      </c>
      <c r="H116" s="317">
        <v>33947</v>
      </c>
      <c r="I116" s="316" t="s">
        <v>3105</v>
      </c>
      <c r="J116" s="316" t="s">
        <v>1202</v>
      </c>
      <c r="K116" s="316" t="s">
        <v>933</v>
      </c>
      <c r="L116" s="316" t="s">
        <v>1069</v>
      </c>
      <c r="M116" s="316" t="s">
        <v>1088</v>
      </c>
      <c r="N116" s="316" t="s">
        <v>644</v>
      </c>
      <c r="O116" s="316" t="b">
        <v>0</v>
      </c>
      <c r="P116" s="340" t="s">
        <v>3103</v>
      </c>
      <c r="Q116" s="317" t="s">
        <v>938</v>
      </c>
      <c r="R116" s="316" t="s">
        <v>938</v>
      </c>
    </row>
    <row r="117" spans="1:18">
      <c r="A117" s="316" t="s">
        <v>3390</v>
      </c>
      <c r="B117" s="316" t="s">
        <v>4</v>
      </c>
      <c r="C117" s="316" t="s">
        <v>453</v>
      </c>
      <c r="D117" s="316" t="s">
        <v>455</v>
      </c>
      <c r="E117" s="317">
        <v>45769</v>
      </c>
      <c r="F117" s="316" t="b">
        <v>1</v>
      </c>
      <c r="G117" s="316" t="s">
        <v>1203</v>
      </c>
      <c r="H117" s="317">
        <v>35094</v>
      </c>
      <c r="I117" s="316" t="s">
        <v>3105</v>
      </c>
      <c r="J117" s="316" t="s">
        <v>932</v>
      </c>
      <c r="K117" s="316" t="s">
        <v>933</v>
      </c>
      <c r="L117" s="316" t="s">
        <v>1018</v>
      </c>
      <c r="M117" s="316" t="s">
        <v>630</v>
      </c>
      <c r="N117" s="316" t="s">
        <v>169</v>
      </c>
      <c r="O117" s="316" t="b">
        <v>0</v>
      </c>
      <c r="P117" s="340" t="s">
        <v>3103</v>
      </c>
      <c r="Q117" s="317" t="s">
        <v>938</v>
      </c>
      <c r="R117" s="316" t="s">
        <v>938</v>
      </c>
    </row>
    <row r="118" spans="1:18">
      <c r="A118" s="316" t="s">
        <v>3391</v>
      </c>
      <c r="B118" s="316" t="s">
        <v>4</v>
      </c>
      <c r="C118" s="316" t="s">
        <v>535</v>
      </c>
      <c r="D118" s="316" t="s">
        <v>537</v>
      </c>
      <c r="E118" s="317">
        <v>45782</v>
      </c>
      <c r="F118" s="316" t="b">
        <v>1</v>
      </c>
      <c r="G118" s="316" t="s">
        <v>1204</v>
      </c>
      <c r="H118" s="317">
        <v>35141</v>
      </c>
      <c r="I118" s="316" t="s">
        <v>3105</v>
      </c>
      <c r="J118" s="316" t="s">
        <v>1021</v>
      </c>
      <c r="K118" s="316" t="s">
        <v>933</v>
      </c>
      <c r="L118" s="316" t="s">
        <v>959</v>
      </c>
      <c r="M118" s="316" t="s">
        <v>268</v>
      </c>
      <c r="N118" s="316" t="s">
        <v>169</v>
      </c>
      <c r="O118" s="316" t="b">
        <v>0</v>
      </c>
      <c r="P118" s="340" t="s">
        <v>3106</v>
      </c>
      <c r="Q118" s="317" t="s">
        <v>938</v>
      </c>
      <c r="R118" s="316" t="s">
        <v>938</v>
      </c>
    </row>
    <row r="119" spans="1:18">
      <c r="A119" s="316" t="s">
        <v>3392</v>
      </c>
      <c r="B119" s="316" t="s">
        <v>4</v>
      </c>
      <c r="C119" s="316" t="s">
        <v>758</v>
      </c>
      <c r="D119" s="316" t="s">
        <v>760</v>
      </c>
      <c r="E119" s="317">
        <v>45782</v>
      </c>
      <c r="F119" s="316" t="b">
        <v>1</v>
      </c>
      <c r="G119" s="316" t="s">
        <v>1205</v>
      </c>
      <c r="H119" s="317">
        <v>36603</v>
      </c>
      <c r="I119" s="316" t="s">
        <v>3105</v>
      </c>
      <c r="J119" s="316" t="s">
        <v>932</v>
      </c>
      <c r="K119" s="316" t="s">
        <v>933</v>
      </c>
      <c r="L119" s="316" t="s">
        <v>934</v>
      </c>
      <c r="M119" s="316" t="s">
        <v>1125</v>
      </c>
      <c r="N119" s="316" t="s">
        <v>169</v>
      </c>
      <c r="O119" s="316" t="b">
        <v>0</v>
      </c>
      <c r="P119" s="340" t="s">
        <v>3103</v>
      </c>
      <c r="Q119" s="317" t="s">
        <v>938</v>
      </c>
      <c r="R119" s="316" t="s">
        <v>938</v>
      </c>
    </row>
    <row r="120" spans="1:18">
      <c r="A120" s="316" t="s">
        <v>3393</v>
      </c>
      <c r="B120" s="316" t="s">
        <v>4</v>
      </c>
      <c r="C120" s="316" t="s">
        <v>796</v>
      </c>
      <c r="D120" s="316" t="s">
        <v>798</v>
      </c>
      <c r="E120" s="317">
        <v>45783</v>
      </c>
      <c r="F120" s="316" t="b">
        <v>1</v>
      </c>
      <c r="G120" s="316" t="s">
        <v>1206</v>
      </c>
      <c r="H120" s="317">
        <v>25925</v>
      </c>
      <c r="I120" s="316" t="s">
        <v>3102</v>
      </c>
      <c r="J120" s="316" t="s">
        <v>932</v>
      </c>
      <c r="K120" s="316" t="s">
        <v>933</v>
      </c>
      <c r="L120" s="316" t="s">
        <v>1026</v>
      </c>
      <c r="M120" s="316" t="s">
        <v>1027</v>
      </c>
      <c r="N120" s="316" t="s">
        <v>169</v>
      </c>
      <c r="O120" s="316" t="b">
        <v>0</v>
      </c>
      <c r="P120" s="340" t="s">
        <v>3103</v>
      </c>
      <c r="Q120" s="317" t="s">
        <v>938</v>
      </c>
      <c r="R120" s="316" t="s">
        <v>938</v>
      </c>
    </row>
    <row r="121" spans="1:18">
      <c r="A121" s="316" t="s">
        <v>3394</v>
      </c>
      <c r="B121" s="316" t="s">
        <v>4</v>
      </c>
      <c r="C121" s="316" t="s">
        <v>804</v>
      </c>
      <c r="D121" s="316" t="s">
        <v>806</v>
      </c>
      <c r="E121" s="317">
        <v>45785</v>
      </c>
      <c r="F121" s="316" t="b">
        <v>1</v>
      </c>
      <c r="G121" s="316" t="s">
        <v>1207</v>
      </c>
      <c r="H121" s="317">
        <v>21137</v>
      </c>
      <c r="I121" s="316" t="s">
        <v>3105</v>
      </c>
      <c r="J121" s="316" t="s">
        <v>1208</v>
      </c>
      <c r="K121" s="316" t="s">
        <v>933</v>
      </c>
      <c r="L121" s="316" t="s">
        <v>1018</v>
      </c>
      <c r="M121" s="316" t="s">
        <v>1103</v>
      </c>
      <c r="N121" s="316" t="s">
        <v>644</v>
      </c>
      <c r="O121" s="316" t="b">
        <v>0</v>
      </c>
      <c r="P121" s="340" t="s">
        <v>3103</v>
      </c>
      <c r="Q121" s="317" t="s">
        <v>938</v>
      </c>
      <c r="R121" s="316" t="s">
        <v>938</v>
      </c>
    </row>
    <row r="122" spans="1:18">
      <c r="A122" s="316" t="s">
        <v>3395</v>
      </c>
      <c r="B122" s="316" t="s">
        <v>4</v>
      </c>
      <c r="C122" s="316" t="s">
        <v>172</v>
      </c>
      <c r="D122" s="316" t="s">
        <v>174</v>
      </c>
      <c r="E122" s="317">
        <v>45787</v>
      </c>
      <c r="F122" s="316" t="b">
        <v>1</v>
      </c>
      <c r="G122" s="316" t="s">
        <v>1209</v>
      </c>
      <c r="H122" s="317">
        <v>36631</v>
      </c>
      <c r="I122" s="316" t="s">
        <v>3102</v>
      </c>
      <c r="J122" s="316" t="s">
        <v>932</v>
      </c>
      <c r="K122" s="316" t="s">
        <v>933</v>
      </c>
      <c r="L122" s="316" t="s">
        <v>944</v>
      </c>
      <c r="M122" s="316" t="s">
        <v>1058</v>
      </c>
      <c r="N122" s="316" t="s">
        <v>644</v>
      </c>
      <c r="O122" s="316" t="b">
        <v>0</v>
      </c>
      <c r="P122" s="340" t="s">
        <v>3106</v>
      </c>
      <c r="Q122" s="317" t="s">
        <v>938</v>
      </c>
      <c r="R122" s="316" t="s">
        <v>938</v>
      </c>
    </row>
    <row r="123" spans="1:18">
      <c r="A123" s="316" t="s">
        <v>3396</v>
      </c>
      <c r="B123" s="316" t="s">
        <v>4</v>
      </c>
      <c r="C123" s="316" t="s">
        <v>1210</v>
      </c>
      <c r="D123" s="316" t="s">
        <v>1211</v>
      </c>
      <c r="E123" s="317">
        <v>45786</v>
      </c>
      <c r="F123" s="316" t="b">
        <v>0</v>
      </c>
      <c r="G123" s="316" t="s">
        <v>1212</v>
      </c>
      <c r="H123" s="317">
        <v>33726</v>
      </c>
      <c r="I123" s="316" t="s">
        <v>3105</v>
      </c>
      <c r="J123" s="316" t="s">
        <v>932</v>
      </c>
      <c r="K123" s="316" t="s">
        <v>933</v>
      </c>
      <c r="L123" s="316" t="s">
        <v>1018</v>
      </c>
      <c r="M123" s="316" t="s">
        <v>1019</v>
      </c>
      <c r="N123" s="316" t="s">
        <v>644</v>
      </c>
      <c r="O123" s="316" t="b">
        <v>0</v>
      </c>
      <c r="P123" s="340" t="s">
        <v>3103</v>
      </c>
      <c r="Q123" s="317">
        <v>46022</v>
      </c>
      <c r="R123" s="316" t="s">
        <v>3127</v>
      </c>
    </row>
    <row r="124" spans="1:18">
      <c r="A124" s="316" t="s">
        <v>3397</v>
      </c>
      <c r="B124" s="316" t="s">
        <v>4</v>
      </c>
      <c r="C124" s="316" t="s">
        <v>1213</v>
      </c>
      <c r="D124" s="316" t="s">
        <v>1214</v>
      </c>
      <c r="E124" s="317">
        <v>45789</v>
      </c>
      <c r="F124" s="316" t="b">
        <v>0</v>
      </c>
      <c r="G124" s="316" t="s">
        <v>1215</v>
      </c>
      <c r="H124" s="317">
        <v>35449</v>
      </c>
      <c r="I124" s="316" t="s">
        <v>3105</v>
      </c>
      <c r="J124" s="316" t="s">
        <v>1021</v>
      </c>
      <c r="K124" s="316" t="s">
        <v>933</v>
      </c>
      <c r="L124" s="316" t="s">
        <v>1069</v>
      </c>
      <c r="M124" s="316" t="s">
        <v>1158</v>
      </c>
      <c r="N124" s="316" t="s">
        <v>644</v>
      </c>
      <c r="O124" s="316" t="b">
        <v>0</v>
      </c>
      <c r="P124" s="340" t="s">
        <v>3103</v>
      </c>
      <c r="Q124" s="317">
        <v>46022</v>
      </c>
      <c r="R124" s="316" t="s">
        <v>3127</v>
      </c>
    </row>
    <row r="125" spans="1:18">
      <c r="A125" s="316" t="s">
        <v>3398</v>
      </c>
      <c r="B125" s="316" t="s">
        <v>4</v>
      </c>
      <c r="C125" s="316" t="s">
        <v>871</v>
      </c>
      <c r="D125" s="316" t="s">
        <v>1216</v>
      </c>
      <c r="E125" s="317">
        <v>45792</v>
      </c>
      <c r="F125" s="316" t="b">
        <v>1</v>
      </c>
      <c r="G125" s="316" t="s">
        <v>1217</v>
      </c>
      <c r="H125" s="317">
        <v>32335</v>
      </c>
      <c r="I125" s="316" t="s">
        <v>3105</v>
      </c>
      <c r="J125" s="316" t="s">
        <v>932</v>
      </c>
      <c r="K125" s="316" t="s">
        <v>933</v>
      </c>
      <c r="L125" s="316" t="s">
        <v>1069</v>
      </c>
      <c r="M125" s="316" t="s">
        <v>1218</v>
      </c>
      <c r="N125" s="316" t="s">
        <v>169</v>
      </c>
      <c r="O125" s="316" t="b">
        <v>0</v>
      </c>
      <c r="P125" s="340" t="s">
        <v>3103</v>
      </c>
      <c r="Q125" s="317" t="s">
        <v>938</v>
      </c>
      <c r="R125" s="316" t="s">
        <v>938</v>
      </c>
    </row>
    <row r="126" spans="1:18">
      <c r="A126" s="316" t="s">
        <v>3399</v>
      </c>
      <c r="B126" s="316" t="s">
        <v>4</v>
      </c>
      <c r="C126" s="316" t="s">
        <v>522</v>
      </c>
      <c r="D126" s="316" t="s">
        <v>524</v>
      </c>
      <c r="E126" s="317">
        <v>45803</v>
      </c>
      <c r="F126" s="316" t="b">
        <v>1</v>
      </c>
      <c r="G126" s="316" t="s">
        <v>1219</v>
      </c>
      <c r="H126" s="317">
        <v>25943</v>
      </c>
      <c r="I126" s="316" t="s">
        <v>3105</v>
      </c>
      <c r="J126" s="316" t="s">
        <v>932</v>
      </c>
      <c r="K126" s="316" t="s">
        <v>933</v>
      </c>
      <c r="L126" s="316" t="s">
        <v>1001</v>
      </c>
      <c r="M126" s="316" t="s">
        <v>1220</v>
      </c>
      <c r="N126" s="316" t="s">
        <v>644</v>
      </c>
      <c r="O126" s="316" t="b">
        <v>0</v>
      </c>
      <c r="P126" s="340" t="s">
        <v>3103</v>
      </c>
      <c r="Q126" s="317" t="s">
        <v>938</v>
      </c>
      <c r="R126" s="316" t="s">
        <v>938</v>
      </c>
    </row>
    <row r="127" spans="1:18">
      <c r="A127" s="316" t="s">
        <v>3400</v>
      </c>
      <c r="B127" s="316" t="s">
        <v>4</v>
      </c>
      <c r="C127" s="316" t="s">
        <v>462</v>
      </c>
      <c r="D127" s="316" t="s">
        <v>464</v>
      </c>
      <c r="E127" s="317">
        <v>45810</v>
      </c>
      <c r="F127" s="316" t="b">
        <v>1</v>
      </c>
      <c r="G127" s="316" t="s">
        <v>1221</v>
      </c>
      <c r="H127" s="317">
        <v>36256</v>
      </c>
      <c r="I127" s="316" t="s">
        <v>3105</v>
      </c>
      <c r="J127" s="316" t="s">
        <v>932</v>
      </c>
      <c r="K127" s="316" t="s">
        <v>933</v>
      </c>
      <c r="L127" s="316" t="s">
        <v>1018</v>
      </c>
      <c r="M127" s="316" t="s">
        <v>630</v>
      </c>
      <c r="N127" s="316" t="s">
        <v>644</v>
      </c>
      <c r="O127" s="316" t="b">
        <v>0</v>
      </c>
      <c r="P127" s="340" t="s">
        <v>3106</v>
      </c>
      <c r="Q127" s="317" t="s">
        <v>938</v>
      </c>
      <c r="R127" s="316" t="s">
        <v>938</v>
      </c>
    </row>
    <row r="128" spans="1:18">
      <c r="A128" s="316" t="s">
        <v>3401</v>
      </c>
      <c r="B128" s="316" t="s">
        <v>4</v>
      </c>
      <c r="C128" s="316" t="s">
        <v>624</v>
      </c>
      <c r="D128" s="316" t="s">
        <v>626</v>
      </c>
      <c r="E128" s="317">
        <v>45812</v>
      </c>
      <c r="F128" s="316" t="b">
        <v>1</v>
      </c>
      <c r="G128" s="316" t="s">
        <v>1222</v>
      </c>
      <c r="H128" s="317">
        <v>35474</v>
      </c>
      <c r="I128" s="316" t="s">
        <v>3102</v>
      </c>
      <c r="J128" s="316" t="s">
        <v>932</v>
      </c>
      <c r="K128" s="316" t="s">
        <v>933</v>
      </c>
      <c r="L128" s="316" t="s">
        <v>1018</v>
      </c>
      <c r="M128" s="316" t="s">
        <v>630</v>
      </c>
      <c r="N128" s="316" t="s">
        <v>169</v>
      </c>
      <c r="O128" s="316" t="b">
        <v>0</v>
      </c>
      <c r="P128" s="340" t="s">
        <v>3103</v>
      </c>
      <c r="Q128" s="317" t="s">
        <v>938</v>
      </c>
      <c r="R128" s="316" t="s">
        <v>938</v>
      </c>
    </row>
    <row r="129" spans="1:18">
      <c r="A129" s="316" t="s">
        <v>3402</v>
      </c>
      <c r="B129" s="316" t="s">
        <v>4</v>
      </c>
      <c r="C129" s="316" t="s">
        <v>379</v>
      </c>
      <c r="D129" s="316" t="s">
        <v>381</v>
      </c>
      <c r="E129" s="317">
        <v>45818</v>
      </c>
      <c r="F129" s="316" t="b">
        <v>1</v>
      </c>
      <c r="G129" s="316" t="s">
        <v>1223</v>
      </c>
      <c r="H129" s="317">
        <v>35254</v>
      </c>
      <c r="I129" s="316" t="s">
        <v>3102</v>
      </c>
      <c r="J129" s="316" t="s">
        <v>932</v>
      </c>
      <c r="K129" s="316" t="s">
        <v>933</v>
      </c>
      <c r="L129" s="316" t="s">
        <v>934</v>
      </c>
      <c r="M129" s="316" t="s">
        <v>1224</v>
      </c>
      <c r="N129" s="316" t="s">
        <v>169</v>
      </c>
      <c r="O129" s="316" t="b">
        <v>0</v>
      </c>
      <c r="P129" s="340" t="s">
        <v>3106</v>
      </c>
      <c r="Q129" s="317" t="s">
        <v>938</v>
      </c>
      <c r="R129" s="316" t="s">
        <v>938</v>
      </c>
    </row>
    <row r="130" spans="1:18">
      <c r="A130" s="316" t="s">
        <v>3403</v>
      </c>
      <c r="B130" s="316" t="s">
        <v>4</v>
      </c>
      <c r="C130" s="316" t="s">
        <v>844</v>
      </c>
      <c r="D130" s="316" t="s">
        <v>1225</v>
      </c>
      <c r="E130" s="317">
        <v>45819</v>
      </c>
      <c r="F130" s="316" t="b">
        <v>1</v>
      </c>
      <c r="G130" s="316" t="s">
        <v>1226</v>
      </c>
      <c r="H130" s="317">
        <v>37344</v>
      </c>
      <c r="I130" s="316" t="s">
        <v>3105</v>
      </c>
      <c r="J130" s="316" t="s">
        <v>932</v>
      </c>
      <c r="K130" s="316" t="s">
        <v>933</v>
      </c>
      <c r="L130" s="316" t="s">
        <v>1018</v>
      </c>
      <c r="M130" s="316" t="s">
        <v>1227</v>
      </c>
      <c r="N130" s="316" t="s">
        <v>169</v>
      </c>
      <c r="O130" s="316" t="b">
        <v>1</v>
      </c>
      <c r="P130" s="340" t="s">
        <v>3103</v>
      </c>
      <c r="Q130" s="317" t="s">
        <v>938</v>
      </c>
      <c r="R130" s="316" t="s">
        <v>938</v>
      </c>
    </row>
    <row r="131" spans="1:18">
      <c r="A131" s="316" t="s">
        <v>3404</v>
      </c>
      <c r="B131" s="316" t="s">
        <v>4</v>
      </c>
      <c r="C131" s="316" t="s">
        <v>512</v>
      </c>
      <c r="D131" s="316" t="s">
        <v>1228</v>
      </c>
      <c r="E131" s="317">
        <v>45831</v>
      </c>
      <c r="F131" s="316" t="b">
        <v>1</v>
      </c>
      <c r="G131" s="316" t="s">
        <v>1229</v>
      </c>
      <c r="H131" s="317">
        <v>34867</v>
      </c>
      <c r="I131" s="316" t="s">
        <v>3105</v>
      </c>
      <c r="J131" s="316" t="s">
        <v>932</v>
      </c>
      <c r="K131" s="316" t="s">
        <v>933</v>
      </c>
      <c r="L131" s="316" t="s">
        <v>1001</v>
      </c>
      <c r="M131" s="316" t="s">
        <v>1002</v>
      </c>
      <c r="N131" s="316" t="s">
        <v>644</v>
      </c>
      <c r="O131" s="316" t="b">
        <v>0</v>
      </c>
      <c r="P131" s="340" t="s">
        <v>3103</v>
      </c>
      <c r="Q131" s="317" t="s">
        <v>938</v>
      </c>
      <c r="R131" s="316" t="s">
        <v>938</v>
      </c>
    </row>
    <row r="132" spans="1:18">
      <c r="A132" s="316" t="s">
        <v>3405</v>
      </c>
      <c r="B132" s="316" t="s">
        <v>4</v>
      </c>
      <c r="C132" s="316" t="s">
        <v>515</v>
      </c>
      <c r="D132" s="316" t="s">
        <v>517</v>
      </c>
      <c r="E132" s="317">
        <v>45833</v>
      </c>
      <c r="F132" s="316" t="b">
        <v>1</v>
      </c>
      <c r="G132" s="316" t="s">
        <v>1230</v>
      </c>
      <c r="H132" s="317">
        <v>35356</v>
      </c>
      <c r="I132" s="316" t="s">
        <v>3105</v>
      </c>
      <c r="J132" s="316" t="s">
        <v>932</v>
      </c>
      <c r="K132" s="316" t="s">
        <v>933</v>
      </c>
      <c r="L132" s="316" t="s">
        <v>944</v>
      </c>
      <c r="M132" s="316" t="s">
        <v>497</v>
      </c>
      <c r="N132" s="316" t="s">
        <v>644</v>
      </c>
      <c r="O132" s="316" t="b">
        <v>0</v>
      </c>
      <c r="P132" s="340" t="s">
        <v>3106</v>
      </c>
      <c r="Q132" s="317" t="s">
        <v>938</v>
      </c>
      <c r="R132" s="316" t="s">
        <v>938</v>
      </c>
    </row>
    <row r="133" spans="1:18">
      <c r="A133" s="316" t="s">
        <v>3407</v>
      </c>
      <c r="B133" s="316" t="s">
        <v>4</v>
      </c>
      <c r="C133" s="316" t="s">
        <v>856</v>
      </c>
      <c r="D133" s="316" t="s">
        <v>858</v>
      </c>
      <c r="E133" s="317">
        <v>45839</v>
      </c>
      <c r="F133" s="316" t="b">
        <v>1</v>
      </c>
      <c r="G133" s="316" t="s">
        <v>1231</v>
      </c>
      <c r="H133" s="317">
        <v>27556</v>
      </c>
      <c r="I133" s="316" t="s">
        <v>3105</v>
      </c>
      <c r="J133" s="316" t="s">
        <v>932</v>
      </c>
      <c r="K133" s="316" t="s">
        <v>933</v>
      </c>
      <c r="L133" s="316" t="s">
        <v>934</v>
      </c>
      <c r="M133" s="316" t="s">
        <v>1232</v>
      </c>
      <c r="N133" s="316" t="s">
        <v>169</v>
      </c>
      <c r="O133" s="316" t="b">
        <v>0</v>
      </c>
      <c r="P133" s="340" t="s">
        <v>3103</v>
      </c>
      <c r="Q133" s="317" t="s">
        <v>938</v>
      </c>
      <c r="R133" s="316" t="s">
        <v>938</v>
      </c>
    </row>
    <row r="134" spans="1:18">
      <c r="A134" s="316" t="s">
        <v>3411</v>
      </c>
      <c r="B134" s="316" t="s">
        <v>4</v>
      </c>
      <c r="C134" s="316" t="s">
        <v>604</v>
      </c>
      <c r="D134" s="316" t="s">
        <v>606</v>
      </c>
      <c r="E134" s="317">
        <v>45840</v>
      </c>
      <c r="F134" s="316" t="b">
        <v>1</v>
      </c>
      <c r="G134" s="316" t="s">
        <v>1233</v>
      </c>
      <c r="H134" s="317">
        <v>35758</v>
      </c>
      <c r="I134" s="316" t="s">
        <v>3105</v>
      </c>
      <c r="J134" s="316" t="s">
        <v>932</v>
      </c>
      <c r="K134" s="316" t="s">
        <v>933</v>
      </c>
      <c r="L134" s="316" t="s">
        <v>1026</v>
      </c>
      <c r="M134" s="316" t="s">
        <v>215</v>
      </c>
      <c r="N134" s="316" t="s">
        <v>169</v>
      </c>
      <c r="O134" s="316" t="b">
        <v>0</v>
      </c>
      <c r="P134" s="340" t="s">
        <v>3103</v>
      </c>
      <c r="Q134" s="317" t="s">
        <v>938</v>
      </c>
      <c r="R134" s="316" t="s">
        <v>938</v>
      </c>
    </row>
    <row r="135" spans="1:18">
      <c r="A135" s="316" t="s">
        <v>3414</v>
      </c>
      <c r="B135" s="316" t="s">
        <v>4</v>
      </c>
      <c r="C135" s="316" t="s">
        <v>509</v>
      </c>
      <c r="D135" s="316" t="s">
        <v>511</v>
      </c>
      <c r="E135" s="317">
        <v>45845</v>
      </c>
      <c r="F135" s="316" t="b">
        <v>1</v>
      </c>
      <c r="G135" s="316" t="s">
        <v>1234</v>
      </c>
      <c r="H135" s="317">
        <v>34943</v>
      </c>
      <c r="I135" s="316" t="s">
        <v>3105</v>
      </c>
      <c r="J135" s="316" t="s">
        <v>932</v>
      </c>
      <c r="K135" s="316" t="s">
        <v>933</v>
      </c>
      <c r="L135" s="316" t="s">
        <v>1039</v>
      </c>
      <c r="M135" s="316" t="s">
        <v>1079</v>
      </c>
      <c r="N135" s="316" t="s">
        <v>644</v>
      </c>
      <c r="O135" s="316" t="b">
        <v>0</v>
      </c>
      <c r="P135" s="340" t="s">
        <v>3103</v>
      </c>
      <c r="Q135" s="317" t="s">
        <v>938</v>
      </c>
      <c r="R135" s="316" t="s">
        <v>938</v>
      </c>
    </row>
    <row r="136" spans="1:18">
      <c r="A136" s="316" t="s">
        <v>3417</v>
      </c>
      <c r="B136" s="316" t="s">
        <v>4</v>
      </c>
      <c r="C136" s="316" t="s">
        <v>1235</v>
      </c>
      <c r="D136" s="316" t="s">
        <v>1236</v>
      </c>
      <c r="E136" s="317">
        <v>45848</v>
      </c>
      <c r="F136" s="316" t="b">
        <v>0</v>
      </c>
      <c r="G136" s="316" t="s">
        <v>1237</v>
      </c>
      <c r="H136" s="317">
        <v>22169</v>
      </c>
      <c r="I136" s="316" t="s">
        <v>3105</v>
      </c>
      <c r="J136" s="316" t="s">
        <v>1238</v>
      </c>
      <c r="K136" s="316" t="s">
        <v>933</v>
      </c>
      <c r="L136" s="316" t="s">
        <v>1018</v>
      </c>
      <c r="M136" s="316" t="s">
        <v>1103</v>
      </c>
      <c r="N136" s="316" t="s">
        <v>644</v>
      </c>
      <c r="O136" s="316" t="b">
        <v>0</v>
      </c>
      <c r="P136" s="340" t="s">
        <v>3103</v>
      </c>
      <c r="Q136" s="317">
        <v>46022</v>
      </c>
      <c r="R136" s="316" t="s">
        <v>3127</v>
      </c>
    </row>
    <row r="137" spans="1:18">
      <c r="A137" s="316" t="s">
        <v>3418</v>
      </c>
      <c r="B137" s="316" t="s">
        <v>4</v>
      </c>
      <c r="C137" s="316" t="s">
        <v>575</v>
      </c>
      <c r="D137" s="316" t="s">
        <v>1239</v>
      </c>
      <c r="E137" s="317">
        <v>45850</v>
      </c>
      <c r="F137" s="316" t="b">
        <v>1</v>
      </c>
      <c r="G137" s="316" t="s">
        <v>1240</v>
      </c>
      <c r="H137" s="317">
        <v>36643</v>
      </c>
      <c r="I137" s="316" t="s">
        <v>3105</v>
      </c>
      <c r="J137" s="316" t="s">
        <v>1021</v>
      </c>
      <c r="K137" s="316" t="s">
        <v>933</v>
      </c>
      <c r="L137" s="316" t="s">
        <v>959</v>
      </c>
      <c r="M137" s="316" t="s">
        <v>268</v>
      </c>
      <c r="N137" s="316" t="s">
        <v>169</v>
      </c>
      <c r="O137" s="316" t="b">
        <v>0</v>
      </c>
      <c r="P137" s="340" t="s">
        <v>3106</v>
      </c>
      <c r="Q137" s="317" t="s">
        <v>938</v>
      </c>
      <c r="R137" s="316" t="s">
        <v>938</v>
      </c>
    </row>
    <row r="138" spans="1:18">
      <c r="A138" s="316" t="s">
        <v>3429</v>
      </c>
      <c r="B138" s="316" t="s">
        <v>4</v>
      </c>
      <c r="C138" s="316" t="s">
        <v>222</v>
      </c>
      <c r="D138" s="316" t="s">
        <v>224</v>
      </c>
      <c r="E138" s="317">
        <v>45856</v>
      </c>
      <c r="F138" s="316" t="b">
        <v>1</v>
      </c>
      <c r="G138" s="316" t="s">
        <v>1241</v>
      </c>
      <c r="H138" s="317">
        <v>35862</v>
      </c>
      <c r="I138" s="316" t="s">
        <v>3105</v>
      </c>
      <c r="J138" s="316" t="s">
        <v>932</v>
      </c>
      <c r="K138" s="316" t="s">
        <v>933</v>
      </c>
      <c r="L138" s="316" t="s">
        <v>944</v>
      </c>
      <c r="M138" s="316" t="s">
        <v>1024</v>
      </c>
      <c r="N138" s="316" t="s">
        <v>644</v>
      </c>
      <c r="O138" s="316" t="b">
        <v>0</v>
      </c>
      <c r="P138" s="340" t="s">
        <v>3106</v>
      </c>
      <c r="Q138" s="317" t="s">
        <v>938</v>
      </c>
      <c r="R138" s="316" t="s">
        <v>938</v>
      </c>
    </row>
    <row r="139" spans="1:18">
      <c r="A139" s="316" t="s">
        <v>3434</v>
      </c>
      <c r="B139" s="316" t="s">
        <v>4</v>
      </c>
      <c r="C139" s="316" t="s">
        <v>287</v>
      </c>
      <c r="D139" s="316" t="s">
        <v>289</v>
      </c>
      <c r="E139" s="317">
        <v>45870</v>
      </c>
      <c r="F139" s="316" t="b">
        <v>1</v>
      </c>
      <c r="G139" s="316" t="s">
        <v>1242</v>
      </c>
      <c r="H139" s="317">
        <v>32406</v>
      </c>
      <c r="I139" s="316" t="s">
        <v>3105</v>
      </c>
      <c r="J139" s="316" t="s">
        <v>1196</v>
      </c>
      <c r="K139" s="316" t="s">
        <v>933</v>
      </c>
      <c r="L139" s="316" t="s">
        <v>1001</v>
      </c>
      <c r="M139" s="316" t="s">
        <v>1243</v>
      </c>
      <c r="N139" s="316" t="s">
        <v>169</v>
      </c>
      <c r="O139" s="316" t="b">
        <v>0</v>
      </c>
      <c r="P139" s="340" t="s">
        <v>3103</v>
      </c>
      <c r="Q139" s="317" t="s">
        <v>938</v>
      </c>
      <c r="R139" s="316" t="s">
        <v>938</v>
      </c>
    </row>
    <row r="140" spans="1:18">
      <c r="A140" s="316" t="s">
        <v>3435</v>
      </c>
      <c r="B140" s="316" t="s">
        <v>4</v>
      </c>
      <c r="C140" s="316" t="s">
        <v>469</v>
      </c>
      <c r="D140" s="316" t="s">
        <v>471</v>
      </c>
      <c r="E140" s="317">
        <v>45870</v>
      </c>
      <c r="F140" s="316" t="b">
        <v>1</v>
      </c>
      <c r="G140" s="316" t="s">
        <v>1244</v>
      </c>
      <c r="H140" s="317">
        <v>35928</v>
      </c>
      <c r="I140" s="316" t="s">
        <v>3105</v>
      </c>
      <c r="J140" s="316" t="s">
        <v>1196</v>
      </c>
      <c r="K140" s="316" t="s">
        <v>933</v>
      </c>
      <c r="L140" s="316" t="s">
        <v>1001</v>
      </c>
      <c r="M140" s="316" t="s">
        <v>1245</v>
      </c>
      <c r="N140" s="316" t="s">
        <v>169</v>
      </c>
      <c r="O140" s="316" t="b">
        <v>0</v>
      </c>
      <c r="P140" s="340" t="s">
        <v>3103</v>
      </c>
      <c r="Q140" s="317" t="s">
        <v>938</v>
      </c>
      <c r="R140" s="316" t="s">
        <v>938</v>
      </c>
    </row>
    <row r="141" spans="1:18">
      <c r="A141" s="316" t="s">
        <v>3436</v>
      </c>
      <c r="B141" s="316" t="s">
        <v>4</v>
      </c>
      <c r="C141" s="316" t="s">
        <v>1246</v>
      </c>
      <c r="D141" s="316" t="s">
        <v>1247</v>
      </c>
      <c r="E141" s="317">
        <v>45870</v>
      </c>
      <c r="F141" s="316" t="b">
        <v>1</v>
      </c>
      <c r="G141" s="316" t="s">
        <v>1248</v>
      </c>
      <c r="H141" s="317">
        <v>36246</v>
      </c>
      <c r="I141" s="316" t="s">
        <v>3102</v>
      </c>
      <c r="J141" s="316" t="s">
        <v>1196</v>
      </c>
      <c r="K141" s="316" t="s">
        <v>933</v>
      </c>
      <c r="L141" s="316" t="s">
        <v>1001</v>
      </c>
      <c r="M141" s="316" t="s">
        <v>1245</v>
      </c>
      <c r="N141" s="316" t="s">
        <v>169</v>
      </c>
      <c r="O141" s="316" t="b">
        <v>0</v>
      </c>
      <c r="P141" s="340" t="s">
        <v>3103</v>
      </c>
      <c r="Q141" s="317" t="s">
        <v>938</v>
      </c>
      <c r="R141" s="316" t="s">
        <v>938</v>
      </c>
    </row>
    <row r="142" spans="1:18">
      <c r="A142" s="316" t="s">
        <v>3437</v>
      </c>
      <c r="B142" s="316" t="s">
        <v>4</v>
      </c>
      <c r="C142" s="316" t="s">
        <v>219</v>
      </c>
      <c r="D142" s="316" t="s">
        <v>221</v>
      </c>
      <c r="E142" s="317">
        <v>45870</v>
      </c>
      <c r="F142" s="316" t="b">
        <v>1</v>
      </c>
      <c r="G142" s="316" t="s">
        <v>1249</v>
      </c>
      <c r="H142" s="317">
        <v>34103</v>
      </c>
      <c r="I142" s="316" t="s">
        <v>3102</v>
      </c>
      <c r="J142" s="316" t="s">
        <v>932</v>
      </c>
      <c r="K142" s="316" t="s">
        <v>933</v>
      </c>
      <c r="L142" s="316" t="s">
        <v>1033</v>
      </c>
      <c r="M142" s="316" t="s">
        <v>638</v>
      </c>
      <c r="N142" s="316" t="s">
        <v>169</v>
      </c>
      <c r="O142" s="316" t="b">
        <v>0</v>
      </c>
      <c r="P142" s="340" t="s">
        <v>3106</v>
      </c>
      <c r="Q142" s="317" t="s">
        <v>938</v>
      </c>
      <c r="R142" s="316" t="s">
        <v>938</v>
      </c>
    </row>
    <row r="143" spans="1:18">
      <c r="A143" s="316" t="s">
        <v>3438</v>
      </c>
      <c r="B143" s="316" t="s">
        <v>4</v>
      </c>
      <c r="C143" s="316" t="s">
        <v>348</v>
      </c>
      <c r="D143" s="316" t="s">
        <v>1250</v>
      </c>
      <c r="E143" s="317">
        <v>45870</v>
      </c>
      <c r="F143" s="316" t="b">
        <v>1</v>
      </c>
      <c r="G143" s="316" t="s">
        <v>1251</v>
      </c>
      <c r="H143" s="317">
        <v>30580</v>
      </c>
      <c r="I143" s="316" t="s">
        <v>3105</v>
      </c>
      <c r="J143" s="316" t="s">
        <v>1196</v>
      </c>
      <c r="K143" s="316" t="s">
        <v>933</v>
      </c>
      <c r="L143" s="316" t="s">
        <v>1001</v>
      </c>
      <c r="M143" s="316" t="s">
        <v>1245</v>
      </c>
      <c r="N143" s="316" t="s">
        <v>169</v>
      </c>
      <c r="O143" s="316" t="b">
        <v>0</v>
      </c>
      <c r="P143" s="340" t="s">
        <v>3103</v>
      </c>
      <c r="Q143" s="317" t="s">
        <v>938</v>
      </c>
      <c r="R143" s="316" t="s">
        <v>938</v>
      </c>
    </row>
    <row r="144" spans="1:18">
      <c r="A144" s="316" t="s">
        <v>3439</v>
      </c>
      <c r="B144" s="316" t="s">
        <v>4</v>
      </c>
      <c r="C144" s="316" t="s">
        <v>581</v>
      </c>
      <c r="D144" s="316" t="s">
        <v>583</v>
      </c>
      <c r="E144" s="317">
        <v>45882</v>
      </c>
      <c r="F144" s="316" t="b">
        <v>1</v>
      </c>
      <c r="G144" s="316" t="s">
        <v>1252</v>
      </c>
      <c r="H144" s="317">
        <v>34595</v>
      </c>
      <c r="I144" s="316" t="s">
        <v>3102</v>
      </c>
      <c r="J144" s="316" t="s">
        <v>932</v>
      </c>
      <c r="K144" s="316" t="s">
        <v>933</v>
      </c>
      <c r="L144" s="316" t="s">
        <v>959</v>
      </c>
      <c r="M144" s="316" t="s">
        <v>268</v>
      </c>
      <c r="N144" s="316" t="s">
        <v>169</v>
      </c>
      <c r="O144" s="316" t="b">
        <v>0</v>
      </c>
      <c r="P144" s="340" t="s">
        <v>3106</v>
      </c>
      <c r="Q144" s="317" t="s">
        <v>938</v>
      </c>
      <c r="R144" s="316" t="s">
        <v>938</v>
      </c>
    </row>
    <row r="145" spans="1:18">
      <c r="A145" s="316" t="s">
        <v>3440</v>
      </c>
      <c r="B145" s="316" t="s">
        <v>4</v>
      </c>
      <c r="C145" s="316" t="s">
        <v>323</v>
      </c>
      <c r="D145" s="316" t="s">
        <v>325</v>
      </c>
      <c r="E145" s="317">
        <v>45888</v>
      </c>
      <c r="F145" s="316" t="b">
        <v>1</v>
      </c>
      <c r="G145" s="316" t="s">
        <v>1253</v>
      </c>
      <c r="H145" s="317">
        <v>35150</v>
      </c>
      <c r="I145" s="316" t="s">
        <v>3105</v>
      </c>
      <c r="J145" s="316" t="s">
        <v>932</v>
      </c>
      <c r="K145" s="316" t="s">
        <v>933</v>
      </c>
      <c r="L145" s="316" t="s">
        <v>959</v>
      </c>
      <c r="M145" s="316" t="s">
        <v>268</v>
      </c>
      <c r="N145" s="316" t="s">
        <v>169</v>
      </c>
      <c r="O145" s="316" t="b">
        <v>0</v>
      </c>
      <c r="P145" s="340" t="s">
        <v>3103</v>
      </c>
      <c r="Q145" s="317" t="s">
        <v>938</v>
      </c>
      <c r="R145" s="316" t="s">
        <v>938</v>
      </c>
    </row>
    <row r="146" spans="1:18">
      <c r="A146" s="316" t="s">
        <v>3441</v>
      </c>
      <c r="B146" s="316" t="s">
        <v>4</v>
      </c>
      <c r="C146" s="316" t="s">
        <v>750</v>
      </c>
      <c r="D146" s="316" t="s">
        <v>1254</v>
      </c>
      <c r="E146" s="317">
        <v>45894</v>
      </c>
      <c r="F146" s="316" t="b">
        <v>1</v>
      </c>
      <c r="G146" s="316" t="s">
        <v>1255</v>
      </c>
      <c r="H146" s="317">
        <v>35629</v>
      </c>
      <c r="I146" s="316" t="s">
        <v>3105</v>
      </c>
      <c r="J146" s="316" t="s">
        <v>1105</v>
      </c>
      <c r="K146" s="316" t="s">
        <v>933</v>
      </c>
      <c r="L146" s="316" t="s">
        <v>1018</v>
      </c>
      <c r="M146" s="316" t="s">
        <v>1256</v>
      </c>
      <c r="N146" s="316" t="s">
        <v>169</v>
      </c>
      <c r="O146" s="316" t="b">
        <v>0</v>
      </c>
      <c r="P146" s="340" t="s">
        <v>3103</v>
      </c>
      <c r="Q146" s="317" t="s">
        <v>938</v>
      </c>
      <c r="R146" s="316" t="s">
        <v>938</v>
      </c>
    </row>
    <row r="147" spans="1:18">
      <c r="A147" s="316" t="s">
        <v>3442</v>
      </c>
      <c r="B147" s="316" t="s">
        <v>4</v>
      </c>
      <c r="C147" s="316" t="s">
        <v>867</v>
      </c>
      <c r="D147" s="316" t="s">
        <v>869</v>
      </c>
      <c r="E147" s="317">
        <v>45894</v>
      </c>
      <c r="F147" s="316" t="b">
        <v>1</v>
      </c>
      <c r="G147" s="316" t="s">
        <v>1257</v>
      </c>
      <c r="H147" s="317">
        <v>39060</v>
      </c>
      <c r="I147" s="316" t="s">
        <v>3105</v>
      </c>
      <c r="J147" s="316" t="s">
        <v>1105</v>
      </c>
      <c r="K147" s="316" t="s">
        <v>933</v>
      </c>
      <c r="L147" s="316" t="s">
        <v>1018</v>
      </c>
      <c r="M147" s="316" t="s">
        <v>1256</v>
      </c>
      <c r="N147" s="316" t="s">
        <v>169</v>
      </c>
      <c r="O147" s="316" t="b">
        <v>0</v>
      </c>
      <c r="P147" s="340" t="s">
        <v>3103</v>
      </c>
      <c r="Q147" s="317" t="s">
        <v>938</v>
      </c>
      <c r="R147" s="316" t="s">
        <v>938</v>
      </c>
    </row>
    <row r="148" spans="1:18">
      <c r="A148" s="316" t="s">
        <v>3443</v>
      </c>
      <c r="B148" s="316" t="s">
        <v>4</v>
      </c>
      <c r="C148" s="316" t="s">
        <v>241</v>
      </c>
      <c r="D148" s="316" t="s">
        <v>243</v>
      </c>
      <c r="E148" s="317">
        <v>45901</v>
      </c>
      <c r="F148" s="316" t="b">
        <v>1</v>
      </c>
      <c r="G148" s="316" t="s">
        <v>1258</v>
      </c>
      <c r="H148" s="317">
        <v>35427</v>
      </c>
      <c r="I148" s="316" t="s">
        <v>3102</v>
      </c>
      <c r="J148" s="316" t="s">
        <v>1021</v>
      </c>
      <c r="K148" s="316" t="s">
        <v>933</v>
      </c>
      <c r="L148" s="316" t="s">
        <v>959</v>
      </c>
      <c r="M148" s="316" t="s">
        <v>268</v>
      </c>
      <c r="N148" s="316" t="s">
        <v>169</v>
      </c>
      <c r="O148" s="316" t="b">
        <v>0</v>
      </c>
      <c r="P148" s="340" t="s">
        <v>3103</v>
      </c>
      <c r="Q148" s="317" t="s">
        <v>938</v>
      </c>
      <c r="R148" s="316" t="s">
        <v>938</v>
      </c>
    </row>
    <row r="149" spans="1:18">
      <c r="A149" s="316" t="s">
        <v>3449</v>
      </c>
      <c r="B149" s="316" t="s">
        <v>4</v>
      </c>
      <c r="C149" s="316" t="s">
        <v>898</v>
      </c>
      <c r="D149" s="316" t="s">
        <v>900</v>
      </c>
      <c r="E149" s="317">
        <v>45902</v>
      </c>
      <c r="F149" s="316" t="b">
        <v>1</v>
      </c>
      <c r="G149" s="316" t="s">
        <v>1259</v>
      </c>
      <c r="H149" s="317">
        <v>33085</v>
      </c>
      <c r="I149" s="316" t="s">
        <v>3105</v>
      </c>
      <c r="J149" s="316" t="s">
        <v>1202</v>
      </c>
      <c r="K149" s="316" t="s">
        <v>933</v>
      </c>
      <c r="L149" s="316" t="s">
        <v>1018</v>
      </c>
      <c r="M149" s="316" t="s">
        <v>1103</v>
      </c>
      <c r="N149" s="316" t="s">
        <v>644</v>
      </c>
      <c r="O149" s="316" t="b">
        <v>0</v>
      </c>
      <c r="P149" s="340" t="s">
        <v>3103</v>
      </c>
      <c r="Q149" s="317" t="s">
        <v>938</v>
      </c>
      <c r="R149" s="316" t="s">
        <v>938</v>
      </c>
    </row>
    <row r="150" spans="1:18">
      <c r="A150" s="316" t="s">
        <v>3450</v>
      </c>
      <c r="B150" s="316" t="s">
        <v>4</v>
      </c>
      <c r="C150" s="316" t="s">
        <v>718</v>
      </c>
      <c r="D150" s="316" t="s">
        <v>720</v>
      </c>
      <c r="E150" s="317">
        <v>45903</v>
      </c>
      <c r="F150" s="316" t="b">
        <v>0</v>
      </c>
      <c r="G150" s="316" t="s">
        <v>1260</v>
      </c>
      <c r="H150" s="317">
        <v>23798</v>
      </c>
      <c r="I150" s="316" t="s">
        <v>3105</v>
      </c>
      <c r="J150" s="316" t="s">
        <v>1202</v>
      </c>
      <c r="K150" s="316" t="s">
        <v>933</v>
      </c>
      <c r="L150" s="316" t="s">
        <v>1018</v>
      </c>
      <c r="M150" s="316" t="s">
        <v>1103</v>
      </c>
      <c r="N150" s="316" t="s">
        <v>644</v>
      </c>
      <c r="O150" s="316" t="b">
        <v>0</v>
      </c>
      <c r="P150" s="340" t="s">
        <v>3103</v>
      </c>
      <c r="Q150" s="317">
        <v>46033</v>
      </c>
      <c r="R150" s="316" t="s">
        <v>3124</v>
      </c>
    </row>
    <row r="151" spans="1:18">
      <c r="A151" s="316" t="s">
        <v>3458</v>
      </c>
      <c r="B151" s="316" t="s">
        <v>4</v>
      </c>
      <c r="C151" s="316" t="s">
        <v>376</v>
      </c>
      <c r="D151" s="316" t="s">
        <v>378</v>
      </c>
      <c r="E151" s="317">
        <v>45904</v>
      </c>
      <c r="F151" s="316" t="b">
        <v>1</v>
      </c>
      <c r="G151" s="316" t="s">
        <v>1261</v>
      </c>
      <c r="H151" s="317">
        <v>36307</v>
      </c>
      <c r="I151" s="316" t="s">
        <v>3102</v>
      </c>
      <c r="J151" s="316" t="s">
        <v>932</v>
      </c>
      <c r="K151" s="316" t="s">
        <v>933</v>
      </c>
      <c r="L151" s="316" t="s">
        <v>959</v>
      </c>
      <c r="M151" s="316" t="s">
        <v>268</v>
      </c>
      <c r="N151" s="316" t="s">
        <v>169</v>
      </c>
      <c r="O151" s="316" t="b">
        <v>0</v>
      </c>
      <c r="P151" s="340" t="s">
        <v>3106</v>
      </c>
      <c r="Q151" s="317" t="s">
        <v>938</v>
      </c>
      <c r="R151" s="316" t="s">
        <v>938</v>
      </c>
    </row>
    <row r="152" spans="1:18">
      <c r="A152" s="316" t="s">
        <v>3464</v>
      </c>
      <c r="B152" s="316" t="s">
        <v>4</v>
      </c>
      <c r="C152" s="316" t="s">
        <v>201</v>
      </c>
      <c r="D152" s="316" t="s">
        <v>203</v>
      </c>
      <c r="E152" s="317">
        <v>45909</v>
      </c>
      <c r="F152" s="316" t="b">
        <v>1</v>
      </c>
      <c r="G152" s="316" t="s">
        <v>1262</v>
      </c>
      <c r="H152" s="317">
        <v>36376</v>
      </c>
      <c r="I152" s="316" t="s">
        <v>3105</v>
      </c>
      <c r="J152" s="316" t="s">
        <v>932</v>
      </c>
      <c r="K152" s="316" t="s">
        <v>933</v>
      </c>
      <c r="L152" s="316" t="s">
        <v>1039</v>
      </c>
      <c r="M152" s="316" t="s">
        <v>1192</v>
      </c>
      <c r="N152" s="316" t="s">
        <v>169</v>
      </c>
      <c r="O152" s="316" t="b">
        <v>0</v>
      </c>
      <c r="P152" s="340" t="s">
        <v>3103</v>
      </c>
      <c r="Q152" s="317" t="s">
        <v>938</v>
      </c>
      <c r="R152" s="316" t="s">
        <v>938</v>
      </c>
    </row>
    <row r="153" spans="1:18">
      <c r="A153" s="316" t="s">
        <v>3465</v>
      </c>
      <c r="B153" s="316" t="s">
        <v>4</v>
      </c>
      <c r="C153" s="316" t="s">
        <v>167</v>
      </c>
      <c r="D153" s="316" t="s">
        <v>170</v>
      </c>
      <c r="E153" s="317">
        <v>45909</v>
      </c>
      <c r="F153" s="316" t="b">
        <v>1</v>
      </c>
      <c r="G153" s="316" t="s">
        <v>1263</v>
      </c>
      <c r="H153" s="317">
        <v>36135</v>
      </c>
      <c r="I153" s="316" t="s">
        <v>3105</v>
      </c>
      <c r="J153" s="316" t="s">
        <v>932</v>
      </c>
      <c r="K153" s="316" t="s">
        <v>933</v>
      </c>
      <c r="L153" s="316" t="s">
        <v>959</v>
      </c>
      <c r="M153" s="316" t="s">
        <v>268</v>
      </c>
      <c r="N153" s="316" t="s">
        <v>169</v>
      </c>
      <c r="O153" s="316" t="b">
        <v>0</v>
      </c>
      <c r="P153" s="340" t="s">
        <v>3103</v>
      </c>
      <c r="Q153" s="317" t="s">
        <v>938</v>
      </c>
      <c r="R153" s="316" t="s">
        <v>938</v>
      </c>
    </row>
    <row r="154" spans="1:18">
      <c r="A154" s="316" t="s">
        <v>3466</v>
      </c>
      <c r="B154" s="316" t="s">
        <v>4</v>
      </c>
      <c r="C154" s="316" t="s">
        <v>431</v>
      </c>
      <c r="D154" s="316" t="s">
        <v>433</v>
      </c>
      <c r="E154" s="317">
        <v>45909</v>
      </c>
      <c r="F154" s="316" t="b">
        <v>1</v>
      </c>
      <c r="G154" s="316" t="s">
        <v>1264</v>
      </c>
      <c r="H154" s="317">
        <v>34233</v>
      </c>
      <c r="I154" s="316" t="s">
        <v>3102</v>
      </c>
      <c r="J154" s="316" t="s">
        <v>1202</v>
      </c>
      <c r="K154" s="316" t="s">
        <v>933</v>
      </c>
      <c r="L154" s="316" t="s">
        <v>1026</v>
      </c>
      <c r="M154" s="316" t="s">
        <v>215</v>
      </c>
      <c r="N154" s="316" t="s">
        <v>644</v>
      </c>
      <c r="O154" s="316" t="b">
        <v>0</v>
      </c>
      <c r="P154" s="340" t="s">
        <v>3103</v>
      </c>
      <c r="Q154" s="317" t="s">
        <v>938</v>
      </c>
      <c r="R154" s="316" t="s">
        <v>938</v>
      </c>
    </row>
    <row r="155" spans="1:18">
      <c r="A155" s="316" t="s">
        <v>3469</v>
      </c>
      <c r="B155" s="316" t="s">
        <v>4</v>
      </c>
      <c r="C155" s="316" t="s">
        <v>773</v>
      </c>
      <c r="D155" s="316" t="s">
        <v>1265</v>
      </c>
      <c r="E155" s="317">
        <v>45916</v>
      </c>
      <c r="F155" s="316" t="b">
        <v>1</v>
      </c>
      <c r="G155" s="316" t="s">
        <v>1266</v>
      </c>
      <c r="H155" s="317">
        <v>30416</v>
      </c>
      <c r="I155" s="316" t="s">
        <v>3105</v>
      </c>
      <c r="J155" s="316" t="s">
        <v>1267</v>
      </c>
      <c r="K155" s="316" t="s">
        <v>933</v>
      </c>
      <c r="L155" s="316" t="s">
        <v>934</v>
      </c>
      <c r="M155" s="316" t="s">
        <v>911</v>
      </c>
      <c r="N155" s="316" t="s">
        <v>169</v>
      </c>
      <c r="O155" s="316" t="b">
        <v>0</v>
      </c>
      <c r="P155" s="340" t="s">
        <v>3103</v>
      </c>
      <c r="Q155" s="317" t="s">
        <v>938</v>
      </c>
      <c r="R155" s="316" t="s">
        <v>938</v>
      </c>
    </row>
    <row r="156" spans="1:18">
      <c r="A156" s="316" t="s">
        <v>3484</v>
      </c>
      <c r="B156" s="316" t="s">
        <v>4</v>
      </c>
      <c r="C156" s="316" t="s">
        <v>233</v>
      </c>
      <c r="D156" s="316" t="s">
        <v>235</v>
      </c>
      <c r="E156" s="317">
        <v>45923</v>
      </c>
      <c r="F156" s="316" t="b">
        <v>1</v>
      </c>
      <c r="G156" s="316" t="s">
        <v>1268</v>
      </c>
      <c r="H156" s="317">
        <v>36656</v>
      </c>
      <c r="I156" s="316" t="s">
        <v>3105</v>
      </c>
      <c r="J156" s="316" t="s">
        <v>932</v>
      </c>
      <c r="K156" s="316" t="s">
        <v>933</v>
      </c>
      <c r="L156" s="316" t="s">
        <v>944</v>
      </c>
      <c r="M156" s="316" t="s">
        <v>1269</v>
      </c>
      <c r="N156" s="316" t="s">
        <v>644</v>
      </c>
      <c r="O156" s="316" t="b">
        <v>0</v>
      </c>
      <c r="P156" s="340" t="s">
        <v>3106</v>
      </c>
      <c r="Q156" s="317" t="s">
        <v>938</v>
      </c>
      <c r="R156" s="316" t="s">
        <v>938</v>
      </c>
    </row>
    <row r="157" spans="1:18">
      <c r="A157" s="316" t="s">
        <v>3487</v>
      </c>
      <c r="B157" s="316" t="s">
        <v>4</v>
      </c>
      <c r="C157" s="316" t="s">
        <v>359</v>
      </c>
      <c r="D157" s="316" t="s">
        <v>361</v>
      </c>
      <c r="E157" s="317">
        <v>45925</v>
      </c>
      <c r="F157" s="316" t="b">
        <v>1</v>
      </c>
      <c r="G157" s="316" t="s">
        <v>1270</v>
      </c>
      <c r="H157" s="317">
        <v>35186</v>
      </c>
      <c r="I157" s="316" t="s">
        <v>3105</v>
      </c>
      <c r="J157" s="316" t="s">
        <v>932</v>
      </c>
      <c r="K157" s="316" t="s">
        <v>933</v>
      </c>
      <c r="L157" s="316" t="s">
        <v>1001</v>
      </c>
      <c r="M157" s="316" t="s">
        <v>1271</v>
      </c>
      <c r="N157" s="316" t="s">
        <v>169</v>
      </c>
      <c r="O157" s="316" t="b">
        <v>0</v>
      </c>
      <c r="P157" s="340" t="s">
        <v>3103</v>
      </c>
      <c r="Q157" s="317" t="s">
        <v>938</v>
      </c>
      <c r="R157" s="316" t="s">
        <v>938</v>
      </c>
    </row>
    <row r="158" spans="1:18">
      <c r="A158" s="316" t="s">
        <v>3488</v>
      </c>
      <c r="B158" s="316" t="s">
        <v>4</v>
      </c>
      <c r="C158" s="316" t="s">
        <v>397</v>
      </c>
      <c r="D158" s="316" t="s">
        <v>399</v>
      </c>
      <c r="E158" s="317">
        <v>45925</v>
      </c>
      <c r="F158" s="316" t="b">
        <v>1</v>
      </c>
      <c r="G158" s="316" t="s">
        <v>1272</v>
      </c>
      <c r="H158" s="317">
        <v>37239</v>
      </c>
      <c r="I158" s="316" t="s">
        <v>3102</v>
      </c>
      <c r="J158" s="316" t="s">
        <v>932</v>
      </c>
      <c r="K158" s="316" t="s">
        <v>933</v>
      </c>
      <c r="L158" s="316" t="s">
        <v>1001</v>
      </c>
      <c r="M158" s="316" t="s">
        <v>1271</v>
      </c>
      <c r="N158" s="316" t="s">
        <v>169</v>
      </c>
      <c r="O158" s="316" t="b">
        <v>0</v>
      </c>
      <c r="P158" s="340" t="s">
        <v>3103</v>
      </c>
      <c r="Q158" s="317" t="s">
        <v>938</v>
      </c>
      <c r="R158" s="316" t="s">
        <v>938</v>
      </c>
    </row>
    <row r="159" spans="1:18">
      <c r="A159" s="316" t="s">
        <v>3489</v>
      </c>
      <c r="B159" s="316" t="s">
        <v>4</v>
      </c>
      <c r="C159" s="316" t="s">
        <v>554</v>
      </c>
      <c r="D159" s="316" t="s">
        <v>556</v>
      </c>
      <c r="E159" s="317">
        <v>45925</v>
      </c>
      <c r="F159" s="316" t="b">
        <v>1</v>
      </c>
      <c r="G159" s="316" t="s">
        <v>1273</v>
      </c>
      <c r="H159" s="317">
        <v>34841</v>
      </c>
      <c r="I159" s="316" t="s">
        <v>3105</v>
      </c>
      <c r="J159" s="316" t="s">
        <v>932</v>
      </c>
      <c r="K159" s="316" t="s">
        <v>933</v>
      </c>
      <c r="L159" s="316" t="s">
        <v>1001</v>
      </c>
      <c r="M159" s="316" t="s">
        <v>1271</v>
      </c>
      <c r="N159" s="316" t="s">
        <v>169</v>
      </c>
      <c r="O159" s="316" t="b">
        <v>0</v>
      </c>
      <c r="P159" s="340" t="s">
        <v>3103</v>
      </c>
      <c r="Q159" s="317" t="s">
        <v>938</v>
      </c>
      <c r="R159" s="316" t="s">
        <v>938</v>
      </c>
    </row>
    <row r="160" spans="1:18">
      <c r="A160" s="316" t="s">
        <v>3510</v>
      </c>
      <c r="B160" s="316" t="s">
        <v>4</v>
      </c>
      <c r="C160" s="316" t="s">
        <v>411</v>
      </c>
      <c r="D160" s="316" t="s">
        <v>413</v>
      </c>
      <c r="E160" s="317">
        <v>45931</v>
      </c>
      <c r="F160" s="316" t="b">
        <v>1</v>
      </c>
      <c r="G160" s="316" t="s">
        <v>1274</v>
      </c>
      <c r="H160" s="317">
        <v>30168</v>
      </c>
      <c r="I160" s="316" t="s">
        <v>3102</v>
      </c>
      <c r="J160" s="316" t="s">
        <v>984</v>
      </c>
      <c r="K160" s="316" t="s">
        <v>933</v>
      </c>
      <c r="L160" s="316" t="s">
        <v>1033</v>
      </c>
      <c r="M160" s="316" t="s">
        <v>1275</v>
      </c>
      <c r="N160" s="316" t="s">
        <v>644</v>
      </c>
      <c r="O160" s="316" t="b">
        <v>0</v>
      </c>
      <c r="P160" s="340" t="s">
        <v>3103</v>
      </c>
      <c r="Q160" s="317" t="s">
        <v>938</v>
      </c>
      <c r="R160" s="316" t="s">
        <v>938</v>
      </c>
    </row>
    <row r="161" spans="1:18">
      <c r="A161" s="316" t="s">
        <v>3513</v>
      </c>
      <c r="B161" s="316" t="s">
        <v>4</v>
      </c>
      <c r="C161" s="316" t="s">
        <v>387</v>
      </c>
      <c r="D161" s="316" t="s">
        <v>389</v>
      </c>
      <c r="E161" s="317">
        <v>45946</v>
      </c>
      <c r="F161" s="316" t="b">
        <v>1</v>
      </c>
      <c r="G161" s="316" t="s">
        <v>1276</v>
      </c>
      <c r="H161" s="317">
        <v>36996</v>
      </c>
      <c r="I161" s="316" t="s">
        <v>3105</v>
      </c>
      <c r="J161" s="316" t="s">
        <v>1196</v>
      </c>
      <c r="K161" s="316" t="s">
        <v>933</v>
      </c>
      <c r="L161" s="316" t="s">
        <v>959</v>
      </c>
      <c r="M161" s="316" t="s">
        <v>268</v>
      </c>
      <c r="N161" s="316" t="s">
        <v>169</v>
      </c>
      <c r="O161" s="316" t="b">
        <v>0</v>
      </c>
      <c r="P161" s="340" t="s">
        <v>3106</v>
      </c>
      <c r="Q161" s="317" t="s">
        <v>938</v>
      </c>
      <c r="R161" s="316" t="s">
        <v>938</v>
      </c>
    </row>
    <row r="162" spans="1:18">
      <c r="A162" s="316" t="s">
        <v>3516</v>
      </c>
      <c r="B162" s="316" t="s">
        <v>4</v>
      </c>
      <c r="C162" s="316" t="s">
        <v>886</v>
      </c>
      <c r="D162" s="316" t="s">
        <v>888</v>
      </c>
      <c r="E162" s="317">
        <v>45947</v>
      </c>
      <c r="F162" s="316" t="b">
        <v>1</v>
      </c>
      <c r="G162" s="316" t="s">
        <v>1277</v>
      </c>
      <c r="H162" s="317">
        <v>36892</v>
      </c>
      <c r="I162" s="316" t="s">
        <v>3105</v>
      </c>
      <c r="J162" s="316" t="s">
        <v>1278</v>
      </c>
      <c r="K162" s="316" t="s">
        <v>933</v>
      </c>
      <c r="L162" s="316" t="s">
        <v>1018</v>
      </c>
      <c r="M162" s="316" t="s">
        <v>1279</v>
      </c>
      <c r="N162" s="316" t="s">
        <v>644</v>
      </c>
      <c r="O162" s="316" t="b">
        <v>0</v>
      </c>
      <c r="P162" s="340" t="s">
        <v>3103</v>
      </c>
      <c r="Q162" s="317" t="s">
        <v>938</v>
      </c>
      <c r="R162" s="316" t="s">
        <v>938</v>
      </c>
    </row>
    <row r="163" spans="1:18">
      <c r="A163" s="316" t="s">
        <v>3517</v>
      </c>
      <c r="B163" s="316" t="s">
        <v>4</v>
      </c>
      <c r="C163" s="316" t="s">
        <v>808</v>
      </c>
      <c r="D163" s="316" t="s">
        <v>810</v>
      </c>
      <c r="E163" s="317">
        <v>45948</v>
      </c>
      <c r="F163" s="316" t="b">
        <v>1</v>
      </c>
      <c r="G163" s="316" t="s">
        <v>1280</v>
      </c>
      <c r="H163" s="317">
        <v>36030</v>
      </c>
      <c r="I163" s="316" t="s">
        <v>3105</v>
      </c>
      <c r="J163" s="316" t="s">
        <v>1278</v>
      </c>
      <c r="K163" s="316" t="s">
        <v>933</v>
      </c>
      <c r="L163" s="316" t="s">
        <v>1018</v>
      </c>
      <c r="M163" s="316" t="s">
        <v>1281</v>
      </c>
      <c r="N163" s="316" t="s">
        <v>169</v>
      </c>
      <c r="O163" s="316" t="b">
        <v>0</v>
      </c>
      <c r="P163" s="340" t="s">
        <v>3103</v>
      </c>
      <c r="Q163" s="317" t="s">
        <v>938</v>
      </c>
      <c r="R163" s="316" t="s">
        <v>938</v>
      </c>
    </row>
    <row r="164" spans="1:18">
      <c r="A164" s="316" t="s">
        <v>3518</v>
      </c>
      <c r="B164" s="316" t="s">
        <v>4</v>
      </c>
      <c r="C164" s="316" t="s">
        <v>880</v>
      </c>
      <c r="D164" s="316" t="s">
        <v>882</v>
      </c>
      <c r="E164" s="317">
        <v>45947</v>
      </c>
      <c r="F164" s="316" t="b">
        <v>1</v>
      </c>
      <c r="G164" s="316" t="s">
        <v>1282</v>
      </c>
      <c r="H164" s="317">
        <v>38696</v>
      </c>
      <c r="I164" s="316" t="s">
        <v>3105</v>
      </c>
      <c r="J164" s="316" t="s">
        <v>1278</v>
      </c>
      <c r="K164" s="316" t="s">
        <v>933</v>
      </c>
      <c r="L164" s="316" t="s">
        <v>1018</v>
      </c>
      <c r="M164" s="316" t="s">
        <v>1281</v>
      </c>
      <c r="N164" s="316" t="s">
        <v>169</v>
      </c>
      <c r="O164" s="316" t="b">
        <v>0</v>
      </c>
      <c r="P164" s="340" t="s">
        <v>3103</v>
      </c>
      <c r="Q164" s="317" t="s">
        <v>938</v>
      </c>
      <c r="R164" s="316" t="s">
        <v>938</v>
      </c>
    </row>
    <row r="165" spans="1:18">
      <c r="A165" s="316" t="s">
        <v>3519</v>
      </c>
      <c r="B165" s="316" t="s">
        <v>4</v>
      </c>
      <c r="C165" s="316" t="s">
        <v>811</v>
      </c>
      <c r="D165" s="316" t="s">
        <v>813</v>
      </c>
      <c r="E165" s="317">
        <v>45947</v>
      </c>
      <c r="F165" s="316" t="b">
        <v>1</v>
      </c>
      <c r="G165" s="316" t="s">
        <v>1283</v>
      </c>
      <c r="H165" s="317">
        <v>35121</v>
      </c>
      <c r="I165" s="316" t="s">
        <v>3105</v>
      </c>
      <c r="J165" s="316" t="s">
        <v>1202</v>
      </c>
      <c r="K165" s="316" t="s">
        <v>933</v>
      </c>
      <c r="L165" s="316" t="s">
        <v>1018</v>
      </c>
      <c r="M165" s="316" t="s">
        <v>1281</v>
      </c>
      <c r="N165" s="316" t="s">
        <v>169</v>
      </c>
      <c r="O165" s="316" t="b">
        <v>0</v>
      </c>
      <c r="P165" s="340" t="s">
        <v>3103</v>
      </c>
      <c r="Q165" s="317" t="s">
        <v>938</v>
      </c>
      <c r="R165" s="316" t="s">
        <v>938</v>
      </c>
    </row>
    <row r="166" spans="1:18">
      <c r="A166" s="316" t="s">
        <v>3520</v>
      </c>
      <c r="B166" s="316" t="s">
        <v>4</v>
      </c>
      <c r="C166" s="316" t="s">
        <v>722</v>
      </c>
      <c r="D166" s="316" t="s">
        <v>724</v>
      </c>
      <c r="E166" s="317">
        <v>45948</v>
      </c>
      <c r="F166" s="316" t="b">
        <v>1</v>
      </c>
      <c r="G166" s="316" t="s">
        <v>1284</v>
      </c>
      <c r="H166" s="317">
        <v>34376</v>
      </c>
      <c r="I166" s="316" t="s">
        <v>3105</v>
      </c>
      <c r="J166" s="316" t="s">
        <v>1278</v>
      </c>
      <c r="K166" s="316" t="s">
        <v>933</v>
      </c>
      <c r="L166" s="316" t="s">
        <v>1018</v>
      </c>
      <c r="M166" s="316" t="s">
        <v>1281</v>
      </c>
      <c r="N166" s="316" t="s">
        <v>169</v>
      </c>
      <c r="O166" s="316" t="b">
        <v>0</v>
      </c>
      <c r="P166" s="340" t="s">
        <v>3103</v>
      </c>
      <c r="Q166" s="317" t="s">
        <v>938</v>
      </c>
      <c r="R166" s="316" t="s">
        <v>938</v>
      </c>
    </row>
    <row r="167" spans="1:18">
      <c r="A167" s="316" t="s">
        <v>3521</v>
      </c>
      <c r="B167" s="316" t="s">
        <v>4</v>
      </c>
      <c r="C167" s="316" t="s">
        <v>793</v>
      </c>
      <c r="D167" s="316" t="s">
        <v>795</v>
      </c>
      <c r="E167" s="317">
        <v>45947</v>
      </c>
      <c r="F167" s="316" t="b">
        <v>1</v>
      </c>
      <c r="G167" s="316" t="s">
        <v>1285</v>
      </c>
      <c r="H167" s="317">
        <v>34764</v>
      </c>
      <c r="I167" s="316" t="s">
        <v>3105</v>
      </c>
      <c r="J167" s="316" t="s">
        <v>1278</v>
      </c>
      <c r="K167" s="316" t="s">
        <v>933</v>
      </c>
      <c r="L167" s="316" t="s">
        <v>1018</v>
      </c>
      <c r="M167" s="316" t="s">
        <v>1279</v>
      </c>
      <c r="N167" s="316" t="s">
        <v>169</v>
      </c>
      <c r="O167" s="316" t="b">
        <v>0</v>
      </c>
      <c r="P167" s="340" t="s">
        <v>3103</v>
      </c>
      <c r="Q167" s="317" t="s">
        <v>938</v>
      </c>
      <c r="R167" s="316" t="s">
        <v>938</v>
      </c>
    </row>
    <row r="168" spans="1:18">
      <c r="A168" s="316" t="s">
        <v>3522</v>
      </c>
      <c r="B168" s="316" t="s">
        <v>4</v>
      </c>
      <c r="C168" s="316" t="s">
        <v>726</v>
      </c>
      <c r="D168" s="316" t="s">
        <v>1286</v>
      </c>
      <c r="E168" s="317">
        <v>45947</v>
      </c>
      <c r="F168" s="316" t="b">
        <v>1</v>
      </c>
      <c r="G168" s="316" t="s">
        <v>1287</v>
      </c>
      <c r="H168" s="317">
        <v>30618</v>
      </c>
      <c r="I168" s="316" t="s">
        <v>3102</v>
      </c>
      <c r="J168" s="316" t="s">
        <v>1018</v>
      </c>
      <c r="K168" s="316" t="s">
        <v>933</v>
      </c>
      <c r="L168" s="316" t="s">
        <v>1018</v>
      </c>
      <c r="M168" s="316" t="s">
        <v>1288</v>
      </c>
      <c r="N168" s="316" t="s">
        <v>644</v>
      </c>
      <c r="O168" s="316" t="b">
        <v>0</v>
      </c>
      <c r="P168" s="340" t="s">
        <v>3103</v>
      </c>
      <c r="Q168" s="317" t="s">
        <v>938</v>
      </c>
      <c r="R168" s="316" t="s">
        <v>938</v>
      </c>
    </row>
    <row r="169" spans="1:18">
      <c r="A169" s="316" t="s">
        <v>3523</v>
      </c>
      <c r="B169" s="316" t="s">
        <v>4</v>
      </c>
      <c r="C169" s="316" t="s">
        <v>783</v>
      </c>
      <c r="D169" s="316" t="s">
        <v>785</v>
      </c>
      <c r="E169" s="317">
        <v>45947</v>
      </c>
      <c r="F169" s="316" t="b">
        <v>1</v>
      </c>
      <c r="G169" s="316" t="s">
        <v>1289</v>
      </c>
      <c r="H169" s="317">
        <v>32213</v>
      </c>
      <c r="I169" s="316" t="s">
        <v>3105</v>
      </c>
      <c r="J169" s="316" t="s">
        <v>1202</v>
      </c>
      <c r="K169" s="316" t="s">
        <v>933</v>
      </c>
      <c r="L169" s="316" t="s">
        <v>1018</v>
      </c>
      <c r="M169" s="316" t="s">
        <v>1288</v>
      </c>
      <c r="N169" s="316" t="s">
        <v>169</v>
      </c>
      <c r="O169" s="316" t="b">
        <v>0</v>
      </c>
      <c r="P169" s="340" t="s">
        <v>3103</v>
      </c>
      <c r="Q169" s="317" t="s">
        <v>938</v>
      </c>
      <c r="R169" s="316" t="s">
        <v>938</v>
      </c>
    </row>
    <row r="170" spans="1:18">
      <c r="A170" s="316" t="s">
        <v>3524</v>
      </c>
      <c r="B170" s="316" t="s">
        <v>4</v>
      </c>
      <c r="C170" s="316" t="s">
        <v>1290</v>
      </c>
      <c r="D170" s="316" t="s">
        <v>1291</v>
      </c>
      <c r="E170" s="317">
        <v>45947</v>
      </c>
      <c r="F170" s="316" t="b">
        <v>0</v>
      </c>
      <c r="G170" s="316" t="s">
        <v>1292</v>
      </c>
      <c r="H170" s="317">
        <v>28364</v>
      </c>
      <c r="I170" s="316" t="s">
        <v>3105</v>
      </c>
      <c r="J170" s="316" t="s">
        <v>1278</v>
      </c>
      <c r="K170" s="316" t="s">
        <v>933</v>
      </c>
      <c r="L170" s="316" t="s">
        <v>1018</v>
      </c>
      <c r="M170" s="316" t="s">
        <v>1288</v>
      </c>
      <c r="N170" s="316" t="s">
        <v>169</v>
      </c>
      <c r="O170" s="316" t="b">
        <v>0</v>
      </c>
      <c r="P170" s="340" t="s">
        <v>3103</v>
      </c>
      <c r="Q170" s="317">
        <v>46022</v>
      </c>
      <c r="R170" s="316" t="s">
        <v>3127</v>
      </c>
    </row>
    <row r="171" spans="1:18">
      <c r="A171" s="316" t="s">
        <v>3525</v>
      </c>
      <c r="B171" s="316" t="s">
        <v>4</v>
      </c>
      <c r="C171" s="316" t="s">
        <v>820</v>
      </c>
      <c r="D171" s="316" t="s">
        <v>822</v>
      </c>
      <c r="E171" s="317">
        <v>45947</v>
      </c>
      <c r="F171" s="316" t="b">
        <v>1</v>
      </c>
      <c r="G171" s="316" t="s">
        <v>1293</v>
      </c>
      <c r="H171" s="317">
        <v>38103</v>
      </c>
      <c r="I171" s="316" t="s">
        <v>3105</v>
      </c>
      <c r="J171" s="316" t="s">
        <v>1278</v>
      </c>
      <c r="K171" s="316" t="s">
        <v>933</v>
      </c>
      <c r="L171" s="316" t="s">
        <v>1018</v>
      </c>
      <c r="M171" s="316" t="s">
        <v>1279</v>
      </c>
      <c r="N171" s="316" t="s">
        <v>169</v>
      </c>
      <c r="O171" s="316" t="b">
        <v>0</v>
      </c>
      <c r="P171" s="340" t="s">
        <v>3103</v>
      </c>
      <c r="Q171" s="317" t="s">
        <v>938</v>
      </c>
      <c r="R171" s="316" t="s">
        <v>938</v>
      </c>
    </row>
    <row r="172" spans="1:18">
      <c r="A172" s="316" t="s">
        <v>3526</v>
      </c>
      <c r="B172" s="316" t="s">
        <v>4</v>
      </c>
      <c r="C172" s="316" t="s">
        <v>740</v>
      </c>
      <c r="D172" s="316" t="s">
        <v>742</v>
      </c>
      <c r="E172" s="317">
        <v>45947</v>
      </c>
      <c r="F172" s="316" t="b">
        <v>1</v>
      </c>
      <c r="G172" s="316" t="s">
        <v>1294</v>
      </c>
      <c r="H172" s="317">
        <v>38605</v>
      </c>
      <c r="I172" s="316" t="s">
        <v>3105</v>
      </c>
      <c r="J172" s="316" t="s">
        <v>1278</v>
      </c>
      <c r="K172" s="316" t="s">
        <v>933</v>
      </c>
      <c r="L172" s="316" t="s">
        <v>1018</v>
      </c>
      <c r="M172" s="316" t="s">
        <v>1279</v>
      </c>
      <c r="N172" s="316" t="s">
        <v>644</v>
      </c>
      <c r="O172" s="316" t="b">
        <v>0</v>
      </c>
      <c r="P172" s="340" t="s">
        <v>3103</v>
      </c>
      <c r="Q172" s="317" t="s">
        <v>938</v>
      </c>
      <c r="R172" s="316" t="s">
        <v>938</v>
      </c>
    </row>
    <row r="173" spans="1:18">
      <c r="A173" s="316" t="s">
        <v>3527</v>
      </c>
      <c r="B173" s="316" t="s">
        <v>4</v>
      </c>
      <c r="C173" s="316" t="s">
        <v>1295</v>
      </c>
      <c r="D173" s="316" t="s">
        <v>1296</v>
      </c>
      <c r="E173" s="317">
        <v>45947</v>
      </c>
      <c r="F173" s="316" t="b">
        <v>0</v>
      </c>
      <c r="G173" s="316" t="s">
        <v>1297</v>
      </c>
      <c r="H173" s="317">
        <v>31550</v>
      </c>
      <c r="I173" s="316" t="s">
        <v>3105</v>
      </c>
      <c r="J173" s="316" t="s">
        <v>1278</v>
      </c>
      <c r="K173" s="316" t="s">
        <v>933</v>
      </c>
      <c r="L173" s="316" t="s">
        <v>1018</v>
      </c>
      <c r="M173" s="316" t="s">
        <v>1288</v>
      </c>
      <c r="N173" s="316" t="s">
        <v>169</v>
      </c>
      <c r="O173" s="316" t="b">
        <v>0</v>
      </c>
      <c r="P173" s="340" t="s">
        <v>3103</v>
      </c>
      <c r="Q173" s="317">
        <v>46022</v>
      </c>
      <c r="R173" s="316" t="s">
        <v>3127</v>
      </c>
    </row>
    <row r="174" spans="1:18">
      <c r="A174" s="316" t="s">
        <v>3528</v>
      </c>
      <c r="B174" s="316" t="s">
        <v>4</v>
      </c>
      <c r="C174" s="316" t="s">
        <v>578</v>
      </c>
      <c r="D174" s="316" t="s">
        <v>580</v>
      </c>
      <c r="E174" s="317">
        <v>45948</v>
      </c>
      <c r="F174" s="316" t="b">
        <v>1</v>
      </c>
      <c r="G174" s="316" t="s">
        <v>1298</v>
      </c>
      <c r="H174" s="317">
        <v>36005</v>
      </c>
      <c r="I174" s="316" t="s">
        <v>3105</v>
      </c>
      <c r="J174" s="316" t="s">
        <v>1196</v>
      </c>
      <c r="K174" s="316" t="s">
        <v>933</v>
      </c>
      <c r="L174" s="316" t="s">
        <v>1018</v>
      </c>
      <c r="M174" s="316" t="s">
        <v>1299</v>
      </c>
      <c r="N174" s="316" t="s">
        <v>169</v>
      </c>
      <c r="O174" s="316" t="b">
        <v>0</v>
      </c>
      <c r="P174" s="340" t="s">
        <v>3103</v>
      </c>
      <c r="Q174" s="317" t="s">
        <v>938</v>
      </c>
      <c r="R174" s="316" t="s">
        <v>938</v>
      </c>
    </row>
    <row r="175" spans="1:18">
      <c r="A175" s="316" t="s">
        <v>3529</v>
      </c>
      <c r="B175" s="316" t="s">
        <v>4</v>
      </c>
      <c r="C175" s="316" t="s">
        <v>747</v>
      </c>
      <c r="D175" s="316" t="s">
        <v>1300</v>
      </c>
      <c r="E175" s="317">
        <v>45930</v>
      </c>
      <c r="F175" s="316" t="b">
        <v>1</v>
      </c>
      <c r="G175" s="316" t="s">
        <v>1301</v>
      </c>
      <c r="H175" s="317">
        <v>32868</v>
      </c>
      <c r="I175" s="316" t="s">
        <v>3105</v>
      </c>
      <c r="J175" s="316" t="s">
        <v>1196</v>
      </c>
      <c r="K175" s="316" t="s">
        <v>933</v>
      </c>
      <c r="L175" s="316" t="s">
        <v>1018</v>
      </c>
      <c r="M175" s="316" t="s">
        <v>1103</v>
      </c>
      <c r="N175" s="316" t="s">
        <v>644</v>
      </c>
      <c r="O175" s="316" t="b">
        <v>0</v>
      </c>
      <c r="P175" s="340" t="s">
        <v>3103</v>
      </c>
      <c r="Q175" s="317" t="s">
        <v>938</v>
      </c>
      <c r="R175" s="316" t="s">
        <v>938</v>
      </c>
    </row>
    <row r="176" spans="1:18">
      <c r="A176" s="316" t="s">
        <v>3530</v>
      </c>
      <c r="B176" s="316" t="s">
        <v>4</v>
      </c>
      <c r="C176" s="316" t="s">
        <v>441</v>
      </c>
      <c r="D176" s="316" t="s">
        <v>443</v>
      </c>
      <c r="E176" s="317">
        <v>45948</v>
      </c>
      <c r="F176" s="316" t="b">
        <v>1</v>
      </c>
      <c r="G176" s="316" t="s">
        <v>1302</v>
      </c>
      <c r="H176" s="317">
        <v>35978</v>
      </c>
      <c r="I176" s="316" t="s">
        <v>3105</v>
      </c>
      <c r="J176" s="316" t="s">
        <v>1278</v>
      </c>
      <c r="K176" s="316" t="s">
        <v>933</v>
      </c>
      <c r="L176" s="316" t="s">
        <v>1001</v>
      </c>
      <c r="M176" s="316" t="s">
        <v>1303</v>
      </c>
      <c r="N176" s="316" t="s">
        <v>169</v>
      </c>
      <c r="O176" s="316" t="b">
        <v>0</v>
      </c>
      <c r="P176" s="340" t="s">
        <v>3103</v>
      </c>
      <c r="Q176" s="317" t="s">
        <v>938</v>
      </c>
      <c r="R176" s="316" t="s">
        <v>938</v>
      </c>
    </row>
    <row r="177" spans="1:18">
      <c r="A177" s="316" t="s">
        <v>3531</v>
      </c>
      <c r="B177" s="316" t="s">
        <v>4</v>
      </c>
      <c r="C177" s="316" t="s">
        <v>194</v>
      </c>
      <c r="D177" s="316" t="s">
        <v>196</v>
      </c>
      <c r="E177" s="317">
        <v>45947</v>
      </c>
      <c r="F177" s="316" t="b">
        <v>1</v>
      </c>
      <c r="G177" s="316" t="s">
        <v>1304</v>
      </c>
      <c r="H177" s="317">
        <v>34647</v>
      </c>
      <c r="I177" s="316" t="s">
        <v>3105</v>
      </c>
      <c r="J177" s="316" t="s">
        <v>1278</v>
      </c>
      <c r="K177" s="316" t="s">
        <v>933</v>
      </c>
      <c r="L177" s="316" t="s">
        <v>959</v>
      </c>
      <c r="M177" s="316" t="s">
        <v>268</v>
      </c>
      <c r="N177" s="316" t="s">
        <v>169</v>
      </c>
      <c r="O177" s="316" t="b">
        <v>0</v>
      </c>
      <c r="P177" s="340" t="s">
        <v>3103</v>
      </c>
      <c r="Q177" s="317" t="s">
        <v>938</v>
      </c>
      <c r="R177" s="316" t="s">
        <v>938</v>
      </c>
    </row>
    <row r="178" spans="1:18">
      <c r="A178" s="316" t="s">
        <v>3532</v>
      </c>
      <c r="B178" s="316" t="s">
        <v>4</v>
      </c>
      <c r="C178" s="316" t="s">
        <v>561</v>
      </c>
      <c r="D178" s="316" t="s">
        <v>563</v>
      </c>
      <c r="E178" s="317">
        <v>45931</v>
      </c>
      <c r="F178" s="316" t="b">
        <v>1</v>
      </c>
      <c r="G178" s="316" t="s">
        <v>1305</v>
      </c>
      <c r="H178" s="317">
        <v>36983</v>
      </c>
      <c r="I178" s="316" t="s">
        <v>3102</v>
      </c>
      <c r="J178" s="316" t="s">
        <v>932</v>
      </c>
      <c r="K178" s="316" t="s">
        <v>933</v>
      </c>
      <c r="L178" s="316" t="s">
        <v>951</v>
      </c>
      <c r="M178" s="316" t="s">
        <v>661</v>
      </c>
      <c r="N178" s="316" t="s">
        <v>644</v>
      </c>
      <c r="O178" s="316" t="b">
        <v>0</v>
      </c>
      <c r="P178" s="340" t="s">
        <v>3106</v>
      </c>
      <c r="Q178" s="317" t="s">
        <v>938</v>
      </c>
      <c r="R178" s="316" t="s">
        <v>938</v>
      </c>
    </row>
    <row r="179" spans="1:18">
      <c r="A179" s="316" t="s">
        <v>3533</v>
      </c>
      <c r="B179" s="316" t="s">
        <v>4</v>
      </c>
      <c r="C179" s="316" t="s">
        <v>618</v>
      </c>
      <c r="D179" s="316" t="s">
        <v>620</v>
      </c>
      <c r="E179" s="317">
        <v>45931</v>
      </c>
      <c r="F179" s="316" t="b">
        <v>1</v>
      </c>
      <c r="G179" s="316" t="s">
        <v>1306</v>
      </c>
      <c r="H179" s="317">
        <v>35407</v>
      </c>
      <c r="I179" s="316" t="s">
        <v>3102</v>
      </c>
      <c r="J179" s="316" t="s">
        <v>932</v>
      </c>
      <c r="K179" s="316" t="s">
        <v>933</v>
      </c>
      <c r="L179" s="316" t="s">
        <v>1043</v>
      </c>
      <c r="M179" s="316" t="s">
        <v>1044</v>
      </c>
      <c r="N179" s="316" t="s">
        <v>644</v>
      </c>
      <c r="O179" s="316" t="b">
        <v>0</v>
      </c>
      <c r="P179" s="340" t="s">
        <v>3103</v>
      </c>
      <c r="Q179" s="317" t="s">
        <v>938</v>
      </c>
      <c r="R179" s="316" t="s">
        <v>938</v>
      </c>
    </row>
    <row r="180" spans="1:18">
      <c r="A180" s="316" t="s">
        <v>3534</v>
      </c>
      <c r="B180" s="316" t="s">
        <v>4</v>
      </c>
      <c r="C180" s="316" t="s">
        <v>276</v>
      </c>
      <c r="D180" s="316" t="s">
        <v>278</v>
      </c>
      <c r="E180" s="317">
        <v>45931</v>
      </c>
      <c r="F180" s="316" t="b">
        <v>1</v>
      </c>
      <c r="G180" s="316" t="s">
        <v>1307</v>
      </c>
      <c r="H180" s="317">
        <v>33563</v>
      </c>
      <c r="I180" s="316" t="s">
        <v>3105</v>
      </c>
      <c r="J180" s="316" t="s">
        <v>932</v>
      </c>
      <c r="K180" s="316" t="s">
        <v>933</v>
      </c>
      <c r="L180" s="316" t="s">
        <v>1043</v>
      </c>
      <c r="M180" s="316" t="s">
        <v>1044</v>
      </c>
      <c r="N180" s="316" t="s">
        <v>644</v>
      </c>
      <c r="O180" s="316" t="b">
        <v>0</v>
      </c>
      <c r="P180" s="340" t="s">
        <v>3103</v>
      </c>
      <c r="Q180" s="317" t="s">
        <v>938</v>
      </c>
      <c r="R180" s="316" t="s">
        <v>938</v>
      </c>
    </row>
    <row r="181" spans="1:18">
      <c r="A181" s="316" t="s">
        <v>3535</v>
      </c>
      <c r="B181" s="316" t="s">
        <v>4</v>
      </c>
      <c r="C181" s="316" t="s">
        <v>850</v>
      </c>
      <c r="D181" s="316" t="s">
        <v>852</v>
      </c>
      <c r="E181" s="317">
        <v>45936</v>
      </c>
      <c r="F181" s="316" t="b">
        <v>1</v>
      </c>
      <c r="G181" s="316" t="s">
        <v>1308</v>
      </c>
      <c r="H181" s="317">
        <v>27701</v>
      </c>
      <c r="I181" s="316" t="s">
        <v>3105</v>
      </c>
      <c r="J181" s="316" t="s">
        <v>1267</v>
      </c>
      <c r="K181" s="316" t="s">
        <v>933</v>
      </c>
      <c r="L181" s="316" t="s">
        <v>934</v>
      </c>
      <c r="M181" s="316" t="s">
        <v>911</v>
      </c>
      <c r="N181" s="316" t="s">
        <v>169</v>
      </c>
      <c r="O181" s="316" t="b">
        <v>0</v>
      </c>
      <c r="P181" s="340" t="s">
        <v>3103</v>
      </c>
      <c r="Q181" s="317" t="s">
        <v>938</v>
      </c>
      <c r="R181" s="316" t="s">
        <v>938</v>
      </c>
    </row>
    <row r="182" spans="1:18">
      <c r="A182" s="316" t="s">
        <v>3536</v>
      </c>
      <c r="B182" s="316" t="s">
        <v>4</v>
      </c>
      <c r="C182" s="316" t="s">
        <v>853</v>
      </c>
      <c r="D182" s="316" t="s">
        <v>855</v>
      </c>
      <c r="E182" s="317">
        <v>45936</v>
      </c>
      <c r="F182" s="316" t="b">
        <v>1</v>
      </c>
      <c r="G182" s="316" t="s">
        <v>1309</v>
      </c>
      <c r="H182" s="317">
        <v>36599</v>
      </c>
      <c r="I182" s="316" t="s">
        <v>3105</v>
      </c>
      <c r="J182" s="316" t="s">
        <v>1267</v>
      </c>
      <c r="K182" s="316" t="s">
        <v>933</v>
      </c>
      <c r="L182" s="316" t="s">
        <v>934</v>
      </c>
      <c r="M182" s="316" t="s">
        <v>911</v>
      </c>
      <c r="N182" s="316" t="s">
        <v>169</v>
      </c>
      <c r="O182" s="316" t="b">
        <v>0</v>
      </c>
      <c r="P182" s="340" t="s">
        <v>3103</v>
      </c>
      <c r="Q182" s="317" t="s">
        <v>938</v>
      </c>
      <c r="R182" s="316" t="s">
        <v>938</v>
      </c>
    </row>
    <row r="183" spans="1:18">
      <c r="A183" s="316" t="s">
        <v>3537</v>
      </c>
      <c r="B183" s="316" t="s">
        <v>4</v>
      </c>
      <c r="C183" s="316" t="s">
        <v>1310</v>
      </c>
      <c r="D183" s="316" t="s">
        <v>1311</v>
      </c>
      <c r="E183" s="317">
        <v>45936</v>
      </c>
      <c r="F183" s="316" t="b">
        <v>0</v>
      </c>
      <c r="G183" s="316" t="s">
        <v>1312</v>
      </c>
      <c r="H183" s="317">
        <v>33447</v>
      </c>
      <c r="I183" s="316" t="s">
        <v>3105</v>
      </c>
      <c r="J183" s="316" t="s">
        <v>1267</v>
      </c>
      <c r="K183" s="316" t="s">
        <v>933</v>
      </c>
      <c r="L183" s="316" t="s">
        <v>934</v>
      </c>
      <c r="M183" s="316" t="s">
        <v>911</v>
      </c>
      <c r="N183" s="316" t="s">
        <v>169</v>
      </c>
      <c r="O183" s="316" t="b">
        <v>0</v>
      </c>
      <c r="P183" s="340" t="s">
        <v>3103</v>
      </c>
      <c r="Q183" s="317">
        <v>46022</v>
      </c>
      <c r="R183" s="316" t="s">
        <v>3127</v>
      </c>
    </row>
    <row r="184" spans="1:18">
      <c r="A184" s="316" t="s">
        <v>3538</v>
      </c>
      <c r="B184" s="316" t="s">
        <v>4</v>
      </c>
      <c r="C184" s="316" t="s">
        <v>568</v>
      </c>
      <c r="D184" s="316" t="s">
        <v>570</v>
      </c>
      <c r="E184" s="317">
        <v>45950</v>
      </c>
      <c r="F184" s="316" t="b">
        <v>1</v>
      </c>
      <c r="G184" s="316" t="s">
        <v>1313</v>
      </c>
      <c r="H184" s="317">
        <v>34706</v>
      </c>
      <c r="I184" s="316" t="s">
        <v>3105</v>
      </c>
      <c r="J184" s="316" t="s">
        <v>1278</v>
      </c>
      <c r="K184" s="316" t="s">
        <v>933</v>
      </c>
      <c r="L184" s="316" t="s">
        <v>1039</v>
      </c>
      <c r="M184" s="316" t="s">
        <v>1079</v>
      </c>
      <c r="N184" s="316" t="s">
        <v>169</v>
      </c>
      <c r="O184" s="316" t="b">
        <v>0</v>
      </c>
      <c r="P184" s="340" t="s">
        <v>3103</v>
      </c>
      <c r="Q184" s="317" t="s">
        <v>938</v>
      </c>
      <c r="R184" s="316" t="s">
        <v>938</v>
      </c>
    </row>
    <row r="185" spans="1:18">
      <c r="A185" s="316" t="s">
        <v>3539</v>
      </c>
      <c r="B185" s="316" t="s">
        <v>4</v>
      </c>
      <c r="C185" s="316" t="s">
        <v>754</v>
      </c>
      <c r="D185" s="316" t="s">
        <v>756</v>
      </c>
      <c r="E185" s="317">
        <v>45931</v>
      </c>
      <c r="F185" s="316" t="b">
        <v>1</v>
      </c>
      <c r="G185" s="316" t="s">
        <v>1314</v>
      </c>
      <c r="H185" s="317">
        <v>35346</v>
      </c>
      <c r="I185" s="316" t="s">
        <v>3105</v>
      </c>
      <c r="J185" s="316" t="s">
        <v>932</v>
      </c>
      <c r="K185" s="316" t="s">
        <v>933</v>
      </c>
      <c r="L185" s="316" t="s">
        <v>1018</v>
      </c>
      <c r="M185" s="316" t="s">
        <v>1077</v>
      </c>
      <c r="N185" s="316" t="s">
        <v>169</v>
      </c>
      <c r="O185" s="316" t="b">
        <v>0</v>
      </c>
      <c r="P185" s="340" t="s">
        <v>3103</v>
      </c>
      <c r="Q185" s="317" t="s">
        <v>938</v>
      </c>
      <c r="R185" s="316" t="s">
        <v>938</v>
      </c>
    </row>
    <row r="186" spans="1:18">
      <c r="A186" s="316" t="s">
        <v>3540</v>
      </c>
      <c r="B186" s="316" t="s">
        <v>4</v>
      </c>
      <c r="C186" s="316" t="s">
        <v>864</v>
      </c>
      <c r="D186" s="316" t="s">
        <v>1315</v>
      </c>
      <c r="E186" s="317">
        <v>45931</v>
      </c>
      <c r="F186" s="316" t="b">
        <v>1</v>
      </c>
      <c r="G186" s="316" t="s">
        <v>1316</v>
      </c>
      <c r="H186" s="317">
        <v>32253</v>
      </c>
      <c r="I186" s="316" t="s">
        <v>3105</v>
      </c>
      <c r="J186" s="316" t="s">
        <v>932</v>
      </c>
      <c r="K186" s="316" t="s">
        <v>933</v>
      </c>
      <c r="L186" s="316" t="s">
        <v>1018</v>
      </c>
      <c r="M186" s="316" t="s">
        <v>1099</v>
      </c>
      <c r="N186" s="316" t="s">
        <v>644</v>
      </c>
      <c r="O186" s="316" t="b">
        <v>0</v>
      </c>
      <c r="P186" s="340" t="s">
        <v>3103</v>
      </c>
      <c r="Q186" s="317" t="s">
        <v>938</v>
      </c>
      <c r="R186" s="316" t="s">
        <v>938</v>
      </c>
    </row>
    <row r="187" spans="1:18">
      <c r="A187" s="316" t="s">
        <v>3541</v>
      </c>
      <c r="B187" s="316" t="s">
        <v>4</v>
      </c>
      <c r="C187" s="316" t="s">
        <v>418</v>
      </c>
      <c r="D187" s="316" t="s">
        <v>420</v>
      </c>
      <c r="E187" s="317">
        <v>45950</v>
      </c>
      <c r="F187" s="316" t="b">
        <v>1</v>
      </c>
      <c r="G187" s="316" t="s">
        <v>1317</v>
      </c>
      <c r="H187" s="317">
        <v>35995</v>
      </c>
      <c r="I187" s="316" t="s">
        <v>3105</v>
      </c>
      <c r="J187" s="316" t="s">
        <v>1196</v>
      </c>
      <c r="K187" s="316" t="s">
        <v>933</v>
      </c>
      <c r="L187" s="316" t="s">
        <v>959</v>
      </c>
      <c r="M187" s="316" t="s">
        <v>268</v>
      </c>
      <c r="N187" s="316" t="s">
        <v>169</v>
      </c>
      <c r="O187" s="316" t="b">
        <v>0</v>
      </c>
      <c r="P187" s="340" t="s">
        <v>3103</v>
      </c>
      <c r="Q187" s="317" t="s">
        <v>938</v>
      </c>
      <c r="R187" s="316" t="s">
        <v>938</v>
      </c>
    </row>
    <row r="188" spans="1:18">
      <c r="A188" s="316" t="s">
        <v>3546</v>
      </c>
      <c r="B188" s="316" t="s">
        <v>4</v>
      </c>
      <c r="C188" s="316" t="s">
        <v>529</v>
      </c>
      <c r="D188" s="316" t="s">
        <v>1318</v>
      </c>
      <c r="E188" s="317">
        <v>45952</v>
      </c>
      <c r="F188" s="316" t="b">
        <v>1</v>
      </c>
      <c r="G188" s="316" t="s">
        <v>1319</v>
      </c>
      <c r="H188" s="317">
        <v>33623</v>
      </c>
      <c r="I188" s="316" t="s">
        <v>3105</v>
      </c>
      <c r="J188" s="316" t="s">
        <v>932</v>
      </c>
      <c r="K188" s="316" t="s">
        <v>933</v>
      </c>
      <c r="L188" s="316" t="s">
        <v>1039</v>
      </c>
      <c r="M188" s="316" t="s">
        <v>1079</v>
      </c>
      <c r="N188" s="316" t="s">
        <v>644</v>
      </c>
      <c r="O188" s="316" t="b">
        <v>0</v>
      </c>
      <c r="P188" s="340" t="s">
        <v>3103</v>
      </c>
      <c r="Q188" s="317" t="s">
        <v>938</v>
      </c>
      <c r="R188" s="316" t="s">
        <v>938</v>
      </c>
    </row>
    <row r="189" spans="1:18">
      <c r="A189" s="316" t="s">
        <v>3547</v>
      </c>
      <c r="B189" s="316" t="s">
        <v>4</v>
      </c>
      <c r="C189" s="316" t="s">
        <v>1320</v>
      </c>
      <c r="D189" s="316" t="s">
        <v>1321</v>
      </c>
      <c r="E189" s="317">
        <v>45950</v>
      </c>
      <c r="F189" s="316" t="b">
        <v>0</v>
      </c>
      <c r="G189" s="316" t="s">
        <v>1322</v>
      </c>
      <c r="H189" s="317">
        <v>36764</v>
      </c>
      <c r="I189" s="316" t="s">
        <v>3102</v>
      </c>
      <c r="J189" s="316" t="s">
        <v>1278</v>
      </c>
      <c r="K189" s="316" t="s">
        <v>933</v>
      </c>
      <c r="L189" s="316" t="s">
        <v>1018</v>
      </c>
      <c r="M189" s="316" t="s">
        <v>630</v>
      </c>
      <c r="N189" s="316" t="s">
        <v>169</v>
      </c>
      <c r="O189" s="316" t="b">
        <v>0</v>
      </c>
      <c r="P189" s="340" t="s">
        <v>3103</v>
      </c>
      <c r="Q189" s="317">
        <v>46022</v>
      </c>
      <c r="R189" s="316" t="s">
        <v>3127</v>
      </c>
    </row>
    <row r="190" spans="1:18">
      <c r="A190" s="316" t="s">
        <v>3550</v>
      </c>
      <c r="B190" s="316" t="s">
        <v>4</v>
      </c>
      <c r="C190" s="316" t="s">
        <v>729</v>
      </c>
      <c r="D190" s="316" t="s">
        <v>1323</v>
      </c>
      <c r="E190" s="317">
        <v>45937</v>
      </c>
      <c r="F190" s="316" t="b">
        <v>1</v>
      </c>
      <c r="G190" s="316" t="s">
        <v>1324</v>
      </c>
      <c r="H190" s="317">
        <v>37338</v>
      </c>
      <c r="I190" s="316" t="s">
        <v>3105</v>
      </c>
      <c r="J190" s="316" t="s">
        <v>1267</v>
      </c>
      <c r="K190" s="316" t="s">
        <v>933</v>
      </c>
      <c r="L190" s="316" t="s">
        <v>934</v>
      </c>
      <c r="M190" s="316" t="s">
        <v>911</v>
      </c>
      <c r="N190" s="316" t="s">
        <v>169</v>
      </c>
      <c r="O190" s="316" t="b">
        <v>0</v>
      </c>
      <c r="P190" s="340" t="s">
        <v>3103</v>
      </c>
      <c r="Q190" s="317" t="s">
        <v>938</v>
      </c>
      <c r="R190" s="316" t="s">
        <v>938</v>
      </c>
    </row>
    <row r="191" spans="1:18">
      <c r="A191" s="316" t="s">
        <v>3557</v>
      </c>
      <c r="B191" s="316" t="s">
        <v>4</v>
      </c>
      <c r="C191" s="316" t="s">
        <v>827</v>
      </c>
      <c r="D191" s="316" t="s">
        <v>829</v>
      </c>
      <c r="E191" s="317">
        <v>45964</v>
      </c>
      <c r="F191" s="316" t="b">
        <v>1</v>
      </c>
      <c r="G191" s="316" t="s">
        <v>1325</v>
      </c>
      <c r="H191" s="317">
        <v>33128</v>
      </c>
      <c r="I191" s="316" t="s">
        <v>3105</v>
      </c>
      <c r="J191" s="316" t="s">
        <v>1267</v>
      </c>
      <c r="K191" s="316" t="s">
        <v>933</v>
      </c>
      <c r="L191" s="316" t="s">
        <v>934</v>
      </c>
      <c r="M191" s="316" t="s">
        <v>911</v>
      </c>
      <c r="N191" s="316" t="s">
        <v>169</v>
      </c>
      <c r="O191" s="316" t="b">
        <v>0</v>
      </c>
      <c r="P191" s="340" t="s">
        <v>3103</v>
      </c>
      <c r="Q191" s="317" t="s">
        <v>938</v>
      </c>
      <c r="R191" s="316" t="s">
        <v>938</v>
      </c>
    </row>
    <row r="192" spans="1:18">
      <c r="A192" s="316" t="s">
        <v>3558</v>
      </c>
      <c r="B192" s="316" t="s">
        <v>4</v>
      </c>
      <c r="C192" s="316" t="s">
        <v>833</v>
      </c>
      <c r="D192" s="316" t="s">
        <v>835</v>
      </c>
      <c r="E192" s="317">
        <v>45966</v>
      </c>
      <c r="F192" s="316" t="b">
        <v>1</v>
      </c>
      <c r="G192" s="316" t="s">
        <v>1326</v>
      </c>
      <c r="H192" s="317">
        <v>36994</v>
      </c>
      <c r="I192" s="316" t="s">
        <v>3105</v>
      </c>
      <c r="J192" s="316" t="s">
        <v>1267</v>
      </c>
      <c r="K192" s="316" t="s">
        <v>933</v>
      </c>
      <c r="L192" s="316" t="s">
        <v>934</v>
      </c>
      <c r="M192" s="316" t="s">
        <v>911</v>
      </c>
      <c r="N192" s="316" t="s">
        <v>169</v>
      </c>
      <c r="O192" s="316" t="b">
        <v>0</v>
      </c>
      <c r="P192" s="340" t="s">
        <v>3103</v>
      </c>
      <c r="Q192" s="317" t="s">
        <v>938</v>
      </c>
      <c r="R192" s="316" t="s">
        <v>938</v>
      </c>
    </row>
    <row r="193" spans="1:18">
      <c r="A193" s="316" t="s">
        <v>3559</v>
      </c>
      <c r="B193" s="316" t="s">
        <v>4</v>
      </c>
      <c r="C193" s="316" t="s">
        <v>526</v>
      </c>
      <c r="D193" s="316" t="s">
        <v>528</v>
      </c>
      <c r="E193" s="317">
        <v>45968</v>
      </c>
      <c r="F193" s="316" t="b">
        <v>1</v>
      </c>
      <c r="G193" s="316" t="s">
        <v>1327</v>
      </c>
      <c r="H193" s="317">
        <v>36448</v>
      </c>
      <c r="I193" s="316" t="s">
        <v>3105</v>
      </c>
      <c r="J193" s="316" t="s">
        <v>1021</v>
      </c>
      <c r="K193" s="316" t="s">
        <v>933</v>
      </c>
      <c r="L193" s="316" t="s">
        <v>959</v>
      </c>
      <c r="M193" s="316" t="s">
        <v>268</v>
      </c>
      <c r="N193" s="316" t="s">
        <v>169</v>
      </c>
      <c r="O193" s="316" t="b">
        <v>0</v>
      </c>
      <c r="P193" s="340" t="s">
        <v>3103</v>
      </c>
      <c r="Q193" s="317" t="s">
        <v>938</v>
      </c>
      <c r="R193" s="316" t="s">
        <v>938</v>
      </c>
    </row>
    <row r="194" spans="1:18">
      <c r="A194" s="316" t="s">
        <v>3560</v>
      </c>
      <c r="B194" s="316" t="s">
        <v>4</v>
      </c>
      <c r="C194" s="316" t="s">
        <v>621</v>
      </c>
      <c r="D194" s="316" t="s">
        <v>1328</v>
      </c>
      <c r="E194" s="317">
        <v>45968</v>
      </c>
      <c r="F194" s="316" t="b">
        <v>1</v>
      </c>
      <c r="G194" s="316" t="s">
        <v>1329</v>
      </c>
      <c r="H194" s="317">
        <v>34699</v>
      </c>
      <c r="I194" s="316" t="s">
        <v>3105</v>
      </c>
      <c r="J194" s="316" t="s">
        <v>1202</v>
      </c>
      <c r="K194" s="316" t="s">
        <v>933</v>
      </c>
      <c r="L194" s="316" t="s">
        <v>1018</v>
      </c>
      <c r="M194" s="316" t="s">
        <v>1140</v>
      </c>
      <c r="N194" s="316" t="s">
        <v>644</v>
      </c>
      <c r="O194" s="316" t="b">
        <v>0</v>
      </c>
      <c r="P194" s="340" t="s">
        <v>3103</v>
      </c>
      <c r="Q194" s="317" t="s">
        <v>938</v>
      </c>
      <c r="R194" s="316" t="s">
        <v>938</v>
      </c>
    </row>
    <row r="195" spans="1:18">
      <c r="A195" s="316" t="s">
        <v>3561</v>
      </c>
      <c r="B195" s="316" t="s">
        <v>4</v>
      </c>
      <c r="C195" s="316" t="s">
        <v>878</v>
      </c>
      <c r="D195" s="316" t="s">
        <v>1330</v>
      </c>
      <c r="E195" s="317">
        <v>45972</v>
      </c>
      <c r="F195" s="316" t="b">
        <v>1</v>
      </c>
      <c r="G195" s="316" t="s">
        <v>1331</v>
      </c>
      <c r="H195" s="317">
        <v>36010</v>
      </c>
      <c r="I195" s="316" t="s">
        <v>3105</v>
      </c>
      <c r="J195" s="316" t="s">
        <v>1267</v>
      </c>
      <c r="K195" s="316" t="s">
        <v>933</v>
      </c>
      <c r="L195" s="316" t="s">
        <v>934</v>
      </c>
      <c r="M195" s="316" t="s">
        <v>911</v>
      </c>
      <c r="N195" s="316" t="s">
        <v>169</v>
      </c>
      <c r="O195" s="316" t="b">
        <v>1</v>
      </c>
      <c r="P195" s="340" t="s">
        <v>3103</v>
      </c>
      <c r="Q195" s="317" t="s">
        <v>938</v>
      </c>
      <c r="R195" s="316" t="s">
        <v>938</v>
      </c>
    </row>
    <row r="196" spans="1:18">
      <c r="A196" s="316" t="s">
        <v>3562</v>
      </c>
      <c r="B196" s="316" t="s">
        <v>4</v>
      </c>
      <c r="C196" s="316" t="s">
        <v>269</v>
      </c>
      <c r="D196" s="316" t="s">
        <v>1332</v>
      </c>
      <c r="E196" s="317">
        <v>45972</v>
      </c>
      <c r="F196" s="316" t="b">
        <v>1</v>
      </c>
      <c r="G196" s="316" t="s">
        <v>1333</v>
      </c>
      <c r="H196" s="317">
        <v>36134</v>
      </c>
      <c r="I196" s="316" t="s">
        <v>3102</v>
      </c>
      <c r="J196" s="316" t="s">
        <v>932</v>
      </c>
      <c r="K196" s="316" t="s">
        <v>933</v>
      </c>
      <c r="L196" s="316" t="s">
        <v>1033</v>
      </c>
      <c r="M196" s="316" t="s">
        <v>271</v>
      </c>
      <c r="N196" s="316" t="s">
        <v>644</v>
      </c>
      <c r="O196" s="316" t="b">
        <v>0</v>
      </c>
      <c r="P196" s="340" t="s">
        <v>3106</v>
      </c>
      <c r="Q196" s="317" t="s">
        <v>938</v>
      </c>
      <c r="R196" s="316" t="s">
        <v>938</v>
      </c>
    </row>
    <row r="197" spans="1:18">
      <c r="A197" s="316" t="s">
        <v>3568</v>
      </c>
      <c r="B197" s="316" t="s">
        <v>4</v>
      </c>
      <c r="C197" s="316" t="s">
        <v>1334</v>
      </c>
      <c r="D197" s="316" t="s">
        <v>1335</v>
      </c>
      <c r="E197" s="317">
        <v>45940</v>
      </c>
      <c r="F197" s="316" t="b">
        <v>0</v>
      </c>
      <c r="G197" s="316" t="s">
        <v>1336</v>
      </c>
      <c r="H197" s="317">
        <v>22781</v>
      </c>
      <c r="I197" s="316" t="s">
        <v>3105</v>
      </c>
      <c r="J197" s="316" t="s">
        <v>984</v>
      </c>
      <c r="K197" s="316" t="s">
        <v>933</v>
      </c>
      <c r="L197" s="316" t="s">
        <v>934</v>
      </c>
      <c r="M197" s="316" t="s">
        <v>1337</v>
      </c>
      <c r="N197" s="316" t="s">
        <v>169</v>
      </c>
      <c r="O197" s="316" t="b">
        <v>0</v>
      </c>
      <c r="P197" s="340" t="s">
        <v>3103</v>
      </c>
      <c r="Q197" s="317">
        <v>46022</v>
      </c>
      <c r="R197" s="316" t="s">
        <v>3127</v>
      </c>
    </row>
    <row r="198" spans="1:18">
      <c r="A198" s="316" t="s">
        <v>3571</v>
      </c>
      <c r="B198" s="316" t="s">
        <v>4</v>
      </c>
      <c r="C198" s="316" t="s">
        <v>313</v>
      </c>
      <c r="D198" s="316" t="s">
        <v>314</v>
      </c>
      <c r="E198" s="317">
        <v>45992</v>
      </c>
      <c r="F198" s="316" t="b">
        <v>1</v>
      </c>
      <c r="G198" s="316" t="s">
        <v>1338</v>
      </c>
      <c r="H198" s="317">
        <v>35776</v>
      </c>
      <c r="I198" s="316" t="s">
        <v>3102</v>
      </c>
      <c r="J198" s="316" t="s">
        <v>932</v>
      </c>
      <c r="K198" s="316" t="s">
        <v>933</v>
      </c>
      <c r="L198" s="316" t="s">
        <v>1026</v>
      </c>
      <c r="M198" s="316" t="s">
        <v>315</v>
      </c>
      <c r="N198" s="316" t="s">
        <v>169</v>
      </c>
      <c r="O198" s="316" t="b">
        <v>0</v>
      </c>
      <c r="P198" s="340" t="s">
        <v>3103</v>
      </c>
      <c r="Q198" s="317" t="s">
        <v>938</v>
      </c>
      <c r="R198" s="316" t="s">
        <v>938</v>
      </c>
    </row>
    <row r="199" spans="1:18">
      <c r="A199" s="316" t="s">
        <v>3572</v>
      </c>
      <c r="B199" s="316" t="s">
        <v>4</v>
      </c>
      <c r="C199" s="316" t="s">
        <v>901</v>
      </c>
      <c r="D199" s="316" t="s">
        <v>903</v>
      </c>
      <c r="E199" s="317">
        <v>45994</v>
      </c>
      <c r="F199" s="316" t="b">
        <v>1</v>
      </c>
      <c r="G199" s="316" t="s">
        <v>1339</v>
      </c>
      <c r="H199" s="317">
        <v>37459</v>
      </c>
      <c r="I199" s="316" t="s">
        <v>3105</v>
      </c>
      <c r="J199" s="316" t="s">
        <v>1267</v>
      </c>
      <c r="K199" s="316" t="s">
        <v>933</v>
      </c>
      <c r="L199" s="316" t="s">
        <v>934</v>
      </c>
      <c r="M199" s="316" t="s">
        <v>911</v>
      </c>
      <c r="N199" s="316" t="s">
        <v>169</v>
      </c>
      <c r="O199" s="316" t="b">
        <v>0</v>
      </c>
      <c r="P199" s="340" t="s">
        <v>3103</v>
      </c>
      <c r="Q199" s="317" t="s">
        <v>938</v>
      </c>
      <c r="R199" s="316" t="s">
        <v>938</v>
      </c>
    </row>
    <row r="200" spans="1:18">
      <c r="A200" s="316" t="s">
        <v>3573</v>
      </c>
      <c r="B200" s="316" t="s">
        <v>4</v>
      </c>
      <c r="C200" s="316" t="s">
        <v>266</v>
      </c>
      <c r="D200" s="316" t="s">
        <v>267</v>
      </c>
      <c r="E200" s="317">
        <v>45994</v>
      </c>
      <c r="F200" s="316" t="b">
        <v>1</v>
      </c>
      <c r="G200" s="316" t="s">
        <v>1340</v>
      </c>
      <c r="H200" s="317">
        <v>34849</v>
      </c>
      <c r="I200" s="316" t="s">
        <v>3102</v>
      </c>
      <c r="J200" s="316" t="s">
        <v>984</v>
      </c>
      <c r="K200" s="316" t="s">
        <v>933</v>
      </c>
      <c r="L200" s="316" t="s">
        <v>959</v>
      </c>
      <c r="M200" s="316" t="s">
        <v>268</v>
      </c>
      <c r="N200" s="316" t="s">
        <v>169</v>
      </c>
      <c r="O200" s="316" t="b">
        <v>0</v>
      </c>
      <c r="P200" s="340" t="s">
        <v>3103</v>
      </c>
      <c r="Q200" s="317" t="s">
        <v>938</v>
      </c>
      <c r="R200" s="316" t="s">
        <v>938</v>
      </c>
    </row>
    <row r="201" spans="1:18">
      <c r="A201" s="316" t="s">
        <v>3574</v>
      </c>
      <c r="B201" s="316" t="s">
        <v>4</v>
      </c>
      <c r="C201" s="316" t="s">
        <v>538</v>
      </c>
      <c r="D201" s="316" t="s">
        <v>539</v>
      </c>
      <c r="E201" s="317">
        <v>45998</v>
      </c>
      <c r="F201" s="316" t="b">
        <v>1</v>
      </c>
      <c r="G201" s="316" t="s">
        <v>1341</v>
      </c>
      <c r="H201" s="317">
        <v>35579</v>
      </c>
      <c r="I201" s="316" t="s">
        <v>3105</v>
      </c>
      <c r="J201" s="316" t="s">
        <v>984</v>
      </c>
      <c r="K201" s="316" t="s">
        <v>933</v>
      </c>
      <c r="L201" s="316" t="s">
        <v>1026</v>
      </c>
      <c r="M201" s="316" t="s">
        <v>215</v>
      </c>
      <c r="N201" s="316" t="s">
        <v>644</v>
      </c>
      <c r="O201" s="316" t="b">
        <v>0</v>
      </c>
      <c r="P201" s="340" t="s">
        <v>3103</v>
      </c>
      <c r="Q201" s="317" t="s">
        <v>938</v>
      </c>
      <c r="R201" s="316" t="s">
        <v>938</v>
      </c>
    </row>
    <row r="202" spans="1:18">
      <c r="A202" s="316" t="s">
        <v>3575</v>
      </c>
      <c r="B202" s="316" t="s">
        <v>4</v>
      </c>
      <c r="C202" s="316" t="s">
        <v>213</v>
      </c>
      <c r="D202" s="316" t="s">
        <v>214</v>
      </c>
      <c r="E202" s="317">
        <v>45996</v>
      </c>
      <c r="F202" s="316" t="b">
        <v>1</v>
      </c>
      <c r="G202" s="316" t="s">
        <v>1342</v>
      </c>
      <c r="H202" s="317">
        <v>34530</v>
      </c>
      <c r="I202" s="316" t="s">
        <v>3105</v>
      </c>
      <c r="J202" s="316" t="s">
        <v>984</v>
      </c>
      <c r="K202" s="316" t="s">
        <v>933</v>
      </c>
      <c r="L202" s="316" t="s">
        <v>1026</v>
      </c>
      <c r="M202" s="316" t="s">
        <v>215</v>
      </c>
      <c r="N202" s="316" t="s">
        <v>644</v>
      </c>
      <c r="O202" s="316" t="b">
        <v>0</v>
      </c>
      <c r="P202" s="340" t="s">
        <v>3103</v>
      </c>
      <c r="Q202" s="317" t="s">
        <v>938</v>
      </c>
      <c r="R202" s="316" t="s">
        <v>938</v>
      </c>
    </row>
    <row r="203" spans="1:18">
      <c r="A203" s="316" t="s">
        <v>3576</v>
      </c>
      <c r="B203" s="316" t="s">
        <v>4</v>
      </c>
      <c r="C203" s="316" t="s">
        <v>415</v>
      </c>
      <c r="D203" s="316" t="s">
        <v>416</v>
      </c>
      <c r="E203" s="317">
        <v>45999</v>
      </c>
      <c r="F203" s="316" t="b">
        <v>1</v>
      </c>
      <c r="G203" s="316" t="s">
        <v>1343</v>
      </c>
      <c r="H203" s="317">
        <v>35647</v>
      </c>
      <c r="I203" s="316" t="s">
        <v>3105</v>
      </c>
      <c r="J203" s="316" t="s">
        <v>984</v>
      </c>
      <c r="K203" s="316" t="s">
        <v>933</v>
      </c>
      <c r="L203" s="316" t="s">
        <v>1001</v>
      </c>
      <c r="M203" s="316" t="s">
        <v>417</v>
      </c>
      <c r="N203" s="316" t="s">
        <v>644</v>
      </c>
      <c r="O203" s="316" t="b">
        <v>0</v>
      </c>
      <c r="P203" s="340" t="s">
        <v>3103</v>
      </c>
      <c r="Q203" s="317" t="s">
        <v>938</v>
      </c>
      <c r="R203" s="316" t="s">
        <v>938</v>
      </c>
    </row>
    <row r="204" spans="1:18">
      <c r="A204" s="316" t="s">
        <v>3577</v>
      </c>
      <c r="B204" s="316" t="s">
        <v>4</v>
      </c>
      <c r="C204" s="316" t="s">
        <v>594</v>
      </c>
      <c r="D204" s="316" t="s">
        <v>595</v>
      </c>
      <c r="E204" s="317">
        <v>46000</v>
      </c>
      <c r="F204" s="316" t="b">
        <v>1</v>
      </c>
      <c r="G204" s="316" t="s">
        <v>1344</v>
      </c>
      <c r="H204" s="317">
        <v>29823</v>
      </c>
      <c r="I204" s="316" t="s">
        <v>3105</v>
      </c>
      <c r="J204" s="316" t="s">
        <v>984</v>
      </c>
      <c r="K204" s="316" t="s">
        <v>933</v>
      </c>
      <c r="L204" s="316" t="s">
        <v>934</v>
      </c>
      <c r="M204" s="316" t="s">
        <v>596</v>
      </c>
      <c r="N204" s="316" t="s">
        <v>644</v>
      </c>
      <c r="O204" s="316" t="b">
        <v>0</v>
      </c>
      <c r="P204" s="340" t="s">
        <v>3106</v>
      </c>
      <c r="Q204" s="317" t="s">
        <v>938</v>
      </c>
      <c r="R204" s="316" t="s">
        <v>938</v>
      </c>
    </row>
    <row r="205" spans="1:18">
      <c r="A205" s="316" t="s">
        <v>3578</v>
      </c>
      <c r="B205" s="316" t="s">
        <v>4</v>
      </c>
      <c r="C205" s="316" t="s">
        <v>905</v>
      </c>
      <c r="D205" s="316" t="s">
        <v>907</v>
      </c>
      <c r="E205" s="317">
        <v>46001</v>
      </c>
      <c r="F205" s="316" t="b">
        <v>1</v>
      </c>
      <c r="G205" s="316" t="s">
        <v>1345</v>
      </c>
      <c r="H205" s="317">
        <v>36540</v>
      </c>
      <c r="I205" s="316" t="s">
        <v>3105</v>
      </c>
      <c r="J205" s="316" t="s">
        <v>1267</v>
      </c>
      <c r="K205" s="316" t="s">
        <v>933</v>
      </c>
      <c r="L205" s="316" t="s">
        <v>934</v>
      </c>
      <c r="M205" s="316" t="s">
        <v>911</v>
      </c>
      <c r="N205" s="316" t="s">
        <v>169</v>
      </c>
      <c r="O205" s="316" t="b">
        <v>0</v>
      </c>
      <c r="P205" s="340" t="s">
        <v>3103</v>
      </c>
      <c r="Q205" s="317" t="s">
        <v>938</v>
      </c>
      <c r="R205" s="316" t="s">
        <v>938</v>
      </c>
    </row>
    <row r="206" spans="1:18">
      <c r="A206" s="316" t="s">
        <v>3579</v>
      </c>
      <c r="B206" s="316" t="s">
        <v>4</v>
      </c>
      <c r="C206" s="316" t="s">
        <v>495</v>
      </c>
      <c r="D206" s="316" t="s">
        <v>496</v>
      </c>
      <c r="E206" s="317">
        <v>46001</v>
      </c>
      <c r="F206" s="316" t="b">
        <v>1</v>
      </c>
      <c r="G206" s="316" t="s">
        <v>1346</v>
      </c>
      <c r="H206" s="317">
        <v>34339</v>
      </c>
      <c r="I206" s="316" t="s">
        <v>3105</v>
      </c>
      <c r="J206" s="316" t="s">
        <v>984</v>
      </c>
      <c r="K206" s="316" t="s">
        <v>933</v>
      </c>
      <c r="L206" s="316" t="s">
        <v>944</v>
      </c>
      <c r="M206" s="316" t="s">
        <v>497</v>
      </c>
      <c r="N206" s="316" t="s">
        <v>644</v>
      </c>
      <c r="O206" s="316" t="b">
        <v>0</v>
      </c>
      <c r="P206" s="340" t="s">
        <v>3103</v>
      </c>
      <c r="Q206" s="317" t="s">
        <v>938</v>
      </c>
      <c r="R206" s="316" t="s">
        <v>938</v>
      </c>
    </row>
    <row r="207" spans="1:18">
      <c r="A207" s="316" t="s">
        <v>3582</v>
      </c>
      <c r="B207" s="316" t="s">
        <v>4</v>
      </c>
      <c r="C207" s="316" t="s">
        <v>635</v>
      </c>
      <c r="D207" s="316" t="s">
        <v>637</v>
      </c>
      <c r="E207" s="317">
        <v>46020</v>
      </c>
      <c r="F207" s="316" t="b">
        <v>1</v>
      </c>
      <c r="G207" s="316" t="s">
        <v>1347</v>
      </c>
      <c r="H207" s="317">
        <v>32354</v>
      </c>
      <c r="I207" s="316" t="s">
        <v>3102</v>
      </c>
      <c r="J207" s="316" t="s">
        <v>984</v>
      </c>
      <c r="K207" s="316" t="s">
        <v>933</v>
      </c>
      <c r="L207" s="316" t="s">
        <v>1033</v>
      </c>
      <c r="M207" s="316" t="s">
        <v>638</v>
      </c>
      <c r="N207" s="316" t="s">
        <v>169</v>
      </c>
      <c r="O207" s="316" t="b">
        <v>0</v>
      </c>
      <c r="P207" s="340" t="s">
        <v>3106</v>
      </c>
      <c r="Q207" s="317" t="s">
        <v>938</v>
      </c>
      <c r="R207" s="316" t="s">
        <v>938</v>
      </c>
    </row>
    <row r="208" spans="1:18">
      <c r="A208" s="316" t="s">
        <v>3583</v>
      </c>
      <c r="B208" s="316" t="s">
        <v>4</v>
      </c>
      <c r="C208" s="316" t="s">
        <v>916</v>
      </c>
      <c r="D208" s="316" t="s">
        <v>918</v>
      </c>
      <c r="E208" s="317">
        <v>46027</v>
      </c>
      <c r="F208" s="316" t="b">
        <v>1</v>
      </c>
      <c r="G208" s="316" t="s">
        <v>1348</v>
      </c>
      <c r="H208" s="317">
        <v>36176</v>
      </c>
      <c r="I208" s="316" t="s">
        <v>3105</v>
      </c>
      <c r="J208" s="316" t="s">
        <v>932</v>
      </c>
      <c r="K208" s="316" t="s">
        <v>933</v>
      </c>
      <c r="L208" s="316" t="s">
        <v>934</v>
      </c>
      <c r="M208" s="316" t="s">
        <v>919</v>
      </c>
      <c r="N208" s="316" t="s">
        <v>169</v>
      </c>
      <c r="O208" s="316" t="b">
        <v>0</v>
      </c>
      <c r="P208" s="340" t="s">
        <v>3106</v>
      </c>
      <c r="Q208" s="317" t="s">
        <v>938</v>
      </c>
      <c r="R208" s="316" t="s">
        <v>938</v>
      </c>
    </row>
    <row r="209" spans="1:18">
      <c r="A209" s="316" t="s">
        <v>3584</v>
      </c>
      <c r="B209" s="316" t="s">
        <v>4</v>
      </c>
      <c r="C209" s="316" t="s">
        <v>627</v>
      </c>
      <c r="D209" s="316" t="s">
        <v>629</v>
      </c>
      <c r="E209" s="317">
        <v>46028</v>
      </c>
      <c r="F209" s="316" t="b">
        <v>1</v>
      </c>
      <c r="G209" s="316" t="s">
        <v>1349</v>
      </c>
      <c r="H209" s="317">
        <v>36047</v>
      </c>
      <c r="I209" s="316" t="s">
        <v>3102</v>
      </c>
      <c r="J209" s="316" t="s">
        <v>984</v>
      </c>
      <c r="K209" s="316" t="s">
        <v>933</v>
      </c>
      <c r="L209" s="316" t="s">
        <v>1018</v>
      </c>
      <c r="M209" s="316" t="s">
        <v>630</v>
      </c>
      <c r="N209" s="316" t="s">
        <v>169</v>
      </c>
      <c r="O209" s="316" t="b">
        <v>0</v>
      </c>
      <c r="P209" s="340" t="s">
        <v>3103</v>
      </c>
      <c r="Q209" s="317" t="s">
        <v>938</v>
      </c>
      <c r="R209" s="316" t="s">
        <v>938</v>
      </c>
    </row>
    <row r="210" spans="1:18">
      <c r="A210" s="316" t="s">
        <v>3585</v>
      </c>
      <c r="B210" s="316" t="s">
        <v>4</v>
      </c>
      <c r="C210" s="316" t="s">
        <v>650</v>
      </c>
      <c r="D210" s="316" t="s">
        <v>652</v>
      </c>
      <c r="E210" s="317">
        <v>46027</v>
      </c>
      <c r="F210" s="316" t="b">
        <v>1</v>
      </c>
      <c r="G210" s="316" t="s">
        <v>1350</v>
      </c>
      <c r="H210" s="317">
        <v>28380</v>
      </c>
      <c r="I210" s="316" t="s">
        <v>3105</v>
      </c>
      <c r="J210" s="316" t="s">
        <v>984</v>
      </c>
      <c r="K210" s="316" t="s">
        <v>933</v>
      </c>
      <c r="L210" s="316" t="s">
        <v>934</v>
      </c>
      <c r="M210" s="316" t="s">
        <v>653</v>
      </c>
      <c r="N210" s="316" t="s">
        <v>169</v>
      </c>
      <c r="O210" s="316" t="b">
        <v>0</v>
      </c>
      <c r="P210" s="340" t="s">
        <v>3103</v>
      </c>
      <c r="Q210" s="317" t="s">
        <v>938</v>
      </c>
      <c r="R210" s="316" t="s">
        <v>938</v>
      </c>
    </row>
    <row r="211" spans="1:18">
      <c r="A211" s="316" t="s">
        <v>3586</v>
      </c>
      <c r="B211" s="316" t="s">
        <v>4</v>
      </c>
      <c r="C211" s="316" t="s">
        <v>912</v>
      </c>
      <c r="D211" s="316" t="s">
        <v>914</v>
      </c>
      <c r="E211" s="317">
        <v>46030</v>
      </c>
      <c r="F211" s="316" t="b">
        <v>1</v>
      </c>
      <c r="G211" s="316" t="s">
        <v>1351</v>
      </c>
      <c r="H211" s="317">
        <v>31387</v>
      </c>
      <c r="I211" s="316" t="s">
        <v>3105</v>
      </c>
      <c r="J211" s="316" t="s">
        <v>984</v>
      </c>
      <c r="K211" s="316" t="s">
        <v>933</v>
      </c>
      <c r="L211" s="316" t="s">
        <v>934</v>
      </c>
      <c r="M211" s="316" t="s">
        <v>915</v>
      </c>
      <c r="N211" s="316" t="s">
        <v>169</v>
      </c>
      <c r="O211" s="316" t="b">
        <v>0</v>
      </c>
      <c r="P211" s="340" t="s">
        <v>3103</v>
      </c>
      <c r="Q211" s="317" t="s">
        <v>938</v>
      </c>
      <c r="R211" s="316" t="s">
        <v>938</v>
      </c>
    </row>
    <row r="212" spans="1:18">
      <c r="A212" s="316" t="s">
        <v>3587</v>
      </c>
      <c r="B212" s="316" t="s">
        <v>4</v>
      </c>
      <c r="C212" s="316" t="s">
        <v>654</v>
      </c>
      <c r="D212" s="316" t="s">
        <v>656</v>
      </c>
      <c r="E212" s="317">
        <v>46031</v>
      </c>
      <c r="F212" s="316" t="b">
        <v>1</v>
      </c>
      <c r="G212" s="316" t="s">
        <v>1352</v>
      </c>
      <c r="H212" s="317">
        <v>33976</v>
      </c>
      <c r="I212" s="316" t="s">
        <v>3105</v>
      </c>
      <c r="J212" s="316" t="s">
        <v>984</v>
      </c>
      <c r="K212" s="316" t="s">
        <v>933</v>
      </c>
      <c r="L212" s="316" t="s">
        <v>959</v>
      </c>
      <c r="M212" s="316" t="s">
        <v>657</v>
      </c>
      <c r="N212" s="316" t="s">
        <v>644</v>
      </c>
      <c r="O212" s="316" t="b">
        <v>0</v>
      </c>
      <c r="P212" s="340" t="s">
        <v>3103</v>
      </c>
      <c r="Q212" s="317" t="s">
        <v>938</v>
      </c>
      <c r="R212" s="316" t="s">
        <v>938</v>
      </c>
    </row>
    <row r="213" spans="1:18">
      <c r="A213" s="316" t="s">
        <v>3590</v>
      </c>
      <c r="B213" s="316" t="s">
        <v>4</v>
      </c>
      <c r="C213" s="316" t="s">
        <v>908</v>
      </c>
      <c r="D213" s="316" t="s">
        <v>910</v>
      </c>
      <c r="E213" s="317">
        <v>46034</v>
      </c>
      <c r="F213" s="316" t="b">
        <v>1</v>
      </c>
      <c r="G213" s="316" t="s">
        <v>1353</v>
      </c>
      <c r="H213" s="317">
        <v>27121</v>
      </c>
      <c r="I213" s="316" t="s">
        <v>3105</v>
      </c>
      <c r="J213" s="316" t="s">
        <v>984</v>
      </c>
      <c r="K213" s="316" t="s">
        <v>933</v>
      </c>
      <c r="L213" s="316" t="s">
        <v>934</v>
      </c>
      <c r="M213" s="316" t="s">
        <v>911</v>
      </c>
      <c r="N213" s="316" t="s">
        <v>169</v>
      </c>
      <c r="O213" s="316" t="b">
        <v>0</v>
      </c>
      <c r="P213" s="340" t="s">
        <v>3103</v>
      </c>
      <c r="Q213" s="317" t="s">
        <v>938</v>
      </c>
      <c r="R213" s="316" t="s">
        <v>938</v>
      </c>
    </row>
    <row r="214" spans="1:18">
      <c r="A214" s="316" t="s">
        <v>3599</v>
      </c>
      <c r="B214" s="316" t="s">
        <v>4</v>
      </c>
      <c r="C214" s="316" t="s">
        <v>639</v>
      </c>
      <c r="D214" s="316" t="s">
        <v>641</v>
      </c>
      <c r="E214" s="317">
        <v>46039</v>
      </c>
      <c r="F214" s="316" t="b">
        <v>1</v>
      </c>
      <c r="G214" s="316" t="s">
        <v>1354</v>
      </c>
      <c r="H214" s="317">
        <v>30533</v>
      </c>
      <c r="I214" s="316" t="s">
        <v>3102</v>
      </c>
      <c r="J214" s="316" t="s">
        <v>932</v>
      </c>
      <c r="K214" s="316" t="s">
        <v>933</v>
      </c>
      <c r="L214" s="316" t="s">
        <v>934</v>
      </c>
      <c r="M214" s="316" t="s">
        <v>634</v>
      </c>
      <c r="N214" s="316" t="s">
        <v>169</v>
      </c>
      <c r="O214" s="316" t="b">
        <v>0</v>
      </c>
      <c r="P214" s="340" t="s">
        <v>3106</v>
      </c>
      <c r="Q214" s="317" t="s">
        <v>938</v>
      </c>
      <c r="R214" s="316" t="s">
        <v>938</v>
      </c>
    </row>
    <row r="215" spans="1:18">
      <c r="A215" s="316" t="s">
        <v>3600</v>
      </c>
      <c r="B215" s="316" t="s">
        <v>4</v>
      </c>
      <c r="C215" s="316" t="s">
        <v>642</v>
      </c>
      <c r="D215" s="316" t="s">
        <v>645</v>
      </c>
      <c r="E215" s="317">
        <v>46041</v>
      </c>
      <c r="F215" s="316" t="b">
        <v>1</v>
      </c>
      <c r="G215" s="316" t="s">
        <v>1355</v>
      </c>
      <c r="H215" s="317">
        <v>33572</v>
      </c>
      <c r="I215" s="316" t="s">
        <v>3105</v>
      </c>
      <c r="J215" s="316" t="s">
        <v>932</v>
      </c>
      <c r="K215" s="316" t="s">
        <v>933</v>
      </c>
      <c r="L215" s="316" t="s">
        <v>934</v>
      </c>
      <c r="M215" s="316" t="s">
        <v>1171</v>
      </c>
      <c r="N215" s="316" t="s">
        <v>644</v>
      </c>
      <c r="O215" s="316" t="b">
        <v>0</v>
      </c>
      <c r="P215" s="340" t="s">
        <v>3106</v>
      </c>
      <c r="Q215" s="317" t="s">
        <v>938</v>
      </c>
      <c r="R215" s="316" t="s">
        <v>938</v>
      </c>
    </row>
    <row r="216" spans="1:18">
      <c r="A216" s="316" t="s">
        <v>3607</v>
      </c>
      <c r="B216" s="316" t="s">
        <v>4</v>
      </c>
      <c r="C216" s="316" t="s">
        <v>646</v>
      </c>
      <c r="D216" s="316" t="s">
        <v>648</v>
      </c>
      <c r="E216" s="317">
        <v>46041</v>
      </c>
      <c r="F216" s="316" t="b">
        <v>1</v>
      </c>
      <c r="G216" s="316" t="s">
        <v>1356</v>
      </c>
      <c r="H216" s="317">
        <v>32529</v>
      </c>
      <c r="I216" s="316" t="s">
        <v>3105</v>
      </c>
      <c r="J216" s="316" t="s">
        <v>984</v>
      </c>
      <c r="K216" s="316" t="s">
        <v>933</v>
      </c>
      <c r="L216" s="316" t="s">
        <v>990</v>
      </c>
      <c r="M216" s="316" t="s">
        <v>649</v>
      </c>
      <c r="N216" s="316" t="s">
        <v>644</v>
      </c>
      <c r="O216" s="316" t="b">
        <v>0</v>
      </c>
      <c r="P216" s="340" t="s">
        <v>3106</v>
      </c>
      <c r="Q216" s="317" t="s">
        <v>938</v>
      </c>
      <c r="R216" s="316" t="s">
        <v>938</v>
      </c>
    </row>
    <row r="217" spans="1:18">
      <c r="A217" s="316" t="s">
        <v>3608</v>
      </c>
      <c r="B217" s="316" t="s">
        <v>4</v>
      </c>
      <c r="C217" s="316" t="s">
        <v>658</v>
      </c>
      <c r="D217" s="316" t="s">
        <v>660</v>
      </c>
      <c r="E217" s="317">
        <v>46043</v>
      </c>
      <c r="F217" s="316" t="b">
        <v>1</v>
      </c>
      <c r="G217" s="316" t="s">
        <v>1357</v>
      </c>
      <c r="H217" s="317">
        <v>36630</v>
      </c>
      <c r="I217" s="316" t="s">
        <v>3102</v>
      </c>
      <c r="J217" s="316" t="s">
        <v>984</v>
      </c>
      <c r="K217" s="316" t="s">
        <v>933</v>
      </c>
      <c r="L217" s="316" t="s">
        <v>1039</v>
      </c>
      <c r="M217" s="316" t="s">
        <v>661</v>
      </c>
      <c r="N217" s="316" t="s">
        <v>644</v>
      </c>
      <c r="O217" s="316" t="b">
        <v>0</v>
      </c>
      <c r="P217" s="340" t="s">
        <v>3103</v>
      </c>
      <c r="Q217" s="317" t="s">
        <v>938</v>
      </c>
      <c r="R217" s="316" t="s">
        <v>938</v>
      </c>
    </row>
  </sheetData>
  <autoFilter ref="A1:R217" xr:uid="{00000000-0009-0000-0000-000000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1392-2241-4601-99A2-6A0AE1911628}">
  <sheetPr codeName="Hoja9">
    <tabColor theme="0" tint="-0.499984740745262"/>
  </sheetPr>
  <dimension ref="B1:S23"/>
  <sheetViews>
    <sheetView workbookViewId="0">
      <selection activeCell="E6" sqref="E6"/>
    </sheetView>
  </sheetViews>
  <sheetFormatPr baseColWidth="10" defaultColWidth="11.453125" defaultRowHeight="14.5"/>
  <cols>
    <col min="1" max="1" width="8.6328125" customWidth="1"/>
    <col min="3" max="3" width="12.6328125" bestFit="1" customWidth="1"/>
    <col min="5" max="5" width="37.54296875" bestFit="1" customWidth="1"/>
    <col min="9" max="9" width="12.6328125" bestFit="1" customWidth="1"/>
    <col min="10" max="10" width="13.81640625" customWidth="1"/>
    <col min="11" max="13" width="12.6328125" bestFit="1" customWidth="1"/>
    <col min="14" max="14" width="13" customWidth="1"/>
    <col min="18" max="18" width="31.1796875" bestFit="1" customWidth="1"/>
  </cols>
  <sheetData>
    <row r="1" spans="2:19">
      <c r="B1" t="s">
        <v>663</v>
      </c>
      <c r="C1" t="s">
        <v>664</v>
      </c>
      <c r="D1" t="s">
        <v>665</v>
      </c>
      <c r="E1" t="s">
        <v>666</v>
      </c>
      <c r="F1" t="s">
        <v>5391</v>
      </c>
      <c r="J1" s="324">
        <v>0.35416666666666669</v>
      </c>
      <c r="K1" s="324">
        <v>0.22916666666666666</v>
      </c>
      <c r="L1" s="324">
        <v>0.16666666666666666</v>
      </c>
      <c r="M1" s="324">
        <v>0.41666666666666669</v>
      </c>
      <c r="O1" t="s">
        <v>5369</v>
      </c>
      <c r="P1" t="s">
        <v>5370</v>
      </c>
      <c r="Q1" t="s">
        <v>32</v>
      </c>
      <c r="R1" t="s">
        <v>5392</v>
      </c>
    </row>
    <row r="2" spans="2:19">
      <c r="B2" s="318" t="s">
        <v>667</v>
      </c>
      <c r="C2" s="316" t="s">
        <v>668</v>
      </c>
      <c r="D2" s="316" t="s">
        <v>669</v>
      </c>
      <c r="E2" s="316" t="s">
        <v>670</v>
      </c>
      <c r="F2" t="str">
        <f>B2&amp;"="&amp;C2</f>
        <v>AS=F</v>
      </c>
      <c r="J2" s="324">
        <v>4.1666666666666664E-2</v>
      </c>
      <c r="M2" s="324">
        <v>4.1666666666666664E-2</v>
      </c>
      <c r="P2" s="325">
        <v>46023</v>
      </c>
      <c r="Q2" t="s">
        <v>5371</v>
      </c>
      <c r="R2" t="s">
        <v>5372</v>
      </c>
      <c r="S2" t="s">
        <v>5608</v>
      </c>
    </row>
    <row r="3" spans="2:19">
      <c r="B3" s="318" t="s">
        <v>134</v>
      </c>
      <c r="C3" s="316" t="s">
        <v>671</v>
      </c>
      <c r="D3" s="316" t="s">
        <v>669</v>
      </c>
      <c r="E3" s="316" t="s">
        <v>142</v>
      </c>
      <c r="F3" t="str">
        <f t="shared" ref="F3:F23" si="0">B3&amp;"="&amp;C3</f>
        <v>ATM=A</v>
      </c>
      <c r="P3" s="325">
        <v>46114</v>
      </c>
      <c r="Q3" t="s">
        <v>5371</v>
      </c>
      <c r="R3" t="s">
        <v>5373</v>
      </c>
      <c r="S3" t="s">
        <v>5608</v>
      </c>
    </row>
    <row r="4" spans="2:19">
      <c r="B4" s="318" t="s">
        <v>672</v>
      </c>
      <c r="C4" s="316" t="s">
        <v>128</v>
      </c>
      <c r="D4" s="316" t="s">
        <v>669</v>
      </c>
      <c r="E4" s="316" t="s">
        <v>673</v>
      </c>
      <c r="F4" t="str">
        <f t="shared" si="0"/>
        <v>B=DL</v>
      </c>
      <c r="I4" t="s">
        <v>5362</v>
      </c>
      <c r="P4" s="325">
        <v>46115</v>
      </c>
      <c r="Q4" t="s">
        <v>5374</v>
      </c>
      <c r="R4" t="s">
        <v>5375</v>
      </c>
      <c r="S4" t="s">
        <v>5608</v>
      </c>
    </row>
    <row r="5" spans="2:19">
      <c r="B5" s="318" t="s">
        <v>674</v>
      </c>
      <c r="C5" s="316" t="s">
        <v>675</v>
      </c>
      <c r="D5" s="316" t="s">
        <v>669</v>
      </c>
      <c r="E5" s="316" t="s">
        <v>676</v>
      </c>
      <c r="F5" t="str">
        <f t="shared" si="0"/>
        <v>BA=DLA</v>
      </c>
      <c r="I5" s="9" t="s">
        <v>5365</v>
      </c>
      <c r="J5" s="9"/>
      <c r="K5" s="9" t="s">
        <v>5366</v>
      </c>
      <c r="L5" s="9"/>
      <c r="M5" s="9" t="s">
        <v>5367</v>
      </c>
      <c r="N5" s="9"/>
      <c r="P5" s="325">
        <v>46143</v>
      </c>
      <c r="Q5" t="s">
        <v>5374</v>
      </c>
      <c r="R5" t="s">
        <v>5376</v>
      </c>
      <c r="S5" t="s">
        <v>5608</v>
      </c>
    </row>
    <row r="6" spans="2:19">
      <c r="B6" s="318" t="s">
        <v>677</v>
      </c>
      <c r="C6" s="316" t="s">
        <v>677</v>
      </c>
      <c r="D6" s="316" t="s">
        <v>669</v>
      </c>
      <c r="E6" s="316" t="s">
        <v>678</v>
      </c>
      <c r="F6" t="str">
        <f t="shared" si="0"/>
        <v>CDT=CDT</v>
      </c>
      <c r="I6" t="s">
        <v>5368</v>
      </c>
      <c r="J6" t="s">
        <v>31</v>
      </c>
      <c r="K6" t="s">
        <v>5368</v>
      </c>
      <c r="L6" t="s">
        <v>31</v>
      </c>
      <c r="M6" t="s">
        <v>5368</v>
      </c>
      <c r="N6" t="s">
        <v>31</v>
      </c>
      <c r="P6" s="325">
        <v>46180</v>
      </c>
      <c r="Q6" t="s">
        <v>5367</v>
      </c>
      <c r="R6" t="s">
        <v>5377</v>
      </c>
      <c r="S6" t="s">
        <v>5608</v>
      </c>
    </row>
    <row r="7" spans="2:19">
      <c r="B7" s="318" t="s">
        <v>679</v>
      </c>
      <c r="C7" s="316" t="s">
        <v>679</v>
      </c>
      <c r="D7" s="316" t="s">
        <v>669</v>
      </c>
      <c r="E7" s="316" t="s">
        <v>680</v>
      </c>
      <c r="F7" t="str">
        <f t="shared" si="0"/>
        <v>CHE=CHE</v>
      </c>
      <c r="H7" t="s">
        <v>5363</v>
      </c>
      <c r="I7" s="323">
        <v>0.3125</v>
      </c>
      <c r="J7" s="323">
        <f>+J1+I7+J2</f>
        <v>0.70833333333333337</v>
      </c>
      <c r="K7" s="323">
        <v>0.3125</v>
      </c>
      <c r="L7" s="323">
        <f>+K7+K1</f>
        <v>0.54166666666666663</v>
      </c>
      <c r="M7" s="323"/>
      <c r="N7" s="323"/>
      <c r="P7" s="325">
        <v>46202</v>
      </c>
      <c r="Q7" t="s">
        <v>5378</v>
      </c>
      <c r="R7" t="s">
        <v>5379</v>
      </c>
      <c r="S7" t="s">
        <v>5608</v>
      </c>
    </row>
    <row r="8" spans="2:19">
      <c r="B8" s="318" t="s">
        <v>681</v>
      </c>
      <c r="C8" s="316" t="s">
        <v>681</v>
      </c>
      <c r="D8" s="316" t="s">
        <v>669</v>
      </c>
      <c r="E8" s="316" t="s">
        <v>682</v>
      </c>
      <c r="F8" t="str">
        <f t="shared" si="0"/>
        <v>CPF=CPF</v>
      </c>
      <c r="H8" t="s">
        <v>5364</v>
      </c>
      <c r="I8" s="323">
        <v>0.3125</v>
      </c>
      <c r="J8" s="323">
        <f>+I8+M1+M2</f>
        <v>0.77083333333333337</v>
      </c>
      <c r="K8" s="323">
        <v>0.3125</v>
      </c>
      <c r="L8" s="323">
        <f>+I8+M1+M2</f>
        <v>0.77083333333333337</v>
      </c>
      <c r="M8" s="323">
        <v>0.33333333333333331</v>
      </c>
      <c r="N8" s="323">
        <f>+M8+L1</f>
        <v>0.5</v>
      </c>
      <c r="P8" s="325">
        <v>46226</v>
      </c>
      <c r="Q8" t="s">
        <v>5371</v>
      </c>
      <c r="R8" t="s">
        <v>5380</v>
      </c>
      <c r="S8" t="s">
        <v>5608</v>
      </c>
    </row>
    <row r="9" spans="2:19">
      <c r="B9" s="318" t="s">
        <v>129</v>
      </c>
      <c r="C9" s="316" t="s">
        <v>671</v>
      </c>
      <c r="D9" s="316" t="s">
        <v>669</v>
      </c>
      <c r="E9" s="316" t="s">
        <v>139</v>
      </c>
      <c r="F9" t="str">
        <f t="shared" si="0"/>
        <v>CT=A</v>
      </c>
      <c r="P9" s="325">
        <v>46231</v>
      </c>
      <c r="Q9" t="s">
        <v>5381</v>
      </c>
      <c r="R9" t="s">
        <v>5382</v>
      </c>
      <c r="S9" t="s">
        <v>5608</v>
      </c>
    </row>
    <row r="10" spans="2:19">
      <c r="B10" s="318" t="s">
        <v>131</v>
      </c>
      <c r="C10" s="316" t="s">
        <v>131</v>
      </c>
      <c r="D10" s="316" t="s">
        <v>669</v>
      </c>
      <c r="E10" s="316" t="s">
        <v>36</v>
      </c>
      <c r="F10" t="str">
        <f t="shared" si="0"/>
        <v>DM=DM</v>
      </c>
      <c r="P10" s="325">
        <v>46232</v>
      </c>
      <c r="Q10" t="s">
        <v>5383</v>
      </c>
      <c r="R10" t="s">
        <v>5382</v>
      </c>
      <c r="S10" t="s">
        <v>5608</v>
      </c>
    </row>
    <row r="11" spans="2:19">
      <c r="B11" s="318" t="s">
        <v>683</v>
      </c>
      <c r="C11" s="316" t="s">
        <v>683</v>
      </c>
      <c r="D11" s="316" t="s">
        <v>669</v>
      </c>
      <c r="E11" s="316" t="s">
        <v>684</v>
      </c>
      <c r="F11" t="str">
        <f t="shared" si="0"/>
        <v>FR=FR</v>
      </c>
      <c r="P11" s="325">
        <v>46240</v>
      </c>
      <c r="Q11" t="s">
        <v>5371</v>
      </c>
      <c r="R11" t="s">
        <v>5384</v>
      </c>
      <c r="S11" t="s">
        <v>5608</v>
      </c>
    </row>
    <row r="12" spans="2:19">
      <c r="B12" s="318" t="s">
        <v>42</v>
      </c>
      <c r="C12" s="316" t="s">
        <v>42</v>
      </c>
      <c r="D12" s="316" t="s">
        <v>669</v>
      </c>
      <c r="E12" s="316" t="s">
        <v>685</v>
      </c>
      <c r="F12" t="str">
        <f t="shared" si="0"/>
        <v>LCG=LCG</v>
      </c>
      <c r="P12" s="325">
        <v>46264</v>
      </c>
      <c r="Q12" t="s">
        <v>5367</v>
      </c>
      <c r="R12" t="s">
        <v>5385</v>
      </c>
      <c r="S12" t="s">
        <v>5608</v>
      </c>
    </row>
    <row r="13" spans="2:19">
      <c r="B13" s="318" t="s">
        <v>686</v>
      </c>
      <c r="C13" s="316" t="s">
        <v>686</v>
      </c>
      <c r="D13" s="316" t="s">
        <v>669</v>
      </c>
      <c r="E13" s="316" t="s">
        <v>687</v>
      </c>
      <c r="F13" t="str">
        <f t="shared" si="0"/>
        <v>LF=LF</v>
      </c>
      <c r="P13" s="325">
        <v>46303</v>
      </c>
      <c r="Q13" t="s">
        <v>5371</v>
      </c>
      <c r="R13" t="s">
        <v>5386</v>
      </c>
      <c r="S13" t="s">
        <v>5608</v>
      </c>
    </row>
    <row r="14" spans="2:19">
      <c r="B14" s="318" t="s">
        <v>688</v>
      </c>
      <c r="C14" s="316" t="s">
        <v>688</v>
      </c>
      <c r="D14" s="316" t="s">
        <v>669</v>
      </c>
      <c r="E14" s="316" t="s">
        <v>146</v>
      </c>
      <c r="F14" t="str">
        <f t="shared" si="0"/>
        <v>LP=LP</v>
      </c>
      <c r="P14" s="325">
        <v>46327</v>
      </c>
      <c r="Q14" t="s">
        <v>5367</v>
      </c>
      <c r="R14" t="s">
        <v>5387</v>
      </c>
      <c r="S14" t="s">
        <v>5608</v>
      </c>
    </row>
    <row r="15" spans="2:19">
      <c r="B15" s="318" t="s">
        <v>41</v>
      </c>
      <c r="C15" s="316" t="s">
        <v>41</v>
      </c>
      <c r="D15" s="316" t="s">
        <v>689</v>
      </c>
      <c r="E15" s="316" t="s">
        <v>143</v>
      </c>
      <c r="F15" t="str">
        <f t="shared" si="0"/>
        <v>LSG=LSG</v>
      </c>
      <c r="P15" s="325">
        <v>46364</v>
      </c>
      <c r="Q15" t="s">
        <v>5381</v>
      </c>
      <c r="R15" t="s">
        <v>5388</v>
      </c>
      <c r="S15" t="s">
        <v>5608</v>
      </c>
    </row>
    <row r="16" spans="2:19">
      <c r="B16" s="318" t="s">
        <v>690</v>
      </c>
      <c r="C16" s="316" t="s">
        <v>668</v>
      </c>
      <c r="D16" s="316" t="s">
        <v>689</v>
      </c>
      <c r="E16" s="316" t="s">
        <v>691</v>
      </c>
      <c r="F16" t="str">
        <f t="shared" si="0"/>
        <v>SAI=F</v>
      </c>
      <c r="P16" s="325">
        <v>46365</v>
      </c>
      <c r="Q16" t="s">
        <v>5383</v>
      </c>
      <c r="R16" t="s">
        <v>5389</v>
      </c>
      <c r="S16" t="s">
        <v>5608</v>
      </c>
    </row>
    <row r="17" spans="2:19">
      <c r="B17" s="318" t="s">
        <v>130</v>
      </c>
      <c r="C17" s="316" t="s">
        <v>130</v>
      </c>
      <c r="D17" s="316" t="s">
        <v>669</v>
      </c>
      <c r="E17" s="316" t="s">
        <v>692</v>
      </c>
      <c r="F17" t="str">
        <f t="shared" si="0"/>
        <v>TR=TR</v>
      </c>
      <c r="P17" s="325">
        <v>46016</v>
      </c>
      <c r="Q17" t="s">
        <v>5374</v>
      </c>
      <c r="R17" t="s">
        <v>5390</v>
      </c>
      <c r="S17" t="s">
        <v>5608</v>
      </c>
    </row>
    <row r="18" spans="2:19">
      <c r="B18" s="318" t="s">
        <v>693</v>
      </c>
      <c r="C18" s="316" t="s">
        <v>133</v>
      </c>
      <c r="D18" s="316" t="s">
        <v>669</v>
      </c>
      <c r="E18" s="316" t="s">
        <v>40</v>
      </c>
      <c r="F18" t="str">
        <f t="shared" si="0"/>
        <v>V=VAC</v>
      </c>
    </row>
    <row r="19" spans="2:19">
      <c r="B19" s="318">
        <v>0</v>
      </c>
      <c r="C19" s="316" t="s">
        <v>144</v>
      </c>
      <c r="D19" s="316" t="s">
        <v>689</v>
      </c>
      <c r="E19" s="316" t="s">
        <v>694</v>
      </c>
      <c r="F19" t="str">
        <f t="shared" si="0"/>
        <v>0=FALTA</v>
      </c>
    </row>
    <row r="20" spans="2:19">
      <c r="B20" s="318" t="s">
        <v>695</v>
      </c>
      <c r="C20" s="316" t="s">
        <v>671</v>
      </c>
      <c r="D20" s="316" t="s">
        <v>669</v>
      </c>
      <c r="E20" s="316" t="s">
        <v>696</v>
      </c>
      <c r="F20" t="str">
        <f t="shared" si="0"/>
        <v>&gt;0=A</v>
      </c>
    </row>
    <row r="21" spans="2:19">
      <c r="B21" s="319" t="s">
        <v>697</v>
      </c>
      <c r="C21" s="320" t="s">
        <v>668</v>
      </c>
      <c r="D21" s="320" t="s">
        <v>689</v>
      </c>
      <c r="E21" s="320" t="s">
        <v>698</v>
      </c>
      <c r="F21" t="str">
        <f t="shared" si="0"/>
        <v>En blanco=F</v>
      </c>
    </row>
    <row r="22" spans="2:19">
      <c r="B22" s="319" t="s">
        <v>699</v>
      </c>
      <c r="C22" s="320" t="s">
        <v>671</v>
      </c>
      <c r="D22" s="320" t="s">
        <v>669</v>
      </c>
      <c r="E22" s="320" t="s">
        <v>700</v>
      </c>
      <c r="F22" t="str">
        <f t="shared" si="0"/>
        <v>SS=A</v>
      </c>
    </row>
    <row r="23" spans="2:19">
      <c r="B23" s="319" t="s">
        <v>5393</v>
      </c>
      <c r="C23" s="320" t="s">
        <v>5395</v>
      </c>
      <c r="D23" s="320" t="s">
        <v>669</v>
      </c>
      <c r="E23" s="320" t="s">
        <v>5394</v>
      </c>
      <c r="F23" t="str">
        <f t="shared" si="0"/>
        <v>Horas=FL</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0F0F-EA3E-40CD-BF3B-EB74ACE16F72}">
  <sheetPr codeName="Hoja10">
    <tabColor theme="0" tint="-0.499984740745262"/>
  </sheetPr>
  <dimension ref="B2:H22"/>
  <sheetViews>
    <sheetView workbookViewId="0">
      <selection activeCell="E27" sqref="E27"/>
    </sheetView>
  </sheetViews>
  <sheetFormatPr baseColWidth="10" defaultColWidth="11.453125" defaultRowHeight="14.5"/>
  <sheetData>
    <row r="2" spans="2:8">
      <c r="B2" t="s">
        <v>662</v>
      </c>
    </row>
    <row r="3" spans="2:8">
      <c r="B3" t="s">
        <v>5403</v>
      </c>
    </row>
    <row r="4" spans="2:8">
      <c r="B4" t="s">
        <v>5404</v>
      </c>
    </row>
    <row r="6" spans="2:8">
      <c r="B6" t="s">
        <v>5607</v>
      </c>
    </row>
    <row r="9" spans="2:8">
      <c r="D9" t="s">
        <v>5617</v>
      </c>
    </row>
    <row r="10" spans="2:8">
      <c r="B10" s="262" t="s">
        <v>341</v>
      </c>
      <c r="C10" s="265" t="s">
        <v>343</v>
      </c>
      <c r="D10" t="s">
        <v>5618</v>
      </c>
      <c r="E10" s="299">
        <v>46013</v>
      </c>
      <c r="F10" s="299">
        <v>46018</v>
      </c>
      <c r="G10" s="299">
        <v>46035</v>
      </c>
      <c r="H10" t="s">
        <v>5620</v>
      </c>
    </row>
    <row r="11" spans="2:8">
      <c r="B11" s="304" t="s">
        <v>394</v>
      </c>
      <c r="C11" s="265" t="s">
        <v>396</v>
      </c>
      <c r="D11" t="s">
        <v>5618</v>
      </c>
      <c r="E11" s="299">
        <v>46013</v>
      </c>
      <c r="F11" s="299">
        <v>46018</v>
      </c>
      <c r="G11" s="299">
        <v>46036</v>
      </c>
      <c r="H11" t="s">
        <v>5620</v>
      </c>
    </row>
    <row r="12" spans="2:8">
      <c r="B12" s="262" t="s">
        <v>362</v>
      </c>
      <c r="C12" s="265" t="s">
        <v>364</v>
      </c>
      <c r="D12" t="s">
        <v>5618</v>
      </c>
      <c r="E12" s="299">
        <v>46013</v>
      </c>
      <c r="F12" s="299">
        <v>46018</v>
      </c>
    </row>
    <row r="13" spans="2:8">
      <c r="B13" s="262" t="s">
        <v>348</v>
      </c>
      <c r="C13" s="265" t="s">
        <v>350</v>
      </c>
      <c r="D13" t="s">
        <v>5619</v>
      </c>
      <c r="E13" s="299">
        <v>46013</v>
      </c>
      <c r="F13" s="299">
        <v>46013</v>
      </c>
    </row>
    <row r="14" spans="2:8">
      <c r="B14" s="262" t="s">
        <v>348</v>
      </c>
      <c r="C14" s="265" t="s">
        <v>350</v>
      </c>
      <c r="D14" s="336">
        <v>46013</v>
      </c>
      <c r="E14" s="299">
        <v>46013</v>
      </c>
      <c r="F14" s="299">
        <v>46013</v>
      </c>
    </row>
    <row r="15" spans="2:8">
      <c r="B15" s="262" t="s">
        <v>581</v>
      </c>
      <c r="C15" s="265" t="s">
        <v>583</v>
      </c>
      <c r="D15" t="s">
        <v>5618</v>
      </c>
      <c r="E15" s="299">
        <v>46013</v>
      </c>
      <c r="F15" s="299">
        <v>46018</v>
      </c>
    </row>
    <row r="16" spans="2:8">
      <c r="B16" s="262" t="s">
        <v>323</v>
      </c>
      <c r="C16" s="265" t="s">
        <v>325</v>
      </c>
      <c r="D16" t="s">
        <v>5621</v>
      </c>
      <c r="E16" s="299">
        <v>46013</v>
      </c>
      <c r="F16" s="299">
        <v>46020</v>
      </c>
    </row>
    <row r="17" spans="2:6">
      <c r="B17" s="262" t="s">
        <v>627</v>
      </c>
      <c r="E17" s="299">
        <v>46028</v>
      </c>
      <c r="F17" s="299">
        <v>46028</v>
      </c>
    </row>
    <row r="18" spans="2:6">
      <c r="B18" s="262" t="s">
        <v>650</v>
      </c>
      <c r="E18" s="299">
        <v>46027</v>
      </c>
      <c r="F18" s="299">
        <v>46027</v>
      </c>
    </row>
    <row r="19" spans="2:6">
      <c r="B19" s="262" t="s">
        <v>635</v>
      </c>
      <c r="C19" s="265" t="s">
        <v>637</v>
      </c>
      <c r="D19" t="s">
        <v>5622</v>
      </c>
    </row>
    <row r="20" spans="2:6">
      <c r="B20" s="262" t="s">
        <v>650</v>
      </c>
      <c r="C20" s="265" t="s">
        <v>652</v>
      </c>
      <c r="D20" t="s">
        <v>5623</v>
      </c>
    </row>
    <row r="21" spans="2:6">
      <c r="B21" s="262" t="s">
        <v>256</v>
      </c>
      <c r="C21" s="265" t="s">
        <v>258</v>
      </c>
      <c r="D21" t="s">
        <v>5624</v>
      </c>
    </row>
    <row r="22" spans="2:6">
      <c r="B22" s="262" t="s">
        <v>627</v>
      </c>
      <c r="C22" s="265" t="s">
        <v>629</v>
      </c>
      <c r="D22" t="s">
        <v>5625</v>
      </c>
    </row>
  </sheetData>
  <conditionalFormatting sqref="B9:B16 B23">
    <cfRule type="duplicateValues" dxfId="93" priority="25"/>
  </conditionalFormatting>
  <conditionalFormatting sqref="B10">
    <cfRule type="duplicateValues" dxfId="92" priority="52"/>
    <cfRule type="duplicateValues" dxfId="91" priority="51"/>
    <cfRule type="duplicateValues" dxfId="90" priority="50"/>
    <cfRule type="duplicateValues" dxfId="89" priority="53"/>
  </conditionalFormatting>
  <conditionalFormatting sqref="B11">
    <cfRule type="duplicateValues" dxfId="88" priority="49"/>
    <cfRule type="duplicateValues" dxfId="87" priority="48"/>
    <cfRule type="duplicateValues" dxfId="86" priority="47"/>
    <cfRule type="duplicateValues" dxfId="85" priority="46"/>
  </conditionalFormatting>
  <conditionalFormatting sqref="B12">
    <cfRule type="duplicateValues" dxfId="84" priority="45"/>
    <cfRule type="duplicateValues" dxfId="83" priority="44"/>
    <cfRule type="duplicateValues" dxfId="82" priority="43"/>
    <cfRule type="duplicateValues" dxfId="81" priority="42"/>
  </conditionalFormatting>
  <conditionalFormatting sqref="B13">
    <cfRule type="duplicateValues" dxfId="80" priority="41"/>
    <cfRule type="duplicateValues" dxfId="79" priority="40"/>
    <cfRule type="duplicateValues" dxfId="78" priority="39"/>
    <cfRule type="duplicateValues" dxfId="77" priority="38"/>
  </conditionalFormatting>
  <conditionalFormatting sqref="B14">
    <cfRule type="duplicateValues" dxfId="76" priority="37"/>
    <cfRule type="duplicateValues" dxfId="75" priority="36"/>
    <cfRule type="duplicateValues" dxfId="74" priority="35"/>
    <cfRule type="duplicateValues" dxfId="73" priority="34"/>
  </conditionalFormatting>
  <conditionalFormatting sqref="B15">
    <cfRule type="duplicateValues" dxfId="72" priority="33"/>
    <cfRule type="duplicateValues" dxfId="71" priority="32"/>
    <cfRule type="duplicateValues" dxfId="70" priority="31"/>
    <cfRule type="duplicateValues" dxfId="69" priority="30"/>
  </conditionalFormatting>
  <conditionalFormatting sqref="B16">
    <cfRule type="duplicateValues" dxfId="68" priority="26"/>
    <cfRule type="duplicateValues" dxfId="67" priority="27"/>
    <cfRule type="duplicateValues" dxfId="66" priority="28"/>
    <cfRule type="duplicateValues" dxfId="65" priority="29"/>
  </conditionalFormatting>
  <conditionalFormatting sqref="B17">
    <cfRule type="duplicateValues" dxfId="64" priority="8"/>
    <cfRule type="duplicateValues" dxfId="63" priority="6"/>
    <cfRule type="duplicateValues" dxfId="62" priority="5"/>
    <cfRule type="duplicateValues" dxfId="61" priority="7"/>
  </conditionalFormatting>
  <conditionalFormatting sqref="B18">
    <cfRule type="duplicateValues" dxfId="60" priority="1"/>
    <cfRule type="duplicateValues" dxfId="59" priority="4"/>
    <cfRule type="duplicateValues" dxfId="58" priority="3"/>
    <cfRule type="duplicateValues" dxfId="57" priority="2"/>
  </conditionalFormatting>
  <conditionalFormatting sqref="B19">
    <cfRule type="duplicateValues" dxfId="56" priority="24"/>
    <cfRule type="duplicateValues" dxfId="55" priority="23"/>
    <cfRule type="duplicateValues" dxfId="54" priority="22"/>
    <cfRule type="duplicateValues" dxfId="53" priority="21"/>
  </conditionalFormatting>
  <conditionalFormatting sqref="B20">
    <cfRule type="duplicateValues" dxfId="52" priority="20"/>
    <cfRule type="duplicateValues" dxfId="51" priority="19"/>
    <cfRule type="duplicateValues" dxfId="50" priority="18"/>
    <cfRule type="duplicateValues" dxfId="49" priority="17"/>
  </conditionalFormatting>
  <conditionalFormatting sqref="B21">
    <cfRule type="duplicateValues" dxfId="48" priority="16"/>
    <cfRule type="duplicateValues" dxfId="47" priority="15"/>
    <cfRule type="duplicateValues" dxfId="46" priority="14"/>
    <cfRule type="duplicateValues" dxfId="45" priority="13"/>
  </conditionalFormatting>
  <conditionalFormatting sqref="B22">
    <cfRule type="duplicateValues" dxfId="44" priority="12"/>
    <cfRule type="duplicateValues" dxfId="43" priority="11"/>
    <cfRule type="duplicateValues" dxfId="42" priority="10"/>
    <cfRule type="duplicateValues" dxfId="41" priority="9"/>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FD62-BBF2-4487-971D-196DFA025273}">
  <sheetPr codeName="Hoja11">
    <tabColor rgb="FF17375E"/>
  </sheetPr>
  <dimension ref="A1:AA76"/>
  <sheetViews>
    <sheetView topLeftCell="A42" workbookViewId="0">
      <selection activeCell="I59" sqref="I59"/>
    </sheetView>
  </sheetViews>
  <sheetFormatPr baseColWidth="10" defaultColWidth="11.453125" defaultRowHeight="14.5"/>
  <sheetData>
    <row r="1" spans="1:27">
      <c r="A1" t="s">
        <v>3609</v>
      </c>
      <c r="B1" t="s">
        <v>3610</v>
      </c>
      <c r="C1" t="s">
        <v>3611</v>
      </c>
      <c r="D1" t="s">
        <v>3612</v>
      </c>
      <c r="E1" t="s">
        <v>7</v>
      </c>
      <c r="F1" t="s">
        <v>3613</v>
      </c>
      <c r="G1" t="s">
        <v>3614</v>
      </c>
      <c r="H1" t="s">
        <v>3615</v>
      </c>
      <c r="I1" t="s">
        <v>3616</v>
      </c>
      <c r="J1" t="s">
        <v>3617</v>
      </c>
      <c r="K1" t="s">
        <v>3618</v>
      </c>
      <c r="L1" t="s">
        <v>3619</v>
      </c>
      <c r="M1" t="s">
        <v>3620</v>
      </c>
      <c r="N1" t="s">
        <v>3621</v>
      </c>
      <c r="O1" t="s">
        <v>3622</v>
      </c>
      <c r="P1" t="s">
        <v>3623</v>
      </c>
      <c r="Q1" t="s">
        <v>3624</v>
      </c>
      <c r="R1" t="s">
        <v>3625</v>
      </c>
      <c r="S1" t="s">
        <v>3626</v>
      </c>
      <c r="T1" t="s">
        <v>3627</v>
      </c>
      <c r="U1" t="s">
        <v>3628</v>
      </c>
      <c r="V1" t="s">
        <v>3629</v>
      </c>
      <c r="W1" t="s">
        <v>3630</v>
      </c>
      <c r="X1" t="s">
        <v>3631</v>
      </c>
      <c r="Y1" t="s">
        <v>3632</v>
      </c>
      <c r="Z1" t="s">
        <v>3633</v>
      </c>
      <c r="AA1" t="s">
        <v>3634</v>
      </c>
    </row>
    <row r="2" spans="1:27">
      <c r="A2">
        <v>588</v>
      </c>
      <c r="B2" t="s">
        <v>3635</v>
      </c>
      <c r="C2" t="s">
        <v>3636</v>
      </c>
      <c r="D2" t="s">
        <v>3637</v>
      </c>
      <c r="E2" t="s">
        <v>3638</v>
      </c>
      <c r="F2" t="s">
        <v>3639</v>
      </c>
      <c r="G2" t="s">
        <v>3640</v>
      </c>
      <c r="H2" t="s">
        <v>3641</v>
      </c>
      <c r="I2">
        <v>44652</v>
      </c>
      <c r="J2">
        <v>44652</v>
      </c>
      <c r="K2">
        <v>29353</v>
      </c>
      <c r="L2" t="s">
        <v>3642</v>
      </c>
      <c r="M2" t="s">
        <v>3643</v>
      </c>
      <c r="N2" t="s">
        <v>1358</v>
      </c>
      <c r="O2" t="s">
        <v>3644</v>
      </c>
      <c r="P2" t="s">
        <v>3645</v>
      </c>
      <c r="Q2" t="s">
        <v>3646</v>
      </c>
      <c r="R2" t="s">
        <v>3647</v>
      </c>
      <c r="S2" t="s">
        <v>1006</v>
      </c>
      <c r="T2" t="s">
        <v>1006</v>
      </c>
      <c r="U2" t="s">
        <v>3648</v>
      </c>
      <c r="V2">
        <v>43</v>
      </c>
      <c r="W2" t="s">
        <v>3649</v>
      </c>
      <c r="X2" t="s">
        <v>3650</v>
      </c>
      <c r="Y2" t="s">
        <v>3651</v>
      </c>
      <c r="Z2" t="s">
        <v>3652</v>
      </c>
      <c r="AA2" t="s">
        <v>126</v>
      </c>
    </row>
    <row r="3" spans="1:27">
      <c r="A3">
        <v>589</v>
      </c>
      <c r="B3" t="s">
        <v>3635</v>
      </c>
      <c r="C3" t="s">
        <v>3636</v>
      </c>
      <c r="D3" t="s">
        <v>3637</v>
      </c>
      <c r="E3" t="s">
        <v>3653</v>
      </c>
      <c r="F3" t="s">
        <v>3654</v>
      </c>
      <c r="G3" t="s">
        <v>3655</v>
      </c>
      <c r="H3" t="s">
        <v>3641</v>
      </c>
      <c r="I3">
        <v>44652</v>
      </c>
      <c r="J3">
        <v>44652</v>
      </c>
      <c r="K3">
        <v>28757</v>
      </c>
      <c r="L3" t="s">
        <v>3656</v>
      </c>
      <c r="M3" t="s">
        <v>3657</v>
      </c>
      <c r="N3" t="s">
        <v>1358</v>
      </c>
      <c r="O3" t="s">
        <v>3644</v>
      </c>
      <c r="P3" t="s">
        <v>3645</v>
      </c>
      <c r="Q3" t="s">
        <v>3646</v>
      </c>
      <c r="R3" t="s">
        <v>3658</v>
      </c>
      <c r="S3" t="s">
        <v>3659</v>
      </c>
      <c r="T3" t="s">
        <v>3659</v>
      </c>
      <c r="U3" t="s">
        <v>3659</v>
      </c>
      <c r="V3">
        <v>45</v>
      </c>
      <c r="W3" t="s">
        <v>3649</v>
      </c>
      <c r="X3" t="s">
        <v>3650</v>
      </c>
      <c r="Y3" t="s">
        <v>3651</v>
      </c>
      <c r="Z3" t="s">
        <v>3652</v>
      </c>
      <c r="AA3" t="s">
        <v>126</v>
      </c>
    </row>
    <row r="4" spans="1:27">
      <c r="A4">
        <v>590</v>
      </c>
      <c r="B4" t="s">
        <v>3635</v>
      </c>
      <c r="C4" t="s">
        <v>3636</v>
      </c>
      <c r="D4" t="s">
        <v>3637</v>
      </c>
      <c r="E4" t="s">
        <v>3660</v>
      </c>
      <c r="F4" t="s">
        <v>3661</v>
      </c>
      <c r="G4" t="s">
        <v>3655</v>
      </c>
      <c r="H4" t="s">
        <v>3641</v>
      </c>
      <c r="I4">
        <v>44682</v>
      </c>
      <c r="J4">
        <v>44682</v>
      </c>
      <c r="K4">
        <v>24944</v>
      </c>
      <c r="L4" t="s">
        <v>3662</v>
      </c>
      <c r="M4" t="s">
        <v>3663</v>
      </c>
      <c r="N4" t="s">
        <v>1358</v>
      </c>
      <c r="O4" t="s">
        <v>3644</v>
      </c>
      <c r="P4" t="s">
        <v>3645</v>
      </c>
      <c r="Q4" t="s">
        <v>3646</v>
      </c>
      <c r="R4" t="s">
        <v>3664</v>
      </c>
      <c r="S4" t="s">
        <v>1006</v>
      </c>
      <c r="T4" t="s">
        <v>1006</v>
      </c>
      <c r="U4" t="s">
        <v>3665</v>
      </c>
      <c r="V4">
        <v>55</v>
      </c>
      <c r="W4" t="s">
        <v>3666</v>
      </c>
      <c r="X4" t="s">
        <v>689</v>
      </c>
      <c r="Y4" t="s">
        <v>3667</v>
      </c>
      <c r="Z4" t="s">
        <v>3652</v>
      </c>
      <c r="AA4" t="s">
        <v>126</v>
      </c>
    </row>
    <row r="5" spans="1:27">
      <c r="A5">
        <v>592</v>
      </c>
      <c r="B5" t="s">
        <v>3635</v>
      </c>
      <c r="C5" t="s">
        <v>3636</v>
      </c>
      <c r="D5" t="s">
        <v>3637</v>
      </c>
      <c r="E5" t="s">
        <v>3668</v>
      </c>
      <c r="F5" t="s">
        <v>3669</v>
      </c>
      <c r="G5" t="s">
        <v>3640</v>
      </c>
      <c r="H5" t="s">
        <v>3641</v>
      </c>
      <c r="I5">
        <v>44690</v>
      </c>
      <c r="J5">
        <v>44690</v>
      </c>
      <c r="K5">
        <v>26562</v>
      </c>
      <c r="L5">
        <v>926111093</v>
      </c>
      <c r="M5" t="s">
        <v>3670</v>
      </c>
      <c r="N5" t="s">
        <v>1358</v>
      </c>
      <c r="O5" t="s">
        <v>3644</v>
      </c>
      <c r="P5" t="s">
        <v>3645</v>
      </c>
      <c r="Q5" t="s">
        <v>3646</v>
      </c>
      <c r="R5" t="s">
        <v>3671</v>
      </c>
      <c r="S5" t="s">
        <v>1006</v>
      </c>
      <c r="T5" t="s">
        <v>1006</v>
      </c>
      <c r="U5" t="s">
        <v>3672</v>
      </c>
      <c r="V5">
        <v>51</v>
      </c>
      <c r="W5" t="s">
        <v>3649</v>
      </c>
      <c r="X5" t="s">
        <v>3673</v>
      </c>
      <c r="Y5" t="s">
        <v>3667</v>
      </c>
      <c r="Z5" t="s">
        <v>3652</v>
      </c>
      <c r="AA5" t="s">
        <v>126</v>
      </c>
    </row>
    <row r="6" spans="1:27">
      <c r="A6">
        <v>593</v>
      </c>
      <c r="B6" t="s">
        <v>3635</v>
      </c>
      <c r="C6" t="s">
        <v>3636</v>
      </c>
      <c r="D6" t="s">
        <v>3637</v>
      </c>
      <c r="E6" t="s">
        <v>3674</v>
      </c>
      <c r="F6" t="s">
        <v>3675</v>
      </c>
      <c r="G6" t="s">
        <v>3655</v>
      </c>
      <c r="H6" t="s">
        <v>3641</v>
      </c>
      <c r="I6">
        <v>44690</v>
      </c>
      <c r="J6">
        <v>44690</v>
      </c>
      <c r="K6">
        <v>27987</v>
      </c>
      <c r="L6" t="s">
        <v>3676</v>
      </c>
      <c r="M6" t="s">
        <v>3677</v>
      </c>
      <c r="N6" t="s">
        <v>1358</v>
      </c>
      <c r="O6" t="s">
        <v>3644</v>
      </c>
      <c r="P6" t="s">
        <v>3645</v>
      </c>
      <c r="Q6" t="s">
        <v>3646</v>
      </c>
      <c r="R6" t="s">
        <v>3678</v>
      </c>
      <c r="S6" t="s">
        <v>1006</v>
      </c>
      <c r="T6" t="s">
        <v>1006</v>
      </c>
      <c r="U6" t="s">
        <v>3679</v>
      </c>
      <c r="V6">
        <v>47</v>
      </c>
      <c r="W6" t="s">
        <v>3649</v>
      </c>
      <c r="X6" t="s">
        <v>3650</v>
      </c>
      <c r="Y6" t="s">
        <v>3651</v>
      </c>
      <c r="Z6" t="s">
        <v>3652</v>
      </c>
      <c r="AA6" t="s">
        <v>126</v>
      </c>
    </row>
    <row r="7" spans="1:27">
      <c r="A7">
        <v>594</v>
      </c>
      <c r="B7" t="s">
        <v>3635</v>
      </c>
      <c r="C7" t="s">
        <v>3636</v>
      </c>
      <c r="D7" t="s">
        <v>3637</v>
      </c>
      <c r="E7" t="s">
        <v>3680</v>
      </c>
      <c r="F7" t="s">
        <v>3681</v>
      </c>
      <c r="G7" t="s">
        <v>3640</v>
      </c>
      <c r="H7" t="s">
        <v>3641</v>
      </c>
      <c r="I7">
        <v>44707</v>
      </c>
      <c r="J7">
        <v>44707</v>
      </c>
      <c r="K7">
        <v>28816</v>
      </c>
      <c r="L7">
        <v>931511489</v>
      </c>
      <c r="M7" t="s">
        <v>3682</v>
      </c>
      <c r="N7" t="s">
        <v>1358</v>
      </c>
      <c r="O7" t="s">
        <v>3644</v>
      </c>
      <c r="P7" t="s">
        <v>3645</v>
      </c>
      <c r="Q7" t="s">
        <v>3646</v>
      </c>
      <c r="R7" t="s">
        <v>3683</v>
      </c>
      <c r="S7" t="s">
        <v>1006</v>
      </c>
      <c r="T7" t="s">
        <v>1006</v>
      </c>
      <c r="U7" t="s">
        <v>3684</v>
      </c>
      <c r="V7">
        <v>45</v>
      </c>
      <c r="W7" t="s">
        <v>3649</v>
      </c>
      <c r="X7" t="s">
        <v>3650</v>
      </c>
      <c r="Y7" t="s">
        <v>3651</v>
      </c>
      <c r="Z7" t="s">
        <v>3652</v>
      </c>
      <c r="AA7" t="s">
        <v>126</v>
      </c>
    </row>
    <row r="8" spans="1:27">
      <c r="A8">
        <v>595</v>
      </c>
      <c r="B8" t="s">
        <v>3635</v>
      </c>
      <c r="C8" t="s">
        <v>3636</v>
      </c>
      <c r="D8" t="s">
        <v>3637</v>
      </c>
      <c r="E8" t="s">
        <v>3685</v>
      </c>
      <c r="F8" t="s">
        <v>3686</v>
      </c>
      <c r="G8" t="s">
        <v>3640</v>
      </c>
      <c r="H8" t="s">
        <v>3641</v>
      </c>
      <c r="I8">
        <v>44756</v>
      </c>
      <c r="J8">
        <v>44756</v>
      </c>
      <c r="K8">
        <v>23307</v>
      </c>
      <c r="L8" t="s">
        <v>3687</v>
      </c>
      <c r="M8" t="s">
        <v>3688</v>
      </c>
      <c r="N8" t="s">
        <v>1358</v>
      </c>
      <c r="O8" t="s">
        <v>3644</v>
      </c>
      <c r="P8" t="s">
        <v>3645</v>
      </c>
      <c r="Q8" t="s">
        <v>3646</v>
      </c>
      <c r="R8" t="s">
        <v>3689</v>
      </c>
      <c r="S8" t="s">
        <v>1006</v>
      </c>
      <c r="T8" t="s">
        <v>1006</v>
      </c>
      <c r="U8" t="s">
        <v>3684</v>
      </c>
      <c r="V8">
        <v>60</v>
      </c>
      <c r="W8" t="s">
        <v>3649</v>
      </c>
      <c r="X8" t="s">
        <v>3650</v>
      </c>
      <c r="Y8" t="s">
        <v>3651</v>
      </c>
      <c r="Z8" t="s">
        <v>3652</v>
      </c>
      <c r="AA8" t="s">
        <v>126</v>
      </c>
    </row>
    <row r="9" spans="1:27">
      <c r="A9">
        <v>596</v>
      </c>
      <c r="B9" t="s">
        <v>3635</v>
      </c>
      <c r="C9" t="s">
        <v>3636</v>
      </c>
      <c r="D9" t="s">
        <v>3637</v>
      </c>
      <c r="E9" t="s">
        <v>3690</v>
      </c>
      <c r="F9" t="s">
        <v>3691</v>
      </c>
      <c r="G9" t="s">
        <v>3640</v>
      </c>
      <c r="H9" t="s">
        <v>3641</v>
      </c>
      <c r="I9">
        <v>44767</v>
      </c>
      <c r="J9">
        <v>44767</v>
      </c>
      <c r="K9">
        <v>28507</v>
      </c>
      <c r="L9" t="s">
        <v>3692</v>
      </c>
      <c r="M9" t="s">
        <v>3693</v>
      </c>
      <c r="N9" t="s">
        <v>1358</v>
      </c>
      <c r="O9" t="s">
        <v>3644</v>
      </c>
      <c r="P9" t="s">
        <v>3645</v>
      </c>
      <c r="Q9" t="s">
        <v>3646</v>
      </c>
      <c r="R9" t="s">
        <v>3694</v>
      </c>
      <c r="S9" t="s">
        <v>1006</v>
      </c>
      <c r="T9" t="s">
        <v>1006</v>
      </c>
      <c r="U9" t="s">
        <v>3695</v>
      </c>
      <c r="V9">
        <v>46</v>
      </c>
      <c r="W9" t="s">
        <v>3649</v>
      </c>
      <c r="X9" t="s">
        <v>3650</v>
      </c>
      <c r="Y9" t="s">
        <v>3651</v>
      </c>
      <c r="Z9" t="s">
        <v>3652</v>
      </c>
      <c r="AA9" t="s">
        <v>126</v>
      </c>
    </row>
    <row r="10" spans="1:27">
      <c r="A10">
        <v>598</v>
      </c>
      <c r="B10" t="s">
        <v>3635</v>
      </c>
      <c r="C10" t="s">
        <v>3636</v>
      </c>
      <c r="D10" t="s">
        <v>3637</v>
      </c>
      <c r="E10" t="s">
        <v>3696</v>
      </c>
      <c r="F10" t="s">
        <v>3697</v>
      </c>
      <c r="G10" t="s">
        <v>3640</v>
      </c>
      <c r="H10" t="s">
        <v>3641</v>
      </c>
      <c r="I10">
        <v>44789</v>
      </c>
      <c r="J10">
        <v>44789</v>
      </c>
      <c r="K10">
        <v>29743</v>
      </c>
      <c r="L10">
        <v>949370283</v>
      </c>
      <c r="M10" t="s">
        <v>3698</v>
      </c>
      <c r="N10" t="s">
        <v>1358</v>
      </c>
      <c r="O10" t="s">
        <v>3644</v>
      </c>
      <c r="P10" t="s">
        <v>3645</v>
      </c>
      <c r="Q10" t="s">
        <v>3646</v>
      </c>
      <c r="R10" t="s">
        <v>3699</v>
      </c>
      <c r="S10" t="s">
        <v>1006</v>
      </c>
      <c r="T10" t="s">
        <v>1006</v>
      </c>
      <c r="U10" t="s">
        <v>3648</v>
      </c>
      <c r="V10">
        <v>42</v>
      </c>
      <c r="W10" t="s">
        <v>3649</v>
      </c>
      <c r="X10" t="s">
        <v>3673</v>
      </c>
      <c r="Y10" t="s">
        <v>3651</v>
      </c>
      <c r="Z10" t="s">
        <v>3652</v>
      </c>
      <c r="AA10" t="s">
        <v>126</v>
      </c>
    </row>
    <row r="11" spans="1:27">
      <c r="A11">
        <v>599</v>
      </c>
      <c r="B11" t="s">
        <v>3635</v>
      </c>
      <c r="C11" t="s">
        <v>3636</v>
      </c>
      <c r="D11" t="s">
        <v>3637</v>
      </c>
      <c r="E11" t="s">
        <v>3700</v>
      </c>
      <c r="F11" t="s">
        <v>3701</v>
      </c>
      <c r="G11" t="s">
        <v>3640</v>
      </c>
      <c r="H11" t="s">
        <v>3641</v>
      </c>
      <c r="I11">
        <v>44789</v>
      </c>
      <c r="J11">
        <v>44789</v>
      </c>
      <c r="K11">
        <v>28717</v>
      </c>
      <c r="L11">
        <v>980777616</v>
      </c>
      <c r="M11" t="s">
        <v>3702</v>
      </c>
      <c r="N11" t="s">
        <v>1358</v>
      </c>
      <c r="O11" t="s">
        <v>3644</v>
      </c>
      <c r="P11" t="s">
        <v>3645</v>
      </c>
      <c r="Q11" t="s">
        <v>3646</v>
      </c>
      <c r="R11" t="s">
        <v>3703</v>
      </c>
      <c r="S11" t="s">
        <v>1006</v>
      </c>
      <c r="T11" t="s">
        <v>1006</v>
      </c>
      <c r="U11" t="s">
        <v>3704</v>
      </c>
      <c r="V11">
        <v>45</v>
      </c>
      <c r="W11" t="s">
        <v>3649</v>
      </c>
      <c r="X11" t="s">
        <v>3705</v>
      </c>
      <c r="Y11" t="s">
        <v>3651</v>
      </c>
      <c r="Z11" t="s">
        <v>3652</v>
      </c>
      <c r="AA11" t="s">
        <v>126</v>
      </c>
    </row>
    <row r="12" spans="1:27">
      <c r="A12">
        <v>600</v>
      </c>
      <c r="B12" t="s">
        <v>3635</v>
      </c>
      <c r="C12" t="s">
        <v>3636</v>
      </c>
      <c r="D12" t="s">
        <v>3637</v>
      </c>
      <c r="E12" t="s">
        <v>3706</v>
      </c>
      <c r="F12" t="s">
        <v>3707</v>
      </c>
      <c r="G12" t="s">
        <v>3655</v>
      </c>
      <c r="H12" t="s">
        <v>3641</v>
      </c>
      <c r="I12">
        <v>44825</v>
      </c>
      <c r="J12">
        <v>44825</v>
      </c>
      <c r="K12">
        <v>31871</v>
      </c>
      <c r="L12" t="s">
        <v>3708</v>
      </c>
      <c r="M12" t="s">
        <v>3709</v>
      </c>
      <c r="N12" t="s">
        <v>1358</v>
      </c>
      <c r="O12" t="s">
        <v>3644</v>
      </c>
      <c r="P12" t="s">
        <v>3645</v>
      </c>
      <c r="Q12" t="s">
        <v>3646</v>
      </c>
      <c r="R12" t="s">
        <v>3710</v>
      </c>
      <c r="S12" t="s">
        <v>3659</v>
      </c>
      <c r="T12" t="s">
        <v>3659</v>
      </c>
      <c r="U12" t="s">
        <v>3659</v>
      </c>
      <c r="V12">
        <v>37</v>
      </c>
      <c r="W12" t="s">
        <v>3649</v>
      </c>
      <c r="X12" t="s">
        <v>3673</v>
      </c>
      <c r="Y12" t="s">
        <v>3651</v>
      </c>
      <c r="Z12" t="s">
        <v>3652</v>
      </c>
      <c r="AA12" t="s">
        <v>126</v>
      </c>
    </row>
    <row r="13" spans="1:27">
      <c r="A13">
        <v>601</v>
      </c>
      <c r="B13" t="s">
        <v>3635</v>
      </c>
      <c r="C13" t="s">
        <v>3636</v>
      </c>
      <c r="D13" t="s">
        <v>3637</v>
      </c>
      <c r="E13" t="s">
        <v>3711</v>
      </c>
      <c r="F13" t="s">
        <v>3712</v>
      </c>
      <c r="G13" t="s">
        <v>3655</v>
      </c>
      <c r="H13" t="s">
        <v>3641</v>
      </c>
      <c r="I13">
        <v>44827</v>
      </c>
      <c r="J13">
        <v>44827</v>
      </c>
      <c r="K13">
        <v>28860</v>
      </c>
      <c r="L13" t="s">
        <v>3713</v>
      </c>
      <c r="M13" t="s">
        <v>3714</v>
      </c>
      <c r="N13" t="s">
        <v>1358</v>
      </c>
      <c r="O13" t="s">
        <v>3644</v>
      </c>
      <c r="P13" t="s">
        <v>3645</v>
      </c>
      <c r="Q13" t="s">
        <v>3646</v>
      </c>
      <c r="R13" t="s">
        <v>3715</v>
      </c>
      <c r="S13" t="s">
        <v>3716</v>
      </c>
      <c r="T13" t="s">
        <v>3716</v>
      </c>
      <c r="U13" t="s">
        <v>3716</v>
      </c>
      <c r="V13">
        <v>45</v>
      </c>
      <c r="W13" t="s">
        <v>3649</v>
      </c>
      <c r="X13" t="s">
        <v>3650</v>
      </c>
      <c r="Y13" t="s">
        <v>3717</v>
      </c>
      <c r="Z13" t="s">
        <v>3652</v>
      </c>
      <c r="AA13" t="s">
        <v>126</v>
      </c>
    </row>
    <row r="14" spans="1:27">
      <c r="A14">
        <v>602</v>
      </c>
      <c r="B14" t="s">
        <v>3635</v>
      </c>
      <c r="C14" t="s">
        <v>3636</v>
      </c>
      <c r="D14" t="s">
        <v>3637</v>
      </c>
      <c r="E14" t="s">
        <v>3718</v>
      </c>
      <c r="F14" t="s">
        <v>3719</v>
      </c>
      <c r="G14" t="s">
        <v>3640</v>
      </c>
      <c r="H14" t="s">
        <v>3641</v>
      </c>
      <c r="I14">
        <v>44835</v>
      </c>
      <c r="J14">
        <v>44835</v>
      </c>
      <c r="K14">
        <v>30185</v>
      </c>
      <c r="L14" t="s">
        <v>3720</v>
      </c>
      <c r="M14" t="s">
        <v>3721</v>
      </c>
      <c r="N14" t="s">
        <v>1358</v>
      </c>
      <c r="O14" t="s">
        <v>3644</v>
      </c>
      <c r="P14" t="s">
        <v>3645</v>
      </c>
      <c r="Q14" t="s">
        <v>3646</v>
      </c>
      <c r="R14" t="s">
        <v>3722</v>
      </c>
      <c r="S14" t="s">
        <v>1006</v>
      </c>
      <c r="T14" t="s">
        <v>1006</v>
      </c>
      <c r="U14" t="s">
        <v>3723</v>
      </c>
      <c r="V14">
        <v>41</v>
      </c>
      <c r="W14" t="s">
        <v>3649</v>
      </c>
      <c r="X14" t="s">
        <v>3673</v>
      </c>
      <c r="Y14" t="s">
        <v>3651</v>
      </c>
      <c r="Z14" t="s">
        <v>3652</v>
      </c>
      <c r="AA14" t="s">
        <v>126</v>
      </c>
    </row>
    <row r="15" spans="1:27">
      <c r="A15">
        <v>603</v>
      </c>
      <c r="B15" t="s">
        <v>3635</v>
      </c>
      <c r="C15" t="s">
        <v>3636</v>
      </c>
      <c r="D15" t="s">
        <v>3637</v>
      </c>
      <c r="E15" t="s">
        <v>3724</v>
      </c>
      <c r="F15" t="s">
        <v>3725</v>
      </c>
      <c r="G15" t="s">
        <v>3640</v>
      </c>
      <c r="H15" t="s">
        <v>3641</v>
      </c>
      <c r="I15">
        <v>44837</v>
      </c>
      <c r="J15">
        <v>44837</v>
      </c>
      <c r="K15">
        <v>24336</v>
      </c>
      <c r="L15" t="s">
        <v>3726</v>
      </c>
      <c r="M15" t="s">
        <v>3727</v>
      </c>
      <c r="N15" t="s">
        <v>1358</v>
      </c>
      <c r="O15" t="s">
        <v>3644</v>
      </c>
      <c r="P15" t="s">
        <v>3645</v>
      </c>
      <c r="Q15" t="s">
        <v>3646</v>
      </c>
      <c r="R15" t="s">
        <v>3728</v>
      </c>
      <c r="S15" t="s">
        <v>1006</v>
      </c>
      <c r="T15" t="s">
        <v>1006</v>
      </c>
      <c r="U15" t="s">
        <v>3648</v>
      </c>
      <c r="V15">
        <v>57</v>
      </c>
      <c r="W15" t="s">
        <v>3649</v>
      </c>
      <c r="X15" t="s">
        <v>3650</v>
      </c>
      <c r="Y15" t="s">
        <v>3651</v>
      </c>
      <c r="Z15" t="s">
        <v>3652</v>
      </c>
      <c r="AA15" t="s">
        <v>126</v>
      </c>
    </row>
    <row r="16" spans="1:27">
      <c r="A16">
        <v>604</v>
      </c>
      <c r="B16" t="s">
        <v>3635</v>
      </c>
      <c r="C16" t="s">
        <v>3636</v>
      </c>
      <c r="D16" t="s">
        <v>3637</v>
      </c>
      <c r="E16" t="s">
        <v>3729</v>
      </c>
      <c r="F16" t="s">
        <v>3730</v>
      </c>
      <c r="G16" t="s">
        <v>3655</v>
      </c>
      <c r="H16" t="s">
        <v>3641</v>
      </c>
      <c r="I16">
        <v>44837</v>
      </c>
      <c r="J16">
        <v>44837</v>
      </c>
      <c r="K16">
        <v>20974</v>
      </c>
      <c r="L16" t="s">
        <v>3731</v>
      </c>
      <c r="M16" t="s">
        <v>3732</v>
      </c>
      <c r="N16" t="s">
        <v>1358</v>
      </c>
      <c r="O16" t="s">
        <v>3644</v>
      </c>
      <c r="P16" t="s">
        <v>3645</v>
      </c>
      <c r="Q16" t="s">
        <v>3646</v>
      </c>
      <c r="R16" t="s">
        <v>3733</v>
      </c>
      <c r="S16" t="s">
        <v>1006</v>
      </c>
      <c r="T16" t="s">
        <v>1006</v>
      </c>
      <c r="U16" t="s">
        <v>3734</v>
      </c>
      <c r="V16">
        <v>66</v>
      </c>
      <c r="W16" t="s">
        <v>3649</v>
      </c>
      <c r="X16" t="s">
        <v>3673</v>
      </c>
      <c r="Y16" t="s">
        <v>3651</v>
      </c>
      <c r="Z16" t="s">
        <v>3652</v>
      </c>
      <c r="AA16" t="s">
        <v>126</v>
      </c>
    </row>
    <row r="17" spans="1:27">
      <c r="A17">
        <v>605</v>
      </c>
      <c r="B17" t="s">
        <v>3635</v>
      </c>
      <c r="C17" t="s">
        <v>3636</v>
      </c>
      <c r="D17" t="s">
        <v>3637</v>
      </c>
      <c r="E17" t="s">
        <v>3735</v>
      </c>
      <c r="F17" t="s">
        <v>3736</v>
      </c>
      <c r="G17" t="s">
        <v>3655</v>
      </c>
      <c r="H17" t="s">
        <v>3641</v>
      </c>
      <c r="I17">
        <v>44837</v>
      </c>
      <c r="J17">
        <v>44837</v>
      </c>
      <c r="K17">
        <v>23088</v>
      </c>
      <c r="L17">
        <v>922082728</v>
      </c>
      <c r="M17" t="s">
        <v>3737</v>
      </c>
      <c r="N17" t="s">
        <v>1358</v>
      </c>
      <c r="O17" t="s">
        <v>3644</v>
      </c>
      <c r="P17" t="s">
        <v>3645</v>
      </c>
      <c r="Q17" t="s">
        <v>3646</v>
      </c>
      <c r="R17" t="s">
        <v>3738</v>
      </c>
      <c r="S17" t="s">
        <v>1006</v>
      </c>
      <c r="T17" t="s">
        <v>1006</v>
      </c>
      <c r="U17" t="s">
        <v>3739</v>
      </c>
      <c r="V17">
        <v>61</v>
      </c>
      <c r="W17" t="s">
        <v>3649</v>
      </c>
      <c r="X17" t="s">
        <v>3673</v>
      </c>
      <c r="Y17" t="s">
        <v>3651</v>
      </c>
      <c r="Z17" t="s">
        <v>3652</v>
      </c>
      <c r="AA17" t="s">
        <v>3740</v>
      </c>
    </row>
    <row r="18" spans="1:27">
      <c r="A18">
        <v>606</v>
      </c>
      <c r="B18" t="s">
        <v>3635</v>
      </c>
      <c r="C18" t="s">
        <v>3636</v>
      </c>
      <c r="D18" t="s">
        <v>3637</v>
      </c>
      <c r="E18" t="s">
        <v>3741</v>
      </c>
      <c r="F18" t="s">
        <v>3742</v>
      </c>
      <c r="G18" t="s">
        <v>3655</v>
      </c>
      <c r="H18" t="s">
        <v>3641</v>
      </c>
      <c r="I18">
        <v>44840</v>
      </c>
      <c r="J18">
        <v>44840</v>
      </c>
      <c r="K18">
        <v>33447</v>
      </c>
      <c r="L18" t="s">
        <v>3743</v>
      </c>
      <c r="M18" t="s">
        <v>3744</v>
      </c>
      <c r="N18" t="s">
        <v>1358</v>
      </c>
      <c r="O18" t="s">
        <v>3644</v>
      </c>
      <c r="P18" t="s">
        <v>3645</v>
      </c>
      <c r="Q18" t="s">
        <v>3646</v>
      </c>
      <c r="R18" t="s">
        <v>3745</v>
      </c>
      <c r="S18" t="s">
        <v>1006</v>
      </c>
      <c r="T18" t="s">
        <v>1006</v>
      </c>
      <c r="U18" t="s">
        <v>3739</v>
      </c>
      <c r="V18">
        <v>32</v>
      </c>
      <c r="W18" t="s">
        <v>3649</v>
      </c>
      <c r="X18" t="s">
        <v>3650</v>
      </c>
      <c r="Y18" t="s">
        <v>3651</v>
      </c>
      <c r="Z18" t="s">
        <v>3652</v>
      </c>
      <c r="AA18" t="s">
        <v>126</v>
      </c>
    </row>
    <row r="19" spans="1:27">
      <c r="A19">
        <v>607</v>
      </c>
      <c r="B19" t="s">
        <v>3635</v>
      </c>
      <c r="C19" t="s">
        <v>3636</v>
      </c>
      <c r="D19" t="s">
        <v>3637</v>
      </c>
      <c r="E19" t="s">
        <v>3746</v>
      </c>
      <c r="F19" t="s">
        <v>3747</v>
      </c>
      <c r="G19" t="s">
        <v>3640</v>
      </c>
      <c r="H19" t="s">
        <v>3641</v>
      </c>
      <c r="I19">
        <v>44840</v>
      </c>
      <c r="J19">
        <v>44840</v>
      </c>
      <c r="K19">
        <v>29896</v>
      </c>
      <c r="L19" t="s">
        <v>3748</v>
      </c>
      <c r="M19" t="s">
        <v>3749</v>
      </c>
      <c r="N19" t="s">
        <v>1358</v>
      </c>
      <c r="O19" t="s">
        <v>3644</v>
      </c>
      <c r="P19" t="s">
        <v>3645</v>
      </c>
      <c r="Q19" t="s">
        <v>3646</v>
      </c>
      <c r="R19" t="s">
        <v>3750</v>
      </c>
      <c r="S19" t="s">
        <v>1006</v>
      </c>
      <c r="T19" t="s">
        <v>1006</v>
      </c>
      <c r="U19" t="s">
        <v>3648</v>
      </c>
      <c r="V19">
        <v>42</v>
      </c>
      <c r="W19" t="s">
        <v>3649</v>
      </c>
      <c r="X19" t="s">
        <v>3650</v>
      </c>
      <c r="Y19" t="s">
        <v>3651</v>
      </c>
      <c r="Z19" t="s">
        <v>3652</v>
      </c>
      <c r="AA19" t="s">
        <v>126</v>
      </c>
    </row>
    <row r="20" spans="1:27">
      <c r="A20">
        <v>608</v>
      </c>
      <c r="B20" t="s">
        <v>3635</v>
      </c>
      <c r="C20" t="s">
        <v>3636</v>
      </c>
      <c r="D20" t="s">
        <v>3637</v>
      </c>
      <c r="E20" t="s">
        <v>3751</v>
      </c>
      <c r="F20" t="s">
        <v>3752</v>
      </c>
      <c r="G20" t="s">
        <v>3655</v>
      </c>
      <c r="H20" t="s">
        <v>3641</v>
      </c>
      <c r="I20">
        <v>44840</v>
      </c>
      <c r="J20">
        <v>44840</v>
      </c>
      <c r="K20">
        <v>26941</v>
      </c>
      <c r="L20" t="s">
        <v>3753</v>
      </c>
      <c r="M20" t="s">
        <v>3754</v>
      </c>
      <c r="N20" t="s">
        <v>1358</v>
      </c>
      <c r="O20" t="s">
        <v>3644</v>
      </c>
      <c r="P20" t="s">
        <v>3645</v>
      </c>
      <c r="Q20" t="s">
        <v>3646</v>
      </c>
      <c r="R20" t="s">
        <v>3755</v>
      </c>
      <c r="S20" t="s">
        <v>1006</v>
      </c>
      <c r="T20" t="s">
        <v>1006</v>
      </c>
      <c r="U20" t="s">
        <v>3648</v>
      </c>
      <c r="V20">
        <v>50</v>
      </c>
      <c r="W20" t="s">
        <v>3649</v>
      </c>
      <c r="X20" t="s">
        <v>3673</v>
      </c>
      <c r="Y20" t="s">
        <v>3651</v>
      </c>
      <c r="Z20" t="s">
        <v>3652</v>
      </c>
      <c r="AA20" t="s">
        <v>126</v>
      </c>
    </row>
    <row r="21" spans="1:27">
      <c r="A21">
        <v>609</v>
      </c>
      <c r="B21" t="s">
        <v>3635</v>
      </c>
      <c r="C21" t="s">
        <v>3636</v>
      </c>
      <c r="D21" t="s">
        <v>3637</v>
      </c>
      <c r="E21" t="s">
        <v>3756</v>
      </c>
      <c r="F21" t="s">
        <v>3757</v>
      </c>
      <c r="G21" t="s">
        <v>3640</v>
      </c>
      <c r="H21" t="s">
        <v>3641</v>
      </c>
      <c r="I21">
        <v>44841</v>
      </c>
      <c r="J21">
        <v>44841</v>
      </c>
      <c r="K21">
        <v>30025</v>
      </c>
      <c r="L21" t="s">
        <v>3758</v>
      </c>
      <c r="M21" t="s">
        <v>3759</v>
      </c>
      <c r="N21" t="s">
        <v>1358</v>
      </c>
      <c r="O21" t="s">
        <v>3644</v>
      </c>
      <c r="P21" t="s">
        <v>3645</v>
      </c>
      <c r="Q21" t="s">
        <v>3646</v>
      </c>
      <c r="R21" t="s">
        <v>3760</v>
      </c>
      <c r="S21" t="s">
        <v>1006</v>
      </c>
      <c r="T21" t="s">
        <v>1006</v>
      </c>
      <c r="U21" t="s">
        <v>3761</v>
      </c>
      <c r="V21">
        <v>42</v>
      </c>
      <c r="W21" t="s">
        <v>3649</v>
      </c>
      <c r="X21" t="s">
        <v>3650</v>
      </c>
      <c r="Y21" t="s">
        <v>3651</v>
      </c>
      <c r="Z21" t="s">
        <v>3652</v>
      </c>
      <c r="AA21" t="s">
        <v>126</v>
      </c>
    </row>
    <row r="22" spans="1:27">
      <c r="A22">
        <v>610</v>
      </c>
      <c r="B22" t="s">
        <v>3635</v>
      </c>
      <c r="C22" t="s">
        <v>3636</v>
      </c>
      <c r="D22" t="s">
        <v>3637</v>
      </c>
      <c r="E22" t="s">
        <v>3762</v>
      </c>
      <c r="F22" t="s">
        <v>3763</v>
      </c>
      <c r="G22" t="s">
        <v>3655</v>
      </c>
      <c r="H22" t="s">
        <v>3641</v>
      </c>
      <c r="I22">
        <v>44866</v>
      </c>
      <c r="J22">
        <v>44866</v>
      </c>
      <c r="K22">
        <v>25098</v>
      </c>
      <c r="L22">
        <v>989972015</v>
      </c>
      <c r="M22" t="s">
        <v>3764</v>
      </c>
      <c r="N22" t="s">
        <v>1358</v>
      </c>
      <c r="O22" t="s">
        <v>3644</v>
      </c>
      <c r="P22" t="s">
        <v>3645</v>
      </c>
      <c r="Q22" t="s">
        <v>3646</v>
      </c>
      <c r="R22" t="s">
        <v>3765</v>
      </c>
      <c r="S22" t="s">
        <v>1006</v>
      </c>
      <c r="T22" t="s">
        <v>1006</v>
      </c>
      <c r="U22" t="s">
        <v>1006</v>
      </c>
      <c r="V22">
        <v>55</v>
      </c>
      <c r="W22" t="s">
        <v>3649</v>
      </c>
      <c r="X22" t="s">
        <v>3673</v>
      </c>
      <c r="Y22" t="s">
        <v>3651</v>
      </c>
      <c r="Z22" t="s">
        <v>3652</v>
      </c>
      <c r="AA22" t="s">
        <v>126</v>
      </c>
    </row>
    <row r="23" spans="1:27">
      <c r="A23">
        <v>611</v>
      </c>
      <c r="B23" t="s">
        <v>3635</v>
      </c>
      <c r="C23" t="s">
        <v>3636</v>
      </c>
      <c r="D23" t="s">
        <v>3637</v>
      </c>
      <c r="E23" t="s">
        <v>3766</v>
      </c>
      <c r="F23" t="s">
        <v>3767</v>
      </c>
      <c r="G23" t="s">
        <v>3640</v>
      </c>
      <c r="H23" t="s">
        <v>3641</v>
      </c>
      <c r="I23">
        <v>44866</v>
      </c>
      <c r="J23">
        <v>44866</v>
      </c>
      <c r="K23">
        <v>30414</v>
      </c>
      <c r="L23" t="s">
        <v>3768</v>
      </c>
      <c r="M23" t="s">
        <v>3769</v>
      </c>
      <c r="N23" t="s">
        <v>1358</v>
      </c>
      <c r="O23" t="s">
        <v>3644</v>
      </c>
      <c r="P23" t="s">
        <v>3645</v>
      </c>
      <c r="Q23" t="s">
        <v>3646</v>
      </c>
      <c r="R23" t="s">
        <v>3770</v>
      </c>
      <c r="S23" t="s">
        <v>1006</v>
      </c>
      <c r="T23" t="s">
        <v>1006</v>
      </c>
      <c r="U23" t="s">
        <v>3672</v>
      </c>
      <c r="V23">
        <v>40</v>
      </c>
      <c r="W23" t="s">
        <v>3649</v>
      </c>
      <c r="X23" t="s">
        <v>3650</v>
      </c>
      <c r="Y23" t="s">
        <v>3651</v>
      </c>
      <c r="Z23" t="s">
        <v>3652</v>
      </c>
      <c r="AA23" t="s">
        <v>126</v>
      </c>
    </row>
    <row r="24" spans="1:27">
      <c r="A24">
        <v>612</v>
      </c>
      <c r="B24" t="s">
        <v>3635</v>
      </c>
      <c r="C24" t="s">
        <v>3636</v>
      </c>
      <c r="D24" t="s">
        <v>3637</v>
      </c>
      <c r="E24" t="s">
        <v>3771</v>
      </c>
      <c r="F24" t="s">
        <v>3772</v>
      </c>
      <c r="G24" t="s">
        <v>832</v>
      </c>
      <c r="H24" t="s">
        <v>3641</v>
      </c>
      <c r="I24">
        <v>44887</v>
      </c>
      <c r="J24">
        <v>44887</v>
      </c>
      <c r="K24">
        <v>27753</v>
      </c>
      <c r="L24" t="s">
        <v>3773</v>
      </c>
      <c r="M24" t="s">
        <v>3774</v>
      </c>
      <c r="N24" t="s">
        <v>1358</v>
      </c>
      <c r="O24" t="s">
        <v>3775</v>
      </c>
      <c r="P24" t="s">
        <v>3645</v>
      </c>
      <c r="Q24" t="s">
        <v>3646</v>
      </c>
      <c r="R24" t="s">
        <v>3776</v>
      </c>
      <c r="S24" t="s">
        <v>1006</v>
      </c>
      <c r="T24" t="s">
        <v>1006</v>
      </c>
      <c r="U24" t="s">
        <v>3777</v>
      </c>
      <c r="V24">
        <v>48</v>
      </c>
      <c r="W24" t="s">
        <v>3649</v>
      </c>
      <c r="X24" t="s">
        <v>3650</v>
      </c>
      <c r="Y24" t="s">
        <v>3651</v>
      </c>
      <c r="Z24" t="s">
        <v>3652</v>
      </c>
      <c r="AA24" t="s">
        <v>126</v>
      </c>
    </row>
    <row r="25" spans="1:27">
      <c r="A25">
        <v>613</v>
      </c>
      <c r="B25" t="s">
        <v>3635</v>
      </c>
      <c r="C25" t="s">
        <v>3636</v>
      </c>
      <c r="D25" t="s">
        <v>3637</v>
      </c>
      <c r="E25" t="s">
        <v>3778</v>
      </c>
      <c r="F25" t="s">
        <v>3779</v>
      </c>
      <c r="G25" t="s">
        <v>3655</v>
      </c>
      <c r="H25" t="s">
        <v>3641</v>
      </c>
      <c r="I25">
        <v>44896</v>
      </c>
      <c r="J25">
        <v>44896</v>
      </c>
      <c r="K25">
        <v>28813</v>
      </c>
      <c r="L25" t="s">
        <v>3780</v>
      </c>
      <c r="M25" t="s">
        <v>3781</v>
      </c>
      <c r="N25" t="s">
        <v>1358</v>
      </c>
      <c r="O25" t="s">
        <v>3644</v>
      </c>
      <c r="P25" t="s">
        <v>3645</v>
      </c>
      <c r="Q25" t="s">
        <v>3646</v>
      </c>
      <c r="R25" t="s">
        <v>3782</v>
      </c>
      <c r="S25" t="s">
        <v>1006</v>
      </c>
      <c r="T25" t="s">
        <v>1006</v>
      </c>
      <c r="U25" t="s">
        <v>3783</v>
      </c>
      <c r="V25">
        <v>45</v>
      </c>
      <c r="W25" t="s">
        <v>3649</v>
      </c>
      <c r="X25" t="s">
        <v>3650</v>
      </c>
      <c r="Y25" t="s">
        <v>3667</v>
      </c>
      <c r="Z25" t="s">
        <v>3652</v>
      </c>
      <c r="AA25" t="s">
        <v>126</v>
      </c>
    </row>
    <row r="26" spans="1:27">
      <c r="A26">
        <v>614</v>
      </c>
      <c r="B26" t="s">
        <v>3635</v>
      </c>
      <c r="C26" t="s">
        <v>3636</v>
      </c>
      <c r="D26" t="s">
        <v>3637</v>
      </c>
      <c r="E26" t="s">
        <v>3784</v>
      </c>
      <c r="F26" t="s">
        <v>3785</v>
      </c>
      <c r="G26" t="s">
        <v>3640</v>
      </c>
      <c r="H26" t="s">
        <v>3641</v>
      </c>
      <c r="I26">
        <v>44896</v>
      </c>
      <c r="J26">
        <v>44896</v>
      </c>
      <c r="K26">
        <v>26041</v>
      </c>
      <c r="L26" t="s">
        <v>3786</v>
      </c>
      <c r="M26" t="s">
        <v>3787</v>
      </c>
      <c r="N26" t="s">
        <v>1358</v>
      </c>
      <c r="O26" t="s">
        <v>3644</v>
      </c>
      <c r="P26" t="s">
        <v>3645</v>
      </c>
      <c r="Q26" t="s">
        <v>3646</v>
      </c>
      <c r="R26" t="s">
        <v>3788</v>
      </c>
      <c r="S26" t="s">
        <v>1006</v>
      </c>
      <c r="T26" t="s">
        <v>1006</v>
      </c>
      <c r="U26" t="s">
        <v>3789</v>
      </c>
      <c r="V26">
        <v>52</v>
      </c>
      <c r="W26" t="s">
        <v>3649</v>
      </c>
      <c r="X26" t="s">
        <v>3705</v>
      </c>
      <c r="Y26" t="s">
        <v>3651</v>
      </c>
      <c r="Z26" t="s">
        <v>3652</v>
      </c>
      <c r="AA26" t="s">
        <v>126</v>
      </c>
    </row>
    <row r="27" spans="1:27">
      <c r="A27">
        <v>615</v>
      </c>
      <c r="B27" t="s">
        <v>3635</v>
      </c>
      <c r="C27" t="s">
        <v>3636</v>
      </c>
      <c r="D27" t="s">
        <v>3637</v>
      </c>
      <c r="E27" t="s">
        <v>3790</v>
      </c>
      <c r="F27" t="s">
        <v>3791</v>
      </c>
      <c r="G27" t="s">
        <v>3655</v>
      </c>
      <c r="H27" t="s">
        <v>3641</v>
      </c>
      <c r="I27">
        <v>44898</v>
      </c>
      <c r="J27">
        <v>44898</v>
      </c>
      <c r="K27">
        <v>31762</v>
      </c>
      <c r="L27" t="s">
        <v>3792</v>
      </c>
      <c r="M27" t="s">
        <v>3793</v>
      </c>
      <c r="N27" t="s">
        <v>1358</v>
      </c>
      <c r="O27" t="s">
        <v>3644</v>
      </c>
      <c r="P27" t="s">
        <v>3645</v>
      </c>
      <c r="Q27" t="s">
        <v>3646</v>
      </c>
      <c r="R27" t="s">
        <v>3794</v>
      </c>
      <c r="S27" t="s">
        <v>1006</v>
      </c>
      <c r="T27" t="s">
        <v>1006</v>
      </c>
      <c r="U27" t="s">
        <v>3795</v>
      </c>
      <c r="V27">
        <v>37</v>
      </c>
      <c r="W27" t="s">
        <v>3649</v>
      </c>
      <c r="X27" t="s">
        <v>3650</v>
      </c>
      <c r="Y27" t="s">
        <v>3651</v>
      </c>
      <c r="Z27" t="s">
        <v>3652</v>
      </c>
      <c r="AA27" t="s">
        <v>126</v>
      </c>
    </row>
    <row r="28" spans="1:27">
      <c r="A28">
        <v>617</v>
      </c>
      <c r="B28" t="s">
        <v>3635</v>
      </c>
      <c r="C28" t="s">
        <v>3636</v>
      </c>
      <c r="D28" t="s">
        <v>3637</v>
      </c>
      <c r="E28" t="s">
        <v>3796</v>
      </c>
      <c r="F28" t="s">
        <v>3797</v>
      </c>
      <c r="G28" t="s">
        <v>832</v>
      </c>
      <c r="H28" t="s">
        <v>3641</v>
      </c>
      <c r="I28">
        <v>44929</v>
      </c>
      <c r="J28">
        <v>44929</v>
      </c>
      <c r="K28">
        <v>30756</v>
      </c>
      <c r="L28">
        <v>977133831</v>
      </c>
      <c r="M28" t="s">
        <v>3798</v>
      </c>
      <c r="N28" t="s">
        <v>1358</v>
      </c>
      <c r="O28" t="s">
        <v>3775</v>
      </c>
      <c r="P28" t="s">
        <v>3645</v>
      </c>
      <c r="Q28" t="s">
        <v>3646</v>
      </c>
      <c r="R28" t="s">
        <v>3799</v>
      </c>
      <c r="S28" t="s">
        <v>1006</v>
      </c>
      <c r="T28" t="s">
        <v>1006</v>
      </c>
      <c r="U28" t="s">
        <v>3800</v>
      </c>
      <c r="V28">
        <v>40</v>
      </c>
      <c r="W28" t="s">
        <v>3649</v>
      </c>
      <c r="X28" t="s">
        <v>3650</v>
      </c>
      <c r="Y28" t="s">
        <v>3651</v>
      </c>
      <c r="Z28" t="s">
        <v>3652</v>
      </c>
      <c r="AA28" t="s">
        <v>126</v>
      </c>
    </row>
    <row r="29" spans="1:27">
      <c r="A29">
        <v>618</v>
      </c>
      <c r="B29" t="s">
        <v>3635</v>
      </c>
      <c r="C29" t="s">
        <v>3636</v>
      </c>
      <c r="D29" t="s">
        <v>3637</v>
      </c>
      <c r="E29" t="s">
        <v>3801</v>
      </c>
      <c r="F29" t="s">
        <v>3802</v>
      </c>
      <c r="G29" t="s">
        <v>832</v>
      </c>
      <c r="H29" t="s">
        <v>3641</v>
      </c>
      <c r="I29">
        <v>44958</v>
      </c>
      <c r="J29">
        <v>44958</v>
      </c>
      <c r="K29">
        <v>24002</v>
      </c>
      <c r="L29">
        <v>972109797</v>
      </c>
      <c r="M29" t="s">
        <v>3803</v>
      </c>
      <c r="N29" t="s">
        <v>1358</v>
      </c>
      <c r="O29" t="s">
        <v>3775</v>
      </c>
      <c r="P29" t="s">
        <v>3645</v>
      </c>
      <c r="Q29" t="s">
        <v>3646</v>
      </c>
      <c r="R29" t="s">
        <v>3804</v>
      </c>
      <c r="S29" t="s">
        <v>1006</v>
      </c>
      <c r="T29" t="s">
        <v>1006</v>
      </c>
      <c r="U29" t="s">
        <v>3805</v>
      </c>
      <c r="V29">
        <v>58</v>
      </c>
      <c r="W29" t="s">
        <v>3649</v>
      </c>
      <c r="X29" t="s">
        <v>3650</v>
      </c>
      <c r="Y29" t="s">
        <v>3667</v>
      </c>
      <c r="Z29" t="s">
        <v>3652</v>
      </c>
      <c r="AA29" t="s">
        <v>126</v>
      </c>
    </row>
    <row r="30" spans="1:27">
      <c r="A30">
        <v>619</v>
      </c>
      <c r="B30" t="s">
        <v>3635</v>
      </c>
      <c r="C30" t="s">
        <v>3636</v>
      </c>
      <c r="D30" t="s">
        <v>3637</v>
      </c>
      <c r="E30" t="s">
        <v>3806</v>
      </c>
      <c r="F30" t="s">
        <v>3807</v>
      </c>
      <c r="G30" t="s">
        <v>832</v>
      </c>
      <c r="H30" t="s">
        <v>3641</v>
      </c>
      <c r="I30">
        <v>44987</v>
      </c>
      <c r="J30">
        <v>44987</v>
      </c>
      <c r="K30">
        <v>29301</v>
      </c>
      <c r="L30">
        <v>924976600</v>
      </c>
      <c r="M30" t="s">
        <v>3808</v>
      </c>
      <c r="N30" t="s">
        <v>1358</v>
      </c>
      <c r="O30" t="s">
        <v>3775</v>
      </c>
      <c r="P30" t="s">
        <v>3645</v>
      </c>
      <c r="Q30" t="s">
        <v>3646</v>
      </c>
      <c r="R30" t="s">
        <v>3809</v>
      </c>
      <c r="S30" t="s">
        <v>3659</v>
      </c>
      <c r="T30" t="s">
        <v>3659</v>
      </c>
      <c r="U30" t="s">
        <v>3659</v>
      </c>
      <c r="V30">
        <v>44</v>
      </c>
      <c r="W30" t="s">
        <v>3649</v>
      </c>
      <c r="X30" t="s">
        <v>3650</v>
      </c>
      <c r="Y30" t="s">
        <v>3651</v>
      </c>
      <c r="Z30" t="s">
        <v>3652</v>
      </c>
      <c r="AA30" t="s">
        <v>126</v>
      </c>
    </row>
    <row r="31" spans="1:27">
      <c r="A31">
        <v>620</v>
      </c>
      <c r="B31" t="s">
        <v>3635</v>
      </c>
      <c r="C31" t="s">
        <v>3636</v>
      </c>
      <c r="D31" t="s">
        <v>3637</v>
      </c>
      <c r="E31" t="s">
        <v>3810</v>
      </c>
      <c r="F31" t="s">
        <v>3811</v>
      </c>
      <c r="G31" t="s">
        <v>832</v>
      </c>
      <c r="H31" t="s">
        <v>3641</v>
      </c>
      <c r="I31">
        <v>45027</v>
      </c>
      <c r="J31">
        <v>45027</v>
      </c>
      <c r="K31">
        <v>32551</v>
      </c>
      <c r="L31">
        <v>931828075</v>
      </c>
      <c r="M31" t="s">
        <v>3812</v>
      </c>
      <c r="N31" t="s">
        <v>1358</v>
      </c>
      <c r="O31" t="s">
        <v>3775</v>
      </c>
      <c r="P31" t="s">
        <v>3645</v>
      </c>
      <c r="Q31" t="s">
        <v>3646</v>
      </c>
      <c r="R31" t="s">
        <v>3813</v>
      </c>
      <c r="S31" t="s">
        <v>3659</v>
      </c>
      <c r="T31" t="s">
        <v>3659</v>
      </c>
      <c r="U31" t="s">
        <v>3659</v>
      </c>
      <c r="V31">
        <v>35</v>
      </c>
      <c r="W31" t="s">
        <v>3649</v>
      </c>
      <c r="X31" t="s">
        <v>3650</v>
      </c>
      <c r="Y31" t="s">
        <v>3651</v>
      </c>
      <c r="Z31" t="s">
        <v>3652</v>
      </c>
      <c r="AA31" t="s">
        <v>126</v>
      </c>
    </row>
    <row r="32" spans="1:27">
      <c r="A32">
        <v>621</v>
      </c>
      <c r="B32" t="s">
        <v>3635</v>
      </c>
      <c r="C32" t="s">
        <v>3636</v>
      </c>
      <c r="D32" t="s">
        <v>3637</v>
      </c>
      <c r="E32" t="s">
        <v>3814</v>
      </c>
      <c r="F32" t="s">
        <v>3815</v>
      </c>
      <c r="G32" t="s">
        <v>832</v>
      </c>
      <c r="H32" t="s">
        <v>3641</v>
      </c>
      <c r="I32">
        <v>45049</v>
      </c>
      <c r="J32">
        <v>45049</v>
      </c>
      <c r="K32">
        <v>37484</v>
      </c>
      <c r="L32" t="s">
        <v>3816</v>
      </c>
      <c r="M32" t="s">
        <v>3817</v>
      </c>
      <c r="N32" t="s">
        <v>1358</v>
      </c>
      <c r="O32" t="s">
        <v>3644</v>
      </c>
      <c r="P32" t="s">
        <v>3645</v>
      </c>
      <c r="Q32" t="s">
        <v>3646</v>
      </c>
      <c r="R32" t="s">
        <v>3818</v>
      </c>
      <c r="S32" t="s">
        <v>1006</v>
      </c>
      <c r="T32" t="s">
        <v>1006</v>
      </c>
      <c r="U32" t="s">
        <v>3704</v>
      </c>
      <c r="V32">
        <v>21</v>
      </c>
      <c r="W32" t="s">
        <v>3649</v>
      </c>
      <c r="X32" t="s">
        <v>3650</v>
      </c>
      <c r="Y32" t="s">
        <v>3651</v>
      </c>
      <c r="Z32" t="s">
        <v>3652</v>
      </c>
      <c r="AA32" t="s">
        <v>126</v>
      </c>
    </row>
    <row r="33" spans="1:27">
      <c r="A33">
        <v>622</v>
      </c>
      <c r="B33" t="s">
        <v>3635</v>
      </c>
      <c r="C33" t="s">
        <v>3636</v>
      </c>
      <c r="D33" t="s">
        <v>3637</v>
      </c>
      <c r="E33" t="s">
        <v>3819</v>
      </c>
      <c r="F33" t="s">
        <v>3820</v>
      </c>
      <c r="G33" t="s">
        <v>832</v>
      </c>
      <c r="H33" t="s">
        <v>3641</v>
      </c>
      <c r="I33">
        <v>45071</v>
      </c>
      <c r="J33">
        <v>45071</v>
      </c>
      <c r="K33">
        <v>36567</v>
      </c>
      <c r="L33" t="s">
        <v>3821</v>
      </c>
      <c r="M33" t="s">
        <v>3822</v>
      </c>
      <c r="N33" t="s">
        <v>1358</v>
      </c>
      <c r="O33" t="s">
        <v>3644</v>
      </c>
      <c r="P33" t="s">
        <v>3645</v>
      </c>
      <c r="Q33" t="s">
        <v>3646</v>
      </c>
      <c r="R33" t="s">
        <v>3823</v>
      </c>
      <c r="S33" t="s">
        <v>3659</v>
      </c>
      <c r="T33" t="s">
        <v>3659</v>
      </c>
      <c r="U33" t="s">
        <v>3659</v>
      </c>
      <c r="V33">
        <v>24</v>
      </c>
      <c r="W33" t="s">
        <v>3649</v>
      </c>
      <c r="X33" t="s">
        <v>3650</v>
      </c>
      <c r="Y33" t="s">
        <v>3651</v>
      </c>
      <c r="Z33" t="s">
        <v>3652</v>
      </c>
      <c r="AA33" t="s">
        <v>126</v>
      </c>
    </row>
    <row r="34" spans="1:27">
      <c r="A34">
        <v>623</v>
      </c>
      <c r="B34" t="s">
        <v>3635</v>
      </c>
      <c r="C34" t="s">
        <v>3636</v>
      </c>
      <c r="D34" t="s">
        <v>3637</v>
      </c>
      <c r="E34" t="s">
        <v>3824</v>
      </c>
      <c r="F34" t="s">
        <v>3825</v>
      </c>
      <c r="G34" t="s">
        <v>832</v>
      </c>
      <c r="H34" t="s">
        <v>3641</v>
      </c>
      <c r="I34">
        <v>45083</v>
      </c>
      <c r="J34">
        <v>45083</v>
      </c>
      <c r="K34">
        <v>29571</v>
      </c>
      <c r="L34" t="s">
        <v>3826</v>
      </c>
      <c r="M34" t="s">
        <v>3827</v>
      </c>
      <c r="N34" t="s">
        <v>1358</v>
      </c>
      <c r="O34" t="s">
        <v>3644</v>
      </c>
      <c r="P34" t="s">
        <v>3645</v>
      </c>
      <c r="Q34" t="s">
        <v>3646</v>
      </c>
      <c r="R34" t="s">
        <v>3828</v>
      </c>
      <c r="S34" t="s">
        <v>3659</v>
      </c>
      <c r="T34" t="s">
        <v>3659</v>
      </c>
      <c r="U34" t="s">
        <v>3659</v>
      </c>
      <c r="V34">
        <v>43</v>
      </c>
      <c r="W34" t="s">
        <v>3649</v>
      </c>
      <c r="X34" t="s">
        <v>3650</v>
      </c>
      <c r="Y34" t="s">
        <v>3651</v>
      </c>
      <c r="Z34" t="s">
        <v>3652</v>
      </c>
      <c r="AA34" t="s">
        <v>126</v>
      </c>
    </row>
    <row r="35" spans="1:27">
      <c r="A35">
        <v>624</v>
      </c>
      <c r="B35" t="s">
        <v>3635</v>
      </c>
      <c r="C35" t="s">
        <v>3636</v>
      </c>
      <c r="D35" t="s">
        <v>3637</v>
      </c>
      <c r="E35" t="s">
        <v>3829</v>
      </c>
      <c r="F35" t="s">
        <v>3830</v>
      </c>
      <c r="G35" t="s">
        <v>832</v>
      </c>
      <c r="H35" t="s">
        <v>3641</v>
      </c>
      <c r="I35">
        <v>45177</v>
      </c>
      <c r="J35">
        <v>45177</v>
      </c>
      <c r="K35">
        <v>37497</v>
      </c>
      <c r="L35">
        <v>947320169</v>
      </c>
      <c r="M35" t="s">
        <v>3831</v>
      </c>
      <c r="N35" t="s">
        <v>1358</v>
      </c>
      <c r="O35" t="s">
        <v>3644</v>
      </c>
      <c r="P35" t="s">
        <v>3645</v>
      </c>
      <c r="Q35" t="s">
        <v>3646</v>
      </c>
      <c r="R35" t="s">
        <v>3832</v>
      </c>
      <c r="S35" t="s">
        <v>3659</v>
      </c>
      <c r="T35" t="s">
        <v>3659</v>
      </c>
      <c r="U35" t="s">
        <v>3833</v>
      </c>
      <c r="V35">
        <v>21</v>
      </c>
      <c r="W35" t="s">
        <v>3649</v>
      </c>
      <c r="X35" t="s">
        <v>3650</v>
      </c>
      <c r="Y35" t="s">
        <v>3651</v>
      </c>
      <c r="Z35" t="s">
        <v>3652</v>
      </c>
      <c r="AA35" t="s">
        <v>126</v>
      </c>
    </row>
    <row r="36" spans="1:27">
      <c r="A36">
        <v>625</v>
      </c>
      <c r="B36" t="s">
        <v>3635</v>
      </c>
      <c r="C36" t="s">
        <v>3636</v>
      </c>
      <c r="D36" t="s">
        <v>3637</v>
      </c>
      <c r="E36" t="s">
        <v>3834</v>
      </c>
      <c r="F36" t="s">
        <v>3835</v>
      </c>
      <c r="G36" t="s">
        <v>832</v>
      </c>
      <c r="H36" t="s">
        <v>3641</v>
      </c>
      <c r="I36">
        <v>45215</v>
      </c>
      <c r="J36">
        <v>45215</v>
      </c>
      <c r="K36">
        <v>35719</v>
      </c>
      <c r="L36">
        <v>961519411</v>
      </c>
      <c r="M36" t="s">
        <v>3836</v>
      </c>
      <c r="N36" t="s">
        <v>1358</v>
      </c>
      <c r="O36" t="s">
        <v>3644</v>
      </c>
      <c r="P36" t="s">
        <v>3837</v>
      </c>
      <c r="Q36" t="s">
        <v>3646</v>
      </c>
      <c r="R36" t="s">
        <v>3838</v>
      </c>
      <c r="S36" t="s">
        <v>1006</v>
      </c>
      <c r="T36" t="s">
        <v>1006</v>
      </c>
      <c r="U36" t="s">
        <v>3723</v>
      </c>
      <c r="V36">
        <v>26</v>
      </c>
      <c r="W36" t="s">
        <v>3649</v>
      </c>
      <c r="X36" t="s">
        <v>3650</v>
      </c>
      <c r="Y36" t="s">
        <v>3651</v>
      </c>
      <c r="Z36" t="s">
        <v>3652</v>
      </c>
      <c r="AA36" t="s">
        <v>126</v>
      </c>
    </row>
    <row r="37" spans="1:27">
      <c r="A37">
        <v>626</v>
      </c>
      <c r="B37" t="s">
        <v>3635</v>
      </c>
      <c r="C37" t="s">
        <v>3636</v>
      </c>
      <c r="D37" t="s">
        <v>3637</v>
      </c>
      <c r="E37" t="s">
        <v>3839</v>
      </c>
      <c r="F37" t="s">
        <v>3840</v>
      </c>
      <c r="G37" t="s">
        <v>832</v>
      </c>
      <c r="H37" t="s">
        <v>3641</v>
      </c>
      <c r="I37">
        <v>45217</v>
      </c>
      <c r="J37">
        <v>45217</v>
      </c>
      <c r="K37">
        <v>35515</v>
      </c>
      <c r="L37">
        <v>991765865</v>
      </c>
      <c r="M37" t="s">
        <v>3841</v>
      </c>
      <c r="N37" t="s">
        <v>1358</v>
      </c>
      <c r="O37" t="s">
        <v>3644</v>
      </c>
      <c r="P37" t="s">
        <v>3837</v>
      </c>
      <c r="Q37" t="s">
        <v>3646</v>
      </c>
      <c r="R37" t="s">
        <v>3842</v>
      </c>
      <c r="S37" t="s">
        <v>1006</v>
      </c>
      <c r="T37" t="s">
        <v>1006</v>
      </c>
      <c r="U37" t="s">
        <v>3761</v>
      </c>
      <c r="V37">
        <v>27</v>
      </c>
      <c r="W37" t="s">
        <v>3649</v>
      </c>
      <c r="X37" t="s">
        <v>3650</v>
      </c>
      <c r="Y37" t="s">
        <v>3651</v>
      </c>
      <c r="Z37" t="s">
        <v>3652</v>
      </c>
      <c r="AA37" t="s">
        <v>126</v>
      </c>
    </row>
    <row r="38" spans="1:27">
      <c r="A38">
        <v>627</v>
      </c>
      <c r="B38" t="s">
        <v>3635</v>
      </c>
      <c r="C38" t="s">
        <v>3636</v>
      </c>
      <c r="D38" t="s">
        <v>3637</v>
      </c>
      <c r="E38" t="s">
        <v>3843</v>
      </c>
      <c r="F38" t="s">
        <v>3844</v>
      </c>
      <c r="G38" t="s">
        <v>832</v>
      </c>
      <c r="H38" t="s">
        <v>3641</v>
      </c>
      <c r="I38">
        <v>45246</v>
      </c>
      <c r="J38">
        <v>45246</v>
      </c>
      <c r="K38">
        <v>28960</v>
      </c>
      <c r="L38">
        <v>980963441</v>
      </c>
      <c r="M38" t="s">
        <v>3845</v>
      </c>
      <c r="N38" t="s">
        <v>1358</v>
      </c>
      <c r="O38" t="s">
        <v>3775</v>
      </c>
      <c r="P38" t="s">
        <v>3837</v>
      </c>
      <c r="Q38" t="s">
        <v>3646</v>
      </c>
      <c r="R38" t="s">
        <v>3846</v>
      </c>
      <c r="S38" t="s">
        <v>1006</v>
      </c>
      <c r="T38" t="s">
        <v>3659</v>
      </c>
      <c r="U38" t="s">
        <v>3659</v>
      </c>
      <c r="V38">
        <v>44</v>
      </c>
      <c r="W38" t="s">
        <v>3649</v>
      </c>
      <c r="X38" t="s">
        <v>3673</v>
      </c>
      <c r="Y38" t="s">
        <v>3651</v>
      </c>
      <c r="Z38" t="s">
        <v>3652</v>
      </c>
      <c r="AA38" t="s">
        <v>126</v>
      </c>
    </row>
    <row r="39" spans="1:27">
      <c r="A39">
        <v>628</v>
      </c>
      <c r="B39" t="s">
        <v>3635</v>
      </c>
      <c r="C39" t="s">
        <v>3636</v>
      </c>
      <c r="D39" t="s">
        <v>3637</v>
      </c>
      <c r="E39" t="s">
        <v>3847</v>
      </c>
      <c r="F39" t="s">
        <v>3848</v>
      </c>
      <c r="G39" t="s">
        <v>3640</v>
      </c>
      <c r="H39" t="s">
        <v>3641</v>
      </c>
      <c r="I39">
        <v>44965</v>
      </c>
      <c r="J39">
        <v>44965</v>
      </c>
      <c r="K39">
        <v>24129</v>
      </c>
      <c r="L39">
        <v>940771456</v>
      </c>
      <c r="M39" t="s">
        <v>3849</v>
      </c>
      <c r="N39" t="s">
        <v>1358</v>
      </c>
      <c r="O39" t="s">
        <v>3644</v>
      </c>
      <c r="P39" t="s">
        <v>3645</v>
      </c>
      <c r="Q39" t="s">
        <v>3646</v>
      </c>
      <c r="R39" t="s">
        <v>3850</v>
      </c>
      <c r="S39" t="s">
        <v>1006</v>
      </c>
      <c r="T39" t="s">
        <v>1006</v>
      </c>
      <c r="U39" t="s">
        <v>3704</v>
      </c>
      <c r="V39">
        <v>58</v>
      </c>
      <c r="W39" t="s">
        <v>3649</v>
      </c>
      <c r="X39" t="s">
        <v>3673</v>
      </c>
      <c r="Y39" t="s">
        <v>3651</v>
      </c>
      <c r="Z39" t="s">
        <v>3652</v>
      </c>
      <c r="AA39" t="s">
        <v>3740</v>
      </c>
    </row>
    <row r="40" spans="1:27">
      <c r="A40">
        <v>629</v>
      </c>
      <c r="B40" t="s">
        <v>3635</v>
      </c>
      <c r="C40" t="s">
        <v>3636</v>
      </c>
      <c r="D40" t="s">
        <v>3637</v>
      </c>
      <c r="E40" t="s">
        <v>3851</v>
      </c>
      <c r="F40" t="s">
        <v>3852</v>
      </c>
      <c r="G40" t="s">
        <v>3640</v>
      </c>
      <c r="H40" t="s">
        <v>3641</v>
      </c>
      <c r="I40">
        <v>44986</v>
      </c>
      <c r="J40">
        <v>44986</v>
      </c>
      <c r="K40">
        <v>29101</v>
      </c>
      <c r="L40">
        <v>967780847</v>
      </c>
      <c r="M40" t="s">
        <v>3853</v>
      </c>
      <c r="N40" t="s">
        <v>1358</v>
      </c>
      <c r="O40" t="s">
        <v>3644</v>
      </c>
      <c r="P40" t="s">
        <v>3645</v>
      </c>
      <c r="Q40" t="s">
        <v>3646</v>
      </c>
      <c r="R40" t="s">
        <v>3854</v>
      </c>
      <c r="S40" t="s">
        <v>1006</v>
      </c>
      <c r="T40" t="s">
        <v>1006</v>
      </c>
      <c r="U40" t="s">
        <v>3672</v>
      </c>
      <c r="V40">
        <v>44</v>
      </c>
      <c r="W40" t="s">
        <v>3649</v>
      </c>
      <c r="X40" t="s">
        <v>3650</v>
      </c>
      <c r="Y40" t="s">
        <v>3651</v>
      </c>
      <c r="Z40" t="s">
        <v>3652</v>
      </c>
      <c r="AA40" t="s">
        <v>126</v>
      </c>
    </row>
    <row r="41" spans="1:27">
      <c r="A41">
        <v>630</v>
      </c>
      <c r="B41" t="s">
        <v>3635</v>
      </c>
      <c r="C41" t="s">
        <v>3636</v>
      </c>
      <c r="D41" t="s">
        <v>3637</v>
      </c>
      <c r="E41" t="s">
        <v>3855</v>
      </c>
      <c r="F41" t="s">
        <v>3856</v>
      </c>
      <c r="G41" t="s">
        <v>3640</v>
      </c>
      <c r="H41" t="s">
        <v>3641</v>
      </c>
      <c r="I41">
        <v>44987</v>
      </c>
      <c r="J41">
        <v>44987</v>
      </c>
      <c r="K41">
        <v>26308</v>
      </c>
      <c r="L41">
        <v>990870341</v>
      </c>
      <c r="M41" t="s">
        <v>3857</v>
      </c>
      <c r="N41" t="s">
        <v>1358</v>
      </c>
      <c r="O41" t="s">
        <v>3644</v>
      </c>
      <c r="P41" t="s">
        <v>3645</v>
      </c>
      <c r="Q41" t="s">
        <v>3646</v>
      </c>
      <c r="R41" t="s">
        <v>3858</v>
      </c>
      <c r="S41" t="s">
        <v>1006</v>
      </c>
      <c r="T41" t="s">
        <v>1006</v>
      </c>
      <c r="U41" t="s">
        <v>3704</v>
      </c>
      <c r="V41">
        <v>52</v>
      </c>
      <c r="W41" t="s">
        <v>3649</v>
      </c>
      <c r="X41" t="s">
        <v>3673</v>
      </c>
      <c r="Y41" t="s">
        <v>3651</v>
      </c>
      <c r="Z41" t="s">
        <v>3652</v>
      </c>
      <c r="AA41" t="s">
        <v>3740</v>
      </c>
    </row>
    <row r="42" spans="1:27">
      <c r="A42">
        <v>631</v>
      </c>
      <c r="B42" t="s">
        <v>3635</v>
      </c>
      <c r="C42" t="s">
        <v>3636</v>
      </c>
      <c r="D42" t="s">
        <v>3637</v>
      </c>
      <c r="E42" t="s">
        <v>3859</v>
      </c>
      <c r="F42" t="s">
        <v>3860</v>
      </c>
      <c r="G42" t="s">
        <v>3640</v>
      </c>
      <c r="H42" t="s">
        <v>3641</v>
      </c>
      <c r="I42">
        <v>45027</v>
      </c>
      <c r="J42">
        <v>45027</v>
      </c>
      <c r="K42">
        <v>29177</v>
      </c>
      <c r="L42">
        <v>973264407</v>
      </c>
      <c r="M42" t="s">
        <v>3861</v>
      </c>
      <c r="N42" t="s">
        <v>1358</v>
      </c>
      <c r="O42" t="s">
        <v>3644</v>
      </c>
      <c r="P42" t="s">
        <v>3645</v>
      </c>
      <c r="Q42" t="s">
        <v>3646</v>
      </c>
      <c r="R42" t="s">
        <v>3862</v>
      </c>
      <c r="S42" t="s">
        <v>1006</v>
      </c>
      <c r="T42" t="s">
        <v>1006</v>
      </c>
      <c r="U42" t="s">
        <v>3704</v>
      </c>
      <c r="V42">
        <v>44</v>
      </c>
      <c r="W42" t="s">
        <v>3649</v>
      </c>
      <c r="X42" t="s">
        <v>3650</v>
      </c>
      <c r="Y42" t="s">
        <v>3651</v>
      </c>
      <c r="Z42" t="s">
        <v>3652</v>
      </c>
      <c r="AA42" t="s">
        <v>126</v>
      </c>
    </row>
    <row r="43" spans="1:27">
      <c r="A43">
        <v>632</v>
      </c>
      <c r="B43" t="s">
        <v>3635</v>
      </c>
      <c r="C43" t="s">
        <v>3636</v>
      </c>
      <c r="D43" t="s">
        <v>3637</v>
      </c>
      <c r="E43" t="s">
        <v>3863</v>
      </c>
      <c r="F43" t="s">
        <v>3864</v>
      </c>
      <c r="G43" t="s">
        <v>3640</v>
      </c>
      <c r="H43" t="s">
        <v>3641</v>
      </c>
      <c r="I43">
        <v>45027</v>
      </c>
      <c r="J43">
        <v>45027</v>
      </c>
      <c r="K43">
        <v>27114</v>
      </c>
      <c r="L43">
        <v>957094286</v>
      </c>
      <c r="M43" t="s">
        <v>3865</v>
      </c>
      <c r="N43" t="s">
        <v>1358</v>
      </c>
      <c r="O43" t="s">
        <v>3644</v>
      </c>
      <c r="P43" t="s">
        <v>3645</v>
      </c>
      <c r="Q43" t="s">
        <v>3646</v>
      </c>
      <c r="R43" t="s">
        <v>3866</v>
      </c>
      <c r="S43" t="s">
        <v>1006</v>
      </c>
      <c r="T43" t="s">
        <v>1006</v>
      </c>
      <c r="U43" t="s">
        <v>3795</v>
      </c>
      <c r="V43">
        <v>50</v>
      </c>
      <c r="W43" t="s">
        <v>3649</v>
      </c>
      <c r="X43" t="s">
        <v>3650</v>
      </c>
      <c r="Y43" t="s">
        <v>3651</v>
      </c>
      <c r="Z43" t="s">
        <v>3652</v>
      </c>
      <c r="AA43" t="s">
        <v>126</v>
      </c>
    </row>
    <row r="44" spans="1:27">
      <c r="A44">
        <v>633</v>
      </c>
      <c r="B44" t="s">
        <v>3635</v>
      </c>
      <c r="C44" t="s">
        <v>3636</v>
      </c>
      <c r="D44" t="s">
        <v>3637</v>
      </c>
      <c r="E44" t="s">
        <v>3867</v>
      </c>
      <c r="F44" t="s">
        <v>3868</v>
      </c>
      <c r="G44" t="s">
        <v>3640</v>
      </c>
      <c r="H44" t="s">
        <v>3641</v>
      </c>
      <c r="I44">
        <v>45070</v>
      </c>
      <c r="J44">
        <v>45070</v>
      </c>
      <c r="K44">
        <v>33248</v>
      </c>
      <c r="L44" t="s">
        <v>3869</v>
      </c>
      <c r="M44" t="s">
        <v>3870</v>
      </c>
      <c r="N44" t="s">
        <v>1358</v>
      </c>
      <c r="O44" t="s">
        <v>3644</v>
      </c>
      <c r="P44" t="s">
        <v>3645</v>
      </c>
      <c r="Q44" t="s">
        <v>3646</v>
      </c>
      <c r="R44" t="s">
        <v>3871</v>
      </c>
      <c r="S44" t="s">
        <v>1006</v>
      </c>
      <c r="T44" t="s">
        <v>1006</v>
      </c>
      <c r="U44" t="s">
        <v>3704</v>
      </c>
      <c r="V44">
        <v>33</v>
      </c>
      <c r="W44" t="s">
        <v>3649</v>
      </c>
      <c r="X44" t="s">
        <v>3650</v>
      </c>
      <c r="Y44" t="s">
        <v>3651</v>
      </c>
      <c r="Z44" t="s">
        <v>3652</v>
      </c>
      <c r="AA44" t="s">
        <v>126</v>
      </c>
    </row>
    <row r="45" spans="1:27">
      <c r="A45">
        <v>634</v>
      </c>
      <c r="B45" t="s">
        <v>3635</v>
      </c>
      <c r="C45" t="s">
        <v>3636</v>
      </c>
      <c r="D45" t="s">
        <v>3637</v>
      </c>
      <c r="E45" t="s">
        <v>3872</v>
      </c>
      <c r="F45" t="s">
        <v>3873</v>
      </c>
      <c r="G45" t="s">
        <v>3640</v>
      </c>
      <c r="H45" t="s">
        <v>3641</v>
      </c>
      <c r="I45">
        <v>45083</v>
      </c>
      <c r="J45">
        <v>45083</v>
      </c>
      <c r="K45">
        <v>29858</v>
      </c>
      <c r="L45" t="s">
        <v>3874</v>
      </c>
      <c r="M45" t="s">
        <v>3875</v>
      </c>
      <c r="N45" t="s">
        <v>1358</v>
      </c>
      <c r="O45" t="s">
        <v>3644</v>
      </c>
      <c r="P45" t="s">
        <v>3645</v>
      </c>
      <c r="Q45" t="s">
        <v>3646</v>
      </c>
      <c r="R45" t="s">
        <v>3876</v>
      </c>
      <c r="S45" t="s">
        <v>1006</v>
      </c>
      <c r="T45" t="s">
        <v>1006</v>
      </c>
      <c r="U45" t="s">
        <v>3877</v>
      </c>
      <c r="V45">
        <v>42</v>
      </c>
      <c r="W45" t="s">
        <v>3649</v>
      </c>
      <c r="X45" t="s">
        <v>3650</v>
      </c>
      <c r="Y45" t="s">
        <v>3651</v>
      </c>
      <c r="Z45" t="s">
        <v>3652</v>
      </c>
      <c r="AA45" t="s">
        <v>126</v>
      </c>
    </row>
    <row r="46" spans="1:27">
      <c r="A46">
        <v>635</v>
      </c>
      <c r="B46" t="s">
        <v>3635</v>
      </c>
      <c r="C46" t="s">
        <v>3636</v>
      </c>
      <c r="D46" t="s">
        <v>3637</v>
      </c>
      <c r="E46" t="s">
        <v>3878</v>
      </c>
      <c r="F46" t="s">
        <v>3879</v>
      </c>
      <c r="G46" t="s">
        <v>3640</v>
      </c>
      <c r="H46" t="s">
        <v>3641</v>
      </c>
      <c r="I46">
        <v>45093</v>
      </c>
      <c r="J46">
        <v>45093</v>
      </c>
      <c r="K46">
        <v>31790</v>
      </c>
      <c r="L46" t="s">
        <v>3880</v>
      </c>
      <c r="M46" t="s">
        <v>3881</v>
      </c>
      <c r="N46" t="s">
        <v>1358</v>
      </c>
      <c r="O46" t="s">
        <v>3644</v>
      </c>
      <c r="P46" t="s">
        <v>3645</v>
      </c>
      <c r="Q46" t="s">
        <v>3646</v>
      </c>
      <c r="R46" t="s">
        <v>3882</v>
      </c>
      <c r="S46" t="s">
        <v>3659</v>
      </c>
      <c r="T46" t="s">
        <v>3659</v>
      </c>
      <c r="U46" t="s">
        <v>3659</v>
      </c>
      <c r="V46">
        <v>37</v>
      </c>
      <c r="W46" t="s">
        <v>3649</v>
      </c>
      <c r="X46" t="s">
        <v>3650</v>
      </c>
      <c r="Y46" t="s">
        <v>3651</v>
      </c>
      <c r="Z46" t="s">
        <v>3652</v>
      </c>
      <c r="AA46" t="s">
        <v>126</v>
      </c>
    </row>
    <row r="47" spans="1:27">
      <c r="A47">
        <v>636</v>
      </c>
      <c r="B47" t="s">
        <v>3635</v>
      </c>
      <c r="C47" t="s">
        <v>3636</v>
      </c>
      <c r="D47" t="s">
        <v>3637</v>
      </c>
      <c r="E47" t="s">
        <v>3883</v>
      </c>
      <c r="F47" t="s">
        <v>3884</v>
      </c>
      <c r="G47" t="s">
        <v>3640</v>
      </c>
      <c r="H47" t="s">
        <v>3641</v>
      </c>
      <c r="I47">
        <v>45093</v>
      </c>
      <c r="J47">
        <v>45093</v>
      </c>
      <c r="K47">
        <v>26541</v>
      </c>
      <c r="L47" t="s">
        <v>3885</v>
      </c>
      <c r="M47" t="s">
        <v>3886</v>
      </c>
      <c r="N47" t="s">
        <v>1358</v>
      </c>
      <c r="O47" t="s">
        <v>3644</v>
      </c>
      <c r="P47" t="s">
        <v>3645</v>
      </c>
      <c r="Q47" t="s">
        <v>3646</v>
      </c>
      <c r="R47" t="s">
        <v>3887</v>
      </c>
      <c r="S47" t="s">
        <v>1006</v>
      </c>
      <c r="T47" t="s">
        <v>1006</v>
      </c>
      <c r="U47" t="s">
        <v>3888</v>
      </c>
      <c r="V47">
        <v>51</v>
      </c>
      <c r="W47" t="s">
        <v>3649</v>
      </c>
      <c r="X47" t="s">
        <v>3673</v>
      </c>
      <c r="Y47" t="s">
        <v>3651</v>
      </c>
      <c r="Z47" t="s">
        <v>3652</v>
      </c>
      <c r="AA47" t="s">
        <v>126</v>
      </c>
    </row>
    <row r="48" spans="1:27">
      <c r="A48">
        <v>637</v>
      </c>
      <c r="B48" t="s">
        <v>3635</v>
      </c>
      <c r="C48" t="s">
        <v>3636</v>
      </c>
      <c r="D48" t="s">
        <v>3637</v>
      </c>
      <c r="E48" t="s">
        <v>3889</v>
      </c>
      <c r="F48" t="s">
        <v>3890</v>
      </c>
      <c r="G48" t="s">
        <v>3640</v>
      </c>
      <c r="H48" t="s">
        <v>3641</v>
      </c>
      <c r="I48">
        <v>45098</v>
      </c>
      <c r="J48">
        <v>45098</v>
      </c>
      <c r="K48">
        <v>29433</v>
      </c>
      <c r="L48" t="s">
        <v>3891</v>
      </c>
      <c r="M48" t="s">
        <v>3892</v>
      </c>
      <c r="N48" t="s">
        <v>1358</v>
      </c>
      <c r="O48" t="s">
        <v>3644</v>
      </c>
      <c r="P48" t="s">
        <v>3645</v>
      </c>
      <c r="Q48" t="s">
        <v>3646</v>
      </c>
      <c r="R48" t="s">
        <v>3893</v>
      </c>
      <c r="S48" t="s">
        <v>1006</v>
      </c>
      <c r="T48" t="s">
        <v>1006</v>
      </c>
      <c r="U48" t="s">
        <v>3761</v>
      </c>
      <c r="V48">
        <v>43</v>
      </c>
      <c r="W48" t="s">
        <v>3649</v>
      </c>
      <c r="X48" t="s">
        <v>3673</v>
      </c>
      <c r="Y48" t="s">
        <v>3651</v>
      </c>
      <c r="Z48" t="s">
        <v>3652</v>
      </c>
      <c r="AA48" t="s">
        <v>126</v>
      </c>
    </row>
    <row r="49" spans="1:27">
      <c r="A49">
        <v>638</v>
      </c>
      <c r="B49" t="s">
        <v>3635</v>
      </c>
      <c r="C49" t="s">
        <v>3636</v>
      </c>
      <c r="D49" t="s">
        <v>3637</v>
      </c>
      <c r="E49" t="s">
        <v>3894</v>
      </c>
      <c r="F49" t="s">
        <v>3895</v>
      </c>
      <c r="G49" t="s">
        <v>3640</v>
      </c>
      <c r="H49" t="s">
        <v>3641</v>
      </c>
      <c r="I49">
        <v>45110</v>
      </c>
      <c r="J49">
        <v>45110</v>
      </c>
      <c r="K49">
        <v>28487</v>
      </c>
      <c r="L49">
        <v>919677621</v>
      </c>
      <c r="M49" t="s">
        <v>3896</v>
      </c>
      <c r="N49" t="s">
        <v>1358</v>
      </c>
      <c r="O49" t="s">
        <v>3644</v>
      </c>
      <c r="P49" t="s">
        <v>3645</v>
      </c>
      <c r="Q49" t="s">
        <v>3646</v>
      </c>
      <c r="R49" t="s">
        <v>3897</v>
      </c>
      <c r="S49" t="s">
        <v>1006</v>
      </c>
      <c r="T49" t="s">
        <v>1006</v>
      </c>
      <c r="U49" t="s">
        <v>3672</v>
      </c>
      <c r="V49">
        <v>46</v>
      </c>
      <c r="W49" t="s">
        <v>3649</v>
      </c>
      <c r="X49" t="s">
        <v>3650</v>
      </c>
      <c r="Y49" t="s">
        <v>3651</v>
      </c>
      <c r="Z49" t="s">
        <v>3652</v>
      </c>
      <c r="AA49" t="s">
        <v>126</v>
      </c>
    </row>
    <row r="50" spans="1:27">
      <c r="A50">
        <v>639</v>
      </c>
      <c r="B50" t="s">
        <v>3635</v>
      </c>
      <c r="C50" t="s">
        <v>3636</v>
      </c>
      <c r="D50" t="s">
        <v>3637</v>
      </c>
      <c r="E50" t="s">
        <v>3898</v>
      </c>
      <c r="F50" t="s">
        <v>3899</v>
      </c>
      <c r="G50" t="s">
        <v>3640</v>
      </c>
      <c r="H50" t="s">
        <v>3641</v>
      </c>
      <c r="I50">
        <v>45187</v>
      </c>
      <c r="J50">
        <v>45187</v>
      </c>
      <c r="K50">
        <v>31023</v>
      </c>
      <c r="L50">
        <v>967850064</v>
      </c>
      <c r="M50" t="s">
        <v>3900</v>
      </c>
      <c r="N50" t="s">
        <v>1358</v>
      </c>
      <c r="O50" t="s">
        <v>3644</v>
      </c>
      <c r="P50" t="s">
        <v>3645</v>
      </c>
      <c r="Q50" t="s">
        <v>3646</v>
      </c>
      <c r="R50" t="s">
        <v>3901</v>
      </c>
      <c r="S50" t="s">
        <v>1006</v>
      </c>
      <c r="T50" t="s">
        <v>1006</v>
      </c>
      <c r="U50" t="s">
        <v>3877</v>
      </c>
      <c r="V50">
        <v>39</v>
      </c>
      <c r="W50" t="s">
        <v>3649</v>
      </c>
      <c r="X50" t="s">
        <v>3673</v>
      </c>
      <c r="Y50" t="s">
        <v>3651</v>
      </c>
      <c r="Z50" t="s">
        <v>3652</v>
      </c>
      <c r="AA50" t="s">
        <v>126</v>
      </c>
    </row>
    <row r="51" spans="1:27">
      <c r="A51">
        <v>640</v>
      </c>
      <c r="B51" t="s">
        <v>3635</v>
      </c>
      <c r="C51" t="s">
        <v>3636</v>
      </c>
      <c r="D51" t="s">
        <v>3637</v>
      </c>
      <c r="E51" t="s">
        <v>3902</v>
      </c>
      <c r="F51" t="s">
        <v>3903</v>
      </c>
      <c r="G51" t="s">
        <v>3640</v>
      </c>
      <c r="H51" t="s">
        <v>3641</v>
      </c>
      <c r="I51">
        <v>45188</v>
      </c>
      <c r="J51">
        <v>45188</v>
      </c>
      <c r="K51">
        <v>29207</v>
      </c>
      <c r="L51">
        <v>944910291</v>
      </c>
      <c r="M51" t="s">
        <v>3904</v>
      </c>
      <c r="N51" t="s">
        <v>1358</v>
      </c>
      <c r="O51" t="s">
        <v>3644</v>
      </c>
      <c r="P51" t="s">
        <v>3645</v>
      </c>
      <c r="Q51" t="s">
        <v>3646</v>
      </c>
      <c r="R51" t="s">
        <v>3905</v>
      </c>
      <c r="S51" t="s">
        <v>1006</v>
      </c>
      <c r="T51" t="s">
        <v>1006</v>
      </c>
      <c r="U51" t="s">
        <v>3672</v>
      </c>
      <c r="V51">
        <v>44</v>
      </c>
      <c r="W51" t="s">
        <v>3649</v>
      </c>
      <c r="X51" t="s">
        <v>3650</v>
      </c>
      <c r="Y51" t="s">
        <v>3651</v>
      </c>
      <c r="Z51" t="s">
        <v>3652</v>
      </c>
      <c r="AA51" t="s">
        <v>126</v>
      </c>
    </row>
    <row r="52" spans="1:27">
      <c r="A52">
        <v>641</v>
      </c>
      <c r="B52" t="s">
        <v>3635</v>
      </c>
      <c r="C52" t="s">
        <v>3636</v>
      </c>
      <c r="D52" t="s">
        <v>3637</v>
      </c>
      <c r="E52" t="s">
        <v>3906</v>
      </c>
      <c r="F52" t="s">
        <v>3907</v>
      </c>
      <c r="G52" t="s">
        <v>3640</v>
      </c>
      <c r="H52" t="s">
        <v>3641</v>
      </c>
      <c r="I52">
        <v>45190</v>
      </c>
      <c r="J52">
        <v>45190</v>
      </c>
      <c r="K52">
        <v>28482</v>
      </c>
      <c r="L52">
        <v>990651960</v>
      </c>
      <c r="M52" t="s">
        <v>3908</v>
      </c>
      <c r="N52" t="s">
        <v>1358</v>
      </c>
      <c r="O52" t="s">
        <v>3644</v>
      </c>
      <c r="P52" t="s">
        <v>3645</v>
      </c>
      <c r="Q52" t="s">
        <v>3646</v>
      </c>
      <c r="R52" t="s">
        <v>3909</v>
      </c>
      <c r="S52" t="s">
        <v>1006</v>
      </c>
      <c r="T52" t="s">
        <v>1006</v>
      </c>
      <c r="U52" t="s">
        <v>3704</v>
      </c>
      <c r="V52">
        <v>46</v>
      </c>
      <c r="W52" t="s">
        <v>3649</v>
      </c>
      <c r="X52" t="s">
        <v>3673</v>
      </c>
      <c r="Y52" t="s">
        <v>3651</v>
      </c>
      <c r="Z52" t="s">
        <v>3652</v>
      </c>
      <c r="AA52" t="s">
        <v>126</v>
      </c>
    </row>
    <row r="53" spans="1:27">
      <c r="A53">
        <v>642</v>
      </c>
      <c r="B53" t="s">
        <v>3635</v>
      </c>
      <c r="C53" t="s">
        <v>3636</v>
      </c>
      <c r="D53" t="s">
        <v>3637</v>
      </c>
      <c r="E53" t="s">
        <v>3910</v>
      </c>
      <c r="F53" t="s">
        <v>3911</v>
      </c>
      <c r="G53" t="s">
        <v>3640</v>
      </c>
      <c r="H53" t="s">
        <v>3641</v>
      </c>
      <c r="I53">
        <v>45205</v>
      </c>
      <c r="J53">
        <v>45205</v>
      </c>
      <c r="K53">
        <v>30424</v>
      </c>
      <c r="L53">
        <v>949736284</v>
      </c>
      <c r="M53" t="s">
        <v>3912</v>
      </c>
      <c r="N53" t="s">
        <v>1358</v>
      </c>
      <c r="O53" t="s">
        <v>3644</v>
      </c>
      <c r="P53" t="s">
        <v>3645</v>
      </c>
      <c r="Q53" t="s">
        <v>3646</v>
      </c>
      <c r="R53" t="s">
        <v>3913</v>
      </c>
      <c r="S53" t="s">
        <v>1006</v>
      </c>
      <c r="T53" t="s">
        <v>1006</v>
      </c>
      <c r="U53" t="s">
        <v>3723</v>
      </c>
      <c r="V53">
        <v>40</v>
      </c>
      <c r="W53" t="s">
        <v>3649</v>
      </c>
      <c r="X53" t="s">
        <v>3650</v>
      </c>
      <c r="Y53" t="s">
        <v>3651</v>
      </c>
      <c r="Z53" t="s">
        <v>3652</v>
      </c>
      <c r="AA53" t="s">
        <v>126</v>
      </c>
    </row>
    <row r="54" spans="1:27">
      <c r="A54">
        <v>643</v>
      </c>
      <c r="B54" t="s">
        <v>3635</v>
      </c>
      <c r="C54" t="s">
        <v>3636</v>
      </c>
      <c r="D54" t="s">
        <v>3637</v>
      </c>
      <c r="E54" t="s">
        <v>3914</v>
      </c>
      <c r="F54" t="s">
        <v>3915</v>
      </c>
      <c r="G54" t="s">
        <v>3640</v>
      </c>
      <c r="H54" t="s">
        <v>3641</v>
      </c>
      <c r="I54">
        <v>45217</v>
      </c>
      <c r="J54">
        <v>45217</v>
      </c>
      <c r="K54">
        <v>29771</v>
      </c>
      <c r="L54">
        <v>997321150</v>
      </c>
      <c r="M54" t="s">
        <v>3916</v>
      </c>
      <c r="N54" t="s">
        <v>1358</v>
      </c>
      <c r="O54" t="s">
        <v>3644</v>
      </c>
      <c r="P54" t="s">
        <v>3837</v>
      </c>
      <c r="Q54" t="s">
        <v>3646</v>
      </c>
      <c r="R54" t="s">
        <v>3917</v>
      </c>
      <c r="S54" t="s">
        <v>1006</v>
      </c>
      <c r="T54" t="s">
        <v>1006</v>
      </c>
      <c r="U54" t="s">
        <v>3789</v>
      </c>
      <c r="V54">
        <v>42</v>
      </c>
      <c r="W54" t="s">
        <v>3649</v>
      </c>
      <c r="X54" t="s">
        <v>3650</v>
      </c>
      <c r="Y54" t="s">
        <v>3651</v>
      </c>
      <c r="Z54" t="s">
        <v>3652</v>
      </c>
      <c r="AA54" t="s">
        <v>126</v>
      </c>
    </row>
    <row r="55" spans="1:27">
      <c r="A55">
        <v>644</v>
      </c>
      <c r="B55" t="s">
        <v>3635</v>
      </c>
      <c r="C55" t="s">
        <v>3636</v>
      </c>
      <c r="D55" t="s">
        <v>3637</v>
      </c>
      <c r="E55" t="s">
        <v>3918</v>
      </c>
      <c r="F55" t="s">
        <v>3919</v>
      </c>
      <c r="G55" t="s">
        <v>3655</v>
      </c>
      <c r="H55" t="s">
        <v>3641</v>
      </c>
      <c r="I55">
        <v>44996</v>
      </c>
      <c r="J55">
        <v>44996</v>
      </c>
      <c r="K55">
        <v>27132</v>
      </c>
      <c r="L55">
        <v>992281211</v>
      </c>
      <c r="M55" t="s">
        <v>3920</v>
      </c>
      <c r="N55" t="s">
        <v>1358</v>
      </c>
      <c r="O55" t="s">
        <v>3644</v>
      </c>
      <c r="P55" t="s">
        <v>3645</v>
      </c>
      <c r="Q55" t="s">
        <v>3646</v>
      </c>
      <c r="R55" t="s">
        <v>3921</v>
      </c>
      <c r="S55" t="s">
        <v>1006</v>
      </c>
      <c r="T55" t="s">
        <v>1006</v>
      </c>
      <c r="U55" t="s">
        <v>3922</v>
      </c>
      <c r="V55">
        <v>49</v>
      </c>
      <c r="W55" t="s">
        <v>3649</v>
      </c>
      <c r="X55" t="s">
        <v>3650</v>
      </c>
      <c r="Y55" t="s">
        <v>3667</v>
      </c>
      <c r="Z55" t="s">
        <v>3652</v>
      </c>
      <c r="AA55" t="s">
        <v>126</v>
      </c>
    </row>
    <row r="56" spans="1:27">
      <c r="A56">
        <v>645</v>
      </c>
      <c r="B56" t="s">
        <v>3635</v>
      </c>
      <c r="C56" t="s">
        <v>3636</v>
      </c>
      <c r="D56" t="s">
        <v>3637</v>
      </c>
      <c r="E56" t="s">
        <v>3923</v>
      </c>
      <c r="F56" t="s">
        <v>3924</v>
      </c>
      <c r="G56" t="s">
        <v>3655</v>
      </c>
      <c r="H56" t="s">
        <v>3641</v>
      </c>
      <c r="I56">
        <v>45034</v>
      </c>
      <c r="J56">
        <v>45034</v>
      </c>
      <c r="K56">
        <v>31644</v>
      </c>
      <c r="L56">
        <v>912898514</v>
      </c>
      <c r="M56" t="s">
        <v>3925</v>
      </c>
      <c r="N56" t="s">
        <v>1358</v>
      </c>
      <c r="O56" t="s">
        <v>3644</v>
      </c>
      <c r="P56" t="s">
        <v>3645</v>
      </c>
      <c r="Q56" t="s">
        <v>3646</v>
      </c>
      <c r="R56" t="s">
        <v>3926</v>
      </c>
      <c r="S56" t="s">
        <v>1006</v>
      </c>
      <c r="T56" t="s">
        <v>1006</v>
      </c>
      <c r="U56" t="s">
        <v>3927</v>
      </c>
      <c r="V56">
        <v>37</v>
      </c>
      <c r="W56" t="s">
        <v>3649</v>
      </c>
      <c r="X56" t="s">
        <v>3650</v>
      </c>
      <c r="Y56" t="s">
        <v>3651</v>
      </c>
      <c r="Z56" t="s">
        <v>3652</v>
      </c>
      <c r="AA56" t="s">
        <v>126</v>
      </c>
    </row>
    <row r="57" spans="1:27">
      <c r="A57">
        <v>646</v>
      </c>
      <c r="B57" t="s">
        <v>3635</v>
      </c>
      <c r="C57" t="s">
        <v>3636</v>
      </c>
      <c r="D57" t="s">
        <v>3637</v>
      </c>
      <c r="E57" t="s">
        <v>3928</v>
      </c>
      <c r="F57" t="s">
        <v>3929</v>
      </c>
      <c r="G57" t="s">
        <v>3655</v>
      </c>
      <c r="H57" t="s">
        <v>3641</v>
      </c>
      <c r="I57">
        <v>45038</v>
      </c>
      <c r="J57">
        <v>45038</v>
      </c>
      <c r="K57">
        <v>33690</v>
      </c>
      <c r="L57">
        <v>921219101</v>
      </c>
      <c r="M57" t="s">
        <v>3930</v>
      </c>
      <c r="N57" t="s">
        <v>1358</v>
      </c>
      <c r="O57" t="s">
        <v>3644</v>
      </c>
      <c r="P57" t="s">
        <v>3645</v>
      </c>
      <c r="Q57" t="s">
        <v>3646</v>
      </c>
      <c r="R57" t="s">
        <v>3931</v>
      </c>
      <c r="S57" t="s">
        <v>1006</v>
      </c>
      <c r="T57" t="s">
        <v>1006</v>
      </c>
      <c r="U57" t="s">
        <v>3723</v>
      </c>
      <c r="V57">
        <v>32</v>
      </c>
      <c r="W57" t="s">
        <v>3649</v>
      </c>
      <c r="X57" t="s">
        <v>3650</v>
      </c>
      <c r="Y57" t="s">
        <v>3651</v>
      </c>
      <c r="Z57" t="s">
        <v>3652</v>
      </c>
      <c r="AA57" t="s">
        <v>126</v>
      </c>
    </row>
    <row r="58" spans="1:27">
      <c r="A58">
        <v>647</v>
      </c>
      <c r="B58" t="s">
        <v>3635</v>
      </c>
      <c r="C58" t="s">
        <v>3636</v>
      </c>
      <c r="D58" t="s">
        <v>3637</v>
      </c>
      <c r="E58" t="s">
        <v>3932</v>
      </c>
      <c r="F58" t="s">
        <v>3933</v>
      </c>
      <c r="G58" t="s">
        <v>3655</v>
      </c>
      <c r="H58" t="s">
        <v>3641</v>
      </c>
      <c r="I58">
        <v>45040</v>
      </c>
      <c r="J58">
        <v>45040</v>
      </c>
      <c r="K58">
        <v>28508</v>
      </c>
      <c r="L58">
        <v>983113713</v>
      </c>
      <c r="M58" t="s">
        <v>3934</v>
      </c>
      <c r="N58" t="s">
        <v>1358</v>
      </c>
      <c r="O58" t="s">
        <v>3644</v>
      </c>
      <c r="P58" t="s">
        <v>3645</v>
      </c>
      <c r="Q58" t="s">
        <v>3646</v>
      </c>
      <c r="R58" t="s">
        <v>3935</v>
      </c>
      <c r="S58" t="s">
        <v>1006</v>
      </c>
      <c r="T58" t="s">
        <v>1006</v>
      </c>
      <c r="U58" t="s">
        <v>3877</v>
      </c>
      <c r="V58">
        <v>46</v>
      </c>
      <c r="W58" t="s">
        <v>3649</v>
      </c>
      <c r="X58" t="s">
        <v>3673</v>
      </c>
      <c r="Y58" t="s">
        <v>3651</v>
      </c>
      <c r="Z58" t="s">
        <v>3652</v>
      </c>
      <c r="AA58" t="s">
        <v>126</v>
      </c>
    </row>
    <row r="59" spans="1:27">
      <c r="A59">
        <v>648</v>
      </c>
      <c r="B59" t="s">
        <v>3635</v>
      </c>
      <c r="C59" t="s">
        <v>3636</v>
      </c>
      <c r="D59" t="s">
        <v>3637</v>
      </c>
      <c r="E59" t="s">
        <v>3936</v>
      </c>
      <c r="F59" t="s">
        <v>3937</v>
      </c>
      <c r="G59" t="s">
        <v>3655</v>
      </c>
      <c r="H59" t="s">
        <v>3641</v>
      </c>
      <c r="I59">
        <v>45065</v>
      </c>
      <c r="J59">
        <v>45065</v>
      </c>
      <c r="K59">
        <v>34400</v>
      </c>
      <c r="L59" t="s">
        <v>3938</v>
      </c>
      <c r="M59" t="s">
        <v>3939</v>
      </c>
      <c r="N59" t="s">
        <v>1358</v>
      </c>
      <c r="O59" t="s">
        <v>3644</v>
      </c>
      <c r="P59" t="s">
        <v>3645</v>
      </c>
      <c r="Q59" t="s">
        <v>3646</v>
      </c>
      <c r="R59" t="s">
        <v>3940</v>
      </c>
      <c r="S59" t="s">
        <v>3659</v>
      </c>
      <c r="T59" t="s">
        <v>3659</v>
      </c>
      <c r="U59" t="s">
        <v>3941</v>
      </c>
      <c r="V59">
        <v>30</v>
      </c>
      <c r="W59" t="s">
        <v>3649</v>
      </c>
      <c r="X59" t="s">
        <v>3650</v>
      </c>
      <c r="Y59" t="s">
        <v>3651</v>
      </c>
      <c r="Z59" t="s">
        <v>3652</v>
      </c>
      <c r="AA59" t="s">
        <v>126</v>
      </c>
    </row>
    <row r="60" spans="1:27">
      <c r="A60">
        <v>649</v>
      </c>
      <c r="B60" t="s">
        <v>3635</v>
      </c>
      <c r="C60" t="s">
        <v>3636</v>
      </c>
      <c r="D60" t="s">
        <v>3637</v>
      </c>
      <c r="E60" t="s">
        <v>3942</v>
      </c>
      <c r="F60" t="s">
        <v>3943</v>
      </c>
      <c r="G60" t="s">
        <v>3655</v>
      </c>
      <c r="H60" t="s">
        <v>3641</v>
      </c>
      <c r="I60">
        <v>45065</v>
      </c>
      <c r="J60">
        <v>45065</v>
      </c>
      <c r="K60">
        <v>33421</v>
      </c>
      <c r="L60" t="s">
        <v>3944</v>
      </c>
      <c r="M60" t="s">
        <v>3945</v>
      </c>
      <c r="N60" t="s">
        <v>1358</v>
      </c>
      <c r="O60" t="s">
        <v>3644</v>
      </c>
      <c r="P60" t="s">
        <v>3645</v>
      </c>
      <c r="Q60" t="s">
        <v>3646</v>
      </c>
      <c r="R60" t="s">
        <v>3946</v>
      </c>
      <c r="S60" t="s">
        <v>1006</v>
      </c>
      <c r="T60" t="s">
        <v>1006</v>
      </c>
      <c r="U60" t="s">
        <v>3704</v>
      </c>
      <c r="V60">
        <v>32</v>
      </c>
      <c r="W60" t="s">
        <v>3649</v>
      </c>
      <c r="X60" t="s">
        <v>3650</v>
      </c>
      <c r="Y60" t="s">
        <v>3651</v>
      </c>
      <c r="Z60" t="s">
        <v>3652</v>
      </c>
      <c r="AA60" t="s">
        <v>3740</v>
      </c>
    </row>
    <row r="61" spans="1:27">
      <c r="A61">
        <v>650</v>
      </c>
      <c r="B61" t="s">
        <v>3635</v>
      </c>
      <c r="C61" t="s">
        <v>3636</v>
      </c>
      <c r="D61" t="s">
        <v>3637</v>
      </c>
      <c r="E61" t="s">
        <v>3947</v>
      </c>
      <c r="F61" t="s">
        <v>3948</v>
      </c>
      <c r="G61" t="s">
        <v>3655</v>
      </c>
      <c r="H61" t="s">
        <v>3641</v>
      </c>
      <c r="I61">
        <v>45070</v>
      </c>
      <c r="J61">
        <v>45070</v>
      </c>
      <c r="K61">
        <v>30362</v>
      </c>
      <c r="L61" t="s">
        <v>3949</v>
      </c>
      <c r="M61" t="s">
        <v>3950</v>
      </c>
      <c r="N61" t="s">
        <v>1358</v>
      </c>
      <c r="O61" t="s">
        <v>3644</v>
      </c>
      <c r="P61" t="s">
        <v>3645</v>
      </c>
      <c r="Q61" t="s">
        <v>3646</v>
      </c>
      <c r="R61" t="s">
        <v>3951</v>
      </c>
      <c r="S61" t="s">
        <v>1006</v>
      </c>
      <c r="T61" t="s">
        <v>1006</v>
      </c>
      <c r="U61" t="s">
        <v>3789</v>
      </c>
      <c r="V61">
        <v>41</v>
      </c>
      <c r="W61" t="s">
        <v>3649</v>
      </c>
      <c r="X61" t="s">
        <v>3673</v>
      </c>
      <c r="Y61" t="s">
        <v>3651</v>
      </c>
      <c r="Z61" t="s">
        <v>3652</v>
      </c>
      <c r="AA61" t="s">
        <v>126</v>
      </c>
    </row>
    <row r="62" spans="1:27">
      <c r="A62">
        <v>651</v>
      </c>
      <c r="B62" t="s">
        <v>3635</v>
      </c>
      <c r="C62" t="s">
        <v>3636</v>
      </c>
      <c r="D62" t="s">
        <v>3637</v>
      </c>
      <c r="E62" t="s">
        <v>3952</v>
      </c>
      <c r="F62" t="s">
        <v>3953</v>
      </c>
      <c r="G62" t="s">
        <v>3655</v>
      </c>
      <c r="H62" t="s">
        <v>3641</v>
      </c>
      <c r="I62">
        <v>45098</v>
      </c>
      <c r="J62">
        <v>45098</v>
      </c>
      <c r="K62">
        <v>26504</v>
      </c>
      <c r="L62" t="s">
        <v>3954</v>
      </c>
      <c r="M62" t="s">
        <v>3955</v>
      </c>
      <c r="N62" t="s">
        <v>1358</v>
      </c>
      <c r="O62" t="s">
        <v>3644</v>
      </c>
      <c r="P62" t="s">
        <v>3645</v>
      </c>
      <c r="Q62" t="s">
        <v>3646</v>
      </c>
      <c r="R62" t="s">
        <v>3956</v>
      </c>
      <c r="S62" t="s">
        <v>1006</v>
      </c>
      <c r="T62" t="s">
        <v>1006</v>
      </c>
      <c r="U62" t="s">
        <v>3672</v>
      </c>
      <c r="V62">
        <v>51</v>
      </c>
      <c r="W62" t="s">
        <v>3649</v>
      </c>
      <c r="X62" t="s">
        <v>3705</v>
      </c>
      <c r="Y62" t="s">
        <v>3651</v>
      </c>
      <c r="Z62" t="s">
        <v>3652</v>
      </c>
      <c r="AA62" t="s">
        <v>126</v>
      </c>
    </row>
    <row r="63" spans="1:27">
      <c r="A63">
        <v>652</v>
      </c>
      <c r="B63" t="s">
        <v>3635</v>
      </c>
      <c r="C63" t="s">
        <v>3636</v>
      </c>
      <c r="D63" t="s">
        <v>3637</v>
      </c>
      <c r="E63" t="s">
        <v>3957</v>
      </c>
      <c r="F63" t="s">
        <v>3958</v>
      </c>
      <c r="G63" t="s">
        <v>3655</v>
      </c>
      <c r="H63" t="s">
        <v>3641</v>
      </c>
      <c r="I63">
        <v>45110</v>
      </c>
      <c r="J63">
        <v>45110</v>
      </c>
      <c r="K63">
        <v>35645</v>
      </c>
      <c r="L63">
        <v>923264789</v>
      </c>
      <c r="M63" t="s">
        <v>3959</v>
      </c>
      <c r="N63" t="s">
        <v>1358</v>
      </c>
      <c r="O63" t="s">
        <v>3644</v>
      </c>
      <c r="P63" t="s">
        <v>3645</v>
      </c>
      <c r="Q63" t="s">
        <v>3646</v>
      </c>
      <c r="R63" t="s">
        <v>3960</v>
      </c>
      <c r="S63" t="s">
        <v>1006</v>
      </c>
      <c r="T63" t="s">
        <v>1006</v>
      </c>
      <c r="U63" t="s">
        <v>3723</v>
      </c>
      <c r="V63">
        <v>26</v>
      </c>
      <c r="W63" t="s">
        <v>3649</v>
      </c>
      <c r="X63" t="s">
        <v>3650</v>
      </c>
      <c r="Y63" t="s">
        <v>3651</v>
      </c>
      <c r="Z63" t="s">
        <v>3652</v>
      </c>
      <c r="AA63" t="s">
        <v>3740</v>
      </c>
    </row>
    <row r="64" spans="1:27">
      <c r="A64">
        <v>653</v>
      </c>
      <c r="B64" t="s">
        <v>3635</v>
      </c>
      <c r="C64" t="s">
        <v>3636</v>
      </c>
      <c r="D64" t="s">
        <v>3637</v>
      </c>
      <c r="E64" t="s">
        <v>3961</v>
      </c>
      <c r="F64" t="s">
        <v>3962</v>
      </c>
      <c r="G64" t="s">
        <v>3655</v>
      </c>
      <c r="H64" t="s">
        <v>3641</v>
      </c>
      <c r="I64">
        <v>45170</v>
      </c>
      <c r="J64">
        <v>45170</v>
      </c>
      <c r="K64">
        <v>32225</v>
      </c>
      <c r="L64" t="s">
        <v>3963</v>
      </c>
      <c r="M64" t="s">
        <v>3964</v>
      </c>
      <c r="N64" t="s">
        <v>1358</v>
      </c>
      <c r="O64" t="s">
        <v>3644</v>
      </c>
      <c r="P64" t="s">
        <v>3645</v>
      </c>
      <c r="Q64" t="s">
        <v>3646</v>
      </c>
      <c r="R64" t="s">
        <v>3965</v>
      </c>
      <c r="S64" t="s">
        <v>3716</v>
      </c>
      <c r="T64" t="s">
        <v>3716</v>
      </c>
      <c r="U64" t="s">
        <v>3966</v>
      </c>
      <c r="V64">
        <v>36</v>
      </c>
      <c r="W64" t="s">
        <v>3649</v>
      </c>
      <c r="X64" t="s">
        <v>3650</v>
      </c>
      <c r="Y64" t="s">
        <v>3651</v>
      </c>
      <c r="Z64" t="s">
        <v>3652</v>
      </c>
      <c r="AA64" t="s">
        <v>126</v>
      </c>
    </row>
    <row r="65" spans="1:27">
      <c r="A65">
        <v>654</v>
      </c>
      <c r="B65" t="s">
        <v>3635</v>
      </c>
      <c r="C65" t="s">
        <v>3636</v>
      </c>
      <c r="D65" t="s">
        <v>3637</v>
      </c>
      <c r="E65" t="s">
        <v>3967</v>
      </c>
      <c r="F65" t="s">
        <v>3968</v>
      </c>
      <c r="G65" t="s">
        <v>3655</v>
      </c>
      <c r="H65" t="s">
        <v>3641</v>
      </c>
      <c r="I65">
        <v>45184</v>
      </c>
      <c r="J65">
        <v>45184</v>
      </c>
      <c r="K65">
        <v>26827</v>
      </c>
      <c r="L65">
        <v>942043447</v>
      </c>
      <c r="M65" t="s">
        <v>3969</v>
      </c>
      <c r="N65" t="s">
        <v>1358</v>
      </c>
      <c r="O65" t="s">
        <v>3644</v>
      </c>
      <c r="P65" t="s">
        <v>3645</v>
      </c>
      <c r="Q65" t="s">
        <v>3646</v>
      </c>
      <c r="R65" t="s">
        <v>3970</v>
      </c>
      <c r="S65" t="s">
        <v>1006</v>
      </c>
      <c r="T65" t="s">
        <v>1006</v>
      </c>
      <c r="U65" t="s">
        <v>3648</v>
      </c>
      <c r="V65">
        <v>50</v>
      </c>
      <c r="W65" t="s">
        <v>3649</v>
      </c>
      <c r="X65" t="s">
        <v>3650</v>
      </c>
      <c r="Y65" t="s">
        <v>3651</v>
      </c>
      <c r="Z65" t="s">
        <v>3652</v>
      </c>
      <c r="AA65" t="s">
        <v>126</v>
      </c>
    </row>
    <row r="66" spans="1:27">
      <c r="A66">
        <v>655</v>
      </c>
      <c r="B66" t="s">
        <v>3635</v>
      </c>
      <c r="C66" t="s">
        <v>3636</v>
      </c>
      <c r="D66" t="s">
        <v>3637</v>
      </c>
      <c r="E66" t="s">
        <v>3971</v>
      </c>
      <c r="F66" t="s">
        <v>3972</v>
      </c>
      <c r="G66" t="s">
        <v>3655</v>
      </c>
      <c r="H66" t="s">
        <v>3641</v>
      </c>
      <c r="I66">
        <v>45233</v>
      </c>
      <c r="J66">
        <v>45233</v>
      </c>
      <c r="K66">
        <v>22136</v>
      </c>
      <c r="L66">
        <v>991454485</v>
      </c>
      <c r="M66" t="s">
        <v>3973</v>
      </c>
      <c r="N66" t="s">
        <v>1358</v>
      </c>
      <c r="O66" t="s">
        <v>3644</v>
      </c>
      <c r="P66" t="s">
        <v>3837</v>
      </c>
      <c r="Q66" t="s">
        <v>3646</v>
      </c>
      <c r="R66" t="s">
        <v>3974</v>
      </c>
      <c r="S66" t="s">
        <v>1006</v>
      </c>
      <c r="T66" t="s">
        <v>3659</v>
      </c>
      <c r="U66" t="s">
        <v>3975</v>
      </c>
      <c r="V66">
        <v>63</v>
      </c>
      <c r="W66" t="s">
        <v>3649</v>
      </c>
      <c r="X66" t="s">
        <v>3673</v>
      </c>
      <c r="Y66" t="s">
        <v>3651</v>
      </c>
      <c r="Z66" t="s">
        <v>3652</v>
      </c>
      <c r="AA66" t="s">
        <v>126</v>
      </c>
    </row>
    <row r="67" spans="1:27">
      <c r="A67">
        <v>760</v>
      </c>
      <c r="B67" t="s">
        <v>3635</v>
      </c>
      <c r="C67" t="s">
        <v>3636</v>
      </c>
      <c r="D67" t="s">
        <v>3637</v>
      </c>
      <c r="E67" t="s">
        <v>3976</v>
      </c>
      <c r="F67" t="s">
        <v>3977</v>
      </c>
      <c r="G67" t="s">
        <v>3640</v>
      </c>
      <c r="H67" t="s">
        <v>3641</v>
      </c>
      <c r="I67">
        <v>45299</v>
      </c>
      <c r="J67">
        <v>45299</v>
      </c>
      <c r="K67">
        <v>29366</v>
      </c>
      <c r="L67">
        <v>958014486</v>
      </c>
      <c r="M67" t="s">
        <v>3978</v>
      </c>
      <c r="N67" t="s">
        <v>1358</v>
      </c>
      <c r="O67" t="s">
        <v>3644</v>
      </c>
      <c r="P67" t="s">
        <v>3645</v>
      </c>
      <c r="Q67" t="s">
        <v>3646</v>
      </c>
      <c r="R67" t="s">
        <v>3979</v>
      </c>
      <c r="S67" t="s">
        <v>1006</v>
      </c>
      <c r="T67" t="s">
        <v>1006</v>
      </c>
      <c r="U67" t="s">
        <v>3672</v>
      </c>
      <c r="V67">
        <v>43</v>
      </c>
      <c r="W67" t="s">
        <v>3980</v>
      </c>
      <c r="X67" t="s">
        <v>3650</v>
      </c>
      <c r="Y67" t="s">
        <v>3651</v>
      </c>
      <c r="Z67" t="s">
        <v>3652</v>
      </c>
      <c r="AA67" t="s">
        <v>126</v>
      </c>
    </row>
    <row r="68" spans="1:27">
      <c r="A68">
        <v>799</v>
      </c>
      <c r="B68" t="s">
        <v>3635</v>
      </c>
      <c r="C68" t="s">
        <v>3636</v>
      </c>
      <c r="D68" t="s">
        <v>3637</v>
      </c>
      <c r="E68" t="s">
        <v>3981</v>
      </c>
      <c r="F68" t="s">
        <v>3982</v>
      </c>
      <c r="G68" t="s">
        <v>3640</v>
      </c>
      <c r="H68" t="s">
        <v>3641</v>
      </c>
      <c r="I68">
        <v>45314</v>
      </c>
      <c r="J68">
        <v>45314</v>
      </c>
      <c r="K68">
        <v>31353</v>
      </c>
      <c r="L68">
        <v>914294116</v>
      </c>
      <c r="M68" t="s">
        <v>3983</v>
      </c>
      <c r="N68" t="s">
        <v>1358</v>
      </c>
      <c r="O68" t="s">
        <v>3644</v>
      </c>
      <c r="P68" t="s">
        <v>3645</v>
      </c>
      <c r="Q68" t="s">
        <v>3646</v>
      </c>
      <c r="R68" t="s">
        <v>3984</v>
      </c>
      <c r="S68" t="s">
        <v>1006</v>
      </c>
      <c r="T68" t="s">
        <v>3985</v>
      </c>
      <c r="U68" t="s">
        <v>3986</v>
      </c>
      <c r="V68">
        <v>38</v>
      </c>
      <c r="W68" t="s">
        <v>3649</v>
      </c>
      <c r="X68" t="s">
        <v>3650</v>
      </c>
      <c r="Y68" t="s">
        <v>3651</v>
      </c>
      <c r="Z68" t="s">
        <v>3652</v>
      </c>
      <c r="AA68" t="s">
        <v>126</v>
      </c>
    </row>
    <row r="69" spans="1:27">
      <c r="A69">
        <v>800</v>
      </c>
      <c r="B69" t="s">
        <v>3635</v>
      </c>
      <c r="C69" t="s">
        <v>3636</v>
      </c>
      <c r="D69" t="s">
        <v>3637</v>
      </c>
      <c r="E69" t="s">
        <v>3987</v>
      </c>
      <c r="F69" t="s">
        <v>3988</v>
      </c>
      <c r="G69" t="s">
        <v>3640</v>
      </c>
      <c r="H69" t="s">
        <v>3641</v>
      </c>
      <c r="I69">
        <v>45316</v>
      </c>
      <c r="J69">
        <v>45316</v>
      </c>
      <c r="K69">
        <v>26988</v>
      </c>
      <c r="L69">
        <v>914996142</v>
      </c>
      <c r="M69" t="s">
        <v>3989</v>
      </c>
      <c r="N69" t="s">
        <v>1358</v>
      </c>
      <c r="O69" t="s">
        <v>3644</v>
      </c>
      <c r="P69" t="s">
        <v>3645</v>
      </c>
      <c r="Q69" t="s">
        <v>3646</v>
      </c>
      <c r="R69" t="s">
        <v>3990</v>
      </c>
      <c r="S69" t="s">
        <v>1006</v>
      </c>
      <c r="T69" t="s">
        <v>1006</v>
      </c>
      <c r="U69" t="s">
        <v>3789</v>
      </c>
      <c r="V69">
        <v>50</v>
      </c>
      <c r="W69" t="s">
        <v>3649</v>
      </c>
      <c r="X69" t="s">
        <v>3650</v>
      </c>
      <c r="Y69" t="s">
        <v>3651</v>
      </c>
      <c r="Z69" t="s">
        <v>3652</v>
      </c>
      <c r="AA69" t="s">
        <v>126</v>
      </c>
    </row>
    <row r="70" spans="1:27">
      <c r="A70">
        <v>801</v>
      </c>
      <c r="B70" t="s">
        <v>3635</v>
      </c>
      <c r="C70" t="s">
        <v>3636</v>
      </c>
      <c r="D70" t="s">
        <v>3637</v>
      </c>
      <c r="E70" t="s">
        <v>3991</v>
      </c>
      <c r="F70" t="s">
        <v>3992</v>
      </c>
      <c r="G70" t="s">
        <v>3655</v>
      </c>
      <c r="H70" t="s">
        <v>3641</v>
      </c>
      <c r="I70">
        <v>45314</v>
      </c>
      <c r="J70">
        <v>45314</v>
      </c>
      <c r="K70">
        <v>25676</v>
      </c>
      <c r="L70">
        <v>947338391</v>
      </c>
      <c r="M70" t="s">
        <v>3993</v>
      </c>
      <c r="N70" t="s">
        <v>1358</v>
      </c>
      <c r="O70" t="s">
        <v>3644</v>
      </c>
      <c r="P70" t="s">
        <v>3645</v>
      </c>
      <c r="Q70" t="s">
        <v>3646</v>
      </c>
      <c r="R70" t="s">
        <v>3994</v>
      </c>
      <c r="S70" t="s">
        <v>1006</v>
      </c>
      <c r="T70" t="s">
        <v>1006</v>
      </c>
      <c r="U70" t="s">
        <v>3805</v>
      </c>
      <c r="V70">
        <v>53</v>
      </c>
      <c r="W70" t="s">
        <v>3649</v>
      </c>
      <c r="X70" t="s">
        <v>3995</v>
      </c>
      <c r="Y70" t="s">
        <v>3667</v>
      </c>
      <c r="Z70" t="s">
        <v>3652</v>
      </c>
      <c r="AA70" t="s">
        <v>126</v>
      </c>
    </row>
    <row r="71" spans="1:27">
      <c r="A71">
        <v>802</v>
      </c>
      <c r="B71" t="s">
        <v>3635</v>
      </c>
      <c r="C71" t="s">
        <v>3636</v>
      </c>
      <c r="D71" t="s">
        <v>3637</v>
      </c>
      <c r="E71" t="s">
        <v>3996</v>
      </c>
      <c r="F71" t="s">
        <v>3997</v>
      </c>
      <c r="G71" t="s">
        <v>3655</v>
      </c>
      <c r="H71" t="s">
        <v>3641</v>
      </c>
      <c r="I71">
        <v>45316</v>
      </c>
      <c r="J71">
        <v>45316</v>
      </c>
      <c r="K71">
        <v>35240</v>
      </c>
      <c r="L71">
        <v>928249960</v>
      </c>
      <c r="M71" t="s">
        <v>3998</v>
      </c>
      <c r="N71" t="s">
        <v>1358</v>
      </c>
      <c r="O71" t="s">
        <v>3644</v>
      </c>
      <c r="P71" t="s">
        <v>3645</v>
      </c>
      <c r="Q71" t="s">
        <v>3646</v>
      </c>
      <c r="R71" t="s">
        <v>3999</v>
      </c>
      <c r="S71" t="s">
        <v>1006</v>
      </c>
      <c r="T71" t="s">
        <v>1006</v>
      </c>
      <c r="U71" t="s">
        <v>3761</v>
      </c>
      <c r="V71">
        <v>27</v>
      </c>
      <c r="W71" t="s">
        <v>3649</v>
      </c>
      <c r="X71" t="s">
        <v>3650</v>
      </c>
      <c r="Y71" t="s">
        <v>3651</v>
      </c>
      <c r="Z71" t="s">
        <v>3652</v>
      </c>
      <c r="AA71" t="s">
        <v>126</v>
      </c>
    </row>
    <row r="72" spans="1:27">
      <c r="A72">
        <v>851</v>
      </c>
      <c r="B72" t="s">
        <v>3635</v>
      </c>
      <c r="C72" t="s">
        <v>3636</v>
      </c>
      <c r="D72" t="s">
        <v>3637</v>
      </c>
      <c r="E72" t="s">
        <v>4000</v>
      </c>
      <c r="F72" t="s">
        <v>4001</v>
      </c>
      <c r="G72" t="s">
        <v>3640</v>
      </c>
      <c r="H72" t="s">
        <v>4002</v>
      </c>
      <c r="I72">
        <v>45356</v>
      </c>
      <c r="J72">
        <v>45356</v>
      </c>
      <c r="K72" t="s">
        <v>4003</v>
      </c>
      <c r="L72">
        <v>964720347</v>
      </c>
      <c r="M72" t="s">
        <v>4004</v>
      </c>
      <c r="N72" t="s">
        <v>1358</v>
      </c>
      <c r="O72" t="s">
        <v>3644</v>
      </c>
      <c r="P72" t="s">
        <v>3645</v>
      </c>
      <c r="Q72" t="s">
        <v>3646</v>
      </c>
      <c r="R72" t="s">
        <v>4005</v>
      </c>
      <c r="S72" t="s">
        <v>1006</v>
      </c>
      <c r="T72" t="s">
        <v>1006</v>
      </c>
      <c r="U72" t="s">
        <v>3723</v>
      </c>
      <c r="V72">
        <v>43</v>
      </c>
      <c r="W72" t="s">
        <v>3649</v>
      </c>
      <c r="X72" t="s">
        <v>3650</v>
      </c>
      <c r="Y72" t="s">
        <v>4006</v>
      </c>
      <c r="Z72" t="s">
        <v>4007</v>
      </c>
      <c r="AA72" t="s">
        <v>126</v>
      </c>
    </row>
    <row r="73" spans="1:27">
      <c r="A73">
        <v>853</v>
      </c>
      <c r="B73" t="s">
        <v>3635</v>
      </c>
      <c r="C73" t="s">
        <v>3636</v>
      </c>
      <c r="D73" t="s">
        <v>3637</v>
      </c>
      <c r="E73" t="s">
        <v>4008</v>
      </c>
      <c r="F73" t="s">
        <v>4009</v>
      </c>
      <c r="G73" t="s">
        <v>832</v>
      </c>
      <c r="H73" t="s">
        <v>4002</v>
      </c>
      <c r="I73">
        <v>45359</v>
      </c>
      <c r="J73">
        <v>45359</v>
      </c>
      <c r="K73" t="s">
        <v>4010</v>
      </c>
      <c r="L73">
        <v>963050819</v>
      </c>
      <c r="M73" t="s">
        <v>4011</v>
      </c>
      <c r="N73" t="s">
        <v>1358</v>
      </c>
      <c r="O73" t="s">
        <v>3644</v>
      </c>
      <c r="P73" t="s">
        <v>3645</v>
      </c>
      <c r="Q73" t="s">
        <v>3646</v>
      </c>
      <c r="R73" t="s">
        <v>4012</v>
      </c>
      <c r="S73" t="s">
        <v>1006</v>
      </c>
      <c r="T73" t="s">
        <v>1006</v>
      </c>
      <c r="U73" t="s">
        <v>3761</v>
      </c>
      <c r="V73">
        <v>58</v>
      </c>
      <c r="W73" t="s">
        <v>3649</v>
      </c>
      <c r="X73" t="s">
        <v>3673</v>
      </c>
      <c r="Y73" t="s">
        <v>4006</v>
      </c>
      <c r="Z73" t="s">
        <v>4007</v>
      </c>
      <c r="AA73" t="s">
        <v>126</v>
      </c>
    </row>
    <row r="74" spans="1:27">
      <c r="A74">
        <v>856</v>
      </c>
      <c r="B74" t="s">
        <v>3635</v>
      </c>
      <c r="C74" t="s">
        <v>3636</v>
      </c>
      <c r="D74" t="s">
        <v>3637</v>
      </c>
      <c r="E74" t="s">
        <v>4013</v>
      </c>
      <c r="F74" t="s">
        <v>4014</v>
      </c>
      <c r="G74" t="s">
        <v>832</v>
      </c>
      <c r="H74" t="s">
        <v>4002</v>
      </c>
      <c r="I74">
        <v>45370</v>
      </c>
      <c r="J74">
        <v>45370</v>
      </c>
      <c r="K74" t="s">
        <v>4015</v>
      </c>
      <c r="L74">
        <v>906996508</v>
      </c>
      <c r="M74" t="s">
        <v>4016</v>
      </c>
      <c r="N74" t="s">
        <v>1358</v>
      </c>
      <c r="O74" t="s">
        <v>3775</v>
      </c>
      <c r="P74" t="s">
        <v>3645</v>
      </c>
      <c r="Q74" t="s">
        <v>3646</v>
      </c>
      <c r="R74" t="s">
        <v>4017</v>
      </c>
      <c r="S74" t="s">
        <v>3659</v>
      </c>
      <c r="T74" t="s">
        <v>3659</v>
      </c>
      <c r="U74" t="s">
        <v>3833</v>
      </c>
      <c r="V74">
        <v>33</v>
      </c>
      <c r="W74" t="s">
        <v>3649</v>
      </c>
      <c r="X74" t="s">
        <v>4018</v>
      </c>
      <c r="Y74" t="s">
        <v>4006</v>
      </c>
      <c r="Z74" t="s">
        <v>4007</v>
      </c>
      <c r="AA74" t="s">
        <v>126</v>
      </c>
    </row>
    <row r="75" spans="1:27">
      <c r="A75">
        <v>866</v>
      </c>
      <c r="B75" t="s">
        <v>3635</v>
      </c>
      <c r="C75" t="s">
        <v>3636</v>
      </c>
      <c r="D75" t="s">
        <v>3637</v>
      </c>
      <c r="E75" t="s">
        <v>4019</v>
      </c>
      <c r="F75" t="s">
        <v>4020</v>
      </c>
      <c r="G75" t="s">
        <v>3640</v>
      </c>
      <c r="H75" t="s">
        <v>4002</v>
      </c>
      <c r="I75">
        <v>45372</v>
      </c>
      <c r="J75">
        <v>45372</v>
      </c>
      <c r="K75" t="s">
        <v>4021</v>
      </c>
      <c r="L75">
        <v>986076784</v>
      </c>
      <c r="M75" t="s">
        <v>4022</v>
      </c>
      <c r="N75" t="s">
        <v>4023</v>
      </c>
      <c r="O75" t="s">
        <v>3644</v>
      </c>
      <c r="P75" t="s">
        <v>3645</v>
      </c>
      <c r="Q75" t="s">
        <v>3646</v>
      </c>
      <c r="R75" t="s">
        <v>4024</v>
      </c>
      <c r="S75" t="s">
        <v>1006</v>
      </c>
      <c r="T75" t="s">
        <v>1006</v>
      </c>
      <c r="U75" t="s">
        <v>3795</v>
      </c>
      <c r="V75">
        <v>51</v>
      </c>
      <c r="W75" t="s">
        <v>3649</v>
      </c>
      <c r="X75" t="s">
        <v>4025</v>
      </c>
      <c r="Y75" t="s">
        <v>4006</v>
      </c>
      <c r="Z75" t="s">
        <v>4007</v>
      </c>
      <c r="AA75" t="s">
        <v>126</v>
      </c>
    </row>
    <row r="76" spans="1:27">
      <c r="A76">
        <v>867</v>
      </c>
      <c r="B76" t="s">
        <v>3635</v>
      </c>
      <c r="C76" t="s">
        <v>3636</v>
      </c>
      <c r="D76" t="s">
        <v>3637</v>
      </c>
      <c r="E76" t="s">
        <v>4026</v>
      </c>
      <c r="F76" t="s">
        <v>4027</v>
      </c>
      <c r="G76" t="s">
        <v>3640</v>
      </c>
      <c r="H76" t="s">
        <v>4002</v>
      </c>
      <c r="I76">
        <v>45373</v>
      </c>
      <c r="J76">
        <v>45373</v>
      </c>
      <c r="K76" t="s">
        <v>4028</v>
      </c>
      <c r="L76">
        <v>986945457</v>
      </c>
      <c r="M76" t="s">
        <v>4029</v>
      </c>
      <c r="N76" t="s">
        <v>4023</v>
      </c>
      <c r="O76" t="s">
        <v>3644</v>
      </c>
      <c r="P76" t="s">
        <v>3645</v>
      </c>
      <c r="Q76" t="s">
        <v>3646</v>
      </c>
      <c r="R76" t="s">
        <v>4030</v>
      </c>
      <c r="S76" t="s">
        <v>1006</v>
      </c>
      <c r="T76" t="s">
        <v>1006</v>
      </c>
      <c r="U76" t="s">
        <v>4031</v>
      </c>
      <c r="V76">
        <v>55</v>
      </c>
      <c r="W76" t="s">
        <v>3649</v>
      </c>
      <c r="X76" t="s">
        <v>3673</v>
      </c>
      <c r="Y76" t="s">
        <v>4006</v>
      </c>
      <c r="Z76" t="s">
        <v>4007</v>
      </c>
      <c r="AA76" t="s">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2">
    <tabColor rgb="FF17375E"/>
    <pageSetUpPr fitToPage="1"/>
  </sheetPr>
  <dimension ref="A1:CV335"/>
  <sheetViews>
    <sheetView showGridLines="0" view="pageBreakPreview" zoomScale="85" zoomScaleNormal="86" zoomScaleSheetLayoutView="85" zoomScalePageLayoutView="55" workbookViewId="0">
      <pane ySplit="9" topLeftCell="A286" activePane="bottomLeft" state="frozen"/>
      <selection activeCell="J1" sqref="J1"/>
      <selection pane="bottomLeft" activeCell="R300" sqref="R300"/>
    </sheetView>
  </sheetViews>
  <sheetFormatPr baseColWidth="10" defaultColWidth="10.54296875" defaultRowHeight="14.5" outlineLevelCol="3"/>
  <cols>
    <col min="1" max="1" width="6.36328125" style="1" bestFit="1" customWidth="1"/>
    <col min="2" max="2" width="16.08984375" style="2" hidden="1" customWidth="1"/>
    <col min="3" max="3" width="11.54296875" style="2" hidden="1" customWidth="1"/>
    <col min="4" max="4" width="16.08984375" style="126" hidden="1" customWidth="1"/>
    <col min="5" max="5" width="46.6328125" style="127" customWidth="1"/>
    <col min="6" max="6" width="43.6328125" style="4" hidden="1" customWidth="1" outlineLevel="1"/>
    <col min="7" max="7" width="12.54296875" style="1" hidden="1" customWidth="1" outlineLevel="1"/>
    <col min="8" max="8" width="13.90625" style="1" hidden="1" customWidth="1" outlineLevel="1"/>
    <col min="9" max="9" width="12.453125" style="1" hidden="1" customWidth="1" collapsed="1"/>
    <col min="10" max="10" width="7" style="6" customWidth="1" outlineLevel="2"/>
    <col min="11" max="18" width="7" style="8" customWidth="1" outlineLevel="2"/>
    <col min="19" max="19" width="7" style="5" customWidth="1" outlineLevel="2"/>
    <col min="20" max="22" width="7" style="6" customWidth="1" outlineLevel="1"/>
    <col min="23" max="26" width="7" style="8" customWidth="1" outlineLevel="1"/>
    <col min="27" max="27" width="7" style="5" customWidth="1" outlineLevel="1"/>
    <col min="28" max="28" width="7" style="6" customWidth="1" outlineLevel="1"/>
    <col min="29" max="29" width="7" style="7" customWidth="1" outlineLevel="1"/>
    <col min="30" max="31" width="7" style="6" customWidth="1" outlineLevel="1"/>
    <col min="32" max="35" width="7" style="8" customWidth="1" outlineLevel="1"/>
    <col min="36" max="36" width="7" style="5" customWidth="1" outlineLevel="1"/>
    <col min="37" max="37" width="7" style="6" customWidth="1" outlineLevel="1"/>
    <col min="38" max="38" width="7" style="7" customWidth="1" outlineLevel="1"/>
    <col min="39" max="57" width="7" style="6" customWidth="1" outlineLevel="1"/>
    <col min="58" max="58" width="4" customWidth="1" outlineLevel="1"/>
    <col min="59" max="60" width="8.6328125" customWidth="1"/>
    <col min="61" max="62" width="11.36328125" customWidth="1"/>
    <col min="63" max="63" width="10.54296875" customWidth="1"/>
    <col min="64" max="64" width="9.90625" customWidth="1"/>
    <col min="65" max="65" width="10.453125" customWidth="1"/>
    <col min="66" max="66" width="8.6328125" customWidth="1"/>
    <col min="67" max="67" width="11" customWidth="1" outlineLevel="1"/>
    <col min="68" max="68" width="11.36328125" customWidth="1" outlineLevel="1"/>
    <col min="69" max="69" width="8.6328125" customWidth="1"/>
    <col min="70" max="71" width="8.6328125" customWidth="1" outlineLevel="1"/>
    <col min="72" max="72" width="11" customWidth="1"/>
    <col min="73" max="74" width="10.6328125" customWidth="1" outlineLevel="1"/>
    <col min="75" max="75" width="12.90625" customWidth="1"/>
    <col min="76" max="76" width="8.6328125" style="9" customWidth="1" outlineLevel="3"/>
    <col min="77" max="77" width="9.36328125" customWidth="1" outlineLevel="3"/>
    <col min="78" max="78" width="10.36328125" customWidth="1" outlineLevel="3"/>
    <col min="79" max="79" width="8.6328125" customWidth="1"/>
    <col min="80" max="84" width="10.36328125" customWidth="1" outlineLevel="3"/>
    <col min="85" max="85" width="8.6328125" customWidth="1"/>
    <col min="86" max="86" width="10.453125" customWidth="1"/>
    <col min="87" max="87" width="12.08984375" customWidth="1"/>
    <col min="88" max="88" width="11.6328125" customWidth="1"/>
    <col min="89" max="90" width="8.6328125" customWidth="1"/>
    <col min="91" max="91" width="9.6328125" customWidth="1"/>
    <col min="92" max="92" width="11.08984375" customWidth="1"/>
    <col min="93" max="93" width="8.6328125" customWidth="1"/>
    <col min="94" max="97" width="15.36328125" customWidth="1"/>
    <col min="98" max="99" width="15.6328125" customWidth="1"/>
    <col min="100" max="100" width="14.6328125" customWidth="1"/>
  </cols>
  <sheetData>
    <row r="1" spans="1:100">
      <c r="E1" s="4" t="s">
        <v>125</v>
      </c>
      <c r="CP1" s="128"/>
      <c r="CQ1" s="129"/>
      <c r="CR1" s="130"/>
      <c r="CS1" s="130"/>
      <c r="CT1" s="131"/>
      <c r="CU1" s="131"/>
      <c r="CV1" s="131"/>
    </row>
    <row r="2" spans="1:100" ht="2.15" customHeight="1">
      <c r="E2" s="4"/>
      <c r="CP2" s="128"/>
      <c r="CQ2" s="129"/>
      <c r="CR2" s="132"/>
      <c r="CS2" s="132"/>
      <c r="CT2" s="131"/>
      <c r="CU2" s="131"/>
      <c r="CV2" s="131"/>
    </row>
    <row r="3" spans="1:100" ht="21.65" hidden="1" customHeight="1">
      <c r="A3" s="10">
        <v>1</v>
      </c>
      <c r="B3" s="11"/>
      <c r="C3" s="11"/>
      <c r="E3" s="4"/>
      <c r="J3" s="12"/>
      <c r="K3" s="13">
        <v>32</v>
      </c>
      <c r="L3" s="13">
        <v>33</v>
      </c>
      <c r="M3" s="13"/>
      <c r="N3" s="13"/>
      <c r="O3" s="13"/>
      <c r="P3" s="13"/>
      <c r="Q3" s="13">
        <v>34</v>
      </c>
      <c r="R3" s="13">
        <v>35</v>
      </c>
      <c r="S3" s="12">
        <v>36</v>
      </c>
      <c r="T3" s="12">
        <v>39</v>
      </c>
      <c r="U3" s="12"/>
      <c r="V3" s="12"/>
      <c r="W3" s="13">
        <v>40</v>
      </c>
      <c r="X3" s="13">
        <v>41</v>
      </c>
      <c r="Y3" s="13">
        <v>42</v>
      </c>
      <c r="Z3" s="13">
        <v>43</v>
      </c>
      <c r="AA3" s="12">
        <v>44</v>
      </c>
      <c r="AB3" s="12">
        <v>45</v>
      </c>
      <c r="AC3" s="13">
        <v>46</v>
      </c>
      <c r="AD3" s="12">
        <v>47</v>
      </c>
      <c r="AE3" s="12"/>
      <c r="AF3" s="13">
        <v>48</v>
      </c>
      <c r="AG3" s="13">
        <v>49</v>
      </c>
      <c r="AH3" s="13">
        <v>50</v>
      </c>
      <c r="AI3" s="13">
        <v>51</v>
      </c>
      <c r="AJ3" s="12">
        <v>52</v>
      </c>
      <c r="AK3" s="12">
        <v>53</v>
      </c>
      <c r="AL3" s="13">
        <v>54</v>
      </c>
      <c r="AM3" s="12">
        <v>55</v>
      </c>
      <c r="AN3" s="12"/>
      <c r="AO3" s="12"/>
      <c r="AP3" s="12"/>
      <c r="AQ3" s="12"/>
      <c r="AR3" s="12"/>
      <c r="AS3" s="12"/>
      <c r="AT3" s="12"/>
      <c r="AU3" s="12"/>
      <c r="AV3" s="12"/>
      <c r="AW3" s="12"/>
      <c r="AX3" s="12"/>
      <c r="AY3" s="12"/>
      <c r="AZ3" s="12"/>
      <c r="BA3" s="12"/>
      <c r="BB3" s="12"/>
      <c r="BC3" s="12"/>
      <c r="BD3" s="12"/>
      <c r="BE3" s="12"/>
      <c r="BG3" s="18" t="s">
        <v>4032</v>
      </c>
      <c r="BH3" s="18"/>
      <c r="BI3" s="18"/>
      <c r="BJ3" s="18"/>
      <c r="BK3" s="18"/>
      <c r="BL3" s="18"/>
      <c r="BM3" s="18"/>
      <c r="BN3" s="18"/>
      <c r="CP3" s="450" t="s">
        <v>4033</v>
      </c>
      <c r="CQ3" s="450"/>
      <c r="CR3" s="133" t="s">
        <v>4034</v>
      </c>
      <c r="CS3" s="134"/>
      <c r="CT3" s="128"/>
      <c r="CU3" s="128"/>
      <c r="CV3" s="128"/>
    </row>
    <row r="4" spans="1:100" ht="21.65" hidden="1" customHeight="1">
      <c r="A4" s="10"/>
      <c r="B4" s="11"/>
      <c r="C4" s="11"/>
      <c r="E4" s="17"/>
      <c r="F4" s="18"/>
      <c r="G4" s="17"/>
      <c r="H4" s="17"/>
      <c r="I4" s="17"/>
      <c r="J4" s="12"/>
      <c r="K4" s="13"/>
      <c r="L4" s="13"/>
      <c r="M4" s="13"/>
      <c r="N4" s="13"/>
      <c r="O4" s="13"/>
      <c r="P4" s="13"/>
      <c r="Q4" s="13"/>
      <c r="R4" s="13"/>
      <c r="S4" s="12"/>
      <c r="T4" s="12"/>
      <c r="U4" s="12"/>
      <c r="V4" s="12"/>
      <c r="W4" s="13"/>
      <c r="X4" s="13"/>
      <c r="Y4" s="13"/>
      <c r="Z4" s="13"/>
      <c r="AA4" s="12"/>
      <c r="AB4" s="12"/>
      <c r="AC4" s="13"/>
      <c r="AD4" s="12"/>
      <c r="AE4" s="12"/>
      <c r="AF4" s="13"/>
      <c r="AG4" s="13"/>
      <c r="AH4" s="13"/>
      <c r="AI4" s="13"/>
      <c r="AJ4" s="12"/>
      <c r="AK4" s="12"/>
      <c r="AL4" s="13"/>
      <c r="AM4" s="12"/>
      <c r="AN4" s="12"/>
      <c r="AO4" s="12"/>
      <c r="AP4" s="12"/>
      <c r="AQ4" s="12"/>
      <c r="AR4" s="12"/>
      <c r="AS4" s="12"/>
      <c r="AT4" s="12"/>
      <c r="AU4" s="12"/>
      <c r="AV4" s="12"/>
      <c r="AW4" s="12"/>
      <c r="AX4" s="12"/>
      <c r="AY4" s="12"/>
      <c r="AZ4" s="12"/>
      <c r="BA4" s="12"/>
      <c r="BB4" s="12"/>
      <c r="BC4" s="12"/>
      <c r="BD4" s="12"/>
      <c r="BE4" s="12"/>
      <c r="CP4" s="135" t="s">
        <v>151</v>
      </c>
      <c r="CQ4" s="136" t="s">
        <v>152</v>
      </c>
      <c r="CR4" s="137" t="s">
        <v>153</v>
      </c>
      <c r="CS4" s="138" t="s">
        <v>154</v>
      </c>
      <c r="CT4" s="138" t="s">
        <v>155</v>
      </c>
      <c r="CU4" s="138" t="s">
        <v>156</v>
      </c>
      <c r="CV4" s="138" t="s">
        <v>157</v>
      </c>
    </row>
    <row r="5" spans="1:100" hidden="1">
      <c r="A5" s="10"/>
      <c r="B5" s="139" t="s">
        <v>4035</v>
      </c>
      <c r="C5" s="11"/>
      <c r="E5" s="17"/>
      <c r="F5" s="18"/>
      <c r="G5" s="17"/>
      <c r="H5" s="17"/>
      <c r="I5" s="17"/>
      <c r="J5" s="12"/>
      <c r="K5" s="13"/>
      <c r="L5" s="13"/>
      <c r="M5" s="13"/>
      <c r="N5" s="13"/>
      <c r="O5" s="13"/>
      <c r="P5" s="13"/>
      <c r="Q5" s="13"/>
      <c r="R5" s="13"/>
      <c r="S5" s="12"/>
      <c r="T5" s="12"/>
      <c r="U5" s="12"/>
      <c r="V5" s="12"/>
      <c r="W5" s="13"/>
      <c r="X5" s="13"/>
      <c r="Y5" s="13"/>
      <c r="Z5" s="13"/>
      <c r="AA5" s="12"/>
      <c r="AB5" s="12"/>
      <c r="AC5" s="13"/>
      <c r="AD5" s="12"/>
      <c r="AE5" s="12"/>
      <c r="AF5" s="13"/>
      <c r="AG5" s="13"/>
      <c r="AH5" s="13"/>
      <c r="AI5" s="13"/>
      <c r="AJ5" s="12"/>
      <c r="AK5" s="12"/>
      <c r="AL5" s="13"/>
      <c r="AM5" s="12"/>
      <c r="AN5" s="12"/>
      <c r="AO5" s="12"/>
      <c r="AP5" s="12"/>
      <c r="AQ5" s="12"/>
      <c r="AR5" s="12"/>
      <c r="AS5" s="12"/>
      <c r="AT5" s="12"/>
      <c r="AU5" s="12"/>
      <c r="AV5" s="12"/>
      <c r="AW5" s="12"/>
      <c r="AX5" s="12"/>
      <c r="AY5" s="12"/>
      <c r="AZ5" s="12"/>
      <c r="BA5" s="12"/>
      <c r="BB5" s="12"/>
      <c r="BC5" s="12"/>
      <c r="BD5" s="12"/>
      <c r="BE5" s="12"/>
      <c r="CP5" s="140"/>
      <c r="CQ5" s="141"/>
      <c r="CR5" s="142"/>
      <c r="CS5" s="142"/>
      <c r="CT5" s="143"/>
      <c r="CU5" s="143"/>
      <c r="CV5" s="143"/>
    </row>
    <row r="6" spans="1:100" hidden="1">
      <c r="A6" s="10"/>
      <c r="B6" s="139" t="s">
        <v>4036</v>
      </c>
      <c r="C6" s="11"/>
      <c r="E6" s="17"/>
      <c r="F6" s="18"/>
      <c r="G6" s="17"/>
      <c r="H6" s="17"/>
      <c r="I6" s="17"/>
      <c r="J6" s="12"/>
      <c r="K6" s="13"/>
      <c r="L6" s="13"/>
      <c r="M6" s="13"/>
      <c r="N6" s="13"/>
      <c r="O6" s="13"/>
      <c r="P6" s="13"/>
      <c r="Q6" s="13"/>
      <c r="R6" s="13"/>
      <c r="S6" s="12"/>
      <c r="T6" s="12"/>
      <c r="U6" s="12"/>
      <c r="V6" s="12"/>
      <c r="W6" s="13"/>
      <c r="X6" s="13"/>
      <c r="Y6" s="13"/>
      <c r="Z6" s="13"/>
      <c r="AA6" s="12"/>
      <c r="AB6" s="12"/>
      <c r="AC6" s="13"/>
      <c r="AD6" s="12"/>
      <c r="AE6" s="12"/>
      <c r="AF6" s="13"/>
      <c r="AG6" s="13"/>
      <c r="AH6" s="13"/>
      <c r="AI6" s="13"/>
      <c r="AJ6" s="12"/>
      <c r="AK6" s="12"/>
      <c r="AL6" s="13"/>
      <c r="AM6" s="12"/>
      <c r="AN6" s="12"/>
      <c r="AO6" s="12"/>
      <c r="AP6" s="12"/>
      <c r="AQ6" s="12"/>
      <c r="AR6" s="12"/>
      <c r="AS6" s="12"/>
      <c r="AT6" s="12"/>
      <c r="AU6" s="12"/>
      <c r="AV6" s="12"/>
      <c r="AW6" s="12"/>
      <c r="AX6" s="12"/>
      <c r="AY6" s="12"/>
      <c r="AZ6" s="12"/>
      <c r="BA6" s="12"/>
      <c r="BB6" s="12"/>
      <c r="BC6" s="12"/>
      <c r="BD6" s="12"/>
      <c r="BE6" s="12"/>
      <c r="CP6" s="140"/>
      <c r="CQ6" s="141"/>
      <c r="CR6" s="142"/>
      <c r="CS6" s="142"/>
      <c r="CT6" s="143"/>
      <c r="CU6" s="143"/>
      <c r="CV6" s="143"/>
    </row>
    <row r="7" spans="1:100" ht="12" customHeight="1">
      <c r="A7" s="10"/>
      <c r="B7" s="11"/>
      <c r="C7" s="11"/>
      <c r="D7" s="144"/>
      <c r="E7" s="145"/>
      <c r="F7" s="146"/>
      <c r="G7" s="13"/>
      <c r="H7" s="13"/>
      <c r="I7" s="13"/>
      <c r="J7" s="12"/>
      <c r="K7" s="13"/>
      <c r="L7" s="13"/>
      <c r="M7" s="13"/>
      <c r="N7" s="13"/>
      <c r="O7" s="13"/>
      <c r="P7" s="13"/>
      <c r="Q7" s="13"/>
      <c r="R7" s="13"/>
      <c r="S7" s="12"/>
      <c r="T7" s="12"/>
      <c r="U7" s="12"/>
      <c r="V7" s="12"/>
      <c r="W7" s="13"/>
      <c r="X7" s="13"/>
      <c r="Y7" s="13"/>
      <c r="Z7" s="13"/>
      <c r="AA7" s="12"/>
      <c r="AB7" s="12"/>
      <c r="AC7" s="13"/>
      <c r="AD7" s="12"/>
      <c r="AE7" s="12"/>
      <c r="AF7" s="13"/>
      <c r="AG7" s="13"/>
      <c r="AH7" s="13"/>
      <c r="AI7" s="13"/>
      <c r="AJ7" s="12"/>
      <c r="AK7" s="12"/>
      <c r="AL7" s="13"/>
      <c r="AM7" s="12"/>
      <c r="AN7" s="12"/>
      <c r="AO7" s="12"/>
      <c r="AP7" s="12"/>
      <c r="AQ7" s="12"/>
      <c r="AR7" s="12"/>
      <c r="AS7" s="12"/>
      <c r="AT7" s="12"/>
      <c r="AU7" s="12"/>
      <c r="AV7" s="12"/>
      <c r="AW7" s="12"/>
      <c r="AX7" s="12"/>
      <c r="AY7" s="12"/>
      <c r="AZ7" s="12"/>
      <c r="BA7" s="12"/>
      <c r="BB7" s="12"/>
      <c r="BC7" s="12"/>
      <c r="BD7" s="12"/>
      <c r="BE7" s="12"/>
      <c r="CN7" s="147" t="s">
        <v>4037</v>
      </c>
      <c r="CP7" s="450" t="s">
        <v>4033</v>
      </c>
      <c r="CQ7" s="450"/>
      <c r="CR7" s="133" t="s">
        <v>4034</v>
      </c>
    </row>
    <row r="8" spans="1:100" s="45" customFormat="1" ht="19.5" customHeight="1" thickBot="1">
      <c r="A8" s="451" t="s">
        <v>3</v>
      </c>
      <c r="B8" s="452" t="s">
        <v>4</v>
      </c>
      <c r="C8" s="451" t="s">
        <v>135</v>
      </c>
      <c r="D8" s="453"/>
      <c r="E8" s="451" t="s">
        <v>7</v>
      </c>
      <c r="F8" s="451" t="s">
        <v>8</v>
      </c>
      <c r="G8" s="451" t="s">
        <v>37</v>
      </c>
      <c r="H8" s="451" t="s">
        <v>10</v>
      </c>
      <c r="I8" s="451" t="s">
        <v>11</v>
      </c>
      <c r="J8" s="148">
        <v>45275</v>
      </c>
      <c r="K8" s="148">
        <f>J8+1</f>
        <v>45276</v>
      </c>
      <c r="L8" s="159">
        <f t="shared" ref="L8:BE8" si="0">K8+1</f>
        <v>45277</v>
      </c>
      <c r="M8" s="148">
        <f t="shared" si="0"/>
        <v>45278</v>
      </c>
      <c r="N8" s="148">
        <f t="shared" si="0"/>
        <v>45279</v>
      </c>
      <c r="O8" s="148">
        <f t="shared" si="0"/>
        <v>45280</v>
      </c>
      <c r="P8" s="148">
        <f t="shared" si="0"/>
        <v>45281</v>
      </c>
      <c r="Q8" s="148">
        <f t="shared" si="0"/>
        <v>45282</v>
      </c>
      <c r="R8" s="148">
        <f t="shared" si="0"/>
        <v>45283</v>
      </c>
      <c r="S8" s="159">
        <f t="shared" si="0"/>
        <v>45284</v>
      </c>
      <c r="T8" s="159">
        <f t="shared" si="0"/>
        <v>45285</v>
      </c>
      <c r="U8" s="148">
        <f t="shared" si="0"/>
        <v>45286</v>
      </c>
      <c r="V8" s="148">
        <f t="shared" si="0"/>
        <v>45287</v>
      </c>
      <c r="W8" s="148">
        <f t="shared" si="0"/>
        <v>45288</v>
      </c>
      <c r="X8" s="148">
        <f t="shared" si="0"/>
        <v>45289</v>
      </c>
      <c r="Y8" s="148">
        <f t="shared" si="0"/>
        <v>45290</v>
      </c>
      <c r="Z8" s="159">
        <f t="shared" si="0"/>
        <v>45291</v>
      </c>
      <c r="AA8" s="159">
        <f t="shared" si="0"/>
        <v>45292</v>
      </c>
      <c r="AB8" s="148">
        <f t="shared" si="0"/>
        <v>45293</v>
      </c>
      <c r="AC8" s="148">
        <f t="shared" si="0"/>
        <v>45294</v>
      </c>
      <c r="AD8" s="148">
        <f t="shared" si="0"/>
        <v>45295</v>
      </c>
      <c r="AE8" s="148">
        <f t="shared" si="0"/>
        <v>45296</v>
      </c>
      <c r="AF8" s="148">
        <f t="shared" si="0"/>
        <v>45297</v>
      </c>
      <c r="AG8" s="159">
        <f t="shared" si="0"/>
        <v>45298</v>
      </c>
      <c r="AH8" s="148">
        <f t="shared" si="0"/>
        <v>45299</v>
      </c>
      <c r="AI8" s="148">
        <f t="shared" si="0"/>
        <v>45300</v>
      </c>
      <c r="AJ8" s="148">
        <f t="shared" si="0"/>
        <v>45301</v>
      </c>
      <c r="AK8" s="148">
        <f t="shared" si="0"/>
        <v>45302</v>
      </c>
      <c r="AL8" s="148">
        <f t="shared" si="0"/>
        <v>45303</v>
      </c>
      <c r="AM8" s="148">
        <f t="shared" si="0"/>
        <v>45304</v>
      </c>
      <c r="AN8" s="159">
        <f t="shared" si="0"/>
        <v>45305</v>
      </c>
      <c r="AO8" s="148">
        <f t="shared" si="0"/>
        <v>45306</v>
      </c>
      <c r="AP8" s="148">
        <f t="shared" si="0"/>
        <v>45307</v>
      </c>
      <c r="AQ8" s="148">
        <f t="shared" si="0"/>
        <v>45308</v>
      </c>
      <c r="AR8" s="148">
        <f t="shared" si="0"/>
        <v>45309</v>
      </c>
      <c r="AS8" s="148">
        <f t="shared" si="0"/>
        <v>45310</v>
      </c>
      <c r="AT8" s="148">
        <f t="shared" si="0"/>
        <v>45311</v>
      </c>
      <c r="AU8" s="148">
        <f t="shared" si="0"/>
        <v>45312</v>
      </c>
      <c r="AV8" s="148">
        <f t="shared" si="0"/>
        <v>45313</v>
      </c>
      <c r="AW8" s="148">
        <f t="shared" si="0"/>
        <v>45314</v>
      </c>
      <c r="AX8" s="148">
        <f t="shared" si="0"/>
        <v>45315</v>
      </c>
      <c r="AY8" s="148">
        <f t="shared" si="0"/>
        <v>45316</v>
      </c>
      <c r="AZ8" s="148">
        <f t="shared" si="0"/>
        <v>45317</v>
      </c>
      <c r="BA8" s="148">
        <f t="shared" si="0"/>
        <v>45318</v>
      </c>
      <c r="BB8" s="148">
        <f t="shared" si="0"/>
        <v>45319</v>
      </c>
      <c r="BC8" s="148">
        <f t="shared" si="0"/>
        <v>45320</v>
      </c>
      <c r="BD8" s="148">
        <f t="shared" si="0"/>
        <v>45321</v>
      </c>
      <c r="BE8" s="148">
        <f t="shared" si="0"/>
        <v>45322</v>
      </c>
      <c r="BF8" s="22"/>
      <c r="BG8" s="416" t="s">
        <v>12</v>
      </c>
      <c r="BH8" s="416" t="s">
        <v>13</v>
      </c>
      <c r="BI8" s="416" t="s">
        <v>137</v>
      </c>
      <c r="BJ8" s="416" t="s">
        <v>138</v>
      </c>
      <c r="BK8" s="416" t="s">
        <v>139</v>
      </c>
      <c r="BL8" s="416" t="s">
        <v>140</v>
      </c>
      <c r="BM8" s="416" t="s">
        <v>15</v>
      </c>
      <c r="BN8" s="417" t="s">
        <v>36</v>
      </c>
      <c r="BO8" s="417" t="s">
        <v>37</v>
      </c>
      <c r="BP8" s="417" t="s">
        <v>38</v>
      </c>
      <c r="BQ8" s="417" t="s">
        <v>39</v>
      </c>
      <c r="BR8" s="417" t="s">
        <v>37</v>
      </c>
      <c r="BS8" s="417" t="s">
        <v>38</v>
      </c>
      <c r="BT8" s="417" t="s">
        <v>40</v>
      </c>
      <c r="BU8" s="417" t="s">
        <v>37</v>
      </c>
      <c r="BV8" s="417" t="s">
        <v>38</v>
      </c>
      <c r="BW8" s="417" t="s">
        <v>4038</v>
      </c>
      <c r="BX8" s="417" t="s">
        <v>37</v>
      </c>
      <c r="BY8" s="417" t="s">
        <v>38</v>
      </c>
      <c r="BZ8" s="417" t="s">
        <v>4039</v>
      </c>
      <c r="CA8" s="417" t="s">
        <v>43</v>
      </c>
      <c r="CB8" s="417" t="s">
        <v>37</v>
      </c>
      <c r="CC8" s="417" t="s">
        <v>38</v>
      </c>
      <c r="CD8" s="454" t="s">
        <v>145</v>
      </c>
      <c r="CE8" s="454" t="s">
        <v>4040</v>
      </c>
      <c r="CF8" s="454" t="s">
        <v>141</v>
      </c>
      <c r="CG8" s="419" t="s">
        <v>23</v>
      </c>
      <c r="CH8" s="420" t="s">
        <v>24</v>
      </c>
      <c r="CI8" s="456">
        <v>0.25</v>
      </c>
      <c r="CJ8" s="456">
        <v>0.35</v>
      </c>
      <c r="CK8" s="456">
        <v>1</v>
      </c>
      <c r="CL8" s="418" t="s">
        <v>148</v>
      </c>
      <c r="CM8" s="457" t="s">
        <v>149</v>
      </c>
      <c r="CN8" s="457" t="s">
        <v>150</v>
      </c>
      <c r="CO8" s="457" t="s">
        <v>46</v>
      </c>
      <c r="CP8" s="459" t="s">
        <v>151</v>
      </c>
      <c r="CQ8" s="459" t="s">
        <v>152</v>
      </c>
      <c r="CR8" s="459" t="s">
        <v>153</v>
      </c>
      <c r="CS8" s="458" t="s">
        <v>154</v>
      </c>
      <c r="CT8" s="458" t="s">
        <v>155</v>
      </c>
      <c r="CU8" s="458" t="s">
        <v>156</v>
      </c>
      <c r="CV8" s="458" t="s">
        <v>157</v>
      </c>
    </row>
    <row r="9" spans="1:100" s="45" customFormat="1" ht="13.5" customHeight="1" thickBot="1">
      <c r="A9" s="451"/>
      <c r="B9" s="452"/>
      <c r="C9" s="451"/>
      <c r="D9" s="453"/>
      <c r="E9" s="451"/>
      <c r="F9" s="451"/>
      <c r="G9" s="451"/>
      <c r="H9" s="451"/>
      <c r="I9" s="451"/>
      <c r="J9" s="26" t="s">
        <v>4041</v>
      </c>
      <c r="K9" s="26" t="s">
        <v>4042</v>
      </c>
      <c r="L9" s="160" t="s">
        <v>717</v>
      </c>
      <c r="M9" s="26" t="s">
        <v>4043</v>
      </c>
      <c r="N9" s="26" t="s">
        <v>4044</v>
      </c>
      <c r="O9" s="26" t="s">
        <v>4045</v>
      </c>
      <c r="P9" s="26" t="s">
        <v>161</v>
      </c>
      <c r="Q9" s="26" t="s">
        <v>4041</v>
      </c>
      <c r="R9" s="26" t="s">
        <v>4042</v>
      </c>
      <c r="S9" s="160" t="s">
        <v>717</v>
      </c>
      <c r="T9" s="160" t="s">
        <v>4043</v>
      </c>
      <c r="U9" s="26" t="s">
        <v>4044</v>
      </c>
      <c r="V9" s="26" t="s">
        <v>4045</v>
      </c>
      <c r="W9" s="26" t="s">
        <v>161</v>
      </c>
      <c r="X9" s="26" t="s">
        <v>4041</v>
      </c>
      <c r="Y9" s="26" t="s">
        <v>4042</v>
      </c>
      <c r="Z9" s="160" t="s">
        <v>717</v>
      </c>
      <c r="AA9" s="160" t="s">
        <v>4043</v>
      </c>
      <c r="AB9" s="26" t="s">
        <v>4044</v>
      </c>
      <c r="AC9" s="26" t="s">
        <v>4045</v>
      </c>
      <c r="AD9" s="26" t="s">
        <v>161</v>
      </c>
      <c r="AE9" s="26" t="s">
        <v>4041</v>
      </c>
      <c r="AF9" s="26" t="s">
        <v>4042</v>
      </c>
      <c r="AG9" s="160" t="s">
        <v>717</v>
      </c>
      <c r="AH9" s="26" t="s">
        <v>4043</v>
      </c>
      <c r="AI9" s="26" t="s">
        <v>4044</v>
      </c>
      <c r="AJ9" s="26" t="s">
        <v>4045</v>
      </c>
      <c r="AK9" s="26" t="s">
        <v>161</v>
      </c>
      <c r="AL9" s="26" t="s">
        <v>4041</v>
      </c>
      <c r="AM9" s="26" t="s">
        <v>4042</v>
      </c>
      <c r="AN9" s="160" t="s">
        <v>717</v>
      </c>
      <c r="AO9" s="26" t="s">
        <v>4043</v>
      </c>
      <c r="AP9" s="26" t="s">
        <v>4044</v>
      </c>
      <c r="AQ9" s="26" t="s">
        <v>4045</v>
      </c>
      <c r="AR9" s="26" t="s">
        <v>161</v>
      </c>
      <c r="AS9" s="26" t="s">
        <v>4041</v>
      </c>
      <c r="AT9" s="26" t="s">
        <v>4042</v>
      </c>
      <c r="AU9" s="26" t="s">
        <v>717</v>
      </c>
      <c r="AV9" s="26" t="s">
        <v>4043</v>
      </c>
      <c r="AW9" s="26" t="s">
        <v>4044</v>
      </c>
      <c r="AX9" s="26" t="s">
        <v>4045</v>
      </c>
      <c r="AY9" s="26" t="s">
        <v>161</v>
      </c>
      <c r="AZ9" s="26" t="s">
        <v>4041</v>
      </c>
      <c r="BA9" s="26" t="s">
        <v>4042</v>
      </c>
      <c r="BB9" s="26" t="s">
        <v>717</v>
      </c>
      <c r="BC9" s="26" t="s">
        <v>4043</v>
      </c>
      <c r="BD9" s="26" t="s">
        <v>4044</v>
      </c>
      <c r="BE9" s="26" t="s">
        <v>4045</v>
      </c>
      <c r="BF9" s="22"/>
      <c r="BG9" s="416"/>
      <c r="BH9" s="416"/>
      <c r="BI9" s="416"/>
      <c r="BJ9" s="416"/>
      <c r="BK9" s="416"/>
      <c r="BL9" s="416"/>
      <c r="BM9" s="416"/>
      <c r="BN9" s="417" t="s">
        <v>36</v>
      </c>
      <c r="BO9" s="417" t="s">
        <v>37</v>
      </c>
      <c r="BP9" s="417" t="s">
        <v>38</v>
      </c>
      <c r="BQ9" s="417" t="s">
        <v>39</v>
      </c>
      <c r="BR9" s="417" t="s">
        <v>37</v>
      </c>
      <c r="BS9" s="417" t="s">
        <v>38</v>
      </c>
      <c r="BT9" s="417" t="s">
        <v>40</v>
      </c>
      <c r="BU9" s="417" t="s">
        <v>37</v>
      </c>
      <c r="BV9" s="417" t="s">
        <v>38</v>
      </c>
      <c r="BW9" s="417" t="s">
        <v>42</v>
      </c>
      <c r="BX9" s="417" t="s">
        <v>37</v>
      </c>
      <c r="BY9" s="417" t="s">
        <v>38</v>
      </c>
      <c r="BZ9" s="417" t="s">
        <v>43</v>
      </c>
      <c r="CA9" s="417" t="s">
        <v>43</v>
      </c>
      <c r="CB9" s="417" t="s">
        <v>37</v>
      </c>
      <c r="CC9" s="417" t="s">
        <v>38</v>
      </c>
      <c r="CD9" s="455"/>
      <c r="CE9" s="455"/>
      <c r="CF9" s="455"/>
      <c r="CG9" s="419"/>
      <c r="CH9" s="420"/>
      <c r="CI9" s="456"/>
      <c r="CJ9" s="456"/>
      <c r="CK9" s="456"/>
      <c r="CL9" s="418"/>
      <c r="CM9" s="457" t="s">
        <v>149</v>
      </c>
      <c r="CN9" s="457" t="s">
        <v>150</v>
      </c>
      <c r="CO9" s="457"/>
      <c r="CP9" s="459"/>
      <c r="CQ9" s="459"/>
      <c r="CR9" s="459"/>
      <c r="CS9" s="458"/>
      <c r="CT9" s="458"/>
      <c r="CU9" s="458"/>
      <c r="CV9" s="458"/>
    </row>
    <row r="10" spans="1:100" s="208" customFormat="1" ht="13.5" customHeight="1">
      <c r="A10" s="187"/>
      <c r="B10" s="188"/>
      <c r="C10" s="189"/>
      <c r="D10" s="190"/>
      <c r="E10" s="189"/>
      <c r="F10" s="189"/>
      <c r="G10" s="189"/>
      <c r="H10" s="191"/>
      <c r="I10" s="192"/>
      <c r="J10" s="193"/>
      <c r="K10" s="193"/>
      <c r="L10" s="193"/>
      <c r="M10" s="193"/>
      <c r="N10" s="193"/>
      <c r="O10" s="193"/>
      <c r="P10" s="193"/>
      <c r="Q10" s="193"/>
      <c r="R10" s="194"/>
      <c r="S10" s="195"/>
      <c r="T10" s="193"/>
      <c r="U10" s="194"/>
      <c r="V10" s="194"/>
      <c r="W10" s="193"/>
      <c r="X10" s="193"/>
      <c r="Y10" s="193"/>
      <c r="Z10" s="194"/>
      <c r="AA10" s="195"/>
      <c r="AB10" s="193"/>
      <c r="AC10" s="196"/>
      <c r="AD10" s="196"/>
      <c r="AE10" s="196"/>
      <c r="AF10" s="193"/>
      <c r="AG10" s="193"/>
      <c r="AH10" s="193"/>
      <c r="AI10" s="194"/>
      <c r="AJ10" s="195"/>
      <c r="AK10" s="193"/>
      <c r="AL10" s="193"/>
      <c r="AM10" s="193"/>
      <c r="AN10" s="194"/>
      <c r="AO10" s="194"/>
      <c r="AP10" s="194"/>
      <c r="AQ10" s="194"/>
      <c r="AR10" s="194"/>
      <c r="AS10" s="194"/>
      <c r="AT10" s="194"/>
      <c r="AU10" s="194"/>
      <c r="AV10" s="194"/>
      <c r="AW10" s="194"/>
      <c r="AX10" s="194"/>
      <c r="AY10" s="194"/>
      <c r="AZ10" s="194"/>
      <c r="BA10" s="194"/>
      <c r="BB10" s="194"/>
      <c r="BC10" s="194"/>
      <c r="BD10" s="194"/>
      <c r="BE10" s="194"/>
      <c r="BF10" s="180"/>
      <c r="BG10" s="197"/>
      <c r="BH10" s="197"/>
      <c r="BI10" s="197"/>
      <c r="BJ10" s="197"/>
      <c r="BK10" s="197"/>
      <c r="BL10" s="197"/>
      <c r="BM10" s="197"/>
      <c r="BN10" s="198"/>
      <c r="BO10" s="198"/>
      <c r="BP10" s="198"/>
      <c r="BQ10" s="198"/>
      <c r="BR10" s="198"/>
      <c r="BS10" s="198"/>
      <c r="BT10" s="198"/>
      <c r="BU10" s="198"/>
      <c r="BV10" s="198"/>
      <c r="BW10" s="198"/>
      <c r="BX10" s="199"/>
      <c r="BY10" s="198"/>
      <c r="BZ10" s="198"/>
      <c r="CA10" s="198"/>
      <c r="CB10" s="198"/>
      <c r="CC10" s="198"/>
      <c r="CD10" s="200"/>
      <c r="CE10" s="200"/>
      <c r="CF10" s="200"/>
      <c r="CG10" s="201"/>
      <c r="CH10" s="202"/>
      <c r="CI10" s="203"/>
      <c r="CJ10" s="203"/>
      <c r="CK10" s="203"/>
      <c r="CL10" s="204"/>
      <c r="CM10" s="205"/>
      <c r="CN10" s="205"/>
      <c r="CO10" s="205"/>
      <c r="CP10" s="206"/>
      <c r="CQ10" s="206"/>
      <c r="CR10" s="206"/>
      <c r="CS10" s="207"/>
      <c r="CT10" s="207"/>
      <c r="CU10" s="207"/>
      <c r="CV10" s="207"/>
    </row>
    <row r="11" spans="1:100" s="186" customFormat="1" ht="13">
      <c r="A11" s="168">
        <v>1</v>
      </c>
      <c r="B11" s="169" t="s">
        <v>4046</v>
      </c>
      <c r="C11" s="174" t="s">
        <v>4047</v>
      </c>
      <c r="D11" s="175" t="s">
        <v>3637</v>
      </c>
      <c r="E11" s="172" t="s">
        <v>4048</v>
      </c>
      <c r="F11" s="176" t="s">
        <v>1271</v>
      </c>
      <c r="G11" s="177">
        <v>44652</v>
      </c>
      <c r="H11" s="177">
        <v>44652</v>
      </c>
      <c r="I11" s="178"/>
      <c r="J11" s="209" t="s">
        <v>57</v>
      </c>
      <c r="K11" s="209" t="s">
        <v>67</v>
      </c>
      <c r="L11" s="209" t="s">
        <v>58</v>
      </c>
      <c r="M11" s="209" t="s">
        <v>133</v>
      </c>
      <c r="N11" s="209" t="s">
        <v>133</v>
      </c>
      <c r="O11" s="209" t="s">
        <v>133</v>
      </c>
      <c r="P11" s="209" t="s">
        <v>133</v>
      </c>
      <c r="Q11" s="209" t="s">
        <v>133</v>
      </c>
      <c r="R11" s="209" t="s">
        <v>133</v>
      </c>
      <c r="S11" s="209" t="s">
        <v>133</v>
      </c>
      <c r="T11" s="209" t="s">
        <v>133</v>
      </c>
      <c r="U11" s="209" t="s">
        <v>133</v>
      </c>
      <c r="V11" s="209" t="s">
        <v>133</v>
      </c>
      <c r="W11" s="209" t="s">
        <v>133</v>
      </c>
      <c r="X11" s="209" t="s">
        <v>133</v>
      </c>
      <c r="Y11" s="209" t="s">
        <v>133</v>
      </c>
      <c r="Z11" s="209" t="s">
        <v>133</v>
      </c>
      <c r="AA11" s="209" t="s">
        <v>133</v>
      </c>
      <c r="AB11" s="209" t="s">
        <v>133</v>
      </c>
      <c r="AC11" s="209" t="s">
        <v>133</v>
      </c>
      <c r="AD11" s="209" t="s">
        <v>133</v>
      </c>
      <c r="AE11" s="209" t="s">
        <v>133</v>
      </c>
      <c r="AF11" s="209" t="s">
        <v>133</v>
      </c>
      <c r="AG11" s="209" t="s">
        <v>133</v>
      </c>
      <c r="AH11" s="209" t="s">
        <v>57</v>
      </c>
      <c r="AI11" s="209" t="s">
        <v>57</v>
      </c>
      <c r="AJ11" s="209" t="s">
        <v>57</v>
      </c>
      <c r="AK11" s="209" t="s">
        <v>57</v>
      </c>
      <c r="AL11" s="209" t="s">
        <v>57</v>
      </c>
      <c r="AM11" s="209" t="s">
        <v>57</v>
      </c>
      <c r="AN11" s="209" t="s">
        <v>58</v>
      </c>
      <c r="AO11" s="209" t="s">
        <v>57</v>
      </c>
      <c r="AP11" s="209" t="s">
        <v>67</v>
      </c>
      <c r="AQ11" s="209" t="s">
        <v>67</v>
      </c>
      <c r="AR11" s="179"/>
      <c r="AS11" s="179"/>
      <c r="AT11" s="179"/>
      <c r="AU11" s="179"/>
      <c r="AV11" s="179"/>
      <c r="AW11" s="179"/>
      <c r="AX11" s="179"/>
      <c r="AY11" s="179"/>
      <c r="AZ11" s="179"/>
      <c r="BA11" s="179"/>
      <c r="BB11" s="179"/>
      <c r="BC11" s="179"/>
      <c r="BD11" s="179"/>
      <c r="BE11" s="179"/>
      <c r="BF11" s="180"/>
      <c r="BG11" s="181">
        <f t="shared" ref="BG11:BG74" si="1">COUNTIF(Z11:BE11,"NOR")</f>
        <v>7</v>
      </c>
      <c r="BH11" s="182">
        <f t="shared" ref="BH11:BH74" si="2">COUNTIF(Z11:BE11,"DS")</f>
        <v>1</v>
      </c>
      <c r="BI11" s="182">
        <f t="shared" ref="BI11:BI74" si="3">COUNTIF(Z11:BE11,"LCG")</f>
        <v>0</v>
      </c>
      <c r="BJ11" s="182">
        <f t="shared" ref="BJ11:BJ74" si="4">COUNTIF(Z11:BE11,"DP")</f>
        <v>0</v>
      </c>
      <c r="BK11" s="182">
        <f t="shared" ref="BK11:BK74" si="5">COUNTIF(Z11:BE11,"CT")</f>
        <v>0</v>
      </c>
      <c r="BL11" s="182">
        <f t="shared" ref="BL11:BL74" si="6">COUNTIF(Z11:BE11,"TR")</f>
        <v>0</v>
      </c>
      <c r="BM11" s="182">
        <f t="shared" ref="BM11:BM74" si="7">SUM(BG11:BL11)</f>
        <v>8</v>
      </c>
      <c r="BN11" s="170">
        <f t="shared" ref="BN11:BN74" si="8">COUNTIF(Z11:BE11,"DM")</f>
        <v>0</v>
      </c>
      <c r="BO11" s="182"/>
      <c r="BP11" s="182"/>
      <c r="BQ11" s="170">
        <f t="shared" ref="BQ11:BQ74" si="9">COUNTIF(Z11:BE11,"SUB")</f>
        <v>0</v>
      </c>
      <c r="BR11" s="182"/>
      <c r="BS11" s="182"/>
      <c r="BT11" s="170">
        <f t="shared" ref="BT11:BT74" si="10">COUNTIF(Z11:BE11,"VAC")</f>
        <v>8</v>
      </c>
      <c r="BU11" s="182"/>
      <c r="BV11" s="182"/>
      <c r="BW11" s="170">
        <f t="shared" ref="BW11:BW31" si="11">COUNTIF(AA11:BE11,"LSG")</f>
        <v>0</v>
      </c>
      <c r="BX11" s="182"/>
      <c r="BY11" s="182"/>
      <c r="BZ11" s="170">
        <f t="shared" ref="BZ11:BZ22" si="12">COUNTIF(I11:AY11,"SUS")</f>
        <v>0</v>
      </c>
      <c r="CA11" s="170">
        <f t="shared" ref="CA11:CA74" si="13">COUNTIF(Z11:BE11,"FA")</f>
        <v>2</v>
      </c>
      <c r="CB11" s="182"/>
      <c r="CC11" s="182"/>
      <c r="CD11" s="170">
        <f t="shared" ref="CD11:CD74" si="14">COUNTIF(Z11:BE11,"NA")</f>
        <v>0</v>
      </c>
      <c r="CE11" s="170">
        <f t="shared" ref="CE11:CE74" si="15">COUNTIF(Z11:BE11,"LF")</f>
        <v>0</v>
      </c>
      <c r="CF11" s="170">
        <f t="shared" ref="CF11:CF74" si="16">COUNTIF(Z11:BE11,"FE")</f>
        <v>0</v>
      </c>
      <c r="CG11" s="182">
        <f t="shared" ref="CG11:CG74" si="17">BM11+BN11+BQ11+BT11+BW11+CA11+CD11+CF11+CE11</f>
        <v>18</v>
      </c>
      <c r="CH11" s="171"/>
      <c r="CI11" s="183">
        <f>COUNTIF(J11:AN11,"1")+(COUNTIF(J11:AN11,"2")*2)+CJ11*2</f>
        <v>0</v>
      </c>
      <c r="CJ11" s="184">
        <f>COUNTIF(J11:AN11,"&gt;=3")</f>
        <v>0</v>
      </c>
      <c r="CK11" s="184"/>
      <c r="CL11" s="185"/>
      <c r="CM11" s="185"/>
      <c r="CN11" s="185"/>
      <c r="CO11" s="185"/>
      <c r="CP11" s="185"/>
      <c r="CQ11" s="185"/>
      <c r="CR11" s="185"/>
      <c r="CS11" s="185"/>
      <c r="CT11" s="185"/>
      <c r="CU11" s="185"/>
      <c r="CV11" s="185"/>
    </row>
    <row r="12" spans="1:100" s="186" customFormat="1" ht="13">
      <c r="A12" s="168">
        <f t="shared" ref="A12:A43" si="18">+A11+1</f>
        <v>2</v>
      </c>
      <c r="B12" s="169" t="s">
        <v>4049</v>
      </c>
      <c r="C12" s="174" t="s">
        <v>4050</v>
      </c>
      <c r="D12" s="175" t="s">
        <v>3637</v>
      </c>
      <c r="E12" s="172" t="s">
        <v>4051</v>
      </c>
      <c r="F12" s="176" t="s">
        <v>4052</v>
      </c>
      <c r="G12" s="177">
        <v>44980</v>
      </c>
      <c r="H12" s="177">
        <v>44980</v>
      </c>
      <c r="I12" s="178"/>
      <c r="J12" s="209" t="s">
        <v>57</v>
      </c>
      <c r="K12" s="209" t="s">
        <v>57</v>
      </c>
      <c r="L12" s="209" t="s">
        <v>58</v>
      </c>
      <c r="M12" s="209" t="s">
        <v>57</v>
      </c>
      <c r="N12" s="209" t="s">
        <v>57</v>
      </c>
      <c r="O12" s="209" t="s">
        <v>57</v>
      </c>
      <c r="P12" s="209" t="s">
        <v>57</v>
      </c>
      <c r="Q12" s="209" t="s">
        <v>57</v>
      </c>
      <c r="R12" s="209" t="s">
        <v>42</v>
      </c>
      <c r="S12" s="209" t="s">
        <v>58</v>
      </c>
      <c r="T12" s="209" t="s">
        <v>59</v>
      </c>
      <c r="U12" s="209" t="s">
        <v>42</v>
      </c>
      <c r="V12" s="209" t="s">
        <v>42</v>
      </c>
      <c r="W12" s="209" t="s">
        <v>42</v>
      </c>
      <c r="X12" s="209" t="s">
        <v>42</v>
      </c>
      <c r="Y12" s="209" t="s">
        <v>42</v>
      </c>
      <c r="Z12" s="209" t="s">
        <v>58</v>
      </c>
      <c r="AA12" s="209" t="s">
        <v>59</v>
      </c>
      <c r="AB12" s="209" t="s">
        <v>67</v>
      </c>
      <c r="AC12" s="209" t="s">
        <v>67</v>
      </c>
      <c r="AD12" s="209" t="s">
        <v>57</v>
      </c>
      <c r="AE12" s="209" t="s">
        <v>57</v>
      </c>
      <c r="AF12" s="209" t="s">
        <v>57</v>
      </c>
      <c r="AG12" s="209" t="s">
        <v>58</v>
      </c>
      <c r="AH12" s="209" t="s">
        <v>57</v>
      </c>
      <c r="AI12" s="209" t="s">
        <v>57</v>
      </c>
      <c r="AJ12" s="209" t="s">
        <v>57</v>
      </c>
      <c r="AK12" s="209" t="s">
        <v>57</v>
      </c>
      <c r="AL12" s="209" t="s">
        <v>57</v>
      </c>
      <c r="AM12" s="209" t="s">
        <v>57</v>
      </c>
      <c r="AN12" s="209" t="s">
        <v>58</v>
      </c>
      <c r="AO12" s="209" t="s">
        <v>57</v>
      </c>
      <c r="AP12" s="209" t="s">
        <v>57</v>
      </c>
      <c r="AQ12" s="209" t="s">
        <v>57</v>
      </c>
      <c r="AR12" s="179"/>
      <c r="AS12" s="179"/>
      <c r="AT12" s="179"/>
      <c r="AU12" s="179"/>
      <c r="AV12" s="179"/>
      <c r="AW12" s="179"/>
      <c r="AX12" s="179"/>
      <c r="AY12" s="179"/>
      <c r="AZ12" s="179"/>
      <c r="BA12" s="179"/>
      <c r="BB12" s="179"/>
      <c r="BC12" s="179"/>
      <c r="BD12" s="179"/>
      <c r="BE12" s="179"/>
      <c r="BF12" s="180"/>
      <c r="BG12" s="181">
        <f t="shared" si="1"/>
        <v>12</v>
      </c>
      <c r="BH12" s="182">
        <f t="shared" si="2"/>
        <v>3</v>
      </c>
      <c r="BI12" s="182">
        <f t="shared" si="3"/>
        <v>0</v>
      </c>
      <c r="BJ12" s="182">
        <f t="shared" si="4"/>
        <v>0</v>
      </c>
      <c r="BK12" s="182">
        <f t="shared" si="5"/>
        <v>0</v>
      </c>
      <c r="BL12" s="182">
        <f t="shared" si="6"/>
        <v>0</v>
      </c>
      <c r="BM12" s="182">
        <f t="shared" si="7"/>
        <v>15</v>
      </c>
      <c r="BN12" s="170">
        <f t="shared" si="8"/>
        <v>0</v>
      </c>
      <c r="BO12" s="182"/>
      <c r="BP12" s="182"/>
      <c r="BQ12" s="170">
        <f t="shared" si="9"/>
        <v>0</v>
      </c>
      <c r="BR12" s="182"/>
      <c r="BS12" s="182"/>
      <c r="BT12" s="170">
        <f t="shared" si="10"/>
        <v>0</v>
      </c>
      <c r="BU12" s="182"/>
      <c r="BV12" s="182"/>
      <c r="BW12" s="170">
        <f t="shared" si="11"/>
        <v>0</v>
      </c>
      <c r="BX12" s="182"/>
      <c r="BY12" s="182"/>
      <c r="BZ12" s="170">
        <f t="shared" si="12"/>
        <v>0</v>
      </c>
      <c r="CA12" s="170">
        <f t="shared" si="13"/>
        <v>2</v>
      </c>
      <c r="CB12" s="182"/>
      <c r="CC12" s="182"/>
      <c r="CD12" s="170">
        <f t="shared" si="14"/>
        <v>0</v>
      </c>
      <c r="CE12" s="170">
        <f t="shared" si="15"/>
        <v>0</v>
      </c>
      <c r="CF12" s="170">
        <f t="shared" si="16"/>
        <v>1</v>
      </c>
      <c r="CG12" s="182">
        <f t="shared" si="17"/>
        <v>18</v>
      </c>
      <c r="CH12" s="171"/>
      <c r="CI12" s="183">
        <f>COUNTIF(J12:AN12,"1")+(COUNTIF(J12:AN12,"2")*2)+CJ12*2</f>
        <v>0</v>
      </c>
      <c r="CJ12" s="184">
        <f>COUNTIF(J12:AN12,"&gt;=3")</f>
        <v>0</v>
      </c>
      <c r="CK12" s="184"/>
      <c r="CL12" s="185"/>
      <c r="CM12" s="185"/>
      <c r="CN12" s="185"/>
      <c r="CO12" s="185"/>
      <c r="CP12" s="185"/>
      <c r="CQ12" s="185"/>
      <c r="CR12" s="185"/>
      <c r="CS12" s="185"/>
      <c r="CT12" s="185"/>
      <c r="CU12" s="185"/>
      <c r="CV12" s="185"/>
    </row>
    <row r="13" spans="1:100" s="186" customFormat="1" ht="13">
      <c r="A13" s="168">
        <f t="shared" si="18"/>
        <v>3</v>
      </c>
      <c r="B13" s="169" t="s">
        <v>4053</v>
      </c>
      <c r="C13" s="174" t="s">
        <v>4054</v>
      </c>
      <c r="D13" s="175" t="s">
        <v>3637</v>
      </c>
      <c r="E13" s="172" t="s">
        <v>4055</v>
      </c>
      <c r="F13" s="176" t="s">
        <v>4056</v>
      </c>
      <c r="G13" s="177">
        <v>44809</v>
      </c>
      <c r="H13" s="177">
        <v>44809</v>
      </c>
      <c r="I13" s="178"/>
      <c r="J13" s="209" t="s">
        <v>57</v>
      </c>
      <c r="K13" s="209" t="s">
        <v>57</v>
      </c>
      <c r="L13" s="209" t="s">
        <v>58</v>
      </c>
      <c r="M13" s="209" t="s">
        <v>57</v>
      </c>
      <c r="N13" s="209" t="s">
        <v>133</v>
      </c>
      <c r="O13" s="209" t="s">
        <v>133</v>
      </c>
      <c r="P13" s="209" t="s">
        <v>133</v>
      </c>
      <c r="Q13" s="209" t="s">
        <v>133</v>
      </c>
      <c r="R13" s="209" t="s">
        <v>4057</v>
      </c>
      <c r="S13" s="209" t="s">
        <v>58</v>
      </c>
      <c r="T13" s="209" t="s">
        <v>59</v>
      </c>
      <c r="U13" s="209" t="s">
        <v>57</v>
      </c>
      <c r="V13" s="209" t="s">
        <v>57</v>
      </c>
      <c r="W13" s="209" t="s">
        <v>57</v>
      </c>
      <c r="X13" s="209" t="s">
        <v>57</v>
      </c>
      <c r="Y13" s="209" t="s">
        <v>57</v>
      </c>
      <c r="Z13" s="209" t="s">
        <v>58</v>
      </c>
      <c r="AA13" s="209" t="s">
        <v>59</v>
      </c>
      <c r="AB13" s="209" t="s">
        <v>57</v>
      </c>
      <c r="AC13" s="209" t="s">
        <v>57</v>
      </c>
      <c r="AD13" s="209" t="s">
        <v>57</v>
      </c>
      <c r="AE13" s="209" t="s">
        <v>57</v>
      </c>
      <c r="AF13" s="209" t="s">
        <v>67</v>
      </c>
      <c r="AG13" s="209" t="s">
        <v>58</v>
      </c>
      <c r="AH13" s="209" t="s">
        <v>57</v>
      </c>
      <c r="AI13" s="209" t="s">
        <v>57</v>
      </c>
      <c r="AJ13" s="209" t="s">
        <v>57</v>
      </c>
      <c r="AK13" s="209" t="s">
        <v>57</v>
      </c>
      <c r="AL13" s="209" t="s">
        <v>57</v>
      </c>
      <c r="AM13" s="209" t="s">
        <v>57</v>
      </c>
      <c r="AN13" s="209" t="s">
        <v>58</v>
      </c>
      <c r="AO13" s="209" t="s">
        <v>57</v>
      </c>
      <c r="AP13" s="209" t="s">
        <v>57</v>
      </c>
      <c r="AQ13" s="209" t="s">
        <v>57</v>
      </c>
      <c r="AR13" s="179"/>
      <c r="AS13" s="179"/>
      <c r="AT13" s="179"/>
      <c r="AU13" s="179"/>
      <c r="AV13" s="179"/>
      <c r="AW13" s="179"/>
      <c r="AX13" s="179"/>
      <c r="AY13" s="179"/>
      <c r="AZ13" s="179"/>
      <c r="BA13" s="179"/>
      <c r="BB13" s="179"/>
      <c r="BC13" s="179"/>
      <c r="BD13" s="179"/>
      <c r="BE13" s="179"/>
      <c r="BF13" s="180"/>
      <c r="BG13" s="181">
        <f t="shared" si="1"/>
        <v>13</v>
      </c>
      <c r="BH13" s="182">
        <f t="shared" si="2"/>
        <v>3</v>
      </c>
      <c r="BI13" s="182">
        <f t="shared" si="3"/>
        <v>0</v>
      </c>
      <c r="BJ13" s="182">
        <f t="shared" si="4"/>
        <v>0</v>
      </c>
      <c r="BK13" s="182">
        <f t="shared" si="5"/>
        <v>0</v>
      </c>
      <c r="BL13" s="182">
        <f t="shared" si="6"/>
        <v>0</v>
      </c>
      <c r="BM13" s="182">
        <f t="shared" si="7"/>
        <v>16</v>
      </c>
      <c r="BN13" s="170">
        <f t="shared" si="8"/>
        <v>0</v>
      </c>
      <c r="BO13" s="182"/>
      <c r="BP13" s="182"/>
      <c r="BQ13" s="170">
        <f t="shared" si="9"/>
        <v>0</v>
      </c>
      <c r="BR13" s="182"/>
      <c r="BS13" s="182"/>
      <c r="BT13" s="170">
        <f t="shared" si="10"/>
        <v>0</v>
      </c>
      <c r="BU13" s="182"/>
      <c r="BV13" s="182"/>
      <c r="BW13" s="170">
        <f t="shared" si="11"/>
        <v>0</v>
      </c>
      <c r="BX13" s="182"/>
      <c r="BY13" s="182"/>
      <c r="BZ13" s="170">
        <f t="shared" si="12"/>
        <v>0</v>
      </c>
      <c r="CA13" s="170">
        <f t="shared" si="13"/>
        <v>1</v>
      </c>
      <c r="CB13" s="182"/>
      <c r="CC13" s="182"/>
      <c r="CD13" s="170">
        <f t="shared" si="14"/>
        <v>0</v>
      </c>
      <c r="CE13" s="170">
        <f t="shared" si="15"/>
        <v>0</v>
      </c>
      <c r="CF13" s="170">
        <f t="shared" si="16"/>
        <v>1</v>
      </c>
      <c r="CG13" s="182">
        <f t="shared" si="17"/>
        <v>18</v>
      </c>
      <c r="CH13" s="171"/>
      <c r="CI13" s="183">
        <f>COUNTIF(J13:AN13,"1")+(COUNTIF(J13:AN13,"2")*2)+CJ13*2</f>
        <v>0</v>
      </c>
      <c r="CJ13" s="184">
        <f>COUNTIF(J13:AN13,"&gt;=3")</f>
        <v>0</v>
      </c>
      <c r="CK13" s="184"/>
      <c r="CL13" s="185"/>
      <c r="CM13" s="185"/>
      <c r="CN13" s="185"/>
      <c r="CO13" s="185"/>
      <c r="CP13" s="185"/>
      <c r="CQ13" s="185"/>
      <c r="CR13" s="185"/>
      <c r="CS13" s="185"/>
      <c r="CT13" s="185"/>
      <c r="CU13" s="185"/>
      <c r="CV13" s="185"/>
    </row>
    <row r="14" spans="1:100" s="186" customFormat="1" ht="13">
      <c r="A14" s="168">
        <f t="shared" si="18"/>
        <v>4</v>
      </c>
      <c r="B14" s="169" t="s">
        <v>4058</v>
      </c>
      <c r="C14" s="174" t="s">
        <v>4059</v>
      </c>
      <c r="D14" s="175" t="s">
        <v>4060</v>
      </c>
      <c r="E14" s="172" t="s">
        <v>4061</v>
      </c>
      <c r="F14" s="176" t="s">
        <v>4062</v>
      </c>
      <c r="G14" s="177">
        <v>44508</v>
      </c>
      <c r="H14" s="177">
        <v>44508</v>
      </c>
      <c r="I14" s="178"/>
      <c r="J14" s="209" t="s">
        <v>129</v>
      </c>
      <c r="K14" s="209" t="s">
        <v>57</v>
      </c>
      <c r="L14" s="209" t="s">
        <v>58</v>
      </c>
      <c r="M14" s="209" t="s">
        <v>57</v>
      </c>
      <c r="N14" s="209" t="s">
        <v>57</v>
      </c>
      <c r="O14" s="209" t="s">
        <v>57</v>
      </c>
      <c r="P14" s="209" t="s">
        <v>57</v>
      </c>
      <c r="Q14" s="209" t="s">
        <v>133</v>
      </c>
      <c r="R14" s="209" t="s">
        <v>67</v>
      </c>
      <c r="S14" s="209" t="s">
        <v>58</v>
      </c>
      <c r="T14" s="209" t="s">
        <v>59</v>
      </c>
      <c r="U14" s="209" t="s">
        <v>133</v>
      </c>
      <c r="V14" s="209" t="s">
        <v>57</v>
      </c>
      <c r="W14" s="209" t="s">
        <v>57</v>
      </c>
      <c r="X14" s="209" t="s">
        <v>57</v>
      </c>
      <c r="Y14" s="209" t="s">
        <v>57</v>
      </c>
      <c r="Z14" s="209" t="s">
        <v>58</v>
      </c>
      <c r="AA14" s="209" t="s">
        <v>59</v>
      </c>
      <c r="AB14" s="209" t="s">
        <v>57</v>
      </c>
      <c r="AC14" s="209" t="s">
        <v>57</v>
      </c>
      <c r="AD14" s="209" t="s">
        <v>57</v>
      </c>
      <c r="AE14" s="209" t="s">
        <v>57</v>
      </c>
      <c r="AF14" s="209" t="s">
        <v>57</v>
      </c>
      <c r="AG14" s="209" t="s">
        <v>58</v>
      </c>
      <c r="AH14" s="209" t="s">
        <v>57</v>
      </c>
      <c r="AI14" s="209" t="s">
        <v>57</v>
      </c>
      <c r="AJ14" s="209" t="s">
        <v>57</v>
      </c>
      <c r="AK14" s="209" t="s">
        <v>57</v>
      </c>
      <c r="AL14" s="209" t="s">
        <v>67</v>
      </c>
      <c r="AM14" s="209" t="s">
        <v>67</v>
      </c>
      <c r="AN14" s="209" t="s">
        <v>58</v>
      </c>
      <c r="AO14" s="209" t="s">
        <v>57</v>
      </c>
      <c r="AP14" s="209" t="s">
        <v>57</v>
      </c>
      <c r="AQ14" s="209" t="s">
        <v>57</v>
      </c>
      <c r="AR14" s="179"/>
      <c r="AS14" s="179"/>
      <c r="AT14" s="179"/>
      <c r="AU14" s="179"/>
      <c r="AV14" s="179"/>
      <c r="AW14" s="179"/>
      <c r="AX14" s="179"/>
      <c r="AY14" s="179"/>
      <c r="AZ14" s="179"/>
      <c r="BA14" s="179"/>
      <c r="BB14" s="179"/>
      <c r="BC14" s="179"/>
      <c r="BD14" s="179"/>
      <c r="BE14" s="179"/>
      <c r="BF14" s="180"/>
      <c r="BG14" s="181">
        <f t="shared" si="1"/>
        <v>12</v>
      </c>
      <c r="BH14" s="182">
        <f t="shared" si="2"/>
        <v>3</v>
      </c>
      <c r="BI14" s="182">
        <f t="shared" si="3"/>
        <v>0</v>
      </c>
      <c r="BJ14" s="182">
        <f t="shared" si="4"/>
        <v>0</v>
      </c>
      <c r="BK14" s="182">
        <f t="shared" si="5"/>
        <v>0</v>
      </c>
      <c r="BL14" s="182">
        <f t="shared" si="6"/>
        <v>0</v>
      </c>
      <c r="BM14" s="182">
        <f t="shared" si="7"/>
        <v>15</v>
      </c>
      <c r="BN14" s="170">
        <f t="shared" si="8"/>
        <v>0</v>
      </c>
      <c r="BO14" s="182"/>
      <c r="BP14" s="182"/>
      <c r="BQ14" s="170">
        <f t="shared" si="9"/>
        <v>0</v>
      </c>
      <c r="BR14" s="182"/>
      <c r="BS14" s="182"/>
      <c r="BT14" s="170">
        <f t="shared" si="10"/>
        <v>0</v>
      </c>
      <c r="BU14" s="182"/>
      <c r="BV14" s="182"/>
      <c r="BW14" s="170">
        <f t="shared" si="11"/>
        <v>0</v>
      </c>
      <c r="BX14" s="182"/>
      <c r="BY14" s="182"/>
      <c r="BZ14" s="170">
        <f t="shared" si="12"/>
        <v>0</v>
      </c>
      <c r="CA14" s="170">
        <f t="shared" si="13"/>
        <v>2</v>
      </c>
      <c r="CB14" s="182"/>
      <c r="CC14" s="182"/>
      <c r="CD14" s="170">
        <f t="shared" si="14"/>
        <v>0</v>
      </c>
      <c r="CE14" s="170">
        <f t="shared" si="15"/>
        <v>0</v>
      </c>
      <c r="CF14" s="170">
        <f t="shared" si="16"/>
        <v>1</v>
      </c>
      <c r="CG14" s="182">
        <f t="shared" si="17"/>
        <v>18</v>
      </c>
      <c r="CH14" s="171"/>
      <c r="CI14" s="183">
        <f>COUNTIF(J14:AN14,"1")+(COUNTIF(J14:AN14,"2")*2)+CJ14*2</f>
        <v>0</v>
      </c>
      <c r="CJ14" s="184">
        <f>COUNTIF(J14:AN14,"&gt;=3")</f>
        <v>0</v>
      </c>
      <c r="CK14" s="184"/>
      <c r="CL14" s="185"/>
      <c r="CM14" s="185"/>
      <c r="CN14" s="185"/>
      <c r="CO14" s="185"/>
      <c r="CP14" s="185"/>
      <c r="CQ14" s="185"/>
      <c r="CR14" s="185"/>
      <c r="CS14" s="185"/>
      <c r="CT14" s="185"/>
      <c r="CU14" s="185"/>
      <c r="CV14" s="185"/>
    </row>
    <row r="15" spans="1:100" s="186" customFormat="1" ht="13">
      <c r="A15" s="168">
        <f t="shared" si="18"/>
        <v>5</v>
      </c>
      <c r="B15" s="169" t="s">
        <v>4063</v>
      </c>
      <c r="C15" s="174" t="s">
        <v>4064</v>
      </c>
      <c r="D15" s="175" t="s">
        <v>3637</v>
      </c>
      <c r="E15" s="172" t="s">
        <v>4065</v>
      </c>
      <c r="F15" s="176" t="s">
        <v>634</v>
      </c>
      <c r="G15" s="177">
        <v>44652</v>
      </c>
      <c r="H15" s="177">
        <v>44652</v>
      </c>
      <c r="I15" s="178"/>
      <c r="J15" s="209" t="s">
        <v>57</v>
      </c>
      <c r="K15" s="209" t="s">
        <v>4057</v>
      </c>
      <c r="L15" s="209" t="s">
        <v>58</v>
      </c>
      <c r="M15" s="209" t="s">
        <v>57</v>
      </c>
      <c r="N15" s="209" t="s">
        <v>57</v>
      </c>
      <c r="O15" s="209" t="s">
        <v>57</v>
      </c>
      <c r="P15" s="209" t="s">
        <v>57</v>
      </c>
      <c r="Q15" s="209" t="s">
        <v>57</v>
      </c>
      <c r="R15" s="209" t="s">
        <v>57</v>
      </c>
      <c r="S15" s="209" t="s">
        <v>58</v>
      </c>
      <c r="T15" s="209" t="s">
        <v>59</v>
      </c>
      <c r="U15" s="209" t="s">
        <v>57</v>
      </c>
      <c r="V15" s="209" t="s">
        <v>57</v>
      </c>
      <c r="W15" s="209" t="s">
        <v>57</v>
      </c>
      <c r="X15" s="209" t="s">
        <v>57</v>
      </c>
      <c r="Y15" s="209" t="s">
        <v>130</v>
      </c>
      <c r="Z15" s="209" t="s">
        <v>58</v>
      </c>
      <c r="AA15" s="209" t="s">
        <v>59</v>
      </c>
      <c r="AB15" s="209" t="s">
        <v>57</v>
      </c>
      <c r="AC15" s="209" t="s">
        <v>57</v>
      </c>
      <c r="AD15" s="209" t="s">
        <v>57</v>
      </c>
      <c r="AE15" s="209" t="s">
        <v>57</v>
      </c>
      <c r="AF15" s="209" t="s">
        <v>4057</v>
      </c>
      <c r="AG15" s="209" t="s">
        <v>58</v>
      </c>
      <c r="AH15" s="209" t="s">
        <v>57</v>
      </c>
      <c r="AI15" s="209" t="s">
        <v>57</v>
      </c>
      <c r="AJ15" s="209" t="s">
        <v>57</v>
      </c>
      <c r="AK15" s="209" t="s">
        <v>57</v>
      </c>
      <c r="AL15" s="209" t="s">
        <v>57</v>
      </c>
      <c r="AM15" s="209" t="s">
        <v>57</v>
      </c>
      <c r="AN15" s="209" t="s">
        <v>58</v>
      </c>
      <c r="AO15" s="209" t="s">
        <v>57</v>
      </c>
      <c r="AP15" s="209" t="s">
        <v>57</v>
      </c>
      <c r="AQ15" s="209" t="s">
        <v>57</v>
      </c>
      <c r="AR15" s="179"/>
      <c r="AS15" s="179"/>
      <c r="AT15" s="179"/>
      <c r="AU15" s="179"/>
      <c r="AV15" s="179" t="s">
        <v>133</v>
      </c>
      <c r="AW15" s="179" t="s">
        <v>133</v>
      </c>
      <c r="AX15" s="179" t="s">
        <v>133</v>
      </c>
      <c r="AY15" s="179"/>
      <c r="AZ15" s="179"/>
      <c r="BA15" s="179"/>
      <c r="BB15" s="179"/>
      <c r="BC15" s="179"/>
      <c r="BD15" s="179"/>
      <c r="BE15" s="179"/>
      <c r="BF15" s="180"/>
      <c r="BG15" s="181">
        <f t="shared" si="1"/>
        <v>13</v>
      </c>
      <c r="BH15" s="182">
        <f t="shared" si="2"/>
        <v>3</v>
      </c>
      <c r="BI15" s="182">
        <f t="shared" si="3"/>
        <v>0</v>
      </c>
      <c r="BJ15" s="182">
        <f t="shared" si="4"/>
        <v>1</v>
      </c>
      <c r="BK15" s="182">
        <f t="shared" si="5"/>
        <v>0</v>
      </c>
      <c r="BL15" s="182">
        <f t="shared" si="6"/>
        <v>0</v>
      </c>
      <c r="BM15" s="182">
        <f t="shared" si="7"/>
        <v>17</v>
      </c>
      <c r="BN15" s="170">
        <f t="shared" si="8"/>
        <v>0</v>
      </c>
      <c r="BO15" s="182"/>
      <c r="BP15" s="182"/>
      <c r="BQ15" s="170">
        <f t="shared" si="9"/>
        <v>0</v>
      </c>
      <c r="BR15" s="182"/>
      <c r="BS15" s="182"/>
      <c r="BT15" s="170">
        <f t="shared" si="10"/>
        <v>3</v>
      </c>
      <c r="BU15" s="182"/>
      <c r="BV15" s="182"/>
      <c r="BW15" s="170">
        <f t="shared" si="11"/>
        <v>0</v>
      </c>
      <c r="BX15" s="182"/>
      <c r="BY15" s="182"/>
      <c r="BZ15" s="170">
        <f t="shared" si="12"/>
        <v>0</v>
      </c>
      <c r="CA15" s="170">
        <f t="shared" si="13"/>
        <v>0</v>
      </c>
      <c r="CB15" s="182"/>
      <c r="CC15" s="182"/>
      <c r="CD15" s="170">
        <f t="shared" si="14"/>
        <v>0</v>
      </c>
      <c r="CE15" s="170">
        <f t="shared" si="15"/>
        <v>0</v>
      </c>
      <c r="CF15" s="170">
        <f t="shared" si="16"/>
        <v>1</v>
      </c>
      <c r="CG15" s="182">
        <f t="shared" si="17"/>
        <v>21</v>
      </c>
      <c r="CH15" s="171"/>
      <c r="CI15" s="183">
        <f>COUNTIF(J15:AN15,"1")+(COUNTIF(J15:AN15,"2")*2)+CJ15*2</f>
        <v>0</v>
      </c>
      <c r="CJ15" s="184">
        <f>COUNTIF(J15:AN15,"&gt;=3")</f>
        <v>0</v>
      </c>
      <c r="CK15" s="184"/>
      <c r="CL15" s="185"/>
      <c r="CM15" s="185"/>
      <c r="CN15" s="185"/>
      <c r="CO15" s="185"/>
      <c r="CP15" s="185"/>
      <c r="CQ15" s="185"/>
      <c r="CR15" s="185"/>
      <c r="CS15" s="185"/>
      <c r="CT15" s="185"/>
      <c r="CU15" s="185"/>
      <c r="CV15" s="185"/>
    </row>
    <row r="16" spans="1:100" s="186" customFormat="1" ht="13">
      <c r="A16" s="168">
        <f t="shared" si="18"/>
        <v>6</v>
      </c>
      <c r="B16" s="169" t="s">
        <v>4066</v>
      </c>
      <c r="C16" s="174" t="s">
        <v>4067</v>
      </c>
      <c r="D16" s="175" t="s">
        <v>3637</v>
      </c>
      <c r="E16" s="172" t="s">
        <v>4068</v>
      </c>
      <c r="F16" s="176" t="s">
        <v>4069</v>
      </c>
      <c r="G16" s="177">
        <v>45236</v>
      </c>
      <c r="H16" s="177">
        <v>45236</v>
      </c>
      <c r="I16" s="178"/>
      <c r="J16" s="209" t="s">
        <v>57</v>
      </c>
      <c r="K16" s="209" t="s">
        <v>67</v>
      </c>
      <c r="L16" s="209" t="s">
        <v>58</v>
      </c>
      <c r="M16" s="209" t="s">
        <v>57</v>
      </c>
      <c r="N16" s="209" t="s">
        <v>57</v>
      </c>
      <c r="O16" s="209" t="s">
        <v>57</v>
      </c>
      <c r="P16" s="209" t="s">
        <v>57</v>
      </c>
      <c r="Q16" s="209" t="s">
        <v>57</v>
      </c>
      <c r="R16" s="209" t="s">
        <v>57</v>
      </c>
      <c r="S16" s="209" t="s">
        <v>58</v>
      </c>
      <c r="T16" s="209" t="s">
        <v>59</v>
      </c>
      <c r="U16" s="209" t="s">
        <v>57</v>
      </c>
      <c r="V16" s="209" t="s">
        <v>57</v>
      </c>
      <c r="W16" s="209" t="s">
        <v>57</v>
      </c>
      <c r="X16" s="209" t="s">
        <v>57</v>
      </c>
      <c r="Y16" s="209" t="s">
        <v>67</v>
      </c>
      <c r="Z16" s="209" t="s">
        <v>58</v>
      </c>
      <c r="AA16" s="209" t="s">
        <v>59</v>
      </c>
      <c r="AB16" s="209" t="s">
        <v>67</v>
      </c>
      <c r="AC16" s="209" t="s">
        <v>57</v>
      </c>
      <c r="AD16" s="209" t="s">
        <v>57</v>
      </c>
      <c r="AE16" s="209" t="s">
        <v>57</v>
      </c>
      <c r="AF16" s="209" t="s">
        <v>57</v>
      </c>
      <c r="AG16" s="209" t="s">
        <v>58</v>
      </c>
      <c r="AH16" s="209" t="s">
        <v>57</v>
      </c>
      <c r="AI16" s="209" t="s">
        <v>57</v>
      </c>
      <c r="AJ16" s="209" t="s">
        <v>57</v>
      </c>
      <c r="AK16" s="209" t="s">
        <v>57</v>
      </c>
      <c r="AL16" s="209" t="s">
        <v>57</v>
      </c>
      <c r="AM16" s="209" t="s">
        <v>67</v>
      </c>
      <c r="AN16" s="209" t="s">
        <v>58</v>
      </c>
      <c r="AO16" s="209" t="s">
        <v>57</v>
      </c>
      <c r="AP16" s="209" t="s">
        <v>57</v>
      </c>
      <c r="AQ16" s="209" t="s">
        <v>57</v>
      </c>
      <c r="AR16" s="179"/>
      <c r="AS16" s="179"/>
      <c r="AT16" s="179"/>
      <c r="AU16" s="179"/>
      <c r="AV16" s="179"/>
      <c r="AW16" s="179"/>
      <c r="AX16" s="179"/>
      <c r="AY16" s="179"/>
      <c r="AZ16" s="179"/>
      <c r="BA16" s="179"/>
      <c r="BB16" s="179"/>
      <c r="BC16" s="179"/>
      <c r="BD16" s="179"/>
      <c r="BE16" s="179"/>
      <c r="BF16" s="180"/>
      <c r="BG16" s="181">
        <f t="shared" si="1"/>
        <v>12</v>
      </c>
      <c r="BH16" s="182">
        <f t="shared" si="2"/>
        <v>3</v>
      </c>
      <c r="BI16" s="182">
        <f t="shared" si="3"/>
        <v>0</v>
      </c>
      <c r="BJ16" s="182">
        <f t="shared" si="4"/>
        <v>0</v>
      </c>
      <c r="BK16" s="182">
        <f t="shared" si="5"/>
        <v>0</v>
      </c>
      <c r="BL16" s="182">
        <f t="shared" si="6"/>
        <v>0</v>
      </c>
      <c r="BM16" s="182">
        <f t="shared" si="7"/>
        <v>15</v>
      </c>
      <c r="BN16" s="170">
        <f t="shared" si="8"/>
        <v>0</v>
      </c>
      <c r="BO16" s="182"/>
      <c r="BP16" s="182"/>
      <c r="BQ16" s="170">
        <f t="shared" si="9"/>
        <v>0</v>
      </c>
      <c r="BR16" s="182"/>
      <c r="BS16" s="182"/>
      <c r="BT16" s="170">
        <f t="shared" si="10"/>
        <v>0</v>
      </c>
      <c r="BU16" s="182"/>
      <c r="BV16" s="182"/>
      <c r="BW16" s="170">
        <f t="shared" si="11"/>
        <v>0</v>
      </c>
      <c r="BX16" s="182"/>
      <c r="BY16" s="182"/>
      <c r="BZ16" s="170">
        <f t="shared" si="12"/>
        <v>0</v>
      </c>
      <c r="CA16" s="170">
        <f t="shared" si="13"/>
        <v>2</v>
      </c>
      <c r="CB16" s="182"/>
      <c r="CC16" s="182"/>
      <c r="CD16" s="170">
        <f t="shared" si="14"/>
        <v>0</v>
      </c>
      <c r="CE16" s="170">
        <f t="shared" si="15"/>
        <v>0</v>
      </c>
      <c r="CF16" s="170">
        <f t="shared" si="16"/>
        <v>1</v>
      </c>
      <c r="CG16" s="182">
        <f t="shared" si="17"/>
        <v>18</v>
      </c>
      <c r="CH16" s="171"/>
      <c r="CI16" s="183"/>
      <c r="CJ16" s="184"/>
      <c r="CK16" s="184"/>
      <c r="CL16" s="185"/>
      <c r="CM16" s="185"/>
      <c r="CN16" s="185"/>
      <c r="CO16" s="185"/>
      <c r="CP16" s="185"/>
      <c r="CQ16" s="185"/>
      <c r="CR16" s="185"/>
      <c r="CS16" s="185"/>
      <c r="CT16" s="185"/>
      <c r="CU16" s="185"/>
      <c r="CV16" s="185"/>
    </row>
    <row r="17" spans="1:88" s="186" customFormat="1" ht="13">
      <c r="A17" s="168">
        <f t="shared" si="18"/>
        <v>7</v>
      </c>
      <c r="B17" s="169" t="s">
        <v>4070</v>
      </c>
      <c r="C17" s="174" t="s">
        <v>4071</v>
      </c>
      <c r="D17" s="175" t="s">
        <v>3637</v>
      </c>
      <c r="E17" s="172" t="s">
        <v>4072</v>
      </c>
      <c r="F17" s="176" t="s">
        <v>1271</v>
      </c>
      <c r="G17" s="177">
        <v>45126</v>
      </c>
      <c r="H17" s="177">
        <v>45126</v>
      </c>
      <c r="I17" s="178"/>
      <c r="J17" s="209" t="s">
        <v>57</v>
      </c>
      <c r="K17" s="209" t="s">
        <v>57</v>
      </c>
      <c r="L17" s="209" t="s">
        <v>58</v>
      </c>
      <c r="M17" s="209" t="s">
        <v>57</v>
      </c>
      <c r="N17" s="209" t="s">
        <v>57</v>
      </c>
      <c r="O17" s="209" t="s">
        <v>57</v>
      </c>
      <c r="P17" s="209" t="s">
        <v>57</v>
      </c>
      <c r="Q17" s="209" t="s">
        <v>57</v>
      </c>
      <c r="R17" s="209" t="s">
        <v>4057</v>
      </c>
      <c r="S17" s="209" t="s">
        <v>58</v>
      </c>
      <c r="T17" s="209" t="s">
        <v>59</v>
      </c>
      <c r="U17" s="209" t="s">
        <v>57</v>
      </c>
      <c r="V17" s="209" t="s">
        <v>57</v>
      </c>
      <c r="W17" s="209" t="s">
        <v>57</v>
      </c>
      <c r="X17" s="209" t="s">
        <v>57</v>
      </c>
      <c r="Y17" s="209" t="s">
        <v>57</v>
      </c>
      <c r="Z17" s="209" t="s">
        <v>58</v>
      </c>
      <c r="AA17" s="209" t="s">
        <v>59</v>
      </c>
      <c r="AB17" s="209" t="s">
        <v>57</v>
      </c>
      <c r="AC17" s="209" t="s">
        <v>57</v>
      </c>
      <c r="AD17" s="209" t="s">
        <v>57</v>
      </c>
      <c r="AE17" s="209" t="s">
        <v>57</v>
      </c>
      <c r="AF17" s="209" t="s">
        <v>4057</v>
      </c>
      <c r="AG17" s="209" t="s">
        <v>58</v>
      </c>
      <c r="AH17" s="209" t="s">
        <v>57</v>
      </c>
      <c r="AI17" s="209" t="s">
        <v>57</v>
      </c>
      <c r="AJ17" s="209" t="s">
        <v>57</v>
      </c>
      <c r="AK17" s="209" t="s">
        <v>57</v>
      </c>
      <c r="AL17" s="209" t="s">
        <v>57</v>
      </c>
      <c r="AM17" s="209" t="s">
        <v>57</v>
      </c>
      <c r="AN17" s="209" t="s">
        <v>58</v>
      </c>
      <c r="AO17" s="209" t="s">
        <v>67</v>
      </c>
      <c r="AP17" s="209" t="s">
        <v>67</v>
      </c>
      <c r="AQ17" s="209" t="s">
        <v>57</v>
      </c>
      <c r="AR17" s="179"/>
      <c r="AS17" s="179"/>
      <c r="AT17" s="179"/>
      <c r="AU17" s="179"/>
      <c r="AV17" s="179"/>
      <c r="AW17" s="179"/>
      <c r="AX17" s="179"/>
      <c r="AY17" s="179"/>
      <c r="AZ17" s="179"/>
      <c r="BA17" s="179"/>
      <c r="BB17" s="179"/>
      <c r="BC17" s="179"/>
      <c r="BD17" s="179"/>
      <c r="BE17" s="179"/>
      <c r="BF17" s="180"/>
      <c r="BG17" s="181">
        <f t="shared" si="1"/>
        <v>11</v>
      </c>
      <c r="BH17" s="182">
        <f t="shared" si="2"/>
        <v>3</v>
      </c>
      <c r="BI17" s="182">
        <f t="shared" si="3"/>
        <v>0</v>
      </c>
      <c r="BJ17" s="182">
        <f t="shared" si="4"/>
        <v>1</v>
      </c>
      <c r="BK17" s="182">
        <f t="shared" si="5"/>
        <v>0</v>
      </c>
      <c r="BL17" s="182">
        <f t="shared" si="6"/>
        <v>0</v>
      </c>
      <c r="BM17" s="182">
        <f t="shared" si="7"/>
        <v>15</v>
      </c>
      <c r="BN17" s="170">
        <f t="shared" si="8"/>
        <v>0</v>
      </c>
      <c r="BO17" s="182"/>
      <c r="BP17" s="182"/>
      <c r="BQ17" s="170">
        <f t="shared" si="9"/>
        <v>0</v>
      </c>
      <c r="BR17" s="182"/>
      <c r="BS17" s="182"/>
      <c r="BT17" s="170">
        <f t="shared" si="10"/>
        <v>0</v>
      </c>
      <c r="BU17" s="182"/>
      <c r="BV17" s="182"/>
      <c r="BW17" s="170">
        <f t="shared" si="11"/>
        <v>0</v>
      </c>
      <c r="BX17" s="182"/>
      <c r="BY17" s="182"/>
      <c r="BZ17" s="170">
        <f t="shared" si="12"/>
        <v>0</v>
      </c>
      <c r="CA17" s="170">
        <f t="shared" si="13"/>
        <v>2</v>
      </c>
      <c r="CB17" s="182"/>
      <c r="CC17" s="182"/>
      <c r="CD17" s="170">
        <f t="shared" si="14"/>
        <v>0</v>
      </c>
      <c r="CE17" s="170">
        <f t="shared" si="15"/>
        <v>0</v>
      </c>
      <c r="CF17" s="170">
        <f t="shared" si="16"/>
        <v>1</v>
      </c>
      <c r="CG17" s="182">
        <f t="shared" si="17"/>
        <v>18</v>
      </c>
      <c r="CH17" s="171"/>
      <c r="CI17" s="183"/>
      <c r="CJ17" s="184"/>
    </row>
    <row r="18" spans="1:88" s="186" customFormat="1" ht="13">
      <c r="A18" s="168">
        <f t="shared" si="18"/>
        <v>8</v>
      </c>
      <c r="B18" s="169" t="s">
        <v>4073</v>
      </c>
      <c r="C18" s="174" t="s">
        <v>4074</v>
      </c>
      <c r="D18" s="175" t="s">
        <v>3637</v>
      </c>
      <c r="E18" s="172" t="s">
        <v>4075</v>
      </c>
      <c r="F18" s="176" t="s">
        <v>1099</v>
      </c>
      <c r="G18" s="177">
        <v>44662</v>
      </c>
      <c r="H18" s="177">
        <v>44662</v>
      </c>
      <c r="I18" s="178"/>
      <c r="J18" s="209" t="s">
        <v>57</v>
      </c>
      <c r="K18" s="209" t="s">
        <v>57</v>
      </c>
      <c r="L18" s="209" t="s">
        <v>58</v>
      </c>
      <c r="M18" s="209" t="s">
        <v>57</v>
      </c>
      <c r="N18" s="209" t="s">
        <v>57</v>
      </c>
      <c r="O18" s="209" t="s">
        <v>57</v>
      </c>
      <c r="P18" s="209" t="s">
        <v>57</v>
      </c>
      <c r="Q18" s="209" t="s">
        <v>57</v>
      </c>
      <c r="R18" s="209" t="s">
        <v>4057</v>
      </c>
      <c r="S18" s="209" t="s">
        <v>58</v>
      </c>
      <c r="T18" s="209" t="s">
        <v>59</v>
      </c>
      <c r="U18" s="209" t="s">
        <v>57</v>
      </c>
      <c r="V18" s="209" t="s">
        <v>57</v>
      </c>
      <c r="W18" s="209" t="s">
        <v>57</v>
      </c>
      <c r="X18" s="209" t="s">
        <v>57</v>
      </c>
      <c r="Y18" s="209" t="s">
        <v>57</v>
      </c>
      <c r="Z18" s="209" t="s">
        <v>58</v>
      </c>
      <c r="AA18" s="209" t="s">
        <v>59</v>
      </c>
      <c r="AB18" s="209" t="s">
        <v>57</v>
      </c>
      <c r="AC18" s="209" t="s">
        <v>57</v>
      </c>
      <c r="AD18" s="209" t="s">
        <v>57</v>
      </c>
      <c r="AE18" s="209" t="s">
        <v>57</v>
      </c>
      <c r="AF18" s="209" t="s">
        <v>4057</v>
      </c>
      <c r="AG18" s="209" t="s">
        <v>58</v>
      </c>
      <c r="AH18" s="209" t="s">
        <v>57</v>
      </c>
      <c r="AI18" s="209" t="s">
        <v>57</v>
      </c>
      <c r="AJ18" s="209" t="s">
        <v>57</v>
      </c>
      <c r="AK18" s="209" t="s">
        <v>57</v>
      </c>
      <c r="AL18" s="209" t="s">
        <v>57</v>
      </c>
      <c r="AM18" s="209" t="s">
        <v>57</v>
      </c>
      <c r="AN18" s="209" t="s">
        <v>58</v>
      </c>
      <c r="AO18" s="209" t="s">
        <v>57</v>
      </c>
      <c r="AP18" s="209" t="s">
        <v>57</v>
      </c>
      <c r="AQ18" s="209" t="s">
        <v>57</v>
      </c>
      <c r="AR18" s="179"/>
      <c r="AS18" s="179"/>
      <c r="AT18" s="179"/>
      <c r="AU18" s="179"/>
      <c r="AV18" s="179"/>
      <c r="AW18" s="179"/>
      <c r="AX18" s="179"/>
      <c r="AY18" s="179"/>
      <c r="AZ18" s="179"/>
      <c r="BA18" s="179"/>
      <c r="BB18" s="179"/>
      <c r="BC18" s="179"/>
      <c r="BD18" s="179"/>
      <c r="BE18" s="179"/>
      <c r="BF18" s="180"/>
      <c r="BG18" s="181">
        <f t="shared" si="1"/>
        <v>13</v>
      </c>
      <c r="BH18" s="182">
        <f t="shared" si="2"/>
        <v>3</v>
      </c>
      <c r="BI18" s="182">
        <f t="shared" si="3"/>
        <v>0</v>
      </c>
      <c r="BJ18" s="182">
        <f t="shared" si="4"/>
        <v>1</v>
      </c>
      <c r="BK18" s="182">
        <f t="shared" si="5"/>
        <v>0</v>
      </c>
      <c r="BL18" s="182">
        <f t="shared" si="6"/>
        <v>0</v>
      </c>
      <c r="BM18" s="182">
        <f t="shared" si="7"/>
        <v>17</v>
      </c>
      <c r="BN18" s="170">
        <f t="shared" si="8"/>
        <v>0</v>
      </c>
      <c r="BO18" s="182"/>
      <c r="BP18" s="182"/>
      <c r="BQ18" s="170">
        <f t="shared" si="9"/>
        <v>0</v>
      </c>
      <c r="BR18" s="182"/>
      <c r="BS18" s="182"/>
      <c r="BT18" s="170">
        <f t="shared" si="10"/>
        <v>0</v>
      </c>
      <c r="BU18" s="182"/>
      <c r="BV18" s="182"/>
      <c r="BW18" s="170">
        <f t="shared" si="11"/>
        <v>0</v>
      </c>
      <c r="BX18" s="182"/>
      <c r="BY18" s="182"/>
      <c r="BZ18" s="170">
        <f t="shared" si="12"/>
        <v>0</v>
      </c>
      <c r="CA18" s="170">
        <f t="shared" si="13"/>
        <v>0</v>
      </c>
      <c r="CB18" s="182"/>
      <c r="CC18" s="182"/>
      <c r="CD18" s="170">
        <f t="shared" si="14"/>
        <v>0</v>
      </c>
      <c r="CE18" s="170">
        <f t="shared" si="15"/>
        <v>0</v>
      </c>
      <c r="CF18" s="170">
        <f t="shared" si="16"/>
        <v>1</v>
      </c>
      <c r="CG18" s="182">
        <f t="shared" si="17"/>
        <v>18</v>
      </c>
      <c r="CH18" s="171"/>
      <c r="CI18" s="183">
        <f>COUNTIF(J18:AN18,"1")+(COUNTIF(J18:AN18,"2")*2)+CJ18*2</f>
        <v>0</v>
      </c>
      <c r="CJ18" s="184">
        <f>COUNTIF(J18:AN18,"&gt;=3")</f>
        <v>0</v>
      </c>
    </row>
    <row r="19" spans="1:88" s="186" customFormat="1" ht="13">
      <c r="A19" s="168">
        <f t="shared" si="18"/>
        <v>9</v>
      </c>
      <c r="B19" s="169" t="s">
        <v>4076</v>
      </c>
      <c r="C19" s="174" t="s">
        <v>4077</v>
      </c>
      <c r="D19" s="175" t="s">
        <v>3637</v>
      </c>
      <c r="E19" s="172" t="s">
        <v>4078</v>
      </c>
      <c r="F19" s="176" t="s">
        <v>4052</v>
      </c>
      <c r="G19" s="177">
        <v>45069</v>
      </c>
      <c r="H19" s="177">
        <v>45069</v>
      </c>
      <c r="I19" s="178"/>
      <c r="J19" s="209" t="s">
        <v>57</v>
      </c>
      <c r="K19" s="209" t="s">
        <v>57</v>
      </c>
      <c r="L19" s="209" t="s">
        <v>58</v>
      </c>
      <c r="M19" s="209" t="s">
        <v>57</v>
      </c>
      <c r="N19" s="209" t="s">
        <v>57</v>
      </c>
      <c r="O19" s="209" t="s">
        <v>57</v>
      </c>
      <c r="P19" s="209" t="s">
        <v>57</v>
      </c>
      <c r="Q19" s="209" t="s">
        <v>57</v>
      </c>
      <c r="R19" s="209" t="s">
        <v>57</v>
      </c>
      <c r="S19" s="209" t="s">
        <v>58</v>
      </c>
      <c r="T19" s="209" t="s">
        <v>59</v>
      </c>
      <c r="U19" s="209" t="s">
        <v>57</v>
      </c>
      <c r="V19" s="209" t="s">
        <v>57</v>
      </c>
      <c r="W19" s="209" t="s">
        <v>57</v>
      </c>
      <c r="X19" s="209" t="s">
        <v>57</v>
      </c>
      <c r="Y19" s="209" t="s">
        <v>57</v>
      </c>
      <c r="Z19" s="209" t="s">
        <v>58</v>
      </c>
      <c r="AA19" s="209" t="s">
        <v>59</v>
      </c>
      <c r="AB19" s="209" t="s">
        <v>57</v>
      </c>
      <c r="AC19" s="209" t="s">
        <v>57</v>
      </c>
      <c r="AD19" s="209" t="s">
        <v>57</v>
      </c>
      <c r="AE19" s="209" t="s">
        <v>57</v>
      </c>
      <c r="AF19" s="209" t="s">
        <v>57</v>
      </c>
      <c r="AG19" s="209" t="s">
        <v>58</v>
      </c>
      <c r="AH19" s="209" t="s">
        <v>57</v>
      </c>
      <c r="AI19" s="209" t="s">
        <v>57</v>
      </c>
      <c r="AJ19" s="209" t="s">
        <v>57</v>
      </c>
      <c r="AK19" s="209" t="s">
        <v>57</v>
      </c>
      <c r="AL19" s="209" t="s">
        <v>57</v>
      </c>
      <c r="AM19" s="209" t="s">
        <v>57</v>
      </c>
      <c r="AN19" s="209" t="s">
        <v>58</v>
      </c>
      <c r="AO19" s="209" t="s">
        <v>57</v>
      </c>
      <c r="AP19" s="209" t="s">
        <v>57</v>
      </c>
      <c r="AQ19" s="209" t="s">
        <v>57</v>
      </c>
      <c r="AR19" s="179"/>
      <c r="AS19" s="179"/>
      <c r="AT19" s="179"/>
      <c r="AU19" s="179"/>
      <c r="AV19" s="179"/>
      <c r="AW19" s="179"/>
      <c r="AX19" s="179"/>
      <c r="AY19" s="179"/>
      <c r="AZ19" s="179"/>
      <c r="BA19" s="179"/>
      <c r="BB19" s="179"/>
      <c r="BC19" s="179"/>
      <c r="BD19" s="179"/>
      <c r="BE19" s="179"/>
      <c r="BF19" s="180"/>
      <c r="BG19" s="181">
        <f t="shared" si="1"/>
        <v>14</v>
      </c>
      <c r="BH19" s="182">
        <f t="shared" si="2"/>
        <v>3</v>
      </c>
      <c r="BI19" s="182">
        <f t="shared" si="3"/>
        <v>0</v>
      </c>
      <c r="BJ19" s="182">
        <f t="shared" si="4"/>
        <v>0</v>
      </c>
      <c r="BK19" s="182">
        <f t="shared" si="5"/>
        <v>0</v>
      </c>
      <c r="BL19" s="182">
        <f t="shared" si="6"/>
        <v>0</v>
      </c>
      <c r="BM19" s="182">
        <f t="shared" si="7"/>
        <v>17</v>
      </c>
      <c r="BN19" s="170">
        <f t="shared" si="8"/>
        <v>0</v>
      </c>
      <c r="BO19" s="182"/>
      <c r="BP19" s="182"/>
      <c r="BQ19" s="170">
        <f t="shared" si="9"/>
        <v>0</v>
      </c>
      <c r="BR19" s="182"/>
      <c r="BS19" s="182"/>
      <c r="BT19" s="170">
        <f t="shared" si="10"/>
        <v>0</v>
      </c>
      <c r="BU19" s="182"/>
      <c r="BV19" s="182"/>
      <c r="BW19" s="170">
        <f t="shared" si="11"/>
        <v>0</v>
      </c>
      <c r="BX19" s="182"/>
      <c r="BY19" s="182"/>
      <c r="BZ19" s="170">
        <f t="shared" si="12"/>
        <v>0</v>
      </c>
      <c r="CA19" s="170">
        <f t="shared" si="13"/>
        <v>0</v>
      </c>
      <c r="CB19" s="182"/>
      <c r="CC19" s="182"/>
      <c r="CD19" s="170">
        <f t="shared" si="14"/>
        <v>0</v>
      </c>
      <c r="CE19" s="170">
        <f t="shared" si="15"/>
        <v>0</v>
      </c>
      <c r="CF19" s="170">
        <f t="shared" si="16"/>
        <v>1</v>
      </c>
      <c r="CG19" s="182">
        <f t="shared" si="17"/>
        <v>18</v>
      </c>
      <c r="CH19" s="171"/>
      <c r="CI19" s="183"/>
      <c r="CJ19" s="184"/>
    </row>
    <row r="20" spans="1:88" s="186" customFormat="1" ht="13">
      <c r="A20" s="168">
        <f t="shared" si="18"/>
        <v>10</v>
      </c>
      <c r="B20" s="169" t="s">
        <v>4079</v>
      </c>
      <c r="C20" s="174" t="s">
        <v>4080</v>
      </c>
      <c r="D20" s="175" t="s">
        <v>3637</v>
      </c>
      <c r="E20" s="172" t="s">
        <v>4081</v>
      </c>
      <c r="F20" s="176" t="s">
        <v>1079</v>
      </c>
      <c r="G20" s="177">
        <v>45154</v>
      </c>
      <c r="H20" s="177">
        <v>45154</v>
      </c>
      <c r="I20" s="178"/>
      <c r="J20" s="209" t="s">
        <v>57</v>
      </c>
      <c r="K20" s="209" t="s">
        <v>4057</v>
      </c>
      <c r="L20" s="209" t="s">
        <v>58</v>
      </c>
      <c r="M20" s="209" t="s">
        <v>57</v>
      </c>
      <c r="N20" s="209" t="s">
        <v>57</v>
      </c>
      <c r="O20" s="209" t="s">
        <v>57</v>
      </c>
      <c r="P20" s="209" t="s">
        <v>57</v>
      </c>
      <c r="Q20" s="209" t="s">
        <v>57</v>
      </c>
      <c r="R20" s="209" t="s">
        <v>57</v>
      </c>
      <c r="S20" s="209" t="s">
        <v>58</v>
      </c>
      <c r="T20" s="209" t="s">
        <v>59</v>
      </c>
      <c r="U20" s="209" t="s">
        <v>133</v>
      </c>
      <c r="V20" s="209" t="s">
        <v>133</v>
      </c>
      <c r="W20" s="209" t="s">
        <v>133</v>
      </c>
      <c r="X20" s="209" t="s">
        <v>133</v>
      </c>
      <c r="Y20" s="209" t="s">
        <v>133</v>
      </c>
      <c r="Z20" s="209" t="s">
        <v>133</v>
      </c>
      <c r="AA20" s="209" t="s">
        <v>133</v>
      </c>
      <c r="AB20" s="209" t="s">
        <v>133</v>
      </c>
      <c r="AC20" s="209" t="s">
        <v>57</v>
      </c>
      <c r="AD20" s="209" t="s">
        <v>57</v>
      </c>
      <c r="AE20" s="209" t="s">
        <v>57</v>
      </c>
      <c r="AF20" s="209" t="s">
        <v>57</v>
      </c>
      <c r="AG20" s="209" t="s">
        <v>58</v>
      </c>
      <c r="AH20" s="209" t="s">
        <v>57</v>
      </c>
      <c r="AI20" s="209" t="s">
        <v>57</v>
      </c>
      <c r="AJ20" s="209" t="s">
        <v>57</v>
      </c>
      <c r="AK20" s="209" t="s">
        <v>57</v>
      </c>
      <c r="AL20" s="209" t="s">
        <v>57</v>
      </c>
      <c r="AM20" s="209" t="s">
        <v>4057</v>
      </c>
      <c r="AN20" s="209" t="s">
        <v>58</v>
      </c>
      <c r="AO20" s="209" t="s">
        <v>57</v>
      </c>
      <c r="AP20" s="209" t="s">
        <v>57</v>
      </c>
      <c r="AQ20" s="209" t="s">
        <v>57</v>
      </c>
      <c r="AR20" s="179"/>
      <c r="AS20" s="179"/>
      <c r="AT20" s="179"/>
      <c r="AU20" s="179"/>
      <c r="AV20" s="179"/>
      <c r="AW20" s="179"/>
      <c r="AX20" s="179"/>
      <c r="AY20" s="179"/>
      <c r="AZ20" s="179"/>
      <c r="BA20" s="179"/>
      <c r="BB20" s="179"/>
      <c r="BC20" s="179"/>
      <c r="BD20" s="179"/>
      <c r="BE20" s="179"/>
      <c r="BF20" s="180"/>
      <c r="BG20" s="181">
        <f t="shared" si="1"/>
        <v>12</v>
      </c>
      <c r="BH20" s="182">
        <f t="shared" si="2"/>
        <v>2</v>
      </c>
      <c r="BI20" s="182">
        <f t="shared" si="3"/>
        <v>0</v>
      </c>
      <c r="BJ20" s="182">
        <f t="shared" si="4"/>
        <v>1</v>
      </c>
      <c r="BK20" s="182">
        <f t="shared" si="5"/>
        <v>0</v>
      </c>
      <c r="BL20" s="182">
        <f t="shared" si="6"/>
        <v>0</v>
      </c>
      <c r="BM20" s="182">
        <f t="shared" si="7"/>
        <v>15</v>
      </c>
      <c r="BN20" s="170">
        <f t="shared" si="8"/>
        <v>0</v>
      </c>
      <c r="BO20" s="182"/>
      <c r="BP20" s="182"/>
      <c r="BQ20" s="170">
        <f t="shared" si="9"/>
        <v>0</v>
      </c>
      <c r="BR20" s="182"/>
      <c r="BS20" s="182"/>
      <c r="BT20" s="170">
        <f t="shared" si="10"/>
        <v>3</v>
      </c>
      <c r="BU20" s="182"/>
      <c r="BV20" s="182"/>
      <c r="BW20" s="170">
        <f t="shared" si="11"/>
        <v>0</v>
      </c>
      <c r="BX20" s="182"/>
      <c r="BY20" s="182"/>
      <c r="BZ20" s="170">
        <f t="shared" si="12"/>
        <v>0</v>
      </c>
      <c r="CA20" s="170">
        <f t="shared" si="13"/>
        <v>0</v>
      </c>
      <c r="CB20" s="182"/>
      <c r="CC20" s="182"/>
      <c r="CD20" s="170">
        <f t="shared" si="14"/>
        <v>0</v>
      </c>
      <c r="CE20" s="170">
        <f t="shared" si="15"/>
        <v>0</v>
      </c>
      <c r="CF20" s="170">
        <f t="shared" si="16"/>
        <v>0</v>
      </c>
      <c r="CG20" s="182">
        <f t="shared" si="17"/>
        <v>18</v>
      </c>
      <c r="CH20" s="171"/>
      <c r="CI20" s="183">
        <f t="shared" ref="CI20:CI28" si="19">COUNTIF(J20:AN20,"1")+(COUNTIF(J20:AN20,"2")*2)+CJ20*2</f>
        <v>0</v>
      </c>
      <c r="CJ20" s="184">
        <f t="shared" ref="CJ20:CJ28" si="20">COUNTIF(J20:AN20,"&gt;=3")</f>
        <v>0</v>
      </c>
    </row>
    <row r="21" spans="1:88" s="186" customFormat="1" ht="13">
      <c r="A21" s="168">
        <f t="shared" si="18"/>
        <v>11</v>
      </c>
      <c r="B21" s="169" t="s">
        <v>4082</v>
      </c>
      <c r="C21" s="174" t="s">
        <v>4083</v>
      </c>
      <c r="D21" s="175" t="s">
        <v>3637</v>
      </c>
      <c r="E21" s="172" t="s">
        <v>4084</v>
      </c>
      <c r="F21" s="176" t="s">
        <v>4085</v>
      </c>
      <c r="G21" s="177">
        <v>45078</v>
      </c>
      <c r="H21" s="177">
        <v>45078</v>
      </c>
      <c r="I21" s="178"/>
      <c r="J21" s="209" t="s">
        <v>57</v>
      </c>
      <c r="K21" s="209" t="s">
        <v>4057</v>
      </c>
      <c r="L21" s="209" t="s">
        <v>58</v>
      </c>
      <c r="M21" s="209" t="s">
        <v>133</v>
      </c>
      <c r="N21" s="209" t="s">
        <v>57</v>
      </c>
      <c r="O21" s="209" t="s">
        <v>57</v>
      </c>
      <c r="P21" s="209" t="s">
        <v>57</v>
      </c>
      <c r="Q21" s="209" t="s">
        <v>57</v>
      </c>
      <c r="R21" s="209" t="s">
        <v>57</v>
      </c>
      <c r="S21" s="209" t="s">
        <v>58</v>
      </c>
      <c r="T21" s="209" t="s">
        <v>59</v>
      </c>
      <c r="U21" s="209" t="s">
        <v>57</v>
      </c>
      <c r="V21" s="209" t="s">
        <v>57</v>
      </c>
      <c r="W21" s="209" t="s">
        <v>57</v>
      </c>
      <c r="X21" s="209" t="s">
        <v>57</v>
      </c>
      <c r="Y21" s="209" t="s">
        <v>4057</v>
      </c>
      <c r="Z21" s="209" t="s">
        <v>58</v>
      </c>
      <c r="AA21" s="209" t="s">
        <v>59</v>
      </c>
      <c r="AB21" s="209" t="s">
        <v>57</v>
      </c>
      <c r="AC21" s="209" t="s">
        <v>57</v>
      </c>
      <c r="AD21" s="209" t="s">
        <v>57</v>
      </c>
      <c r="AE21" s="209" t="s">
        <v>57</v>
      </c>
      <c r="AF21" s="209" t="s">
        <v>57</v>
      </c>
      <c r="AG21" s="209" t="s">
        <v>58</v>
      </c>
      <c r="AH21" s="209" t="s">
        <v>57</v>
      </c>
      <c r="AI21" s="209" t="s">
        <v>57</v>
      </c>
      <c r="AJ21" s="209" t="s">
        <v>57</v>
      </c>
      <c r="AK21" s="209" t="s">
        <v>57</v>
      </c>
      <c r="AL21" s="209" t="s">
        <v>57</v>
      </c>
      <c r="AM21" s="209" t="s">
        <v>4057</v>
      </c>
      <c r="AN21" s="209" t="s">
        <v>58</v>
      </c>
      <c r="AO21" s="209" t="s">
        <v>67</v>
      </c>
      <c r="AP21" s="209" t="s">
        <v>57</v>
      </c>
      <c r="AQ21" s="209" t="s">
        <v>57</v>
      </c>
      <c r="AR21" s="179"/>
      <c r="AS21" s="179"/>
      <c r="AT21" s="179"/>
      <c r="AU21" s="179"/>
      <c r="AV21" s="179"/>
      <c r="AW21" s="179"/>
      <c r="AX21" s="179"/>
      <c r="AY21" s="179"/>
      <c r="AZ21" s="179"/>
      <c r="BA21" s="179"/>
      <c r="BB21" s="179"/>
      <c r="BC21" s="179"/>
      <c r="BD21" s="179"/>
      <c r="BE21" s="179"/>
      <c r="BF21" s="180"/>
      <c r="BG21" s="181">
        <f t="shared" si="1"/>
        <v>12</v>
      </c>
      <c r="BH21" s="182">
        <f t="shared" si="2"/>
        <v>3</v>
      </c>
      <c r="BI21" s="182">
        <f t="shared" si="3"/>
        <v>0</v>
      </c>
      <c r="BJ21" s="182">
        <f t="shared" si="4"/>
        <v>1</v>
      </c>
      <c r="BK21" s="182">
        <f t="shared" si="5"/>
        <v>0</v>
      </c>
      <c r="BL21" s="182">
        <f t="shared" si="6"/>
        <v>0</v>
      </c>
      <c r="BM21" s="182">
        <f t="shared" si="7"/>
        <v>16</v>
      </c>
      <c r="BN21" s="170">
        <f t="shared" si="8"/>
        <v>0</v>
      </c>
      <c r="BO21" s="182"/>
      <c r="BP21" s="182"/>
      <c r="BQ21" s="170">
        <f t="shared" si="9"/>
        <v>0</v>
      </c>
      <c r="BR21" s="182"/>
      <c r="BS21" s="182"/>
      <c r="BT21" s="170">
        <f t="shared" si="10"/>
        <v>0</v>
      </c>
      <c r="BU21" s="182"/>
      <c r="BV21" s="182"/>
      <c r="BW21" s="170">
        <f t="shared" si="11"/>
        <v>0</v>
      </c>
      <c r="BX21" s="182"/>
      <c r="BY21" s="182"/>
      <c r="BZ21" s="170">
        <f t="shared" si="12"/>
        <v>0</v>
      </c>
      <c r="CA21" s="170">
        <f t="shared" si="13"/>
        <v>1</v>
      </c>
      <c r="CB21" s="182"/>
      <c r="CC21" s="182"/>
      <c r="CD21" s="170">
        <f t="shared" si="14"/>
        <v>0</v>
      </c>
      <c r="CE21" s="170">
        <f t="shared" si="15"/>
        <v>0</v>
      </c>
      <c r="CF21" s="170">
        <f t="shared" si="16"/>
        <v>1</v>
      </c>
      <c r="CG21" s="182">
        <f t="shared" si="17"/>
        <v>18</v>
      </c>
      <c r="CH21" s="171"/>
      <c r="CI21" s="183">
        <f t="shared" si="19"/>
        <v>0</v>
      </c>
      <c r="CJ21" s="184">
        <f t="shared" si="20"/>
        <v>0</v>
      </c>
    </row>
    <row r="22" spans="1:88" s="186" customFormat="1" ht="12" customHeight="1">
      <c r="A22" s="168">
        <f t="shared" si="18"/>
        <v>12</v>
      </c>
      <c r="B22" s="169" t="s">
        <v>4086</v>
      </c>
      <c r="C22" s="174" t="s">
        <v>4087</v>
      </c>
      <c r="D22" s="175" t="s">
        <v>3637</v>
      </c>
      <c r="E22" s="172" t="s">
        <v>4088</v>
      </c>
      <c r="F22" s="176" t="s">
        <v>4089</v>
      </c>
      <c r="G22" s="177">
        <v>44805</v>
      </c>
      <c r="H22" s="177">
        <v>44805</v>
      </c>
      <c r="I22" s="178"/>
      <c r="J22" s="209" t="s">
        <v>57</v>
      </c>
      <c r="K22" s="209" t="s">
        <v>57</v>
      </c>
      <c r="L22" s="209" t="s">
        <v>58</v>
      </c>
      <c r="M22" s="209" t="s">
        <v>131</v>
      </c>
      <c r="N22" s="209" t="s">
        <v>131</v>
      </c>
      <c r="O22" s="209" t="s">
        <v>57</v>
      </c>
      <c r="P22" s="209" t="s">
        <v>57</v>
      </c>
      <c r="Q22" s="209" t="s">
        <v>67</v>
      </c>
      <c r="R22" s="209" t="s">
        <v>67</v>
      </c>
      <c r="S22" s="209" t="s">
        <v>58</v>
      </c>
      <c r="T22" s="209" t="s">
        <v>59</v>
      </c>
      <c r="U22" s="209" t="s">
        <v>133</v>
      </c>
      <c r="V22" s="209" t="s">
        <v>133</v>
      </c>
      <c r="W22" s="209" t="s">
        <v>133</v>
      </c>
      <c r="X22" s="209" t="s">
        <v>133</v>
      </c>
      <c r="Y22" s="209" t="s">
        <v>133</v>
      </c>
      <c r="Z22" s="209" t="s">
        <v>133</v>
      </c>
      <c r="AA22" s="209" t="s">
        <v>133</v>
      </c>
      <c r="AB22" s="209" t="s">
        <v>133</v>
      </c>
      <c r="AC22" s="209" t="s">
        <v>133</v>
      </c>
      <c r="AD22" s="209" t="s">
        <v>133</v>
      </c>
      <c r="AE22" s="209" t="s">
        <v>133</v>
      </c>
      <c r="AF22" s="209" t="s">
        <v>133</v>
      </c>
      <c r="AG22" s="209" t="s">
        <v>133</v>
      </c>
      <c r="AH22" s="209" t="s">
        <v>57</v>
      </c>
      <c r="AI22" s="209" t="s">
        <v>57</v>
      </c>
      <c r="AJ22" s="209" t="s">
        <v>57</v>
      </c>
      <c r="AK22" s="209" t="s">
        <v>57</v>
      </c>
      <c r="AL22" s="209" t="s">
        <v>57</v>
      </c>
      <c r="AM22" s="209" t="s">
        <v>57</v>
      </c>
      <c r="AN22" s="209" t="s">
        <v>58</v>
      </c>
      <c r="AO22" s="209" t="s">
        <v>57</v>
      </c>
      <c r="AP22" s="209" t="s">
        <v>57</v>
      </c>
      <c r="AQ22" s="209" t="s">
        <v>57</v>
      </c>
      <c r="AR22" s="179"/>
      <c r="AS22" s="179"/>
      <c r="AT22" s="179"/>
      <c r="AU22" s="179"/>
      <c r="AV22" s="179"/>
      <c r="AW22" s="179"/>
      <c r="AX22" s="179"/>
      <c r="AY22" s="179"/>
      <c r="AZ22" s="179"/>
      <c r="BA22" s="179"/>
      <c r="BB22" s="179"/>
      <c r="BC22" s="179"/>
      <c r="BD22" s="179"/>
      <c r="BE22" s="179"/>
      <c r="BF22" s="180"/>
      <c r="BG22" s="181">
        <f t="shared" si="1"/>
        <v>9</v>
      </c>
      <c r="BH22" s="182">
        <f t="shared" si="2"/>
        <v>1</v>
      </c>
      <c r="BI22" s="182">
        <f t="shared" si="3"/>
        <v>0</v>
      </c>
      <c r="BJ22" s="182">
        <f t="shared" si="4"/>
        <v>0</v>
      </c>
      <c r="BK22" s="182">
        <f t="shared" si="5"/>
        <v>0</v>
      </c>
      <c r="BL22" s="182">
        <f t="shared" si="6"/>
        <v>0</v>
      </c>
      <c r="BM22" s="182">
        <f t="shared" si="7"/>
        <v>10</v>
      </c>
      <c r="BN22" s="170">
        <f t="shared" si="8"/>
        <v>0</v>
      </c>
      <c r="BO22" s="182"/>
      <c r="BP22" s="182"/>
      <c r="BQ22" s="170">
        <f t="shared" si="9"/>
        <v>0</v>
      </c>
      <c r="BR22" s="182"/>
      <c r="BS22" s="182"/>
      <c r="BT22" s="170">
        <f t="shared" si="10"/>
        <v>8</v>
      </c>
      <c r="BU22" s="182"/>
      <c r="BV22" s="182"/>
      <c r="BW22" s="170">
        <f t="shared" si="11"/>
        <v>0</v>
      </c>
      <c r="BX22" s="182"/>
      <c r="BY22" s="182"/>
      <c r="BZ22" s="170">
        <f t="shared" si="12"/>
        <v>0</v>
      </c>
      <c r="CA22" s="170">
        <f t="shared" si="13"/>
        <v>0</v>
      </c>
      <c r="CB22" s="182"/>
      <c r="CC22" s="182"/>
      <c r="CD22" s="170">
        <f t="shared" si="14"/>
        <v>0</v>
      </c>
      <c r="CE22" s="170">
        <f t="shared" si="15"/>
        <v>0</v>
      </c>
      <c r="CF22" s="170">
        <f t="shared" si="16"/>
        <v>0</v>
      </c>
      <c r="CG22" s="182">
        <f t="shared" si="17"/>
        <v>18</v>
      </c>
      <c r="CH22" s="171"/>
      <c r="CI22" s="183">
        <f t="shared" si="19"/>
        <v>0</v>
      </c>
      <c r="CJ22" s="184">
        <f t="shared" si="20"/>
        <v>0</v>
      </c>
    </row>
    <row r="23" spans="1:88" s="186" customFormat="1" ht="13">
      <c r="A23" s="168">
        <f t="shared" si="18"/>
        <v>13</v>
      </c>
      <c r="B23" s="169" t="s">
        <v>4090</v>
      </c>
      <c r="C23" s="174">
        <v>219963</v>
      </c>
      <c r="D23" s="175" t="s">
        <v>3637</v>
      </c>
      <c r="E23" s="172" t="s">
        <v>4091</v>
      </c>
      <c r="F23" s="176" t="s">
        <v>4092</v>
      </c>
      <c r="G23" s="177">
        <v>45243</v>
      </c>
      <c r="H23" s="177">
        <v>45243</v>
      </c>
      <c r="I23" s="178"/>
      <c r="J23" s="209" t="s">
        <v>57</v>
      </c>
      <c r="K23" s="209" t="s">
        <v>57</v>
      </c>
      <c r="L23" s="209" t="s">
        <v>58</v>
      </c>
      <c r="M23" s="209" t="s">
        <v>57</v>
      </c>
      <c r="N23" s="209" t="s">
        <v>57</v>
      </c>
      <c r="O23" s="209" t="s">
        <v>57</v>
      </c>
      <c r="P23" s="209" t="s">
        <v>57</v>
      </c>
      <c r="Q23" s="209" t="s">
        <v>57</v>
      </c>
      <c r="R23" s="209" t="s">
        <v>67</v>
      </c>
      <c r="S23" s="209" t="s">
        <v>58</v>
      </c>
      <c r="T23" s="209" t="s">
        <v>59</v>
      </c>
      <c r="U23" s="209" t="s">
        <v>57</v>
      </c>
      <c r="V23" s="209" t="s">
        <v>57</v>
      </c>
      <c r="W23" s="209" t="s">
        <v>57</v>
      </c>
      <c r="X23" s="209" t="s">
        <v>57</v>
      </c>
      <c r="Y23" s="209" t="s">
        <v>57</v>
      </c>
      <c r="Z23" s="209" t="s">
        <v>58</v>
      </c>
      <c r="AA23" s="209" t="s">
        <v>59</v>
      </c>
      <c r="AB23" s="209" t="s">
        <v>67</v>
      </c>
      <c r="AC23" s="209" t="s">
        <v>57</v>
      </c>
      <c r="AD23" s="209" t="s">
        <v>57</v>
      </c>
      <c r="AE23" s="209" t="s">
        <v>57</v>
      </c>
      <c r="AF23" s="209" t="s">
        <v>4057</v>
      </c>
      <c r="AG23" s="209" t="s">
        <v>58</v>
      </c>
      <c r="AH23" s="209" t="s">
        <v>57</v>
      </c>
      <c r="AI23" s="209" t="s">
        <v>57</v>
      </c>
      <c r="AJ23" s="209" t="s">
        <v>57</v>
      </c>
      <c r="AK23" s="209" t="s">
        <v>57</v>
      </c>
      <c r="AL23" s="209" t="s">
        <v>57</v>
      </c>
      <c r="AM23" s="209" t="s">
        <v>57</v>
      </c>
      <c r="AN23" s="209" t="s">
        <v>58</v>
      </c>
      <c r="AO23" s="209" t="s">
        <v>57</v>
      </c>
      <c r="AP23" s="209" t="s">
        <v>57</v>
      </c>
      <c r="AQ23" s="209" t="s">
        <v>57</v>
      </c>
      <c r="AR23" s="179"/>
      <c r="AS23" s="179"/>
      <c r="AT23" s="179"/>
      <c r="AU23" s="179"/>
      <c r="AV23" s="179"/>
      <c r="AW23" s="179"/>
      <c r="AX23" s="179"/>
      <c r="AY23" s="179"/>
      <c r="AZ23" s="179"/>
      <c r="BA23" s="179"/>
      <c r="BB23" s="179"/>
      <c r="BC23" s="179"/>
      <c r="BD23" s="179"/>
      <c r="BE23" s="179"/>
      <c r="BF23" s="180"/>
      <c r="BG23" s="181">
        <f t="shared" si="1"/>
        <v>12</v>
      </c>
      <c r="BH23" s="182">
        <f t="shared" si="2"/>
        <v>3</v>
      </c>
      <c r="BI23" s="182">
        <f t="shared" si="3"/>
        <v>0</v>
      </c>
      <c r="BJ23" s="182">
        <f t="shared" si="4"/>
        <v>1</v>
      </c>
      <c r="BK23" s="182">
        <f t="shared" si="5"/>
        <v>0</v>
      </c>
      <c r="BL23" s="182">
        <f t="shared" si="6"/>
        <v>0</v>
      </c>
      <c r="BM23" s="182">
        <f t="shared" si="7"/>
        <v>16</v>
      </c>
      <c r="BN23" s="170">
        <f t="shared" si="8"/>
        <v>0</v>
      </c>
      <c r="BO23" s="182"/>
      <c r="BP23" s="182"/>
      <c r="BQ23" s="170">
        <f t="shared" si="9"/>
        <v>0</v>
      </c>
      <c r="BR23" s="182"/>
      <c r="BS23" s="182"/>
      <c r="BT23" s="170">
        <f t="shared" si="10"/>
        <v>0</v>
      </c>
      <c r="BU23" s="182"/>
      <c r="BV23" s="182"/>
      <c r="BW23" s="170">
        <f t="shared" si="11"/>
        <v>0</v>
      </c>
      <c r="BX23" s="182"/>
      <c r="BY23" s="182"/>
      <c r="BZ23" s="170"/>
      <c r="CA23" s="170">
        <f t="shared" si="13"/>
        <v>1</v>
      </c>
      <c r="CB23" s="182"/>
      <c r="CC23" s="182"/>
      <c r="CD23" s="170">
        <f t="shared" si="14"/>
        <v>0</v>
      </c>
      <c r="CE23" s="170">
        <f t="shared" si="15"/>
        <v>0</v>
      </c>
      <c r="CF23" s="170">
        <f t="shared" si="16"/>
        <v>1</v>
      </c>
      <c r="CG23" s="182">
        <f t="shared" si="17"/>
        <v>18</v>
      </c>
      <c r="CH23" s="171"/>
      <c r="CI23" s="183">
        <f t="shared" si="19"/>
        <v>0</v>
      </c>
      <c r="CJ23" s="184">
        <f t="shared" si="20"/>
        <v>0</v>
      </c>
    </row>
    <row r="24" spans="1:88" s="186" customFormat="1" ht="13">
      <c r="A24" s="168">
        <f t="shared" si="18"/>
        <v>14</v>
      </c>
      <c r="B24" s="169" t="s">
        <v>4093</v>
      </c>
      <c r="C24" s="174" t="s">
        <v>4094</v>
      </c>
      <c r="D24" s="175" t="s">
        <v>3637</v>
      </c>
      <c r="E24" s="172" t="s">
        <v>4095</v>
      </c>
      <c r="F24" s="176" t="s">
        <v>4096</v>
      </c>
      <c r="G24" s="177">
        <v>44743</v>
      </c>
      <c r="H24" s="177">
        <v>44743</v>
      </c>
      <c r="I24" s="178"/>
      <c r="J24" s="209" t="s">
        <v>57</v>
      </c>
      <c r="K24" s="209" t="s">
        <v>67</v>
      </c>
      <c r="L24" s="209" t="s">
        <v>58</v>
      </c>
      <c r="M24" s="209" t="s">
        <v>57</v>
      </c>
      <c r="N24" s="209" t="s">
        <v>57</v>
      </c>
      <c r="O24" s="209" t="s">
        <v>57</v>
      </c>
      <c r="P24" s="209" t="s">
        <v>57</v>
      </c>
      <c r="Q24" s="209" t="s">
        <v>67</v>
      </c>
      <c r="R24" s="209" t="s">
        <v>67</v>
      </c>
      <c r="S24" s="209" t="s">
        <v>58</v>
      </c>
      <c r="T24" s="209" t="s">
        <v>59</v>
      </c>
      <c r="U24" s="209" t="s">
        <v>57</v>
      </c>
      <c r="V24" s="209" t="s">
        <v>57</v>
      </c>
      <c r="W24" s="209" t="s">
        <v>57</v>
      </c>
      <c r="X24" s="209" t="s">
        <v>57</v>
      </c>
      <c r="Y24" s="209" t="s">
        <v>67</v>
      </c>
      <c r="Z24" s="209" t="s">
        <v>58</v>
      </c>
      <c r="AA24" s="209" t="s">
        <v>59</v>
      </c>
      <c r="AB24" s="209" t="s">
        <v>57</v>
      </c>
      <c r="AC24" s="209" t="s">
        <v>57</v>
      </c>
      <c r="AD24" s="209" t="s">
        <v>57</v>
      </c>
      <c r="AE24" s="209" t="s">
        <v>57</v>
      </c>
      <c r="AF24" s="209" t="s">
        <v>67</v>
      </c>
      <c r="AG24" s="209" t="s">
        <v>58</v>
      </c>
      <c r="AH24" s="209" t="s">
        <v>57</v>
      </c>
      <c r="AI24" s="209" t="s">
        <v>57</v>
      </c>
      <c r="AJ24" s="209" t="s">
        <v>57</v>
      </c>
      <c r="AK24" s="209" t="s">
        <v>57</v>
      </c>
      <c r="AL24" s="209" t="s">
        <v>57</v>
      </c>
      <c r="AM24" s="209" t="s">
        <v>67</v>
      </c>
      <c r="AN24" s="209" t="s">
        <v>58</v>
      </c>
      <c r="AO24" s="209" t="s">
        <v>57</v>
      </c>
      <c r="AP24" s="209" t="s">
        <v>67</v>
      </c>
      <c r="AQ24" s="209" t="s">
        <v>57</v>
      </c>
      <c r="AR24" s="179"/>
      <c r="AS24" s="179"/>
      <c r="AT24" s="179"/>
      <c r="AU24" s="179"/>
      <c r="AV24" s="179"/>
      <c r="AW24" s="179"/>
      <c r="AX24" s="179"/>
      <c r="AY24" s="179"/>
      <c r="AZ24" s="179"/>
      <c r="BA24" s="179"/>
      <c r="BB24" s="179"/>
      <c r="BC24" s="179"/>
      <c r="BD24" s="179"/>
      <c r="BE24" s="179"/>
      <c r="BF24" s="180"/>
      <c r="BG24" s="181">
        <f t="shared" si="1"/>
        <v>11</v>
      </c>
      <c r="BH24" s="182">
        <f t="shared" si="2"/>
        <v>3</v>
      </c>
      <c r="BI24" s="182">
        <f t="shared" si="3"/>
        <v>0</v>
      </c>
      <c r="BJ24" s="182">
        <f t="shared" si="4"/>
        <v>0</v>
      </c>
      <c r="BK24" s="182">
        <f t="shared" si="5"/>
        <v>0</v>
      </c>
      <c r="BL24" s="182">
        <f t="shared" si="6"/>
        <v>0</v>
      </c>
      <c r="BM24" s="182">
        <f t="shared" si="7"/>
        <v>14</v>
      </c>
      <c r="BN24" s="170">
        <f t="shared" si="8"/>
        <v>0</v>
      </c>
      <c r="BO24" s="182"/>
      <c r="BP24" s="182"/>
      <c r="BQ24" s="170">
        <f t="shared" si="9"/>
        <v>0</v>
      </c>
      <c r="BR24" s="182"/>
      <c r="BS24" s="182"/>
      <c r="BT24" s="170">
        <f t="shared" si="10"/>
        <v>0</v>
      </c>
      <c r="BU24" s="182"/>
      <c r="BV24" s="182"/>
      <c r="BW24" s="170">
        <f t="shared" si="11"/>
        <v>0</v>
      </c>
      <c r="BX24" s="182"/>
      <c r="BY24" s="182"/>
      <c r="BZ24" s="170">
        <f>COUNTIF(I24:AY24,"SUS")</f>
        <v>0</v>
      </c>
      <c r="CA24" s="170">
        <f t="shared" si="13"/>
        <v>3</v>
      </c>
      <c r="CB24" s="182"/>
      <c r="CC24" s="182"/>
      <c r="CD24" s="170">
        <f t="shared" si="14"/>
        <v>0</v>
      </c>
      <c r="CE24" s="170">
        <f t="shared" si="15"/>
        <v>0</v>
      </c>
      <c r="CF24" s="170">
        <f t="shared" si="16"/>
        <v>1</v>
      </c>
      <c r="CG24" s="182">
        <f t="shared" si="17"/>
        <v>18</v>
      </c>
      <c r="CH24" s="171"/>
      <c r="CI24" s="183">
        <f t="shared" si="19"/>
        <v>0</v>
      </c>
      <c r="CJ24" s="184">
        <f t="shared" si="20"/>
        <v>0</v>
      </c>
    </row>
    <row r="25" spans="1:88" s="186" customFormat="1" ht="13">
      <c r="A25" s="168">
        <f t="shared" si="18"/>
        <v>15</v>
      </c>
      <c r="B25" s="169" t="s">
        <v>4097</v>
      </c>
      <c r="C25" s="174">
        <v>162439</v>
      </c>
      <c r="D25" s="175" t="s">
        <v>3637</v>
      </c>
      <c r="E25" s="172" t="s">
        <v>4098</v>
      </c>
      <c r="F25" s="176" t="s">
        <v>1079</v>
      </c>
      <c r="G25" s="177">
        <v>45250</v>
      </c>
      <c r="H25" s="177">
        <v>45250</v>
      </c>
      <c r="I25" s="178"/>
      <c r="J25" s="209" t="s">
        <v>57</v>
      </c>
      <c r="K25" s="209" t="s">
        <v>57</v>
      </c>
      <c r="L25" s="209" t="s">
        <v>58</v>
      </c>
      <c r="M25" s="209" t="s">
        <v>57</v>
      </c>
      <c r="N25" s="209" t="s">
        <v>57</v>
      </c>
      <c r="O25" s="209" t="s">
        <v>57</v>
      </c>
      <c r="P25" s="209" t="s">
        <v>57</v>
      </c>
      <c r="Q25" s="209" t="s">
        <v>57</v>
      </c>
      <c r="R25" s="209" t="s">
        <v>57</v>
      </c>
      <c r="S25" s="209" t="s">
        <v>58</v>
      </c>
      <c r="T25" s="209" t="s">
        <v>59</v>
      </c>
      <c r="U25" s="209" t="s">
        <v>57</v>
      </c>
      <c r="V25" s="209" t="s">
        <v>57</v>
      </c>
      <c r="W25" s="209" t="s">
        <v>57</v>
      </c>
      <c r="X25" s="209" t="s">
        <v>57</v>
      </c>
      <c r="Y25" s="209" t="s">
        <v>57</v>
      </c>
      <c r="Z25" s="209" t="s">
        <v>58</v>
      </c>
      <c r="AA25" s="209" t="s">
        <v>59</v>
      </c>
      <c r="AB25" s="209" t="s">
        <v>42</v>
      </c>
      <c r="AC25" s="209" t="s">
        <v>42</v>
      </c>
      <c r="AD25" s="209" t="s">
        <v>57</v>
      </c>
      <c r="AE25" s="209" t="s">
        <v>57</v>
      </c>
      <c r="AF25" s="209" t="s">
        <v>57</v>
      </c>
      <c r="AG25" s="209" t="s">
        <v>58</v>
      </c>
      <c r="AH25" s="209" t="s">
        <v>57</v>
      </c>
      <c r="AI25" s="209" t="s">
        <v>57</v>
      </c>
      <c r="AJ25" s="209" t="s">
        <v>57</v>
      </c>
      <c r="AK25" s="209" t="s">
        <v>57</v>
      </c>
      <c r="AL25" s="209" t="s">
        <v>57</v>
      </c>
      <c r="AM25" s="209" t="s">
        <v>57</v>
      </c>
      <c r="AN25" s="209" t="s">
        <v>58</v>
      </c>
      <c r="AO25" s="209" t="s">
        <v>57</v>
      </c>
      <c r="AP25" s="209" t="s">
        <v>57</v>
      </c>
      <c r="AQ25" s="209" t="s">
        <v>57</v>
      </c>
      <c r="AR25" s="179"/>
      <c r="AS25" s="179"/>
      <c r="AT25" s="179"/>
      <c r="AU25" s="179"/>
      <c r="AV25" s="179"/>
      <c r="AW25" s="179"/>
      <c r="AX25" s="179"/>
      <c r="AY25" s="179"/>
      <c r="AZ25" s="179"/>
      <c r="BA25" s="179"/>
      <c r="BB25" s="179"/>
      <c r="BC25" s="179"/>
      <c r="BD25" s="179"/>
      <c r="BE25" s="179"/>
      <c r="BF25" s="180"/>
      <c r="BG25" s="181">
        <f t="shared" si="1"/>
        <v>12</v>
      </c>
      <c r="BH25" s="182">
        <f t="shared" si="2"/>
        <v>3</v>
      </c>
      <c r="BI25" s="182">
        <f t="shared" si="3"/>
        <v>2</v>
      </c>
      <c r="BJ25" s="182">
        <f t="shared" si="4"/>
        <v>0</v>
      </c>
      <c r="BK25" s="182">
        <f t="shared" si="5"/>
        <v>0</v>
      </c>
      <c r="BL25" s="182">
        <f t="shared" si="6"/>
        <v>0</v>
      </c>
      <c r="BM25" s="182">
        <f t="shared" si="7"/>
        <v>17</v>
      </c>
      <c r="BN25" s="170">
        <f t="shared" si="8"/>
        <v>0</v>
      </c>
      <c r="BO25" s="182"/>
      <c r="BP25" s="182"/>
      <c r="BQ25" s="170">
        <f t="shared" si="9"/>
        <v>0</v>
      </c>
      <c r="BR25" s="182"/>
      <c r="BS25" s="182"/>
      <c r="BT25" s="170">
        <f t="shared" si="10"/>
        <v>0</v>
      </c>
      <c r="BU25" s="182"/>
      <c r="BV25" s="182"/>
      <c r="BW25" s="170">
        <f t="shared" si="11"/>
        <v>0</v>
      </c>
      <c r="BX25" s="182"/>
      <c r="BY25" s="182"/>
      <c r="BZ25" s="170"/>
      <c r="CA25" s="170">
        <f t="shared" si="13"/>
        <v>0</v>
      </c>
      <c r="CB25" s="182"/>
      <c r="CC25" s="182"/>
      <c r="CD25" s="170">
        <f t="shared" si="14"/>
        <v>0</v>
      </c>
      <c r="CE25" s="170">
        <f t="shared" si="15"/>
        <v>0</v>
      </c>
      <c r="CF25" s="170">
        <f t="shared" si="16"/>
        <v>1</v>
      </c>
      <c r="CG25" s="182">
        <f t="shared" si="17"/>
        <v>18</v>
      </c>
      <c r="CH25" s="171"/>
      <c r="CI25" s="183">
        <f t="shared" si="19"/>
        <v>0</v>
      </c>
      <c r="CJ25" s="184">
        <f t="shared" si="20"/>
        <v>0</v>
      </c>
    </row>
    <row r="26" spans="1:88" s="186" customFormat="1" ht="13">
      <c r="A26" s="168">
        <f t="shared" si="18"/>
        <v>16</v>
      </c>
      <c r="B26" s="169" t="s">
        <v>4099</v>
      </c>
      <c r="C26" s="174" t="s">
        <v>4100</v>
      </c>
      <c r="D26" s="175" t="s">
        <v>3637</v>
      </c>
      <c r="E26" s="172" t="s">
        <v>4101</v>
      </c>
      <c r="F26" s="176" t="s">
        <v>1192</v>
      </c>
      <c r="G26" s="177">
        <v>44827</v>
      </c>
      <c r="H26" s="177">
        <v>44827</v>
      </c>
      <c r="I26" s="178"/>
      <c r="J26" s="209" t="s">
        <v>57</v>
      </c>
      <c r="K26" s="209" t="s">
        <v>4057</v>
      </c>
      <c r="L26" s="209" t="s">
        <v>58</v>
      </c>
      <c r="M26" s="209" t="s">
        <v>57</v>
      </c>
      <c r="N26" s="209" t="s">
        <v>57</v>
      </c>
      <c r="O26" s="209" t="s">
        <v>57</v>
      </c>
      <c r="P26" s="209" t="s">
        <v>57</v>
      </c>
      <c r="Q26" s="209" t="s">
        <v>57</v>
      </c>
      <c r="R26" s="209" t="s">
        <v>57</v>
      </c>
      <c r="S26" s="209" t="s">
        <v>58</v>
      </c>
      <c r="T26" s="209" t="s">
        <v>59</v>
      </c>
      <c r="U26" s="209" t="s">
        <v>57</v>
      </c>
      <c r="V26" s="209" t="s">
        <v>57</v>
      </c>
      <c r="W26" s="209" t="s">
        <v>57</v>
      </c>
      <c r="X26" s="209" t="s">
        <v>57</v>
      </c>
      <c r="Y26" s="209" t="s">
        <v>4057</v>
      </c>
      <c r="Z26" s="209" t="s">
        <v>58</v>
      </c>
      <c r="AA26" s="209" t="s">
        <v>59</v>
      </c>
      <c r="AB26" s="209" t="s">
        <v>57</v>
      </c>
      <c r="AC26" s="209" t="s">
        <v>57</v>
      </c>
      <c r="AD26" s="209" t="s">
        <v>57</v>
      </c>
      <c r="AE26" s="209" t="s">
        <v>57</v>
      </c>
      <c r="AF26" s="209" t="s">
        <v>57</v>
      </c>
      <c r="AG26" s="209" t="s">
        <v>58</v>
      </c>
      <c r="AH26" s="209" t="s">
        <v>57</v>
      </c>
      <c r="AI26" s="209" t="s">
        <v>57</v>
      </c>
      <c r="AJ26" s="209" t="s">
        <v>133</v>
      </c>
      <c r="AK26" s="209" t="s">
        <v>133</v>
      </c>
      <c r="AL26" s="209" t="s">
        <v>133</v>
      </c>
      <c r="AM26" s="209" t="s">
        <v>133</v>
      </c>
      <c r="AN26" s="209" t="s">
        <v>133</v>
      </c>
      <c r="AO26" s="209" t="s">
        <v>133</v>
      </c>
      <c r="AP26" s="209" t="s">
        <v>133</v>
      </c>
      <c r="AQ26" s="209" t="s">
        <v>133</v>
      </c>
      <c r="AR26" s="179"/>
      <c r="AS26" s="179"/>
      <c r="AT26" s="179"/>
      <c r="AU26" s="179"/>
      <c r="AV26" s="179"/>
      <c r="AW26" s="179"/>
      <c r="AX26" s="179"/>
      <c r="AY26" s="179"/>
      <c r="AZ26" s="179"/>
      <c r="BA26" s="179"/>
      <c r="BB26" s="179"/>
      <c r="BC26" s="179"/>
      <c r="BD26" s="179"/>
      <c r="BE26" s="179"/>
      <c r="BF26" s="180"/>
      <c r="BG26" s="181">
        <f t="shared" si="1"/>
        <v>7</v>
      </c>
      <c r="BH26" s="182">
        <f t="shared" si="2"/>
        <v>2</v>
      </c>
      <c r="BI26" s="182">
        <f t="shared" si="3"/>
        <v>0</v>
      </c>
      <c r="BJ26" s="182">
        <f t="shared" si="4"/>
        <v>0</v>
      </c>
      <c r="BK26" s="182">
        <f t="shared" si="5"/>
        <v>0</v>
      </c>
      <c r="BL26" s="182">
        <f t="shared" si="6"/>
        <v>0</v>
      </c>
      <c r="BM26" s="182">
        <f t="shared" si="7"/>
        <v>9</v>
      </c>
      <c r="BN26" s="170">
        <f t="shared" si="8"/>
        <v>0</v>
      </c>
      <c r="BO26" s="182"/>
      <c r="BP26" s="182"/>
      <c r="BQ26" s="170">
        <f t="shared" si="9"/>
        <v>0</v>
      </c>
      <c r="BR26" s="182"/>
      <c r="BS26" s="182"/>
      <c r="BT26" s="170">
        <f t="shared" si="10"/>
        <v>8</v>
      </c>
      <c r="BU26" s="182"/>
      <c r="BV26" s="182"/>
      <c r="BW26" s="170">
        <f t="shared" si="11"/>
        <v>0</v>
      </c>
      <c r="BX26" s="182"/>
      <c r="BY26" s="182"/>
      <c r="BZ26" s="170">
        <f t="shared" ref="BZ26:BZ31" si="21">COUNTIF(I26:AY26,"SUS")</f>
        <v>0</v>
      </c>
      <c r="CA26" s="170">
        <f t="shared" si="13"/>
        <v>0</v>
      </c>
      <c r="CB26" s="182"/>
      <c r="CC26" s="182"/>
      <c r="CD26" s="170">
        <f t="shared" si="14"/>
        <v>0</v>
      </c>
      <c r="CE26" s="170">
        <f t="shared" si="15"/>
        <v>0</v>
      </c>
      <c r="CF26" s="170">
        <f t="shared" si="16"/>
        <v>1</v>
      </c>
      <c r="CG26" s="182">
        <f t="shared" si="17"/>
        <v>18</v>
      </c>
      <c r="CH26" s="171"/>
      <c r="CI26" s="183">
        <f t="shared" si="19"/>
        <v>0</v>
      </c>
      <c r="CJ26" s="184">
        <f t="shared" si="20"/>
        <v>0</v>
      </c>
    </row>
    <row r="27" spans="1:88" s="186" customFormat="1" ht="13">
      <c r="A27" s="168">
        <f t="shared" si="18"/>
        <v>17</v>
      </c>
      <c r="B27" s="169" t="s">
        <v>4102</v>
      </c>
      <c r="C27" s="174" t="s">
        <v>4103</v>
      </c>
      <c r="D27" s="175" t="s">
        <v>3637</v>
      </c>
      <c r="E27" s="172" t="s">
        <v>4104</v>
      </c>
      <c r="F27" s="176" t="s">
        <v>4105</v>
      </c>
      <c r="G27" s="177">
        <v>45131</v>
      </c>
      <c r="H27" s="177">
        <v>45131</v>
      </c>
      <c r="I27" s="178"/>
      <c r="J27" s="209" t="s">
        <v>57</v>
      </c>
      <c r="K27" s="209" t="s">
        <v>4057</v>
      </c>
      <c r="L27" s="209" t="s">
        <v>58</v>
      </c>
      <c r="M27" s="209" t="s">
        <v>57</v>
      </c>
      <c r="N27" s="209" t="s">
        <v>57</v>
      </c>
      <c r="O27" s="209" t="s">
        <v>57</v>
      </c>
      <c r="P27" s="209" t="s">
        <v>57</v>
      </c>
      <c r="Q27" s="209" t="s">
        <v>57</v>
      </c>
      <c r="R27" s="209" t="s">
        <v>57</v>
      </c>
      <c r="S27" s="209" t="s">
        <v>58</v>
      </c>
      <c r="T27" s="209" t="s">
        <v>59</v>
      </c>
      <c r="U27" s="209" t="s">
        <v>57</v>
      </c>
      <c r="V27" s="209" t="s">
        <v>57</v>
      </c>
      <c r="W27" s="209" t="s">
        <v>57</v>
      </c>
      <c r="X27" s="209" t="s">
        <v>57</v>
      </c>
      <c r="Y27" s="209" t="s">
        <v>4057</v>
      </c>
      <c r="Z27" s="209" t="s">
        <v>58</v>
      </c>
      <c r="AA27" s="209" t="s">
        <v>59</v>
      </c>
      <c r="AB27" s="209" t="s">
        <v>57</v>
      </c>
      <c r="AC27" s="209" t="s">
        <v>57</v>
      </c>
      <c r="AD27" s="209" t="s">
        <v>57</v>
      </c>
      <c r="AE27" s="209" t="s">
        <v>57</v>
      </c>
      <c r="AF27" s="209" t="s">
        <v>4057</v>
      </c>
      <c r="AG27" s="209" t="s">
        <v>58</v>
      </c>
      <c r="AH27" s="209" t="s">
        <v>57</v>
      </c>
      <c r="AI27" s="209" t="s">
        <v>57</v>
      </c>
      <c r="AJ27" s="209" t="s">
        <v>57</v>
      </c>
      <c r="AK27" s="209" t="s">
        <v>57</v>
      </c>
      <c r="AL27" s="209" t="s">
        <v>57</v>
      </c>
      <c r="AM27" s="209" t="s">
        <v>57</v>
      </c>
      <c r="AN27" s="209" t="s">
        <v>58</v>
      </c>
      <c r="AO27" s="209" t="s">
        <v>57</v>
      </c>
      <c r="AP27" s="209" t="s">
        <v>57</v>
      </c>
      <c r="AQ27" s="209" t="s">
        <v>57</v>
      </c>
      <c r="AR27" s="179"/>
      <c r="AS27" s="179"/>
      <c r="AT27" s="179"/>
      <c r="AU27" s="179"/>
      <c r="AV27" s="179"/>
      <c r="AW27" s="179"/>
      <c r="AX27" s="179"/>
      <c r="AY27" s="179"/>
      <c r="AZ27" s="179"/>
      <c r="BA27" s="179"/>
      <c r="BB27" s="179"/>
      <c r="BC27" s="179"/>
      <c r="BD27" s="179"/>
      <c r="BE27" s="179"/>
      <c r="BF27" s="180"/>
      <c r="BG27" s="181">
        <f t="shared" si="1"/>
        <v>13</v>
      </c>
      <c r="BH27" s="182">
        <f t="shared" si="2"/>
        <v>3</v>
      </c>
      <c r="BI27" s="182">
        <f t="shared" si="3"/>
        <v>0</v>
      </c>
      <c r="BJ27" s="182">
        <f t="shared" si="4"/>
        <v>1</v>
      </c>
      <c r="BK27" s="182">
        <f t="shared" si="5"/>
        <v>0</v>
      </c>
      <c r="BL27" s="182">
        <f t="shared" si="6"/>
        <v>0</v>
      </c>
      <c r="BM27" s="182">
        <f t="shared" si="7"/>
        <v>17</v>
      </c>
      <c r="BN27" s="170">
        <f t="shared" si="8"/>
        <v>0</v>
      </c>
      <c r="BO27" s="182"/>
      <c r="BP27" s="182"/>
      <c r="BQ27" s="170">
        <f t="shared" si="9"/>
        <v>0</v>
      </c>
      <c r="BR27" s="182"/>
      <c r="BS27" s="182"/>
      <c r="BT27" s="170">
        <f t="shared" si="10"/>
        <v>0</v>
      </c>
      <c r="BU27" s="182"/>
      <c r="BV27" s="182"/>
      <c r="BW27" s="170">
        <f t="shared" si="11"/>
        <v>0</v>
      </c>
      <c r="BX27" s="182"/>
      <c r="BY27" s="182"/>
      <c r="BZ27" s="170">
        <f t="shared" si="21"/>
        <v>0</v>
      </c>
      <c r="CA27" s="170">
        <f t="shared" si="13"/>
        <v>0</v>
      </c>
      <c r="CB27" s="182"/>
      <c r="CC27" s="182"/>
      <c r="CD27" s="170">
        <f t="shared" si="14"/>
        <v>0</v>
      </c>
      <c r="CE27" s="170">
        <f t="shared" si="15"/>
        <v>0</v>
      </c>
      <c r="CF27" s="170">
        <f t="shared" si="16"/>
        <v>1</v>
      </c>
      <c r="CG27" s="182">
        <f t="shared" si="17"/>
        <v>18</v>
      </c>
      <c r="CH27" s="171"/>
      <c r="CI27" s="183">
        <f t="shared" si="19"/>
        <v>0</v>
      </c>
      <c r="CJ27" s="184">
        <f t="shared" si="20"/>
        <v>0</v>
      </c>
    </row>
    <row r="28" spans="1:88" s="186" customFormat="1" ht="13">
      <c r="A28" s="168">
        <f t="shared" si="18"/>
        <v>18</v>
      </c>
      <c r="B28" s="169" t="s">
        <v>4106</v>
      </c>
      <c r="C28" s="174" t="s">
        <v>4107</v>
      </c>
      <c r="D28" s="175" t="s">
        <v>3637</v>
      </c>
      <c r="E28" s="172" t="s">
        <v>4108</v>
      </c>
      <c r="F28" s="176" t="s">
        <v>4062</v>
      </c>
      <c r="G28" s="177">
        <v>44805</v>
      </c>
      <c r="H28" s="177">
        <v>44805</v>
      </c>
      <c r="I28" s="178"/>
      <c r="J28" s="209" t="s">
        <v>57</v>
      </c>
      <c r="K28" s="209" t="s">
        <v>4057</v>
      </c>
      <c r="L28" s="209" t="s">
        <v>58</v>
      </c>
      <c r="M28" s="209" t="s">
        <v>57</v>
      </c>
      <c r="N28" s="209" t="s">
        <v>57</v>
      </c>
      <c r="O28" s="209" t="s">
        <v>57</v>
      </c>
      <c r="P28" s="209" t="s">
        <v>57</v>
      </c>
      <c r="Q28" s="209" t="s">
        <v>57</v>
      </c>
      <c r="R28" s="209" t="s">
        <v>57</v>
      </c>
      <c r="S28" s="209" t="s">
        <v>58</v>
      </c>
      <c r="T28" s="209" t="s">
        <v>59</v>
      </c>
      <c r="U28" s="209" t="s">
        <v>57</v>
      </c>
      <c r="V28" s="209" t="s">
        <v>57</v>
      </c>
      <c r="W28" s="209" t="s">
        <v>57</v>
      </c>
      <c r="X28" s="209" t="s">
        <v>57</v>
      </c>
      <c r="Y28" s="209" t="s">
        <v>67</v>
      </c>
      <c r="Z28" s="209" t="s">
        <v>58</v>
      </c>
      <c r="AA28" s="209" t="s">
        <v>59</v>
      </c>
      <c r="AB28" s="209" t="s">
        <v>133</v>
      </c>
      <c r="AC28" s="209" t="s">
        <v>133</v>
      </c>
      <c r="AD28" s="209" t="s">
        <v>133</v>
      </c>
      <c r="AE28" s="209" t="s">
        <v>133</v>
      </c>
      <c r="AF28" s="209" t="s">
        <v>133</v>
      </c>
      <c r="AG28" s="209" t="s">
        <v>133</v>
      </c>
      <c r="AH28" s="209" t="s">
        <v>133</v>
      </c>
      <c r="AI28" s="209" t="s">
        <v>133</v>
      </c>
      <c r="AJ28" s="209" t="s">
        <v>57</v>
      </c>
      <c r="AK28" s="209" t="s">
        <v>57</v>
      </c>
      <c r="AL28" s="209" t="s">
        <v>57</v>
      </c>
      <c r="AM28" s="209" t="s">
        <v>57</v>
      </c>
      <c r="AN28" s="209" t="s">
        <v>58</v>
      </c>
      <c r="AO28" s="209" t="s">
        <v>57</v>
      </c>
      <c r="AP28" s="209" t="s">
        <v>57</v>
      </c>
      <c r="AQ28" s="209" t="s">
        <v>57</v>
      </c>
      <c r="AR28" s="179"/>
      <c r="AS28" s="179"/>
      <c r="AT28" s="179"/>
      <c r="AU28" s="179"/>
      <c r="AV28" s="179"/>
      <c r="AW28" s="179"/>
      <c r="AX28" s="179"/>
      <c r="AY28" s="179"/>
      <c r="AZ28" s="179"/>
      <c r="BA28" s="179"/>
      <c r="BB28" s="179"/>
      <c r="BC28" s="179"/>
      <c r="BD28" s="179"/>
      <c r="BE28" s="179"/>
      <c r="BF28" s="180"/>
      <c r="BG28" s="181">
        <f t="shared" si="1"/>
        <v>7</v>
      </c>
      <c r="BH28" s="182">
        <f t="shared" si="2"/>
        <v>2</v>
      </c>
      <c r="BI28" s="182">
        <f t="shared" si="3"/>
        <v>0</v>
      </c>
      <c r="BJ28" s="182">
        <f t="shared" si="4"/>
        <v>0</v>
      </c>
      <c r="BK28" s="182">
        <f t="shared" si="5"/>
        <v>0</v>
      </c>
      <c r="BL28" s="182">
        <f t="shared" si="6"/>
        <v>0</v>
      </c>
      <c r="BM28" s="182">
        <f t="shared" si="7"/>
        <v>9</v>
      </c>
      <c r="BN28" s="170">
        <f t="shared" si="8"/>
        <v>0</v>
      </c>
      <c r="BO28" s="182"/>
      <c r="BP28" s="182"/>
      <c r="BQ28" s="170">
        <f t="shared" si="9"/>
        <v>0</v>
      </c>
      <c r="BR28" s="182"/>
      <c r="BS28" s="182"/>
      <c r="BT28" s="170">
        <f t="shared" si="10"/>
        <v>8</v>
      </c>
      <c r="BU28" s="182"/>
      <c r="BV28" s="182"/>
      <c r="BW28" s="170">
        <f t="shared" si="11"/>
        <v>0</v>
      </c>
      <c r="BX28" s="182"/>
      <c r="BY28" s="182"/>
      <c r="BZ28" s="170">
        <f t="shared" si="21"/>
        <v>0</v>
      </c>
      <c r="CA28" s="170">
        <f t="shared" si="13"/>
        <v>0</v>
      </c>
      <c r="CB28" s="182"/>
      <c r="CC28" s="182"/>
      <c r="CD28" s="170">
        <f t="shared" si="14"/>
        <v>0</v>
      </c>
      <c r="CE28" s="170">
        <f t="shared" si="15"/>
        <v>0</v>
      </c>
      <c r="CF28" s="170">
        <f t="shared" si="16"/>
        <v>1</v>
      </c>
      <c r="CG28" s="182">
        <f t="shared" si="17"/>
        <v>18</v>
      </c>
      <c r="CH28" s="171"/>
      <c r="CI28" s="183">
        <f t="shared" si="19"/>
        <v>0</v>
      </c>
      <c r="CJ28" s="184">
        <f t="shared" si="20"/>
        <v>0</v>
      </c>
    </row>
    <row r="29" spans="1:88" s="186" customFormat="1" ht="13">
      <c r="A29" s="168">
        <f t="shared" si="18"/>
        <v>19</v>
      </c>
      <c r="B29" s="169" t="s">
        <v>4109</v>
      </c>
      <c r="C29" s="174" t="s">
        <v>4110</v>
      </c>
      <c r="D29" s="175" t="s">
        <v>4060</v>
      </c>
      <c r="E29" s="172" t="s">
        <v>4111</v>
      </c>
      <c r="F29" s="176" t="s">
        <v>4112</v>
      </c>
      <c r="G29" s="177">
        <v>44986</v>
      </c>
      <c r="H29" s="177">
        <v>44986</v>
      </c>
      <c r="I29" s="178"/>
      <c r="J29" s="209" t="s">
        <v>57</v>
      </c>
      <c r="K29" s="209" t="s">
        <v>67</v>
      </c>
      <c r="L29" s="209" t="s">
        <v>58</v>
      </c>
      <c r="M29" s="209" t="s">
        <v>57</v>
      </c>
      <c r="N29" s="209" t="s">
        <v>57</v>
      </c>
      <c r="O29" s="209" t="s">
        <v>57</v>
      </c>
      <c r="P29" s="209" t="s">
        <v>57</v>
      </c>
      <c r="Q29" s="209" t="s">
        <v>57</v>
      </c>
      <c r="R29" s="209" t="s">
        <v>67</v>
      </c>
      <c r="S29" s="209" t="s">
        <v>58</v>
      </c>
      <c r="T29" s="209" t="s">
        <v>59</v>
      </c>
      <c r="U29" s="209" t="s">
        <v>57</v>
      </c>
      <c r="V29" s="209" t="s">
        <v>57</v>
      </c>
      <c r="W29" s="209" t="s">
        <v>57</v>
      </c>
      <c r="X29" s="209" t="s">
        <v>57</v>
      </c>
      <c r="Y29" s="209" t="s">
        <v>67</v>
      </c>
      <c r="Z29" s="209" t="s">
        <v>58</v>
      </c>
      <c r="AA29" s="209" t="s">
        <v>59</v>
      </c>
      <c r="AB29" s="209" t="s">
        <v>67</v>
      </c>
      <c r="AC29" s="209" t="s">
        <v>67</v>
      </c>
      <c r="AD29" s="209" t="s">
        <v>67</v>
      </c>
      <c r="AE29" s="209" t="s">
        <v>67</v>
      </c>
      <c r="AF29" s="209" t="s">
        <v>67</v>
      </c>
      <c r="AG29" s="209" t="s">
        <v>58</v>
      </c>
      <c r="AH29" s="209" t="s">
        <v>57</v>
      </c>
      <c r="AI29" s="209" t="s">
        <v>57</v>
      </c>
      <c r="AJ29" s="209" t="s">
        <v>67</v>
      </c>
      <c r="AK29" s="209" t="s">
        <v>57</v>
      </c>
      <c r="AL29" s="209" t="s">
        <v>57</v>
      </c>
      <c r="AM29" s="209" t="s">
        <v>67</v>
      </c>
      <c r="AN29" s="209" t="s">
        <v>58</v>
      </c>
      <c r="AO29" s="209" t="s">
        <v>57</v>
      </c>
      <c r="AP29" s="209" t="s">
        <v>57</v>
      </c>
      <c r="AQ29" s="209" t="s">
        <v>57</v>
      </c>
      <c r="AR29" s="179"/>
      <c r="AS29" s="179"/>
      <c r="AT29" s="179"/>
      <c r="AU29" s="179"/>
      <c r="AV29" s="179"/>
      <c r="AW29" s="179"/>
      <c r="AX29" s="179"/>
      <c r="AY29" s="179"/>
      <c r="AZ29" s="179"/>
      <c r="BA29" s="179"/>
      <c r="BB29" s="179"/>
      <c r="BC29" s="179"/>
      <c r="BD29" s="179"/>
      <c r="BE29" s="179"/>
      <c r="BF29" s="180"/>
      <c r="BG29" s="181">
        <f t="shared" si="1"/>
        <v>7</v>
      </c>
      <c r="BH29" s="182">
        <f t="shared" si="2"/>
        <v>3</v>
      </c>
      <c r="BI29" s="182">
        <f t="shared" si="3"/>
        <v>0</v>
      </c>
      <c r="BJ29" s="182">
        <f t="shared" si="4"/>
        <v>0</v>
      </c>
      <c r="BK29" s="182">
        <f t="shared" si="5"/>
        <v>0</v>
      </c>
      <c r="BL29" s="182">
        <f t="shared" si="6"/>
        <v>0</v>
      </c>
      <c r="BM29" s="182">
        <f t="shared" si="7"/>
        <v>10</v>
      </c>
      <c r="BN29" s="170">
        <f t="shared" si="8"/>
        <v>0</v>
      </c>
      <c r="BO29" s="182"/>
      <c r="BP29" s="182"/>
      <c r="BQ29" s="170">
        <f t="shared" si="9"/>
        <v>0</v>
      </c>
      <c r="BR29" s="182"/>
      <c r="BS29" s="182"/>
      <c r="BT29" s="170">
        <f t="shared" si="10"/>
        <v>0</v>
      </c>
      <c r="BU29" s="182"/>
      <c r="BV29" s="182"/>
      <c r="BW29" s="170">
        <f t="shared" si="11"/>
        <v>0</v>
      </c>
      <c r="BX29" s="182"/>
      <c r="BY29" s="182"/>
      <c r="BZ29" s="170">
        <f t="shared" si="21"/>
        <v>0</v>
      </c>
      <c r="CA29" s="170">
        <f t="shared" si="13"/>
        <v>7</v>
      </c>
      <c r="CB29" s="182"/>
      <c r="CC29" s="182"/>
      <c r="CD29" s="170">
        <f t="shared" si="14"/>
        <v>0</v>
      </c>
      <c r="CE29" s="170">
        <f t="shared" si="15"/>
        <v>0</v>
      </c>
      <c r="CF29" s="170">
        <f t="shared" si="16"/>
        <v>1</v>
      </c>
      <c r="CG29" s="182">
        <f t="shared" si="17"/>
        <v>18</v>
      </c>
      <c r="CH29" s="171"/>
      <c r="CI29" s="183"/>
      <c r="CJ29" s="184"/>
    </row>
    <row r="30" spans="1:88" s="186" customFormat="1" ht="13">
      <c r="A30" s="168">
        <f t="shared" si="18"/>
        <v>20</v>
      </c>
      <c r="B30" s="169" t="s">
        <v>4113</v>
      </c>
      <c r="C30" s="174" t="s">
        <v>4114</v>
      </c>
      <c r="D30" s="175" t="s">
        <v>3637</v>
      </c>
      <c r="E30" s="172" t="s">
        <v>4115</v>
      </c>
      <c r="F30" s="176" t="s">
        <v>4116</v>
      </c>
      <c r="G30" s="177">
        <v>45217</v>
      </c>
      <c r="H30" s="177">
        <v>45217</v>
      </c>
      <c r="I30" s="178"/>
      <c r="J30" s="209" t="s">
        <v>57</v>
      </c>
      <c r="K30" s="209" t="s">
        <v>57</v>
      </c>
      <c r="L30" s="209" t="s">
        <v>58</v>
      </c>
      <c r="M30" s="209" t="s">
        <v>57</v>
      </c>
      <c r="N30" s="209" t="s">
        <v>57</v>
      </c>
      <c r="O30" s="209" t="s">
        <v>57</v>
      </c>
      <c r="P30" s="209" t="s">
        <v>57</v>
      </c>
      <c r="Q30" s="209" t="s">
        <v>57</v>
      </c>
      <c r="R30" s="209" t="s">
        <v>4057</v>
      </c>
      <c r="S30" s="209" t="s">
        <v>58</v>
      </c>
      <c r="T30" s="209" t="s">
        <v>59</v>
      </c>
      <c r="U30" s="209" t="s">
        <v>57</v>
      </c>
      <c r="V30" s="209" t="s">
        <v>57</v>
      </c>
      <c r="W30" s="209" t="s">
        <v>57</v>
      </c>
      <c r="X30" s="209" t="s">
        <v>57</v>
      </c>
      <c r="Y30" s="209" t="s">
        <v>57</v>
      </c>
      <c r="Z30" s="209" t="s">
        <v>58</v>
      </c>
      <c r="AA30" s="209" t="s">
        <v>59</v>
      </c>
      <c r="AB30" s="209" t="s">
        <v>57</v>
      </c>
      <c r="AC30" s="209" t="s">
        <v>57</v>
      </c>
      <c r="AD30" s="209" t="s">
        <v>57</v>
      </c>
      <c r="AE30" s="209" t="s">
        <v>57</v>
      </c>
      <c r="AF30" s="209" t="s">
        <v>67</v>
      </c>
      <c r="AG30" s="209" t="s">
        <v>58</v>
      </c>
      <c r="AH30" s="209" t="s">
        <v>57</v>
      </c>
      <c r="AI30" s="209" t="s">
        <v>57</v>
      </c>
      <c r="AJ30" s="209" t="s">
        <v>57</v>
      </c>
      <c r="AK30" s="209" t="s">
        <v>57</v>
      </c>
      <c r="AL30" s="209" t="s">
        <v>57</v>
      </c>
      <c r="AM30" s="209" t="s">
        <v>57</v>
      </c>
      <c r="AN30" s="209" t="s">
        <v>58</v>
      </c>
      <c r="AO30" s="209" t="s">
        <v>57</v>
      </c>
      <c r="AP30" s="209" t="s">
        <v>57</v>
      </c>
      <c r="AQ30" s="209" t="s">
        <v>57</v>
      </c>
      <c r="AR30" s="179"/>
      <c r="AS30" s="179"/>
      <c r="AT30" s="179"/>
      <c r="AU30" s="179"/>
      <c r="AV30" s="179"/>
      <c r="AW30" s="179"/>
      <c r="AX30" s="179"/>
      <c r="AY30" s="179"/>
      <c r="AZ30" s="179"/>
      <c r="BA30" s="179"/>
      <c r="BB30" s="179"/>
      <c r="BC30" s="179"/>
      <c r="BD30" s="179"/>
      <c r="BE30" s="179"/>
      <c r="BF30" s="180"/>
      <c r="BG30" s="181">
        <f t="shared" si="1"/>
        <v>13</v>
      </c>
      <c r="BH30" s="182">
        <f t="shared" si="2"/>
        <v>3</v>
      </c>
      <c r="BI30" s="182">
        <f t="shared" si="3"/>
        <v>0</v>
      </c>
      <c r="BJ30" s="182">
        <f t="shared" si="4"/>
        <v>0</v>
      </c>
      <c r="BK30" s="182">
        <f t="shared" si="5"/>
        <v>0</v>
      </c>
      <c r="BL30" s="182">
        <f t="shared" si="6"/>
        <v>0</v>
      </c>
      <c r="BM30" s="182">
        <f t="shared" si="7"/>
        <v>16</v>
      </c>
      <c r="BN30" s="170">
        <f t="shared" si="8"/>
        <v>0</v>
      </c>
      <c r="BO30" s="182"/>
      <c r="BP30" s="182"/>
      <c r="BQ30" s="170">
        <f t="shared" si="9"/>
        <v>0</v>
      </c>
      <c r="BR30" s="182"/>
      <c r="BS30" s="182"/>
      <c r="BT30" s="170">
        <f t="shared" si="10"/>
        <v>0</v>
      </c>
      <c r="BU30" s="182"/>
      <c r="BV30" s="182"/>
      <c r="BW30" s="170">
        <f t="shared" si="11"/>
        <v>0</v>
      </c>
      <c r="BX30" s="182"/>
      <c r="BY30" s="182"/>
      <c r="BZ30" s="170">
        <f t="shared" si="21"/>
        <v>0</v>
      </c>
      <c r="CA30" s="170">
        <f t="shared" si="13"/>
        <v>1</v>
      </c>
      <c r="CB30" s="182"/>
      <c r="CC30" s="182"/>
      <c r="CD30" s="170">
        <f t="shared" si="14"/>
        <v>0</v>
      </c>
      <c r="CE30" s="170">
        <f t="shared" si="15"/>
        <v>0</v>
      </c>
      <c r="CF30" s="170">
        <f t="shared" si="16"/>
        <v>1</v>
      </c>
      <c r="CG30" s="182">
        <f t="shared" si="17"/>
        <v>18</v>
      </c>
      <c r="CH30" s="171"/>
      <c r="CI30" s="183">
        <f>COUNTIF(J30:AN30,"1")+(COUNTIF(J30:AN30,"2")*2)+CJ30*2</f>
        <v>0</v>
      </c>
      <c r="CJ30" s="184">
        <f>COUNTIF(J30:AN30,"&gt;=3")</f>
        <v>0</v>
      </c>
    </row>
    <row r="31" spans="1:88" s="186" customFormat="1" ht="13">
      <c r="A31" s="168">
        <f t="shared" si="18"/>
        <v>21</v>
      </c>
      <c r="B31" s="169" t="s">
        <v>4117</v>
      </c>
      <c r="C31" s="174" t="s">
        <v>4118</v>
      </c>
      <c r="D31" s="175" t="s">
        <v>4060</v>
      </c>
      <c r="E31" s="172" t="s">
        <v>4119</v>
      </c>
      <c r="F31" s="176" t="s">
        <v>4052</v>
      </c>
      <c r="G31" s="177">
        <v>44599</v>
      </c>
      <c r="H31" s="177">
        <v>44599</v>
      </c>
      <c r="I31" s="178"/>
      <c r="J31" s="209" t="s">
        <v>57</v>
      </c>
      <c r="K31" s="209" t="s">
        <v>57</v>
      </c>
      <c r="L31" s="209" t="s">
        <v>58</v>
      </c>
      <c r="M31" s="209" t="s">
        <v>57</v>
      </c>
      <c r="N31" s="209" t="s">
        <v>57</v>
      </c>
      <c r="O31" s="209" t="s">
        <v>57</v>
      </c>
      <c r="P31" s="209" t="s">
        <v>57</v>
      </c>
      <c r="Q31" s="209" t="s">
        <v>57</v>
      </c>
      <c r="R31" s="209" t="s">
        <v>57</v>
      </c>
      <c r="S31" s="209" t="s">
        <v>58</v>
      </c>
      <c r="T31" s="209" t="s">
        <v>59</v>
      </c>
      <c r="U31" s="209" t="s">
        <v>57</v>
      </c>
      <c r="V31" s="209" t="s">
        <v>57</v>
      </c>
      <c r="W31" s="209" t="s">
        <v>133</v>
      </c>
      <c r="X31" s="209" t="s">
        <v>57</v>
      </c>
      <c r="Y31" s="209" t="s">
        <v>57</v>
      </c>
      <c r="Z31" s="209" t="s">
        <v>58</v>
      </c>
      <c r="AA31" s="209" t="s">
        <v>59</v>
      </c>
      <c r="AB31" s="209" t="s">
        <v>57</v>
      </c>
      <c r="AC31" s="209" t="s">
        <v>57</v>
      </c>
      <c r="AD31" s="209" t="s">
        <v>57</v>
      </c>
      <c r="AE31" s="209" t="s">
        <v>57</v>
      </c>
      <c r="AF31" s="209" t="s">
        <v>4057</v>
      </c>
      <c r="AG31" s="209" t="s">
        <v>58</v>
      </c>
      <c r="AH31" s="209" t="s">
        <v>57</v>
      </c>
      <c r="AI31" s="209" t="s">
        <v>57</v>
      </c>
      <c r="AJ31" s="209" t="s">
        <v>57</v>
      </c>
      <c r="AK31" s="209" t="s">
        <v>57</v>
      </c>
      <c r="AL31" s="209" t="s">
        <v>57</v>
      </c>
      <c r="AM31" s="209" t="s">
        <v>57</v>
      </c>
      <c r="AN31" s="209" t="s">
        <v>58</v>
      </c>
      <c r="AO31" s="209" t="s">
        <v>57</v>
      </c>
      <c r="AP31" s="209" t="s">
        <v>57</v>
      </c>
      <c r="AQ31" s="209" t="s">
        <v>57</v>
      </c>
      <c r="AR31" s="179"/>
      <c r="AS31" s="179"/>
      <c r="AT31" s="179"/>
      <c r="AU31" s="179"/>
      <c r="AV31" s="179"/>
      <c r="AW31" s="179"/>
      <c r="AX31" s="179"/>
      <c r="AY31" s="179"/>
      <c r="AZ31" s="179"/>
      <c r="BA31" s="179"/>
      <c r="BB31" s="179"/>
      <c r="BC31" s="179"/>
      <c r="BD31" s="179"/>
      <c r="BE31" s="179"/>
      <c r="BF31" s="180"/>
      <c r="BG31" s="181">
        <f t="shared" si="1"/>
        <v>13</v>
      </c>
      <c r="BH31" s="182">
        <f t="shared" si="2"/>
        <v>3</v>
      </c>
      <c r="BI31" s="182">
        <f t="shared" si="3"/>
        <v>0</v>
      </c>
      <c r="BJ31" s="182">
        <f t="shared" si="4"/>
        <v>1</v>
      </c>
      <c r="BK31" s="182">
        <f t="shared" si="5"/>
        <v>0</v>
      </c>
      <c r="BL31" s="182">
        <f t="shared" si="6"/>
        <v>0</v>
      </c>
      <c r="BM31" s="182">
        <f t="shared" si="7"/>
        <v>17</v>
      </c>
      <c r="BN31" s="170">
        <f t="shared" si="8"/>
        <v>0</v>
      </c>
      <c r="BO31" s="182"/>
      <c r="BP31" s="182"/>
      <c r="BQ31" s="170">
        <f t="shared" si="9"/>
        <v>0</v>
      </c>
      <c r="BR31" s="182"/>
      <c r="BS31" s="182"/>
      <c r="BT31" s="170">
        <f t="shared" si="10"/>
        <v>0</v>
      </c>
      <c r="BU31" s="182"/>
      <c r="BV31" s="182"/>
      <c r="BW31" s="170">
        <f t="shared" si="11"/>
        <v>0</v>
      </c>
      <c r="BX31" s="182"/>
      <c r="BY31" s="182"/>
      <c r="BZ31" s="170">
        <f t="shared" si="21"/>
        <v>0</v>
      </c>
      <c r="CA31" s="170">
        <f t="shared" si="13"/>
        <v>0</v>
      </c>
      <c r="CB31" s="182"/>
      <c r="CC31" s="182"/>
      <c r="CD31" s="170">
        <f t="shared" si="14"/>
        <v>0</v>
      </c>
      <c r="CE31" s="170">
        <f t="shared" si="15"/>
        <v>0</v>
      </c>
      <c r="CF31" s="170">
        <f t="shared" si="16"/>
        <v>1</v>
      </c>
      <c r="CG31" s="182">
        <f t="shared" si="17"/>
        <v>18</v>
      </c>
      <c r="CH31" s="171"/>
      <c r="CI31" s="183">
        <f>COUNTIF(J31:AN31,"1")+(COUNTIF(J31:AN31,"2")*2)+CJ31*2</f>
        <v>0</v>
      </c>
      <c r="CJ31" s="184">
        <f>COUNTIF(J31:AN31,"&gt;=3")</f>
        <v>0</v>
      </c>
    </row>
    <row r="32" spans="1:88" s="186" customFormat="1" ht="13">
      <c r="A32" s="168">
        <f t="shared" si="18"/>
        <v>22</v>
      </c>
      <c r="B32" s="169" t="s">
        <v>4120</v>
      </c>
      <c r="C32" s="174" t="s">
        <v>4121</v>
      </c>
      <c r="D32" s="175" t="s">
        <v>3637</v>
      </c>
      <c r="E32" s="172" t="s">
        <v>4122</v>
      </c>
      <c r="F32" s="176" t="s">
        <v>1271</v>
      </c>
      <c r="G32" s="177">
        <v>45254</v>
      </c>
      <c r="H32" s="177">
        <v>45254</v>
      </c>
      <c r="I32" s="178"/>
      <c r="J32" s="209" t="s">
        <v>57</v>
      </c>
      <c r="K32" s="209" t="s">
        <v>67</v>
      </c>
      <c r="L32" s="209" t="s">
        <v>58</v>
      </c>
      <c r="M32" s="209" t="s">
        <v>57</v>
      </c>
      <c r="N32" s="209" t="s">
        <v>57</v>
      </c>
      <c r="O32" s="209" t="s">
        <v>57</v>
      </c>
      <c r="P32" s="209" t="s">
        <v>57</v>
      </c>
      <c r="Q32" s="209" t="s">
        <v>57</v>
      </c>
      <c r="R32" s="209" t="s">
        <v>67</v>
      </c>
      <c r="S32" s="209" t="s">
        <v>58</v>
      </c>
      <c r="T32" s="209" t="s">
        <v>59</v>
      </c>
      <c r="U32" s="209" t="s">
        <v>57</v>
      </c>
      <c r="V32" s="209" t="s">
        <v>57</v>
      </c>
      <c r="W32" s="209" t="s">
        <v>57</v>
      </c>
      <c r="X32" s="209" t="s">
        <v>57</v>
      </c>
      <c r="Y32" s="209" t="s">
        <v>67</v>
      </c>
      <c r="Z32" s="209" t="s">
        <v>58</v>
      </c>
      <c r="AA32" s="209" t="s">
        <v>59</v>
      </c>
      <c r="AB32" s="209" t="s">
        <v>57</v>
      </c>
      <c r="AC32" s="209" t="s">
        <v>57</v>
      </c>
      <c r="AD32" s="209" t="s">
        <v>57</v>
      </c>
      <c r="AE32" s="209" t="s">
        <v>57</v>
      </c>
      <c r="AF32" s="209" t="s">
        <v>67</v>
      </c>
      <c r="AG32" s="209" t="s">
        <v>58</v>
      </c>
      <c r="AH32" s="209" t="s">
        <v>57</v>
      </c>
      <c r="AI32" s="209" t="s">
        <v>57</v>
      </c>
      <c r="AJ32" s="209" t="s">
        <v>57</v>
      </c>
      <c r="AK32" s="209" t="s">
        <v>57</v>
      </c>
      <c r="AL32" s="209" t="s">
        <v>57</v>
      </c>
      <c r="AM32" s="209" t="s">
        <v>67</v>
      </c>
      <c r="AN32" s="209" t="s">
        <v>58</v>
      </c>
      <c r="AO32" s="209" t="s">
        <v>57</v>
      </c>
      <c r="AP32" s="209" t="s">
        <v>57</v>
      </c>
      <c r="AQ32" s="209" t="s">
        <v>57</v>
      </c>
      <c r="AR32" s="179"/>
      <c r="AS32" s="179"/>
      <c r="AT32" s="179"/>
      <c r="AU32" s="179"/>
      <c r="AV32" s="179"/>
      <c r="AW32" s="179"/>
      <c r="AX32" s="179"/>
      <c r="AY32" s="179"/>
      <c r="AZ32" s="179"/>
      <c r="BA32" s="179"/>
      <c r="BB32" s="179"/>
      <c r="BC32" s="179"/>
      <c r="BD32" s="179"/>
      <c r="BE32" s="179"/>
      <c r="BF32" s="180"/>
      <c r="BG32" s="181">
        <f t="shared" si="1"/>
        <v>12</v>
      </c>
      <c r="BH32" s="182">
        <f t="shared" si="2"/>
        <v>3</v>
      </c>
      <c r="BI32" s="182">
        <f t="shared" si="3"/>
        <v>0</v>
      </c>
      <c r="BJ32" s="182">
        <f t="shared" si="4"/>
        <v>0</v>
      </c>
      <c r="BK32" s="182">
        <f t="shared" si="5"/>
        <v>0</v>
      </c>
      <c r="BL32" s="182">
        <f t="shared" si="6"/>
        <v>0</v>
      </c>
      <c r="BM32" s="182">
        <f t="shared" si="7"/>
        <v>15</v>
      </c>
      <c r="BN32" s="170">
        <f t="shared" si="8"/>
        <v>0</v>
      </c>
      <c r="BO32" s="182"/>
      <c r="BP32" s="182"/>
      <c r="BQ32" s="170">
        <f t="shared" si="9"/>
        <v>0</v>
      </c>
      <c r="BR32" s="182"/>
      <c r="BS32" s="182"/>
      <c r="BT32" s="170">
        <f t="shared" si="10"/>
        <v>0</v>
      </c>
      <c r="BU32" s="182"/>
      <c r="BV32" s="182"/>
      <c r="BW32" s="170"/>
      <c r="BX32" s="182"/>
      <c r="BY32" s="182"/>
      <c r="BZ32" s="170"/>
      <c r="CA32" s="170">
        <f t="shared" si="13"/>
        <v>2</v>
      </c>
      <c r="CB32" s="182"/>
      <c r="CC32" s="182"/>
      <c r="CD32" s="170">
        <f t="shared" si="14"/>
        <v>0</v>
      </c>
      <c r="CE32" s="170">
        <f t="shared" si="15"/>
        <v>0</v>
      </c>
      <c r="CF32" s="170">
        <f t="shared" si="16"/>
        <v>1</v>
      </c>
      <c r="CG32" s="182">
        <f t="shared" si="17"/>
        <v>18</v>
      </c>
      <c r="CH32" s="171"/>
      <c r="CI32" s="183"/>
      <c r="CJ32" s="184"/>
    </row>
    <row r="33" spans="1:88" s="186" customFormat="1" ht="13">
      <c r="A33" s="168">
        <f t="shared" si="18"/>
        <v>23</v>
      </c>
      <c r="B33" s="169" t="s">
        <v>4123</v>
      </c>
      <c r="C33" s="174" t="s">
        <v>4124</v>
      </c>
      <c r="D33" s="175" t="s">
        <v>3637</v>
      </c>
      <c r="E33" s="172" t="s">
        <v>4125</v>
      </c>
      <c r="F33" s="176" t="s">
        <v>4126</v>
      </c>
      <c r="G33" s="177">
        <v>44531</v>
      </c>
      <c r="H33" s="177">
        <v>44531</v>
      </c>
      <c r="I33" s="178"/>
      <c r="J33" s="209" t="s">
        <v>57</v>
      </c>
      <c r="K33" s="209" t="s">
        <v>4057</v>
      </c>
      <c r="L33" s="209" t="s">
        <v>58</v>
      </c>
      <c r="M33" s="209" t="s">
        <v>133</v>
      </c>
      <c r="N33" s="209" t="s">
        <v>133</v>
      </c>
      <c r="O33" s="209" t="s">
        <v>133</v>
      </c>
      <c r="P33" s="209" t="s">
        <v>133</v>
      </c>
      <c r="Q33" s="209" t="s">
        <v>133</v>
      </c>
      <c r="R33" s="209" t="s">
        <v>133</v>
      </c>
      <c r="S33" s="209" t="s">
        <v>133</v>
      </c>
      <c r="T33" s="209" t="s">
        <v>133</v>
      </c>
      <c r="U33" s="209" t="s">
        <v>133</v>
      </c>
      <c r="V33" s="209" t="s">
        <v>133</v>
      </c>
      <c r="W33" s="209" t="s">
        <v>133</v>
      </c>
      <c r="X33" s="209" t="s">
        <v>133</v>
      </c>
      <c r="Y33" s="209" t="s">
        <v>133</v>
      </c>
      <c r="Z33" s="209" t="s">
        <v>133</v>
      </c>
      <c r="AA33" s="209" t="s">
        <v>133</v>
      </c>
      <c r="AB33" s="209" t="s">
        <v>133</v>
      </c>
      <c r="AC33" s="209" t="s">
        <v>133</v>
      </c>
      <c r="AD33" s="209" t="s">
        <v>133</v>
      </c>
      <c r="AE33" s="209" t="s">
        <v>133</v>
      </c>
      <c r="AF33" s="209" t="s">
        <v>133</v>
      </c>
      <c r="AG33" s="209" t="s">
        <v>133</v>
      </c>
      <c r="AH33" s="209" t="s">
        <v>57</v>
      </c>
      <c r="AI33" s="209" t="s">
        <v>57</v>
      </c>
      <c r="AJ33" s="209" t="s">
        <v>57</v>
      </c>
      <c r="AK33" s="209" t="s">
        <v>57</v>
      </c>
      <c r="AL33" s="209" t="s">
        <v>57</v>
      </c>
      <c r="AM33" s="209" t="s">
        <v>4057</v>
      </c>
      <c r="AN33" s="209" t="s">
        <v>58</v>
      </c>
      <c r="AO33" s="209" t="s">
        <v>57</v>
      </c>
      <c r="AP33" s="209" t="s">
        <v>57</v>
      </c>
      <c r="AQ33" s="209" t="s">
        <v>67</v>
      </c>
      <c r="AR33" s="179"/>
      <c r="AS33" s="179"/>
      <c r="AT33" s="179"/>
      <c r="AU33" s="179"/>
      <c r="AV33" s="179"/>
      <c r="AW33" s="179"/>
      <c r="AX33" s="179"/>
      <c r="AY33" s="179"/>
      <c r="AZ33" s="179"/>
      <c r="BA33" s="179"/>
      <c r="BB33" s="179"/>
      <c r="BC33" s="179"/>
      <c r="BD33" s="179"/>
      <c r="BE33" s="179"/>
      <c r="BF33" s="180"/>
      <c r="BG33" s="181">
        <f t="shared" si="1"/>
        <v>7</v>
      </c>
      <c r="BH33" s="182">
        <f t="shared" si="2"/>
        <v>1</v>
      </c>
      <c r="BI33" s="182">
        <f t="shared" si="3"/>
        <v>0</v>
      </c>
      <c r="BJ33" s="182">
        <f t="shared" si="4"/>
        <v>1</v>
      </c>
      <c r="BK33" s="182">
        <f t="shared" si="5"/>
        <v>0</v>
      </c>
      <c r="BL33" s="182">
        <f t="shared" si="6"/>
        <v>0</v>
      </c>
      <c r="BM33" s="182">
        <f t="shared" si="7"/>
        <v>9</v>
      </c>
      <c r="BN33" s="170">
        <f t="shared" si="8"/>
        <v>0</v>
      </c>
      <c r="BO33" s="182"/>
      <c r="BP33" s="182"/>
      <c r="BQ33" s="170">
        <f t="shared" si="9"/>
        <v>0</v>
      </c>
      <c r="BR33" s="182"/>
      <c r="BS33" s="182"/>
      <c r="BT33" s="170">
        <f t="shared" si="10"/>
        <v>8</v>
      </c>
      <c r="BU33" s="182"/>
      <c r="BV33" s="182"/>
      <c r="BW33" s="170">
        <f t="shared" ref="BW33:BW38" si="22">COUNTIF(AA33:BE33,"LSG")</f>
        <v>0</v>
      </c>
      <c r="BX33" s="182"/>
      <c r="BY33" s="182"/>
      <c r="BZ33" s="170">
        <f t="shared" ref="BZ33:BZ38" si="23">COUNTIF(I33:AY33,"SUS")</f>
        <v>0</v>
      </c>
      <c r="CA33" s="170">
        <f t="shared" si="13"/>
        <v>1</v>
      </c>
      <c r="CB33" s="182"/>
      <c r="CC33" s="182"/>
      <c r="CD33" s="170">
        <f t="shared" si="14"/>
        <v>0</v>
      </c>
      <c r="CE33" s="170">
        <f t="shared" si="15"/>
        <v>0</v>
      </c>
      <c r="CF33" s="170">
        <f t="shared" si="16"/>
        <v>0</v>
      </c>
      <c r="CG33" s="182">
        <f t="shared" si="17"/>
        <v>18</v>
      </c>
      <c r="CH33" s="171"/>
      <c r="CI33" s="183">
        <f>COUNTIF(J33:AN33,"1")+(COUNTIF(J33:AN33,"2")*2)+CJ33*2</f>
        <v>0</v>
      </c>
      <c r="CJ33" s="184">
        <f>COUNTIF(J33:AN33,"&gt;=3")</f>
        <v>0</v>
      </c>
    </row>
    <row r="34" spans="1:88" s="186" customFormat="1" ht="13">
      <c r="A34" s="168">
        <f t="shared" si="18"/>
        <v>24</v>
      </c>
      <c r="B34" s="169" t="s">
        <v>4127</v>
      </c>
      <c r="C34" s="174" t="s">
        <v>4128</v>
      </c>
      <c r="D34" s="175" t="s">
        <v>4060</v>
      </c>
      <c r="E34" s="172" t="s">
        <v>4129</v>
      </c>
      <c r="F34" s="176" t="s">
        <v>4130</v>
      </c>
      <c r="G34" s="177">
        <v>44774</v>
      </c>
      <c r="H34" s="177">
        <v>44774</v>
      </c>
      <c r="I34" s="178"/>
      <c r="J34" s="209" t="s">
        <v>57</v>
      </c>
      <c r="K34" s="209" t="s">
        <v>57</v>
      </c>
      <c r="L34" s="209" t="s">
        <v>58</v>
      </c>
      <c r="M34" s="209" t="s">
        <v>57</v>
      </c>
      <c r="N34" s="209" t="s">
        <v>57</v>
      </c>
      <c r="O34" s="209" t="s">
        <v>57</v>
      </c>
      <c r="P34" s="209" t="s">
        <v>57</v>
      </c>
      <c r="Q34" s="209" t="s">
        <v>57</v>
      </c>
      <c r="R34" s="209" t="s">
        <v>57</v>
      </c>
      <c r="S34" s="209" t="s">
        <v>58</v>
      </c>
      <c r="T34" s="209" t="s">
        <v>59</v>
      </c>
      <c r="U34" s="209" t="s">
        <v>57</v>
      </c>
      <c r="V34" s="209" t="s">
        <v>57</v>
      </c>
      <c r="W34" s="209" t="s">
        <v>57</v>
      </c>
      <c r="X34" s="209" t="s">
        <v>57</v>
      </c>
      <c r="Y34" s="209" t="s">
        <v>57</v>
      </c>
      <c r="Z34" s="209" t="s">
        <v>58</v>
      </c>
      <c r="AA34" s="209" t="s">
        <v>59</v>
      </c>
      <c r="AB34" s="209" t="s">
        <v>42</v>
      </c>
      <c r="AC34" s="209" t="s">
        <v>57</v>
      </c>
      <c r="AD34" s="209" t="s">
        <v>57</v>
      </c>
      <c r="AE34" s="209" t="s">
        <v>57</v>
      </c>
      <c r="AF34" s="209" t="s">
        <v>57</v>
      </c>
      <c r="AG34" s="209" t="s">
        <v>58</v>
      </c>
      <c r="AH34" s="209" t="s">
        <v>57</v>
      </c>
      <c r="AI34" s="209" t="s">
        <v>57</v>
      </c>
      <c r="AJ34" s="209" t="s">
        <v>57</v>
      </c>
      <c r="AK34" s="209" t="s">
        <v>57</v>
      </c>
      <c r="AL34" s="209" t="s">
        <v>57</v>
      </c>
      <c r="AM34" s="209" t="s">
        <v>57</v>
      </c>
      <c r="AN34" s="209" t="s">
        <v>58</v>
      </c>
      <c r="AO34" s="209" t="s">
        <v>57</v>
      </c>
      <c r="AP34" s="209" t="s">
        <v>42</v>
      </c>
      <c r="AQ34" s="209" t="s">
        <v>57</v>
      </c>
      <c r="AR34" s="179"/>
      <c r="AS34" s="179"/>
      <c r="AT34" s="179"/>
      <c r="AU34" s="179"/>
      <c r="AV34" s="179"/>
      <c r="AW34" s="179"/>
      <c r="AX34" s="179"/>
      <c r="AY34" s="179"/>
      <c r="AZ34" s="179"/>
      <c r="BA34" s="179"/>
      <c r="BB34" s="179"/>
      <c r="BC34" s="179"/>
      <c r="BD34" s="179"/>
      <c r="BE34" s="179"/>
      <c r="BF34" s="180"/>
      <c r="BG34" s="181">
        <f t="shared" si="1"/>
        <v>12</v>
      </c>
      <c r="BH34" s="182">
        <f t="shared" si="2"/>
        <v>3</v>
      </c>
      <c r="BI34" s="182">
        <f t="shared" si="3"/>
        <v>2</v>
      </c>
      <c r="BJ34" s="182">
        <f t="shared" si="4"/>
        <v>0</v>
      </c>
      <c r="BK34" s="182">
        <f t="shared" si="5"/>
        <v>0</v>
      </c>
      <c r="BL34" s="182">
        <f t="shared" si="6"/>
        <v>0</v>
      </c>
      <c r="BM34" s="182">
        <f t="shared" si="7"/>
        <v>17</v>
      </c>
      <c r="BN34" s="170">
        <f t="shared" si="8"/>
        <v>0</v>
      </c>
      <c r="BO34" s="182"/>
      <c r="BP34" s="182"/>
      <c r="BQ34" s="170">
        <f t="shared" si="9"/>
        <v>0</v>
      </c>
      <c r="BR34" s="182"/>
      <c r="BS34" s="182"/>
      <c r="BT34" s="170">
        <f t="shared" si="10"/>
        <v>0</v>
      </c>
      <c r="BU34" s="182"/>
      <c r="BV34" s="182"/>
      <c r="BW34" s="170">
        <f t="shared" si="22"/>
        <v>0</v>
      </c>
      <c r="BX34" s="182"/>
      <c r="BY34" s="182"/>
      <c r="BZ34" s="170">
        <f t="shared" si="23"/>
        <v>0</v>
      </c>
      <c r="CA34" s="170">
        <f t="shared" si="13"/>
        <v>0</v>
      </c>
      <c r="CB34" s="182"/>
      <c r="CC34" s="182"/>
      <c r="CD34" s="170">
        <f t="shared" si="14"/>
        <v>0</v>
      </c>
      <c r="CE34" s="170">
        <f t="shared" si="15"/>
        <v>0</v>
      </c>
      <c r="CF34" s="170">
        <f t="shared" si="16"/>
        <v>1</v>
      </c>
      <c r="CG34" s="182">
        <f t="shared" si="17"/>
        <v>18</v>
      </c>
      <c r="CH34" s="171"/>
      <c r="CI34" s="183">
        <f>COUNTIF(J34:AN34,"1")+(COUNTIF(J34:AN34,"2")*2)+CJ34*2</f>
        <v>0</v>
      </c>
      <c r="CJ34" s="184">
        <f>COUNTIF(J34:AN34,"&gt;=3")</f>
        <v>0</v>
      </c>
    </row>
    <row r="35" spans="1:88" s="186" customFormat="1" ht="13">
      <c r="A35" s="168">
        <f t="shared" si="18"/>
        <v>25</v>
      </c>
      <c r="B35" s="169" t="s">
        <v>4131</v>
      </c>
      <c r="C35" s="174" t="s">
        <v>4132</v>
      </c>
      <c r="D35" s="175" t="s">
        <v>4060</v>
      </c>
      <c r="E35" s="172" t="s">
        <v>4133</v>
      </c>
      <c r="F35" s="176" t="s">
        <v>4134</v>
      </c>
      <c r="G35" s="177">
        <v>44774</v>
      </c>
      <c r="H35" s="177">
        <v>44774</v>
      </c>
      <c r="I35" s="178"/>
      <c r="J35" s="209" t="s">
        <v>42</v>
      </c>
      <c r="K35" s="209" t="s">
        <v>133</v>
      </c>
      <c r="L35" s="209" t="s">
        <v>133</v>
      </c>
      <c r="M35" s="209" t="s">
        <v>133</v>
      </c>
      <c r="N35" s="209" t="s">
        <v>133</v>
      </c>
      <c r="O35" s="209" t="s">
        <v>133</v>
      </c>
      <c r="P35" s="209" t="s">
        <v>133</v>
      </c>
      <c r="Q35" s="209" t="s">
        <v>133</v>
      </c>
      <c r="R35" s="209" t="s">
        <v>133</v>
      </c>
      <c r="S35" s="209" t="s">
        <v>133</v>
      </c>
      <c r="T35" s="209" t="s">
        <v>133</v>
      </c>
      <c r="U35" s="209" t="s">
        <v>133</v>
      </c>
      <c r="V35" s="209" t="s">
        <v>133</v>
      </c>
      <c r="W35" s="209" t="s">
        <v>133</v>
      </c>
      <c r="X35" s="209" t="s">
        <v>133</v>
      </c>
      <c r="Y35" s="209" t="s">
        <v>57</v>
      </c>
      <c r="Z35" s="209" t="s">
        <v>58</v>
      </c>
      <c r="AA35" s="209" t="s">
        <v>59</v>
      </c>
      <c r="AB35" s="209" t="s">
        <v>57</v>
      </c>
      <c r="AC35" s="209" t="s">
        <v>57</v>
      </c>
      <c r="AD35" s="209" t="s">
        <v>57</v>
      </c>
      <c r="AE35" s="209" t="s">
        <v>57</v>
      </c>
      <c r="AF35" s="209" t="s">
        <v>57</v>
      </c>
      <c r="AG35" s="209" t="s">
        <v>58</v>
      </c>
      <c r="AH35" s="209" t="s">
        <v>57</v>
      </c>
      <c r="AI35" s="209" t="s">
        <v>57</v>
      </c>
      <c r="AJ35" s="209" t="s">
        <v>57</v>
      </c>
      <c r="AK35" s="209" t="s">
        <v>57</v>
      </c>
      <c r="AL35" s="209" t="s">
        <v>57</v>
      </c>
      <c r="AM35" s="209" t="s">
        <v>57</v>
      </c>
      <c r="AN35" s="209" t="s">
        <v>58</v>
      </c>
      <c r="AO35" s="209" t="s">
        <v>57</v>
      </c>
      <c r="AP35" s="209" t="s">
        <v>57</v>
      </c>
      <c r="AQ35" s="209" t="s">
        <v>57</v>
      </c>
      <c r="AR35" s="179"/>
      <c r="AS35" s="179"/>
      <c r="AT35" s="179"/>
      <c r="AU35" s="179"/>
      <c r="AV35" s="179"/>
      <c r="AW35" s="179"/>
      <c r="AX35" s="179"/>
      <c r="AY35" s="179"/>
      <c r="AZ35" s="179"/>
      <c r="BA35" s="179"/>
      <c r="BB35" s="179"/>
      <c r="BC35" s="179"/>
      <c r="BD35" s="179"/>
      <c r="BE35" s="179"/>
      <c r="BF35" s="180"/>
      <c r="BG35" s="181">
        <f t="shared" si="1"/>
        <v>14</v>
      </c>
      <c r="BH35" s="182">
        <f t="shared" si="2"/>
        <v>3</v>
      </c>
      <c r="BI35" s="182">
        <f t="shared" si="3"/>
        <v>0</v>
      </c>
      <c r="BJ35" s="182">
        <f t="shared" si="4"/>
        <v>0</v>
      </c>
      <c r="BK35" s="182">
        <f t="shared" si="5"/>
        <v>0</v>
      </c>
      <c r="BL35" s="182">
        <f t="shared" si="6"/>
        <v>0</v>
      </c>
      <c r="BM35" s="182">
        <f t="shared" si="7"/>
        <v>17</v>
      </c>
      <c r="BN35" s="170">
        <f t="shared" si="8"/>
        <v>0</v>
      </c>
      <c r="BO35" s="182"/>
      <c r="BP35" s="182"/>
      <c r="BQ35" s="170">
        <f t="shared" si="9"/>
        <v>0</v>
      </c>
      <c r="BR35" s="182"/>
      <c r="BS35" s="182"/>
      <c r="BT35" s="170">
        <f t="shared" si="10"/>
        <v>0</v>
      </c>
      <c r="BU35" s="182"/>
      <c r="BV35" s="182"/>
      <c r="BW35" s="170">
        <f t="shared" si="22"/>
        <v>0</v>
      </c>
      <c r="BX35" s="182"/>
      <c r="BY35" s="182"/>
      <c r="BZ35" s="170">
        <f t="shared" si="23"/>
        <v>0</v>
      </c>
      <c r="CA35" s="170">
        <f t="shared" si="13"/>
        <v>0</v>
      </c>
      <c r="CB35" s="182"/>
      <c r="CC35" s="182"/>
      <c r="CD35" s="170">
        <f t="shared" si="14"/>
        <v>0</v>
      </c>
      <c r="CE35" s="170">
        <f t="shared" si="15"/>
        <v>0</v>
      </c>
      <c r="CF35" s="170">
        <f t="shared" si="16"/>
        <v>1</v>
      </c>
      <c r="CG35" s="182">
        <f t="shared" si="17"/>
        <v>18</v>
      </c>
      <c r="CH35" s="171"/>
      <c r="CI35" s="183">
        <f>COUNTIF(J35:AN35,"1")+(COUNTIF(J35:AN35,"2")*2)+CJ35*2</f>
        <v>0</v>
      </c>
      <c r="CJ35" s="184">
        <f>COUNTIF(J35:AN35,"&gt;=3")</f>
        <v>0</v>
      </c>
    </row>
    <row r="36" spans="1:88" s="186" customFormat="1" ht="13">
      <c r="A36" s="168">
        <f t="shared" si="18"/>
        <v>26</v>
      </c>
      <c r="B36" s="169" t="s">
        <v>4135</v>
      </c>
      <c r="C36" s="174" t="s">
        <v>4136</v>
      </c>
      <c r="D36" s="175" t="s">
        <v>3637</v>
      </c>
      <c r="E36" s="172" t="s">
        <v>4137</v>
      </c>
      <c r="F36" s="176" t="s">
        <v>4056</v>
      </c>
      <c r="G36" s="177">
        <v>45117</v>
      </c>
      <c r="H36" s="177">
        <v>45117</v>
      </c>
      <c r="I36" s="178"/>
      <c r="J36" s="209" t="s">
        <v>57</v>
      </c>
      <c r="K36" s="209" t="s">
        <v>57</v>
      </c>
      <c r="L36" s="209" t="s">
        <v>58</v>
      </c>
      <c r="M36" s="209" t="s">
        <v>57</v>
      </c>
      <c r="N36" s="209" t="s">
        <v>57</v>
      </c>
      <c r="O36" s="209" t="s">
        <v>57</v>
      </c>
      <c r="P36" s="209" t="s">
        <v>57</v>
      </c>
      <c r="Q36" s="209" t="s">
        <v>57</v>
      </c>
      <c r="R36" s="209" t="s">
        <v>57</v>
      </c>
      <c r="S36" s="209" t="s">
        <v>58</v>
      </c>
      <c r="T36" s="209" t="s">
        <v>59</v>
      </c>
      <c r="U36" s="209" t="s">
        <v>57</v>
      </c>
      <c r="V36" s="209" t="s">
        <v>57</v>
      </c>
      <c r="W36" s="209" t="s">
        <v>42</v>
      </c>
      <c r="X36" s="209" t="s">
        <v>42</v>
      </c>
      <c r="Y36" s="209" t="s">
        <v>4057</v>
      </c>
      <c r="Z36" s="209" t="s">
        <v>58</v>
      </c>
      <c r="AA36" s="209" t="s">
        <v>59</v>
      </c>
      <c r="AB36" s="209" t="s">
        <v>133</v>
      </c>
      <c r="AC36" s="209" t="s">
        <v>133</v>
      </c>
      <c r="AD36" s="209" t="s">
        <v>57</v>
      </c>
      <c r="AE36" s="209" t="s">
        <v>57</v>
      </c>
      <c r="AF36" s="209" t="s">
        <v>67</v>
      </c>
      <c r="AG36" s="209" t="s">
        <v>58</v>
      </c>
      <c r="AH36" s="209" t="s">
        <v>57</v>
      </c>
      <c r="AI36" s="209" t="s">
        <v>57</v>
      </c>
      <c r="AJ36" s="209" t="s">
        <v>57</v>
      </c>
      <c r="AK36" s="209" t="s">
        <v>57</v>
      </c>
      <c r="AL36" s="209" t="s">
        <v>57</v>
      </c>
      <c r="AM36" s="209" t="s">
        <v>57</v>
      </c>
      <c r="AN36" s="209" t="s">
        <v>58</v>
      </c>
      <c r="AO36" s="209" t="s">
        <v>57</v>
      </c>
      <c r="AP36" s="209" t="s">
        <v>57</v>
      </c>
      <c r="AQ36" s="209" t="s">
        <v>57</v>
      </c>
      <c r="AR36" s="179"/>
      <c r="AS36" s="179"/>
      <c r="AT36" s="179"/>
      <c r="AU36" s="179"/>
      <c r="AV36" s="179"/>
      <c r="AW36" s="179"/>
      <c r="AX36" s="179"/>
      <c r="AY36" s="179"/>
      <c r="AZ36" s="179"/>
      <c r="BA36" s="179"/>
      <c r="BB36" s="179"/>
      <c r="BC36" s="179"/>
      <c r="BD36" s="179"/>
      <c r="BE36" s="179"/>
      <c r="BF36" s="180"/>
      <c r="BG36" s="181">
        <f t="shared" si="1"/>
        <v>11</v>
      </c>
      <c r="BH36" s="182">
        <f t="shared" si="2"/>
        <v>3</v>
      </c>
      <c r="BI36" s="182">
        <f t="shared" si="3"/>
        <v>0</v>
      </c>
      <c r="BJ36" s="182">
        <f t="shared" si="4"/>
        <v>0</v>
      </c>
      <c r="BK36" s="182">
        <f t="shared" si="5"/>
        <v>0</v>
      </c>
      <c r="BL36" s="182">
        <f t="shared" si="6"/>
        <v>0</v>
      </c>
      <c r="BM36" s="182">
        <f t="shared" si="7"/>
        <v>14</v>
      </c>
      <c r="BN36" s="170">
        <f t="shared" si="8"/>
        <v>0</v>
      </c>
      <c r="BO36" s="182"/>
      <c r="BP36" s="182"/>
      <c r="BQ36" s="170">
        <f t="shared" si="9"/>
        <v>0</v>
      </c>
      <c r="BR36" s="182"/>
      <c r="BS36" s="182"/>
      <c r="BT36" s="170">
        <f t="shared" si="10"/>
        <v>2</v>
      </c>
      <c r="BU36" s="182"/>
      <c r="BV36" s="182"/>
      <c r="BW36" s="170">
        <f t="shared" si="22"/>
        <v>0</v>
      </c>
      <c r="BX36" s="182"/>
      <c r="BY36" s="182"/>
      <c r="BZ36" s="170">
        <f t="shared" si="23"/>
        <v>0</v>
      </c>
      <c r="CA36" s="170">
        <f t="shared" si="13"/>
        <v>1</v>
      </c>
      <c r="CB36" s="182"/>
      <c r="CC36" s="182"/>
      <c r="CD36" s="170">
        <f t="shared" si="14"/>
        <v>0</v>
      </c>
      <c r="CE36" s="170">
        <f t="shared" si="15"/>
        <v>0</v>
      </c>
      <c r="CF36" s="170">
        <f t="shared" si="16"/>
        <v>1</v>
      </c>
      <c r="CG36" s="182">
        <f t="shared" si="17"/>
        <v>18</v>
      </c>
      <c r="CH36" s="171"/>
      <c r="CI36" s="183">
        <f>COUNTIF(J36:AN36,"1")+(COUNTIF(J36:AN36,"2")*2)+CJ36*2</f>
        <v>0</v>
      </c>
      <c r="CJ36" s="184">
        <f>COUNTIF(J36:AN36,"&gt;=3")</f>
        <v>0</v>
      </c>
    </row>
    <row r="37" spans="1:88" s="186" customFormat="1" ht="13">
      <c r="A37" s="168">
        <f t="shared" si="18"/>
        <v>27</v>
      </c>
      <c r="B37" s="169" t="s">
        <v>4138</v>
      </c>
      <c r="C37" s="174" t="s">
        <v>4139</v>
      </c>
      <c r="D37" s="175" t="s">
        <v>4060</v>
      </c>
      <c r="E37" s="172" t="s">
        <v>4140</v>
      </c>
      <c r="F37" s="176" t="s">
        <v>960</v>
      </c>
      <c r="G37" s="177">
        <v>44571</v>
      </c>
      <c r="H37" s="177">
        <v>44571</v>
      </c>
      <c r="I37" s="178"/>
      <c r="J37" s="209" t="s">
        <v>57</v>
      </c>
      <c r="K37" s="209" t="s">
        <v>67</v>
      </c>
      <c r="L37" s="209" t="s">
        <v>58</v>
      </c>
      <c r="M37" s="209" t="s">
        <v>57</v>
      </c>
      <c r="N37" s="209" t="s">
        <v>57</v>
      </c>
      <c r="O37" s="209" t="s">
        <v>57</v>
      </c>
      <c r="P37" s="209" t="s">
        <v>57</v>
      </c>
      <c r="Q37" s="209" t="s">
        <v>57</v>
      </c>
      <c r="R37" s="209" t="s">
        <v>57</v>
      </c>
      <c r="S37" s="209" t="s">
        <v>58</v>
      </c>
      <c r="T37" s="209" t="s">
        <v>59</v>
      </c>
      <c r="U37" s="209" t="s">
        <v>57</v>
      </c>
      <c r="V37" s="209" t="s">
        <v>57</v>
      </c>
      <c r="W37" s="209" t="s">
        <v>57</v>
      </c>
      <c r="X37" s="209" t="s">
        <v>57</v>
      </c>
      <c r="Y37" s="209" t="s">
        <v>67</v>
      </c>
      <c r="Z37" s="209" t="s">
        <v>58</v>
      </c>
      <c r="AA37" s="209" t="s">
        <v>59</v>
      </c>
      <c r="AB37" s="209" t="s">
        <v>57</v>
      </c>
      <c r="AC37" s="209" t="s">
        <v>57</v>
      </c>
      <c r="AD37" s="209" t="s">
        <v>57</v>
      </c>
      <c r="AE37" s="209" t="s">
        <v>57</v>
      </c>
      <c r="AF37" s="209" t="s">
        <v>67</v>
      </c>
      <c r="AG37" s="209" t="s">
        <v>58</v>
      </c>
      <c r="AH37" s="209" t="s">
        <v>57</v>
      </c>
      <c r="AI37" s="209" t="s">
        <v>57</v>
      </c>
      <c r="AJ37" s="209" t="s">
        <v>57</v>
      </c>
      <c r="AK37" s="209" t="s">
        <v>57</v>
      </c>
      <c r="AL37" s="209" t="s">
        <v>57</v>
      </c>
      <c r="AM37" s="209" t="s">
        <v>57</v>
      </c>
      <c r="AN37" s="209" t="s">
        <v>58</v>
      </c>
      <c r="AO37" s="209" t="s">
        <v>57</v>
      </c>
      <c r="AP37" s="209" t="s">
        <v>57</v>
      </c>
      <c r="AQ37" s="209" t="s">
        <v>57</v>
      </c>
      <c r="AR37" s="179"/>
      <c r="AS37" s="179"/>
      <c r="AT37" s="179"/>
      <c r="AU37" s="179"/>
      <c r="AV37" s="179"/>
      <c r="AW37" s="179"/>
      <c r="AX37" s="179"/>
      <c r="AY37" s="179"/>
      <c r="AZ37" s="179"/>
      <c r="BA37" s="179"/>
      <c r="BB37" s="179"/>
      <c r="BC37" s="179"/>
      <c r="BD37" s="179"/>
      <c r="BE37" s="179"/>
      <c r="BF37" s="180"/>
      <c r="BG37" s="181">
        <f t="shared" si="1"/>
        <v>13</v>
      </c>
      <c r="BH37" s="182">
        <f t="shared" si="2"/>
        <v>3</v>
      </c>
      <c r="BI37" s="182">
        <f t="shared" si="3"/>
        <v>0</v>
      </c>
      <c r="BJ37" s="182">
        <f t="shared" si="4"/>
        <v>0</v>
      </c>
      <c r="BK37" s="182">
        <f t="shared" si="5"/>
        <v>0</v>
      </c>
      <c r="BL37" s="182">
        <f t="shared" si="6"/>
        <v>0</v>
      </c>
      <c r="BM37" s="182">
        <f t="shared" si="7"/>
        <v>16</v>
      </c>
      <c r="BN37" s="170">
        <f t="shared" si="8"/>
        <v>0</v>
      </c>
      <c r="BO37" s="182"/>
      <c r="BP37" s="182"/>
      <c r="BQ37" s="170">
        <f t="shared" si="9"/>
        <v>0</v>
      </c>
      <c r="BR37" s="182"/>
      <c r="BS37" s="182"/>
      <c r="BT37" s="170">
        <f t="shared" si="10"/>
        <v>0</v>
      </c>
      <c r="BU37" s="182"/>
      <c r="BV37" s="182"/>
      <c r="BW37" s="170">
        <f t="shared" si="22"/>
        <v>0</v>
      </c>
      <c r="BX37" s="182"/>
      <c r="BY37" s="182"/>
      <c r="BZ37" s="170">
        <f t="shared" si="23"/>
        <v>0</v>
      </c>
      <c r="CA37" s="170">
        <f t="shared" si="13"/>
        <v>1</v>
      </c>
      <c r="CB37" s="182"/>
      <c r="CC37" s="182"/>
      <c r="CD37" s="170">
        <f t="shared" si="14"/>
        <v>0</v>
      </c>
      <c r="CE37" s="170">
        <f t="shared" si="15"/>
        <v>0</v>
      </c>
      <c r="CF37" s="170">
        <f t="shared" si="16"/>
        <v>1</v>
      </c>
      <c r="CG37" s="182">
        <f t="shared" si="17"/>
        <v>18</v>
      </c>
      <c r="CH37" s="171"/>
      <c r="CI37" s="183"/>
      <c r="CJ37" s="184"/>
    </row>
    <row r="38" spans="1:88" s="186" customFormat="1" ht="13">
      <c r="A38" s="168">
        <f t="shared" si="18"/>
        <v>28</v>
      </c>
      <c r="B38" s="169" t="s">
        <v>4141</v>
      </c>
      <c r="C38" s="174" t="s">
        <v>4142</v>
      </c>
      <c r="D38" s="175" t="s">
        <v>3637</v>
      </c>
      <c r="E38" s="172" t="s">
        <v>4143</v>
      </c>
      <c r="F38" s="176" t="s">
        <v>4056</v>
      </c>
      <c r="G38" s="177">
        <v>45145</v>
      </c>
      <c r="H38" s="177">
        <v>45145</v>
      </c>
      <c r="I38" s="178"/>
      <c r="J38" s="209" t="s">
        <v>57</v>
      </c>
      <c r="K38" s="209" t="s">
        <v>67</v>
      </c>
      <c r="L38" s="209" t="s">
        <v>58</v>
      </c>
      <c r="M38" s="209" t="s">
        <v>57</v>
      </c>
      <c r="N38" s="209" t="s">
        <v>57</v>
      </c>
      <c r="O38" s="209" t="s">
        <v>57</v>
      </c>
      <c r="P38" s="209" t="s">
        <v>57</v>
      </c>
      <c r="Q38" s="209" t="s">
        <v>57</v>
      </c>
      <c r="R38" s="209" t="s">
        <v>57</v>
      </c>
      <c r="S38" s="209" t="s">
        <v>58</v>
      </c>
      <c r="T38" s="209" t="s">
        <v>59</v>
      </c>
      <c r="U38" s="209" t="s">
        <v>57</v>
      </c>
      <c r="V38" s="209" t="s">
        <v>57</v>
      </c>
      <c r="W38" s="209" t="s">
        <v>57</v>
      </c>
      <c r="X38" s="209" t="s">
        <v>57</v>
      </c>
      <c r="Y38" s="209" t="s">
        <v>57</v>
      </c>
      <c r="Z38" s="209" t="s">
        <v>58</v>
      </c>
      <c r="AA38" s="209" t="s">
        <v>59</v>
      </c>
      <c r="AB38" s="209" t="s">
        <v>57</v>
      </c>
      <c r="AC38" s="209" t="s">
        <v>57</v>
      </c>
      <c r="AD38" s="209" t="s">
        <v>57</v>
      </c>
      <c r="AE38" s="209" t="s">
        <v>57</v>
      </c>
      <c r="AF38" s="209" t="s">
        <v>57</v>
      </c>
      <c r="AG38" s="209" t="s">
        <v>58</v>
      </c>
      <c r="AH38" s="209" t="s">
        <v>57</v>
      </c>
      <c r="AI38" s="209" t="s">
        <v>57</v>
      </c>
      <c r="AJ38" s="209" t="s">
        <v>57</v>
      </c>
      <c r="AK38" s="209" t="s">
        <v>57</v>
      </c>
      <c r="AL38" s="209" t="s">
        <v>57</v>
      </c>
      <c r="AM38" s="209" t="s">
        <v>57</v>
      </c>
      <c r="AN38" s="209" t="s">
        <v>58</v>
      </c>
      <c r="AO38" s="209" t="s">
        <v>57</v>
      </c>
      <c r="AP38" s="209" t="s">
        <v>57</v>
      </c>
      <c r="AQ38" s="209" t="s">
        <v>57</v>
      </c>
      <c r="AR38" s="179"/>
      <c r="AS38" s="179"/>
      <c r="AT38" s="179"/>
      <c r="AU38" s="179"/>
      <c r="AV38" s="179"/>
      <c r="AW38" s="179"/>
      <c r="AX38" s="179"/>
      <c r="AY38" s="179"/>
      <c r="AZ38" s="179"/>
      <c r="BA38" s="179"/>
      <c r="BB38" s="179"/>
      <c r="BC38" s="179"/>
      <c r="BD38" s="179"/>
      <c r="BE38" s="179"/>
      <c r="BF38" s="180"/>
      <c r="BG38" s="181">
        <f t="shared" si="1"/>
        <v>14</v>
      </c>
      <c r="BH38" s="182">
        <f t="shared" si="2"/>
        <v>3</v>
      </c>
      <c r="BI38" s="182">
        <f t="shared" si="3"/>
        <v>0</v>
      </c>
      <c r="BJ38" s="182">
        <f t="shared" si="4"/>
        <v>0</v>
      </c>
      <c r="BK38" s="182">
        <f t="shared" si="5"/>
        <v>0</v>
      </c>
      <c r="BL38" s="182">
        <f t="shared" si="6"/>
        <v>0</v>
      </c>
      <c r="BM38" s="182">
        <f t="shared" si="7"/>
        <v>17</v>
      </c>
      <c r="BN38" s="170">
        <f t="shared" si="8"/>
        <v>0</v>
      </c>
      <c r="BO38" s="182"/>
      <c r="BP38" s="182"/>
      <c r="BQ38" s="170">
        <f t="shared" si="9"/>
        <v>0</v>
      </c>
      <c r="BR38" s="182"/>
      <c r="BS38" s="182"/>
      <c r="BT38" s="170">
        <f t="shared" si="10"/>
        <v>0</v>
      </c>
      <c r="BU38" s="182"/>
      <c r="BV38" s="182"/>
      <c r="BW38" s="170">
        <f t="shared" si="22"/>
        <v>0</v>
      </c>
      <c r="BX38" s="182"/>
      <c r="BY38" s="182"/>
      <c r="BZ38" s="170">
        <f t="shared" si="23"/>
        <v>0</v>
      </c>
      <c r="CA38" s="170">
        <f t="shared" si="13"/>
        <v>0</v>
      </c>
      <c r="CB38" s="182"/>
      <c r="CC38" s="182"/>
      <c r="CD38" s="170">
        <f t="shared" si="14"/>
        <v>0</v>
      </c>
      <c r="CE38" s="170">
        <f t="shared" si="15"/>
        <v>0</v>
      </c>
      <c r="CF38" s="170">
        <f t="shared" si="16"/>
        <v>1</v>
      </c>
      <c r="CG38" s="182">
        <f t="shared" si="17"/>
        <v>18</v>
      </c>
      <c r="CH38" s="171"/>
      <c r="CI38" s="183"/>
      <c r="CJ38" s="184"/>
    </row>
    <row r="39" spans="1:88" s="186" customFormat="1" ht="13">
      <c r="A39" s="168">
        <f t="shared" si="18"/>
        <v>29</v>
      </c>
      <c r="B39" s="169" t="s">
        <v>4144</v>
      </c>
      <c r="C39" s="174" t="s">
        <v>4145</v>
      </c>
      <c r="D39" s="175" t="s">
        <v>3637</v>
      </c>
      <c r="E39" s="172" t="s">
        <v>4146</v>
      </c>
      <c r="F39" s="176" t="s">
        <v>4130</v>
      </c>
      <c r="G39" s="177">
        <v>45265</v>
      </c>
      <c r="H39" s="177">
        <v>45265</v>
      </c>
      <c r="I39" s="178"/>
      <c r="J39" s="209" t="s">
        <v>57</v>
      </c>
      <c r="K39" s="209" t="s">
        <v>57</v>
      </c>
      <c r="L39" s="209" t="s">
        <v>58</v>
      </c>
      <c r="M39" s="209" t="s">
        <v>57</v>
      </c>
      <c r="N39" s="209" t="s">
        <v>57</v>
      </c>
      <c r="O39" s="209" t="s">
        <v>57</v>
      </c>
      <c r="P39" s="209" t="s">
        <v>57</v>
      </c>
      <c r="Q39" s="209" t="s">
        <v>57</v>
      </c>
      <c r="R39" s="209" t="s">
        <v>57</v>
      </c>
      <c r="S39" s="209" t="s">
        <v>58</v>
      </c>
      <c r="T39" s="209" t="s">
        <v>59</v>
      </c>
      <c r="U39" s="209" t="s">
        <v>57</v>
      </c>
      <c r="V39" s="209" t="s">
        <v>57</v>
      </c>
      <c r="W39" s="209" t="s">
        <v>57</v>
      </c>
      <c r="X39" s="209" t="s">
        <v>57</v>
      </c>
      <c r="Y39" s="209" t="s">
        <v>57</v>
      </c>
      <c r="Z39" s="209" t="s">
        <v>58</v>
      </c>
      <c r="AA39" s="209" t="s">
        <v>59</v>
      </c>
      <c r="AB39" s="209" t="s">
        <v>57</v>
      </c>
      <c r="AC39" s="209" t="s">
        <v>57</v>
      </c>
      <c r="AD39" s="209" t="s">
        <v>57</v>
      </c>
      <c r="AE39" s="209" t="s">
        <v>57</v>
      </c>
      <c r="AF39" s="209" t="s">
        <v>57</v>
      </c>
      <c r="AG39" s="209" t="s">
        <v>58</v>
      </c>
      <c r="AH39" s="209" t="s">
        <v>57</v>
      </c>
      <c r="AI39" s="209" t="s">
        <v>57</v>
      </c>
      <c r="AJ39" s="209" t="s">
        <v>57</v>
      </c>
      <c r="AK39" s="209" t="s">
        <v>57</v>
      </c>
      <c r="AL39" s="209" t="s">
        <v>42</v>
      </c>
      <c r="AM39" s="209" t="s">
        <v>57</v>
      </c>
      <c r="AN39" s="209" t="s">
        <v>58</v>
      </c>
      <c r="AO39" s="209" t="s">
        <v>57</v>
      </c>
      <c r="AP39" s="209" t="s">
        <v>57</v>
      </c>
      <c r="AQ39" s="209" t="s">
        <v>57</v>
      </c>
      <c r="AR39" s="179"/>
      <c r="AS39" s="179"/>
      <c r="AT39" s="179"/>
      <c r="AU39" s="179"/>
      <c r="AV39" s="179"/>
      <c r="AW39" s="179"/>
      <c r="AX39" s="179"/>
      <c r="AY39" s="179"/>
      <c r="AZ39" s="179"/>
      <c r="BA39" s="179"/>
      <c r="BB39" s="179"/>
      <c r="BC39" s="179"/>
      <c r="BD39" s="179"/>
      <c r="BE39" s="179"/>
      <c r="BF39" s="180"/>
      <c r="BG39" s="181">
        <f t="shared" si="1"/>
        <v>13</v>
      </c>
      <c r="BH39" s="182">
        <f t="shared" si="2"/>
        <v>3</v>
      </c>
      <c r="BI39" s="182">
        <f t="shared" si="3"/>
        <v>1</v>
      </c>
      <c r="BJ39" s="182">
        <f t="shared" si="4"/>
        <v>0</v>
      </c>
      <c r="BK39" s="182">
        <f t="shared" si="5"/>
        <v>0</v>
      </c>
      <c r="BL39" s="182">
        <f t="shared" si="6"/>
        <v>0</v>
      </c>
      <c r="BM39" s="182">
        <f t="shared" si="7"/>
        <v>17</v>
      </c>
      <c r="BN39" s="170">
        <f t="shared" si="8"/>
        <v>0</v>
      </c>
      <c r="BO39" s="182"/>
      <c r="BP39" s="182"/>
      <c r="BQ39" s="170">
        <f t="shared" si="9"/>
        <v>0</v>
      </c>
      <c r="BR39" s="182"/>
      <c r="BS39" s="182"/>
      <c r="BT39" s="170">
        <f t="shared" si="10"/>
        <v>0</v>
      </c>
      <c r="BU39" s="182"/>
      <c r="BV39" s="182"/>
      <c r="BW39" s="170"/>
      <c r="BX39" s="182"/>
      <c r="BY39" s="182"/>
      <c r="BZ39" s="170"/>
      <c r="CA39" s="170">
        <f t="shared" si="13"/>
        <v>0</v>
      </c>
      <c r="CB39" s="182"/>
      <c r="CC39" s="182"/>
      <c r="CD39" s="170">
        <f t="shared" si="14"/>
        <v>0</v>
      </c>
      <c r="CE39" s="170">
        <f t="shared" si="15"/>
        <v>0</v>
      </c>
      <c r="CF39" s="170">
        <f t="shared" si="16"/>
        <v>1</v>
      </c>
      <c r="CG39" s="182">
        <f t="shared" si="17"/>
        <v>18</v>
      </c>
      <c r="CH39" s="171"/>
      <c r="CI39" s="183"/>
      <c r="CJ39" s="184"/>
    </row>
    <row r="40" spans="1:88" s="186" customFormat="1" ht="13">
      <c r="A40" s="168">
        <f t="shared" si="18"/>
        <v>30</v>
      </c>
      <c r="B40" s="169" t="s">
        <v>4147</v>
      </c>
      <c r="C40" s="174" t="s">
        <v>4148</v>
      </c>
      <c r="D40" s="175" t="s">
        <v>3637</v>
      </c>
      <c r="E40" s="172" t="s">
        <v>4149</v>
      </c>
      <c r="F40" s="176" t="s">
        <v>4150</v>
      </c>
      <c r="G40" s="177">
        <v>44682</v>
      </c>
      <c r="H40" s="177">
        <v>44682</v>
      </c>
      <c r="I40" s="178"/>
      <c r="J40" s="209" t="s">
        <v>133</v>
      </c>
      <c r="K40" s="209" t="s">
        <v>133</v>
      </c>
      <c r="L40" s="209" t="s">
        <v>133</v>
      </c>
      <c r="M40" s="209" t="s">
        <v>57</v>
      </c>
      <c r="N40" s="209" t="s">
        <v>57</v>
      </c>
      <c r="O40" s="209" t="s">
        <v>57</v>
      </c>
      <c r="P40" s="209" t="s">
        <v>57</v>
      </c>
      <c r="Q40" s="209" t="s">
        <v>57</v>
      </c>
      <c r="R40" s="209" t="s">
        <v>57</v>
      </c>
      <c r="S40" s="209" t="s">
        <v>58</v>
      </c>
      <c r="T40" s="209" t="s">
        <v>59</v>
      </c>
      <c r="U40" s="209" t="s">
        <v>57</v>
      </c>
      <c r="V40" s="209" t="s">
        <v>57</v>
      </c>
      <c r="W40" s="209" t="s">
        <v>57</v>
      </c>
      <c r="X40" s="209" t="s">
        <v>57</v>
      </c>
      <c r="Y40" s="209" t="s">
        <v>4057</v>
      </c>
      <c r="Z40" s="209" t="s">
        <v>58</v>
      </c>
      <c r="AA40" s="209" t="s">
        <v>59</v>
      </c>
      <c r="AB40" s="209" t="s">
        <v>57</v>
      </c>
      <c r="AC40" s="209" t="s">
        <v>57</v>
      </c>
      <c r="AD40" s="209" t="s">
        <v>57</v>
      </c>
      <c r="AE40" s="209" t="s">
        <v>57</v>
      </c>
      <c r="AF40" s="209" t="s">
        <v>57</v>
      </c>
      <c r="AG40" s="209" t="s">
        <v>58</v>
      </c>
      <c r="AH40" s="209" t="s">
        <v>67</v>
      </c>
      <c r="AI40" s="209" t="s">
        <v>57</v>
      </c>
      <c r="AJ40" s="209" t="s">
        <v>67</v>
      </c>
      <c r="AK40" s="209" t="s">
        <v>67</v>
      </c>
      <c r="AL40" s="209" t="s">
        <v>67</v>
      </c>
      <c r="AM40" s="209" t="s">
        <v>67</v>
      </c>
      <c r="AN40" s="209" t="s">
        <v>58</v>
      </c>
      <c r="AO40" s="209" t="s">
        <v>57</v>
      </c>
      <c r="AP40" s="209" t="s">
        <v>57</v>
      </c>
      <c r="AQ40" s="209" t="s">
        <v>57</v>
      </c>
      <c r="AR40" s="179"/>
      <c r="AS40" s="179"/>
      <c r="AT40" s="179"/>
      <c r="AU40" s="179"/>
      <c r="AV40" s="179"/>
      <c r="AW40" s="179"/>
      <c r="AX40" s="179"/>
      <c r="AY40" s="179"/>
      <c r="AZ40" s="179"/>
      <c r="BA40" s="179"/>
      <c r="BB40" s="179"/>
      <c r="BC40" s="179"/>
      <c r="BD40" s="179"/>
      <c r="BE40" s="179"/>
      <c r="BF40" s="180"/>
      <c r="BG40" s="181">
        <f t="shared" si="1"/>
        <v>9</v>
      </c>
      <c r="BH40" s="182">
        <f t="shared" si="2"/>
        <v>3</v>
      </c>
      <c r="BI40" s="182">
        <f t="shared" si="3"/>
        <v>0</v>
      </c>
      <c r="BJ40" s="182">
        <f t="shared" si="4"/>
        <v>0</v>
      </c>
      <c r="BK40" s="182">
        <f t="shared" si="5"/>
        <v>0</v>
      </c>
      <c r="BL40" s="182">
        <f t="shared" si="6"/>
        <v>0</v>
      </c>
      <c r="BM40" s="182">
        <f t="shared" si="7"/>
        <v>12</v>
      </c>
      <c r="BN40" s="170">
        <f t="shared" si="8"/>
        <v>0</v>
      </c>
      <c r="BO40" s="182"/>
      <c r="BP40" s="182"/>
      <c r="BQ40" s="170">
        <f t="shared" si="9"/>
        <v>0</v>
      </c>
      <c r="BR40" s="182"/>
      <c r="BS40" s="182"/>
      <c r="BT40" s="170">
        <f t="shared" si="10"/>
        <v>0</v>
      </c>
      <c r="BU40" s="182"/>
      <c r="BV40" s="182"/>
      <c r="BW40" s="170">
        <f t="shared" ref="BW40:BW57" si="24">COUNTIF(AA40:BE40,"LSG")</f>
        <v>0</v>
      </c>
      <c r="BX40" s="182"/>
      <c r="BY40" s="182"/>
      <c r="BZ40" s="170">
        <f t="shared" ref="BZ40:BZ57" si="25">COUNTIF(I40:AY40,"SUS")</f>
        <v>0</v>
      </c>
      <c r="CA40" s="170">
        <f t="shared" si="13"/>
        <v>5</v>
      </c>
      <c r="CB40" s="182"/>
      <c r="CC40" s="182"/>
      <c r="CD40" s="170">
        <f t="shared" si="14"/>
        <v>0</v>
      </c>
      <c r="CE40" s="170">
        <f t="shared" si="15"/>
        <v>0</v>
      </c>
      <c r="CF40" s="170">
        <f t="shared" si="16"/>
        <v>1</v>
      </c>
      <c r="CG40" s="182">
        <f t="shared" si="17"/>
        <v>18</v>
      </c>
      <c r="CH40" s="171"/>
      <c r="CI40" s="183"/>
      <c r="CJ40" s="184"/>
    </row>
    <row r="41" spans="1:88" s="186" customFormat="1" ht="13">
      <c r="A41" s="168">
        <f t="shared" si="18"/>
        <v>31</v>
      </c>
      <c r="B41" s="169" t="s">
        <v>4151</v>
      </c>
      <c r="C41" s="174" t="s">
        <v>4152</v>
      </c>
      <c r="D41" s="175" t="s">
        <v>3637</v>
      </c>
      <c r="E41" s="172" t="s">
        <v>4153</v>
      </c>
      <c r="F41" s="176" t="s">
        <v>4052</v>
      </c>
      <c r="G41" s="177">
        <v>44805</v>
      </c>
      <c r="H41" s="177">
        <v>44805</v>
      </c>
      <c r="I41" s="178"/>
      <c r="J41" s="209" t="s">
        <v>57</v>
      </c>
      <c r="K41" s="209" t="s">
        <v>57</v>
      </c>
      <c r="L41" s="209" t="s">
        <v>58</v>
      </c>
      <c r="M41" s="209" t="s">
        <v>57</v>
      </c>
      <c r="N41" s="209" t="s">
        <v>57</v>
      </c>
      <c r="O41" s="209" t="s">
        <v>57</v>
      </c>
      <c r="P41" s="209" t="s">
        <v>57</v>
      </c>
      <c r="Q41" s="209" t="s">
        <v>57</v>
      </c>
      <c r="R41" s="209" t="s">
        <v>4057</v>
      </c>
      <c r="S41" s="209" t="s">
        <v>58</v>
      </c>
      <c r="T41" s="209" t="s">
        <v>59</v>
      </c>
      <c r="U41" s="209" t="s">
        <v>57</v>
      </c>
      <c r="V41" s="209" t="s">
        <v>57</v>
      </c>
      <c r="W41" s="209" t="s">
        <v>57</v>
      </c>
      <c r="X41" s="209" t="s">
        <v>57</v>
      </c>
      <c r="Y41" s="209" t="s">
        <v>57</v>
      </c>
      <c r="Z41" s="209" t="s">
        <v>58</v>
      </c>
      <c r="AA41" s="209" t="s">
        <v>59</v>
      </c>
      <c r="AB41" s="209" t="s">
        <v>57</v>
      </c>
      <c r="AC41" s="209" t="s">
        <v>57</v>
      </c>
      <c r="AD41" s="209" t="s">
        <v>57</v>
      </c>
      <c r="AE41" s="209" t="s">
        <v>57</v>
      </c>
      <c r="AF41" s="209" t="s">
        <v>57</v>
      </c>
      <c r="AG41" s="209" t="s">
        <v>58</v>
      </c>
      <c r="AH41" s="209" t="s">
        <v>57</v>
      </c>
      <c r="AI41" s="209" t="s">
        <v>57</v>
      </c>
      <c r="AJ41" s="209" t="s">
        <v>57</v>
      </c>
      <c r="AK41" s="209" t="s">
        <v>57</v>
      </c>
      <c r="AL41" s="209" t="s">
        <v>57</v>
      </c>
      <c r="AM41" s="209" t="s">
        <v>57</v>
      </c>
      <c r="AN41" s="209" t="s">
        <v>58</v>
      </c>
      <c r="AO41" s="209" t="s">
        <v>57</v>
      </c>
      <c r="AP41" s="209" t="s">
        <v>57</v>
      </c>
      <c r="AQ41" s="209" t="s">
        <v>57</v>
      </c>
      <c r="AR41" s="179"/>
      <c r="AS41" s="179"/>
      <c r="AT41" s="179"/>
      <c r="AU41" s="179"/>
      <c r="AV41" s="179"/>
      <c r="AW41" s="179"/>
      <c r="AX41" s="179"/>
      <c r="AY41" s="179"/>
      <c r="AZ41" s="179"/>
      <c r="BA41" s="179"/>
      <c r="BB41" s="179"/>
      <c r="BC41" s="179"/>
      <c r="BD41" s="179"/>
      <c r="BE41" s="179"/>
      <c r="BF41" s="180"/>
      <c r="BG41" s="181">
        <f t="shared" si="1"/>
        <v>14</v>
      </c>
      <c r="BH41" s="182">
        <f t="shared" si="2"/>
        <v>3</v>
      </c>
      <c r="BI41" s="182">
        <f t="shared" si="3"/>
        <v>0</v>
      </c>
      <c r="BJ41" s="182">
        <f t="shared" si="4"/>
        <v>0</v>
      </c>
      <c r="BK41" s="182">
        <f t="shared" si="5"/>
        <v>0</v>
      </c>
      <c r="BL41" s="182">
        <f t="shared" si="6"/>
        <v>0</v>
      </c>
      <c r="BM41" s="182">
        <f t="shared" si="7"/>
        <v>17</v>
      </c>
      <c r="BN41" s="170">
        <f t="shared" si="8"/>
        <v>0</v>
      </c>
      <c r="BO41" s="182"/>
      <c r="BP41" s="182"/>
      <c r="BQ41" s="170">
        <f t="shared" si="9"/>
        <v>0</v>
      </c>
      <c r="BR41" s="182"/>
      <c r="BS41" s="182"/>
      <c r="BT41" s="170">
        <f t="shared" si="10"/>
        <v>0</v>
      </c>
      <c r="BU41" s="182"/>
      <c r="BV41" s="182"/>
      <c r="BW41" s="170">
        <f t="shared" si="24"/>
        <v>0</v>
      </c>
      <c r="BX41" s="182"/>
      <c r="BY41" s="182"/>
      <c r="BZ41" s="170">
        <f t="shared" si="25"/>
        <v>0</v>
      </c>
      <c r="CA41" s="170">
        <f t="shared" si="13"/>
        <v>0</v>
      </c>
      <c r="CB41" s="182"/>
      <c r="CC41" s="182"/>
      <c r="CD41" s="170">
        <f t="shared" si="14"/>
        <v>0</v>
      </c>
      <c r="CE41" s="170">
        <f t="shared" si="15"/>
        <v>0</v>
      </c>
      <c r="CF41" s="170">
        <f t="shared" si="16"/>
        <v>1</v>
      </c>
      <c r="CG41" s="182">
        <f t="shared" si="17"/>
        <v>18</v>
      </c>
      <c r="CH41" s="171"/>
      <c r="CI41" s="183">
        <f t="shared" ref="CI41:CI50" si="26">COUNTIF(J41:AN41,"1")+(COUNTIF(J41:AN41,"2")*2)+CJ41*2</f>
        <v>0</v>
      </c>
      <c r="CJ41" s="184">
        <f t="shared" ref="CJ41:CJ50" si="27">COUNTIF(J41:AN41,"&gt;=3")</f>
        <v>0</v>
      </c>
    </row>
    <row r="42" spans="1:88" s="186" customFormat="1" ht="13">
      <c r="A42" s="168">
        <f t="shared" si="18"/>
        <v>32</v>
      </c>
      <c r="B42" s="169" t="s">
        <v>4154</v>
      </c>
      <c r="C42" s="174" t="s">
        <v>4155</v>
      </c>
      <c r="D42" s="175" t="s">
        <v>3637</v>
      </c>
      <c r="E42" s="172" t="s">
        <v>4156</v>
      </c>
      <c r="F42" s="176" t="s">
        <v>4157</v>
      </c>
      <c r="G42" s="177">
        <v>44503</v>
      </c>
      <c r="H42" s="177">
        <v>44503</v>
      </c>
      <c r="I42" s="178"/>
      <c r="J42" s="209" t="s">
        <v>133</v>
      </c>
      <c r="K42" s="209" t="s">
        <v>67</v>
      </c>
      <c r="L42" s="209" t="s">
        <v>58</v>
      </c>
      <c r="M42" s="209" t="s">
        <v>57</v>
      </c>
      <c r="N42" s="209" t="s">
        <v>57</v>
      </c>
      <c r="O42" s="209" t="s">
        <v>57</v>
      </c>
      <c r="P42" s="209" t="s">
        <v>57</v>
      </c>
      <c r="Q42" s="209" t="s">
        <v>57</v>
      </c>
      <c r="R42" s="209" t="s">
        <v>67</v>
      </c>
      <c r="S42" s="209" t="s">
        <v>58</v>
      </c>
      <c r="T42" s="209" t="s">
        <v>59</v>
      </c>
      <c r="U42" s="209" t="s">
        <v>57</v>
      </c>
      <c r="V42" s="209" t="s">
        <v>57</v>
      </c>
      <c r="W42" s="209" t="s">
        <v>57</v>
      </c>
      <c r="X42" s="209" t="s">
        <v>57</v>
      </c>
      <c r="Y42" s="209" t="s">
        <v>67</v>
      </c>
      <c r="Z42" s="209" t="s">
        <v>58</v>
      </c>
      <c r="AA42" s="209" t="s">
        <v>59</v>
      </c>
      <c r="AB42" s="209" t="s">
        <v>57</v>
      </c>
      <c r="AC42" s="209" t="s">
        <v>57</v>
      </c>
      <c r="AD42" s="209" t="s">
        <v>57</v>
      </c>
      <c r="AE42" s="209" t="s">
        <v>57</v>
      </c>
      <c r="AF42" s="209" t="s">
        <v>67</v>
      </c>
      <c r="AG42" s="209" t="s">
        <v>58</v>
      </c>
      <c r="AH42" s="209" t="s">
        <v>57</v>
      </c>
      <c r="AI42" s="209" t="s">
        <v>57</v>
      </c>
      <c r="AJ42" s="209" t="s">
        <v>57</v>
      </c>
      <c r="AK42" s="209" t="s">
        <v>57</v>
      </c>
      <c r="AL42" s="209" t="s">
        <v>57</v>
      </c>
      <c r="AM42" s="209" t="s">
        <v>67</v>
      </c>
      <c r="AN42" s="209" t="s">
        <v>58</v>
      </c>
      <c r="AO42" s="209" t="s">
        <v>57</v>
      </c>
      <c r="AP42" s="209" t="s">
        <v>57</v>
      </c>
      <c r="AQ42" s="209" t="s">
        <v>57</v>
      </c>
      <c r="AR42" s="179"/>
      <c r="AS42" s="179" t="s">
        <v>129</v>
      </c>
      <c r="AT42" s="179"/>
      <c r="AU42" s="179"/>
      <c r="AV42" s="179"/>
      <c r="AW42" s="179"/>
      <c r="AX42" s="179"/>
      <c r="AY42" s="179"/>
      <c r="AZ42" s="179"/>
      <c r="BA42" s="179"/>
      <c r="BB42" s="179"/>
      <c r="BC42" s="179"/>
      <c r="BD42" s="179"/>
      <c r="BE42" s="179"/>
      <c r="BF42" s="180"/>
      <c r="BG42" s="181">
        <f t="shared" si="1"/>
        <v>12</v>
      </c>
      <c r="BH42" s="182">
        <f t="shared" si="2"/>
        <v>3</v>
      </c>
      <c r="BI42" s="182">
        <f t="shared" si="3"/>
        <v>0</v>
      </c>
      <c r="BJ42" s="182">
        <f t="shared" si="4"/>
        <v>0</v>
      </c>
      <c r="BK42" s="182">
        <f t="shared" si="5"/>
        <v>1</v>
      </c>
      <c r="BL42" s="182">
        <f t="shared" si="6"/>
        <v>0</v>
      </c>
      <c r="BM42" s="182">
        <f t="shared" si="7"/>
        <v>16</v>
      </c>
      <c r="BN42" s="170">
        <f t="shared" si="8"/>
        <v>0</v>
      </c>
      <c r="BO42" s="182"/>
      <c r="BP42" s="182"/>
      <c r="BQ42" s="170">
        <f t="shared" si="9"/>
        <v>0</v>
      </c>
      <c r="BR42" s="182"/>
      <c r="BS42" s="182"/>
      <c r="BT42" s="170">
        <f t="shared" si="10"/>
        <v>0</v>
      </c>
      <c r="BU42" s="182"/>
      <c r="BV42" s="182"/>
      <c r="BW42" s="170">
        <f t="shared" si="24"/>
        <v>0</v>
      </c>
      <c r="BX42" s="182"/>
      <c r="BY42" s="182"/>
      <c r="BZ42" s="170">
        <f t="shared" si="25"/>
        <v>0</v>
      </c>
      <c r="CA42" s="170">
        <f t="shared" si="13"/>
        <v>2</v>
      </c>
      <c r="CB42" s="182"/>
      <c r="CC42" s="182"/>
      <c r="CD42" s="170">
        <f t="shared" si="14"/>
        <v>0</v>
      </c>
      <c r="CE42" s="170">
        <f t="shared" si="15"/>
        <v>0</v>
      </c>
      <c r="CF42" s="170">
        <f t="shared" si="16"/>
        <v>1</v>
      </c>
      <c r="CG42" s="182">
        <f t="shared" si="17"/>
        <v>19</v>
      </c>
      <c r="CH42" s="171"/>
      <c r="CI42" s="183">
        <f t="shared" si="26"/>
        <v>0</v>
      </c>
      <c r="CJ42" s="184">
        <f t="shared" si="27"/>
        <v>0</v>
      </c>
    </row>
    <row r="43" spans="1:88" s="186" customFormat="1" ht="13">
      <c r="A43" s="168">
        <f t="shared" si="18"/>
        <v>33</v>
      </c>
      <c r="B43" s="169" t="s">
        <v>4158</v>
      </c>
      <c r="C43" s="174" t="s">
        <v>4159</v>
      </c>
      <c r="D43" s="175" t="s">
        <v>3637</v>
      </c>
      <c r="E43" s="172" t="s">
        <v>4160</v>
      </c>
      <c r="F43" s="176" t="s">
        <v>1099</v>
      </c>
      <c r="G43" s="177">
        <v>44713</v>
      </c>
      <c r="H43" s="177">
        <v>44713</v>
      </c>
      <c r="I43" s="178"/>
      <c r="J43" s="209" t="s">
        <v>57</v>
      </c>
      <c r="K43" s="209" t="s">
        <v>4057</v>
      </c>
      <c r="L43" s="209" t="s">
        <v>58</v>
      </c>
      <c r="M43" s="209" t="s">
        <v>57</v>
      </c>
      <c r="N43" s="209" t="s">
        <v>57</v>
      </c>
      <c r="O43" s="209" t="s">
        <v>57</v>
      </c>
      <c r="P43" s="209" t="s">
        <v>57</v>
      </c>
      <c r="Q43" s="209" t="s">
        <v>57</v>
      </c>
      <c r="R43" s="209" t="s">
        <v>57</v>
      </c>
      <c r="S43" s="209" t="s">
        <v>58</v>
      </c>
      <c r="T43" s="209" t="s">
        <v>59</v>
      </c>
      <c r="U43" s="209" t="s">
        <v>42</v>
      </c>
      <c r="V43" s="209" t="s">
        <v>57</v>
      </c>
      <c r="W43" s="209" t="s">
        <v>57</v>
      </c>
      <c r="X43" s="209" t="s">
        <v>57</v>
      </c>
      <c r="Y43" s="209" t="s">
        <v>4057</v>
      </c>
      <c r="Z43" s="209" t="s">
        <v>58</v>
      </c>
      <c r="AA43" s="209" t="s">
        <v>59</v>
      </c>
      <c r="AB43" s="209" t="s">
        <v>42</v>
      </c>
      <c r="AC43" s="209" t="s">
        <v>57</v>
      </c>
      <c r="AD43" s="209" t="s">
        <v>57</v>
      </c>
      <c r="AE43" s="209" t="s">
        <v>57</v>
      </c>
      <c r="AF43" s="209" t="s">
        <v>57</v>
      </c>
      <c r="AG43" s="209" t="s">
        <v>58</v>
      </c>
      <c r="AH43" s="209" t="s">
        <v>57</v>
      </c>
      <c r="AI43" s="209" t="s">
        <v>57</v>
      </c>
      <c r="AJ43" s="209" t="s">
        <v>57</v>
      </c>
      <c r="AK43" s="209" t="s">
        <v>57</v>
      </c>
      <c r="AL43" s="209" t="s">
        <v>57</v>
      </c>
      <c r="AM43" s="209" t="s">
        <v>4057</v>
      </c>
      <c r="AN43" s="209" t="s">
        <v>58</v>
      </c>
      <c r="AO43" s="209" t="s">
        <v>57</v>
      </c>
      <c r="AP43" s="209" t="s">
        <v>57</v>
      </c>
      <c r="AQ43" s="209" t="s">
        <v>57</v>
      </c>
      <c r="AR43" s="179"/>
      <c r="AS43" s="179"/>
      <c r="AT43" s="179"/>
      <c r="AU43" s="179"/>
      <c r="AV43" s="179"/>
      <c r="AW43" s="179"/>
      <c r="AX43" s="179"/>
      <c r="AY43" s="179"/>
      <c r="AZ43" s="179"/>
      <c r="BA43" s="179"/>
      <c r="BB43" s="179"/>
      <c r="BC43" s="179"/>
      <c r="BD43" s="179"/>
      <c r="BE43" s="179"/>
      <c r="BF43" s="180"/>
      <c r="BG43" s="181">
        <f t="shared" si="1"/>
        <v>12</v>
      </c>
      <c r="BH43" s="182">
        <f t="shared" si="2"/>
        <v>3</v>
      </c>
      <c r="BI43" s="182">
        <f t="shared" si="3"/>
        <v>1</v>
      </c>
      <c r="BJ43" s="182">
        <f t="shared" si="4"/>
        <v>1</v>
      </c>
      <c r="BK43" s="182">
        <f t="shared" si="5"/>
        <v>0</v>
      </c>
      <c r="BL43" s="182">
        <f t="shared" si="6"/>
        <v>0</v>
      </c>
      <c r="BM43" s="182">
        <f t="shared" si="7"/>
        <v>17</v>
      </c>
      <c r="BN43" s="170">
        <f t="shared" si="8"/>
        <v>0</v>
      </c>
      <c r="BO43" s="182"/>
      <c r="BP43" s="182"/>
      <c r="BQ43" s="170">
        <f t="shared" si="9"/>
        <v>0</v>
      </c>
      <c r="BR43" s="182"/>
      <c r="BS43" s="182"/>
      <c r="BT43" s="170">
        <f t="shared" si="10"/>
        <v>0</v>
      </c>
      <c r="BU43" s="182"/>
      <c r="BV43" s="182"/>
      <c r="BW43" s="170">
        <f t="shared" si="24"/>
        <v>0</v>
      </c>
      <c r="BX43" s="182"/>
      <c r="BY43" s="182"/>
      <c r="BZ43" s="170">
        <f t="shared" si="25"/>
        <v>0</v>
      </c>
      <c r="CA43" s="170">
        <f t="shared" si="13"/>
        <v>0</v>
      </c>
      <c r="CB43" s="182"/>
      <c r="CC43" s="182"/>
      <c r="CD43" s="170">
        <f t="shared" si="14"/>
        <v>0</v>
      </c>
      <c r="CE43" s="170">
        <f t="shared" si="15"/>
        <v>0</v>
      </c>
      <c r="CF43" s="170">
        <f t="shared" si="16"/>
        <v>1</v>
      </c>
      <c r="CG43" s="182">
        <f t="shared" si="17"/>
        <v>18</v>
      </c>
      <c r="CH43" s="171"/>
      <c r="CI43" s="183">
        <f t="shared" si="26"/>
        <v>0</v>
      </c>
      <c r="CJ43" s="184">
        <f t="shared" si="27"/>
        <v>0</v>
      </c>
    </row>
    <row r="44" spans="1:88" s="186" customFormat="1" ht="13">
      <c r="A44" s="168">
        <f t="shared" ref="A44:A75" si="28">+A43+1</f>
        <v>34</v>
      </c>
      <c r="B44" s="169" t="s">
        <v>4161</v>
      </c>
      <c r="C44" s="174" t="s">
        <v>4162</v>
      </c>
      <c r="D44" s="175" t="s">
        <v>3637</v>
      </c>
      <c r="E44" s="172" t="s">
        <v>4163</v>
      </c>
      <c r="F44" s="176" t="s">
        <v>960</v>
      </c>
      <c r="G44" s="177">
        <v>44539</v>
      </c>
      <c r="H44" s="177">
        <v>44539</v>
      </c>
      <c r="I44" s="178"/>
      <c r="J44" s="209" t="s">
        <v>57</v>
      </c>
      <c r="K44" s="209" t="s">
        <v>67</v>
      </c>
      <c r="L44" s="209" t="s">
        <v>58</v>
      </c>
      <c r="M44" s="209" t="s">
        <v>57</v>
      </c>
      <c r="N44" s="209" t="s">
        <v>57</v>
      </c>
      <c r="O44" s="209" t="s">
        <v>57</v>
      </c>
      <c r="P44" s="209" t="s">
        <v>57</v>
      </c>
      <c r="Q44" s="209" t="s">
        <v>57</v>
      </c>
      <c r="R44" s="209" t="s">
        <v>67</v>
      </c>
      <c r="S44" s="209" t="s">
        <v>58</v>
      </c>
      <c r="T44" s="209" t="s">
        <v>59</v>
      </c>
      <c r="U44" s="209" t="s">
        <v>57</v>
      </c>
      <c r="V44" s="209" t="s">
        <v>57</v>
      </c>
      <c r="W44" s="209" t="s">
        <v>57</v>
      </c>
      <c r="X44" s="209" t="s">
        <v>57</v>
      </c>
      <c r="Y44" s="209" t="s">
        <v>67</v>
      </c>
      <c r="Z44" s="209" t="s">
        <v>58</v>
      </c>
      <c r="AA44" s="209" t="s">
        <v>59</v>
      </c>
      <c r="AB44" s="209" t="s">
        <v>57</v>
      </c>
      <c r="AC44" s="209" t="s">
        <v>67</v>
      </c>
      <c r="AD44" s="209" t="s">
        <v>57</v>
      </c>
      <c r="AE44" s="209" t="s">
        <v>57</v>
      </c>
      <c r="AF44" s="209" t="s">
        <v>67</v>
      </c>
      <c r="AG44" s="209" t="s">
        <v>58</v>
      </c>
      <c r="AH44" s="209" t="s">
        <v>57</v>
      </c>
      <c r="AI44" s="209" t="s">
        <v>67</v>
      </c>
      <c r="AJ44" s="209" t="s">
        <v>57</v>
      </c>
      <c r="AK44" s="209" t="s">
        <v>57</v>
      </c>
      <c r="AL44" s="209" t="s">
        <v>57</v>
      </c>
      <c r="AM44" s="209" t="s">
        <v>67</v>
      </c>
      <c r="AN44" s="209" t="s">
        <v>58</v>
      </c>
      <c r="AO44" s="209" t="s">
        <v>57</v>
      </c>
      <c r="AP44" s="209" t="s">
        <v>4164</v>
      </c>
      <c r="AQ44" s="209" t="s">
        <v>4164</v>
      </c>
      <c r="AR44" s="179"/>
      <c r="AS44" s="179"/>
      <c r="AT44" s="179"/>
      <c r="AU44" s="179"/>
      <c r="AV44" s="179"/>
      <c r="AW44" s="179"/>
      <c r="AX44" s="179"/>
      <c r="AY44" s="179"/>
      <c r="AZ44" s="179"/>
      <c r="BA44" s="179"/>
      <c r="BB44" s="179"/>
      <c r="BC44" s="179"/>
      <c r="BD44" s="179"/>
      <c r="BE44" s="179"/>
      <c r="BF44" s="180"/>
      <c r="BG44" s="181">
        <f t="shared" si="1"/>
        <v>8</v>
      </c>
      <c r="BH44" s="182">
        <f t="shared" si="2"/>
        <v>3</v>
      </c>
      <c r="BI44" s="182">
        <f t="shared" si="3"/>
        <v>0</v>
      </c>
      <c r="BJ44" s="182">
        <f t="shared" si="4"/>
        <v>0</v>
      </c>
      <c r="BK44" s="182">
        <f t="shared" si="5"/>
        <v>0</v>
      </c>
      <c r="BL44" s="182">
        <f t="shared" si="6"/>
        <v>0</v>
      </c>
      <c r="BM44" s="182">
        <f t="shared" si="7"/>
        <v>11</v>
      </c>
      <c r="BN44" s="170">
        <f t="shared" si="8"/>
        <v>0</v>
      </c>
      <c r="BO44" s="182"/>
      <c r="BP44" s="182"/>
      <c r="BQ44" s="170">
        <f t="shared" si="9"/>
        <v>0</v>
      </c>
      <c r="BR44" s="182"/>
      <c r="BS44" s="182"/>
      <c r="BT44" s="170">
        <f t="shared" si="10"/>
        <v>0</v>
      </c>
      <c r="BU44" s="182"/>
      <c r="BV44" s="182"/>
      <c r="BW44" s="170">
        <f t="shared" si="24"/>
        <v>0</v>
      </c>
      <c r="BX44" s="182"/>
      <c r="BY44" s="182"/>
      <c r="BZ44" s="170">
        <f t="shared" si="25"/>
        <v>0</v>
      </c>
      <c r="CA44" s="170">
        <f t="shared" si="13"/>
        <v>4</v>
      </c>
      <c r="CB44" s="182"/>
      <c r="CC44" s="182"/>
      <c r="CD44" s="170">
        <f t="shared" si="14"/>
        <v>0</v>
      </c>
      <c r="CE44" s="170">
        <f t="shared" si="15"/>
        <v>0</v>
      </c>
      <c r="CF44" s="170">
        <f t="shared" si="16"/>
        <v>1</v>
      </c>
      <c r="CG44" s="182">
        <f t="shared" si="17"/>
        <v>16</v>
      </c>
      <c r="CH44" s="171"/>
      <c r="CI44" s="183">
        <f t="shared" si="26"/>
        <v>0</v>
      </c>
      <c r="CJ44" s="184">
        <f t="shared" si="27"/>
        <v>0</v>
      </c>
    </row>
    <row r="45" spans="1:88" s="186" customFormat="1" ht="13">
      <c r="A45" s="168">
        <f t="shared" si="28"/>
        <v>35</v>
      </c>
      <c r="B45" s="169" t="s">
        <v>4165</v>
      </c>
      <c r="C45" s="174" t="s">
        <v>4166</v>
      </c>
      <c r="D45" s="175" t="s">
        <v>4060</v>
      </c>
      <c r="E45" s="172" t="s">
        <v>4167</v>
      </c>
      <c r="F45" s="176" t="s">
        <v>4168</v>
      </c>
      <c r="G45" s="177">
        <v>44774</v>
      </c>
      <c r="H45" s="177">
        <v>44774</v>
      </c>
      <c r="I45" s="178"/>
      <c r="J45" s="209" t="s">
        <v>57</v>
      </c>
      <c r="K45" s="209" t="s">
        <v>67</v>
      </c>
      <c r="L45" s="209" t="s">
        <v>58</v>
      </c>
      <c r="M45" s="209" t="s">
        <v>67</v>
      </c>
      <c r="N45" s="209" t="s">
        <v>67</v>
      </c>
      <c r="O45" s="209" t="s">
        <v>67</v>
      </c>
      <c r="P45" s="209" t="s">
        <v>67</v>
      </c>
      <c r="Q45" s="209" t="s">
        <v>67</v>
      </c>
      <c r="R45" s="209" t="s">
        <v>67</v>
      </c>
      <c r="S45" s="209" t="s">
        <v>58</v>
      </c>
      <c r="T45" s="209" t="s">
        <v>59</v>
      </c>
      <c r="U45" s="209" t="s">
        <v>67</v>
      </c>
      <c r="V45" s="209" t="s">
        <v>67</v>
      </c>
      <c r="W45" s="209" t="s">
        <v>67</v>
      </c>
      <c r="X45" s="209" t="s">
        <v>67</v>
      </c>
      <c r="Y45" s="209" t="s">
        <v>67</v>
      </c>
      <c r="Z45" s="209" t="s">
        <v>58</v>
      </c>
      <c r="AA45" s="209" t="s">
        <v>59</v>
      </c>
      <c r="AB45" s="209" t="s">
        <v>67</v>
      </c>
      <c r="AC45" s="209" t="s">
        <v>67</v>
      </c>
      <c r="AD45" s="209" t="s">
        <v>67</v>
      </c>
      <c r="AE45" s="209" t="s">
        <v>67</v>
      </c>
      <c r="AF45" s="209" t="s">
        <v>67</v>
      </c>
      <c r="AG45" s="209" t="s">
        <v>58</v>
      </c>
      <c r="AH45" s="209" t="s">
        <v>67</v>
      </c>
      <c r="AI45" s="209" t="s">
        <v>57</v>
      </c>
      <c r="AJ45" s="209" t="s">
        <v>57</v>
      </c>
      <c r="AK45" s="209" t="s">
        <v>57</v>
      </c>
      <c r="AL45" s="209" t="s">
        <v>57</v>
      </c>
      <c r="AM45" s="209" t="s">
        <v>67</v>
      </c>
      <c r="AN45" s="209" t="s">
        <v>58</v>
      </c>
      <c r="AO45" s="209" t="s">
        <v>57</v>
      </c>
      <c r="AP45" s="209" t="s">
        <v>57</v>
      </c>
      <c r="AQ45" s="209" t="s">
        <v>57</v>
      </c>
      <c r="AR45" s="179"/>
      <c r="AS45" s="179"/>
      <c r="AT45" s="179"/>
      <c r="AU45" s="179"/>
      <c r="AV45" s="179"/>
      <c r="AW45" s="179"/>
      <c r="AX45" s="179"/>
      <c r="AY45" s="179"/>
      <c r="AZ45" s="179"/>
      <c r="BA45" s="179"/>
      <c r="BB45" s="179"/>
      <c r="BC45" s="179"/>
      <c r="BD45" s="179"/>
      <c r="BE45" s="179"/>
      <c r="BF45" s="180"/>
      <c r="BG45" s="181">
        <f t="shared" si="1"/>
        <v>7</v>
      </c>
      <c r="BH45" s="182">
        <f t="shared" si="2"/>
        <v>3</v>
      </c>
      <c r="BI45" s="182">
        <f t="shared" si="3"/>
        <v>0</v>
      </c>
      <c r="BJ45" s="182">
        <f t="shared" si="4"/>
        <v>0</v>
      </c>
      <c r="BK45" s="182">
        <f t="shared" si="5"/>
        <v>0</v>
      </c>
      <c r="BL45" s="182">
        <f t="shared" si="6"/>
        <v>0</v>
      </c>
      <c r="BM45" s="182">
        <f t="shared" si="7"/>
        <v>10</v>
      </c>
      <c r="BN45" s="170">
        <f t="shared" si="8"/>
        <v>0</v>
      </c>
      <c r="BO45" s="182"/>
      <c r="BP45" s="182"/>
      <c r="BQ45" s="170">
        <f t="shared" si="9"/>
        <v>0</v>
      </c>
      <c r="BR45" s="182"/>
      <c r="BS45" s="182"/>
      <c r="BT45" s="170">
        <f t="shared" si="10"/>
        <v>0</v>
      </c>
      <c r="BU45" s="182"/>
      <c r="BV45" s="182"/>
      <c r="BW45" s="170">
        <f t="shared" si="24"/>
        <v>0</v>
      </c>
      <c r="BX45" s="182"/>
      <c r="BY45" s="182"/>
      <c r="BZ45" s="170">
        <f t="shared" si="25"/>
        <v>0</v>
      </c>
      <c r="CA45" s="170">
        <f t="shared" si="13"/>
        <v>7</v>
      </c>
      <c r="CB45" s="182"/>
      <c r="CC45" s="182"/>
      <c r="CD45" s="170">
        <f t="shared" si="14"/>
        <v>0</v>
      </c>
      <c r="CE45" s="170">
        <f t="shared" si="15"/>
        <v>0</v>
      </c>
      <c r="CF45" s="170">
        <f t="shared" si="16"/>
        <v>1</v>
      </c>
      <c r="CG45" s="182">
        <f t="shared" si="17"/>
        <v>18</v>
      </c>
      <c r="CH45" s="171"/>
      <c r="CI45" s="183">
        <f t="shared" si="26"/>
        <v>0</v>
      </c>
      <c r="CJ45" s="184">
        <f t="shared" si="27"/>
        <v>0</v>
      </c>
    </row>
    <row r="46" spans="1:88" s="186" customFormat="1" ht="13">
      <c r="A46" s="168">
        <f t="shared" si="28"/>
        <v>36</v>
      </c>
      <c r="B46" s="169" t="s">
        <v>4169</v>
      </c>
      <c r="C46" s="174" t="s">
        <v>4170</v>
      </c>
      <c r="D46" s="175" t="s">
        <v>4060</v>
      </c>
      <c r="E46" s="172" t="s">
        <v>4171</v>
      </c>
      <c r="F46" s="176" t="s">
        <v>4134</v>
      </c>
      <c r="G46" s="177">
        <v>44739</v>
      </c>
      <c r="H46" s="177">
        <v>44739</v>
      </c>
      <c r="I46" s="178"/>
      <c r="J46" s="209" t="s">
        <v>57</v>
      </c>
      <c r="K46" s="209" t="s">
        <v>57</v>
      </c>
      <c r="L46" s="209" t="s">
        <v>58</v>
      </c>
      <c r="M46" s="209" t="s">
        <v>57</v>
      </c>
      <c r="N46" s="209" t="s">
        <v>57</v>
      </c>
      <c r="O46" s="209" t="s">
        <v>57</v>
      </c>
      <c r="P46" s="209" t="s">
        <v>57</v>
      </c>
      <c r="Q46" s="209" t="s">
        <v>57</v>
      </c>
      <c r="R46" s="209" t="s">
        <v>57</v>
      </c>
      <c r="S46" s="209" t="s">
        <v>58</v>
      </c>
      <c r="T46" s="209" t="s">
        <v>59</v>
      </c>
      <c r="U46" s="209" t="s">
        <v>57</v>
      </c>
      <c r="V46" s="209" t="s">
        <v>42</v>
      </c>
      <c r="W46" s="209" t="s">
        <v>57</v>
      </c>
      <c r="X46" s="209" t="s">
        <v>57</v>
      </c>
      <c r="Y46" s="209" t="s">
        <v>57</v>
      </c>
      <c r="Z46" s="209" t="s">
        <v>58</v>
      </c>
      <c r="AA46" s="209" t="s">
        <v>59</v>
      </c>
      <c r="AB46" s="209" t="s">
        <v>57</v>
      </c>
      <c r="AC46" s="209" t="s">
        <v>57</v>
      </c>
      <c r="AD46" s="209" t="s">
        <v>57</v>
      </c>
      <c r="AE46" s="209" t="s">
        <v>57</v>
      </c>
      <c r="AF46" s="209" t="s">
        <v>42</v>
      </c>
      <c r="AG46" s="209" t="s">
        <v>58</v>
      </c>
      <c r="AH46" s="209" t="s">
        <v>57</v>
      </c>
      <c r="AI46" s="209" t="s">
        <v>57</v>
      </c>
      <c r="AJ46" s="209" t="s">
        <v>57</v>
      </c>
      <c r="AK46" s="209" t="s">
        <v>57</v>
      </c>
      <c r="AL46" s="209" t="s">
        <v>57</v>
      </c>
      <c r="AM46" s="209" t="s">
        <v>57</v>
      </c>
      <c r="AN46" s="209" t="s">
        <v>58</v>
      </c>
      <c r="AO46" s="209" t="s">
        <v>57</v>
      </c>
      <c r="AP46" s="209" t="s">
        <v>57</v>
      </c>
      <c r="AQ46" s="209" t="s">
        <v>57</v>
      </c>
      <c r="AR46" s="179"/>
      <c r="AS46" s="179"/>
      <c r="AT46" s="179"/>
      <c r="AU46" s="179"/>
      <c r="AV46" s="179"/>
      <c r="AW46" s="179"/>
      <c r="AX46" s="179"/>
      <c r="AY46" s="179"/>
      <c r="AZ46" s="179"/>
      <c r="BA46" s="179"/>
      <c r="BB46" s="179"/>
      <c r="BC46" s="179"/>
      <c r="BD46" s="179"/>
      <c r="BE46" s="179"/>
      <c r="BF46" s="180"/>
      <c r="BG46" s="181">
        <f t="shared" si="1"/>
        <v>13</v>
      </c>
      <c r="BH46" s="182">
        <f t="shared" si="2"/>
        <v>3</v>
      </c>
      <c r="BI46" s="182">
        <f t="shared" si="3"/>
        <v>1</v>
      </c>
      <c r="BJ46" s="182">
        <f t="shared" si="4"/>
        <v>0</v>
      </c>
      <c r="BK46" s="182">
        <f t="shared" si="5"/>
        <v>0</v>
      </c>
      <c r="BL46" s="182">
        <f t="shared" si="6"/>
        <v>0</v>
      </c>
      <c r="BM46" s="182">
        <f t="shared" si="7"/>
        <v>17</v>
      </c>
      <c r="BN46" s="170">
        <f t="shared" si="8"/>
        <v>0</v>
      </c>
      <c r="BO46" s="182"/>
      <c r="BP46" s="182"/>
      <c r="BQ46" s="170">
        <f t="shared" si="9"/>
        <v>0</v>
      </c>
      <c r="BR46" s="182"/>
      <c r="BS46" s="182"/>
      <c r="BT46" s="170">
        <f t="shared" si="10"/>
        <v>0</v>
      </c>
      <c r="BU46" s="182"/>
      <c r="BV46" s="182"/>
      <c r="BW46" s="170">
        <f t="shared" si="24"/>
        <v>0</v>
      </c>
      <c r="BX46" s="182"/>
      <c r="BY46" s="182"/>
      <c r="BZ46" s="170">
        <f t="shared" si="25"/>
        <v>0</v>
      </c>
      <c r="CA46" s="170">
        <f t="shared" si="13"/>
        <v>0</v>
      </c>
      <c r="CB46" s="182"/>
      <c r="CC46" s="182"/>
      <c r="CD46" s="170">
        <f t="shared" si="14"/>
        <v>0</v>
      </c>
      <c r="CE46" s="170">
        <f t="shared" si="15"/>
        <v>0</v>
      </c>
      <c r="CF46" s="170">
        <f t="shared" si="16"/>
        <v>1</v>
      </c>
      <c r="CG46" s="182">
        <f t="shared" si="17"/>
        <v>18</v>
      </c>
      <c r="CH46" s="171"/>
      <c r="CI46" s="183">
        <f t="shared" si="26"/>
        <v>0</v>
      </c>
      <c r="CJ46" s="184">
        <f t="shared" si="27"/>
        <v>0</v>
      </c>
    </row>
    <row r="47" spans="1:88" s="186" customFormat="1" ht="13">
      <c r="A47" s="168">
        <f t="shared" si="28"/>
        <v>37</v>
      </c>
      <c r="B47" s="169" t="s">
        <v>4172</v>
      </c>
      <c r="C47" s="174" t="s">
        <v>4173</v>
      </c>
      <c r="D47" s="175" t="s">
        <v>3637</v>
      </c>
      <c r="E47" s="172" t="s">
        <v>4174</v>
      </c>
      <c r="F47" s="176" t="s">
        <v>1271</v>
      </c>
      <c r="G47" s="177">
        <v>44823</v>
      </c>
      <c r="H47" s="177">
        <v>44823</v>
      </c>
      <c r="I47" s="178"/>
      <c r="J47" s="209" t="s">
        <v>57</v>
      </c>
      <c r="K47" s="209" t="s">
        <v>4057</v>
      </c>
      <c r="L47" s="209" t="s">
        <v>58</v>
      </c>
      <c r="M47" s="209" t="s">
        <v>57</v>
      </c>
      <c r="N47" s="209" t="s">
        <v>57</v>
      </c>
      <c r="O47" s="209" t="s">
        <v>57</v>
      </c>
      <c r="P47" s="209" t="s">
        <v>57</v>
      </c>
      <c r="Q47" s="209" t="s">
        <v>57</v>
      </c>
      <c r="R47" s="209" t="s">
        <v>57</v>
      </c>
      <c r="S47" s="209" t="s">
        <v>58</v>
      </c>
      <c r="T47" s="209" t="s">
        <v>59</v>
      </c>
      <c r="U47" s="209" t="s">
        <v>57</v>
      </c>
      <c r="V47" s="209" t="s">
        <v>57</v>
      </c>
      <c r="W47" s="209" t="s">
        <v>57</v>
      </c>
      <c r="X47" s="209" t="s">
        <v>57</v>
      </c>
      <c r="Y47" s="209" t="s">
        <v>4057</v>
      </c>
      <c r="Z47" s="209" t="s">
        <v>58</v>
      </c>
      <c r="AA47" s="209" t="s">
        <v>59</v>
      </c>
      <c r="AB47" s="209" t="s">
        <v>57</v>
      </c>
      <c r="AC47" s="209" t="s">
        <v>57</v>
      </c>
      <c r="AD47" s="209" t="s">
        <v>57</v>
      </c>
      <c r="AE47" s="209" t="s">
        <v>57</v>
      </c>
      <c r="AF47" s="209" t="s">
        <v>57</v>
      </c>
      <c r="AG47" s="209" t="s">
        <v>58</v>
      </c>
      <c r="AH47" s="209" t="s">
        <v>57</v>
      </c>
      <c r="AI47" s="209" t="s">
        <v>57</v>
      </c>
      <c r="AJ47" s="209" t="s">
        <v>57</v>
      </c>
      <c r="AK47" s="209" t="s">
        <v>57</v>
      </c>
      <c r="AL47" s="209" t="s">
        <v>57</v>
      </c>
      <c r="AM47" s="209" t="s">
        <v>4057</v>
      </c>
      <c r="AN47" s="209" t="s">
        <v>58</v>
      </c>
      <c r="AO47" s="209" t="s">
        <v>57</v>
      </c>
      <c r="AP47" s="209" t="s">
        <v>57</v>
      </c>
      <c r="AQ47" s="209" t="s">
        <v>57</v>
      </c>
      <c r="AR47" s="179"/>
      <c r="AS47" s="179"/>
      <c r="AT47" s="179"/>
      <c r="AU47" s="179"/>
      <c r="AV47" s="179"/>
      <c r="AW47" s="179"/>
      <c r="AX47" s="179"/>
      <c r="AY47" s="179"/>
      <c r="AZ47" s="179"/>
      <c r="BA47" s="179"/>
      <c r="BB47" s="179"/>
      <c r="BC47" s="179"/>
      <c r="BD47" s="179"/>
      <c r="BE47" s="179"/>
      <c r="BF47" s="180"/>
      <c r="BG47" s="181">
        <f t="shared" si="1"/>
        <v>13</v>
      </c>
      <c r="BH47" s="182">
        <f t="shared" si="2"/>
        <v>3</v>
      </c>
      <c r="BI47" s="182">
        <f t="shared" si="3"/>
        <v>0</v>
      </c>
      <c r="BJ47" s="182">
        <f t="shared" si="4"/>
        <v>1</v>
      </c>
      <c r="BK47" s="182">
        <f t="shared" si="5"/>
        <v>0</v>
      </c>
      <c r="BL47" s="182">
        <f t="shared" si="6"/>
        <v>0</v>
      </c>
      <c r="BM47" s="182">
        <f t="shared" si="7"/>
        <v>17</v>
      </c>
      <c r="BN47" s="170">
        <f t="shared" si="8"/>
        <v>0</v>
      </c>
      <c r="BO47" s="182"/>
      <c r="BP47" s="182"/>
      <c r="BQ47" s="170">
        <f t="shared" si="9"/>
        <v>0</v>
      </c>
      <c r="BR47" s="182"/>
      <c r="BS47" s="182"/>
      <c r="BT47" s="170">
        <f t="shared" si="10"/>
        <v>0</v>
      </c>
      <c r="BU47" s="182"/>
      <c r="BV47" s="182"/>
      <c r="BW47" s="170">
        <f t="shared" si="24"/>
        <v>0</v>
      </c>
      <c r="BX47" s="182"/>
      <c r="BY47" s="182"/>
      <c r="BZ47" s="170">
        <f t="shared" si="25"/>
        <v>0</v>
      </c>
      <c r="CA47" s="170">
        <f t="shared" si="13"/>
        <v>0</v>
      </c>
      <c r="CB47" s="182"/>
      <c r="CC47" s="182"/>
      <c r="CD47" s="170">
        <f t="shared" si="14"/>
        <v>0</v>
      </c>
      <c r="CE47" s="170">
        <f t="shared" si="15"/>
        <v>0</v>
      </c>
      <c r="CF47" s="170">
        <f t="shared" si="16"/>
        <v>1</v>
      </c>
      <c r="CG47" s="182">
        <f t="shared" si="17"/>
        <v>18</v>
      </c>
      <c r="CH47" s="171"/>
      <c r="CI47" s="183">
        <f t="shared" si="26"/>
        <v>0</v>
      </c>
      <c r="CJ47" s="184">
        <f t="shared" si="27"/>
        <v>0</v>
      </c>
    </row>
    <row r="48" spans="1:88" s="186" customFormat="1" ht="13">
      <c r="A48" s="168">
        <f t="shared" si="28"/>
        <v>38</v>
      </c>
      <c r="B48" s="169" t="s">
        <v>4175</v>
      </c>
      <c r="C48" s="174" t="s">
        <v>4176</v>
      </c>
      <c r="D48" s="175" t="s">
        <v>3637</v>
      </c>
      <c r="E48" s="172" t="s">
        <v>4177</v>
      </c>
      <c r="F48" s="176" t="s">
        <v>3173</v>
      </c>
      <c r="G48" s="177">
        <v>45173</v>
      </c>
      <c r="H48" s="177">
        <v>45173</v>
      </c>
      <c r="I48" s="178"/>
      <c r="J48" s="209" t="s">
        <v>57</v>
      </c>
      <c r="K48" s="209" t="s">
        <v>4057</v>
      </c>
      <c r="L48" s="209" t="s">
        <v>58</v>
      </c>
      <c r="M48" s="209" t="s">
        <v>57</v>
      </c>
      <c r="N48" s="209" t="s">
        <v>57</v>
      </c>
      <c r="O48" s="209" t="s">
        <v>57</v>
      </c>
      <c r="P48" s="209" t="s">
        <v>57</v>
      </c>
      <c r="Q48" s="209" t="s">
        <v>57</v>
      </c>
      <c r="R48" s="209" t="s">
        <v>57</v>
      </c>
      <c r="S48" s="209" t="s">
        <v>58</v>
      </c>
      <c r="T48" s="209" t="s">
        <v>59</v>
      </c>
      <c r="U48" s="209" t="s">
        <v>57</v>
      </c>
      <c r="V48" s="209" t="s">
        <v>57</v>
      </c>
      <c r="W48" s="209" t="s">
        <v>57</v>
      </c>
      <c r="X48" s="209" t="s">
        <v>57</v>
      </c>
      <c r="Y48" s="209" t="s">
        <v>4057</v>
      </c>
      <c r="Z48" s="209" t="s">
        <v>58</v>
      </c>
      <c r="AA48" s="209" t="s">
        <v>59</v>
      </c>
      <c r="AB48" s="209" t="s">
        <v>57</v>
      </c>
      <c r="AC48" s="209" t="s">
        <v>57</v>
      </c>
      <c r="AD48" s="209" t="s">
        <v>57</v>
      </c>
      <c r="AE48" s="209" t="s">
        <v>57</v>
      </c>
      <c r="AF48" s="209" t="s">
        <v>57</v>
      </c>
      <c r="AG48" s="209" t="s">
        <v>58</v>
      </c>
      <c r="AH48" s="209" t="s">
        <v>57</v>
      </c>
      <c r="AI48" s="209" t="s">
        <v>57</v>
      </c>
      <c r="AJ48" s="209" t="s">
        <v>57</v>
      </c>
      <c r="AK48" s="209" t="s">
        <v>57</v>
      </c>
      <c r="AL48" s="209" t="s">
        <v>57</v>
      </c>
      <c r="AM48" s="209" t="s">
        <v>4057</v>
      </c>
      <c r="AN48" s="209" t="s">
        <v>58</v>
      </c>
      <c r="AO48" s="209" t="s">
        <v>57</v>
      </c>
      <c r="AP48" s="209" t="s">
        <v>57</v>
      </c>
      <c r="AQ48" s="209" t="s">
        <v>57</v>
      </c>
      <c r="AR48" s="179"/>
      <c r="AS48" s="179"/>
      <c r="AT48" s="179"/>
      <c r="AU48" s="179"/>
      <c r="AV48" s="179"/>
      <c r="AW48" s="179"/>
      <c r="AX48" s="179"/>
      <c r="AY48" s="179"/>
      <c r="AZ48" s="179"/>
      <c r="BA48" s="179"/>
      <c r="BB48" s="179"/>
      <c r="BC48" s="179"/>
      <c r="BD48" s="179"/>
      <c r="BE48" s="179"/>
      <c r="BF48" s="180"/>
      <c r="BG48" s="181">
        <f t="shared" si="1"/>
        <v>13</v>
      </c>
      <c r="BH48" s="182">
        <f t="shared" si="2"/>
        <v>3</v>
      </c>
      <c r="BI48" s="182">
        <f t="shared" si="3"/>
        <v>0</v>
      </c>
      <c r="BJ48" s="182">
        <f t="shared" si="4"/>
        <v>1</v>
      </c>
      <c r="BK48" s="182">
        <f t="shared" si="5"/>
        <v>0</v>
      </c>
      <c r="BL48" s="182">
        <f t="shared" si="6"/>
        <v>0</v>
      </c>
      <c r="BM48" s="182">
        <f t="shared" si="7"/>
        <v>17</v>
      </c>
      <c r="BN48" s="170">
        <f t="shared" si="8"/>
        <v>0</v>
      </c>
      <c r="BO48" s="182"/>
      <c r="BP48" s="182"/>
      <c r="BQ48" s="170">
        <f t="shared" si="9"/>
        <v>0</v>
      </c>
      <c r="BR48" s="182"/>
      <c r="BS48" s="182"/>
      <c r="BT48" s="170">
        <f t="shared" si="10"/>
        <v>0</v>
      </c>
      <c r="BU48" s="182"/>
      <c r="BV48" s="182"/>
      <c r="BW48" s="170">
        <f t="shared" si="24"/>
        <v>0</v>
      </c>
      <c r="BX48" s="182"/>
      <c r="BY48" s="182"/>
      <c r="BZ48" s="170">
        <f t="shared" si="25"/>
        <v>0</v>
      </c>
      <c r="CA48" s="170">
        <f t="shared" si="13"/>
        <v>0</v>
      </c>
      <c r="CB48" s="182"/>
      <c r="CC48" s="182"/>
      <c r="CD48" s="170">
        <f t="shared" si="14"/>
        <v>0</v>
      </c>
      <c r="CE48" s="170">
        <f t="shared" si="15"/>
        <v>0</v>
      </c>
      <c r="CF48" s="170">
        <f t="shared" si="16"/>
        <v>1</v>
      </c>
      <c r="CG48" s="182">
        <f t="shared" si="17"/>
        <v>18</v>
      </c>
      <c r="CH48" s="171"/>
      <c r="CI48" s="183">
        <f t="shared" si="26"/>
        <v>0</v>
      </c>
      <c r="CJ48" s="184">
        <f t="shared" si="27"/>
        <v>0</v>
      </c>
    </row>
    <row r="49" spans="1:88" s="186" customFormat="1" ht="13">
      <c r="A49" s="168">
        <f t="shared" si="28"/>
        <v>39</v>
      </c>
      <c r="B49" s="169" t="s">
        <v>4178</v>
      </c>
      <c r="C49" s="174" t="s">
        <v>4179</v>
      </c>
      <c r="D49" s="175" t="s">
        <v>4060</v>
      </c>
      <c r="E49" s="172" t="s">
        <v>4180</v>
      </c>
      <c r="F49" s="176" t="s">
        <v>4181</v>
      </c>
      <c r="G49" s="177">
        <v>44970</v>
      </c>
      <c r="H49" s="177">
        <v>44970</v>
      </c>
      <c r="I49" s="178"/>
      <c r="J49" s="209" t="s">
        <v>57</v>
      </c>
      <c r="K49" s="209" t="s">
        <v>57</v>
      </c>
      <c r="L49" s="209" t="s">
        <v>58</v>
      </c>
      <c r="M49" s="209" t="s">
        <v>57</v>
      </c>
      <c r="N49" s="209" t="s">
        <v>57</v>
      </c>
      <c r="O49" s="209" t="s">
        <v>57</v>
      </c>
      <c r="P49" s="209" t="s">
        <v>57</v>
      </c>
      <c r="Q49" s="209" t="s">
        <v>57</v>
      </c>
      <c r="R49" s="209" t="s">
        <v>67</v>
      </c>
      <c r="S49" s="209" t="s">
        <v>58</v>
      </c>
      <c r="T49" s="209" t="s">
        <v>59</v>
      </c>
      <c r="U49" s="209" t="s">
        <v>133</v>
      </c>
      <c r="V49" s="209" t="s">
        <v>133</v>
      </c>
      <c r="W49" s="209" t="s">
        <v>133</v>
      </c>
      <c r="X49" s="209" t="s">
        <v>133</v>
      </c>
      <c r="Y49" s="209" t="s">
        <v>4057</v>
      </c>
      <c r="Z49" s="209" t="s">
        <v>58</v>
      </c>
      <c r="AA49" s="209" t="s">
        <v>59</v>
      </c>
      <c r="AB49" s="209" t="s">
        <v>57</v>
      </c>
      <c r="AC49" s="209" t="s">
        <v>57</v>
      </c>
      <c r="AD49" s="209" t="s">
        <v>57</v>
      </c>
      <c r="AE49" s="209" t="s">
        <v>57</v>
      </c>
      <c r="AF49" s="209" t="s">
        <v>4057</v>
      </c>
      <c r="AG49" s="209" t="s">
        <v>58</v>
      </c>
      <c r="AH49" s="209" t="s">
        <v>57</v>
      </c>
      <c r="AI49" s="209" t="s">
        <v>57</v>
      </c>
      <c r="AJ49" s="209" t="s">
        <v>57</v>
      </c>
      <c r="AK49" s="209" t="s">
        <v>57</v>
      </c>
      <c r="AL49" s="209" t="s">
        <v>57</v>
      </c>
      <c r="AM49" s="209" t="s">
        <v>57</v>
      </c>
      <c r="AN49" s="209" t="s">
        <v>58</v>
      </c>
      <c r="AO49" s="209" t="s">
        <v>57</v>
      </c>
      <c r="AP49" s="209" t="s">
        <v>57</v>
      </c>
      <c r="AQ49" s="209" t="s">
        <v>57</v>
      </c>
      <c r="AR49" s="179"/>
      <c r="AS49" s="179"/>
      <c r="AT49" s="179"/>
      <c r="AU49" s="179"/>
      <c r="AV49" s="179"/>
      <c r="AW49" s="179"/>
      <c r="AX49" s="179"/>
      <c r="AY49" s="179"/>
      <c r="AZ49" s="179"/>
      <c r="BA49" s="179"/>
      <c r="BB49" s="179"/>
      <c r="BC49" s="179"/>
      <c r="BD49" s="179"/>
      <c r="BE49" s="179"/>
      <c r="BF49" s="180"/>
      <c r="BG49" s="181">
        <f t="shared" si="1"/>
        <v>13</v>
      </c>
      <c r="BH49" s="182">
        <f t="shared" si="2"/>
        <v>3</v>
      </c>
      <c r="BI49" s="182">
        <f t="shared" si="3"/>
        <v>0</v>
      </c>
      <c r="BJ49" s="182">
        <f t="shared" si="4"/>
        <v>1</v>
      </c>
      <c r="BK49" s="182">
        <f t="shared" si="5"/>
        <v>0</v>
      </c>
      <c r="BL49" s="182">
        <f t="shared" si="6"/>
        <v>0</v>
      </c>
      <c r="BM49" s="182">
        <f t="shared" si="7"/>
        <v>17</v>
      </c>
      <c r="BN49" s="170">
        <f t="shared" si="8"/>
        <v>0</v>
      </c>
      <c r="BO49" s="182"/>
      <c r="BP49" s="182"/>
      <c r="BQ49" s="170">
        <f t="shared" si="9"/>
        <v>0</v>
      </c>
      <c r="BR49" s="182"/>
      <c r="BS49" s="182"/>
      <c r="BT49" s="170">
        <f t="shared" si="10"/>
        <v>0</v>
      </c>
      <c r="BU49" s="182"/>
      <c r="BV49" s="182"/>
      <c r="BW49" s="170">
        <f t="shared" si="24"/>
        <v>0</v>
      </c>
      <c r="BX49" s="182"/>
      <c r="BY49" s="182"/>
      <c r="BZ49" s="170">
        <f t="shared" si="25"/>
        <v>0</v>
      </c>
      <c r="CA49" s="170">
        <f t="shared" si="13"/>
        <v>0</v>
      </c>
      <c r="CB49" s="182"/>
      <c r="CC49" s="182"/>
      <c r="CD49" s="170">
        <f t="shared" si="14"/>
        <v>0</v>
      </c>
      <c r="CE49" s="170">
        <f t="shared" si="15"/>
        <v>0</v>
      </c>
      <c r="CF49" s="170">
        <f t="shared" si="16"/>
        <v>1</v>
      </c>
      <c r="CG49" s="182">
        <f t="shared" si="17"/>
        <v>18</v>
      </c>
      <c r="CH49" s="171"/>
      <c r="CI49" s="183">
        <f t="shared" si="26"/>
        <v>0</v>
      </c>
      <c r="CJ49" s="184">
        <f t="shared" si="27"/>
        <v>0</v>
      </c>
    </row>
    <row r="50" spans="1:88" s="186" customFormat="1" ht="13">
      <c r="A50" s="168">
        <f t="shared" si="28"/>
        <v>40</v>
      </c>
      <c r="B50" s="169" t="s">
        <v>4182</v>
      </c>
      <c r="C50" s="174" t="s">
        <v>4183</v>
      </c>
      <c r="D50" s="175" t="s">
        <v>4060</v>
      </c>
      <c r="E50" s="172" t="s">
        <v>4184</v>
      </c>
      <c r="F50" s="176" t="s">
        <v>4185</v>
      </c>
      <c r="G50" s="177">
        <v>44713</v>
      </c>
      <c r="H50" s="177">
        <v>44713</v>
      </c>
      <c r="I50" s="178"/>
      <c r="J50" s="209" t="s">
        <v>57</v>
      </c>
      <c r="K50" s="209" t="s">
        <v>67</v>
      </c>
      <c r="L50" s="209" t="s">
        <v>58</v>
      </c>
      <c r="M50" s="209" t="s">
        <v>133</v>
      </c>
      <c r="N50" s="209" t="s">
        <v>133</v>
      </c>
      <c r="O50" s="209" t="s">
        <v>133</v>
      </c>
      <c r="P50" s="209" t="s">
        <v>133</v>
      </c>
      <c r="Q50" s="209" t="s">
        <v>133</v>
      </c>
      <c r="R50" s="209" t="s">
        <v>133</v>
      </c>
      <c r="S50" s="209" t="s">
        <v>133</v>
      </c>
      <c r="T50" s="209" t="s">
        <v>133</v>
      </c>
      <c r="U50" s="209" t="s">
        <v>133</v>
      </c>
      <c r="V50" s="209" t="s">
        <v>133</v>
      </c>
      <c r="W50" s="209" t="s">
        <v>133</v>
      </c>
      <c r="X50" s="209" t="s">
        <v>133</v>
      </c>
      <c r="Y50" s="209" t="s">
        <v>133</v>
      </c>
      <c r="Z50" s="209" t="s">
        <v>133</v>
      </c>
      <c r="AA50" s="209" t="s">
        <v>133</v>
      </c>
      <c r="AB50" s="209" t="s">
        <v>133</v>
      </c>
      <c r="AC50" s="209" t="s">
        <v>133</v>
      </c>
      <c r="AD50" s="209" t="s">
        <v>133</v>
      </c>
      <c r="AE50" s="209" t="s">
        <v>133</v>
      </c>
      <c r="AF50" s="209" t="s">
        <v>133</v>
      </c>
      <c r="AG50" s="209" t="s">
        <v>133</v>
      </c>
      <c r="AH50" s="209" t="s">
        <v>67</v>
      </c>
      <c r="AI50" s="209" t="s">
        <v>57</v>
      </c>
      <c r="AJ50" s="209" t="s">
        <v>57</v>
      </c>
      <c r="AK50" s="209" t="s">
        <v>57</v>
      </c>
      <c r="AL50" s="209" t="s">
        <v>57</v>
      </c>
      <c r="AM50" s="209" t="s">
        <v>57</v>
      </c>
      <c r="AN50" s="209" t="s">
        <v>58</v>
      </c>
      <c r="AO50" s="209" t="s">
        <v>57</v>
      </c>
      <c r="AP50" s="209" t="s">
        <v>57</v>
      </c>
      <c r="AQ50" s="209" t="s">
        <v>57</v>
      </c>
      <c r="AR50" s="179"/>
      <c r="AS50" s="179"/>
      <c r="AT50" s="179"/>
      <c r="AU50" s="179"/>
      <c r="AV50" s="179"/>
      <c r="AW50" s="179"/>
      <c r="AX50" s="179"/>
      <c r="AY50" s="179"/>
      <c r="AZ50" s="179"/>
      <c r="BA50" s="179"/>
      <c r="BB50" s="179"/>
      <c r="BC50" s="179"/>
      <c r="BD50" s="179"/>
      <c r="BE50" s="179"/>
      <c r="BF50" s="180"/>
      <c r="BG50" s="181">
        <f t="shared" si="1"/>
        <v>8</v>
      </c>
      <c r="BH50" s="182">
        <f t="shared" si="2"/>
        <v>1</v>
      </c>
      <c r="BI50" s="182">
        <f t="shared" si="3"/>
        <v>0</v>
      </c>
      <c r="BJ50" s="182">
        <f t="shared" si="4"/>
        <v>0</v>
      </c>
      <c r="BK50" s="182">
        <f t="shared" si="5"/>
        <v>0</v>
      </c>
      <c r="BL50" s="182">
        <f t="shared" si="6"/>
        <v>0</v>
      </c>
      <c r="BM50" s="182">
        <f t="shared" si="7"/>
        <v>9</v>
      </c>
      <c r="BN50" s="170">
        <f t="shared" si="8"/>
        <v>0</v>
      </c>
      <c r="BO50" s="182"/>
      <c r="BP50" s="182"/>
      <c r="BQ50" s="170">
        <f t="shared" si="9"/>
        <v>0</v>
      </c>
      <c r="BR50" s="182"/>
      <c r="BS50" s="182"/>
      <c r="BT50" s="170">
        <f t="shared" si="10"/>
        <v>8</v>
      </c>
      <c r="BU50" s="182"/>
      <c r="BV50" s="182"/>
      <c r="BW50" s="170">
        <f t="shared" si="24"/>
        <v>0</v>
      </c>
      <c r="BX50" s="182"/>
      <c r="BY50" s="182"/>
      <c r="BZ50" s="170">
        <f t="shared" si="25"/>
        <v>0</v>
      </c>
      <c r="CA50" s="170">
        <f t="shared" si="13"/>
        <v>1</v>
      </c>
      <c r="CB50" s="182"/>
      <c r="CC50" s="182"/>
      <c r="CD50" s="170">
        <f t="shared" si="14"/>
        <v>0</v>
      </c>
      <c r="CE50" s="170">
        <f t="shared" si="15"/>
        <v>0</v>
      </c>
      <c r="CF50" s="170">
        <f t="shared" si="16"/>
        <v>0</v>
      </c>
      <c r="CG50" s="182">
        <f t="shared" si="17"/>
        <v>18</v>
      </c>
      <c r="CH50" s="171"/>
      <c r="CI50" s="183">
        <f t="shared" si="26"/>
        <v>0</v>
      </c>
      <c r="CJ50" s="184">
        <f t="shared" si="27"/>
        <v>0</v>
      </c>
    </row>
    <row r="51" spans="1:88" s="186" customFormat="1" ht="13">
      <c r="A51" s="168">
        <f t="shared" si="28"/>
        <v>41</v>
      </c>
      <c r="B51" s="169" t="s">
        <v>4186</v>
      </c>
      <c r="C51" s="174" t="s">
        <v>4187</v>
      </c>
      <c r="D51" s="175" t="s">
        <v>3637</v>
      </c>
      <c r="E51" s="172" t="s">
        <v>4188</v>
      </c>
      <c r="F51" s="176" t="s">
        <v>4056</v>
      </c>
      <c r="G51" s="177">
        <v>44908</v>
      </c>
      <c r="H51" s="177">
        <v>44908</v>
      </c>
      <c r="I51" s="178"/>
      <c r="J51" s="209" t="s">
        <v>57</v>
      </c>
      <c r="K51" s="209" t="s">
        <v>57</v>
      </c>
      <c r="L51" s="209" t="s">
        <v>58</v>
      </c>
      <c r="M51" s="209" t="s">
        <v>57</v>
      </c>
      <c r="N51" s="209" t="s">
        <v>57</v>
      </c>
      <c r="O51" s="209" t="s">
        <v>57</v>
      </c>
      <c r="P51" s="209" t="s">
        <v>57</v>
      </c>
      <c r="Q51" s="209" t="s">
        <v>57</v>
      </c>
      <c r="R51" s="209" t="s">
        <v>67</v>
      </c>
      <c r="S51" s="209" t="s">
        <v>58</v>
      </c>
      <c r="T51" s="209" t="s">
        <v>59</v>
      </c>
      <c r="U51" s="209" t="s">
        <v>42</v>
      </c>
      <c r="V51" s="209" t="s">
        <v>42</v>
      </c>
      <c r="W51" s="209" t="s">
        <v>42</v>
      </c>
      <c r="X51" s="209" t="s">
        <v>42</v>
      </c>
      <c r="Y51" s="209" t="s">
        <v>42</v>
      </c>
      <c r="Z51" s="209" t="s">
        <v>58</v>
      </c>
      <c r="AA51" s="209" t="s">
        <v>59</v>
      </c>
      <c r="AB51" s="209" t="s">
        <v>57</v>
      </c>
      <c r="AC51" s="209" t="s">
        <v>67</v>
      </c>
      <c r="AD51" s="209" t="s">
        <v>57</v>
      </c>
      <c r="AE51" s="209" t="s">
        <v>57</v>
      </c>
      <c r="AF51" s="209" t="s">
        <v>57</v>
      </c>
      <c r="AG51" s="209" t="s">
        <v>58</v>
      </c>
      <c r="AH51" s="209" t="s">
        <v>57</v>
      </c>
      <c r="AI51" s="209" t="s">
        <v>57</v>
      </c>
      <c r="AJ51" s="209" t="s">
        <v>57</v>
      </c>
      <c r="AK51" s="209" t="s">
        <v>57</v>
      </c>
      <c r="AL51" s="209" t="s">
        <v>57</v>
      </c>
      <c r="AM51" s="209" t="s">
        <v>57</v>
      </c>
      <c r="AN51" s="209" t="s">
        <v>58</v>
      </c>
      <c r="AO51" s="209" t="s">
        <v>57</v>
      </c>
      <c r="AP51" s="209" t="s">
        <v>57</v>
      </c>
      <c r="AQ51" s="209" t="s">
        <v>57</v>
      </c>
      <c r="AR51" s="179"/>
      <c r="AS51" s="179"/>
      <c r="AT51" s="179"/>
      <c r="AU51" s="179"/>
      <c r="AV51" s="179"/>
      <c r="AW51" s="179"/>
      <c r="AX51" s="179"/>
      <c r="AY51" s="179"/>
      <c r="AZ51" s="179"/>
      <c r="BA51" s="179"/>
      <c r="BB51" s="179"/>
      <c r="BC51" s="179"/>
      <c r="BD51" s="179"/>
      <c r="BE51" s="179"/>
      <c r="BF51" s="180"/>
      <c r="BG51" s="181">
        <f t="shared" si="1"/>
        <v>13</v>
      </c>
      <c r="BH51" s="182">
        <f t="shared" si="2"/>
        <v>3</v>
      </c>
      <c r="BI51" s="182">
        <f t="shared" si="3"/>
        <v>0</v>
      </c>
      <c r="BJ51" s="182">
        <f t="shared" si="4"/>
        <v>0</v>
      </c>
      <c r="BK51" s="182">
        <f t="shared" si="5"/>
        <v>0</v>
      </c>
      <c r="BL51" s="182">
        <f t="shared" si="6"/>
        <v>0</v>
      </c>
      <c r="BM51" s="182">
        <f t="shared" si="7"/>
        <v>16</v>
      </c>
      <c r="BN51" s="170">
        <f t="shared" si="8"/>
        <v>0</v>
      </c>
      <c r="BO51" s="182"/>
      <c r="BP51" s="182"/>
      <c r="BQ51" s="170">
        <f t="shared" si="9"/>
        <v>0</v>
      </c>
      <c r="BR51" s="182"/>
      <c r="BS51" s="182"/>
      <c r="BT51" s="170">
        <f t="shared" si="10"/>
        <v>0</v>
      </c>
      <c r="BU51" s="182"/>
      <c r="BV51" s="182"/>
      <c r="BW51" s="170">
        <f t="shared" si="24"/>
        <v>0</v>
      </c>
      <c r="BX51" s="182"/>
      <c r="BY51" s="182"/>
      <c r="BZ51" s="170">
        <f t="shared" si="25"/>
        <v>0</v>
      </c>
      <c r="CA51" s="170">
        <f t="shared" si="13"/>
        <v>1</v>
      </c>
      <c r="CB51" s="182"/>
      <c r="CC51" s="182"/>
      <c r="CD51" s="170">
        <f t="shared" si="14"/>
        <v>0</v>
      </c>
      <c r="CE51" s="170">
        <f t="shared" si="15"/>
        <v>0</v>
      </c>
      <c r="CF51" s="170">
        <f t="shared" si="16"/>
        <v>1</v>
      </c>
      <c r="CG51" s="182">
        <f t="shared" si="17"/>
        <v>18</v>
      </c>
      <c r="CH51" s="171"/>
      <c r="CI51" s="183"/>
      <c r="CJ51" s="184"/>
    </row>
    <row r="52" spans="1:88" s="186" customFormat="1" ht="13">
      <c r="A52" s="168">
        <f t="shared" si="28"/>
        <v>42</v>
      </c>
      <c r="B52" s="169" t="s">
        <v>4189</v>
      </c>
      <c r="C52" s="174" t="s">
        <v>4190</v>
      </c>
      <c r="D52" s="175" t="s">
        <v>3637</v>
      </c>
      <c r="E52" s="172" t="s">
        <v>4191</v>
      </c>
      <c r="F52" s="176" t="s">
        <v>4192</v>
      </c>
      <c r="G52" s="177">
        <v>45195</v>
      </c>
      <c r="H52" s="177">
        <v>45195</v>
      </c>
      <c r="I52" s="178"/>
      <c r="J52" s="209" t="s">
        <v>57</v>
      </c>
      <c r="K52" s="209" t="s">
        <v>57</v>
      </c>
      <c r="L52" s="209" t="s">
        <v>58</v>
      </c>
      <c r="M52" s="209" t="s">
        <v>57</v>
      </c>
      <c r="N52" s="209" t="s">
        <v>57</v>
      </c>
      <c r="O52" s="209" t="s">
        <v>57</v>
      </c>
      <c r="P52" s="209" t="s">
        <v>57</v>
      </c>
      <c r="Q52" s="209" t="s">
        <v>57</v>
      </c>
      <c r="R52" s="209" t="s">
        <v>57</v>
      </c>
      <c r="S52" s="209" t="s">
        <v>58</v>
      </c>
      <c r="T52" s="209" t="s">
        <v>59</v>
      </c>
      <c r="U52" s="209" t="s">
        <v>57</v>
      </c>
      <c r="V52" s="209" t="s">
        <v>57</v>
      </c>
      <c r="W52" s="209" t="s">
        <v>57</v>
      </c>
      <c r="X52" s="209" t="s">
        <v>57</v>
      </c>
      <c r="Y52" s="209" t="s">
        <v>57</v>
      </c>
      <c r="Z52" s="209" t="s">
        <v>58</v>
      </c>
      <c r="AA52" s="209" t="s">
        <v>59</v>
      </c>
      <c r="AB52" s="209" t="s">
        <v>57</v>
      </c>
      <c r="AC52" s="209" t="s">
        <v>57</v>
      </c>
      <c r="AD52" s="209" t="s">
        <v>57</v>
      </c>
      <c r="AE52" s="209" t="s">
        <v>57</v>
      </c>
      <c r="AF52" s="209" t="s">
        <v>57</v>
      </c>
      <c r="AG52" s="209" t="s">
        <v>58</v>
      </c>
      <c r="AH52" s="209" t="s">
        <v>57</v>
      </c>
      <c r="AI52" s="209" t="s">
        <v>57</v>
      </c>
      <c r="AJ52" s="209" t="s">
        <v>57</v>
      </c>
      <c r="AK52" s="209" t="s">
        <v>57</v>
      </c>
      <c r="AL52" s="209" t="s">
        <v>57</v>
      </c>
      <c r="AM52" s="209" t="s">
        <v>57</v>
      </c>
      <c r="AN52" s="209" t="s">
        <v>58</v>
      </c>
      <c r="AO52" s="209" t="s">
        <v>57</v>
      </c>
      <c r="AP52" s="209" t="s">
        <v>57</v>
      </c>
      <c r="AQ52" s="209" t="s">
        <v>57</v>
      </c>
      <c r="AR52" s="179"/>
      <c r="AS52" s="179"/>
      <c r="AT52" s="179"/>
      <c r="AU52" s="179"/>
      <c r="AV52" s="179"/>
      <c r="AW52" s="179"/>
      <c r="AX52" s="179"/>
      <c r="AY52" s="179"/>
      <c r="AZ52" s="179"/>
      <c r="BA52" s="179"/>
      <c r="BB52" s="179"/>
      <c r="BC52" s="179"/>
      <c r="BD52" s="179"/>
      <c r="BE52" s="179"/>
      <c r="BF52" s="180"/>
      <c r="BG52" s="181">
        <f t="shared" si="1"/>
        <v>14</v>
      </c>
      <c r="BH52" s="182">
        <f t="shared" si="2"/>
        <v>3</v>
      </c>
      <c r="BI52" s="182">
        <f t="shared" si="3"/>
        <v>0</v>
      </c>
      <c r="BJ52" s="182">
        <f t="shared" si="4"/>
        <v>0</v>
      </c>
      <c r="BK52" s="182">
        <f t="shared" si="5"/>
        <v>0</v>
      </c>
      <c r="BL52" s="182">
        <f t="shared" si="6"/>
        <v>0</v>
      </c>
      <c r="BM52" s="182">
        <f t="shared" si="7"/>
        <v>17</v>
      </c>
      <c r="BN52" s="170">
        <f t="shared" si="8"/>
        <v>0</v>
      </c>
      <c r="BO52" s="182"/>
      <c r="BP52" s="182"/>
      <c r="BQ52" s="170">
        <f t="shared" si="9"/>
        <v>0</v>
      </c>
      <c r="BR52" s="182"/>
      <c r="BS52" s="182"/>
      <c r="BT52" s="170">
        <f t="shared" si="10"/>
        <v>0</v>
      </c>
      <c r="BU52" s="182"/>
      <c r="BV52" s="182"/>
      <c r="BW52" s="170">
        <f t="shared" si="24"/>
        <v>0</v>
      </c>
      <c r="BX52" s="182"/>
      <c r="BY52" s="182"/>
      <c r="BZ52" s="170">
        <f t="shared" si="25"/>
        <v>0</v>
      </c>
      <c r="CA52" s="170">
        <f t="shared" si="13"/>
        <v>0</v>
      </c>
      <c r="CB52" s="182"/>
      <c r="CC52" s="182"/>
      <c r="CD52" s="170">
        <f t="shared" si="14"/>
        <v>0</v>
      </c>
      <c r="CE52" s="170">
        <f t="shared" si="15"/>
        <v>0</v>
      </c>
      <c r="CF52" s="170">
        <f t="shared" si="16"/>
        <v>1</v>
      </c>
      <c r="CG52" s="182">
        <f t="shared" si="17"/>
        <v>18</v>
      </c>
      <c r="CH52" s="171"/>
      <c r="CI52" s="183">
        <f t="shared" ref="CI52:CI57" si="29">COUNTIF(J52:AN52,"1")+(COUNTIF(J52:AN52,"2")*2)+CJ52*2</f>
        <v>0</v>
      </c>
      <c r="CJ52" s="184">
        <f t="shared" ref="CJ52:CJ57" si="30">COUNTIF(J52:AN52,"&gt;=3")</f>
        <v>0</v>
      </c>
    </row>
    <row r="53" spans="1:88" s="186" customFormat="1" ht="13">
      <c r="A53" s="168">
        <f t="shared" si="28"/>
        <v>43</v>
      </c>
      <c r="B53" s="169" t="s">
        <v>4193</v>
      </c>
      <c r="C53" s="174" t="s">
        <v>4194</v>
      </c>
      <c r="D53" s="175" t="s">
        <v>3637</v>
      </c>
      <c r="E53" s="172" t="s">
        <v>4195</v>
      </c>
      <c r="F53" s="176" t="s">
        <v>4056</v>
      </c>
      <c r="G53" s="177">
        <v>44782</v>
      </c>
      <c r="H53" s="177">
        <v>44782</v>
      </c>
      <c r="I53" s="178"/>
      <c r="J53" s="209" t="s">
        <v>57</v>
      </c>
      <c r="K53" s="209" t="s">
        <v>67</v>
      </c>
      <c r="L53" s="209" t="s">
        <v>58</v>
      </c>
      <c r="M53" s="209" t="s">
        <v>57</v>
      </c>
      <c r="N53" s="209" t="s">
        <v>57</v>
      </c>
      <c r="O53" s="209" t="s">
        <v>57</v>
      </c>
      <c r="P53" s="209" t="s">
        <v>57</v>
      </c>
      <c r="Q53" s="209" t="s">
        <v>57</v>
      </c>
      <c r="R53" s="209" t="s">
        <v>57</v>
      </c>
      <c r="S53" s="209" t="s">
        <v>58</v>
      </c>
      <c r="T53" s="209" t="s">
        <v>59</v>
      </c>
      <c r="U53" s="209" t="s">
        <v>42</v>
      </c>
      <c r="V53" s="209" t="s">
        <v>42</v>
      </c>
      <c r="W53" s="209" t="s">
        <v>42</v>
      </c>
      <c r="X53" s="209" t="s">
        <v>42</v>
      </c>
      <c r="Y53" s="209" t="s">
        <v>42</v>
      </c>
      <c r="Z53" s="209" t="s">
        <v>58</v>
      </c>
      <c r="AA53" s="209" t="s">
        <v>59</v>
      </c>
      <c r="AB53" s="209" t="s">
        <v>67</v>
      </c>
      <c r="AC53" s="209" t="s">
        <v>67</v>
      </c>
      <c r="AD53" s="209" t="s">
        <v>67</v>
      </c>
      <c r="AE53" s="209" t="s">
        <v>57</v>
      </c>
      <c r="AF53" s="209" t="s">
        <v>57</v>
      </c>
      <c r="AG53" s="209" t="s">
        <v>58</v>
      </c>
      <c r="AH53" s="209" t="s">
        <v>57</v>
      </c>
      <c r="AI53" s="209" t="s">
        <v>57</v>
      </c>
      <c r="AJ53" s="209" t="s">
        <v>57</v>
      </c>
      <c r="AK53" s="209" t="s">
        <v>57</v>
      </c>
      <c r="AL53" s="209" t="s">
        <v>57</v>
      </c>
      <c r="AM53" s="209" t="s">
        <v>67</v>
      </c>
      <c r="AN53" s="209" t="s">
        <v>58</v>
      </c>
      <c r="AO53" s="209" t="s">
        <v>57</v>
      </c>
      <c r="AP53" s="209" t="s">
        <v>57</v>
      </c>
      <c r="AQ53" s="209" t="s">
        <v>57</v>
      </c>
      <c r="AR53" s="179"/>
      <c r="AS53" s="179"/>
      <c r="AT53" s="179"/>
      <c r="AU53" s="179"/>
      <c r="AV53" s="179"/>
      <c r="AW53" s="179"/>
      <c r="AX53" s="179"/>
      <c r="AY53" s="179"/>
      <c r="AZ53" s="179"/>
      <c r="BA53" s="179"/>
      <c r="BB53" s="179"/>
      <c r="BC53" s="179"/>
      <c r="BD53" s="179"/>
      <c r="BE53" s="179"/>
      <c r="BF53" s="180"/>
      <c r="BG53" s="181">
        <f t="shared" si="1"/>
        <v>10</v>
      </c>
      <c r="BH53" s="182">
        <f t="shared" si="2"/>
        <v>3</v>
      </c>
      <c r="BI53" s="182">
        <f t="shared" si="3"/>
        <v>0</v>
      </c>
      <c r="BJ53" s="182">
        <f t="shared" si="4"/>
        <v>0</v>
      </c>
      <c r="BK53" s="182">
        <f t="shared" si="5"/>
        <v>0</v>
      </c>
      <c r="BL53" s="182">
        <f t="shared" si="6"/>
        <v>0</v>
      </c>
      <c r="BM53" s="182">
        <f t="shared" si="7"/>
        <v>13</v>
      </c>
      <c r="BN53" s="170">
        <f t="shared" si="8"/>
        <v>0</v>
      </c>
      <c r="BO53" s="182"/>
      <c r="BP53" s="182"/>
      <c r="BQ53" s="170">
        <f t="shared" si="9"/>
        <v>0</v>
      </c>
      <c r="BR53" s="182"/>
      <c r="BS53" s="182"/>
      <c r="BT53" s="170">
        <f t="shared" si="10"/>
        <v>0</v>
      </c>
      <c r="BU53" s="182"/>
      <c r="BV53" s="182"/>
      <c r="BW53" s="170">
        <f t="shared" si="24"/>
        <v>0</v>
      </c>
      <c r="BX53" s="182"/>
      <c r="BY53" s="182"/>
      <c r="BZ53" s="170">
        <f t="shared" si="25"/>
        <v>0</v>
      </c>
      <c r="CA53" s="170">
        <f t="shared" si="13"/>
        <v>4</v>
      </c>
      <c r="CB53" s="182"/>
      <c r="CC53" s="182"/>
      <c r="CD53" s="170">
        <f t="shared" si="14"/>
        <v>0</v>
      </c>
      <c r="CE53" s="170">
        <f t="shared" si="15"/>
        <v>0</v>
      </c>
      <c r="CF53" s="170">
        <f t="shared" si="16"/>
        <v>1</v>
      </c>
      <c r="CG53" s="182">
        <f t="shared" si="17"/>
        <v>18</v>
      </c>
      <c r="CH53" s="171"/>
      <c r="CI53" s="183">
        <f t="shared" si="29"/>
        <v>0</v>
      </c>
      <c r="CJ53" s="184">
        <f t="shared" si="30"/>
        <v>0</v>
      </c>
    </row>
    <row r="54" spans="1:88" s="186" customFormat="1" ht="13">
      <c r="A54" s="168">
        <f t="shared" si="28"/>
        <v>44</v>
      </c>
      <c r="B54" s="169" t="s">
        <v>4196</v>
      </c>
      <c r="C54" s="174" t="s">
        <v>4197</v>
      </c>
      <c r="D54" s="175" t="s">
        <v>3637</v>
      </c>
      <c r="E54" s="172" t="s">
        <v>4198</v>
      </c>
      <c r="F54" s="176" t="s">
        <v>4199</v>
      </c>
      <c r="G54" s="177">
        <v>45159</v>
      </c>
      <c r="H54" s="177">
        <v>45159</v>
      </c>
      <c r="I54" s="178"/>
      <c r="J54" s="209" t="s">
        <v>57</v>
      </c>
      <c r="K54" s="209" t="s">
        <v>57</v>
      </c>
      <c r="L54" s="209" t="s">
        <v>58</v>
      </c>
      <c r="M54" s="209" t="s">
        <v>57</v>
      </c>
      <c r="N54" s="209" t="s">
        <v>57</v>
      </c>
      <c r="O54" s="209" t="s">
        <v>57</v>
      </c>
      <c r="P54" s="209" t="s">
        <v>57</v>
      </c>
      <c r="Q54" s="209" t="s">
        <v>57</v>
      </c>
      <c r="R54" s="209" t="s">
        <v>67</v>
      </c>
      <c r="S54" s="209" t="s">
        <v>58</v>
      </c>
      <c r="T54" s="209" t="s">
        <v>59</v>
      </c>
      <c r="U54" s="209" t="s">
        <v>57</v>
      </c>
      <c r="V54" s="209" t="s">
        <v>57</v>
      </c>
      <c r="W54" s="209" t="s">
        <v>57</v>
      </c>
      <c r="X54" s="209" t="s">
        <v>57</v>
      </c>
      <c r="Y54" s="209" t="s">
        <v>57</v>
      </c>
      <c r="Z54" s="209" t="s">
        <v>58</v>
      </c>
      <c r="AA54" s="209" t="s">
        <v>59</v>
      </c>
      <c r="AB54" s="209" t="s">
        <v>57</v>
      </c>
      <c r="AC54" s="209" t="s">
        <v>57</v>
      </c>
      <c r="AD54" s="209" t="s">
        <v>57</v>
      </c>
      <c r="AE54" s="209" t="s">
        <v>57</v>
      </c>
      <c r="AF54" s="209" t="s">
        <v>4057</v>
      </c>
      <c r="AG54" s="209" t="s">
        <v>58</v>
      </c>
      <c r="AH54" s="209" t="s">
        <v>57</v>
      </c>
      <c r="AI54" s="209" t="s">
        <v>57</v>
      </c>
      <c r="AJ54" s="209" t="s">
        <v>57</v>
      </c>
      <c r="AK54" s="209" t="s">
        <v>57</v>
      </c>
      <c r="AL54" s="209" t="s">
        <v>57</v>
      </c>
      <c r="AM54" s="209" t="s">
        <v>57</v>
      </c>
      <c r="AN54" s="209" t="s">
        <v>58</v>
      </c>
      <c r="AO54" s="209" t="s">
        <v>57</v>
      </c>
      <c r="AP54" s="209" t="s">
        <v>57</v>
      </c>
      <c r="AQ54" s="209" t="s">
        <v>57</v>
      </c>
      <c r="AR54" s="179"/>
      <c r="AS54" s="179"/>
      <c r="AT54" s="179"/>
      <c r="AU54" s="179"/>
      <c r="AV54" s="179"/>
      <c r="AW54" s="179"/>
      <c r="AX54" s="179"/>
      <c r="AY54" s="179"/>
      <c r="AZ54" s="179"/>
      <c r="BA54" s="179"/>
      <c r="BB54" s="179"/>
      <c r="BC54" s="179"/>
      <c r="BD54" s="179"/>
      <c r="BE54" s="179"/>
      <c r="BF54" s="180"/>
      <c r="BG54" s="181">
        <f t="shared" si="1"/>
        <v>13</v>
      </c>
      <c r="BH54" s="182">
        <f t="shared" si="2"/>
        <v>3</v>
      </c>
      <c r="BI54" s="182">
        <f t="shared" si="3"/>
        <v>0</v>
      </c>
      <c r="BJ54" s="182">
        <f t="shared" si="4"/>
        <v>1</v>
      </c>
      <c r="BK54" s="182">
        <f t="shared" si="5"/>
        <v>0</v>
      </c>
      <c r="BL54" s="182">
        <f t="shared" si="6"/>
        <v>0</v>
      </c>
      <c r="BM54" s="182">
        <f t="shared" si="7"/>
        <v>17</v>
      </c>
      <c r="BN54" s="170">
        <f t="shared" si="8"/>
        <v>0</v>
      </c>
      <c r="BO54" s="182"/>
      <c r="BP54" s="182"/>
      <c r="BQ54" s="170">
        <f t="shared" si="9"/>
        <v>0</v>
      </c>
      <c r="BR54" s="182"/>
      <c r="BS54" s="182"/>
      <c r="BT54" s="170">
        <f t="shared" si="10"/>
        <v>0</v>
      </c>
      <c r="BU54" s="182"/>
      <c r="BV54" s="182"/>
      <c r="BW54" s="170">
        <f t="shared" si="24"/>
        <v>0</v>
      </c>
      <c r="BX54" s="182"/>
      <c r="BY54" s="182"/>
      <c r="BZ54" s="170">
        <f t="shared" si="25"/>
        <v>0</v>
      </c>
      <c r="CA54" s="170">
        <f t="shared" si="13"/>
        <v>0</v>
      </c>
      <c r="CB54" s="182"/>
      <c r="CC54" s="182"/>
      <c r="CD54" s="170">
        <f t="shared" si="14"/>
        <v>0</v>
      </c>
      <c r="CE54" s="170">
        <f t="shared" si="15"/>
        <v>0</v>
      </c>
      <c r="CF54" s="170">
        <f t="shared" si="16"/>
        <v>1</v>
      </c>
      <c r="CG54" s="182">
        <f t="shared" si="17"/>
        <v>18</v>
      </c>
      <c r="CH54" s="171"/>
      <c r="CI54" s="183">
        <f t="shared" si="29"/>
        <v>0</v>
      </c>
      <c r="CJ54" s="184">
        <f t="shared" si="30"/>
        <v>0</v>
      </c>
    </row>
    <row r="55" spans="1:88" s="186" customFormat="1" ht="13">
      <c r="A55" s="168">
        <f t="shared" si="28"/>
        <v>45</v>
      </c>
      <c r="B55" s="169" t="s">
        <v>4200</v>
      </c>
      <c r="C55" s="174" t="s">
        <v>4201</v>
      </c>
      <c r="D55" s="175" t="s">
        <v>3637</v>
      </c>
      <c r="E55" s="172" t="s">
        <v>4202</v>
      </c>
      <c r="F55" s="176" t="s">
        <v>268</v>
      </c>
      <c r="G55" s="177">
        <v>45162</v>
      </c>
      <c r="H55" s="177">
        <v>45162</v>
      </c>
      <c r="I55" s="178"/>
      <c r="J55" s="209" t="s">
        <v>57</v>
      </c>
      <c r="K55" s="209" t="s">
        <v>67</v>
      </c>
      <c r="L55" s="209" t="s">
        <v>58</v>
      </c>
      <c r="M55" s="209" t="s">
        <v>57</v>
      </c>
      <c r="N55" s="209" t="s">
        <v>57</v>
      </c>
      <c r="O55" s="209" t="s">
        <v>57</v>
      </c>
      <c r="P55" s="209" t="s">
        <v>57</v>
      </c>
      <c r="Q55" s="209" t="s">
        <v>57</v>
      </c>
      <c r="R55" s="209" t="s">
        <v>67</v>
      </c>
      <c r="S55" s="209" t="s">
        <v>58</v>
      </c>
      <c r="T55" s="209" t="s">
        <v>59</v>
      </c>
      <c r="U55" s="209" t="s">
        <v>57</v>
      </c>
      <c r="V55" s="209" t="s">
        <v>57</v>
      </c>
      <c r="W55" s="209" t="s">
        <v>57</v>
      </c>
      <c r="X55" s="209" t="s">
        <v>57</v>
      </c>
      <c r="Y55" s="209" t="s">
        <v>67</v>
      </c>
      <c r="Z55" s="209" t="s">
        <v>58</v>
      </c>
      <c r="AA55" s="209" t="s">
        <v>59</v>
      </c>
      <c r="AB55" s="209" t="s">
        <v>57</v>
      </c>
      <c r="AC55" s="209" t="s">
        <v>57</v>
      </c>
      <c r="AD55" s="209" t="s">
        <v>57</v>
      </c>
      <c r="AE55" s="209" t="s">
        <v>57</v>
      </c>
      <c r="AF55" s="209" t="s">
        <v>67</v>
      </c>
      <c r="AG55" s="209" t="s">
        <v>58</v>
      </c>
      <c r="AH55" s="209" t="s">
        <v>57</v>
      </c>
      <c r="AI55" s="209" t="s">
        <v>57</v>
      </c>
      <c r="AJ55" s="209" t="s">
        <v>57</v>
      </c>
      <c r="AK55" s="209" t="s">
        <v>57</v>
      </c>
      <c r="AL55" s="209" t="s">
        <v>57</v>
      </c>
      <c r="AM55" s="209" t="s">
        <v>67</v>
      </c>
      <c r="AN55" s="209" t="s">
        <v>58</v>
      </c>
      <c r="AO55" s="209" t="s">
        <v>67</v>
      </c>
      <c r="AP55" s="209" t="s">
        <v>67</v>
      </c>
      <c r="AQ55" s="209" t="s">
        <v>67</v>
      </c>
      <c r="AR55" s="179"/>
      <c r="AS55" s="179"/>
      <c r="AT55" s="179"/>
      <c r="AU55" s="179"/>
      <c r="AV55" s="179"/>
      <c r="AW55" s="179"/>
      <c r="AX55" s="179"/>
      <c r="AY55" s="179"/>
      <c r="AZ55" s="179"/>
      <c r="BA55" s="179"/>
      <c r="BB55" s="179"/>
      <c r="BC55" s="179"/>
      <c r="BD55" s="179"/>
      <c r="BE55" s="179"/>
      <c r="BF55" s="180"/>
      <c r="BG55" s="181">
        <f t="shared" si="1"/>
        <v>9</v>
      </c>
      <c r="BH55" s="182">
        <f t="shared" si="2"/>
        <v>3</v>
      </c>
      <c r="BI55" s="182">
        <f t="shared" si="3"/>
        <v>0</v>
      </c>
      <c r="BJ55" s="182">
        <f t="shared" si="4"/>
        <v>0</v>
      </c>
      <c r="BK55" s="182">
        <f t="shared" si="5"/>
        <v>0</v>
      </c>
      <c r="BL55" s="182">
        <f t="shared" si="6"/>
        <v>0</v>
      </c>
      <c r="BM55" s="182">
        <f t="shared" si="7"/>
        <v>12</v>
      </c>
      <c r="BN55" s="170">
        <f t="shared" si="8"/>
        <v>0</v>
      </c>
      <c r="BO55" s="182"/>
      <c r="BP55" s="182"/>
      <c r="BQ55" s="170">
        <f t="shared" si="9"/>
        <v>0</v>
      </c>
      <c r="BR55" s="182"/>
      <c r="BS55" s="182"/>
      <c r="BT55" s="170">
        <f t="shared" si="10"/>
        <v>0</v>
      </c>
      <c r="BU55" s="182"/>
      <c r="BV55" s="182"/>
      <c r="BW55" s="170">
        <f t="shared" si="24"/>
        <v>0</v>
      </c>
      <c r="BX55" s="182"/>
      <c r="BY55" s="182"/>
      <c r="BZ55" s="170">
        <f t="shared" si="25"/>
        <v>0</v>
      </c>
      <c r="CA55" s="170">
        <f t="shared" si="13"/>
        <v>5</v>
      </c>
      <c r="CB55" s="182"/>
      <c r="CC55" s="182"/>
      <c r="CD55" s="170">
        <f t="shared" si="14"/>
        <v>0</v>
      </c>
      <c r="CE55" s="170">
        <f t="shared" si="15"/>
        <v>0</v>
      </c>
      <c r="CF55" s="170">
        <f t="shared" si="16"/>
        <v>1</v>
      </c>
      <c r="CG55" s="182">
        <f t="shared" si="17"/>
        <v>18</v>
      </c>
      <c r="CH55" s="171"/>
      <c r="CI55" s="183">
        <f t="shared" si="29"/>
        <v>0</v>
      </c>
      <c r="CJ55" s="184">
        <f t="shared" si="30"/>
        <v>0</v>
      </c>
    </row>
    <row r="56" spans="1:88" s="186" customFormat="1" ht="13">
      <c r="A56" s="168">
        <f t="shared" si="28"/>
        <v>46</v>
      </c>
      <c r="B56" s="169" t="s">
        <v>4203</v>
      </c>
      <c r="C56" s="174" t="s">
        <v>4204</v>
      </c>
      <c r="D56" s="175" t="s">
        <v>3637</v>
      </c>
      <c r="E56" s="172" t="s">
        <v>4205</v>
      </c>
      <c r="F56" s="176" t="s">
        <v>4192</v>
      </c>
      <c r="G56" s="177">
        <v>45078</v>
      </c>
      <c r="H56" s="177">
        <v>45078</v>
      </c>
      <c r="I56" s="178"/>
      <c r="J56" s="209" t="s">
        <v>57</v>
      </c>
      <c r="K56" s="209" t="s">
        <v>57</v>
      </c>
      <c r="L56" s="209" t="s">
        <v>58</v>
      </c>
      <c r="M56" s="209" t="s">
        <v>57</v>
      </c>
      <c r="N56" s="209" t="s">
        <v>57</v>
      </c>
      <c r="O56" s="209" t="s">
        <v>57</v>
      </c>
      <c r="P56" s="209" t="s">
        <v>57</v>
      </c>
      <c r="Q56" s="209" t="s">
        <v>57</v>
      </c>
      <c r="R56" s="209" t="s">
        <v>57</v>
      </c>
      <c r="S56" s="209" t="s">
        <v>58</v>
      </c>
      <c r="T56" s="209" t="s">
        <v>59</v>
      </c>
      <c r="U56" s="209" t="s">
        <v>57</v>
      </c>
      <c r="V56" s="209" t="s">
        <v>57</v>
      </c>
      <c r="W56" s="209" t="s">
        <v>57</v>
      </c>
      <c r="X56" s="209" t="s">
        <v>57</v>
      </c>
      <c r="Y56" s="209" t="s">
        <v>57</v>
      </c>
      <c r="Z56" s="209" t="s">
        <v>58</v>
      </c>
      <c r="AA56" s="209" t="s">
        <v>59</v>
      </c>
      <c r="AB56" s="209" t="s">
        <v>57</v>
      </c>
      <c r="AC56" s="209" t="s">
        <v>57</v>
      </c>
      <c r="AD56" s="209" t="s">
        <v>57</v>
      </c>
      <c r="AE56" s="209" t="s">
        <v>57</v>
      </c>
      <c r="AF56" s="209" t="s">
        <v>57</v>
      </c>
      <c r="AG56" s="209" t="s">
        <v>58</v>
      </c>
      <c r="AH56" s="209" t="s">
        <v>57</v>
      </c>
      <c r="AI56" s="209" t="s">
        <v>57</v>
      </c>
      <c r="AJ56" s="209" t="s">
        <v>57</v>
      </c>
      <c r="AK56" s="209" t="s">
        <v>57</v>
      </c>
      <c r="AL56" s="209" t="s">
        <v>57</v>
      </c>
      <c r="AM56" s="209" t="s">
        <v>57</v>
      </c>
      <c r="AN56" s="209" t="s">
        <v>58</v>
      </c>
      <c r="AO56" s="209" t="s">
        <v>57</v>
      </c>
      <c r="AP56" s="209" t="s">
        <v>57</v>
      </c>
      <c r="AQ56" s="209" t="s">
        <v>57</v>
      </c>
      <c r="AR56" s="179"/>
      <c r="AS56" s="179"/>
      <c r="AT56" s="179"/>
      <c r="AU56" s="179"/>
      <c r="AV56" s="179"/>
      <c r="AW56" s="179"/>
      <c r="AX56" s="179"/>
      <c r="AY56" s="179"/>
      <c r="AZ56" s="179"/>
      <c r="BA56" s="179"/>
      <c r="BB56" s="179"/>
      <c r="BC56" s="179"/>
      <c r="BD56" s="179"/>
      <c r="BE56" s="179"/>
      <c r="BF56" s="180"/>
      <c r="BG56" s="181">
        <f t="shared" si="1"/>
        <v>14</v>
      </c>
      <c r="BH56" s="182">
        <f t="shared" si="2"/>
        <v>3</v>
      </c>
      <c r="BI56" s="182">
        <f t="shared" si="3"/>
        <v>0</v>
      </c>
      <c r="BJ56" s="182">
        <f t="shared" si="4"/>
        <v>0</v>
      </c>
      <c r="BK56" s="182">
        <f t="shared" si="5"/>
        <v>0</v>
      </c>
      <c r="BL56" s="182">
        <f t="shared" si="6"/>
        <v>0</v>
      </c>
      <c r="BM56" s="182">
        <f t="shared" si="7"/>
        <v>17</v>
      </c>
      <c r="BN56" s="170">
        <f t="shared" si="8"/>
        <v>0</v>
      </c>
      <c r="BO56" s="182"/>
      <c r="BP56" s="182"/>
      <c r="BQ56" s="170">
        <f t="shared" si="9"/>
        <v>0</v>
      </c>
      <c r="BR56" s="182"/>
      <c r="BS56" s="182"/>
      <c r="BT56" s="170">
        <f t="shared" si="10"/>
        <v>0</v>
      </c>
      <c r="BU56" s="182"/>
      <c r="BV56" s="182"/>
      <c r="BW56" s="170">
        <f t="shared" si="24"/>
        <v>0</v>
      </c>
      <c r="BX56" s="182"/>
      <c r="BY56" s="182"/>
      <c r="BZ56" s="170">
        <f t="shared" si="25"/>
        <v>0</v>
      </c>
      <c r="CA56" s="170">
        <f t="shared" si="13"/>
        <v>0</v>
      </c>
      <c r="CB56" s="182"/>
      <c r="CC56" s="182"/>
      <c r="CD56" s="170">
        <f t="shared" si="14"/>
        <v>0</v>
      </c>
      <c r="CE56" s="170">
        <f t="shared" si="15"/>
        <v>0</v>
      </c>
      <c r="CF56" s="170">
        <f t="shared" si="16"/>
        <v>1</v>
      </c>
      <c r="CG56" s="182">
        <f t="shared" si="17"/>
        <v>18</v>
      </c>
      <c r="CH56" s="171"/>
      <c r="CI56" s="183">
        <f t="shared" si="29"/>
        <v>0</v>
      </c>
      <c r="CJ56" s="184">
        <f t="shared" si="30"/>
        <v>0</v>
      </c>
    </row>
    <row r="57" spans="1:88" s="186" customFormat="1" ht="13">
      <c r="A57" s="168">
        <f t="shared" si="28"/>
        <v>47</v>
      </c>
      <c r="B57" s="169" t="s">
        <v>4206</v>
      </c>
      <c r="C57" s="174" t="s">
        <v>4207</v>
      </c>
      <c r="D57" s="175" t="s">
        <v>3637</v>
      </c>
      <c r="E57" s="172" t="s">
        <v>4208</v>
      </c>
      <c r="F57" s="176" t="s">
        <v>4209</v>
      </c>
      <c r="G57" s="177">
        <v>45174</v>
      </c>
      <c r="H57" s="177">
        <v>45174</v>
      </c>
      <c r="I57" s="178"/>
      <c r="J57" s="209" t="s">
        <v>57</v>
      </c>
      <c r="K57" s="209" t="s">
        <v>57</v>
      </c>
      <c r="L57" s="209" t="s">
        <v>58</v>
      </c>
      <c r="M57" s="209" t="s">
        <v>57</v>
      </c>
      <c r="N57" s="209" t="s">
        <v>57</v>
      </c>
      <c r="O57" s="209" t="s">
        <v>57</v>
      </c>
      <c r="P57" s="209" t="s">
        <v>57</v>
      </c>
      <c r="Q57" s="209" t="s">
        <v>57</v>
      </c>
      <c r="R57" s="209" t="s">
        <v>4057</v>
      </c>
      <c r="S57" s="209" t="s">
        <v>58</v>
      </c>
      <c r="T57" s="209" t="s">
        <v>59</v>
      </c>
      <c r="U57" s="209" t="s">
        <v>57</v>
      </c>
      <c r="V57" s="209" t="s">
        <v>57</v>
      </c>
      <c r="W57" s="209" t="s">
        <v>57</v>
      </c>
      <c r="X57" s="209" t="s">
        <v>57</v>
      </c>
      <c r="Y57" s="209" t="s">
        <v>57</v>
      </c>
      <c r="Z57" s="209" t="s">
        <v>58</v>
      </c>
      <c r="AA57" s="209" t="s">
        <v>59</v>
      </c>
      <c r="AB57" s="209" t="s">
        <v>57</v>
      </c>
      <c r="AC57" s="209" t="s">
        <v>57</v>
      </c>
      <c r="AD57" s="209" t="s">
        <v>57</v>
      </c>
      <c r="AE57" s="209" t="s">
        <v>57</v>
      </c>
      <c r="AF57" s="209" t="s">
        <v>57</v>
      </c>
      <c r="AG57" s="209" t="s">
        <v>58</v>
      </c>
      <c r="AH57" s="209" t="s">
        <v>57</v>
      </c>
      <c r="AI57" s="209" t="s">
        <v>57</v>
      </c>
      <c r="AJ57" s="209" t="s">
        <v>57</v>
      </c>
      <c r="AK57" s="209" t="s">
        <v>57</v>
      </c>
      <c r="AL57" s="209" t="s">
        <v>57</v>
      </c>
      <c r="AM57" s="209" t="s">
        <v>4057</v>
      </c>
      <c r="AN57" s="209" t="s">
        <v>58</v>
      </c>
      <c r="AO57" s="209" t="s">
        <v>57</v>
      </c>
      <c r="AP57" s="209" t="s">
        <v>57</v>
      </c>
      <c r="AQ57" s="209" t="s">
        <v>57</v>
      </c>
      <c r="AR57" s="179"/>
      <c r="AS57" s="179"/>
      <c r="AT57" s="179"/>
      <c r="AU57" s="179"/>
      <c r="AV57" s="179"/>
      <c r="AW57" s="179"/>
      <c r="AX57" s="179"/>
      <c r="AY57" s="179"/>
      <c r="AZ57" s="179"/>
      <c r="BA57" s="179"/>
      <c r="BB57" s="179"/>
      <c r="BC57" s="179"/>
      <c r="BD57" s="179"/>
      <c r="BE57" s="179"/>
      <c r="BF57" s="180"/>
      <c r="BG57" s="181">
        <f t="shared" si="1"/>
        <v>13</v>
      </c>
      <c r="BH57" s="182">
        <f t="shared" si="2"/>
        <v>3</v>
      </c>
      <c r="BI57" s="182">
        <f t="shared" si="3"/>
        <v>0</v>
      </c>
      <c r="BJ57" s="182">
        <f t="shared" si="4"/>
        <v>1</v>
      </c>
      <c r="BK57" s="182">
        <f t="shared" si="5"/>
        <v>0</v>
      </c>
      <c r="BL57" s="182">
        <f t="shared" si="6"/>
        <v>0</v>
      </c>
      <c r="BM57" s="182">
        <f t="shared" si="7"/>
        <v>17</v>
      </c>
      <c r="BN57" s="170">
        <f t="shared" si="8"/>
        <v>0</v>
      </c>
      <c r="BO57" s="182"/>
      <c r="BP57" s="182"/>
      <c r="BQ57" s="170">
        <f t="shared" si="9"/>
        <v>0</v>
      </c>
      <c r="BR57" s="182"/>
      <c r="BS57" s="182"/>
      <c r="BT57" s="170">
        <f t="shared" si="10"/>
        <v>0</v>
      </c>
      <c r="BU57" s="182"/>
      <c r="BV57" s="182"/>
      <c r="BW57" s="170">
        <f t="shared" si="24"/>
        <v>0</v>
      </c>
      <c r="BX57" s="182"/>
      <c r="BY57" s="182"/>
      <c r="BZ57" s="170">
        <f t="shared" si="25"/>
        <v>0</v>
      </c>
      <c r="CA57" s="170">
        <f t="shared" si="13"/>
        <v>0</v>
      </c>
      <c r="CB57" s="182"/>
      <c r="CC57" s="182"/>
      <c r="CD57" s="170">
        <f t="shared" si="14"/>
        <v>0</v>
      </c>
      <c r="CE57" s="170">
        <f t="shared" si="15"/>
        <v>0</v>
      </c>
      <c r="CF57" s="170">
        <f t="shared" si="16"/>
        <v>1</v>
      </c>
      <c r="CG57" s="182">
        <f t="shared" si="17"/>
        <v>18</v>
      </c>
      <c r="CH57" s="171"/>
      <c r="CI57" s="183">
        <f t="shared" si="29"/>
        <v>0</v>
      </c>
      <c r="CJ57" s="184">
        <f t="shared" si="30"/>
        <v>0</v>
      </c>
    </row>
    <row r="58" spans="1:88" s="186" customFormat="1" ht="13">
      <c r="A58" s="168">
        <f t="shared" si="28"/>
        <v>48</v>
      </c>
      <c r="B58" s="169" t="s">
        <v>4210</v>
      </c>
      <c r="C58" s="174" t="s">
        <v>4211</v>
      </c>
      <c r="D58" s="175" t="s">
        <v>3637</v>
      </c>
      <c r="E58" s="172" t="s">
        <v>4212</v>
      </c>
      <c r="F58" s="176" t="s">
        <v>4130</v>
      </c>
      <c r="G58" s="177">
        <v>45257</v>
      </c>
      <c r="H58" s="177">
        <v>45257</v>
      </c>
      <c r="I58" s="178"/>
      <c r="J58" s="209" t="s">
        <v>57</v>
      </c>
      <c r="K58" s="209" t="s">
        <v>57</v>
      </c>
      <c r="L58" s="209" t="s">
        <v>58</v>
      </c>
      <c r="M58" s="209" t="s">
        <v>57</v>
      </c>
      <c r="N58" s="209" t="s">
        <v>57</v>
      </c>
      <c r="O58" s="209" t="s">
        <v>57</v>
      </c>
      <c r="P58" s="209" t="s">
        <v>57</v>
      </c>
      <c r="Q58" s="209" t="s">
        <v>57</v>
      </c>
      <c r="R58" s="209" t="s">
        <v>57</v>
      </c>
      <c r="S58" s="209" t="s">
        <v>58</v>
      </c>
      <c r="T58" s="209" t="s">
        <v>59</v>
      </c>
      <c r="U58" s="209" t="s">
        <v>57</v>
      </c>
      <c r="V58" s="209" t="s">
        <v>57</v>
      </c>
      <c r="W58" s="209" t="s">
        <v>57</v>
      </c>
      <c r="X58" s="209" t="s">
        <v>57</v>
      </c>
      <c r="Y58" s="209" t="s">
        <v>57</v>
      </c>
      <c r="Z58" s="209" t="s">
        <v>58</v>
      </c>
      <c r="AA58" s="209" t="s">
        <v>59</v>
      </c>
      <c r="AB58" s="209" t="s">
        <v>57</v>
      </c>
      <c r="AC58" s="209" t="s">
        <v>57</v>
      </c>
      <c r="AD58" s="209" t="s">
        <v>57</v>
      </c>
      <c r="AE58" s="209" t="s">
        <v>57</v>
      </c>
      <c r="AF58" s="209" t="s">
        <v>57</v>
      </c>
      <c r="AG58" s="209" t="s">
        <v>58</v>
      </c>
      <c r="AH58" s="209" t="s">
        <v>57</v>
      </c>
      <c r="AI58" s="209" t="s">
        <v>57</v>
      </c>
      <c r="AJ58" s="209" t="s">
        <v>57</v>
      </c>
      <c r="AK58" s="209" t="s">
        <v>57</v>
      </c>
      <c r="AL58" s="209" t="s">
        <v>57</v>
      </c>
      <c r="AM58" s="209" t="s">
        <v>57</v>
      </c>
      <c r="AN58" s="209" t="s">
        <v>57</v>
      </c>
      <c r="AO58" s="209" t="s">
        <v>57</v>
      </c>
      <c r="AP58" s="209" t="s">
        <v>57</v>
      </c>
      <c r="AQ58" s="209" t="s">
        <v>57</v>
      </c>
      <c r="AR58" s="179"/>
      <c r="AS58" s="179"/>
      <c r="AT58" s="179"/>
      <c r="AU58" s="179"/>
      <c r="AV58" s="179"/>
      <c r="AW58" s="179"/>
      <c r="AX58" s="179"/>
      <c r="AY58" s="179"/>
      <c r="AZ58" s="179"/>
      <c r="BA58" s="179"/>
      <c r="BB58" s="179"/>
      <c r="BC58" s="179"/>
      <c r="BD58" s="179"/>
      <c r="BE58" s="179"/>
      <c r="BF58" s="180"/>
      <c r="BG58" s="181">
        <f t="shared" si="1"/>
        <v>15</v>
      </c>
      <c r="BH58" s="182">
        <f t="shared" si="2"/>
        <v>2</v>
      </c>
      <c r="BI58" s="182">
        <f t="shared" si="3"/>
        <v>0</v>
      </c>
      <c r="BJ58" s="182">
        <f t="shared" si="4"/>
        <v>0</v>
      </c>
      <c r="BK58" s="182">
        <f t="shared" si="5"/>
        <v>0</v>
      </c>
      <c r="BL58" s="182">
        <f t="shared" si="6"/>
        <v>0</v>
      </c>
      <c r="BM58" s="182">
        <f t="shared" si="7"/>
        <v>17</v>
      </c>
      <c r="BN58" s="170">
        <f t="shared" si="8"/>
        <v>0</v>
      </c>
      <c r="BO58" s="182"/>
      <c r="BP58" s="182"/>
      <c r="BQ58" s="170">
        <f t="shared" si="9"/>
        <v>0</v>
      </c>
      <c r="BR58" s="182"/>
      <c r="BS58" s="182"/>
      <c r="BT58" s="170">
        <f t="shared" si="10"/>
        <v>0</v>
      </c>
      <c r="BU58" s="182"/>
      <c r="BV58" s="182"/>
      <c r="BW58" s="170"/>
      <c r="BX58" s="182"/>
      <c r="BY58" s="182"/>
      <c r="BZ58" s="170"/>
      <c r="CA58" s="170">
        <f t="shared" si="13"/>
        <v>0</v>
      </c>
      <c r="CB58" s="182"/>
      <c r="CC58" s="182"/>
      <c r="CD58" s="170">
        <f t="shared" si="14"/>
        <v>0</v>
      </c>
      <c r="CE58" s="170">
        <f t="shared" si="15"/>
        <v>0</v>
      </c>
      <c r="CF58" s="170">
        <f t="shared" si="16"/>
        <v>1</v>
      </c>
      <c r="CG58" s="182">
        <f t="shared" si="17"/>
        <v>18</v>
      </c>
      <c r="CH58" s="171"/>
      <c r="CI58" s="183"/>
      <c r="CJ58" s="184"/>
    </row>
    <row r="59" spans="1:88" s="186" customFormat="1" ht="13">
      <c r="A59" s="168">
        <f t="shared" si="28"/>
        <v>49</v>
      </c>
      <c r="B59" s="169" t="s">
        <v>4213</v>
      </c>
      <c r="C59" s="174" t="s">
        <v>4214</v>
      </c>
      <c r="D59" s="175" t="s">
        <v>3637</v>
      </c>
      <c r="E59" s="172" t="s">
        <v>4215</v>
      </c>
      <c r="F59" s="176" t="s">
        <v>995</v>
      </c>
      <c r="G59" s="177">
        <v>44682</v>
      </c>
      <c r="H59" s="177">
        <v>44682</v>
      </c>
      <c r="I59" s="178"/>
      <c r="J59" s="209" t="s">
        <v>57</v>
      </c>
      <c r="K59" s="209" t="s">
        <v>67</v>
      </c>
      <c r="L59" s="209" t="s">
        <v>58</v>
      </c>
      <c r="M59" s="209" t="s">
        <v>57</v>
      </c>
      <c r="N59" s="209" t="s">
        <v>57</v>
      </c>
      <c r="O59" s="209" t="s">
        <v>57</v>
      </c>
      <c r="P59" s="209" t="s">
        <v>57</v>
      </c>
      <c r="Q59" s="209" t="s">
        <v>57</v>
      </c>
      <c r="R59" s="209" t="s">
        <v>67</v>
      </c>
      <c r="S59" s="209" t="s">
        <v>58</v>
      </c>
      <c r="T59" s="209" t="s">
        <v>59</v>
      </c>
      <c r="U59" s="209" t="s">
        <v>57</v>
      </c>
      <c r="V59" s="209" t="s">
        <v>57</v>
      </c>
      <c r="W59" s="209" t="s">
        <v>57</v>
      </c>
      <c r="X59" s="209" t="s">
        <v>57</v>
      </c>
      <c r="Y59" s="209" t="s">
        <v>57</v>
      </c>
      <c r="Z59" s="209" t="s">
        <v>58</v>
      </c>
      <c r="AA59" s="209" t="s">
        <v>59</v>
      </c>
      <c r="AB59" s="209" t="s">
        <v>57</v>
      </c>
      <c r="AC59" s="209" t="s">
        <v>57</v>
      </c>
      <c r="AD59" s="209" t="s">
        <v>57</v>
      </c>
      <c r="AE59" s="209" t="s">
        <v>57</v>
      </c>
      <c r="AF59" s="209" t="s">
        <v>67</v>
      </c>
      <c r="AG59" s="209" t="s">
        <v>58</v>
      </c>
      <c r="AH59" s="209" t="s">
        <v>57</v>
      </c>
      <c r="AI59" s="209" t="s">
        <v>57</v>
      </c>
      <c r="AJ59" s="209" t="s">
        <v>57</v>
      </c>
      <c r="AK59" s="209" t="s">
        <v>57</v>
      </c>
      <c r="AL59" s="209" t="s">
        <v>57</v>
      </c>
      <c r="AM59" s="209" t="s">
        <v>57</v>
      </c>
      <c r="AN59" s="209" t="s">
        <v>58</v>
      </c>
      <c r="AO59" s="209" t="s">
        <v>57</v>
      </c>
      <c r="AP59" s="209" t="s">
        <v>57</v>
      </c>
      <c r="AQ59" s="209" t="s">
        <v>57</v>
      </c>
      <c r="AR59" s="179"/>
      <c r="AS59" s="179"/>
      <c r="AT59" s="179"/>
      <c r="AU59" s="179"/>
      <c r="AV59" s="179"/>
      <c r="AW59" s="179"/>
      <c r="AX59" s="179"/>
      <c r="AY59" s="179"/>
      <c r="AZ59" s="179"/>
      <c r="BA59" s="179"/>
      <c r="BB59" s="179"/>
      <c r="BC59" s="179"/>
      <c r="BD59" s="179"/>
      <c r="BE59" s="179"/>
      <c r="BF59" s="180"/>
      <c r="BG59" s="181">
        <f t="shared" si="1"/>
        <v>13</v>
      </c>
      <c r="BH59" s="182">
        <f t="shared" si="2"/>
        <v>3</v>
      </c>
      <c r="BI59" s="182">
        <f t="shared" si="3"/>
        <v>0</v>
      </c>
      <c r="BJ59" s="182">
        <f t="shared" si="4"/>
        <v>0</v>
      </c>
      <c r="BK59" s="182">
        <f t="shared" si="5"/>
        <v>0</v>
      </c>
      <c r="BL59" s="182">
        <f t="shared" si="6"/>
        <v>0</v>
      </c>
      <c r="BM59" s="182">
        <f t="shared" si="7"/>
        <v>16</v>
      </c>
      <c r="BN59" s="170">
        <f t="shared" si="8"/>
        <v>0</v>
      </c>
      <c r="BO59" s="182"/>
      <c r="BP59" s="182"/>
      <c r="BQ59" s="170">
        <f t="shared" si="9"/>
        <v>0</v>
      </c>
      <c r="BR59" s="182"/>
      <c r="BS59" s="182"/>
      <c r="BT59" s="170">
        <f t="shared" si="10"/>
        <v>0</v>
      </c>
      <c r="BU59" s="182"/>
      <c r="BV59" s="182"/>
      <c r="BW59" s="170">
        <f t="shared" ref="BW59:BW64" si="31">COUNTIF(AA59:BE59,"LSG")</f>
        <v>0</v>
      </c>
      <c r="BX59" s="182"/>
      <c r="BY59" s="182"/>
      <c r="BZ59" s="170">
        <f t="shared" ref="BZ59:BZ64" si="32">COUNTIF(I59:AY59,"SUS")</f>
        <v>0</v>
      </c>
      <c r="CA59" s="170">
        <f t="shared" si="13"/>
        <v>1</v>
      </c>
      <c r="CB59" s="182"/>
      <c r="CC59" s="182"/>
      <c r="CD59" s="170">
        <f t="shared" si="14"/>
        <v>0</v>
      </c>
      <c r="CE59" s="170">
        <f t="shared" si="15"/>
        <v>0</v>
      </c>
      <c r="CF59" s="170">
        <f t="shared" si="16"/>
        <v>1</v>
      </c>
      <c r="CG59" s="182">
        <f t="shared" si="17"/>
        <v>18</v>
      </c>
      <c r="CH59" s="171"/>
      <c r="CI59" s="183">
        <f>COUNTIF(J59:AN59,"1")+(COUNTIF(J59:AN59,"2")*2)+CJ59*2</f>
        <v>0</v>
      </c>
      <c r="CJ59" s="184">
        <f>COUNTIF(J59:AN59,"&gt;=3")</f>
        <v>0</v>
      </c>
    </row>
    <row r="60" spans="1:88" s="186" customFormat="1" ht="13">
      <c r="A60" s="168">
        <f t="shared" si="28"/>
        <v>50</v>
      </c>
      <c r="B60" s="169" t="s">
        <v>4216</v>
      </c>
      <c r="C60" s="174" t="s">
        <v>4217</v>
      </c>
      <c r="D60" s="175" t="s">
        <v>4060</v>
      </c>
      <c r="E60" s="172" t="s">
        <v>4218</v>
      </c>
      <c r="F60" s="176" t="s">
        <v>4219</v>
      </c>
      <c r="G60" s="177">
        <v>44774</v>
      </c>
      <c r="H60" s="177">
        <v>44774</v>
      </c>
      <c r="I60" s="178"/>
      <c r="J60" s="209" t="s">
        <v>67</v>
      </c>
      <c r="K60" s="209" t="s">
        <v>57</v>
      </c>
      <c r="L60" s="209" t="s">
        <v>58</v>
      </c>
      <c r="M60" s="209" t="s">
        <v>57</v>
      </c>
      <c r="N60" s="209" t="s">
        <v>57</v>
      </c>
      <c r="O60" s="209" t="s">
        <v>57</v>
      </c>
      <c r="P60" s="209" t="s">
        <v>57</v>
      </c>
      <c r="Q60" s="209" t="s">
        <v>57</v>
      </c>
      <c r="R60" s="209" t="s">
        <v>67</v>
      </c>
      <c r="S60" s="209" t="s">
        <v>58</v>
      </c>
      <c r="T60" s="209" t="s">
        <v>59</v>
      </c>
      <c r="U60" s="209" t="s">
        <v>57</v>
      </c>
      <c r="V60" s="209" t="s">
        <v>57</v>
      </c>
      <c r="W60" s="209" t="s">
        <v>57</v>
      </c>
      <c r="X60" s="209" t="s">
        <v>57</v>
      </c>
      <c r="Y60" s="209" t="s">
        <v>57</v>
      </c>
      <c r="Z60" s="209" t="s">
        <v>58</v>
      </c>
      <c r="AA60" s="209" t="s">
        <v>59</v>
      </c>
      <c r="AB60" s="209" t="s">
        <v>57</v>
      </c>
      <c r="AC60" s="209" t="s">
        <v>57</v>
      </c>
      <c r="AD60" s="209" t="s">
        <v>57</v>
      </c>
      <c r="AE60" s="209" t="s">
        <v>57</v>
      </c>
      <c r="AF60" s="209" t="s">
        <v>57</v>
      </c>
      <c r="AG60" s="209" t="s">
        <v>58</v>
      </c>
      <c r="AH60" s="209" t="s">
        <v>133</v>
      </c>
      <c r="AI60" s="209" t="s">
        <v>133</v>
      </c>
      <c r="AJ60" s="209" t="s">
        <v>133</v>
      </c>
      <c r="AK60" s="209" t="s">
        <v>133</v>
      </c>
      <c r="AL60" s="209" t="s">
        <v>133</v>
      </c>
      <c r="AM60" s="209" t="s">
        <v>133</v>
      </c>
      <c r="AN60" s="209" t="s">
        <v>133</v>
      </c>
      <c r="AO60" s="209" t="s">
        <v>133</v>
      </c>
      <c r="AP60" s="209" t="s">
        <v>133</v>
      </c>
      <c r="AQ60" s="209" t="s">
        <v>133</v>
      </c>
      <c r="AR60" s="209" t="s">
        <v>133</v>
      </c>
      <c r="AS60" s="209" t="s">
        <v>133</v>
      </c>
      <c r="AT60" s="209" t="s">
        <v>133</v>
      </c>
      <c r="AU60" s="209" t="s">
        <v>133</v>
      </c>
      <c r="AV60" s="209" t="s">
        <v>133</v>
      </c>
      <c r="AW60" s="179"/>
      <c r="AX60" s="179"/>
      <c r="AY60" s="179"/>
      <c r="AZ60" s="179"/>
      <c r="BA60" s="179"/>
      <c r="BB60" s="179"/>
      <c r="BC60" s="179"/>
      <c r="BD60" s="179"/>
      <c r="BE60" s="179"/>
      <c r="BF60" s="180"/>
      <c r="BG60" s="181">
        <f t="shared" si="1"/>
        <v>5</v>
      </c>
      <c r="BH60" s="182">
        <f t="shared" si="2"/>
        <v>2</v>
      </c>
      <c r="BI60" s="182">
        <f t="shared" si="3"/>
        <v>0</v>
      </c>
      <c r="BJ60" s="182">
        <f t="shared" si="4"/>
        <v>0</v>
      </c>
      <c r="BK60" s="182">
        <f t="shared" si="5"/>
        <v>0</v>
      </c>
      <c r="BL60" s="182">
        <f t="shared" si="6"/>
        <v>0</v>
      </c>
      <c r="BM60" s="182">
        <f t="shared" si="7"/>
        <v>7</v>
      </c>
      <c r="BN60" s="170">
        <f t="shared" si="8"/>
        <v>0</v>
      </c>
      <c r="BO60" s="182"/>
      <c r="BP60" s="182"/>
      <c r="BQ60" s="170">
        <f t="shared" si="9"/>
        <v>0</v>
      </c>
      <c r="BR60" s="182"/>
      <c r="BS60" s="182"/>
      <c r="BT60" s="170">
        <f t="shared" si="10"/>
        <v>15</v>
      </c>
      <c r="BU60" s="182"/>
      <c r="BV60" s="182"/>
      <c r="BW60" s="170">
        <f t="shared" si="31"/>
        <v>0</v>
      </c>
      <c r="BX60" s="182"/>
      <c r="BY60" s="182"/>
      <c r="BZ60" s="170">
        <f t="shared" si="32"/>
        <v>0</v>
      </c>
      <c r="CA60" s="170">
        <f t="shared" si="13"/>
        <v>0</v>
      </c>
      <c r="CB60" s="182"/>
      <c r="CC60" s="182"/>
      <c r="CD60" s="170">
        <f t="shared" si="14"/>
        <v>0</v>
      </c>
      <c r="CE60" s="170">
        <f t="shared" si="15"/>
        <v>0</v>
      </c>
      <c r="CF60" s="170">
        <f t="shared" si="16"/>
        <v>1</v>
      </c>
      <c r="CG60" s="182">
        <f t="shared" si="17"/>
        <v>23</v>
      </c>
      <c r="CH60" s="171"/>
      <c r="CI60" s="183">
        <f>COUNTIF(J60:AN60,"1")+(COUNTIF(J60:AN60,"2")*2)+CJ60*2</f>
        <v>0</v>
      </c>
      <c r="CJ60" s="184">
        <f>COUNTIF(J60:AN60,"&gt;=3")</f>
        <v>0</v>
      </c>
    </row>
    <row r="61" spans="1:88" s="186" customFormat="1" ht="13">
      <c r="A61" s="168">
        <f t="shared" si="28"/>
        <v>51</v>
      </c>
      <c r="B61" s="169" t="s">
        <v>4220</v>
      </c>
      <c r="C61" s="174" t="s">
        <v>4221</v>
      </c>
      <c r="D61" s="175" t="s">
        <v>3637</v>
      </c>
      <c r="E61" s="172" t="s">
        <v>4222</v>
      </c>
      <c r="F61" s="176" t="s">
        <v>1140</v>
      </c>
      <c r="G61" s="177">
        <v>44896</v>
      </c>
      <c r="H61" s="177">
        <v>44896</v>
      </c>
      <c r="I61" s="178"/>
      <c r="J61" s="209" t="s">
        <v>57</v>
      </c>
      <c r="K61" s="209" t="s">
        <v>4057</v>
      </c>
      <c r="L61" s="209" t="s">
        <v>58</v>
      </c>
      <c r="M61" s="209" t="s">
        <v>57</v>
      </c>
      <c r="N61" s="209" t="s">
        <v>57</v>
      </c>
      <c r="O61" s="209" t="s">
        <v>57</v>
      </c>
      <c r="P61" s="209" t="s">
        <v>57</v>
      </c>
      <c r="Q61" s="209" t="s">
        <v>57</v>
      </c>
      <c r="R61" s="209" t="s">
        <v>57</v>
      </c>
      <c r="S61" s="209" t="s">
        <v>58</v>
      </c>
      <c r="T61" s="209" t="s">
        <v>59</v>
      </c>
      <c r="U61" s="209" t="s">
        <v>57</v>
      </c>
      <c r="V61" s="209" t="s">
        <v>57</v>
      </c>
      <c r="W61" s="209" t="s">
        <v>57</v>
      </c>
      <c r="X61" s="209" t="s">
        <v>57</v>
      </c>
      <c r="Y61" s="209" t="s">
        <v>67</v>
      </c>
      <c r="Z61" s="209" t="s">
        <v>58</v>
      </c>
      <c r="AA61" s="209" t="s">
        <v>59</v>
      </c>
      <c r="AB61" s="209" t="s">
        <v>57</v>
      </c>
      <c r="AC61" s="209" t="s">
        <v>57</v>
      </c>
      <c r="AD61" s="209" t="s">
        <v>57</v>
      </c>
      <c r="AE61" s="209" t="s">
        <v>57</v>
      </c>
      <c r="AF61" s="209" t="s">
        <v>57</v>
      </c>
      <c r="AG61" s="209" t="s">
        <v>58</v>
      </c>
      <c r="AH61" s="209" t="s">
        <v>57</v>
      </c>
      <c r="AI61" s="209" t="s">
        <v>57</v>
      </c>
      <c r="AJ61" s="209" t="s">
        <v>57</v>
      </c>
      <c r="AK61" s="209" t="s">
        <v>57</v>
      </c>
      <c r="AL61" s="209" t="s">
        <v>57</v>
      </c>
      <c r="AM61" s="209" t="s">
        <v>57</v>
      </c>
      <c r="AN61" s="209" t="s">
        <v>58</v>
      </c>
      <c r="AO61" s="209" t="s">
        <v>57</v>
      </c>
      <c r="AP61" s="209" t="s">
        <v>57</v>
      </c>
      <c r="AQ61" s="209" t="s">
        <v>57</v>
      </c>
      <c r="AR61" s="179"/>
      <c r="AS61" s="179"/>
      <c r="AT61" s="179"/>
      <c r="AU61" s="179"/>
      <c r="AV61" s="179"/>
      <c r="AW61" s="179"/>
      <c r="AX61" s="179"/>
      <c r="AY61" s="179"/>
      <c r="AZ61" s="179"/>
      <c r="BA61" s="179"/>
      <c r="BB61" s="179"/>
      <c r="BC61" s="179"/>
      <c r="BD61" s="179"/>
      <c r="BE61" s="179"/>
      <c r="BF61" s="180"/>
      <c r="BG61" s="181">
        <f t="shared" si="1"/>
        <v>14</v>
      </c>
      <c r="BH61" s="182">
        <f t="shared" si="2"/>
        <v>3</v>
      </c>
      <c r="BI61" s="182">
        <f t="shared" si="3"/>
        <v>0</v>
      </c>
      <c r="BJ61" s="182">
        <f t="shared" si="4"/>
        <v>0</v>
      </c>
      <c r="BK61" s="182">
        <f t="shared" si="5"/>
        <v>0</v>
      </c>
      <c r="BL61" s="182">
        <f t="shared" si="6"/>
        <v>0</v>
      </c>
      <c r="BM61" s="182">
        <f t="shared" si="7"/>
        <v>17</v>
      </c>
      <c r="BN61" s="170">
        <f t="shared" si="8"/>
        <v>0</v>
      </c>
      <c r="BO61" s="182"/>
      <c r="BP61" s="182"/>
      <c r="BQ61" s="170">
        <f t="shared" si="9"/>
        <v>0</v>
      </c>
      <c r="BR61" s="182"/>
      <c r="BS61" s="182"/>
      <c r="BT61" s="170">
        <f t="shared" si="10"/>
        <v>0</v>
      </c>
      <c r="BU61" s="182"/>
      <c r="BV61" s="182"/>
      <c r="BW61" s="170">
        <f t="shared" si="31"/>
        <v>0</v>
      </c>
      <c r="BX61" s="182"/>
      <c r="BY61" s="182"/>
      <c r="BZ61" s="170">
        <f t="shared" si="32"/>
        <v>0</v>
      </c>
      <c r="CA61" s="170">
        <f t="shared" si="13"/>
        <v>0</v>
      </c>
      <c r="CB61" s="182"/>
      <c r="CC61" s="182"/>
      <c r="CD61" s="170">
        <f t="shared" si="14"/>
        <v>0</v>
      </c>
      <c r="CE61" s="170">
        <f t="shared" si="15"/>
        <v>0</v>
      </c>
      <c r="CF61" s="170">
        <f t="shared" si="16"/>
        <v>1</v>
      </c>
      <c r="CG61" s="182">
        <f t="shared" si="17"/>
        <v>18</v>
      </c>
      <c r="CH61" s="171"/>
      <c r="CI61" s="183">
        <f>COUNTIF(J61:AN61,"1")+(COUNTIF(J61:AN61,"2")*2)+CJ61*2</f>
        <v>0</v>
      </c>
      <c r="CJ61" s="184">
        <f>COUNTIF(J61:AN61,"&gt;=3")</f>
        <v>0</v>
      </c>
    </row>
    <row r="62" spans="1:88" s="186" customFormat="1" ht="13">
      <c r="A62" s="168">
        <f t="shared" si="28"/>
        <v>52</v>
      </c>
      <c r="B62" s="169" t="s">
        <v>4223</v>
      </c>
      <c r="C62" s="174" t="s">
        <v>4224</v>
      </c>
      <c r="D62" s="175" t="s">
        <v>3637</v>
      </c>
      <c r="E62" s="172" t="s">
        <v>4225</v>
      </c>
      <c r="F62" s="176" t="s">
        <v>1099</v>
      </c>
      <c r="G62" s="177">
        <v>45184</v>
      </c>
      <c r="H62" s="177">
        <v>45184</v>
      </c>
      <c r="I62" s="178"/>
      <c r="J62" s="209" t="s">
        <v>57</v>
      </c>
      <c r="K62" s="209" t="s">
        <v>57</v>
      </c>
      <c r="L62" s="209" t="s">
        <v>58</v>
      </c>
      <c r="M62" s="209" t="s">
        <v>57</v>
      </c>
      <c r="N62" s="209" t="s">
        <v>57</v>
      </c>
      <c r="O62" s="209" t="s">
        <v>57</v>
      </c>
      <c r="P62" s="209" t="s">
        <v>57</v>
      </c>
      <c r="Q62" s="209" t="s">
        <v>57</v>
      </c>
      <c r="R62" s="209" t="s">
        <v>4057</v>
      </c>
      <c r="S62" s="209" t="s">
        <v>58</v>
      </c>
      <c r="T62" s="209" t="s">
        <v>59</v>
      </c>
      <c r="U62" s="209" t="s">
        <v>57</v>
      </c>
      <c r="V62" s="209" t="s">
        <v>57</v>
      </c>
      <c r="W62" s="209" t="s">
        <v>57</v>
      </c>
      <c r="X62" s="209" t="s">
        <v>57</v>
      </c>
      <c r="Y62" s="209" t="s">
        <v>57</v>
      </c>
      <c r="Z62" s="209" t="s">
        <v>58</v>
      </c>
      <c r="AA62" s="209" t="s">
        <v>59</v>
      </c>
      <c r="AB62" s="209" t="s">
        <v>57</v>
      </c>
      <c r="AC62" s="209" t="s">
        <v>57</v>
      </c>
      <c r="AD62" s="209" t="s">
        <v>57</v>
      </c>
      <c r="AE62" s="209" t="s">
        <v>57</v>
      </c>
      <c r="AF62" s="209" t="s">
        <v>4057</v>
      </c>
      <c r="AG62" s="209" t="s">
        <v>58</v>
      </c>
      <c r="AH62" s="209" t="s">
        <v>57</v>
      </c>
      <c r="AI62" s="209" t="s">
        <v>57</v>
      </c>
      <c r="AJ62" s="209" t="s">
        <v>57</v>
      </c>
      <c r="AK62" s="209" t="s">
        <v>57</v>
      </c>
      <c r="AL62" s="209" t="s">
        <v>57</v>
      </c>
      <c r="AM62" s="209" t="s">
        <v>57</v>
      </c>
      <c r="AN62" s="209" t="s">
        <v>58</v>
      </c>
      <c r="AO62" s="209" t="s">
        <v>57</v>
      </c>
      <c r="AP62" s="209" t="s">
        <v>57</v>
      </c>
      <c r="AQ62" s="209" t="s">
        <v>57</v>
      </c>
      <c r="AR62" s="179"/>
      <c r="AS62" s="179"/>
      <c r="AT62" s="179"/>
      <c r="AU62" s="179"/>
      <c r="AV62" s="179"/>
      <c r="AW62" s="179"/>
      <c r="AX62" s="179"/>
      <c r="AY62" s="179"/>
      <c r="AZ62" s="179"/>
      <c r="BA62" s="179"/>
      <c r="BB62" s="179"/>
      <c r="BC62" s="179"/>
      <c r="BD62" s="179"/>
      <c r="BE62" s="179"/>
      <c r="BF62" s="180"/>
      <c r="BG62" s="181">
        <f t="shared" si="1"/>
        <v>13</v>
      </c>
      <c r="BH62" s="182">
        <f t="shared" si="2"/>
        <v>3</v>
      </c>
      <c r="BI62" s="182">
        <f t="shared" si="3"/>
        <v>0</v>
      </c>
      <c r="BJ62" s="182">
        <f t="shared" si="4"/>
        <v>1</v>
      </c>
      <c r="BK62" s="182">
        <f t="shared" si="5"/>
        <v>0</v>
      </c>
      <c r="BL62" s="182">
        <f t="shared" si="6"/>
        <v>0</v>
      </c>
      <c r="BM62" s="182">
        <f t="shared" si="7"/>
        <v>17</v>
      </c>
      <c r="BN62" s="170">
        <f t="shared" si="8"/>
        <v>0</v>
      </c>
      <c r="BO62" s="182"/>
      <c r="BP62" s="182"/>
      <c r="BQ62" s="170">
        <f t="shared" si="9"/>
        <v>0</v>
      </c>
      <c r="BR62" s="182"/>
      <c r="BS62" s="182"/>
      <c r="BT62" s="170">
        <f t="shared" si="10"/>
        <v>0</v>
      </c>
      <c r="BU62" s="182"/>
      <c r="BV62" s="182"/>
      <c r="BW62" s="170">
        <f t="shared" si="31"/>
        <v>0</v>
      </c>
      <c r="BX62" s="182"/>
      <c r="BY62" s="182"/>
      <c r="BZ62" s="170">
        <f t="shared" si="32"/>
        <v>0</v>
      </c>
      <c r="CA62" s="170">
        <f t="shared" si="13"/>
        <v>0</v>
      </c>
      <c r="CB62" s="182"/>
      <c r="CC62" s="182"/>
      <c r="CD62" s="170">
        <f t="shared" si="14"/>
        <v>0</v>
      </c>
      <c r="CE62" s="170">
        <f t="shared" si="15"/>
        <v>0</v>
      </c>
      <c r="CF62" s="170">
        <f t="shared" si="16"/>
        <v>1</v>
      </c>
      <c r="CG62" s="182">
        <f t="shared" si="17"/>
        <v>18</v>
      </c>
      <c r="CH62" s="171"/>
      <c r="CI62" s="183"/>
      <c r="CJ62" s="184"/>
    </row>
    <row r="63" spans="1:88" s="186" customFormat="1" ht="13">
      <c r="A63" s="168">
        <f t="shared" si="28"/>
        <v>53</v>
      </c>
      <c r="B63" s="169" t="s">
        <v>4226</v>
      </c>
      <c r="C63" s="174" t="s">
        <v>4227</v>
      </c>
      <c r="D63" s="175" t="s">
        <v>3637</v>
      </c>
      <c r="E63" s="172" t="s">
        <v>4228</v>
      </c>
      <c r="F63" s="176" t="s">
        <v>4229</v>
      </c>
      <c r="G63" s="177">
        <v>44820</v>
      </c>
      <c r="H63" s="177">
        <v>44820</v>
      </c>
      <c r="I63" s="178"/>
      <c r="J63" s="209" t="s">
        <v>57</v>
      </c>
      <c r="K63" s="209" t="s">
        <v>57</v>
      </c>
      <c r="L63" s="209" t="s">
        <v>58</v>
      </c>
      <c r="M63" s="209" t="s">
        <v>57</v>
      </c>
      <c r="N63" s="209" t="s">
        <v>57</v>
      </c>
      <c r="O63" s="209" t="s">
        <v>57</v>
      </c>
      <c r="P63" s="209" t="s">
        <v>57</v>
      </c>
      <c r="Q63" s="209" t="s">
        <v>57</v>
      </c>
      <c r="R63" s="209" t="s">
        <v>57</v>
      </c>
      <c r="S63" s="209" t="s">
        <v>58</v>
      </c>
      <c r="T63" s="209" t="s">
        <v>59</v>
      </c>
      <c r="U63" s="209" t="s">
        <v>57</v>
      </c>
      <c r="V63" s="209" t="s">
        <v>57</v>
      </c>
      <c r="W63" s="209" t="s">
        <v>57</v>
      </c>
      <c r="X63" s="209" t="s">
        <v>57</v>
      </c>
      <c r="Y63" s="209" t="s">
        <v>57</v>
      </c>
      <c r="Z63" s="209" t="s">
        <v>58</v>
      </c>
      <c r="AA63" s="209" t="s">
        <v>59</v>
      </c>
      <c r="AB63" s="209" t="s">
        <v>57</v>
      </c>
      <c r="AC63" s="209" t="s">
        <v>57</v>
      </c>
      <c r="AD63" s="209" t="s">
        <v>57</v>
      </c>
      <c r="AE63" s="209" t="s">
        <v>57</v>
      </c>
      <c r="AF63" s="209" t="s">
        <v>57</v>
      </c>
      <c r="AG63" s="209" t="s">
        <v>58</v>
      </c>
      <c r="AH63" s="209" t="s">
        <v>57</v>
      </c>
      <c r="AI63" s="209" t="s">
        <v>57</v>
      </c>
      <c r="AJ63" s="209" t="s">
        <v>57</v>
      </c>
      <c r="AK63" s="209" t="s">
        <v>57</v>
      </c>
      <c r="AL63" s="209" t="s">
        <v>57</v>
      </c>
      <c r="AM63" s="209" t="s">
        <v>57</v>
      </c>
      <c r="AN63" s="209" t="s">
        <v>58</v>
      </c>
      <c r="AO63" s="209" t="s">
        <v>57</v>
      </c>
      <c r="AP63" s="209" t="s">
        <v>57</v>
      </c>
      <c r="AQ63" s="209" t="s">
        <v>57</v>
      </c>
      <c r="AR63" s="179"/>
      <c r="AS63" s="179"/>
      <c r="AT63" s="179"/>
      <c r="AU63" s="179"/>
      <c r="AV63" s="179"/>
      <c r="AW63" s="179"/>
      <c r="AX63" s="179"/>
      <c r="AY63" s="179"/>
      <c r="AZ63" s="179"/>
      <c r="BA63" s="179"/>
      <c r="BB63" s="179"/>
      <c r="BC63" s="179"/>
      <c r="BD63" s="179"/>
      <c r="BE63" s="179"/>
      <c r="BF63" s="180"/>
      <c r="BG63" s="181">
        <f t="shared" si="1"/>
        <v>14</v>
      </c>
      <c r="BH63" s="182">
        <f t="shared" si="2"/>
        <v>3</v>
      </c>
      <c r="BI63" s="182">
        <f t="shared" si="3"/>
        <v>0</v>
      </c>
      <c r="BJ63" s="182">
        <f t="shared" si="4"/>
        <v>0</v>
      </c>
      <c r="BK63" s="182">
        <f t="shared" si="5"/>
        <v>0</v>
      </c>
      <c r="BL63" s="182">
        <f t="shared" si="6"/>
        <v>0</v>
      </c>
      <c r="BM63" s="182">
        <f t="shared" si="7"/>
        <v>17</v>
      </c>
      <c r="BN63" s="170">
        <f t="shared" si="8"/>
        <v>0</v>
      </c>
      <c r="BO63" s="182"/>
      <c r="BP63" s="182"/>
      <c r="BQ63" s="170">
        <f t="shared" si="9"/>
        <v>0</v>
      </c>
      <c r="BR63" s="182"/>
      <c r="BS63" s="182"/>
      <c r="BT63" s="170">
        <f t="shared" si="10"/>
        <v>0</v>
      </c>
      <c r="BU63" s="182"/>
      <c r="BV63" s="182"/>
      <c r="BW63" s="170">
        <f t="shared" si="31"/>
        <v>0</v>
      </c>
      <c r="BX63" s="182"/>
      <c r="BY63" s="182"/>
      <c r="BZ63" s="170">
        <f t="shared" si="32"/>
        <v>0</v>
      </c>
      <c r="CA63" s="170">
        <f t="shared" si="13"/>
        <v>0</v>
      </c>
      <c r="CB63" s="182"/>
      <c r="CC63" s="182"/>
      <c r="CD63" s="170">
        <f t="shared" si="14"/>
        <v>0</v>
      </c>
      <c r="CE63" s="170">
        <f t="shared" si="15"/>
        <v>0</v>
      </c>
      <c r="CF63" s="170">
        <f t="shared" si="16"/>
        <v>1</v>
      </c>
      <c r="CG63" s="182">
        <f t="shared" si="17"/>
        <v>18</v>
      </c>
      <c r="CH63" s="171"/>
      <c r="CI63" s="183">
        <f>COUNTIF(J63:AN63,"1")+(COUNTIF(J63:AN63,"2")*2)+CJ63*2</f>
        <v>0</v>
      </c>
      <c r="CJ63" s="184">
        <f>COUNTIF(J63:AN63,"&gt;=3")</f>
        <v>0</v>
      </c>
    </row>
    <row r="64" spans="1:88" s="186" customFormat="1" ht="13">
      <c r="A64" s="168">
        <f t="shared" si="28"/>
        <v>54</v>
      </c>
      <c r="B64" s="169" t="s">
        <v>4230</v>
      </c>
      <c r="C64" s="174" t="s">
        <v>4231</v>
      </c>
      <c r="D64" s="175" t="s">
        <v>3637</v>
      </c>
      <c r="E64" s="172" t="s">
        <v>4232</v>
      </c>
      <c r="F64" s="176" t="s">
        <v>4130</v>
      </c>
      <c r="G64" s="177">
        <v>44840</v>
      </c>
      <c r="H64" s="177">
        <v>44840</v>
      </c>
      <c r="I64" s="178"/>
      <c r="J64" s="209" t="s">
        <v>57</v>
      </c>
      <c r="K64" s="209" t="s">
        <v>57</v>
      </c>
      <c r="L64" s="209" t="s">
        <v>58</v>
      </c>
      <c r="M64" s="209" t="s">
        <v>57</v>
      </c>
      <c r="N64" s="209" t="s">
        <v>57</v>
      </c>
      <c r="O64" s="209" t="s">
        <v>57</v>
      </c>
      <c r="P64" s="209" t="s">
        <v>57</v>
      </c>
      <c r="Q64" s="209" t="s">
        <v>57</v>
      </c>
      <c r="R64" s="209" t="s">
        <v>4057</v>
      </c>
      <c r="S64" s="209" t="s">
        <v>58</v>
      </c>
      <c r="T64" s="209" t="s">
        <v>59</v>
      </c>
      <c r="U64" s="209" t="s">
        <v>57</v>
      </c>
      <c r="V64" s="209" t="s">
        <v>57</v>
      </c>
      <c r="W64" s="209" t="s">
        <v>57</v>
      </c>
      <c r="X64" s="209" t="s">
        <v>57</v>
      </c>
      <c r="Y64" s="209" t="s">
        <v>57</v>
      </c>
      <c r="Z64" s="209" t="s">
        <v>58</v>
      </c>
      <c r="AA64" s="209" t="s">
        <v>59</v>
      </c>
      <c r="AB64" s="209" t="s">
        <v>67</v>
      </c>
      <c r="AC64" s="209" t="s">
        <v>67</v>
      </c>
      <c r="AD64" s="209" t="s">
        <v>57</v>
      </c>
      <c r="AE64" s="209" t="s">
        <v>57</v>
      </c>
      <c r="AF64" s="209" t="s">
        <v>4057</v>
      </c>
      <c r="AG64" s="209" t="s">
        <v>58</v>
      </c>
      <c r="AH64" s="209" t="s">
        <v>57</v>
      </c>
      <c r="AI64" s="209" t="s">
        <v>57</v>
      </c>
      <c r="AJ64" s="209" t="s">
        <v>57</v>
      </c>
      <c r="AK64" s="209" t="s">
        <v>57</v>
      </c>
      <c r="AL64" s="209" t="s">
        <v>67</v>
      </c>
      <c r="AM64" s="209" t="s">
        <v>129</v>
      </c>
      <c r="AN64" s="209" t="s">
        <v>58</v>
      </c>
      <c r="AO64" s="209" t="s">
        <v>67</v>
      </c>
      <c r="AP64" s="209" t="s">
        <v>67</v>
      </c>
      <c r="AQ64" s="209" t="s">
        <v>67</v>
      </c>
      <c r="AR64" s="179"/>
      <c r="AS64" s="179"/>
      <c r="AT64" s="179"/>
      <c r="AU64" s="179"/>
      <c r="AV64" s="179"/>
      <c r="AW64" s="179"/>
      <c r="AX64" s="179"/>
      <c r="AY64" s="179"/>
      <c r="AZ64" s="179"/>
      <c r="BA64" s="179"/>
      <c r="BB64" s="179"/>
      <c r="BC64" s="179"/>
      <c r="BD64" s="179"/>
      <c r="BE64" s="179"/>
      <c r="BF64" s="180"/>
      <c r="BG64" s="181">
        <f t="shared" si="1"/>
        <v>6</v>
      </c>
      <c r="BH64" s="182">
        <f t="shared" si="2"/>
        <v>3</v>
      </c>
      <c r="BI64" s="182">
        <f t="shared" si="3"/>
        <v>0</v>
      </c>
      <c r="BJ64" s="182">
        <f t="shared" si="4"/>
        <v>1</v>
      </c>
      <c r="BK64" s="182">
        <f t="shared" si="5"/>
        <v>1</v>
      </c>
      <c r="BL64" s="182">
        <f t="shared" si="6"/>
        <v>0</v>
      </c>
      <c r="BM64" s="182">
        <f t="shared" si="7"/>
        <v>11</v>
      </c>
      <c r="BN64" s="170">
        <f t="shared" si="8"/>
        <v>0</v>
      </c>
      <c r="BO64" s="182"/>
      <c r="BP64" s="182"/>
      <c r="BQ64" s="170">
        <f t="shared" si="9"/>
        <v>0</v>
      </c>
      <c r="BR64" s="182"/>
      <c r="BS64" s="182"/>
      <c r="BT64" s="170">
        <f t="shared" si="10"/>
        <v>0</v>
      </c>
      <c r="BU64" s="182"/>
      <c r="BV64" s="182"/>
      <c r="BW64" s="170">
        <f t="shared" si="31"/>
        <v>0</v>
      </c>
      <c r="BX64" s="182"/>
      <c r="BY64" s="182"/>
      <c r="BZ64" s="170">
        <f t="shared" si="32"/>
        <v>0</v>
      </c>
      <c r="CA64" s="170">
        <f t="shared" si="13"/>
        <v>6</v>
      </c>
      <c r="CB64" s="182"/>
      <c r="CC64" s="182"/>
      <c r="CD64" s="170">
        <f t="shared" si="14"/>
        <v>0</v>
      </c>
      <c r="CE64" s="170">
        <f t="shared" si="15"/>
        <v>0</v>
      </c>
      <c r="CF64" s="170">
        <f t="shared" si="16"/>
        <v>1</v>
      </c>
      <c r="CG64" s="182">
        <f t="shared" si="17"/>
        <v>18</v>
      </c>
      <c r="CH64" s="171"/>
      <c r="CI64" s="183">
        <f>COUNTIF(J64:AN64,"1")+(COUNTIF(J64:AN64,"2")*2)+CJ64*2</f>
        <v>0</v>
      </c>
      <c r="CJ64" s="184">
        <f>COUNTIF(J64:AN64,"&gt;=3")</f>
        <v>0</v>
      </c>
    </row>
    <row r="65" spans="1:88" s="186" customFormat="1" ht="13">
      <c r="A65" s="168">
        <f t="shared" si="28"/>
        <v>55</v>
      </c>
      <c r="B65" s="169" t="s">
        <v>4233</v>
      </c>
      <c r="C65" s="174" t="s">
        <v>4234</v>
      </c>
      <c r="D65" s="175" t="s">
        <v>3637</v>
      </c>
      <c r="E65" s="172" t="s">
        <v>4235</v>
      </c>
      <c r="F65" s="176" t="s">
        <v>4236</v>
      </c>
      <c r="G65" s="177">
        <v>45261</v>
      </c>
      <c r="H65" s="177">
        <v>45261</v>
      </c>
      <c r="I65" s="178"/>
      <c r="J65" s="209" t="s">
        <v>57</v>
      </c>
      <c r="K65" s="209" t="s">
        <v>57</v>
      </c>
      <c r="L65" s="209" t="s">
        <v>58</v>
      </c>
      <c r="M65" s="209" t="s">
        <v>57</v>
      </c>
      <c r="N65" s="209" t="s">
        <v>57</v>
      </c>
      <c r="O65" s="209" t="s">
        <v>57</v>
      </c>
      <c r="P65" s="209" t="s">
        <v>57</v>
      </c>
      <c r="Q65" s="209" t="s">
        <v>57</v>
      </c>
      <c r="R65" s="209" t="s">
        <v>4057</v>
      </c>
      <c r="S65" s="209" t="s">
        <v>58</v>
      </c>
      <c r="T65" s="209" t="s">
        <v>59</v>
      </c>
      <c r="U65" s="209" t="s">
        <v>57</v>
      </c>
      <c r="V65" s="209" t="s">
        <v>57</v>
      </c>
      <c r="W65" s="209" t="s">
        <v>57</v>
      </c>
      <c r="X65" s="209" t="s">
        <v>57</v>
      </c>
      <c r="Y65" s="209" t="s">
        <v>57</v>
      </c>
      <c r="Z65" s="209" t="s">
        <v>58</v>
      </c>
      <c r="AA65" s="209" t="s">
        <v>59</v>
      </c>
      <c r="AB65" s="209" t="s">
        <v>57</v>
      </c>
      <c r="AC65" s="209" t="s">
        <v>57</v>
      </c>
      <c r="AD65" s="209" t="s">
        <v>57</v>
      </c>
      <c r="AE65" s="209" t="s">
        <v>57</v>
      </c>
      <c r="AF65" s="209" t="s">
        <v>4057</v>
      </c>
      <c r="AG65" s="209" t="s">
        <v>58</v>
      </c>
      <c r="AH65" s="209" t="s">
        <v>57</v>
      </c>
      <c r="AI65" s="209" t="s">
        <v>57</v>
      </c>
      <c r="AJ65" s="209" t="s">
        <v>57</v>
      </c>
      <c r="AK65" s="209" t="s">
        <v>57</v>
      </c>
      <c r="AL65" s="209" t="s">
        <v>57</v>
      </c>
      <c r="AM65" s="209" t="s">
        <v>57</v>
      </c>
      <c r="AN65" s="209" t="s">
        <v>58</v>
      </c>
      <c r="AO65" s="209" t="s">
        <v>57</v>
      </c>
      <c r="AP65" s="209" t="s">
        <v>57</v>
      </c>
      <c r="AQ65" s="209" t="s">
        <v>57</v>
      </c>
      <c r="AR65" s="179"/>
      <c r="AS65" s="179"/>
      <c r="AT65" s="179"/>
      <c r="AU65" s="179"/>
      <c r="AV65" s="179"/>
      <c r="AW65" s="179"/>
      <c r="AX65" s="179"/>
      <c r="AY65" s="179"/>
      <c r="AZ65" s="179"/>
      <c r="BA65" s="179"/>
      <c r="BB65" s="179"/>
      <c r="BC65" s="179"/>
      <c r="BD65" s="179"/>
      <c r="BE65" s="179"/>
      <c r="BF65" s="180"/>
      <c r="BG65" s="181">
        <f t="shared" si="1"/>
        <v>13</v>
      </c>
      <c r="BH65" s="182">
        <f t="shared" si="2"/>
        <v>3</v>
      </c>
      <c r="BI65" s="182">
        <f t="shared" si="3"/>
        <v>0</v>
      </c>
      <c r="BJ65" s="182">
        <f t="shared" si="4"/>
        <v>1</v>
      </c>
      <c r="BK65" s="182">
        <f t="shared" si="5"/>
        <v>0</v>
      </c>
      <c r="BL65" s="182">
        <f t="shared" si="6"/>
        <v>0</v>
      </c>
      <c r="BM65" s="182">
        <f t="shared" si="7"/>
        <v>17</v>
      </c>
      <c r="BN65" s="170">
        <f t="shared" si="8"/>
        <v>0</v>
      </c>
      <c r="BO65" s="182"/>
      <c r="BP65" s="182"/>
      <c r="BQ65" s="170">
        <f t="shared" si="9"/>
        <v>0</v>
      </c>
      <c r="BR65" s="182"/>
      <c r="BS65" s="182"/>
      <c r="BT65" s="170">
        <f t="shared" si="10"/>
        <v>0</v>
      </c>
      <c r="BU65" s="182"/>
      <c r="BV65" s="182"/>
      <c r="BW65" s="170"/>
      <c r="BX65" s="182"/>
      <c r="BY65" s="182"/>
      <c r="BZ65" s="170"/>
      <c r="CA65" s="170">
        <f t="shared" si="13"/>
        <v>0</v>
      </c>
      <c r="CB65" s="182"/>
      <c r="CC65" s="182"/>
      <c r="CD65" s="170">
        <f t="shared" si="14"/>
        <v>0</v>
      </c>
      <c r="CE65" s="170">
        <f t="shared" si="15"/>
        <v>0</v>
      </c>
      <c r="CF65" s="170">
        <f t="shared" si="16"/>
        <v>1</v>
      </c>
      <c r="CG65" s="182">
        <f t="shared" si="17"/>
        <v>18</v>
      </c>
      <c r="CH65" s="171"/>
      <c r="CI65" s="183"/>
      <c r="CJ65" s="184"/>
    </row>
    <row r="66" spans="1:88" s="186" customFormat="1" ht="13">
      <c r="A66" s="168">
        <f t="shared" si="28"/>
        <v>56</v>
      </c>
      <c r="B66" s="169" t="s">
        <v>4237</v>
      </c>
      <c r="C66" s="174" t="s">
        <v>4238</v>
      </c>
      <c r="D66" s="175" t="s">
        <v>3637</v>
      </c>
      <c r="E66" s="172" t="s">
        <v>4239</v>
      </c>
      <c r="F66" s="176" t="s">
        <v>4240</v>
      </c>
      <c r="G66" s="177">
        <v>45236</v>
      </c>
      <c r="H66" s="177">
        <v>45236</v>
      </c>
      <c r="I66" s="178"/>
      <c r="J66" s="209" t="s">
        <v>57</v>
      </c>
      <c r="K66" s="209" t="s">
        <v>4057</v>
      </c>
      <c r="L66" s="209" t="s">
        <v>58</v>
      </c>
      <c r="M66" s="209" t="s">
        <v>57</v>
      </c>
      <c r="N66" s="209" t="s">
        <v>57</v>
      </c>
      <c r="O66" s="209" t="s">
        <v>57</v>
      </c>
      <c r="P66" s="209" t="s">
        <v>57</v>
      </c>
      <c r="Q66" s="209" t="s">
        <v>57</v>
      </c>
      <c r="R66" s="209" t="s">
        <v>57</v>
      </c>
      <c r="S66" s="209" t="s">
        <v>58</v>
      </c>
      <c r="T66" s="209" t="s">
        <v>59</v>
      </c>
      <c r="U66" s="209" t="s">
        <v>57</v>
      </c>
      <c r="V66" s="209" t="s">
        <v>57</v>
      </c>
      <c r="W66" s="209" t="s">
        <v>57</v>
      </c>
      <c r="X66" s="209" t="s">
        <v>57</v>
      </c>
      <c r="Y66" s="209" t="s">
        <v>4057</v>
      </c>
      <c r="Z66" s="209" t="s">
        <v>58</v>
      </c>
      <c r="AA66" s="209" t="s">
        <v>59</v>
      </c>
      <c r="AB66" s="209" t="s">
        <v>67</v>
      </c>
      <c r="AC66" s="209" t="s">
        <v>67</v>
      </c>
      <c r="AD66" s="209" t="s">
        <v>57</v>
      </c>
      <c r="AE66" s="209" t="s">
        <v>67</v>
      </c>
      <c r="AF66" s="209" t="s">
        <v>67</v>
      </c>
      <c r="AG66" s="209" t="s">
        <v>58</v>
      </c>
      <c r="AH66" s="209" t="s">
        <v>67</v>
      </c>
      <c r="AI66" s="209" t="s">
        <v>57</v>
      </c>
      <c r="AJ66" s="209" t="s">
        <v>57</v>
      </c>
      <c r="AK66" s="209" t="s">
        <v>57</v>
      </c>
      <c r="AL66" s="209" t="s">
        <v>57</v>
      </c>
      <c r="AM66" s="209" t="s">
        <v>4057</v>
      </c>
      <c r="AN66" s="209" t="s">
        <v>58</v>
      </c>
      <c r="AO66" s="209" t="s">
        <v>57</v>
      </c>
      <c r="AP66" s="209" t="s">
        <v>57</v>
      </c>
      <c r="AQ66" s="209" t="s">
        <v>57</v>
      </c>
      <c r="AR66" s="179"/>
      <c r="AS66" s="179"/>
      <c r="AT66" s="179"/>
      <c r="AU66" s="179"/>
      <c r="AV66" s="179"/>
      <c r="AW66" s="179"/>
      <c r="AX66" s="179"/>
      <c r="AY66" s="179"/>
      <c r="AZ66" s="179"/>
      <c r="BA66" s="179"/>
      <c r="BB66" s="179"/>
      <c r="BC66" s="179"/>
      <c r="BD66" s="179"/>
      <c r="BE66" s="179"/>
      <c r="BF66" s="180"/>
      <c r="BG66" s="181">
        <f t="shared" si="1"/>
        <v>8</v>
      </c>
      <c r="BH66" s="182">
        <f t="shared" si="2"/>
        <v>3</v>
      </c>
      <c r="BI66" s="182">
        <f t="shared" si="3"/>
        <v>0</v>
      </c>
      <c r="BJ66" s="182">
        <f t="shared" si="4"/>
        <v>1</v>
      </c>
      <c r="BK66" s="182">
        <f t="shared" si="5"/>
        <v>0</v>
      </c>
      <c r="BL66" s="182">
        <f t="shared" si="6"/>
        <v>0</v>
      </c>
      <c r="BM66" s="182">
        <f t="shared" si="7"/>
        <v>12</v>
      </c>
      <c r="BN66" s="170">
        <f t="shared" si="8"/>
        <v>0</v>
      </c>
      <c r="BO66" s="182"/>
      <c r="BP66" s="182"/>
      <c r="BQ66" s="170">
        <f t="shared" si="9"/>
        <v>0</v>
      </c>
      <c r="BR66" s="182"/>
      <c r="BS66" s="182"/>
      <c r="BT66" s="170">
        <f t="shared" si="10"/>
        <v>0</v>
      </c>
      <c r="BU66" s="182"/>
      <c r="BV66" s="182"/>
      <c r="BW66" s="170">
        <f t="shared" ref="BW66:BW81" si="33">COUNTIF(AA66:BE66,"LSG")</f>
        <v>0</v>
      </c>
      <c r="BX66" s="182"/>
      <c r="BY66" s="182"/>
      <c r="BZ66" s="170">
        <f t="shared" ref="BZ66:BZ81" si="34">COUNTIF(I66:AY66,"SUS")</f>
        <v>0</v>
      </c>
      <c r="CA66" s="170">
        <f t="shared" si="13"/>
        <v>5</v>
      </c>
      <c r="CB66" s="182"/>
      <c r="CC66" s="182"/>
      <c r="CD66" s="170">
        <f t="shared" si="14"/>
        <v>0</v>
      </c>
      <c r="CE66" s="170">
        <f t="shared" si="15"/>
        <v>0</v>
      </c>
      <c r="CF66" s="170">
        <f t="shared" si="16"/>
        <v>1</v>
      </c>
      <c r="CG66" s="182">
        <f t="shared" si="17"/>
        <v>18</v>
      </c>
      <c r="CH66" s="171"/>
      <c r="CI66" s="183"/>
      <c r="CJ66" s="184"/>
    </row>
    <row r="67" spans="1:88" s="186" customFormat="1" ht="13">
      <c r="A67" s="168">
        <f t="shared" si="28"/>
        <v>57</v>
      </c>
      <c r="B67" s="169" t="s">
        <v>4241</v>
      </c>
      <c r="C67" s="174" t="s">
        <v>4242</v>
      </c>
      <c r="D67" s="175" t="s">
        <v>3637</v>
      </c>
      <c r="E67" s="172" t="s">
        <v>4243</v>
      </c>
      <c r="F67" s="176" t="s">
        <v>4244</v>
      </c>
      <c r="G67" s="177">
        <v>45040</v>
      </c>
      <c r="H67" s="177">
        <v>45040</v>
      </c>
      <c r="I67" s="178"/>
      <c r="J67" s="209" t="s">
        <v>57</v>
      </c>
      <c r="K67" s="209" t="s">
        <v>57</v>
      </c>
      <c r="L67" s="209" t="s">
        <v>58</v>
      </c>
      <c r="M67" s="209" t="s">
        <v>57</v>
      </c>
      <c r="N67" s="209" t="s">
        <v>57</v>
      </c>
      <c r="O67" s="209" t="s">
        <v>57</v>
      </c>
      <c r="P67" s="209" t="s">
        <v>57</v>
      </c>
      <c r="Q67" s="209" t="s">
        <v>57</v>
      </c>
      <c r="R67" s="209" t="s">
        <v>4057</v>
      </c>
      <c r="S67" s="209" t="s">
        <v>58</v>
      </c>
      <c r="T67" s="209" t="s">
        <v>59</v>
      </c>
      <c r="U67" s="209" t="s">
        <v>57</v>
      </c>
      <c r="V67" s="209" t="s">
        <v>57</v>
      </c>
      <c r="W67" s="209" t="s">
        <v>57</v>
      </c>
      <c r="X67" s="209" t="s">
        <v>57</v>
      </c>
      <c r="Y67" s="209" t="s">
        <v>57</v>
      </c>
      <c r="Z67" s="209" t="s">
        <v>58</v>
      </c>
      <c r="AA67" s="209" t="s">
        <v>59</v>
      </c>
      <c r="AB67" s="209" t="s">
        <v>57</v>
      </c>
      <c r="AC67" s="209" t="s">
        <v>57</v>
      </c>
      <c r="AD67" s="209" t="s">
        <v>57</v>
      </c>
      <c r="AE67" s="209" t="s">
        <v>57</v>
      </c>
      <c r="AF67" s="209" t="s">
        <v>4057</v>
      </c>
      <c r="AG67" s="209" t="s">
        <v>58</v>
      </c>
      <c r="AH67" s="209" t="s">
        <v>57</v>
      </c>
      <c r="AI67" s="209" t="s">
        <v>57</v>
      </c>
      <c r="AJ67" s="209" t="s">
        <v>57</v>
      </c>
      <c r="AK67" s="209" t="s">
        <v>57</v>
      </c>
      <c r="AL67" s="209" t="s">
        <v>57</v>
      </c>
      <c r="AM67" s="209" t="s">
        <v>4057</v>
      </c>
      <c r="AN67" s="209" t="s">
        <v>58</v>
      </c>
      <c r="AO67" s="209" t="s">
        <v>57</v>
      </c>
      <c r="AP67" s="209" t="s">
        <v>57</v>
      </c>
      <c r="AQ67" s="209" t="s">
        <v>57</v>
      </c>
      <c r="AR67" s="179"/>
      <c r="AS67" s="179"/>
      <c r="AT67" s="179"/>
      <c r="AU67" s="179"/>
      <c r="AV67" s="179"/>
      <c r="AW67" s="179"/>
      <c r="AX67" s="179"/>
      <c r="AY67" s="179"/>
      <c r="AZ67" s="179"/>
      <c r="BA67" s="179"/>
      <c r="BB67" s="179"/>
      <c r="BC67" s="179"/>
      <c r="BD67" s="179"/>
      <c r="BE67" s="179"/>
      <c r="BF67" s="180"/>
      <c r="BG67" s="181">
        <f t="shared" si="1"/>
        <v>12</v>
      </c>
      <c r="BH67" s="182">
        <f t="shared" si="2"/>
        <v>3</v>
      </c>
      <c r="BI67" s="182">
        <f t="shared" si="3"/>
        <v>0</v>
      </c>
      <c r="BJ67" s="182">
        <f t="shared" si="4"/>
        <v>2</v>
      </c>
      <c r="BK67" s="182">
        <f t="shared" si="5"/>
        <v>0</v>
      </c>
      <c r="BL67" s="182">
        <f t="shared" si="6"/>
        <v>0</v>
      </c>
      <c r="BM67" s="182">
        <f t="shared" si="7"/>
        <v>17</v>
      </c>
      <c r="BN67" s="170">
        <f t="shared" si="8"/>
        <v>0</v>
      </c>
      <c r="BO67" s="182"/>
      <c r="BP67" s="182"/>
      <c r="BQ67" s="170">
        <f t="shared" si="9"/>
        <v>0</v>
      </c>
      <c r="BR67" s="182"/>
      <c r="BS67" s="182"/>
      <c r="BT67" s="170">
        <f t="shared" si="10"/>
        <v>0</v>
      </c>
      <c r="BU67" s="182"/>
      <c r="BV67" s="182"/>
      <c r="BW67" s="170">
        <f t="shared" si="33"/>
        <v>0</v>
      </c>
      <c r="BX67" s="182"/>
      <c r="BY67" s="182"/>
      <c r="BZ67" s="170">
        <f t="shared" si="34"/>
        <v>0</v>
      </c>
      <c r="CA67" s="170">
        <f t="shared" si="13"/>
        <v>0</v>
      </c>
      <c r="CB67" s="182"/>
      <c r="CC67" s="182"/>
      <c r="CD67" s="170">
        <f t="shared" si="14"/>
        <v>0</v>
      </c>
      <c r="CE67" s="170">
        <f t="shared" si="15"/>
        <v>0</v>
      </c>
      <c r="CF67" s="170">
        <f t="shared" si="16"/>
        <v>1</v>
      </c>
      <c r="CG67" s="182">
        <f t="shared" si="17"/>
        <v>18</v>
      </c>
      <c r="CH67" s="171"/>
      <c r="CI67" s="183">
        <f>COUNTIF(J67:AN67,"1")+(COUNTIF(J67:AN67,"2")*2)+CJ67*2</f>
        <v>0</v>
      </c>
      <c r="CJ67" s="184">
        <f>COUNTIF(J67:AN67,"&gt;=3")</f>
        <v>0</v>
      </c>
    </row>
    <row r="68" spans="1:88" s="186" customFormat="1" ht="13">
      <c r="A68" s="168">
        <f t="shared" si="28"/>
        <v>58</v>
      </c>
      <c r="B68" s="169" t="s">
        <v>4245</v>
      </c>
      <c r="C68" s="174" t="s">
        <v>4246</v>
      </c>
      <c r="D68" s="175" t="s">
        <v>4060</v>
      </c>
      <c r="E68" s="172" t="s">
        <v>4247</v>
      </c>
      <c r="F68" s="176" t="s">
        <v>4248</v>
      </c>
      <c r="G68" s="177">
        <v>45056</v>
      </c>
      <c r="H68" s="177">
        <v>45056</v>
      </c>
      <c r="I68" s="178"/>
      <c r="J68" s="209" t="s">
        <v>57</v>
      </c>
      <c r="K68" s="209" t="s">
        <v>57</v>
      </c>
      <c r="L68" s="209" t="s">
        <v>58</v>
      </c>
      <c r="M68" s="209" t="s">
        <v>133</v>
      </c>
      <c r="N68" s="209" t="s">
        <v>133</v>
      </c>
      <c r="O68" s="209" t="s">
        <v>133</v>
      </c>
      <c r="P68" s="209" t="s">
        <v>133</v>
      </c>
      <c r="Q68" s="209" t="s">
        <v>133</v>
      </c>
      <c r="R68" s="209" t="s">
        <v>133</v>
      </c>
      <c r="S68" s="209" t="s">
        <v>133</v>
      </c>
      <c r="T68" s="209" t="s">
        <v>59</v>
      </c>
      <c r="U68" s="209" t="s">
        <v>57</v>
      </c>
      <c r="V68" s="209" t="s">
        <v>57</v>
      </c>
      <c r="W68" s="209" t="s">
        <v>57</v>
      </c>
      <c r="X68" s="209" t="s">
        <v>57</v>
      </c>
      <c r="Y68" s="209" t="s">
        <v>57</v>
      </c>
      <c r="Z68" s="209" t="s">
        <v>58</v>
      </c>
      <c r="AA68" s="209" t="s">
        <v>59</v>
      </c>
      <c r="AB68" s="209" t="s">
        <v>57</v>
      </c>
      <c r="AC68" s="209" t="s">
        <v>57</v>
      </c>
      <c r="AD68" s="209" t="s">
        <v>57</v>
      </c>
      <c r="AE68" s="209" t="s">
        <v>57</v>
      </c>
      <c r="AF68" s="209" t="s">
        <v>4057</v>
      </c>
      <c r="AG68" s="209" t="s">
        <v>58</v>
      </c>
      <c r="AH68" s="209" t="s">
        <v>57</v>
      </c>
      <c r="AI68" s="209" t="s">
        <v>57</v>
      </c>
      <c r="AJ68" s="209" t="s">
        <v>57</v>
      </c>
      <c r="AK68" s="209" t="s">
        <v>57</v>
      </c>
      <c r="AL68" s="209" t="s">
        <v>57</v>
      </c>
      <c r="AM68" s="209" t="s">
        <v>57</v>
      </c>
      <c r="AN68" s="209" t="s">
        <v>58</v>
      </c>
      <c r="AO68" s="209" t="s">
        <v>57</v>
      </c>
      <c r="AP68" s="209" t="s">
        <v>57</v>
      </c>
      <c r="AQ68" s="209" t="s">
        <v>57</v>
      </c>
      <c r="AR68" s="179"/>
      <c r="AS68" s="179"/>
      <c r="AT68" s="179"/>
      <c r="AU68" s="179"/>
      <c r="AV68" s="179"/>
      <c r="AW68" s="179"/>
      <c r="AX68" s="179"/>
      <c r="AY68" s="179"/>
      <c r="AZ68" s="179"/>
      <c r="BA68" s="179"/>
      <c r="BB68" s="179"/>
      <c r="BC68" s="179"/>
      <c r="BD68" s="179"/>
      <c r="BE68" s="179"/>
      <c r="BF68" s="180"/>
      <c r="BG68" s="181">
        <f t="shared" si="1"/>
        <v>13</v>
      </c>
      <c r="BH68" s="182">
        <f t="shared" si="2"/>
        <v>3</v>
      </c>
      <c r="BI68" s="182">
        <f t="shared" si="3"/>
        <v>0</v>
      </c>
      <c r="BJ68" s="182">
        <f t="shared" si="4"/>
        <v>1</v>
      </c>
      <c r="BK68" s="182">
        <f t="shared" si="5"/>
        <v>0</v>
      </c>
      <c r="BL68" s="182">
        <f t="shared" si="6"/>
        <v>0</v>
      </c>
      <c r="BM68" s="182">
        <f t="shared" si="7"/>
        <v>17</v>
      </c>
      <c r="BN68" s="170">
        <f t="shared" si="8"/>
        <v>0</v>
      </c>
      <c r="BO68" s="182"/>
      <c r="BP68" s="182"/>
      <c r="BQ68" s="170">
        <f t="shared" si="9"/>
        <v>0</v>
      </c>
      <c r="BR68" s="182"/>
      <c r="BS68" s="182"/>
      <c r="BT68" s="170">
        <f t="shared" si="10"/>
        <v>0</v>
      </c>
      <c r="BU68" s="182"/>
      <c r="BV68" s="182"/>
      <c r="BW68" s="170">
        <f t="shared" si="33"/>
        <v>0</v>
      </c>
      <c r="BX68" s="182"/>
      <c r="BY68" s="182"/>
      <c r="BZ68" s="170">
        <f t="shared" si="34"/>
        <v>0</v>
      </c>
      <c r="CA68" s="170">
        <f t="shared" si="13"/>
        <v>0</v>
      </c>
      <c r="CB68" s="182"/>
      <c r="CC68" s="182"/>
      <c r="CD68" s="170">
        <f t="shared" si="14"/>
        <v>0</v>
      </c>
      <c r="CE68" s="170">
        <f t="shared" si="15"/>
        <v>0</v>
      </c>
      <c r="CF68" s="170">
        <f t="shared" si="16"/>
        <v>1</v>
      </c>
      <c r="CG68" s="182">
        <f t="shared" si="17"/>
        <v>18</v>
      </c>
      <c r="CH68" s="171"/>
      <c r="CI68" s="183">
        <f>COUNTIF(J68:AN68,"1")+(COUNTIF(J68:AN68,"2")*2)+CJ68*2</f>
        <v>0</v>
      </c>
      <c r="CJ68" s="184">
        <f>COUNTIF(J68:AN68,"&gt;=3")</f>
        <v>0</v>
      </c>
    </row>
    <row r="69" spans="1:88" s="186" customFormat="1" ht="13">
      <c r="A69" s="168">
        <f t="shared" si="28"/>
        <v>59</v>
      </c>
      <c r="B69" s="169" t="s">
        <v>4249</v>
      </c>
      <c r="C69" s="174" t="s">
        <v>4250</v>
      </c>
      <c r="D69" s="175" t="s">
        <v>3637</v>
      </c>
      <c r="E69" s="172" t="s">
        <v>4251</v>
      </c>
      <c r="F69" s="176" t="s">
        <v>4252</v>
      </c>
      <c r="G69" s="177">
        <v>44700</v>
      </c>
      <c r="H69" s="177">
        <v>44700</v>
      </c>
      <c r="I69" s="178"/>
      <c r="J69" s="209" t="s">
        <v>57</v>
      </c>
      <c r="K69" s="209" t="s">
        <v>67</v>
      </c>
      <c r="L69" s="209" t="s">
        <v>58</v>
      </c>
      <c r="M69" s="209" t="s">
        <v>57</v>
      </c>
      <c r="N69" s="209" t="s">
        <v>57</v>
      </c>
      <c r="O69" s="209" t="s">
        <v>67</v>
      </c>
      <c r="P69" s="209" t="s">
        <v>67</v>
      </c>
      <c r="Q69" s="209" t="s">
        <v>57</v>
      </c>
      <c r="R69" s="209" t="s">
        <v>67</v>
      </c>
      <c r="S69" s="209" t="s">
        <v>58</v>
      </c>
      <c r="T69" s="209" t="s">
        <v>59</v>
      </c>
      <c r="U69" s="209" t="s">
        <v>67</v>
      </c>
      <c r="V69" s="209" t="s">
        <v>67</v>
      </c>
      <c r="W69" s="209" t="s">
        <v>67</v>
      </c>
      <c r="X69" s="209" t="s">
        <v>67</v>
      </c>
      <c r="Y69" s="209" t="s">
        <v>67</v>
      </c>
      <c r="Z69" s="209" t="s">
        <v>58</v>
      </c>
      <c r="AA69" s="209" t="s">
        <v>59</v>
      </c>
      <c r="AB69" s="209" t="s">
        <v>57</v>
      </c>
      <c r="AC69" s="209" t="s">
        <v>57</v>
      </c>
      <c r="AD69" s="209" t="s">
        <v>57</v>
      </c>
      <c r="AE69" s="209" t="s">
        <v>57</v>
      </c>
      <c r="AF69" s="209" t="s">
        <v>67</v>
      </c>
      <c r="AG69" s="209" t="s">
        <v>58</v>
      </c>
      <c r="AH69" s="209" t="s">
        <v>57</v>
      </c>
      <c r="AI69" s="209" t="s">
        <v>57</v>
      </c>
      <c r="AJ69" s="209" t="s">
        <v>57</v>
      </c>
      <c r="AK69" s="209" t="s">
        <v>57</v>
      </c>
      <c r="AL69" s="209" t="s">
        <v>57</v>
      </c>
      <c r="AM69" s="209" t="s">
        <v>57</v>
      </c>
      <c r="AN69" s="209" t="s">
        <v>58</v>
      </c>
      <c r="AO69" s="209" t="s">
        <v>57</v>
      </c>
      <c r="AP69" s="209" t="s">
        <v>57</v>
      </c>
      <c r="AQ69" s="209" t="s">
        <v>57</v>
      </c>
      <c r="AR69" s="179"/>
      <c r="AS69" s="179"/>
      <c r="AT69" s="179"/>
      <c r="AU69" s="179"/>
      <c r="AV69" s="179"/>
      <c r="AW69" s="179"/>
      <c r="AX69" s="179"/>
      <c r="AY69" s="179"/>
      <c r="AZ69" s="179"/>
      <c r="BA69" s="179"/>
      <c r="BB69" s="179"/>
      <c r="BC69" s="179"/>
      <c r="BD69" s="179"/>
      <c r="BE69" s="179"/>
      <c r="BF69" s="180"/>
      <c r="BG69" s="181">
        <f t="shared" si="1"/>
        <v>13</v>
      </c>
      <c r="BH69" s="182">
        <f t="shared" si="2"/>
        <v>3</v>
      </c>
      <c r="BI69" s="182">
        <f t="shared" si="3"/>
        <v>0</v>
      </c>
      <c r="BJ69" s="182">
        <f t="shared" si="4"/>
        <v>0</v>
      </c>
      <c r="BK69" s="182">
        <f t="shared" si="5"/>
        <v>0</v>
      </c>
      <c r="BL69" s="182">
        <f t="shared" si="6"/>
        <v>0</v>
      </c>
      <c r="BM69" s="182">
        <f t="shared" si="7"/>
        <v>16</v>
      </c>
      <c r="BN69" s="170">
        <f t="shared" si="8"/>
        <v>0</v>
      </c>
      <c r="BO69" s="182"/>
      <c r="BP69" s="182"/>
      <c r="BQ69" s="170">
        <f t="shared" si="9"/>
        <v>0</v>
      </c>
      <c r="BR69" s="182"/>
      <c r="BS69" s="182"/>
      <c r="BT69" s="170">
        <f t="shared" si="10"/>
        <v>0</v>
      </c>
      <c r="BU69" s="182"/>
      <c r="BV69" s="182"/>
      <c r="BW69" s="170">
        <f t="shared" si="33"/>
        <v>0</v>
      </c>
      <c r="BX69" s="182"/>
      <c r="BY69" s="182"/>
      <c r="BZ69" s="170">
        <f t="shared" si="34"/>
        <v>0</v>
      </c>
      <c r="CA69" s="170">
        <f t="shared" si="13"/>
        <v>1</v>
      </c>
      <c r="CB69" s="182"/>
      <c r="CC69" s="182"/>
      <c r="CD69" s="170">
        <f t="shared" si="14"/>
        <v>0</v>
      </c>
      <c r="CE69" s="170">
        <f t="shared" si="15"/>
        <v>0</v>
      </c>
      <c r="CF69" s="170">
        <f t="shared" si="16"/>
        <v>1</v>
      </c>
      <c r="CG69" s="182">
        <f t="shared" si="17"/>
        <v>18</v>
      </c>
      <c r="CH69" s="171"/>
      <c r="CI69" s="183">
        <f>COUNTIF(J69:AN69,"1")+(COUNTIF(J69:AN69,"2")*2)+CJ69*2</f>
        <v>0</v>
      </c>
      <c r="CJ69" s="184">
        <f>COUNTIF(J69:AN69,"&gt;=3")</f>
        <v>0</v>
      </c>
    </row>
    <row r="70" spans="1:88" s="186" customFormat="1" ht="13">
      <c r="A70" s="168">
        <f t="shared" si="28"/>
        <v>60</v>
      </c>
      <c r="B70" s="169" t="s">
        <v>4253</v>
      </c>
      <c r="C70" s="174" t="s">
        <v>4254</v>
      </c>
      <c r="D70" s="175" t="s">
        <v>3637</v>
      </c>
      <c r="E70" s="172" t="s">
        <v>4255</v>
      </c>
      <c r="F70" s="176" t="s">
        <v>4256</v>
      </c>
      <c r="G70" s="177">
        <v>44621</v>
      </c>
      <c r="H70" s="177">
        <v>44621</v>
      </c>
      <c r="I70" s="178"/>
      <c r="J70" s="209" t="s">
        <v>57</v>
      </c>
      <c r="K70" s="209" t="s">
        <v>57</v>
      </c>
      <c r="L70" s="209" t="s">
        <v>58</v>
      </c>
      <c r="M70" s="209" t="s">
        <v>57</v>
      </c>
      <c r="N70" s="209" t="s">
        <v>57</v>
      </c>
      <c r="O70" s="209" t="s">
        <v>42</v>
      </c>
      <c r="P70" s="209" t="s">
        <v>57</v>
      </c>
      <c r="Q70" s="209" t="s">
        <v>57</v>
      </c>
      <c r="R70" s="209" t="s">
        <v>4057</v>
      </c>
      <c r="S70" s="209" t="s">
        <v>58</v>
      </c>
      <c r="T70" s="209" t="s">
        <v>59</v>
      </c>
      <c r="U70" s="209" t="s">
        <v>57</v>
      </c>
      <c r="V70" s="209" t="s">
        <v>57</v>
      </c>
      <c r="W70" s="209" t="s">
        <v>57</v>
      </c>
      <c r="X70" s="209" t="s">
        <v>57</v>
      </c>
      <c r="Y70" s="209" t="s">
        <v>57</v>
      </c>
      <c r="Z70" s="209" t="s">
        <v>58</v>
      </c>
      <c r="AA70" s="209" t="s">
        <v>59</v>
      </c>
      <c r="AB70" s="209" t="s">
        <v>57</v>
      </c>
      <c r="AC70" s="209" t="s">
        <v>57</v>
      </c>
      <c r="AD70" s="209" t="s">
        <v>57</v>
      </c>
      <c r="AE70" s="209" t="s">
        <v>57</v>
      </c>
      <c r="AF70" s="209" t="s">
        <v>4057</v>
      </c>
      <c r="AG70" s="209" t="s">
        <v>58</v>
      </c>
      <c r="AH70" s="209" t="s">
        <v>57</v>
      </c>
      <c r="AI70" s="209" t="s">
        <v>57</v>
      </c>
      <c r="AJ70" s="209" t="s">
        <v>57</v>
      </c>
      <c r="AK70" s="209" t="s">
        <v>57</v>
      </c>
      <c r="AL70" s="209" t="s">
        <v>57</v>
      </c>
      <c r="AM70" s="209" t="s">
        <v>57</v>
      </c>
      <c r="AN70" s="209" t="s">
        <v>58</v>
      </c>
      <c r="AO70" s="209" t="s">
        <v>57</v>
      </c>
      <c r="AP70" s="209" t="s">
        <v>57</v>
      </c>
      <c r="AQ70" s="209" t="s">
        <v>57</v>
      </c>
      <c r="AR70" s="179"/>
      <c r="AS70" s="179"/>
      <c r="AT70" s="179"/>
      <c r="AU70" s="179"/>
      <c r="AV70" s="179"/>
      <c r="AW70" s="179"/>
      <c r="AX70" s="179"/>
      <c r="AY70" s="179"/>
      <c r="AZ70" s="179"/>
      <c r="BA70" s="179"/>
      <c r="BB70" s="179"/>
      <c r="BC70" s="179"/>
      <c r="BD70" s="179"/>
      <c r="BE70" s="179"/>
      <c r="BF70" s="180"/>
      <c r="BG70" s="181">
        <f t="shared" si="1"/>
        <v>13</v>
      </c>
      <c r="BH70" s="182">
        <f t="shared" si="2"/>
        <v>3</v>
      </c>
      <c r="BI70" s="182">
        <f t="shared" si="3"/>
        <v>0</v>
      </c>
      <c r="BJ70" s="182">
        <f t="shared" si="4"/>
        <v>1</v>
      </c>
      <c r="BK70" s="182">
        <f t="shared" si="5"/>
        <v>0</v>
      </c>
      <c r="BL70" s="182">
        <f t="shared" si="6"/>
        <v>0</v>
      </c>
      <c r="BM70" s="182">
        <f t="shared" si="7"/>
        <v>17</v>
      </c>
      <c r="BN70" s="170">
        <f t="shared" si="8"/>
        <v>0</v>
      </c>
      <c r="BO70" s="182"/>
      <c r="BP70" s="182"/>
      <c r="BQ70" s="170">
        <f t="shared" si="9"/>
        <v>0</v>
      </c>
      <c r="BR70" s="182"/>
      <c r="BS70" s="182"/>
      <c r="BT70" s="170">
        <f t="shared" si="10"/>
        <v>0</v>
      </c>
      <c r="BU70" s="182"/>
      <c r="BV70" s="182"/>
      <c r="BW70" s="170">
        <f t="shared" si="33"/>
        <v>0</v>
      </c>
      <c r="BX70" s="182"/>
      <c r="BY70" s="182"/>
      <c r="BZ70" s="170">
        <f t="shared" si="34"/>
        <v>0</v>
      </c>
      <c r="CA70" s="170">
        <f t="shared" si="13"/>
        <v>0</v>
      </c>
      <c r="CB70" s="182"/>
      <c r="CC70" s="182"/>
      <c r="CD70" s="170">
        <f t="shared" si="14"/>
        <v>0</v>
      </c>
      <c r="CE70" s="170">
        <f t="shared" si="15"/>
        <v>0</v>
      </c>
      <c r="CF70" s="170">
        <f t="shared" si="16"/>
        <v>1</v>
      </c>
      <c r="CG70" s="182">
        <f t="shared" si="17"/>
        <v>18</v>
      </c>
      <c r="CH70" s="171"/>
      <c r="CI70" s="183">
        <f>COUNTIF(J70:AN70,"1")+(COUNTIF(J70:AN70,"2")*2)+CJ70*2</f>
        <v>0</v>
      </c>
      <c r="CJ70" s="184">
        <f>COUNTIF(J70:AN70,"&gt;=3")</f>
        <v>0</v>
      </c>
    </row>
    <row r="71" spans="1:88" s="186" customFormat="1" ht="13">
      <c r="A71" s="168">
        <f t="shared" si="28"/>
        <v>61</v>
      </c>
      <c r="B71" s="169" t="s">
        <v>4257</v>
      </c>
      <c r="C71" s="174" t="s">
        <v>4258</v>
      </c>
      <c r="D71" s="175" t="s">
        <v>3637</v>
      </c>
      <c r="E71" s="172" t="s">
        <v>4259</v>
      </c>
      <c r="F71" s="176" t="s">
        <v>4260</v>
      </c>
      <c r="G71" s="177">
        <v>44544</v>
      </c>
      <c r="H71" s="177">
        <v>44544</v>
      </c>
      <c r="I71" s="178"/>
      <c r="J71" s="209" t="s">
        <v>57</v>
      </c>
      <c r="K71" s="209" t="s">
        <v>4057</v>
      </c>
      <c r="L71" s="209" t="s">
        <v>58</v>
      </c>
      <c r="M71" s="209" t="s">
        <v>57</v>
      </c>
      <c r="N71" s="209" t="s">
        <v>57</v>
      </c>
      <c r="O71" s="209" t="s">
        <v>57</v>
      </c>
      <c r="P71" s="209" t="s">
        <v>57</v>
      </c>
      <c r="Q71" s="209" t="s">
        <v>57</v>
      </c>
      <c r="R71" s="209" t="s">
        <v>57</v>
      </c>
      <c r="S71" s="209" t="s">
        <v>58</v>
      </c>
      <c r="T71" s="209" t="s">
        <v>59</v>
      </c>
      <c r="U71" s="209" t="s">
        <v>57</v>
      </c>
      <c r="V71" s="209" t="s">
        <v>57</v>
      </c>
      <c r="W71" s="209" t="s">
        <v>57</v>
      </c>
      <c r="X71" s="209" t="s">
        <v>57</v>
      </c>
      <c r="Y71" s="209" t="s">
        <v>4057</v>
      </c>
      <c r="Z71" s="209" t="s">
        <v>58</v>
      </c>
      <c r="AA71" s="209" t="s">
        <v>59</v>
      </c>
      <c r="AB71" s="209" t="s">
        <v>67</v>
      </c>
      <c r="AC71" s="209" t="s">
        <v>57</v>
      </c>
      <c r="AD71" s="209" t="s">
        <v>57</v>
      </c>
      <c r="AE71" s="209" t="s">
        <v>57</v>
      </c>
      <c r="AF71" s="209" t="s">
        <v>57</v>
      </c>
      <c r="AG71" s="209" t="s">
        <v>58</v>
      </c>
      <c r="AH71" s="209" t="s">
        <v>57</v>
      </c>
      <c r="AI71" s="209" t="s">
        <v>57</v>
      </c>
      <c r="AJ71" s="209" t="s">
        <v>57</v>
      </c>
      <c r="AK71" s="209" t="s">
        <v>57</v>
      </c>
      <c r="AL71" s="209" t="s">
        <v>57</v>
      </c>
      <c r="AM71" s="209" t="s">
        <v>4057</v>
      </c>
      <c r="AN71" s="209" t="s">
        <v>58</v>
      </c>
      <c r="AO71" s="209" t="s">
        <v>57</v>
      </c>
      <c r="AP71" s="209" t="s">
        <v>57</v>
      </c>
      <c r="AQ71" s="209" t="s">
        <v>57</v>
      </c>
      <c r="AR71" s="179"/>
      <c r="AS71" s="179"/>
      <c r="AT71" s="179"/>
      <c r="AU71" s="179"/>
      <c r="AV71" s="179"/>
      <c r="AW71" s="179"/>
      <c r="AX71" s="179"/>
      <c r="AY71" s="179"/>
      <c r="AZ71" s="179"/>
      <c r="BA71" s="179"/>
      <c r="BB71" s="179"/>
      <c r="BC71" s="179"/>
      <c r="BD71" s="179"/>
      <c r="BE71" s="179"/>
      <c r="BF71" s="180"/>
      <c r="BG71" s="181">
        <f t="shared" si="1"/>
        <v>12</v>
      </c>
      <c r="BH71" s="182">
        <f t="shared" si="2"/>
        <v>3</v>
      </c>
      <c r="BI71" s="182">
        <f t="shared" si="3"/>
        <v>0</v>
      </c>
      <c r="BJ71" s="182">
        <f t="shared" si="4"/>
        <v>1</v>
      </c>
      <c r="BK71" s="182">
        <f t="shared" si="5"/>
        <v>0</v>
      </c>
      <c r="BL71" s="182">
        <f t="shared" si="6"/>
        <v>0</v>
      </c>
      <c r="BM71" s="182">
        <f t="shared" si="7"/>
        <v>16</v>
      </c>
      <c r="BN71" s="170">
        <f t="shared" si="8"/>
        <v>0</v>
      </c>
      <c r="BO71" s="182"/>
      <c r="BP71" s="182"/>
      <c r="BQ71" s="170">
        <f t="shared" si="9"/>
        <v>0</v>
      </c>
      <c r="BR71" s="182"/>
      <c r="BS71" s="182"/>
      <c r="BT71" s="170">
        <f t="shared" si="10"/>
        <v>0</v>
      </c>
      <c r="BU71" s="182"/>
      <c r="BV71" s="182"/>
      <c r="BW71" s="170">
        <f t="shared" si="33"/>
        <v>0</v>
      </c>
      <c r="BX71" s="182"/>
      <c r="BY71" s="182"/>
      <c r="BZ71" s="170">
        <f t="shared" si="34"/>
        <v>0</v>
      </c>
      <c r="CA71" s="170">
        <f t="shared" si="13"/>
        <v>1</v>
      </c>
      <c r="CB71" s="182"/>
      <c r="CC71" s="182"/>
      <c r="CD71" s="170">
        <f t="shared" si="14"/>
        <v>0</v>
      </c>
      <c r="CE71" s="170">
        <f t="shared" si="15"/>
        <v>0</v>
      </c>
      <c r="CF71" s="170">
        <f t="shared" si="16"/>
        <v>1</v>
      </c>
      <c r="CG71" s="182">
        <f t="shared" si="17"/>
        <v>18</v>
      </c>
      <c r="CH71" s="171"/>
      <c r="CI71" s="183"/>
      <c r="CJ71" s="184"/>
    </row>
    <row r="72" spans="1:88" s="186" customFormat="1" ht="13">
      <c r="A72" s="168">
        <f t="shared" si="28"/>
        <v>62</v>
      </c>
      <c r="B72" s="169" t="s">
        <v>4261</v>
      </c>
      <c r="C72" s="174" t="s">
        <v>4262</v>
      </c>
      <c r="D72" s="175" t="s">
        <v>3637</v>
      </c>
      <c r="E72" s="172" t="s">
        <v>4263</v>
      </c>
      <c r="F72" s="176" t="s">
        <v>4130</v>
      </c>
      <c r="G72" s="177">
        <v>44908</v>
      </c>
      <c r="H72" s="177">
        <v>44908</v>
      </c>
      <c r="I72" s="178"/>
      <c r="J72" s="209" t="s">
        <v>57</v>
      </c>
      <c r="K72" s="209" t="s">
        <v>57</v>
      </c>
      <c r="L72" s="209" t="s">
        <v>58</v>
      </c>
      <c r="M72" s="209" t="s">
        <v>57</v>
      </c>
      <c r="N72" s="209" t="s">
        <v>57</v>
      </c>
      <c r="O72" s="209" t="s">
        <v>57</v>
      </c>
      <c r="P72" s="209" t="s">
        <v>57</v>
      </c>
      <c r="Q72" s="209" t="s">
        <v>57</v>
      </c>
      <c r="R72" s="209" t="s">
        <v>57</v>
      </c>
      <c r="S72" s="209" t="s">
        <v>58</v>
      </c>
      <c r="T72" s="209" t="s">
        <v>59</v>
      </c>
      <c r="U72" s="209" t="s">
        <v>57</v>
      </c>
      <c r="V72" s="209" t="s">
        <v>57</v>
      </c>
      <c r="W72" s="209" t="s">
        <v>57</v>
      </c>
      <c r="X72" s="209" t="s">
        <v>57</v>
      </c>
      <c r="Y72" s="209" t="s">
        <v>57</v>
      </c>
      <c r="Z72" s="209" t="s">
        <v>58</v>
      </c>
      <c r="AA72" s="209" t="s">
        <v>59</v>
      </c>
      <c r="AB72" s="209" t="s">
        <v>42</v>
      </c>
      <c r="AC72" s="209" t="s">
        <v>42</v>
      </c>
      <c r="AD72" s="209" t="s">
        <v>42</v>
      </c>
      <c r="AE72" s="209" t="s">
        <v>42</v>
      </c>
      <c r="AF72" s="209" t="s">
        <v>42</v>
      </c>
      <c r="AG72" s="209" t="s">
        <v>58</v>
      </c>
      <c r="AH72" s="209" t="s">
        <v>57</v>
      </c>
      <c r="AI72" s="209" t="s">
        <v>57</v>
      </c>
      <c r="AJ72" s="209" t="s">
        <v>57</v>
      </c>
      <c r="AK72" s="209" t="s">
        <v>57</v>
      </c>
      <c r="AL72" s="209" t="s">
        <v>57</v>
      </c>
      <c r="AM72" s="209" t="s">
        <v>57</v>
      </c>
      <c r="AN72" s="209" t="s">
        <v>58</v>
      </c>
      <c r="AO72" s="209" t="s">
        <v>57</v>
      </c>
      <c r="AP72" s="209" t="s">
        <v>57</v>
      </c>
      <c r="AQ72" s="209" t="s">
        <v>57</v>
      </c>
      <c r="AR72" s="179"/>
      <c r="AS72" s="179"/>
      <c r="AT72" s="179"/>
      <c r="AU72" s="179"/>
      <c r="AV72" s="179"/>
      <c r="AW72" s="179"/>
      <c r="AX72" s="179"/>
      <c r="AY72" s="179"/>
      <c r="AZ72" s="179"/>
      <c r="BA72" s="179"/>
      <c r="BB72" s="179"/>
      <c r="BC72" s="179"/>
      <c r="BD72" s="179"/>
      <c r="BE72" s="179"/>
      <c r="BF72" s="180"/>
      <c r="BG72" s="181">
        <f t="shared" si="1"/>
        <v>9</v>
      </c>
      <c r="BH72" s="182">
        <f t="shared" si="2"/>
        <v>3</v>
      </c>
      <c r="BI72" s="182">
        <f t="shared" si="3"/>
        <v>5</v>
      </c>
      <c r="BJ72" s="182">
        <f t="shared" si="4"/>
        <v>0</v>
      </c>
      <c r="BK72" s="182">
        <f t="shared" si="5"/>
        <v>0</v>
      </c>
      <c r="BL72" s="182">
        <f t="shared" si="6"/>
        <v>0</v>
      </c>
      <c r="BM72" s="182">
        <f t="shared" si="7"/>
        <v>17</v>
      </c>
      <c r="BN72" s="170">
        <f t="shared" si="8"/>
        <v>0</v>
      </c>
      <c r="BO72" s="182"/>
      <c r="BP72" s="182"/>
      <c r="BQ72" s="170">
        <f t="shared" si="9"/>
        <v>0</v>
      </c>
      <c r="BR72" s="182"/>
      <c r="BS72" s="182"/>
      <c r="BT72" s="170">
        <f t="shared" si="10"/>
        <v>0</v>
      </c>
      <c r="BU72" s="182"/>
      <c r="BV72" s="182"/>
      <c r="BW72" s="170">
        <f t="shared" si="33"/>
        <v>0</v>
      </c>
      <c r="BX72" s="182"/>
      <c r="BY72" s="182"/>
      <c r="BZ72" s="170">
        <f t="shared" si="34"/>
        <v>0</v>
      </c>
      <c r="CA72" s="170">
        <f t="shared" si="13"/>
        <v>0</v>
      </c>
      <c r="CB72" s="182"/>
      <c r="CC72" s="182"/>
      <c r="CD72" s="170">
        <f t="shared" si="14"/>
        <v>0</v>
      </c>
      <c r="CE72" s="170">
        <f t="shared" si="15"/>
        <v>0</v>
      </c>
      <c r="CF72" s="170">
        <f t="shared" si="16"/>
        <v>1</v>
      </c>
      <c r="CG72" s="182">
        <f t="shared" si="17"/>
        <v>18</v>
      </c>
      <c r="CH72" s="171"/>
      <c r="CI72" s="183">
        <f>COUNTIF(J72:AN72,"1")+(COUNTIF(J72:AN72,"2")*2)+CJ72*2</f>
        <v>0</v>
      </c>
      <c r="CJ72" s="184">
        <f>COUNTIF(J72:AN72,"&gt;=3")</f>
        <v>0</v>
      </c>
    </row>
    <row r="73" spans="1:88" s="186" customFormat="1" ht="13">
      <c r="A73" s="168">
        <f t="shared" si="28"/>
        <v>63</v>
      </c>
      <c r="B73" s="169" t="s">
        <v>4264</v>
      </c>
      <c r="C73" s="174" t="s">
        <v>4265</v>
      </c>
      <c r="D73" s="175" t="s">
        <v>4060</v>
      </c>
      <c r="E73" s="172" t="s">
        <v>4266</v>
      </c>
      <c r="F73" s="176" t="s">
        <v>4267</v>
      </c>
      <c r="G73" s="177">
        <v>45089</v>
      </c>
      <c r="H73" s="177">
        <v>45089</v>
      </c>
      <c r="I73" s="178"/>
      <c r="J73" s="209" t="s">
        <v>57</v>
      </c>
      <c r="K73" s="209" t="s">
        <v>4057</v>
      </c>
      <c r="L73" s="209" t="s">
        <v>58</v>
      </c>
      <c r="M73" s="209" t="s">
        <v>57</v>
      </c>
      <c r="N73" s="209" t="s">
        <v>57</v>
      </c>
      <c r="O73" s="209" t="s">
        <v>57</v>
      </c>
      <c r="P73" s="209" t="s">
        <v>57</v>
      </c>
      <c r="Q73" s="209" t="s">
        <v>57</v>
      </c>
      <c r="R73" s="209" t="s">
        <v>57</v>
      </c>
      <c r="S73" s="209" t="s">
        <v>58</v>
      </c>
      <c r="T73" s="209" t="s">
        <v>59</v>
      </c>
      <c r="U73" s="209" t="s">
        <v>57</v>
      </c>
      <c r="V73" s="209" t="s">
        <v>57</v>
      </c>
      <c r="W73" s="209" t="s">
        <v>57</v>
      </c>
      <c r="X73" s="209" t="s">
        <v>57</v>
      </c>
      <c r="Y73" s="209" t="s">
        <v>57</v>
      </c>
      <c r="Z73" s="209" t="s">
        <v>58</v>
      </c>
      <c r="AA73" s="209" t="s">
        <v>59</v>
      </c>
      <c r="AB73" s="209" t="s">
        <v>57</v>
      </c>
      <c r="AC73" s="209" t="s">
        <v>57</v>
      </c>
      <c r="AD73" s="209" t="s">
        <v>57</v>
      </c>
      <c r="AE73" s="209" t="s">
        <v>57</v>
      </c>
      <c r="AF73" s="209" t="s">
        <v>4057</v>
      </c>
      <c r="AG73" s="209" t="s">
        <v>58</v>
      </c>
      <c r="AH73" s="209" t="s">
        <v>57</v>
      </c>
      <c r="AI73" s="209" t="s">
        <v>57</v>
      </c>
      <c r="AJ73" s="209" t="s">
        <v>57</v>
      </c>
      <c r="AK73" s="209" t="s">
        <v>57</v>
      </c>
      <c r="AL73" s="209" t="s">
        <v>57</v>
      </c>
      <c r="AM73" s="209" t="s">
        <v>57</v>
      </c>
      <c r="AN73" s="209" t="s">
        <v>58</v>
      </c>
      <c r="AO73" s="209" t="s">
        <v>57</v>
      </c>
      <c r="AP73" s="209" t="s">
        <v>57</v>
      </c>
      <c r="AQ73" s="209" t="s">
        <v>57</v>
      </c>
      <c r="AR73" s="179"/>
      <c r="AS73" s="179"/>
      <c r="AT73" s="179"/>
      <c r="AU73" s="179"/>
      <c r="AV73" s="179"/>
      <c r="AW73" s="179"/>
      <c r="AX73" s="179"/>
      <c r="AY73" s="179"/>
      <c r="AZ73" s="179"/>
      <c r="BA73" s="179"/>
      <c r="BB73" s="179"/>
      <c r="BC73" s="179"/>
      <c r="BD73" s="179"/>
      <c r="BE73" s="179"/>
      <c r="BF73" s="180"/>
      <c r="BG73" s="181">
        <f t="shared" si="1"/>
        <v>13</v>
      </c>
      <c r="BH73" s="182">
        <f t="shared" si="2"/>
        <v>3</v>
      </c>
      <c r="BI73" s="182">
        <f t="shared" si="3"/>
        <v>0</v>
      </c>
      <c r="BJ73" s="182">
        <f t="shared" si="4"/>
        <v>1</v>
      </c>
      <c r="BK73" s="182">
        <f t="shared" si="5"/>
        <v>0</v>
      </c>
      <c r="BL73" s="182">
        <f t="shared" si="6"/>
        <v>0</v>
      </c>
      <c r="BM73" s="182">
        <f t="shared" si="7"/>
        <v>17</v>
      </c>
      <c r="BN73" s="170">
        <f t="shared" si="8"/>
        <v>0</v>
      </c>
      <c r="BO73" s="182"/>
      <c r="BP73" s="182"/>
      <c r="BQ73" s="170">
        <f t="shared" si="9"/>
        <v>0</v>
      </c>
      <c r="BR73" s="182"/>
      <c r="BS73" s="182"/>
      <c r="BT73" s="170">
        <f t="shared" si="10"/>
        <v>0</v>
      </c>
      <c r="BU73" s="182"/>
      <c r="BV73" s="182"/>
      <c r="BW73" s="170">
        <f t="shared" si="33"/>
        <v>0</v>
      </c>
      <c r="BX73" s="182"/>
      <c r="BY73" s="182"/>
      <c r="BZ73" s="170">
        <f t="shared" si="34"/>
        <v>0</v>
      </c>
      <c r="CA73" s="170">
        <f t="shared" si="13"/>
        <v>0</v>
      </c>
      <c r="CB73" s="182"/>
      <c r="CC73" s="182"/>
      <c r="CD73" s="170">
        <f t="shared" si="14"/>
        <v>0</v>
      </c>
      <c r="CE73" s="170">
        <f t="shared" si="15"/>
        <v>0</v>
      </c>
      <c r="CF73" s="170">
        <f t="shared" si="16"/>
        <v>1</v>
      </c>
      <c r="CG73" s="182">
        <f t="shared" si="17"/>
        <v>18</v>
      </c>
      <c r="CH73" s="171"/>
      <c r="CI73" s="183">
        <f>COUNTIF(J73:AN73,"1")+(COUNTIF(J73:AN73,"2")*2)+CJ73*2</f>
        <v>0</v>
      </c>
      <c r="CJ73" s="184">
        <f>COUNTIF(J73:AN73,"&gt;=3")</f>
        <v>0</v>
      </c>
    </row>
    <row r="74" spans="1:88" s="186" customFormat="1" ht="13">
      <c r="A74" s="168">
        <f t="shared" si="28"/>
        <v>64</v>
      </c>
      <c r="B74" s="169" t="s">
        <v>4268</v>
      </c>
      <c r="C74" s="174" t="s">
        <v>4269</v>
      </c>
      <c r="D74" s="175" t="s">
        <v>3637</v>
      </c>
      <c r="E74" s="172" t="s">
        <v>4270</v>
      </c>
      <c r="F74" s="176" t="s">
        <v>1140</v>
      </c>
      <c r="G74" s="177">
        <v>44774</v>
      </c>
      <c r="H74" s="177">
        <v>44774</v>
      </c>
      <c r="I74" s="178"/>
      <c r="J74" s="209" t="s">
        <v>57</v>
      </c>
      <c r="K74" s="209" t="s">
        <v>67</v>
      </c>
      <c r="L74" s="209" t="s">
        <v>58</v>
      </c>
      <c r="M74" s="209" t="s">
        <v>57</v>
      </c>
      <c r="N74" s="209" t="s">
        <v>57</v>
      </c>
      <c r="O74" s="209" t="s">
        <v>57</v>
      </c>
      <c r="P74" s="209" t="s">
        <v>57</v>
      </c>
      <c r="Q74" s="209" t="s">
        <v>57</v>
      </c>
      <c r="R74" s="209" t="s">
        <v>57</v>
      </c>
      <c r="S74" s="209" t="s">
        <v>58</v>
      </c>
      <c r="T74" s="209" t="s">
        <v>59</v>
      </c>
      <c r="U74" s="209" t="s">
        <v>57</v>
      </c>
      <c r="V74" s="209" t="s">
        <v>57</v>
      </c>
      <c r="W74" s="209" t="s">
        <v>57</v>
      </c>
      <c r="X74" s="209" t="s">
        <v>42</v>
      </c>
      <c r="Y74" s="209" t="s">
        <v>42</v>
      </c>
      <c r="Z74" s="209" t="s">
        <v>58</v>
      </c>
      <c r="AA74" s="209" t="s">
        <v>59</v>
      </c>
      <c r="AB74" s="209" t="s">
        <v>42</v>
      </c>
      <c r="AC74" s="209" t="s">
        <v>57</v>
      </c>
      <c r="AD74" s="209" t="s">
        <v>57</v>
      </c>
      <c r="AE74" s="209" t="s">
        <v>57</v>
      </c>
      <c r="AF74" s="209" t="s">
        <v>57</v>
      </c>
      <c r="AG74" s="209" t="s">
        <v>58</v>
      </c>
      <c r="AH74" s="209" t="s">
        <v>57</v>
      </c>
      <c r="AI74" s="209" t="s">
        <v>57</v>
      </c>
      <c r="AJ74" s="209" t="s">
        <v>57</v>
      </c>
      <c r="AK74" s="209" t="s">
        <v>57</v>
      </c>
      <c r="AL74" s="209" t="s">
        <v>57</v>
      </c>
      <c r="AM74" s="209" t="s">
        <v>67</v>
      </c>
      <c r="AN74" s="209" t="s">
        <v>58</v>
      </c>
      <c r="AO74" s="209" t="s">
        <v>57</v>
      </c>
      <c r="AP74" s="209" t="s">
        <v>57</v>
      </c>
      <c r="AQ74" s="209" t="s">
        <v>57</v>
      </c>
      <c r="AR74" s="179"/>
      <c r="AS74" s="179"/>
      <c r="AT74" s="179"/>
      <c r="AU74" s="179"/>
      <c r="AV74" s="179"/>
      <c r="AW74" s="179"/>
      <c r="AX74" s="179"/>
      <c r="AY74" s="179"/>
      <c r="AZ74" s="179"/>
      <c r="BA74" s="179"/>
      <c r="BB74" s="179"/>
      <c r="BC74" s="179"/>
      <c r="BD74" s="179"/>
      <c r="BE74" s="179"/>
      <c r="BF74" s="180"/>
      <c r="BG74" s="181">
        <f t="shared" si="1"/>
        <v>12</v>
      </c>
      <c r="BH74" s="182">
        <f t="shared" si="2"/>
        <v>3</v>
      </c>
      <c r="BI74" s="182">
        <f t="shared" si="3"/>
        <v>1</v>
      </c>
      <c r="BJ74" s="182">
        <f t="shared" si="4"/>
        <v>0</v>
      </c>
      <c r="BK74" s="182">
        <f t="shared" si="5"/>
        <v>0</v>
      </c>
      <c r="BL74" s="182">
        <f t="shared" si="6"/>
        <v>0</v>
      </c>
      <c r="BM74" s="182">
        <f t="shared" si="7"/>
        <v>16</v>
      </c>
      <c r="BN74" s="170">
        <f t="shared" si="8"/>
        <v>0</v>
      </c>
      <c r="BO74" s="182"/>
      <c r="BP74" s="182"/>
      <c r="BQ74" s="170">
        <f t="shared" si="9"/>
        <v>0</v>
      </c>
      <c r="BR74" s="182"/>
      <c r="BS74" s="182"/>
      <c r="BT74" s="170">
        <f t="shared" si="10"/>
        <v>0</v>
      </c>
      <c r="BU74" s="182"/>
      <c r="BV74" s="182"/>
      <c r="BW74" s="170">
        <f t="shared" si="33"/>
        <v>0</v>
      </c>
      <c r="BX74" s="182"/>
      <c r="BY74" s="182"/>
      <c r="BZ74" s="170">
        <f t="shared" si="34"/>
        <v>0</v>
      </c>
      <c r="CA74" s="170">
        <f t="shared" si="13"/>
        <v>1</v>
      </c>
      <c r="CB74" s="182"/>
      <c r="CC74" s="182"/>
      <c r="CD74" s="170">
        <f t="shared" si="14"/>
        <v>0</v>
      </c>
      <c r="CE74" s="170">
        <f t="shared" si="15"/>
        <v>0</v>
      </c>
      <c r="CF74" s="170">
        <f t="shared" si="16"/>
        <v>1</v>
      </c>
      <c r="CG74" s="182">
        <f t="shared" si="17"/>
        <v>18</v>
      </c>
      <c r="CH74" s="171"/>
      <c r="CI74" s="183"/>
      <c r="CJ74" s="184"/>
    </row>
    <row r="75" spans="1:88" s="186" customFormat="1" ht="13">
      <c r="A75" s="168">
        <f t="shared" si="28"/>
        <v>65</v>
      </c>
      <c r="B75" s="169" t="s">
        <v>4271</v>
      </c>
      <c r="C75" s="174" t="s">
        <v>4272</v>
      </c>
      <c r="D75" s="175" t="s">
        <v>3637</v>
      </c>
      <c r="E75" s="172" t="s">
        <v>4273</v>
      </c>
      <c r="F75" s="176" t="s">
        <v>268</v>
      </c>
      <c r="G75" s="177">
        <v>44728</v>
      </c>
      <c r="H75" s="177">
        <v>44728</v>
      </c>
      <c r="I75" s="178"/>
      <c r="J75" s="209" t="s">
        <v>57</v>
      </c>
      <c r="K75" s="209" t="s">
        <v>67</v>
      </c>
      <c r="L75" s="209" t="s">
        <v>58</v>
      </c>
      <c r="M75" s="209" t="s">
        <v>57</v>
      </c>
      <c r="N75" s="209" t="s">
        <v>57</v>
      </c>
      <c r="O75" s="209" t="s">
        <v>57</v>
      </c>
      <c r="P75" s="209" t="s">
        <v>57</v>
      </c>
      <c r="Q75" s="209" t="s">
        <v>57</v>
      </c>
      <c r="R75" s="209" t="s">
        <v>67</v>
      </c>
      <c r="S75" s="209" t="s">
        <v>58</v>
      </c>
      <c r="T75" s="209" t="s">
        <v>59</v>
      </c>
      <c r="U75" s="209" t="s">
        <v>133</v>
      </c>
      <c r="V75" s="209" t="s">
        <v>133</v>
      </c>
      <c r="W75" s="209" t="s">
        <v>133</v>
      </c>
      <c r="X75" s="209" t="s">
        <v>133</v>
      </c>
      <c r="Y75" s="209" t="s">
        <v>133</v>
      </c>
      <c r="Z75" s="209" t="s">
        <v>133</v>
      </c>
      <c r="AA75" s="209" t="s">
        <v>133</v>
      </c>
      <c r="AB75" s="209" t="s">
        <v>133</v>
      </c>
      <c r="AC75" s="209" t="s">
        <v>133</v>
      </c>
      <c r="AD75" s="209" t="s">
        <v>57</v>
      </c>
      <c r="AE75" s="209" t="s">
        <v>57</v>
      </c>
      <c r="AF75" s="209" t="s">
        <v>67</v>
      </c>
      <c r="AG75" s="209" t="s">
        <v>58</v>
      </c>
      <c r="AH75" s="209" t="s">
        <v>57</v>
      </c>
      <c r="AI75" s="209" t="s">
        <v>57</v>
      </c>
      <c r="AJ75" s="209" t="s">
        <v>57</v>
      </c>
      <c r="AK75" s="209" t="s">
        <v>57</v>
      </c>
      <c r="AL75" s="209" t="s">
        <v>57</v>
      </c>
      <c r="AM75" s="209" t="s">
        <v>67</v>
      </c>
      <c r="AN75" s="209" t="s">
        <v>58</v>
      </c>
      <c r="AO75" s="209" t="s">
        <v>57</v>
      </c>
      <c r="AP75" s="209" t="s">
        <v>57</v>
      </c>
      <c r="AQ75" s="209" t="s">
        <v>57</v>
      </c>
      <c r="AR75" s="179"/>
      <c r="AS75" s="179"/>
      <c r="AT75" s="179"/>
      <c r="AU75" s="179"/>
      <c r="AV75" s="179"/>
      <c r="AW75" s="179"/>
      <c r="AX75" s="179"/>
      <c r="AY75" s="179"/>
      <c r="AZ75" s="179"/>
      <c r="BA75" s="179"/>
      <c r="BB75" s="179"/>
      <c r="BC75" s="179"/>
      <c r="BD75" s="179"/>
      <c r="BE75" s="179"/>
      <c r="BF75" s="180"/>
      <c r="BG75" s="181">
        <f t="shared" ref="BG75:BG138" si="35">COUNTIF(Z75:BE75,"NOR")</f>
        <v>10</v>
      </c>
      <c r="BH75" s="182">
        <f t="shared" ref="BH75:BH138" si="36">COUNTIF(Z75:BE75,"DS")</f>
        <v>2</v>
      </c>
      <c r="BI75" s="182">
        <f t="shared" ref="BI75:BI138" si="37">COUNTIF(Z75:BE75,"LCG")</f>
        <v>0</v>
      </c>
      <c r="BJ75" s="182">
        <f t="shared" ref="BJ75:BJ138" si="38">COUNTIF(Z75:BE75,"DP")</f>
        <v>0</v>
      </c>
      <c r="BK75" s="182">
        <f t="shared" ref="BK75:BK138" si="39">COUNTIF(Z75:BE75,"CT")</f>
        <v>0</v>
      </c>
      <c r="BL75" s="182">
        <f t="shared" ref="BL75:BL138" si="40">COUNTIF(Z75:BE75,"TR")</f>
        <v>0</v>
      </c>
      <c r="BM75" s="182">
        <f t="shared" ref="BM75:BM138" si="41">SUM(BG75:BL75)</f>
        <v>12</v>
      </c>
      <c r="BN75" s="170">
        <f t="shared" ref="BN75:BN138" si="42">COUNTIF(Z75:BE75,"DM")</f>
        <v>0</v>
      </c>
      <c r="BO75" s="182"/>
      <c r="BP75" s="182"/>
      <c r="BQ75" s="170">
        <f t="shared" ref="BQ75:BQ138" si="43">COUNTIF(Z75:BE75,"SUB")</f>
        <v>0</v>
      </c>
      <c r="BR75" s="182"/>
      <c r="BS75" s="182"/>
      <c r="BT75" s="170">
        <f t="shared" ref="BT75:BT138" si="44">COUNTIF(Z75:BE75,"VAC")</f>
        <v>4</v>
      </c>
      <c r="BU75" s="182"/>
      <c r="BV75" s="182"/>
      <c r="BW75" s="170">
        <f t="shared" si="33"/>
        <v>0</v>
      </c>
      <c r="BX75" s="182"/>
      <c r="BY75" s="182"/>
      <c r="BZ75" s="170">
        <f t="shared" si="34"/>
        <v>0</v>
      </c>
      <c r="CA75" s="170">
        <f t="shared" ref="CA75:CA138" si="45">COUNTIF(Z75:BE75,"FA")</f>
        <v>2</v>
      </c>
      <c r="CB75" s="182"/>
      <c r="CC75" s="182"/>
      <c r="CD75" s="170">
        <f t="shared" ref="CD75:CD138" si="46">COUNTIF(Z75:BE75,"NA")</f>
        <v>0</v>
      </c>
      <c r="CE75" s="170">
        <f t="shared" ref="CE75:CE138" si="47">COUNTIF(Z75:BE75,"LF")</f>
        <v>0</v>
      </c>
      <c r="CF75" s="170">
        <f t="shared" ref="CF75:CF138" si="48">COUNTIF(Z75:BE75,"FE")</f>
        <v>0</v>
      </c>
      <c r="CG75" s="182">
        <f t="shared" ref="CG75:CG138" si="49">BM75+BN75+BQ75+BT75+BW75+CA75+CD75+CF75+CE75</f>
        <v>18</v>
      </c>
      <c r="CH75" s="171"/>
      <c r="CI75" s="183">
        <f>COUNTIF(J75:AN75,"1")+(COUNTIF(J75:AN75,"2")*2)+CJ75*2</f>
        <v>0</v>
      </c>
      <c r="CJ75" s="184">
        <f>COUNTIF(J75:AN75,"&gt;=3")</f>
        <v>0</v>
      </c>
    </row>
    <row r="76" spans="1:88" s="186" customFormat="1" ht="13">
      <c r="A76" s="168">
        <f t="shared" ref="A76:A107" si="50">+A75+1</f>
        <v>66</v>
      </c>
      <c r="B76" s="169" t="s">
        <v>4274</v>
      </c>
      <c r="C76" s="174" t="s">
        <v>4275</v>
      </c>
      <c r="D76" s="175" t="s">
        <v>3637</v>
      </c>
      <c r="E76" s="172" t="s">
        <v>4276</v>
      </c>
      <c r="F76" s="176" t="s">
        <v>4277</v>
      </c>
      <c r="G76" s="177">
        <v>45034</v>
      </c>
      <c r="H76" s="177">
        <v>45034</v>
      </c>
      <c r="I76" s="178"/>
      <c r="J76" s="209" t="s">
        <v>57</v>
      </c>
      <c r="K76" s="209" t="s">
        <v>57</v>
      </c>
      <c r="L76" s="209" t="s">
        <v>58</v>
      </c>
      <c r="M76" s="209" t="s">
        <v>131</v>
      </c>
      <c r="N76" s="209" t="s">
        <v>131</v>
      </c>
      <c r="O76" s="209" t="s">
        <v>131</v>
      </c>
      <c r="P76" s="209" t="s">
        <v>131</v>
      </c>
      <c r="Q76" s="209" t="s">
        <v>131</v>
      </c>
      <c r="R76" s="209" t="s">
        <v>67</v>
      </c>
      <c r="S76" s="209" t="s">
        <v>58</v>
      </c>
      <c r="T76" s="209" t="s">
        <v>59</v>
      </c>
      <c r="U76" s="209" t="s">
        <v>57</v>
      </c>
      <c r="V76" s="209" t="s">
        <v>57</v>
      </c>
      <c r="W76" s="209" t="s">
        <v>57</v>
      </c>
      <c r="X76" s="209" t="s">
        <v>57</v>
      </c>
      <c r="Y76" s="209" t="s">
        <v>4057</v>
      </c>
      <c r="Z76" s="209" t="s">
        <v>58</v>
      </c>
      <c r="AA76" s="209" t="s">
        <v>59</v>
      </c>
      <c r="AB76" s="209" t="s">
        <v>133</v>
      </c>
      <c r="AC76" s="209" t="s">
        <v>57</v>
      </c>
      <c r="AD76" s="209" t="s">
        <v>57</v>
      </c>
      <c r="AE76" s="209" t="s">
        <v>57</v>
      </c>
      <c r="AF76" s="209" t="s">
        <v>4057</v>
      </c>
      <c r="AG76" s="209" t="s">
        <v>58</v>
      </c>
      <c r="AH76" s="209" t="s">
        <v>57</v>
      </c>
      <c r="AI76" s="209" t="s">
        <v>57</v>
      </c>
      <c r="AJ76" s="209" t="s">
        <v>57</v>
      </c>
      <c r="AK76" s="209" t="s">
        <v>57</v>
      </c>
      <c r="AL76" s="209" t="s">
        <v>57</v>
      </c>
      <c r="AM76" s="209" t="s">
        <v>57</v>
      </c>
      <c r="AN76" s="209" t="s">
        <v>58</v>
      </c>
      <c r="AO76" s="209" t="s">
        <v>57</v>
      </c>
      <c r="AP76" s="209" t="s">
        <v>57</v>
      </c>
      <c r="AQ76" s="209" t="s">
        <v>57</v>
      </c>
      <c r="AR76" s="179"/>
      <c r="AS76" s="179"/>
      <c r="AT76" s="179"/>
      <c r="AU76" s="179"/>
      <c r="AV76" s="179"/>
      <c r="AW76" s="179"/>
      <c r="AX76" s="179"/>
      <c r="AY76" s="179"/>
      <c r="AZ76" s="179"/>
      <c r="BA76" s="179"/>
      <c r="BB76" s="179"/>
      <c r="BC76" s="179"/>
      <c r="BD76" s="179"/>
      <c r="BE76" s="179"/>
      <c r="BF76" s="180"/>
      <c r="BG76" s="181">
        <f t="shared" si="35"/>
        <v>12</v>
      </c>
      <c r="BH76" s="182">
        <f t="shared" si="36"/>
        <v>3</v>
      </c>
      <c r="BI76" s="182">
        <f t="shared" si="37"/>
        <v>0</v>
      </c>
      <c r="BJ76" s="182">
        <f t="shared" si="38"/>
        <v>1</v>
      </c>
      <c r="BK76" s="182">
        <f t="shared" si="39"/>
        <v>0</v>
      </c>
      <c r="BL76" s="182">
        <f t="shared" si="40"/>
        <v>0</v>
      </c>
      <c r="BM76" s="182">
        <f t="shared" si="41"/>
        <v>16</v>
      </c>
      <c r="BN76" s="170">
        <f t="shared" si="42"/>
        <v>0</v>
      </c>
      <c r="BO76" s="182"/>
      <c r="BP76" s="182"/>
      <c r="BQ76" s="170">
        <f t="shared" si="43"/>
        <v>0</v>
      </c>
      <c r="BR76" s="182"/>
      <c r="BS76" s="182"/>
      <c r="BT76" s="170">
        <f t="shared" si="44"/>
        <v>1</v>
      </c>
      <c r="BU76" s="182"/>
      <c r="BV76" s="182"/>
      <c r="BW76" s="170">
        <f t="shared" si="33"/>
        <v>0</v>
      </c>
      <c r="BX76" s="182"/>
      <c r="BY76" s="182"/>
      <c r="BZ76" s="170">
        <f t="shared" si="34"/>
        <v>0</v>
      </c>
      <c r="CA76" s="170">
        <f t="shared" si="45"/>
        <v>0</v>
      </c>
      <c r="CB76" s="182"/>
      <c r="CC76" s="182"/>
      <c r="CD76" s="170">
        <f t="shared" si="46"/>
        <v>0</v>
      </c>
      <c r="CE76" s="170">
        <f t="shared" si="47"/>
        <v>0</v>
      </c>
      <c r="CF76" s="170">
        <f t="shared" si="48"/>
        <v>1</v>
      </c>
      <c r="CG76" s="182">
        <f t="shared" si="49"/>
        <v>18</v>
      </c>
      <c r="CH76" s="171"/>
      <c r="CI76" s="183"/>
      <c r="CJ76" s="184"/>
    </row>
    <row r="77" spans="1:88" s="186" customFormat="1" ht="13">
      <c r="A77" s="168">
        <f t="shared" si="50"/>
        <v>67</v>
      </c>
      <c r="B77" s="169" t="s">
        <v>4278</v>
      </c>
      <c r="C77" s="174" t="s">
        <v>4279</v>
      </c>
      <c r="D77" s="175" t="s">
        <v>3637</v>
      </c>
      <c r="E77" s="172" t="s">
        <v>4280</v>
      </c>
      <c r="F77" s="176" t="s">
        <v>268</v>
      </c>
      <c r="G77" s="177">
        <v>45005</v>
      </c>
      <c r="H77" s="177">
        <v>45005</v>
      </c>
      <c r="I77" s="178"/>
      <c r="J77" s="209" t="s">
        <v>133</v>
      </c>
      <c r="K77" s="209" t="s">
        <v>67</v>
      </c>
      <c r="L77" s="209" t="s">
        <v>58</v>
      </c>
      <c r="M77" s="209" t="s">
        <v>57</v>
      </c>
      <c r="N77" s="209" t="s">
        <v>57</v>
      </c>
      <c r="O77" s="209" t="s">
        <v>57</v>
      </c>
      <c r="P77" s="209" t="s">
        <v>57</v>
      </c>
      <c r="Q77" s="209" t="s">
        <v>57</v>
      </c>
      <c r="R77" s="209" t="s">
        <v>67</v>
      </c>
      <c r="S77" s="209" t="s">
        <v>58</v>
      </c>
      <c r="T77" s="209" t="s">
        <v>59</v>
      </c>
      <c r="U77" s="209" t="s">
        <v>57</v>
      </c>
      <c r="V77" s="209" t="s">
        <v>57</v>
      </c>
      <c r="W77" s="209" t="s">
        <v>57</v>
      </c>
      <c r="X77" s="209" t="s">
        <v>57</v>
      </c>
      <c r="Y77" s="209" t="s">
        <v>57</v>
      </c>
      <c r="Z77" s="209" t="s">
        <v>58</v>
      </c>
      <c r="AA77" s="209" t="s">
        <v>59</v>
      </c>
      <c r="AB77" s="209" t="s">
        <v>57</v>
      </c>
      <c r="AC77" s="209" t="s">
        <v>57</v>
      </c>
      <c r="AD77" s="209" t="s">
        <v>57</v>
      </c>
      <c r="AE77" s="209" t="s">
        <v>67</v>
      </c>
      <c r="AF77" s="209" t="s">
        <v>67</v>
      </c>
      <c r="AG77" s="209" t="s">
        <v>58</v>
      </c>
      <c r="AH77" s="209" t="s">
        <v>57</v>
      </c>
      <c r="AI77" s="209" t="s">
        <v>57</v>
      </c>
      <c r="AJ77" s="209" t="s">
        <v>57</v>
      </c>
      <c r="AK77" s="209" t="s">
        <v>57</v>
      </c>
      <c r="AL77" s="209" t="s">
        <v>57</v>
      </c>
      <c r="AM77" s="209" t="s">
        <v>67</v>
      </c>
      <c r="AN77" s="209" t="s">
        <v>58</v>
      </c>
      <c r="AO77" s="209" t="s">
        <v>57</v>
      </c>
      <c r="AP77" s="209" t="s">
        <v>57</v>
      </c>
      <c r="AQ77" s="209" t="s">
        <v>57</v>
      </c>
      <c r="AR77" s="179"/>
      <c r="AS77" s="179"/>
      <c r="AT77" s="179"/>
      <c r="AU77" s="179"/>
      <c r="AV77" s="179"/>
      <c r="AW77" s="179"/>
      <c r="AX77" s="179"/>
      <c r="AY77" s="179"/>
      <c r="AZ77" s="179"/>
      <c r="BA77" s="179"/>
      <c r="BB77" s="179"/>
      <c r="BC77" s="179"/>
      <c r="BD77" s="179"/>
      <c r="BE77" s="179"/>
      <c r="BF77" s="180"/>
      <c r="BG77" s="181">
        <f t="shared" si="35"/>
        <v>11</v>
      </c>
      <c r="BH77" s="182">
        <f t="shared" si="36"/>
        <v>3</v>
      </c>
      <c r="BI77" s="182">
        <f t="shared" si="37"/>
        <v>0</v>
      </c>
      <c r="BJ77" s="182">
        <f t="shared" si="38"/>
        <v>0</v>
      </c>
      <c r="BK77" s="182">
        <f t="shared" si="39"/>
        <v>0</v>
      </c>
      <c r="BL77" s="182">
        <f t="shared" si="40"/>
        <v>0</v>
      </c>
      <c r="BM77" s="182">
        <f t="shared" si="41"/>
        <v>14</v>
      </c>
      <c r="BN77" s="170">
        <f t="shared" si="42"/>
        <v>0</v>
      </c>
      <c r="BO77" s="182"/>
      <c r="BP77" s="182"/>
      <c r="BQ77" s="170">
        <f t="shared" si="43"/>
        <v>0</v>
      </c>
      <c r="BR77" s="182"/>
      <c r="BS77" s="182"/>
      <c r="BT77" s="170">
        <f t="shared" si="44"/>
        <v>0</v>
      </c>
      <c r="BU77" s="182"/>
      <c r="BV77" s="182"/>
      <c r="BW77" s="170">
        <f t="shared" si="33"/>
        <v>0</v>
      </c>
      <c r="BX77" s="182"/>
      <c r="BY77" s="182"/>
      <c r="BZ77" s="170">
        <f t="shared" si="34"/>
        <v>0</v>
      </c>
      <c r="CA77" s="170">
        <f t="shared" si="45"/>
        <v>3</v>
      </c>
      <c r="CB77" s="182"/>
      <c r="CC77" s="182"/>
      <c r="CD77" s="170">
        <f t="shared" si="46"/>
        <v>0</v>
      </c>
      <c r="CE77" s="170">
        <f t="shared" si="47"/>
        <v>0</v>
      </c>
      <c r="CF77" s="170">
        <f t="shared" si="48"/>
        <v>1</v>
      </c>
      <c r="CG77" s="182">
        <f t="shared" si="49"/>
        <v>18</v>
      </c>
      <c r="CH77" s="171"/>
      <c r="CI77" s="183">
        <f>COUNTIF(J77:AN77,"1")+(COUNTIF(J77:AN77,"2")*2)+CJ77*2</f>
        <v>0</v>
      </c>
      <c r="CJ77" s="184">
        <f>COUNTIF(J77:AN77,"&gt;=3")</f>
        <v>0</v>
      </c>
    </row>
    <row r="78" spans="1:88" s="186" customFormat="1" ht="13">
      <c r="A78" s="168">
        <f t="shared" si="50"/>
        <v>68</v>
      </c>
      <c r="B78" s="169" t="s">
        <v>4281</v>
      </c>
      <c r="C78" s="174" t="s">
        <v>4282</v>
      </c>
      <c r="D78" s="175" t="s">
        <v>4060</v>
      </c>
      <c r="E78" s="172" t="s">
        <v>4283</v>
      </c>
      <c r="F78" s="176" t="s">
        <v>4248</v>
      </c>
      <c r="G78" s="177">
        <v>44480</v>
      </c>
      <c r="H78" s="177">
        <v>44480</v>
      </c>
      <c r="I78" s="178"/>
      <c r="J78" s="209" t="s">
        <v>57</v>
      </c>
      <c r="K78" s="209" t="s">
        <v>67</v>
      </c>
      <c r="L78" s="209" t="s">
        <v>58</v>
      </c>
      <c r="M78" s="209" t="s">
        <v>57</v>
      </c>
      <c r="N78" s="209" t="s">
        <v>57</v>
      </c>
      <c r="O78" s="209" t="s">
        <v>57</v>
      </c>
      <c r="P78" s="209" t="s">
        <v>57</v>
      </c>
      <c r="Q78" s="209" t="s">
        <v>57</v>
      </c>
      <c r="R78" s="209" t="s">
        <v>67</v>
      </c>
      <c r="S78" s="209" t="s">
        <v>58</v>
      </c>
      <c r="T78" s="209" t="s">
        <v>59</v>
      </c>
      <c r="U78" s="209" t="s">
        <v>133</v>
      </c>
      <c r="V78" s="209" t="s">
        <v>133</v>
      </c>
      <c r="W78" s="209" t="s">
        <v>133</v>
      </c>
      <c r="X78" s="209" t="s">
        <v>133</v>
      </c>
      <c r="Y78" s="209" t="s">
        <v>133</v>
      </c>
      <c r="Z78" s="209" t="s">
        <v>133</v>
      </c>
      <c r="AA78" s="209" t="s">
        <v>133</v>
      </c>
      <c r="AB78" s="209" t="s">
        <v>133</v>
      </c>
      <c r="AC78" s="209" t="s">
        <v>133</v>
      </c>
      <c r="AD78" s="209" t="s">
        <v>133</v>
      </c>
      <c r="AE78" s="209" t="s">
        <v>133</v>
      </c>
      <c r="AF78" s="209" t="s">
        <v>133</v>
      </c>
      <c r="AG78" s="209" t="s">
        <v>133</v>
      </c>
      <c r="AH78" s="209" t="s">
        <v>133</v>
      </c>
      <c r="AI78" s="209" t="s">
        <v>57</v>
      </c>
      <c r="AJ78" s="209" t="s">
        <v>57</v>
      </c>
      <c r="AK78" s="209" t="s">
        <v>57</v>
      </c>
      <c r="AL78" s="209" t="s">
        <v>57</v>
      </c>
      <c r="AM78" s="209" t="s">
        <v>67</v>
      </c>
      <c r="AN78" s="209" t="s">
        <v>58</v>
      </c>
      <c r="AO78" s="209" t="s">
        <v>57</v>
      </c>
      <c r="AP78" s="209" t="s">
        <v>57</v>
      </c>
      <c r="AQ78" s="209" t="s">
        <v>57</v>
      </c>
      <c r="AR78" s="179"/>
      <c r="AS78" s="179"/>
      <c r="AT78" s="179"/>
      <c r="AU78" s="179"/>
      <c r="AV78" s="179"/>
      <c r="AW78" s="179"/>
      <c r="AX78" s="179"/>
      <c r="AY78" s="179"/>
      <c r="AZ78" s="179"/>
      <c r="BA78" s="179"/>
      <c r="BB78" s="179"/>
      <c r="BC78" s="179"/>
      <c r="BD78" s="179"/>
      <c r="BE78" s="179"/>
      <c r="BF78" s="180"/>
      <c r="BG78" s="181">
        <f t="shared" si="35"/>
        <v>7</v>
      </c>
      <c r="BH78" s="182">
        <f t="shared" si="36"/>
        <v>1</v>
      </c>
      <c r="BI78" s="182">
        <f t="shared" si="37"/>
        <v>0</v>
      </c>
      <c r="BJ78" s="182">
        <f t="shared" si="38"/>
        <v>0</v>
      </c>
      <c r="BK78" s="182">
        <f t="shared" si="39"/>
        <v>0</v>
      </c>
      <c r="BL78" s="182">
        <f t="shared" si="40"/>
        <v>0</v>
      </c>
      <c r="BM78" s="182">
        <f t="shared" si="41"/>
        <v>8</v>
      </c>
      <c r="BN78" s="170">
        <f t="shared" si="42"/>
        <v>0</v>
      </c>
      <c r="BO78" s="182"/>
      <c r="BP78" s="182"/>
      <c r="BQ78" s="170">
        <f t="shared" si="43"/>
        <v>0</v>
      </c>
      <c r="BR78" s="182"/>
      <c r="BS78" s="182"/>
      <c r="BT78" s="170">
        <f t="shared" si="44"/>
        <v>9</v>
      </c>
      <c r="BU78" s="182"/>
      <c r="BV78" s="182"/>
      <c r="BW78" s="170">
        <f t="shared" si="33"/>
        <v>0</v>
      </c>
      <c r="BX78" s="182"/>
      <c r="BY78" s="182"/>
      <c r="BZ78" s="170">
        <f t="shared" si="34"/>
        <v>0</v>
      </c>
      <c r="CA78" s="170">
        <f t="shared" si="45"/>
        <v>1</v>
      </c>
      <c r="CB78" s="182"/>
      <c r="CC78" s="182"/>
      <c r="CD78" s="170">
        <f t="shared" si="46"/>
        <v>0</v>
      </c>
      <c r="CE78" s="170">
        <f t="shared" si="47"/>
        <v>0</v>
      </c>
      <c r="CF78" s="170">
        <f t="shared" si="48"/>
        <v>0</v>
      </c>
      <c r="CG78" s="182">
        <f t="shared" si="49"/>
        <v>18</v>
      </c>
      <c r="CH78" s="171"/>
      <c r="CI78" s="183">
        <f>COUNTIF(J78:AN78,"1")+(COUNTIF(J78:AN78,"2")*2)+CJ78*2</f>
        <v>0</v>
      </c>
      <c r="CJ78" s="184">
        <f>COUNTIF(J78:AN78,"&gt;=3")</f>
        <v>0</v>
      </c>
    </row>
    <row r="79" spans="1:88" s="186" customFormat="1" ht="13">
      <c r="A79" s="168">
        <f t="shared" si="50"/>
        <v>69</v>
      </c>
      <c r="B79" s="169" t="s">
        <v>4284</v>
      </c>
      <c r="C79" s="174" t="s">
        <v>4285</v>
      </c>
      <c r="D79" s="175" t="s">
        <v>3637</v>
      </c>
      <c r="E79" s="172" t="s">
        <v>4286</v>
      </c>
      <c r="F79" s="176" t="s">
        <v>4277</v>
      </c>
      <c r="G79" s="177">
        <v>45162</v>
      </c>
      <c r="H79" s="177">
        <v>45162</v>
      </c>
      <c r="I79" s="178"/>
      <c r="J79" s="209" t="s">
        <v>57</v>
      </c>
      <c r="K79" s="209" t="s">
        <v>67</v>
      </c>
      <c r="L79" s="209" t="s">
        <v>58</v>
      </c>
      <c r="M79" s="209" t="s">
        <v>57</v>
      </c>
      <c r="N79" s="209" t="s">
        <v>57</v>
      </c>
      <c r="O79" s="209" t="s">
        <v>57</v>
      </c>
      <c r="P79" s="209" t="s">
        <v>57</v>
      </c>
      <c r="Q79" s="209" t="s">
        <v>57</v>
      </c>
      <c r="R79" s="209" t="s">
        <v>67</v>
      </c>
      <c r="S79" s="209" t="s">
        <v>58</v>
      </c>
      <c r="T79" s="209" t="s">
        <v>59</v>
      </c>
      <c r="U79" s="209" t="s">
        <v>57</v>
      </c>
      <c r="V79" s="209" t="s">
        <v>67</v>
      </c>
      <c r="W79" s="209" t="s">
        <v>67</v>
      </c>
      <c r="X79" s="209" t="s">
        <v>67</v>
      </c>
      <c r="Y79" s="209" t="s">
        <v>67</v>
      </c>
      <c r="Z79" s="209" t="s">
        <v>58</v>
      </c>
      <c r="AA79" s="209" t="s">
        <v>59</v>
      </c>
      <c r="AB79" s="209" t="s">
        <v>57</v>
      </c>
      <c r="AC79" s="209" t="s">
        <v>57</v>
      </c>
      <c r="AD79" s="209" t="s">
        <v>57</v>
      </c>
      <c r="AE79" s="209" t="s">
        <v>57</v>
      </c>
      <c r="AF79" s="209" t="s">
        <v>67</v>
      </c>
      <c r="AG79" s="209" t="s">
        <v>58</v>
      </c>
      <c r="AH79" s="209" t="s">
        <v>57</v>
      </c>
      <c r="AI79" s="209" t="s">
        <v>57</v>
      </c>
      <c r="AJ79" s="209" t="s">
        <v>57</v>
      </c>
      <c r="AK79" s="209" t="s">
        <v>57</v>
      </c>
      <c r="AL79" s="209" t="s">
        <v>57</v>
      </c>
      <c r="AM79" s="209" t="s">
        <v>67</v>
      </c>
      <c r="AN79" s="209" t="s">
        <v>58</v>
      </c>
      <c r="AO79" s="209" t="s">
        <v>57</v>
      </c>
      <c r="AP79" s="209" t="s">
        <v>57</v>
      </c>
      <c r="AQ79" s="209" t="s">
        <v>57</v>
      </c>
      <c r="AR79" s="179"/>
      <c r="AS79" s="179"/>
      <c r="AT79" s="179"/>
      <c r="AU79" s="179"/>
      <c r="AV79" s="179"/>
      <c r="AW79" s="179"/>
      <c r="AX79" s="179"/>
      <c r="AY79" s="179"/>
      <c r="AZ79" s="179"/>
      <c r="BA79" s="179"/>
      <c r="BB79" s="179"/>
      <c r="BC79" s="179"/>
      <c r="BD79" s="179"/>
      <c r="BE79" s="179"/>
      <c r="BF79" s="180"/>
      <c r="BG79" s="181">
        <f t="shared" si="35"/>
        <v>12</v>
      </c>
      <c r="BH79" s="182">
        <f t="shared" si="36"/>
        <v>3</v>
      </c>
      <c r="BI79" s="182">
        <f t="shared" si="37"/>
        <v>0</v>
      </c>
      <c r="BJ79" s="182">
        <f t="shared" si="38"/>
        <v>0</v>
      </c>
      <c r="BK79" s="182">
        <f t="shared" si="39"/>
        <v>0</v>
      </c>
      <c r="BL79" s="182">
        <f t="shared" si="40"/>
        <v>0</v>
      </c>
      <c r="BM79" s="182">
        <f t="shared" si="41"/>
        <v>15</v>
      </c>
      <c r="BN79" s="170">
        <f t="shared" si="42"/>
        <v>0</v>
      </c>
      <c r="BO79" s="182"/>
      <c r="BP79" s="182"/>
      <c r="BQ79" s="170">
        <f t="shared" si="43"/>
        <v>0</v>
      </c>
      <c r="BR79" s="182"/>
      <c r="BS79" s="182"/>
      <c r="BT79" s="170">
        <f t="shared" si="44"/>
        <v>0</v>
      </c>
      <c r="BU79" s="182"/>
      <c r="BV79" s="182"/>
      <c r="BW79" s="170">
        <f t="shared" si="33"/>
        <v>0</v>
      </c>
      <c r="BX79" s="182"/>
      <c r="BY79" s="182"/>
      <c r="BZ79" s="170">
        <f t="shared" si="34"/>
        <v>0</v>
      </c>
      <c r="CA79" s="170">
        <f t="shared" si="45"/>
        <v>2</v>
      </c>
      <c r="CB79" s="182"/>
      <c r="CC79" s="182"/>
      <c r="CD79" s="170">
        <f t="shared" si="46"/>
        <v>0</v>
      </c>
      <c r="CE79" s="170">
        <f t="shared" si="47"/>
        <v>0</v>
      </c>
      <c r="CF79" s="170">
        <f t="shared" si="48"/>
        <v>1</v>
      </c>
      <c r="CG79" s="182">
        <f t="shared" si="49"/>
        <v>18</v>
      </c>
      <c r="CH79" s="171"/>
      <c r="CI79" s="183">
        <f>COUNTIF(J79:AN79,"1")+(COUNTIF(J79:AN79,"2")*2)+CJ79*2</f>
        <v>0</v>
      </c>
      <c r="CJ79" s="184">
        <f>COUNTIF(J79:AN79,"&gt;=3")</f>
        <v>0</v>
      </c>
    </row>
    <row r="80" spans="1:88" s="186" customFormat="1" ht="13">
      <c r="A80" s="168">
        <f t="shared" si="50"/>
        <v>70</v>
      </c>
      <c r="B80" s="169" t="s">
        <v>4287</v>
      </c>
      <c r="C80" s="174" t="s">
        <v>4288</v>
      </c>
      <c r="D80" s="175" t="s">
        <v>4060</v>
      </c>
      <c r="E80" s="172" t="s">
        <v>4289</v>
      </c>
      <c r="F80" s="176" t="s">
        <v>4290</v>
      </c>
      <c r="G80" s="177">
        <v>45002</v>
      </c>
      <c r="H80" s="177">
        <v>45002</v>
      </c>
      <c r="I80" s="178"/>
      <c r="J80" s="209" t="s">
        <v>57</v>
      </c>
      <c r="K80" s="209" t="s">
        <v>67</v>
      </c>
      <c r="L80" s="209" t="s">
        <v>58</v>
      </c>
      <c r="M80" s="209" t="s">
        <v>57</v>
      </c>
      <c r="N80" s="209" t="s">
        <v>57</v>
      </c>
      <c r="O80" s="209" t="s">
        <v>57</v>
      </c>
      <c r="P80" s="209" t="s">
        <v>57</v>
      </c>
      <c r="Q80" s="209" t="s">
        <v>57</v>
      </c>
      <c r="R80" s="209" t="s">
        <v>57</v>
      </c>
      <c r="S80" s="209" t="s">
        <v>58</v>
      </c>
      <c r="T80" s="209" t="s">
        <v>59</v>
      </c>
      <c r="U80" s="209" t="s">
        <v>57</v>
      </c>
      <c r="V80" s="209" t="s">
        <v>57</v>
      </c>
      <c r="W80" s="209" t="s">
        <v>57</v>
      </c>
      <c r="X80" s="209" t="s">
        <v>57</v>
      </c>
      <c r="Y80" s="209" t="s">
        <v>57</v>
      </c>
      <c r="Z80" s="209" t="s">
        <v>58</v>
      </c>
      <c r="AA80" s="209" t="s">
        <v>59</v>
      </c>
      <c r="AB80" s="209" t="s">
        <v>57</v>
      </c>
      <c r="AC80" s="209" t="s">
        <v>57</v>
      </c>
      <c r="AD80" s="209" t="s">
        <v>57</v>
      </c>
      <c r="AE80" s="209" t="s">
        <v>57</v>
      </c>
      <c r="AF80" s="209" t="s">
        <v>57</v>
      </c>
      <c r="AG80" s="209" t="s">
        <v>58</v>
      </c>
      <c r="AH80" s="209" t="s">
        <v>57</v>
      </c>
      <c r="AI80" s="209" t="s">
        <v>57</v>
      </c>
      <c r="AJ80" s="209" t="s">
        <v>57</v>
      </c>
      <c r="AK80" s="209" t="s">
        <v>57</v>
      </c>
      <c r="AL80" s="209" t="s">
        <v>67</v>
      </c>
      <c r="AM80" s="209" t="s">
        <v>67</v>
      </c>
      <c r="AN80" s="209" t="s">
        <v>58</v>
      </c>
      <c r="AO80" s="209" t="s">
        <v>57</v>
      </c>
      <c r="AP80" s="209" t="s">
        <v>57</v>
      </c>
      <c r="AQ80" s="209" t="s">
        <v>57</v>
      </c>
      <c r="AR80" s="179"/>
      <c r="AS80" s="179"/>
      <c r="AT80" s="179"/>
      <c r="AU80" s="179"/>
      <c r="AV80" s="179"/>
      <c r="AW80" s="179"/>
      <c r="AX80" s="179"/>
      <c r="AY80" s="179"/>
      <c r="AZ80" s="179"/>
      <c r="BA80" s="179"/>
      <c r="BB80" s="179"/>
      <c r="BC80" s="179"/>
      <c r="BD80" s="179"/>
      <c r="BE80" s="179"/>
      <c r="BF80" s="180"/>
      <c r="BG80" s="181">
        <f t="shared" si="35"/>
        <v>12</v>
      </c>
      <c r="BH80" s="182">
        <f t="shared" si="36"/>
        <v>3</v>
      </c>
      <c r="BI80" s="182">
        <f t="shared" si="37"/>
        <v>0</v>
      </c>
      <c r="BJ80" s="182">
        <f t="shared" si="38"/>
        <v>0</v>
      </c>
      <c r="BK80" s="182">
        <f t="shared" si="39"/>
        <v>0</v>
      </c>
      <c r="BL80" s="182">
        <f t="shared" si="40"/>
        <v>0</v>
      </c>
      <c r="BM80" s="182">
        <f t="shared" si="41"/>
        <v>15</v>
      </c>
      <c r="BN80" s="170">
        <f t="shared" si="42"/>
        <v>0</v>
      </c>
      <c r="BO80" s="182"/>
      <c r="BP80" s="182"/>
      <c r="BQ80" s="170">
        <f t="shared" si="43"/>
        <v>0</v>
      </c>
      <c r="BR80" s="182"/>
      <c r="BS80" s="182"/>
      <c r="BT80" s="170">
        <f t="shared" si="44"/>
        <v>0</v>
      </c>
      <c r="BU80" s="182"/>
      <c r="BV80" s="182"/>
      <c r="BW80" s="170">
        <f t="shared" si="33"/>
        <v>0</v>
      </c>
      <c r="BX80" s="182"/>
      <c r="BY80" s="182"/>
      <c r="BZ80" s="170">
        <f t="shared" si="34"/>
        <v>0</v>
      </c>
      <c r="CA80" s="170">
        <f t="shared" si="45"/>
        <v>2</v>
      </c>
      <c r="CB80" s="182"/>
      <c r="CC80" s="182"/>
      <c r="CD80" s="170">
        <f t="shared" si="46"/>
        <v>0</v>
      </c>
      <c r="CE80" s="170">
        <f t="shared" si="47"/>
        <v>0</v>
      </c>
      <c r="CF80" s="170">
        <f t="shared" si="48"/>
        <v>1</v>
      </c>
      <c r="CG80" s="182">
        <f t="shared" si="49"/>
        <v>18</v>
      </c>
      <c r="CH80" s="171"/>
      <c r="CI80" s="183"/>
      <c r="CJ80" s="184"/>
    </row>
    <row r="81" spans="1:88" s="186" customFormat="1" ht="13">
      <c r="A81" s="168">
        <f t="shared" si="50"/>
        <v>71</v>
      </c>
      <c r="B81" s="169" t="s">
        <v>4291</v>
      </c>
      <c r="C81" s="174" t="s">
        <v>4292</v>
      </c>
      <c r="D81" s="175" t="s">
        <v>3637</v>
      </c>
      <c r="E81" s="172" t="s">
        <v>4293</v>
      </c>
      <c r="F81" s="176" t="s">
        <v>4294</v>
      </c>
      <c r="G81" s="177">
        <v>45047</v>
      </c>
      <c r="H81" s="177">
        <v>45047</v>
      </c>
      <c r="I81" s="178"/>
      <c r="J81" s="209" t="s">
        <v>133</v>
      </c>
      <c r="K81" s="209" t="s">
        <v>133</v>
      </c>
      <c r="L81" s="209" t="s">
        <v>133</v>
      </c>
      <c r="M81" s="209" t="s">
        <v>133</v>
      </c>
      <c r="N81" s="209" t="s">
        <v>57</v>
      </c>
      <c r="O81" s="209" t="s">
        <v>57</v>
      </c>
      <c r="P81" s="209" t="s">
        <v>57</v>
      </c>
      <c r="Q81" s="209" t="s">
        <v>57</v>
      </c>
      <c r="R81" s="209" t="s">
        <v>133</v>
      </c>
      <c r="S81" s="209" t="s">
        <v>58</v>
      </c>
      <c r="T81" s="209" t="s">
        <v>59</v>
      </c>
      <c r="U81" s="209" t="s">
        <v>57</v>
      </c>
      <c r="V81" s="209" t="s">
        <v>57</v>
      </c>
      <c r="W81" s="209" t="s">
        <v>57</v>
      </c>
      <c r="X81" s="209" t="s">
        <v>57</v>
      </c>
      <c r="Y81" s="209" t="s">
        <v>133</v>
      </c>
      <c r="Z81" s="209" t="s">
        <v>58</v>
      </c>
      <c r="AA81" s="209" t="s">
        <v>59</v>
      </c>
      <c r="AB81" s="209" t="s">
        <v>57</v>
      </c>
      <c r="AC81" s="209" t="s">
        <v>57</v>
      </c>
      <c r="AD81" s="209" t="s">
        <v>57</v>
      </c>
      <c r="AE81" s="209" t="s">
        <v>57</v>
      </c>
      <c r="AF81" s="209" t="s">
        <v>67</v>
      </c>
      <c r="AG81" s="209" t="s">
        <v>58</v>
      </c>
      <c r="AH81" s="209" t="s">
        <v>57</v>
      </c>
      <c r="AI81" s="209" t="s">
        <v>57</v>
      </c>
      <c r="AJ81" s="209" t="s">
        <v>57</v>
      </c>
      <c r="AK81" s="209" t="s">
        <v>57</v>
      </c>
      <c r="AL81" s="209" t="s">
        <v>57</v>
      </c>
      <c r="AM81" s="209" t="s">
        <v>67</v>
      </c>
      <c r="AN81" s="209" t="s">
        <v>58</v>
      </c>
      <c r="AO81" s="209" t="s">
        <v>57</v>
      </c>
      <c r="AP81" s="209" t="s">
        <v>57</v>
      </c>
      <c r="AQ81" s="209" t="s">
        <v>57</v>
      </c>
      <c r="AR81" s="179"/>
      <c r="AS81" s="179"/>
      <c r="AT81" s="179"/>
      <c r="AU81" s="179"/>
      <c r="AV81" s="179"/>
      <c r="AW81" s="179"/>
      <c r="AX81" s="179"/>
      <c r="AY81" s="179"/>
      <c r="AZ81" s="179"/>
      <c r="BA81" s="179"/>
      <c r="BB81" s="179"/>
      <c r="BC81" s="179"/>
      <c r="BD81" s="179"/>
      <c r="BE81" s="179"/>
      <c r="BF81" s="180"/>
      <c r="BG81" s="181">
        <f t="shared" si="35"/>
        <v>12</v>
      </c>
      <c r="BH81" s="182">
        <f t="shared" si="36"/>
        <v>3</v>
      </c>
      <c r="BI81" s="182">
        <f t="shared" si="37"/>
        <v>0</v>
      </c>
      <c r="BJ81" s="182">
        <f t="shared" si="38"/>
        <v>0</v>
      </c>
      <c r="BK81" s="182">
        <f t="shared" si="39"/>
        <v>0</v>
      </c>
      <c r="BL81" s="182">
        <f t="shared" si="40"/>
        <v>0</v>
      </c>
      <c r="BM81" s="182">
        <f t="shared" si="41"/>
        <v>15</v>
      </c>
      <c r="BN81" s="170">
        <f t="shared" si="42"/>
        <v>0</v>
      </c>
      <c r="BO81" s="182"/>
      <c r="BP81" s="182"/>
      <c r="BQ81" s="170">
        <f t="shared" si="43"/>
        <v>0</v>
      </c>
      <c r="BR81" s="182"/>
      <c r="BS81" s="182"/>
      <c r="BT81" s="170">
        <f t="shared" si="44"/>
        <v>0</v>
      </c>
      <c r="BU81" s="182"/>
      <c r="BV81" s="182"/>
      <c r="BW81" s="170">
        <f t="shared" si="33"/>
        <v>0</v>
      </c>
      <c r="BX81" s="182"/>
      <c r="BY81" s="182"/>
      <c r="BZ81" s="170">
        <f t="shared" si="34"/>
        <v>0</v>
      </c>
      <c r="CA81" s="170">
        <f t="shared" si="45"/>
        <v>2</v>
      </c>
      <c r="CB81" s="182"/>
      <c r="CC81" s="182"/>
      <c r="CD81" s="170">
        <f t="shared" si="46"/>
        <v>0</v>
      </c>
      <c r="CE81" s="170">
        <f t="shared" si="47"/>
        <v>0</v>
      </c>
      <c r="CF81" s="170">
        <f t="shared" si="48"/>
        <v>1</v>
      </c>
      <c r="CG81" s="182">
        <f t="shared" si="49"/>
        <v>18</v>
      </c>
      <c r="CH81" s="171"/>
      <c r="CI81" s="183"/>
      <c r="CJ81" s="184"/>
    </row>
    <row r="82" spans="1:88" s="186" customFormat="1" ht="13">
      <c r="A82" s="168">
        <f t="shared" si="50"/>
        <v>72</v>
      </c>
      <c r="B82" s="169" t="s">
        <v>4295</v>
      </c>
      <c r="C82" s="174" t="s">
        <v>4296</v>
      </c>
      <c r="D82" s="175" t="s">
        <v>3637</v>
      </c>
      <c r="E82" s="172" t="s">
        <v>4297</v>
      </c>
      <c r="F82" s="176" t="s">
        <v>4134</v>
      </c>
      <c r="G82" s="177">
        <v>45257</v>
      </c>
      <c r="H82" s="177">
        <v>45257</v>
      </c>
      <c r="I82" s="178"/>
      <c r="J82" s="209" t="s">
        <v>57</v>
      </c>
      <c r="K82" s="209" t="s">
        <v>57</v>
      </c>
      <c r="L82" s="209" t="s">
        <v>58</v>
      </c>
      <c r="M82" s="209" t="s">
        <v>57</v>
      </c>
      <c r="N82" s="209" t="s">
        <v>57</v>
      </c>
      <c r="O82" s="209" t="s">
        <v>57</v>
      </c>
      <c r="P82" s="209" t="s">
        <v>57</v>
      </c>
      <c r="Q82" s="209" t="s">
        <v>57</v>
      </c>
      <c r="R82" s="209" t="s">
        <v>57</v>
      </c>
      <c r="S82" s="209" t="s">
        <v>58</v>
      </c>
      <c r="T82" s="209" t="s">
        <v>59</v>
      </c>
      <c r="U82" s="209" t="s">
        <v>57</v>
      </c>
      <c r="V82" s="209" t="s">
        <v>57</v>
      </c>
      <c r="W82" s="209" t="s">
        <v>57</v>
      </c>
      <c r="X82" s="209" t="s">
        <v>57</v>
      </c>
      <c r="Y82" s="209" t="s">
        <v>57</v>
      </c>
      <c r="Z82" s="209" t="s">
        <v>58</v>
      </c>
      <c r="AA82" s="209" t="s">
        <v>59</v>
      </c>
      <c r="AB82" s="209" t="s">
        <v>57</v>
      </c>
      <c r="AC82" s="209" t="s">
        <v>57</v>
      </c>
      <c r="AD82" s="209" t="s">
        <v>57</v>
      </c>
      <c r="AE82" s="209" t="s">
        <v>57</v>
      </c>
      <c r="AF82" s="209" t="s">
        <v>57</v>
      </c>
      <c r="AG82" s="209" t="s">
        <v>58</v>
      </c>
      <c r="AH82" s="209" t="s">
        <v>57</v>
      </c>
      <c r="AI82" s="209" t="s">
        <v>57</v>
      </c>
      <c r="AJ82" s="209" t="s">
        <v>57</v>
      </c>
      <c r="AK82" s="209" t="s">
        <v>57</v>
      </c>
      <c r="AL82" s="209" t="s">
        <v>67</v>
      </c>
      <c r="AM82" s="209" t="s">
        <v>57</v>
      </c>
      <c r="AN82" s="209" t="s">
        <v>58</v>
      </c>
      <c r="AO82" s="209" t="s">
        <v>57</v>
      </c>
      <c r="AP82" s="209" t="s">
        <v>57</v>
      </c>
      <c r="AQ82" s="209" t="s">
        <v>57</v>
      </c>
      <c r="AR82" s="179"/>
      <c r="AS82" s="179"/>
      <c r="AT82" s="179"/>
      <c r="AU82" s="179"/>
      <c r="AV82" s="179"/>
      <c r="AW82" s="179"/>
      <c r="AX82" s="179"/>
      <c r="AY82" s="179"/>
      <c r="AZ82" s="179"/>
      <c r="BA82" s="179"/>
      <c r="BB82" s="179"/>
      <c r="BC82" s="179"/>
      <c r="BD82" s="179"/>
      <c r="BE82" s="179"/>
      <c r="BF82" s="180"/>
      <c r="BG82" s="181">
        <f t="shared" si="35"/>
        <v>13</v>
      </c>
      <c r="BH82" s="182">
        <f t="shared" si="36"/>
        <v>3</v>
      </c>
      <c r="BI82" s="182">
        <f t="shared" si="37"/>
        <v>0</v>
      </c>
      <c r="BJ82" s="182">
        <f t="shared" si="38"/>
        <v>0</v>
      </c>
      <c r="BK82" s="182">
        <f t="shared" si="39"/>
        <v>0</v>
      </c>
      <c r="BL82" s="182">
        <f t="shared" si="40"/>
        <v>0</v>
      </c>
      <c r="BM82" s="182">
        <f t="shared" si="41"/>
        <v>16</v>
      </c>
      <c r="BN82" s="170">
        <f t="shared" si="42"/>
        <v>0</v>
      </c>
      <c r="BO82" s="182"/>
      <c r="BP82" s="182"/>
      <c r="BQ82" s="170">
        <f t="shared" si="43"/>
        <v>0</v>
      </c>
      <c r="BR82" s="182"/>
      <c r="BS82" s="182"/>
      <c r="BT82" s="170">
        <f t="shared" si="44"/>
        <v>0</v>
      </c>
      <c r="BU82" s="182"/>
      <c r="BV82" s="182"/>
      <c r="BW82" s="170"/>
      <c r="BX82" s="182"/>
      <c r="BY82" s="182"/>
      <c r="BZ82" s="170"/>
      <c r="CA82" s="170">
        <f t="shared" si="45"/>
        <v>1</v>
      </c>
      <c r="CB82" s="182"/>
      <c r="CC82" s="182"/>
      <c r="CD82" s="170">
        <f t="shared" si="46"/>
        <v>0</v>
      </c>
      <c r="CE82" s="170">
        <f t="shared" si="47"/>
        <v>0</v>
      </c>
      <c r="CF82" s="170">
        <f t="shared" si="48"/>
        <v>1</v>
      </c>
      <c r="CG82" s="182">
        <f t="shared" si="49"/>
        <v>18</v>
      </c>
      <c r="CH82" s="171"/>
      <c r="CI82" s="183"/>
      <c r="CJ82" s="184"/>
    </row>
    <row r="83" spans="1:88" s="186" customFormat="1" ht="13">
      <c r="A83" s="168">
        <f t="shared" si="50"/>
        <v>73</v>
      </c>
      <c r="B83" s="169" t="s">
        <v>4298</v>
      </c>
      <c r="C83" s="174" t="s">
        <v>4299</v>
      </c>
      <c r="D83" s="175" t="s">
        <v>3637</v>
      </c>
      <c r="E83" s="172" t="s">
        <v>4300</v>
      </c>
      <c r="F83" s="176" t="s">
        <v>4130</v>
      </c>
      <c r="G83" s="177">
        <v>45188</v>
      </c>
      <c r="H83" s="177">
        <v>45188</v>
      </c>
      <c r="I83" s="178"/>
      <c r="J83" s="209" t="s">
        <v>57</v>
      </c>
      <c r="K83" s="209" t="s">
        <v>57</v>
      </c>
      <c r="L83" s="209" t="s">
        <v>58</v>
      </c>
      <c r="M83" s="209" t="s">
        <v>57</v>
      </c>
      <c r="N83" s="209" t="s">
        <v>57</v>
      </c>
      <c r="O83" s="209" t="s">
        <v>57</v>
      </c>
      <c r="P83" s="209" t="s">
        <v>57</v>
      </c>
      <c r="Q83" s="209" t="s">
        <v>57</v>
      </c>
      <c r="R83" s="209" t="s">
        <v>57</v>
      </c>
      <c r="S83" s="209" t="s">
        <v>58</v>
      </c>
      <c r="T83" s="209" t="s">
        <v>59</v>
      </c>
      <c r="U83" s="209" t="s">
        <v>57</v>
      </c>
      <c r="V83" s="209" t="s">
        <v>57</v>
      </c>
      <c r="W83" s="209" t="s">
        <v>57</v>
      </c>
      <c r="X83" s="209" t="s">
        <v>57</v>
      </c>
      <c r="Y83" s="209" t="s">
        <v>57</v>
      </c>
      <c r="Z83" s="209" t="s">
        <v>58</v>
      </c>
      <c r="AA83" s="209" t="s">
        <v>59</v>
      </c>
      <c r="AB83" s="209" t="s">
        <v>57</v>
      </c>
      <c r="AC83" s="209" t="s">
        <v>57</v>
      </c>
      <c r="AD83" s="209" t="s">
        <v>57</v>
      </c>
      <c r="AE83" s="209" t="s">
        <v>57</v>
      </c>
      <c r="AF83" s="209" t="s">
        <v>57</v>
      </c>
      <c r="AG83" s="209" t="s">
        <v>58</v>
      </c>
      <c r="AH83" s="209" t="s">
        <v>57</v>
      </c>
      <c r="AI83" s="209" t="s">
        <v>57</v>
      </c>
      <c r="AJ83" s="209" t="s">
        <v>42</v>
      </c>
      <c r="AK83" s="209" t="s">
        <v>57</v>
      </c>
      <c r="AL83" s="209" t="s">
        <v>57</v>
      </c>
      <c r="AM83" s="209" t="s">
        <v>57</v>
      </c>
      <c r="AN83" s="209" t="s">
        <v>58</v>
      </c>
      <c r="AO83" s="209" t="s">
        <v>57</v>
      </c>
      <c r="AP83" s="209" t="s">
        <v>57</v>
      </c>
      <c r="AQ83" s="209" t="s">
        <v>57</v>
      </c>
      <c r="AR83" s="179"/>
      <c r="AS83" s="179"/>
      <c r="AT83" s="179"/>
      <c r="AU83" s="179"/>
      <c r="AV83" s="179"/>
      <c r="AW83" s="179"/>
      <c r="AX83" s="179"/>
      <c r="AY83" s="179"/>
      <c r="AZ83" s="179"/>
      <c r="BA83" s="179"/>
      <c r="BB83" s="179"/>
      <c r="BC83" s="179"/>
      <c r="BD83" s="179"/>
      <c r="BE83" s="179"/>
      <c r="BF83" s="180"/>
      <c r="BG83" s="181">
        <f t="shared" si="35"/>
        <v>13</v>
      </c>
      <c r="BH83" s="182">
        <f t="shared" si="36"/>
        <v>3</v>
      </c>
      <c r="BI83" s="182">
        <f t="shared" si="37"/>
        <v>1</v>
      </c>
      <c r="BJ83" s="182">
        <f t="shared" si="38"/>
        <v>0</v>
      </c>
      <c r="BK83" s="182">
        <f t="shared" si="39"/>
        <v>0</v>
      </c>
      <c r="BL83" s="182">
        <f t="shared" si="40"/>
        <v>0</v>
      </c>
      <c r="BM83" s="182">
        <f t="shared" si="41"/>
        <v>17</v>
      </c>
      <c r="BN83" s="170">
        <f t="shared" si="42"/>
        <v>0</v>
      </c>
      <c r="BO83" s="182"/>
      <c r="BP83" s="182"/>
      <c r="BQ83" s="170">
        <f t="shared" si="43"/>
        <v>0</v>
      </c>
      <c r="BR83" s="182"/>
      <c r="BS83" s="182"/>
      <c r="BT83" s="170">
        <f t="shared" si="44"/>
        <v>0</v>
      </c>
      <c r="BU83" s="182"/>
      <c r="BV83" s="182"/>
      <c r="BW83" s="170">
        <f t="shared" ref="BW83:BW111" si="51">COUNTIF(AA83:BE83,"LSG")</f>
        <v>0</v>
      </c>
      <c r="BX83" s="182"/>
      <c r="BY83" s="182"/>
      <c r="BZ83" s="170">
        <f>COUNTIF(I83:AY83,"SUS")</f>
        <v>0</v>
      </c>
      <c r="CA83" s="170">
        <f t="shared" si="45"/>
        <v>0</v>
      </c>
      <c r="CB83" s="182"/>
      <c r="CC83" s="182"/>
      <c r="CD83" s="170">
        <f t="shared" si="46"/>
        <v>0</v>
      </c>
      <c r="CE83" s="170">
        <f t="shared" si="47"/>
        <v>0</v>
      </c>
      <c r="CF83" s="170">
        <f t="shared" si="48"/>
        <v>1</v>
      </c>
      <c r="CG83" s="182">
        <f t="shared" si="49"/>
        <v>18</v>
      </c>
      <c r="CH83" s="171"/>
      <c r="CI83" s="183">
        <f>COUNTIF(J83:AN83,"1")+(COUNTIF(J83:AN83,"2")*2)+CJ83*2</f>
        <v>0</v>
      </c>
      <c r="CJ83" s="184">
        <f>COUNTIF(J83:AN83,"&gt;=3")</f>
        <v>0</v>
      </c>
    </row>
    <row r="84" spans="1:88" s="186" customFormat="1" ht="13">
      <c r="A84" s="168">
        <f t="shared" si="50"/>
        <v>74</v>
      </c>
      <c r="B84" s="169" t="s">
        <v>4301</v>
      </c>
      <c r="C84" s="174" t="s">
        <v>4302</v>
      </c>
      <c r="D84" s="175" t="s">
        <v>4060</v>
      </c>
      <c r="E84" s="172" t="s">
        <v>4303</v>
      </c>
      <c r="F84" s="176" t="s">
        <v>4304</v>
      </c>
      <c r="G84" s="177">
        <v>45117</v>
      </c>
      <c r="H84" s="177">
        <v>45117</v>
      </c>
      <c r="I84" s="178"/>
      <c r="J84" s="209" t="s">
        <v>67</v>
      </c>
      <c r="K84" s="209" t="s">
        <v>67</v>
      </c>
      <c r="L84" s="209" t="s">
        <v>58</v>
      </c>
      <c r="M84" s="209" t="s">
        <v>67</v>
      </c>
      <c r="N84" s="209" t="s">
        <v>67</v>
      </c>
      <c r="O84" s="209" t="s">
        <v>67</v>
      </c>
      <c r="P84" s="209" t="s">
        <v>67</v>
      </c>
      <c r="Q84" s="209" t="s">
        <v>67</v>
      </c>
      <c r="R84" s="209" t="s">
        <v>67</v>
      </c>
      <c r="S84" s="209" t="s">
        <v>58</v>
      </c>
      <c r="T84" s="209" t="s">
        <v>59</v>
      </c>
      <c r="U84" s="209" t="s">
        <v>133</v>
      </c>
      <c r="V84" s="209" t="s">
        <v>133</v>
      </c>
      <c r="W84" s="209" t="s">
        <v>133</v>
      </c>
      <c r="X84" s="209" t="s">
        <v>133</v>
      </c>
      <c r="Y84" s="209" t="s">
        <v>133</v>
      </c>
      <c r="Z84" s="209" t="s">
        <v>133</v>
      </c>
      <c r="AA84" s="209" t="s">
        <v>133</v>
      </c>
      <c r="AB84" s="209" t="s">
        <v>133</v>
      </c>
      <c r="AC84" s="209" t="s">
        <v>133</v>
      </c>
      <c r="AD84" s="209" t="s">
        <v>133</v>
      </c>
      <c r="AE84" s="209" t="s">
        <v>133</v>
      </c>
      <c r="AF84" s="209" t="s">
        <v>133</v>
      </c>
      <c r="AG84" s="209" t="s">
        <v>133</v>
      </c>
      <c r="AH84" s="209" t="s">
        <v>133</v>
      </c>
      <c r="AI84" s="209" t="s">
        <v>133</v>
      </c>
      <c r="AJ84" s="209" t="s">
        <v>67</v>
      </c>
      <c r="AK84" s="209" t="s">
        <v>67</v>
      </c>
      <c r="AL84" s="209" t="s">
        <v>67</v>
      </c>
      <c r="AM84" s="209" t="s">
        <v>67</v>
      </c>
      <c r="AN84" s="209" t="s">
        <v>58</v>
      </c>
      <c r="AO84" s="209" t="s">
        <v>67</v>
      </c>
      <c r="AP84" s="209" t="s">
        <v>67</v>
      </c>
      <c r="AQ84" s="209" t="s">
        <v>67</v>
      </c>
      <c r="AR84" s="179"/>
      <c r="AS84" s="179"/>
      <c r="AT84" s="179"/>
      <c r="AU84" s="179"/>
      <c r="AV84" s="179"/>
      <c r="AW84" s="179"/>
      <c r="AX84" s="179"/>
      <c r="AY84" s="179"/>
      <c r="AZ84" s="179"/>
      <c r="BA84" s="179"/>
      <c r="BB84" s="179"/>
      <c r="BC84" s="179"/>
      <c r="BD84" s="179"/>
      <c r="BE84" s="179"/>
      <c r="BF84" s="180"/>
      <c r="BG84" s="181">
        <f t="shared" si="35"/>
        <v>0</v>
      </c>
      <c r="BH84" s="182">
        <f t="shared" si="36"/>
        <v>1</v>
      </c>
      <c r="BI84" s="182">
        <f t="shared" si="37"/>
        <v>0</v>
      </c>
      <c r="BJ84" s="182">
        <f t="shared" si="38"/>
        <v>0</v>
      </c>
      <c r="BK84" s="182">
        <f t="shared" si="39"/>
        <v>0</v>
      </c>
      <c r="BL84" s="182">
        <f t="shared" si="40"/>
        <v>0</v>
      </c>
      <c r="BM84" s="182">
        <f t="shared" si="41"/>
        <v>1</v>
      </c>
      <c r="BN84" s="170">
        <f t="shared" si="42"/>
        <v>0</v>
      </c>
      <c r="BO84" s="182"/>
      <c r="BP84" s="182"/>
      <c r="BQ84" s="170">
        <f t="shared" si="43"/>
        <v>0</v>
      </c>
      <c r="BR84" s="182"/>
      <c r="BS84" s="182"/>
      <c r="BT84" s="170">
        <f t="shared" si="44"/>
        <v>10</v>
      </c>
      <c r="BU84" s="182"/>
      <c r="BV84" s="182"/>
      <c r="BW84" s="170">
        <f t="shared" si="51"/>
        <v>0</v>
      </c>
      <c r="BX84" s="182"/>
      <c r="BY84" s="182"/>
      <c r="BZ84" s="170">
        <f>COUNTIF(I84:AY84,"SUS")</f>
        <v>0</v>
      </c>
      <c r="CA84" s="170">
        <f t="shared" si="45"/>
        <v>7</v>
      </c>
      <c r="CB84" s="182"/>
      <c r="CC84" s="182"/>
      <c r="CD84" s="170">
        <f t="shared" si="46"/>
        <v>0</v>
      </c>
      <c r="CE84" s="170">
        <f t="shared" si="47"/>
        <v>0</v>
      </c>
      <c r="CF84" s="170">
        <f t="shared" si="48"/>
        <v>0</v>
      </c>
      <c r="CG84" s="182">
        <f t="shared" si="49"/>
        <v>18</v>
      </c>
      <c r="CH84" s="171"/>
      <c r="CI84" s="183"/>
      <c r="CJ84" s="184"/>
    </row>
    <row r="85" spans="1:88" s="186" customFormat="1" ht="13">
      <c r="A85" s="168">
        <f t="shared" si="50"/>
        <v>75</v>
      </c>
      <c r="B85" s="169" t="s">
        <v>4305</v>
      </c>
      <c r="C85" s="174" t="s">
        <v>4306</v>
      </c>
      <c r="D85" s="175" t="s">
        <v>3637</v>
      </c>
      <c r="E85" s="172" t="s">
        <v>4307</v>
      </c>
      <c r="F85" s="176" t="s">
        <v>4252</v>
      </c>
      <c r="G85" s="177">
        <v>44637</v>
      </c>
      <c r="H85" s="177">
        <v>44637</v>
      </c>
      <c r="I85" s="178"/>
      <c r="J85" s="209" t="s">
        <v>57</v>
      </c>
      <c r="K85" s="209" t="s">
        <v>67</v>
      </c>
      <c r="L85" s="209" t="s">
        <v>58</v>
      </c>
      <c r="M85" s="209" t="s">
        <v>57</v>
      </c>
      <c r="N85" s="209" t="s">
        <v>57</v>
      </c>
      <c r="O85" s="209" t="s">
        <v>57</v>
      </c>
      <c r="P85" s="209" t="s">
        <v>57</v>
      </c>
      <c r="Q85" s="209" t="s">
        <v>57</v>
      </c>
      <c r="R85" s="209" t="s">
        <v>67</v>
      </c>
      <c r="S85" s="209" t="s">
        <v>58</v>
      </c>
      <c r="T85" s="209" t="s">
        <v>59</v>
      </c>
      <c r="U85" s="209" t="s">
        <v>133</v>
      </c>
      <c r="V85" s="209" t="s">
        <v>133</v>
      </c>
      <c r="W85" s="209" t="s">
        <v>133</v>
      </c>
      <c r="X85" s="209" t="s">
        <v>133</v>
      </c>
      <c r="Y85" s="209" t="s">
        <v>67</v>
      </c>
      <c r="Z85" s="209" t="s">
        <v>58</v>
      </c>
      <c r="AA85" s="209" t="s">
        <v>59</v>
      </c>
      <c r="AB85" s="209" t="s">
        <v>67</v>
      </c>
      <c r="AC85" s="209" t="s">
        <v>57</v>
      </c>
      <c r="AD85" s="209" t="s">
        <v>57</v>
      </c>
      <c r="AE85" s="209" t="s">
        <v>57</v>
      </c>
      <c r="AF85" s="209" t="s">
        <v>57</v>
      </c>
      <c r="AG85" s="209" t="s">
        <v>58</v>
      </c>
      <c r="AH85" s="209" t="s">
        <v>57</v>
      </c>
      <c r="AI85" s="209" t="s">
        <v>57</v>
      </c>
      <c r="AJ85" s="209" t="s">
        <v>57</v>
      </c>
      <c r="AK85" s="209" t="s">
        <v>57</v>
      </c>
      <c r="AL85" s="209" t="s">
        <v>57</v>
      </c>
      <c r="AM85" s="209" t="s">
        <v>57</v>
      </c>
      <c r="AN85" s="209" t="s">
        <v>58</v>
      </c>
      <c r="AO85" s="209" t="s">
        <v>57</v>
      </c>
      <c r="AP85" s="209" t="s">
        <v>57</v>
      </c>
      <c r="AQ85" s="209" t="s">
        <v>57</v>
      </c>
      <c r="AR85" s="179"/>
      <c r="AS85" s="179"/>
      <c r="AT85" s="179"/>
      <c r="AU85" s="179"/>
      <c r="AV85" s="179"/>
      <c r="AW85" s="179"/>
      <c r="AX85" s="179"/>
      <c r="AY85" s="179"/>
      <c r="AZ85" s="179"/>
      <c r="BA85" s="179"/>
      <c r="BB85" s="179"/>
      <c r="BC85" s="179"/>
      <c r="BD85" s="179"/>
      <c r="BE85" s="179"/>
      <c r="BF85" s="180"/>
      <c r="BG85" s="181">
        <f t="shared" si="35"/>
        <v>13</v>
      </c>
      <c r="BH85" s="182">
        <f t="shared" si="36"/>
        <v>3</v>
      </c>
      <c r="BI85" s="182">
        <f t="shared" si="37"/>
        <v>0</v>
      </c>
      <c r="BJ85" s="182">
        <f t="shared" si="38"/>
        <v>0</v>
      </c>
      <c r="BK85" s="182">
        <f t="shared" si="39"/>
        <v>0</v>
      </c>
      <c r="BL85" s="182">
        <f t="shared" si="40"/>
        <v>0</v>
      </c>
      <c r="BM85" s="182">
        <f t="shared" si="41"/>
        <v>16</v>
      </c>
      <c r="BN85" s="170">
        <f t="shared" si="42"/>
        <v>0</v>
      </c>
      <c r="BO85" s="182"/>
      <c r="BP85" s="182"/>
      <c r="BQ85" s="170">
        <f t="shared" si="43"/>
        <v>0</v>
      </c>
      <c r="BR85" s="182"/>
      <c r="BS85" s="182"/>
      <c r="BT85" s="170">
        <f t="shared" si="44"/>
        <v>0</v>
      </c>
      <c r="BU85" s="182"/>
      <c r="BV85" s="182"/>
      <c r="BW85" s="170">
        <f t="shared" si="51"/>
        <v>0</v>
      </c>
      <c r="BX85" s="182"/>
      <c r="BY85" s="182"/>
      <c r="BZ85" s="170">
        <f>COUNTIF(I85:AY85,"SUS")</f>
        <v>0</v>
      </c>
      <c r="CA85" s="170">
        <f t="shared" si="45"/>
        <v>1</v>
      </c>
      <c r="CB85" s="182"/>
      <c r="CC85" s="182"/>
      <c r="CD85" s="170">
        <f t="shared" si="46"/>
        <v>0</v>
      </c>
      <c r="CE85" s="170">
        <f t="shared" si="47"/>
        <v>0</v>
      </c>
      <c r="CF85" s="170">
        <f t="shared" si="48"/>
        <v>1</v>
      </c>
      <c r="CG85" s="182">
        <f t="shared" si="49"/>
        <v>18</v>
      </c>
      <c r="CH85" s="171"/>
      <c r="CI85" s="183"/>
      <c r="CJ85" s="184"/>
    </row>
    <row r="86" spans="1:88" s="186" customFormat="1" ht="13">
      <c r="A86" s="168">
        <f t="shared" si="50"/>
        <v>76</v>
      </c>
      <c r="B86" s="169" t="s">
        <v>4308</v>
      </c>
      <c r="C86" s="174">
        <v>219810</v>
      </c>
      <c r="D86" s="175" t="s">
        <v>3637</v>
      </c>
      <c r="E86" s="172" t="s">
        <v>4309</v>
      </c>
      <c r="F86" s="176" t="s">
        <v>630</v>
      </c>
      <c r="G86" s="177">
        <v>45240</v>
      </c>
      <c r="H86" s="177">
        <v>45240</v>
      </c>
      <c r="I86" s="178"/>
      <c r="J86" s="209" t="s">
        <v>57</v>
      </c>
      <c r="K86" s="209" t="s">
        <v>57</v>
      </c>
      <c r="L86" s="209" t="s">
        <v>58</v>
      </c>
      <c r="M86" s="209" t="s">
        <v>57</v>
      </c>
      <c r="N86" s="209" t="s">
        <v>57</v>
      </c>
      <c r="O86" s="209" t="s">
        <v>57</v>
      </c>
      <c r="P86" s="209" t="s">
        <v>57</v>
      </c>
      <c r="Q86" s="209" t="s">
        <v>57</v>
      </c>
      <c r="R86" s="209" t="s">
        <v>4057</v>
      </c>
      <c r="S86" s="209" t="s">
        <v>58</v>
      </c>
      <c r="T86" s="209" t="s">
        <v>59</v>
      </c>
      <c r="U86" s="209" t="s">
        <v>57</v>
      </c>
      <c r="V86" s="209" t="s">
        <v>57</v>
      </c>
      <c r="W86" s="209" t="s">
        <v>57</v>
      </c>
      <c r="X86" s="209" t="s">
        <v>57</v>
      </c>
      <c r="Y86" s="209" t="s">
        <v>57</v>
      </c>
      <c r="Z86" s="209" t="s">
        <v>58</v>
      </c>
      <c r="AA86" s="209" t="s">
        <v>59</v>
      </c>
      <c r="AB86" s="209" t="s">
        <v>57</v>
      </c>
      <c r="AC86" s="209" t="s">
        <v>57</v>
      </c>
      <c r="AD86" s="209" t="s">
        <v>57</v>
      </c>
      <c r="AE86" s="209" t="s">
        <v>57</v>
      </c>
      <c r="AF86" s="209" t="s">
        <v>4057</v>
      </c>
      <c r="AG86" s="209" t="s">
        <v>58</v>
      </c>
      <c r="AH86" s="209" t="s">
        <v>57</v>
      </c>
      <c r="AI86" s="209" t="s">
        <v>57</v>
      </c>
      <c r="AJ86" s="209" t="s">
        <v>57</v>
      </c>
      <c r="AK86" s="209" t="s">
        <v>57</v>
      </c>
      <c r="AL86" s="209" t="s">
        <v>57</v>
      </c>
      <c r="AM86" s="209" t="s">
        <v>67</v>
      </c>
      <c r="AN86" s="209" t="s">
        <v>58</v>
      </c>
      <c r="AO86" s="209" t="s">
        <v>57</v>
      </c>
      <c r="AP86" s="209" t="s">
        <v>57</v>
      </c>
      <c r="AQ86" s="209" t="s">
        <v>57</v>
      </c>
      <c r="AR86" s="179"/>
      <c r="AS86" s="179"/>
      <c r="AT86" s="179"/>
      <c r="AU86" s="179"/>
      <c r="AV86" s="179"/>
      <c r="AW86" s="179"/>
      <c r="AX86" s="179"/>
      <c r="AY86" s="179"/>
      <c r="AZ86" s="179"/>
      <c r="BA86" s="179"/>
      <c r="BB86" s="179"/>
      <c r="BC86" s="179"/>
      <c r="BD86" s="179"/>
      <c r="BE86" s="179"/>
      <c r="BF86" s="180"/>
      <c r="BG86" s="181">
        <f t="shared" si="35"/>
        <v>12</v>
      </c>
      <c r="BH86" s="182">
        <f t="shared" si="36"/>
        <v>3</v>
      </c>
      <c r="BI86" s="182">
        <f t="shared" si="37"/>
        <v>0</v>
      </c>
      <c r="BJ86" s="182">
        <f t="shared" si="38"/>
        <v>1</v>
      </c>
      <c r="BK86" s="182">
        <f t="shared" si="39"/>
        <v>0</v>
      </c>
      <c r="BL86" s="182">
        <f t="shared" si="40"/>
        <v>0</v>
      </c>
      <c r="BM86" s="182">
        <f t="shared" si="41"/>
        <v>16</v>
      </c>
      <c r="BN86" s="170">
        <f t="shared" si="42"/>
        <v>0</v>
      </c>
      <c r="BO86" s="182"/>
      <c r="BP86" s="182"/>
      <c r="BQ86" s="170">
        <f t="shared" si="43"/>
        <v>0</v>
      </c>
      <c r="BR86" s="182"/>
      <c r="BS86" s="182"/>
      <c r="BT86" s="170">
        <f t="shared" si="44"/>
        <v>0</v>
      </c>
      <c r="BU86" s="182"/>
      <c r="BV86" s="182"/>
      <c r="BW86" s="170">
        <f t="shared" si="51"/>
        <v>0</v>
      </c>
      <c r="BX86" s="182"/>
      <c r="BY86" s="182"/>
      <c r="BZ86" s="170"/>
      <c r="CA86" s="170">
        <f t="shared" si="45"/>
        <v>1</v>
      </c>
      <c r="CB86" s="182"/>
      <c r="CC86" s="182"/>
      <c r="CD86" s="170">
        <f t="shared" si="46"/>
        <v>0</v>
      </c>
      <c r="CE86" s="170">
        <f t="shared" si="47"/>
        <v>0</v>
      </c>
      <c r="CF86" s="170">
        <f t="shared" si="48"/>
        <v>1</v>
      </c>
      <c r="CG86" s="182">
        <f t="shared" si="49"/>
        <v>18</v>
      </c>
      <c r="CH86" s="171"/>
      <c r="CI86" s="183"/>
      <c r="CJ86" s="184"/>
    </row>
    <row r="87" spans="1:88" s="186" customFormat="1" ht="13">
      <c r="A87" s="168">
        <f t="shared" si="50"/>
        <v>77</v>
      </c>
      <c r="B87" s="169" t="s">
        <v>4310</v>
      </c>
      <c r="C87" s="174" t="s">
        <v>4311</v>
      </c>
      <c r="D87" s="175" t="s">
        <v>3637</v>
      </c>
      <c r="E87" s="172" t="s">
        <v>4312</v>
      </c>
      <c r="F87" s="176" t="s">
        <v>4313</v>
      </c>
      <c r="G87" s="177">
        <v>44652</v>
      </c>
      <c r="H87" s="177">
        <v>44652</v>
      </c>
      <c r="I87" s="178"/>
      <c r="J87" s="209" t="s">
        <v>57</v>
      </c>
      <c r="K87" s="209" t="s">
        <v>57</v>
      </c>
      <c r="L87" s="209" t="s">
        <v>58</v>
      </c>
      <c r="M87" s="209" t="s">
        <v>57</v>
      </c>
      <c r="N87" s="209" t="s">
        <v>57</v>
      </c>
      <c r="O87" s="209" t="s">
        <v>57</v>
      </c>
      <c r="P87" s="209" t="s">
        <v>133</v>
      </c>
      <c r="Q87" s="209" t="s">
        <v>133</v>
      </c>
      <c r="R87" s="209" t="s">
        <v>4057</v>
      </c>
      <c r="S87" s="209" t="s">
        <v>58</v>
      </c>
      <c r="T87" s="209" t="s">
        <v>59</v>
      </c>
      <c r="U87" s="209" t="s">
        <v>57</v>
      </c>
      <c r="V87" s="209" t="s">
        <v>57</v>
      </c>
      <c r="W87" s="209" t="s">
        <v>57</v>
      </c>
      <c r="X87" s="209" t="s">
        <v>57</v>
      </c>
      <c r="Y87" s="209" t="s">
        <v>57</v>
      </c>
      <c r="Z87" s="209" t="s">
        <v>58</v>
      </c>
      <c r="AA87" s="209" t="s">
        <v>59</v>
      </c>
      <c r="AB87" s="209" t="s">
        <v>57</v>
      </c>
      <c r="AC87" s="209" t="s">
        <v>57</v>
      </c>
      <c r="AD87" s="209" t="s">
        <v>57</v>
      </c>
      <c r="AE87" s="209" t="s">
        <v>57</v>
      </c>
      <c r="AF87" s="209" t="s">
        <v>57</v>
      </c>
      <c r="AG87" s="209" t="s">
        <v>58</v>
      </c>
      <c r="AH87" s="209" t="s">
        <v>57</v>
      </c>
      <c r="AI87" s="209" t="s">
        <v>57</v>
      </c>
      <c r="AJ87" s="209" t="s">
        <v>57</v>
      </c>
      <c r="AK87" s="209" t="s">
        <v>57</v>
      </c>
      <c r="AL87" s="209" t="s">
        <v>57</v>
      </c>
      <c r="AM87" s="209" t="s">
        <v>57</v>
      </c>
      <c r="AN87" s="209" t="s">
        <v>58</v>
      </c>
      <c r="AO87" s="209" t="s">
        <v>57</v>
      </c>
      <c r="AP87" s="209" t="s">
        <v>57</v>
      </c>
      <c r="AQ87" s="209" t="s">
        <v>57</v>
      </c>
      <c r="AR87" s="179"/>
      <c r="AS87" s="179"/>
      <c r="AT87" s="179"/>
      <c r="AU87" s="179"/>
      <c r="AV87" s="179"/>
      <c r="AW87" s="179"/>
      <c r="AX87" s="179"/>
      <c r="AY87" s="179"/>
      <c r="AZ87" s="179"/>
      <c r="BA87" s="179"/>
      <c r="BB87" s="179"/>
      <c r="BC87" s="179"/>
      <c r="BD87" s="179"/>
      <c r="BE87" s="179"/>
      <c r="BF87" s="180"/>
      <c r="BG87" s="181">
        <f t="shared" si="35"/>
        <v>14</v>
      </c>
      <c r="BH87" s="182">
        <f t="shared" si="36"/>
        <v>3</v>
      </c>
      <c r="BI87" s="182">
        <f t="shared" si="37"/>
        <v>0</v>
      </c>
      <c r="BJ87" s="182">
        <f t="shared" si="38"/>
        <v>0</v>
      </c>
      <c r="BK87" s="182">
        <f t="shared" si="39"/>
        <v>0</v>
      </c>
      <c r="BL87" s="182">
        <f t="shared" si="40"/>
        <v>0</v>
      </c>
      <c r="BM87" s="182">
        <f t="shared" si="41"/>
        <v>17</v>
      </c>
      <c r="BN87" s="170">
        <f t="shared" si="42"/>
        <v>0</v>
      </c>
      <c r="BO87" s="182"/>
      <c r="BP87" s="182"/>
      <c r="BQ87" s="170">
        <f t="shared" si="43"/>
        <v>0</v>
      </c>
      <c r="BR87" s="182"/>
      <c r="BS87" s="182"/>
      <c r="BT87" s="170">
        <f t="shared" si="44"/>
        <v>0</v>
      </c>
      <c r="BU87" s="182"/>
      <c r="BV87" s="182"/>
      <c r="BW87" s="170">
        <f t="shared" si="51"/>
        <v>0</v>
      </c>
      <c r="BX87" s="182"/>
      <c r="BY87" s="182"/>
      <c r="BZ87" s="170">
        <f t="shared" ref="BZ87:BZ100" si="52">COUNTIF(I87:AY87,"SUS")</f>
        <v>0</v>
      </c>
      <c r="CA87" s="170">
        <f t="shared" si="45"/>
        <v>0</v>
      </c>
      <c r="CB87" s="182"/>
      <c r="CC87" s="182"/>
      <c r="CD87" s="170">
        <f t="shared" si="46"/>
        <v>0</v>
      </c>
      <c r="CE87" s="170">
        <f t="shared" si="47"/>
        <v>0</v>
      </c>
      <c r="CF87" s="170">
        <f t="shared" si="48"/>
        <v>1</v>
      </c>
      <c r="CG87" s="182">
        <f t="shared" si="49"/>
        <v>18</v>
      </c>
      <c r="CH87" s="171"/>
      <c r="CI87" s="183">
        <f>COUNTIF(J87:AN87,"1")+(COUNTIF(J87:AN87,"2")*2)+CJ87*2</f>
        <v>0</v>
      </c>
      <c r="CJ87" s="184">
        <f>COUNTIF(J87:AN87,"&gt;=3")</f>
        <v>0</v>
      </c>
    </row>
    <row r="88" spans="1:88" s="186" customFormat="1" ht="13">
      <c r="A88" s="168">
        <f t="shared" si="50"/>
        <v>78</v>
      </c>
      <c r="B88" s="169" t="s">
        <v>4314</v>
      </c>
      <c r="C88" s="174" t="s">
        <v>4315</v>
      </c>
      <c r="D88" s="175" t="s">
        <v>3637</v>
      </c>
      <c r="E88" s="172" t="s">
        <v>4316</v>
      </c>
      <c r="F88" s="176" t="s">
        <v>1140</v>
      </c>
      <c r="G88" s="177">
        <v>44866</v>
      </c>
      <c r="H88" s="177">
        <v>44866</v>
      </c>
      <c r="I88" s="178"/>
      <c r="J88" s="209" t="s">
        <v>57</v>
      </c>
      <c r="K88" s="209" t="s">
        <v>67</v>
      </c>
      <c r="L88" s="209" t="s">
        <v>58</v>
      </c>
      <c r="M88" s="209" t="s">
        <v>57</v>
      </c>
      <c r="N88" s="209" t="s">
        <v>57</v>
      </c>
      <c r="O88" s="209" t="s">
        <v>57</v>
      </c>
      <c r="P88" s="209" t="s">
        <v>57</v>
      </c>
      <c r="Q88" s="209" t="s">
        <v>67</v>
      </c>
      <c r="R88" s="209" t="s">
        <v>67</v>
      </c>
      <c r="S88" s="209" t="s">
        <v>58</v>
      </c>
      <c r="T88" s="209" t="s">
        <v>59</v>
      </c>
      <c r="U88" s="209" t="s">
        <v>57</v>
      </c>
      <c r="V88" s="209" t="s">
        <v>57</v>
      </c>
      <c r="W88" s="209" t="s">
        <v>57</v>
      </c>
      <c r="X88" s="209" t="s">
        <v>57</v>
      </c>
      <c r="Y88" s="209" t="s">
        <v>57</v>
      </c>
      <c r="Z88" s="209" t="s">
        <v>58</v>
      </c>
      <c r="AA88" s="209" t="s">
        <v>59</v>
      </c>
      <c r="AB88" s="209" t="s">
        <v>57</v>
      </c>
      <c r="AC88" s="209" t="s">
        <v>57</v>
      </c>
      <c r="AD88" s="209" t="s">
        <v>57</v>
      </c>
      <c r="AE88" s="209" t="s">
        <v>57</v>
      </c>
      <c r="AF88" s="209" t="s">
        <v>67</v>
      </c>
      <c r="AG88" s="209" t="s">
        <v>58</v>
      </c>
      <c r="AH88" s="209" t="s">
        <v>57</v>
      </c>
      <c r="AI88" s="209" t="s">
        <v>57</v>
      </c>
      <c r="AJ88" s="209" t="s">
        <v>57</v>
      </c>
      <c r="AK88" s="209" t="s">
        <v>57</v>
      </c>
      <c r="AL88" s="209" t="s">
        <v>57</v>
      </c>
      <c r="AM88" s="209" t="s">
        <v>57</v>
      </c>
      <c r="AN88" s="209" t="s">
        <v>58</v>
      </c>
      <c r="AO88" s="209" t="s">
        <v>57</v>
      </c>
      <c r="AP88" s="209" t="s">
        <v>57</v>
      </c>
      <c r="AQ88" s="209" t="s">
        <v>57</v>
      </c>
      <c r="AR88" s="179"/>
      <c r="AS88" s="179"/>
      <c r="AT88" s="179"/>
      <c r="AU88" s="179"/>
      <c r="AV88" s="179"/>
      <c r="AW88" s="179"/>
      <c r="AX88" s="179"/>
      <c r="AY88" s="179"/>
      <c r="AZ88" s="179"/>
      <c r="BA88" s="179"/>
      <c r="BB88" s="179"/>
      <c r="BC88" s="179"/>
      <c r="BD88" s="179"/>
      <c r="BE88" s="179"/>
      <c r="BF88" s="180"/>
      <c r="BG88" s="181">
        <f t="shared" si="35"/>
        <v>13</v>
      </c>
      <c r="BH88" s="182">
        <f t="shared" si="36"/>
        <v>3</v>
      </c>
      <c r="BI88" s="182">
        <f t="shared" si="37"/>
        <v>0</v>
      </c>
      <c r="BJ88" s="182">
        <f t="shared" si="38"/>
        <v>0</v>
      </c>
      <c r="BK88" s="182">
        <f t="shared" si="39"/>
        <v>0</v>
      </c>
      <c r="BL88" s="182">
        <f t="shared" si="40"/>
        <v>0</v>
      </c>
      <c r="BM88" s="182">
        <f t="shared" si="41"/>
        <v>16</v>
      </c>
      <c r="BN88" s="170">
        <f t="shared" si="42"/>
        <v>0</v>
      </c>
      <c r="BO88" s="182"/>
      <c r="BP88" s="182"/>
      <c r="BQ88" s="170">
        <f t="shared" si="43"/>
        <v>0</v>
      </c>
      <c r="BR88" s="182"/>
      <c r="BS88" s="182"/>
      <c r="BT88" s="170">
        <f t="shared" si="44"/>
        <v>0</v>
      </c>
      <c r="BU88" s="182"/>
      <c r="BV88" s="182"/>
      <c r="BW88" s="170">
        <f t="shared" si="51"/>
        <v>0</v>
      </c>
      <c r="BX88" s="182"/>
      <c r="BY88" s="182"/>
      <c r="BZ88" s="170">
        <f t="shared" si="52"/>
        <v>0</v>
      </c>
      <c r="CA88" s="170">
        <f t="shared" si="45"/>
        <v>1</v>
      </c>
      <c r="CB88" s="182"/>
      <c r="CC88" s="182"/>
      <c r="CD88" s="170">
        <f t="shared" si="46"/>
        <v>0</v>
      </c>
      <c r="CE88" s="170">
        <f t="shared" si="47"/>
        <v>0</v>
      </c>
      <c r="CF88" s="170">
        <f t="shared" si="48"/>
        <v>1</v>
      </c>
      <c r="CG88" s="182">
        <f t="shared" si="49"/>
        <v>18</v>
      </c>
      <c r="CH88" s="171"/>
      <c r="CI88" s="183"/>
      <c r="CJ88" s="184"/>
    </row>
    <row r="89" spans="1:88" s="186" customFormat="1" ht="13">
      <c r="A89" s="168">
        <f t="shared" si="50"/>
        <v>79</v>
      </c>
      <c r="B89" s="169" t="s">
        <v>4317</v>
      </c>
      <c r="C89" s="174" t="s">
        <v>4318</v>
      </c>
      <c r="D89" s="175" t="s">
        <v>3637</v>
      </c>
      <c r="E89" s="172" t="s">
        <v>4319</v>
      </c>
      <c r="F89" s="176" t="s">
        <v>1079</v>
      </c>
      <c r="G89" s="177">
        <v>44652</v>
      </c>
      <c r="H89" s="177">
        <v>44652</v>
      </c>
      <c r="I89" s="178"/>
      <c r="J89" s="209" t="s">
        <v>57</v>
      </c>
      <c r="K89" s="209" t="s">
        <v>4057</v>
      </c>
      <c r="L89" s="209" t="s">
        <v>58</v>
      </c>
      <c r="M89" s="209" t="s">
        <v>57</v>
      </c>
      <c r="N89" s="209" t="s">
        <v>57</v>
      </c>
      <c r="O89" s="209" t="s">
        <v>57</v>
      </c>
      <c r="P89" s="209" t="s">
        <v>57</v>
      </c>
      <c r="Q89" s="209" t="s">
        <v>57</v>
      </c>
      <c r="R89" s="209" t="s">
        <v>57</v>
      </c>
      <c r="S89" s="209" t="s">
        <v>58</v>
      </c>
      <c r="T89" s="209" t="s">
        <v>59</v>
      </c>
      <c r="U89" s="209" t="s">
        <v>42</v>
      </c>
      <c r="V89" s="209" t="s">
        <v>57</v>
      </c>
      <c r="W89" s="209" t="s">
        <v>57</v>
      </c>
      <c r="X89" s="209" t="s">
        <v>57</v>
      </c>
      <c r="Y89" s="209" t="s">
        <v>57</v>
      </c>
      <c r="Z89" s="209" t="s">
        <v>58</v>
      </c>
      <c r="AA89" s="209" t="s">
        <v>59</v>
      </c>
      <c r="AB89" s="209" t="s">
        <v>57</v>
      </c>
      <c r="AC89" s="209" t="s">
        <v>57</v>
      </c>
      <c r="AD89" s="209" t="s">
        <v>57</v>
      </c>
      <c r="AE89" s="209" t="s">
        <v>57</v>
      </c>
      <c r="AF89" s="209" t="s">
        <v>4057</v>
      </c>
      <c r="AG89" s="209" t="s">
        <v>58</v>
      </c>
      <c r="AH89" s="209" t="s">
        <v>133</v>
      </c>
      <c r="AI89" s="209" t="s">
        <v>133</v>
      </c>
      <c r="AJ89" s="209" t="s">
        <v>133</v>
      </c>
      <c r="AK89" s="209" t="s">
        <v>133</v>
      </c>
      <c r="AL89" s="209" t="s">
        <v>133</v>
      </c>
      <c r="AM89" s="209" t="s">
        <v>133</v>
      </c>
      <c r="AN89" s="209" t="s">
        <v>133</v>
      </c>
      <c r="AO89" s="209" t="s">
        <v>57</v>
      </c>
      <c r="AP89" s="209" t="s">
        <v>57</v>
      </c>
      <c r="AQ89" s="209" t="s">
        <v>57</v>
      </c>
      <c r="AR89" s="179"/>
      <c r="AS89" s="179"/>
      <c r="AT89" s="179"/>
      <c r="AU89" s="179"/>
      <c r="AV89" s="179"/>
      <c r="AW89" s="179"/>
      <c r="AX89" s="179"/>
      <c r="AY89" s="179"/>
      <c r="AZ89" s="179"/>
      <c r="BA89" s="179"/>
      <c r="BB89" s="179"/>
      <c r="BC89" s="179"/>
      <c r="BD89" s="179"/>
      <c r="BE89" s="179"/>
      <c r="BF89" s="180"/>
      <c r="BG89" s="181">
        <f t="shared" si="35"/>
        <v>7</v>
      </c>
      <c r="BH89" s="182">
        <f t="shared" si="36"/>
        <v>2</v>
      </c>
      <c r="BI89" s="182">
        <f t="shared" si="37"/>
        <v>0</v>
      </c>
      <c r="BJ89" s="182">
        <f t="shared" si="38"/>
        <v>1</v>
      </c>
      <c r="BK89" s="182">
        <f t="shared" si="39"/>
        <v>0</v>
      </c>
      <c r="BL89" s="182">
        <f t="shared" si="40"/>
        <v>0</v>
      </c>
      <c r="BM89" s="182">
        <f t="shared" si="41"/>
        <v>10</v>
      </c>
      <c r="BN89" s="170">
        <f t="shared" si="42"/>
        <v>0</v>
      </c>
      <c r="BO89" s="182"/>
      <c r="BP89" s="182"/>
      <c r="BQ89" s="170">
        <f t="shared" si="43"/>
        <v>0</v>
      </c>
      <c r="BR89" s="182"/>
      <c r="BS89" s="182"/>
      <c r="BT89" s="170">
        <f t="shared" si="44"/>
        <v>7</v>
      </c>
      <c r="BU89" s="182"/>
      <c r="BV89" s="182"/>
      <c r="BW89" s="170">
        <f t="shared" si="51"/>
        <v>0</v>
      </c>
      <c r="BX89" s="182"/>
      <c r="BY89" s="182"/>
      <c r="BZ89" s="170">
        <f t="shared" si="52"/>
        <v>0</v>
      </c>
      <c r="CA89" s="170">
        <f t="shared" si="45"/>
        <v>0</v>
      </c>
      <c r="CB89" s="182"/>
      <c r="CC89" s="182"/>
      <c r="CD89" s="170">
        <f t="shared" si="46"/>
        <v>0</v>
      </c>
      <c r="CE89" s="170">
        <f t="shared" si="47"/>
        <v>0</v>
      </c>
      <c r="CF89" s="170">
        <f t="shared" si="48"/>
        <v>1</v>
      </c>
      <c r="CG89" s="182">
        <f t="shared" si="49"/>
        <v>18</v>
      </c>
      <c r="CH89" s="171"/>
      <c r="CI89" s="183">
        <f>COUNTIF(J89:AN89,"1")+(COUNTIF(J89:AN89,"2")*2)+CJ89*2</f>
        <v>0</v>
      </c>
      <c r="CJ89" s="184">
        <f>COUNTIF(J89:AN89,"&gt;=3")</f>
        <v>0</v>
      </c>
    </row>
    <row r="90" spans="1:88" s="186" customFormat="1" ht="13">
      <c r="A90" s="168">
        <f t="shared" si="50"/>
        <v>80</v>
      </c>
      <c r="B90" s="169" t="s">
        <v>4320</v>
      </c>
      <c r="C90" s="174" t="s">
        <v>4321</v>
      </c>
      <c r="D90" s="175" t="s">
        <v>3637</v>
      </c>
      <c r="E90" s="172" t="s">
        <v>4322</v>
      </c>
      <c r="F90" s="176" t="s">
        <v>4323</v>
      </c>
      <c r="G90" s="177">
        <v>45231</v>
      </c>
      <c r="H90" s="177">
        <v>45231</v>
      </c>
      <c r="I90" s="178"/>
      <c r="J90" s="209" t="s">
        <v>57</v>
      </c>
      <c r="K90" s="209" t="s">
        <v>42</v>
      </c>
      <c r="L90" s="209" t="s">
        <v>58</v>
      </c>
      <c r="M90" s="209" t="s">
        <v>57</v>
      </c>
      <c r="N90" s="209" t="s">
        <v>57</v>
      </c>
      <c r="O90" s="209" t="s">
        <v>57</v>
      </c>
      <c r="P90" s="209" t="s">
        <v>57</v>
      </c>
      <c r="Q90" s="209" t="s">
        <v>57</v>
      </c>
      <c r="R90" s="209" t="s">
        <v>57</v>
      </c>
      <c r="S90" s="209" t="s">
        <v>58</v>
      </c>
      <c r="T90" s="209" t="s">
        <v>59</v>
      </c>
      <c r="U90" s="209" t="s">
        <v>67</v>
      </c>
      <c r="V90" s="209" t="s">
        <v>57</v>
      </c>
      <c r="W90" s="209" t="s">
        <v>57</v>
      </c>
      <c r="X90" s="209" t="s">
        <v>57</v>
      </c>
      <c r="Y90" s="209" t="s">
        <v>4057</v>
      </c>
      <c r="Z90" s="209" t="s">
        <v>58</v>
      </c>
      <c r="AA90" s="209" t="s">
        <v>59</v>
      </c>
      <c r="AB90" s="209" t="s">
        <v>57</v>
      </c>
      <c r="AC90" s="209" t="s">
        <v>57</v>
      </c>
      <c r="AD90" s="209" t="s">
        <v>57</v>
      </c>
      <c r="AE90" s="209" t="s">
        <v>57</v>
      </c>
      <c r="AF90" s="209" t="s">
        <v>42</v>
      </c>
      <c r="AG90" s="209" t="s">
        <v>58</v>
      </c>
      <c r="AH90" s="209" t="s">
        <v>57</v>
      </c>
      <c r="AI90" s="209" t="s">
        <v>57</v>
      </c>
      <c r="AJ90" s="209" t="s">
        <v>57</v>
      </c>
      <c r="AK90" s="209" t="s">
        <v>57</v>
      </c>
      <c r="AL90" s="209" t="s">
        <v>57</v>
      </c>
      <c r="AM90" s="209" t="s">
        <v>42</v>
      </c>
      <c r="AN90" s="209" t="s">
        <v>58</v>
      </c>
      <c r="AO90" s="209" t="s">
        <v>57</v>
      </c>
      <c r="AP90" s="209" t="s">
        <v>57</v>
      </c>
      <c r="AQ90" s="209" t="s">
        <v>57</v>
      </c>
      <c r="AR90" s="179"/>
      <c r="AS90" s="179"/>
      <c r="AT90" s="179"/>
      <c r="AU90" s="179"/>
      <c r="AV90" s="179"/>
      <c r="AW90" s="179"/>
      <c r="AX90" s="179"/>
      <c r="AY90" s="179"/>
      <c r="AZ90" s="179"/>
      <c r="BA90" s="179"/>
      <c r="BB90" s="179"/>
      <c r="BC90" s="179"/>
      <c r="BD90" s="179"/>
      <c r="BE90" s="179"/>
      <c r="BF90" s="180"/>
      <c r="BG90" s="181">
        <f t="shared" si="35"/>
        <v>12</v>
      </c>
      <c r="BH90" s="182">
        <f t="shared" si="36"/>
        <v>3</v>
      </c>
      <c r="BI90" s="182">
        <f t="shared" si="37"/>
        <v>2</v>
      </c>
      <c r="BJ90" s="182">
        <f t="shared" si="38"/>
        <v>0</v>
      </c>
      <c r="BK90" s="182">
        <f t="shared" si="39"/>
        <v>0</v>
      </c>
      <c r="BL90" s="182">
        <f t="shared" si="40"/>
        <v>0</v>
      </c>
      <c r="BM90" s="182">
        <f t="shared" si="41"/>
        <v>17</v>
      </c>
      <c r="BN90" s="170">
        <f t="shared" si="42"/>
        <v>0</v>
      </c>
      <c r="BO90" s="182"/>
      <c r="BP90" s="182"/>
      <c r="BQ90" s="170">
        <f t="shared" si="43"/>
        <v>0</v>
      </c>
      <c r="BR90" s="182"/>
      <c r="BS90" s="182"/>
      <c r="BT90" s="170">
        <f t="shared" si="44"/>
        <v>0</v>
      </c>
      <c r="BU90" s="182"/>
      <c r="BV90" s="182"/>
      <c r="BW90" s="170">
        <f t="shared" si="51"/>
        <v>0</v>
      </c>
      <c r="BX90" s="182"/>
      <c r="BY90" s="182"/>
      <c r="BZ90" s="170">
        <f t="shared" si="52"/>
        <v>0</v>
      </c>
      <c r="CA90" s="170">
        <f t="shared" si="45"/>
        <v>0</v>
      </c>
      <c r="CB90" s="182"/>
      <c r="CC90" s="182"/>
      <c r="CD90" s="170">
        <f t="shared" si="46"/>
        <v>0</v>
      </c>
      <c r="CE90" s="170">
        <f t="shared" si="47"/>
        <v>0</v>
      </c>
      <c r="CF90" s="170">
        <f t="shared" si="48"/>
        <v>1</v>
      </c>
      <c r="CG90" s="182">
        <f t="shared" si="49"/>
        <v>18</v>
      </c>
      <c r="CH90" s="171"/>
      <c r="CI90" s="183"/>
      <c r="CJ90" s="184"/>
    </row>
    <row r="91" spans="1:88" s="186" customFormat="1" ht="13">
      <c r="A91" s="168">
        <f t="shared" si="50"/>
        <v>81</v>
      </c>
      <c r="B91" s="169" t="s">
        <v>4324</v>
      </c>
      <c r="C91" s="174" t="s">
        <v>4325</v>
      </c>
      <c r="D91" s="175" t="s">
        <v>4060</v>
      </c>
      <c r="E91" s="172" t="s">
        <v>4326</v>
      </c>
      <c r="F91" s="176" t="s">
        <v>4181</v>
      </c>
      <c r="G91" s="177">
        <v>44958</v>
      </c>
      <c r="H91" s="177">
        <v>44958</v>
      </c>
      <c r="I91" s="178"/>
      <c r="J91" s="209" t="s">
        <v>57</v>
      </c>
      <c r="K91" s="209" t="s">
        <v>57</v>
      </c>
      <c r="L91" s="209" t="s">
        <v>58</v>
      </c>
      <c r="M91" s="209" t="s">
        <v>57</v>
      </c>
      <c r="N91" s="209" t="s">
        <v>57</v>
      </c>
      <c r="O91" s="209" t="s">
        <v>57</v>
      </c>
      <c r="P91" s="209" t="s">
        <v>57</v>
      </c>
      <c r="Q91" s="209" t="s">
        <v>57</v>
      </c>
      <c r="R91" s="209" t="s">
        <v>67</v>
      </c>
      <c r="S91" s="209" t="s">
        <v>58</v>
      </c>
      <c r="T91" s="209" t="s">
        <v>59</v>
      </c>
      <c r="U91" s="209" t="s">
        <v>57</v>
      </c>
      <c r="V91" s="209" t="s">
        <v>57</v>
      </c>
      <c r="W91" s="209" t="s">
        <v>57</v>
      </c>
      <c r="X91" s="209" t="s">
        <v>57</v>
      </c>
      <c r="Y91" s="209" t="s">
        <v>57</v>
      </c>
      <c r="Z91" s="209" t="s">
        <v>58</v>
      </c>
      <c r="AA91" s="209" t="s">
        <v>59</v>
      </c>
      <c r="AB91" s="209" t="s">
        <v>57</v>
      </c>
      <c r="AC91" s="209" t="s">
        <v>57</v>
      </c>
      <c r="AD91" s="209" t="s">
        <v>57</v>
      </c>
      <c r="AE91" s="209" t="s">
        <v>57</v>
      </c>
      <c r="AF91" s="209" t="s">
        <v>57</v>
      </c>
      <c r="AG91" s="209" t="s">
        <v>58</v>
      </c>
      <c r="AH91" s="209" t="s">
        <v>57</v>
      </c>
      <c r="AI91" s="209" t="s">
        <v>57</v>
      </c>
      <c r="AJ91" s="209" t="s">
        <v>57</v>
      </c>
      <c r="AK91" s="209" t="s">
        <v>57</v>
      </c>
      <c r="AL91" s="209" t="s">
        <v>57</v>
      </c>
      <c r="AM91" s="209" t="s">
        <v>67</v>
      </c>
      <c r="AN91" s="209" t="s">
        <v>58</v>
      </c>
      <c r="AO91" s="209" t="s">
        <v>57</v>
      </c>
      <c r="AP91" s="209" t="s">
        <v>57</v>
      </c>
      <c r="AQ91" s="209" t="s">
        <v>57</v>
      </c>
      <c r="AR91" s="179"/>
      <c r="AS91" s="179"/>
      <c r="AT91" s="179"/>
      <c r="AU91" s="179"/>
      <c r="AV91" s="179"/>
      <c r="AW91" s="179"/>
      <c r="AX91" s="179"/>
      <c r="AY91" s="179"/>
      <c r="AZ91" s="179"/>
      <c r="BA91" s="179"/>
      <c r="BB91" s="179"/>
      <c r="BC91" s="179"/>
      <c r="BD91" s="179"/>
      <c r="BE91" s="179"/>
      <c r="BF91" s="180"/>
      <c r="BG91" s="181">
        <f t="shared" si="35"/>
        <v>13</v>
      </c>
      <c r="BH91" s="182">
        <f t="shared" si="36"/>
        <v>3</v>
      </c>
      <c r="BI91" s="182">
        <f t="shared" si="37"/>
        <v>0</v>
      </c>
      <c r="BJ91" s="182">
        <f t="shared" si="38"/>
        <v>0</v>
      </c>
      <c r="BK91" s="182">
        <f t="shared" si="39"/>
        <v>0</v>
      </c>
      <c r="BL91" s="182">
        <f t="shared" si="40"/>
        <v>0</v>
      </c>
      <c r="BM91" s="182">
        <f t="shared" si="41"/>
        <v>16</v>
      </c>
      <c r="BN91" s="170">
        <f t="shared" si="42"/>
        <v>0</v>
      </c>
      <c r="BO91" s="182"/>
      <c r="BP91" s="182"/>
      <c r="BQ91" s="170">
        <f t="shared" si="43"/>
        <v>0</v>
      </c>
      <c r="BR91" s="182"/>
      <c r="BS91" s="182"/>
      <c r="BT91" s="170">
        <f t="shared" si="44"/>
        <v>0</v>
      </c>
      <c r="BU91" s="182"/>
      <c r="BV91" s="182"/>
      <c r="BW91" s="170">
        <f t="shared" si="51"/>
        <v>0</v>
      </c>
      <c r="BX91" s="182"/>
      <c r="BY91" s="182"/>
      <c r="BZ91" s="170">
        <f t="shared" si="52"/>
        <v>0</v>
      </c>
      <c r="CA91" s="170">
        <f t="shared" si="45"/>
        <v>1</v>
      </c>
      <c r="CB91" s="182"/>
      <c r="CC91" s="182"/>
      <c r="CD91" s="170">
        <f t="shared" si="46"/>
        <v>0</v>
      </c>
      <c r="CE91" s="170">
        <f t="shared" si="47"/>
        <v>0</v>
      </c>
      <c r="CF91" s="170">
        <f t="shared" si="48"/>
        <v>1</v>
      </c>
      <c r="CG91" s="182">
        <f t="shared" si="49"/>
        <v>18</v>
      </c>
      <c r="CH91" s="171"/>
      <c r="CI91" s="183">
        <f>COUNTIF(J91:AN91,"1")+(COUNTIF(J91:AN91,"2")*2)+CJ91*2</f>
        <v>0</v>
      </c>
      <c r="CJ91" s="184">
        <f>COUNTIF(J91:AN91,"&gt;=3")</f>
        <v>0</v>
      </c>
    </row>
    <row r="92" spans="1:88" s="186" customFormat="1" ht="13">
      <c r="A92" s="168">
        <f t="shared" si="50"/>
        <v>82</v>
      </c>
      <c r="B92" s="169" t="s">
        <v>4327</v>
      </c>
      <c r="C92" s="174" t="s">
        <v>4328</v>
      </c>
      <c r="D92" s="175" t="s">
        <v>4060</v>
      </c>
      <c r="E92" s="172" t="s">
        <v>4329</v>
      </c>
      <c r="F92" s="176" t="s">
        <v>1062</v>
      </c>
      <c r="G92" s="177">
        <v>44523</v>
      </c>
      <c r="H92" s="177">
        <v>44523</v>
      </c>
      <c r="I92" s="178"/>
      <c r="J92" s="209" t="s">
        <v>57</v>
      </c>
      <c r="K92" s="209" t="s">
        <v>67</v>
      </c>
      <c r="L92" s="209" t="s">
        <v>58</v>
      </c>
      <c r="M92" s="209" t="s">
        <v>57</v>
      </c>
      <c r="N92" s="209" t="s">
        <v>57</v>
      </c>
      <c r="O92" s="209" t="s">
        <v>57</v>
      </c>
      <c r="P92" s="209" t="s">
        <v>57</v>
      </c>
      <c r="Q92" s="209" t="s">
        <v>67</v>
      </c>
      <c r="R92" s="209" t="s">
        <v>67</v>
      </c>
      <c r="S92" s="209" t="s">
        <v>58</v>
      </c>
      <c r="T92" s="209" t="s">
        <v>59</v>
      </c>
      <c r="U92" s="209" t="s">
        <v>133</v>
      </c>
      <c r="V92" s="209" t="s">
        <v>133</v>
      </c>
      <c r="W92" s="209" t="s">
        <v>133</v>
      </c>
      <c r="X92" s="209" t="s">
        <v>133</v>
      </c>
      <c r="Y92" s="209" t="s">
        <v>133</v>
      </c>
      <c r="Z92" s="209" t="s">
        <v>133</v>
      </c>
      <c r="AA92" s="209" t="s">
        <v>133</v>
      </c>
      <c r="AB92" s="209" t="s">
        <v>133</v>
      </c>
      <c r="AC92" s="209" t="s">
        <v>133</v>
      </c>
      <c r="AD92" s="209" t="s">
        <v>133</v>
      </c>
      <c r="AE92" s="209" t="s">
        <v>130</v>
      </c>
      <c r="AF92" s="209" t="s">
        <v>67</v>
      </c>
      <c r="AG92" s="209" t="s">
        <v>58</v>
      </c>
      <c r="AH92" s="209" t="s">
        <v>57</v>
      </c>
      <c r="AI92" s="209" t="s">
        <v>57</v>
      </c>
      <c r="AJ92" s="209" t="s">
        <v>57</v>
      </c>
      <c r="AK92" s="209" t="s">
        <v>57</v>
      </c>
      <c r="AL92" s="209" t="s">
        <v>57</v>
      </c>
      <c r="AM92" s="209" t="s">
        <v>67</v>
      </c>
      <c r="AN92" s="209" t="s">
        <v>58</v>
      </c>
      <c r="AO92" s="209" t="s">
        <v>57</v>
      </c>
      <c r="AP92" s="209" t="s">
        <v>57</v>
      </c>
      <c r="AQ92" s="209" t="s">
        <v>57</v>
      </c>
      <c r="AR92" s="179"/>
      <c r="AS92" s="179"/>
      <c r="AT92" s="179"/>
      <c r="AU92" s="179"/>
      <c r="AV92" s="179"/>
      <c r="AW92" s="179"/>
      <c r="AX92" s="179"/>
      <c r="AY92" s="179"/>
      <c r="AZ92" s="179"/>
      <c r="BA92" s="179"/>
      <c r="BB92" s="179"/>
      <c r="BC92" s="179"/>
      <c r="BD92" s="179"/>
      <c r="BE92" s="179"/>
      <c r="BF92" s="180"/>
      <c r="BG92" s="181">
        <f t="shared" si="35"/>
        <v>8</v>
      </c>
      <c r="BH92" s="182">
        <f t="shared" si="36"/>
        <v>2</v>
      </c>
      <c r="BI92" s="182">
        <f t="shared" si="37"/>
        <v>0</v>
      </c>
      <c r="BJ92" s="182">
        <f t="shared" si="38"/>
        <v>0</v>
      </c>
      <c r="BK92" s="182">
        <f t="shared" si="39"/>
        <v>0</v>
      </c>
      <c r="BL92" s="182">
        <f t="shared" si="40"/>
        <v>1</v>
      </c>
      <c r="BM92" s="182">
        <f t="shared" si="41"/>
        <v>11</v>
      </c>
      <c r="BN92" s="170">
        <f t="shared" si="42"/>
        <v>0</v>
      </c>
      <c r="BO92" s="182"/>
      <c r="BP92" s="182"/>
      <c r="BQ92" s="170">
        <f t="shared" si="43"/>
        <v>0</v>
      </c>
      <c r="BR92" s="182"/>
      <c r="BS92" s="182"/>
      <c r="BT92" s="170">
        <f t="shared" si="44"/>
        <v>5</v>
      </c>
      <c r="BU92" s="182"/>
      <c r="BV92" s="182"/>
      <c r="BW92" s="170">
        <f t="shared" si="51"/>
        <v>0</v>
      </c>
      <c r="BX92" s="182"/>
      <c r="BY92" s="182"/>
      <c r="BZ92" s="170">
        <f t="shared" si="52"/>
        <v>0</v>
      </c>
      <c r="CA92" s="170">
        <f t="shared" si="45"/>
        <v>2</v>
      </c>
      <c r="CB92" s="182"/>
      <c r="CC92" s="182"/>
      <c r="CD92" s="170">
        <f t="shared" si="46"/>
        <v>0</v>
      </c>
      <c r="CE92" s="170">
        <f t="shared" si="47"/>
        <v>0</v>
      </c>
      <c r="CF92" s="170">
        <f t="shared" si="48"/>
        <v>0</v>
      </c>
      <c r="CG92" s="182">
        <f t="shared" si="49"/>
        <v>18</v>
      </c>
      <c r="CH92" s="171"/>
      <c r="CI92" s="183">
        <f>COUNTIF(J92:AN92,"1")+(COUNTIF(J92:AN92,"2")*2)+CJ92*2</f>
        <v>0</v>
      </c>
      <c r="CJ92" s="184">
        <f>COUNTIF(J92:AN92,"&gt;=3")</f>
        <v>0</v>
      </c>
    </row>
    <row r="93" spans="1:88" s="186" customFormat="1" ht="13">
      <c r="A93" s="168">
        <f t="shared" si="50"/>
        <v>83</v>
      </c>
      <c r="B93" s="169" t="s">
        <v>4330</v>
      </c>
      <c r="C93" s="174" t="s">
        <v>4331</v>
      </c>
      <c r="D93" s="175" t="s">
        <v>3637</v>
      </c>
      <c r="E93" s="172" t="s">
        <v>4332</v>
      </c>
      <c r="F93" s="176" t="s">
        <v>4192</v>
      </c>
      <c r="G93" s="177">
        <v>45117</v>
      </c>
      <c r="H93" s="177">
        <v>45117</v>
      </c>
      <c r="I93" s="178"/>
      <c r="J93" s="209" t="s">
        <v>57</v>
      </c>
      <c r="K93" s="209" t="s">
        <v>57</v>
      </c>
      <c r="L93" s="209" t="s">
        <v>57</v>
      </c>
      <c r="M93" s="209" t="s">
        <v>57</v>
      </c>
      <c r="N93" s="209" t="s">
        <v>57</v>
      </c>
      <c r="O93" s="209" t="s">
        <v>57</v>
      </c>
      <c r="P93" s="209" t="s">
        <v>57</v>
      </c>
      <c r="Q93" s="209" t="s">
        <v>57</v>
      </c>
      <c r="R93" s="209" t="s">
        <v>57</v>
      </c>
      <c r="S93" s="209" t="s">
        <v>58</v>
      </c>
      <c r="T93" s="209" t="s">
        <v>59</v>
      </c>
      <c r="U93" s="209" t="s">
        <v>57</v>
      </c>
      <c r="V93" s="209" t="s">
        <v>57</v>
      </c>
      <c r="W93" s="209" t="s">
        <v>57</v>
      </c>
      <c r="X93" s="209" t="s">
        <v>57</v>
      </c>
      <c r="Y93" s="209" t="s">
        <v>57</v>
      </c>
      <c r="Z93" s="209" t="s">
        <v>58</v>
      </c>
      <c r="AA93" s="209" t="s">
        <v>59</v>
      </c>
      <c r="AB93" s="209" t="s">
        <v>42</v>
      </c>
      <c r="AC93" s="209" t="s">
        <v>42</v>
      </c>
      <c r="AD93" s="209" t="s">
        <v>42</v>
      </c>
      <c r="AE93" s="209" t="s">
        <v>42</v>
      </c>
      <c r="AF93" s="209" t="s">
        <v>42</v>
      </c>
      <c r="AG93" s="209" t="s">
        <v>58</v>
      </c>
      <c r="AH93" s="209" t="s">
        <v>57</v>
      </c>
      <c r="AI93" s="209" t="s">
        <v>57</v>
      </c>
      <c r="AJ93" s="209" t="s">
        <v>57</v>
      </c>
      <c r="AK93" s="209" t="s">
        <v>57</v>
      </c>
      <c r="AL93" s="209" t="s">
        <v>57</v>
      </c>
      <c r="AM93" s="209" t="s">
        <v>57</v>
      </c>
      <c r="AN93" s="209" t="s">
        <v>58</v>
      </c>
      <c r="AO93" s="209" t="s">
        <v>57</v>
      </c>
      <c r="AP93" s="209" t="s">
        <v>57</v>
      </c>
      <c r="AQ93" s="209" t="s">
        <v>57</v>
      </c>
      <c r="AR93" s="179"/>
      <c r="AS93" s="179"/>
      <c r="AT93" s="179"/>
      <c r="AU93" s="179"/>
      <c r="AV93" s="179"/>
      <c r="AW93" s="179"/>
      <c r="AX93" s="179"/>
      <c r="AY93" s="179"/>
      <c r="AZ93" s="179"/>
      <c r="BA93" s="179"/>
      <c r="BB93" s="179"/>
      <c r="BC93" s="179"/>
      <c r="BD93" s="179"/>
      <c r="BE93" s="179"/>
      <c r="BF93" s="180"/>
      <c r="BG93" s="181">
        <f t="shared" si="35"/>
        <v>9</v>
      </c>
      <c r="BH93" s="182">
        <f t="shared" si="36"/>
        <v>3</v>
      </c>
      <c r="BI93" s="182">
        <f t="shared" si="37"/>
        <v>5</v>
      </c>
      <c r="BJ93" s="182">
        <f t="shared" si="38"/>
        <v>0</v>
      </c>
      <c r="BK93" s="182">
        <f t="shared" si="39"/>
        <v>0</v>
      </c>
      <c r="BL93" s="182">
        <f t="shared" si="40"/>
        <v>0</v>
      </c>
      <c r="BM93" s="182">
        <f t="shared" si="41"/>
        <v>17</v>
      </c>
      <c r="BN93" s="170">
        <f t="shared" si="42"/>
        <v>0</v>
      </c>
      <c r="BO93" s="182"/>
      <c r="BP93" s="182"/>
      <c r="BQ93" s="170">
        <f t="shared" si="43"/>
        <v>0</v>
      </c>
      <c r="BR93" s="182"/>
      <c r="BS93" s="182"/>
      <c r="BT93" s="170">
        <f t="shared" si="44"/>
        <v>0</v>
      </c>
      <c r="BU93" s="182"/>
      <c r="BV93" s="182"/>
      <c r="BW93" s="170">
        <f t="shared" si="51"/>
        <v>0</v>
      </c>
      <c r="BX93" s="182"/>
      <c r="BY93" s="182"/>
      <c r="BZ93" s="170">
        <f t="shared" si="52"/>
        <v>0</v>
      </c>
      <c r="CA93" s="170">
        <f t="shared" si="45"/>
        <v>0</v>
      </c>
      <c r="CB93" s="182"/>
      <c r="CC93" s="182"/>
      <c r="CD93" s="170">
        <f t="shared" si="46"/>
        <v>0</v>
      </c>
      <c r="CE93" s="170">
        <f t="shared" si="47"/>
        <v>0</v>
      </c>
      <c r="CF93" s="170">
        <f t="shared" si="48"/>
        <v>1</v>
      </c>
      <c r="CG93" s="182">
        <f t="shared" si="49"/>
        <v>18</v>
      </c>
      <c r="CH93" s="171"/>
      <c r="CI93" s="183"/>
      <c r="CJ93" s="184"/>
    </row>
    <row r="94" spans="1:88" s="186" customFormat="1" ht="13">
      <c r="A94" s="168">
        <f t="shared" si="50"/>
        <v>84</v>
      </c>
      <c r="B94" s="169" t="s">
        <v>4333</v>
      </c>
      <c r="C94" s="174" t="s">
        <v>4334</v>
      </c>
      <c r="D94" s="175" t="s">
        <v>3637</v>
      </c>
      <c r="E94" s="172" t="s">
        <v>4335</v>
      </c>
      <c r="F94" s="176" t="s">
        <v>915</v>
      </c>
      <c r="G94" s="177">
        <v>44669</v>
      </c>
      <c r="H94" s="177">
        <v>44669</v>
      </c>
      <c r="I94" s="178"/>
      <c r="J94" s="209" t="s">
        <v>131</v>
      </c>
      <c r="K94" s="209" t="s">
        <v>131</v>
      </c>
      <c r="L94" s="209" t="s">
        <v>131</v>
      </c>
      <c r="M94" s="209" t="s">
        <v>131</v>
      </c>
      <c r="N94" s="209" t="s">
        <v>131</v>
      </c>
      <c r="O94" s="209" t="s">
        <v>131</v>
      </c>
      <c r="P94" s="209" t="s">
        <v>131</v>
      </c>
      <c r="Q94" s="209" t="s">
        <v>131</v>
      </c>
      <c r="R94" s="209" t="s">
        <v>131</v>
      </c>
      <c r="S94" s="209" t="s">
        <v>131</v>
      </c>
      <c r="T94" s="209" t="s">
        <v>131</v>
      </c>
      <c r="U94" s="209" t="s">
        <v>131</v>
      </c>
      <c r="V94" s="209" t="s">
        <v>131</v>
      </c>
      <c r="W94" s="209" t="s">
        <v>67</v>
      </c>
      <c r="X94" s="209" t="s">
        <v>67</v>
      </c>
      <c r="Y94" s="209" t="s">
        <v>67</v>
      </c>
      <c r="Z94" s="209" t="s">
        <v>58</v>
      </c>
      <c r="AA94" s="209" t="s">
        <v>59</v>
      </c>
      <c r="AB94" s="209" t="s">
        <v>67</v>
      </c>
      <c r="AC94" s="209" t="s">
        <v>67</v>
      </c>
      <c r="AD94" s="209" t="s">
        <v>67</v>
      </c>
      <c r="AE94" s="209" t="s">
        <v>67</v>
      </c>
      <c r="AF94" s="209" t="s">
        <v>67</v>
      </c>
      <c r="AG94" s="209" t="s">
        <v>58</v>
      </c>
      <c r="AH94" s="209" t="s">
        <v>57</v>
      </c>
      <c r="AI94" s="209" t="s">
        <v>57</v>
      </c>
      <c r="AJ94" s="209" t="s">
        <v>57</v>
      </c>
      <c r="AK94" s="209" t="s">
        <v>57</v>
      </c>
      <c r="AL94" s="209" t="s">
        <v>57</v>
      </c>
      <c r="AM94" s="209" t="s">
        <v>57</v>
      </c>
      <c r="AN94" s="209" t="s">
        <v>58</v>
      </c>
      <c r="AO94" s="209" t="s">
        <v>57</v>
      </c>
      <c r="AP94" s="209" t="s">
        <v>57</v>
      </c>
      <c r="AQ94" s="209" t="s">
        <v>67</v>
      </c>
      <c r="AR94" s="179"/>
      <c r="AS94" s="179"/>
      <c r="AT94" s="179"/>
      <c r="AU94" s="179"/>
      <c r="AV94" s="179"/>
      <c r="AW94" s="179"/>
      <c r="AX94" s="179"/>
      <c r="AY94" s="179"/>
      <c r="AZ94" s="179"/>
      <c r="BA94" s="179"/>
      <c r="BB94" s="179"/>
      <c r="BC94" s="179"/>
      <c r="BD94" s="179"/>
      <c r="BE94" s="179"/>
      <c r="BF94" s="180"/>
      <c r="BG94" s="181">
        <f t="shared" si="35"/>
        <v>8</v>
      </c>
      <c r="BH94" s="182">
        <f t="shared" si="36"/>
        <v>3</v>
      </c>
      <c r="BI94" s="182">
        <f t="shared" si="37"/>
        <v>0</v>
      </c>
      <c r="BJ94" s="182">
        <f t="shared" si="38"/>
        <v>0</v>
      </c>
      <c r="BK94" s="182">
        <f t="shared" si="39"/>
        <v>0</v>
      </c>
      <c r="BL94" s="182">
        <f t="shared" si="40"/>
        <v>0</v>
      </c>
      <c r="BM94" s="182">
        <f t="shared" si="41"/>
        <v>11</v>
      </c>
      <c r="BN94" s="170">
        <f t="shared" si="42"/>
        <v>0</v>
      </c>
      <c r="BO94" s="182"/>
      <c r="BP94" s="182"/>
      <c r="BQ94" s="170">
        <f t="shared" si="43"/>
        <v>0</v>
      </c>
      <c r="BR94" s="182"/>
      <c r="BS94" s="182"/>
      <c r="BT94" s="170">
        <f t="shared" si="44"/>
        <v>0</v>
      </c>
      <c r="BU94" s="182"/>
      <c r="BV94" s="182"/>
      <c r="BW94" s="170">
        <f t="shared" si="51"/>
        <v>0</v>
      </c>
      <c r="BX94" s="182"/>
      <c r="BY94" s="182"/>
      <c r="BZ94" s="170">
        <f t="shared" si="52"/>
        <v>0</v>
      </c>
      <c r="CA94" s="170">
        <f t="shared" si="45"/>
        <v>6</v>
      </c>
      <c r="CB94" s="182"/>
      <c r="CC94" s="182"/>
      <c r="CD94" s="170">
        <f t="shared" si="46"/>
        <v>0</v>
      </c>
      <c r="CE94" s="170">
        <f t="shared" si="47"/>
        <v>0</v>
      </c>
      <c r="CF94" s="170">
        <f t="shared" si="48"/>
        <v>1</v>
      </c>
      <c r="CG94" s="182">
        <f t="shared" si="49"/>
        <v>18</v>
      </c>
      <c r="CH94" s="171"/>
      <c r="CI94" s="183">
        <f>COUNTIF(J94:AN94,"1")+(COUNTIF(J94:AN94,"2")*2)+CJ94*2</f>
        <v>0</v>
      </c>
      <c r="CJ94" s="184">
        <f>COUNTIF(J94:AN94,"&gt;=3")</f>
        <v>0</v>
      </c>
    </row>
    <row r="95" spans="1:88" s="186" customFormat="1" ht="13">
      <c r="A95" s="168">
        <f t="shared" si="50"/>
        <v>85</v>
      </c>
      <c r="B95" s="169" t="s">
        <v>4336</v>
      </c>
      <c r="C95" s="174" t="s">
        <v>4337</v>
      </c>
      <c r="D95" s="175" t="s">
        <v>4060</v>
      </c>
      <c r="E95" s="172" t="s">
        <v>4338</v>
      </c>
      <c r="F95" s="176" t="s">
        <v>4339</v>
      </c>
      <c r="G95" s="177">
        <v>44986</v>
      </c>
      <c r="H95" s="177">
        <v>44986</v>
      </c>
      <c r="I95" s="178"/>
      <c r="J95" s="209" t="s">
        <v>57</v>
      </c>
      <c r="K95" s="209" t="s">
        <v>67</v>
      </c>
      <c r="L95" s="209" t="s">
        <v>58</v>
      </c>
      <c r="M95" s="209" t="s">
        <v>57</v>
      </c>
      <c r="N95" s="209" t="s">
        <v>57</v>
      </c>
      <c r="O95" s="209" t="s">
        <v>57</v>
      </c>
      <c r="P95" s="209" t="s">
        <v>57</v>
      </c>
      <c r="Q95" s="209" t="s">
        <v>57</v>
      </c>
      <c r="R95" s="209" t="s">
        <v>67</v>
      </c>
      <c r="S95" s="209" t="s">
        <v>58</v>
      </c>
      <c r="T95" s="209" t="s">
        <v>59</v>
      </c>
      <c r="U95" s="209" t="s">
        <v>67</v>
      </c>
      <c r="V95" s="209" t="s">
        <v>67</v>
      </c>
      <c r="W95" s="209" t="s">
        <v>67</v>
      </c>
      <c r="X95" s="209" t="s">
        <v>67</v>
      </c>
      <c r="Y95" s="209" t="s">
        <v>67</v>
      </c>
      <c r="Z95" s="209" t="s">
        <v>58</v>
      </c>
      <c r="AA95" s="209" t="s">
        <v>59</v>
      </c>
      <c r="AB95" s="209" t="s">
        <v>57</v>
      </c>
      <c r="AC95" s="209" t="s">
        <v>57</v>
      </c>
      <c r="AD95" s="209" t="s">
        <v>57</v>
      </c>
      <c r="AE95" s="209" t="s">
        <v>57</v>
      </c>
      <c r="AF95" s="209" t="s">
        <v>67</v>
      </c>
      <c r="AG95" s="209" t="s">
        <v>58</v>
      </c>
      <c r="AH95" s="209" t="s">
        <v>57</v>
      </c>
      <c r="AI95" s="209" t="s">
        <v>57</v>
      </c>
      <c r="AJ95" s="209" t="s">
        <v>57</v>
      </c>
      <c r="AK95" s="209" t="s">
        <v>57</v>
      </c>
      <c r="AL95" s="209" t="s">
        <v>57</v>
      </c>
      <c r="AM95" s="209" t="s">
        <v>67</v>
      </c>
      <c r="AN95" s="209" t="s">
        <v>58</v>
      </c>
      <c r="AO95" s="209" t="s">
        <v>57</v>
      </c>
      <c r="AP95" s="209" t="s">
        <v>57</v>
      </c>
      <c r="AQ95" s="209" t="s">
        <v>57</v>
      </c>
      <c r="AR95" s="179"/>
      <c r="AS95" s="179"/>
      <c r="AT95" s="179"/>
      <c r="AU95" s="179"/>
      <c r="AV95" s="179"/>
      <c r="AW95" s="179"/>
      <c r="AX95" s="179"/>
      <c r="AY95" s="179"/>
      <c r="AZ95" s="179"/>
      <c r="BA95" s="179"/>
      <c r="BB95" s="179"/>
      <c r="BC95" s="179"/>
      <c r="BD95" s="179"/>
      <c r="BE95" s="179"/>
      <c r="BF95" s="180"/>
      <c r="BG95" s="181">
        <f t="shared" si="35"/>
        <v>12</v>
      </c>
      <c r="BH95" s="182">
        <f t="shared" si="36"/>
        <v>3</v>
      </c>
      <c r="BI95" s="182">
        <f t="shared" si="37"/>
        <v>0</v>
      </c>
      <c r="BJ95" s="182">
        <f t="shared" si="38"/>
        <v>0</v>
      </c>
      <c r="BK95" s="182">
        <f t="shared" si="39"/>
        <v>0</v>
      </c>
      <c r="BL95" s="182">
        <f t="shared" si="40"/>
        <v>0</v>
      </c>
      <c r="BM95" s="182">
        <f t="shared" si="41"/>
        <v>15</v>
      </c>
      <c r="BN95" s="170">
        <f t="shared" si="42"/>
        <v>0</v>
      </c>
      <c r="BO95" s="182"/>
      <c r="BP95" s="182"/>
      <c r="BQ95" s="170">
        <f t="shared" si="43"/>
        <v>0</v>
      </c>
      <c r="BR95" s="182"/>
      <c r="BS95" s="182"/>
      <c r="BT95" s="170">
        <f t="shared" si="44"/>
        <v>0</v>
      </c>
      <c r="BU95" s="182"/>
      <c r="BV95" s="182"/>
      <c r="BW95" s="170">
        <f t="shared" si="51"/>
        <v>0</v>
      </c>
      <c r="BX95" s="182"/>
      <c r="BY95" s="182"/>
      <c r="BZ95" s="170">
        <f t="shared" si="52"/>
        <v>0</v>
      </c>
      <c r="CA95" s="170">
        <f t="shared" si="45"/>
        <v>2</v>
      </c>
      <c r="CB95" s="182"/>
      <c r="CC95" s="182"/>
      <c r="CD95" s="170">
        <f t="shared" si="46"/>
        <v>0</v>
      </c>
      <c r="CE95" s="170">
        <f t="shared" si="47"/>
        <v>0</v>
      </c>
      <c r="CF95" s="170">
        <f t="shared" si="48"/>
        <v>1</v>
      </c>
      <c r="CG95" s="182">
        <f t="shared" si="49"/>
        <v>18</v>
      </c>
      <c r="CH95" s="171"/>
      <c r="CI95" s="183"/>
      <c r="CJ95" s="184"/>
    </row>
    <row r="96" spans="1:88" s="186" customFormat="1" ht="13">
      <c r="A96" s="168">
        <f t="shared" si="50"/>
        <v>86</v>
      </c>
      <c r="B96" s="169" t="s">
        <v>4340</v>
      </c>
      <c r="C96" s="174" t="s">
        <v>4341</v>
      </c>
      <c r="D96" s="175" t="s">
        <v>3637</v>
      </c>
      <c r="E96" s="172" t="s">
        <v>4342</v>
      </c>
      <c r="F96" s="176" t="s">
        <v>4343</v>
      </c>
      <c r="G96" s="177">
        <v>45096</v>
      </c>
      <c r="H96" s="177">
        <v>45096</v>
      </c>
      <c r="I96" s="178"/>
      <c r="J96" s="209" t="s">
        <v>57</v>
      </c>
      <c r="K96" s="209" t="s">
        <v>57</v>
      </c>
      <c r="L96" s="209" t="s">
        <v>58</v>
      </c>
      <c r="M96" s="209" t="s">
        <v>57</v>
      </c>
      <c r="N96" s="209" t="s">
        <v>57</v>
      </c>
      <c r="O96" s="209" t="s">
        <v>57</v>
      </c>
      <c r="P96" s="209" t="s">
        <v>57</v>
      </c>
      <c r="Q96" s="209" t="s">
        <v>57</v>
      </c>
      <c r="R96" s="209" t="s">
        <v>67</v>
      </c>
      <c r="S96" s="209" t="s">
        <v>58</v>
      </c>
      <c r="T96" s="209" t="s">
        <v>59</v>
      </c>
      <c r="U96" s="209" t="s">
        <v>57</v>
      </c>
      <c r="V96" s="209" t="s">
        <v>57</v>
      </c>
      <c r="W96" s="209" t="s">
        <v>57</v>
      </c>
      <c r="X96" s="209" t="s">
        <v>57</v>
      </c>
      <c r="Y96" s="209" t="s">
        <v>57</v>
      </c>
      <c r="Z96" s="209" t="s">
        <v>58</v>
      </c>
      <c r="AA96" s="209" t="s">
        <v>59</v>
      </c>
      <c r="AB96" s="209" t="s">
        <v>57</v>
      </c>
      <c r="AC96" s="209" t="s">
        <v>57</v>
      </c>
      <c r="AD96" s="209" t="s">
        <v>57</v>
      </c>
      <c r="AE96" s="209" t="s">
        <v>57</v>
      </c>
      <c r="AF96" s="209" t="s">
        <v>67</v>
      </c>
      <c r="AG96" s="209" t="s">
        <v>58</v>
      </c>
      <c r="AH96" s="209" t="s">
        <v>57</v>
      </c>
      <c r="AI96" s="209" t="s">
        <v>57</v>
      </c>
      <c r="AJ96" s="209" t="s">
        <v>57</v>
      </c>
      <c r="AK96" s="209" t="s">
        <v>57</v>
      </c>
      <c r="AL96" s="209" t="s">
        <v>57</v>
      </c>
      <c r="AM96" s="209" t="s">
        <v>57</v>
      </c>
      <c r="AN96" s="209" t="s">
        <v>58</v>
      </c>
      <c r="AO96" s="209" t="s">
        <v>57</v>
      </c>
      <c r="AP96" s="209" t="s">
        <v>57</v>
      </c>
      <c r="AQ96" s="209" t="s">
        <v>57</v>
      </c>
      <c r="AR96" s="179"/>
      <c r="AS96" s="179"/>
      <c r="AT96" s="179"/>
      <c r="AU96" s="179"/>
      <c r="AV96" s="179"/>
      <c r="AW96" s="179"/>
      <c r="AX96" s="179"/>
      <c r="AY96" s="179"/>
      <c r="AZ96" s="179"/>
      <c r="BA96" s="179"/>
      <c r="BB96" s="179"/>
      <c r="BC96" s="179"/>
      <c r="BD96" s="179"/>
      <c r="BE96" s="179"/>
      <c r="BF96" s="180"/>
      <c r="BG96" s="181">
        <f t="shared" si="35"/>
        <v>13</v>
      </c>
      <c r="BH96" s="182">
        <f t="shared" si="36"/>
        <v>3</v>
      </c>
      <c r="BI96" s="182">
        <f t="shared" si="37"/>
        <v>0</v>
      </c>
      <c r="BJ96" s="182">
        <f t="shared" si="38"/>
        <v>0</v>
      </c>
      <c r="BK96" s="182">
        <f t="shared" si="39"/>
        <v>0</v>
      </c>
      <c r="BL96" s="182">
        <f t="shared" si="40"/>
        <v>0</v>
      </c>
      <c r="BM96" s="182">
        <f t="shared" si="41"/>
        <v>16</v>
      </c>
      <c r="BN96" s="170">
        <f t="shared" si="42"/>
        <v>0</v>
      </c>
      <c r="BO96" s="182"/>
      <c r="BP96" s="182"/>
      <c r="BQ96" s="170">
        <f t="shared" si="43"/>
        <v>0</v>
      </c>
      <c r="BR96" s="182"/>
      <c r="BS96" s="182"/>
      <c r="BT96" s="170">
        <f t="shared" si="44"/>
        <v>0</v>
      </c>
      <c r="BU96" s="182"/>
      <c r="BV96" s="182"/>
      <c r="BW96" s="170">
        <f t="shared" si="51"/>
        <v>0</v>
      </c>
      <c r="BX96" s="182"/>
      <c r="BY96" s="182"/>
      <c r="BZ96" s="170">
        <f t="shared" si="52"/>
        <v>0</v>
      </c>
      <c r="CA96" s="170">
        <f t="shared" si="45"/>
        <v>1</v>
      </c>
      <c r="CB96" s="182"/>
      <c r="CC96" s="182"/>
      <c r="CD96" s="170">
        <f t="shared" si="46"/>
        <v>0</v>
      </c>
      <c r="CE96" s="170">
        <f t="shared" si="47"/>
        <v>0</v>
      </c>
      <c r="CF96" s="170">
        <f t="shared" si="48"/>
        <v>1</v>
      </c>
      <c r="CG96" s="182">
        <f t="shared" si="49"/>
        <v>18</v>
      </c>
      <c r="CH96" s="171"/>
      <c r="CI96" s="183">
        <f>COUNTIF(J96:AN96,"1")+(COUNTIF(J96:AN96,"2")*2)+CJ96*2</f>
        <v>0</v>
      </c>
      <c r="CJ96" s="184">
        <f>COUNTIF(J96:AN96,"&gt;=3")</f>
        <v>0</v>
      </c>
    </row>
    <row r="97" spans="1:88" s="186" customFormat="1" ht="13">
      <c r="A97" s="168">
        <f t="shared" si="50"/>
        <v>87</v>
      </c>
      <c r="B97" s="169" t="s">
        <v>4344</v>
      </c>
      <c r="C97" s="174" t="s">
        <v>4345</v>
      </c>
      <c r="D97" s="175" t="s">
        <v>3637</v>
      </c>
      <c r="E97" s="172" t="s">
        <v>4346</v>
      </c>
      <c r="F97" s="176" t="s">
        <v>4347</v>
      </c>
      <c r="G97" s="177">
        <v>44790</v>
      </c>
      <c r="H97" s="177">
        <v>44790</v>
      </c>
      <c r="I97" s="178"/>
      <c r="J97" s="209" t="s">
        <v>57</v>
      </c>
      <c r="K97" s="209" t="s">
        <v>4057</v>
      </c>
      <c r="L97" s="209" t="s">
        <v>58</v>
      </c>
      <c r="M97" s="209" t="s">
        <v>57</v>
      </c>
      <c r="N97" s="209" t="s">
        <v>57</v>
      </c>
      <c r="O97" s="209" t="s">
        <v>57</v>
      </c>
      <c r="P97" s="209" t="s">
        <v>57</v>
      </c>
      <c r="Q97" s="209" t="s">
        <v>57</v>
      </c>
      <c r="R97" s="209" t="s">
        <v>57</v>
      </c>
      <c r="S97" s="209" t="s">
        <v>58</v>
      </c>
      <c r="T97" s="209" t="s">
        <v>59</v>
      </c>
      <c r="U97" s="209" t="s">
        <v>57</v>
      </c>
      <c r="V97" s="209" t="s">
        <v>57</v>
      </c>
      <c r="W97" s="209" t="s">
        <v>57</v>
      </c>
      <c r="X97" s="209" t="s">
        <v>57</v>
      </c>
      <c r="Y97" s="209" t="s">
        <v>4057</v>
      </c>
      <c r="Z97" s="209" t="s">
        <v>58</v>
      </c>
      <c r="AA97" s="209" t="s">
        <v>59</v>
      </c>
      <c r="AB97" s="209" t="s">
        <v>57</v>
      </c>
      <c r="AC97" s="209" t="s">
        <v>57</v>
      </c>
      <c r="AD97" s="209" t="s">
        <v>57</v>
      </c>
      <c r="AE97" s="209" t="s">
        <v>57</v>
      </c>
      <c r="AF97" s="209" t="s">
        <v>57</v>
      </c>
      <c r="AG97" s="209" t="s">
        <v>58</v>
      </c>
      <c r="AH97" s="209" t="s">
        <v>57</v>
      </c>
      <c r="AI97" s="209" t="s">
        <v>57</v>
      </c>
      <c r="AJ97" s="209" t="s">
        <v>57</v>
      </c>
      <c r="AK97" s="209" t="s">
        <v>57</v>
      </c>
      <c r="AL97" s="209" t="s">
        <v>57</v>
      </c>
      <c r="AM97" s="209" t="s">
        <v>4057</v>
      </c>
      <c r="AN97" s="209" t="s">
        <v>58</v>
      </c>
      <c r="AO97" s="209" t="s">
        <v>57</v>
      </c>
      <c r="AP97" s="209" t="s">
        <v>57</v>
      </c>
      <c r="AQ97" s="209" t="s">
        <v>57</v>
      </c>
      <c r="AR97" s="179"/>
      <c r="AS97" s="179"/>
      <c r="AT97" s="179"/>
      <c r="AU97" s="179"/>
      <c r="AV97" s="179"/>
      <c r="AW97" s="179"/>
      <c r="AX97" s="179"/>
      <c r="AY97" s="179"/>
      <c r="AZ97" s="179"/>
      <c r="BA97" s="179"/>
      <c r="BB97" s="179"/>
      <c r="BC97" s="179"/>
      <c r="BD97" s="179"/>
      <c r="BE97" s="179"/>
      <c r="BF97" s="180"/>
      <c r="BG97" s="181">
        <f t="shared" si="35"/>
        <v>13</v>
      </c>
      <c r="BH97" s="182">
        <f t="shared" si="36"/>
        <v>3</v>
      </c>
      <c r="BI97" s="182">
        <f t="shared" si="37"/>
        <v>0</v>
      </c>
      <c r="BJ97" s="182">
        <f t="shared" si="38"/>
        <v>1</v>
      </c>
      <c r="BK97" s="182">
        <f t="shared" si="39"/>
        <v>0</v>
      </c>
      <c r="BL97" s="182">
        <f t="shared" si="40"/>
        <v>0</v>
      </c>
      <c r="BM97" s="182">
        <f t="shared" si="41"/>
        <v>17</v>
      </c>
      <c r="BN97" s="170">
        <f t="shared" si="42"/>
        <v>0</v>
      </c>
      <c r="BO97" s="182"/>
      <c r="BP97" s="182"/>
      <c r="BQ97" s="170">
        <f t="shared" si="43"/>
        <v>0</v>
      </c>
      <c r="BR97" s="182"/>
      <c r="BS97" s="182"/>
      <c r="BT97" s="170">
        <f t="shared" si="44"/>
        <v>0</v>
      </c>
      <c r="BU97" s="182"/>
      <c r="BV97" s="182"/>
      <c r="BW97" s="170">
        <f t="shared" si="51"/>
        <v>0</v>
      </c>
      <c r="BX97" s="182"/>
      <c r="BY97" s="182"/>
      <c r="BZ97" s="170">
        <f t="shared" si="52"/>
        <v>0</v>
      </c>
      <c r="CA97" s="170">
        <f t="shared" si="45"/>
        <v>0</v>
      </c>
      <c r="CB97" s="182"/>
      <c r="CC97" s="182"/>
      <c r="CD97" s="170">
        <f t="shared" si="46"/>
        <v>0</v>
      </c>
      <c r="CE97" s="170">
        <f t="shared" si="47"/>
        <v>0</v>
      </c>
      <c r="CF97" s="170">
        <f t="shared" si="48"/>
        <v>1</v>
      </c>
      <c r="CG97" s="182">
        <f t="shared" si="49"/>
        <v>18</v>
      </c>
      <c r="CH97" s="171"/>
      <c r="CI97" s="183"/>
      <c r="CJ97" s="184"/>
    </row>
    <row r="98" spans="1:88" s="186" customFormat="1" ht="13">
      <c r="A98" s="168">
        <f t="shared" si="50"/>
        <v>88</v>
      </c>
      <c r="B98" s="169" t="s">
        <v>4348</v>
      </c>
      <c r="C98" s="174" t="s">
        <v>4349</v>
      </c>
      <c r="D98" s="175" t="s">
        <v>4060</v>
      </c>
      <c r="E98" s="172" t="s">
        <v>4350</v>
      </c>
      <c r="F98" s="176" t="s">
        <v>4351</v>
      </c>
      <c r="G98" s="177">
        <v>44603</v>
      </c>
      <c r="H98" s="177">
        <v>44603</v>
      </c>
      <c r="I98" s="178"/>
      <c r="J98" s="209" t="s">
        <v>57</v>
      </c>
      <c r="K98" s="209" t="s">
        <v>57</v>
      </c>
      <c r="L98" s="209" t="s">
        <v>58</v>
      </c>
      <c r="M98" s="209" t="s">
        <v>57</v>
      </c>
      <c r="N98" s="209" t="s">
        <v>57</v>
      </c>
      <c r="O98" s="209" t="s">
        <v>57</v>
      </c>
      <c r="P98" s="209" t="s">
        <v>42</v>
      </c>
      <c r="Q98" s="209" t="s">
        <v>57</v>
      </c>
      <c r="R98" s="209" t="s">
        <v>4057</v>
      </c>
      <c r="S98" s="209" t="s">
        <v>58</v>
      </c>
      <c r="T98" s="209" t="s">
        <v>59</v>
      </c>
      <c r="U98" s="209" t="s">
        <v>57</v>
      </c>
      <c r="V98" s="209" t="s">
        <v>57</v>
      </c>
      <c r="W98" s="209" t="s">
        <v>57</v>
      </c>
      <c r="X98" s="209" t="s">
        <v>57</v>
      </c>
      <c r="Y98" s="209" t="s">
        <v>57</v>
      </c>
      <c r="Z98" s="209" t="s">
        <v>58</v>
      </c>
      <c r="AA98" s="209" t="s">
        <v>59</v>
      </c>
      <c r="AB98" s="209" t="s">
        <v>57</v>
      </c>
      <c r="AC98" s="209" t="s">
        <v>57</v>
      </c>
      <c r="AD98" s="209" t="s">
        <v>57</v>
      </c>
      <c r="AE98" s="209" t="s">
        <v>57</v>
      </c>
      <c r="AF98" s="209" t="s">
        <v>4057</v>
      </c>
      <c r="AG98" s="209" t="s">
        <v>58</v>
      </c>
      <c r="AH98" s="209" t="s">
        <v>57</v>
      </c>
      <c r="AI98" s="209" t="s">
        <v>57</v>
      </c>
      <c r="AJ98" s="209" t="s">
        <v>57</v>
      </c>
      <c r="AK98" s="209" t="s">
        <v>57</v>
      </c>
      <c r="AL98" s="209" t="s">
        <v>57</v>
      </c>
      <c r="AM98" s="209" t="s">
        <v>57</v>
      </c>
      <c r="AN98" s="209" t="s">
        <v>58</v>
      </c>
      <c r="AO98" s="209" t="s">
        <v>57</v>
      </c>
      <c r="AP98" s="209" t="s">
        <v>57</v>
      </c>
      <c r="AQ98" s="209" t="s">
        <v>57</v>
      </c>
      <c r="AR98" s="179"/>
      <c r="AS98" s="179"/>
      <c r="AT98" s="179"/>
      <c r="AU98" s="179"/>
      <c r="AV98" s="179"/>
      <c r="AW98" s="179"/>
      <c r="AX98" s="179"/>
      <c r="AY98" s="179"/>
      <c r="AZ98" s="179"/>
      <c r="BA98" s="179"/>
      <c r="BB98" s="179"/>
      <c r="BC98" s="179"/>
      <c r="BD98" s="179"/>
      <c r="BE98" s="179"/>
      <c r="BF98" s="180"/>
      <c r="BG98" s="181">
        <f t="shared" si="35"/>
        <v>13</v>
      </c>
      <c r="BH98" s="182">
        <f t="shared" si="36"/>
        <v>3</v>
      </c>
      <c r="BI98" s="182">
        <f t="shared" si="37"/>
        <v>0</v>
      </c>
      <c r="BJ98" s="182">
        <f t="shared" si="38"/>
        <v>1</v>
      </c>
      <c r="BK98" s="182">
        <f t="shared" si="39"/>
        <v>0</v>
      </c>
      <c r="BL98" s="182">
        <f t="shared" si="40"/>
        <v>0</v>
      </c>
      <c r="BM98" s="182">
        <f t="shared" si="41"/>
        <v>17</v>
      </c>
      <c r="BN98" s="170">
        <f t="shared" si="42"/>
        <v>0</v>
      </c>
      <c r="BO98" s="182"/>
      <c r="BP98" s="182"/>
      <c r="BQ98" s="170">
        <f t="shared" si="43"/>
        <v>0</v>
      </c>
      <c r="BR98" s="182"/>
      <c r="BS98" s="182"/>
      <c r="BT98" s="170">
        <f t="shared" si="44"/>
        <v>0</v>
      </c>
      <c r="BU98" s="182"/>
      <c r="BV98" s="182"/>
      <c r="BW98" s="170">
        <f t="shared" si="51"/>
        <v>0</v>
      </c>
      <c r="BX98" s="182"/>
      <c r="BY98" s="182"/>
      <c r="BZ98" s="170">
        <f t="shared" si="52"/>
        <v>0</v>
      </c>
      <c r="CA98" s="170">
        <f t="shared" si="45"/>
        <v>0</v>
      </c>
      <c r="CB98" s="182"/>
      <c r="CC98" s="182"/>
      <c r="CD98" s="170">
        <f t="shared" si="46"/>
        <v>0</v>
      </c>
      <c r="CE98" s="170">
        <f t="shared" si="47"/>
        <v>0</v>
      </c>
      <c r="CF98" s="170">
        <f t="shared" si="48"/>
        <v>1</v>
      </c>
      <c r="CG98" s="182">
        <f t="shared" si="49"/>
        <v>18</v>
      </c>
      <c r="CH98" s="171"/>
      <c r="CI98" s="183">
        <f>COUNTIF(J98:AN98,"1")+(COUNTIF(J98:AN98,"2")*2)+CJ98*2</f>
        <v>0</v>
      </c>
      <c r="CJ98" s="184">
        <f>COUNTIF(J98:AN98,"&gt;=3")</f>
        <v>0</v>
      </c>
    </row>
    <row r="99" spans="1:88" s="186" customFormat="1" ht="13">
      <c r="A99" s="168">
        <f t="shared" si="50"/>
        <v>89</v>
      </c>
      <c r="B99" s="169" t="s">
        <v>4352</v>
      </c>
      <c r="C99" s="174" t="s">
        <v>4353</v>
      </c>
      <c r="D99" s="175" t="s">
        <v>3637</v>
      </c>
      <c r="E99" s="172" t="s">
        <v>4354</v>
      </c>
      <c r="F99" s="176" t="s">
        <v>4130</v>
      </c>
      <c r="G99" s="177">
        <v>45188</v>
      </c>
      <c r="H99" s="177">
        <v>45188</v>
      </c>
      <c r="I99" s="178"/>
      <c r="J99" s="209" t="s">
        <v>57</v>
      </c>
      <c r="K99" s="209" t="s">
        <v>57</v>
      </c>
      <c r="L99" s="209" t="s">
        <v>58</v>
      </c>
      <c r="M99" s="209" t="s">
        <v>57</v>
      </c>
      <c r="N99" s="209" t="s">
        <v>57</v>
      </c>
      <c r="O99" s="209" t="s">
        <v>57</v>
      </c>
      <c r="P99" s="209" t="s">
        <v>57</v>
      </c>
      <c r="Q99" s="209" t="s">
        <v>57</v>
      </c>
      <c r="R99" s="209" t="s">
        <v>57</v>
      </c>
      <c r="S99" s="209" t="s">
        <v>58</v>
      </c>
      <c r="T99" s="209" t="s">
        <v>59</v>
      </c>
      <c r="U99" s="209" t="s">
        <v>57</v>
      </c>
      <c r="V99" s="209" t="s">
        <v>57</v>
      </c>
      <c r="W99" s="209" t="s">
        <v>57</v>
      </c>
      <c r="X99" s="209" t="s">
        <v>57</v>
      </c>
      <c r="Y99" s="209" t="s">
        <v>57</v>
      </c>
      <c r="Z99" s="209" t="s">
        <v>58</v>
      </c>
      <c r="AA99" s="209" t="s">
        <v>59</v>
      </c>
      <c r="AB99" s="209" t="s">
        <v>42</v>
      </c>
      <c r="AC99" s="209" t="s">
        <v>57</v>
      </c>
      <c r="AD99" s="209" t="s">
        <v>57</v>
      </c>
      <c r="AE99" s="209" t="s">
        <v>57</v>
      </c>
      <c r="AF99" s="209" t="s">
        <v>57</v>
      </c>
      <c r="AG99" s="209" t="s">
        <v>58</v>
      </c>
      <c r="AH99" s="209" t="s">
        <v>57</v>
      </c>
      <c r="AI99" s="209" t="s">
        <v>57</v>
      </c>
      <c r="AJ99" s="209" t="s">
        <v>57</v>
      </c>
      <c r="AK99" s="209" t="s">
        <v>57</v>
      </c>
      <c r="AL99" s="209" t="s">
        <v>57</v>
      </c>
      <c r="AM99" s="209" t="s">
        <v>57</v>
      </c>
      <c r="AN99" s="209" t="s">
        <v>58</v>
      </c>
      <c r="AO99" s="209" t="s">
        <v>57</v>
      </c>
      <c r="AP99" s="209" t="s">
        <v>57</v>
      </c>
      <c r="AQ99" s="209" t="s">
        <v>57</v>
      </c>
      <c r="AR99" s="179"/>
      <c r="AS99" s="179"/>
      <c r="AT99" s="179"/>
      <c r="AU99" s="179"/>
      <c r="AV99" s="179"/>
      <c r="AW99" s="179"/>
      <c r="AX99" s="179"/>
      <c r="AY99" s="179"/>
      <c r="AZ99" s="179"/>
      <c r="BA99" s="179"/>
      <c r="BB99" s="179"/>
      <c r="BC99" s="179"/>
      <c r="BD99" s="179"/>
      <c r="BE99" s="179"/>
      <c r="BF99" s="180"/>
      <c r="BG99" s="181">
        <f t="shared" si="35"/>
        <v>13</v>
      </c>
      <c r="BH99" s="182">
        <f t="shared" si="36"/>
        <v>3</v>
      </c>
      <c r="BI99" s="182">
        <f t="shared" si="37"/>
        <v>1</v>
      </c>
      <c r="BJ99" s="182">
        <f t="shared" si="38"/>
        <v>0</v>
      </c>
      <c r="BK99" s="182">
        <f t="shared" si="39"/>
        <v>0</v>
      </c>
      <c r="BL99" s="182">
        <f t="shared" si="40"/>
        <v>0</v>
      </c>
      <c r="BM99" s="182">
        <f t="shared" si="41"/>
        <v>17</v>
      </c>
      <c r="BN99" s="170">
        <f t="shared" si="42"/>
        <v>0</v>
      </c>
      <c r="BO99" s="182"/>
      <c r="BP99" s="182"/>
      <c r="BQ99" s="170">
        <f t="shared" si="43"/>
        <v>0</v>
      </c>
      <c r="BR99" s="182"/>
      <c r="BS99" s="182"/>
      <c r="BT99" s="170">
        <f t="shared" si="44"/>
        <v>0</v>
      </c>
      <c r="BU99" s="182"/>
      <c r="BV99" s="182"/>
      <c r="BW99" s="170">
        <f t="shared" si="51"/>
        <v>0</v>
      </c>
      <c r="BX99" s="182"/>
      <c r="BY99" s="182"/>
      <c r="BZ99" s="170">
        <f t="shared" si="52"/>
        <v>0</v>
      </c>
      <c r="CA99" s="170">
        <f t="shared" si="45"/>
        <v>0</v>
      </c>
      <c r="CB99" s="182"/>
      <c r="CC99" s="182"/>
      <c r="CD99" s="170">
        <f t="shared" si="46"/>
        <v>0</v>
      </c>
      <c r="CE99" s="170">
        <f t="shared" si="47"/>
        <v>0</v>
      </c>
      <c r="CF99" s="170">
        <f t="shared" si="48"/>
        <v>1</v>
      </c>
      <c r="CG99" s="182">
        <f t="shared" si="49"/>
        <v>18</v>
      </c>
      <c r="CH99" s="171"/>
      <c r="CI99" s="183">
        <f>COUNTIF(J99:AN99,"1")+(COUNTIF(J99:AN99,"2")*2)+CJ99*2</f>
        <v>0</v>
      </c>
      <c r="CJ99" s="184">
        <f>COUNTIF(J99:AN99,"&gt;=3")</f>
        <v>0</v>
      </c>
    </row>
    <row r="100" spans="1:88" s="186" customFormat="1" ht="13">
      <c r="A100" s="168">
        <f t="shared" si="50"/>
        <v>90</v>
      </c>
      <c r="B100" s="169" t="s">
        <v>4355</v>
      </c>
      <c r="C100" s="174" t="s">
        <v>4356</v>
      </c>
      <c r="D100" s="175" t="s">
        <v>3637</v>
      </c>
      <c r="E100" s="172" t="s">
        <v>4357</v>
      </c>
      <c r="F100" s="176" t="s">
        <v>4358</v>
      </c>
      <c r="G100" s="177">
        <v>45176</v>
      </c>
      <c r="H100" s="177">
        <v>45176</v>
      </c>
      <c r="I100" s="178"/>
      <c r="J100" s="209" t="s">
        <v>57</v>
      </c>
      <c r="K100" s="209" t="s">
        <v>57</v>
      </c>
      <c r="L100" s="209" t="s">
        <v>58</v>
      </c>
      <c r="M100" s="209" t="s">
        <v>57</v>
      </c>
      <c r="N100" s="209" t="s">
        <v>57</v>
      </c>
      <c r="O100" s="209" t="s">
        <v>57</v>
      </c>
      <c r="P100" s="209" t="s">
        <v>57</v>
      </c>
      <c r="Q100" s="209" t="s">
        <v>57</v>
      </c>
      <c r="R100" s="209" t="s">
        <v>4057</v>
      </c>
      <c r="S100" s="209" t="s">
        <v>58</v>
      </c>
      <c r="T100" s="209" t="s">
        <v>59</v>
      </c>
      <c r="U100" s="209" t="s">
        <v>57</v>
      </c>
      <c r="V100" s="209" t="s">
        <v>57</v>
      </c>
      <c r="W100" s="209" t="s">
        <v>57</v>
      </c>
      <c r="X100" s="209" t="s">
        <v>57</v>
      </c>
      <c r="Y100" s="209" t="s">
        <v>4057</v>
      </c>
      <c r="Z100" s="209" t="s">
        <v>58</v>
      </c>
      <c r="AA100" s="209" t="s">
        <v>59</v>
      </c>
      <c r="AB100" s="209" t="s">
        <v>67</v>
      </c>
      <c r="AC100" s="209" t="s">
        <v>57</v>
      </c>
      <c r="AD100" s="209" t="s">
        <v>57</v>
      </c>
      <c r="AE100" s="209" t="s">
        <v>57</v>
      </c>
      <c r="AF100" s="209" t="s">
        <v>57</v>
      </c>
      <c r="AG100" s="209" t="s">
        <v>58</v>
      </c>
      <c r="AH100" s="209" t="s">
        <v>57</v>
      </c>
      <c r="AI100" s="209" t="s">
        <v>57</v>
      </c>
      <c r="AJ100" s="209" t="s">
        <v>57</v>
      </c>
      <c r="AK100" s="209" t="s">
        <v>57</v>
      </c>
      <c r="AL100" s="209" t="s">
        <v>57</v>
      </c>
      <c r="AM100" s="209" t="s">
        <v>67</v>
      </c>
      <c r="AN100" s="209" t="s">
        <v>58</v>
      </c>
      <c r="AO100" s="209" t="s">
        <v>57</v>
      </c>
      <c r="AP100" s="209" t="s">
        <v>57</v>
      </c>
      <c r="AQ100" s="209" t="s">
        <v>129</v>
      </c>
      <c r="AR100" s="179" t="s">
        <v>129</v>
      </c>
      <c r="AS100" s="179"/>
      <c r="AT100" s="179"/>
      <c r="AU100" s="179"/>
      <c r="AV100" s="179"/>
      <c r="AW100" s="179"/>
      <c r="AX100" s="179"/>
      <c r="AY100" s="179"/>
      <c r="AZ100" s="179"/>
      <c r="BA100" s="179"/>
      <c r="BB100" s="179"/>
      <c r="BC100" s="179"/>
      <c r="BD100" s="179"/>
      <c r="BE100" s="179"/>
      <c r="BF100" s="180"/>
      <c r="BG100" s="181">
        <f t="shared" si="35"/>
        <v>11</v>
      </c>
      <c r="BH100" s="182">
        <f t="shared" si="36"/>
        <v>3</v>
      </c>
      <c r="BI100" s="182">
        <f t="shared" si="37"/>
        <v>0</v>
      </c>
      <c r="BJ100" s="182">
        <f t="shared" si="38"/>
        <v>0</v>
      </c>
      <c r="BK100" s="182">
        <f t="shared" si="39"/>
        <v>2</v>
      </c>
      <c r="BL100" s="182">
        <f t="shared" si="40"/>
        <v>0</v>
      </c>
      <c r="BM100" s="182">
        <f t="shared" si="41"/>
        <v>16</v>
      </c>
      <c r="BN100" s="170">
        <f t="shared" si="42"/>
        <v>0</v>
      </c>
      <c r="BO100" s="182"/>
      <c r="BP100" s="182"/>
      <c r="BQ100" s="170">
        <f t="shared" si="43"/>
        <v>0</v>
      </c>
      <c r="BR100" s="182"/>
      <c r="BS100" s="182"/>
      <c r="BT100" s="170">
        <f t="shared" si="44"/>
        <v>0</v>
      </c>
      <c r="BU100" s="182"/>
      <c r="BV100" s="182"/>
      <c r="BW100" s="170">
        <f t="shared" si="51"/>
        <v>0</v>
      </c>
      <c r="BX100" s="182"/>
      <c r="BY100" s="182"/>
      <c r="BZ100" s="170">
        <f t="shared" si="52"/>
        <v>0</v>
      </c>
      <c r="CA100" s="170">
        <f t="shared" si="45"/>
        <v>2</v>
      </c>
      <c r="CB100" s="182"/>
      <c r="CC100" s="182"/>
      <c r="CD100" s="170">
        <f t="shared" si="46"/>
        <v>0</v>
      </c>
      <c r="CE100" s="170">
        <f t="shared" si="47"/>
        <v>0</v>
      </c>
      <c r="CF100" s="170">
        <f t="shared" si="48"/>
        <v>1</v>
      </c>
      <c r="CG100" s="182">
        <f t="shared" si="49"/>
        <v>19</v>
      </c>
      <c r="CH100" s="171"/>
      <c r="CI100" s="183"/>
      <c r="CJ100" s="184"/>
    </row>
    <row r="101" spans="1:88" s="186" customFormat="1" ht="13">
      <c r="A101" s="168">
        <f t="shared" si="50"/>
        <v>91</v>
      </c>
      <c r="B101" s="169" t="s">
        <v>4359</v>
      </c>
      <c r="C101" s="174">
        <v>220060</v>
      </c>
      <c r="D101" s="175" t="s">
        <v>3637</v>
      </c>
      <c r="E101" s="172" t="s">
        <v>4360</v>
      </c>
      <c r="F101" s="176" t="s">
        <v>4361</v>
      </c>
      <c r="G101" s="177">
        <v>45245</v>
      </c>
      <c r="H101" s="177">
        <v>45245</v>
      </c>
      <c r="I101" s="178"/>
      <c r="J101" s="209" t="s">
        <v>57</v>
      </c>
      <c r="K101" s="209" t="s">
        <v>57</v>
      </c>
      <c r="L101" s="209" t="s">
        <v>58</v>
      </c>
      <c r="M101" s="209" t="s">
        <v>57</v>
      </c>
      <c r="N101" s="209" t="s">
        <v>57</v>
      </c>
      <c r="O101" s="209" t="s">
        <v>57</v>
      </c>
      <c r="P101" s="209" t="s">
        <v>57</v>
      </c>
      <c r="Q101" s="209" t="s">
        <v>57</v>
      </c>
      <c r="R101" s="209" t="s">
        <v>57</v>
      </c>
      <c r="S101" s="209" t="s">
        <v>58</v>
      </c>
      <c r="T101" s="209" t="s">
        <v>59</v>
      </c>
      <c r="U101" s="209" t="s">
        <v>57</v>
      </c>
      <c r="V101" s="209" t="s">
        <v>57</v>
      </c>
      <c r="W101" s="209" t="s">
        <v>57</v>
      </c>
      <c r="X101" s="209" t="s">
        <v>57</v>
      </c>
      <c r="Y101" s="209" t="s">
        <v>57</v>
      </c>
      <c r="Z101" s="209" t="s">
        <v>58</v>
      </c>
      <c r="AA101" s="209" t="s">
        <v>59</v>
      </c>
      <c r="AB101" s="209" t="s">
        <v>57</v>
      </c>
      <c r="AC101" s="209" t="s">
        <v>57</v>
      </c>
      <c r="AD101" s="209" t="s">
        <v>57</v>
      </c>
      <c r="AE101" s="209" t="s">
        <v>57</v>
      </c>
      <c r="AF101" s="209" t="s">
        <v>57</v>
      </c>
      <c r="AG101" s="209" t="s">
        <v>58</v>
      </c>
      <c r="AH101" s="209" t="s">
        <v>57</v>
      </c>
      <c r="AI101" s="209" t="s">
        <v>57</v>
      </c>
      <c r="AJ101" s="209" t="s">
        <v>57</v>
      </c>
      <c r="AK101" s="209" t="s">
        <v>57</v>
      </c>
      <c r="AL101" s="209" t="s">
        <v>57</v>
      </c>
      <c r="AM101" s="209" t="s">
        <v>57</v>
      </c>
      <c r="AN101" s="209" t="s">
        <v>58</v>
      </c>
      <c r="AO101" s="209" t="s">
        <v>57</v>
      </c>
      <c r="AP101" s="209" t="s">
        <v>57</v>
      </c>
      <c r="AQ101" s="209" t="s">
        <v>57</v>
      </c>
      <c r="AR101" s="179"/>
      <c r="AS101" s="179"/>
      <c r="AT101" s="179"/>
      <c r="AU101" s="179"/>
      <c r="AV101" s="179"/>
      <c r="AW101" s="179"/>
      <c r="AX101" s="179"/>
      <c r="AY101" s="179"/>
      <c r="AZ101" s="179"/>
      <c r="BA101" s="179"/>
      <c r="BB101" s="179"/>
      <c r="BC101" s="179"/>
      <c r="BD101" s="179"/>
      <c r="BE101" s="179"/>
      <c r="BF101" s="180"/>
      <c r="BG101" s="181">
        <f t="shared" si="35"/>
        <v>14</v>
      </c>
      <c r="BH101" s="182">
        <f t="shared" si="36"/>
        <v>3</v>
      </c>
      <c r="BI101" s="182">
        <f t="shared" si="37"/>
        <v>0</v>
      </c>
      <c r="BJ101" s="182">
        <f t="shared" si="38"/>
        <v>0</v>
      </c>
      <c r="BK101" s="182">
        <f t="shared" si="39"/>
        <v>0</v>
      </c>
      <c r="BL101" s="182">
        <f t="shared" si="40"/>
        <v>0</v>
      </c>
      <c r="BM101" s="182">
        <f t="shared" si="41"/>
        <v>17</v>
      </c>
      <c r="BN101" s="170">
        <f t="shared" si="42"/>
        <v>0</v>
      </c>
      <c r="BO101" s="182"/>
      <c r="BP101" s="182"/>
      <c r="BQ101" s="170">
        <f t="shared" si="43"/>
        <v>0</v>
      </c>
      <c r="BR101" s="182"/>
      <c r="BS101" s="182"/>
      <c r="BT101" s="170">
        <f t="shared" si="44"/>
        <v>0</v>
      </c>
      <c r="BU101" s="182"/>
      <c r="BV101" s="182"/>
      <c r="BW101" s="170">
        <f t="shared" si="51"/>
        <v>0</v>
      </c>
      <c r="BX101" s="182"/>
      <c r="BY101" s="182"/>
      <c r="BZ101" s="170"/>
      <c r="CA101" s="170">
        <f t="shared" si="45"/>
        <v>0</v>
      </c>
      <c r="CB101" s="182"/>
      <c r="CC101" s="182"/>
      <c r="CD101" s="170">
        <f t="shared" si="46"/>
        <v>0</v>
      </c>
      <c r="CE101" s="170">
        <f t="shared" si="47"/>
        <v>0</v>
      </c>
      <c r="CF101" s="170">
        <f t="shared" si="48"/>
        <v>1</v>
      </c>
      <c r="CG101" s="182">
        <f t="shared" si="49"/>
        <v>18</v>
      </c>
      <c r="CH101" s="171"/>
      <c r="CI101" s="183">
        <f>COUNTIF(J101:AN101,"1")+(COUNTIF(J101:AN101,"2")*2)+CJ101*2</f>
        <v>0</v>
      </c>
      <c r="CJ101" s="184">
        <f>COUNTIF(J101:AN101,"&gt;=3")</f>
        <v>0</v>
      </c>
    </row>
    <row r="102" spans="1:88" s="186" customFormat="1" ht="13">
      <c r="A102" s="168">
        <f t="shared" si="50"/>
        <v>92</v>
      </c>
      <c r="B102" s="169" t="s">
        <v>4362</v>
      </c>
      <c r="C102" s="174" t="s">
        <v>4363</v>
      </c>
      <c r="D102" s="175" t="s">
        <v>3637</v>
      </c>
      <c r="E102" s="172" t="s">
        <v>4364</v>
      </c>
      <c r="F102" s="176" t="s">
        <v>1079</v>
      </c>
      <c r="G102" s="177">
        <v>44855</v>
      </c>
      <c r="H102" s="177">
        <v>44855</v>
      </c>
      <c r="I102" s="178"/>
      <c r="J102" s="209" t="s">
        <v>57</v>
      </c>
      <c r="K102" s="209" t="s">
        <v>57</v>
      </c>
      <c r="L102" s="209" t="s">
        <v>58</v>
      </c>
      <c r="M102" s="209" t="s">
        <v>57</v>
      </c>
      <c r="N102" s="209" t="s">
        <v>57</v>
      </c>
      <c r="O102" s="209" t="s">
        <v>57</v>
      </c>
      <c r="P102" s="209" t="s">
        <v>57</v>
      </c>
      <c r="Q102" s="209" t="s">
        <v>57</v>
      </c>
      <c r="R102" s="209" t="s">
        <v>4057</v>
      </c>
      <c r="S102" s="209" t="s">
        <v>58</v>
      </c>
      <c r="T102" s="209" t="s">
        <v>59</v>
      </c>
      <c r="U102" s="209" t="s">
        <v>57</v>
      </c>
      <c r="V102" s="209" t="s">
        <v>57</v>
      </c>
      <c r="W102" s="209" t="s">
        <v>57</v>
      </c>
      <c r="X102" s="209" t="s">
        <v>57</v>
      </c>
      <c r="Y102" s="209" t="s">
        <v>57</v>
      </c>
      <c r="Z102" s="209" t="s">
        <v>58</v>
      </c>
      <c r="AA102" s="209" t="s">
        <v>59</v>
      </c>
      <c r="AB102" s="209" t="s">
        <v>57</v>
      </c>
      <c r="AC102" s="209" t="s">
        <v>57</v>
      </c>
      <c r="AD102" s="209" t="s">
        <v>57</v>
      </c>
      <c r="AE102" s="209" t="s">
        <v>57</v>
      </c>
      <c r="AF102" s="209" t="s">
        <v>4057</v>
      </c>
      <c r="AG102" s="209" t="s">
        <v>58</v>
      </c>
      <c r="AH102" s="209" t="s">
        <v>57</v>
      </c>
      <c r="AI102" s="209" t="s">
        <v>57</v>
      </c>
      <c r="AJ102" s="209" t="s">
        <v>57</v>
      </c>
      <c r="AK102" s="209" t="s">
        <v>57</v>
      </c>
      <c r="AL102" s="209" t="s">
        <v>57</v>
      </c>
      <c r="AM102" s="209" t="s">
        <v>57</v>
      </c>
      <c r="AN102" s="209" t="s">
        <v>58</v>
      </c>
      <c r="AO102" s="209" t="s">
        <v>57</v>
      </c>
      <c r="AP102" s="209" t="s">
        <v>57</v>
      </c>
      <c r="AQ102" s="209" t="s">
        <v>57</v>
      </c>
      <c r="AR102" s="179"/>
      <c r="AS102" s="179"/>
      <c r="AT102" s="179"/>
      <c r="AU102" s="179"/>
      <c r="AV102" s="179"/>
      <c r="AW102" s="179"/>
      <c r="AX102" s="179"/>
      <c r="AY102" s="179"/>
      <c r="AZ102" s="179"/>
      <c r="BA102" s="179"/>
      <c r="BB102" s="179"/>
      <c r="BC102" s="179"/>
      <c r="BD102" s="179"/>
      <c r="BE102" s="179"/>
      <c r="BF102" s="180"/>
      <c r="BG102" s="181">
        <f t="shared" si="35"/>
        <v>13</v>
      </c>
      <c r="BH102" s="182">
        <f t="shared" si="36"/>
        <v>3</v>
      </c>
      <c r="BI102" s="182">
        <f t="shared" si="37"/>
        <v>0</v>
      </c>
      <c r="BJ102" s="182">
        <f t="shared" si="38"/>
        <v>1</v>
      </c>
      <c r="BK102" s="182">
        <f t="shared" si="39"/>
        <v>0</v>
      </c>
      <c r="BL102" s="182">
        <f t="shared" si="40"/>
        <v>0</v>
      </c>
      <c r="BM102" s="182">
        <f t="shared" si="41"/>
        <v>17</v>
      </c>
      <c r="BN102" s="170">
        <f t="shared" si="42"/>
        <v>0</v>
      </c>
      <c r="BO102" s="182"/>
      <c r="BP102" s="182"/>
      <c r="BQ102" s="170">
        <f t="shared" si="43"/>
        <v>0</v>
      </c>
      <c r="BR102" s="182"/>
      <c r="BS102" s="182"/>
      <c r="BT102" s="170">
        <f t="shared" si="44"/>
        <v>0</v>
      </c>
      <c r="BU102" s="182"/>
      <c r="BV102" s="182"/>
      <c r="BW102" s="170">
        <f t="shared" si="51"/>
        <v>0</v>
      </c>
      <c r="BX102" s="182"/>
      <c r="BY102" s="182"/>
      <c r="BZ102" s="170">
        <f t="shared" ref="BZ102:BZ111" si="53">COUNTIF(I102:AY102,"SUS")</f>
        <v>0</v>
      </c>
      <c r="CA102" s="170">
        <f t="shared" si="45"/>
        <v>0</v>
      </c>
      <c r="CB102" s="182"/>
      <c r="CC102" s="182"/>
      <c r="CD102" s="170">
        <f t="shared" si="46"/>
        <v>0</v>
      </c>
      <c r="CE102" s="170">
        <f t="shared" si="47"/>
        <v>0</v>
      </c>
      <c r="CF102" s="170">
        <f t="shared" si="48"/>
        <v>1</v>
      </c>
      <c r="CG102" s="182">
        <f t="shared" si="49"/>
        <v>18</v>
      </c>
      <c r="CH102" s="171"/>
      <c r="CI102" s="183">
        <f>COUNTIF(J102:AN102,"1")+(COUNTIF(J102:AN102,"2")*2)+CJ102*2</f>
        <v>0</v>
      </c>
      <c r="CJ102" s="184">
        <f>COUNTIF(J102:AN102,"&gt;=3")</f>
        <v>0</v>
      </c>
    </row>
    <row r="103" spans="1:88" s="186" customFormat="1" ht="13">
      <c r="A103" s="168">
        <f t="shared" si="50"/>
        <v>93</v>
      </c>
      <c r="B103" s="169" t="s">
        <v>4365</v>
      </c>
      <c r="C103" s="174" t="s">
        <v>4366</v>
      </c>
      <c r="D103" s="175" t="s">
        <v>3637</v>
      </c>
      <c r="E103" s="172" t="s">
        <v>4367</v>
      </c>
      <c r="F103" s="176" t="s">
        <v>4052</v>
      </c>
      <c r="G103" s="177">
        <v>45226</v>
      </c>
      <c r="H103" s="177">
        <v>45226</v>
      </c>
      <c r="I103" s="178"/>
      <c r="J103" s="209" t="s">
        <v>57</v>
      </c>
      <c r="K103" s="209" t="s">
        <v>4057</v>
      </c>
      <c r="L103" s="209" t="s">
        <v>58</v>
      </c>
      <c r="M103" s="209" t="s">
        <v>57</v>
      </c>
      <c r="N103" s="209" t="s">
        <v>57</v>
      </c>
      <c r="O103" s="209" t="s">
        <v>57</v>
      </c>
      <c r="P103" s="209" t="s">
        <v>57</v>
      </c>
      <c r="Q103" s="209" t="s">
        <v>57</v>
      </c>
      <c r="R103" s="209" t="s">
        <v>57</v>
      </c>
      <c r="S103" s="209" t="s">
        <v>58</v>
      </c>
      <c r="T103" s="209" t="s">
        <v>59</v>
      </c>
      <c r="U103" s="209" t="s">
        <v>57</v>
      </c>
      <c r="V103" s="209" t="s">
        <v>57</v>
      </c>
      <c r="W103" s="209" t="s">
        <v>57</v>
      </c>
      <c r="X103" s="209" t="s">
        <v>57</v>
      </c>
      <c r="Y103" s="209" t="s">
        <v>57</v>
      </c>
      <c r="Z103" s="209" t="s">
        <v>58</v>
      </c>
      <c r="AA103" s="209" t="s">
        <v>59</v>
      </c>
      <c r="AB103" s="209" t="s">
        <v>57</v>
      </c>
      <c r="AC103" s="209" t="s">
        <v>57</v>
      </c>
      <c r="AD103" s="209" t="s">
        <v>57</v>
      </c>
      <c r="AE103" s="209" t="s">
        <v>57</v>
      </c>
      <c r="AF103" s="209" t="s">
        <v>57</v>
      </c>
      <c r="AG103" s="209" t="s">
        <v>58</v>
      </c>
      <c r="AH103" s="209" t="s">
        <v>57</v>
      </c>
      <c r="AI103" s="209" t="s">
        <v>57</v>
      </c>
      <c r="AJ103" s="209" t="s">
        <v>57</v>
      </c>
      <c r="AK103" s="209" t="s">
        <v>57</v>
      </c>
      <c r="AL103" s="209" t="s">
        <v>57</v>
      </c>
      <c r="AM103" s="209" t="s">
        <v>57</v>
      </c>
      <c r="AN103" s="209" t="s">
        <v>58</v>
      </c>
      <c r="AO103" s="209" t="s">
        <v>57</v>
      </c>
      <c r="AP103" s="209" t="s">
        <v>57</v>
      </c>
      <c r="AQ103" s="209" t="s">
        <v>57</v>
      </c>
      <c r="AR103" s="179"/>
      <c r="AS103" s="179"/>
      <c r="AT103" s="179"/>
      <c r="AU103" s="179"/>
      <c r="AV103" s="179"/>
      <c r="AW103" s="179"/>
      <c r="AX103" s="179"/>
      <c r="AY103" s="179"/>
      <c r="AZ103" s="179"/>
      <c r="BA103" s="179"/>
      <c r="BB103" s="179"/>
      <c r="BC103" s="179"/>
      <c r="BD103" s="179"/>
      <c r="BE103" s="179"/>
      <c r="BF103" s="180"/>
      <c r="BG103" s="181">
        <f t="shared" si="35"/>
        <v>14</v>
      </c>
      <c r="BH103" s="182">
        <f t="shared" si="36"/>
        <v>3</v>
      </c>
      <c r="BI103" s="182">
        <f t="shared" si="37"/>
        <v>0</v>
      </c>
      <c r="BJ103" s="182">
        <f t="shared" si="38"/>
        <v>0</v>
      </c>
      <c r="BK103" s="182">
        <f t="shared" si="39"/>
        <v>0</v>
      </c>
      <c r="BL103" s="182">
        <f t="shared" si="40"/>
        <v>0</v>
      </c>
      <c r="BM103" s="182">
        <f t="shared" si="41"/>
        <v>17</v>
      </c>
      <c r="BN103" s="170">
        <f t="shared" si="42"/>
        <v>0</v>
      </c>
      <c r="BO103" s="182"/>
      <c r="BP103" s="182"/>
      <c r="BQ103" s="170">
        <f t="shared" si="43"/>
        <v>0</v>
      </c>
      <c r="BR103" s="182"/>
      <c r="BS103" s="182"/>
      <c r="BT103" s="170">
        <f t="shared" si="44"/>
        <v>0</v>
      </c>
      <c r="BU103" s="182"/>
      <c r="BV103" s="182"/>
      <c r="BW103" s="170">
        <f t="shared" si="51"/>
        <v>0</v>
      </c>
      <c r="BX103" s="182"/>
      <c r="BY103" s="182"/>
      <c r="BZ103" s="170">
        <f t="shared" si="53"/>
        <v>0</v>
      </c>
      <c r="CA103" s="170">
        <f t="shared" si="45"/>
        <v>0</v>
      </c>
      <c r="CB103" s="182"/>
      <c r="CC103" s="182"/>
      <c r="CD103" s="170">
        <f t="shared" si="46"/>
        <v>0</v>
      </c>
      <c r="CE103" s="170">
        <f t="shared" si="47"/>
        <v>0</v>
      </c>
      <c r="CF103" s="170">
        <f t="shared" si="48"/>
        <v>1</v>
      </c>
      <c r="CG103" s="182">
        <f t="shared" si="49"/>
        <v>18</v>
      </c>
      <c r="CH103" s="171"/>
      <c r="CI103" s="183"/>
      <c r="CJ103" s="184"/>
    </row>
    <row r="104" spans="1:88" s="186" customFormat="1" ht="13">
      <c r="A104" s="168">
        <f t="shared" si="50"/>
        <v>94</v>
      </c>
      <c r="B104" s="169" t="s">
        <v>4368</v>
      </c>
      <c r="C104" s="174" t="s">
        <v>4369</v>
      </c>
      <c r="D104" s="175" t="s">
        <v>3637</v>
      </c>
      <c r="E104" s="172" t="s">
        <v>4370</v>
      </c>
      <c r="F104" s="176" t="s">
        <v>4260</v>
      </c>
      <c r="G104" s="177">
        <v>44652</v>
      </c>
      <c r="H104" s="177">
        <v>44652</v>
      </c>
      <c r="I104" s="178"/>
      <c r="J104" s="209" t="s">
        <v>57</v>
      </c>
      <c r="K104" s="209" t="s">
        <v>42</v>
      </c>
      <c r="L104" s="209" t="s">
        <v>58</v>
      </c>
      <c r="M104" s="209" t="s">
        <v>57</v>
      </c>
      <c r="N104" s="209" t="s">
        <v>57</v>
      </c>
      <c r="O104" s="209" t="s">
        <v>57</v>
      </c>
      <c r="P104" s="209" t="s">
        <v>57</v>
      </c>
      <c r="Q104" s="209" t="s">
        <v>57</v>
      </c>
      <c r="R104" s="209" t="s">
        <v>4057</v>
      </c>
      <c r="S104" s="209" t="s">
        <v>58</v>
      </c>
      <c r="T104" s="209" t="s">
        <v>59</v>
      </c>
      <c r="U104" s="209" t="s">
        <v>57</v>
      </c>
      <c r="V104" s="209" t="s">
        <v>57</v>
      </c>
      <c r="W104" s="209" t="s">
        <v>57</v>
      </c>
      <c r="X104" s="209" t="s">
        <v>57</v>
      </c>
      <c r="Y104" s="209" t="s">
        <v>4057</v>
      </c>
      <c r="Z104" s="209" t="s">
        <v>58</v>
      </c>
      <c r="AA104" s="209" t="s">
        <v>59</v>
      </c>
      <c r="AB104" s="209" t="s">
        <v>67</v>
      </c>
      <c r="AC104" s="209" t="s">
        <v>57</v>
      </c>
      <c r="AD104" s="209" t="s">
        <v>57</v>
      </c>
      <c r="AE104" s="209" t="s">
        <v>57</v>
      </c>
      <c r="AF104" s="209" t="s">
        <v>57</v>
      </c>
      <c r="AG104" s="209" t="s">
        <v>58</v>
      </c>
      <c r="AH104" s="209" t="s">
        <v>57</v>
      </c>
      <c r="AI104" s="209" t="s">
        <v>57</v>
      </c>
      <c r="AJ104" s="209" t="s">
        <v>67</v>
      </c>
      <c r="AK104" s="209" t="s">
        <v>67</v>
      </c>
      <c r="AL104" s="209" t="s">
        <v>57</v>
      </c>
      <c r="AM104" s="209" t="s">
        <v>4057</v>
      </c>
      <c r="AN104" s="209" t="s">
        <v>58</v>
      </c>
      <c r="AO104" s="209" t="s">
        <v>57</v>
      </c>
      <c r="AP104" s="209" t="s">
        <v>57</v>
      </c>
      <c r="AQ104" s="209" t="s">
        <v>57</v>
      </c>
      <c r="AR104" s="179"/>
      <c r="AS104" s="179"/>
      <c r="AT104" s="179"/>
      <c r="AU104" s="179"/>
      <c r="AV104" s="179"/>
      <c r="AW104" s="179"/>
      <c r="AX104" s="179"/>
      <c r="AY104" s="179"/>
      <c r="AZ104" s="179"/>
      <c r="BA104" s="179"/>
      <c r="BB104" s="179"/>
      <c r="BC104" s="179"/>
      <c r="BD104" s="179"/>
      <c r="BE104" s="179"/>
      <c r="BF104" s="180"/>
      <c r="BG104" s="181">
        <f t="shared" si="35"/>
        <v>10</v>
      </c>
      <c r="BH104" s="182">
        <f t="shared" si="36"/>
        <v>3</v>
      </c>
      <c r="BI104" s="182">
        <f t="shared" si="37"/>
        <v>0</v>
      </c>
      <c r="BJ104" s="182">
        <f t="shared" si="38"/>
        <v>1</v>
      </c>
      <c r="BK104" s="182">
        <f t="shared" si="39"/>
        <v>0</v>
      </c>
      <c r="BL104" s="182">
        <f t="shared" si="40"/>
        <v>0</v>
      </c>
      <c r="BM104" s="182">
        <f t="shared" si="41"/>
        <v>14</v>
      </c>
      <c r="BN104" s="170">
        <f t="shared" si="42"/>
        <v>0</v>
      </c>
      <c r="BO104" s="182"/>
      <c r="BP104" s="182"/>
      <c r="BQ104" s="170">
        <f t="shared" si="43"/>
        <v>0</v>
      </c>
      <c r="BR104" s="182"/>
      <c r="BS104" s="182"/>
      <c r="BT104" s="170">
        <f t="shared" si="44"/>
        <v>0</v>
      </c>
      <c r="BU104" s="182"/>
      <c r="BV104" s="182"/>
      <c r="BW104" s="170">
        <f t="shared" si="51"/>
        <v>0</v>
      </c>
      <c r="BX104" s="182"/>
      <c r="BY104" s="182"/>
      <c r="BZ104" s="170">
        <f t="shared" si="53"/>
        <v>0</v>
      </c>
      <c r="CA104" s="170">
        <f t="shared" si="45"/>
        <v>3</v>
      </c>
      <c r="CB104" s="182"/>
      <c r="CC104" s="182"/>
      <c r="CD104" s="170">
        <f t="shared" si="46"/>
        <v>0</v>
      </c>
      <c r="CE104" s="170">
        <f t="shared" si="47"/>
        <v>0</v>
      </c>
      <c r="CF104" s="170">
        <f t="shared" si="48"/>
        <v>1</v>
      </c>
      <c r="CG104" s="182">
        <f t="shared" si="49"/>
        <v>18</v>
      </c>
      <c r="CH104" s="171"/>
      <c r="CI104" s="183">
        <f>COUNTIF(J104:AN104,"1")+(COUNTIF(J104:AN104,"2")*2)+CJ104*2</f>
        <v>0</v>
      </c>
      <c r="CJ104" s="184">
        <f>COUNTIF(J104:AN104,"&gt;=3")</f>
        <v>0</v>
      </c>
    </row>
    <row r="105" spans="1:88" s="186" customFormat="1" ht="13">
      <c r="A105" s="168">
        <f t="shared" si="50"/>
        <v>95</v>
      </c>
      <c r="B105" s="169" t="s">
        <v>4371</v>
      </c>
      <c r="C105" s="174" t="s">
        <v>4372</v>
      </c>
      <c r="D105" s="175" t="s">
        <v>3637</v>
      </c>
      <c r="E105" s="172" t="s">
        <v>4373</v>
      </c>
      <c r="F105" s="176" t="s">
        <v>1099</v>
      </c>
      <c r="G105" s="177">
        <v>45035</v>
      </c>
      <c r="H105" s="177">
        <v>45035</v>
      </c>
      <c r="I105" s="178"/>
      <c r="J105" s="209" t="s">
        <v>57</v>
      </c>
      <c r="K105" s="209" t="s">
        <v>4057</v>
      </c>
      <c r="L105" s="209" t="s">
        <v>58</v>
      </c>
      <c r="M105" s="209" t="s">
        <v>57</v>
      </c>
      <c r="N105" s="209" t="s">
        <v>57</v>
      </c>
      <c r="O105" s="209" t="s">
        <v>57</v>
      </c>
      <c r="P105" s="209" t="s">
        <v>57</v>
      </c>
      <c r="Q105" s="209" t="s">
        <v>57</v>
      </c>
      <c r="R105" s="209" t="s">
        <v>57</v>
      </c>
      <c r="S105" s="209" t="s">
        <v>58</v>
      </c>
      <c r="T105" s="209" t="s">
        <v>59</v>
      </c>
      <c r="U105" s="209" t="s">
        <v>42</v>
      </c>
      <c r="V105" s="209" t="s">
        <v>42</v>
      </c>
      <c r="W105" s="209" t="s">
        <v>42</v>
      </c>
      <c r="X105" s="209" t="s">
        <v>42</v>
      </c>
      <c r="Y105" s="209" t="s">
        <v>4057</v>
      </c>
      <c r="Z105" s="209" t="s">
        <v>58</v>
      </c>
      <c r="AA105" s="209" t="s">
        <v>59</v>
      </c>
      <c r="AB105" s="209" t="s">
        <v>67</v>
      </c>
      <c r="AC105" s="209" t="s">
        <v>57</v>
      </c>
      <c r="AD105" s="209" t="s">
        <v>57</v>
      </c>
      <c r="AE105" s="209" t="s">
        <v>57</v>
      </c>
      <c r="AF105" s="209" t="s">
        <v>57</v>
      </c>
      <c r="AG105" s="209" t="s">
        <v>58</v>
      </c>
      <c r="AH105" s="209" t="s">
        <v>57</v>
      </c>
      <c r="AI105" s="209" t="s">
        <v>57</v>
      </c>
      <c r="AJ105" s="209" t="s">
        <v>57</v>
      </c>
      <c r="AK105" s="209" t="s">
        <v>57</v>
      </c>
      <c r="AL105" s="209" t="s">
        <v>57</v>
      </c>
      <c r="AM105" s="209" t="s">
        <v>57</v>
      </c>
      <c r="AN105" s="209" t="s">
        <v>58</v>
      </c>
      <c r="AO105" s="209" t="s">
        <v>57</v>
      </c>
      <c r="AP105" s="209" t="s">
        <v>57</v>
      </c>
      <c r="AQ105" s="209" t="s">
        <v>57</v>
      </c>
      <c r="AR105" s="179"/>
      <c r="AS105" s="179"/>
      <c r="AT105" s="179"/>
      <c r="AU105" s="179"/>
      <c r="AV105" s="179"/>
      <c r="AW105" s="179"/>
      <c r="AX105" s="179"/>
      <c r="AY105" s="179"/>
      <c r="AZ105" s="179"/>
      <c r="BA105" s="179"/>
      <c r="BB105" s="179"/>
      <c r="BC105" s="179"/>
      <c r="BD105" s="179"/>
      <c r="BE105" s="179"/>
      <c r="BF105" s="180"/>
      <c r="BG105" s="181">
        <f t="shared" si="35"/>
        <v>13</v>
      </c>
      <c r="BH105" s="182">
        <f t="shared" si="36"/>
        <v>3</v>
      </c>
      <c r="BI105" s="182">
        <f t="shared" si="37"/>
        <v>0</v>
      </c>
      <c r="BJ105" s="182">
        <f t="shared" si="38"/>
        <v>0</v>
      </c>
      <c r="BK105" s="182">
        <f t="shared" si="39"/>
        <v>0</v>
      </c>
      <c r="BL105" s="182">
        <f t="shared" si="40"/>
        <v>0</v>
      </c>
      <c r="BM105" s="182">
        <f t="shared" si="41"/>
        <v>16</v>
      </c>
      <c r="BN105" s="170">
        <f t="shared" si="42"/>
        <v>0</v>
      </c>
      <c r="BO105" s="182"/>
      <c r="BP105" s="182"/>
      <c r="BQ105" s="170">
        <f t="shared" si="43"/>
        <v>0</v>
      </c>
      <c r="BR105" s="182"/>
      <c r="BS105" s="182"/>
      <c r="BT105" s="170">
        <f t="shared" si="44"/>
        <v>0</v>
      </c>
      <c r="BU105" s="182"/>
      <c r="BV105" s="182"/>
      <c r="BW105" s="170">
        <f t="shared" si="51"/>
        <v>0</v>
      </c>
      <c r="BX105" s="182"/>
      <c r="BY105" s="182"/>
      <c r="BZ105" s="170">
        <f t="shared" si="53"/>
        <v>0</v>
      </c>
      <c r="CA105" s="170">
        <f t="shared" si="45"/>
        <v>1</v>
      </c>
      <c r="CB105" s="182"/>
      <c r="CC105" s="182"/>
      <c r="CD105" s="170">
        <f t="shared" si="46"/>
        <v>0</v>
      </c>
      <c r="CE105" s="170">
        <f t="shared" si="47"/>
        <v>0</v>
      </c>
      <c r="CF105" s="170">
        <f t="shared" si="48"/>
        <v>1</v>
      </c>
      <c r="CG105" s="182">
        <f t="shared" si="49"/>
        <v>18</v>
      </c>
      <c r="CH105" s="171"/>
      <c r="CI105" s="183">
        <f>COUNTIF(J105:AN105,"1")+(COUNTIF(J105:AN105,"2")*2)+CJ105*2</f>
        <v>0</v>
      </c>
      <c r="CJ105" s="184">
        <f>COUNTIF(J105:AN105,"&gt;=3")</f>
        <v>0</v>
      </c>
    </row>
    <row r="106" spans="1:88" s="186" customFormat="1" ht="13">
      <c r="A106" s="168">
        <f t="shared" si="50"/>
        <v>96</v>
      </c>
      <c r="B106" s="169" t="s">
        <v>4374</v>
      </c>
      <c r="C106" s="174" t="s">
        <v>4375</v>
      </c>
      <c r="D106" s="175" t="s">
        <v>4060</v>
      </c>
      <c r="E106" s="172" t="s">
        <v>4376</v>
      </c>
      <c r="F106" s="176" t="s">
        <v>4377</v>
      </c>
      <c r="G106" s="177">
        <v>44515</v>
      </c>
      <c r="H106" s="177">
        <v>44515</v>
      </c>
      <c r="I106" s="178"/>
      <c r="J106" s="209" t="s">
        <v>57</v>
      </c>
      <c r="K106" s="209" t="s">
        <v>67</v>
      </c>
      <c r="L106" s="209" t="s">
        <v>58</v>
      </c>
      <c r="M106" s="209" t="s">
        <v>57</v>
      </c>
      <c r="N106" s="209" t="s">
        <v>57</v>
      </c>
      <c r="O106" s="209" t="s">
        <v>57</v>
      </c>
      <c r="P106" s="209" t="s">
        <v>57</v>
      </c>
      <c r="Q106" s="209" t="s">
        <v>57</v>
      </c>
      <c r="R106" s="209" t="s">
        <v>67</v>
      </c>
      <c r="S106" s="209" t="s">
        <v>58</v>
      </c>
      <c r="T106" s="209" t="s">
        <v>59</v>
      </c>
      <c r="U106" s="209" t="s">
        <v>133</v>
      </c>
      <c r="V106" s="209" t="s">
        <v>133</v>
      </c>
      <c r="W106" s="209" t="s">
        <v>133</v>
      </c>
      <c r="X106" s="209" t="s">
        <v>133</v>
      </c>
      <c r="Y106" s="209" t="s">
        <v>133</v>
      </c>
      <c r="Z106" s="209" t="s">
        <v>133</v>
      </c>
      <c r="AA106" s="209" t="s">
        <v>133</v>
      </c>
      <c r="AB106" s="209" t="s">
        <v>133</v>
      </c>
      <c r="AC106" s="209" t="s">
        <v>133</v>
      </c>
      <c r="AD106" s="209" t="s">
        <v>57</v>
      </c>
      <c r="AE106" s="209" t="s">
        <v>57</v>
      </c>
      <c r="AF106" s="209" t="s">
        <v>67</v>
      </c>
      <c r="AG106" s="209" t="s">
        <v>58</v>
      </c>
      <c r="AH106" s="209" t="s">
        <v>57</v>
      </c>
      <c r="AI106" s="209" t="s">
        <v>57</v>
      </c>
      <c r="AJ106" s="209" t="s">
        <v>57</v>
      </c>
      <c r="AK106" s="209" t="s">
        <v>57</v>
      </c>
      <c r="AL106" s="209" t="s">
        <v>57</v>
      </c>
      <c r="AM106" s="209" t="s">
        <v>67</v>
      </c>
      <c r="AN106" s="209" t="s">
        <v>58</v>
      </c>
      <c r="AO106" s="209" t="s">
        <v>57</v>
      </c>
      <c r="AP106" s="209" t="s">
        <v>57</v>
      </c>
      <c r="AQ106" s="209" t="s">
        <v>57</v>
      </c>
      <c r="AR106" s="179"/>
      <c r="AS106" s="179"/>
      <c r="AT106" s="179"/>
      <c r="AU106" s="179"/>
      <c r="AV106" s="179"/>
      <c r="AW106" s="179"/>
      <c r="AX106" s="179"/>
      <c r="AY106" s="179"/>
      <c r="AZ106" s="179"/>
      <c r="BA106" s="179"/>
      <c r="BB106" s="179"/>
      <c r="BC106" s="179"/>
      <c r="BD106" s="179"/>
      <c r="BE106" s="179"/>
      <c r="BF106" s="180"/>
      <c r="BG106" s="181">
        <f t="shared" si="35"/>
        <v>10</v>
      </c>
      <c r="BH106" s="182">
        <f t="shared" si="36"/>
        <v>2</v>
      </c>
      <c r="BI106" s="182">
        <f t="shared" si="37"/>
        <v>0</v>
      </c>
      <c r="BJ106" s="182">
        <f t="shared" si="38"/>
        <v>0</v>
      </c>
      <c r="BK106" s="182">
        <f t="shared" si="39"/>
        <v>0</v>
      </c>
      <c r="BL106" s="182">
        <f t="shared" si="40"/>
        <v>0</v>
      </c>
      <c r="BM106" s="182">
        <f t="shared" si="41"/>
        <v>12</v>
      </c>
      <c r="BN106" s="170">
        <f t="shared" si="42"/>
        <v>0</v>
      </c>
      <c r="BO106" s="182"/>
      <c r="BP106" s="182"/>
      <c r="BQ106" s="170">
        <f t="shared" si="43"/>
        <v>0</v>
      </c>
      <c r="BR106" s="182"/>
      <c r="BS106" s="182"/>
      <c r="BT106" s="170">
        <f t="shared" si="44"/>
        <v>4</v>
      </c>
      <c r="BU106" s="182"/>
      <c r="BV106" s="182"/>
      <c r="BW106" s="170">
        <f t="shared" si="51"/>
        <v>0</v>
      </c>
      <c r="BX106" s="182"/>
      <c r="BY106" s="182"/>
      <c r="BZ106" s="170">
        <f t="shared" si="53"/>
        <v>0</v>
      </c>
      <c r="CA106" s="170">
        <f t="shared" si="45"/>
        <v>2</v>
      </c>
      <c r="CB106" s="182"/>
      <c r="CC106" s="182"/>
      <c r="CD106" s="170">
        <f t="shared" si="46"/>
        <v>0</v>
      </c>
      <c r="CE106" s="170">
        <f t="shared" si="47"/>
        <v>0</v>
      </c>
      <c r="CF106" s="170">
        <f t="shared" si="48"/>
        <v>0</v>
      </c>
      <c r="CG106" s="182">
        <f t="shared" si="49"/>
        <v>18</v>
      </c>
      <c r="CH106" s="171"/>
      <c r="CI106" s="183"/>
      <c r="CJ106" s="184"/>
    </row>
    <row r="107" spans="1:88" s="186" customFormat="1" ht="13">
      <c r="A107" s="168">
        <f t="shared" si="50"/>
        <v>97</v>
      </c>
      <c r="B107" s="169" t="s">
        <v>4378</v>
      </c>
      <c r="C107" s="174" t="s">
        <v>4379</v>
      </c>
      <c r="D107" s="175" t="s">
        <v>3637</v>
      </c>
      <c r="E107" s="172" t="s">
        <v>4380</v>
      </c>
      <c r="F107" s="176" t="s">
        <v>268</v>
      </c>
      <c r="G107" s="177">
        <v>45175</v>
      </c>
      <c r="H107" s="177">
        <v>45175</v>
      </c>
      <c r="I107" s="178"/>
      <c r="J107" s="209" t="s">
        <v>57</v>
      </c>
      <c r="K107" s="209" t="s">
        <v>4057</v>
      </c>
      <c r="L107" s="209" t="s">
        <v>58</v>
      </c>
      <c r="M107" s="209" t="s">
        <v>57</v>
      </c>
      <c r="N107" s="209" t="s">
        <v>57</v>
      </c>
      <c r="O107" s="209" t="s">
        <v>57</v>
      </c>
      <c r="P107" s="209" t="s">
        <v>57</v>
      </c>
      <c r="Q107" s="209" t="s">
        <v>57</v>
      </c>
      <c r="R107" s="209" t="s">
        <v>57</v>
      </c>
      <c r="S107" s="209" t="s">
        <v>58</v>
      </c>
      <c r="T107" s="209" t="s">
        <v>59</v>
      </c>
      <c r="U107" s="209" t="s">
        <v>57</v>
      </c>
      <c r="V107" s="209" t="s">
        <v>57</v>
      </c>
      <c r="W107" s="209" t="s">
        <v>57</v>
      </c>
      <c r="X107" s="209" t="s">
        <v>57</v>
      </c>
      <c r="Y107" s="209" t="s">
        <v>4057</v>
      </c>
      <c r="Z107" s="209" t="s">
        <v>58</v>
      </c>
      <c r="AA107" s="209" t="s">
        <v>59</v>
      </c>
      <c r="AB107" s="209" t="s">
        <v>57</v>
      </c>
      <c r="AC107" s="209" t="s">
        <v>57</v>
      </c>
      <c r="AD107" s="209" t="s">
        <v>57</v>
      </c>
      <c r="AE107" s="209" t="s">
        <v>57</v>
      </c>
      <c r="AF107" s="209" t="s">
        <v>57</v>
      </c>
      <c r="AG107" s="209" t="s">
        <v>58</v>
      </c>
      <c r="AH107" s="209" t="s">
        <v>57</v>
      </c>
      <c r="AI107" s="209" t="s">
        <v>57</v>
      </c>
      <c r="AJ107" s="209" t="s">
        <v>57</v>
      </c>
      <c r="AK107" s="209" t="s">
        <v>57</v>
      </c>
      <c r="AL107" s="209" t="s">
        <v>57</v>
      </c>
      <c r="AM107" s="209" t="s">
        <v>57</v>
      </c>
      <c r="AN107" s="209" t="s">
        <v>58</v>
      </c>
      <c r="AO107" s="209" t="s">
        <v>57</v>
      </c>
      <c r="AP107" s="209" t="s">
        <v>57</v>
      </c>
      <c r="AQ107" s="209" t="s">
        <v>57</v>
      </c>
      <c r="AR107" s="179"/>
      <c r="AS107" s="179"/>
      <c r="AT107" s="179"/>
      <c r="AU107" s="179"/>
      <c r="AV107" s="179"/>
      <c r="AW107" s="179"/>
      <c r="AX107" s="179"/>
      <c r="AY107" s="179"/>
      <c r="AZ107" s="179"/>
      <c r="BA107" s="179"/>
      <c r="BB107" s="179"/>
      <c r="BC107" s="179"/>
      <c r="BD107" s="179"/>
      <c r="BE107" s="179"/>
      <c r="BF107" s="180"/>
      <c r="BG107" s="181">
        <f t="shared" si="35"/>
        <v>14</v>
      </c>
      <c r="BH107" s="182">
        <f t="shared" si="36"/>
        <v>3</v>
      </c>
      <c r="BI107" s="182">
        <f t="shared" si="37"/>
        <v>0</v>
      </c>
      <c r="BJ107" s="182">
        <f t="shared" si="38"/>
        <v>0</v>
      </c>
      <c r="BK107" s="182">
        <f t="shared" si="39"/>
        <v>0</v>
      </c>
      <c r="BL107" s="182">
        <f t="shared" si="40"/>
        <v>0</v>
      </c>
      <c r="BM107" s="182">
        <f t="shared" si="41"/>
        <v>17</v>
      </c>
      <c r="BN107" s="170">
        <f t="shared" si="42"/>
        <v>0</v>
      </c>
      <c r="BO107" s="182"/>
      <c r="BP107" s="182"/>
      <c r="BQ107" s="170">
        <f t="shared" si="43"/>
        <v>0</v>
      </c>
      <c r="BR107" s="182"/>
      <c r="BS107" s="182"/>
      <c r="BT107" s="170">
        <f t="shared" si="44"/>
        <v>0</v>
      </c>
      <c r="BU107" s="182"/>
      <c r="BV107" s="182"/>
      <c r="BW107" s="170">
        <f t="shared" si="51"/>
        <v>0</v>
      </c>
      <c r="BX107" s="182"/>
      <c r="BY107" s="182"/>
      <c r="BZ107" s="170">
        <f t="shared" si="53"/>
        <v>0</v>
      </c>
      <c r="CA107" s="170">
        <f t="shared" si="45"/>
        <v>0</v>
      </c>
      <c r="CB107" s="182"/>
      <c r="CC107" s="182"/>
      <c r="CD107" s="170">
        <f t="shared" si="46"/>
        <v>0</v>
      </c>
      <c r="CE107" s="170">
        <f t="shared" si="47"/>
        <v>0</v>
      </c>
      <c r="CF107" s="170">
        <f t="shared" si="48"/>
        <v>1</v>
      </c>
      <c r="CG107" s="182">
        <f t="shared" si="49"/>
        <v>18</v>
      </c>
      <c r="CH107" s="171"/>
      <c r="CI107" s="183"/>
      <c r="CJ107" s="184"/>
    </row>
    <row r="108" spans="1:88" s="186" customFormat="1" ht="13">
      <c r="A108" s="168">
        <f t="shared" ref="A108:A139" si="54">+A107+1</f>
        <v>98</v>
      </c>
      <c r="B108" s="169" t="s">
        <v>4381</v>
      </c>
      <c r="C108" s="174" t="s">
        <v>4382</v>
      </c>
      <c r="D108" s="175" t="s">
        <v>4060</v>
      </c>
      <c r="E108" s="172" t="s">
        <v>4383</v>
      </c>
      <c r="F108" s="176" t="s">
        <v>4384</v>
      </c>
      <c r="G108" s="177">
        <v>44470</v>
      </c>
      <c r="H108" s="177">
        <v>44470</v>
      </c>
      <c r="I108" s="178"/>
      <c r="J108" s="209" t="s">
        <v>133</v>
      </c>
      <c r="K108" s="209" t="s">
        <v>133</v>
      </c>
      <c r="L108" s="209" t="s">
        <v>133</v>
      </c>
      <c r="M108" s="209" t="s">
        <v>57</v>
      </c>
      <c r="N108" s="209" t="s">
        <v>57</v>
      </c>
      <c r="O108" s="209" t="s">
        <v>57</v>
      </c>
      <c r="P108" s="209" t="s">
        <v>57</v>
      </c>
      <c r="Q108" s="209" t="s">
        <v>57</v>
      </c>
      <c r="R108" s="209" t="s">
        <v>67</v>
      </c>
      <c r="S108" s="209" t="s">
        <v>58</v>
      </c>
      <c r="T108" s="209" t="s">
        <v>59</v>
      </c>
      <c r="U108" s="209" t="s">
        <v>57</v>
      </c>
      <c r="V108" s="209" t="s">
        <v>57</v>
      </c>
      <c r="W108" s="209" t="s">
        <v>57</v>
      </c>
      <c r="X108" s="209" t="s">
        <v>57</v>
      </c>
      <c r="Y108" s="209" t="s">
        <v>57</v>
      </c>
      <c r="Z108" s="209" t="s">
        <v>58</v>
      </c>
      <c r="AA108" s="209" t="s">
        <v>59</v>
      </c>
      <c r="AB108" s="209" t="s">
        <v>57</v>
      </c>
      <c r="AC108" s="209" t="s">
        <v>57</v>
      </c>
      <c r="AD108" s="209" t="s">
        <v>57</v>
      </c>
      <c r="AE108" s="209" t="s">
        <v>57</v>
      </c>
      <c r="AF108" s="209" t="s">
        <v>4057</v>
      </c>
      <c r="AG108" s="209" t="s">
        <v>58</v>
      </c>
      <c r="AH108" s="209" t="s">
        <v>57</v>
      </c>
      <c r="AI108" s="209" t="s">
        <v>57</v>
      </c>
      <c r="AJ108" s="209" t="s">
        <v>57</v>
      </c>
      <c r="AK108" s="209" t="s">
        <v>57</v>
      </c>
      <c r="AL108" s="209" t="s">
        <v>57</v>
      </c>
      <c r="AM108" s="209" t="s">
        <v>57</v>
      </c>
      <c r="AN108" s="209" t="s">
        <v>58</v>
      </c>
      <c r="AO108" s="209" t="s">
        <v>57</v>
      </c>
      <c r="AP108" s="209" t="s">
        <v>57</v>
      </c>
      <c r="AQ108" s="209" t="s">
        <v>57</v>
      </c>
      <c r="AR108" s="179"/>
      <c r="AS108" s="179"/>
      <c r="AT108" s="179"/>
      <c r="AU108" s="179"/>
      <c r="AV108" s="179"/>
      <c r="AW108" s="179"/>
      <c r="AX108" s="179"/>
      <c r="AY108" s="179"/>
      <c r="AZ108" s="179"/>
      <c r="BA108" s="179"/>
      <c r="BB108" s="179"/>
      <c r="BC108" s="179"/>
      <c r="BD108" s="179"/>
      <c r="BE108" s="179"/>
      <c r="BF108" s="180"/>
      <c r="BG108" s="181">
        <f t="shared" si="35"/>
        <v>13</v>
      </c>
      <c r="BH108" s="182">
        <f t="shared" si="36"/>
        <v>3</v>
      </c>
      <c r="BI108" s="182">
        <f t="shared" si="37"/>
        <v>0</v>
      </c>
      <c r="BJ108" s="182">
        <f t="shared" si="38"/>
        <v>1</v>
      </c>
      <c r="BK108" s="182">
        <f t="shared" si="39"/>
        <v>0</v>
      </c>
      <c r="BL108" s="182">
        <f t="shared" si="40"/>
        <v>0</v>
      </c>
      <c r="BM108" s="182">
        <f t="shared" si="41"/>
        <v>17</v>
      </c>
      <c r="BN108" s="170">
        <f t="shared" si="42"/>
        <v>0</v>
      </c>
      <c r="BO108" s="182"/>
      <c r="BP108" s="182"/>
      <c r="BQ108" s="170">
        <f t="shared" si="43"/>
        <v>0</v>
      </c>
      <c r="BR108" s="182"/>
      <c r="BS108" s="182"/>
      <c r="BT108" s="170">
        <f t="shared" si="44"/>
        <v>0</v>
      </c>
      <c r="BU108" s="182"/>
      <c r="BV108" s="182"/>
      <c r="BW108" s="170">
        <f t="shared" si="51"/>
        <v>0</v>
      </c>
      <c r="BX108" s="182"/>
      <c r="BY108" s="182"/>
      <c r="BZ108" s="170">
        <f t="shared" si="53"/>
        <v>0</v>
      </c>
      <c r="CA108" s="170">
        <f t="shared" si="45"/>
        <v>0</v>
      </c>
      <c r="CB108" s="182"/>
      <c r="CC108" s="182"/>
      <c r="CD108" s="170">
        <f t="shared" si="46"/>
        <v>0</v>
      </c>
      <c r="CE108" s="170">
        <f t="shared" si="47"/>
        <v>0</v>
      </c>
      <c r="CF108" s="170">
        <f t="shared" si="48"/>
        <v>1</v>
      </c>
      <c r="CG108" s="182">
        <f t="shared" si="49"/>
        <v>18</v>
      </c>
      <c r="CH108" s="171"/>
      <c r="CI108" s="183">
        <f>COUNTIF(J108:AN108,"1")+(COUNTIF(J108:AN108,"2")*2)+CJ108*2</f>
        <v>0</v>
      </c>
      <c r="CJ108" s="184">
        <f>COUNTIF(J108:AN108,"&gt;=3")</f>
        <v>0</v>
      </c>
    </row>
    <row r="109" spans="1:88" s="186" customFormat="1" ht="13">
      <c r="A109" s="168">
        <f t="shared" si="54"/>
        <v>99</v>
      </c>
      <c r="B109" s="169" t="s">
        <v>4385</v>
      </c>
      <c r="C109" s="174" t="s">
        <v>4386</v>
      </c>
      <c r="D109" s="175" t="s">
        <v>3637</v>
      </c>
      <c r="E109" s="172" t="s">
        <v>4387</v>
      </c>
      <c r="F109" s="176" t="s">
        <v>4157</v>
      </c>
      <c r="G109" s="177">
        <v>44683</v>
      </c>
      <c r="H109" s="177">
        <v>44683</v>
      </c>
      <c r="I109" s="178"/>
      <c r="J109" s="209" t="s">
        <v>57</v>
      </c>
      <c r="K109" s="209" t="s">
        <v>67</v>
      </c>
      <c r="L109" s="209" t="s">
        <v>58</v>
      </c>
      <c r="M109" s="209" t="s">
        <v>57</v>
      </c>
      <c r="N109" s="209" t="s">
        <v>57</v>
      </c>
      <c r="O109" s="209" t="s">
        <v>57</v>
      </c>
      <c r="P109" s="209" t="s">
        <v>57</v>
      </c>
      <c r="Q109" s="209" t="s">
        <v>57</v>
      </c>
      <c r="R109" s="209" t="s">
        <v>67</v>
      </c>
      <c r="S109" s="209" t="s">
        <v>58</v>
      </c>
      <c r="T109" s="209" t="s">
        <v>59</v>
      </c>
      <c r="U109" s="209" t="s">
        <v>133</v>
      </c>
      <c r="V109" s="209" t="s">
        <v>133</v>
      </c>
      <c r="W109" s="209" t="s">
        <v>133</v>
      </c>
      <c r="X109" s="209" t="s">
        <v>133</v>
      </c>
      <c r="Y109" s="209" t="s">
        <v>133</v>
      </c>
      <c r="Z109" s="209" t="s">
        <v>133</v>
      </c>
      <c r="AA109" s="209" t="s">
        <v>133</v>
      </c>
      <c r="AB109" s="209" t="s">
        <v>133</v>
      </c>
      <c r="AC109" s="209" t="s">
        <v>133</v>
      </c>
      <c r="AD109" s="209" t="s">
        <v>133</v>
      </c>
      <c r="AE109" s="209" t="s">
        <v>133</v>
      </c>
      <c r="AF109" s="209" t="s">
        <v>67</v>
      </c>
      <c r="AG109" s="209" t="s">
        <v>58</v>
      </c>
      <c r="AH109" s="209" t="s">
        <v>57</v>
      </c>
      <c r="AI109" s="209" t="s">
        <v>57</v>
      </c>
      <c r="AJ109" s="209" t="s">
        <v>57</v>
      </c>
      <c r="AK109" s="209" t="s">
        <v>57</v>
      </c>
      <c r="AL109" s="209" t="s">
        <v>57</v>
      </c>
      <c r="AM109" s="209" t="s">
        <v>67</v>
      </c>
      <c r="AN109" s="209" t="s">
        <v>58</v>
      </c>
      <c r="AO109" s="209" t="s">
        <v>57</v>
      </c>
      <c r="AP109" s="209" t="s">
        <v>57</v>
      </c>
      <c r="AQ109" s="209" t="s">
        <v>57</v>
      </c>
      <c r="AR109" s="179"/>
      <c r="AS109" s="179"/>
      <c r="AT109" s="179"/>
      <c r="AU109" s="179"/>
      <c r="AV109" s="179"/>
      <c r="AW109" s="179"/>
      <c r="AX109" s="179"/>
      <c r="AY109" s="179"/>
      <c r="AZ109" s="179"/>
      <c r="BA109" s="179"/>
      <c r="BB109" s="179"/>
      <c r="BC109" s="179"/>
      <c r="BD109" s="179"/>
      <c r="BE109" s="179"/>
      <c r="BF109" s="180"/>
      <c r="BG109" s="181">
        <f t="shared" si="35"/>
        <v>8</v>
      </c>
      <c r="BH109" s="182">
        <f t="shared" si="36"/>
        <v>2</v>
      </c>
      <c r="BI109" s="182">
        <f t="shared" si="37"/>
        <v>0</v>
      </c>
      <c r="BJ109" s="182">
        <f t="shared" si="38"/>
        <v>0</v>
      </c>
      <c r="BK109" s="182">
        <f t="shared" si="39"/>
        <v>0</v>
      </c>
      <c r="BL109" s="182">
        <f t="shared" si="40"/>
        <v>0</v>
      </c>
      <c r="BM109" s="182">
        <f t="shared" si="41"/>
        <v>10</v>
      </c>
      <c r="BN109" s="170">
        <f t="shared" si="42"/>
        <v>0</v>
      </c>
      <c r="BO109" s="182"/>
      <c r="BP109" s="182"/>
      <c r="BQ109" s="170">
        <f t="shared" si="43"/>
        <v>0</v>
      </c>
      <c r="BR109" s="182"/>
      <c r="BS109" s="182"/>
      <c r="BT109" s="170">
        <f t="shared" si="44"/>
        <v>6</v>
      </c>
      <c r="BU109" s="182"/>
      <c r="BV109" s="182"/>
      <c r="BW109" s="170">
        <f t="shared" si="51"/>
        <v>0</v>
      </c>
      <c r="BX109" s="182"/>
      <c r="BY109" s="182"/>
      <c r="BZ109" s="170">
        <f t="shared" si="53"/>
        <v>0</v>
      </c>
      <c r="CA109" s="170">
        <f t="shared" si="45"/>
        <v>2</v>
      </c>
      <c r="CB109" s="182"/>
      <c r="CC109" s="182"/>
      <c r="CD109" s="170">
        <f t="shared" si="46"/>
        <v>0</v>
      </c>
      <c r="CE109" s="170">
        <f t="shared" si="47"/>
        <v>0</v>
      </c>
      <c r="CF109" s="170">
        <f t="shared" si="48"/>
        <v>0</v>
      </c>
      <c r="CG109" s="182">
        <f t="shared" si="49"/>
        <v>18</v>
      </c>
      <c r="CH109" s="171"/>
      <c r="CI109" s="183">
        <f>COUNTIF(J109:AN109,"1")+(COUNTIF(J109:AN109,"2")*2)+CJ109*2</f>
        <v>0</v>
      </c>
      <c r="CJ109" s="184">
        <f>COUNTIF(J109:AN109,"&gt;=3")</f>
        <v>0</v>
      </c>
    </row>
    <row r="110" spans="1:88" s="186" customFormat="1" ht="13">
      <c r="A110" s="168">
        <f t="shared" si="54"/>
        <v>100</v>
      </c>
      <c r="B110" s="169" t="s">
        <v>4388</v>
      </c>
      <c r="C110" s="174" t="s">
        <v>4389</v>
      </c>
      <c r="D110" s="175" t="s">
        <v>3637</v>
      </c>
      <c r="E110" s="172" t="s">
        <v>4390</v>
      </c>
      <c r="F110" s="176" t="s">
        <v>4391</v>
      </c>
      <c r="G110" s="177">
        <v>44774</v>
      </c>
      <c r="H110" s="177">
        <v>44774</v>
      </c>
      <c r="I110" s="178"/>
      <c r="J110" s="209" t="s">
        <v>57</v>
      </c>
      <c r="K110" s="209" t="s">
        <v>4057</v>
      </c>
      <c r="L110" s="209" t="s">
        <v>58</v>
      </c>
      <c r="M110" s="209" t="s">
        <v>57</v>
      </c>
      <c r="N110" s="209" t="s">
        <v>57</v>
      </c>
      <c r="O110" s="209" t="s">
        <v>57</v>
      </c>
      <c r="P110" s="209" t="s">
        <v>57</v>
      </c>
      <c r="Q110" s="209" t="s">
        <v>57</v>
      </c>
      <c r="R110" s="209" t="s">
        <v>57</v>
      </c>
      <c r="S110" s="209" t="s">
        <v>58</v>
      </c>
      <c r="T110" s="209" t="s">
        <v>59</v>
      </c>
      <c r="U110" s="209" t="s">
        <v>57</v>
      </c>
      <c r="V110" s="209" t="s">
        <v>57</v>
      </c>
      <c r="W110" s="209" t="s">
        <v>57</v>
      </c>
      <c r="X110" s="209" t="s">
        <v>57</v>
      </c>
      <c r="Y110" s="209" t="s">
        <v>4057</v>
      </c>
      <c r="Z110" s="209" t="s">
        <v>58</v>
      </c>
      <c r="AA110" s="209" t="s">
        <v>59</v>
      </c>
      <c r="AB110" s="209" t="s">
        <v>57</v>
      </c>
      <c r="AC110" s="209" t="s">
        <v>57</v>
      </c>
      <c r="AD110" s="209" t="s">
        <v>57</v>
      </c>
      <c r="AE110" s="209" t="s">
        <v>57</v>
      </c>
      <c r="AF110" s="209" t="s">
        <v>57</v>
      </c>
      <c r="AG110" s="209" t="s">
        <v>58</v>
      </c>
      <c r="AH110" s="209" t="s">
        <v>133</v>
      </c>
      <c r="AI110" s="209" t="s">
        <v>133</v>
      </c>
      <c r="AJ110" s="209" t="s">
        <v>133</v>
      </c>
      <c r="AK110" s="209" t="s">
        <v>133</v>
      </c>
      <c r="AL110" s="209" t="s">
        <v>133</v>
      </c>
      <c r="AM110" s="209" t="s">
        <v>133</v>
      </c>
      <c r="AN110" s="209" t="s">
        <v>133</v>
      </c>
      <c r="AO110" s="209" t="s">
        <v>133</v>
      </c>
      <c r="AP110" s="209" t="s">
        <v>57</v>
      </c>
      <c r="AQ110" s="209" t="s">
        <v>57</v>
      </c>
      <c r="AR110" s="179"/>
      <c r="AS110" s="179"/>
      <c r="AT110" s="179"/>
      <c r="AU110" s="179"/>
      <c r="AV110" s="179"/>
      <c r="AW110" s="179"/>
      <c r="AX110" s="179"/>
      <c r="AY110" s="179"/>
      <c r="AZ110" s="179"/>
      <c r="BA110" s="179"/>
      <c r="BB110" s="179"/>
      <c r="BC110" s="179"/>
      <c r="BD110" s="179"/>
      <c r="BE110" s="179"/>
      <c r="BF110" s="180"/>
      <c r="BG110" s="181">
        <f t="shared" si="35"/>
        <v>7</v>
      </c>
      <c r="BH110" s="182">
        <f t="shared" si="36"/>
        <v>2</v>
      </c>
      <c r="BI110" s="182">
        <f t="shared" si="37"/>
        <v>0</v>
      </c>
      <c r="BJ110" s="182">
        <f t="shared" si="38"/>
        <v>0</v>
      </c>
      <c r="BK110" s="182">
        <f t="shared" si="39"/>
        <v>0</v>
      </c>
      <c r="BL110" s="182">
        <f t="shared" si="40"/>
        <v>0</v>
      </c>
      <c r="BM110" s="182">
        <f t="shared" si="41"/>
        <v>9</v>
      </c>
      <c r="BN110" s="170">
        <f t="shared" si="42"/>
        <v>0</v>
      </c>
      <c r="BO110" s="182"/>
      <c r="BP110" s="182"/>
      <c r="BQ110" s="170">
        <f t="shared" si="43"/>
        <v>0</v>
      </c>
      <c r="BR110" s="182"/>
      <c r="BS110" s="182"/>
      <c r="BT110" s="170">
        <f t="shared" si="44"/>
        <v>8</v>
      </c>
      <c r="BU110" s="182"/>
      <c r="BV110" s="182"/>
      <c r="BW110" s="170">
        <f t="shared" si="51"/>
        <v>0</v>
      </c>
      <c r="BX110" s="182"/>
      <c r="BY110" s="182"/>
      <c r="BZ110" s="170">
        <f t="shared" si="53"/>
        <v>0</v>
      </c>
      <c r="CA110" s="170">
        <f t="shared" si="45"/>
        <v>0</v>
      </c>
      <c r="CB110" s="182"/>
      <c r="CC110" s="182"/>
      <c r="CD110" s="170">
        <f t="shared" si="46"/>
        <v>0</v>
      </c>
      <c r="CE110" s="170">
        <f t="shared" si="47"/>
        <v>0</v>
      </c>
      <c r="CF110" s="170">
        <f t="shared" si="48"/>
        <v>1</v>
      </c>
      <c r="CG110" s="182">
        <f t="shared" si="49"/>
        <v>18</v>
      </c>
      <c r="CH110" s="171"/>
      <c r="CI110" s="183">
        <f>COUNTIF(J110:AN110,"1")+(COUNTIF(J110:AN110,"2")*2)+CJ110*2</f>
        <v>0</v>
      </c>
      <c r="CJ110" s="184">
        <f>COUNTIF(J110:AN110,"&gt;=3")</f>
        <v>0</v>
      </c>
    </row>
    <row r="111" spans="1:88" s="186" customFormat="1" ht="13">
      <c r="A111" s="168">
        <f t="shared" si="54"/>
        <v>101</v>
      </c>
      <c r="B111" s="169" t="s">
        <v>4392</v>
      </c>
      <c r="C111" s="174" t="s">
        <v>4393</v>
      </c>
      <c r="D111" s="175" t="s">
        <v>3637</v>
      </c>
      <c r="E111" s="172" t="s">
        <v>4394</v>
      </c>
      <c r="F111" s="176" t="s">
        <v>4395</v>
      </c>
      <c r="G111" s="177">
        <v>44958</v>
      </c>
      <c r="H111" s="177">
        <v>44958</v>
      </c>
      <c r="I111" s="178"/>
      <c r="J111" s="209" t="s">
        <v>57</v>
      </c>
      <c r="K111" s="209" t="s">
        <v>57</v>
      </c>
      <c r="L111" s="209" t="s">
        <v>58</v>
      </c>
      <c r="M111" s="209" t="s">
        <v>57</v>
      </c>
      <c r="N111" s="209" t="s">
        <v>57</v>
      </c>
      <c r="O111" s="209" t="s">
        <v>57</v>
      </c>
      <c r="P111" s="209" t="s">
        <v>57</v>
      </c>
      <c r="Q111" s="209" t="s">
        <v>57</v>
      </c>
      <c r="R111" s="209" t="s">
        <v>67</v>
      </c>
      <c r="S111" s="209" t="s">
        <v>58</v>
      </c>
      <c r="T111" s="209" t="s">
        <v>59</v>
      </c>
      <c r="U111" s="209" t="s">
        <v>57</v>
      </c>
      <c r="V111" s="209" t="s">
        <v>57</v>
      </c>
      <c r="W111" s="209" t="s">
        <v>57</v>
      </c>
      <c r="X111" s="209" t="s">
        <v>57</v>
      </c>
      <c r="Y111" s="209" t="s">
        <v>4057</v>
      </c>
      <c r="Z111" s="209" t="s">
        <v>58</v>
      </c>
      <c r="AA111" s="209" t="s">
        <v>59</v>
      </c>
      <c r="AB111" s="209" t="s">
        <v>57</v>
      </c>
      <c r="AC111" s="209" t="s">
        <v>57</v>
      </c>
      <c r="AD111" s="209" t="s">
        <v>57</v>
      </c>
      <c r="AE111" s="209" t="s">
        <v>57</v>
      </c>
      <c r="AF111" s="209" t="s">
        <v>57</v>
      </c>
      <c r="AG111" s="209" t="s">
        <v>58</v>
      </c>
      <c r="AH111" s="209" t="s">
        <v>57</v>
      </c>
      <c r="AI111" s="209" t="s">
        <v>57</v>
      </c>
      <c r="AJ111" s="209" t="s">
        <v>57</v>
      </c>
      <c r="AK111" s="209" t="s">
        <v>57</v>
      </c>
      <c r="AL111" s="209" t="s">
        <v>57</v>
      </c>
      <c r="AM111" s="209" t="s">
        <v>4057</v>
      </c>
      <c r="AN111" s="209" t="s">
        <v>58</v>
      </c>
      <c r="AO111" s="209" t="s">
        <v>57</v>
      </c>
      <c r="AP111" s="209" t="s">
        <v>57</v>
      </c>
      <c r="AQ111" s="209" t="s">
        <v>57</v>
      </c>
      <c r="AR111" s="179"/>
      <c r="AS111" s="179"/>
      <c r="AT111" s="179"/>
      <c r="AU111" s="179"/>
      <c r="AV111" s="179"/>
      <c r="AW111" s="179"/>
      <c r="AX111" s="179"/>
      <c r="AY111" s="179"/>
      <c r="AZ111" s="179"/>
      <c r="BA111" s="179"/>
      <c r="BB111" s="179"/>
      <c r="BC111" s="179"/>
      <c r="BD111" s="179"/>
      <c r="BE111" s="179"/>
      <c r="BF111" s="180"/>
      <c r="BG111" s="181">
        <f t="shared" si="35"/>
        <v>13</v>
      </c>
      <c r="BH111" s="182">
        <f t="shared" si="36"/>
        <v>3</v>
      </c>
      <c r="BI111" s="182">
        <f t="shared" si="37"/>
        <v>0</v>
      </c>
      <c r="BJ111" s="182">
        <f t="shared" si="38"/>
        <v>1</v>
      </c>
      <c r="BK111" s="182">
        <f t="shared" si="39"/>
        <v>0</v>
      </c>
      <c r="BL111" s="182">
        <f t="shared" si="40"/>
        <v>0</v>
      </c>
      <c r="BM111" s="182">
        <f t="shared" si="41"/>
        <v>17</v>
      </c>
      <c r="BN111" s="170">
        <f t="shared" si="42"/>
        <v>0</v>
      </c>
      <c r="BO111" s="182"/>
      <c r="BP111" s="182"/>
      <c r="BQ111" s="170">
        <f t="shared" si="43"/>
        <v>0</v>
      </c>
      <c r="BR111" s="182"/>
      <c r="BS111" s="182"/>
      <c r="BT111" s="170">
        <f t="shared" si="44"/>
        <v>0</v>
      </c>
      <c r="BU111" s="182"/>
      <c r="BV111" s="182"/>
      <c r="BW111" s="170">
        <f t="shared" si="51"/>
        <v>0</v>
      </c>
      <c r="BX111" s="182"/>
      <c r="BY111" s="182"/>
      <c r="BZ111" s="170">
        <f t="shared" si="53"/>
        <v>0</v>
      </c>
      <c r="CA111" s="170">
        <f t="shared" si="45"/>
        <v>0</v>
      </c>
      <c r="CB111" s="182"/>
      <c r="CC111" s="182"/>
      <c r="CD111" s="170">
        <f t="shared" si="46"/>
        <v>0</v>
      </c>
      <c r="CE111" s="170">
        <f t="shared" si="47"/>
        <v>0</v>
      </c>
      <c r="CF111" s="170">
        <f t="shared" si="48"/>
        <v>1</v>
      </c>
      <c r="CG111" s="182">
        <f t="shared" si="49"/>
        <v>18</v>
      </c>
      <c r="CH111" s="171"/>
      <c r="CI111" s="183">
        <f>COUNTIF(J111:AN111,"1")+(COUNTIF(J111:AN111,"2")*2)+CJ111*2</f>
        <v>0</v>
      </c>
      <c r="CJ111" s="184">
        <f>COUNTIF(J111:AN111,"&gt;=3")</f>
        <v>0</v>
      </c>
    </row>
    <row r="112" spans="1:88" s="186" customFormat="1" ht="13">
      <c r="A112" s="168">
        <f t="shared" si="54"/>
        <v>102</v>
      </c>
      <c r="B112" s="169" t="s">
        <v>4396</v>
      </c>
      <c r="C112" s="174" t="s">
        <v>4397</v>
      </c>
      <c r="D112" s="175" t="s">
        <v>3637</v>
      </c>
      <c r="E112" s="172" t="s">
        <v>4398</v>
      </c>
      <c r="F112" s="176" t="s">
        <v>1140</v>
      </c>
      <c r="G112" s="177">
        <v>45275</v>
      </c>
      <c r="H112" s="177">
        <v>45275</v>
      </c>
      <c r="I112" s="178"/>
      <c r="J112" s="209" t="s">
        <v>67</v>
      </c>
      <c r="K112" s="209" t="s">
        <v>67</v>
      </c>
      <c r="L112" s="209" t="s">
        <v>58</v>
      </c>
      <c r="M112" s="209" t="s">
        <v>67</v>
      </c>
      <c r="N112" s="209" t="s">
        <v>57</v>
      </c>
      <c r="O112" s="209" t="s">
        <v>57</v>
      </c>
      <c r="P112" s="209" t="s">
        <v>57</v>
      </c>
      <c r="Q112" s="209" t="s">
        <v>67</v>
      </c>
      <c r="R112" s="209" t="s">
        <v>67</v>
      </c>
      <c r="S112" s="209" t="s">
        <v>58</v>
      </c>
      <c r="T112" s="209" t="s">
        <v>59</v>
      </c>
      <c r="U112" s="209" t="s">
        <v>133</v>
      </c>
      <c r="V112" s="209" t="s">
        <v>133</v>
      </c>
      <c r="W112" s="209" t="s">
        <v>133</v>
      </c>
      <c r="X112" s="209" t="s">
        <v>133</v>
      </c>
      <c r="Y112" s="209" t="s">
        <v>133</v>
      </c>
      <c r="Z112" s="209" t="s">
        <v>133</v>
      </c>
      <c r="AA112" s="209" t="s">
        <v>133</v>
      </c>
      <c r="AB112" s="209" t="s">
        <v>133</v>
      </c>
      <c r="AC112" s="209" t="s">
        <v>133</v>
      </c>
      <c r="AD112" s="209" t="s">
        <v>133</v>
      </c>
      <c r="AE112" s="209" t="s">
        <v>133</v>
      </c>
      <c r="AF112" s="209" t="s">
        <v>133</v>
      </c>
      <c r="AG112" s="209" t="s">
        <v>133</v>
      </c>
      <c r="AH112" s="209" t="s">
        <v>133</v>
      </c>
      <c r="AI112" s="209" t="s">
        <v>57</v>
      </c>
      <c r="AJ112" s="209" t="s">
        <v>57</v>
      </c>
      <c r="AK112" s="209" t="s">
        <v>57</v>
      </c>
      <c r="AL112" s="209" t="s">
        <v>57</v>
      </c>
      <c r="AM112" s="209" t="s">
        <v>57</v>
      </c>
      <c r="AN112" s="209" t="s">
        <v>58</v>
      </c>
      <c r="AO112" s="209" t="s">
        <v>57</v>
      </c>
      <c r="AP112" s="209" t="s">
        <v>57</v>
      </c>
      <c r="AQ112" s="209" t="s">
        <v>57</v>
      </c>
      <c r="AR112" s="179"/>
      <c r="AS112" s="179"/>
      <c r="AT112" s="179"/>
      <c r="AU112" s="179"/>
      <c r="AV112" s="179"/>
      <c r="AW112" s="179"/>
      <c r="AX112" s="179"/>
      <c r="AY112" s="179"/>
      <c r="AZ112" s="179"/>
      <c r="BA112" s="179"/>
      <c r="BB112" s="179"/>
      <c r="BC112" s="179"/>
      <c r="BD112" s="179"/>
      <c r="BE112" s="179"/>
      <c r="BF112" s="180"/>
      <c r="BG112" s="181">
        <f t="shared" si="35"/>
        <v>8</v>
      </c>
      <c r="BH112" s="182">
        <f t="shared" si="36"/>
        <v>1</v>
      </c>
      <c r="BI112" s="182">
        <f t="shared" si="37"/>
        <v>0</v>
      </c>
      <c r="BJ112" s="182">
        <f t="shared" si="38"/>
        <v>0</v>
      </c>
      <c r="BK112" s="182">
        <f t="shared" si="39"/>
        <v>0</v>
      </c>
      <c r="BL112" s="182">
        <f t="shared" si="40"/>
        <v>0</v>
      </c>
      <c r="BM112" s="182">
        <f t="shared" si="41"/>
        <v>9</v>
      </c>
      <c r="BN112" s="170">
        <f t="shared" si="42"/>
        <v>0</v>
      </c>
      <c r="BO112" s="182"/>
      <c r="BP112" s="182"/>
      <c r="BQ112" s="170">
        <f t="shared" si="43"/>
        <v>0</v>
      </c>
      <c r="BR112" s="182"/>
      <c r="BS112" s="182"/>
      <c r="BT112" s="170">
        <f t="shared" si="44"/>
        <v>9</v>
      </c>
      <c r="BU112" s="182"/>
      <c r="BV112" s="182"/>
      <c r="BW112" s="170"/>
      <c r="BX112" s="182"/>
      <c r="BY112" s="182"/>
      <c r="BZ112" s="170"/>
      <c r="CA112" s="170">
        <f t="shared" si="45"/>
        <v>0</v>
      </c>
      <c r="CB112" s="182"/>
      <c r="CC112" s="182"/>
      <c r="CD112" s="170">
        <f t="shared" si="46"/>
        <v>0</v>
      </c>
      <c r="CE112" s="170">
        <f t="shared" si="47"/>
        <v>0</v>
      </c>
      <c r="CF112" s="170">
        <f t="shared" si="48"/>
        <v>0</v>
      </c>
      <c r="CG112" s="182">
        <f t="shared" si="49"/>
        <v>18</v>
      </c>
      <c r="CH112" s="171"/>
      <c r="CI112" s="183"/>
      <c r="CJ112" s="184"/>
    </row>
    <row r="113" spans="1:88" s="186" customFormat="1" ht="13">
      <c r="A113" s="168">
        <f t="shared" si="54"/>
        <v>103</v>
      </c>
      <c r="B113" s="169" t="s">
        <v>4399</v>
      </c>
      <c r="C113" s="174" t="s">
        <v>4400</v>
      </c>
      <c r="D113" s="175" t="s">
        <v>3637</v>
      </c>
      <c r="E113" s="172" t="s">
        <v>4401</v>
      </c>
      <c r="F113" s="176" t="s">
        <v>1099</v>
      </c>
      <c r="G113" s="177">
        <v>45035</v>
      </c>
      <c r="H113" s="177">
        <v>45035</v>
      </c>
      <c r="I113" s="178"/>
      <c r="J113" s="209" t="s">
        <v>67</v>
      </c>
      <c r="K113" s="209" t="s">
        <v>67</v>
      </c>
      <c r="L113" s="209" t="s">
        <v>58</v>
      </c>
      <c r="M113" s="209" t="s">
        <v>67</v>
      </c>
      <c r="N113" s="209" t="s">
        <v>67</v>
      </c>
      <c r="O113" s="209" t="s">
        <v>57</v>
      </c>
      <c r="P113" s="209" t="s">
        <v>57</v>
      </c>
      <c r="Q113" s="209" t="s">
        <v>57</v>
      </c>
      <c r="R113" s="209" t="s">
        <v>57</v>
      </c>
      <c r="S113" s="209" t="s">
        <v>58</v>
      </c>
      <c r="T113" s="209" t="s">
        <v>59</v>
      </c>
      <c r="U113" s="209" t="s">
        <v>57</v>
      </c>
      <c r="V113" s="209" t="s">
        <v>57</v>
      </c>
      <c r="W113" s="209" t="s">
        <v>57</v>
      </c>
      <c r="X113" s="209" t="s">
        <v>57</v>
      </c>
      <c r="Y113" s="209" t="s">
        <v>57</v>
      </c>
      <c r="Z113" s="209" t="s">
        <v>58</v>
      </c>
      <c r="AA113" s="209" t="s">
        <v>59</v>
      </c>
      <c r="AB113" s="209" t="s">
        <v>57</v>
      </c>
      <c r="AC113" s="209" t="s">
        <v>57</v>
      </c>
      <c r="AD113" s="209" t="s">
        <v>57</v>
      </c>
      <c r="AE113" s="209" t="s">
        <v>57</v>
      </c>
      <c r="AF113" s="209" t="s">
        <v>57</v>
      </c>
      <c r="AG113" s="209" t="s">
        <v>58</v>
      </c>
      <c r="AH113" s="209" t="s">
        <v>57</v>
      </c>
      <c r="AI113" s="209" t="s">
        <v>57</v>
      </c>
      <c r="AJ113" s="209" t="s">
        <v>57</v>
      </c>
      <c r="AK113" s="209" t="s">
        <v>57</v>
      </c>
      <c r="AL113" s="209" t="s">
        <v>57</v>
      </c>
      <c r="AM113" s="209" t="s">
        <v>57</v>
      </c>
      <c r="AN113" s="209" t="s">
        <v>58</v>
      </c>
      <c r="AO113" s="209" t="s">
        <v>57</v>
      </c>
      <c r="AP113" s="209" t="s">
        <v>57</v>
      </c>
      <c r="AQ113" s="209" t="s">
        <v>57</v>
      </c>
      <c r="AR113" s="179"/>
      <c r="AS113" s="179"/>
      <c r="AT113" s="179"/>
      <c r="AU113" s="179"/>
      <c r="AV113" s="179"/>
      <c r="AW113" s="179"/>
      <c r="AX113" s="179"/>
      <c r="AY113" s="179"/>
      <c r="AZ113" s="179"/>
      <c r="BA113" s="179"/>
      <c r="BB113" s="179"/>
      <c r="BC113" s="179"/>
      <c r="BD113" s="179"/>
      <c r="BE113" s="179"/>
      <c r="BF113" s="180"/>
      <c r="BG113" s="181">
        <f t="shared" si="35"/>
        <v>14</v>
      </c>
      <c r="BH113" s="182">
        <f t="shared" si="36"/>
        <v>3</v>
      </c>
      <c r="BI113" s="182">
        <f t="shared" si="37"/>
        <v>0</v>
      </c>
      <c r="BJ113" s="182">
        <f t="shared" si="38"/>
        <v>0</v>
      </c>
      <c r="BK113" s="182">
        <f t="shared" si="39"/>
        <v>0</v>
      </c>
      <c r="BL113" s="182">
        <f t="shared" si="40"/>
        <v>0</v>
      </c>
      <c r="BM113" s="182">
        <f t="shared" si="41"/>
        <v>17</v>
      </c>
      <c r="BN113" s="170">
        <f t="shared" si="42"/>
        <v>0</v>
      </c>
      <c r="BO113" s="182"/>
      <c r="BP113" s="182"/>
      <c r="BQ113" s="170">
        <f t="shared" si="43"/>
        <v>0</v>
      </c>
      <c r="BR113" s="182"/>
      <c r="BS113" s="182"/>
      <c r="BT113" s="170">
        <f t="shared" si="44"/>
        <v>0</v>
      </c>
      <c r="BU113" s="182"/>
      <c r="BV113" s="182"/>
      <c r="BW113" s="170">
        <f t="shared" ref="BW113:BW123" si="55">COUNTIF(AA113:BE113,"LSG")</f>
        <v>0</v>
      </c>
      <c r="BX113" s="182"/>
      <c r="BY113" s="182"/>
      <c r="BZ113" s="170">
        <f t="shared" ref="BZ113:BZ123" si="56">COUNTIF(I113:AY113,"SUS")</f>
        <v>0</v>
      </c>
      <c r="CA113" s="170">
        <f t="shared" si="45"/>
        <v>0</v>
      </c>
      <c r="CB113" s="182"/>
      <c r="CC113" s="182"/>
      <c r="CD113" s="170">
        <f t="shared" si="46"/>
        <v>0</v>
      </c>
      <c r="CE113" s="170">
        <f t="shared" si="47"/>
        <v>0</v>
      </c>
      <c r="CF113" s="170">
        <f t="shared" si="48"/>
        <v>1</v>
      </c>
      <c r="CG113" s="182">
        <f t="shared" si="49"/>
        <v>18</v>
      </c>
      <c r="CH113" s="171"/>
      <c r="CI113" s="183">
        <f>COUNTIF(J113:AN113,"1")+(COUNTIF(J113:AN113,"2")*2)+CJ113*2</f>
        <v>0</v>
      </c>
      <c r="CJ113" s="184">
        <f>COUNTIF(J113:AN113,"&gt;=3")</f>
        <v>0</v>
      </c>
    </row>
    <row r="114" spans="1:88" s="186" customFormat="1" ht="13">
      <c r="A114" s="168">
        <f t="shared" si="54"/>
        <v>104</v>
      </c>
      <c r="B114" s="169" t="s">
        <v>4402</v>
      </c>
      <c r="C114" s="174" t="s">
        <v>4403</v>
      </c>
      <c r="D114" s="175" t="s">
        <v>3637</v>
      </c>
      <c r="E114" s="172" t="s">
        <v>4404</v>
      </c>
      <c r="F114" s="176" t="s">
        <v>4347</v>
      </c>
      <c r="G114" s="177">
        <v>44887</v>
      </c>
      <c r="H114" s="177">
        <v>44887</v>
      </c>
      <c r="I114" s="178"/>
      <c r="J114" s="209" t="s">
        <v>57</v>
      </c>
      <c r="K114" s="209" t="s">
        <v>4057</v>
      </c>
      <c r="L114" s="209" t="s">
        <v>58</v>
      </c>
      <c r="M114" s="209" t="s">
        <v>57</v>
      </c>
      <c r="N114" s="209" t="s">
        <v>57</v>
      </c>
      <c r="O114" s="209" t="s">
        <v>57</v>
      </c>
      <c r="P114" s="209" t="s">
        <v>133</v>
      </c>
      <c r="Q114" s="209" t="s">
        <v>133</v>
      </c>
      <c r="R114" s="209" t="s">
        <v>133</v>
      </c>
      <c r="S114" s="209" t="s">
        <v>133</v>
      </c>
      <c r="T114" s="209" t="s">
        <v>133</v>
      </c>
      <c r="U114" s="209" t="s">
        <v>133</v>
      </c>
      <c r="V114" s="209" t="s">
        <v>133</v>
      </c>
      <c r="W114" s="209" t="s">
        <v>57</v>
      </c>
      <c r="X114" s="209" t="s">
        <v>57</v>
      </c>
      <c r="Y114" s="209" t="s">
        <v>4057</v>
      </c>
      <c r="Z114" s="209" t="s">
        <v>58</v>
      </c>
      <c r="AA114" s="209" t="s">
        <v>59</v>
      </c>
      <c r="AB114" s="209" t="s">
        <v>57</v>
      </c>
      <c r="AC114" s="209" t="s">
        <v>57</v>
      </c>
      <c r="AD114" s="209" t="s">
        <v>57</v>
      </c>
      <c r="AE114" s="209" t="s">
        <v>57</v>
      </c>
      <c r="AF114" s="209" t="s">
        <v>57</v>
      </c>
      <c r="AG114" s="209" t="s">
        <v>58</v>
      </c>
      <c r="AH114" s="209" t="s">
        <v>57</v>
      </c>
      <c r="AI114" s="209" t="s">
        <v>57</v>
      </c>
      <c r="AJ114" s="209" t="s">
        <v>57</v>
      </c>
      <c r="AK114" s="209" t="s">
        <v>57</v>
      </c>
      <c r="AL114" s="209" t="s">
        <v>57</v>
      </c>
      <c r="AM114" s="209" t="s">
        <v>4057</v>
      </c>
      <c r="AN114" s="209" t="s">
        <v>58</v>
      </c>
      <c r="AO114" s="209" t="s">
        <v>57</v>
      </c>
      <c r="AP114" s="209" t="s">
        <v>57</v>
      </c>
      <c r="AQ114" s="209" t="s">
        <v>57</v>
      </c>
      <c r="AR114" s="179"/>
      <c r="AS114" s="179"/>
      <c r="AT114" s="179"/>
      <c r="AU114" s="179"/>
      <c r="AV114" s="179"/>
      <c r="AW114" s="179"/>
      <c r="AX114" s="179"/>
      <c r="AY114" s="179"/>
      <c r="AZ114" s="179"/>
      <c r="BA114" s="179"/>
      <c r="BB114" s="179"/>
      <c r="BC114" s="179"/>
      <c r="BD114" s="179"/>
      <c r="BE114" s="179"/>
      <c r="BF114" s="180"/>
      <c r="BG114" s="181">
        <f t="shared" si="35"/>
        <v>13</v>
      </c>
      <c r="BH114" s="182">
        <f t="shared" si="36"/>
        <v>3</v>
      </c>
      <c r="BI114" s="182">
        <f t="shared" si="37"/>
        <v>0</v>
      </c>
      <c r="BJ114" s="182">
        <f t="shared" si="38"/>
        <v>1</v>
      </c>
      <c r="BK114" s="182">
        <f t="shared" si="39"/>
        <v>0</v>
      </c>
      <c r="BL114" s="182">
        <f t="shared" si="40"/>
        <v>0</v>
      </c>
      <c r="BM114" s="182">
        <f t="shared" si="41"/>
        <v>17</v>
      </c>
      <c r="BN114" s="170">
        <f t="shared" si="42"/>
        <v>0</v>
      </c>
      <c r="BO114" s="182"/>
      <c r="BP114" s="182"/>
      <c r="BQ114" s="170">
        <f t="shared" si="43"/>
        <v>0</v>
      </c>
      <c r="BR114" s="182"/>
      <c r="BS114" s="182"/>
      <c r="BT114" s="170">
        <f t="shared" si="44"/>
        <v>0</v>
      </c>
      <c r="BU114" s="182"/>
      <c r="BV114" s="182"/>
      <c r="BW114" s="170">
        <f t="shared" si="55"/>
        <v>0</v>
      </c>
      <c r="BX114" s="182"/>
      <c r="BY114" s="182"/>
      <c r="BZ114" s="170">
        <f t="shared" si="56"/>
        <v>0</v>
      </c>
      <c r="CA114" s="170">
        <f t="shared" si="45"/>
        <v>0</v>
      </c>
      <c r="CB114" s="182"/>
      <c r="CC114" s="182"/>
      <c r="CD114" s="170">
        <f t="shared" si="46"/>
        <v>0</v>
      </c>
      <c r="CE114" s="170">
        <f t="shared" si="47"/>
        <v>0</v>
      </c>
      <c r="CF114" s="170">
        <f t="shared" si="48"/>
        <v>1</v>
      </c>
      <c r="CG114" s="182">
        <f t="shared" si="49"/>
        <v>18</v>
      </c>
      <c r="CH114" s="171"/>
      <c r="CI114" s="183">
        <f>COUNTIF(J114:AN114,"1")+(COUNTIF(J114:AN114,"2")*2)+CJ114*2</f>
        <v>0</v>
      </c>
      <c r="CJ114" s="184">
        <f>COUNTIF(J114:AN114,"&gt;=3")</f>
        <v>0</v>
      </c>
    </row>
    <row r="115" spans="1:88" s="186" customFormat="1" ht="13">
      <c r="A115" s="168">
        <f t="shared" si="54"/>
        <v>105</v>
      </c>
      <c r="B115" s="169" t="s">
        <v>4405</v>
      </c>
      <c r="C115" s="174" t="s">
        <v>4406</v>
      </c>
      <c r="D115" s="175" t="s">
        <v>4060</v>
      </c>
      <c r="E115" s="172" t="s">
        <v>4407</v>
      </c>
      <c r="F115" s="176" t="s">
        <v>4185</v>
      </c>
      <c r="G115" s="177">
        <v>44489</v>
      </c>
      <c r="H115" s="177">
        <v>44489</v>
      </c>
      <c r="I115" s="178"/>
      <c r="J115" s="209" t="s">
        <v>57</v>
      </c>
      <c r="K115" s="209" t="s">
        <v>67</v>
      </c>
      <c r="L115" s="209" t="s">
        <v>58</v>
      </c>
      <c r="M115" s="209" t="s">
        <v>57</v>
      </c>
      <c r="N115" s="209" t="s">
        <v>57</v>
      </c>
      <c r="O115" s="209" t="s">
        <v>57</v>
      </c>
      <c r="P115" s="209" t="s">
        <v>57</v>
      </c>
      <c r="Q115" s="209" t="s">
        <v>67</v>
      </c>
      <c r="R115" s="209" t="s">
        <v>67</v>
      </c>
      <c r="S115" s="209" t="s">
        <v>58</v>
      </c>
      <c r="T115" s="209" t="s">
        <v>59</v>
      </c>
      <c r="U115" s="209" t="s">
        <v>67</v>
      </c>
      <c r="V115" s="209" t="s">
        <v>67</v>
      </c>
      <c r="W115" s="209" t="s">
        <v>67</v>
      </c>
      <c r="X115" s="209" t="s">
        <v>67</v>
      </c>
      <c r="Y115" s="209" t="s">
        <v>67</v>
      </c>
      <c r="Z115" s="209" t="s">
        <v>58</v>
      </c>
      <c r="AA115" s="209" t="s">
        <v>59</v>
      </c>
      <c r="AB115" s="209" t="s">
        <v>67</v>
      </c>
      <c r="AC115" s="209" t="s">
        <v>67</v>
      </c>
      <c r="AD115" s="209" t="s">
        <v>67</v>
      </c>
      <c r="AE115" s="209" t="s">
        <v>67</v>
      </c>
      <c r="AF115" s="209" t="s">
        <v>67</v>
      </c>
      <c r="AG115" s="209" t="s">
        <v>58</v>
      </c>
      <c r="AH115" s="209" t="s">
        <v>67</v>
      </c>
      <c r="AI115" s="209" t="s">
        <v>57</v>
      </c>
      <c r="AJ115" s="209" t="s">
        <v>57</v>
      </c>
      <c r="AK115" s="209" t="s">
        <v>57</v>
      </c>
      <c r="AL115" s="209" t="s">
        <v>57</v>
      </c>
      <c r="AM115" s="209" t="s">
        <v>57</v>
      </c>
      <c r="AN115" s="209" t="s">
        <v>58</v>
      </c>
      <c r="AO115" s="209" t="s">
        <v>57</v>
      </c>
      <c r="AP115" s="209" t="s">
        <v>57</v>
      </c>
      <c r="AQ115" s="209" t="s">
        <v>57</v>
      </c>
      <c r="AR115" s="179"/>
      <c r="AS115" s="179"/>
      <c r="AT115" s="179"/>
      <c r="AU115" s="179"/>
      <c r="AV115" s="179"/>
      <c r="AW115" s="179"/>
      <c r="AX115" s="179"/>
      <c r="AY115" s="179"/>
      <c r="AZ115" s="179"/>
      <c r="BA115" s="179"/>
      <c r="BB115" s="179"/>
      <c r="BC115" s="179"/>
      <c r="BD115" s="179"/>
      <c r="BE115" s="179"/>
      <c r="BF115" s="180"/>
      <c r="BG115" s="181">
        <f t="shared" si="35"/>
        <v>8</v>
      </c>
      <c r="BH115" s="182">
        <f t="shared" si="36"/>
        <v>3</v>
      </c>
      <c r="BI115" s="182">
        <f t="shared" si="37"/>
        <v>0</v>
      </c>
      <c r="BJ115" s="182">
        <f t="shared" si="38"/>
        <v>0</v>
      </c>
      <c r="BK115" s="182">
        <f t="shared" si="39"/>
        <v>0</v>
      </c>
      <c r="BL115" s="182">
        <f t="shared" si="40"/>
        <v>0</v>
      </c>
      <c r="BM115" s="182">
        <f t="shared" si="41"/>
        <v>11</v>
      </c>
      <c r="BN115" s="170">
        <f t="shared" si="42"/>
        <v>0</v>
      </c>
      <c r="BO115" s="182"/>
      <c r="BP115" s="182"/>
      <c r="BQ115" s="170">
        <f t="shared" si="43"/>
        <v>0</v>
      </c>
      <c r="BR115" s="182"/>
      <c r="BS115" s="182"/>
      <c r="BT115" s="170">
        <f t="shared" si="44"/>
        <v>0</v>
      </c>
      <c r="BU115" s="182"/>
      <c r="BV115" s="182"/>
      <c r="BW115" s="170">
        <f t="shared" si="55"/>
        <v>0</v>
      </c>
      <c r="BX115" s="182"/>
      <c r="BY115" s="182"/>
      <c r="BZ115" s="170">
        <f t="shared" si="56"/>
        <v>0</v>
      </c>
      <c r="CA115" s="170">
        <f t="shared" si="45"/>
        <v>6</v>
      </c>
      <c r="CB115" s="182"/>
      <c r="CC115" s="182"/>
      <c r="CD115" s="170">
        <f t="shared" si="46"/>
        <v>0</v>
      </c>
      <c r="CE115" s="170">
        <f t="shared" si="47"/>
        <v>0</v>
      </c>
      <c r="CF115" s="170">
        <f t="shared" si="48"/>
        <v>1</v>
      </c>
      <c r="CG115" s="182">
        <f t="shared" si="49"/>
        <v>18</v>
      </c>
      <c r="CH115" s="171"/>
      <c r="CI115" s="183"/>
      <c r="CJ115" s="184"/>
    </row>
    <row r="116" spans="1:88" s="186" customFormat="1" ht="13">
      <c r="A116" s="168">
        <f t="shared" si="54"/>
        <v>106</v>
      </c>
      <c r="B116" s="169" t="s">
        <v>4408</v>
      </c>
      <c r="C116" s="174" t="s">
        <v>4409</v>
      </c>
      <c r="D116" s="175" t="s">
        <v>3637</v>
      </c>
      <c r="E116" s="172" t="s">
        <v>4410</v>
      </c>
      <c r="F116" s="176" t="s">
        <v>4411</v>
      </c>
      <c r="G116" s="177">
        <v>44908</v>
      </c>
      <c r="H116" s="177">
        <v>44908</v>
      </c>
      <c r="I116" s="178"/>
      <c r="J116" s="209" t="s">
        <v>57</v>
      </c>
      <c r="K116" s="209" t="s">
        <v>67</v>
      </c>
      <c r="L116" s="209" t="s">
        <v>58</v>
      </c>
      <c r="M116" s="209" t="s">
        <v>57</v>
      </c>
      <c r="N116" s="209" t="s">
        <v>57</v>
      </c>
      <c r="O116" s="209" t="s">
        <v>57</v>
      </c>
      <c r="P116" s="209" t="s">
        <v>57</v>
      </c>
      <c r="Q116" s="209" t="s">
        <v>57</v>
      </c>
      <c r="R116" s="209" t="s">
        <v>57</v>
      </c>
      <c r="S116" s="209" t="s">
        <v>58</v>
      </c>
      <c r="T116" s="209" t="s">
        <v>59</v>
      </c>
      <c r="U116" s="209" t="s">
        <v>133</v>
      </c>
      <c r="V116" s="209" t="s">
        <v>133</v>
      </c>
      <c r="W116" s="209" t="s">
        <v>133</v>
      </c>
      <c r="X116" s="209" t="s">
        <v>133</v>
      </c>
      <c r="Y116" s="209" t="s">
        <v>133</v>
      </c>
      <c r="Z116" s="209" t="s">
        <v>133</v>
      </c>
      <c r="AA116" s="209" t="s">
        <v>133</v>
      </c>
      <c r="AB116" s="209" t="s">
        <v>133</v>
      </c>
      <c r="AC116" s="209" t="s">
        <v>133</v>
      </c>
      <c r="AD116" s="209" t="s">
        <v>133</v>
      </c>
      <c r="AE116" s="209" t="s">
        <v>133</v>
      </c>
      <c r="AF116" s="209" t="s">
        <v>133</v>
      </c>
      <c r="AG116" s="209" t="s">
        <v>133</v>
      </c>
      <c r="AH116" s="209" t="s">
        <v>57</v>
      </c>
      <c r="AI116" s="209" t="s">
        <v>57</v>
      </c>
      <c r="AJ116" s="209" t="s">
        <v>57</v>
      </c>
      <c r="AK116" s="209" t="s">
        <v>57</v>
      </c>
      <c r="AL116" s="209" t="s">
        <v>57</v>
      </c>
      <c r="AM116" s="209" t="s">
        <v>57</v>
      </c>
      <c r="AN116" s="209" t="s">
        <v>58</v>
      </c>
      <c r="AO116" s="209" t="s">
        <v>57</v>
      </c>
      <c r="AP116" s="209" t="s">
        <v>57</v>
      </c>
      <c r="AQ116" s="209" t="s">
        <v>57</v>
      </c>
      <c r="AR116" s="179"/>
      <c r="AS116" s="179"/>
      <c r="AT116" s="179"/>
      <c r="AU116" s="179"/>
      <c r="AV116" s="179"/>
      <c r="AW116" s="179"/>
      <c r="AX116" s="179"/>
      <c r="AY116" s="179"/>
      <c r="AZ116" s="179"/>
      <c r="BA116" s="179"/>
      <c r="BB116" s="179"/>
      <c r="BC116" s="179"/>
      <c r="BD116" s="179"/>
      <c r="BE116" s="179"/>
      <c r="BF116" s="180"/>
      <c r="BG116" s="181">
        <f t="shared" si="35"/>
        <v>9</v>
      </c>
      <c r="BH116" s="182">
        <f t="shared" si="36"/>
        <v>1</v>
      </c>
      <c r="BI116" s="182">
        <f t="shared" si="37"/>
        <v>0</v>
      </c>
      <c r="BJ116" s="182">
        <f t="shared" si="38"/>
        <v>0</v>
      </c>
      <c r="BK116" s="182">
        <f t="shared" si="39"/>
        <v>0</v>
      </c>
      <c r="BL116" s="182">
        <f t="shared" si="40"/>
        <v>0</v>
      </c>
      <c r="BM116" s="182">
        <f t="shared" si="41"/>
        <v>10</v>
      </c>
      <c r="BN116" s="170">
        <f t="shared" si="42"/>
        <v>0</v>
      </c>
      <c r="BO116" s="182"/>
      <c r="BP116" s="182"/>
      <c r="BQ116" s="170">
        <f t="shared" si="43"/>
        <v>0</v>
      </c>
      <c r="BR116" s="182"/>
      <c r="BS116" s="182"/>
      <c r="BT116" s="170">
        <f t="shared" si="44"/>
        <v>8</v>
      </c>
      <c r="BU116" s="182"/>
      <c r="BV116" s="182"/>
      <c r="BW116" s="170">
        <f t="shared" si="55"/>
        <v>0</v>
      </c>
      <c r="BX116" s="182"/>
      <c r="BY116" s="182"/>
      <c r="BZ116" s="170">
        <f t="shared" si="56"/>
        <v>0</v>
      </c>
      <c r="CA116" s="170">
        <f t="shared" si="45"/>
        <v>0</v>
      </c>
      <c r="CB116" s="182"/>
      <c r="CC116" s="182"/>
      <c r="CD116" s="170">
        <f t="shared" si="46"/>
        <v>0</v>
      </c>
      <c r="CE116" s="170">
        <f t="shared" si="47"/>
        <v>0</v>
      </c>
      <c r="CF116" s="170">
        <f t="shared" si="48"/>
        <v>0</v>
      </c>
      <c r="CG116" s="182">
        <f t="shared" si="49"/>
        <v>18</v>
      </c>
      <c r="CH116" s="171"/>
      <c r="CI116" s="183">
        <f>COUNTIF(J116:AN116,"1")+(COUNTIF(J116:AN116,"2")*2)+CJ116*2</f>
        <v>0</v>
      </c>
      <c r="CJ116" s="184">
        <f>COUNTIF(J116:AN116,"&gt;=3")</f>
        <v>0</v>
      </c>
    </row>
    <row r="117" spans="1:88" s="186" customFormat="1" ht="13">
      <c r="A117" s="168">
        <f t="shared" si="54"/>
        <v>107</v>
      </c>
      <c r="B117" s="169" t="s">
        <v>4412</v>
      </c>
      <c r="C117" s="174" t="s">
        <v>4413</v>
      </c>
      <c r="D117" s="175" t="s">
        <v>3637</v>
      </c>
      <c r="E117" s="172" t="s">
        <v>4414</v>
      </c>
      <c r="F117" s="176" t="s">
        <v>4415</v>
      </c>
      <c r="G117" s="177">
        <v>45058</v>
      </c>
      <c r="H117" s="177">
        <v>45058</v>
      </c>
      <c r="I117" s="178"/>
      <c r="J117" s="209" t="s">
        <v>57</v>
      </c>
      <c r="K117" s="209" t="s">
        <v>4057</v>
      </c>
      <c r="L117" s="209" t="s">
        <v>58</v>
      </c>
      <c r="M117" s="209" t="s">
        <v>57</v>
      </c>
      <c r="N117" s="209" t="s">
        <v>57</v>
      </c>
      <c r="O117" s="209" t="s">
        <v>57</v>
      </c>
      <c r="P117" s="209" t="s">
        <v>57</v>
      </c>
      <c r="Q117" s="209" t="s">
        <v>57</v>
      </c>
      <c r="R117" s="209" t="s">
        <v>57</v>
      </c>
      <c r="S117" s="209" t="s">
        <v>58</v>
      </c>
      <c r="T117" s="209" t="s">
        <v>59</v>
      </c>
      <c r="U117" s="209" t="s">
        <v>57</v>
      </c>
      <c r="V117" s="209" t="s">
        <v>57</v>
      </c>
      <c r="W117" s="209" t="s">
        <v>129</v>
      </c>
      <c r="X117" s="209" t="s">
        <v>57</v>
      </c>
      <c r="Y117" s="209" t="s">
        <v>4057</v>
      </c>
      <c r="Z117" s="209" t="s">
        <v>58</v>
      </c>
      <c r="AA117" s="209" t="s">
        <v>59</v>
      </c>
      <c r="AB117" s="209" t="s">
        <v>57</v>
      </c>
      <c r="AC117" s="209" t="s">
        <v>57</v>
      </c>
      <c r="AD117" s="209" t="s">
        <v>57</v>
      </c>
      <c r="AE117" s="209" t="s">
        <v>57</v>
      </c>
      <c r="AF117" s="209" t="s">
        <v>57</v>
      </c>
      <c r="AG117" s="209" t="s">
        <v>58</v>
      </c>
      <c r="AH117" s="209" t="s">
        <v>57</v>
      </c>
      <c r="AI117" s="209" t="s">
        <v>57</v>
      </c>
      <c r="AJ117" s="209" t="s">
        <v>57</v>
      </c>
      <c r="AK117" s="209" t="s">
        <v>57</v>
      </c>
      <c r="AL117" s="209" t="s">
        <v>57</v>
      </c>
      <c r="AM117" s="209" t="s">
        <v>4057</v>
      </c>
      <c r="AN117" s="209" t="s">
        <v>58</v>
      </c>
      <c r="AO117" s="209" t="s">
        <v>57</v>
      </c>
      <c r="AP117" s="209" t="s">
        <v>57</v>
      </c>
      <c r="AQ117" s="209" t="s">
        <v>57</v>
      </c>
      <c r="AR117" s="179"/>
      <c r="AS117" s="179"/>
      <c r="AT117" s="179"/>
      <c r="AU117" s="179"/>
      <c r="AV117" s="179"/>
      <c r="AW117" s="179"/>
      <c r="AX117" s="179"/>
      <c r="AY117" s="179"/>
      <c r="AZ117" s="179"/>
      <c r="BA117" s="179"/>
      <c r="BB117" s="179"/>
      <c r="BC117" s="179"/>
      <c r="BD117" s="179"/>
      <c r="BE117" s="179"/>
      <c r="BF117" s="180"/>
      <c r="BG117" s="181">
        <f t="shared" si="35"/>
        <v>13</v>
      </c>
      <c r="BH117" s="182">
        <f t="shared" si="36"/>
        <v>3</v>
      </c>
      <c r="BI117" s="182">
        <f t="shared" si="37"/>
        <v>0</v>
      </c>
      <c r="BJ117" s="182">
        <f t="shared" si="38"/>
        <v>1</v>
      </c>
      <c r="BK117" s="182">
        <f t="shared" si="39"/>
        <v>0</v>
      </c>
      <c r="BL117" s="182">
        <f t="shared" si="40"/>
        <v>0</v>
      </c>
      <c r="BM117" s="182">
        <f t="shared" si="41"/>
        <v>17</v>
      </c>
      <c r="BN117" s="170">
        <f t="shared" si="42"/>
        <v>0</v>
      </c>
      <c r="BO117" s="182"/>
      <c r="BP117" s="182"/>
      <c r="BQ117" s="170">
        <f t="shared" si="43"/>
        <v>0</v>
      </c>
      <c r="BR117" s="182"/>
      <c r="BS117" s="182"/>
      <c r="BT117" s="170">
        <f t="shared" si="44"/>
        <v>0</v>
      </c>
      <c r="BU117" s="182"/>
      <c r="BV117" s="182"/>
      <c r="BW117" s="170">
        <f t="shared" si="55"/>
        <v>0</v>
      </c>
      <c r="BX117" s="182"/>
      <c r="BY117" s="182"/>
      <c r="BZ117" s="170">
        <f t="shared" si="56"/>
        <v>0</v>
      </c>
      <c r="CA117" s="170">
        <f t="shared" si="45"/>
        <v>0</v>
      </c>
      <c r="CB117" s="182"/>
      <c r="CC117" s="182"/>
      <c r="CD117" s="170">
        <f t="shared" si="46"/>
        <v>0</v>
      </c>
      <c r="CE117" s="170">
        <f t="shared" si="47"/>
        <v>0</v>
      </c>
      <c r="CF117" s="170">
        <f t="shared" si="48"/>
        <v>1</v>
      </c>
      <c r="CG117" s="182">
        <f t="shared" si="49"/>
        <v>18</v>
      </c>
      <c r="CH117" s="171"/>
      <c r="CI117" s="183">
        <f>COUNTIF(J117:AN117,"1")+(COUNTIF(J117:AN117,"2")*2)+CJ117*2</f>
        <v>0</v>
      </c>
      <c r="CJ117" s="184">
        <f>COUNTIF(J117:AN117,"&gt;=3")</f>
        <v>0</v>
      </c>
    </row>
    <row r="118" spans="1:88" s="186" customFormat="1" ht="13">
      <c r="A118" s="168">
        <f t="shared" si="54"/>
        <v>108</v>
      </c>
      <c r="B118" s="169" t="s">
        <v>4416</v>
      </c>
      <c r="C118" s="174" t="s">
        <v>4417</v>
      </c>
      <c r="D118" s="175" t="s">
        <v>3637</v>
      </c>
      <c r="E118" s="172" t="s">
        <v>4418</v>
      </c>
      <c r="F118" s="176" t="s">
        <v>268</v>
      </c>
      <c r="G118" s="177">
        <v>45110</v>
      </c>
      <c r="H118" s="177">
        <v>45110</v>
      </c>
      <c r="I118" s="178"/>
      <c r="J118" s="209" t="s">
        <v>67</v>
      </c>
      <c r="K118" s="209" t="s">
        <v>67</v>
      </c>
      <c r="L118" s="209" t="s">
        <v>58</v>
      </c>
      <c r="M118" s="209" t="s">
        <v>67</v>
      </c>
      <c r="N118" s="209" t="s">
        <v>67</v>
      </c>
      <c r="O118" s="209" t="s">
        <v>67</v>
      </c>
      <c r="P118" s="209" t="s">
        <v>67</v>
      </c>
      <c r="Q118" s="209" t="s">
        <v>67</v>
      </c>
      <c r="R118" s="209" t="s">
        <v>67</v>
      </c>
      <c r="S118" s="209" t="s">
        <v>58</v>
      </c>
      <c r="T118" s="209" t="s">
        <v>59</v>
      </c>
      <c r="U118" s="209" t="s">
        <v>67</v>
      </c>
      <c r="V118" s="209" t="s">
        <v>67</v>
      </c>
      <c r="W118" s="209" t="s">
        <v>67</v>
      </c>
      <c r="X118" s="209" t="s">
        <v>67</v>
      </c>
      <c r="Y118" s="209" t="s">
        <v>67</v>
      </c>
      <c r="Z118" s="209" t="s">
        <v>58</v>
      </c>
      <c r="AA118" s="209" t="s">
        <v>59</v>
      </c>
      <c r="AB118" s="209" t="s">
        <v>67</v>
      </c>
      <c r="AC118" s="209" t="s">
        <v>67</v>
      </c>
      <c r="AD118" s="209" t="s">
        <v>67</v>
      </c>
      <c r="AE118" s="209" t="s">
        <v>57</v>
      </c>
      <c r="AF118" s="209" t="s">
        <v>57</v>
      </c>
      <c r="AG118" s="209" t="s">
        <v>58</v>
      </c>
      <c r="AH118" s="209" t="s">
        <v>57</v>
      </c>
      <c r="AI118" s="209" t="s">
        <v>57</v>
      </c>
      <c r="AJ118" s="209" t="s">
        <v>57</v>
      </c>
      <c r="AK118" s="209" t="s">
        <v>57</v>
      </c>
      <c r="AL118" s="209" t="s">
        <v>57</v>
      </c>
      <c r="AM118" s="209" t="s">
        <v>4057</v>
      </c>
      <c r="AN118" s="209" t="s">
        <v>58</v>
      </c>
      <c r="AO118" s="209" t="s">
        <v>57</v>
      </c>
      <c r="AP118" s="209" t="s">
        <v>57</v>
      </c>
      <c r="AQ118" s="209" t="s">
        <v>57</v>
      </c>
      <c r="AR118" s="179"/>
      <c r="AS118" s="179"/>
      <c r="AT118" s="179"/>
      <c r="AU118" s="179"/>
      <c r="AV118" s="179"/>
      <c r="AW118" s="179"/>
      <c r="AX118" s="179"/>
      <c r="AY118" s="179"/>
      <c r="AZ118" s="179"/>
      <c r="BA118" s="179"/>
      <c r="BB118" s="179"/>
      <c r="BC118" s="179"/>
      <c r="BD118" s="179"/>
      <c r="BE118" s="179"/>
      <c r="BF118" s="180"/>
      <c r="BG118" s="181">
        <f t="shared" si="35"/>
        <v>10</v>
      </c>
      <c r="BH118" s="182">
        <f t="shared" si="36"/>
        <v>3</v>
      </c>
      <c r="BI118" s="182">
        <f t="shared" si="37"/>
        <v>0</v>
      </c>
      <c r="BJ118" s="182">
        <f t="shared" si="38"/>
        <v>1</v>
      </c>
      <c r="BK118" s="182">
        <f t="shared" si="39"/>
        <v>0</v>
      </c>
      <c r="BL118" s="182">
        <f t="shared" si="40"/>
        <v>0</v>
      </c>
      <c r="BM118" s="182">
        <f t="shared" si="41"/>
        <v>14</v>
      </c>
      <c r="BN118" s="170">
        <f t="shared" si="42"/>
        <v>0</v>
      </c>
      <c r="BO118" s="182"/>
      <c r="BP118" s="182"/>
      <c r="BQ118" s="170">
        <f t="shared" si="43"/>
        <v>0</v>
      </c>
      <c r="BR118" s="182"/>
      <c r="BS118" s="182"/>
      <c r="BT118" s="170">
        <f t="shared" si="44"/>
        <v>0</v>
      </c>
      <c r="BU118" s="182"/>
      <c r="BV118" s="182"/>
      <c r="BW118" s="170">
        <f t="shared" si="55"/>
        <v>0</v>
      </c>
      <c r="BX118" s="182"/>
      <c r="BY118" s="182"/>
      <c r="BZ118" s="170">
        <f t="shared" si="56"/>
        <v>0</v>
      </c>
      <c r="CA118" s="170">
        <f t="shared" si="45"/>
        <v>3</v>
      </c>
      <c r="CB118" s="182"/>
      <c r="CC118" s="182"/>
      <c r="CD118" s="170">
        <f t="shared" si="46"/>
        <v>0</v>
      </c>
      <c r="CE118" s="170">
        <f t="shared" si="47"/>
        <v>0</v>
      </c>
      <c r="CF118" s="170">
        <f t="shared" si="48"/>
        <v>1</v>
      </c>
      <c r="CG118" s="182">
        <f t="shared" si="49"/>
        <v>18</v>
      </c>
      <c r="CH118" s="171"/>
      <c r="CI118" s="183">
        <f>COUNTIF(J118:AN118,"1")+(COUNTIF(J118:AN118,"2")*2)+CJ118*2</f>
        <v>0</v>
      </c>
      <c r="CJ118" s="184">
        <f>COUNTIF(J118:AN118,"&gt;=3")</f>
        <v>0</v>
      </c>
    </row>
    <row r="119" spans="1:88" s="186" customFormat="1" ht="13">
      <c r="A119" s="168">
        <f t="shared" si="54"/>
        <v>109</v>
      </c>
      <c r="B119" s="169" t="s">
        <v>4419</v>
      </c>
      <c r="C119" s="174" t="s">
        <v>4420</v>
      </c>
      <c r="D119" s="175" t="s">
        <v>3637</v>
      </c>
      <c r="E119" s="172" t="s">
        <v>4421</v>
      </c>
      <c r="F119" s="176" t="s">
        <v>4422</v>
      </c>
      <c r="G119" s="177">
        <v>44704</v>
      </c>
      <c r="H119" s="177">
        <v>44704</v>
      </c>
      <c r="I119" s="178"/>
      <c r="J119" s="209" t="s">
        <v>57</v>
      </c>
      <c r="K119" s="209" t="s">
        <v>67</v>
      </c>
      <c r="L119" s="209" t="s">
        <v>58</v>
      </c>
      <c r="M119" s="209" t="s">
        <v>57</v>
      </c>
      <c r="N119" s="209" t="s">
        <v>57</v>
      </c>
      <c r="O119" s="209" t="s">
        <v>57</v>
      </c>
      <c r="P119" s="209" t="s">
        <v>67</v>
      </c>
      <c r="Q119" s="209" t="s">
        <v>57</v>
      </c>
      <c r="R119" s="209" t="s">
        <v>67</v>
      </c>
      <c r="S119" s="209" t="s">
        <v>58</v>
      </c>
      <c r="T119" s="209" t="s">
        <v>59</v>
      </c>
      <c r="U119" s="209" t="s">
        <v>57</v>
      </c>
      <c r="V119" s="209" t="s">
        <v>57</v>
      </c>
      <c r="W119" s="209" t="s">
        <v>57</v>
      </c>
      <c r="X119" s="209" t="s">
        <v>57</v>
      </c>
      <c r="Y119" s="209" t="s">
        <v>67</v>
      </c>
      <c r="Z119" s="209" t="s">
        <v>58</v>
      </c>
      <c r="AA119" s="209" t="s">
        <v>59</v>
      </c>
      <c r="AB119" s="209" t="s">
        <v>57</v>
      </c>
      <c r="AC119" s="209" t="s">
        <v>57</v>
      </c>
      <c r="AD119" s="209" t="s">
        <v>57</v>
      </c>
      <c r="AE119" s="209" t="s">
        <v>57</v>
      </c>
      <c r="AF119" s="209" t="s">
        <v>67</v>
      </c>
      <c r="AG119" s="209" t="s">
        <v>58</v>
      </c>
      <c r="AH119" s="209" t="s">
        <v>57</v>
      </c>
      <c r="AI119" s="209" t="s">
        <v>57</v>
      </c>
      <c r="AJ119" s="209" t="s">
        <v>57</v>
      </c>
      <c r="AK119" s="209" t="s">
        <v>57</v>
      </c>
      <c r="AL119" s="209" t="s">
        <v>57</v>
      </c>
      <c r="AM119" s="209" t="s">
        <v>67</v>
      </c>
      <c r="AN119" s="209" t="s">
        <v>58</v>
      </c>
      <c r="AO119" s="209" t="s">
        <v>57</v>
      </c>
      <c r="AP119" s="209" t="s">
        <v>57</v>
      </c>
      <c r="AQ119" s="209" t="s">
        <v>57</v>
      </c>
      <c r="AR119" s="179"/>
      <c r="AS119" s="179"/>
      <c r="AT119" s="179"/>
      <c r="AU119" s="179"/>
      <c r="AV119" s="179"/>
      <c r="AW119" s="179"/>
      <c r="AX119" s="179"/>
      <c r="AY119" s="179"/>
      <c r="AZ119" s="179"/>
      <c r="BA119" s="179"/>
      <c r="BB119" s="179"/>
      <c r="BC119" s="179"/>
      <c r="BD119" s="179"/>
      <c r="BE119" s="179"/>
      <c r="BF119" s="180"/>
      <c r="BG119" s="181">
        <f t="shared" si="35"/>
        <v>12</v>
      </c>
      <c r="BH119" s="182">
        <f t="shared" si="36"/>
        <v>3</v>
      </c>
      <c r="BI119" s="182">
        <f t="shared" si="37"/>
        <v>0</v>
      </c>
      <c r="BJ119" s="182">
        <f t="shared" si="38"/>
        <v>0</v>
      </c>
      <c r="BK119" s="182">
        <f t="shared" si="39"/>
        <v>0</v>
      </c>
      <c r="BL119" s="182">
        <f t="shared" si="40"/>
        <v>0</v>
      </c>
      <c r="BM119" s="182">
        <f t="shared" si="41"/>
        <v>15</v>
      </c>
      <c r="BN119" s="170">
        <f t="shared" si="42"/>
        <v>0</v>
      </c>
      <c r="BO119" s="182"/>
      <c r="BP119" s="182"/>
      <c r="BQ119" s="170">
        <f t="shared" si="43"/>
        <v>0</v>
      </c>
      <c r="BR119" s="182"/>
      <c r="BS119" s="182"/>
      <c r="BT119" s="170">
        <f t="shared" si="44"/>
        <v>0</v>
      </c>
      <c r="BU119" s="182"/>
      <c r="BV119" s="182"/>
      <c r="BW119" s="170">
        <f t="shared" si="55"/>
        <v>0</v>
      </c>
      <c r="BX119" s="182"/>
      <c r="BY119" s="182"/>
      <c r="BZ119" s="170">
        <f t="shared" si="56"/>
        <v>0</v>
      </c>
      <c r="CA119" s="170">
        <f t="shared" si="45"/>
        <v>2</v>
      </c>
      <c r="CB119" s="182"/>
      <c r="CC119" s="182"/>
      <c r="CD119" s="170">
        <f t="shared" si="46"/>
        <v>0</v>
      </c>
      <c r="CE119" s="170">
        <f t="shared" si="47"/>
        <v>0</v>
      </c>
      <c r="CF119" s="170">
        <f t="shared" si="48"/>
        <v>1</v>
      </c>
      <c r="CG119" s="182">
        <f t="shared" si="49"/>
        <v>18</v>
      </c>
      <c r="CH119" s="171"/>
      <c r="CI119" s="183">
        <f>COUNTIF(J119:AN119,"1")+(COUNTIF(J119:AN119,"2")*2)+CJ119*2</f>
        <v>0</v>
      </c>
      <c r="CJ119" s="184">
        <f>COUNTIF(J119:AN119,"&gt;=3")</f>
        <v>0</v>
      </c>
    </row>
    <row r="120" spans="1:88" s="186" customFormat="1" ht="13">
      <c r="A120" s="168">
        <f t="shared" si="54"/>
        <v>110</v>
      </c>
      <c r="B120" s="169" t="s">
        <v>4423</v>
      </c>
      <c r="C120" s="174" t="s">
        <v>4424</v>
      </c>
      <c r="D120" s="175" t="s">
        <v>3637</v>
      </c>
      <c r="E120" s="172" t="s">
        <v>4425</v>
      </c>
      <c r="F120" s="176" t="s">
        <v>4069</v>
      </c>
      <c r="G120" s="177">
        <v>45139</v>
      </c>
      <c r="H120" s="177">
        <v>45139</v>
      </c>
      <c r="I120" s="178"/>
      <c r="J120" s="209" t="s">
        <v>57</v>
      </c>
      <c r="K120" s="209" t="s">
        <v>4057</v>
      </c>
      <c r="L120" s="209" t="s">
        <v>58</v>
      </c>
      <c r="M120" s="209" t="s">
        <v>57</v>
      </c>
      <c r="N120" s="209" t="s">
        <v>57</v>
      </c>
      <c r="O120" s="209" t="s">
        <v>57</v>
      </c>
      <c r="P120" s="209" t="s">
        <v>57</v>
      </c>
      <c r="Q120" s="209" t="s">
        <v>57</v>
      </c>
      <c r="R120" s="209" t="s">
        <v>57</v>
      </c>
      <c r="S120" s="209" t="s">
        <v>58</v>
      </c>
      <c r="T120" s="209" t="s">
        <v>59</v>
      </c>
      <c r="U120" s="209" t="s">
        <v>57</v>
      </c>
      <c r="V120" s="209" t="s">
        <v>57</v>
      </c>
      <c r="W120" s="209" t="s">
        <v>57</v>
      </c>
      <c r="X120" s="209" t="s">
        <v>57</v>
      </c>
      <c r="Y120" s="209" t="s">
        <v>4057</v>
      </c>
      <c r="Z120" s="209" t="s">
        <v>58</v>
      </c>
      <c r="AA120" s="209" t="s">
        <v>59</v>
      </c>
      <c r="AB120" s="209" t="s">
        <v>67</v>
      </c>
      <c r="AC120" s="209" t="s">
        <v>57</v>
      </c>
      <c r="AD120" s="209" t="s">
        <v>57</v>
      </c>
      <c r="AE120" s="209" t="s">
        <v>57</v>
      </c>
      <c r="AF120" s="209" t="s">
        <v>57</v>
      </c>
      <c r="AG120" s="209" t="s">
        <v>58</v>
      </c>
      <c r="AH120" s="209" t="s">
        <v>57</v>
      </c>
      <c r="AI120" s="209" t="s">
        <v>57</v>
      </c>
      <c r="AJ120" s="209" t="s">
        <v>57</v>
      </c>
      <c r="AK120" s="209" t="s">
        <v>57</v>
      </c>
      <c r="AL120" s="209" t="s">
        <v>57</v>
      </c>
      <c r="AM120" s="209" t="s">
        <v>67</v>
      </c>
      <c r="AN120" s="209" t="s">
        <v>58</v>
      </c>
      <c r="AO120" s="209" t="s">
        <v>57</v>
      </c>
      <c r="AP120" s="209" t="s">
        <v>57</v>
      </c>
      <c r="AQ120" s="209" t="s">
        <v>57</v>
      </c>
      <c r="AR120" s="179"/>
      <c r="AS120" s="179"/>
      <c r="AT120" s="179"/>
      <c r="AU120" s="179"/>
      <c r="AV120" s="179"/>
      <c r="AW120" s="179"/>
      <c r="AX120" s="179"/>
      <c r="AY120" s="179"/>
      <c r="AZ120" s="179"/>
      <c r="BA120" s="179"/>
      <c r="BB120" s="179"/>
      <c r="BC120" s="179"/>
      <c r="BD120" s="179"/>
      <c r="BE120" s="179"/>
      <c r="BF120" s="180"/>
      <c r="BG120" s="181">
        <f t="shared" si="35"/>
        <v>12</v>
      </c>
      <c r="BH120" s="182">
        <f t="shared" si="36"/>
        <v>3</v>
      </c>
      <c r="BI120" s="182">
        <f t="shared" si="37"/>
        <v>0</v>
      </c>
      <c r="BJ120" s="182">
        <f t="shared" si="38"/>
        <v>0</v>
      </c>
      <c r="BK120" s="182">
        <f t="shared" si="39"/>
        <v>0</v>
      </c>
      <c r="BL120" s="182">
        <f t="shared" si="40"/>
        <v>0</v>
      </c>
      <c r="BM120" s="182">
        <f t="shared" si="41"/>
        <v>15</v>
      </c>
      <c r="BN120" s="170">
        <f t="shared" si="42"/>
        <v>0</v>
      </c>
      <c r="BO120" s="182"/>
      <c r="BP120" s="182"/>
      <c r="BQ120" s="170">
        <f t="shared" si="43"/>
        <v>0</v>
      </c>
      <c r="BR120" s="182"/>
      <c r="BS120" s="182"/>
      <c r="BT120" s="170">
        <f t="shared" si="44"/>
        <v>0</v>
      </c>
      <c r="BU120" s="182"/>
      <c r="BV120" s="182"/>
      <c r="BW120" s="170">
        <f t="shared" si="55"/>
        <v>0</v>
      </c>
      <c r="BX120" s="182"/>
      <c r="BY120" s="182"/>
      <c r="BZ120" s="170">
        <f t="shared" si="56"/>
        <v>0</v>
      </c>
      <c r="CA120" s="170">
        <f t="shared" si="45"/>
        <v>2</v>
      </c>
      <c r="CB120" s="182"/>
      <c r="CC120" s="182"/>
      <c r="CD120" s="170">
        <f t="shared" si="46"/>
        <v>0</v>
      </c>
      <c r="CE120" s="170">
        <f t="shared" si="47"/>
        <v>0</v>
      </c>
      <c r="CF120" s="170">
        <f t="shared" si="48"/>
        <v>1</v>
      </c>
      <c r="CG120" s="182">
        <f t="shared" si="49"/>
        <v>18</v>
      </c>
      <c r="CH120" s="171"/>
      <c r="CI120" s="183">
        <f>COUNTIF(J120:AN120,"1")+(COUNTIF(J120:AN120,"2")*2)+CJ120*2</f>
        <v>0</v>
      </c>
      <c r="CJ120" s="184">
        <f>COUNTIF(J120:AN120,"&gt;=3")</f>
        <v>0</v>
      </c>
    </row>
    <row r="121" spans="1:88" s="186" customFormat="1" ht="13">
      <c r="A121" s="168">
        <f t="shared" si="54"/>
        <v>111</v>
      </c>
      <c r="B121" s="169" t="s">
        <v>4426</v>
      </c>
      <c r="C121" s="174" t="s">
        <v>4427</v>
      </c>
      <c r="D121" s="175" t="s">
        <v>3637</v>
      </c>
      <c r="E121" s="172" t="s">
        <v>4428</v>
      </c>
      <c r="F121" s="176" t="s">
        <v>1140</v>
      </c>
      <c r="G121" s="177">
        <v>45219</v>
      </c>
      <c r="H121" s="177">
        <v>45219</v>
      </c>
      <c r="I121" s="178"/>
      <c r="J121" s="209" t="s">
        <v>57</v>
      </c>
      <c r="K121" s="209" t="s">
        <v>57</v>
      </c>
      <c r="L121" s="209" t="s">
        <v>58</v>
      </c>
      <c r="M121" s="209" t="s">
        <v>57</v>
      </c>
      <c r="N121" s="209" t="s">
        <v>57</v>
      </c>
      <c r="O121" s="209" t="s">
        <v>57</v>
      </c>
      <c r="P121" s="209" t="s">
        <v>57</v>
      </c>
      <c r="Q121" s="209" t="s">
        <v>57</v>
      </c>
      <c r="R121" s="209" t="s">
        <v>57</v>
      </c>
      <c r="S121" s="209" t="s">
        <v>58</v>
      </c>
      <c r="T121" s="209" t="s">
        <v>59</v>
      </c>
      <c r="U121" s="209" t="s">
        <v>57</v>
      </c>
      <c r="V121" s="209" t="s">
        <v>57</v>
      </c>
      <c r="W121" s="209" t="s">
        <v>57</v>
      </c>
      <c r="X121" s="209" t="s">
        <v>57</v>
      </c>
      <c r="Y121" s="209" t="s">
        <v>57</v>
      </c>
      <c r="Z121" s="209" t="s">
        <v>58</v>
      </c>
      <c r="AA121" s="209" t="s">
        <v>59</v>
      </c>
      <c r="AB121" s="209" t="s">
        <v>57</v>
      </c>
      <c r="AC121" s="209" t="s">
        <v>57</v>
      </c>
      <c r="AD121" s="209" t="s">
        <v>57</v>
      </c>
      <c r="AE121" s="209" t="s">
        <v>57</v>
      </c>
      <c r="AF121" s="209" t="s">
        <v>57</v>
      </c>
      <c r="AG121" s="209" t="s">
        <v>58</v>
      </c>
      <c r="AH121" s="209" t="s">
        <v>57</v>
      </c>
      <c r="AI121" s="209" t="s">
        <v>57</v>
      </c>
      <c r="AJ121" s="209" t="s">
        <v>57</v>
      </c>
      <c r="AK121" s="209" t="s">
        <v>57</v>
      </c>
      <c r="AL121" s="209" t="s">
        <v>57</v>
      </c>
      <c r="AM121" s="209" t="s">
        <v>57</v>
      </c>
      <c r="AN121" s="209" t="s">
        <v>58</v>
      </c>
      <c r="AO121" s="209" t="s">
        <v>57</v>
      </c>
      <c r="AP121" s="209" t="s">
        <v>57</v>
      </c>
      <c r="AQ121" s="209" t="s">
        <v>57</v>
      </c>
      <c r="AR121" s="179"/>
      <c r="AS121" s="179"/>
      <c r="AT121" s="179"/>
      <c r="AU121" s="179"/>
      <c r="AV121" s="179"/>
      <c r="AW121" s="179"/>
      <c r="AX121" s="179"/>
      <c r="AY121" s="179"/>
      <c r="AZ121" s="179"/>
      <c r="BA121" s="179"/>
      <c r="BB121" s="179"/>
      <c r="BC121" s="179"/>
      <c r="BD121" s="179"/>
      <c r="BE121" s="179"/>
      <c r="BF121" s="180"/>
      <c r="BG121" s="181">
        <f t="shared" si="35"/>
        <v>14</v>
      </c>
      <c r="BH121" s="182">
        <f t="shared" si="36"/>
        <v>3</v>
      </c>
      <c r="BI121" s="182">
        <f t="shared" si="37"/>
        <v>0</v>
      </c>
      <c r="BJ121" s="182">
        <f t="shared" si="38"/>
        <v>0</v>
      </c>
      <c r="BK121" s="182">
        <f t="shared" si="39"/>
        <v>0</v>
      </c>
      <c r="BL121" s="182">
        <f t="shared" si="40"/>
        <v>0</v>
      </c>
      <c r="BM121" s="182">
        <f t="shared" si="41"/>
        <v>17</v>
      </c>
      <c r="BN121" s="170">
        <f t="shared" si="42"/>
        <v>0</v>
      </c>
      <c r="BO121" s="182"/>
      <c r="BP121" s="182"/>
      <c r="BQ121" s="170">
        <f t="shared" si="43"/>
        <v>0</v>
      </c>
      <c r="BR121" s="182"/>
      <c r="BS121" s="182"/>
      <c r="BT121" s="170">
        <f t="shared" si="44"/>
        <v>0</v>
      </c>
      <c r="BU121" s="182"/>
      <c r="BV121" s="182"/>
      <c r="BW121" s="170">
        <f t="shared" si="55"/>
        <v>0</v>
      </c>
      <c r="BX121" s="182"/>
      <c r="BY121" s="182"/>
      <c r="BZ121" s="170">
        <f t="shared" si="56"/>
        <v>0</v>
      </c>
      <c r="CA121" s="170">
        <f t="shared" si="45"/>
        <v>0</v>
      </c>
      <c r="CB121" s="182"/>
      <c r="CC121" s="182"/>
      <c r="CD121" s="170">
        <f t="shared" si="46"/>
        <v>0</v>
      </c>
      <c r="CE121" s="170">
        <f t="shared" si="47"/>
        <v>0</v>
      </c>
      <c r="CF121" s="170">
        <f t="shared" si="48"/>
        <v>1</v>
      </c>
      <c r="CG121" s="182">
        <f t="shared" si="49"/>
        <v>18</v>
      </c>
      <c r="CH121" s="171"/>
      <c r="CI121" s="183"/>
      <c r="CJ121" s="184"/>
    </row>
    <row r="122" spans="1:88" s="186" customFormat="1" ht="13">
      <c r="A122" s="168">
        <f t="shared" si="54"/>
        <v>112</v>
      </c>
      <c r="B122" s="169" t="s">
        <v>4429</v>
      </c>
      <c r="C122" s="174" t="s">
        <v>4430</v>
      </c>
      <c r="D122" s="175" t="s">
        <v>3637</v>
      </c>
      <c r="E122" s="172" t="s">
        <v>4431</v>
      </c>
      <c r="F122" s="176" t="s">
        <v>1079</v>
      </c>
      <c r="G122" s="177">
        <v>44743</v>
      </c>
      <c r="H122" s="177">
        <v>44743</v>
      </c>
      <c r="I122" s="178"/>
      <c r="J122" s="209" t="s">
        <v>57</v>
      </c>
      <c r="K122" s="209" t="s">
        <v>4057</v>
      </c>
      <c r="L122" s="209" t="s">
        <v>58</v>
      </c>
      <c r="M122" s="209" t="s">
        <v>57</v>
      </c>
      <c r="N122" s="209" t="s">
        <v>57</v>
      </c>
      <c r="O122" s="209" t="s">
        <v>57</v>
      </c>
      <c r="P122" s="209" t="s">
        <v>57</v>
      </c>
      <c r="Q122" s="209" t="s">
        <v>57</v>
      </c>
      <c r="R122" s="209" t="s">
        <v>57</v>
      </c>
      <c r="S122" s="209" t="s">
        <v>58</v>
      </c>
      <c r="T122" s="209" t="s">
        <v>59</v>
      </c>
      <c r="U122" s="209" t="s">
        <v>57</v>
      </c>
      <c r="V122" s="209" t="s">
        <v>57</v>
      </c>
      <c r="W122" s="209" t="s">
        <v>57</v>
      </c>
      <c r="X122" s="209" t="s">
        <v>57</v>
      </c>
      <c r="Y122" s="209" t="s">
        <v>4057</v>
      </c>
      <c r="Z122" s="209" t="s">
        <v>58</v>
      </c>
      <c r="AA122" s="209" t="s">
        <v>59</v>
      </c>
      <c r="AB122" s="209" t="s">
        <v>133</v>
      </c>
      <c r="AC122" s="209" t="s">
        <v>133</v>
      </c>
      <c r="AD122" s="209" t="s">
        <v>133</v>
      </c>
      <c r="AE122" s="209" t="s">
        <v>133</v>
      </c>
      <c r="AF122" s="209" t="s">
        <v>133</v>
      </c>
      <c r="AG122" s="209" t="s">
        <v>133</v>
      </c>
      <c r="AH122" s="209" t="s">
        <v>133</v>
      </c>
      <c r="AI122" s="209" t="s">
        <v>57</v>
      </c>
      <c r="AJ122" s="209" t="s">
        <v>57</v>
      </c>
      <c r="AK122" s="209" t="s">
        <v>57</v>
      </c>
      <c r="AL122" s="209" t="s">
        <v>57</v>
      </c>
      <c r="AM122" s="209" t="s">
        <v>4057</v>
      </c>
      <c r="AN122" s="209" t="s">
        <v>58</v>
      </c>
      <c r="AO122" s="209" t="s">
        <v>57</v>
      </c>
      <c r="AP122" s="209" t="s">
        <v>57</v>
      </c>
      <c r="AQ122" s="209" t="s">
        <v>57</v>
      </c>
      <c r="AR122" s="179"/>
      <c r="AS122" s="179"/>
      <c r="AT122" s="179"/>
      <c r="AU122" s="179"/>
      <c r="AV122" s="179"/>
      <c r="AW122" s="179"/>
      <c r="AX122" s="179"/>
      <c r="AY122" s="179"/>
      <c r="AZ122" s="179"/>
      <c r="BA122" s="179"/>
      <c r="BB122" s="179"/>
      <c r="BC122" s="179"/>
      <c r="BD122" s="179"/>
      <c r="BE122" s="179"/>
      <c r="BF122" s="180"/>
      <c r="BG122" s="181">
        <f t="shared" si="35"/>
        <v>7</v>
      </c>
      <c r="BH122" s="182">
        <f t="shared" si="36"/>
        <v>2</v>
      </c>
      <c r="BI122" s="182">
        <f t="shared" si="37"/>
        <v>0</v>
      </c>
      <c r="BJ122" s="182">
        <f t="shared" si="38"/>
        <v>1</v>
      </c>
      <c r="BK122" s="182">
        <f t="shared" si="39"/>
        <v>0</v>
      </c>
      <c r="BL122" s="182">
        <f t="shared" si="40"/>
        <v>0</v>
      </c>
      <c r="BM122" s="182">
        <f t="shared" si="41"/>
        <v>10</v>
      </c>
      <c r="BN122" s="170">
        <f t="shared" si="42"/>
        <v>0</v>
      </c>
      <c r="BO122" s="182"/>
      <c r="BP122" s="182"/>
      <c r="BQ122" s="170">
        <f t="shared" si="43"/>
        <v>0</v>
      </c>
      <c r="BR122" s="182"/>
      <c r="BS122" s="182"/>
      <c r="BT122" s="170">
        <f t="shared" si="44"/>
        <v>7</v>
      </c>
      <c r="BU122" s="182"/>
      <c r="BV122" s="182"/>
      <c r="BW122" s="170">
        <f t="shared" si="55"/>
        <v>0</v>
      </c>
      <c r="BX122" s="182"/>
      <c r="BY122" s="182"/>
      <c r="BZ122" s="170">
        <f t="shared" si="56"/>
        <v>0</v>
      </c>
      <c r="CA122" s="170">
        <f t="shared" si="45"/>
        <v>0</v>
      </c>
      <c r="CB122" s="182"/>
      <c r="CC122" s="182"/>
      <c r="CD122" s="170">
        <f t="shared" si="46"/>
        <v>0</v>
      </c>
      <c r="CE122" s="170">
        <f t="shared" si="47"/>
        <v>0</v>
      </c>
      <c r="CF122" s="170">
        <f t="shared" si="48"/>
        <v>1</v>
      </c>
      <c r="CG122" s="182">
        <f t="shared" si="49"/>
        <v>18</v>
      </c>
      <c r="CH122" s="171"/>
      <c r="CI122" s="183">
        <f>COUNTIF(J122:AN122,"1")+(COUNTIF(J122:AN122,"2")*2)+CJ122*2</f>
        <v>0</v>
      </c>
      <c r="CJ122" s="184">
        <f>COUNTIF(J122:AN122,"&gt;=3")</f>
        <v>0</v>
      </c>
    </row>
    <row r="123" spans="1:88" s="186" customFormat="1" ht="13">
      <c r="A123" s="168">
        <f t="shared" si="54"/>
        <v>113</v>
      </c>
      <c r="B123" s="169" t="s">
        <v>4432</v>
      </c>
      <c r="C123" s="174" t="s">
        <v>4433</v>
      </c>
      <c r="D123" s="175" t="s">
        <v>3637</v>
      </c>
      <c r="E123" s="172" t="s">
        <v>4434</v>
      </c>
      <c r="F123" s="176" t="s">
        <v>4290</v>
      </c>
      <c r="G123" s="177">
        <v>44652</v>
      </c>
      <c r="H123" s="177">
        <v>44652</v>
      </c>
      <c r="I123" s="178"/>
      <c r="J123" s="209" t="s">
        <v>57</v>
      </c>
      <c r="K123" s="209" t="s">
        <v>57</v>
      </c>
      <c r="L123" s="209" t="s">
        <v>58</v>
      </c>
      <c r="M123" s="209" t="s">
        <v>57</v>
      </c>
      <c r="N123" s="209" t="s">
        <v>57</v>
      </c>
      <c r="O123" s="209" t="s">
        <v>57</v>
      </c>
      <c r="P123" s="209" t="s">
        <v>57</v>
      </c>
      <c r="Q123" s="209" t="s">
        <v>57</v>
      </c>
      <c r="R123" s="209" t="s">
        <v>4057</v>
      </c>
      <c r="S123" s="209" t="s">
        <v>58</v>
      </c>
      <c r="T123" s="209" t="s">
        <v>59</v>
      </c>
      <c r="U123" s="209" t="s">
        <v>133</v>
      </c>
      <c r="V123" s="209" t="s">
        <v>133</v>
      </c>
      <c r="W123" s="209" t="s">
        <v>133</v>
      </c>
      <c r="X123" s="209" t="s">
        <v>133</v>
      </c>
      <c r="Y123" s="209" t="s">
        <v>133</v>
      </c>
      <c r="Z123" s="209" t="s">
        <v>58</v>
      </c>
      <c r="AA123" s="209" t="s">
        <v>59</v>
      </c>
      <c r="AB123" s="209" t="s">
        <v>57</v>
      </c>
      <c r="AC123" s="209" t="s">
        <v>57</v>
      </c>
      <c r="AD123" s="209" t="s">
        <v>57</v>
      </c>
      <c r="AE123" s="209" t="s">
        <v>57</v>
      </c>
      <c r="AF123" s="209" t="s">
        <v>57</v>
      </c>
      <c r="AG123" s="209" t="s">
        <v>58</v>
      </c>
      <c r="AH123" s="209" t="s">
        <v>57</v>
      </c>
      <c r="AI123" s="209" t="s">
        <v>57</v>
      </c>
      <c r="AJ123" s="209" t="s">
        <v>57</v>
      </c>
      <c r="AK123" s="209" t="s">
        <v>57</v>
      </c>
      <c r="AL123" s="209" t="s">
        <v>57</v>
      </c>
      <c r="AM123" s="209" t="s">
        <v>67</v>
      </c>
      <c r="AN123" s="209" t="s">
        <v>58</v>
      </c>
      <c r="AO123" s="209" t="s">
        <v>57</v>
      </c>
      <c r="AP123" s="209" t="s">
        <v>57</v>
      </c>
      <c r="AQ123" s="209" t="s">
        <v>57</v>
      </c>
      <c r="AR123" s="179"/>
      <c r="AS123" s="179"/>
      <c r="AT123" s="179"/>
      <c r="AU123" s="179"/>
      <c r="AV123" s="179"/>
      <c r="AW123" s="179"/>
      <c r="AX123" s="179"/>
      <c r="AY123" s="179"/>
      <c r="AZ123" s="179"/>
      <c r="BA123" s="179"/>
      <c r="BB123" s="179"/>
      <c r="BC123" s="179"/>
      <c r="BD123" s="179"/>
      <c r="BE123" s="179"/>
      <c r="BF123" s="180"/>
      <c r="BG123" s="181">
        <f t="shared" si="35"/>
        <v>13</v>
      </c>
      <c r="BH123" s="182">
        <f t="shared" si="36"/>
        <v>3</v>
      </c>
      <c r="BI123" s="182">
        <f t="shared" si="37"/>
        <v>0</v>
      </c>
      <c r="BJ123" s="182">
        <f t="shared" si="38"/>
        <v>0</v>
      </c>
      <c r="BK123" s="182">
        <f t="shared" si="39"/>
        <v>0</v>
      </c>
      <c r="BL123" s="182">
        <f t="shared" si="40"/>
        <v>0</v>
      </c>
      <c r="BM123" s="182">
        <f t="shared" si="41"/>
        <v>16</v>
      </c>
      <c r="BN123" s="170">
        <f t="shared" si="42"/>
        <v>0</v>
      </c>
      <c r="BO123" s="182"/>
      <c r="BP123" s="182"/>
      <c r="BQ123" s="170">
        <f t="shared" si="43"/>
        <v>0</v>
      </c>
      <c r="BR123" s="182"/>
      <c r="BS123" s="182"/>
      <c r="BT123" s="170">
        <f t="shared" si="44"/>
        <v>0</v>
      </c>
      <c r="BU123" s="182"/>
      <c r="BV123" s="182"/>
      <c r="BW123" s="170">
        <f t="shared" si="55"/>
        <v>0</v>
      </c>
      <c r="BX123" s="182"/>
      <c r="BY123" s="182"/>
      <c r="BZ123" s="170">
        <f t="shared" si="56"/>
        <v>0</v>
      </c>
      <c r="CA123" s="170">
        <f t="shared" si="45"/>
        <v>1</v>
      </c>
      <c r="CB123" s="182"/>
      <c r="CC123" s="182"/>
      <c r="CD123" s="170">
        <f t="shared" si="46"/>
        <v>0</v>
      </c>
      <c r="CE123" s="170">
        <f t="shared" si="47"/>
        <v>0</v>
      </c>
      <c r="CF123" s="170">
        <f t="shared" si="48"/>
        <v>1</v>
      </c>
      <c r="CG123" s="182">
        <f t="shared" si="49"/>
        <v>18</v>
      </c>
      <c r="CH123" s="171"/>
      <c r="CI123" s="183">
        <f>COUNTIF(J123:AN123,"1")+(COUNTIF(J123:AN123,"2")*2)+CJ123*2</f>
        <v>0</v>
      </c>
      <c r="CJ123" s="184">
        <f>COUNTIF(J123:AN123,"&gt;=3")</f>
        <v>0</v>
      </c>
    </row>
    <row r="124" spans="1:88" s="186" customFormat="1" ht="13">
      <c r="A124" s="168">
        <f t="shared" si="54"/>
        <v>114</v>
      </c>
      <c r="B124" s="169" t="s">
        <v>4435</v>
      </c>
      <c r="C124" s="174" t="s">
        <v>4436</v>
      </c>
      <c r="D124" s="175" t="s">
        <v>3637</v>
      </c>
      <c r="E124" s="172" t="s">
        <v>4437</v>
      </c>
      <c r="F124" s="176" t="s">
        <v>1079</v>
      </c>
      <c r="G124" s="177">
        <v>45278</v>
      </c>
      <c r="H124" s="177">
        <v>45278</v>
      </c>
      <c r="I124" s="178"/>
      <c r="J124" s="209" t="s">
        <v>67</v>
      </c>
      <c r="K124" s="209" t="s">
        <v>67</v>
      </c>
      <c r="L124" s="209" t="s">
        <v>58</v>
      </c>
      <c r="M124" s="209" t="s">
        <v>57</v>
      </c>
      <c r="N124" s="209" t="s">
        <v>57</v>
      </c>
      <c r="O124" s="209" t="s">
        <v>57</v>
      </c>
      <c r="P124" s="209" t="s">
        <v>57</v>
      </c>
      <c r="Q124" s="209" t="s">
        <v>57</v>
      </c>
      <c r="R124" s="209" t="s">
        <v>4057</v>
      </c>
      <c r="S124" s="209" t="s">
        <v>58</v>
      </c>
      <c r="T124" s="209" t="s">
        <v>59</v>
      </c>
      <c r="U124" s="209" t="s">
        <v>57</v>
      </c>
      <c r="V124" s="209" t="s">
        <v>57</v>
      </c>
      <c r="W124" s="209" t="s">
        <v>57</v>
      </c>
      <c r="X124" s="209" t="s">
        <v>57</v>
      </c>
      <c r="Y124" s="209" t="s">
        <v>57</v>
      </c>
      <c r="Z124" s="209" t="s">
        <v>58</v>
      </c>
      <c r="AA124" s="209" t="s">
        <v>59</v>
      </c>
      <c r="AB124" s="209" t="s">
        <v>57</v>
      </c>
      <c r="AC124" s="209" t="s">
        <v>57</v>
      </c>
      <c r="AD124" s="209" t="s">
        <v>57</v>
      </c>
      <c r="AE124" s="209" t="s">
        <v>57</v>
      </c>
      <c r="AF124" s="209" t="s">
        <v>4057</v>
      </c>
      <c r="AG124" s="209" t="s">
        <v>58</v>
      </c>
      <c r="AH124" s="209" t="s">
        <v>57</v>
      </c>
      <c r="AI124" s="209" t="s">
        <v>57</v>
      </c>
      <c r="AJ124" s="209" t="s">
        <v>57</v>
      </c>
      <c r="AK124" s="209" t="s">
        <v>57</v>
      </c>
      <c r="AL124" s="209" t="s">
        <v>57</v>
      </c>
      <c r="AM124" s="209" t="s">
        <v>57</v>
      </c>
      <c r="AN124" s="209" t="s">
        <v>58</v>
      </c>
      <c r="AO124" s="209" t="s">
        <v>57</v>
      </c>
      <c r="AP124" s="209" t="s">
        <v>57</v>
      </c>
      <c r="AQ124" s="209" t="s">
        <v>57</v>
      </c>
      <c r="AR124" s="179"/>
      <c r="AS124" s="179"/>
      <c r="AT124" s="179"/>
      <c r="AU124" s="179"/>
      <c r="AV124" s="179"/>
      <c r="AW124" s="179"/>
      <c r="AX124" s="179"/>
      <c r="AY124" s="179"/>
      <c r="AZ124" s="179"/>
      <c r="BA124" s="179"/>
      <c r="BB124" s="179"/>
      <c r="BC124" s="179"/>
      <c r="BD124" s="179"/>
      <c r="BE124" s="179"/>
      <c r="BF124" s="180"/>
      <c r="BG124" s="181">
        <f t="shared" si="35"/>
        <v>13</v>
      </c>
      <c r="BH124" s="182">
        <f t="shared" si="36"/>
        <v>3</v>
      </c>
      <c r="BI124" s="182">
        <f t="shared" si="37"/>
        <v>0</v>
      </c>
      <c r="BJ124" s="182">
        <f t="shared" si="38"/>
        <v>1</v>
      </c>
      <c r="BK124" s="182">
        <f t="shared" si="39"/>
        <v>0</v>
      </c>
      <c r="BL124" s="182">
        <f t="shared" si="40"/>
        <v>0</v>
      </c>
      <c r="BM124" s="182">
        <f t="shared" si="41"/>
        <v>17</v>
      </c>
      <c r="BN124" s="170">
        <f t="shared" si="42"/>
        <v>0</v>
      </c>
      <c r="BO124" s="182"/>
      <c r="BP124" s="182"/>
      <c r="BQ124" s="170">
        <f t="shared" si="43"/>
        <v>0</v>
      </c>
      <c r="BR124" s="182"/>
      <c r="BS124" s="182"/>
      <c r="BT124" s="170">
        <f t="shared" si="44"/>
        <v>0</v>
      </c>
      <c r="BU124" s="182"/>
      <c r="BV124" s="182"/>
      <c r="BW124" s="170"/>
      <c r="BX124" s="182"/>
      <c r="BY124" s="182"/>
      <c r="BZ124" s="170"/>
      <c r="CA124" s="170">
        <f t="shared" si="45"/>
        <v>0</v>
      </c>
      <c r="CB124" s="182"/>
      <c r="CC124" s="182"/>
      <c r="CD124" s="170">
        <f t="shared" si="46"/>
        <v>0</v>
      </c>
      <c r="CE124" s="170">
        <f t="shared" si="47"/>
        <v>0</v>
      </c>
      <c r="CF124" s="170">
        <f t="shared" si="48"/>
        <v>1</v>
      </c>
      <c r="CG124" s="182">
        <f t="shared" si="49"/>
        <v>18</v>
      </c>
      <c r="CH124" s="171"/>
      <c r="CI124" s="183"/>
      <c r="CJ124" s="184"/>
    </row>
    <row r="125" spans="1:88" s="186" customFormat="1" ht="13">
      <c r="A125" s="168">
        <f t="shared" si="54"/>
        <v>115</v>
      </c>
      <c r="B125" s="169" t="s">
        <v>4438</v>
      </c>
      <c r="C125" s="174" t="s">
        <v>4439</v>
      </c>
      <c r="D125" s="175" t="s">
        <v>3637</v>
      </c>
      <c r="E125" s="172" t="s">
        <v>4440</v>
      </c>
      <c r="F125" s="176" t="s">
        <v>4134</v>
      </c>
      <c r="G125" s="177">
        <v>44677</v>
      </c>
      <c r="H125" s="177">
        <v>44677</v>
      </c>
      <c r="I125" s="178"/>
      <c r="J125" s="209" t="s">
        <v>57</v>
      </c>
      <c r="K125" s="209" t="s">
        <v>57</v>
      </c>
      <c r="L125" s="209" t="s">
        <v>58</v>
      </c>
      <c r="M125" s="209" t="s">
        <v>57</v>
      </c>
      <c r="N125" s="209" t="s">
        <v>57</v>
      </c>
      <c r="O125" s="209" t="s">
        <v>57</v>
      </c>
      <c r="P125" s="209" t="s">
        <v>57</v>
      </c>
      <c r="Q125" s="209" t="s">
        <v>57</v>
      </c>
      <c r="R125" s="209" t="s">
        <v>57</v>
      </c>
      <c r="S125" s="209" t="s">
        <v>58</v>
      </c>
      <c r="T125" s="209" t="s">
        <v>59</v>
      </c>
      <c r="U125" s="209" t="s">
        <v>57</v>
      </c>
      <c r="V125" s="209" t="s">
        <v>57</v>
      </c>
      <c r="W125" s="209" t="s">
        <v>57</v>
      </c>
      <c r="X125" s="209" t="s">
        <v>57</v>
      </c>
      <c r="Y125" s="209" t="s">
        <v>57</v>
      </c>
      <c r="Z125" s="209" t="s">
        <v>58</v>
      </c>
      <c r="AA125" s="209" t="s">
        <v>59</v>
      </c>
      <c r="AB125" s="209" t="s">
        <v>57</v>
      </c>
      <c r="AC125" s="209" t="s">
        <v>57</v>
      </c>
      <c r="AD125" s="209" t="s">
        <v>57</v>
      </c>
      <c r="AE125" s="209" t="s">
        <v>57</v>
      </c>
      <c r="AF125" s="209" t="s">
        <v>57</v>
      </c>
      <c r="AG125" s="209" t="s">
        <v>58</v>
      </c>
      <c r="AH125" s="209" t="s">
        <v>42</v>
      </c>
      <c r="AI125" s="209" t="s">
        <v>42</v>
      </c>
      <c r="AJ125" s="209" t="s">
        <v>42</v>
      </c>
      <c r="AK125" s="209" t="s">
        <v>57</v>
      </c>
      <c r="AL125" s="209" t="s">
        <v>57</v>
      </c>
      <c r="AM125" s="209" t="s">
        <v>57</v>
      </c>
      <c r="AN125" s="209" t="s">
        <v>58</v>
      </c>
      <c r="AO125" s="209" t="s">
        <v>57</v>
      </c>
      <c r="AP125" s="209" t="s">
        <v>57</v>
      </c>
      <c r="AQ125" s="209" t="s">
        <v>57</v>
      </c>
      <c r="AR125" s="179"/>
      <c r="AS125" s="179"/>
      <c r="AT125" s="179"/>
      <c r="AU125" s="179"/>
      <c r="AV125" s="179"/>
      <c r="AW125" s="179"/>
      <c r="AX125" s="179"/>
      <c r="AY125" s="179"/>
      <c r="AZ125" s="179"/>
      <c r="BA125" s="179"/>
      <c r="BB125" s="179"/>
      <c r="BC125" s="179"/>
      <c r="BD125" s="179"/>
      <c r="BE125" s="179"/>
      <c r="BF125" s="180"/>
      <c r="BG125" s="181">
        <f t="shared" si="35"/>
        <v>11</v>
      </c>
      <c r="BH125" s="182">
        <f t="shared" si="36"/>
        <v>3</v>
      </c>
      <c r="BI125" s="182">
        <f t="shared" si="37"/>
        <v>3</v>
      </c>
      <c r="BJ125" s="182">
        <f t="shared" si="38"/>
        <v>0</v>
      </c>
      <c r="BK125" s="182">
        <f t="shared" si="39"/>
        <v>0</v>
      </c>
      <c r="BL125" s="182">
        <f t="shared" si="40"/>
        <v>0</v>
      </c>
      <c r="BM125" s="182">
        <f t="shared" si="41"/>
        <v>17</v>
      </c>
      <c r="BN125" s="170">
        <f t="shared" si="42"/>
        <v>0</v>
      </c>
      <c r="BO125" s="182"/>
      <c r="BP125" s="182"/>
      <c r="BQ125" s="170">
        <f t="shared" si="43"/>
        <v>0</v>
      </c>
      <c r="BR125" s="182"/>
      <c r="BS125" s="182"/>
      <c r="BT125" s="170">
        <f t="shared" si="44"/>
        <v>0</v>
      </c>
      <c r="BU125" s="182"/>
      <c r="BV125" s="182"/>
      <c r="BW125" s="170">
        <f t="shared" ref="BW125:BW132" si="57">COUNTIF(AA125:BE125,"LSG")</f>
        <v>0</v>
      </c>
      <c r="BX125" s="182"/>
      <c r="BY125" s="182"/>
      <c r="BZ125" s="170">
        <f t="shared" ref="BZ125:BZ132" si="58">COUNTIF(I125:AY125,"SUS")</f>
        <v>0</v>
      </c>
      <c r="CA125" s="170">
        <f t="shared" si="45"/>
        <v>0</v>
      </c>
      <c r="CB125" s="182"/>
      <c r="CC125" s="182"/>
      <c r="CD125" s="170">
        <f t="shared" si="46"/>
        <v>0</v>
      </c>
      <c r="CE125" s="170">
        <f t="shared" si="47"/>
        <v>0</v>
      </c>
      <c r="CF125" s="170">
        <f t="shared" si="48"/>
        <v>1</v>
      </c>
      <c r="CG125" s="182">
        <f t="shared" si="49"/>
        <v>18</v>
      </c>
      <c r="CH125" s="171"/>
      <c r="CI125" s="183">
        <f t="shared" ref="CI125:CI132" si="59">COUNTIF(J125:AN125,"1")+(COUNTIF(J125:AN125,"2")*2)+CJ125*2</f>
        <v>0</v>
      </c>
      <c r="CJ125" s="184">
        <f t="shared" ref="CJ125:CJ132" si="60">COUNTIF(J125:AN125,"&gt;=3")</f>
        <v>0</v>
      </c>
    </row>
    <row r="126" spans="1:88" s="186" customFormat="1" ht="13">
      <c r="A126" s="168">
        <f t="shared" si="54"/>
        <v>116</v>
      </c>
      <c r="B126" s="169" t="s">
        <v>4441</v>
      </c>
      <c r="C126" s="174" t="s">
        <v>4442</v>
      </c>
      <c r="D126" s="175" t="s">
        <v>3637</v>
      </c>
      <c r="E126" s="172" t="s">
        <v>4443</v>
      </c>
      <c r="F126" s="176" t="s">
        <v>919</v>
      </c>
      <c r="G126" s="177">
        <v>44669</v>
      </c>
      <c r="H126" s="177">
        <v>44669</v>
      </c>
      <c r="I126" s="178"/>
      <c r="J126" s="209" t="s">
        <v>57</v>
      </c>
      <c r="K126" s="209" t="s">
        <v>4057</v>
      </c>
      <c r="L126" s="209" t="s">
        <v>58</v>
      </c>
      <c r="M126" s="209" t="s">
        <v>57</v>
      </c>
      <c r="N126" s="209" t="s">
        <v>57</v>
      </c>
      <c r="O126" s="209" t="s">
        <v>57</v>
      </c>
      <c r="P126" s="209" t="s">
        <v>57</v>
      </c>
      <c r="Q126" s="209" t="s">
        <v>57</v>
      </c>
      <c r="R126" s="209" t="s">
        <v>57</v>
      </c>
      <c r="S126" s="209" t="s">
        <v>58</v>
      </c>
      <c r="T126" s="209" t="s">
        <v>59</v>
      </c>
      <c r="U126" s="209" t="s">
        <v>57</v>
      </c>
      <c r="V126" s="209" t="s">
        <v>57</v>
      </c>
      <c r="W126" s="209" t="s">
        <v>57</v>
      </c>
      <c r="X126" s="209" t="s">
        <v>57</v>
      </c>
      <c r="Y126" s="209" t="s">
        <v>57</v>
      </c>
      <c r="Z126" s="209" t="s">
        <v>58</v>
      </c>
      <c r="AA126" s="209" t="s">
        <v>59</v>
      </c>
      <c r="AB126" s="209" t="s">
        <v>57</v>
      </c>
      <c r="AC126" s="209" t="s">
        <v>57</v>
      </c>
      <c r="AD126" s="209" t="s">
        <v>57</v>
      </c>
      <c r="AE126" s="209" t="s">
        <v>57</v>
      </c>
      <c r="AF126" s="209" t="s">
        <v>4057</v>
      </c>
      <c r="AG126" s="209" t="s">
        <v>58</v>
      </c>
      <c r="AH126" s="209" t="s">
        <v>57</v>
      </c>
      <c r="AI126" s="209" t="s">
        <v>57</v>
      </c>
      <c r="AJ126" s="209" t="s">
        <v>57</v>
      </c>
      <c r="AK126" s="209" t="s">
        <v>57</v>
      </c>
      <c r="AL126" s="209" t="s">
        <v>57</v>
      </c>
      <c r="AM126" s="209" t="s">
        <v>57</v>
      </c>
      <c r="AN126" s="209" t="s">
        <v>58</v>
      </c>
      <c r="AO126" s="209" t="s">
        <v>57</v>
      </c>
      <c r="AP126" s="209" t="s">
        <v>57</v>
      </c>
      <c r="AQ126" s="209" t="s">
        <v>57</v>
      </c>
      <c r="AR126" s="179"/>
      <c r="AS126" s="179"/>
      <c r="AT126" s="179"/>
      <c r="AU126" s="179"/>
      <c r="AV126" s="179"/>
      <c r="AW126" s="179"/>
      <c r="AX126" s="179"/>
      <c r="AY126" s="179"/>
      <c r="AZ126" s="179"/>
      <c r="BA126" s="179"/>
      <c r="BB126" s="179"/>
      <c r="BC126" s="179"/>
      <c r="BD126" s="179"/>
      <c r="BE126" s="179"/>
      <c r="BF126" s="180"/>
      <c r="BG126" s="181">
        <f t="shared" si="35"/>
        <v>13</v>
      </c>
      <c r="BH126" s="182">
        <f t="shared" si="36"/>
        <v>3</v>
      </c>
      <c r="BI126" s="182">
        <f t="shared" si="37"/>
        <v>0</v>
      </c>
      <c r="BJ126" s="182">
        <f t="shared" si="38"/>
        <v>1</v>
      </c>
      <c r="BK126" s="182">
        <f t="shared" si="39"/>
        <v>0</v>
      </c>
      <c r="BL126" s="182">
        <f t="shared" si="40"/>
        <v>0</v>
      </c>
      <c r="BM126" s="182">
        <f t="shared" si="41"/>
        <v>17</v>
      </c>
      <c r="BN126" s="170">
        <f t="shared" si="42"/>
        <v>0</v>
      </c>
      <c r="BO126" s="182"/>
      <c r="BP126" s="182"/>
      <c r="BQ126" s="170">
        <f t="shared" si="43"/>
        <v>0</v>
      </c>
      <c r="BR126" s="182"/>
      <c r="BS126" s="182"/>
      <c r="BT126" s="170">
        <f t="shared" si="44"/>
        <v>0</v>
      </c>
      <c r="BU126" s="182"/>
      <c r="BV126" s="182"/>
      <c r="BW126" s="170">
        <f t="shared" si="57"/>
        <v>0</v>
      </c>
      <c r="BX126" s="182"/>
      <c r="BY126" s="182"/>
      <c r="BZ126" s="170">
        <f t="shared" si="58"/>
        <v>0</v>
      </c>
      <c r="CA126" s="170">
        <f t="shared" si="45"/>
        <v>0</v>
      </c>
      <c r="CB126" s="182"/>
      <c r="CC126" s="182"/>
      <c r="CD126" s="170">
        <f t="shared" si="46"/>
        <v>0</v>
      </c>
      <c r="CE126" s="170">
        <f t="shared" si="47"/>
        <v>0</v>
      </c>
      <c r="CF126" s="170">
        <f t="shared" si="48"/>
        <v>1</v>
      </c>
      <c r="CG126" s="182">
        <f t="shared" si="49"/>
        <v>18</v>
      </c>
      <c r="CH126" s="171"/>
      <c r="CI126" s="183">
        <f t="shared" si="59"/>
        <v>0</v>
      </c>
      <c r="CJ126" s="184">
        <f t="shared" si="60"/>
        <v>0</v>
      </c>
    </row>
    <row r="127" spans="1:88" s="186" customFormat="1" ht="13">
      <c r="A127" s="168">
        <f t="shared" si="54"/>
        <v>117</v>
      </c>
      <c r="B127" s="169" t="s">
        <v>4444</v>
      </c>
      <c r="C127" s="174" t="s">
        <v>4445</v>
      </c>
      <c r="D127" s="175" t="s">
        <v>4060</v>
      </c>
      <c r="E127" s="172" t="s">
        <v>4446</v>
      </c>
      <c r="F127" s="176" t="s">
        <v>3150</v>
      </c>
      <c r="G127" s="177">
        <v>44835</v>
      </c>
      <c r="H127" s="177">
        <v>44835</v>
      </c>
      <c r="I127" s="178"/>
      <c r="J127" s="209" t="s">
        <v>57</v>
      </c>
      <c r="K127" s="209" t="s">
        <v>57</v>
      </c>
      <c r="L127" s="209" t="s">
        <v>58</v>
      </c>
      <c r="M127" s="209" t="s">
        <v>57</v>
      </c>
      <c r="N127" s="209" t="s">
        <v>57</v>
      </c>
      <c r="O127" s="209" t="s">
        <v>57</v>
      </c>
      <c r="P127" s="209" t="s">
        <v>133</v>
      </c>
      <c r="Q127" s="209" t="s">
        <v>133</v>
      </c>
      <c r="R127" s="209" t="s">
        <v>133</v>
      </c>
      <c r="S127" s="209" t="s">
        <v>133</v>
      </c>
      <c r="T127" s="209" t="s">
        <v>133</v>
      </c>
      <c r="U127" s="209" t="s">
        <v>133</v>
      </c>
      <c r="V127" s="209" t="s">
        <v>133</v>
      </c>
      <c r="W127" s="209" t="s">
        <v>133</v>
      </c>
      <c r="X127" s="209" t="s">
        <v>133</v>
      </c>
      <c r="Y127" s="209" t="s">
        <v>133</v>
      </c>
      <c r="Z127" s="209" t="s">
        <v>133</v>
      </c>
      <c r="AA127" s="209" t="s">
        <v>133</v>
      </c>
      <c r="AB127" s="209" t="s">
        <v>133</v>
      </c>
      <c r="AC127" s="209" t="s">
        <v>133</v>
      </c>
      <c r="AD127" s="209" t="s">
        <v>133</v>
      </c>
      <c r="AE127" s="209" t="s">
        <v>133</v>
      </c>
      <c r="AF127" s="209" t="s">
        <v>133</v>
      </c>
      <c r="AG127" s="209" t="s">
        <v>133</v>
      </c>
      <c r="AH127" s="209" t="s">
        <v>57</v>
      </c>
      <c r="AI127" s="209" t="s">
        <v>57</v>
      </c>
      <c r="AJ127" s="209" t="s">
        <v>57</v>
      </c>
      <c r="AK127" s="209" t="s">
        <v>57</v>
      </c>
      <c r="AL127" s="209" t="s">
        <v>57</v>
      </c>
      <c r="AM127" s="209" t="s">
        <v>57</v>
      </c>
      <c r="AN127" s="209" t="s">
        <v>58</v>
      </c>
      <c r="AO127" s="209" t="s">
        <v>57</v>
      </c>
      <c r="AP127" s="209" t="s">
        <v>57</v>
      </c>
      <c r="AQ127" s="209" t="s">
        <v>57</v>
      </c>
      <c r="AR127" s="179"/>
      <c r="AS127" s="179"/>
      <c r="AT127" s="179"/>
      <c r="AU127" s="179"/>
      <c r="AV127" s="179"/>
      <c r="AW127" s="179"/>
      <c r="AX127" s="179"/>
      <c r="AY127" s="179"/>
      <c r="AZ127" s="179"/>
      <c r="BA127" s="179"/>
      <c r="BB127" s="179"/>
      <c r="BC127" s="179"/>
      <c r="BD127" s="179"/>
      <c r="BE127" s="179"/>
      <c r="BF127" s="180"/>
      <c r="BG127" s="181">
        <f t="shared" si="35"/>
        <v>9</v>
      </c>
      <c r="BH127" s="182">
        <f t="shared" si="36"/>
        <v>1</v>
      </c>
      <c r="BI127" s="182">
        <f t="shared" si="37"/>
        <v>0</v>
      </c>
      <c r="BJ127" s="182">
        <f t="shared" si="38"/>
        <v>0</v>
      </c>
      <c r="BK127" s="182">
        <f t="shared" si="39"/>
        <v>0</v>
      </c>
      <c r="BL127" s="182">
        <f t="shared" si="40"/>
        <v>0</v>
      </c>
      <c r="BM127" s="182">
        <f t="shared" si="41"/>
        <v>10</v>
      </c>
      <c r="BN127" s="170">
        <f t="shared" si="42"/>
        <v>0</v>
      </c>
      <c r="BO127" s="182"/>
      <c r="BP127" s="182"/>
      <c r="BQ127" s="170">
        <f t="shared" si="43"/>
        <v>0</v>
      </c>
      <c r="BR127" s="182"/>
      <c r="BS127" s="182"/>
      <c r="BT127" s="170">
        <f t="shared" si="44"/>
        <v>8</v>
      </c>
      <c r="BU127" s="182"/>
      <c r="BV127" s="182"/>
      <c r="BW127" s="170">
        <f t="shared" si="57"/>
        <v>0</v>
      </c>
      <c r="BX127" s="182"/>
      <c r="BY127" s="182"/>
      <c r="BZ127" s="170">
        <f t="shared" si="58"/>
        <v>0</v>
      </c>
      <c r="CA127" s="170">
        <f t="shared" si="45"/>
        <v>0</v>
      </c>
      <c r="CB127" s="182"/>
      <c r="CC127" s="182"/>
      <c r="CD127" s="170">
        <f t="shared" si="46"/>
        <v>0</v>
      </c>
      <c r="CE127" s="170">
        <f t="shared" si="47"/>
        <v>0</v>
      </c>
      <c r="CF127" s="170">
        <f t="shared" si="48"/>
        <v>0</v>
      </c>
      <c r="CG127" s="182">
        <f t="shared" si="49"/>
        <v>18</v>
      </c>
      <c r="CH127" s="171"/>
      <c r="CI127" s="183">
        <f t="shared" si="59"/>
        <v>0</v>
      </c>
      <c r="CJ127" s="184">
        <f t="shared" si="60"/>
        <v>0</v>
      </c>
    </row>
    <row r="128" spans="1:88" s="186" customFormat="1" ht="13">
      <c r="A128" s="168">
        <f t="shared" si="54"/>
        <v>118</v>
      </c>
      <c r="B128" s="169" t="s">
        <v>4447</v>
      </c>
      <c r="C128" s="174" t="s">
        <v>4448</v>
      </c>
      <c r="D128" s="175" t="s">
        <v>3637</v>
      </c>
      <c r="E128" s="172" t="s">
        <v>4449</v>
      </c>
      <c r="F128" s="176" t="s">
        <v>4450</v>
      </c>
      <c r="G128" s="177">
        <v>45190</v>
      </c>
      <c r="H128" s="177">
        <v>45190</v>
      </c>
      <c r="I128" s="178"/>
      <c r="J128" s="209" t="s">
        <v>57</v>
      </c>
      <c r="K128" s="209" t="s">
        <v>57</v>
      </c>
      <c r="L128" s="209" t="s">
        <v>58</v>
      </c>
      <c r="M128" s="209" t="s">
        <v>57</v>
      </c>
      <c r="N128" s="209" t="s">
        <v>57</v>
      </c>
      <c r="O128" s="209" t="s">
        <v>57</v>
      </c>
      <c r="P128" s="209" t="s">
        <v>57</v>
      </c>
      <c r="Q128" s="209" t="s">
        <v>57</v>
      </c>
      <c r="R128" s="209" t="s">
        <v>67</v>
      </c>
      <c r="S128" s="209" t="s">
        <v>58</v>
      </c>
      <c r="T128" s="209" t="s">
        <v>59</v>
      </c>
      <c r="U128" s="209" t="s">
        <v>57</v>
      </c>
      <c r="V128" s="209" t="s">
        <v>57</v>
      </c>
      <c r="W128" s="209" t="s">
        <v>57</v>
      </c>
      <c r="X128" s="209" t="s">
        <v>57</v>
      </c>
      <c r="Y128" s="209" t="s">
        <v>57</v>
      </c>
      <c r="Z128" s="209" t="s">
        <v>58</v>
      </c>
      <c r="AA128" s="209" t="s">
        <v>59</v>
      </c>
      <c r="AB128" s="209" t="s">
        <v>57</v>
      </c>
      <c r="AC128" s="209" t="s">
        <v>57</v>
      </c>
      <c r="AD128" s="209" t="s">
        <v>57</v>
      </c>
      <c r="AE128" s="209" t="s">
        <v>57</v>
      </c>
      <c r="AF128" s="209" t="s">
        <v>67</v>
      </c>
      <c r="AG128" s="209" t="s">
        <v>58</v>
      </c>
      <c r="AH128" s="209" t="s">
        <v>57</v>
      </c>
      <c r="AI128" s="209" t="s">
        <v>57</v>
      </c>
      <c r="AJ128" s="209" t="s">
        <v>57</v>
      </c>
      <c r="AK128" s="209" t="s">
        <v>57</v>
      </c>
      <c r="AL128" s="209" t="s">
        <v>57</v>
      </c>
      <c r="AM128" s="209" t="s">
        <v>57</v>
      </c>
      <c r="AN128" s="209" t="s">
        <v>58</v>
      </c>
      <c r="AO128" s="209" t="s">
        <v>57</v>
      </c>
      <c r="AP128" s="209" t="s">
        <v>57</v>
      </c>
      <c r="AQ128" s="209" t="s">
        <v>57</v>
      </c>
      <c r="AR128" s="179"/>
      <c r="AS128" s="179"/>
      <c r="AT128" s="179"/>
      <c r="AU128" s="179"/>
      <c r="AV128" s="179"/>
      <c r="AW128" s="179"/>
      <c r="AX128" s="179"/>
      <c r="AY128" s="179"/>
      <c r="AZ128" s="179"/>
      <c r="BA128" s="179"/>
      <c r="BB128" s="179"/>
      <c r="BC128" s="179"/>
      <c r="BD128" s="179"/>
      <c r="BE128" s="179"/>
      <c r="BF128" s="180"/>
      <c r="BG128" s="181">
        <f t="shared" si="35"/>
        <v>13</v>
      </c>
      <c r="BH128" s="182">
        <f t="shared" si="36"/>
        <v>3</v>
      </c>
      <c r="BI128" s="182">
        <f t="shared" si="37"/>
        <v>0</v>
      </c>
      <c r="BJ128" s="182">
        <f t="shared" si="38"/>
        <v>0</v>
      </c>
      <c r="BK128" s="182">
        <f t="shared" si="39"/>
        <v>0</v>
      </c>
      <c r="BL128" s="182">
        <f t="shared" si="40"/>
        <v>0</v>
      </c>
      <c r="BM128" s="182">
        <f t="shared" si="41"/>
        <v>16</v>
      </c>
      <c r="BN128" s="170">
        <f t="shared" si="42"/>
        <v>0</v>
      </c>
      <c r="BO128" s="182"/>
      <c r="BP128" s="182"/>
      <c r="BQ128" s="170">
        <f t="shared" si="43"/>
        <v>0</v>
      </c>
      <c r="BR128" s="182"/>
      <c r="BS128" s="182"/>
      <c r="BT128" s="170">
        <f t="shared" si="44"/>
        <v>0</v>
      </c>
      <c r="BU128" s="182"/>
      <c r="BV128" s="182"/>
      <c r="BW128" s="170">
        <f t="shared" si="57"/>
        <v>0</v>
      </c>
      <c r="BX128" s="182"/>
      <c r="BY128" s="182"/>
      <c r="BZ128" s="170">
        <f t="shared" si="58"/>
        <v>0</v>
      </c>
      <c r="CA128" s="170">
        <f t="shared" si="45"/>
        <v>1</v>
      </c>
      <c r="CB128" s="182"/>
      <c r="CC128" s="182"/>
      <c r="CD128" s="170">
        <f t="shared" si="46"/>
        <v>0</v>
      </c>
      <c r="CE128" s="170">
        <f t="shared" si="47"/>
        <v>0</v>
      </c>
      <c r="CF128" s="170">
        <f t="shared" si="48"/>
        <v>1</v>
      </c>
      <c r="CG128" s="182">
        <f t="shared" si="49"/>
        <v>18</v>
      </c>
      <c r="CH128" s="171"/>
      <c r="CI128" s="183">
        <f t="shared" si="59"/>
        <v>0</v>
      </c>
      <c r="CJ128" s="184">
        <f t="shared" si="60"/>
        <v>0</v>
      </c>
    </row>
    <row r="129" spans="1:88" s="186" customFormat="1" ht="13">
      <c r="A129" s="168">
        <f t="shared" si="54"/>
        <v>119</v>
      </c>
      <c r="B129" s="169" t="s">
        <v>4451</v>
      </c>
      <c r="C129" s="174" t="s">
        <v>4452</v>
      </c>
      <c r="D129" s="175" t="s">
        <v>3637</v>
      </c>
      <c r="E129" s="172" t="s">
        <v>4453</v>
      </c>
      <c r="F129" s="176" t="s">
        <v>1079</v>
      </c>
      <c r="G129" s="177">
        <v>44621</v>
      </c>
      <c r="H129" s="177">
        <v>44621</v>
      </c>
      <c r="I129" s="178"/>
      <c r="J129" s="209" t="s">
        <v>57</v>
      </c>
      <c r="K129" s="209" t="s">
        <v>4057</v>
      </c>
      <c r="L129" s="209" t="s">
        <v>58</v>
      </c>
      <c r="M129" s="209" t="s">
        <v>57</v>
      </c>
      <c r="N129" s="209" t="s">
        <v>57</v>
      </c>
      <c r="O129" s="209" t="s">
        <v>57</v>
      </c>
      <c r="P129" s="209" t="s">
        <v>57</v>
      </c>
      <c r="Q129" s="209" t="s">
        <v>57</v>
      </c>
      <c r="R129" s="209" t="s">
        <v>42</v>
      </c>
      <c r="S129" s="209" t="s">
        <v>58</v>
      </c>
      <c r="T129" s="209" t="s">
        <v>59</v>
      </c>
      <c r="U129" s="209" t="s">
        <v>133</v>
      </c>
      <c r="V129" s="209" t="s">
        <v>133</v>
      </c>
      <c r="W129" s="209" t="s">
        <v>133</v>
      </c>
      <c r="X129" s="209" t="s">
        <v>133</v>
      </c>
      <c r="Y129" s="209" t="s">
        <v>133</v>
      </c>
      <c r="Z129" s="209" t="s">
        <v>133</v>
      </c>
      <c r="AA129" s="209" t="s">
        <v>133</v>
      </c>
      <c r="AB129" s="209" t="s">
        <v>57</v>
      </c>
      <c r="AC129" s="209" t="s">
        <v>57</v>
      </c>
      <c r="AD129" s="209" t="s">
        <v>57</v>
      </c>
      <c r="AE129" s="209" t="s">
        <v>57</v>
      </c>
      <c r="AF129" s="209" t="s">
        <v>57</v>
      </c>
      <c r="AG129" s="209" t="s">
        <v>58</v>
      </c>
      <c r="AH129" s="209" t="s">
        <v>57</v>
      </c>
      <c r="AI129" s="209" t="s">
        <v>57</v>
      </c>
      <c r="AJ129" s="209" t="s">
        <v>57</v>
      </c>
      <c r="AK129" s="209" t="s">
        <v>57</v>
      </c>
      <c r="AL129" s="209" t="s">
        <v>57</v>
      </c>
      <c r="AM129" s="209" t="s">
        <v>4057</v>
      </c>
      <c r="AN129" s="209" t="s">
        <v>58</v>
      </c>
      <c r="AO129" s="209" t="s">
        <v>57</v>
      </c>
      <c r="AP129" s="209" t="s">
        <v>57</v>
      </c>
      <c r="AQ129" s="209" t="s">
        <v>57</v>
      </c>
      <c r="AR129" s="179"/>
      <c r="AS129" s="179"/>
      <c r="AT129" s="179"/>
      <c r="AU129" s="179"/>
      <c r="AV129" s="179"/>
      <c r="AW129" s="179"/>
      <c r="AX129" s="179"/>
      <c r="AY129" s="179"/>
      <c r="AZ129" s="179"/>
      <c r="BA129" s="179"/>
      <c r="BB129" s="179"/>
      <c r="BC129" s="179"/>
      <c r="BD129" s="179"/>
      <c r="BE129" s="179"/>
      <c r="BF129" s="180"/>
      <c r="BG129" s="181">
        <f t="shared" si="35"/>
        <v>13</v>
      </c>
      <c r="BH129" s="182">
        <f t="shared" si="36"/>
        <v>2</v>
      </c>
      <c r="BI129" s="182">
        <f t="shared" si="37"/>
        <v>0</v>
      </c>
      <c r="BJ129" s="182">
        <f t="shared" si="38"/>
        <v>1</v>
      </c>
      <c r="BK129" s="182">
        <f t="shared" si="39"/>
        <v>0</v>
      </c>
      <c r="BL129" s="182">
        <f t="shared" si="40"/>
        <v>0</v>
      </c>
      <c r="BM129" s="182">
        <f t="shared" si="41"/>
        <v>16</v>
      </c>
      <c r="BN129" s="170">
        <f t="shared" si="42"/>
        <v>0</v>
      </c>
      <c r="BO129" s="182"/>
      <c r="BP129" s="182"/>
      <c r="BQ129" s="170">
        <f t="shared" si="43"/>
        <v>0</v>
      </c>
      <c r="BR129" s="182"/>
      <c r="BS129" s="182"/>
      <c r="BT129" s="170">
        <f t="shared" si="44"/>
        <v>2</v>
      </c>
      <c r="BU129" s="182"/>
      <c r="BV129" s="182"/>
      <c r="BW129" s="170">
        <f t="shared" si="57"/>
        <v>0</v>
      </c>
      <c r="BX129" s="182"/>
      <c r="BY129" s="182"/>
      <c r="BZ129" s="170">
        <f t="shared" si="58"/>
        <v>0</v>
      </c>
      <c r="CA129" s="170">
        <f t="shared" si="45"/>
        <v>0</v>
      </c>
      <c r="CB129" s="182"/>
      <c r="CC129" s="182"/>
      <c r="CD129" s="170">
        <f t="shared" si="46"/>
        <v>0</v>
      </c>
      <c r="CE129" s="170">
        <f t="shared" si="47"/>
        <v>0</v>
      </c>
      <c r="CF129" s="170">
        <f t="shared" si="48"/>
        <v>0</v>
      </c>
      <c r="CG129" s="182">
        <f t="shared" si="49"/>
        <v>18</v>
      </c>
      <c r="CH129" s="171"/>
      <c r="CI129" s="183">
        <f t="shared" si="59"/>
        <v>0</v>
      </c>
      <c r="CJ129" s="184">
        <f t="shared" si="60"/>
        <v>0</v>
      </c>
    </row>
    <row r="130" spans="1:88" s="186" customFormat="1" ht="13">
      <c r="A130" s="168">
        <f t="shared" si="54"/>
        <v>120</v>
      </c>
      <c r="B130" s="169" t="s">
        <v>4454</v>
      </c>
      <c r="C130" s="174" t="s">
        <v>4455</v>
      </c>
      <c r="D130" s="175" t="s">
        <v>3637</v>
      </c>
      <c r="E130" s="172" t="s">
        <v>4456</v>
      </c>
      <c r="F130" s="176" t="s">
        <v>4457</v>
      </c>
      <c r="G130" s="177">
        <v>44638</v>
      </c>
      <c r="H130" s="177">
        <v>44638</v>
      </c>
      <c r="I130" s="178"/>
      <c r="J130" s="209" t="s">
        <v>57</v>
      </c>
      <c r="K130" s="209" t="s">
        <v>67</v>
      </c>
      <c r="L130" s="209" t="s">
        <v>58</v>
      </c>
      <c r="M130" s="209" t="s">
        <v>57</v>
      </c>
      <c r="N130" s="209" t="s">
        <v>57</v>
      </c>
      <c r="O130" s="209" t="s">
        <v>57</v>
      </c>
      <c r="P130" s="209" t="s">
        <v>57</v>
      </c>
      <c r="Q130" s="209" t="s">
        <v>57</v>
      </c>
      <c r="R130" s="209" t="s">
        <v>57</v>
      </c>
      <c r="S130" s="209" t="s">
        <v>58</v>
      </c>
      <c r="T130" s="209" t="s">
        <v>59</v>
      </c>
      <c r="U130" s="209" t="s">
        <v>57</v>
      </c>
      <c r="V130" s="209" t="s">
        <v>57</v>
      </c>
      <c r="W130" s="209" t="s">
        <v>57</v>
      </c>
      <c r="X130" s="209" t="s">
        <v>57</v>
      </c>
      <c r="Y130" s="209" t="s">
        <v>4057</v>
      </c>
      <c r="Z130" s="209" t="s">
        <v>58</v>
      </c>
      <c r="AA130" s="209" t="s">
        <v>59</v>
      </c>
      <c r="AB130" s="209" t="s">
        <v>57</v>
      </c>
      <c r="AC130" s="209" t="s">
        <v>57</v>
      </c>
      <c r="AD130" s="209" t="s">
        <v>57</v>
      </c>
      <c r="AE130" s="209" t="s">
        <v>57</v>
      </c>
      <c r="AF130" s="209" t="s">
        <v>57</v>
      </c>
      <c r="AG130" s="209" t="s">
        <v>58</v>
      </c>
      <c r="AH130" s="209" t="s">
        <v>57</v>
      </c>
      <c r="AI130" s="209" t="s">
        <v>57</v>
      </c>
      <c r="AJ130" s="209" t="s">
        <v>57</v>
      </c>
      <c r="AK130" s="209" t="s">
        <v>57</v>
      </c>
      <c r="AL130" s="209" t="s">
        <v>57</v>
      </c>
      <c r="AM130" s="209" t="s">
        <v>4057</v>
      </c>
      <c r="AN130" s="209" t="s">
        <v>58</v>
      </c>
      <c r="AO130" s="209" t="s">
        <v>57</v>
      </c>
      <c r="AP130" s="209" t="s">
        <v>57</v>
      </c>
      <c r="AQ130" s="209" t="s">
        <v>57</v>
      </c>
      <c r="AR130" s="179"/>
      <c r="AS130" s="179"/>
      <c r="AT130" s="179"/>
      <c r="AU130" s="179"/>
      <c r="AV130" s="179"/>
      <c r="AW130" s="179"/>
      <c r="AX130" s="179"/>
      <c r="AY130" s="179"/>
      <c r="AZ130" s="179"/>
      <c r="BA130" s="179"/>
      <c r="BB130" s="179"/>
      <c r="BC130" s="179"/>
      <c r="BD130" s="179"/>
      <c r="BE130" s="179"/>
      <c r="BF130" s="180"/>
      <c r="BG130" s="181">
        <f t="shared" si="35"/>
        <v>13</v>
      </c>
      <c r="BH130" s="182">
        <f t="shared" si="36"/>
        <v>3</v>
      </c>
      <c r="BI130" s="182">
        <f t="shared" si="37"/>
        <v>0</v>
      </c>
      <c r="BJ130" s="182">
        <f t="shared" si="38"/>
        <v>1</v>
      </c>
      <c r="BK130" s="182">
        <f t="shared" si="39"/>
        <v>0</v>
      </c>
      <c r="BL130" s="182">
        <f t="shared" si="40"/>
        <v>0</v>
      </c>
      <c r="BM130" s="182">
        <f t="shared" si="41"/>
        <v>17</v>
      </c>
      <c r="BN130" s="170">
        <f t="shared" si="42"/>
        <v>0</v>
      </c>
      <c r="BO130" s="182"/>
      <c r="BP130" s="182"/>
      <c r="BQ130" s="170">
        <f t="shared" si="43"/>
        <v>0</v>
      </c>
      <c r="BR130" s="182"/>
      <c r="BS130" s="182"/>
      <c r="BT130" s="170">
        <f t="shared" si="44"/>
        <v>0</v>
      </c>
      <c r="BU130" s="182"/>
      <c r="BV130" s="182"/>
      <c r="BW130" s="170">
        <f t="shared" si="57"/>
        <v>0</v>
      </c>
      <c r="BX130" s="182"/>
      <c r="BY130" s="182"/>
      <c r="BZ130" s="170">
        <f t="shared" si="58"/>
        <v>0</v>
      </c>
      <c r="CA130" s="170">
        <f t="shared" si="45"/>
        <v>0</v>
      </c>
      <c r="CB130" s="182"/>
      <c r="CC130" s="182"/>
      <c r="CD130" s="170">
        <f t="shared" si="46"/>
        <v>0</v>
      </c>
      <c r="CE130" s="170">
        <f t="shared" si="47"/>
        <v>0</v>
      </c>
      <c r="CF130" s="170">
        <f t="shared" si="48"/>
        <v>1</v>
      </c>
      <c r="CG130" s="182">
        <f t="shared" si="49"/>
        <v>18</v>
      </c>
      <c r="CH130" s="171"/>
      <c r="CI130" s="183">
        <f t="shared" si="59"/>
        <v>0</v>
      </c>
      <c r="CJ130" s="184">
        <f t="shared" si="60"/>
        <v>0</v>
      </c>
    </row>
    <row r="131" spans="1:88" s="186" customFormat="1" ht="13">
      <c r="A131" s="168">
        <f t="shared" si="54"/>
        <v>121</v>
      </c>
      <c r="B131" s="169" t="s">
        <v>4458</v>
      </c>
      <c r="C131" s="174" t="s">
        <v>4459</v>
      </c>
      <c r="D131" s="175" t="s">
        <v>4060</v>
      </c>
      <c r="E131" s="172" t="s">
        <v>4460</v>
      </c>
      <c r="F131" s="176" t="s">
        <v>1140</v>
      </c>
      <c r="G131" s="177">
        <v>45083</v>
      </c>
      <c r="H131" s="177">
        <v>45083</v>
      </c>
      <c r="I131" s="178"/>
      <c r="J131" s="209" t="s">
        <v>57</v>
      </c>
      <c r="K131" s="209" t="s">
        <v>4057</v>
      </c>
      <c r="L131" s="209" t="s">
        <v>58</v>
      </c>
      <c r="M131" s="209" t="s">
        <v>57</v>
      </c>
      <c r="N131" s="209" t="s">
        <v>57</v>
      </c>
      <c r="O131" s="209" t="s">
        <v>57</v>
      </c>
      <c r="P131" s="209" t="s">
        <v>57</v>
      </c>
      <c r="Q131" s="209" t="s">
        <v>57</v>
      </c>
      <c r="R131" s="209" t="s">
        <v>57</v>
      </c>
      <c r="S131" s="209" t="s">
        <v>58</v>
      </c>
      <c r="T131" s="209" t="s">
        <v>59</v>
      </c>
      <c r="U131" s="209" t="s">
        <v>57</v>
      </c>
      <c r="V131" s="209" t="s">
        <v>57</v>
      </c>
      <c r="W131" s="209" t="s">
        <v>57</v>
      </c>
      <c r="X131" s="209" t="s">
        <v>57</v>
      </c>
      <c r="Y131" s="209" t="s">
        <v>4057</v>
      </c>
      <c r="Z131" s="209" t="s">
        <v>58</v>
      </c>
      <c r="AA131" s="209" t="s">
        <v>59</v>
      </c>
      <c r="AB131" s="209" t="s">
        <v>57</v>
      </c>
      <c r="AC131" s="209" t="s">
        <v>57</v>
      </c>
      <c r="AD131" s="209" t="s">
        <v>57</v>
      </c>
      <c r="AE131" s="209" t="s">
        <v>57</v>
      </c>
      <c r="AF131" s="209" t="s">
        <v>57</v>
      </c>
      <c r="AG131" s="209" t="s">
        <v>58</v>
      </c>
      <c r="AH131" s="209" t="s">
        <v>57</v>
      </c>
      <c r="AI131" s="209" t="s">
        <v>57</v>
      </c>
      <c r="AJ131" s="209" t="s">
        <v>57</v>
      </c>
      <c r="AK131" s="209" t="s">
        <v>57</v>
      </c>
      <c r="AL131" s="209" t="s">
        <v>57</v>
      </c>
      <c r="AM131" s="209" t="s">
        <v>67</v>
      </c>
      <c r="AN131" s="209" t="s">
        <v>58</v>
      </c>
      <c r="AO131" s="209" t="s">
        <v>57</v>
      </c>
      <c r="AP131" s="209" t="s">
        <v>57</v>
      </c>
      <c r="AQ131" s="209" t="s">
        <v>57</v>
      </c>
      <c r="AR131" s="179"/>
      <c r="AS131" s="179"/>
      <c r="AT131" s="179"/>
      <c r="AU131" s="179"/>
      <c r="AV131" s="179"/>
      <c r="AW131" s="179"/>
      <c r="AX131" s="179"/>
      <c r="AY131" s="179"/>
      <c r="AZ131" s="179"/>
      <c r="BA131" s="179"/>
      <c r="BB131" s="179"/>
      <c r="BC131" s="179"/>
      <c r="BD131" s="179"/>
      <c r="BE131" s="179"/>
      <c r="BF131" s="180"/>
      <c r="BG131" s="181">
        <f t="shared" si="35"/>
        <v>13</v>
      </c>
      <c r="BH131" s="182">
        <f t="shared" si="36"/>
        <v>3</v>
      </c>
      <c r="BI131" s="182">
        <f t="shared" si="37"/>
        <v>0</v>
      </c>
      <c r="BJ131" s="182">
        <f t="shared" si="38"/>
        <v>0</v>
      </c>
      <c r="BK131" s="182">
        <f t="shared" si="39"/>
        <v>0</v>
      </c>
      <c r="BL131" s="182">
        <f t="shared" si="40"/>
        <v>0</v>
      </c>
      <c r="BM131" s="182">
        <f t="shared" si="41"/>
        <v>16</v>
      </c>
      <c r="BN131" s="170">
        <f t="shared" si="42"/>
        <v>0</v>
      </c>
      <c r="BO131" s="182"/>
      <c r="BP131" s="182"/>
      <c r="BQ131" s="170">
        <f t="shared" si="43"/>
        <v>0</v>
      </c>
      <c r="BR131" s="182"/>
      <c r="BS131" s="182"/>
      <c r="BT131" s="170">
        <f t="shared" si="44"/>
        <v>0</v>
      </c>
      <c r="BU131" s="182"/>
      <c r="BV131" s="182"/>
      <c r="BW131" s="170">
        <f t="shared" si="57"/>
        <v>0</v>
      </c>
      <c r="BX131" s="182"/>
      <c r="BY131" s="182"/>
      <c r="BZ131" s="170">
        <f t="shared" si="58"/>
        <v>0</v>
      </c>
      <c r="CA131" s="170">
        <f t="shared" si="45"/>
        <v>1</v>
      </c>
      <c r="CB131" s="182"/>
      <c r="CC131" s="182"/>
      <c r="CD131" s="170">
        <f t="shared" si="46"/>
        <v>0</v>
      </c>
      <c r="CE131" s="170">
        <f t="shared" si="47"/>
        <v>0</v>
      </c>
      <c r="CF131" s="170">
        <f t="shared" si="48"/>
        <v>1</v>
      </c>
      <c r="CG131" s="182">
        <f t="shared" si="49"/>
        <v>18</v>
      </c>
      <c r="CH131" s="171"/>
      <c r="CI131" s="183">
        <f t="shared" si="59"/>
        <v>0</v>
      </c>
      <c r="CJ131" s="184">
        <f t="shared" si="60"/>
        <v>0</v>
      </c>
    </row>
    <row r="132" spans="1:88" s="186" customFormat="1" ht="13">
      <c r="A132" s="168">
        <f t="shared" si="54"/>
        <v>122</v>
      </c>
      <c r="B132" s="169" t="s">
        <v>4461</v>
      </c>
      <c r="C132" s="174" t="s">
        <v>4462</v>
      </c>
      <c r="D132" s="175" t="s">
        <v>3637</v>
      </c>
      <c r="E132" s="172" t="s">
        <v>4463</v>
      </c>
      <c r="F132" s="176" t="s">
        <v>919</v>
      </c>
      <c r="G132" s="177">
        <v>44713</v>
      </c>
      <c r="H132" s="177">
        <v>44713</v>
      </c>
      <c r="I132" s="178"/>
      <c r="J132" s="209" t="s">
        <v>57</v>
      </c>
      <c r="K132" s="209" t="s">
        <v>4057</v>
      </c>
      <c r="L132" s="209" t="s">
        <v>58</v>
      </c>
      <c r="M132" s="209" t="s">
        <v>67</v>
      </c>
      <c r="N132" s="209" t="s">
        <v>57</v>
      </c>
      <c r="O132" s="209" t="s">
        <v>57</v>
      </c>
      <c r="P132" s="209" t="s">
        <v>57</v>
      </c>
      <c r="Q132" s="209" t="s">
        <v>57</v>
      </c>
      <c r="R132" s="209" t="s">
        <v>57</v>
      </c>
      <c r="S132" s="209" t="s">
        <v>58</v>
      </c>
      <c r="T132" s="209" t="s">
        <v>59</v>
      </c>
      <c r="U132" s="209" t="s">
        <v>57</v>
      </c>
      <c r="V132" s="209" t="s">
        <v>57</v>
      </c>
      <c r="W132" s="209" t="s">
        <v>57</v>
      </c>
      <c r="X132" s="209" t="s">
        <v>57</v>
      </c>
      <c r="Y132" s="209" t="s">
        <v>4057</v>
      </c>
      <c r="Z132" s="209" t="s">
        <v>58</v>
      </c>
      <c r="AA132" s="209" t="s">
        <v>59</v>
      </c>
      <c r="AB132" s="209" t="s">
        <v>57</v>
      </c>
      <c r="AC132" s="209" t="s">
        <v>57</v>
      </c>
      <c r="AD132" s="209" t="s">
        <v>57</v>
      </c>
      <c r="AE132" s="209" t="s">
        <v>57</v>
      </c>
      <c r="AF132" s="209" t="s">
        <v>57</v>
      </c>
      <c r="AG132" s="209" t="s">
        <v>58</v>
      </c>
      <c r="AH132" s="209" t="s">
        <v>57</v>
      </c>
      <c r="AI132" s="209" t="s">
        <v>57</v>
      </c>
      <c r="AJ132" s="209" t="s">
        <v>57</v>
      </c>
      <c r="AK132" s="209" t="s">
        <v>57</v>
      </c>
      <c r="AL132" s="209" t="s">
        <v>57</v>
      </c>
      <c r="AM132" s="209" t="s">
        <v>57</v>
      </c>
      <c r="AN132" s="209" t="s">
        <v>58</v>
      </c>
      <c r="AO132" s="209" t="s">
        <v>57</v>
      </c>
      <c r="AP132" s="209" t="s">
        <v>57</v>
      </c>
      <c r="AQ132" s="209" t="s">
        <v>57</v>
      </c>
      <c r="AR132" s="179"/>
      <c r="AS132" s="179"/>
      <c r="AT132" s="179"/>
      <c r="AU132" s="179"/>
      <c r="AV132" s="179"/>
      <c r="AW132" s="179"/>
      <c r="AX132" s="179"/>
      <c r="AY132" s="179"/>
      <c r="AZ132" s="179"/>
      <c r="BA132" s="179"/>
      <c r="BB132" s="179"/>
      <c r="BC132" s="179"/>
      <c r="BD132" s="179"/>
      <c r="BE132" s="179"/>
      <c r="BF132" s="180"/>
      <c r="BG132" s="181">
        <f t="shared" si="35"/>
        <v>14</v>
      </c>
      <c r="BH132" s="182">
        <f t="shared" si="36"/>
        <v>3</v>
      </c>
      <c r="BI132" s="182">
        <f t="shared" si="37"/>
        <v>0</v>
      </c>
      <c r="BJ132" s="182">
        <f t="shared" si="38"/>
        <v>0</v>
      </c>
      <c r="BK132" s="182">
        <f t="shared" si="39"/>
        <v>0</v>
      </c>
      <c r="BL132" s="182">
        <f t="shared" si="40"/>
        <v>0</v>
      </c>
      <c r="BM132" s="182">
        <f t="shared" si="41"/>
        <v>17</v>
      </c>
      <c r="BN132" s="170">
        <f t="shared" si="42"/>
        <v>0</v>
      </c>
      <c r="BO132" s="182"/>
      <c r="BP132" s="182"/>
      <c r="BQ132" s="170">
        <f t="shared" si="43"/>
        <v>0</v>
      </c>
      <c r="BR132" s="182"/>
      <c r="BS132" s="182"/>
      <c r="BT132" s="170">
        <f t="shared" si="44"/>
        <v>0</v>
      </c>
      <c r="BU132" s="182"/>
      <c r="BV132" s="182"/>
      <c r="BW132" s="170">
        <f t="shared" si="57"/>
        <v>0</v>
      </c>
      <c r="BX132" s="182"/>
      <c r="BY132" s="182"/>
      <c r="BZ132" s="170">
        <f t="shared" si="58"/>
        <v>0</v>
      </c>
      <c r="CA132" s="170">
        <f t="shared" si="45"/>
        <v>0</v>
      </c>
      <c r="CB132" s="182"/>
      <c r="CC132" s="182"/>
      <c r="CD132" s="170">
        <f t="shared" si="46"/>
        <v>0</v>
      </c>
      <c r="CE132" s="170">
        <f t="shared" si="47"/>
        <v>0</v>
      </c>
      <c r="CF132" s="170">
        <f t="shared" si="48"/>
        <v>1</v>
      </c>
      <c r="CG132" s="182">
        <f t="shared" si="49"/>
        <v>18</v>
      </c>
      <c r="CH132" s="171"/>
      <c r="CI132" s="183">
        <f t="shared" si="59"/>
        <v>0</v>
      </c>
      <c r="CJ132" s="184">
        <f t="shared" si="60"/>
        <v>0</v>
      </c>
    </row>
    <row r="133" spans="1:88" s="186" customFormat="1" ht="13">
      <c r="A133" s="168">
        <f t="shared" si="54"/>
        <v>123</v>
      </c>
      <c r="B133" s="169" t="s">
        <v>4464</v>
      </c>
      <c r="C133" s="174" t="s">
        <v>4465</v>
      </c>
      <c r="D133" s="175" t="s">
        <v>3637</v>
      </c>
      <c r="E133" s="172" t="s">
        <v>4466</v>
      </c>
      <c r="F133" s="176" t="s">
        <v>4192</v>
      </c>
      <c r="G133" s="177">
        <v>45264</v>
      </c>
      <c r="H133" s="177">
        <v>45264</v>
      </c>
      <c r="I133" s="178"/>
      <c r="J133" s="209" t="s">
        <v>57</v>
      </c>
      <c r="K133" s="209" t="s">
        <v>57</v>
      </c>
      <c r="L133" s="209" t="s">
        <v>58</v>
      </c>
      <c r="M133" s="209" t="s">
        <v>57</v>
      </c>
      <c r="N133" s="209" t="s">
        <v>57</v>
      </c>
      <c r="O133" s="209" t="s">
        <v>57</v>
      </c>
      <c r="P133" s="209" t="s">
        <v>57</v>
      </c>
      <c r="Q133" s="209" t="s">
        <v>57</v>
      </c>
      <c r="R133" s="209" t="s">
        <v>57</v>
      </c>
      <c r="S133" s="209" t="s">
        <v>58</v>
      </c>
      <c r="T133" s="209" t="s">
        <v>59</v>
      </c>
      <c r="U133" s="209" t="s">
        <v>57</v>
      </c>
      <c r="V133" s="209" t="s">
        <v>57</v>
      </c>
      <c r="W133" s="209" t="s">
        <v>57</v>
      </c>
      <c r="X133" s="209" t="s">
        <v>57</v>
      </c>
      <c r="Y133" s="209" t="s">
        <v>57</v>
      </c>
      <c r="Z133" s="209" t="s">
        <v>58</v>
      </c>
      <c r="AA133" s="209" t="s">
        <v>59</v>
      </c>
      <c r="AB133" s="209" t="s">
        <v>57</v>
      </c>
      <c r="AC133" s="209" t="s">
        <v>57</v>
      </c>
      <c r="AD133" s="209" t="s">
        <v>57</v>
      </c>
      <c r="AE133" s="209" t="s">
        <v>57</v>
      </c>
      <c r="AF133" s="209" t="s">
        <v>57</v>
      </c>
      <c r="AG133" s="209" t="s">
        <v>58</v>
      </c>
      <c r="AH133" s="209" t="s">
        <v>57</v>
      </c>
      <c r="AI133" s="209" t="s">
        <v>57</v>
      </c>
      <c r="AJ133" s="209" t="s">
        <v>57</v>
      </c>
      <c r="AK133" s="209" t="s">
        <v>57</v>
      </c>
      <c r="AL133" s="209" t="s">
        <v>57</v>
      </c>
      <c r="AM133" s="209" t="s">
        <v>57</v>
      </c>
      <c r="AN133" s="209" t="s">
        <v>58</v>
      </c>
      <c r="AO133" s="209" t="s">
        <v>57</v>
      </c>
      <c r="AP133" s="209" t="s">
        <v>57</v>
      </c>
      <c r="AQ133" s="209" t="s">
        <v>57</v>
      </c>
      <c r="AR133" s="179"/>
      <c r="AS133" s="179"/>
      <c r="AT133" s="179"/>
      <c r="AU133" s="179"/>
      <c r="AV133" s="179"/>
      <c r="AW133" s="179"/>
      <c r="AX133" s="179"/>
      <c r="AY133" s="179"/>
      <c r="AZ133" s="179"/>
      <c r="BA133" s="179"/>
      <c r="BB133" s="179"/>
      <c r="BC133" s="179"/>
      <c r="BD133" s="179"/>
      <c r="BE133" s="179"/>
      <c r="BF133" s="180"/>
      <c r="BG133" s="181">
        <f t="shared" si="35"/>
        <v>14</v>
      </c>
      <c r="BH133" s="182">
        <f t="shared" si="36"/>
        <v>3</v>
      </c>
      <c r="BI133" s="182">
        <f t="shared" si="37"/>
        <v>0</v>
      </c>
      <c r="BJ133" s="182">
        <f t="shared" si="38"/>
        <v>0</v>
      </c>
      <c r="BK133" s="182">
        <f t="shared" si="39"/>
        <v>0</v>
      </c>
      <c r="BL133" s="182">
        <f t="shared" si="40"/>
        <v>0</v>
      </c>
      <c r="BM133" s="182">
        <f t="shared" si="41"/>
        <v>17</v>
      </c>
      <c r="BN133" s="170">
        <f t="shared" si="42"/>
        <v>0</v>
      </c>
      <c r="BO133" s="182"/>
      <c r="BP133" s="182"/>
      <c r="BQ133" s="170">
        <f t="shared" si="43"/>
        <v>0</v>
      </c>
      <c r="BR133" s="182"/>
      <c r="BS133" s="182"/>
      <c r="BT133" s="170">
        <f t="shared" si="44"/>
        <v>0</v>
      </c>
      <c r="BU133" s="182"/>
      <c r="BV133" s="182"/>
      <c r="BW133" s="170"/>
      <c r="BX133" s="182"/>
      <c r="BY133" s="182"/>
      <c r="BZ133" s="170"/>
      <c r="CA133" s="170">
        <f t="shared" si="45"/>
        <v>0</v>
      </c>
      <c r="CB133" s="182"/>
      <c r="CC133" s="182"/>
      <c r="CD133" s="170">
        <f t="shared" si="46"/>
        <v>0</v>
      </c>
      <c r="CE133" s="170">
        <f t="shared" si="47"/>
        <v>0</v>
      </c>
      <c r="CF133" s="170">
        <f t="shared" si="48"/>
        <v>1</v>
      </c>
      <c r="CG133" s="182">
        <f t="shared" si="49"/>
        <v>18</v>
      </c>
      <c r="CH133" s="171"/>
      <c r="CI133" s="183"/>
      <c r="CJ133" s="184"/>
    </row>
    <row r="134" spans="1:88" s="186" customFormat="1" ht="13">
      <c r="A134" s="168">
        <f t="shared" si="54"/>
        <v>124</v>
      </c>
      <c r="B134" s="169" t="s">
        <v>4467</v>
      </c>
      <c r="C134" s="174" t="s">
        <v>4468</v>
      </c>
      <c r="D134" s="175" t="s">
        <v>4060</v>
      </c>
      <c r="E134" s="172" t="s">
        <v>4469</v>
      </c>
      <c r="F134" s="176" t="s">
        <v>4130</v>
      </c>
      <c r="G134" s="177">
        <v>45096</v>
      </c>
      <c r="H134" s="177">
        <v>45096</v>
      </c>
      <c r="I134" s="178"/>
      <c r="J134" s="209" t="s">
        <v>57</v>
      </c>
      <c r="K134" s="209" t="s">
        <v>57</v>
      </c>
      <c r="L134" s="209" t="s">
        <v>58</v>
      </c>
      <c r="M134" s="209" t="s">
        <v>57</v>
      </c>
      <c r="N134" s="209" t="s">
        <v>57</v>
      </c>
      <c r="O134" s="209" t="s">
        <v>57</v>
      </c>
      <c r="P134" s="209" t="s">
        <v>57</v>
      </c>
      <c r="Q134" s="209" t="s">
        <v>57</v>
      </c>
      <c r="R134" s="209" t="s">
        <v>57</v>
      </c>
      <c r="S134" s="209" t="s">
        <v>58</v>
      </c>
      <c r="T134" s="209" t="s">
        <v>59</v>
      </c>
      <c r="U134" s="209" t="s">
        <v>57</v>
      </c>
      <c r="V134" s="209" t="s">
        <v>57</v>
      </c>
      <c r="W134" s="209" t="s">
        <v>57</v>
      </c>
      <c r="X134" s="209" t="s">
        <v>57</v>
      </c>
      <c r="Y134" s="209" t="s">
        <v>57</v>
      </c>
      <c r="Z134" s="209" t="s">
        <v>58</v>
      </c>
      <c r="AA134" s="209" t="s">
        <v>59</v>
      </c>
      <c r="AB134" s="209" t="s">
        <v>57</v>
      </c>
      <c r="AC134" s="209" t="s">
        <v>57</v>
      </c>
      <c r="AD134" s="209" t="s">
        <v>57</v>
      </c>
      <c r="AE134" s="209" t="s">
        <v>57</v>
      </c>
      <c r="AF134" s="209" t="s">
        <v>57</v>
      </c>
      <c r="AG134" s="209" t="s">
        <v>58</v>
      </c>
      <c r="AH134" s="209" t="s">
        <v>57</v>
      </c>
      <c r="AI134" s="209" t="s">
        <v>57</v>
      </c>
      <c r="AJ134" s="209" t="s">
        <v>57</v>
      </c>
      <c r="AK134" s="209" t="s">
        <v>57</v>
      </c>
      <c r="AL134" s="209" t="s">
        <v>57</v>
      </c>
      <c r="AM134" s="209" t="s">
        <v>57</v>
      </c>
      <c r="AN134" s="209" t="s">
        <v>58</v>
      </c>
      <c r="AO134" s="209" t="s">
        <v>57</v>
      </c>
      <c r="AP134" s="209" t="s">
        <v>57</v>
      </c>
      <c r="AQ134" s="209" t="s">
        <v>57</v>
      </c>
      <c r="AR134" s="179"/>
      <c r="AS134" s="179"/>
      <c r="AT134" s="179"/>
      <c r="AU134" s="179"/>
      <c r="AV134" s="179"/>
      <c r="AW134" s="179"/>
      <c r="AX134" s="179"/>
      <c r="AY134" s="179"/>
      <c r="AZ134" s="179"/>
      <c r="BA134" s="179"/>
      <c r="BB134" s="179"/>
      <c r="BC134" s="179"/>
      <c r="BD134" s="179"/>
      <c r="BE134" s="179"/>
      <c r="BF134" s="180"/>
      <c r="BG134" s="181">
        <f t="shared" si="35"/>
        <v>14</v>
      </c>
      <c r="BH134" s="182">
        <f t="shared" si="36"/>
        <v>3</v>
      </c>
      <c r="BI134" s="182">
        <f t="shared" si="37"/>
        <v>0</v>
      </c>
      <c r="BJ134" s="182">
        <f t="shared" si="38"/>
        <v>0</v>
      </c>
      <c r="BK134" s="182">
        <f t="shared" si="39"/>
        <v>0</v>
      </c>
      <c r="BL134" s="182">
        <f t="shared" si="40"/>
        <v>0</v>
      </c>
      <c r="BM134" s="182">
        <f t="shared" si="41"/>
        <v>17</v>
      </c>
      <c r="BN134" s="170">
        <f t="shared" si="42"/>
        <v>0</v>
      </c>
      <c r="BO134" s="182"/>
      <c r="BP134" s="182"/>
      <c r="BQ134" s="170">
        <f t="shared" si="43"/>
        <v>0</v>
      </c>
      <c r="BR134" s="182"/>
      <c r="BS134" s="182"/>
      <c r="BT134" s="170">
        <f t="shared" si="44"/>
        <v>0</v>
      </c>
      <c r="BU134" s="182"/>
      <c r="BV134" s="182"/>
      <c r="BW134" s="170">
        <f t="shared" ref="BW134:BW165" si="61">COUNTIF(AA134:BE134,"LSG")</f>
        <v>0</v>
      </c>
      <c r="BX134" s="182"/>
      <c r="BY134" s="182"/>
      <c r="BZ134" s="170">
        <f t="shared" ref="BZ134:BZ144" si="62">COUNTIF(I134:AY134,"SUS")</f>
        <v>0</v>
      </c>
      <c r="CA134" s="170">
        <f t="shared" si="45"/>
        <v>0</v>
      </c>
      <c r="CB134" s="182"/>
      <c r="CC134" s="182"/>
      <c r="CD134" s="170">
        <f t="shared" si="46"/>
        <v>0</v>
      </c>
      <c r="CE134" s="170">
        <f t="shared" si="47"/>
        <v>0</v>
      </c>
      <c r="CF134" s="170">
        <f t="shared" si="48"/>
        <v>1</v>
      </c>
      <c r="CG134" s="182">
        <f t="shared" si="49"/>
        <v>18</v>
      </c>
      <c r="CH134" s="171"/>
      <c r="CI134" s="183">
        <f>COUNTIF(J134:AN134,"1")+(COUNTIF(J134:AN134,"2")*2)+CJ134*2</f>
        <v>0</v>
      </c>
      <c r="CJ134" s="184">
        <f>COUNTIF(J134:AN134,"&gt;=3")</f>
        <v>0</v>
      </c>
    </row>
    <row r="135" spans="1:88" s="186" customFormat="1" ht="13">
      <c r="A135" s="168">
        <f t="shared" si="54"/>
        <v>125</v>
      </c>
      <c r="B135" s="169" t="s">
        <v>4470</v>
      </c>
      <c r="C135" s="174" t="s">
        <v>4471</v>
      </c>
      <c r="D135" s="175" t="s">
        <v>3637</v>
      </c>
      <c r="E135" s="172" t="s">
        <v>4472</v>
      </c>
      <c r="F135" s="176" t="s">
        <v>4130</v>
      </c>
      <c r="G135" s="177">
        <v>44860</v>
      </c>
      <c r="H135" s="177">
        <v>44860</v>
      </c>
      <c r="I135" s="178"/>
      <c r="J135" s="209" t="s">
        <v>57</v>
      </c>
      <c r="K135" s="209" t="s">
        <v>57</v>
      </c>
      <c r="L135" s="209" t="s">
        <v>57</v>
      </c>
      <c r="M135" s="209" t="s">
        <v>57</v>
      </c>
      <c r="N135" s="209" t="s">
        <v>57</v>
      </c>
      <c r="O135" s="209" t="s">
        <v>57</v>
      </c>
      <c r="P135" s="209" t="s">
        <v>57</v>
      </c>
      <c r="Q135" s="209" t="s">
        <v>57</v>
      </c>
      <c r="R135" s="209" t="s">
        <v>57</v>
      </c>
      <c r="S135" s="209" t="s">
        <v>58</v>
      </c>
      <c r="T135" s="209" t="s">
        <v>59</v>
      </c>
      <c r="U135" s="209" t="s">
        <v>57</v>
      </c>
      <c r="V135" s="209" t="s">
        <v>57</v>
      </c>
      <c r="W135" s="209" t="s">
        <v>67</v>
      </c>
      <c r="X135" s="209" t="s">
        <v>57</v>
      </c>
      <c r="Y135" s="209" t="s">
        <v>57</v>
      </c>
      <c r="Z135" s="209" t="s">
        <v>58</v>
      </c>
      <c r="AA135" s="209" t="s">
        <v>59</v>
      </c>
      <c r="AB135" s="209" t="s">
        <v>133</v>
      </c>
      <c r="AC135" s="209" t="s">
        <v>133</v>
      </c>
      <c r="AD135" s="209" t="s">
        <v>133</v>
      </c>
      <c r="AE135" s="209" t="s">
        <v>133</v>
      </c>
      <c r="AF135" s="209" t="s">
        <v>133</v>
      </c>
      <c r="AG135" s="209" t="s">
        <v>133</v>
      </c>
      <c r="AH135" s="209" t="s">
        <v>133</v>
      </c>
      <c r="AI135" s="209" t="s">
        <v>133</v>
      </c>
      <c r="AJ135" s="209" t="s">
        <v>133</v>
      </c>
      <c r="AK135" s="209" t="s">
        <v>133</v>
      </c>
      <c r="AL135" s="209" t="s">
        <v>133</v>
      </c>
      <c r="AM135" s="209" t="s">
        <v>133</v>
      </c>
      <c r="AN135" s="209" t="s">
        <v>133</v>
      </c>
      <c r="AO135" s="209" t="s">
        <v>57</v>
      </c>
      <c r="AP135" s="209" t="s">
        <v>57</v>
      </c>
      <c r="AQ135" s="209" t="s">
        <v>57</v>
      </c>
      <c r="AR135" s="179"/>
      <c r="AS135" s="179"/>
      <c r="AT135" s="179"/>
      <c r="AU135" s="179"/>
      <c r="AV135" s="179"/>
      <c r="AW135" s="179"/>
      <c r="AX135" s="179"/>
      <c r="AY135" s="179"/>
      <c r="AZ135" s="179"/>
      <c r="BA135" s="179"/>
      <c r="BB135" s="179"/>
      <c r="BC135" s="179"/>
      <c r="BD135" s="179"/>
      <c r="BE135" s="179"/>
      <c r="BF135" s="180"/>
      <c r="BG135" s="181">
        <f t="shared" si="35"/>
        <v>3</v>
      </c>
      <c r="BH135" s="182">
        <f t="shared" si="36"/>
        <v>1</v>
      </c>
      <c r="BI135" s="182">
        <f t="shared" si="37"/>
        <v>0</v>
      </c>
      <c r="BJ135" s="182">
        <f t="shared" si="38"/>
        <v>0</v>
      </c>
      <c r="BK135" s="182">
        <f t="shared" si="39"/>
        <v>0</v>
      </c>
      <c r="BL135" s="182">
        <f t="shared" si="40"/>
        <v>0</v>
      </c>
      <c r="BM135" s="182">
        <f t="shared" si="41"/>
        <v>4</v>
      </c>
      <c r="BN135" s="170">
        <f t="shared" si="42"/>
        <v>0</v>
      </c>
      <c r="BO135" s="182"/>
      <c r="BP135" s="182"/>
      <c r="BQ135" s="170">
        <f t="shared" si="43"/>
        <v>0</v>
      </c>
      <c r="BR135" s="182"/>
      <c r="BS135" s="182"/>
      <c r="BT135" s="170">
        <f t="shared" si="44"/>
        <v>13</v>
      </c>
      <c r="BU135" s="182"/>
      <c r="BV135" s="182"/>
      <c r="BW135" s="170">
        <f t="shared" si="61"/>
        <v>0</v>
      </c>
      <c r="BX135" s="182"/>
      <c r="BY135" s="182"/>
      <c r="BZ135" s="170">
        <f t="shared" si="62"/>
        <v>0</v>
      </c>
      <c r="CA135" s="170">
        <f t="shared" si="45"/>
        <v>0</v>
      </c>
      <c r="CB135" s="182"/>
      <c r="CC135" s="182"/>
      <c r="CD135" s="170">
        <f t="shared" si="46"/>
        <v>0</v>
      </c>
      <c r="CE135" s="170">
        <f t="shared" si="47"/>
        <v>0</v>
      </c>
      <c r="CF135" s="170">
        <f t="shared" si="48"/>
        <v>1</v>
      </c>
      <c r="CG135" s="182">
        <f t="shared" si="49"/>
        <v>18</v>
      </c>
      <c r="CH135" s="171"/>
      <c r="CI135" s="183">
        <f>COUNTIF(J135:AN135,"1")+(COUNTIF(J135:AN135,"2")*2)+CJ135*2</f>
        <v>0</v>
      </c>
      <c r="CJ135" s="184">
        <f>COUNTIF(J135:AN135,"&gt;=3")</f>
        <v>0</v>
      </c>
    </row>
    <row r="136" spans="1:88" s="186" customFormat="1" ht="13">
      <c r="A136" s="168">
        <f t="shared" si="54"/>
        <v>126</v>
      </c>
      <c r="B136" s="169" t="s">
        <v>4473</v>
      </c>
      <c r="C136" s="174" t="s">
        <v>4474</v>
      </c>
      <c r="D136" s="175" t="s">
        <v>3637</v>
      </c>
      <c r="E136" s="172" t="s">
        <v>4475</v>
      </c>
      <c r="F136" s="176" t="s">
        <v>4130</v>
      </c>
      <c r="G136" s="177">
        <v>44636</v>
      </c>
      <c r="H136" s="177">
        <v>44636</v>
      </c>
      <c r="I136" s="178"/>
      <c r="J136" s="209" t="s">
        <v>57</v>
      </c>
      <c r="K136" s="209" t="s">
        <v>57</v>
      </c>
      <c r="L136" s="209" t="s">
        <v>58</v>
      </c>
      <c r="M136" s="209" t="s">
        <v>57</v>
      </c>
      <c r="N136" s="209" t="s">
        <v>57</v>
      </c>
      <c r="O136" s="209" t="s">
        <v>57</v>
      </c>
      <c r="P136" s="209" t="s">
        <v>57</v>
      </c>
      <c r="Q136" s="209" t="s">
        <v>57</v>
      </c>
      <c r="R136" s="209" t="s">
        <v>57</v>
      </c>
      <c r="S136" s="209" t="s">
        <v>58</v>
      </c>
      <c r="T136" s="209" t="s">
        <v>59</v>
      </c>
      <c r="U136" s="209" t="s">
        <v>57</v>
      </c>
      <c r="V136" s="209" t="s">
        <v>57</v>
      </c>
      <c r="W136" s="209" t="s">
        <v>57</v>
      </c>
      <c r="X136" s="209" t="s">
        <v>57</v>
      </c>
      <c r="Y136" s="209" t="s">
        <v>57</v>
      </c>
      <c r="Z136" s="209" t="s">
        <v>58</v>
      </c>
      <c r="AA136" s="209" t="s">
        <v>59</v>
      </c>
      <c r="AB136" s="209" t="s">
        <v>67</v>
      </c>
      <c r="AC136" s="209" t="s">
        <v>67</v>
      </c>
      <c r="AD136" s="209" t="s">
        <v>57</v>
      </c>
      <c r="AE136" s="209" t="s">
        <v>57</v>
      </c>
      <c r="AF136" s="209" t="s">
        <v>57</v>
      </c>
      <c r="AG136" s="209" t="s">
        <v>58</v>
      </c>
      <c r="AH136" s="209" t="s">
        <v>57</v>
      </c>
      <c r="AI136" s="209" t="s">
        <v>57</v>
      </c>
      <c r="AJ136" s="209" t="s">
        <v>57</v>
      </c>
      <c r="AK136" s="209" t="s">
        <v>57</v>
      </c>
      <c r="AL136" s="209" t="s">
        <v>57</v>
      </c>
      <c r="AM136" s="209" t="s">
        <v>57</v>
      </c>
      <c r="AN136" s="209" t="s">
        <v>58</v>
      </c>
      <c r="AO136" s="209" t="s">
        <v>57</v>
      </c>
      <c r="AP136" s="209" t="s">
        <v>57</v>
      </c>
      <c r="AQ136" s="209" t="s">
        <v>57</v>
      </c>
      <c r="AR136" s="179"/>
      <c r="AS136" s="179"/>
      <c r="AT136" s="179"/>
      <c r="AU136" s="179"/>
      <c r="AV136" s="179"/>
      <c r="AW136" s="179"/>
      <c r="AX136" s="179"/>
      <c r="AY136" s="179"/>
      <c r="AZ136" s="179"/>
      <c r="BA136" s="179"/>
      <c r="BB136" s="179"/>
      <c r="BC136" s="179"/>
      <c r="BD136" s="179"/>
      <c r="BE136" s="179"/>
      <c r="BF136" s="180"/>
      <c r="BG136" s="181">
        <f t="shared" si="35"/>
        <v>12</v>
      </c>
      <c r="BH136" s="182">
        <f t="shared" si="36"/>
        <v>3</v>
      </c>
      <c r="BI136" s="182">
        <f t="shared" si="37"/>
        <v>0</v>
      </c>
      <c r="BJ136" s="182">
        <f t="shared" si="38"/>
        <v>0</v>
      </c>
      <c r="BK136" s="182">
        <f t="shared" si="39"/>
        <v>0</v>
      </c>
      <c r="BL136" s="182">
        <f t="shared" si="40"/>
        <v>0</v>
      </c>
      <c r="BM136" s="182">
        <f t="shared" si="41"/>
        <v>15</v>
      </c>
      <c r="BN136" s="170">
        <f t="shared" si="42"/>
        <v>0</v>
      </c>
      <c r="BO136" s="182"/>
      <c r="BP136" s="182"/>
      <c r="BQ136" s="170">
        <f t="shared" si="43"/>
        <v>0</v>
      </c>
      <c r="BR136" s="182"/>
      <c r="BS136" s="182"/>
      <c r="BT136" s="170">
        <f t="shared" si="44"/>
        <v>0</v>
      </c>
      <c r="BU136" s="182"/>
      <c r="BV136" s="182"/>
      <c r="BW136" s="170">
        <f t="shared" si="61"/>
        <v>0</v>
      </c>
      <c r="BX136" s="182"/>
      <c r="BY136" s="182"/>
      <c r="BZ136" s="170">
        <f t="shared" si="62"/>
        <v>0</v>
      </c>
      <c r="CA136" s="170">
        <f t="shared" si="45"/>
        <v>2</v>
      </c>
      <c r="CB136" s="182"/>
      <c r="CC136" s="182"/>
      <c r="CD136" s="170">
        <f t="shared" si="46"/>
        <v>0</v>
      </c>
      <c r="CE136" s="170">
        <f t="shared" si="47"/>
        <v>0</v>
      </c>
      <c r="CF136" s="170">
        <f t="shared" si="48"/>
        <v>1</v>
      </c>
      <c r="CG136" s="182">
        <f t="shared" si="49"/>
        <v>18</v>
      </c>
      <c r="CH136" s="171"/>
      <c r="CI136" s="183"/>
      <c r="CJ136" s="184"/>
    </row>
    <row r="137" spans="1:88" s="186" customFormat="1" ht="13">
      <c r="A137" s="168">
        <f t="shared" si="54"/>
        <v>127</v>
      </c>
      <c r="B137" s="169" t="s">
        <v>4476</v>
      </c>
      <c r="C137" s="174" t="s">
        <v>4477</v>
      </c>
      <c r="D137" s="175" t="s">
        <v>3637</v>
      </c>
      <c r="E137" s="172" t="s">
        <v>4478</v>
      </c>
      <c r="F137" s="176" t="s">
        <v>4192</v>
      </c>
      <c r="G137" s="177">
        <v>44732</v>
      </c>
      <c r="H137" s="177">
        <v>44732</v>
      </c>
      <c r="I137" s="178"/>
      <c r="J137" s="209" t="s">
        <v>57</v>
      </c>
      <c r="K137" s="209" t="s">
        <v>57</v>
      </c>
      <c r="L137" s="209" t="s">
        <v>58</v>
      </c>
      <c r="M137" s="209" t="s">
        <v>57</v>
      </c>
      <c r="N137" s="209" t="s">
        <v>57</v>
      </c>
      <c r="O137" s="209" t="s">
        <v>57</v>
      </c>
      <c r="P137" s="209" t="s">
        <v>57</v>
      </c>
      <c r="Q137" s="209" t="s">
        <v>42</v>
      </c>
      <c r="R137" s="209" t="s">
        <v>4057</v>
      </c>
      <c r="S137" s="209" t="s">
        <v>58</v>
      </c>
      <c r="T137" s="209" t="s">
        <v>59</v>
      </c>
      <c r="U137" s="209" t="s">
        <v>42</v>
      </c>
      <c r="V137" s="209" t="s">
        <v>57</v>
      </c>
      <c r="W137" s="209" t="s">
        <v>57</v>
      </c>
      <c r="X137" s="209" t="s">
        <v>57</v>
      </c>
      <c r="Y137" s="209" t="s">
        <v>57</v>
      </c>
      <c r="Z137" s="209" t="s">
        <v>58</v>
      </c>
      <c r="AA137" s="209" t="s">
        <v>59</v>
      </c>
      <c r="AB137" s="209" t="s">
        <v>57</v>
      </c>
      <c r="AC137" s="209" t="s">
        <v>57</v>
      </c>
      <c r="AD137" s="209" t="s">
        <v>57</v>
      </c>
      <c r="AE137" s="209" t="s">
        <v>57</v>
      </c>
      <c r="AF137" s="209" t="s">
        <v>67</v>
      </c>
      <c r="AG137" s="209" t="s">
        <v>58</v>
      </c>
      <c r="AH137" s="209" t="s">
        <v>57</v>
      </c>
      <c r="AI137" s="209" t="s">
        <v>57</v>
      </c>
      <c r="AJ137" s="209" t="s">
        <v>57</v>
      </c>
      <c r="AK137" s="209" t="s">
        <v>57</v>
      </c>
      <c r="AL137" s="209" t="s">
        <v>57</v>
      </c>
      <c r="AM137" s="209" t="s">
        <v>57</v>
      </c>
      <c r="AN137" s="209" t="s">
        <v>58</v>
      </c>
      <c r="AO137" s="209" t="s">
        <v>57</v>
      </c>
      <c r="AP137" s="209" t="s">
        <v>57</v>
      </c>
      <c r="AQ137" s="209" t="s">
        <v>57</v>
      </c>
      <c r="AR137" s="179" t="s">
        <v>42</v>
      </c>
      <c r="AS137" s="179" t="s">
        <v>42</v>
      </c>
      <c r="AT137" s="179" t="s">
        <v>4057</v>
      </c>
      <c r="AU137" s="179"/>
      <c r="AV137" s="179"/>
      <c r="AW137" s="179"/>
      <c r="AX137" s="179"/>
      <c r="AY137" s="179"/>
      <c r="AZ137" s="179"/>
      <c r="BA137" s="179"/>
      <c r="BB137" s="179"/>
      <c r="BC137" s="179"/>
      <c r="BD137" s="179"/>
      <c r="BE137" s="179"/>
      <c r="BF137" s="180"/>
      <c r="BG137" s="181">
        <f t="shared" si="35"/>
        <v>13</v>
      </c>
      <c r="BH137" s="182">
        <f t="shared" si="36"/>
        <v>3</v>
      </c>
      <c r="BI137" s="182">
        <f t="shared" si="37"/>
        <v>2</v>
      </c>
      <c r="BJ137" s="182">
        <f t="shared" si="38"/>
        <v>1</v>
      </c>
      <c r="BK137" s="182">
        <f t="shared" si="39"/>
        <v>0</v>
      </c>
      <c r="BL137" s="182">
        <f t="shared" si="40"/>
        <v>0</v>
      </c>
      <c r="BM137" s="182">
        <f t="shared" si="41"/>
        <v>19</v>
      </c>
      <c r="BN137" s="170">
        <f t="shared" si="42"/>
        <v>0</v>
      </c>
      <c r="BO137" s="182"/>
      <c r="BP137" s="182"/>
      <c r="BQ137" s="170">
        <f t="shared" si="43"/>
        <v>0</v>
      </c>
      <c r="BR137" s="182"/>
      <c r="BS137" s="182"/>
      <c r="BT137" s="170">
        <f t="shared" si="44"/>
        <v>0</v>
      </c>
      <c r="BU137" s="182"/>
      <c r="BV137" s="182"/>
      <c r="BW137" s="170">
        <f t="shared" si="61"/>
        <v>0</v>
      </c>
      <c r="BX137" s="182"/>
      <c r="BY137" s="182"/>
      <c r="BZ137" s="170">
        <f t="shared" si="62"/>
        <v>0</v>
      </c>
      <c r="CA137" s="170">
        <f t="shared" si="45"/>
        <v>1</v>
      </c>
      <c r="CB137" s="182"/>
      <c r="CC137" s="182"/>
      <c r="CD137" s="170">
        <f t="shared" si="46"/>
        <v>0</v>
      </c>
      <c r="CE137" s="170">
        <f t="shared" si="47"/>
        <v>0</v>
      </c>
      <c r="CF137" s="170">
        <f t="shared" si="48"/>
        <v>1</v>
      </c>
      <c r="CG137" s="182">
        <f t="shared" si="49"/>
        <v>21</v>
      </c>
      <c r="CH137" s="171"/>
      <c r="CI137" s="183"/>
      <c r="CJ137" s="184"/>
    </row>
    <row r="138" spans="1:88" s="186" customFormat="1" ht="13">
      <c r="A138" s="168">
        <f t="shared" si="54"/>
        <v>128</v>
      </c>
      <c r="B138" s="169" t="s">
        <v>4479</v>
      </c>
      <c r="C138" s="174" t="s">
        <v>4480</v>
      </c>
      <c r="D138" s="175" t="s">
        <v>3637</v>
      </c>
      <c r="E138" s="172" t="s">
        <v>4481</v>
      </c>
      <c r="F138" s="176" t="s">
        <v>4482</v>
      </c>
      <c r="G138" s="177">
        <v>44676</v>
      </c>
      <c r="H138" s="177">
        <v>44676</v>
      </c>
      <c r="I138" s="178"/>
      <c r="J138" s="209" t="s">
        <v>57</v>
      </c>
      <c r="K138" s="209" t="s">
        <v>67</v>
      </c>
      <c r="L138" s="209" t="s">
        <v>58</v>
      </c>
      <c r="M138" s="209" t="s">
        <v>133</v>
      </c>
      <c r="N138" s="209" t="s">
        <v>133</v>
      </c>
      <c r="O138" s="209" t="s">
        <v>133</v>
      </c>
      <c r="P138" s="209" t="s">
        <v>133</v>
      </c>
      <c r="Q138" s="209" t="s">
        <v>133</v>
      </c>
      <c r="R138" s="209" t="s">
        <v>133</v>
      </c>
      <c r="S138" s="209" t="s">
        <v>133</v>
      </c>
      <c r="T138" s="209" t="s">
        <v>59</v>
      </c>
      <c r="U138" s="209" t="s">
        <v>57</v>
      </c>
      <c r="V138" s="209" t="s">
        <v>57</v>
      </c>
      <c r="W138" s="209" t="s">
        <v>57</v>
      </c>
      <c r="X138" s="209" t="s">
        <v>57</v>
      </c>
      <c r="Y138" s="209" t="s">
        <v>67</v>
      </c>
      <c r="Z138" s="209" t="s">
        <v>58</v>
      </c>
      <c r="AA138" s="209" t="s">
        <v>59</v>
      </c>
      <c r="AB138" s="209" t="s">
        <v>67</v>
      </c>
      <c r="AC138" s="209" t="s">
        <v>67</v>
      </c>
      <c r="AD138" s="209" t="s">
        <v>57</v>
      </c>
      <c r="AE138" s="209" t="s">
        <v>57</v>
      </c>
      <c r="AF138" s="209" t="s">
        <v>57</v>
      </c>
      <c r="AG138" s="209" t="s">
        <v>58</v>
      </c>
      <c r="AH138" s="209" t="s">
        <v>57</v>
      </c>
      <c r="AI138" s="209" t="s">
        <v>57</v>
      </c>
      <c r="AJ138" s="209" t="s">
        <v>57</v>
      </c>
      <c r="AK138" s="209" t="s">
        <v>57</v>
      </c>
      <c r="AL138" s="209" t="s">
        <v>57</v>
      </c>
      <c r="AM138" s="209" t="s">
        <v>67</v>
      </c>
      <c r="AN138" s="209" t="s">
        <v>58</v>
      </c>
      <c r="AO138" s="209" t="s">
        <v>57</v>
      </c>
      <c r="AP138" s="209" t="s">
        <v>57</v>
      </c>
      <c r="AQ138" s="209" t="s">
        <v>57</v>
      </c>
      <c r="AR138" s="179"/>
      <c r="AS138" s="179"/>
      <c r="AT138" s="179"/>
      <c r="AU138" s="179"/>
      <c r="AV138" s="179"/>
      <c r="AW138" s="179"/>
      <c r="AX138" s="179"/>
      <c r="AY138" s="179"/>
      <c r="AZ138" s="179"/>
      <c r="BA138" s="179"/>
      <c r="BB138" s="179"/>
      <c r="BC138" s="179"/>
      <c r="BD138" s="179"/>
      <c r="BE138" s="179"/>
      <c r="BF138" s="180"/>
      <c r="BG138" s="181">
        <f t="shared" si="35"/>
        <v>11</v>
      </c>
      <c r="BH138" s="182">
        <f t="shared" si="36"/>
        <v>3</v>
      </c>
      <c r="BI138" s="182">
        <f t="shared" si="37"/>
        <v>0</v>
      </c>
      <c r="BJ138" s="182">
        <f t="shared" si="38"/>
        <v>0</v>
      </c>
      <c r="BK138" s="182">
        <f t="shared" si="39"/>
        <v>0</v>
      </c>
      <c r="BL138" s="182">
        <f t="shared" si="40"/>
        <v>0</v>
      </c>
      <c r="BM138" s="182">
        <f t="shared" si="41"/>
        <v>14</v>
      </c>
      <c r="BN138" s="170">
        <f t="shared" si="42"/>
        <v>0</v>
      </c>
      <c r="BO138" s="182"/>
      <c r="BP138" s="182"/>
      <c r="BQ138" s="170">
        <f t="shared" si="43"/>
        <v>0</v>
      </c>
      <c r="BR138" s="182"/>
      <c r="BS138" s="182"/>
      <c r="BT138" s="170">
        <f t="shared" si="44"/>
        <v>0</v>
      </c>
      <c r="BU138" s="182"/>
      <c r="BV138" s="182"/>
      <c r="BW138" s="170">
        <f t="shared" si="61"/>
        <v>0</v>
      </c>
      <c r="BX138" s="182"/>
      <c r="BY138" s="182"/>
      <c r="BZ138" s="170">
        <f t="shared" si="62"/>
        <v>0</v>
      </c>
      <c r="CA138" s="170">
        <f t="shared" si="45"/>
        <v>3</v>
      </c>
      <c r="CB138" s="182"/>
      <c r="CC138" s="182"/>
      <c r="CD138" s="170">
        <f t="shared" si="46"/>
        <v>0</v>
      </c>
      <c r="CE138" s="170">
        <f t="shared" si="47"/>
        <v>0</v>
      </c>
      <c r="CF138" s="170">
        <f t="shared" si="48"/>
        <v>1</v>
      </c>
      <c r="CG138" s="182">
        <f t="shared" si="49"/>
        <v>18</v>
      </c>
      <c r="CH138" s="171"/>
      <c r="CI138" s="183">
        <f>COUNTIF(J138:AN138,"1")+(COUNTIF(J138:AN138,"2")*2)+CJ138*2</f>
        <v>0</v>
      </c>
      <c r="CJ138" s="184">
        <f>COUNTIF(J138:AN138,"&gt;=3")</f>
        <v>0</v>
      </c>
    </row>
    <row r="139" spans="1:88" s="186" customFormat="1" ht="13">
      <c r="A139" s="168">
        <f t="shared" si="54"/>
        <v>129</v>
      </c>
      <c r="B139" s="169" t="s">
        <v>4483</v>
      </c>
      <c r="C139" s="174" t="s">
        <v>4484</v>
      </c>
      <c r="D139" s="175" t="s">
        <v>3637</v>
      </c>
      <c r="E139" s="172" t="s">
        <v>4485</v>
      </c>
      <c r="F139" s="176" t="s">
        <v>1140</v>
      </c>
      <c r="G139" s="177">
        <v>45218</v>
      </c>
      <c r="H139" s="177">
        <v>45218</v>
      </c>
      <c r="I139" s="178"/>
      <c r="J139" s="209" t="s">
        <v>57</v>
      </c>
      <c r="K139" s="209" t="s">
        <v>67</v>
      </c>
      <c r="L139" s="209" t="s">
        <v>58</v>
      </c>
      <c r="M139" s="209" t="s">
        <v>67</v>
      </c>
      <c r="N139" s="209" t="s">
        <v>57</v>
      </c>
      <c r="O139" s="209" t="s">
        <v>57</v>
      </c>
      <c r="P139" s="209" t="s">
        <v>57</v>
      </c>
      <c r="Q139" s="209" t="s">
        <v>57</v>
      </c>
      <c r="R139" s="209" t="s">
        <v>57</v>
      </c>
      <c r="S139" s="209" t="s">
        <v>58</v>
      </c>
      <c r="T139" s="209" t="s">
        <v>59</v>
      </c>
      <c r="U139" s="209" t="s">
        <v>57</v>
      </c>
      <c r="V139" s="209" t="s">
        <v>57</v>
      </c>
      <c r="W139" s="209" t="s">
        <v>57</v>
      </c>
      <c r="X139" s="209" t="s">
        <v>67</v>
      </c>
      <c r="Y139" s="209" t="s">
        <v>67</v>
      </c>
      <c r="Z139" s="209" t="s">
        <v>58</v>
      </c>
      <c r="AA139" s="209" t="s">
        <v>59</v>
      </c>
      <c r="AB139" s="209" t="s">
        <v>57</v>
      </c>
      <c r="AC139" s="209" t="s">
        <v>57</v>
      </c>
      <c r="AD139" s="209" t="s">
        <v>57</v>
      </c>
      <c r="AE139" s="209" t="s">
        <v>57</v>
      </c>
      <c r="AF139" s="209" t="s">
        <v>57</v>
      </c>
      <c r="AG139" s="209" t="s">
        <v>58</v>
      </c>
      <c r="AH139" s="209" t="s">
        <v>57</v>
      </c>
      <c r="AI139" s="209" t="s">
        <v>57</v>
      </c>
      <c r="AJ139" s="209" t="s">
        <v>57</v>
      </c>
      <c r="AK139" s="209" t="s">
        <v>57</v>
      </c>
      <c r="AL139" s="209" t="s">
        <v>57</v>
      </c>
      <c r="AM139" s="209" t="s">
        <v>57</v>
      </c>
      <c r="AN139" s="209" t="s">
        <v>58</v>
      </c>
      <c r="AO139" s="209" t="s">
        <v>57</v>
      </c>
      <c r="AP139" s="209" t="s">
        <v>57</v>
      </c>
      <c r="AQ139" s="209" t="s">
        <v>57</v>
      </c>
      <c r="AR139" s="179"/>
      <c r="AS139" s="179"/>
      <c r="AT139" s="179"/>
      <c r="AU139" s="179"/>
      <c r="AV139" s="179"/>
      <c r="AW139" s="179"/>
      <c r="AX139" s="179"/>
      <c r="AY139" s="179"/>
      <c r="AZ139" s="179"/>
      <c r="BA139" s="179"/>
      <c r="BB139" s="179"/>
      <c r="BC139" s="179"/>
      <c r="BD139" s="179"/>
      <c r="BE139" s="179"/>
      <c r="BF139" s="180"/>
      <c r="BG139" s="181">
        <f t="shared" ref="BG139:BG202" si="63">COUNTIF(Z139:BE139,"NOR")</f>
        <v>14</v>
      </c>
      <c r="BH139" s="182">
        <f t="shared" ref="BH139:BH202" si="64">COUNTIF(Z139:BE139,"DS")</f>
        <v>3</v>
      </c>
      <c r="BI139" s="182">
        <f t="shared" ref="BI139:BI202" si="65">COUNTIF(Z139:BE139,"LCG")</f>
        <v>0</v>
      </c>
      <c r="BJ139" s="182">
        <f t="shared" ref="BJ139:BJ202" si="66">COUNTIF(Z139:BE139,"DP")</f>
        <v>0</v>
      </c>
      <c r="BK139" s="182">
        <f t="shared" ref="BK139:BK202" si="67">COUNTIF(Z139:BE139,"CT")</f>
        <v>0</v>
      </c>
      <c r="BL139" s="182">
        <f t="shared" ref="BL139:BL202" si="68">COUNTIF(Z139:BE139,"TR")</f>
        <v>0</v>
      </c>
      <c r="BM139" s="182">
        <f t="shared" ref="BM139:BM202" si="69">SUM(BG139:BL139)</f>
        <v>17</v>
      </c>
      <c r="BN139" s="170">
        <f t="shared" ref="BN139:BN202" si="70">COUNTIF(Z139:BE139,"DM")</f>
        <v>0</v>
      </c>
      <c r="BO139" s="182"/>
      <c r="BP139" s="182"/>
      <c r="BQ139" s="170">
        <f t="shared" ref="BQ139:BQ202" si="71">COUNTIF(Z139:BE139,"SUB")</f>
        <v>0</v>
      </c>
      <c r="BR139" s="182"/>
      <c r="BS139" s="182"/>
      <c r="BT139" s="170">
        <f t="shared" ref="BT139:BT202" si="72">COUNTIF(Z139:BE139,"VAC")</f>
        <v>0</v>
      </c>
      <c r="BU139" s="182"/>
      <c r="BV139" s="182"/>
      <c r="BW139" s="170">
        <f t="shared" si="61"/>
        <v>0</v>
      </c>
      <c r="BX139" s="182"/>
      <c r="BY139" s="182"/>
      <c r="BZ139" s="170">
        <f t="shared" si="62"/>
        <v>0</v>
      </c>
      <c r="CA139" s="170">
        <f t="shared" ref="CA139:CA202" si="73">COUNTIF(Z139:BE139,"FA")</f>
        <v>0</v>
      </c>
      <c r="CB139" s="182"/>
      <c r="CC139" s="182"/>
      <c r="CD139" s="170">
        <f t="shared" ref="CD139:CD202" si="74">COUNTIF(Z139:BE139,"NA")</f>
        <v>0</v>
      </c>
      <c r="CE139" s="170">
        <f t="shared" ref="CE139:CE202" si="75">COUNTIF(Z139:BE139,"LF")</f>
        <v>0</v>
      </c>
      <c r="CF139" s="170">
        <f t="shared" ref="CF139:CF202" si="76">COUNTIF(Z139:BE139,"FE")</f>
        <v>1</v>
      </c>
      <c r="CG139" s="182">
        <f t="shared" ref="CG139:CG202" si="77">BM139+BN139+BQ139+BT139+BW139+CA139+CD139+CF139+CE139</f>
        <v>18</v>
      </c>
      <c r="CH139" s="171"/>
      <c r="CI139" s="183">
        <f>COUNTIF(J139:AN139,"1")+(COUNTIF(J139:AN139,"2")*2)+CJ139*2</f>
        <v>0</v>
      </c>
      <c r="CJ139" s="184">
        <f>COUNTIF(J139:AN139,"&gt;=3")</f>
        <v>0</v>
      </c>
    </row>
    <row r="140" spans="1:88" s="186" customFormat="1" ht="13">
      <c r="A140" s="168">
        <f t="shared" ref="A140:A171" si="78">+A139+1</f>
        <v>130</v>
      </c>
      <c r="B140" s="169" t="s">
        <v>4486</v>
      </c>
      <c r="C140" s="174" t="s">
        <v>4487</v>
      </c>
      <c r="D140" s="175" t="s">
        <v>3637</v>
      </c>
      <c r="E140" s="172" t="s">
        <v>4488</v>
      </c>
      <c r="F140" s="176" t="s">
        <v>4192</v>
      </c>
      <c r="G140" s="177">
        <v>45040</v>
      </c>
      <c r="H140" s="177">
        <v>45040</v>
      </c>
      <c r="I140" s="178"/>
      <c r="J140" s="209" t="s">
        <v>57</v>
      </c>
      <c r="K140" s="209" t="s">
        <v>57</v>
      </c>
      <c r="L140" s="209" t="s">
        <v>58</v>
      </c>
      <c r="M140" s="209" t="s">
        <v>57</v>
      </c>
      <c r="N140" s="209" t="s">
        <v>57</v>
      </c>
      <c r="O140" s="209" t="s">
        <v>57</v>
      </c>
      <c r="P140" s="209" t="s">
        <v>57</v>
      </c>
      <c r="Q140" s="209" t="s">
        <v>57</v>
      </c>
      <c r="R140" s="209" t="s">
        <v>4057</v>
      </c>
      <c r="S140" s="209" t="s">
        <v>58</v>
      </c>
      <c r="T140" s="209" t="s">
        <v>59</v>
      </c>
      <c r="U140" s="209" t="s">
        <v>42</v>
      </c>
      <c r="V140" s="209" t="s">
        <v>42</v>
      </c>
      <c r="W140" s="209" t="s">
        <v>42</v>
      </c>
      <c r="X140" s="209" t="s">
        <v>42</v>
      </c>
      <c r="Y140" s="209" t="s">
        <v>42</v>
      </c>
      <c r="Z140" s="209" t="s">
        <v>42</v>
      </c>
      <c r="AA140" s="209" t="s">
        <v>42</v>
      </c>
      <c r="AB140" s="209" t="s">
        <v>42</v>
      </c>
      <c r="AC140" s="209" t="s">
        <v>42</v>
      </c>
      <c r="AD140" s="209" t="s">
        <v>42</v>
      </c>
      <c r="AE140" s="209" t="s">
        <v>42</v>
      </c>
      <c r="AF140" s="209" t="s">
        <v>42</v>
      </c>
      <c r="AG140" s="209" t="s">
        <v>58</v>
      </c>
      <c r="AH140" s="209" t="s">
        <v>57</v>
      </c>
      <c r="AI140" s="209" t="s">
        <v>57</v>
      </c>
      <c r="AJ140" s="209" t="s">
        <v>67</v>
      </c>
      <c r="AK140" s="209" t="s">
        <v>57</v>
      </c>
      <c r="AL140" s="209" t="s">
        <v>57</v>
      </c>
      <c r="AM140" s="209" t="s">
        <v>57</v>
      </c>
      <c r="AN140" s="209" t="s">
        <v>58</v>
      </c>
      <c r="AO140" s="209" t="s">
        <v>57</v>
      </c>
      <c r="AP140" s="209" t="s">
        <v>57</v>
      </c>
      <c r="AQ140" s="209" t="s">
        <v>57</v>
      </c>
      <c r="AR140" s="179"/>
      <c r="AS140" s="179"/>
      <c r="AT140" s="179"/>
      <c r="AU140" s="179"/>
      <c r="AV140" s="179"/>
      <c r="AW140" s="179"/>
      <c r="AX140" s="179"/>
      <c r="AY140" s="179"/>
      <c r="AZ140" s="179"/>
      <c r="BA140" s="179"/>
      <c r="BB140" s="179"/>
      <c r="BC140" s="179"/>
      <c r="BD140" s="179"/>
      <c r="BE140" s="179"/>
      <c r="BF140" s="180"/>
      <c r="BG140" s="181">
        <f t="shared" si="63"/>
        <v>8</v>
      </c>
      <c r="BH140" s="182">
        <f t="shared" si="64"/>
        <v>2</v>
      </c>
      <c r="BI140" s="182">
        <f t="shared" si="65"/>
        <v>7</v>
      </c>
      <c r="BJ140" s="182">
        <f t="shared" si="66"/>
        <v>0</v>
      </c>
      <c r="BK140" s="182">
        <f t="shared" si="67"/>
        <v>0</v>
      </c>
      <c r="BL140" s="182">
        <f t="shared" si="68"/>
        <v>0</v>
      </c>
      <c r="BM140" s="182">
        <f t="shared" si="69"/>
        <v>17</v>
      </c>
      <c r="BN140" s="170">
        <f t="shared" si="70"/>
        <v>0</v>
      </c>
      <c r="BO140" s="182"/>
      <c r="BP140" s="182"/>
      <c r="BQ140" s="170">
        <f t="shared" si="71"/>
        <v>0</v>
      </c>
      <c r="BR140" s="182"/>
      <c r="BS140" s="182"/>
      <c r="BT140" s="170">
        <f t="shared" si="72"/>
        <v>0</v>
      </c>
      <c r="BU140" s="182"/>
      <c r="BV140" s="182"/>
      <c r="BW140" s="170">
        <f t="shared" si="61"/>
        <v>0</v>
      </c>
      <c r="BX140" s="182"/>
      <c r="BY140" s="182"/>
      <c r="BZ140" s="170">
        <f t="shared" si="62"/>
        <v>0</v>
      </c>
      <c r="CA140" s="170">
        <f t="shared" si="73"/>
        <v>1</v>
      </c>
      <c r="CB140" s="182"/>
      <c r="CC140" s="182"/>
      <c r="CD140" s="170">
        <f t="shared" si="74"/>
        <v>0</v>
      </c>
      <c r="CE140" s="170">
        <f t="shared" si="75"/>
        <v>0</v>
      </c>
      <c r="CF140" s="170">
        <f t="shared" si="76"/>
        <v>0</v>
      </c>
      <c r="CG140" s="182">
        <f t="shared" si="77"/>
        <v>18</v>
      </c>
      <c r="CH140" s="171"/>
      <c r="CI140" s="183">
        <f>COUNTIF(J140:AN140,"1")+(COUNTIF(J140:AN140,"2")*2)+CJ140*2</f>
        <v>0</v>
      </c>
      <c r="CJ140" s="184">
        <f>COUNTIF(J140:AN140,"&gt;=3")</f>
        <v>0</v>
      </c>
    </row>
    <row r="141" spans="1:88" s="186" customFormat="1" ht="13">
      <c r="A141" s="168">
        <f t="shared" si="78"/>
        <v>131</v>
      </c>
      <c r="B141" s="169" t="s">
        <v>4489</v>
      </c>
      <c r="C141" s="174" t="s">
        <v>4490</v>
      </c>
      <c r="D141" s="175" t="s">
        <v>3637</v>
      </c>
      <c r="E141" s="172" t="s">
        <v>4491</v>
      </c>
      <c r="F141" s="176" t="s">
        <v>4492</v>
      </c>
      <c r="G141" s="177">
        <v>45040</v>
      </c>
      <c r="H141" s="177">
        <v>45040</v>
      </c>
      <c r="I141" s="178"/>
      <c r="J141" s="209" t="s">
        <v>57</v>
      </c>
      <c r="K141" s="209" t="s">
        <v>57</v>
      </c>
      <c r="L141" s="209" t="s">
        <v>58</v>
      </c>
      <c r="M141" s="209" t="s">
        <v>57</v>
      </c>
      <c r="N141" s="209" t="s">
        <v>57</v>
      </c>
      <c r="O141" s="209" t="s">
        <v>131</v>
      </c>
      <c r="P141" s="209" t="s">
        <v>57</v>
      </c>
      <c r="Q141" s="209" t="s">
        <v>57</v>
      </c>
      <c r="R141" s="209" t="s">
        <v>67</v>
      </c>
      <c r="S141" s="209" t="s">
        <v>58</v>
      </c>
      <c r="T141" s="209" t="s">
        <v>59</v>
      </c>
      <c r="U141" s="209" t="s">
        <v>57</v>
      </c>
      <c r="V141" s="209" t="s">
        <v>57</v>
      </c>
      <c r="W141" s="209" t="s">
        <v>57</v>
      </c>
      <c r="X141" s="209" t="s">
        <v>57</v>
      </c>
      <c r="Y141" s="209" t="s">
        <v>57</v>
      </c>
      <c r="Z141" s="209" t="s">
        <v>58</v>
      </c>
      <c r="AA141" s="209" t="s">
        <v>59</v>
      </c>
      <c r="AB141" s="209" t="s">
        <v>57</v>
      </c>
      <c r="AC141" s="209" t="s">
        <v>57</v>
      </c>
      <c r="AD141" s="209" t="s">
        <v>57</v>
      </c>
      <c r="AE141" s="209" t="s">
        <v>57</v>
      </c>
      <c r="AF141" s="209" t="s">
        <v>67</v>
      </c>
      <c r="AG141" s="209" t="s">
        <v>58</v>
      </c>
      <c r="AH141" s="209" t="s">
        <v>57</v>
      </c>
      <c r="AI141" s="209" t="s">
        <v>57</v>
      </c>
      <c r="AJ141" s="209" t="s">
        <v>57</v>
      </c>
      <c r="AK141" s="209" t="s">
        <v>57</v>
      </c>
      <c r="AL141" s="209" t="s">
        <v>57</v>
      </c>
      <c r="AM141" s="209" t="s">
        <v>57</v>
      </c>
      <c r="AN141" s="209" t="s">
        <v>58</v>
      </c>
      <c r="AO141" s="209" t="s">
        <v>133</v>
      </c>
      <c r="AP141" s="209" t="s">
        <v>133</v>
      </c>
      <c r="AQ141" s="209" t="s">
        <v>133</v>
      </c>
      <c r="AR141" s="209" t="s">
        <v>133</v>
      </c>
      <c r="AS141" s="209" t="s">
        <v>133</v>
      </c>
      <c r="AT141" s="209" t="s">
        <v>133</v>
      </c>
      <c r="AU141" s="209" t="s">
        <v>133</v>
      </c>
      <c r="AV141" s="179"/>
      <c r="AW141" s="179"/>
      <c r="AX141" s="179"/>
      <c r="AY141" s="179"/>
      <c r="AZ141" s="179"/>
      <c r="BA141" s="179"/>
      <c r="BB141" s="179"/>
      <c r="BC141" s="179"/>
      <c r="BD141" s="179"/>
      <c r="BE141" s="179"/>
      <c r="BF141" s="180"/>
      <c r="BG141" s="181">
        <f t="shared" si="63"/>
        <v>10</v>
      </c>
      <c r="BH141" s="182">
        <f t="shared" si="64"/>
        <v>3</v>
      </c>
      <c r="BI141" s="182">
        <f t="shared" si="65"/>
        <v>0</v>
      </c>
      <c r="BJ141" s="182">
        <f t="shared" si="66"/>
        <v>0</v>
      </c>
      <c r="BK141" s="182">
        <f t="shared" si="67"/>
        <v>0</v>
      </c>
      <c r="BL141" s="182">
        <f t="shared" si="68"/>
        <v>0</v>
      </c>
      <c r="BM141" s="182">
        <f t="shared" si="69"/>
        <v>13</v>
      </c>
      <c r="BN141" s="170">
        <f t="shared" si="70"/>
        <v>0</v>
      </c>
      <c r="BO141" s="182"/>
      <c r="BP141" s="182"/>
      <c r="BQ141" s="170">
        <f t="shared" si="71"/>
        <v>0</v>
      </c>
      <c r="BR141" s="182"/>
      <c r="BS141" s="182"/>
      <c r="BT141" s="170">
        <f t="shared" si="72"/>
        <v>7</v>
      </c>
      <c r="BU141" s="182"/>
      <c r="BV141" s="182"/>
      <c r="BW141" s="170">
        <f t="shared" si="61"/>
        <v>0</v>
      </c>
      <c r="BX141" s="182"/>
      <c r="BY141" s="182"/>
      <c r="BZ141" s="170">
        <f t="shared" si="62"/>
        <v>0</v>
      </c>
      <c r="CA141" s="170">
        <f t="shared" si="73"/>
        <v>1</v>
      </c>
      <c r="CB141" s="182"/>
      <c r="CC141" s="182"/>
      <c r="CD141" s="170">
        <f t="shared" si="74"/>
        <v>0</v>
      </c>
      <c r="CE141" s="170">
        <f t="shared" si="75"/>
        <v>0</v>
      </c>
      <c r="CF141" s="170">
        <f t="shared" si="76"/>
        <v>1</v>
      </c>
      <c r="CG141" s="182">
        <f t="shared" si="77"/>
        <v>22</v>
      </c>
      <c r="CH141" s="171"/>
      <c r="CI141" s="183">
        <f>COUNTIF(J141:AN141,"1")+(COUNTIF(J141:AN141,"2")*2)+CJ141*2</f>
        <v>0</v>
      </c>
      <c r="CJ141" s="184">
        <f>COUNTIF(J141:AN141,"&gt;=3")</f>
        <v>0</v>
      </c>
    </row>
    <row r="142" spans="1:88" s="186" customFormat="1" ht="13">
      <c r="A142" s="168">
        <f t="shared" si="78"/>
        <v>132</v>
      </c>
      <c r="B142" s="169" t="s">
        <v>4493</v>
      </c>
      <c r="C142" s="174" t="s">
        <v>4494</v>
      </c>
      <c r="D142" s="175" t="s">
        <v>3637</v>
      </c>
      <c r="E142" s="172" t="s">
        <v>4495</v>
      </c>
      <c r="F142" s="176" t="s">
        <v>4056</v>
      </c>
      <c r="G142" s="177">
        <v>44826</v>
      </c>
      <c r="H142" s="177">
        <v>44826</v>
      </c>
      <c r="I142" s="178"/>
      <c r="J142" s="209" t="s">
        <v>57</v>
      </c>
      <c r="K142" s="209" t="s">
        <v>4057</v>
      </c>
      <c r="L142" s="209" t="s">
        <v>58</v>
      </c>
      <c r="M142" s="209" t="s">
        <v>133</v>
      </c>
      <c r="N142" s="209" t="s">
        <v>57</v>
      </c>
      <c r="O142" s="209" t="s">
        <v>57</v>
      </c>
      <c r="P142" s="209" t="s">
        <v>57</v>
      </c>
      <c r="Q142" s="209" t="s">
        <v>57</v>
      </c>
      <c r="R142" s="209" t="s">
        <v>4057</v>
      </c>
      <c r="S142" s="209" t="s">
        <v>58</v>
      </c>
      <c r="T142" s="209" t="s">
        <v>59</v>
      </c>
      <c r="U142" s="209" t="s">
        <v>57</v>
      </c>
      <c r="V142" s="209" t="s">
        <v>57</v>
      </c>
      <c r="W142" s="209" t="s">
        <v>57</v>
      </c>
      <c r="X142" s="209" t="s">
        <v>57</v>
      </c>
      <c r="Y142" s="209" t="s">
        <v>57</v>
      </c>
      <c r="Z142" s="209" t="s">
        <v>58</v>
      </c>
      <c r="AA142" s="209" t="s">
        <v>59</v>
      </c>
      <c r="AB142" s="209" t="s">
        <v>57</v>
      </c>
      <c r="AC142" s="209" t="s">
        <v>57</v>
      </c>
      <c r="AD142" s="209" t="s">
        <v>57</v>
      </c>
      <c r="AE142" s="209" t="s">
        <v>57</v>
      </c>
      <c r="AF142" s="209" t="s">
        <v>57</v>
      </c>
      <c r="AG142" s="209" t="s">
        <v>58</v>
      </c>
      <c r="AH142" s="209" t="s">
        <v>57</v>
      </c>
      <c r="AI142" s="209" t="s">
        <v>57</v>
      </c>
      <c r="AJ142" s="209" t="s">
        <v>57</v>
      </c>
      <c r="AK142" s="209" t="s">
        <v>57</v>
      </c>
      <c r="AL142" s="209" t="s">
        <v>57</v>
      </c>
      <c r="AM142" s="209" t="s">
        <v>4057</v>
      </c>
      <c r="AN142" s="209" t="s">
        <v>58</v>
      </c>
      <c r="AO142" s="209" t="s">
        <v>57</v>
      </c>
      <c r="AP142" s="209" t="s">
        <v>57</v>
      </c>
      <c r="AQ142" s="209" t="s">
        <v>57</v>
      </c>
      <c r="AR142" s="179"/>
      <c r="AS142" s="179"/>
      <c r="AT142" s="179"/>
      <c r="AU142" s="179"/>
      <c r="AV142" s="179"/>
      <c r="AW142" s="179"/>
      <c r="AX142" s="179"/>
      <c r="AY142" s="179"/>
      <c r="AZ142" s="179"/>
      <c r="BA142" s="179"/>
      <c r="BB142" s="179"/>
      <c r="BC142" s="179"/>
      <c r="BD142" s="179"/>
      <c r="BE142" s="179"/>
      <c r="BF142" s="180"/>
      <c r="BG142" s="181">
        <f t="shared" si="63"/>
        <v>13</v>
      </c>
      <c r="BH142" s="182">
        <f t="shared" si="64"/>
        <v>3</v>
      </c>
      <c r="BI142" s="182">
        <f t="shared" si="65"/>
        <v>0</v>
      </c>
      <c r="BJ142" s="182">
        <f t="shared" si="66"/>
        <v>1</v>
      </c>
      <c r="BK142" s="182">
        <f t="shared" si="67"/>
        <v>0</v>
      </c>
      <c r="BL142" s="182">
        <f t="shared" si="68"/>
        <v>0</v>
      </c>
      <c r="BM142" s="182">
        <f t="shared" si="69"/>
        <v>17</v>
      </c>
      <c r="BN142" s="170">
        <f t="shared" si="70"/>
        <v>0</v>
      </c>
      <c r="BO142" s="182"/>
      <c r="BP142" s="182"/>
      <c r="BQ142" s="170">
        <f t="shared" si="71"/>
        <v>0</v>
      </c>
      <c r="BR142" s="182"/>
      <c r="BS142" s="182"/>
      <c r="BT142" s="170">
        <f t="shared" si="72"/>
        <v>0</v>
      </c>
      <c r="BU142" s="182"/>
      <c r="BV142" s="182"/>
      <c r="BW142" s="170">
        <f t="shared" si="61"/>
        <v>0</v>
      </c>
      <c r="BX142" s="182"/>
      <c r="BY142" s="182"/>
      <c r="BZ142" s="170">
        <f t="shared" si="62"/>
        <v>0</v>
      </c>
      <c r="CA142" s="170">
        <f t="shared" si="73"/>
        <v>0</v>
      </c>
      <c r="CB142" s="182"/>
      <c r="CC142" s="182"/>
      <c r="CD142" s="170">
        <f t="shared" si="74"/>
        <v>0</v>
      </c>
      <c r="CE142" s="170">
        <f t="shared" si="75"/>
        <v>0</v>
      </c>
      <c r="CF142" s="170">
        <f t="shared" si="76"/>
        <v>1</v>
      </c>
      <c r="CG142" s="182">
        <f t="shared" si="77"/>
        <v>18</v>
      </c>
      <c r="CH142" s="171"/>
      <c r="CI142" s="183"/>
      <c r="CJ142" s="184"/>
    </row>
    <row r="143" spans="1:88" s="186" customFormat="1" ht="13">
      <c r="A143" s="168">
        <f t="shared" si="78"/>
        <v>133</v>
      </c>
      <c r="B143" s="169" t="s">
        <v>4496</v>
      </c>
      <c r="C143" s="174" t="s">
        <v>4497</v>
      </c>
      <c r="D143" s="175" t="s">
        <v>4060</v>
      </c>
      <c r="E143" s="172" t="s">
        <v>4498</v>
      </c>
      <c r="F143" s="176" t="s">
        <v>4351</v>
      </c>
      <c r="G143" s="177">
        <v>44958</v>
      </c>
      <c r="H143" s="177">
        <v>44958</v>
      </c>
      <c r="I143" s="178"/>
      <c r="J143" s="209" t="s">
        <v>57</v>
      </c>
      <c r="K143" s="209" t="s">
        <v>67</v>
      </c>
      <c r="L143" s="209" t="s">
        <v>58</v>
      </c>
      <c r="M143" s="209" t="s">
        <v>57</v>
      </c>
      <c r="N143" s="209" t="s">
        <v>57</v>
      </c>
      <c r="O143" s="209" t="s">
        <v>57</v>
      </c>
      <c r="P143" s="209" t="s">
        <v>57</v>
      </c>
      <c r="Q143" s="209" t="s">
        <v>57</v>
      </c>
      <c r="R143" s="209" t="s">
        <v>67</v>
      </c>
      <c r="S143" s="209" t="s">
        <v>58</v>
      </c>
      <c r="T143" s="209" t="s">
        <v>59</v>
      </c>
      <c r="U143" s="209" t="s">
        <v>57</v>
      </c>
      <c r="V143" s="209" t="s">
        <v>57</v>
      </c>
      <c r="W143" s="209" t="s">
        <v>57</v>
      </c>
      <c r="X143" s="209" t="s">
        <v>57</v>
      </c>
      <c r="Y143" s="209" t="s">
        <v>67</v>
      </c>
      <c r="Z143" s="209" t="s">
        <v>58</v>
      </c>
      <c r="AA143" s="209" t="s">
        <v>59</v>
      </c>
      <c r="AB143" s="209" t="s">
        <v>133</v>
      </c>
      <c r="AC143" s="209" t="s">
        <v>57</v>
      </c>
      <c r="AD143" s="209" t="s">
        <v>57</v>
      </c>
      <c r="AE143" s="209" t="s">
        <v>57</v>
      </c>
      <c r="AF143" s="209" t="s">
        <v>67</v>
      </c>
      <c r="AG143" s="209" t="s">
        <v>58</v>
      </c>
      <c r="AH143" s="209" t="s">
        <v>57</v>
      </c>
      <c r="AI143" s="209" t="s">
        <v>57</v>
      </c>
      <c r="AJ143" s="209" t="s">
        <v>129</v>
      </c>
      <c r="AK143" s="209" t="s">
        <v>57</v>
      </c>
      <c r="AL143" s="209" t="s">
        <v>129</v>
      </c>
      <c r="AM143" s="209" t="s">
        <v>67</v>
      </c>
      <c r="AN143" s="209" t="s">
        <v>58</v>
      </c>
      <c r="AO143" s="209" t="s">
        <v>57</v>
      </c>
      <c r="AP143" s="209" t="s">
        <v>67</v>
      </c>
      <c r="AQ143" s="209" t="s">
        <v>57</v>
      </c>
      <c r="AR143" s="179"/>
      <c r="AS143" s="179"/>
      <c r="AT143" s="179"/>
      <c r="AU143" s="179"/>
      <c r="AV143" s="179"/>
      <c r="AW143" s="179"/>
      <c r="AX143" s="179"/>
      <c r="AY143" s="179"/>
      <c r="AZ143" s="179"/>
      <c r="BA143" s="179"/>
      <c r="BB143" s="179"/>
      <c r="BC143" s="179"/>
      <c r="BD143" s="179"/>
      <c r="BE143" s="179"/>
      <c r="BF143" s="180"/>
      <c r="BG143" s="181">
        <f t="shared" si="63"/>
        <v>8</v>
      </c>
      <c r="BH143" s="182">
        <f t="shared" si="64"/>
        <v>3</v>
      </c>
      <c r="BI143" s="182">
        <f t="shared" si="65"/>
        <v>0</v>
      </c>
      <c r="BJ143" s="182">
        <f t="shared" si="66"/>
        <v>0</v>
      </c>
      <c r="BK143" s="182">
        <f t="shared" si="67"/>
        <v>2</v>
      </c>
      <c r="BL143" s="182">
        <f t="shared" si="68"/>
        <v>0</v>
      </c>
      <c r="BM143" s="182">
        <f t="shared" si="69"/>
        <v>13</v>
      </c>
      <c r="BN143" s="170">
        <f t="shared" si="70"/>
        <v>0</v>
      </c>
      <c r="BO143" s="182"/>
      <c r="BP143" s="182"/>
      <c r="BQ143" s="170">
        <f t="shared" si="71"/>
        <v>0</v>
      </c>
      <c r="BR143" s="182"/>
      <c r="BS143" s="182"/>
      <c r="BT143" s="170">
        <f t="shared" si="72"/>
        <v>1</v>
      </c>
      <c r="BU143" s="182"/>
      <c r="BV143" s="182"/>
      <c r="BW143" s="170">
        <f t="shared" si="61"/>
        <v>0</v>
      </c>
      <c r="BX143" s="182"/>
      <c r="BY143" s="182"/>
      <c r="BZ143" s="170">
        <f t="shared" si="62"/>
        <v>0</v>
      </c>
      <c r="CA143" s="170">
        <f t="shared" si="73"/>
        <v>3</v>
      </c>
      <c r="CB143" s="182"/>
      <c r="CC143" s="182"/>
      <c r="CD143" s="170">
        <f t="shared" si="74"/>
        <v>0</v>
      </c>
      <c r="CE143" s="170">
        <f t="shared" si="75"/>
        <v>0</v>
      </c>
      <c r="CF143" s="170">
        <f t="shared" si="76"/>
        <v>1</v>
      </c>
      <c r="CG143" s="182">
        <f t="shared" si="77"/>
        <v>18</v>
      </c>
      <c r="CH143" s="171"/>
      <c r="CI143" s="183">
        <f>COUNTIF(J143:AN143,"1")+(COUNTIF(J143:AN143,"2")*2)+CJ143*2</f>
        <v>0</v>
      </c>
      <c r="CJ143" s="184">
        <f>COUNTIF(J143:AN143,"&gt;=3")</f>
        <v>0</v>
      </c>
    </row>
    <row r="144" spans="1:88" s="186" customFormat="1" ht="13">
      <c r="A144" s="168">
        <f t="shared" si="78"/>
        <v>134</v>
      </c>
      <c r="B144" s="169" t="s">
        <v>4499</v>
      </c>
      <c r="C144" s="174" t="s">
        <v>4500</v>
      </c>
      <c r="D144" s="175" t="s">
        <v>4060</v>
      </c>
      <c r="E144" s="172" t="s">
        <v>4501</v>
      </c>
      <c r="F144" s="176" t="s">
        <v>4502</v>
      </c>
      <c r="G144" s="177">
        <v>45069</v>
      </c>
      <c r="H144" s="177">
        <v>45069</v>
      </c>
      <c r="I144" s="178"/>
      <c r="J144" s="209" t="s">
        <v>57</v>
      </c>
      <c r="K144" s="209" t="s">
        <v>4057</v>
      </c>
      <c r="L144" s="209" t="s">
        <v>58</v>
      </c>
      <c r="M144" s="209" t="s">
        <v>57</v>
      </c>
      <c r="N144" s="209" t="s">
        <v>57</v>
      </c>
      <c r="O144" s="209" t="s">
        <v>57</v>
      </c>
      <c r="P144" s="209" t="s">
        <v>57</v>
      </c>
      <c r="Q144" s="209" t="s">
        <v>57</v>
      </c>
      <c r="R144" s="209" t="s">
        <v>57</v>
      </c>
      <c r="S144" s="209" t="s">
        <v>58</v>
      </c>
      <c r="T144" s="209" t="s">
        <v>59</v>
      </c>
      <c r="U144" s="209" t="s">
        <v>42</v>
      </c>
      <c r="V144" s="209" t="s">
        <v>57</v>
      </c>
      <c r="W144" s="209" t="s">
        <v>57</v>
      </c>
      <c r="X144" s="209" t="s">
        <v>57</v>
      </c>
      <c r="Y144" s="209" t="s">
        <v>57</v>
      </c>
      <c r="Z144" s="209" t="s">
        <v>58</v>
      </c>
      <c r="AA144" s="209" t="s">
        <v>59</v>
      </c>
      <c r="AB144" s="209" t="s">
        <v>57</v>
      </c>
      <c r="AC144" s="209" t="s">
        <v>57</v>
      </c>
      <c r="AD144" s="209" t="s">
        <v>57</v>
      </c>
      <c r="AE144" s="209" t="s">
        <v>57</v>
      </c>
      <c r="AF144" s="209" t="s">
        <v>57</v>
      </c>
      <c r="AG144" s="209" t="s">
        <v>58</v>
      </c>
      <c r="AH144" s="209" t="s">
        <v>57</v>
      </c>
      <c r="AI144" s="209" t="s">
        <v>57</v>
      </c>
      <c r="AJ144" s="209" t="s">
        <v>57</v>
      </c>
      <c r="AK144" s="209" t="s">
        <v>57</v>
      </c>
      <c r="AL144" s="209" t="s">
        <v>57</v>
      </c>
      <c r="AM144" s="209" t="s">
        <v>57</v>
      </c>
      <c r="AN144" s="209" t="s">
        <v>58</v>
      </c>
      <c r="AO144" s="209" t="s">
        <v>57</v>
      </c>
      <c r="AP144" s="209" t="s">
        <v>57</v>
      </c>
      <c r="AQ144" s="209" t="s">
        <v>42</v>
      </c>
      <c r="AR144" s="179"/>
      <c r="AS144" s="179"/>
      <c r="AT144" s="179"/>
      <c r="AU144" s="179"/>
      <c r="AV144" s="179"/>
      <c r="AW144" s="179"/>
      <c r="AX144" s="179"/>
      <c r="AY144" s="179"/>
      <c r="AZ144" s="179"/>
      <c r="BA144" s="179"/>
      <c r="BB144" s="179"/>
      <c r="BC144" s="179"/>
      <c r="BD144" s="179"/>
      <c r="BE144" s="179"/>
      <c r="BF144" s="180"/>
      <c r="BG144" s="181">
        <f t="shared" si="63"/>
        <v>13</v>
      </c>
      <c r="BH144" s="182">
        <f t="shared" si="64"/>
        <v>3</v>
      </c>
      <c r="BI144" s="182">
        <f t="shared" si="65"/>
        <v>1</v>
      </c>
      <c r="BJ144" s="182">
        <f t="shared" si="66"/>
        <v>0</v>
      </c>
      <c r="BK144" s="182">
        <f t="shared" si="67"/>
        <v>0</v>
      </c>
      <c r="BL144" s="182">
        <f t="shared" si="68"/>
        <v>0</v>
      </c>
      <c r="BM144" s="182">
        <f t="shared" si="69"/>
        <v>17</v>
      </c>
      <c r="BN144" s="170">
        <f t="shared" si="70"/>
        <v>0</v>
      </c>
      <c r="BO144" s="182"/>
      <c r="BP144" s="182"/>
      <c r="BQ144" s="170">
        <f t="shared" si="71"/>
        <v>0</v>
      </c>
      <c r="BR144" s="182"/>
      <c r="BS144" s="182"/>
      <c r="BT144" s="170">
        <f t="shared" si="72"/>
        <v>0</v>
      </c>
      <c r="BU144" s="182"/>
      <c r="BV144" s="182"/>
      <c r="BW144" s="170">
        <f t="shared" si="61"/>
        <v>0</v>
      </c>
      <c r="BX144" s="182"/>
      <c r="BY144" s="182"/>
      <c r="BZ144" s="170">
        <f t="shared" si="62"/>
        <v>0</v>
      </c>
      <c r="CA144" s="170">
        <f t="shared" si="73"/>
        <v>0</v>
      </c>
      <c r="CB144" s="182"/>
      <c r="CC144" s="182"/>
      <c r="CD144" s="170">
        <f t="shared" si="74"/>
        <v>0</v>
      </c>
      <c r="CE144" s="170">
        <f t="shared" si="75"/>
        <v>0</v>
      </c>
      <c r="CF144" s="170">
        <f t="shared" si="76"/>
        <v>1</v>
      </c>
      <c r="CG144" s="182">
        <f t="shared" si="77"/>
        <v>18</v>
      </c>
      <c r="CH144" s="171"/>
      <c r="CI144" s="183"/>
      <c r="CJ144" s="184"/>
    </row>
    <row r="145" spans="1:88" s="186" customFormat="1" ht="13">
      <c r="A145" s="168">
        <f t="shared" si="78"/>
        <v>135</v>
      </c>
      <c r="B145" s="169" t="s">
        <v>4503</v>
      </c>
      <c r="C145" s="174">
        <v>220113</v>
      </c>
      <c r="D145" s="175" t="s">
        <v>3637</v>
      </c>
      <c r="E145" s="172" t="s">
        <v>4504</v>
      </c>
      <c r="F145" s="176" t="s">
        <v>4130</v>
      </c>
      <c r="G145" s="177">
        <v>45246</v>
      </c>
      <c r="H145" s="177">
        <v>45246</v>
      </c>
      <c r="I145" s="178"/>
      <c r="J145" s="209" t="s">
        <v>42</v>
      </c>
      <c r="K145" s="209" t="s">
        <v>42</v>
      </c>
      <c r="L145" s="209" t="s">
        <v>58</v>
      </c>
      <c r="M145" s="209" t="s">
        <v>57</v>
      </c>
      <c r="N145" s="209" t="s">
        <v>57</v>
      </c>
      <c r="O145" s="209" t="s">
        <v>57</v>
      </c>
      <c r="P145" s="209" t="s">
        <v>57</v>
      </c>
      <c r="Q145" s="209" t="s">
        <v>57</v>
      </c>
      <c r="R145" s="209" t="s">
        <v>57</v>
      </c>
      <c r="S145" s="209" t="s">
        <v>58</v>
      </c>
      <c r="T145" s="209" t="s">
        <v>59</v>
      </c>
      <c r="U145" s="209" t="s">
        <v>57</v>
      </c>
      <c r="V145" s="209" t="s">
        <v>57</v>
      </c>
      <c r="W145" s="209" t="s">
        <v>57</v>
      </c>
      <c r="X145" s="209" t="s">
        <v>57</v>
      </c>
      <c r="Y145" s="209" t="s">
        <v>57</v>
      </c>
      <c r="Z145" s="209" t="s">
        <v>58</v>
      </c>
      <c r="AA145" s="209" t="s">
        <v>59</v>
      </c>
      <c r="AB145" s="209" t="s">
        <v>67</v>
      </c>
      <c r="AC145" s="209" t="s">
        <v>67</v>
      </c>
      <c r="AD145" s="209" t="s">
        <v>57</v>
      </c>
      <c r="AE145" s="209" t="s">
        <v>57</v>
      </c>
      <c r="AF145" s="209" t="s">
        <v>57</v>
      </c>
      <c r="AG145" s="209" t="s">
        <v>58</v>
      </c>
      <c r="AH145" s="209" t="s">
        <v>57</v>
      </c>
      <c r="AI145" s="209" t="s">
        <v>57</v>
      </c>
      <c r="AJ145" s="209" t="s">
        <v>57</v>
      </c>
      <c r="AK145" s="209" t="s">
        <v>57</v>
      </c>
      <c r="AL145" s="209" t="s">
        <v>57</v>
      </c>
      <c r="AM145" s="209" t="s">
        <v>57</v>
      </c>
      <c r="AN145" s="209" t="s">
        <v>58</v>
      </c>
      <c r="AO145" s="209" t="s">
        <v>57</v>
      </c>
      <c r="AP145" s="209" t="s">
        <v>57</v>
      </c>
      <c r="AQ145" s="209" t="s">
        <v>57</v>
      </c>
      <c r="AR145" s="179"/>
      <c r="AS145" s="179"/>
      <c r="AT145" s="179"/>
      <c r="AU145" s="179"/>
      <c r="AV145" s="179"/>
      <c r="AW145" s="179"/>
      <c r="AX145" s="179"/>
      <c r="AY145" s="179"/>
      <c r="AZ145" s="179"/>
      <c r="BA145" s="179"/>
      <c r="BB145" s="179"/>
      <c r="BC145" s="179"/>
      <c r="BD145" s="179"/>
      <c r="BE145" s="179"/>
      <c r="BF145" s="180"/>
      <c r="BG145" s="181">
        <f t="shared" si="63"/>
        <v>12</v>
      </c>
      <c r="BH145" s="182">
        <f t="shared" si="64"/>
        <v>3</v>
      </c>
      <c r="BI145" s="182">
        <f t="shared" si="65"/>
        <v>0</v>
      </c>
      <c r="BJ145" s="182">
        <f t="shared" si="66"/>
        <v>0</v>
      </c>
      <c r="BK145" s="182">
        <f t="shared" si="67"/>
        <v>0</v>
      </c>
      <c r="BL145" s="182">
        <f t="shared" si="68"/>
        <v>0</v>
      </c>
      <c r="BM145" s="182">
        <f t="shared" si="69"/>
        <v>15</v>
      </c>
      <c r="BN145" s="170">
        <f t="shared" si="70"/>
        <v>0</v>
      </c>
      <c r="BO145" s="182"/>
      <c r="BP145" s="182"/>
      <c r="BQ145" s="170">
        <f t="shared" si="71"/>
        <v>0</v>
      </c>
      <c r="BR145" s="182"/>
      <c r="BS145" s="182"/>
      <c r="BT145" s="170">
        <f t="shared" si="72"/>
        <v>0</v>
      </c>
      <c r="BU145" s="182"/>
      <c r="BV145" s="182"/>
      <c r="BW145" s="170">
        <f t="shared" si="61"/>
        <v>0</v>
      </c>
      <c r="BX145" s="182"/>
      <c r="BY145" s="182"/>
      <c r="BZ145" s="170"/>
      <c r="CA145" s="170">
        <f t="shared" si="73"/>
        <v>2</v>
      </c>
      <c r="CB145" s="182"/>
      <c r="CC145" s="182"/>
      <c r="CD145" s="170">
        <f t="shared" si="74"/>
        <v>0</v>
      </c>
      <c r="CE145" s="170">
        <f t="shared" si="75"/>
        <v>0</v>
      </c>
      <c r="CF145" s="170">
        <f t="shared" si="76"/>
        <v>1</v>
      </c>
      <c r="CG145" s="182">
        <f t="shared" si="77"/>
        <v>18</v>
      </c>
      <c r="CH145" s="171"/>
      <c r="CI145" s="183">
        <f>COUNTIF(J145:AN145,"1")+(COUNTIF(J145:AN145,"2")*2)+CJ145*2</f>
        <v>0</v>
      </c>
      <c r="CJ145" s="184">
        <f>COUNTIF(J145:AN145,"&gt;=3")</f>
        <v>0</v>
      </c>
    </row>
    <row r="146" spans="1:88" s="186" customFormat="1" ht="13">
      <c r="A146" s="168">
        <f t="shared" si="78"/>
        <v>136</v>
      </c>
      <c r="B146" s="169" t="s">
        <v>4505</v>
      </c>
      <c r="C146" s="174" t="s">
        <v>4506</v>
      </c>
      <c r="D146" s="175" t="s">
        <v>3637</v>
      </c>
      <c r="E146" s="172" t="s">
        <v>4507</v>
      </c>
      <c r="F146" s="176" t="s">
        <v>4508</v>
      </c>
      <c r="G146" s="177">
        <v>44868</v>
      </c>
      <c r="H146" s="177">
        <v>44868</v>
      </c>
      <c r="I146" s="178"/>
      <c r="J146" s="209" t="s">
        <v>57</v>
      </c>
      <c r="K146" s="209" t="s">
        <v>67</v>
      </c>
      <c r="L146" s="209" t="s">
        <v>58</v>
      </c>
      <c r="M146" s="209" t="s">
        <v>57</v>
      </c>
      <c r="N146" s="209" t="s">
        <v>57</v>
      </c>
      <c r="O146" s="209" t="s">
        <v>57</v>
      </c>
      <c r="P146" s="209" t="s">
        <v>57</v>
      </c>
      <c r="Q146" s="209" t="s">
        <v>57</v>
      </c>
      <c r="R146" s="209" t="s">
        <v>67</v>
      </c>
      <c r="S146" s="209" t="s">
        <v>58</v>
      </c>
      <c r="T146" s="209" t="s">
        <v>59</v>
      </c>
      <c r="U146" s="209" t="s">
        <v>133</v>
      </c>
      <c r="V146" s="209" t="s">
        <v>133</v>
      </c>
      <c r="W146" s="209" t="s">
        <v>133</v>
      </c>
      <c r="X146" s="209" t="s">
        <v>133</v>
      </c>
      <c r="Y146" s="209" t="s">
        <v>133</v>
      </c>
      <c r="Z146" s="209" t="s">
        <v>58</v>
      </c>
      <c r="AA146" s="209" t="s">
        <v>59</v>
      </c>
      <c r="AB146" s="209" t="s">
        <v>57</v>
      </c>
      <c r="AC146" s="209" t="s">
        <v>57</v>
      </c>
      <c r="AD146" s="209" t="s">
        <v>57</v>
      </c>
      <c r="AE146" s="209" t="s">
        <v>57</v>
      </c>
      <c r="AF146" s="209" t="s">
        <v>67</v>
      </c>
      <c r="AG146" s="209" t="s">
        <v>58</v>
      </c>
      <c r="AH146" s="209" t="s">
        <v>57</v>
      </c>
      <c r="AI146" s="209" t="s">
        <v>57</v>
      </c>
      <c r="AJ146" s="209" t="s">
        <v>57</v>
      </c>
      <c r="AK146" s="209" t="s">
        <v>57</v>
      </c>
      <c r="AL146" s="209" t="s">
        <v>57</v>
      </c>
      <c r="AM146" s="209" t="s">
        <v>57</v>
      </c>
      <c r="AN146" s="209" t="s">
        <v>58</v>
      </c>
      <c r="AO146" s="209" t="s">
        <v>57</v>
      </c>
      <c r="AP146" s="209" t="s">
        <v>57</v>
      </c>
      <c r="AQ146" s="209" t="s">
        <v>57</v>
      </c>
      <c r="AR146" s="179"/>
      <c r="AS146" s="179"/>
      <c r="AT146" s="179"/>
      <c r="AU146" s="179"/>
      <c r="AV146" s="179"/>
      <c r="AW146" s="179"/>
      <c r="AX146" s="179"/>
      <c r="AY146" s="179"/>
      <c r="AZ146" s="179"/>
      <c r="BA146" s="179"/>
      <c r="BB146" s="179"/>
      <c r="BC146" s="179"/>
      <c r="BD146" s="179"/>
      <c r="BE146" s="179"/>
      <c r="BF146" s="180"/>
      <c r="BG146" s="181">
        <f t="shared" si="63"/>
        <v>13</v>
      </c>
      <c r="BH146" s="182">
        <f t="shared" si="64"/>
        <v>3</v>
      </c>
      <c r="BI146" s="182">
        <f t="shared" si="65"/>
        <v>0</v>
      </c>
      <c r="BJ146" s="182">
        <f t="shared" si="66"/>
        <v>0</v>
      </c>
      <c r="BK146" s="182">
        <f t="shared" si="67"/>
        <v>0</v>
      </c>
      <c r="BL146" s="182">
        <f t="shared" si="68"/>
        <v>0</v>
      </c>
      <c r="BM146" s="182">
        <f t="shared" si="69"/>
        <v>16</v>
      </c>
      <c r="BN146" s="170">
        <f t="shared" si="70"/>
        <v>0</v>
      </c>
      <c r="BO146" s="182"/>
      <c r="BP146" s="182"/>
      <c r="BQ146" s="170">
        <f t="shared" si="71"/>
        <v>0</v>
      </c>
      <c r="BR146" s="182"/>
      <c r="BS146" s="182"/>
      <c r="BT146" s="170">
        <f t="shared" si="72"/>
        <v>0</v>
      </c>
      <c r="BU146" s="182"/>
      <c r="BV146" s="182"/>
      <c r="BW146" s="170">
        <f t="shared" si="61"/>
        <v>0</v>
      </c>
      <c r="BX146" s="182"/>
      <c r="BY146" s="182"/>
      <c r="BZ146" s="170">
        <f t="shared" ref="BZ146:BZ163" si="79">COUNTIF(I146:AY146,"SUS")</f>
        <v>0</v>
      </c>
      <c r="CA146" s="170">
        <f t="shared" si="73"/>
        <v>1</v>
      </c>
      <c r="CB146" s="182"/>
      <c r="CC146" s="182"/>
      <c r="CD146" s="170">
        <f t="shared" si="74"/>
        <v>0</v>
      </c>
      <c r="CE146" s="170">
        <f t="shared" si="75"/>
        <v>0</v>
      </c>
      <c r="CF146" s="170">
        <f t="shared" si="76"/>
        <v>1</v>
      </c>
      <c r="CG146" s="182">
        <f t="shared" si="77"/>
        <v>18</v>
      </c>
      <c r="CH146" s="171"/>
      <c r="CI146" s="183">
        <f>COUNTIF(J146:AN146,"1")+(COUNTIF(J146:AN146,"2")*2)+CJ146*2</f>
        <v>0</v>
      </c>
      <c r="CJ146" s="184">
        <f>COUNTIF(J146:AN146,"&gt;=3")</f>
        <v>0</v>
      </c>
    </row>
    <row r="147" spans="1:88" s="186" customFormat="1" ht="13">
      <c r="A147" s="168">
        <f t="shared" si="78"/>
        <v>137</v>
      </c>
      <c r="B147" s="169" t="s">
        <v>4509</v>
      </c>
      <c r="C147" s="174" t="s">
        <v>4510</v>
      </c>
      <c r="D147" s="175" t="s">
        <v>3637</v>
      </c>
      <c r="E147" s="172" t="s">
        <v>4511</v>
      </c>
      <c r="F147" s="176" t="s">
        <v>4512</v>
      </c>
      <c r="G147" s="177">
        <v>44652</v>
      </c>
      <c r="H147" s="177">
        <v>44652</v>
      </c>
      <c r="I147" s="178"/>
      <c r="J147" s="209" t="s">
        <v>133</v>
      </c>
      <c r="K147" s="209" t="s">
        <v>133</v>
      </c>
      <c r="L147" s="209" t="s">
        <v>133</v>
      </c>
      <c r="M147" s="209" t="s">
        <v>133</v>
      </c>
      <c r="N147" s="209" t="s">
        <v>133</v>
      </c>
      <c r="O147" s="209" t="s">
        <v>133</v>
      </c>
      <c r="P147" s="209" t="s">
        <v>133</v>
      </c>
      <c r="Q147" s="209" t="s">
        <v>133</v>
      </c>
      <c r="R147" s="209" t="s">
        <v>67</v>
      </c>
      <c r="S147" s="209" t="s">
        <v>58</v>
      </c>
      <c r="T147" s="209" t="s">
        <v>59</v>
      </c>
      <c r="U147" s="209" t="s">
        <v>57</v>
      </c>
      <c r="V147" s="209" t="s">
        <v>57</v>
      </c>
      <c r="W147" s="209" t="s">
        <v>57</v>
      </c>
      <c r="X147" s="209" t="s">
        <v>57</v>
      </c>
      <c r="Y147" s="209" t="s">
        <v>57</v>
      </c>
      <c r="Z147" s="209" t="s">
        <v>58</v>
      </c>
      <c r="AA147" s="209" t="s">
        <v>59</v>
      </c>
      <c r="AB147" s="209" t="s">
        <v>57</v>
      </c>
      <c r="AC147" s="209" t="s">
        <v>57</v>
      </c>
      <c r="AD147" s="209" t="s">
        <v>42</v>
      </c>
      <c r="AE147" s="209" t="s">
        <v>57</v>
      </c>
      <c r="AF147" s="209" t="s">
        <v>4057</v>
      </c>
      <c r="AG147" s="209" t="s">
        <v>58</v>
      </c>
      <c r="AH147" s="209" t="s">
        <v>57</v>
      </c>
      <c r="AI147" s="209" t="s">
        <v>57</v>
      </c>
      <c r="AJ147" s="209" t="s">
        <v>57</v>
      </c>
      <c r="AK147" s="209" t="s">
        <v>57</v>
      </c>
      <c r="AL147" s="209" t="s">
        <v>57</v>
      </c>
      <c r="AM147" s="209" t="s">
        <v>57</v>
      </c>
      <c r="AN147" s="209" t="s">
        <v>58</v>
      </c>
      <c r="AO147" s="209" t="s">
        <v>57</v>
      </c>
      <c r="AP147" s="209" t="s">
        <v>57</v>
      </c>
      <c r="AQ147" s="209" t="s">
        <v>57</v>
      </c>
      <c r="AR147" s="179"/>
      <c r="AS147" s="179"/>
      <c r="AT147" s="179"/>
      <c r="AU147" s="179"/>
      <c r="AV147" s="179"/>
      <c r="AW147" s="179"/>
      <c r="AX147" s="179"/>
      <c r="AY147" s="179"/>
      <c r="AZ147" s="179"/>
      <c r="BA147" s="179"/>
      <c r="BB147" s="179"/>
      <c r="BC147" s="179"/>
      <c r="BD147" s="179"/>
      <c r="BE147" s="179"/>
      <c r="BF147" s="180"/>
      <c r="BG147" s="181">
        <f t="shared" si="63"/>
        <v>12</v>
      </c>
      <c r="BH147" s="182">
        <f t="shared" si="64"/>
        <v>3</v>
      </c>
      <c r="BI147" s="182">
        <f t="shared" si="65"/>
        <v>1</v>
      </c>
      <c r="BJ147" s="182">
        <f t="shared" si="66"/>
        <v>1</v>
      </c>
      <c r="BK147" s="182">
        <f t="shared" si="67"/>
        <v>0</v>
      </c>
      <c r="BL147" s="182">
        <f t="shared" si="68"/>
        <v>0</v>
      </c>
      <c r="BM147" s="182">
        <f t="shared" si="69"/>
        <v>17</v>
      </c>
      <c r="BN147" s="170">
        <f t="shared" si="70"/>
        <v>0</v>
      </c>
      <c r="BO147" s="182"/>
      <c r="BP147" s="182"/>
      <c r="BQ147" s="170">
        <f t="shared" si="71"/>
        <v>0</v>
      </c>
      <c r="BR147" s="182"/>
      <c r="BS147" s="182"/>
      <c r="BT147" s="170">
        <f t="shared" si="72"/>
        <v>0</v>
      </c>
      <c r="BU147" s="182"/>
      <c r="BV147" s="182"/>
      <c r="BW147" s="170">
        <f t="shared" si="61"/>
        <v>0</v>
      </c>
      <c r="BX147" s="182"/>
      <c r="BY147" s="182"/>
      <c r="BZ147" s="170">
        <f t="shared" si="79"/>
        <v>0</v>
      </c>
      <c r="CA147" s="170">
        <f t="shared" si="73"/>
        <v>0</v>
      </c>
      <c r="CB147" s="182"/>
      <c r="CC147" s="182"/>
      <c r="CD147" s="170">
        <f t="shared" si="74"/>
        <v>0</v>
      </c>
      <c r="CE147" s="170">
        <f t="shared" si="75"/>
        <v>0</v>
      </c>
      <c r="CF147" s="170">
        <f t="shared" si="76"/>
        <v>1</v>
      </c>
      <c r="CG147" s="182">
        <f t="shared" si="77"/>
        <v>18</v>
      </c>
      <c r="CH147" s="171"/>
      <c r="CI147" s="183"/>
      <c r="CJ147" s="184"/>
    </row>
    <row r="148" spans="1:88" s="186" customFormat="1" ht="13">
      <c r="A148" s="168">
        <f t="shared" si="78"/>
        <v>138</v>
      </c>
      <c r="B148" s="169" t="s">
        <v>4513</v>
      </c>
      <c r="C148" s="174" t="s">
        <v>4514</v>
      </c>
      <c r="D148" s="175" t="s">
        <v>3637</v>
      </c>
      <c r="E148" s="172" t="s">
        <v>4515</v>
      </c>
      <c r="F148" s="176" t="s">
        <v>4134</v>
      </c>
      <c r="G148" s="177">
        <v>45085</v>
      </c>
      <c r="H148" s="177">
        <v>45085</v>
      </c>
      <c r="I148" s="178"/>
      <c r="J148" s="209" t="s">
        <v>57</v>
      </c>
      <c r="K148" s="209" t="s">
        <v>57</v>
      </c>
      <c r="L148" s="209" t="s">
        <v>58</v>
      </c>
      <c r="M148" s="209" t="s">
        <v>57</v>
      </c>
      <c r="N148" s="209" t="s">
        <v>57</v>
      </c>
      <c r="O148" s="209" t="s">
        <v>57</v>
      </c>
      <c r="P148" s="209" t="s">
        <v>57</v>
      </c>
      <c r="Q148" s="209" t="s">
        <v>57</v>
      </c>
      <c r="R148" s="209" t="s">
        <v>57</v>
      </c>
      <c r="S148" s="209" t="s">
        <v>58</v>
      </c>
      <c r="T148" s="209" t="s">
        <v>59</v>
      </c>
      <c r="U148" s="209" t="s">
        <v>42</v>
      </c>
      <c r="V148" s="209" t="s">
        <v>42</v>
      </c>
      <c r="W148" s="209" t="s">
        <v>57</v>
      </c>
      <c r="X148" s="209" t="s">
        <v>57</v>
      </c>
      <c r="Y148" s="209" t="s">
        <v>67</v>
      </c>
      <c r="Z148" s="209" t="s">
        <v>58</v>
      </c>
      <c r="AA148" s="209" t="s">
        <v>59</v>
      </c>
      <c r="AB148" s="209" t="s">
        <v>67</v>
      </c>
      <c r="AC148" s="209" t="s">
        <v>67</v>
      </c>
      <c r="AD148" s="209" t="s">
        <v>57</v>
      </c>
      <c r="AE148" s="209" t="s">
        <v>57</v>
      </c>
      <c r="AF148" s="209" t="s">
        <v>57</v>
      </c>
      <c r="AG148" s="209" t="s">
        <v>58</v>
      </c>
      <c r="AH148" s="209" t="s">
        <v>57</v>
      </c>
      <c r="AI148" s="209" t="s">
        <v>57</v>
      </c>
      <c r="AJ148" s="209" t="s">
        <v>57</v>
      </c>
      <c r="AK148" s="209" t="s">
        <v>57</v>
      </c>
      <c r="AL148" s="209" t="s">
        <v>57</v>
      </c>
      <c r="AM148" s="209" t="s">
        <v>57</v>
      </c>
      <c r="AN148" s="209" t="s">
        <v>58</v>
      </c>
      <c r="AO148" s="209" t="s">
        <v>57</v>
      </c>
      <c r="AP148" s="209" t="s">
        <v>57</v>
      </c>
      <c r="AQ148" s="209" t="s">
        <v>57</v>
      </c>
      <c r="AR148" s="179"/>
      <c r="AS148" s="179"/>
      <c r="AT148" s="179"/>
      <c r="AU148" s="179"/>
      <c r="AV148" s="179"/>
      <c r="AW148" s="179"/>
      <c r="AX148" s="179"/>
      <c r="AY148" s="179"/>
      <c r="AZ148" s="179"/>
      <c r="BA148" s="179"/>
      <c r="BB148" s="179"/>
      <c r="BC148" s="179"/>
      <c r="BD148" s="179"/>
      <c r="BE148" s="179"/>
      <c r="BF148" s="180"/>
      <c r="BG148" s="181">
        <f t="shared" si="63"/>
        <v>12</v>
      </c>
      <c r="BH148" s="182">
        <f t="shared" si="64"/>
        <v>3</v>
      </c>
      <c r="BI148" s="182">
        <f t="shared" si="65"/>
        <v>0</v>
      </c>
      <c r="BJ148" s="182">
        <f t="shared" si="66"/>
        <v>0</v>
      </c>
      <c r="BK148" s="182">
        <f t="shared" si="67"/>
        <v>0</v>
      </c>
      <c r="BL148" s="182">
        <f t="shared" si="68"/>
        <v>0</v>
      </c>
      <c r="BM148" s="182">
        <f t="shared" si="69"/>
        <v>15</v>
      </c>
      <c r="BN148" s="170">
        <f t="shared" si="70"/>
        <v>0</v>
      </c>
      <c r="BO148" s="182"/>
      <c r="BP148" s="182"/>
      <c r="BQ148" s="170">
        <f t="shared" si="71"/>
        <v>0</v>
      </c>
      <c r="BR148" s="182"/>
      <c r="BS148" s="182"/>
      <c r="BT148" s="170">
        <f t="shared" si="72"/>
        <v>0</v>
      </c>
      <c r="BU148" s="182"/>
      <c r="BV148" s="182"/>
      <c r="BW148" s="170">
        <f t="shared" si="61"/>
        <v>0</v>
      </c>
      <c r="BX148" s="182"/>
      <c r="BY148" s="182"/>
      <c r="BZ148" s="170">
        <f t="shared" si="79"/>
        <v>0</v>
      </c>
      <c r="CA148" s="170">
        <f t="shared" si="73"/>
        <v>2</v>
      </c>
      <c r="CB148" s="182"/>
      <c r="CC148" s="182"/>
      <c r="CD148" s="170">
        <f t="shared" si="74"/>
        <v>0</v>
      </c>
      <c r="CE148" s="170">
        <f t="shared" si="75"/>
        <v>0</v>
      </c>
      <c r="CF148" s="170">
        <f t="shared" si="76"/>
        <v>1</v>
      </c>
      <c r="CG148" s="182">
        <f t="shared" si="77"/>
        <v>18</v>
      </c>
      <c r="CH148" s="171"/>
      <c r="CI148" s="183">
        <f t="shared" ref="CI148:CI154" si="80">COUNTIF(J148:AN148,"1")+(COUNTIF(J148:AN148,"2")*2)+CJ148*2</f>
        <v>0</v>
      </c>
      <c r="CJ148" s="184">
        <f t="shared" ref="CJ148:CJ154" si="81">COUNTIF(J148:AN148,"&gt;=3")</f>
        <v>0</v>
      </c>
    </row>
    <row r="149" spans="1:88" s="186" customFormat="1" ht="13">
      <c r="A149" s="168">
        <f t="shared" si="78"/>
        <v>139</v>
      </c>
      <c r="B149" s="169" t="s">
        <v>4516</v>
      </c>
      <c r="C149" s="174" t="s">
        <v>4517</v>
      </c>
      <c r="D149" s="175" t="s">
        <v>3637</v>
      </c>
      <c r="E149" s="172" t="s">
        <v>4518</v>
      </c>
      <c r="F149" s="176" t="s">
        <v>4519</v>
      </c>
      <c r="G149" s="177">
        <v>44682</v>
      </c>
      <c r="H149" s="177">
        <v>44682</v>
      </c>
      <c r="I149" s="178"/>
      <c r="J149" s="209" t="s">
        <v>57</v>
      </c>
      <c r="K149" s="209" t="s">
        <v>57</v>
      </c>
      <c r="L149" s="209" t="s">
        <v>58</v>
      </c>
      <c r="M149" s="209" t="s">
        <v>57</v>
      </c>
      <c r="N149" s="209" t="s">
        <v>57</v>
      </c>
      <c r="O149" s="209" t="s">
        <v>57</v>
      </c>
      <c r="P149" s="209" t="s">
        <v>57</v>
      </c>
      <c r="Q149" s="209" t="s">
        <v>57</v>
      </c>
      <c r="R149" s="209" t="s">
        <v>4057</v>
      </c>
      <c r="S149" s="209" t="s">
        <v>58</v>
      </c>
      <c r="T149" s="209" t="s">
        <v>59</v>
      </c>
      <c r="U149" s="209" t="s">
        <v>57</v>
      </c>
      <c r="V149" s="209" t="s">
        <v>57</v>
      </c>
      <c r="W149" s="209" t="s">
        <v>57</v>
      </c>
      <c r="X149" s="209" t="s">
        <v>57</v>
      </c>
      <c r="Y149" s="209" t="s">
        <v>57</v>
      </c>
      <c r="Z149" s="209" t="s">
        <v>58</v>
      </c>
      <c r="AA149" s="209" t="s">
        <v>59</v>
      </c>
      <c r="AB149" s="209" t="s">
        <v>57</v>
      </c>
      <c r="AC149" s="209" t="s">
        <v>57</v>
      </c>
      <c r="AD149" s="209" t="s">
        <v>57</v>
      </c>
      <c r="AE149" s="209" t="s">
        <v>57</v>
      </c>
      <c r="AF149" s="209" t="s">
        <v>57</v>
      </c>
      <c r="AG149" s="209" t="s">
        <v>58</v>
      </c>
      <c r="AH149" s="209" t="s">
        <v>57</v>
      </c>
      <c r="AI149" s="209" t="s">
        <v>57</v>
      </c>
      <c r="AJ149" s="209" t="s">
        <v>57</v>
      </c>
      <c r="AK149" s="209" t="s">
        <v>57</v>
      </c>
      <c r="AL149" s="209" t="s">
        <v>67</v>
      </c>
      <c r="AM149" s="209" t="s">
        <v>4057</v>
      </c>
      <c r="AN149" s="209" t="s">
        <v>58</v>
      </c>
      <c r="AO149" s="209" t="s">
        <v>133</v>
      </c>
      <c r="AP149" s="209" t="s">
        <v>133</v>
      </c>
      <c r="AQ149" s="209" t="s">
        <v>133</v>
      </c>
      <c r="AR149" s="209" t="s">
        <v>133</v>
      </c>
      <c r="AS149" s="209" t="s">
        <v>133</v>
      </c>
      <c r="AT149" s="209" t="s">
        <v>133</v>
      </c>
      <c r="AU149" s="209" t="s">
        <v>133</v>
      </c>
      <c r="AV149" s="179"/>
      <c r="AW149" s="179"/>
      <c r="AX149" s="179"/>
      <c r="AY149" s="179"/>
      <c r="AZ149" s="179"/>
      <c r="BA149" s="179"/>
      <c r="BB149" s="179"/>
      <c r="BC149" s="179"/>
      <c r="BD149" s="179"/>
      <c r="BE149" s="179"/>
      <c r="BF149" s="180"/>
      <c r="BG149" s="181">
        <f t="shared" si="63"/>
        <v>9</v>
      </c>
      <c r="BH149" s="182">
        <f t="shared" si="64"/>
        <v>3</v>
      </c>
      <c r="BI149" s="182">
        <f t="shared" si="65"/>
        <v>0</v>
      </c>
      <c r="BJ149" s="182">
        <f t="shared" si="66"/>
        <v>1</v>
      </c>
      <c r="BK149" s="182">
        <f t="shared" si="67"/>
        <v>0</v>
      </c>
      <c r="BL149" s="182">
        <f t="shared" si="68"/>
        <v>0</v>
      </c>
      <c r="BM149" s="182">
        <f t="shared" si="69"/>
        <v>13</v>
      </c>
      <c r="BN149" s="170">
        <f t="shared" si="70"/>
        <v>0</v>
      </c>
      <c r="BO149" s="182"/>
      <c r="BP149" s="182"/>
      <c r="BQ149" s="170">
        <f t="shared" si="71"/>
        <v>0</v>
      </c>
      <c r="BR149" s="182"/>
      <c r="BS149" s="182"/>
      <c r="BT149" s="170">
        <f t="shared" si="72"/>
        <v>7</v>
      </c>
      <c r="BU149" s="182"/>
      <c r="BV149" s="182"/>
      <c r="BW149" s="170">
        <f t="shared" si="61"/>
        <v>0</v>
      </c>
      <c r="BX149" s="182"/>
      <c r="BY149" s="182"/>
      <c r="BZ149" s="170">
        <f t="shared" si="79"/>
        <v>0</v>
      </c>
      <c r="CA149" s="170">
        <f t="shared" si="73"/>
        <v>1</v>
      </c>
      <c r="CB149" s="182"/>
      <c r="CC149" s="182"/>
      <c r="CD149" s="170">
        <f t="shared" si="74"/>
        <v>0</v>
      </c>
      <c r="CE149" s="170">
        <f t="shared" si="75"/>
        <v>0</v>
      </c>
      <c r="CF149" s="170">
        <f t="shared" si="76"/>
        <v>1</v>
      </c>
      <c r="CG149" s="182">
        <f t="shared" si="77"/>
        <v>22</v>
      </c>
      <c r="CH149" s="171"/>
      <c r="CI149" s="183">
        <f t="shared" si="80"/>
        <v>0</v>
      </c>
      <c r="CJ149" s="184">
        <f t="shared" si="81"/>
        <v>0</v>
      </c>
    </row>
    <row r="150" spans="1:88" s="186" customFormat="1" ht="13">
      <c r="A150" s="168">
        <f t="shared" si="78"/>
        <v>140</v>
      </c>
      <c r="B150" s="169" t="s">
        <v>4520</v>
      </c>
      <c r="C150" s="174" t="s">
        <v>4521</v>
      </c>
      <c r="D150" s="175" t="s">
        <v>3637</v>
      </c>
      <c r="E150" s="172" t="s">
        <v>4522</v>
      </c>
      <c r="F150" s="176" t="s">
        <v>630</v>
      </c>
      <c r="G150" s="177">
        <v>44813</v>
      </c>
      <c r="H150" s="177">
        <v>44813</v>
      </c>
      <c r="I150" s="178"/>
      <c r="J150" s="209" t="s">
        <v>57</v>
      </c>
      <c r="K150" s="209" t="s">
        <v>67</v>
      </c>
      <c r="L150" s="209" t="s">
        <v>58</v>
      </c>
      <c r="M150" s="209" t="s">
        <v>57</v>
      </c>
      <c r="N150" s="209" t="s">
        <v>67</v>
      </c>
      <c r="O150" s="209" t="s">
        <v>57</v>
      </c>
      <c r="P150" s="209" t="s">
        <v>57</v>
      </c>
      <c r="Q150" s="209" t="s">
        <v>57</v>
      </c>
      <c r="R150" s="209" t="s">
        <v>57</v>
      </c>
      <c r="S150" s="209" t="s">
        <v>58</v>
      </c>
      <c r="T150" s="209" t="s">
        <v>59</v>
      </c>
      <c r="U150" s="209" t="s">
        <v>57</v>
      </c>
      <c r="V150" s="209" t="s">
        <v>57</v>
      </c>
      <c r="W150" s="209" t="s">
        <v>57</v>
      </c>
      <c r="X150" s="209" t="s">
        <v>57</v>
      </c>
      <c r="Y150" s="209" t="s">
        <v>67</v>
      </c>
      <c r="Z150" s="209" t="s">
        <v>58</v>
      </c>
      <c r="AA150" s="209" t="s">
        <v>59</v>
      </c>
      <c r="AB150" s="209" t="s">
        <v>57</v>
      </c>
      <c r="AC150" s="209" t="s">
        <v>57</v>
      </c>
      <c r="AD150" s="209" t="s">
        <v>57</v>
      </c>
      <c r="AE150" s="209" t="s">
        <v>57</v>
      </c>
      <c r="AF150" s="209" t="s">
        <v>57</v>
      </c>
      <c r="AG150" s="209" t="s">
        <v>58</v>
      </c>
      <c r="AH150" s="209" t="s">
        <v>57</v>
      </c>
      <c r="AI150" s="209" t="s">
        <v>57</v>
      </c>
      <c r="AJ150" s="209" t="s">
        <v>57</v>
      </c>
      <c r="AK150" s="209" t="s">
        <v>57</v>
      </c>
      <c r="AL150" s="209" t="s">
        <v>57</v>
      </c>
      <c r="AM150" s="209" t="s">
        <v>57</v>
      </c>
      <c r="AN150" s="209" t="s">
        <v>58</v>
      </c>
      <c r="AO150" s="209" t="s">
        <v>67</v>
      </c>
      <c r="AP150" s="209" t="s">
        <v>57</v>
      </c>
      <c r="AQ150" s="209" t="s">
        <v>57</v>
      </c>
      <c r="AR150" s="179"/>
      <c r="AS150" s="179"/>
      <c r="AT150" s="179"/>
      <c r="AU150" s="179"/>
      <c r="AV150" s="179"/>
      <c r="AW150" s="179"/>
      <c r="AX150" s="179"/>
      <c r="AY150" s="179"/>
      <c r="AZ150" s="179"/>
      <c r="BA150" s="179"/>
      <c r="BB150" s="179"/>
      <c r="BC150" s="179"/>
      <c r="BD150" s="179"/>
      <c r="BE150" s="179"/>
      <c r="BF150" s="180"/>
      <c r="BG150" s="181">
        <f t="shared" si="63"/>
        <v>13</v>
      </c>
      <c r="BH150" s="182">
        <f t="shared" si="64"/>
        <v>3</v>
      </c>
      <c r="BI150" s="182">
        <f t="shared" si="65"/>
        <v>0</v>
      </c>
      <c r="BJ150" s="182">
        <f t="shared" si="66"/>
        <v>0</v>
      </c>
      <c r="BK150" s="182">
        <f t="shared" si="67"/>
        <v>0</v>
      </c>
      <c r="BL150" s="182">
        <f t="shared" si="68"/>
        <v>0</v>
      </c>
      <c r="BM150" s="182">
        <f t="shared" si="69"/>
        <v>16</v>
      </c>
      <c r="BN150" s="170">
        <f t="shared" si="70"/>
        <v>0</v>
      </c>
      <c r="BO150" s="182"/>
      <c r="BP150" s="182"/>
      <c r="BQ150" s="170">
        <f t="shared" si="71"/>
        <v>0</v>
      </c>
      <c r="BR150" s="182"/>
      <c r="BS150" s="182"/>
      <c r="BT150" s="170">
        <f t="shared" si="72"/>
        <v>0</v>
      </c>
      <c r="BU150" s="182"/>
      <c r="BV150" s="182"/>
      <c r="BW150" s="170">
        <f t="shared" si="61"/>
        <v>0</v>
      </c>
      <c r="BX150" s="182"/>
      <c r="BY150" s="182"/>
      <c r="BZ150" s="170">
        <f t="shared" si="79"/>
        <v>0</v>
      </c>
      <c r="CA150" s="170">
        <f t="shared" si="73"/>
        <v>1</v>
      </c>
      <c r="CB150" s="182"/>
      <c r="CC150" s="182"/>
      <c r="CD150" s="170">
        <f t="shared" si="74"/>
        <v>0</v>
      </c>
      <c r="CE150" s="170">
        <f t="shared" si="75"/>
        <v>0</v>
      </c>
      <c r="CF150" s="170">
        <f t="shared" si="76"/>
        <v>1</v>
      </c>
      <c r="CG150" s="182">
        <f t="shared" si="77"/>
        <v>18</v>
      </c>
      <c r="CH150" s="171"/>
      <c r="CI150" s="183">
        <f t="shared" si="80"/>
        <v>0</v>
      </c>
      <c r="CJ150" s="184">
        <f t="shared" si="81"/>
        <v>0</v>
      </c>
    </row>
    <row r="151" spans="1:88" s="186" customFormat="1" ht="13">
      <c r="A151" s="168">
        <f t="shared" si="78"/>
        <v>141</v>
      </c>
      <c r="B151" s="169" t="s">
        <v>4523</v>
      </c>
      <c r="C151" s="174" t="s">
        <v>4524</v>
      </c>
      <c r="D151" s="175" t="s">
        <v>3637</v>
      </c>
      <c r="E151" s="172" t="s">
        <v>4525</v>
      </c>
      <c r="F151" s="176" t="s">
        <v>4130</v>
      </c>
      <c r="G151" s="177">
        <v>44837</v>
      </c>
      <c r="H151" s="177">
        <v>44837</v>
      </c>
      <c r="I151" s="178"/>
      <c r="J151" s="209" t="s">
        <v>57</v>
      </c>
      <c r="K151" s="209" t="s">
        <v>57</v>
      </c>
      <c r="L151" s="209" t="s">
        <v>58</v>
      </c>
      <c r="M151" s="209" t="s">
        <v>57</v>
      </c>
      <c r="N151" s="209" t="s">
        <v>57</v>
      </c>
      <c r="O151" s="209" t="s">
        <v>57</v>
      </c>
      <c r="P151" s="209" t="s">
        <v>57</v>
      </c>
      <c r="Q151" s="209" t="s">
        <v>57</v>
      </c>
      <c r="R151" s="209" t="s">
        <v>57</v>
      </c>
      <c r="S151" s="209" t="s">
        <v>58</v>
      </c>
      <c r="T151" s="209" t="s">
        <v>59</v>
      </c>
      <c r="U151" s="209" t="s">
        <v>57</v>
      </c>
      <c r="V151" s="209" t="s">
        <v>57</v>
      </c>
      <c r="W151" s="209" t="s">
        <v>57</v>
      </c>
      <c r="X151" s="209" t="s">
        <v>57</v>
      </c>
      <c r="Y151" s="209" t="s">
        <v>57</v>
      </c>
      <c r="Z151" s="209" t="s">
        <v>58</v>
      </c>
      <c r="AA151" s="209" t="s">
        <v>59</v>
      </c>
      <c r="AB151" s="209" t="s">
        <v>57</v>
      </c>
      <c r="AC151" s="209" t="s">
        <v>57</v>
      </c>
      <c r="AD151" s="209" t="s">
        <v>57</v>
      </c>
      <c r="AE151" s="209" t="s">
        <v>57</v>
      </c>
      <c r="AF151" s="209" t="s">
        <v>57</v>
      </c>
      <c r="AG151" s="209" t="s">
        <v>58</v>
      </c>
      <c r="AH151" s="209" t="s">
        <v>57</v>
      </c>
      <c r="AI151" s="209" t="s">
        <v>57</v>
      </c>
      <c r="AJ151" s="209" t="s">
        <v>57</v>
      </c>
      <c r="AK151" s="209" t="s">
        <v>57</v>
      </c>
      <c r="AL151" s="209" t="s">
        <v>57</v>
      </c>
      <c r="AM151" s="209" t="s">
        <v>57</v>
      </c>
      <c r="AN151" s="209" t="s">
        <v>58</v>
      </c>
      <c r="AO151" s="209" t="s">
        <v>57</v>
      </c>
      <c r="AP151" s="209" t="s">
        <v>57</v>
      </c>
      <c r="AQ151" s="209" t="s">
        <v>57</v>
      </c>
      <c r="AR151" s="179"/>
      <c r="AS151" s="179"/>
      <c r="AT151" s="179"/>
      <c r="AU151" s="179"/>
      <c r="AV151" s="179"/>
      <c r="AW151" s="179"/>
      <c r="AX151" s="179"/>
      <c r="AY151" s="179"/>
      <c r="AZ151" s="179"/>
      <c r="BA151" s="179"/>
      <c r="BB151" s="179"/>
      <c r="BC151" s="179"/>
      <c r="BD151" s="179"/>
      <c r="BE151" s="179"/>
      <c r="BF151" s="180"/>
      <c r="BG151" s="181">
        <f t="shared" si="63"/>
        <v>14</v>
      </c>
      <c r="BH151" s="182">
        <f t="shared" si="64"/>
        <v>3</v>
      </c>
      <c r="BI151" s="182">
        <f t="shared" si="65"/>
        <v>0</v>
      </c>
      <c r="BJ151" s="182">
        <f t="shared" si="66"/>
        <v>0</v>
      </c>
      <c r="BK151" s="182">
        <f t="shared" si="67"/>
        <v>0</v>
      </c>
      <c r="BL151" s="182">
        <f t="shared" si="68"/>
        <v>0</v>
      </c>
      <c r="BM151" s="182">
        <f t="shared" si="69"/>
        <v>17</v>
      </c>
      <c r="BN151" s="170">
        <f t="shared" si="70"/>
        <v>0</v>
      </c>
      <c r="BO151" s="182"/>
      <c r="BP151" s="182"/>
      <c r="BQ151" s="170">
        <f t="shared" si="71"/>
        <v>0</v>
      </c>
      <c r="BR151" s="182"/>
      <c r="BS151" s="182"/>
      <c r="BT151" s="170">
        <f t="shared" si="72"/>
        <v>0</v>
      </c>
      <c r="BU151" s="182"/>
      <c r="BV151" s="182"/>
      <c r="BW151" s="170">
        <f t="shared" si="61"/>
        <v>0</v>
      </c>
      <c r="BX151" s="182"/>
      <c r="BY151" s="182"/>
      <c r="BZ151" s="170">
        <f t="shared" si="79"/>
        <v>0</v>
      </c>
      <c r="CA151" s="170">
        <f t="shared" si="73"/>
        <v>0</v>
      </c>
      <c r="CB151" s="182"/>
      <c r="CC151" s="182"/>
      <c r="CD151" s="170">
        <f t="shared" si="74"/>
        <v>0</v>
      </c>
      <c r="CE151" s="170">
        <f t="shared" si="75"/>
        <v>0</v>
      </c>
      <c r="CF151" s="170">
        <f t="shared" si="76"/>
        <v>1</v>
      </c>
      <c r="CG151" s="182">
        <f t="shared" si="77"/>
        <v>18</v>
      </c>
      <c r="CH151" s="171"/>
      <c r="CI151" s="183">
        <f t="shared" si="80"/>
        <v>0</v>
      </c>
      <c r="CJ151" s="184">
        <f t="shared" si="81"/>
        <v>0</v>
      </c>
    </row>
    <row r="152" spans="1:88" s="186" customFormat="1" ht="13">
      <c r="A152" s="168">
        <f t="shared" si="78"/>
        <v>142</v>
      </c>
      <c r="B152" s="169" t="s">
        <v>4526</v>
      </c>
      <c r="C152" s="174" t="s">
        <v>4527</v>
      </c>
      <c r="D152" s="175" t="s">
        <v>3637</v>
      </c>
      <c r="E152" s="172" t="s">
        <v>4528</v>
      </c>
      <c r="F152" s="176" t="s">
        <v>4529</v>
      </c>
      <c r="G152" s="177">
        <v>44670</v>
      </c>
      <c r="H152" s="177">
        <v>44670</v>
      </c>
      <c r="I152" s="178"/>
      <c r="J152" s="209" t="s">
        <v>57</v>
      </c>
      <c r="K152" s="209" t="s">
        <v>4057</v>
      </c>
      <c r="L152" s="209" t="s">
        <v>58</v>
      </c>
      <c r="M152" s="209" t="s">
        <v>57</v>
      </c>
      <c r="N152" s="209" t="s">
        <v>57</v>
      </c>
      <c r="O152" s="209" t="s">
        <v>57</v>
      </c>
      <c r="P152" s="209" t="s">
        <v>57</v>
      </c>
      <c r="Q152" s="209" t="s">
        <v>57</v>
      </c>
      <c r="R152" s="209" t="s">
        <v>57</v>
      </c>
      <c r="S152" s="209" t="s">
        <v>58</v>
      </c>
      <c r="T152" s="209" t="s">
        <v>59</v>
      </c>
      <c r="U152" s="209" t="s">
        <v>57</v>
      </c>
      <c r="V152" s="209" t="s">
        <v>57</v>
      </c>
      <c r="W152" s="209" t="s">
        <v>57</v>
      </c>
      <c r="X152" s="209" t="s">
        <v>57</v>
      </c>
      <c r="Y152" s="209" t="s">
        <v>4057</v>
      </c>
      <c r="Z152" s="209" t="s">
        <v>58</v>
      </c>
      <c r="AA152" s="209" t="s">
        <v>59</v>
      </c>
      <c r="AB152" s="209" t="s">
        <v>133</v>
      </c>
      <c r="AC152" s="209" t="s">
        <v>133</v>
      </c>
      <c r="AD152" s="209" t="s">
        <v>133</v>
      </c>
      <c r="AE152" s="209" t="s">
        <v>133</v>
      </c>
      <c r="AF152" s="209" t="s">
        <v>133</v>
      </c>
      <c r="AG152" s="209" t="s">
        <v>133</v>
      </c>
      <c r="AH152" s="209" t="s">
        <v>133</v>
      </c>
      <c r="AI152" s="209" t="s">
        <v>57</v>
      </c>
      <c r="AJ152" s="209" t="s">
        <v>57</v>
      </c>
      <c r="AK152" s="209" t="s">
        <v>57</v>
      </c>
      <c r="AL152" s="209" t="s">
        <v>57</v>
      </c>
      <c r="AM152" s="209" t="s">
        <v>57</v>
      </c>
      <c r="AN152" s="209" t="s">
        <v>58</v>
      </c>
      <c r="AO152" s="209" t="s">
        <v>57</v>
      </c>
      <c r="AP152" s="209" t="s">
        <v>57</v>
      </c>
      <c r="AQ152" s="209" t="s">
        <v>57</v>
      </c>
      <c r="AR152" s="179"/>
      <c r="AS152" s="179"/>
      <c r="AT152" s="179"/>
      <c r="AU152" s="179"/>
      <c r="AV152" s="179"/>
      <c r="AW152" s="179"/>
      <c r="AX152" s="179"/>
      <c r="AY152" s="179"/>
      <c r="AZ152" s="179"/>
      <c r="BA152" s="179"/>
      <c r="BB152" s="179"/>
      <c r="BC152" s="179"/>
      <c r="BD152" s="179"/>
      <c r="BE152" s="179"/>
      <c r="BF152" s="180"/>
      <c r="BG152" s="181">
        <f t="shared" si="63"/>
        <v>8</v>
      </c>
      <c r="BH152" s="182">
        <f t="shared" si="64"/>
        <v>2</v>
      </c>
      <c r="BI152" s="182">
        <f t="shared" si="65"/>
        <v>0</v>
      </c>
      <c r="BJ152" s="182">
        <f t="shared" si="66"/>
        <v>0</v>
      </c>
      <c r="BK152" s="182">
        <f t="shared" si="67"/>
        <v>0</v>
      </c>
      <c r="BL152" s="182">
        <f t="shared" si="68"/>
        <v>0</v>
      </c>
      <c r="BM152" s="182">
        <f t="shared" si="69"/>
        <v>10</v>
      </c>
      <c r="BN152" s="170">
        <f t="shared" si="70"/>
        <v>0</v>
      </c>
      <c r="BO152" s="182"/>
      <c r="BP152" s="182"/>
      <c r="BQ152" s="170">
        <f t="shared" si="71"/>
        <v>0</v>
      </c>
      <c r="BR152" s="182"/>
      <c r="BS152" s="182"/>
      <c r="BT152" s="170">
        <f t="shared" si="72"/>
        <v>7</v>
      </c>
      <c r="BU152" s="182"/>
      <c r="BV152" s="182"/>
      <c r="BW152" s="170">
        <f t="shared" si="61"/>
        <v>0</v>
      </c>
      <c r="BX152" s="182"/>
      <c r="BY152" s="182"/>
      <c r="BZ152" s="170">
        <f t="shared" si="79"/>
        <v>0</v>
      </c>
      <c r="CA152" s="170">
        <f t="shared" si="73"/>
        <v>0</v>
      </c>
      <c r="CB152" s="182"/>
      <c r="CC152" s="182"/>
      <c r="CD152" s="170">
        <f t="shared" si="74"/>
        <v>0</v>
      </c>
      <c r="CE152" s="170">
        <f t="shared" si="75"/>
        <v>0</v>
      </c>
      <c r="CF152" s="170">
        <f t="shared" si="76"/>
        <v>1</v>
      </c>
      <c r="CG152" s="182">
        <f t="shared" si="77"/>
        <v>18</v>
      </c>
      <c r="CH152" s="171"/>
      <c r="CI152" s="183">
        <f t="shared" si="80"/>
        <v>0</v>
      </c>
      <c r="CJ152" s="184">
        <f t="shared" si="81"/>
        <v>0</v>
      </c>
    </row>
    <row r="153" spans="1:88" s="186" customFormat="1" ht="13">
      <c r="A153" s="168">
        <f t="shared" si="78"/>
        <v>143</v>
      </c>
      <c r="B153" s="169" t="s">
        <v>4530</v>
      </c>
      <c r="C153" s="174" t="s">
        <v>4531</v>
      </c>
      <c r="D153" s="175" t="s">
        <v>3637</v>
      </c>
      <c r="E153" s="172" t="s">
        <v>4532</v>
      </c>
      <c r="F153" s="176" t="s">
        <v>1079</v>
      </c>
      <c r="G153" s="177">
        <v>44825</v>
      </c>
      <c r="H153" s="177">
        <v>44825</v>
      </c>
      <c r="I153" s="178"/>
      <c r="J153" s="209" t="s">
        <v>57</v>
      </c>
      <c r="K153" s="209" t="s">
        <v>57</v>
      </c>
      <c r="L153" s="209" t="s">
        <v>58</v>
      </c>
      <c r="M153" s="209" t="s">
        <v>57</v>
      </c>
      <c r="N153" s="209" t="s">
        <v>57</v>
      </c>
      <c r="O153" s="209" t="s">
        <v>57</v>
      </c>
      <c r="P153" s="209" t="s">
        <v>133</v>
      </c>
      <c r="Q153" s="209" t="s">
        <v>133</v>
      </c>
      <c r="R153" s="209" t="s">
        <v>133</v>
      </c>
      <c r="S153" s="209" t="s">
        <v>133</v>
      </c>
      <c r="T153" s="209" t="s">
        <v>133</v>
      </c>
      <c r="U153" s="209" t="s">
        <v>133</v>
      </c>
      <c r="V153" s="209" t="s">
        <v>133</v>
      </c>
      <c r="W153" s="209" t="s">
        <v>133</v>
      </c>
      <c r="X153" s="209" t="s">
        <v>67</v>
      </c>
      <c r="Y153" s="209" t="s">
        <v>67</v>
      </c>
      <c r="Z153" s="209" t="s">
        <v>58</v>
      </c>
      <c r="AA153" s="209" t="s">
        <v>59</v>
      </c>
      <c r="AB153" s="209" t="s">
        <v>57</v>
      </c>
      <c r="AC153" s="209" t="s">
        <v>57</v>
      </c>
      <c r="AD153" s="209" t="s">
        <v>57</v>
      </c>
      <c r="AE153" s="209" t="s">
        <v>57</v>
      </c>
      <c r="AF153" s="209" t="s">
        <v>57</v>
      </c>
      <c r="AG153" s="209" t="s">
        <v>58</v>
      </c>
      <c r="AH153" s="209" t="s">
        <v>57</v>
      </c>
      <c r="AI153" s="209" t="s">
        <v>57</v>
      </c>
      <c r="AJ153" s="209" t="s">
        <v>57</v>
      </c>
      <c r="AK153" s="209" t="s">
        <v>57</v>
      </c>
      <c r="AL153" s="209" t="s">
        <v>57</v>
      </c>
      <c r="AM153" s="209" t="s">
        <v>67</v>
      </c>
      <c r="AN153" s="209" t="s">
        <v>58</v>
      </c>
      <c r="AO153" s="209" t="s">
        <v>57</v>
      </c>
      <c r="AP153" s="209" t="s">
        <v>57</v>
      </c>
      <c r="AQ153" s="209" t="s">
        <v>57</v>
      </c>
      <c r="AR153" s="179"/>
      <c r="AS153" s="179"/>
      <c r="AT153" s="179"/>
      <c r="AU153" s="179"/>
      <c r="AV153" s="179"/>
      <c r="AW153" s="179"/>
      <c r="AX153" s="179"/>
      <c r="AY153" s="179"/>
      <c r="AZ153" s="179"/>
      <c r="BA153" s="179"/>
      <c r="BB153" s="179"/>
      <c r="BC153" s="179"/>
      <c r="BD153" s="179"/>
      <c r="BE153" s="179"/>
      <c r="BF153" s="180"/>
      <c r="BG153" s="181">
        <f t="shared" si="63"/>
        <v>13</v>
      </c>
      <c r="BH153" s="182">
        <f t="shared" si="64"/>
        <v>3</v>
      </c>
      <c r="BI153" s="182">
        <f t="shared" si="65"/>
        <v>0</v>
      </c>
      <c r="BJ153" s="182">
        <f t="shared" si="66"/>
        <v>0</v>
      </c>
      <c r="BK153" s="182">
        <f t="shared" si="67"/>
        <v>0</v>
      </c>
      <c r="BL153" s="182">
        <f t="shared" si="68"/>
        <v>0</v>
      </c>
      <c r="BM153" s="182">
        <f t="shared" si="69"/>
        <v>16</v>
      </c>
      <c r="BN153" s="170">
        <f t="shared" si="70"/>
        <v>0</v>
      </c>
      <c r="BO153" s="182"/>
      <c r="BP153" s="182"/>
      <c r="BQ153" s="170">
        <f t="shared" si="71"/>
        <v>0</v>
      </c>
      <c r="BR153" s="182"/>
      <c r="BS153" s="182"/>
      <c r="BT153" s="170">
        <f t="shared" si="72"/>
        <v>0</v>
      </c>
      <c r="BU153" s="182"/>
      <c r="BV153" s="182"/>
      <c r="BW153" s="170">
        <f t="shared" si="61"/>
        <v>0</v>
      </c>
      <c r="BX153" s="182"/>
      <c r="BY153" s="182"/>
      <c r="BZ153" s="170">
        <f t="shared" si="79"/>
        <v>0</v>
      </c>
      <c r="CA153" s="170">
        <f t="shared" si="73"/>
        <v>1</v>
      </c>
      <c r="CB153" s="182"/>
      <c r="CC153" s="182"/>
      <c r="CD153" s="170">
        <f t="shared" si="74"/>
        <v>0</v>
      </c>
      <c r="CE153" s="170">
        <f t="shared" si="75"/>
        <v>0</v>
      </c>
      <c r="CF153" s="170">
        <f t="shared" si="76"/>
        <v>1</v>
      </c>
      <c r="CG153" s="182">
        <f t="shared" si="77"/>
        <v>18</v>
      </c>
      <c r="CH153" s="171"/>
      <c r="CI153" s="183">
        <f t="shared" si="80"/>
        <v>0</v>
      </c>
      <c r="CJ153" s="184">
        <f t="shared" si="81"/>
        <v>0</v>
      </c>
    </row>
    <row r="154" spans="1:88" s="186" customFormat="1" ht="13">
      <c r="A154" s="168">
        <f t="shared" si="78"/>
        <v>144</v>
      </c>
      <c r="B154" s="169" t="s">
        <v>4533</v>
      </c>
      <c r="C154" s="174" t="s">
        <v>4534</v>
      </c>
      <c r="D154" s="175" t="s">
        <v>4060</v>
      </c>
      <c r="E154" s="172" t="s">
        <v>4535</v>
      </c>
      <c r="F154" s="176" t="s">
        <v>4181</v>
      </c>
      <c r="G154" s="177">
        <v>44628</v>
      </c>
      <c r="H154" s="177">
        <v>44628</v>
      </c>
      <c r="I154" s="178"/>
      <c r="J154" s="209" t="s">
        <v>57</v>
      </c>
      <c r="K154" s="209" t="s">
        <v>4057</v>
      </c>
      <c r="L154" s="209" t="s">
        <v>58</v>
      </c>
      <c r="M154" s="209" t="s">
        <v>57</v>
      </c>
      <c r="N154" s="209" t="s">
        <v>57</v>
      </c>
      <c r="O154" s="209" t="s">
        <v>57</v>
      </c>
      <c r="P154" s="209" t="s">
        <v>57</v>
      </c>
      <c r="Q154" s="209" t="s">
        <v>57</v>
      </c>
      <c r="R154" s="209" t="s">
        <v>57</v>
      </c>
      <c r="S154" s="209" t="s">
        <v>58</v>
      </c>
      <c r="T154" s="209" t="s">
        <v>59</v>
      </c>
      <c r="U154" s="209" t="s">
        <v>57</v>
      </c>
      <c r="V154" s="209" t="s">
        <v>57</v>
      </c>
      <c r="W154" s="209" t="s">
        <v>57</v>
      </c>
      <c r="X154" s="209" t="s">
        <v>57</v>
      </c>
      <c r="Y154" s="209" t="s">
        <v>4057</v>
      </c>
      <c r="Z154" s="209" t="s">
        <v>58</v>
      </c>
      <c r="AA154" s="209" t="s">
        <v>59</v>
      </c>
      <c r="AB154" s="209" t="s">
        <v>57</v>
      </c>
      <c r="AC154" s="209" t="s">
        <v>57</v>
      </c>
      <c r="AD154" s="209" t="s">
        <v>57</v>
      </c>
      <c r="AE154" s="209" t="s">
        <v>57</v>
      </c>
      <c r="AF154" s="209" t="s">
        <v>57</v>
      </c>
      <c r="AG154" s="209" t="s">
        <v>58</v>
      </c>
      <c r="AH154" s="209" t="s">
        <v>57</v>
      </c>
      <c r="AI154" s="209" t="s">
        <v>57</v>
      </c>
      <c r="AJ154" s="209" t="s">
        <v>57</v>
      </c>
      <c r="AK154" s="209" t="s">
        <v>57</v>
      </c>
      <c r="AL154" s="209" t="s">
        <v>57</v>
      </c>
      <c r="AM154" s="209" t="s">
        <v>57</v>
      </c>
      <c r="AN154" s="209" t="s">
        <v>58</v>
      </c>
      <c r="AO154" s="209" t="s">
        <v>57</v>
      </c>
      <c r="AP154" s="209" t="s">
        <v>57</v>
      </c>
      <c r="AQ154" s="209" t="s">
        <v>57</v>
      </c>
      <c r="AR154" s="179"/>
      <c r="AS154" s="179"/>
      <c r="AT154" s="179"/>
      <c r="AU154" s="179"/>
      <c r="AV154" s="179"/>
      <c r="AW154" s="179"/>
      <c r="AX154" s="179"/>
      <c r="AY154" s="179"/>
      <c r="AZ154" s="179"/>
      <c r="BA154" s="179"/>
      <c r="BB154" s="179"/>
      <c r="BC154" s="179"/>
      <c r="BD154" s="179"/>
      <c r="BE154" s="179"/>
      <c r="BF154" s="180"/>
      <c r="BG154" s="181">
        <f t="shared" si="63"/>
        <v>14</v>
      </c>
      <c r="BH154" s="182">
        <f t="shared" si="64"/>
        <v>3</v>
      </c>
      <c r="BI154" s="182">
        <f t="shared" si="65"/>
        <v>0</v>
      </c>
      <c r="BJ154" s="182">
        <f t="shared" si="66"/>
        <v>0</v>
      </c>
      <c r="BK154" s="182">
        <f t="shared" si="67"/>
        <v>0</v>
      </c>
      <c r="BL154" s="182">
        <f t="shared" si="68"/>
        <v>0</v>
      </c>
      <c r="BM154" s="182">
        <f t="shared" si="69"/>
        <v>17</v>
      </c>
      <c r="BN154" s="170">
        <f t="shared" si="70"/>
        <v>0</v>
      </c>
      <c r="BO154" s="182"/>
      <c r="BP154" s="182"/>
      <c r="BQ154" s="170">
        <f t="shared" si="71"/>
        <v>0</v>
      </c>
      <c r="BR154" s="182"/>
      <c r="BS154" s="182"/>
      <c r="BT154" s="170">
        <f t="shared" si="72"/>
        <v>0</v>
      </c>
      <c r="BU154" s="182"/>
      <c r="BV154" s="182"/>
      <c r="BW154" s="170">
        <f t="shared" si="61"/>
        <v>0</v>
      </c>
      <c r="BX154" s="182"/>
      <c r="BY154" s="182"/>
      <c r="BZ154" s="170">
        <f t="shared" si="79"/>
        <v>0</v>
      </c>
      <c r="CA154" s="170">
        <f t="shared" si="73"/>
        <v>0</v>
      </c>
      <c r="CB154" s="182"/>
      <c r="CC154" s="182"/>
      <c r="CD154" s="170">
        <f t="shared" si="74"/>
        <v>0</v>
      </c>
      <c r="CE154" s="170">
        <f t="shared" si="75"/>
        <v>0</v>
      </c>
      <c r="CF154" s="170">
        <f t="shared" si="76"/>
        <v>1</v>
      </c>
      <c r="CG154" s="182">
        <f t="shared" si="77"/>
        <v>18</v>
      </c>
      <c r="CH154" s="171"/>
      <c r="CI154" s="183">
        <f t="shared" si="80"/>
        <v>0</v>
      </c>
      <c r="CJ154" s="184">
        <f t="shared" si="81"/>
        <v>0</v>
      </c>
    </row>
    <row r="155" spans="1:88" s="186" customFormat="1" ht="13">
      <c r="A155" s="168">
        <f t="shared" si="78"/>
        <v>145</v>
      </c>
      <c r="B155" s="169" t="s">
        <v>4536</v>
      </c>
      <c r="C155" s="174" t="s">
        <v>4537</v>
      </c>
      <c r="D155" s="175" t="s">
        <v>3637</v>
      </c>
      <c r="E155" s="172" t="s">
        <v>4538</v>
      </c>
      <c r="F155" s="176" t="s">
        <v>1271</v>
      </c>
      <c r="G155" s="177">
        <v>44748</v>
      </c>
      <c r="H155" s="177">
        <v>44748</v>
      </c>
      <c r="I155" s="178"/>
      <c r="J155" s="209" t="s">
        <v>57</v>
      </c>
      <c r="K155" s="209" t="s">
        <v>4057</v>
      </c>
      <c r="L155" s="209" t="s">
        <v>58</v>
      </c>
      <c r="M155" s="209" t="s">
        <v>57</v>
      </c>
      <c r="N155" s="209" t="s">
        <v>57</v>
      </c>
      <c r="O155" s="209" t="s">
        <v>57</v>
      </c>
      <c r="P155" s="209" t="s">
        <v>57</v>
      </c>
      <c r="Q155" s="209" t="s">
        <v>57</v>
      </c>
      <c r="R155" s="209" t="s">
        <v>57</v>
      </c>
      <c r="S155" s="209" t="s">
        <v>58</v>
      </c>
      <c r="T155" s="209" t="s">
        <v>59</v>
      </c>
      <c r="U155" s="209" t="s">
        <v>42</v>
      </c>
      <c r="V155" s="209" t="s">
        <v>57</v>
      </c>
      <c r="W155" s="209" t="s">
        <v>57</v>
      </c>
      <c r="X155" s="209" t="s">
        <v>57</v>
      </c>
      <c r="Y155" s="209" t="s">
        <v>4057</v>
      </c>
      <c r="Z155" s="209" t="s">
        <v>58</v>
      </c>
      <c r="AA155" s="209" t="s">
        <v>59</v>
      </c>
      <c r="AB155" s="209" t="s">
        <v>57</v>
      </c>
      <c r="AC155" s="209" t="s">
        <v>57</v>
      </c>
      <c r="AD155" s="209" t="s">
        <v>42</v>
      </c>
      <c r="AE155" s="209" t="s">
        <v>57</v>
      </c>
      <c r="AF155" s="209" t="s">
        <v>57</v>
      </c>
      <c r="AG155" s="209" t="s">
        <v>58</v>
      </c>
      <c r="AH155" s="209" t="s">
        <v>57</v>
      </c>
      <c r="AI155" s="209" t="s">
        <v>57</v>
      </c>
      <c r="AJ155" s="209" t="s">
        <v>57</v>
      </c>
      <c r="AK155" s="209" t="s">
        <v>57</v>
      </c>
      <c r="AL155" s="209" t="s">
        <v>57</v>
      </c>
      <c r="AM155" s="209" t="s">
        <v>4057</v>
      </c>
      <c r="AN155" s="209" t="s">
        <v>58</v>
      </c>
      <c r="AO155" s="209" t="s">
        <v>57</v>
      </c>
      <c r="AP155" s="209" t="s">
        <v>57</v>
      </c>
      <c r="AQ155" s="209" t="s">
        <v>57</v>
      </c>
      <c r="AR155" s="179"/>
      <c r="AS155" s="179"/>
      <c r="AT155" s="179"/>
      <c r="AU155" s="179"/>
      <c r="AV155" s="179"/>
      <c r="AW155" s="179"/>
      <c r="AX155" s="179"/>
      <c r="AY155" s="179"/>
      <c r="AZ155" s="179"/>
      <c r="BA155" s="179"/>
      <c r="BB155" s="179"/>
      <c r="BC155" s="179"/>
      <c r="BD155" s="179"/>
      <c r="BE155" s="179"/>
      <c r="BF155" s="180"/>
      <c r="BG155" s="181">
        <f t="shared" si="63"/>
        <v>12</v>
      </c>
      <c r="BH155" s="182">
        <f t="shared" si="64"/>
        <v>3</v>
      </c>
      <c r="BI155" s="182">
        <f t="shared" si="65"/>
        <v>1</v>
      </c>
      <c r="BJ155" s="182">
        <f t="shared" si="66"/>
        <v>1</v>
      </c>
      <c r="BK155" s="182">
        <f t="shared" si="67"/>
        <v>0</v>
      </c>
      <c r="BL155" s="182">
        <f t="shared" si="68"/>
        <v>0</v>
      </c>
      <c r="BM155" s="182">
        <f t="shared" si="69"/>
        <v>17</v>
      </c>
      <c r="BN155" s="170">
        <f t="shared" si="70"/>
        <v>0</v>
      </c>
      <c r="BO155" s="182"/>
      <c r="BP155" s="182"/>
      <c r="BQ155" s="170">
        <f t="shared" si="71"/>
        <v>0</v>
      </c>
      <c r="BR155" s="182"/>
      <c r="BS155" s="182"/>
      <c r="BT155" s="170">
        <f t="shared" si="72"/>
        <v>0</v>
      </c>
      <c r="BU155" s="182"/>
      <c r="BV155" s="182"/>
      <c r="BW155" s="170">
        <f t="shared" si="61"/>
        <v>0</v>
      </c>
      <c r="BX155" s="182"/>
      <c r="BY155" s="182"/>
      <c r="BZ155" s="170">
        <f t="shared" si="79"/>
        <v>0</v>
      </c>
      <c r="CA155" s="170">
        <f t="shared" si="73"/>
        <v>0</v>
      </c>
      <c r="CB155" s="182"/>
      <c r="CC155" s="182"/>
      <c r="CD155" s="170">
        <f t="shared" si="74"/>
        <v>0</v>
      </c>
      <c r="CE155" s="170">
        <f t="shared" si="75"/>
        <v>0</v>
      </c>
      <c r="CF155" s="170">
        <f t="shared" si="76"/>
        <v>1</v>
      </c>
      <c r="CG155" s="182">
        <f t="shared" si="77"/>
        <v>18</v>
      </c>
      <c r="CH155" s="171"/>
      <c r="CI155" s="183"/>
      <c r="CJ155" s="184"/>
    </row>
    <row r="156" spans="1:88" s="186" customFormat="1" ht="13">
      <c r="A156" s="168">
        <f t="shared" si="78"/>
        <v>146</v>
      </c>
      <c r="B156" s="169" t="s">
        <v>4539</v>
      </c>
      <c r="C156" s="174" t="s">
        <v>4540</v>
      </c>
      <c r="D156" s="175" t="s">
        <v>3637</v>
      </c>
      <c r="E156" s="172" t="s">
        <v>4541</v>
      </c>
      <c r="F156" s="176" t="s">
        <v>1099</v>
      </c>
      <c r="G156" s="177">
        <v>44805</v>
      </c>
      <c r="H156" s="177">
        <v>44805</v>
      </c>
      <c r="I156" s="178"/>
      <c r="J156" s="209" t="s">
        <v>57</v>
      </c>
      <c r="K156" s="209" t="s">
        <v>57</v>
      </c>
      <c r="L156" s="209" t="s">
        <v>58</v>
      </c>
      <c r="M156" s="209" t="s">
        <v>57</v>
      </c>
      <c r="N156" s="209" t="s">
        <v>57</v>
      </c>
      <c r="O156" s="209" t="s">
        <v>57</v>
      </c>
      <c r="P156" s="209" t="s">
        <v>57</v>
      </c>
      <c r="Q156" s="209" t="s">
        <v>57</v>
      </c>
      <c r="R156" s="209" t="s">
        <v>4057</v>
      </c>
      <c r="S156" s="209" t="s">
        <v>58</v>
      </c>
      <c r="T156" s="209" t="s">
        <v>59</v>
      </c>
      <c r="U156" s="209" t="s">
        <v>57</v>
      </c>
      <c r="V156" s="209" t="s">
        <v>57</v>
      </c>
      <c r="W156" s="209" t="s">
        <v>57</v>
      </c>
      <c r="X156" s="209" t="s">
        <v>57</v>
      </c>
      <c r="Y156" s="209" t="s">
        <v>57</v>
      </c>
      <c r="Z156" s="209" t="s">
        <v>58</v>
      </c>
      <c r="AA156" s="209" t="s">
        <v>59</v>
      </c>
      <c r="AB156" s="209" t="s">
        <v>57</v>
      </c>
      <c r="AC156" s="209" t="s">
        <v>57</v>
      </c>
      <c r="AD156" s="209" t="s">
        <v>57</v>
      </c>
      <c r="AE156" s="209" t="s">
        <v>42</v>
      </c>
      <c r="AF156" s="209" t="s">
        <v>4057</v>
      </c>
      <c r="AG156" s="209" t="s">
        <v>58</v>
      </c>
      <c r="AH156" s="209" t="s">
        <v>57</v>
      </c>
      <c r="AI156" s="209" t="s">
        <v>57</v>
      </c>
      <c r="AJ156" s="209" t="s">
        <v>57</v>
      </c>
      <c r="AK156" s="209" t="s">
        <v>57</v>
      </c>
      <c r="AL156" s="209" t="s">
        <v>57</v>
      </c>
      <c r="AM156" s="209" t="s">
        <v>4057</v>
      </c>
      <c r="AN156" s="209" t="s">
        <v>58</v>
      </c>
      <c r="AO156" s="209" t="s">
        <v>57</v>
      </c>
      <c r="AP156" s="209" t="s">
        <v>57</v>
      </c>
      <c r="AQ156" s="209" t="s">
        <v>57</v>
      </c>
      <c r="AR156" s="179"/>
      <c r="AS156" s="179"/>
      <c r="AT156" s="179"/>
      <c r="AU156" s="179"/>
      <c r="AV156" s="179"/>
      <c r="AW156" s="179"/>
      <c r="AX156" s="179"/>
      <c r="AY156" s="179"/>
      <c r="AZ156" s="179"/>
      <c r="BA156" s="179"/>
      <c r="BB156" s="179"/>
      <c r="BC156" s="179"/>
      <c r="BD156" s="179"/>
      <c r="BE156" s="179"/>
      <c r="BF156" s="180"/>
      <c r="BG156" s="181">
        <f t="shared" si="63"/>
        <v>11</v>
      </c>
      <c r="BH156" s="182">
        <f t="shared" si="64"/>
        <v>3</v>
      </c>
      <c r="BI156" s="182">
        <f t="shared" si="65"/>
        <v>1</v>
      </c>
      <c r="BJ156" s="182">
        <f t="shared" si="66"/>
        <v>2</v>
      </c>
      <c r="BK156" s="182">
        <f t="shared" si="67"/>
        <v>0</v>
      </c>
      <c r="BL156" s="182">
        <f t="shared" si="68"/>
        <v>0</v>
      </c>
      <c r="BM156" s="182">
        <f t="shared" si="69"/>
        <v>17</v>
      </c>
      <c r="BN156" s="170">
        <f t="shared" si="70"/>
        <v>0</v>
      </c>
      <c r="BO156" s="182"/>
      <c r="BP156" s="182"/>
      <c r="BQ156" s="170">
        <f t="shared" si="71"/>
        <v>0</v>
      </c>
      <c r="BR156" s="182"/>
      <c r="BS156" s="182"/>
      <c r="BT156" s="170">
        <f t="shared" si="72"/>
        <v>0</v>
      </c>
      <c r="BU156" s="182"/>
      <c r="BV156" s="182"/>
      <c r="BW156" s="170">
        <f t="shared" si="61"/>
        <v>0</v>
      </c>
      <c r="BX156" s="182"/>
      <c r="BY156" s="182"/>
      <c r="BZ156" s="170">
        <f t="shared" si="79"/>
        <v>0</v>
      </c>
      <c r="CA156" s="170">
        <f t="shared" si="73"/>
        <v>0</v>
      </c>
      <c r="CB156" s="182"/>
      <c r="CC156" s="182"/>
      <c r="CD156" s="170">
        <f t="shared" si="74"/>
        <v>0</v>
      </c>
      <c r="CE156" s="170">
        <f t="shared" si="75"/>
        <v>0</v>
      </c>
      <c r="CF156" s="170">
        <f t="shared" si="76"/>
        <v>1</v>
      </c>
      <c r="CG156" s="182">
        <f t="shared" si="77"/>
        <v>18</v>
      </c>
      <c r="CH156" s="171"/>
      <c r="CI156" s="183">
        <f t="shared" ref="CI156:CI165" si="82">COUNTIF(J156:AN156,"1")+(COUNTIF(J156:AN156,"2")*2)+CJ156*2</f>
        <v>0</v>
      </c>
      <c r="CJ156" s="184">
        <f t="shared" ref="CJ156:CJ165" si="83">COUNTIF(J156:AN156,"&gt;=3")</f>
        <v>0</v>
      </c>
    </row>
    <row r="157" spans="1:88" s="186" customFormat="1" ht="13">
      <c r="A157" s="168">
        <f t="shared" si="78"/>
        <v>147</v>
      </c>
      <c r="B157" s="169" t="s">
        <v>4542</v>
      </c>
      <c r="C157" s="174" t="s">
        <v>4543</v>
      </c>
      <c r="D157" s="175" t="s">
        <v>3637</v>
      </c>
      <c r="E157" s="172" t="s">
        <v>4544</v>
      </c>
      <c r="F157" s="176" t="s">
        <v>4085</v>
      </c>
      <c r="G157" s="177">
        <v>45078</v>
      </c>
      <c r="H157" s="177">
        <v>45078</v>
      </c>
      <c r="I157" s="178"/>
      <c r="J157" s="209" t="s">
        <v>57</v>
      </c>
      <c r="K157" s="209" t="s">
        <v>57</v>
      </c>
      <c r="L157" s="209" t="s">
        <v>58</v>
      </c>
      <c r="M157" s="209" t="s">
        <v>57</v>
      </c>
      <c r="N157" s="209" t="s">
        <v>57</v>
      </c>
      <c r="O157" s="209" t="s">
        <v>57</v>
      </c>
      <c r="P157" s="209" t="s">
        <v>57</v>
      </c>
      <c r="Q157" s="209" t="s">
        <v>57</v>
      </c>
      <c r="R157" s="209" t="s">
        <v>67</v>
      </c>
      <c r="S157" s="209" t="s">
        <v>58</v>
      </c>
      <c r="T157" s="209" t="s">
        <v>59</v>
      </c>
      <c r="U157" s="209" t="s">
        <v>131</v>
      </c>
      <c r="V157" s="209" t="s">
        <v>131</v>
      </c>
      <c r="W157" s="209" t="s">
        <v>57</v>
      </c>
      <c r="X157" s="209" t="s">
        <v>57</v>
      </c>
      <c r="Y157" s="209" t="s">
        <v>57</v>
      </c>
      <c r="Z157" s="209" t="s">
        <v>58</v>
      </c>
      <c r="AA157" s="209" t="s">
        <v>59</v>
      </c>
      <c r="AB157" s="209" t="s">
        <v>57</v>
      </c>
      <c r="AC157" s="209" t="s">
        <v>57</v>
      </c>
      <c r="AD157" s="209" t="s">
        <v>57</v>
      </c>
      <c r="AE157" s="209" t="s">
        <v>57</v>
      </c>
      <c r="AF157" s="209" t="s">
        <v>67</v>
      </c>
      <c r="AG157" s="209" t="s">
        <v>58</v>
      </c>
      <c r="AH157" s="209" t="s">
        <v>57</v>
      </c>
      <c r="AI157" s="209" t="s">
        <v>57</v>
      </c>
      <c r="AJ157" s="209" t="s">
        <v>57</v>
      </c>
      <c r="AK157" s="209" t="s">
        <v>57</v>
      </c>
      <c r="AL157" s="209" t="s">
        <v>57</v>
      </c>
      <c r="AM157" s="209" t="s">
        <v>57</v>
      </c>
      <c r="AN157" s="209" t="s">
        <v>58</v>
      </c>
      <c r="AO157" s="209" t="s">
        <v>57</v>
      </c>
      <c r="AP157" s="209" t="s">
        <v>57</v>
      </c>
      <c r="AQ157" s="209" t="s">
        <v>57</v>
      </c>
      <c r="AR157" s="179"/>
      <c r="AS157" s="179"/>
      <c r="AT157" s="179"/>
      <c r="AU157" s="179"/>
      <c r="AV157" s="179"/>
      <c r="AW157" s="179"/>
      <c r="AX157" s="179"/>
      <c r="AY157" s="179"/>
      <c r="AZ157" s="179"/>
      <c r="BA157" s="179"/>
      <c r="BB157" s="179"/>
      <c r="BC157" s="179"/>
      <c r="BD157" s="179"/>
      <c r="BE157" s="179"/>
      <c r="BF157" s="180"/>
      <c r="BG157" s="181">
        <f t="shared" si="63"/>
        <v>13</v>
      </c>
      <c r="BH157" s="182">
        <f t="shared" si="64"/>
        <v>3</v>
      </c>
      <c r="BI157" s="182">
        <f t="shared" si="65"/>
        <v>0</v>
      </c>
      <c r="BJ157" s="182">
        <f t="shared" si="66"/>
        <v>0</v>
      </c>
      <c r="BK157" s="182">
        <f t="shared" si="67"/>
        <v>0</v>
      </c>
      <c r="BL157" s="182">
        <f t="shared" si="68"/>
        <v>0</v>
      </c>
      <c r="BM157" s="182">
        <f t="shared" si="69"/>
        <v>16</v>
      </c>
      <c r="BN157" s="170">
        <f t="shared" si="70"/>
        <v>0</v>
      </c>
      <c r="BO157" s="182"/>
      <c r="BP157" s="182"/>
      <c r="BQ157" s="170">
        <f t="shared" si="71"/>
        <v>0</v>
      </c>
      <c r="BR157" s="182"/>
      <c r="BS157" s="182"/>
      <c r="BT157" s="170">
        <f t="shared" si="72"/>
        <v>0</v>
      </c>
      <c r="BU157" s="182"/>
      <c r="BV157" s="182"/>
      <c r="BW157" s="170">
        <f t="shared" si="61"/>
        <v>0</v>
      </c>
      <c r="BX157" s="182"/>
      <c r="BY157" s="182"/>
      <c r="BZ157" s="170">
        <f t="shared" si="79"/>
        <v>0</v>
      </c>
      <c r="CA157" s="170">
        <f t="shared" si="73"/>
        <v>1</v>
      </c>
      <c r="CB157" s="182"/>
      <c r="CC157" s="182"/>
      <c r="CD157" s="170">
        <f t="shared" si="74"/>
        <v>0</v>
      </c>
      <c r="CE157" s="170">
        <f t="shared" si="75"/>
        <v>0</v>
      </c>
      <c r="CF157" s="170">
        <f t="shared" si="76"/>
        <v>1</v>
      </c>
      <c r="CG157" s="182">
        <f t="shared" si="77"/>
        <v>18</v>
      </c>
      <c r="CH157" s="171"/>
      <c r="CI157" s="183">
        <f t="shared" si="82"/>
        <v>0</v>
      </c>
      <c r="CJ157" s="184">
        <f t="shared" si="83"/>
        <v>0</v>
      </c>
    </row>
    <row r="158" spans="1:88" s="186" customFormat="1" ht="13">
      <c r="A158" s="168">
        <f t="shared" si="78"/>
        <v>148</v>
      </c>
      <c r="B158" s="169" t="s">
        <v>4545</v>
      </c>
      <c r="C158" s="174" t="s">
        <v>4546</v>
      </c>
      <c r="D158" s="175" t="s">
        <v>3637</v>
      </c>
      <c r="E158" s="172" t="s">
        <v>4547</v>
      </c>
      <c r="F158" s="176" t="s">
        <v>268</v>
      </c>
      <c r="G158" s="177">
        <v>45019</v>
      </c>
      <c r="H158" s="177">
        <v>45019</v>
      </c>
      <c r="I158" s="178"/>
      <c r="J158" s="209" t="s">
        <v>57</v>
      </c>
      <c r="K158" s="209" t="s">
        <v>4057</v>
      </c>
      <c r="L158" s="209" t="s">
        <v>58</v>
      </c>
      <c r="M158" s="209" t="s">
        <v>57</v>
      </c>
      <c r="N158" s="209" t="s">
        <v>57</v>
      </c>
      <c r="O158" s="209" t="s">
        <v>57</v>
      </c>
      <c r="P158" s="209" t="s">
        <v>57</v>
      </c>
      <c r="Q158" s="209" t="s">
        <v>57</v>
      </c>
      <c r="R158" s="209" t="s">
        <v>4057</v>
      </c>
      <c r="S158" s="209" t="s">
        <v>58</v>
      </c>
      <c r="T158" s="209" t="s">
        <v>59</v>
      </c>
      <c r="U158" s="209" t="s">
        <v>57</v>
      </c>
      <c r="V158" s="209" t="s">
        <v>57</v>
      </c>
      <c r="W158" s="209" t="s">
        <v>57</v>
      </c>
      <c r="X158" s="209" t="s">
        <v>57</v>
      </c>
      <c r="Y158" s="209" t="s">
        <v>57</v>
      </c>
      <c r="Z158" s="209" t="s">
        <v>58</v>
      </c>
      <c r="AA158" s="209" t="s">
        <v>59</v>
      </c>
      <c r="AB158" s="209" t="s">
        <v>57</v>
      </c>
      <c r="AC158" s="209" t="s">
        <v>57</v>
      </c>
      <c r="AD158" s="209" t="s">
        <v>57</v>
      </c>
      <c r="AE158" s="209" t="s">
        <v>57</v>
      </c>
      <c r="AF158" s="209" t="s">
        <v>4057</v>
      </c>
      <c r="AG158" s="209" t="s">
        <v>58</v>
      </c>
      <c r="AH158" s="209" t="s">
        <v>57</v>
      </c>
      <c r="AI158" s="209" t="s">
        <v>57</v>
      </c>
      <c r="AJ158" s="209" t="s">
        <v>57</v>
      </c>
      <c r="AK158" s="209" t="s">
        <v>57</v>
      </c>
      <c r="AL158" s="209" t="s">
        <v>57</v>
      </c>
      <c r="AM158" s="209" t="s">
        <v>4057</v>
      </c>
      <c r="AN158" s="209" t="s">
        <v>58</v>
      </c>
      <c r="AO158" s="209" t="s">
        <v>57</v>
      </c>
      <c r="AP158" s="209" t="s">
        <v>57</v>
      </c>
      <c r="AQ158" s="209" t="s">
        <v>133</v>
      </c>
      <c r="AR158" s="209" t="s">
        <v>133</v>
      </c>
      <c r="AS158" s="209" t="s">
        <v>133</v>
      </c>
      <c r="AT158" s="209" t="s">
        <v>133</v>
      </c>
      <c r="AU158" s="209" t="s">
        <v>133</v>
      </c>
      <c r="AV158" s="179"/>
      <c r="AW158" s="179"/>
      <c r="AX158" s="179"/>
      <c r="AY158" s="179"/>
      <c r="AZ158" s="179"/>
      <c r="BA158" s="179"/>
      <c r="BB158" s="179"/>
      <c r="BC158" s="179"/>
      <c r="BD158" s="179"/>
      <c r="BE158" s="179"/>
      <c r="BF158" s="180"/>
      <c r="BG158" s="181">
        <f t="shared" si="63"/>
        <v>11</v>
      </c>
      <c r="BH158" s="182">
        <f t="shared" si="64"/>
        <v>3</v>
      </c>
      <c r="BI158" s="182">
        <f t="shared" si="65"/>
        <v>0</v>
      </c>
      <c r="BJ158" s="182">
        <f t="shared" si="66"/>
        <v>2</v>
      </c>
      <c r="BK158" s="182">
        <f t="shared" si="67"/>
        <v>0</v>
      </c>
      <c r="BL158" s="182">
        <f t="shared" si="68"/>
        <v>0</v>
      </c>
      <c r="BM158" s="182">
        <f t="shared" si="69"/>
        <v>16</v>
      </c>
      <c r="BN158" s="170">
        <f t="shared" si="70"/>
        <v>0</v>
      </c>
      <c r="BO158" s="182"/>
      <c r="BP158" s="182"/>
      <c r="BQ158" s="170">
        <f t="shared" si="71"/>
        <v>0</v>
      </c>
      <c r="BR158" s="182"/>
      <c r="BS158" s="182"/>
      <c r="BT158" s="170">
        <f t="shared" si="72"/>
        <v>5</v>
      </c>
      <c r="BU158" s="182"/>
      <c r="BV158" s="182"/>
      <c r="BW158" s="170">
        <f t="shared" si="61"/>
        <v>0</v>
      </c>
      <c r="BX158" s="182"/>
      <c r="BY158" s="182"/>
      <c r="BZ158" s="170">
        <f t="shared" si="79"/>
        <v>0</v>
      </c>
      <c r="CA158" s="170">
        <f t="shared" si="73"/>
        <v>0</v>
      </c>
      <c r="CB158" s="182"/>
      <c r="CC158" s="182"/>
      <c r="CD158" s="170">
        <f t="shared" si="74"/>
        <v>0</v>
      </c>
      <c r="CE158" s="170">
        <f t="shared" si="75"/>
        <v>0</v>
      </c>
      <c r="CF158" s="170">
        <f t="shared" si="76"/>
        <v>1</v>
      </c>
      <c r="CG158" s="182">
        <f t="shared" si="77"/>
        <v>22</v>
      </c>
      <c r="CH158" s="171"/>
      <c r="CI158" s="183">
        <f t="shared" si="82"/>
        <v>0</v>
      </c>
      <c r="CJ158" s="184">
        <f t="shared" si="83"/>
        <v>0</v>
      </c>
    </row>
    <row r="159" spans="1:88" s="186" customFormat="1" ht="13">
      <c r="A159" s="168">
        <f t="shared" si="78"/>
        <v>149</v>
      </c>
      <c r="B159" s="169" t="s">
        <v>4548</v>
      </c>
      <c r="C159" s="174" t="s">
        <v>4549</v>
      </c>
      <c r="D159" s="175" t="s">
        <v>3637</v>
      </c>
      <c r="E159" s="172" t="s">
        <v>4550</v>
      </c>
      <c r="F159" s="176" t="s">
        <v>4052</v>
      </c>
      <c r="G159" s="177">
        <v>44805</v>
      </c>
      <c r="H159" s="177">
        <v>44805</v>
      </c>
      <c r="I159" s="178"/>
      <c r="J159" s="209" t="s">
        <v>57</v>
      </c>
      <c r="K159" s="209" t="s">
        <v>57</v>
      </c>
      <c r="L159" s="209" t="s">
        <v>58</v>
      </c>
      <c r="M159" s="209" t="s">
        <v>57</v>
      </c>
      <c r="N159" s="209" t="s">
        <v>57</v>
      </c>
      <c r="O159" s="209" t="s">
        <v>57</v>
      </c>
      <c r="P159" s="209" t="s">
        <v>57</v>
      </c>
      <c r="Q159" s="209" t="s">
        <v>57</v>
      </c>
      <c r="R159" s="209" t="s">
        <v>42</v>
      </c>
      <c r="S159" s="209" t="s">
        <v>58</v>
      </c>
      <c r="T159" s="209" t="s">
        <v>59</v>
      </c>
      <c r="U159" s="209" t="s">
        <v>42</v>
      </c>
      <c r="V159" s="209" t="s">
        <v>42</v>
      </c>
      <c r="W159" s="209" t="s">
        <v>42</v>
      </c>
      <c r="X159" s="209" t="s">
        <v>42</v>
      </c>
      <c r="Y159" s="209" t="s">
        <v>42</v>
      </c>
      <c r="Z159" s="209" t="s">
        <v>58</v>
      </c>
      <c r="AA159" s="209" t="s">
        <v>59</v>
      </c>
      <c r="AB159" s="209" t="s">
        <v>42</v>
      </c>
      <c r="AC159" s="209" t="s">
        <v>42</v>
      </c>
      <c r="AD159" s="209" t="s">
        <v>42</v>
      </c>
      <c r="AE159" s="209" t="s">
        <v>42</v>
      </c>
      <c r="AF159" s="209" t="s">
        <v>67</v>
      </c>
      <c r="AG159" s="209" t="s">
        <v>58</v>
      </c>
      <c r="AH159" s="209" t="s">
        <v>57</v>
      </c>
      <c r="AI159" s="209" t="s">
        <v>57</v>
      </c>
      <c r="AJ159" s="209" t="s">
        <v>57</v>
      </c>
      <c r="AK159" s="209" t="s">
        <v>57</v>
      </c>
      <c r="AL159" s="209" t="s">
        <v>57</v>
      </c>
      <c r="AM159" s="209" t="s">
        <v>57</v>
      </c>
      <c r="AN159" s="209" t="s">
        <v>58</v>
      </c>
      <c r="AO159" s="209" t="s">
        <v>57</v>
      </c>
      <c r="AP159" s="209" t="s">
        <v>57</v>
      </c>
      <c r="AQ159" s="209" t="s">
        <v>57</v>
      </c>
      <c r="AR159" s="179"/>
      <c r="AS159" s="179"/>
      <c r="AT159" s="179"/>
      <c r="AU159" s="179"/>
      <c r="AV159" s="179"/>
      <c r="AW159" s="179"/>
      <c r="AX159" s="179"/>
      <c r="AY159" s="179"/>
      <c r="AZ159" s="179"/>
      <c r="BA159" s="179"/>
      <c r="BB159" s="179"/>
      <c r="BC159" s="179"/>
      <c r="BD159" s="179"/>
      <c r="BE159" s="179"/>
      <c r="BF159" s="180"/>
      <c r="BG159" s="181">
        <f t="shared" si="63"/>
        <v>9</v>
      </c>
      <c r="BH159" s="182">
        <f t="shared" si="64"/>
        <v>3</v>
      </c>
      <c r="BI159" s="182">
        <f t="shared" si="65"/>
        <v>4</v>
      </c>
      <c r="BJ159" s="182">
        <f t="shared" si="66"/>
        <v>0</v>
      </c>
      <c r="BK159" s="182">
        <f t="shared" si="67"/>
        <v>0</v>
      </c>
      <c r="BL159" s="182">
        <f t="shared" si="68"/>
        <v>0</v>
      </c>
      <c r="BM159" s="182">
        <f t="shared" si="69"/>
        <v>16</v>
      </c>
      <c r="BN159" s="170">
        <f t="shared" si="70"/>
        <v>0</v>
      </c>
      <c r="BO159" s="182"/>
      <c r="BP159" s="182"/>
      <c r="BQ159" s="170">
        <f t="shared" si="71"/>
        <v>0</v>
      </c>
      <c r="BR159" s="182"/>
      <c r="BS159" s="182"/>
      <c r="BT159" s="170">
        <f t="shared" si="72"/>
        <v>0</v>
      </c>
      <c r="BU159" s="182"/>
      <c r="BV159" s="182"/>
      <c r="BW159" s="170">
        <f t="shared" si="61"/>
        <v>0</v>
      </c>
      <c r="BX159" s="182"/>
      <c r="BY159" s="182"/>
      <c r="BZ159" s="170">
        <f t="shared" si="79"/>
        <v>0</v>
      </c>
      <c r="CA159" s="170">
        <f t="shared" si="73"/>
        <v>1</v>
      </c>
      <c r="CB159" s="182"/>
      <c r="CC159" s="182"/>
      <c r="CD159" s="170">
        <f t="shared" si="74"/>
        <v>0</v>
      </c>
      <c r="CE159" s="170">
        <f t="shared" si="75"/>
        <v>0</v>
      </c>
      <c r="CF159" s="170">
        <f t="shared" si="76"/>
        <v>1</v>
      </c>
      <c r="CG159" s="182">
        <f t="shared" si="77"/>
        <v>18</v>
      </c>
      <c r="CH159" s="171"/>
      <c r="CI159" s="183">
        <f t="shared" si="82"/>
        <v>0</v>
      </c>
      <c r="CJ159" s="184">
        <f t="shared" si="83"/>
        <v>0</v>
      </c>
    </row>
    <row r="160" spans="1:88" s="186" customFormat="1" ht="13">
      <c r="A160" s="168">
        <f t="shared" si="78"/>
        <v>150</v>
      </c>
      <c r="B160" s="169" t="s">
        <v>4551</v>
      </c>
      <c r="C160" s="174" t="s">
        <v>4552</v>
      </c>
      <c r="D160" s="175" t="s">
        <v>3637</v>
      </c>
      <c r="E160" s="172" t="s">
        <v>4553</v>
      </c>
      <c r="F160" s="176" t="s">
        <v>4554</v>
      </c>
      <c r="G160" s="177">
        <v>44805</v>
      </c>
      <c r="H160" s="177">
        <v>44805</v>
      </c>
      <c r="I160" s="178"/>
      <c r="J160" s="209" t="s">
        <v>57</v>
      </c>
      <c r="K160" s="209" t="s">
        <v>57</v>
      </c>
      <c r="L160" s="209" t="s">
        <v>58</v>
      </c>
      <c r="M160" s="209" t="s">
        <v>57</v>
      </c>
      <c r="N160" s="209" t="s">
        <v>57</v>
      </c>
      <c r="O160" s="209" t="s">
        <v>57</v>
      </c>
      <c r="P160" s="209" t="s">
        <v>57</v>
      </c>
      <c r="Q160" s="209" t="s">
        <v>67</v>
      </c>
      <c r="R160" s="209" t="s">
        <v>4057</v>
      </c>
      <c r="S160" s="209" t="s">
        <v>58</v>
      </c>
      <c r="T160" s="209" t="s">
        <v>59</v>
      </c>
      <c r="U160" s="209" t="s">
        <v>42</v>
      </c>
      <c r="V160" s="209" t="s">
        <v>57</v>
      </c>
      <c r="W160" s="209" t="s">
        <v>57</v>
      </c>
      <c r="X160" s="209" t="s">
        <v>57</v>
      </c>
      <c r="Y160" s="209" t="s">
        <v>57</v>
      </c>
      <c r="Z160" s="209" t="s">
        <v>58</v>
      </c>
      <c r="AA160" s="209" t="s">
        <v>59</v>
      </c>
      <c r="AB160" s="209" t="s">
        <v>133</v>
      </c>
      <c r="AC160" s="209" t="s">
        <v>57</v>
      </c>
      <c r="AD160" s="209" t="s">
        <v>57</v>
      </c>
      <c r="AE160" s="209" t="s">
        <v>57</v>
      </c>
      <c r="AF160" s="209" t="s">
        <v>4057</v>
      </c>
      <c r="AG160" s="209" t="s">
        <v>58</v>
      </c>
      <c r="AH160" s="209" t="s">
        <v>57</v>
      </c>
      <c r="AI160" s="209" t="s">
        <v>67</v>
      </c>
      <c r="AJ160" s="209" t="s">
        <v>57</v>
      </c>
      <c r="AK160" s="209" t="s">
        <v>57</v>
      </c>
      <c r="AL160" s="209" t="s">
        <v>57</v>
      </c>
      <c r="AM160" s="209" t="s">
        <v>57</v>
      </c>
      <c r="AN160" s="209" t="s">
        <v>58</v>
      </c>
      <c r="AO160" s="209" t="s">
        <v>57</v>
      </c>
      <c r="AP160" s="209" t="s">
        <v>57</v>
      </c>
      <c r="AQ160" s="209" t="s">
        <v>57</v>
      </c>
      <c r="AR160" s="179"/>
      <c r="AS160" s="179"/>
      <c r="AT160" s="179" t="s">
        <v>4057</v>
      </c>
      <c r="AU160" s="179"/>
      <c r="AV160" s="179"/>
      <c r="AW160" s="179"/>
      <c r="AX160" s="179"/>
      <c r="AY160" s="179"/>
      <c r="AZ160" s="179"/>
      <c r="BA160" s="179"/>
      <c r="BB160" s="179"/>
      <c r="BC160" s="179"/>
      <c r="BD160" s="179"/>
      <c r="BE160" s="179"/>
      <c r="BF160" s="180"/>
      <c r="BG160" s="181">
        <f t="shared" si="63"/>
        <v>11</v>
      </c>
      <c r="BH160" s="182">
        <f t="shared" si="64"/>
        <v>3</v>
      </c>
      <c r="BI160" s="182">
        <f t="shared" si="65"/>
        <v>0</v>
      </c>
      <c r="BJ160" s="182">
        <f t="shared" si="66"/>
        <v>2</v>
      </c>
      <c r="BK160" s="182">
        <f t="shared" si="67"/>
        <v>0</v>
      </c>
      <c r="BL160" s="182">
        <f t="shared" si="68"/>
        <v>0</v>
      </c>
      <c r="BM160" s="182">
        <f t="shared" si="69"/>
        <v>16</v>
      </c>
      <c r="BN160" s="170">
        <f t="shared" si="70"/>
        <v>0</v>
      </c>
      <c r="BO160" s="182"/>
      <c r="BP160" s="182"/>
      <c r="BQ160" s="170">
        <f t="shared" si="71"/>
        <v>0</v>
      </c>
      <c r="BR160" s="182"/>
      <c r="BS160" s="182"/>
      <c r="BT160" s="170">
        <f t="shared" si="72"/>
        <v>1</v>
      </c>
      <c r="BU160" s="182"/>
      <c r="BV160" s="182"/>
      <c r="BW160" s="170">
        <f t="shared" si="61"/>
        <v>0</v>
      </c>
      <c r="BX160" s="182"/>
      <c r="BY160" s="182"/>
      <c r="BZ160" s="170">
        <f t="shared" si="79"/>
        <v>0</v>
      </c>
      <c r="CA160" s="170">
        <f t="shared" si="73"/>
        <v>1</v>
      </c>
      <c r="CB160" s="182"/>
      <c r="CC160" s="182"/>
      <c r="CD160" s="170">
        <f t="shared" si="74"/>
        <v>0</v>
      </c>
      <c r="CE160" s="170">
        <f t="shared" si="75"/>
        <v>0</v>
      </c>
      <c r="CF160" s="170">
        <f t="shared" si="76"/>
        <v>1</v>
      </c>
      <c r="CG160" s="182">
        <f t="shared" si="77"/>
        <v>19</v>
      </c>
      <c r="CH160" s="171"/>
      <c r="CI160" s="183">
        <f t="shared" si="82"/>
        <v>0</v>
      </c>
      <c r="CJ160" s="184">
        <f t="shared" si="83"/>
        <v>0</v>
      </c>
    </row>
    <row r="161" spans="1:88" s="186" customFormat="1" ht="13">
      <c r="A161" s="168">
        <f t="shared" si="78"/>
        <v>151</v>
      </c>
      <c r="B161" s="169" t="s">
        <v>4555</v>
      </c>
      <c r="C161" s="174" t="s">
        <v>4556</v>
      </c>
      <c r="D161" s="175" t="s">
        <v>3637</v>
      </c>
      <c r="E161" s="172" t="s">
        <v>4557</v>
      </c>
      <c r="F161" s="176" t="s">
        <v>4130</v>
      </c>
      <c r="G161" s="177">
        <v>44827</v>
      </c>
      <c r="H161" s="177">
        <v>44827</v>
      </c>
      <c r="I161" s="178"/>
      <c r="J161" s="209" t="s">
        <v>57</v>
      </c>
      <c r="K161" s="209" t="s">
        <v>57</v>
      </c>
      <c r="L161" s="209" t="s">
        <v>58</v>
      </c>
      <c r="M161" s="209" t="s">
        <v>57</v>
      </c>
      <c r="N161" s="209" t="s">
        <v>57</v>
      </c>
      <c r="O161" s="209" t="s">
        <v>57</v>
      </c>
      <c r="P161" s="209" t="s">
        <v>57</v>
      </c>
      <c r="Q161" s="209" t="s">
        <v>57</v>
      </c>
      <c r="R161" s="209" t="s">
        <v>57</v>
      </c>
      <c r="S161" s="209" t="s">
        <v>58</v>
      </c>
      <c r="T161" s="209" t="s">
        <v>59</v>
      </c>
      <c r="U161" s="209" t="s">
        <v>57</v>
      </c>
      <c r="V161" s="209" t="s">
        <v>57</v>
      </c>
      <c r="W161" s="209" t="s">
        <v>57</v>
      </c>
      <c r="X161" s="209" t="s">
        <v>57</v>
      </c>
      <c r="Y161" s="209" t="s">
        <v>57</v>
      </c>
      <c r="Z161" s="209" t="s">
        <v>58</v>
      </c>
      <c r="AA161" s="209" t="s">
        <v>59</v>
      </c>
      <c r="AB161" s="209" t="s">
        <v>57</v>
      </c>
      <c r="AC161" s="209" t="s">
        <v>57</v>
      </c>
      <c r="AD161" s="209" t="s">
        <v>57</v>
      </c>
      <c r="AE161" s="209" t="s">
        <v>57</v>
      </c>
      <c r="AF161" s="209" t="s">
        <v>57</v>
      </c>
      <c r="AG161" s="209" t="s">
        <v>58</v>
      </c>
      <c r="AH161" s="209" t="s">
        <v>57</v>
      </c>
      <c r="AI161" s="209" t="s">
        <v>57</v>
      </c>
      <c r="AJ161" s="209" t="s">
        <v>42</v>
      </c>
      <c r="AK161" s="209" t="s">
        <v>57</v>
      </c>
      <c r="AL161" s="209" t="s">
        <v>57</v>
      </c>
      <c r="AM161" s="209" t="s">
        <v>57</v>
      </c>
      <c r="AN161" s="209" t="s">
        <v>58</v>
      </c>
      <c r="AO161" s="209" t="s">
        <v>57</v>
      </c>
      <c r="AP161" s="209" t="s">
        <v>57</v>
      </c>
      <c r="AQ161" s="209" t="s">
        <v>57</v>
      </c>
      <c r="AR161" s="179"/>
      <c r="AS161" s="179"/>
      <c r="AT161" s="179"/>
      <c r="AU161" s="179"/>
      <c r="AV161" s="179"/>
      <c r="AW161" s="179"/>
      <c r="AX161" s="179"/>
      <c r="AY161" s="179"/>
      <c r="AZ161" s="179"/>
      <c r="BA161" s="179"/>
      <c r="BB161" s="179"/>
      <c r="BC161" s="179"/>
      <c r="BD161" s="179"/>
      <c r="BE161" s="179"/>
      <c r="BF161" s="180"/>
      <c r="BG161" s="181">
        <f t="shared" si="63"/>
        <v>13</v>
      </c>
      <c r="BH161" s="182">
        <f t="shared" si="64"/>
        <v>3</v>
      </c>
      <c r="BI161" s="182">
        <f t="shared" si="65"/>
        <v>1</v>
      </c>
      <c r="BJ161" s="182">
        <f t="shared" si="66"/>
        <v>0</v>
      </c>
      <c r="BK161" s="182">
        <f t="shared" si="67"/>
        <v>0</v>
      </c>
      <c r="BL161" s="182">
        <f t="shared" si="68"/>
        <v>0</v>
      </c>
      <c r="BM161" s="182">
        <f t="shared" si="69"/>
        <v>17</v>
      </c>
      <c r="BN161" s="170">
        <f t="shared" si="70"/>
        <v>0</v>
      </c>
      <c r="BO161" s="182"/>
      <c r="BP161" s="182"/>
      <c r="BQ161" s="170">
        <f t="shared" si="71"/>
        <v>0</v>
      </c>
      <c r="BR161" s="182"/>
      <c r="BS161" s="182"/>
      <c r="BT161" s="170">
        <f t="shared" si="72"/>
        <v>0</v>
      </c>
      <c r="BU161" s="182"/>
      <c r="BV161" s="182"/>
      <c r="BW161" s="170">
        <f t="shared" si="61"/>
        <v>0</v>
      </c>
      <c r="BX161" s="182"/>
      <c r="BY161" s="182"/>
      <c r="BZ161" s="170">
        <f t="shared" si="79"/>
        <v>0</v>
      </c>
      <c r="CA161" s="170">
        <f t="shared" si="73"/>
        <v>0</v>
      </c>
      <c r="CB161" s="182"/>
      <c r="CC161" s="182"/>
      <c r="CD161" s="170">
        <f t="shared" si="74"/>
        <v>0</v>
      </c>
      <c r="CE161" s="170">
        <f t="shared" si="75"/>
        <v>0</v>
      </c>
      <c r="CF161" s="170">
        <f t="shared" si="76"/>
        <v>1</v>
      </c>
      <c r="CG161" s="182">
        <f t="shared" si="77"/>
        <v>18</v>
      </c>
      <c r="CH161" s="171"/>
      <c r="CI161" s="183">
        <f t="shared" si="82"/>
        <v>0</v>
      </c>
      <c r="CJ161" s="184">
        <f t="shared" si="83"/>
        <v>0</v>
      </c>
    </row>
    <row r="162" spans="1:88" s="186" customFormat="1" ht="13">
      <c r="A162" s="168">
        <f t="shared" si="78"/>
        <v>152</v>
      </c>
      <c r="B162" s="169" t="s">
        <v>4558</v>
      </c>
      <c r="C162" s="174" t="s">
        <v>4559</v>
      </c>
      <c r="D162" s="175" t="s">
        <v>3637</v>
      </c>
      <c r="E162" s="172" t="s">
        <v>4560</v>
      </c>
      <c r="F162" s="176" t="s">
        <v>4561</v>
      </c>
      <c r="G162" s="177">
        <v>45145</v>
      </c>
      <c r="H162" s="177">
        <v>45145</v>
      </c>
      <c r="I162" s="178"/>
      <c r="J162" s="209" t="s">
        <v>67</v>
      </c>
      <c r="K162" s="209" t="s">
        <v>67</v>
      </c>
      <c r="L162" s="209" t="s">
        <v>58</v>
      </c>
      <c r="M162" s="209" t="s">
        <v>57</v>
      </c>
      <c r="N162" s="209" t="s">
        <v>57</v>
      </c>
      <c r="O162" s="209" t="s">
        <v>57</v>
      </c>
      <c r="P162" s="209" t="s">
        <v>57</v>
      </c>
      <c r="Q162" s="209" t="s">
        <v>57</v>
      </c>
      <c r="R162" s="209" t="s">
        <v>67</v>
      </c>
      <c r="S162" s="209" t="s">
        <v>58</v>
      </c>
      <c r="T162" s="209" t="s">
        <v>59</v>
      </c>
      <c r="U162" s="209" t="s">
        <v>57</v>
      </c>
      <c r="V162" s="209" t="s">
        <v>67</v>
      </c>
      <c r="W162" s="209" t="s">
        <v>67</v>
      </c>
      <c r="X162" s="209" t="s">
        <v>67</v>
      </c>
      <c r="Y162" s="209" t="s">
        <v>67</v>
      </c>
      <c r="Z162" s="209" t="s">
        <v>58</v>
      </c>
      <c r="AA162" s="209" t="s">
        <v>59</v>
      </c>
      <c r="AB162" s="209" t="s">
        <v>67</v>
      </c>
      <c r="AC162" s="209" t="s">
        <v>57</v>
      </c>
      <c r="AD162" s="209" t="s">
        <v>57</v>
      </c>
      <c r="AE162" s="209" t="s">
        <v>57</v>
      </c>
      <c r="AF162" s="209" t="s">
        <v>67</v>
      </c>
      <c r="AG162" s="209" t="s">
        <v>58</v>
      </c>
      <c r="AH162" s="209" t="s">
        <v>57</v>
      </c>
      <c r="AI162" s="209" t="s">
        <v>57</v>
      </c>
      <c r="AJ162" s="209" t="s">
        <v>67</v>
      </c>
      <c r="AK162" s="209" t="s">
        <v>67</v>
      </c>
      <c r="AL162" s="209" t="s">
        <v>57</v>
      </c>
      <c r="AM162" s="209" t="s">
        <v>67</v>
      </c>
      <c r="AN162" s="209" t="s">
        <v>58</v>
      </c>
      <c r="AO162" s="209" t="s">
        <v>57</v>
      </c>
      <c r="AP162" s="209" t="s">
        <v>57</v>
      </c>
      <c r="AQ162" s="209" t="s">
        <v>57</v>
      </c>
      <c r="AR162" s="179"/>
      <c r="AS162" s="179"/>
      <c r="AT162" s="179"/>
      <c r="AU162" s="179"/>
      <c r="AV162" s="179"/>
      <c r="AW162" s="179"/>
      <c r="AX162" s="179"/>
      <c r="AY162" s="179"/>
      <c r="AZ162" s="179"/>
      <c r="BA162" s="179"/>
      <c r="BB162" s="179"/>
      <c r="BC162" s="179"/>
      <c r="BD162" s="179"/>
      <c r="BE162" s="179"/>
      <c r="BF162" s="180"/>
      <c r="BG162" s="181">
        <f t="shared" si="63"/>
        <v>9</v>
      </c>
      <c r="BH162" s="182">
        <f t="shared" si="64"/>
        <v>3</v>
      </c>
      <c r="BI162" s="182">
        <f t="shared" si="65"/>
        <v>0</v>
      </c>
      <c r="BJ162" s="182">
        <f t="shared" si="66"/>
        <v>0</v>
      </c>
      <c r="BK162" s="182">
        <f t="shared" si="67"/>
        <v>0</v>
      </c>
      <c r="BL162" s="182">
        <f t="shared" si="68"/>
        <v>0</v>
      </c>
      <c r="BM162" s="182">
        <f t="shared" si="69"/>
        <v>12</v>
      </c>
      <c r="BN162" s="170">
        <f t="shared" si="70"/>
        <v>0</v>
      </c>
      <c r="BO162" s="182"/>
      <c r="BP162" s="182"/>
      <c r="BQ162" s="170">
        <f t="shared" si="71"/>
        <v>0</v>
      </c>
      <c r="BR162" s="182"/>
      <c r="BS162" s="182"/>
      <c r="BT162" s="170">
        <f t="shared" si="72"/>
        <v>0</v>
      </c>
      <c r="BU162" s="182"/>
      <c r="BV162" s="182"/>
      <c r="BW162" s="170">
        <f t="shared" si="61"/>
        <v>0</v>
      </c>
      <c r="BX162" s="182"/>
      <c r="BY162" s="182"/>
      <c r="BZ162" s="170">
        <f t="shared" si="79"/>
        <v>0</v>
      </c>
      <c r="CA162" s="170">
        <f t="shared" si="73"/>
        <v>5</v>
      </c>
      <c r="CB162" s="182"/>
      <c r="CC162" s="182"/>
      <c r="CD162" s="170">
        <f t="shared" si="74"/>
        <v>0</v>
      </c>
      <c r="CE162" s="170">
        <f t="shared" si="75"/>
        <v>0</v>
      </c>
      <c r="CF162" s="170">
        <f t="shared" si="76"/>
        <v>1</v>
      </c>
      <c r="CG162" s="182">
        <f t="shared" si="77"/>
        <v>18</v>
      </c>
      <c r="CH162" s="171"/>
      <c r="CI162" s="183">
        <f t="shared" si="82"/>
        <v>0</v>
      </c>
      <c r="CJ162" s="184">
        <f t="shared" si="83"/>
        <v>0</v>
      </c>
    </row>
    <row r="163" spans="1:88" s="186" customFormat="1" ht="13">
      <c r="A163" s="168">
        <f t="shared" si="78"/>
        <v>153</v>
      </c>
      <c r="B163" s="169" t="s">
        <v>4562</v>
      </c>
      <c r="C163" s="174" t="s">
        <v>4563</v>
      </c>
      <c r="D163" s="175" t="s">
        <v>3637</v>
      </c>
      <c r="E163" s="172" t="s">
        <v>4564</v>
      </c>
      <c r="F163" s="176" t="s">
        <v>4565</v>
      </c>
      <c r="G163" s="177">
        <v>44972</v>
      </c>
      <c r="H163" s="177">
        <v>44972</v>
      </c>
      <c r="I163" s="178"/>
      <c r="J163" s="209" t="s">
        <v>57</v>
      </c>
      <c r="K163" s="209" t="s">
        <v>57</v>
      </c>
      <c r="L163" s="209" t="s">
        <v>58</v>
      </c>
      <c r="M163" s="209" t="s">
        <v>57</v>
      </c>
      <c r="N163" s="209" t="s">
        <v>57</v>
      </c>
      <c r="O163" s="209" t="s">
        <v>57</v>
      </c>
      <c r="P163" s="209" t="s">
        <v>57</v>
      </c>
      <c r="Q163" s="209" t="s">
        <v>57</v>
      </c>
      <c r="R163" s="209" t="s">
        <v>4057</v>
      </c>
      <c r="S163" s="209" t="s">
        <v>58</v>
      </c>
      <c r="T163" s="209" t="s">
        <v>59</v>
      </c>
      <c r="U163" s="209" t="s">
        <v>133</v>
      </c>
      <c r="V163" s="209" t="s">
        <v>133</v>
      </c>
      <c r="W163" s="209" t="s">
        <v>133</v>
      </c>
      <c r="X163" s="209" t="s">
        <v>57</v>
      </c>
      <c r="Y163" s="209" t="s">
        <v>57</v>
      </c>
      <c r="Z163" s="209" t="s">
        <v>58</v>
      </c>
      <c r="AA163" s="209" t="s">
        <v>59</v>
      </c>
      <c r="AB163" s="209" t="s">
        <v>57</v>
      </c>
      <c r="AC163" s="209" t="s">
        <v>57</v>
      </c>
      <c r="AD163" s="209" t="s">
        <v>57</v>
      </c>
      <c r="AE163" s="209" t="s">
        <v>57</v>
      </c>
      <c r="AF163" s="209" t="s">
        <v>67</v>
      </c>
      <c r="AG163" s="209" t="s">
        <v>58</v>
      </c>
      <c r="AH163" s="209" t="s">
        <v>57</v>
      </c>
      <c r="AI163" s="209" t="s">
        <v>57</v>
      </c>
      <c r="AJ163" s="209" t="s">
        <v>57</v>
      </c>
      <c r="AK163" s="209" t="s">
        <v>57</v>
      </c>
      <c r="AL163" s="209" t="s">
        <v>57</v>
      </c>
      <c r="AM163" s="209" t="s">
        <v>57</v>
      </c>
      <c r="AN163" s="209" t="s">
        <v>58</v>
      </c>
      <c r="AO163" s="209" t="s">
        <v>57</v>
      </c>
      <c r="AP163" s="209" t="s">
        <v>57</v>
      </c>
      <c r="AQ163" s="209" t="s">
        <v>57</v>
      </c>
      <c r="AR163" s="179"/>
      <c r="AS163" s="179"/>
      <c r="AT163" s="179"/>
      <c r="AU163" s="179"/>
      <c r="AV163" s="179"/>
      <c r="AW163" s="179"/>
      <c r="AX163" s="179"/>
      <c r="AY163" s="179"/>
      <c r="AZ163" s="179"/>
      <c r="BA163" s="179"/>
      <c r="BB163" s="179"/>
      <c r="BC163" s="179"/>
      <c r="BD163" s="179"/>
      <c r="BE163" s="179"/>
      <c r="BF163" s="180"/>
      <c r="BG163" s="181">
        <f t="shared" si="63"/>
        <v>13</v>
      </c>
      <c r="BH163" s="182">
        <f t="shared" si="64"/>
        <v>3</v>
      </c>
      <c r="BI163" s="182">
        <f t="shared" si="65"/>
        <v>0</v>
      </c>
      <c r="BJ163" s="182">
        <f t="shared" si="66"/>
        <v>0</v>
      </c>
      <c r="BK163" s="182">
        <f t="shared" si="67"/>
        <v>0</v>
      </c>
      <c r="BL163" s="182">
        <f t="shared" si="68"/>
        <v>0</v>
      </c>
      <c r="BM163" s="182">
        <f t="shared" si="69"/>
        <v>16</v>
      </c>
      <c r="BN163" s="170">
        <f t="shared" si="70"/>
        <v>0</v>
      </c>
      <c r="BO163" s="182"/>
      <c r="BP163" s="182"/>
      <c r="BQ163" s="170">
        <f t="shared" si="71"/>
        <v>0</v>
      </c>
      <c r="BR163" s="182"/>
      <c r="BS163" s="182"/>
      <c r="BT163" s="170">
        <f t="shared" si="72"/>
        <v>0</v>
      </c>
      <c r="BU163" s="182"/>
      <c r="BV163" s="182"/>
      <c r="BW163" s="170">
        <f t="shared" si="61"/>
        <v>0</v>
      </c>
      <c r="BX163" s="182"/>
      <c r="BY163" s="182"/>
      <c r="BZ163" s="170">
        <f t="shared" si="79"/>
        <v>0</v>
      </c>
      <c r="CA163" s="170">
        <f t="shared" si="73"/>
        <v>1</v>
      </c>
      <c r="CB163" s="182"/>
      <c r="CC163" s="182"/>
      <c r="CD163" s="170">
        <f t="shared" si="74"/>
        <v>0</v>
      </c>
      <c r="CE163" s="170">
        <f t="shared" si="75"/>
        <v>0</v>
      </c>
      <c r="CF163" s="170">
        <f t="shared" si="76"/>
        <v>1</v>
      </c>
      <c r="CG163" s="182">
        <f t="shared" si="77"/>
        <v>18</v>
      </c>
      <c r="CH163" s="171"/>
      <c r="CI163" s="183">
        <f t="shared" si="82"/>
        <v>0</v>
      </c>
      <c r="CJ163" s="184">
        <f t="shared" si="83"/>
        <v>0</v>
      </c>
    </row>
    <row r="164" spans="1:88" s="186" customFormat="1" ht="13">
      <c r="A164" s="168">
        <f t="shared" si="78"/>
        <v>154</v>
      </c>
      <c r="B164" s="169" t="s">
        <v>4566</v>
      </c>
      <c r="C164" s="174">
        <v>220114</v>
      </c>
      <c r="D164" s="175" t="s">
        <v>3637</v>
      </c>
      <c r="E164" s="172" t="s">
        <v>4567</v>
      </c>
      <c r="F164" s="176" t="s">
        <v>268</v>
      </c>
      <c r="G164" s="177">
        <v>45246</v>
      </c>
      <c r="H164" s="177">
        <v>45246</v>
      </c>
      <c r="I164" s="178"/>
      <c r="J164" s="209" t="s">
        <v>57</v>
      </c>
      <c r="K164" s="209" t="s">
        <v>67</v>
      </c>
      <c r="L164" s="209" t="s">
        <v>58</v>
      </c>
      <c r="M164" s="209" t="s">
        <v>57</v>
      </c>
      <c r="N164" s="209" t="s">
        <v>57</v>
      </c>
      <c r="O164" s="209" t="s">
        <v>57</v>
      </c>
      <c r="P164" s="209" t="s">
        <v>57</v>
      </c>
      <c r="Q164" s="209" t="s">
        <v>57</v>
      </c>
      <c r="R164" s="209" t="s">
        <v>67</v>
      </c>
      <c r="S164" s="209" t="s">
        <v>58</v>
      </c>
      <c r="T164" s="209" t="s">
        <v>59</v>
      </c>
      <c r="U164" s="209" t="s">
        <v>57</v>
      </c>
      <c r="V164" s="209" t="s">
        <v>57</v>
      </c>
      <c r="W164" s="209" t="s">
        <v>57</v>
      </c>
      <c r="X164" s="209" t="s">
        <v>57</v>
      </c>
      <c r="Y164" s="209" t="s">
        <v>67</v>
      </c>
      <c r="Z164" s="209" t="s">
        <v>58</v>
      </c>
      <c r="AA164" s="209" t="s">
        <v>59</v>
      </c>
      <c r="AB164" s="209" t="s">
        <v>57</v>
      </c>
      <c r="AC164" s="209" t="s">
        <v>57</v>
      </c>
      <c r="AD164" s="209" t="s">
        <v>57</v>
      </c>
      <c r="AE164" s="209" t="s">
        <v>57</v>
      </c>
      <c r="AF164" s="209" t="s">
        <v>67</v>
      </c>
      <c r="AG164" s="209" t="s">
        <v>58</v>
      </c>
      <c r="AH164" s="209" t="s">
        <v>67</v>
      </c>
      <c r="AI164" s="209" t="s">
        <v>67</v>
      </c>
      <c r="AJ164" s="209" t="s">
        <v>67</v>
      </c>
      <c r="AK164" s="209" t="s">
        <v>57</v>
      </c>
      <c r="AL164" s="209" t="s">
        <v>57</v>
      </c>
      <c r="AM164" s="209" t="s">
        <v>67</v>
      </c>
      <c r="AN164" s="209" t="s">
        <v>58</v>
      </c>
      <c r="AO164" s="209" t="s">
        <v>57</v>
      </c>
      <c r="AP164" s="209" t="s">
        <v>57</v>
      </c>
      <c r="AQ164" s="209" t="s">
        <v>57</v>
      </c>
      <c r="AR164" s="179"/>
      <c r="AS164" s="179"/>
      <c r="AT164" s="179"/>
      <c r="AU164" s="179"/>
      <c r="AV164" s="179"/>
      <c r="AW164" s="179"/>
      <c r="AX164" s="179"/>
      <c r="AY164" s="179"/>
      <c r="AZ164" s="179"/>
      <c r="BA164" s="179"/>
      <c r="BB164" s="179"/>
      <c r="BC164" s="179"/>
      <c r="BD164" s="179"/>
      <c r="BE164" s="179"/>
      <c r="BF164" s="180"/>
      <c r="BG164" s="181">
        <f t="shared" si="63"/>
        <v>9</v>
      </c>
      <c r="BH164" s="182">
        <f t="shared" si="64"/>
        <v>3</v>
      </c>
      <c r="BI164" s="182">
        <f t="shared" si="65"/>
        <v>0</v>
      </c>
      <c r="BJ164" s="182">
        <f t="shared" si="66"/>
        <v>0</v>
      </c>
      <c r="BK164" s="182">
        <f t="shared" si="67"/>
        <v>0</v>
      </c>
      <c r="BL164" s="182">
        <f t="shared" si="68"/>
        <v>0</v>
      </c>
      <c r="BM164" s="182">
        <f t="shared" si="69"/>
        <v>12</v>
      </c>
      <c r="BN164" s="170">
        <f t="shared" si="70"/>
        <v>0</v>
      </c>
      <c r="BO164" s="182"/>
      <c r="BP164" s="182"/>
      <c r="BQ164" s="170">
        <f t="shared" si="71"/>
        <v>0</v>
      </c>
      <c r="BR164" s="182"/>
      <c r="BS164" s="182"/>
      <c r="BT164" s="170">
        <f t="shared" si="72"/>
        <v>0</v>
      </c>
      <c r="BU164" s="182"/>
      <c r="BV164" s="182"/>
      <c r="BW164" s="170">
        <f t="shared" si="61"/>
        <v>0</v>
      </c>
      <c r="BX164" s="182"/>
      <c r="BY164" s="182"/>
      <c r="BZ164" s="170"/>
      <c r="CA164" s="170">
        <f t="shared" si="73"/>
        <v>5</v>
      </c>
      <c r="CB164" s="182"/>
      <c r="CC164" s="182"/>
      <c r="CD164" s="170">
        <f t="shared" si="74"/>
        <v>0</v>
      </c>
      <c r="CE164" s="170">
        <f t="shared" si="75"/>
        <v>0</v>
      </c>
      <c r="CF164" s="170">
        <f t="shared" si="76"/>
        <v>1</v>
      </c>
      <c r="CG164" s="182">
        <f t="shared" si="77"/>
        <v>18</v>
      </c>
      <c r="CH164" s="171"/>
      <c r="CI164" s="183">
        <f t="shared" si="82"/>
        <v>0</v>
      </c>
      <c r="CJ164" s="184">
        <f t="shared" si="83"/>
        <v>0</v>
      </c>
    </row>
    <row r="165" spans="1:88" s="186" customFormat="1" ht="13">
      <c r="A165" s="168">
        <f t="shared" si="78"/>
        <v>155</v>
      </c>
      <c r="B165" s="169" t="s">
        <v>4568</v>
      </c>
      <c r="C165" s="174" t="s">
        <v>4569</v>
      </c>
      <c r="D165" s="175" t="s">
        <v>3637</v>
      </c>
      <c r="E165" s="172" t="s">
        <v>4570</v>
      </c>
      <c r="F165" s="176" t="s">
        <v>3173</v>
      </c>
      <c r="G165" s="177">
        <v>44713</v>
      </c>
      <c r="H165" s="177">
        <v>44713</v>
      </c>
      <c r="I165" s="178"/>
      <c r="J165" s="209" t="s">
        <v>57</v>
      </c>
      <c r="K165" s="209" t="s">
        <v>57</v>
      </c>
      <c r="L165" s="209" t="s">
        <v>58</v>
      </c>
      <c r="M165" s="209" t="s">
        <v>57</v>
      </c>
      <c r="N165" s="209" t="s">
        <v>57</v>
      </c>
      <c r="O165" s="209" t="s">
        <v>57</v>
      </c>
      <c r="P165" s="209" t="s">
        <v>57</v>
      </c>
      <c r="Q165" s="209" t="s">
        <v>57</v>
      </c>
      <c r="R165" s="209" t="s">
        <v>57</v>
      </c>
      <c r="S165" s="209" t="s">
        <v>58</v>
      </c>
      <c r="T165" s="209" t="s">
        <v>59</v>
      </c>
      <c r="U165" s="209" t="s">
        <v>57</v>
      </c>
      <c r="V165" s="209" t="s">
        <v>57</v>
      </c>
      <c r="W165" s="209" t="s">
        <v>57</v>
      </c>
      <c r="X165" s="209" t="s">
        <v>57</v>
      </c>
      <c r="Y165" s="209" t="s">
        <v>4057</v>
      </c>
      <c r="Z165" s="209" t="s">
        <v>58</v>
      </c>
      <c r="AA165" s="209" t="s">
        <v>59</v>
      </c>
      <c r="AB165" s="209" t="s">
        <v>57</v>
      </c>
      <c r="AC165" s="209" t="s">
        <v>57</v>
      </c>
      <c r="AD165" s="209" t="s">
        <v>57</v>
      </c>
      <c r="AE165" s="209" t="s">
        <v>57</v>
      </c>
      <c r="AF165" s="209" t="s">
        <v>57</v>
      </c>
      <c r="AG165" s="209" t="s">
        <v>58</v>
      </c>
      <c r="AH165" s="209" t="s">
        <v>57</v>
      </c>
      <c r="AI165" s="209" t="s">
        <v>57</v>
      </c>
      <c r="AJ165" s="209" t="s">
        <v>57</v>
      </c>
      <c r="AK165" s="209" t="s">
        <v>57</v>
      </c>
      <c r="AL165" s="209" t="s">
        <v>57</v>
      </c>
      <c r="AM165" s="209" t="s">
        <v>57</v>
      </c>
      <c r="AN165" s="209" t="s">
        <v>58</v>
      </c>
      <c r="AO165" s="209" t="s">
        <v>57</v>
      </c>
      <c r="AP165" s="209" t="s">
        <v>57</v>
      </c>
      <c r="AQ165" s="209" t="s">
        <v>57</v>
      </c>
      <c r="AR165" s="179"/>
      <c r="AS165" s="179"/>
      <c r="AT165" s="179"/>
      <c r="AU165" s="179"/>
      <c r="AV165" s="179"/>
      <c r="AW165" s="179"/>
      <c r="AX165" s="179"/>
      <c r="AY165" s="179"/>
      <c r="AZ165" s="179"/>
      <c r="BA165" s="179"/>
      <c r="BB165" s="179"/>
      <c r="BC165" s="179"/>
      <c r="BD165" s="179"/>
      <c r="BE165" s="179"/>
      <c r="BF165" s="180"/>
      <c r="BG165" s="181">
        <f t="shared" si="63"/>
        <v>14</v>
      </c>
      <c r="BH165" s="182">
        <f t="shared" si="64"/>
        <v>3</v>
      </c>
      <c r="BI165" s="182">
        <f t="shared" si="65"/>
        <v>0</v>
      </c>
      <c r="BJ165" s="182">
        <f t="shared" si="66"/>
        <v>0</v>
      </c>
      <c r="BK165" s="182">
        <f t="shared" si="67"/>
        <v>0</v>
      </c>
      <c r="BL165" s="182">
        <f t="shared" si="68"/>
        <v>0</v>
      </c>
      <c r="BM165" s="182">
        <f t="shared" si="69"/>
        <v>17</v>
      </c>
      <c r="BN165" s="170">
        <f t="shared" si="70"/>
        <v>0</v>
      </c>
      <c r="BO165" s="182"/>
      <c r="BP165" s="182"/>
      <c r="BQ165" s="170">
        <f t="shared" si="71"/>
        <v>0</v>
      </c>
      <c r="BR165" s="182"/>
      <c r="BS165" s="182"/>
      <c r="BT165" s="170">
        <f t="shared" si="72"/>
        <v>0</v>
      </c>
      <c r="BU165" s="182"/>
      <c r="BV165" s="182"/>
      <c r="BW165" s="170">
        <f t="shared" si="61"/>
        <v>0</v>
      </c>
      <c r="BX165" s="182"/>
      <c r="BY165" s="182"/>
      <c r="BZ165" s="170">
        <f t="shared" ref="BZ165:BZ197" si="84">COUNTIF(I165:AY165,"SUS")</f>
        <v>0</v>
      </c>
      <c r="CA165" s="170">
        <f t="shared" si="73"/>
        <v>0</v>
      </c>
      <c r="CB165" s="182"/>
      <c r="CC165" s="182"/>
      <c r="CD165" s="170">
        <f t="shared" si="74"/>
        <v>0</v>
      </c>
      <c r="CE165" s="170">
        <f t="shared" si="75"/>
        <v>0</v>
      </c>
      <c r="CF165" s="170">
        <f t="shared" si="76"/>
        <v>1</v>
      </c>
      <c r="CG165" s="182">
        <f t="shared" si="77"/>
        <v>18</v>
      </c>
      <c r="CH165" s="171"/>
      <c r="CI165" s="183">
        <f t="shared" si="82"/>
        <v>0</v>
      </c>
      <c r="CJ165" s="184">
        <f t="shared" si="83"/>
        <v>0</v>
      </c>
    </row>
    <row r="166" spans="1:88" s="186" customFormat="1" ht="13">
      <c r="A166" s="168">
        <f t="shared" si="78"/>
        <v>156</v>
      </c>
      <c r="B166" s="169" t="s">
        <v>4571</v>
      </c>
      <c r="C166" s="174" t="s">
        <v>4572</v>
      </c>
      <c r="D166" s="175" t="s">
        <v>3637</v>
      </c>
      <c r="E166" s="172" t="s">
        <v>4573</v>
      </c>
      <c r="F166" s="176" t="s">
        <v>1224</v>
      </c>
      <c r="G166" s="177">
        <v>45183</v>
      </c>
      <c r="H166" s="177">
        <v>45183</v>
      </c>
      <c r="I166" s="178"/>
      <c r="J166" s="209" t="s">
        <v>67</v>
      </c>
      <c r="K166" s="209" t="s">
        <v>57</v>
      </c>
      <c r="L166" s="209" t="s">
        <v>58</v>
      </c>
      <c r="M166" s="209" t="s">
        <v>57</v>
      </c>
      <c r="N166" s="209" t="s">
        <v>57</v>
      </c>
      <c r="O166" s="209" t="s">
        <v>57</v>
      </c>
      <c r="P166" s="209" t="s">
        <v>57</v>
      </c>
      <c r="Q166" s="209" t="s">
        <v>57</v>
      </c>
      <c r="R166" s="209" t="s">
        <v>57</v>
      </c>
      <c r="S166" s="209" t="s">
        <v>58</v>
      </c>
      <c r="T166" s="209" t="s">
        <v>59</v>
      </c>
      <c r="U166" s="209" t="s">
        <v>57</v>
      </c>
      <c r="V166" s="209" t="s">
        <v>57</v>
      </c>
      <c r="W166" s="209" t="s">
        <v>57</v>
      </c>
      <c r="X166" s="209" t="s">
        <v>57</v>
      </c>
      <c r="Y166" s="209" t="s">
        <v>57</v>
      </c>
      <c r="Z166" s="209" t="s">
        <v>58</v>
      </c>
      <c r="AA166" s="209" t="s">
        <v>59</v>
      </c>
      <c r="AB166" s="209" t="s">
        <v>57</v>
      </c>
      <c r="AC166" s="209" t="s">
        <v>57</v>
      </c>
      <c r="AD166" s="209" t="s">
        <v>57</v>
      </c>
      <c r="AE166" s="209" t="s">
        <v>57</v>
      </c>
      <c r="AF166" s="209" t="s">
        <v>57</v>
      </c>
      <c r="AG166" s="209" t="s">
        <v>58</v>
      </c>
      <c r="AH166" s="209" t="s">
        <v>57</v>
      </c>
      <c r="AI166" s="209" t="s">
        <v>57</v>
      </c>
      <c r="AJ166" s="209" t="s">
        <v>57</v>
      </c>
      <c r="AK166" s="209" t="s">
        <v>57</v>
      </c>
      <c r="AL166" s="209" t="s">
        <v>57</v>
      </c>
      <c r="AM166" s="209" t="s">
        <v>57</v>
      </c>
      <c r="AN166" s="209" t="s">
        <v>58</v>
      </c>
      <c r="AO166" s="209" t="s">
        <v>57</v>
      </c>
      <c r="AP166" s="209" t="s">
        <v>57</v>
      </c>
      <c r="AQ166" s="209" t="s">
        <v>57</v>
      </c>
      <c r="AR166" s="179"/>
      <c r="AS166" s="179"/>
      <c r="AT166" s="179"/>
      <c r="AU166" s="179"/>
      <c r="AV166" s="179"/>
      <c r="AW166" s="179"/>
      <c r="AX166" s="179"/>
      <c r="AY166" s="179"/>
      <c r="AZ166" s="179"/>
      <c r="BA166" s="179"/>
      <c r="BB166" s="179"/>
      <c r="BC166" s="179"/>
      <c r="BD166" s="179"/>
      <c r="BE166" s="179"/>
      <c r="BF166" s="180"/>
      <c r="BG166" s="181">
        <f t="shared" si="63"/>
        <v>14</v>
      </c>
      <c r="BH166" s="182">
        <f t="shared" si="64"/>
        <v>3</v>
      </c>
      <c r="BI166" s="182">
        <f t="shared" si="65"/>
        <v>0</v>
      </c>
      <c r="BJ166" s="182">
        <f t="shared" si="66"/>
        <v>0</v>
      </c>
      <c r="BK166" s="182">
        <f t="shared" si="67"/>
        <v>0</v>
      </c>
      <c r="BL166" s="182">
        <f t="shared" si="68"/>
        <v>0</v>
      </c>
      <c r="BM166" s="182">
        <f t="shared" si="69"/>
        <v>17</v>
      </c>
      <c r="BN166" s="170">
        <f t="shared" si="70"/>
        <v>0</v>
      </c>
      <c r="BO166" s="182"/>
      <c r="BP166" s="182"/>
      <c r="BQ166" s="170">
        <f t="shared" si="71"/>
        <v>0</v>
      </c>
      <c r="BR166" s="182"/>
      <c r="BS166" s="182"/>
      <c r="BT166" s="170">
        <f t="shared" si="72"/>
        <v>0</v>
      </c>
      <c r="BU166" s="182"/>
      <c r="BV166" s="182"/>
      <c r="BW166" s="170">
        <f t="shared" ref="BW166:BW197" si="85">COUNTIF(AA166:BE166,"LSG")</f>
        <v>0</v>
      </c>
      <c r="BX166" s="182"/>
      <c r="BY166" s="182"/>
      <c r="BZ166" s="170">
        <f t="shared" si="84"/>
        <v>0</v>
      </c>
      <c r="CA166" s="170">
        <f t="shared" si="73"/>
        <v>0</v>
      </c>
      <c r="CB166" s="182"/>
      <c r="CC166" s="182"/>
      <c r="CD166" s="170">
        <f t="shared" si="74"/>
        <v>0</v>
      </c>
      <c r="CE166" s="170">
        <f t="shared" si="75"/>
        <v>0</v>
      </c>
      <c r="CF166" s="170">
        <f t="shared" si="76"/>
        <v>1</v>
      </c>
      <c r="CG166" s="182">
        <f t="shared" si="77"/>
        <v>18</v>
      </c>
      <c r="CH166" s="171"/>
      <c r="CI166" s="183"/>
      <c r="CJ166" s="184"/>
    </row>
    <row r="167" spans="1:88" s="186" customFormat="1" ht="13">
      <c r="A167" s="168">
        <f t="shared" si="78"/>
        <v>157</v>
      </c>
      <c r="B167" s="169" t="s">
        <v>4574</v>
      </c>
      <c r="C167" s="174" t="s">
        <v>4575</v>
      </c>
      <c r="D167" s="175" t="s">
        <v>3637</v>
      </c>
      <c r="E167" s="172" t="s">
        <v>4576</v>
      </c>
      <c r="F167" s="176" t="s">
        <v>4577</v>
      </c>
      <c r="G167" s="177">
        <v>44963</v>
      </c>
      <c r="H167" s="177">
        <v>44963</v>
      </c>
      <c r="I167" s="178"/>
      <c r="J167" s="209" t="s">
        <v>57</v>
      </c>
      <c r="K167" s="209" t="s">
        <v>4057</v>
      </c>
      <c r="L167" s="209" t="s">
        <v>58</v>
      </c>
      <c r="M167" s="209" t="s">
        <v>57</v>
      </c>
      <c r="N167" s="209" t="s">
        <v>57</v>
      </c>
      <c r="O167" s="209" t="s">
        <v>57</v>
      </c>
      <c r="P167" s="209" t="s">
        <v>57</v>
      </c>
      <c r="Q167" s="209" t="s">
        <v>57</v>
      </c>
      <c r="R167" s="209" t="s">
        <v>57</v>
      </c>
      <c r="S167" s="209" t="s">
        <v>58</v>
      </c>
      <c r="T167" s="209" t="s">
        <v>59</v>
      </c>
      <c r="U167" s="209" t="s">
        <v>57</v>
      </c>
      <c r="V167" s="209" t="s">
        <v>57</v>
      </c>
      <c r="W167" s="209" t="s">
        <v>57</v>
      </c>
      <c r="X167" s="209" t="s">
        <v>57</v>
      </c>
      <c r="Y167" s="209" t="s">
        <v>4057</v>
      </c>
      <c r="Z167" s="209" t="s">
        <v>58</v>
      </c>
      <c r="AA167" s="209" t="s">
        <v>59</v>
      </c>
      <c r="AB167" s="209" t="s">
        <v>57</v>
      </c>
      <c r="AC167" s="209" t="s">
        <v>57</v>
      </c>
      <c r="AD167" s="209" t="s">
        <v>57</v>
      </c>
      <c r="AE167" s="209" t="s">
        <v>57</v>
      </c>
      <c r="AF167" s="209" t="s">
        <v>57</v>
      </c>
      <c r="AG167" s="209" t="s">
        <v>58</v>
      </c>
      <c r="AH167" s="209" t="s">
        <v>57</v>
      </c>
      <c r="AI167" s="209" t="s">
        <v>57</v>
      </c>
      <c r="AJ167" s="209" t="s">
        <v>57</v>
      </c>
      <c r="AK167" s="209" t="s">
        <v>57</v>
      </c>
      <c r="AL167" s="209" t="s">
        <v>57</v>
      </c>
      <c r="AM167" s="209" t="s">
        <v>4057</v>
      </c>
      <c r="AN167" s="209" t="s">
        <v>58</v>
      </c>
      <c r="AO167" s="209" t="s">
        <v>57</v>
      </c>
      <c r="AP167" s="209" t="s">
        <v>57</v>
      </c>
      <c r="AQ167" s="209" t="s">
        <v>57</v>
      </c>
      <c r="AR167" s="179"/>
      <c r="AS167" s="179"/>
      <c r="AT167" s="179"/>
      <c r="AU167" s="179"/>
      <c r="AV167" s="179"/>
      <c r="AW167" s="179"/>
      <c r="AX167" s="179"/>
      <c r="AY167" s="179"/>
      <c r="AZ167" s="179"/>
      <c r="BA167" s="179"/>
      <c r="BB167" s="179"/>
      <c r="BC167" s="179"/>
      <c r="BD167" s="179"/>
      <c r="BE167" s="179"/>
      <c r="BF167" s="180"/>
      <c r="BG167" s="181">
        <f t="shared" si="63"/>
        <v>13</v>
      </c>
      <c r="BH167" s="182">
        <f t="shared" si="64"/>
        <v>3</v>
      </c>
      <c r="BI167" s="182">
        <f t="shared" si="65"/>
        <v>0</v>
      </c>
      <c r="BJ167" s="182">
        <f t="shared" si="66"/>
        <v>1</v>
      </c>
      <c r="BK167" s="182">
        <f t="shared" si="67"/>
        <v>0</v>
      </c>
      <c r="BL167" s="182">
        <f t="shared" si="68"/>
        <v>0</v>
      </c>
      <c r="BM167" s="182">
        <f t="shared" si="69"/>
        <v>17</v>
      </c>
      <c r="BN167" s="170">
        <f t="shared" si="70"/>
        <v>0</v>
      </c>
      <c r="BO167" s="182"/>
      <c r="BP167" s="182"/>
      <c r="BQ167" s="170">
        <f t="shared" si="71"/>
        <v>0</v>
      </c>
      <c r="BR167" s="182"/>
      <c r="BS167" s="182"/>
      <c r="BT167" s="170">
        <f t="shared" si="72"/>
        <v>0</v>
      </c>
      <c r="BU167" s="182"/>
      <c r="BV167" s="182"/>
      <c r="BW167" s="170">
        <f t="shared" si="85"/>
        <v>0</v>
      </c>
      <c r="BX167" s="182"/>
      <c r="BY167" s="182"/>
      <c r="BZ167" s="170">
        <f t="shared" si="84"/>
        <v>0</v>
      </c>
      <c r="CA167" s="170">
        <f t="shared" si="73"/>
        <v>0</v>
      </c>
      <c r="CB167" s="182"/>
      <c r="CC167" s="182"/>
      <c r="CD167" s="170">
        <f t="shared" si="74"/>
        <v>0</v>
      </c>
      <c r="CE167" s="170">
        <f t="shared" si="75"/>
        <v>0</v>
      </c>
      <c r="CF167" s="170">
        <f t="shared" si="76"/>
        <v>1</v>
      </c>
      <c r="CG167" s="182">
        <f t="shared" si="77"/>
        <v>18</v>
      </c>
      <c r="CH167" s="171"/>
      <c r="CI167" s="183"/>
      <c r="CJ167" s="184"/>
    </row>
    <row r="168" spans="1:88" s="186" customFormat="1" ht="13">
      <c r="A168" s="168">
        <f t="shared" si="78"/>
        <v>158</v>
      </c>
      <c r="B168" s="169" t="s">
        <v>4578</v>
      </c>
      <c r="C168" s="174" t="s">
        <v>4579</v>
      </c>
      <c r="D168" s="175" t="s">
        <v>3637</v>
      </c>
      <c r="E168" s="172" t="s">
        <v>4580</v>
      </c>
      <c r="F168" s="176" t="s">
        <v>4529</v>
      </c>
      <c r="G168" s="177">
        <v>44645</v>
      </c>
      <c r="H168" s="177">
        <v>44645</v>
      </c>
      <c r="I168" s="178"/>
      <c r="J168" s="209" t="s">
        <v>57</v>
      </c>
      <c r="K168" s="209" t="s">
        <v>57</v>
      </c>
      <c r="L168" s="209" t="s">
        <v>58</v>
      </c>
      <c r="M168" s="209" t="s">
        <v>133</v>
      </c>
      <c r="N168" s="209" t="s">
        <v>57</v>
      </c>
      <c r="O168" s="209" t="s">
        <v>57</v>
      </c>
      <c r="P168" s="209" t="s">
        <v>57</v>
      </c>
      <c r="Q168" s="209" t="s">
        <v>57</v>
      </c>
      <c r="R168" s="209" t="s">
        <v>4057</v>
      </c>
      <c r="S168" s="209" t="s">
        <v>58</v>
      </c>
      <c r="T168" s="209" t="s">
        <v>59</v>
      </c>
      <c r="U168" s="209" t="s">
        <v>57</v>
      </c>
      <c r="V168" s="209" t="s">
        <v>57</v>
      </c>
      <c r="W168" s="209" t="s">
        <v>57</v>
      </c>
      <c r="X168" s="209" t="s">
        <v>57</v>
      </c>
      <c r="Y168" s="209" t="s">
        <v>57</v>
      </c>
      <c r="Z168" s="209" t="s">
        <v>58</v>
      </c>
      <c r="AA168" s="209" t="s">
        <v>59</v>
      </c>
      <c r="AB168" s="209" t="s">
        <v>57</v>
      </c>
      <c r="AC168" s="209" t="s">
        <v>57</v>
      </c>
      <c r="AD168" s="209" t="s">
        <v>57</v>
      </c>
      <c r="AE168" s="209" t="s">
        <v>57</v>
      </c>
      <c r="AF168" s="209" t="s">
        <v>4057</v>
      </c>
      <c r="AG168" s="209" t="s">
        <v>58</v>
      </c>
      <c r="AH168" s="209" t="s">
        <v>57</v>
      </c>
      <c r="AI168" s="209" t="s">
        <v>57</v>
      </c>
      <c r="AJ168" s="209" t="s">
        <v>57</v>
      </c>
      <c r="AK168" s="209" t="s">
        <v>57</v>
      </c>
      <c r="AL168" s="209" t="s">
        <v>57</v>
      </c>
      <c r="AM168" s="209" t="s">
        <v>57</v>
      </c>
      <c r="AN168" s="209" t="s">
        <v>58</v>
      </c>
      <c r="AO168" s="209" t="s">
        <v>133</v>
      </c>
      <c r="AP168" s="209" t="s">
        <v>133</v>
      </c>
      <c r="AQ168" s="209" t="s">
        <v>133</v>
      </c>
      <c r="AR168" s="209" t="s">
        <v>133</v>
      </c>
      <c r="AS168" s="209" t="s">
        <v>133</v>
      </c>
      <c r="AT168" s="209" t="s">
        <v>133</v>
      </c>
      <c r="AU168" s="209" t="s">
        <v>133</v>
      </c>
      <c r="AV168" s="179"/>
      <c r="AW168" s="179"/>
      <c r="AX168" s="179"/>
      <c r="AY168" s="179"/>
      <c r="AZ168" s="179"/>
      <c r="BA168" s="179"/>
      <c r="BB168" s="179"/>
      <c r="BC168" s="179"/>
      <c r="BD168" s="179"/>
      <c r="BE168" s="179"/>
      <c r="BF168" s="180"/>
      <c r="BG168" s="181">
        <f t="shared" si="63"/>
        <v>10</v>
      </c>
      <c r="BH168" s="182">
        <f t="shared" si="64"/>
        <v>3</v>
      </c>
      <c r="BI168" s="182">
        <f t="shared" si="65"/>
        <v>0</v>
      </c>
      <c r="BJ168" s="182">
        <f t="shared" si="66"/>
        <v>1</v>
      </c>
      <c r="BK168" s="182">
        <f t="shared" si="67"/>
        <v>0</v>
      </c>
      <c r="BL168" s="182">
        <f t="shared" si="68"/>
        <v>0</v>
      </c>
      <c r="BM168" s="182">
        <f t="shared" si="69"/>
        <v>14</v>
      </c>
      <c r="BN168" s="170">
        <f t="shared" si="70"/>
        <v>0</v>
      </c>
      <c r="BO168" s="182"/>
      <c r="BP168" s="182"/>
      <c r="BQ168" s="170">
        <f t="shared" si="71"/>
        <v>0</v>
      </c>
      <c r="BR168" s="182"/>
      <c r="BS168" s="182"/>
      <c r="BT168" s="170">
        <f t="shared" si="72"/>
        <v>7</v>
      </c>
      <c r="BU168" s="182"/>
      <c r="BV168" s="182"/>
      <c r="BW168" s="170">
        <f t="shared" si="85"/>
        <v>0</v>
      </c>
      <c r="BX168" s="182"/>
      <c r="BY168" s="182"/>
      <c r="BZ168" s="170">
        <f t="shared" si="84"/>
        <v>0</v>
      </c>
      <c r="CA168" s="170">
        <f t="shared" si="73"/>
        <v>0</v>
      </c>
      <c r="CB168" s="182"/>
      <c r="CC168" s="182"/>
      <c r="CD168" s="170">
        <f t="shared" si="74"/>
        <v>0</v>
      </c>
      <c r="CE168" s="170">
        <f t="shared" si="75"/>
        <v>0</v>
      </c>
      <c r="CF168" s="170">
        <f t="shared" si="76"/>
        <v>1</v>
      </c>
      <c r="CG168" s="182">
        <f t="shared" si="77"/>
        <v>22</v>
      </c>
      <c r="CH168" s="171"/>
      <c r="CI168" s="183">
        <f>COUNTIF(J168:AN168,"1")+(COUNTIF(J168:AN168,"2")*2)+CJ168*2</f>
        <v>0</v>
      </c>
      <c r="CJ168" s="184">
        <f>COUNTIF(J168:AN168,"&gt;=3")</f>
        <v>0</v>
      </c>
    </row>
    <row r="169" spans="1:88" s="186" customFormat="1" ht="13">
      <c r="A169" s="168">
        <f t="shared" si="78"/>
        <v>159</v>
      </c>
      <c r="B169" s="169" t="s">
        <v>4581</v>
      </c>
      <c r="C169" s="174" t="s">
        <v>4582</v>
      </c>
      <c r="D169" s="175" t="s">
        <v>3637</v>
      </c>
      <c r="E169" s="172" t="s">
        <v>4583</v>
      </c>
      <c r="F169" s="176" t="s">
        <v>1099</v>
      </c>
      <c r="G169" s="177">
        <v>44662</v>
      </c>
      <c r="H169" s="177">
        <v>44662</v>
      </c>
      <c r="I169" s="178"/>
      <c r="J169" s="209" t="s">
        <v>57</v>
      </c>
      <c r="K169" s="209" t="s">
        <v>57</v>
      </c>
      <c r="L169" s="209" t="s">
        <v>58</v>
      </c>
      <c r="M169" s="209" t="s">
        <v>57</v>
      </c>
      <c r="N169" s="209" t="s">
        <v>57</v>
      </c>
      <c r="O169" s="209" t="s">
        <v>57</v>
      </c>
      <c r="P169" s="209" t="s">
        <v>57</v>
      </c>
      <c r="Q169" s="209" t="s">
        <v>57</v>
      </c>
      <c r="R169" s="209" t="s">
        <v>4057</v>
      </c>
      <c r="S169" s="209" t="s">
        <v>58</v>
      </c>
      <c r="T169" s="209" t="s">
        <v>59</v>
      </c>
      <c r="U169" s="209" t="s">
        <v>42</v>
      </c>
      <c r="V169" s="209" t="s">
        <v>57</v>
      </c>
      <c r="W169" s="209" t="s">
        <v>57</v>
      </c>
      <c r="X169" s="209" t="s">
        <v>57</v>
      </c>
      <c r="Y169" s="209" t="s">
        <v>4057</v>
      </c>
      <c r="Z169" s="209" t="s">
        <v>58</v>
      </c>
      <c r="AA169" s="209" t="s">
        <v>59</v>
      </c>
      <c r="AB169" s="209" t="s">
        <v>133</v>
      </c>
      <c r="AC169" s="209" t="s">
        <v>57</v>
      </c>
      <c r="AD169" s="209" t="s">
        <v>57</v>
      </c>
      <c r="AE169" s="209" t="s">
        <v>57</v>
      </c>
      <c r="AF169" s="209" t="s">
        <v>57</v>
      </c>
      <c r="AG169" s="209" t="s">
        <v>58</v>
      </c>
      <c r="AH169" s="209" t="s">
        <v>57</v>
      </c>
      <c r="AI169" s="209" t="s">
        <v>57</v>
      </c>
      <c r="AJ169" s="209" t="s">
        <v>57</v>
      </c>
      <c r="AK169" s="209" t="s">
        <v>57</v>
      </c>
      <c r="AL169" s="209" t="s">
        <v>57</v>
      </c>
      <c r="AM169" s="209" t="s">
        <v>4057</v>
      </c>
      <c r="AN169" s="209" t="s">
        <v>58</v>
      </c>
      <c r="AO169" s="209" t="s">
        <v>57</v>
      </c>
      <c r="AP169" s="209" t="s">
        <v>57</v>
      </c>
      <c r="AQ169" s="209" t="s">
        <v>57</v>
      </c>
      <c r="AR169" s="179"/>
      <c r="AS169" s="179"/>
      <c r="AT169" s="179"/>
      <c r="AU169" s="179"/>
      <c r="AV169" s="179"/>
      <c r="AW169" s="179"/>
      <c r="AX169" s="179"/>
      <c r="AY169" s="179"/>
      <c r="AZ169" s="179"/>
      <c r="BA169" s="179"/>
      <c r="BB169" s="179"/>
      <c r="BC169" s="179"/>
      <c r="BD169" s="179"/>
      <c r="BE169" s="179"/>
      <c r="BF169" s="180"/>
      <c r="BG169" s="181">
        <f t="shared" si="63"/>
        <v>12</v>
      </c>
      <c r="BH169" s="182">
        <f t="shared" si="64"/>
        <v>3</v>
      </c>
      <c r="BI169" s="182">
        <f t="shared" si="65"/>
        <v>0</v>
      </c>
      <c r="BJ169" s="182">
        <f t="shared" si="66"/>
        <v>1</v>
      </c>
      <c r="BK169" s="182">
        <f t="shared" si="67"/>
        <v>0</v>
      </c>
      <c r="BL169" s="182">
        <f t="shared" si="68"/>
        <v>0</v>
      </c>
      <c r="BM169" s="182">
        <f t="shared" si="69"/>
        <v>16</v>
      </c>
      <c r="BN169" s="170">
        <f t="shared" si="70"/>
        <v>0</v>
      </c>
      <c r="BO169" s="182"/>
      <c r="BP169" s="182"/>
      <c r="BQ169" s="170">
        <f t="shared" si="71"/>
        <v>0</v>
      </c>
      <c r="BR169" s="182"/>
      <c r="BS169" s="182"/>
      <c r="BT169" s="170">
        <f t="shared" si="72"/>
        <v>1</v>
      </c>
      <c r="BU169" s="182"/>
      <c r="BV169" s="182"/>
      <c r="BW169" s="170">
        <f t="shared" si="85"/>
        <v>0</v>
      </c>
      <c r="BX169" s="182"/>
      <c r="BY169" s="182"/>
      <c r="BZ169" s="170">
        <f t="shared" si="84"/>
        <v>0</v>
      </c>
      <c r="CA169" s="170">
        <f t="shared" si="73"/>
        <v>0</v>
      </c>
      <c r="CB169" s="182"/>
      <c r="CC169" s="182"/>
      <c r="CD169" s="170">
        <f t="shared" si="74"/>
        <v>0</v>
      </c>
      <c r="CE169" s="170">
        <f t="shared" si="75"/>
        <v>0</v>
      </c>
      <c r="CF169" s="170">
        <f t="shared" si="76"/>
        <v>1</v>
      </c>
      <c r="CG169" s="182">
        <f t="shared" si="77"/>
        <v>18</v>
      </c>
      <c r="CH169" s="171"/>
      <c r="CI169" s="183"/>
      <c r="CJ169" s="184"/>
    </row>
    <row r="170" spans="1:88" s="186" customFormat="1" ht="13">
      <c r="A170" s="168">
        <f t="shared" si="78"/>
        <v>160</v>
      </c>
      <c r="B170" s="169" t="s">
        <v>4584</v>
      </c>
      <c r="C170" s="174" t="s">
        <v>4585</v>
      </c>
      <c r="D170" s="175" t="s">
        <v>3637</v>
      </c>
      <c r="E170" s="172" t="s">
        <v>4586</v>
      </c>
      <c r="F170" s="176" t="s">
        <v>1079</v>
      </c>
      <c r="G170" s="177">
        <v>44756</v>
      </c>
      <c r="H170" s="177">
        <v>44756</v>
      </c>
      <c r="I170" s="178"/>
      <c r="J170" s="209" t="s">
        <v>57</v>
      </c>
      <c r="K170" s="209" t="s">
        <v>57</v>
      </c>
      <c r="L170" s="209" t="s">
        <v>58</v>
      </c>
      <c r="M170" s="209" t="s">
        <v>57</v>
      </c>
      <c r="N170" s="209" t="s">
        <v>129</v>
      </c>
      <c r="O170" s="209" t="s">
        <v>57</v>
      </c>
      <c r="P170" s="209" t="s">
        <v>57</v>
      </c>
      <c r="Q170" s="209" t="s">
        <v>57</v>
      </c>
      <c r="R170" s="209" t="s">
        <v>67</v>
      </c>
      <c r="S170" s="209" t="s">
        <v>58</v>
      </c>
      <c r="T170" s="209" t="s">
        <v>59</v>
      </c>
      <c r="U170" s="209" t="s">
        <v>57</v>
      </c>
      <c r="V170" s="209" t="s">
        <v>57</v>
      </c>
      <c r="W170" s="209" t="s">
        <v>57</v>
      </c>
      <c r="X170" s="209" t="s">
        <v>57</v>
      </c>
      <c r="Y170" s="209" t="s">
        <v>57</v>
      </c>
      <c r="Z170" s="209" t="s">
        <v>58</v>
      </c>
      <c r="AA170" s="209" t="s">
        <v>59</v>
      </c>
      <c r="AB170" s="209" t="s">
        <v>57</v>
      </c>
      <c r="AC170" s="209" t="s">
        <v>57</v>
      </c>
      <c r="AD170" s="209" t="s">
        <v>57</v>
      </c>
      <c r="AE170" s="209" t="s">
        <v>57</v>
      </c>
      <c r="AF170" s="209" t="s">
        <v>4057</v>
      </c>
      <c r="AG170" s="209" t="s">
        <v>58</v>
      </c>
      <c r="AH170" s="209" t="s">
        <v>57</v>
      </c>
      <c r="AI170" s="209" t="s">
        <v>57</v>
      </c>
      <c r="AJ170" s="209" t="s">
        <v>57</v>
      </c>
      <c r="AK170" s="209" t="s">
        <v>57</v>
      </c>
      <c r="AL170" s="209" t="s">
        <v>57</v>
      </c>
      <c r="AM170" s="209" t="s">
        <v>57</v>
      </c>
      <c r="AN170" s="209" t="s">
        <v>58</v>
      </c>
      <c r="AO170" s="209" t="s">
        <v>57</v>
      </c>
      <c r="AP170" s="209" t="s">
        <v>57</v>
      </c>
      <c r="AQ170" s="209" t="s">
        <v>57</v>
      </c>
      <c r="AR170" s="179"/>
      <c r="AS170" s="179"/>
      <c r="AT170" s="179"/>
      <c r="AU170" s="179"/>
      <c r="AV170" s="179"/>
      <c r="AW170" s="179"/>
      <c r="AX170" s="179"/>
      <c r="AY170" s="179"/>
      <c r="AZ170" s="179"/>
      <c r="BA170" s="179"/>
      <c r="BB170" s="179"/>
      <c r="BC170" s="179"/>
      <c r="BD170" s="179"/>
      <c r="BE170" s="179"/>
      <c r="BF170" s="180"/>
      <c r="BG170" s="181">
        <f t="shared" si="63"/>
        <v>13</v>
      </c>
      <c r="BH170" s="182">
        <f t="shared" si="64"/>
        <v>3</v>
      </c>
      <c r="BI170" s="182">
        <f t="shared" si="65"/>
        <v>0</v>
      </c>
      <c r="BJ170" s="182">
        <f t="shared" si="66"/>
        <v>1</v>
      </c>
      <c r="BK170" s="182">
        <f t="shared" si="67"/>
        <v>0</v>
      </c>
      <c r="BL170" s="182">
        <f t="shared" si="68"/>
        <v>0</v>
      </c>
      <c r="BM170" s="182">
        <f t="shared" si="69"/>
        <v>17</v>
      </c>
      <c r="BN170" s="170">
        <f t="shared" si="70"/>
        <v>0</v>
      </c>
      <c r="BO170" s="182"/>
      <c r="BP170" s="182"/>
      <c r="BQ170" s="170">
        <f t="shared" si="71"/>
        <v>0</v>
      </c>
      <c r="BR170" s="182"/>
      <c r="BS170" s="182"/>
      <c r="BT170" s="170">
        <f t="shared" si="72"/>
        <v>0</v>
      </c>
      <c r="BU170" s="182"/>
      <c r="BV170" s="182"/>
      <c r="BW170" s="170">
        <f t="shared" si="85"/>
        <v>0</v>
      </c>
      <c r="BX170" s="182"/>
      <c r="BY170" s="182"/>
      <c r="BZ170" s="170">
        <f t="shared" si="84"/>
        <v>0</v>
      </c>
      <c r="CA170" s="170">
        <f t="shared" si="73"/>
        <v>0</v>
      </c>
      <c r="CB170" s="182"/>
      <c r="CC170" s="182"/>
      <c r="CD170" s="170">
        <f t="shared" si="74"/>
        <v>0</v>
      </c>
      <c r="CE170" s="170">
        <f t="shared" si="75"/>
        <v>0</v>
      </c>
      <c r="CF170" s="170">
        <f t="shared" si="76"/>
        <v>1</v>
      </c>
      <c r="CG170" s="182">
        <f t="shared" si="77"/>
        <v>18</v>
      </c>
      <c r="CH170" s="171"/>
      <c r="CI170" s="183">
        <f>COUNTIF(J170:AN170,"1")+(COUNTIF(J170:AN170,"2")*2)+CJ170*2</f>
        <v>0</v>
      </c>
      <c r="CJ170" s="184">
        <f>COUNTIF(J170:AN170,"&gt;=3")</f>
        <v>0</v>
      </c>
    </row>
    <row r="171" spans="1:88" s="186" customFormat="1" ht="13">
      <c r="A171" s="168">
        <f t="shared" si="78"/>
        <v>161</v>
      </c>
      <c r="B171" s="169" t="s">
        <v>4587</v>
      </c>
      <c r="C171" s="174" t="s">
        <v>4588</v>
      </c>
      <c r="D171" s="175" t="s">
        <v>3637</v>
      </c>
      <c r="E171" s="172" t="s">
        <v>4589</v>
      </c>
      <c r="F171" s="176" t="s">
        <v>4590</v>
      </c>
      <c r="G171" s="177">
        <v>44698</v>
      </c>
      <c r="H171" s="177">
        <v>44698</v>
      </c>
      <c r="I171" s="178"/>
      <c r="J171" s="209" t="s">
        <v>57</v>
      </c>
      <c r="K171" s="209" t="s">
        <v>4057</v>
      </c>
      <c r="L171" s="209" t="s">
        <v>58</v>
      </c>
      <c r="M171" s="209" t="s">
        <v>57</v>
      </c>
      <c r="N171" s="209" t="s">
        <v>57</v>
      </c>
      <c r="O171" s="209" t="s">
        <v>57</v>
      </c>
      <c r="P171" s="209" t="s">
        <v>57</v>
      </c>
      <c r="Q171" s="209" t="s">
        <v>57</v>
      </c>
      <c r="R171" s="209" t="s">
        <v>4057</v>
      </c>
      <c r="S171" s="209" t="s">
        <v>58</v>
      </c>
      <c r="T171" s="209" t="s">
        <v>59</v>
      </c>
      <c r="U171" s="209" t="s">
        <v>57</v>
      </c>
      <c r="V171" s="209" t="s">
        <v>57</v>
      </c>
      <c r="W171" s="209" t="s">
        <v>57</v>
      </c>
      <c r="X171" s="209" t="s">
        <v>57</v>
      </c>
      <c r="Y171" s="209" t="s">
        <v>4057</v>
      </c>
      <c r="Z171" s="209" t="s">
        <v>58</v>
      </c>
      <c r="AA171" s="209" t="s">
        <v>59</v>
      </c>
      <c r="AB171" s="209" t="s">
        <v>57</v>
      </c>
      <c r="AC171" s="209" t="s">
        <v>57</v>
      </c>
      <c r="AD171" s="209" t="s">
        <v>57</v>
      </c>
      <c r="AE171" s="209" t="s">
        <v>57</v>
      </c>
      <c r="AF171" s="209" t="s">
        <v>57</v>
      </c>
      <c r="AG171" s="209" t="s">
        <v>58</v>
      </c>
      <c r="AH171" s="209" t="s">
        <v>57</v>
      </c>
      <c r="AI171" s="209" t="s">
        <v>57</v>
      </c>
      <c r="AJ171" s="209" t="s">
        <v>57</v>
      </c>
      <c r="AK171" s="209" t="s">
        <v>57</v>
      </c>
      <c r="AL171" s="209" t="s">
        <v>57</v>
      </c>
      <c r="AM171" s="209" t="s">
        <v>57</v>
      </c>
      <c r="AN171" s="209" t="s">
        <v>58</v>
      </c>
      <c r="AO171" s="209" t="s">
        <v>57</v>
      </c>
      <c r="AP171" s="209" t="s">
        <v>57</v>
      </c>
      <c r="AQ171" s="209" t="s">
        <v>57</v>
      </c>
      <c r="AR171" s="179"/>
      <c r="AS171" s="179"/>
      <c r="AT171" s="179"/>
      <c r="AU171" s="179"/>
      <c r="AV171" s="179"/>
      <c r="AW171" s="179"/>
      <c r="AX171" s="179"/>
      <c r="AY171" s="179"/>
      <c r="AZ171" s="179"/>
      <c r="BA171" s="179"/>
      <c r="BB171" s="179"/>
      <c r="BC171" s="179"/>
      <c r="BD171" s="179"/>
      <c r="BE171" s="179"/>
      <c r="BF171" s="180"/>
      <c r="BG171" s="181">
        <f t="shared" si="63"/>
        <v>14</v>
      </c>
      <c r="BH171" s="182">
        <f t="shared" si="64"/>
        <v>3</v>
      </c>
      <c r="BI171" s="182">
        <f t="shared" si="65"/>
        <v>0</v>
      </c>
      <c r="BJ171" s="182">
        <f t="shared" si="66"/>
        <v>0</v>
      </c>
      <c r="BK171" s="182">
        <f t="shared" si="67"/>
        <v>0</v>
      </c>
      <c r="BL171" s="182">
        <f t="shared" si="68"/>
        <v>0</v>
      </c>
      <c r="BM171" s="182">
        <f t="shared" si="69"/>
        <v>17</v>
      </c>
      <c r="BN171" s="170">
        <f t="shared" si="70"/>
        <v>0</v>
      </c>
      <c r="BO171" s="182"/>
      <c r="BP171" s="182"/>
      <c r="BQ171" s="170">
        <f t="shared" si="71"/>
        <v>0</v>
      </c>
      <c r="BR171" s="182"/>
      <c r="BS171" s="182"/>
      <c r="BT171" s="170">
        <f t="shared" si="72"/>
        <v>0</v>
      </c>
      <c r="BU171" s="182"/>
      <c r="BV171" s="182"/>
      <c r="BW171" s="170">
        <f t="shared" si="85"/>
        <v>0</v>
      </c>
      <c r="BX171" s="182"/>
      <c r="BY171" s="182"/>
      <c r="BZ171" s="170">
        <f t="shared" si="84"/>
        <v>0</v>
      </c>
      <c r="CA171" s="170">
        <f t="shared" si="73"/>
        <v>0</v>
      </c>
      <c r="CB171" s="182"/>
      <c r="CC171" s="182"/>
      <c r="CD171" s="170">
        <f t="shared" si="74"/>
        <v>0</v>
      </c>
      <c r="CE171" s="170">
        <f t="shared" si="75"/>
        <v>0</v>
      </c>
      <c r="CF171" s="170">
        <f t="shared" si="76"/>
        <v>1</v>
      </c>
      <c r="CG171" s="182">
        <f t="shared" si="77"/>
        <v>18</v>
      </c>
      <c r="CH171" s="171"/>
      <c r="CI171" s="183">
        <f>COUNTIF(J171:AN171,"1")+(COUNTIF(J171:AN171,"2")*2)+CJ171*2</f>
        <v>0</v>
      </c>
      <c r="CJ171" s="184">
        <f>COUNTIF(J171:AN171,"&gt;=3")</f>
        <v>0</v>
      </c>
    </row>
    <row r="172" spans="1:88" s="186" customFormat="1" ht="13">
      <c r="A172" s="168">
        <f t="shared" ref="A172:A203" si="86">+A171+1</f>
        <v>162</v>
      </c>
      <c r="B172" s="169" t="s">
        <v>4591</v>
      </c>
      <c r="C172" s="174" t="s">
        <v>4592</v>
      </c>
      <c r="D172" s="175" t="s">
        <v>3637</v>
      </c>
      <c r="E172" s="172" t="s">
        <v>4593</v>
      </c>
      <c r="F172" s="176" t="s">
        <v>1099</v>
      </c>
      <c r="G172" s="177">
        <v>45187</v>
      </c>
      <c r="H172" s="177">
        <v>45187</v>
      </c>
      <c r="I172" s="178"/>
      <c r="J172" s="209" t="s">
        <v>57</v>
      </c>
      <c r="K172" s="209" t="s">
        <v>4057</v>
      </c>
      <c r="L172" s="209" t="s">
        <v>58</v>
      </c>
      <c r="M172" s="209" t="s">
        <v>57</v>
      </c>
      <c r="N172" s="209" t="s">
        <v>57</v>
      </c>
      <c r="O172" s="209" t="s">
        <v>57</v>
      </c>
      <c r="P172" s="209" t="s">
        <v>57</v>
      </c>
      <c r="Q172" s="209" t="s">
        <v>57</v>
      </c>
      <c r="R172" s="209" t="s">
        <v>42</v>
      </c>
      <c r="S172" s="209" t="s">
        <v>58</v>
      </c>
      <c r="T172" s="209" t="s">
        <v>59</v>
      </c>
      <c r="U172" s="209" t="s">
        <v>57</v>
      </c>
      <c r="V172" s="209" t="s">
        <v>57</v>
      </c>
      <c r="W172" s="209" t="s">
        <v>57</v>
      </c>
      <c r="X172" s="209" t="s">
        <v>57</v>
      </c>
      <c r="Y172" s="209" t="s">
        <v>4057</v>
      </c>
      <c r="Z172" s="209" t="s">
        <v>58</v>
      </c>
      <c r="AA172" s="209" t="s">
        <v>59</v>
      </c>
      <c r="AB172" s="209" t="s">
        <v>67</v>
      </c>
      <c r="AC172" s="209" t="s">
        <v>57</v>
      </c>
      <c r="AD172" s="209" t="s">
        <v>57</v>
      </c>
      <c r="AE172" s="209" t="s">
        <v>57</v>
      </c>
      <c r="AF172" s="209" t="s">
        <v>57</v>
      </c>
      <c r="AG172" s="209" t="s">
        <v>58</v>
      </c>
      <c r="AH172" s="209" t="s">
        <v>57</v>
      </c>
      <c r="AI172" s="209" t="s">
        <v>57</v>
      </c>
      <c r="AJ172" s="209" t="s">
        <v>57</v>
      </c>
      <c r="AK172" s="209" t="s">
        <v>57</v>
      </c>
      <c r="AL172" s="209" t="s">
        <v>57</v>
      </c>
      <c r="AM172" s="209" t="s">
        <v>4057</v>
      </c>
      <c r="AN172" s="209" t="s">
        <v>58</v>
      </c>
      <c r="AO172" s="209" t="s">
        <v>57</v>
      </c>
      <c r="AP172" s="209" t="s">
        <v>57</v>
      </c>
      <c r="AQ172" s="209" t="s">
        <v>57</v>
      </c>
      <c r="AR172" s="179"/>
      <c r="AS172" s="179"/>
      <c r="AT172" s="179"/>
      <c r="AU172" s="179"/>
      <c r="AV172" s="179"/>
      <c r="AW172" s="179"/>
      <c r="AX172" s="179"/>
      <c r="AY172" s="179"/>
      <c r="AZ172" s="179"/>
      <c r="BA172" s="179"/>
      <c r="BB172" s="179"/>
      <c r="BC172" s="179"/>
      <c r="BD172" s="179"/>
      <c r="BE172" s="179"/>
      <c r="BF172" s="180"/>
      <c r="BG172" s="181">
        <f t="shared" si="63"/>
        <v>12</v>
      </c>
      <c r="BH172" s="182">
        <f t="shared" si="64"/>
        <v>3</v>
      </c>
      <c r="BI172" s="182">
        <f t="shared" si="65"/>
        <v>0</v>
      </c>
      <c r="BJ172" s="182">
        <f t="shared" si="66"/>
        <v>1</v>
      </c>
      <c r="BK172" s="182">
        <f t="shared" si="67"/>
        <v>0</v>
      </c>
      <c r="BL172" s="182">
        <f t="shared" si="68"/>
        <v>0</v>
      </c>
      <c r="BM172" s="182">
        <f t="shared" si="69"/>
        <v>16</v>
      </c>
      <c r="BN172" s="170">
        <f t="shared" si="70"/>
        <v>0</v>
      </c>
      <c r="BO172" s="182"/>
      <c r="BP172" s="182"/>
      <c r="BQ172" s="170">
        <f t="shared" si="71"/>
        <v>0</v>
      </c>
      <c r="BR172" s="182"/>
      <c r="BS172" s="182"/>
      <c r="BT172" s="170">
        <f t="shared" si="72"/>
        <v>0</v>
      </c>
      <c r="BU172" s="182"/>
      <c r="BV172" s="182"/>
      <c r="BW172" s="170">
        <f t="shared" si="85"/>
        <v>0</v>
      </c>
      <c r="BX172" s="182"/>
      <c r="BY172" s="182"/>
      <c r="BZ172" s="170">
        <f t="shared" si="84"/>
        <v>0</v>
      </c>
      <c r="CA172" s="170">
        <f t="shared" si="73"/>
        <v>1</v>
      </c>
      <c r="CB172" s="182"/>
      <c r="CC172" s="182"/>
      <c r="CD172" s="170">
        <f t="shared" si="74"/>
        <v>0</v>
      </c>
      <c r="CE172" s="170">
        <f t="shared" si="75"/>
        <v>0</v>
      </c>
      <c r="CF172" s="170">
        <f t="shared" si="76"/>
        <v>1</v>
      </c>
      <c r="CG172" s="182">
        <f t="shared" si="77"/>
        <v>18</v>
      </c>
      <c r="CH172" s="171"/>
      <c r="CI172" s="183">
        <f>COUNTIF(J172:AN172,"1")+(COUNTIF(J172:AN172,"2")*2)+CJ172*2</f>
        <v>0</v>
      </c>
      <c r="CJ172" s="184">
        <f>COUNTIF(J172:AN172,"&gt;=3")</f>
        <v>0</v>
      </c>
    </row>
    <row r="173" spans="1:88" s="186" customFormat="1" ht="13">
      <c r="A173" s="168">
        <f t="shared" si="86"/>
        <v>163</v>
      </c>
      <c r="B173" s="169" t="s">
        <v>4594</v>
      </c>
      <c r="C173" s="174" t="s">
        <v>4595</v>
      </c>
      <c r="D173" s="175" t="s">
        <v>4060</v>
      </c>
      <c r="E173" s="172" t="s">
        <v>4596</v>
      </c>
      <c r="F173" s="176" t="s">
        <v>4597</v>
      </c>
      <c r="G173" s="177">
        <v>44652</v>
      </c>
      <c r="H173" s="177">
        <v>44652</v>
      </c>
      <c r="I173" s="178"/>
      <c r="J173" s="209" t="s">
        <v>57</v>
      </c>
      <c r="K173" s="209" t="s">
        <v>67</v>
      </c>
      <c r="L173" s="209" t="s">
        <v>58</v>
      </c>
      <c r="M173" s="209" t="s">
        <v>57</v>
      </c>
      <c r="N173" s="209" t="s">
        <v>57</v>
      </c>
      <c r="O173" s="209" t="s">
        <v>57</v>
      </c>
      <c r="P173" s="209" t="s">
        <v>57</v>
      </c>
      <c r="Q173" s="209" t="s">
        <v>57</v>
      </c>
      <c r="R173" s="209" t="s">
        <v>67</v>
      </c>
      <c r="S173" s="209" t="s">
        <v>58</v>
      </c>
      <c r="T173" s="209" t="s">
        <v>59</v>
      </c>
      <c r="U173" s="209" t="s">
        <v>67</v>
      </c>
      <c r="V173" s="209" t="s">
        <v>57</v>
      </c>
      <c r="W173" s="209" t="s">
        <v>67</v>
      </c>
      <c r="X173" s="209" t="s">
        <v>57</v>
      </c>
      <c r="Y173" s="209" t="s">
        <v>67</v>
      </c>
      <c r="Z173" s="209" t="s">
        <v>58</v>
      </c>
      <c r="AA173" s="209" t="s">
        <v>59</v>
      </c>
      <c r="AB173" s="209" t="s">
        <v>67</v>
      </c>
      <c r="AC173" s="209" t="s">
        <v>57</v>
      </c>
      <c r="AD173" s="209" t="s">
        <v>57</v>
      </c>
      <c r="AE173" s="209" t="s">
        <v>57</v>
      </c>
      <c r="AF173" s="209" t="s">
        <v>67</v>
      </c>
      <c r="AG173" s="209" t="s">
        <v>58</v>
      </c>
      <c r="AH173" s="209" t="s">
        <v>67</v>
      </c>
      <c r="AI173" s="209" t="s">
        <v>67</v>
      </c>
      <c r="AJ173" s="209" t="s">
        <v>67</v>
      </c>
      <c r="AK173" s="209" t="s">
        <v>67</v>
      </c>
      <c r="AL173" s="209" t="s">
        <v>67</v>
      </c>
      <c r="AM173" s="209" t="s">
        <v>67</v>
      </c>
      <c r="AN173" s="209" t="s">
        <v>58</v>
      </c>
      <c r="AO173" s="209" t="s">
        <v>57</v>
      </c>
      <c r="AP173" s="209" t="s">
        <v>67</v>
      </c>
      <c r="AQ173" s="209" t="s">
        <v>57</v>
      </c>
      <c r="AR173" s="179"/>
      <c r="AS173" s="179"/>
      <c r="AT173" s="179"/>
      <c r="AU173" s="179"/>
      <c r="AV173" s="179"/>
      <c r="AW173" s="179"/>
      <c r="AX173" s="179"/>
      <c r="AY173" s="179"/>
      <c r="AZ173" s="179"/>
      <c r="BA173" s="179"/>
      <c r="BB173" s="179"/>
      <c r="BC173" s="179"/>
      <c r="BD173" s="179"/>
      <c r="BE173" s="179"/>
      <c r="BF173" s="180"/>
      <c r="BG173" s="181">
        <f t="shared" si="63"/>
        <v>5</v>
      </c>
      <c r="BH173" s="182">
        <f t="shared" si="64"/>
        <v>3</v>
      </c>
      <c r="BI173" s="182">
        <f t="shared" si="65"/>
        <v>0</v>
      </c>
      <c r="BJ173" s="182">
        <f t="shared" si="66"/>
        <v>0</v>
      </c>
      <c r="BK173" s="182">
        <f t="shared" si="67"/>
        <v>0</v>
      </c>
      <c r="BL173" s="182">
        <f t="shared" si="68"/>
        <v>0</v>
      </c>
      <c r="BM173" s="182">
        <f t="shared" si="69"/>
        <v>8</v>
      </c>
      <c r="BN173" s="170">
        <f t="shared" si="70"/>
        <v>0</v>
      </c>
      <c r="BO173" s="182"/>
      <c r="BP173" s="182"/>
      <c r="BQ173" s="170">
        <f t="shared" si="71"/>
        <v>0</v>
      </c>
      <c r="BR173" s="182"/>
      <c r="BS173" s="182"/>
      <c r="BT173" s="170">
        <f t="shared" si="72"/>
        <v>0</v>
      </c>
      <c r="BU173" s="182"/>
      <c r="BV173" s="182"/>
      <c r="BW173" s="170">
        <f t="shared" si="85"/>
        <v>0</v>
      </c>
      <c r="BX173" s="182"/>
      <c r="BY173" s="182"/>
      <c r="BZ173" s="170">
        <f t="shared" si="84"/>
        <v>0</v>
      </c>
      <c r="CA173" s="170">
        <f t="shared" si="73"/>
        <v>9</v>
      </c>
      <c r="CB173" s="182"/>
      <c r="CC173" s="182"/>
      <c r="CD173" s="170">
        <f t="shared" si="74"/>
        <v>0</v>
      </c>
      <c r="CE173" s="170">
        <f t="shared" si="75"/>
        <v>0</v>
      </c>
      <c r="CF173" s="170">
        <f t="shared" si="76"/>
        <v>1</v>
      </c>
      <c r="CG173" s="182">
        <f t="shared" si="77"/>
        <v>18</v>
      </c>
      <c r="CH173" s="171"/>
      <c r="CI173" s="183"/>
      <c r="CJ173" s="184"/>
    </row>
    <row r="174" spans="1:88" s="186" customFormat="1" ht="13">
      <c r="A174" s="168">
        <f t="shared" si="86"/>
        <v>164</v>
      </c>
      <c r="B174" s="169" t="s">
        <v>4598</v>
      </c>
      <c r="C174" s="174" t="s">
        <v>4599</v>
      </c>
      <c r="D174" s="175" t="s">
        <v>4060</v>
      </c>
      <c r="E174" s="172" t="s">
        <v>4600</v>
      </c>
      <c r="F174" s="176" t="s">
        <v>4601</v>
      </c>
      <c r="G174" s="177">
        <v>44972</v>
      </c>
      <c r="H174" s="177">
        <v>44972</v>
      </c>
      <c r="I174" s="178"/>
      <c r="J174" s="209" t="s">
        <v>57</v>
      </c>
      <c r="K174" s="209" t="s">
        <v>67</v>
      </c>
      <c r="L174" s="209" t="s">
        <v>58</v>
      </c>
      <c r="M174" s="209" t="s">
        <v>57</v>
      </c>
      <c r="N174" s="209" t="s">
        <v>57</v>
      </c>
      <c r="O174" s="209" t="s">
        <v>57</v>
      </c>
      <c r="P174" s="209" t="s">
        <v>57</v>
      </c>
      <c r="Q174" s="209" t="s">
        <v>133</v>
      </c>
      <c r="R174" s="209" t="s">
        <v>67</v>
      </c>
      <c r="S174" s="209" t="s">
        <v>58</v>
      </c>
      <c r="T174" s="209" t="s">
        <v>59</v>
      </c>
      <c r="U174" s="209" t="s">
        <v>57</v>
      </c>
      <c r="V174" s="209" t="s">
        <v>57</v>
      </c>
      <c r="W174" s="209" t="s">
        <v>57</v>
      </c>
      <c r="X174" s="209" t="s">
        <v>57</v>
      </c>
      <c r="Y174" s="209" t="s">
        <v>67</v>
      </c>
      <c r="Z174" s="209" t="s">
        <v>58</v>
      </c>
      <c r="AA174" s="209" t="s">
        <v>59</v>
      </c>
      <c r="AB174" s="209" t="s">
        <v>57</v>
      </c>
      <c r="AC174" s="209" t="s">
        <v>57</v>
      </c>
      <c r="AD174" s="209" t="s">
        <v>57</v>
      </c>
      <c r="AE174" s="209" t="s">
        <v>57</v>
      </c>
      <c r="AF174" s="209" t="s">
        <v>67</v>
      </c>
      <c r="AG174" s="209" t="s">
        <v>58</v>
      </c>
      <c r="AH174" s="209" t="s">
        <v>57</v>
      </c>
      <c r="AI174" s="209" t="s">
        <v>57</v>
      </c>
      <c r="AJ174" s="209" t="s">
        <v>57</v>
      </c>
      <c r="AK174" s="209" t="s">
        <v>57</v>
      </c>
      <c r="AL174" s="209" t="s">
        <v>57</v>
      </c>
      <c r="AM174" s="209" t="s">
        <v>57</v>
      </c>
      <c r="AN174" s="209" t="s">
        <v>58</v>
      </c>
      <c r="AO174" s="209" t="s">
        <v>57</v>
      </c>
      <c r="AP174" s="209" t="s">
        <v>57</v>
      </c>
      <c r="AQ174" s="209" t="s">
        <v>57</v>
      </c>
      <c r="AR174" s="179"/>
      <c r="AS174" s="179"/>
      <c r="AT174" s="179"/>
      <c r="AU174" s="179"/>
      <c r="AV174" s="179"/>
      <c r="AW174" s="179"/>
      <c r="AX174" s="179"/>
      <c r="AY174" s="179"/>
      <c r="AZ174" s="179"/>
      <c r="BA174" s="179"/>
      <c r="BB174" s="179"/>
      <c r="BC174" s="179"/>
      <c r="BD174" s="179"/>
      <c r="BE174" s="179"/>
      <c r="BF174" s="180"/>
      <c r="BG174" s="181">
        <f t="shared" si="63"/>
        <v>13</v>
      </c>
      <c r="BH174" s="182">
        <f t="shared" si="64"/>
        <v>3</v>
      </c>
      <c r="BI174" s="182">
        <f t="shared" si="65"/>
        <v>0</v>
      </c>
      <c r="BJ174" s="182">
        <f t="shared" si="66"/>
        <v>0</v>
      </c>
      <c r="BK174" s="182">
        <f t="shared" si="67"/>
        <v>0</v>
      </c>
      <c r="BL174" s="182">
        <f t="shared" si="68"/>
        <v>0</v>
      </c>
      <c r="BM174" s="182">
        <f t="shared" si="69"/>
        <v>16</v>
      </c>
      <c r="BN174" s="170">
        <f t="shared" si="70"/>
        <v>0</v>
      </c>
      <c r="BO174" s="182"/>
      <c r="BP174" s="182"/>
      <c r="BQ174" s="170">
        <f t="shared" si="71"/>
        <v>0</v>
      </c>
      <c r="BR174" s="182"/>
      <c r="BS174" s="182"/>
      <c r="BT174" s="170">
        <f t="shared" si="72"/>
        <v>0</v>
      </c>
      <c r="BU174" s="182"/>
      <c r="BV174" s="182"/>
      <c r="BW174" s="170">
        <f t="shared" si="85"/>
        <v>0</v>
      </c>
      <c r="BX174" s="182"/>
      <c r="BY174" s="182"/>
      <c r="BZ174" s="170">
        <f t="shared" si="84"/>
        <v>0</v>
      </c>
      <c r="CA174" s="170">
        <f t="shared" si="73"/>
        <v>1</v>
      </c>
      <c r="CB174" s="182"/>
      <c r="CC174" s="182"/>
      <c r="CD174" s="170">
        <f t="shared" si="74"/>
        <v>0</v>
      </c>
      <c r="CE174" s="170">
        <f t="shared" si="75"/>
        <v>0</v>
      </c>
      <c r="CF174" s="170">
        <f t="shared" si="76"/>
        <v>1</v>
      </c>
      <c r="CG174" s="182">
        <f t="shared" si="77"/>
        <v>18</v>
      </c>
      <c r="CH174" s="171"/>
      <c r="CI174" s="183">
        <f t="shared" ref="CI174:CI196" si="87">COUNTIF(J174:AN174,"1")+(COUNTIF(J174:AN174,"2")*2)+CJ174*2</f>
        <v>0</v>
      </c>
      <c r="CJ174" s="184">
        <f t="shared" ref="CJ174:CJ196" si="88">COUNTIF(J174:AN174,"&gt;=3")</f>
        <v>0</v>
      </c>
    </row>
    <row r="175" spans="1:88" s="186" customFormat="1" ht="13">
      <c r="A175" s="168">
        <f t="shared" si="86"/>
        <v>165</v>
      </c>
      <c r="B175" s="169" t="s">
        <v>4602</v>
      </c>
      <c r="C175" s="174" t="s">
        <v>4603</v>
      </c>
      <c r="D175" s="175" t="s">
        <v>3637</v>
      </c>
      <c r="E175" s="172" t="s">
        <v>4604</v>
      </c>
      <c r="F175" s="176" t="s">
        <v>4605</v>
      </c>
      <c r="G175" s="177">
        <v>44781</v>
      </c>
      <c r="H175" s="177">
        <v>44781</v>
      </c>
      <c r="I175" s="178"/>
      <c r="J175" s="209" t="s">
        <v>57</v>
      </c>
      <c r="K175" s="209" t="s">
        <v>67</v>
      </c>
      <c r="L175" s="209" t="s">
        <v>58</v>
      </c>
      <c r="M175" s="209" t="s">
        <v>57</v>
      </c>
      <c r="N175" s="209" t="s">
        <v>57</v>
      </c>
      <c r="O175" s="209" t="s">
        <v>57</v>
      </c>
      <c r="P175" s="209" t="s">
        <v>57</v>
      </c>
      <c r="Q175" s="209" t="s">
        <v>57</v>
      </c>
      <c r="R175" s="209" t="s">
        <v>67</v>
      </c>
      <c r="S175" s="209" t="s">
        <v>58</v>
      </c>
      <c r="T175" s="209" t="s">
        <v>59</v>
      </c>
      <c r="U175" s="209" t="s">
        <v>57</v>
      </c>
      <c r="V175" s="209" t="s">
        <v>57</v>
      </c>
      <c r="W175" s="209" t="s">
        <v>57</v>
      </c>
      <c r="X175" s="209" t="s">
        <v>57</v>
      </c>
      <c r="Y175" s="209" t="s">
        <v>57</v>
      </c>
      <c r="Z175" s="209" t="s">
        <v>58</v>
      </c>
      <c r="AA175" s="209" t="s">
        <v>59</v>
      </c>
      <c r="AB175" s="209" t="s">
        <v>57</v>
      </c>
      <c r="AC175" s="209" t="s">
        <v>57</v>
      </c>
      <c r="AD175" s="209" t="s">
        <v>57</v>
      </c>
      <c r="AE175" s="209" t="s">
        <v>57</v>
      </c>
      <c r="AF175" s="209" t="s">
        <v>57</v>
      </c>
      <c r="AG175" s="209" t="s">
        <v>58</v>
      </c>
      <c r="AH175" s="209" t="s">
        <v>57</v>
      </c>
      <c r="AI175" s="209" t="s">
        <v>57</v>
      </c>
      <c r="AJ175" s="209" t="s">
        <v>57</v>
      </c>
      <c r="AK175" s="209" t="s">
        <v>57</v>
      </c>
      <c r="AL175" s="209" t="s">
        <v>57</v>
      </c>
      <c r="AM175" s="209" t="s">
        <v>57</v>
      </c>
      <c r="AN175" s="209" t="s">
        <v>58</v>
      </c>
      <c r="AO175" s="209" t="s">
        <v>57</v>
      </c>
      <c r="AP175" s="209" t="s">
        <v>57</v>
      </c>
      <c r="AQ175" s="209" t="s">
        <v>57</v>
      </c>
      <c r="AR175" s="179"/>
      <c r="AS175" s="179"/>
      <c r="AT175" s="179"/>
      <c r="AU175" s="179"/>
      <c r="AV175" s="179"/>
      <c r="AW175" s="179"/>
      <c r="AX175" s="179"/>
      <c r="AY175" s="179"/>
      <c r="AZ175" s="179"/>
      <c r="BA175" s="179"/>
      <c r="BB175" s="179"/>
      <c r="BC175" s="179"/>
      <c r="BD175" s="179"/>
      <c r="BE175" s="179"/>
      <c r="BF175" s="180"/>
      <c r="BG175" s="181">
        <f t="shared" si="63"/>
        <v>14</v>
      </c>
      <c r="BH175" s="182">
        <f t="shared" si="64"/>
        <v>3</v>
      </c>
      <c r="BI175" s="182">
        <f t="shared" si="65"/>
        <v>0</v>
      </c>
      <c r="BJ175" s="182">
        <f t="shared" si="66"/>
        <v>0</v>
      </c>
      <c r="BK175" s="182">
        <f t="shared" si="67"/>
        <v>0</v>
      </c>
      <c r="BL175" s="182">
        <f t="shared" si="68"/>
        <v>0</v>
      </c>
      <c r="BM175" s="182">
        <f t="shared" si="69"/>
        <v>17</v>
      </c>
      <c r="BN175" s="170">
        <f t="shared" si="70"/>
        <v>0</v>
      </c>
      <c r="BO175" s="182"/>
      <c r="BP175" s="182"/>
      <c r="BQ175" s="170">
        <f t="shared" si="71"/>
        <v>0</v>
      </c>
      <c r="BR175" s="182"/>
      <c r="BS175" s="182"/>
      <c r="BT175" s="170">
        <f t="shared" si="72"/>
        <v>0</v>
      </c>
      <c r="BU175" s="182"/>
      <c r="BV175" s="182"/>
      <c r="BW175" s="170">
        <f t="shared" si="85"/>
        <v>0</v>
      </c>
      <c r="BX175" s="182"/>
      <c r="BY175" s="182"/>
      <c r="BZ175" s="170">
        <f t="shared" si="84"/>
        <v>0</v>
      </c>
      <c r="CA175" s="170">
        <f t="shared" si="73"/>
        <v>0</v>
      </c>
      <c r="CB175" s="182"/>
      <c r="CC175" s="182"/>
      <c r="CD175" s="170">
        <f t="shared" si="74"/>
        <v>0</v>
      </c>
      <c r="CE175" s="170">
        <f t="shared" si="75"/>
        <v>0</v>
      </c>
      <c r="CF175" s="170">
        <f t="shared" si="76"/>
        <v>1</v>
      </c>
      <c r="CG175" s="182">
        <f t="shared" si="77"/>
        <v>18</v>
      </c>
      <c r="CH175" s="171"/>
      <c r="CI175" s="183">
        <f t="shared" si="87"/>
        <v>0</v>
      </c>
      <c r="CJ175" s="184">
        <f t="shared" si="88"/>
        <v>0</v>
      </c>
    </row>
    <row r="176" spans="1:88" s="186" customFormat="1" ht="13">
      <c r="A176" s="168">
        <f t="shared" si="86"/>
        <v>166</v>
      </c>
      <c r="B176" s="169" t="s">
        <v>4606</v>
      </c>
      <c r="C176" s="174" t="s">
        <v>4607</v>
      </c>
      <c r="D176" s="175" t="s">
        <v>4060</v>
      </c>
      <c r="E176" s="172" t="s">
        <v>4608</v>
      </c>
      <c r="F176" s="176" t="s">
        <v>4185</v>
      </c>
      <c r="G176" s="177">
        <v>44470</v>
      </c>
      <c r="H176" s="177">
        <v>44470</v>
      </c>
      <c r="I176" s="178"/>
      <c r="J176" s="209" t="s">
        <v>67</v>
      </c>
      <c r="K176" s="209" t="s">
        <v>67</v>
      </c>
      <c r="L176" s="209" t="s">
        <v>58</v>
      </c>
      <c r="M176" s="209" t="s">
        <v>57</v>
      </c>
      <c r="N176" s="209" t="s">
        <v>57</v>
      </c>
      <c r="O176" s="209" t="s">
        <v>67</v>
      </c>
      <c r="P176" s="209" t="s">
        <v>67</v>
      </c>
      <c r="Q176" s="209" t="s">
        <v>67</v>
      </c>
      <c r="R176" s="209" t="s">
        <v>67</v>
      </c>
      <c r="S176" s="209" t="s">
        <v>58</v>
      </c>
      <c r="T176" s="209" t="s">
        <v>59</v>
      </c>
      <c r="U176" s="209" t="s">
        <v>67</v>
      </c>
      <c r="V176" s="209" t="s">
        <v>67</v>
      </c>
      <c r="W176" s="209" t="s">
        <v>67</v>
      </c>
      <c r="X176" s="209" t="s">
        <v>67</v>
      </c>
      <c r="Y176" s="209" t="s">
        <v>67</v>
      </c>
      <c r="Z176" s="209" t="s">
        <v>58</v>
      </c>
      <c r="AA176" s="209" t="s">
        <v>59</v>
      </c>
      <c r="AB176" s="209" t="s">
        <v>67</v>
      </c>
      <c r="AC176" s="209" t="s">
        <v>67</v>
      </c>
      <c r="AD176" s="209" t="s">
        <v>67</v>
      </c>
      <c r="AE176" s="209" t="s">
        <v>67</v>
      </c>
      <c r="AF176" s="209" t="s">
        <v>67</v>
      </c>
      <c r="AG176" s="209" t="s">
        <v>58</v>
      </c>
      <c r="AH176" s="209" t="s">
        <v>67</v>
      </c>
      <c r="AI176" s="209" t="s">
        <v>57</v>
      </c>
      <c r="AJ176" s="209" t="s">
        <v>57</v>
      </c>
      <c r="AK176" s="209" t="s">
        <v>57</v>
      </c>
      <c r="AL176" s="209" t="s">
        <v>57</v>
      </c>
      <c r="AM176" s="209" t="s">
        <v>67</v>
      </c>
      <c r="AN176" s="209" t="s">
        <v>58</v>
      </c>
      <c r="AO176" s="209" t="s">
        <v>57</v>
      </c>
      <c r="AP176" s="209" t="s">
        <v>57</v>
      </c>
      <c r="AQ176" s="209" t="s">
        <v>57</v>
      </c>
      <c r="AR176" s="179"/>
      <c r="AS176" s="179"/>
      <c r="AT176" s="179"/>
      <c r="AU176" s="179"/>
      <c r="AV176" s="179"/>
      <c r="AW176" s="179"/>
      <c r="AX176" s="179"/>
      <c r="AY176" s="179"/>
      <c r="AZ176" s="179"/>
      <c r="BA176" s="179"/>
      <c r="BB176" s="179"/>
      <c r="BC176" s="179"/>
      <c r="BD176" s="179"/>
      <c r="BE176" s="179"/>
      <c r="BF176" s="180"/>
      <c r="BG176" s="181">
        <f t="shared" si="63"/>
        <v>7</v>
      </c>
      <c r="BH176" s="182">
        <f t="shared" si="64"/>
        <v>3</v>
      </c>
      <c r="BI176" s="182">
        <f t="shared" si="65"/>
        <v>0</v>
      </c>
      <c r="BJ176" s="182">
        <f t="shared" si="66"/>
        <v>0</v>
      </c>
      <c r="BK176" s="182">
        <f t="shared" si="67"/>
        <v>0</v>
      </c>
      <c r="BL176" s="182">
        <f t="shared" si="68"/>
        <v>0</v>
      </c>
      <c r="BM176" s="182">
        <f t="shared" si="69"/>
        <v>10</v>
      </c>
      <c r="BN176" s="170">
        <f t="shared" si="70"/>
        <v>0</v>
      </c>
      <c r="BO176" s="182"/>
      <c r="BP176" s="182"/>
      <c r="BQ176" s="170">
        <f t="shared" si="71"/>
        <v>0</v>
      </c>
      <c r="BR176" s="182"/>
      <c r="BS176" s="182"/>
      <c r="BT176" s="170">
        <f t="shared" si="72"/>
        <v>0</v>
      </c>
      <c r="BU176" s="182"/>
      <c r="BV176" s="182"/>
      <c r="BW176" s="170">
        <f t="shared" si="85"/>
        <v>0</v>
      </c>
      <c r="BX176" s="182"/>
      <c r="BY176" s="182"/>
      <c r="BZ176" s="170">
        <f t="shared" si="84"/>
        <v>0</v>
      </c>
      <c r="CA176" s="170">
        <f t="shared" si="73"/>
        <v>7</v>
      </c>
      <c r="CB176" s="182"/>
      <c r="CC176" s="182"/>
      <c r="CD176" s="170">
        <f t="shared" si="74"/>
        <v>0</v>
      </c>
      <c r="CE176" s="170">
        <f t="shared" si="75"/>
        <v>0</v>
      </c>
      <c r="CF176" s="170">
        <f t="shared" si="76"/>
        <v>1</v>
      </c>
      <c r="CG176" s="182">
        <f t="shared" si="77"/>
        <v>18</v>
      </c>
      <c r="CH176" s="171"/>
      <c r="CI176" s="183">
        <f t="shared" si="87"/>
        <v>0</v>
      </c>
      <c r="CJ176" s="184">
        <f t="shared" si="88"/>
        <v>0</v>
      </c>
    </row>
    <row r="177" spans="1:88" s="186" customFormat="1" ht="13">
      <c r="A177" s="168">
        <f t="shared" si="86"/>
        <v>167</v>
      </c>
      <c r="B177" s="169" t="s">
        <v>4609</v>
      </c>
      <c r="C177" s="174" t="s">
        <v>4610</v>
      </c>
      <c r="D177" s="175" t="s">
        <v>3637</v>
      </c>
      <c r="E177" s="172" t="s">
        <v>4611</v>
      </c>
      <c r="F177" s="176" t="s">
        <v>4612</v>
      </c>
      <c r="G177" s="177">
        <v>45126</v>
      </c>
      <c r="H177" s="177">
        <v>45126</v>
      </c>
      <c r="I177" s="178"/>
      <c r="J177" s="209" t="s">
        <v>57</v>
      </c>
      <c r="K177" s="209" t="s">
        <v>57</v>
      </c>
      <c r="L177" s="209" t="s">
        <v>58</v>
      </c>
      <c r="M177" s="209" t="s">
        <v>57</v>
      </c>
      <c r="N177" s="209" t="s">
        <v>57</v>
      </c>
      <c r="O177" s="209" t="s">
        <v>57</v>
      </c>
      <c r="P177" s="209" t="s">
        <v>57</v>
      </c>
      <c r="Q177" s="209" t="s">
        <v>57</v>
      </c>
      <c r="R177" s="209" t="s">
        <v>67</v>
      </c>
      <c r="S177" s="209" t="s">
        <v>58</v>
      </c>
      <c r="T177" s="209" t="s">
        <v>59</v>
      </c>
      <c r="U177" s="209" t="s">
        <v>57</v>
      </c>
      <c r="V177" s="209" t="s">
        <v>57</v>
      </c>
      <c r="W177" s="209" t="s">
        <v>57</v>
      </c>
      <c r="X177" s="209" t="s">
        <v>57</v>
      </c>
      <c r="Y177" s="209" t="s">
        <v>57</v>
      </c>
      <c r="Z177" s="209" t="s">
        <v>58</v>
      </c>
      <c r="AA177" s="209" t="s">
        <v>59</v>
      </c>
      <c r="AB177" s="209" t="s">
        <v>57</v>
      </c>
      <c r="AC177" s="209" t="s">
        <v>57</v>
      </c>
      <c r="AD177" s="209" t="s">
        <v>57</v>
      </c>
      <c r="AE177" s="209" t="s">
        <v>57</v>
      </c>
      <c r="AF177" s="209" t="s">
        <v>67</v>
      </c>
      <c r="AG177" s="209" t="s">
        <v>58</v>
      </c>
      <c r="AH177" s="209" t="s">
        <v>57</v>
      </c>
      <c r="AI177" s="209" t="s">
        <v>57</v>
      </c>
      <c r="AJ177" s="209" t="s">
        <v>57</v>
      </c>
      <c r="AK177" s="209" t="s">
        <v>57</v>
      </c>
      <c r="AL177" s="209" t="s">
        <v>57</v>
      </c>
      <c r="AM177" s="209" t="s">
        <v>57</v>
      </c>
      <c r="AN177" s="209" t="s">
        <v>58</v>
      </c>
      <c r="AO177" s="209" t="s">
        <v>57</v>
      </c>
      <c r="AP177" s="209" t="s">
        <v>57</v>
      </c>
      <c r="AQ177" s="209" t="s">
        <v>57</v>
      </c>
      <c r="AR177" s="179"/>
      <c r="AS177" s="179"/>
      <c r="AT177" s="179"/>
      <c r="AU177" s="179"/>
      <c r="AV177" s="179"/>
      <c r="AW177" s="179"/>
      <c r="AX177" s="179"/>
      <c r="AY177" s="179"/>
      <c r="AZ177" s="179"/>
      <c r="BA177" s="179"/>
      <c r="BB177" s="179"/>
      <c r="BC177" s="179"/>
      <c r="BD177" s="179"/>
      <c r="BE177" s="179"/>
      <c r="BF177" s="180"/>
      <c r="BG177" s="181">
        <f t="shared" si="63"/>
        <v>13</v>
      </c>
      <c r="BH177" s="182">
        <f t="shared" si="64"/>
        <v>3</v>
      </c>
      <c r="BI177" s="182">
        <f t="shared" si="65"/>
        <v>0</v>
      </c>
      <c r="BJ177" s="182">
        <f t="shared" si="66"/>
        <v>0</v>
      </c>
      <c r="BK177" s="182">
        <f t="shared" si="67"/>
        <v>0</v>
      </c>
      <c r="BL177" s="182">
        <f t="shared" si="68"/>
        <v>0</v>
      </c>
      <c r="BM177" s="182">
        <f t="shared" si="69"/>
        <v>16</v>
      </c>
      <c r="BN177" s="170">
        <f t="shared" si="70"/>
        <v>0</v>
      </c>
      <c r="BO177" s="182"/>
      <c r="BP177" s="182"/>
      <c r="BQ177" s="170">
        <f t="shared" si="71"/>
        <v>0</v>
      </c>
      <c r="BR177" s="182"/>
      <c r="BS177" s="182"/>
      <c r="BT177" s="170">
        <f t="shared" si="72"/>
        <v>0</v>
      </c>
      <c r="BU177" s="182"/>
      <c r="BV177" s="182"/>
      <c r="BW177" s="170">
        <f t="shared" si="85"/>
        <v>0</v>
      </c>
      <c r="BX177" s="182"/>
      <c r="BY177" s="182"/>
      <c r="BZ177" s="170">
        <f t="shared" si="84"/>
        <v>0</v>
      </c>
      <c r="CA177" s="170">
        <f t="shared" si="73"/>
        <v>1</v>
      </c>
      <c r="CB177" s="182"/>
      <c r="CC177" s="182"/>
      <c r="CD177" s="170">
        <f t="shared" si="74"/>
        <v>0</v>
      </c>
      <c r="CE177" s="170">
        <f t="shared" si="75"/>
        <v>0</v>
      </c>
      <c r="CF177" s="170">
        <f t="shared" si="76"/>
        <v>1</v>
      </c>
      <c r="CG177" s="182">
        <f t="shared" si="77"/>
        <v>18</v>
      </c>
      <c r="CH177" s="171"/>
      <c r="CI177" s="183">
        <f t="shared" si="87"/>
        <v>0</v>
      </c>
      <c r="CJ177" s="184">
        <f t="shared" si="88"/>
        <v>0</v>
      </c>
    </row>
    <row r="178" spans="1:88" s="186" customFormat="1" ht="13">
      <c r="A178" s="168">
        <f t="shared" si="86"/>
        <v>168</v>
      </c>
      <c r="B178" s="169" t="s">
        <v>4613</v>
      </c>
      <c r="C178" s="174" t="s">
        <v>4614</v>
      </c>
      <c r="D178" s="175" t="s">
        <v>3637</v>
      </c>
      <c r="E178" s="172" t="s">
        <v>4615</v>
      </c>
      <c r="F178" s="176" t="s">
        <v>4616</v>
      </c>
      <c r="G178" s="177">
        <v>45078</v>
      </c>
      <c r="H178" s="177">
        <v>45078</v>
      </c>
      <c r="I178" s="178"/>
      <c r="J178" s="209" t="s">
        <v>57</v>
      </c>
      <c r="K178" s="209" t="s">
        <v>67</v>
      </c>
      <c r="L178" s="209" t="s">
        <v>58</v>
      </c>
      <c r="M178" s="209" t="s">
        <v>57</v>
      </c>
      <c r="N178" s="209" t="s">
        <v>57</v>
      </c>
      <c r="O178" s="209" t="s">
        <v>57</v>
      </c>
      <c r="P178" s="209" t="s">
        <v>57</v>
      </c>
      <c r="Q178" s="209" t="s">
        <v>57</v>
      </c>
      <c r="R178" s="209" t="s">
        <v>67</v>
      </c>
      <c r="S178" s="209" t="s">
        <v>58</v>
      </c>
      <c r="T178" s="209" t="s">
        <v>59</v>
      </c>
      <c r="U178" s="209" t="s">
        <v>57</v>
      </c>
      <c r="V178" s="209" t="s">
        <v>57</v>
      </c>
      <c r="W178" s="209" t="s">
        <v>133</v>
      </c>
      <c r="X178" s="209" t="s">
        <v>133</v>
      </c>
      <c r="Y178" s="209" t="s">
        <v>67</v>
      </c>
      <c r="Z178" s="209" t="s">
        <v>58</v>
      </c>
      <c r="AA178" s="209" t="s">
        <v>59</v>
      </c>
      <c r="AB178" s="209" t="s">
        <v>67</v>
      </c>
      <c r="AC178" s="209" t="s">
        <v>67</v>
      </c>
      <c r="AD178" s="209" t="s">
        <v>67</v>
      </c>
      <c r="AE178" s="209" t="s">
        <v>57</v>
      </c>
      <c r="AF178" s="209" t="s">
        <v>67</v>
      </c>
      <c r="AG178" s="209" t="s">
        <v>58</v>
      </c>
      <c r="AH178" s="209" t="s">
        <v>57</v>
      </c>
      <c r="AI178" s="209" t="s">
        <v>57</v>
      </c>
      <c r="AJ178" s="209" t="s">
        <v>57</v>
      </c>
      <c r="AK178" s="209" t="s">
        <v>57</v>
      </c>
      <c r="AL178" s="209" t="s">
        <v>57</v>
      </c>
      <c r="AM178" s="209" t="s">
        <v>67</v>
      </c>
      <c r="AN178" s="209" t="s">
        <v>58</v>
      </c>
      <c r="AO178" s="209" t="s">
        <v>57</v>
      </c>
      <c r="AP178" s="209" t="s">
        <v>57</v>
      </c>
      <c r="AQ178" s="209" t="s">
        <v>57</v>
      </c>
      <c r="AR178" s="179"/>
      <c r="AS178" s="179"/>
      <c r="AT178" s="179"/>
      <c r="AU178" s="179"/>
      <c r="AV178" s="179"/>
      <c r="AW178" s="179"/>
      <c r="AX178" s="179"/>
      <c r="AY178" s="179"/>
      <c r="AZ178" s="179"/>
      <c r="BA178" s="179"/>
      <c r="BB178" s="179"/>
      <c r="BC178" s="179"/>
      <c r="BD178" s="179"/>
      <c r="BE178" s="179"/>
      <c r="BF178" s="180"/>
      <c r="BG178" s="181">
        <f t="shared" si="63"/>
        <v>9</v>
      </c>
      <c r="BH178" s="182">
        <f t="shared" si="64"/>
        <v>3</v>
      </c>
      <c r="BI178" s="182">
        <f t="shared" si="65"/>
        <v>0</v>
      </c>
      <c r="BJ178" s="182">
        <f t="shared" si="66"/>
        <v>0</v>
      </c>
      <c r="BK178" s="182">
        <f t="shared" si="67"/>
        <v>0</v>
      </c>
      <c r="BL178" s="182">
        <f t="shared" si="68"/>
        <v>0</v>
      </c>
      <c r="BM178" s="182">
        <f t="shared" si="69"/>
        <v>12</v>
      </c>
      <c r="BN178" s="170">
        <f t="shared" si="70"/>
        <v>0</v>
      </c>
      <c r="BO178" s="182"/>
      <c r="BP178" s="182"/>
      <c r="BQ178" s="170">
        <f t="shared" si="71"/>
        <v>0</v>
      </c>
      <c r="BR178" s="182"/>
      <c r="BS178" s="182"/>
      <c r="BT178" s="170">
        <f t="shared" si="72"/>
        <v>0</v>
      </c>
      <c r="BU178" s="182"/>
      <c r="BV178" s="182"/>
      <c r="BW178" s="170">
        <f t="shared" si="85"/>
        <v>0</v>
      </c>
      <c r="BX178" s="182"/>
      <c r="BY178" s="182"/>
      <c r="BZ178" s="170">
        <f t="shared" si="84"/>
        <v>0</v>
      </c>
      <c r="CA178" s="170">
        <f t="shared" si="73"/>
        <v>5</v>
      </c>
      <c r="CB178" s="182"/>
      <c r="CC178" s="182"/>
      <c r="CD178" s="170">
        <f t="shared" si="74"/>
        <v>0</v>
      </c>
      <c r="CE178" s="170">
        <f t="shared" si="75"/>
        <v>0</v>
      </c>
      <c r="CF178" s="170">
        <f t="shared" si="76"/>
        <v>1</v>
      </c>
      <c r="CG178" s="182">
        <f t="shared" si="77"/>
        <v>18</v>
      </c>
      <c r="CH178" s="171"/>
      <c r="CI178" s="183">
        <f t="shared" si="87"/>
        <v>0</v>
      </c>
      <c r="CJ178" s="184">
        <f t="shared" si="88"/>
        <v>0</v>
      </c>
    </row>
    <row r="179" spans="1:88" s="186" customFormat="1" ht="13">
      <c r="A179" s="168">
        <f t="shared" si="86"/>
        <v>169</v>
      </c>
      <c r="B179" s="169" t="s">
        <v>4617</v>
      </c>
      <c r="C179" s="174" t="s">
        <v>4618</v>
      </c>
      <c r="D179" s="175" t="s">
        <v>3637</v>
      </c>
      <c r="E179" s="172" t="s">
        <v>4619</v>
      </c>
      <c r="F179" s="176" t="s">
        <v>4620</v>
      </c>
      <c r="G179" s="177">
        <v>44536</v>
      </c>
      <c r="H179" s="177">
        <v>44536</v>
      </c>
      <c r="I179" s="178"/>
      <c r="J179" s="209" t="s">
        <v>57</v>
      </c>
      <c r="K179" s="209" t="s">
        <v>57</v>
      </c>
      <c r="L179" s="209" t="s">
        <v>58</v>
      </c>
      <c r="M179" s="209" t="s">
        <v>57</v>
      </c>
      <c r="N179" s="209" t="s">
        <v>57</v>
      </c>
      <c r="O179" s="209" t="s">
        <v>133</v>
      </c>
      <c r="P179" s="209" t="s">
        <v>57</v>
      </c>
      <c r="Q179" s="209" t="s">
        <v>57</v>
      </c>
      <c r="R179" s="209" t="s">
        <v>67</v>
      </c>
      <c r="S179" s="209" t="s">
        <v>58</v>
      </c>
      <c r="T179" s="209" t="s">
        <v>59</v>
      </c>
      <c r="U179" s="209" t="s">
        <v>133</v>
      </c>
      <c r="V179" s="209" t="s">
        <v>57</v>
      </c>
      <c r="W179" s="209" t="s">
        <v>57</v>
      </c>
      <c r="X179" s="209" t="s">
        <v>57</v>
      </c>
      <c r="Y179" s="209" t="s">
        <v>57</v>
      </c>
      <c r="Z179" s="209" t="s">
        <v>58</v>
      </c>
      <c r="AA179" s="209" t="s">
        <v>59</v>
      </c>
      <c r="AB179" s="209" t="s">
        <v>57</v>
      </c>
      <c r="AC179" s="209" t="s">
        <v>57</v>
      </c>
      <c r="AD179" s="209" t="s">
        <v>57</v>
      </c>
      <c r="AE179" s="209" t="s">
        <v>57</v>
      </c>
      <c r="AF179" s="209" t="s">
        <v>67</v>
      </c>
      <c r="AG179" s="209" t="s">
        <v>58</v>
      </c>
      <c r="AH179" s="209" t="s">
        <v>57</v>
      </c>
      <c r="AI179" s="209" t="s">
        <v>57</v>
      </c>
      <c r="AJ179" s="209" t="s">
        <v>57</v>
      </c>
      <c r="AK179" s="209" t="s">
        <v>57</v>
      </c>
      <c r="AL179" s="209" t="s">
        <v>57</v>
      </c>
      <c r="AM179" s="209" t="s">
        <v>57</v>
      </c>
      <c r="AN179" s="209" t="s">
        <v>58</v>
      </c>
      <c r="AO179" s="209" t="s">
        <v>57</v>
      </c>
      <c r="AP179" s="209" t="s">
        <v>57</v>
      </c>
      <c r="AQ179" s="209" t="s">
        <v>57</v>
      </c>
      <c r="AR179" s="179"/>
      <c r="AS179" s="179"/>
      <c r="AT179" s="179"/>
      <c r="AU179" s="179"/>
      <c r="AV179" s="179" t="s">
        <v>133</v>
      </c>
      <c r="AW179" s="179" t="s">
        <v>133</v>
      </c>
      <c r="AX179" s="179" t="s">
        <v>133</v>
      </c>
      <c r="AY179" s="179" t="s">
        <v>133</v>
      </c>
      <c r="AZ179" s="179" t="s">
        <v>133</v>
      </c>
      <c r="BA179" s="179" t="s">
        <v>133</v>
      </c>
      <c r="BB179" s="179" t="s">
        <v>133</v>
      </c>
      <c r="BC179" s="179"/>
      <c r="BD179" s="179"/>
      <c r="BE179" s="179"/>
      <c r="BF179" s="180"/>
      <c r="BG179" s="181">
        <f t="shared" si="63"/>
        <v>13</v>
      </c>
      <c r="BH179" s="182">
        <f t="shared" si="64"/>
        <v>3</v>
      </c>
      <c r="BI179" s="182">
        <f t="shared" si="65"/>
        <v>0</v>
      </c>
      <c r="BJ179" s="182">
        <f t="shared" si="66"/>
        <v>0</v>
      </c>
      <c r="BK179" s="182">
        <f t="shared" si="67"/>
        <v>0</v>
      </c>
      <c r="BL179" s="182">
        <f t="shared" si="68"/>
        <v>0</v>
      </c>
      <c r="BM179" s="182">
        <f t="shared" si="69"/>
        <v>16</v>
      </c>
      <c r="BN179" s="170">
        <f t="shared" si="70"/>
        <v>0</v>
      </c>
      <c r="BO179" s="182"/>
      <c r="BP179" s="182"/>
      <c r="BQ179" s="170">
        <f t="shared" si="71"/>
        <v>0</v>
      </c>
      <c r="BR179" s="182"/>
      <c r="BS179" s="182"/>
      <c r="BT179" s="170">
        <f t="shared" si="72"/>
        <v>7</v>
      </c>
      <c r="BU179" s="182"/>
      <c r="BV179" s="182"/>
      <c r="BW179" s="170">
        <f t="shared" si="85"/>
        <v>0</v>
      </c>
      <c r="BX179" s="182"/>
      <c r="BY179" s="182"/>
      <c r="BZ179" s="170">
        <f t="shared" si="84"/>
        <v>0</v>
      </c>
      <c r="CA179" s="170">
        <f t="shared" si="73"/>
        <v>1</v>
      </c>
      <c r="CB179" s="182"/>
      <c r="CC179" s="182"/>
      <c r="CD179" s="170">
        <f t="shared" si="74"/>
        <v>0</v>
      </c>
      <c r="CE179" s="170">
        <f t="shared" si="75"/>
        <v>0</v>
      </c>
      <c r="CF179" s="170">
        <f t="shared" si="76"/>
        <v>1</v>
      </c>
      <c r="CG179" s="182">
        <f t="shared" si="77"/>
        <v>25</v>
      </c>
      <c r="CH179" s="171"/>
      <c r="CI179" s="183">
        <f t="shared" si="87"/>
        <v>0</v>
      </c>
      <c r="CJ179" s="184">
        <f t="shared" si="88"/>
        <v>0</v>
      </c>
    </row>
    <row r="180" spans="1:88" s="186" customFormat="1" ht="13">
      <c r="A180" s="168">
        <f t="shared" si="86"/>
        <v>170</v>
      </c>
      <c r="B180" s="169" t="s">
        <v>4621</v>
      </c>
      <c r="C180" s="174" t="s">
        <v>4622</v>
      </c>
      <c r="D180" s="175" t="s">
        <v>4060</v>
      </c>
      <c r="E180" s="172" t="s">
        <v>4623</v>
      </c>
      <c r="F180" s="176" t="s">
        <v>4624</v>
      </c>
      <c r="G180" s="177">
        <v>44927</v>
      </c>
      <c r="H180" s="177">
        <v>44927</v>
      </c>
      <c r="I180" s="178"/>
      <c r="J180" s="209" t="s">
        <v>57</v>
      </c>
      <c r="K180" s="209" t="s">
        <v>57</v>
      </c>
      <c r="L180" s="209" t="s">
        <v>57</v>
      </c>
      <c r="M180" s="209" t="s">
        <v>57</v>
      </c>
      <c r="N180" s="209" t="s">
        <v>57</v>
      </c>
      <c r="O180" s="209" t="s">
        <v>57</v>
      </c>
      <c r="P180" s="209" t="s">
        <v>57</v>
      </c>
      <c r="Q180" s="209" t="s">
        <v>57</v>
      </c>
      <c r="R180" s="209" t="s">
        <v>67</v>
      </c>
      <c r="S180" s="209" t="s">
        <v>58</v>
      </c>
      <c r="T180" s="209" t="s">
        <v>59</v>
      </c>
      <c r="U180" s="209" t="s">
        <v>42</v>
      </c>
      <c r="V180" s="209" t="s">
        <v>42</v>
      </c>
      <c r="W180" s="209" t="s">
        <v>42</v>
      </c>
      <c r="X180" s="209" t="s">
        <v>42</v>
      </c>
      <c r="Y180" s="209" t="s">
        <v>42</v>
      </c>
      <c r="Z180" s="209" t="s">
        <v>42</v>
      </c>
      <c r="AA180" s="209" t="s">
        <v>42</v>
      </c>
      <c r="AB180" s="209" t="s">
        <v>42</v>
      </c>
      <c r="AC180" s="209" t="s">
        <v>42</v>
      </c>
      <c r="AD180" s="209" t="s">
        <v>42</v>
      </c>
      <c r="AE180" s="209" t="s">
        <v>42</v>
      </c>
      <c r="AF180" s="209" t="s">
        <v>67</v>
      </c>
      <c r="AG180" s="209" t="s">
        <v>58</v>
      </c>
      <c r="AH180" s="209" t="s">
        <v>57</v>
      </c>
      <c r="AI180" s="209" t="s">
        <v>57</v>
      </c>
      <c r="AJ180" s="209" t="s">
        <v>57</v>
      </c>
      <c r="AK180" s="209" t="s">
        <v>57</v>
      </c>
      <c r="AL180" s="209" t="s">
        <v>57</v>
      </c>
      <c r="AM180" s="209" t="s">
        <v>57</v>
      </c>
      <c r="AN180" s="209" t="s">
        <v>57</v>
      </c>
      <c r="AO180" s="209" t="s">
        <v>57</v>
      </c>
      <c r="AP180" s="209" t="s">
        <v>57</v>
      </c>
      <c r="AQ180" s="209" t="s">
        <v>57</v>
      </c>
      <c r="AR180" s="179"/>
      <c r="AS180" s="179"/>
      <c r="AT180" s="179"/>
      <c r="AU180" s="179"/>
      <c r="AV180" s="179"/>
      <c r="AW180" s="179"/>
      <c r="AX180" s="179"/>
      <c r="AY180" s="179"/>
      <c r="AZ180" s="179"/>
      <c r="BA180" s="179"/>
      <c r="BB180" s="179"/>
      <c r="BC180" s="179"/>
      <c r="BD180" s="179"/>
      <c r="BE180" s="179"/>
      <c r="BF180" s="180"/>
      <c r="BG180" s="181">
        <f t="shared" si="63"/>
        <v>10</v>
      </c>
      <c r="BH180" s="182">
        <f t="shared" si="64"/>
        <v>1</v>
      </c>
      <c r="BI180" s="182">
        <f t="shared" si="65"/>
        <v>6</v>
      </c>
      <c r="BJ180" s="182">
        <f t="shared" si="66"/>
        <v>0</v>
      </c>
      <c r="BK180" s="182">
        <f t="shared" si="67"/>
        <v>0</v>
      </c>
      <c r="BL180" s="182">
        <f t="shared" si="68"/>
        <v>0</v>
      </c>
      <c r="BM180" s="182">
        <f t="shared" si="69"/>
        <v>17</v>
      </c>
      <c r="BN180" s="170">
        <f t="shared" si="70"/>
        <v>0</v>
      </c>
      <c r="BO180" s="182"/>
      <c r="BP180" s="182"/>
      <c r="BQ180" s="170">
        <f t="shared" si="71"/>
        <v>0</v>
      </c>
      <c r="BR180" s="182"/>
      <c r="BS180" s="182"/>
      <c r="BT180" s="170">
        <f t="shared" si="72"/>
        <v>0</v>
      </c>
      <c r="BU180" s="182"/>
      <c r="BV180" s="182"/>
      <c r="BW180" s="170">
        <f t="shared" si="85"/>
        <v>0</v>
      </c>
      <c r="BX180" s="182"/>
      <c r="BY180" s="182"/>
      <c r="BZ180" s="170">
        <f t="shared" si="84"/>
        <v>0</v>
      </c>
      <c r="CA180" s="170">
        <f t="shared" si="73"/>
        <v>1</v>
      </c>
      <c r="CB180" s="182"/>
      <c r="CC180" s="182"/>
      <c r="CD180" s="170">
        <f t="shared" si="74"/>
        <v>0</v>
      </c>
      <c r="CE180" s="170">
        <f t="shared" si="75"/>
        <v>0</v>
      </c>
      <c r="CF180" s="170">
        <f t="shared" si="76"/>
        <v>0</v>
      </c>
      <c r="CG180" s="182">
        <f t="shared" si="77"/>
        <v>18</v>
      </c>
      <c r="CH180" s="171"/>
      <c r="CI180" s="183">
        <f t="shared" si="87"/>
        <v>0</v>
      </c>
      <c r="CJ180" s="184">
        <f t="shared" si="88"/>
        <v>0</v>
      </c>
    </row>
    <row r="181" spans="1:88" s="186" customFormat="1" ht="13">
      <c r="A181" s="168">
        <f t="shared" si="86"/>
        <v>171</v>
      </c>
      <c r="B181" s="169" t="s">
        <v>4625</v>
      </c>
      <c r="C181" s="174" t="s">
        <v>4626</v>
      </c>
      <c r="D181" s="175" t="s">
        <v>4060</v>
      </c>
      <c r="E181" s="172" t="s">
        <v>4627</v>
      </c>
      <c r="F181" s="176" t="s">
        <v>4628</v>
      </c>
      <c r="G181" s="177">
        <v>44949</v>
      </c>
      <c r="H181" s="177">
        <v>44949</v>
      </c>
      <c r="I181" s="178"/>
      <c r="J181" s="209" t="s">
        <v>57</v>
      </c>
      <c r="K181" s="209" t="s">
        <v>67</v>
      </c>
      <c r="L181" s="209" t="s">
        <v>58</v>
      </c>
      <c r="M181" s="209" t="s">
        <v>57</v>
      </c>
      <c r="N181" s="209" t="s">
        <v>57</v>
      </c>
      <c r="O181" s="209" t="s">
        <v>57</v>
      </c>
      <c r="P181" s="209" t="s">
        <v>67</v>
      </c>
      <c r="Q181" s="209" t="s">
        <v>67</v>
      </c>
      <c r="R181" s="209" t="s">
        <v>67</v>
      </c>
      <c r="S181" s="209" t="s">
        <v>58</v>
      </c>
      <c r="T181" s="209" t="s">
        <v>59</v>
      </c>
      <c r="U181" s="209" t="s">
        <v>67</v>
      </c>
      <c r="V181" s="209" t="s">
        <v>67</v>
      </c>
      <c r="W181" s="209" t="s">
        <v>67</v>
      </c>
      <c r="X181" s="209" t="s">
        <v>67</v>
      </c>
      <c r="Y181" s="209" t="s">
        <v>67</v>
      </c>
      <c r="Z181" s="209" t="s">
        <v>58</v>
      </c>
      <c r="AA181" s="209" t="s">
        <v>59</v>
      </c>
      <c r="AB181" s="209" t="s">
        <v>67</v>
      </c>
      <c r="AC181" s="209" t="s">
        <v>67</v>
      </c>
      <c r="AD181" s="209" t="s">
        <v>67</v>
      </c>
      <c r="AE181" s="209" t="s">
        <v>67</v>
      </c>
      <c r="AF181" s="209" t="s">
        <v>67</v>
      </c>
      <c r="AG181" s="209" t="s">
        <v>58</v>
      </c>
      <c r="AH181" s="209" t="s">
        <v>67</v>
      </c>
      <c r="AI181" s="209" t="s">
        <v>57</v>
      </c>
      <c r="AJ181" s="209" t="s">
        <v>57</v>
      </c>
      <c r="AK181" s="209" t="s">
        <v>57</v>
      </c>
      <c r="AL181" s="209" t="s">
        <v>57</v>
      </c>
      <c r="AM181" s="209" t="s">
        <v>67</v>
      </c>
      <c r="AN181" s="209" t="s">
        <v>58</v>
      </c>
      <c r="AO181" s="209" t="s">
        <v>57</v>
      </c>
      <c r="AP181" s="209" t="s">
        <v>57</v>
      </c>
      <c r="AQ181" s="209" t="s">
        <v>57</v>
      </c>
      <c r="AR181" s="179"/>
      <c r="AS181" s="179"/>
      <c r="AT181" s="179"/>
      <c r="AU181" s="179"/>
      <c r="AV181" s="179"/>
      <c r="AW181" s="179"/>
      <c r="AX181" s="179"/>
      <c r="AY181" s="179"/>
      <c r="AZ181" s="179"/>
      <c r="BA181" s="179"/>
      <c r="BB181" s="179"/>
      <c r="BC181" s="179"/>
      <c r="BD181" s="179"/>
      <c r="BE181" s="179"/>
      <c r="BF181" s="180"/>
      <c r="BG181" s="181">
        <f t="shared" si="63"/>
        <v>7</v>
      </c>
      <c r="BH181" s="182">
        <f t="shared" si="64"/>
        <v>3</v>
      </c>
      <c r="BI181" s="182">
        <f t="shared" si="65"/>
        <v>0</v>
      </c>
      <c r="BJ181" s="182">
        <f t="shared" si="66"/>
        <v>0</v>
      </c>
      <c r="BK181" s="182">
        <f t="shared" si="67"/>
        <v>0</v>
      </c>
      <c r="BL181" s="182">
        <f t="shared" si="68"/>
        <v>0</v>
      </c>
      <c r="BM181" s="182">
        <f t="shared" si="69"/>
        <v>10</v>
      </c>
      <c r="BN181" s="170">
        <f t="shared" si="70"/>
        <v>0</v>
      </c>
      <c r="BO181" s="182"/>
      <c r="BP181" s="182"/>
      <c r="BQ181" s="170">
        <f t="shared" si="71"/>
        <v>0</v>
      </c>
      <c r="BR181" s="182"/>
      <c r="BS181" s="182"/>
      <c r="BT181" s="170">
        <f t="shared" si="72"/>
        <v>0</v>
      </c>
      <c r="BU181" s="182"/>
      <c r="BV181" s="182"/>
      <c r="BW181" s="170">
        <f t="shared" si="85"/>
        <v>0</v>
      </c>
      <c r="BX181" s="182"/>
      <c r="BY181" s="182"/>
      <c r="BZ181" s="170">
        <f t="shared" si="84"/>
        <v>0</v>
      </c>
      <c r="CA181" s="170">
        <f t="shared" si="73"/>
        <v>7</v>
      </c>
      <c r="CB181" s="182"/>
      <c r="CC181" s="182"/>
      <c r="CD181" s="170">
        <f t="shared" si="74"/>
        <v>0</v>
      </c>
      <c r="CE181" s="170">
        <f t="shared" si="75"/>
        <v>0</v>
      </c>
      <c r="CF181" s="170">
        <f t="shared" si="76"/>
        <v>1</v>
      </c>
      <c r="CG181" s="182">
        <f t="shared" si="77"/>
        <v>18</v>
      </c>
      <c r="CH181" s="171"/>
      <c r="CI181" s="183">
        <f t="shared" si="87"/>
        <v>0</v>
      </c>
      <c r="CJ181" s="184">
        <f t="shared" si="88"/>
        <v>0</v>
      </c>
    </row>
    <row r="182" spans="1:88" s="186" customFormat="1" ht="13">
      <c r="A182" s="168">
        <f t="shared" si="86"/>
        <v>172</v>
      </c>
      <c r="B182" s="169" t="s">
        <v>4629</v>
      </c>
      <c r="C182" s="174" t="s">
        <v>4630</v>
      </c>
      <c r="D182" s="175" t="s">
        <v>4060</v>
      </c>
      <c r="E182" s="172" t="s">
        <v>4631</v>
      </c>
      <c r="F182" s="176" t="s">
        <v>4632</v>
      </c>
      <c r="G182" s="177">
        <v>44504</v>
      </c>
      <c r="H182" s="177">
        <v>44504</v>
      </c>
      <c r="I182" s="178"/>
      <c r="J182" s="209" t="s">
        <v>57</v>
      </c>
      <c r="K182" s="209" t="s">
        <v>67</v>
      </c>
      <c r="L182" s="209" t="s">
        <v>58</v>
      </c>
      <c r="M182" s="209" t="s">
        <v>57</v>
      </c>
      <c r="N182" s="209" t="s">
        <v>57</v>
      </c>
      <c r="O182" s="209" t="s">
        <v>57</v>
      </c>
      <c r="P182" s="209" t="s">
        <v>67</v>
      </c>
      <c r="Q182" s="209" t="s">
        <v>67</v>
      </c>
      <c r="R182" s="209" t="s">
        <v>67</v>
      </c>
      <c r="S182" s="209" t="s">
        <v>58</v>
      </c>
      <c r="T182" s="209" t="s">
        <v>59</v>
      </c>
      <c r="U182" s="209" t="s">
        <v>67</v>
      </c>
      <c r="V182" s="209" t="s">
        <v>67</v>
      </c>
      <c r="W182" s="209" t="s">
        <v>67</v>
      </c>
      <c r="X182" s="209" t="s">
        <v>67</v>
      </c>
      <c r="Y182" s="209" t="s">
        <v>67</v>
      </c>
      <c r="Z182" s="209" t="s">
        <v>58</v>
      </c>
      <c r="AA182" s="209" t="s">
        <v>59</v>
      </c>
      <c r="AB182" s="209" t="s">
        <v>67</v>
      </c>
      <c r="AC182" s="209" t="s">
        <v>67</v>
      </c>
      <c r="AD182" s="209" t="s">
        <v>67</v>
      </c>
      <c r="AE182" s="209" t="s">
        <v>67</v>
      </c>
      <c r="AF182" s="209" t="s">
        <v>67</v>
      </c>
      <c r="AG182" s="209" t="s">
        <v>58</v>
      </c>
      <c r="AH182" s="209" t="s">
        <v>67</v>
      </c>
      <c r="AI182" s="209" t="s">
        <v>67</v>
      </c>
      <c r="AJ182" s="209" t="s">
        <v>67</v>
      </c>
      <c r="AK182" s="209" t="s">
        <v>67</v>
      </c>
      <c r="AL182" s="209" t="s">
        <v>67</v>
      </c>
      <c r="AM182" s="209" t="s">
        <v>67</v>
      </c>
      <c r="AN182" s="209" t="s">
        <v>58</v>
      </c>
      <c r="AO182" s="209" t="s">
        <v>67</v>
      </c>
      <c r="AP182" s="209" t="s">
        <v>67</v>
      </c>
      <c r="AQ182" s="209" t="s">
        <v>67</v>
      </c>
      <c r="AR182" s="179"/>
      <c r="AS182" s="179"/>
      <c r="AT182" s="179"/>
      <c r="AU182" s="179"/>
      <c r="AV182" s="179"/>
      <c r="AW182" s="179"/>
      <c r="AX182" s="179"/>
      <c r="AY182" s="179"/>
      <c r="AZ182" s="179"/>
      <c r="BA182" s="179"/>
      <c r="BB182" s="179"/>
      <c r="BC182" s="179"/>
      <c r="BD182" s="179"/>
      <c r="BE182" s="179"/>
      <c r="BF182" s="180"/>
      <c r="BG182" s="181">
        <f t="shared" si="63"/>
        <v>0</v>
      </c>
      <c r="BH182" s="182">
        <f t="shared" si="64"/>
        <v>3</v>
      </c>
      <c r="BI182" s="182">
        <f t="shared" si="65"/>
        <v>0</v>
      </c>
      <c r="BJ182" s="182">
        <f t="shared" si="66"/>
        <v>0</v>
      </c>
      <c r="BK182" s="182">
        <f t="shared" si="67"/>
        <v>0</v>
      </c>
      <c r="BL182" s="182">
        <f t="shared" si="68"/>
        <v>0</v>
      </c>
      <c r="BM182" s="182">
        <f t="shared" si="69"/>
        <v>3</v>
      </c>
      <c r="BN182" s="170">
        <f t="shared" si="70"/>
        <v>0</v>
      </c>
      <c r="BO182" s="182"/>
      <c r="BP182" s="182"/>
      <c r="BQ182" s="170">
        <f t="shared" si="71"/>
        <v>0</v>
      </c>
      <c r="BR182" s="182"/>
      <c r="BS182" s="182"/>
      <c r="BT182" s="170">
        <f t="shared" si="72"/>
        <v>0</v>
      </c>
      <c r="BU182" s="182"/>
      <c r="BV182" s="182"/>
      <c r="BW182" s="170">
        <f t="shared" si="85"/>
        <v>0</v>
      </c>
      <c r="BX182" s="182"/>
      <c r="BY182" s="182"/>
      <c r="BZ182" s="170">
        <f t="shared" si="84"/>
        <v>0</v>
      </c>
      <c r="CA182" s="170">
        <f t="shared" si="73"/>
        <v>14</v>
      </c>
      <c r="CB182" s="182"/>
      <c r="CC182" s="182"/>
      <c r="CD182" s="170">
        <f t="shared" si="74"/>
        <v>0</v>
      </c>
      <c r="CE182" s="170">
        <f t="shared" si="75"/>
        <v>0</v>
      </c>
      <c r="CF182" s="170">
        <f t="shared" si="76"/>
        <v>1</v>
      </c>
      <c r="CG182" s="182">
        <f t="shared" si="77"/>
        <v>18</v>
      </c>
      <c r="CH182" s="171"/>
      <c r="CI182" s="183">
        <f t="shared" si="87"/>
        <v>0</v>
      </c>
      <c r="CJ182" s="184">
        <f t="shared" si="88"/>
        <v>0</v>
      </c>
    </row>
    <row r="183" spans="1:88" s="186" customFormat="1" ht="13">
      <c r="A183" s="168">
        <f t="shared" si="86"/>
        <v>173</v>
      </c>
      <c r="B183" s="169" t="s">
        <v>4633</v>
      </c>
      <c r="C183" s="174" t="s">
        <v>4634</v>
      </c>
      <c r="D183" s="175" t="s">
        <v>4060</v>
      </c>
      <c r="E183" s="172" t="s">
        <v>4635</v>
      </c>
      <c r="F183" s="176" t="s">
        <v>4277</v>
      </c>
      <c r="G183" s="177">
        <v>44774</v>
      </c>
      <c r="H183" s="177">
        <v>44774</v>
      </c>
      <c r="I183" s="178"/>
      <c r="J183" s="209" t="s">
        <v>57</v>
      </c>
      <c r="K183" s="209" t="s">
        <v>57</v>
      </c>
      <c r="L183" s="209" t="s">
        <v>58</v>
      </c>
      <c r="M183" s="209" t="s">
        <v>57</v>
      </c>
      <c r="N183" s="209" t="s">
        <v>57</v>
      </c>
      <c r="O183" s="209" t="s">
        <v>42</v>
      </c>
      <c r="P183" s="209" t="s">
        <v>42</v>
      </c>
      <c r="Q183" s="209" t="s">
        <v>42</v>
      </c>
      <c r="R183" s="209" t="s">
        <v>4057</v>
      </c>
      <c r="S183" s="209" t="s">
        <v>58</v>
      </c>
      <c r="T183" s="209" t="s">
        <v>59</v>
      </c>
      <c r="U183" s="209" t="s">
        <v>42</v>
      </c>
      <c r="V183" s="209" t="s">
        <v>42</v>
      </c>
      <c r="W183" s="209" t="s">
        <v>42</v>
      </c>
      <c r="X183" s="209" t="s">
        <v>42</v>
      </c>
      <c r="Y183" s="209" t="s">
        <v>133</v>
      </c>
      <c r="Z183" s="209" t="s">
        <v>133</v>
      </c>
      <c r="AA183" s="209" t="s">
        <v>133</v>
      </c>
      <c r="AB183" s="209" t="s">
        <v>133</v>
      </c>
      <c r="AC183" s="209" t="s">
        <v>133</v>
      </c>
      <c r="AD183" s="209" t="s">
        <v>133</v>
      </c>
      <c r="AE183" s="209" t="s">
        <v>133</v>
      </c>
      <c r="AF183" s="209" t="s">
        <v>133</v>
      </c>
      <c r="AG183" s="209" t="s">
        <v>58</v>
      </c>
      <c r="AH183" s="209" t="s">
        <v>57</v>
      </c>
      <c r="AI183" s="209" t="s">
        <v>57</v>
      </c>
      <c r="AJ183" s="209" t="s">
        <v>57</v>
      </c>
      <c r="AK183" s="209" t="s">
        <v>57</v>
      </c>
      <c r="AL183" s="209" t="s">
        <v>57</v>
      </c>
      <c r="AM183" s="209" t="s">
        <v>57</v>
      </c>
      <c r="AN183" s="209" t="s">
        <v>58</v>
      </c>
      <c r="AO183" s="209" t="s">
        <v>57</v>
      </c>
      <c r="AP183" s="209" t="s">
        <v>57</v>
      </c>
      <c r="AQ183" s="209" t="s">
        <v>57</v>
      </c>
      <c r="AR183" s="179"/>
      <c r="AS183" s="179"/>
      <c r="AT183" s="179"/>
      <c r="AU183" s="179"/>
      <c r="AV183" s="179"/>
      <c r="AW183" s="179"/>
      <c r="AX183" s="179"/>
      <c r="AY183" s="179"/>
      <c r="AZ183" s="179"/>
      <c r="BA183" s="179"/>
      <c r="BB183" s="179"/>
      <c r="BC183" s="179"/>
      <c r="BD183" s="179"/>
      <c r="BE183" s="179"/>
      <c r="BF183" s="180"/>
      <c r="BG183" s="181">
        <f t="shared" si="63"/>
        <v>9</v>
      </c>
      <c r="BH183" s="182">
        <f t="shared" si="64"/>
        <v>2</v>
      </c>
      <c r="BI183" s="182">
        <f t="shared" si="65"/>
        <v>0</v>
      </c>
      <c r="BJ183" s="182">
        <f t="shared" si="66"/>
        <v>0</v>
      </c>
      <c r="BK183" s="182">
        <f t="shared" si="67"/>
        <v>0</v>
      </c>
      <c r="BL183" s="182">
        <f t="shared" si="68"/>
        <v>0</v>
      </c>
      <c r="BM183" s="182">
        <f t="shared" si="69"/>
        <v>11</v>
      </c>
      <c r="BN183" s="170">
        <f t="shared" si="70"/>
        <v>0</v>
      </c>
      <c r="BO183" s="182"/>
      <c r="BP183" s="182"/>
      <c r="BQ183" s="170">
        <f t="shared" si="71"/>
        <v>0</v>
      </c>
      <c r="BR183" s="182"/>
      <c r="BS183" s="182"/>
      <c r="BT183" s="170">
        <f t="shared" si="72"/>
        <v>7</v>
      </c>
      <c r="BU183" s="182"/>
      <c r="BV183" s="182"/>
      <c r="BW183" s="170">
        <f t="shared" si="85"/>
        <v>0</v>
      </c>
      <c r="BX183" s="182"/>
      <c r="BY183" s="182"/>
      <c r="BZ183" s="170">
        <f t="shared" si="84"/>
        <v>0</v>
      </c>
      <c r="CA183" s="170">
        <f t="shared" si="73"/>
        <v>0</v>
      </c>
      <c r="CB183" s="182"/>
      <c r="CC183" s="182"/>
      <c r="CD183" s="170">
        <f t="shared" si="74"/>
        <v>0</v>
      </c>
      <c r="CE183" s="170">
        <f t="shared" si="75"/>
        <v>0</v>
      </c>
      <c r="CF183" s="170">
        <f t="shared" si="76"/>
        <v>0</v>
      </c>
      <c r="CG183" s="182">
        <f t="shared" si="77"/>
        <v>18</v>
      </c>
      <c r="CH183" s="171"/>
      <c r="CI183" s="183">
        <f t="shared" si="87"/>
        <v>0</v>
      </c>
      <c r="CJ183" s="184">
        <f t="shared" si="88"/>
        <v>0</v>
      </c>
    </row>
    <row r="184" spans="1:88" s="186" customFormat="1" ht="13">
      <c r="A184" s="168">
        <f t="shared" si="86"/>
        <v>174</v>
      </c>
      <c r="B184" s="169" t="s">
        <v>4636</v>
      </c>
      <c r="C184" s="174" t="s">
        <v>4637</v>
      </c>
      <c r="D184" s="175" t="s">
        <v>3637</v>
      </c>
      <c r="E184" s="172" t="s">
        <v>4638</v>
      </c>
      <c r="F184" s="176" t="s">
        <v>1099</v>
      </c>
      <c r="G184" s="177">
        <v>44826</v>
      </c>
      <c r="H184" s="177">
        <v>44826</v>
      </c>
      <c r="I184" s="178"/>
      <c r="J184" s="209" t="s">
        <v>57</v>
      </c>
      <c r="K184" s="209" t="s">
        <v>4057</v>
      </c>
      <c r="L184" s="209" t="s">
        <v>58</v>
      </c>
      <c r="M184" s="209" t="s">
        <v>57</v>
      </c>
      <c r="N184" s="209" t="s">
        <v>57</v>
      </c>
      <c r="O184" s="209" t="s">
        <v>57</v>
      </c>
      <c r="P184" s="209" t="s">
        <v>57</v>
      </c>
      <c r="Q184" s="209" t="s">
        <v>57</v>
      </c>
      <c r="R184" s="209" t="s">
        <v>57</v>
      </c>
      <c r="S184" s="209" t="s">
        <v>58</v>
      </c>
      <c r="T184" s="209" t="s">
        <v>59</v>
      </c>
      <c r="U184" s="209" t="s">
        <v>57</v>
      </c>
      <c r="V184" s="209" t="s">
        <v>57</v>
      </c>
      <c r="W184" s="209" t="s">
        <v>57</v>
      </c>
      <c r="X184" s="209" t="s">
        <v>57</v>
      </c>
      <c r="Y184" s="209" t="s">
        <v>4057</v>
      </c>
      <c r="Z184" s="209" t="s">
        <v>58</v>
      </c>
      <c r="AA184" s="209" t="s">
        <v>59</v>
      </c>
      <c r="AB184" s="209" t="s">
        <v>133</v>
      </c>
      <c r="AC184" s="209" t="s">
        <v>133</v>
      </c>
      <c r="AD184" s="209" t="s">
        <v>133</v>
      </c>
      <c r="AE184" s="209" t="s">
        <v>133</v>
      </c>
      <c r="AF184" s="209" t="s">
        <v>133</v>
      </c>
      <c r="AG184" s="209" t="s">
        <v>133</v>
      </c>
      <c r="AH184" s="209" t="s">
        <v>133</v>
      </c>
      <c r="AI184" s="209" t="s">
        <v>133</v>
      </c>
      <c r="AJ184" s="209" t="s">
        <v>133</v>
      </c>
      <c r="AK184" s="209" t="s">
        <v>133</v>
      </c>
      <c r="AL184" s="209" t="s">
        <v>133</v>
      </c>
      <c r="AM184" s="209" t="s">
        <v>133</v>
      </c>
      <c r="AN184" s="209" t="s">
        <v>133</v>
      </c>
      <c r="AO184" s="209" t="s">
        <v>57</v>
      </c>
      <c r="AP184" s="209" t="s">
        <v>57</v>
      </c>
      <c r="AQ184" s="209" t="s">
        <v>57</v>
      </c>
      <c r="AR184" s="179"/>
      <c r="AS184" s="179"/>
      <c r="AT184" s="179"/>
      <c r="AU184" s="179"/>
      <c r="AV184" s="179"/>
      <c r="AW184" s="179"/>
      <c r="AX184" s="179"/>
      <c r="AY184" s="179"/>
      <c r="AZ184" s="179"/>
      <c r="BA184" s="179"/>
      <c r="BB184" s="179"/>
      <c r="BC184" s="179"/>
      <c r="BD184" s="179"/>
      <c r="BE184" s="179"/>
      <c r="BF184" s="180"/>
      <c r="BG184" s="181">
        <f t="shared" si="63"/>
        <v>3</v>
      </c>
      <c r="BH184" s="182">
        <f t="shared" si="64"/>
        <v>1</v>
      </c>
      <c r="BI184" s="182">
        <f t="shared" si="65"/>
        <v>0</v>
      </c>
      <c r="BJ184" s="182">
        <f t="shared" si="66"/>
        <v>0</v>
      </c>
      <c r="BK184" s="182">
        <f t="shared" si="67"/>
        <v>0</v>
      </c>
      <c r="BL184" s="182">
        <f t="shared" si="68"/>
        <v>0</v>
      </c>
      <c r="BM184" s="182">
        <f t="shared" si="69"/>
        <v>4</v>
      </c>
      <c r="BN184" s="170">
        <f t="shared" si="70"/>
        <v>0</v>
      </c>
      <c r="BO184" s="182"/>
      <c r="BP184" s="182"/>
      <c r="BQ184" s="170">
        <f t="shared" si="71"/>
        <v>0</v>
      </c>
      <c r="BR184" s="182"/>
      <c r="BS184" s="182"/>
      <c r="BT184" s="170">
        <f t="shared" si="72"/>
        <v>13</v>
      </c>
      <c r="BU184" s="182"/>
      <c r="BV184" s="182"/>
      <c r="BW184" s="170">
        <f t="shared" si="85"/>
        <v>0</v>
      </c>
      <c r="BX184" s="182"/>
      <c r="BY184" s="182"/>
      <c r="BZ184" s="170">
        <f t="shared" si="84"/>
        <v>0</v>
      </c>
      <c r="CA184" s="170">
        <f t="shared" si="73"/>
        <v>0</v>
      </c>
      <c r="CB184" s="182"/>
      <c r="CC184" s="182"/>
      <c r="CD184" s="170">
        <f t="shared" si="74"/>
        <v>0</v>
      </c>
      <c r="CE184" s="170">
        <f t="shared" si="75"/>
        <v>0</v>
      </c>
      <c r="CF184" s="170">
        <f t="shared" si="76"/>
        <v>1</v>
      </c>
      <c r="CG184" s="182">
        <f t="shared" si="77"/>
        <v>18</v>
      </c>
      <c r="CH184" s="171"/>
      <c r="CI184" s="183">
        <f t="shared" si="87"/>
        <v>0</v>
      </c>
      <c r="CJ184" s="184">
        <f t="shared" si="88"/>
        <v>0</v>
      </c>
    </row>
    <row r="185" spans="1:88" s="186" customFormat="1" ht="13">
      <c r="A185" s="168">
        <f t="shared" si="86"/>
        <v>175</v>
      </c>
      <c r="B185" s="169" t="s">
        <v>4639</v>
      </c>
      <c r="C185" s="174" t="s">
        <v>4640</v>
      </c>
      <c r="D185" s="175" t="s">
        <v>3637</v>
      </c>
      <c r="E185" s="172" t="s">
        <v>4641</v>
      </c>
      <c r="F185" s="176" t="s">
        <v>4642</v>
      </c>
      <c r="G185" s="177">
        <v>45103</v>
      </c>
      <c r="H185" s="177">
        <v>45103</v>
      </c>
      <c r="I185" s="178"/>
      <c r="J185" s="209" t="s">
        <v>57</v>
      </c>
      <c r="K185" s="209" t="s">
        <v>67</v>
      </c>
      <c r="L185" s="209" t="s">
        <v>58</v>
      </c>
      <c r="M185" s="209" t="s">
        <v>57</v>
      </c>
      <c r="N185" s="209" t="s">
        <v>57</v>
      </c>
      <c r="O185" s="209" t="s">
        <v>57</v>
      </c>
      <c r="P185" s="209" t="s">
        <v>57</v>
      </c>
      <c r="Q185" s="209" t="s">
        <v>57</v>
      </c>
      <c r="R185" s="209" t="s">
        <v>57</v>
      </c>
      <c r="S185" s="209" t="s">
        <v>58</v>
      </c>
      <c r="T185" s="209" t="s">
        <v>59</v>
      </c>
      <c r="U185" s="209" t="s">
        <v>57</v>
      </c>
      <c r="V185" s="209" t="s">
        <v>57</v>
      </c>
      <c r="W185" s="209" t="s">
        <v>57</v>
      </c>
      <c r="X185" s="209" t="s">
        <v>57</v>
      </c>
      <c r="Y185" s="209" t="s">
        <v>57</v>
      </c>
      <c r="Z185" s="209" t="s">
        <v>58</v>
      </c>
      <c r="AA185" s="209" t="s">
        <v>59</v>
      </c>
      <c r="AB185" s="209" t="s">
        <v>57</v>
      </c>
      <c r="AC185" s="209" t="s">
        <v>57</v>
      </c>
      <c r="AD185" s="209" t="s">
        <v>57</v>
      </c>
      <c r="AE185" s="209" t="s">
        <v>57</v>
      </c>
      <c r="AF185" s="209" t="s">
        <v>57</v>
      </c>
      <c r="AG185" s="209" t="s">
        <v>58</v>
      </c>
      <c r="AH185" s="209" t="s">
        <v>57</v>
      </c>
      <c r="AI185" s="209" t="s">
        <v>67</v>
      </c>
      <c r="AJ185" s="209" t="s">
        <v>67</v>
      </c>
      <c r="AK185" s="209" t="s">
        <v>57</v>
      </c>
      <c r="AL185" s="209" t="s">
        <v>57</v>
      </c>
      <c r="AM185" s="209" t="s">
        <v>4057</v>
      </c>
      <c r="AN185" s="209" t="s">
        <v>58</v>
      </c>
      <c r="AO185" s="209" t="s">
        <v>57</v>
      </c>
      <c r="AP185" s="209" t="s">
        <v>133</v>
      </c>
      <c r="AQ185" s="209" t="s">
        <v>133</v>
      </c>
      <c r="AR185" s="209" t="s">
        <v>133</v>
      </c>
      <c r="AS185" s="209" t="s">
        <v>133</v>
      </c>
      <c r="AT185" s="209" t="s">
        <v>133</v>
      </c>
      <c r="AU185" s="209" t="s">
        <v>133</v>
      </c>
      <c r="AV185" s="209" t="s">
        <v>133</v>
      </c>
      <c r="AW185" s="179"/>
      <c r="AX185" s="179"/>
      <c r="AY185" s="179"/>
      <c r="AZ185" s="179"/>
      <c r="BA185" s="179"/>
      <c r="BB185" s="179"/>
      <c r="BC185" s="179"/>
      <c r="BD185" s="179"/>
      <c r="BE185" s="179"/>
      <c r="BF185" s="180"/>
      <c r="BG185" s="181">
        <f t="shared" si="63"/>
        <v>9</v>
      </c>
      <c r="BH185" s="182">
        <f t="shared" si="64"/>
        <v>3</v>
      </c>
      <c r="BI185" s="182">
        <f t="shared" si="65"/>
        <v>0</v>
      </c>
      <c r="BJ185" s="182">
        <f t="shared" si="66"/>
        <v>1</v>
      </c>
      <c r="BK185" s="182">
        <f t="shared" si="67"/>
        <v>0</v>
      </c>
      <c r="BL185" s="182">
        <f t="shared" si="68"/>
        <v>0</v>
      </c>
      <c r="BM185" s="182">
        <f t="shared" si="69"/>
        <v>13</v>
      </c>
      <c r="BN185" s="170">
        <f t="shared" si="70"/>
        <v>0</v>
      </c>
      <c r="BO185" s="182"/>
      <c r="BP185" s="182"/>
      <c r="BQ185" s="170">
        <f t="shared" si="71"/>
        <v>0</v>
      </c>
      <c r="BR185" s="182"/>
      <c r="BS185" s="182"/>
      <c r="BT185" s="170">
        <f t="shared" si="72"/>
        <v>7</v>
      </c>
      <c r="BU185" s="182"/>
      <c r="BV185" s="182"/>
      <c r="BW185" s="170">
        <f t="shared" si="85"/>
        <v>0</v>
      </c>
      <c r="BX185" s="182"/>
      <c r="BY185" s="182"/>
      <c r="BZ185" s="170">
        <f t="shared" si="84"/>
        <v>0</v>
      </c>
      <c r="CA185" s="170">
        <f t="shared" si="73"/>
        <v>2</v>
      </c>
      <c r="CB185" s="182"/>
      <c r="CC185" s="182"/>
      <c r="CD185" s="170">
        <f t="shared" si="74"/>
        <v>0</v>
      </c>
      <c r="CE185" s="170">
        <f t="shared" si="75"/>
        <v>0</v>
      </c>
      <c r="CF185" s="170">
        <f t="shared" si="76"/>
        <v>1</v>
      </c>
      <c r="CG185" s="182">
        <f t="shared" si="77"/>
        <v>23</v>
      </c>
      <c r="CH185" s="171"/>
      <c r="CI185" s="183">
        <f t="shared" si="87"/>
        <v>0</v>
      </c>
      <c r="CJ185" s="184">
        <f t="shared" si="88"/>
        <v>0</v>
      </c>
    </row>
    <row r="186" spans="1:88" s="186" customFormat="1" ht="13">
      <c r="A186" s="168">
        <f t="shared" si="86"/>
        <v>176</v>
      </c>
      <c r="B186" s="169" t="s">
        <v>4643</v>
      </c>
      <c r="C186" s="174" t="s">
        <v>4644</v>
      </c>
      <c r="D186" s="175" t="s">
        <v>3637</v>
      </c>
      <c r="E186" s="172" t="s">
        <v>4645</v>
      </c>
      <c r="F186" s="176" t="s">
        <v>4343</v>
      </c>
      <c r="G186" s="177">
        <v>45008</v>
      </c>
      <c r="H186" s="177">
        <v>45008</v>
      </c>
      <c r="I186" s="178"/>
      <c r="J186" s="209" t="s">
        <v>57</v>
      </c>
      <c r="K186" s="209" t="s">
        <v>67</v>
      </c>
      <c r="L186" s="209" t="s">
        <v>58</v>
      </c>
      <c r="M186" s="209" t="s">
        <v>57</v>
      </c>
      <c r="N186" s="209" t="s">
        <v>57</v>
      </c>
      <c r="O186" s="209" t="s">
        <v>57</v>
      </c>
      <c r="P186" s="209" t="s">
        <v>57</v>
      </c>
      <c r="Q186" s="209" t="s">
        <v>57</v>
      </c>
      <c r="R186" s="209" t="s">
        <v>57</v>
      </c>
      <c r="S186" s="209" t="s">
        <v>58</v>
      </c>
      <c r="T186" s="209" t="s">
        <v>59</v>
      </c>
      <c r="U186" s="209" t="s">
        <v>57</v>
      </c>
      <c r="V186" s="209" t="s">
        <v>57</v>
      </c>
      <c r="W186" s="209" t="s">
        <v>57</v>
      </c>
      <c r="X186" s="209" t="s">
        <v>57</v>
      </c>
      <c r="Y186" s="209" t="s">
        <v>67</v>
      </c>
      <c r="Z186" s="209" t="s">
        <v>58</v>
      </c>
      <c r="AA186" s="209" t="s">
        <v>59</v>
      </c>
      <c r="AB186" s="209" t="s">
        <v>57</v>
      </c>
      <c r="AC186" s="209" t="s">
        <v>57</v>
      </c>
      <c r="AD186" s="209" t="s">
        <v>57</v>
      </c>
      <c r="AE186" s="209" t="s">
        <v>57</v>
      </c>
      <c r="AF186" s="209" t="s">
        <v>57</v>
      </c>
      <c r="AG186" s="209" t="s">
        <v>58</v>
      </c>
      <c r="AH186" s="209" t="s">
        <v>57</v>
      </c>
      <c r="AI186" s="209" t="s">
        <v>57</v>
      </c>
      <c r="AJ186" s="209" t="s">
        <v>57</v>
      </c>
      <c r="AK186" s="209" t="s">
        <v>57</v>
      </c>
      <c r="AL186" s="209" t="s">
        <v>57</v>
      </c>
      <c r="AM186" s="209" t="s">
        <v>67</v>
      </c>
      <c r="AN186" s="209" t="s">
        <v>58</v>
      </c>
      <c r="AO186" s="209" t="s">
        <v>57</v>
      </c>
      <c r="AP186" s="209" t="s">
        <v>57</v>
      </c>
      <c r="AQ186" s="209" t="s">
        <v>57</v>
      </c>
      <c r="AR186" s="179"/>
      <c r="AS186" s="179"/>
      <c r="AT186" s="179"/>
      <c r="AU186" s="179"/>
      <c r="AV186" s="179"/>
      <c r="AW186" s="179"/>
      <c r="AX186" s="179"/>
      <c r="AY186" s="179"/>
      <c r="AZ186" s="179"/>
      <c r="BA186" s="179"/>
      <c r="BB186" s="179"/>
      <c r="BC186" s="179"/>
      <c r="BD186" s="179"/>
      <c r="BE186" s="179"/>
      <c r="BF186" s="180"/>
      <c r="BG186" s="181">
        <f t="shared" si="63"/>
        <v>13</v>
      </c>
      <c r="BH186" s="182">
        <f t="shared" si="64"/>
        <v>3</v>
      </c>
      <c r="BI186" s="182">
        <f t="shared" si="65"/>
        <v>0</v>
      </c>
      <c r="BJ186" s="182">
        <f t="shared" si="66"/>
        <v>0</v>
      </c>
      <c r="BK186" s="182">
        <f t="shared" si="67"/>
        <v>0</v>
      </c>
      <c r="BL186" s="182">
        <f t="shared" si="68"/>
        <v>0</v>
      </c>
      <c r="BM186" s="182">
        <f t="shared" si="69"/>
        <v>16</v>
      </c>
      <c r="BN186" s="170">
        <f t="shared" si="70"/>
        <v>0</v>
      </c>
      <c r="BO186" s="182"/>
      <c r="BP186" s="182"/>
      <c r="BQ186" s="170">
        <f t="shared" si="71"/>
        <v>0</v>
      </c>
      <c r="BR186" s="182"/>
      <c r="BS186" s="182"/>
      <c r="BT186" s="170">
        <f t="shared" si="72"/>
        <v>0</v>
      </c>
      <c r="BU186" s="182"/>
      <c r="BV186" s="182"/>
      <c r="BW186" s="170">
        <f t="shared" si="85"/>
        <v>0</v>
      </c>
      <c r="BX186" s="182"/>
      <c r="BY186" s="182"/>
      <c r="BZ186" s="170">
        <f t="shared" si="84"/>
        <v>0</v>
      </c>
      <c r="CA186" s="170">
        <f t="shared" si="73"/>
        <v>1</v>
      </c>
      <c r="CB186" s="182"/>
      <c r="CC186" s="182"/>
      <c r="CD186" s="170">
        <f t="shared" si="74"/>
        <v>0</v>
      </c>
      <c r="CE186" s="170">
        <f t="shared" si="75"/>
        <v>0</v>
      </c>
      <c r="CF186" s="170">
        <f t="shared" si="76"/>
        <v>1</v>
      </c>
      <c r="CG186" s="182">
        <f t="shared" si="77"/>
        <v>18</v>
      </c>
      <c r="CH186" s="171"/>
      <c r="CI186" s="183">
        <f t="shared" si="87"/>
        <v>0</v>
      </c>
      <c r="CJ186" s="184">
        <f t="shared" si="88"/>
        <v>0</v>
      </c>
    </row>
    <row r="187" spans="1:88" s="186" customFormat="1" ht="13">
      <c r="A187" s="168">
        <f t="shared" si="86"/>
        <v>177</v>
      </c>
      <c r="B187" s="169" t="s">
        <v>4646</v>
      </c>
      <c r="C187" s="174" t="s">
        <v>4647</v>
      </c>
      <c r="D187" s="175" t="s">
        <v>3637</v>
      </c>
      <c r="E187" s="172" t="s">
        <v>4648</v>
      </c>
      <c r="F187" s="176" t="s">
        <v>4561</v>
      </c>
      <c r="G187" s="177">
        <v>45078</v>
      </c>
      <c r="H187" s="177">
        <v>45078</v>
      </c>
      <c r="I187" s="178"/>
      <c r="J187" s="209" t="s">
        <v>57</v>
      </c>
      <c r="K187" s="209" t="s">
        <v>57</v>
      </c>
      <c r="L187" s="209" t="s">
        <v>58</v>
      </c>
      <c r="M187" s="209" t="s">
        <v>57</v>
      </c>
      <c r="N187" s="209" t="s">
        <v>57</v>
      </c>
      <c r="O187" s="209" t="s">
        <v>57</v>
      </c>
      <c r="P187" s="209" t="s">
        <v>57</v>
      </c>
      <c r="Q187" s="209" t="s">
        <v>57</v>
      </c>
      <c r="R187" s="209" t="s">
        <v>4057</v>
      </c>
      <c r="S187" s="209" t="s">
        <v>58</v>
      </c>
      <c r="T187" s="209" t="s">
        <v>59</v>
      </c>
      <c r="U187" s="209" t="s">
        <v>57</v>
      </c>
      <c r="V187" s="209" t="s">
        <v>57</v>
      </c>
      <c r="W187" s="209" t="s">
        <v>57</v>
      </c>
      <c r="X187" s="209" t="s">
        <v>57</v>
      </c>
      <c r="Y187" s="209" t="s">
        <v>57</v>
      </c>
      <c r="Z187" s="209" t="s">
        <v>58</v>
      </c>
      <c r="AA187" s="209" t="s">
        <v>59</v>
      </c>
      <c r="AB187" s="209" t="s">
        <v>57</v>
      </c>
      <c r="AC187" s="209" t="s">
        <v>57</v>
      </c>
      <c r="AD187" s="209" t="s">
        <v>57</v>
      </c>
      <c r="AE187" s="209" t="s">
        <v>57</v>
      </c>
      <c r="AF187" s="209" t="s">
        <v>4057</v>
      </c>
      <c r="AG187" s="209" t="s">
        <v>58</v>
      </c>
      <c r="AH187" s="209" t="s">
        <v>57</v>
      </c>
      <c r="AI187" s="209" t="s">
        <v>57</v>
      </c>
      <c r="AJ187" s="209" t="s">
        <v>57</v>
      </c>
      <c r="AK187" s="209" t="s">
        <v>57</v>
      </c>
      <c r="AL187" s="209" t="s">
        <v>57</v>
      </c>
      <c r="AM187" s="209" t="s">
        <v>57</v>
      </c>
      <c r="AN187" s="209" t="s">
        <v>58</v>
      </c>
      <c r="AO187" s="209" t="s">
        <v>57</v>
      </c>
      <c r="AP187" s="209" t="s">
        <v>57</v>
      </c>
      <c r="AQ187" s="209" t="s">
        <v>57</v>
      </c>
      <c r="AR187" s="179"/>
      <c r="AS187" s="179"/>
      <c r="AT187" s="179"/>
      <c r="AU187" s="179"/>
      <c r="AV187" s="179"/>
      <c r="AW187" s="179"/>
      <c r="AX187" s="179"/>
      <c r="AY187" s="179"/>
      <c r="AZ187" s="179"/>
      <c r="BA187" s="179"/>
      <c r="BB187" s="179"/>
      <c r="BC187" s="179"/>
      <c r="BD187" s="179"/>
      <c r="BE187" s="179"/>
      <c r="BF187" s="180"/>
      <c r="BG187" s="181">
        <f t="shared" si="63"/>
        <v>13</v>
      </c>
      <c r="BH187" s="182">
        <f t="shared" si="64"/>
        <v>3</v>
      </c>
      <c r="BI187" s="182">
        <f t="shared" si="65"/>
        <v>0</v>
      </c>
      <c r="BJ187" s="182">
        <f t="shared" si="66"/>
        <v>1</v>
      </c>
      <c r="BK187" s="182">
        <f t="shared" si="67"/>
        <v>0</v>
      </c>
      <c r="BL187" s="182">
        <f t="shared" si="68"/>
        <v>0</v>
      </c>
      <c r="BM187" s="182">
        <f t="shared" si="69"/>
        <v>17</v>
      </c>
      <c r="BN187" s="170">
        <f t="shared" si="70"/>
        <v>0</v>
      </c>
      <c r="BO187" s="182"/>
      <c r="BP187" s="182"/>
      <c r="BQ187" s="170">
        <f t="shared" si="71"/>
        <v>0</v>
      </c>
      <c r="BR187" s="182"/>
      <c r="BS187" s="182"/>
      <c r="BT187" s="170">
        <f t="shared" si="72"/>
        <v>0</v>
      </c>
      <c r="BU187" s="182"/>
      <c r="BV187" s="182"/>
      <c r="BW187" s="170">
        <f t="shared" si="85"/>
        <v>0</v>
      </c>
      <c r="BX187" s="182"/>
      <c r="BY187" s="182"/>
      <c r="BZ187" s="170">
        <f t="shared" si="84"/>
        <v>0</v>
      </c>
      <c r="CA187" s="170">
        <f t="shared" si="73"/>
        <v>0</v>
      </c>
      <c r="CB187" s="182"/>
      <c r="CC187" s="182"/>
      <c r="CD187" s="170">
        <f t="shared" si="74"/>
        <v>0</v>
      </c>
      <c r="CE187" s="170">
        <f t="shared" si="75"/>
        <v>0</v>
      </c>
      <c r="CF187" s="170">
        <f t="shared" si="76"/>
        <v>1</v>
      </c>
      <c r="CG187" s="182">
        <f t="shared" si="77"/>
        <v>18</v>
      </c>
      <c r="CH187" s="171"/>
      <c r="CI187" s="183">
        <f t="shared" si="87"/>
        <v>0</v>
      </c>
      <c r="CJ187" s="184">
        <f t="shared" si="88"/>
        <v>0</v>
      </c>
    </row>
    <row r="188" spans="1:88" s="186" customFormat="1" ht="13">
      <c r="A188" s="168">
        <f t="shared" si="86"/>
        <v>178</v>
      </c>
      <c r="B188" s="169" t="s">
        <v>4649</v>
      </c>
      <c r="C188" s="174" t="s">
        <v>4650</v>
      </c>
      <c r="D188" s="175" t="s">
        <v>3637</v>
      </c>
      <c r="E188" s="172" t="s">
        <v>4651</v>
      </c>
      <c r="F188" s="176" t="s">
        <v>4130</v>
      </c>
      <c r="G188" s="177">
        <v>44938</v>
      </c>
      <c r="H188" s="177">
        <v>44938</v>
      </c>
      <c r="I188" s="178"/>
      <c r="J188" s="209" t="s">
        <v>57</v>
      </c>
      <c r="K188" s="209" t="s">
        <v>57</v>
      </c>
      <c r="L188" s="209" t="s">
        <v>58</v>
      </c>
      <c r="M188" s="209" t="s">
        <v>57</v>
      </c>
      <c r="N188" s="209" t="s">
        <v>57</v>
      </c>
      <c r="O188" s="209" t="s">
        <v>57</v>
      </c>
      <c r="P188" s="209" t="s">
        <v>42</v>
      </c>
      <c r="Q188" s="209" t="s">
        <v>57</v>
      </c>
      <c r="R188" s="209" t="s">
        <v>57</v>
      </c>
      <c r="S188" s="209" t="s">
        <v>58</v>
      </c>
      <c r="T188" s="209" t="s">
        <v>59</v>
      </c>
      <c r="U188" s="209" t="s">
        <v>57</v>
      </c>
      <c r="V188" s="209" t="s">
        <v>57</v>
      </c>
      <c r="W188" s="209" t="s">
        <v>57</v>
      </c>
      <c r="X188" s="209" t="s">
        <v>57</v>
      </c>
      <c r="Y188" s="209" t="s">
        <v>57</v>
      </c>
      <c r="Z188" s="209" t="s">
        <v>58</v>
      </c>
      <c r="AA188" s="209" t="s">
        <v>59</v>
      </c>
      <c r="AB188" s="209" t="s">
        <v>57</v>
      </c>
      <c r="AC188" s="209" t="s">
        <v>57</v>
      </c>
      <c r="AD188" s="209" t="s">
        <v>57</v>
      </c>
      <c r="AE188" s="209" t="s">
        <v>57</v>
      </c>
      <c r="AF188" s="209" t="s">
        <v>57</v>
      </c>
      <c r="AG188" s="209" t="s">
        <v>58</v>
      </c>
      <c r="AH188" s="209" t="s">
        <v>57</v>
      </c>
      <c r="AI188" s="209" t="s">
        <v>67</v>
      </c>
      <c r="AJ188" s="209" t="s">
        <v>67</v>
      </c>
      <c r="AK188" s="209" t="s">
        <v>67</v>
      </c>
      <c r="AL188" s="209" t="s">
        <v>67</v>
      </c>
      <c r="AM188" s="209" t="s">
        <v>67</v>
      </c>
      <c r="AN188" s="209" t="s">
        <v>58</v>
      </c>
      <c r="AO188" s="209" t="s">
        <v>57</v>
      </c>
      <c r="AP188" s="209" t="s">
        <v>57</v>
      </c>
      <c r="AQ188" s="209" t="s">
        <v>57</v>
      </c>
      <c r="AR188" s="179"/>
      <c r="AS188" s="179"/>
      <c r="AT188" s="179"/>
      <c r="AU188" s="179"/>
      <c r="AV188" s="179"/>
      <c r="AW188" s="179"/>
      <c r="AX188" s="179"/>
      <c r="AY188" s="179"/>
      <c r="AZ188" s="179"/>
      <c r="BA188" s="179"/>
      <c r="BB188" s="179"/>
      <c r="BC188" s="179"/>
      <c r="BD188" s="179"/>
      <c r="BE188" s="179"/>
      <c r="BF188" s="180"/>
      <c r="BG188" s="181">
        <f t="shared" si="63"/>
        <v>9</v>
      </c>
      <c r="BH188" s="182">
        <f t="shared" si="64"/>
        <v>3</v>
      </c>
      <c r="BI188" s="182">
        <f t="shared" si="65"/>
        <v>0</v>
      </c>
      <c r="BJ188" s="182">
        <f t="shared" si="66"/>
        <v>0</v>
      </c>
      <c r="BK188" s="182">
        <f t="shared" si="67"/>
        <v>0</v>
      </c>
      <c r="BL188" s="182">
        <f t="shared" si="68"/>
        <v>0</v>
      </c>
      <c r="BM188" s="182">
        <f t="shared" si="69"/>
        <v>12</v>
      </c>
      <c r="BN188" s="170">
        <f t="shared" si="70"/>
        <v>0</v>
      </c>
      <c r="BO188" s="182"/>
      <c r="BP188" s="182"/>
      <c r="BQ188" s="170">
        <f t="shared" si="71"/>
        <v>0</v>
      </c>
      <c r="BR188" s="182"/>
      <c r="BS188" s="182"/>
      <c r="BT188" s="170">
        <f t="shared" si="72"/>
        <v>0</v>
      </c>
      <c r="BU188" s="182"/>
      <c r="BV188" s="182"/>
      <c r="BW188" s="170">
        <f t="shared" si="85"/>
        <v>0</v>
      </c>
      <c r="BX188" s="182"/>
      <c r="BY188" s="182"/>
      <c r="BZ188" s="170">
        <f t="shared" si="84"/>
        <v>0</v>
      </c>
      <c r="CA188" s="170">
        <f t="shared" si="73"/>
        <v>5</v>
      </c>
      <c r="CB188" s="182"/>
      <c r="CC188" s="182"/>
      <c r="CD188" s="170">
        <f t="shared" si="74"/>
        <v>0</v>
      </c>
      <c r="CE188" s="170">
        <f t="shared" si="75"/>
        <v>0</v>
      </c>
      <c r="CF188" s="170">
        <f t="shared" si="76"/>
        <v>1</v>
      </c>
      <c r="CG188" s="182">
        <f t="shared" si="77"/>
        <v>18</v>
      </c>
      <c r="CH188" s="171"/>
      <c r="CI188" s="183">
        <f t="shared" si="87"/>
        <v>0</v>
      </c>
      <c r="CJ188" s="184">
        <f t="shared" si="88"/>
        <v>0</v>
      </c>
    </row>
    <row r="189" spans="1:88" s="186" customFormat="1" ht="13">
      <c r="A189" s="168">
        <f t="shared" si="86"/>
        <v>179</v>
      </c>
      <c r="B189" s="169" t="s">
        <v>4652</v>
      </c>
      <c r="C189" s="174" t="s">
        <v>4653</v>
      </c>
      <c r="D189" s="175" t="s">
        <v>4060</v>
      </c>
      <c r="E189" s="172" t="s">
        <v>4654</v>
      </c>
      <c r="F189" s="176" t="s">
        <v>4655</v>
      </c>
      <c r="G189" s="177">
        <v>44909</v>
      </c>
      <c r="H189" s="177">
        <v>44909</v>
      </c>
      <c r="I189" s="178"/>
      <c r="J189" s="209" t="s">
        <v>57</v>
      </c>
      <c r="K189" s="209" t="s">
        <v>57</v>
      </c>
      <c r="L189" s="209" t="s">
        <v>58</v>
      </c>
      <c r="M189" s="209" t="s">
        <v>57</v>
      </c>
      <c r="N189" s="209" t="s">
        <v>57</v>
      </c>
      <c r="O189" s="209" t="s">
        <v>57</v>
      </c>
      <c r="P189" s="209" t="s">
        <v>57</v>
      </c>
      <c r="Q189" s="209" t="s">
        <v>57</v>
      </c>
      <c r="R189" s="209" t="s">
        <v>67</v>
      </c>
      <c r="S189" s="209" t="s">
        <v>58</v>
      </c>
      <c r="T189" s="209" t="s">
        <v>59</v>
      </c>
      <c r="U189" s="209" t="s">
        <v>57</v>
      </c>
      <c r="V189" s="209" t="s">
        <v>57</v>
      </c>
      <c r="W189" s="209" t="s">
        <v>57</v>
      </c>
      <c r="X189" s="209" t="s">
        <v>57</v>
      </c>
      <c r="Y189" s="209" t="s">
        <v>57</v>
      </c>
      <c r="Z189" s="209" t="s">
        <v>58</v>
      </c>
      <c r="AA189" s="209" t="s">
        <v>59</v>
      </c>
      <c r="AB189" s="209" t="s">
        <v>57</v>
      </c>
      <c r="AC189" s="209" t="s">
        <v>57</v>
      </c>
      <c r="AD189" s="209" t="s">
        <v>57</v>
      </c>
      <c r="AE189" s="209" t="s">
        <v>57</v>
      </c>
      <c r="AF189" s="209" t="s">
        <v>67</v>
      </c>
      <c r="AG189" s="209" t="s">
        <v>58</v>
      </c>
      <c r="AH189" s="209" t="s">
        <v>133</v>
      </c>
      <c r="AI189" s="209" t="s">
        <v>133</v>
      </c>
      <c r="AJ189" s="209" t="s">
        <v>133</v>
      </c>
      <c r="AK189" s="209" t="s">
        <v>133</v>
      </c>
      <c r="AL189" s="209" t="s">
        <v>133</v>
      </c>
      <c r="AM189" s="209" t="s">
        <v>133</v>
      </c>
      <c r="AN189" s="209" t="s">
        <v>133</v>
      </c>
      <c r="AO189" s="209" t="s">
        <v>57</v>
      </c>
      <c r="AP189" s="209" t="s">
        <v>57</v>
      </c>
      <c r="AQ189" s="209" t="s">
        <v>57</v>
      </c>
      <c r="AR189" s="179"/>
      <c r="AS189" s="179"/>
      <c r="AT189" s="179"/>
      <c r="AU189" s="179"/>
      <c r="AV189" s="179"/>
      <c r="AW189" s="179"/>
      <c r="AX189" s="179"/>
      <c r="AY189" s="179"/>
      <c r="AZ189" s="179"/>
      <c r="BA189" s="179"/>
      <c r="BB189" s="179"/>
      <c r="BC189" s="179"/>
      <c r="BD189" s="179"/>
      <c r="BE189" s="179"/>
      <c r="BF189" s="180"/>
      <c r="BG189" s="181">
        <f t="shared" si="63"/>
        <v>7</v>
      </c>
      <c r="BH189" s="182">
        <f t="shared" si="64"/>
        <v>2</v>
      </c>
      <c r="BI189" s="182">
        <f t="shared" si="65"/>
        <v>0</v>
      </c>
      <c r="BJ189" s="182">
        <f t="shared" si="66"/>
        <v>0</v>
      </c>
      <c r="BK189" s="182">
        <f t="shared" si="67"/>
        <v>0</v>
      </c>
      <c r="BL189" s="182">
        <f t="shared" si="68"/>
        <v>0</v>
      </c>
      <c r="BM189" s="182">
        <f t="shared" si="69"/>
        <v>9</v>
      </c>
      <c r="BN189" s="170">
        <f t="shared" si="70"/>
        <v>0</v>
      </c>
      <c r="BO189" s="182"/>
      <c r="BP189" s="182"/>
      <c r="BQ189" s="170">
        <f t="shared" si="71"/>
        <v>0</v>
      </c>
      <c r="BR189" s="182"/>
      <c r="BS189" s="182"/>
      <c r="BT189" s="170">
        <f t="shared" si="72"/>
        <v>7</v>
      </c>
      <c r="BU189" s="182"/>
      <c r="BV189" s="182"/>
      <c r="BW189" s="170">
        <f t="shared" si="85"/>
        <v>0</v>
      </c>
      <c r="BX189" s="182"/>
      <c r="BY189" s="182"/>
      <c r="BZ189" s="170">
        <f t="shared" si="84"/>
        <v>0</v>
      </c>
      <c r="CA189" s="170">
        <f t="shared" si="73"/>
        <v>1</v>
      </c>
      <c r="CB189" s="182"/>
      <c r="CC189" s="182"/>
      <c r="CD189" s="170">
        <f t="shared" si="74"/>
        <v>0</v>
      </c>
      <c r="CE189" s="170">
        <f t="shared" si="75"/>
        <v>0</v>
      </c>
      <c r="CF189" s="170">
        <f t="shared" si="76"/>
        <v>1</v>
      </c>
      <c r="CG189" s="182">
        <f t="shared" si="77"/>
        <v>18</v>
      </c>
      <c r="CH189" s="171"/>
      <c r="CI189" s="183">
        <f t="shared" si="87"/>
        <v>0</v>
      </c>
      <c r="CJ189" s="184">
        <f t="shared" si="88"/>
        <v>0</v>
      </c>
    </row>
    <row r="190" spans="1:88" s="186" customFormat="1" ht="13">
      <c r="A190" s="168">
        <f t="shared" si="86"/>
        <v>180</v>
      </c>
      <c r="B190" s="169" t="s">
        <v>4656</v>
      </c>
      <c r="C190" s="174" t="s">
        <v>4657</v>
      </c>
      <c r="D190" s="175" t="s">
        <v>3637</v>
      </c>
      <c r="E190" s="172" t="s">
        <v>4658</v>
      </c>
      <c r="F190" s="176" t="s">
        <v>4659</v>
      </c>
      <c r="G190" s="177">
        <v>44812</v>
      </c>
      <c r="H190" s="177">
        <v>44812</v>
      </c>
      <c r="I190" s="178"/>
      <c r="J190" s="209" t="s">
        <v>57</v>
      </c>
      <c r="K190" s="209" t="s">
        <v>67</v>
      </c>
      <c r="L190" s="209" t="s">
        <v>58</v>
      </c>
      <c r="M190" s="209" t="s">
        <v>57</v>
      </c>
      <c r="N190" s="209" t="s">
        <v>57</v>
      </c>
      <c r="O190" s="209" t="s">
        <v>57</v>
      </c>
      <c r="P190" s="209" t="s">
        <v>57</v>
      </c>
      <c r="Q190" s="209" t="s">
        <v>57</v>
      </c>
      <c r="R190" s="209" t="s">
        <v>57</v>
      </c>
      <c r="S190" s="209" t="s">
        <v>58</v>
      </c>
      <c r="T190" s="209" t="s">
        <v>59</v>
      </c>
      <c r="U190" s="209" t="s">
        <v>57</v>
      </c>
      <c r="V190" s="209" t="s">
        <v>57</v>
      </c>
      <c r="W190" s="209" t="s">
        <v>57</v>
      </c>
      <c r="X190" s="209" t="s">
        <v>57</v>
      </c>
      <c r="Y190" s="209" t="s">
        <v>67</v>
      </c>
      <c r="Z190" s="209" t="s">
        <v>58</v>
      </c>
      <c r="AA190" s="209" t="s">
        <v>59</v>
      </c>
      <c r="AB190" s="209" t="s">
        <v>57</v>
      </c>
      <c r="AC190" s="209" t="s">
        <v>57</v>
      </c>
      <c r="AD190" s="209" t="s">
        <v>57</v>
      </c>
      <c r="AE190" s="209" t="s">
        <v>57</v>
      </c>
      <c r="AF190" s="209" t="s">
        <v>57</v>
      </c>
      <c r="AG190" s="209" t="s">
        <v>58</v>
      </c>
      <c r="AH190" s="209" t="s">
        <v>57</v>
      </c>
      <c r="AI190" s="209" t="s">
        <v>57</v>
      </c>
      <c r="AJ190" s="209" t="s">
        <v>57</v>
      </c>
      <c r="AK190" s="209" t="s">
        <v>57</v>
      </c>
      <c r="AL190" s="209" t="s">
        <v>57</v>
      </c>
      <c r="AM190" s="209" t="s">
        <v>67</v>
      </c>
      <c r="AN190" s="209" t="s">
        <v>58</v>
      </c>
      <c r="AO190" s="209" t="s">
        <v>57</v>
      </c>
      <c r="AP190" s="209" t="s">
        <v>57</v>
      </c>
      <c r="AQ190" s="209" t="s">
        <v>57</v>
      </c>
      <c r="AR190" s="179"/>
      <c r="AS190" s="179"/>
      <c r="AT190" s="179"/>
      <c r="AU190" s="179"/>
      <c r="AV190" s="179"/>
      <c r="AW190" s="179"/>
      <c r="AX190" s="179"/>
      <c r="AY190" s="179"/>
      <c r="AZ190" s="179"/>
      <c r="BA190" s="179"/>
      <c r="BB190" s="179"/>
      <c r="BC190" s="179"/>
      <c r="BD190" s="179"/>
      <c r="BE190" s="179"/>
      <c r="BF190" s="180"/>
      <c r="BG190" s="181">
        <f t="shared" si="63"/>
        <v>13</v>
      </c>
      <c r="BH190" s="182">
        <f t="shared" si="64"/>
        <v>3</v>
      </c>
      <c r="BI190" s="182">
        <f t="shared" si="65"/>
        <v>0</v>
      </c>
      <c r="BJ190" s="182">
        <f t="shared" si="66"/>
        <v>0</v>
      </c>
      <c r="BK190" s="182">
        <f t="shared" si="67"/>
        <v>0</v>
      </c>
      <c r="BL190" s="182">
        <f t="shared" si="68"/>
        <v>0</v>
      </c>
      <c r="BM190" s="182">
        <f t="shared" si="69"/>
        <v>16</v>
      </c>
      <c r="BN190" s="170">
        <f t="shared" si="70"/>
        <v>0</v>
      </c>
      <c r="BO190" s="182"/>
      <c r="BP190" s="182"/>
      <c r="BQ190" s="170">
        <f t="shared" si="71"/>
        <v>0</v>
      </c>
      <c r="BR190" s="182"/>
      <c r="BS190" s="182"/>
      <c r="BT190" s="170">
        <f t="shared" si="72"/>
        <v>0</v>
      </c>
      <c r="BU190" s="182"/>
      <c r="BV190" s="182"/>
      <c r="BW190" s="170">
        <f t="shared" si="85"/>
        <v>0</v>
      </c>
      <c r="BX190" s="182"/>
      <c r="BY190" s="182"/>
      <c r="BZ190" s="170">
        <f t="shared" si="84"/>
        <v>0</v>
      </c>
      <c r="CA190" s="170">
        <f t="shared" si="73"/>
        <v>1</v>
      </c>
      <c r="CB190" s="182"/>
      <c r="CC190" s="182"/>
      <c r="CD190" s="170">
        <f t="shared" si="74"/>
        <v>0</v>
      </c>
      <c r="CE190" s="170">
        <f t="shared" si="75"/>
        <v>0</v>
      </c>
      <c r="CF190" s="170">
        <f t="shared" si="76"/>
        <v>1</v>
      </c>
      <c r="CG190" s="182">
        <f t="shared" si="77"/>
        <v>18</v>
      </c>
      <c r="CH190" s="171"/>
      <c r="CI190" s="183">
        <f t="shared" si="87"/>
        <v>0</v>
      </c>
      <c r="CJ190" s="184">
        <f t="shared" si="88"/>
        <v>0</v>
      </c>
    </row>
    <row r="191" spans="1:88" s="186" customFormat="1" ht="13">
      <c r="A191" s="168">
        <f t="shared" si="86"/>
        <v>181</v>
      </c>
      <c r="B191" s="169" t="s">
        <v>4660</v>
      </c>
      <c r="C191" s="174" t="s">
        <v>4661</v>
      </c>
      <c r="D191" s="175" t="s">
        <v>4060</v>
      </c>
      <c r="E191" s="172" t="s">
        <v>4662</v>
      </c>
      <c r="F191" s="176" t="s">
        <v>4422</v>
      </c>
      <c r="G191" s="177">
        <v>44487</v>
      </c>
      <c r="H191" s="177">
        <v>44487</v>
      </c>
      <c r="I191" s="178"/>
      <c r="J191" s="209" t="s">
        <v>133</v>
      </c>
      <c r="K191" s="209" t="s">
        <v>133</v>
      </c>
      <c r="L191" s="209" t="s">
        <v>133</v>
      </c>
      <c r="M191" s="209" t="s">
        <v>57</v>
      </c>
      <c r="N191" s="209" t="s">
        <v>57</v>
      </c>
      <c r="O191" s="209" t="s">
        <v>57</v>
      </c>
      <c r="P191" s="209" t="s">
        <v>57</v>
      </c>
      <c r="Q191" s="209" t="s">
        <v>57</v>
      </c>
      <c r="R191" s="209" t="s">
        <v>67</v>
      </c>
      <c r="S191" s="209" t="s">
        <v>58</v>
      </c>
      <c r="T191" s="209" t="s">
        <v>59</v>
      </c>
      <c r="U191" s="209" t="s">
        <v>57</v>
      </c>
      <c r="V191" s="209" t="s">
        <v>57</v>
      </c>
      <c r="W191" s="209" t="s">
        <v>57</v>
      </c>
      <c r="X191" s="209" t="s">
        <v>67</v>
      </c>
      <c r="Y191" s="209" t="s">
        <v>67</v>
      </c>
      <c r="Z191" s="209" t="s">
        <v>58</v>
      </c>
      <c r="AA191" s="209" t="s">
        <v>59</v>
      </c>
      <c r="AB191" s="209" t="s">
        <v>67</v>
      </c>
      <c r="AC191" s="209" t="s">
        <v>67</v>
      </c>
      <c r="AD191" s="209" t="s">
        <v>67</v>
      </c>
      <c r="AE191" s="209" t="s">
        <v>67</v>
      </c>
      <c r="AF191" s="209" t="s">
        <v>67</v>
      </c>
      <c r="AG191" s="209" t="s">
        <v>58</v>
      </c>
      <c r="AH191" s="209" t="s">
        <v>57</v>
      </c>
      <c r="AI191" s="209" t="s">
        <v>57</v>
      </c>
      <c r="AJ191" s="209" t="s">
        <v>57</v>
      </c>
      <c r="AK191" s="209" t="s">
        <v>57</v>
      </c>
      <c r="AL191" s="209" t="s">
        <v>57</v>
      </c>
      <c r="AM191" s="209" t="s">
        <v>67</v>
      </c>
      <c r="AN191" s="209" t="s">
        <v>58</v>
      </c>
      <c r="AO191" s="209" t="s">
        <v>57</v>
      </c>
      <c r="AP191" s="209" t="s">
        <v>57</v>
      </c>
      <c r="AQ191" s="209" t="s">
        <v>57</v>
      </c>
      <c r="AR191" s="179"/>
      <c r="AS191" s="179"/>
      <c r="AT191" s="179"/>
      <c r="AU191" s="179"/>
      <c r="AV191" s="179"/>
      <c r="AW191" s="179"/>
      <c r="AX191" s="179"/>
      <c r="AY191" s="179"/>
      <c r="AZ191" s="179"/>
      <c r="BA191" s="179"/>
      <c r="BB191" s="179"/>
      <c r="BC191" s="179"/>
      <c r="BD191" s="179"/>
      <c r="BE191" s="179"/>
      <c r="BF191" s="180"/>
      <c r="BG191" s="181">
        <f t="shared" si="63"/>
        <v>8</v>
      </c>
      <c r="BH191" s="182">
        <f t="shared" si="64"/>
        <v>3</v>
      </c>
      <c r="BI191" s="182">
        <f t="shared" si="65"/>
        <v>0</v>
      </c>
      <c r="BJ191" s="182">
        <f t="shared" si="66"/>
        <v>0</v>
      </c>
      <c r="BK191" s="182">
        <f t="shared" si="67"/>
        <v>0</v>
      </c>
      <c r="BL191" s="182">
        <f t="shared" si="68"/>
        <v>0</v>
      </c>
      <c r="BM191" s="182">
        <f t="shared" si="69"/>
        <v>11</v>
      </c>
      <c r="BN191" s="170">
        <f t="shared" si="70"/>
        <v>0</v>
      </c>
      <c r="BO191" s="182"/>
      <c r="BP191" s="182"/>
      <c r="BQ191" s="170">
        <f t="shared" si="71"/>
        <v>0</v>
      </c>
      <c r="BR191" s="182"/>
      <c r="BS191" s="182"/>
      <c r="BT191" s="170">
        <f t="shared" si="72"/>
        <v>0</v>
      </c>
      <c r="BU191" s="182"/>
      <c r="BV191" s="182"/>
      <c r="BW191" s="170">
        <f t="shared" si="85"/>
        <v>0</v>
      </c>
      <c r="BX191" s="182"/>
      <c r="BY191" s="182"/>
      <c r="BZ191" s="170">
        <f t="shared" si="84"/>
        <v>0</v>
      </c>
      <c r="CA191" s="170">
        <f t="shared" si="73"/>
        <v>6</v>
      </c>
      <c r="CB191" s="182"/>
      <c r="CC191" s="182"/>
      <c r="CD191" s="170">
        <f t="shared" si="74"/>
        <v>0</v>
      </c>
      <c r="CE191" s="170">
        <f t="shared" si="75"/>
        <v>0</v>
      </c>
      <c r="CF191" s="170">
        <f t="shared" si="76"/>
        <v>1</v>
      </c>
      <c r="CG191" s="182">
        <f t="shared" si="77"/>
        <v>18</v>
      </c>
      <c r="CH191" s="171"/>
      <c r="CI191" s="183">
        <f t="shared" si="87"/>
        <v>0</v>
      </c>
      <c r="CJ191" s="184">
        <f t="shared" si="88"/>
        <v>0</v>
      </c>
    </row>
    <row r="192" spans="1:88" s="186" customFormat="1" ht="13">
      <c r="A192" s="168">
        <f t="shared" si="86"/>
        <v>182</v>
      </c>
      <c r="B192" s="169" t="s">
        <v>4663</v>
      </c>
      <c r="C192" s="174" t="s">
        <v>4664</v>
      </c>
      <c r="D192" s="175" t="s">
        <v>3637</v>
      </c>
      <c r="E192" s="172" t="s">
        <v>4665</v>
      </c>
      <c r="F192" s="176" t="s">
        <v>4666</v>
      </c>
      <c r="G192" s="177">
        <v>45017</v>
      </c>
      <c r="H192" s="177">
        <v>45017</v>
      </c>
      <c r="I192" s="178"/>
      <c r="J192" s="209" t="s">
        <v>57</v>
      </c>
      <c r="K192" s="209" t="s">
        <v>67</v>
      </c>
      <c r="L192" s="209" t="s">
        <v>58</v>
      </c>
      <c r="M192" s="209" t="s">
        <v>57</v>
      </c>
      <c r="N192" s="209" t="s">
        <v>57</v>
      </c>
      <c r="O192" s="209" t="s">
        <v>57</v>
      </c>
      <c r="P192" s="209" t="s">
        <v>57</v>
      </c>
      <c r="Q192" s="209" t="s">
        <v>57</v>
      </c>
      <c r="R192" s="209" t="s">
        <v>67</v>
      </c>
      <c r="S192" s="209" t="s">
        <v>58</v>
      </c>
      <c r="T192" s="209" t="s">
        <v>59</v>
      </c>
      <c r="U192" s="209" t="s">
        <v>133</v>
      </c>
      <c r="V192" s="209" t="s">
        <v>133</v>
      </c>
      <c r="W192" s="209" t="s">
        <v>133</v>
      </c>
      <c r="X192" s="209" t="s">
        <v>133</v>
      </c>
      <c r="Y192" s="209" t="s">
        <v>133</v>
      </c>
      <c r="Z192" s="209" t="s">
        <v>133</v>
      </c>
      <c r="AA192" s="209" t="s">
        <v>133</v>
      </c>
      <c r="AB192" s="209" t="s">
        <v>57</v>
      </c>
      <c r="AC192" s="209" t="s">
        <v>57</v>
      </c>
      <c r="AD192" s="209" t="s">
        <v>57</v>
      </c>
      <c r="AE192" s="209" t="s">
        <v>57</v>
      </c>
      <c r="AF192" s="209" t="s">
        <v>57</v>
      </c>
      <c r="AG192" s="209" t="s">
        <v>58</v>
      </c>
      <c r="AH192" s="209" t="s">
        <v>57</v>
      </c>
      <c r="AI192" s="209" t="s">
        <v>57</v>
      </c>
      <c r="AJ192" s="209" t="s">
        <v>57</v>
      </c>
      <c r="AK192" s="209" t="s">
        <v>57</v>
      </c>
      <c r="AL192" s="209" t="s">
        <v>57</v>
      </c>
      <c r="AM192" s="209" t="s">
        <v>67</v>
      </c>
      <c r="AN192" s="209" t="s">
        <v>58</v>
      </c>
      <c r="AO192" s="209" t="s">
        <v>57</v>
      </c>
      <c r="AP192" s="209" t="s">
        <v>57</v>
      </c>
      <c r="AQ192" s="209" t="s">
        <v>57</v>
      </c>
      <c r="AR192" s="179"/>
      <c r="AS192" s="179"/>
      <c r="AT192" s="179"/>
      <c r="AU192" s="179"/>
      <c r="AV192" s="179"/>
      <c r="AW192" s="179"/>
      <c r="AX192" s="179"/>
      <c r="AY192" s="179"/>
      <c r="AZ192" s="179"/>
      <c r="BA192" s="179"/>
      <c r="BB192" s="179"/>
      <c r="BC192" s="179"/>
      <c r="BD192" s="179"/>
      <c r="BE192" s="179"/>
      <c r="BF192" s="180"/>
      <c r="BG192" s="181">
        <f t="shared" si="63"/>
        <v>13</v>
      </c>
      <c r="BH192" s="182">
        <f t="shared" si="64"/>
        <v>2</v>
      </c>
      <c r="BI192" s="182">
        <f t="shared" si="65"/>
        <v>0</v>
      </c>
      <c r="BJ192" s="182">
        <f t="shared" si="66"/>
        <v>0</v>
      </c>
      <c r="BK192" s="182">
        <f t="shared" si="67"/>
        <v>0</v>
      </c>
      <c r="BL192" s="182">
        <f t="shared" si="68"/>
        <v>0</v>
      </c>
      <c r="BM192" s="182">
        <f t="shared" si="69"/>
        <v>15</v>
      </c>
      <c r="BN192" s="170">
        <f t="shared" si="70"/>
        <v>0</v>
      </c>
      <c r="BO192" s="182"/>
      <c r="BP192" s="182"/>
      <c r="BQ192" s="170">
        <f t="shared" si="71"/>
        <v>0</v>
      </c>
      <c r="BR192" s="182"/>
      <c r="BS192" s="182"/>
      <c r="BT192" s="170">
        <f t="shared" si="72"/>
        <v>2</v>
      </c>
      <c r="BU192" s="182"/>
      <c r="BV192" s="182"/>
      <c r="BW192" s="170">
        <f t="shared" si="85"/>
        <v>0</v>
      </c>
      <c r="BX192" s="182"/>
      <c r="BY192" s="182"/>
      <c r="BZ192" s="170">
        <f t="shared" si="84"/>
        <v>0</v>
      </c>
      <c r="CA192" s="170">
        <f t="shared" si="73"/>
        <v>1</v>
      </c>
      <c r="CB192" s="182"/>
      <c r="CC192" s="182"/>
      <c r="CD192" s="170">
        <f t="shared" si="74"/>
        <v>0</v>
      </c>
      <c r="CE192" s="170">
        <f t="shared" si="75"/>
        <v>0</v>
      </c>
      <c r="CF192" s="170">
        <f t="shared" si="76"/>
        <v>0</v>
      </c>
      <c r="CG192" s="182">
        <f t="shared" si="77"/>
        <v>18</v>
      </c>
      <c r="CH192" s="171"/>
      <c r="CI192" s="183">
        <f t="shared" si="87"/>
        <v>0</v>
      </c>
      <c r="CJ192" s="184">
        <f t="shared" si="88"/>
        <v>0</v>
      </c>
    </row>
    <row r="193" spans="1:88" s="186" customFormat="1" ht="13">
      <c r="A193" s="168">
        <f t="shared" si="86"/>
        <v>183</v>
      </c>
      <c r="B193" s="169" t="s">
        <v>4667</v>
      </c>
      <c r="C193" s="174" t="s">
        <v>4668</v>
      </c>
      <c r="D193" s="175" t="s">
        <v>4060</v>
      </c>
      <c r="E193" s="172" t="s">
        <v>4669</v>
      </c>
      <c r="F193" s="176" t="s">
        <v>4670</v>
      </c>
      <c r="G193" s="177">
        <v>44508</v>
      </c>
      <c r="H193" s="177">
        <v>44508</v>
      </c>
      <c r="I193" s="178"/>
      <c r="J193" s="209" t="s">
        <v>57</v>
      </c>
      <c r="K193" s="209" t="s">
        <v>42</v>
      </c>
      <c r="L193" s="209" t="s">
        <v>58</v>
      </c>
      <c r="M193" s="209" t="s">
        <v>57</v>
      </c>
      <c r="N193" s="209" t="s">
        <v>67</v>
      </c>
      <c r="O193" s="209" t="s">
        <v>57</v>
      </c>
      <c r="P193" s="209" t="s">
        <v>57</v>
      </c>
      <c r="Q193" s="209" t="s">
        <v>57</v>
      </c>
      <c r="R193" s="209" t="s">
        <v>57</v>
      </c>
      <c r="S193" s="209" t="s">
        <v>58</v>
      </c>
      <c r="T193" s="209" t="s">
        <v>59</v>
      </c>
      <c r="U193" s="209" t="s">
        <v>57</v>
      </c>
      <c r="V193" s="209" t="s">
        <v>57</v>
      </c>
      <c r="W193" s="209" t="s">
        <v>57</v>
      </c>
      <c r="X193" s="209" t="s">
        <v>57</v>
      </c>
      <c r="Y193" s="209" t="s">
        <v>42</v>
      </c>
      <c r="Z193" s="209" t="s">
        <v>58</v>
      </c>
      <c r="AA193" s="209" t="s">
        <v>59</v>
      </c>
      <c r="AB193" s="209" t="s">
        <v>67</v>
      </c>
      <c r="AC193" s="209" t="s">
        <v>67</v>
      </c>
      <c r="AD193" s="209" t="s">
        <v>67</v>
      </c>
      <c r="AE193" s="209" t="s">
        <v>67</v>
      </c>
      <c r="AF193" s="209" t="s">
        <v>67</v>
      </c>
      <c r="AG193" s="209" t="s">
        <v>58</v>
      </c>
      <c r="AH193" s="209" t="s">
        <v>67</v>
      </c>
      <c r="AI193" s="209" t="s">
        <v>67</v>
      </c>
      <c r="AJ193" s="209" t="s">
        <v>67</v>
      </c>
      <c r="AK193" s="209" t="s">
        <v>67</v>
      </c>
      <c r="AL193" s="209" t="s">
        <v>67</v>
      </c>
      <c r="AM193" s="209" t="s">
        <v>57</v>
      </c>
      <c r="AN193" s="209" t="s">
        <v>58</v>
      </c>
      <c r="AO193" s="209" t="s">
        <v>57</v>
      </c>
      <c r="AP193" s="209" t="s">
        <v>57</v>
      </c>
      <c r="AQ193" s="209" t="s">
        <v>57</v>
      </c>
      <c r="AR193" s="179"/>
      <c r="AS193" s="179"/>
      <c r="AT193" s="179" t="s">
        <v>42</v>
      </c>
      <c r="AU193" s="179"/>
      <c r="AV193" s="179"/>
      <c r="AW193" s="179"/>
      <c r="AX193" s="179"/>
      <c r="AY193" s="179"/>
      <c r="AZ193" s="179"/>
      <c r="BA193" s="179"/>
      <c r="BB193" s="179"/>
      <c r="BC193" s="179"/>
      <c r="BD193" s="179"/>
      <c r="BE193" s="179"/>
      <c r="BF193" s="180"/>
      <c r="BG193" s="181">
        <f t="shared" si="63"/>
        <v>4</v>
      </c>
      <c r="BH193" s="182">
        <f t="shared" si="64"/>
        <v>3</v>
      </c>
      <c r="BI193" s="182">
        <f t="shared" si="65"/>
        <v>1</v>
      </c>
      <c r="BJ193" s="182">
        <f t="shared" si="66"/>
        <v>0</v>
      </c>
      <c r="BK193" s="182">
        <f t="shared" si="67"/>
        <v>0</v>
      </c>
      <c r="BL193" s="182">
        <f t="shared" si="68"/>
        <v>0</v>
      </c>
      <c r="BM193" s="182">
        <f t="shared" si="69"/>
        <v>8</v>
      </c>
      <c r="BN193" s="170">
        <f t="shared" si="70"/>
        <v>0</v>
      </c>
      <c r="BO193" s="182"/>
      <c r="BP193" s="182"/>
      <c r="BQ193" s="170">
        <f t="shared" si="71"/>
        <v>0</v>
      </c>
      <c r="BR193" s="182"/>
      <c r="BS193" s="182"/>
      <c r="BT193" s="170">
        <f t="shared" si="72"/>
        <v>0</v>
      </c>
      <c r="BU193" s="182"/>
      <c r="BV193" s="182"/>
      <c r="BW193" s="170">
        <f t="shared" si="85"/>
        <v>0</v>
      </c>
      <c r="BX193" s="182"/>
      <c r="BY193" s="182"/>
      <c r="BZ193" s="170">
        <f t="shared" si="84"/>
        <v>0</v>
      </c>
      <c r="CA193" s="170">
        <f t="shared" si="73"/>
        <v>10</v>
      </c>
      <c r="CB193" s="182"/>
      <c r="CC193" s="182"/>
      <c r="CD193" s="170">
        <f t="shared" si="74"/>
        <v>0</v>
      </c>
      <c r="CE193" s="170">
        <f t="shared" si="75"/>
        <v>0</v>
      </c>
      <c r="CF193" s="170">
        <f t="shared" si="76"/>
        <v>1</v>
      </c>
      <c r="CG193" s="182">
        <f t="shared" si="77"/>
        <v>19</v>
      </c>
      <c r="CH193" s="171"/>
      <c r="CI193" s="183">
        <f t="shared" si="87"/>
        <v>0</v>
      </c>
      <c r="CJ193" s="184">
        <f t="shared" si="88"/>
        <v>0</v>
      </c>
    </row>
    <row r="194" spans="1:88" s="186" customFormat="1" ht="13">
      <c r="A194" s="168">
        <f t="shared" si="86"/>
        <v>184</v>
      </c>
      <c r="B194" s="169" t="s">
        <v>411</v>
      </c>
      <c r="C194" s="174" t="s">
        <v>4671</v>
      </c>
      <c r="D194" s="175" t="s">
        <v>4060</v>
      </c>
      <c r="E194" s="172" t="s">
        <v>4672</v>
      </c>
      <c r="F194" s="176" t="s">
        <v>4673</v>
      </c>
      <c r="G194" s="177">
        <v>45097</v>
      </c>
      <c r="H194" s="177">
        <v>45097</v>
      </c>
      <c r="I194" s="178"/>
      <c r="J194" s="209" t="s">
        <v>57</v>
      </c>
      <c r="K194" s="209" t="s">
        <v>67</v>
      </c>
      <c r="L194" s="209" t="s">
        <v>58</v>
      </c>
      <c r="M194" s="209" t="s">
        <v>57</v>
      </c>
      <c r="N194" s="209" t="s">
        <v>57</v>
      </c>
      <c r="O194" s="209" t="s">
        <v>57</v>
      </c>
      <c r="P194" s="209" t="s">
        <v>57</v>
      </c>
      <c r="Q194" s="209" t="s">
        <v>57</v>
      </c>
      <c r="R194" s="209" t="s">
        <v>57</v>
      </c>
      <c r="S194" s="209" t="s">
        <v>58</v>
      </c>
      <c r="T194" s="209" t="s">
        <v>59</v>
      </c>
      <c r="U194" s="209" t="s">
        <v>57</v>
      </c>
      <c r="V194" s="209" t="s">
        <v>57</v>
      </c>
      <c r="W194" s="209" t="s">
        <v>57</v>
      </c>
      <c r="X194" s="209" t="s">
        <v>57</v>
      </c>
      <c r="Y194" s="209" t="s">
        <v>57</v>
      </c>
      <c r="Z194" s="209" t="s">
        <v>58</v>
      </c>
      <c r="AA194" s="209" t="s">
        <v>59</v>
      </c>
      <c r="AB194" s="209" t="s">
        <v>57</v>
      </c>
      <c r="AC194" s="209" t="s">
        <v>57</v>
      </c>
      <c r="AD194" s="209" t="s">
        <v>57</v>
      </c>
      <c r="AE194" s="209" t="s">
        <v>57</v>
      </c>
      <c r="AF194" s="209" t="s">
        <v>57</v>
      </c>
      <c r="AG194" s="209" t="s">
        <v>58</v>
      </c>
      <c r="AH194" s="209" t="s">
        <v>57</v>
      </c>
      <c r="AI194" s="209" t="s">
        <v>57</v>
      </c>
      <c r="AJ194" s="209" t="s">
        <v>57</v>
      </c>
      <c r="AK194" s="209" t="s">
        <v>57</v>
      </c>
      <c r="AL194" s="209" t="s">
        <v>57</v>
      </c>
      <c r="AM194" s="209" t="s">
        <v>67</v>
      </c>
      <c r="AN194" s="209" t="s">
        <v>58</v>
      </c>
      <c r="AO194" s="209" t="s">
        <v>57</v>
      </c>
      <c r="AP194" s="209" t="s">
        <v>57</v>
      </c>
      <c r="AQ194" s="209" t="s">
        <v>57</v>
      </c>
      <c r="AR194" s="179"/>
      <c r="AS194" s="179"/>
      <c r="AT194" s="179"/>
      <c r="AU194" s="179"/>
      <c r="AV194" s="179"/>
      <c r="AW194" s="179"/>
      <c r="AX194" s="179"/>
      <c r="AY194" s="179"/>
      <c r="AZ194" s="179"/>
      <c r="BA194" s="179"/>
      <c r="BB194" s="179"/>
      <c r="BC194" s="179"/>
      <c r="BD194" s="179"/>
      <c r="BE194" s="179"/>
      <c r="BF194" s="180"/>
      <c r="BG194" s="181">
        <f t="shared" si="63"/>
        <v>13</v>
      </c>
      <c r="BH194" s="182">
        <f t="shared" si="64"/>
        <v>3</v>
      </c>
      <c r="BI194" s="182">
        <f t="shared" si="65"/>
        <v>0</v>
      </c>
      <c r="BJ194" s="182">
        <f t="shared" si="66"/>
        <v>0</v>
      </c>
      <c r="BK194" s="182">
        <f t="shared" si="67"/>
        <v>0</v>
      </c>
      <c r="BL194" s="182">
        <f t="shared" si="68"/>
        <v>0</v>
      </c>
      <c r="BM194" s="182">
        <f t="shared" si="69"/>
        <v>16</v>
      </c>
      <c r="BN194" s="170">
        <f t="shared" si="70"/>
        <v>0</v>
      </c>
      <c r="BO194" s="182"/>
      <c r="BP194" s="182"/>
      <c r="BQ194" s="170">
        <f t="shared" si="71"/>
        <v>0</v>
      </c>
      <c r="BR194" s="182"/>
      <c r="BS194" s="182"/>
      <c r="BT194" s="170">
        <f t="shared" si="72"/>
        <v>0</v>
      </c>
      <c r="BU194" s="182"/>
      <c r="BV194" s="182"/>
      <c r="BW194" s="170">
        <f t="shared" si="85"/>
        <v>0</v>
      </c>
      <c r="BX194" s="182"/>
      <c r="BY194" s="182"/>
      <c r="BZ194" s="170">
        <f t="shared" si="84"/>
        <v>0</v>
      </c>
      <c r="CA194" s="170">
        <f t="shared" si="73"/>
        <v>1</v>
      </c>
      <c r="CB194" s="182"/>
      <c r="CC194" s="182"/>
      <c r="CD194" s="170">
        <f t="shared" si="74"/>
        <v>0</v>
      </c>
      <c r="CE194" s="170">
        <f t="shared" si="75"/>
        <v>0</v>
      </c>
      <c r="CF194" s="170">
        <f t="shared" si="76"/>
        <v>1</v>
      </c>
      <c r="CG194" s="182">
        <f t="shared" si="77"/>
        <v>18</v>
      </c>
      <c r="CH194" s="171"/>
      <c r="CI194" s="183">
        <f t="shared" si="87"/>
        <v>0</v>
      </c>
      <c r="CJ194" s="184">
        <f t="shared" si="88"/>
        <v>0</v>
      </c>
    </row>
    <row r="195" spans="1:88" s="186" customFormat="1" ht="13">
      <c r="A195" s="168">
        <f t="shared" si="86"/>
        <v>185</v>
      </c>
      <c r="B195" s="169" t="s">
        <v>4674</v>
      </c>
      <c r="C195" s="174" t="s">
        <v>4675</v>
      </c>
      <c r="D195" s="175" t="s">
        <v>3637</v>
      </c>
      <c r="E195" s="172" t="s">
        <v>4676</v>
      </c>
      <c r="F195" s="176" t="s">
        <v>1224</v>
      </c>
      <c r="G195" s="177">
        <v>44927</v>
      </c>
      <c r="H195" s="177">
        <v>44927</v>
      </c>
      <c r="I195" s="178"/>
      <c r="J195" s="209" t="s">
        <v>57</v>
      </c>
      <c r="K195" s="209" t="s">
        <v>57</v>
      </c>
      <c r="L195" s="209" t="s">
        <v>58</v>
      </c>
      <c r="M195" s="209" t="s">
        <v>57</v>
      </c>
      <c r="N195" s="209" t="s">
        <v>57</v>
      </c>
      <c r="O195" s="209" t="s">
        <v>57</v>
      </c>
      <c r="P195" s="209" t="s">
        <v>57</v>
      </c>
      <c r="Q195" s="209" t="s">
        <v>57</v>
      </c>
      <c r="R195" s="209" t="s">
        <v>4057</v>
      </c>
      <c r="S195" s="209" t="s">
        <v>58</v>
      </c>
      <c r="T195" s="209" t="s">
        <v>59</v>
      </c>
      <c r="U195" s="209" t="s">
        <v>57</v>
      </c>
      <c r="V195" s="209" t="s">
        <v>57</v>
      </c>
      <c r="W195" s="209" t="s">
        <v>57</v>
      </c>
      <c r="X195" s="209" t="s">
        <v>57</v>
      </c>
      <c r="Y195" s="209" t="s">
        <v>57</v>
      </c>
      <c r="Z195" s="209" t="s">
        <v>58</v>
      </c>
      <c r="AA195" s="209" t="s">
        <v>59</v>
      </c>
      <c r="AB195" s="209" t="s">
        <v>133</v>
      </c>
      <c r="AC195" s="209" t="s">
        <v>57</v>
      </c>
      <c r="AD195" s="209" t="s">
        <v>57</v>
      </c>
      <c r="AE195" s="209" t="s">
        <v>57</v>
      </c>
      <c r="AF195" s="209" t="s">
        <v>4057</v>
      </c>
      <c r="AG195" s="209" t="s">
        <v>58</v>
      </c>
      <c r="AH195" s="209" t="s">
        <v>57</v>
      </c>
      <c r="AI195" s="209" t="s">
        <v>57</v>
      </c>
      <c r="AJ195" s="209" t="s">
        <v>133</v>
      </c>
      <c r="AK195" s="209" t="s">
        <v>57</v>
      </c>
      <c r="AL195" s="209" t="s">
        <v>57</v>
      </c>
      <c r="AM195" s="209" t="s">
        <v>57</v>
      </c>
      <c r="AN195" s="209" t="s">
        <v>58</v>
      </c>
      <c r="AO195" s="209" t="s">
        <v>57</v>
      </c>
      <c r="AP195" s="209" t="s">
        <v>57</v>
      </c>
      <c r="AQ195" s="209" t="s">
        <v>57</v>
      </c>
      <c r="AR195" s="179"/>
      <c r="AS195" s="179"/>
      <c r="AT195" s="179"/>
      <c r="AU195" s="179"/>
      <c r="AV195" s="179"/>
      <c r="AW195" s="179"/>
      <c r="AX195" s="179"/>
      <c r="AY195" s="179"/>
      <c r="AZ195" s="179"/>
      <c r="BA195" s="179"/>
      <c r="BB195" s="179"/>
      <c r="BC195" s="179"/>
      <c r="BD195" s="179"/>
      <c r="BE195" s="179"/>
      <c r="BF195" s="180"/>
      <c r="BG195" s="181">
        <f t="shared" si="63"/>
        <v>11</v>
      </c>
      <c r="BH195" s="182">
        <f t="shared" si="64"/>
        <v>3</v>
      </c>
      <c r="BI195" s="182">
        <f t="shared" si="65"/>
        <v>0</v>
      </c>
      <c r="BJ195" s="182">
        <f t="shared" si="66"/>
        <v>1</v>
      </c>
      <c r="BK195" s="182">
        <f t="shared" si="67"/>
        <v>0</v>
      </c>
      <c r="BL195" s="182">
        <f t="shared" si="68"/>
        <v>0</v>
      </c>
      <c r="BM195" s="182">
        <f t="shared" si="69"/>
        <v>15</v>
      </c>
      <c r="BN195" s="170">
        <f t="shared" si="70"/>
        <v>0</v>
      </c>
      <c r="BO195" s="182"/>
      <c r="BP195" s="182"/>
      <c r="BQ195" s="170">
        <f t="shared" si="71"/>
        <v>0</v>
      </c>
      <c r="BR195" s="182"/>
      <c r="BS195" s="182"/>
      <c r="BT195" s="170">
        <f t="shared" si="72"/>
        <v>2</v>
      </c>
      <c r="BU195" s="182"/>
      <c r="BV195" s="182"/>
      <c r="BW195" s="170">
        <f t="shared" si="85"/>
        <v>0</v>
      </c>
      <c r="BX195" s="182"/>
      <c r="BY195" s="182"/>
      <c r="BZ195" s="170">
        <f t="shared" si="84"/>
        <v>0</v>
      </c>
      <c r="CA195" s="170">
        <f t="shared" si="73"/>
        <v>0</v>
      </c>
      <c r="CB195" s="182"/>
      <c r="CC195" s="182"/>
      <c r="CD195" s="170">
        <f t="shared" si="74"/>
        <v>0</v>
      </c>
      <c r="CE195" s="170">
        <f t="shared" si="75"/>
        <v>0</v>
      </c>
      <c r="CF195" s="170">
        <f t="shared" si="76"/>
        <v>1</v>
      </c>
      <c r="CG195" s="182">
        <f t="shared" si="77"/>
        <v>18</v>
      </c>
      <c r="CH195" s="171"/>
      <c r="CI195" s="183">
        <f t="shared" si="87"/>
        <v>0</v>
      </c>
      <c r="CJ195" s="184">
        <f t="shared" si="88"/>
        <v>0</v>
      </c>
    </row>
    <row r="196" spans="1:88" s="186" customFormat="1" ht="13">
      <c r="A196" s="168">
        <f t="shared" si="86"/>
        <v>186</v>
      </c>
      <c r="B196" s="169" t="s">
        <v>4677</v>
      </c>
      <c r="C196" s="174" t="s">
        <v>4678</v>
      </c>
      <c r="D196" s="175" t="s">
        <v>4060</v>
      </c>
      <c r="E196" s="172" t="s">
        <v>4679</v>
      </c>
      <c r="F196" s="176" t="s">
        <v>4680</v>
      </c>
      <c r="G196" s="177">
        <v>44991</v>
      </c>
      <c r="H196" s="177">
        <v>44991</v>
      </c>
      <c r="I196" s="178"/>
      <c r="J196" s="209" t="s">
        <v>67</v>
      </c>
      <c r="K196" s="209" t="s">
        <v>67</v>
      </c>
      <c r="L196" s="209" t="s">
        <v>58</v>
      </c>
      <c r="M196" s="209" t="s">
        <v>67</v>
      </c>
      <c r="N196" s="209" t="s">
        <v>67</v>
      </c>
      <c r="O196" s="209" t="s">
        <v>67</v>
      </c>
      <c r="P196" s="209" t="s">
        <v>67</v>
      </c>
      <c r="Q196" s="209" t="s">
        <v>67</v>
      </c>
      <c r="R196" s="209" t="s">
        <v>67</v>
      </c>
      <c r="S196" s="209" t="s">
        <v>58</v>
      </c>
      <c r="T196" s="209" t="s">
        <v>59</v>
      </c>
      <c r="U196" s="209" t="s">
        <v>67</v>
      </c>
      <c r="V196" s="209" t="s">
        <v>67</v>
      </c>
      <c r="W196" s="209" t="s">
        <v>67</v>
      </c>
      <c r="X196" s="209" t="s">
        <v>67</v>
      </c>
      <c r="Y196" s="209" t="s">
        <v>67</v>
      </c>
      <c r="Z196" s="209" t="s">
        <v>58</v>
      </c>
      <c r="AA196" s="209" t="s">
        <v>59</v>
      </c>
      <c r="AB196" s="209" t="s">
        <v>67</v>
      </c>
      <c r="AC196" s="209" t="s">
        <v>67</v>
      </c>
      <c r="AD196" s="209" t="s">
        <v>67</v>
      </c>
      <c r="AE196" s="209" t="s">
        <v>67</v>
      </c>
      <c r="AF196" s="209" t="s">
        <v>67</v>
      </c>
      <c r="AG196" s="209" t="s">
        <v>58</v>
      </c>
      <c r="AH196" s="209" t="s">
        <v>67</v>
      </c>
      <c r="AI196" s="209" t="s">
        <v>67</v>
      </c>
      <c r="AJ196" s="209" t="s">
        <v>67</v>
      </c>
      <c r="AK196" s="209" t="s">
        <v>67</v>
      </c>
      <c r="AL196" s="209" t="s">
        <v>67</v>
      </c>
      <c r="AM196" s="209" t="s">
        <v>67</v>
      </c>
      <c r="AN196" s="209" t="s">
        <v>58</v>
      </c>
      <c r="AO196" s="209" t="s">
        <v>67</v>
      </c>
      <c r="AP196" s="209" t="s">
        <v>67</v>
      </c>
      <c r="AQ196" s="209" t="s">
        <v>67</v>
      </c>
      <c r="AR196" s="179"/>
      <c r="AS196" s="179"/>
      <c r="AT196" s="179"/>
      <c r="AU196" s="179"/>
      <c r="AV196" s="179"/>
      <c r="AW196" s="179"/>
      <c r="AX196" s="179"/>
      <c r="AY196" s="179"/>
      <c r="AZ196" s="179"/>
      <c r="BA196" s="179"/>
      <c r="BB196" s="179"/>
      <c r="BC196" s="179"/>
      <c r="BD196" s="179"/>
      <c r="BE196" s="179"/>
      <c r="BF196" s="180"/>
      <c r="BG196" s="181">
        <f t="shared" si="63"/>
        <v>0</v>
      </c>
      <c r="BH196" s="182">
        <f t="shared" si="64"/>
        <v>3</v>
      </c>
      <c r="BI196" s="182">
        <f t="shared" si="65"/>
        <v>0</v>
      </c>
      <c r="BJ196" s="182">
        <f t="shared" si="66"/>
        <v>0</v>
      </c>
      <c r="BK196" s="182">
        <f t="shared" si="67"/>
        <v>0</v>
      </c>
      <c r="BL196" s="182">
        <f t="shared" si="68"/>
        <v>0</v>
      </c>
      <c r="BM196" s="182">
        <f t="shared" si="69"/>
        <v>3</v>
      </c>
      <c r="BN196" s="170">
        <f t="shared" si="70"/>
        <v>0</v>
      </c>
      <c r="BO196" s="182"/>
      <c r="BP196" s="182"/>
      <c r="BQ196" s="170">
        <f t="shared" si="71"/>
        <v>0</v>
      </c>
      <c r="BR196" s="182"/>
      <c r="BS196" s="182"/>
      <c r="BT196" s="170">
        <f t="shared" si="72"/>
        <v>0</v>
      </c>
      <c r="BU196" s="182"/>
      <c r="BV196" s="182"/>
      <c r="BW196" s="170">
        <f t="shared" si="85"/>
        <v>0</v>
      </c>
      <c r="BX196" s="182"/>
      <c r="BY196" s="182"/>
      <c r="BZ196" s="170">
        <f t="shared" si="84"/>
        <v>0</v>
      </c>
      <c r="CA196" s="170">
        <f t="shared" si="73"/>
        <v>14</v>
      </c>
      <c r="CB196" s="182"/>
      <c r="CC196" s="182"/>
      <c r="CD196" s="170">
        <f t="shared" si="74"/>
        <v>0</v>
      </c>
      <c r="CE196" s="170">
        <f t="shared" si="75"/>
        <v>0</v>
      </c>
      <c r="CF196" s="170">
        <f t="shared" si="76"/>
        <v>1</v>
      </c>
      <c r="CG196" s="182">
        <f t="shared" si="77"/>
        <v>18</v>
      </c>
      <c r="CH196" s="171"/>
      <c r="CI196" s="183">
        <f t="shared" si="87"/>
        <v>0</v>
      </c>
      <c r="CJ196" s="184">
        <f t="shared" si="88"/>
        <v>0</v>
      </c>
    </row>
    <row r="197" spans="1:88" s="186" customFormat="1" ht="13">
      <c r="A197" s="168">
        <f t="shared" si="86"/>
        <v>187</v>
      </c>
      <c r="B197" s="169" t="s">
        <v>4681</v>
      </c>
      <c r="C197" s="174" t="s">
        <v>4682</v>
      </c>
      <c r="D197" s="175" t="s">
        <v>3637</v>
      </c>
      <c r="E197" s="172" t="s">
        <v>4683</v>
      </c>
      <c r="F197" s="176" t="s">
        <v>995</v>
      </c>
      <c r="G197" s="177">
        <v>44501</v>
      </c>
      <c r="H197" s="177">
        <v>44501</v>
      </c>
      <c r="I197" s="178"/>
      <c r="J197" s="209" t="s">
        <v>57</v>
      </c>
      <c r="K197" s="209" t="s">
        <v>4057</v>
      </c>
      <c r="L197" s="209" t="s">
        <v>58</v>
      </c>
      <c r="M197" s="209" t="s">
        <v>57</v>
      </c>
      <c r="N197" s="209" t="s">
        <v>57</v>
      </c>
      <c r="O197" s="209" t="s">
        <v>42</v>
      </c>
      <c r="P197" s="209" t="s">
        <v>57</v>
      </c>
      <c r="Q197" s="209" t="s">
        <v>57</v>
      </c>
      <c r="R197" s="209" t="s">
        <v>57</v>
      </c>
      <c r="S197" s="209" t="s">
        <v>58</v>
      </c>
      <c r="T197" s="209" t="s">
        <v>59</v>
      </c>
      <c r="U197" s="209" t="s">
        <v>57</v>
      </c>
      <c r="V197" s="209" t="s">
        <v>57</v>
      </c>
      <c r="W197" s="209" t="s">
        <v>57</v>
      </c>
      <c r="X197" s="209" t="s">
        <v>57</v>
      </c>
      <c r="Y197" s="209" t="s">
        <v>4057</v>
      </c>
      <c r="Z197" s="209" t="s">
        <v>58</v>
      </c>
      <c r="AA197" s="209" t="s">
        <v>59</v>
      </c>
      <c r="AB197" s="209" t="s">
        <v>57</v>
      </c>
      <c r="AC197" s="209" t="s">
        <v>57</v>
      </c>
      <c r="AD197" s="209" t="s">
        <v>57</v>
      </c>
      <c r="AE197" s="209" t="s">
        <v>57</v>
      </c>
      <c r="AF197" s="209" t="s">
        <v>57</v>
      </c>
      <c r="AG197" s="209" t="s">
        <v>58</v>
      </c>
      <c r="AH197" s="209" t="s">
        <v>57</v>
      </c>
      <c r="AI197" s="209" t="s">
        <v>67</v>
      </c>
      <c r="AJ197" s="209" t="s">
        <v>57</v>
      </c>
      <c r="AK197" s="209" t="s">
        <v>57</v>
      </c>
      <c r="AL197" s="209" t="s">
        <v>57</v>
      </c>
      <c r="AM197" s="209" t="s">
        <v>4057</v>
      </c>
      <c r="AN197" s="209" t="s">
        <v>58</v>
      </c>
      <c r="AO197" s="209" t="s">
        <v>57</v>
      </c>
      <c r="AP197" s="209" t="s">
        <v>67</v>
      </c>
      <c r="AQ197" s="209" t="s">
        <v>67</v>
      </c>
      <c r="AR197" s="179"/>
      <c r="AS197" s="179"/>
      <c r="AT197" s="179"/>
      <c r="AU197" s="179"/>
      <c r="AV197" s="179"/>
      <c r="AW197" s="179"/>
      <c r="AX197" s="179"/>
      <c r="AY197" s="179"/>
      <c r="AZ197" s="179"/>
      <c r="BA197" s="179"/>
      <c r="BB197" s="179"/>
      <c r="BC197" s="179"/>
      <c r="BD197" s="179"/>
      <c r="BE197" s="179"/>
      <c r="BF197" s="180"/>
      <c r="BG197" s="181">
        <f t="shared" si="63"/>
        <v>10</v>
      </c>
      <c r="BH197" s="182">
        <f t="shared" si="64"/>
        <v>3</v>
      </c>
      <c r="BI197" s="182">
        <f t="shared" si="65"/>
        <v>0</v>
      </c>
      <c r="BJ197" s="182">
        <f t="shared" si="66"/>
        <v>1</v>
      </c>
      <c r="BK197" s="182">
        <f t="shared" si="67"/>
        <v>0</v>
      </c>
      <c r="BL197" s="182">
        <f t="shared" si="68"/>
        <v>0</v>
      </c>
      <c r="BM197" s="182">
        <f t="shared" si="69"/>
        <v>14</v>
      </c>
      <c r="BN197" s="170">
        <f t="shared" si="70"/>
        <v>0</v>
      </c>
      <c r="BO197" s="182"/>
      <c r="BP197" s="182"/>
      <c r="BQ197" s="170">
        <f t="shared" si="71"/>
        <v>0</v>
      </c>
      <c r="BR197" s="182"/>
      <c r="BS197" s="182"/>
      <c r="BT197" s="170">
        <f t="shared" si="72"/>
        <v>0</v>
      </c>
      <c r="BU197" s="182"/>
      <c r="BV197" s="182"/>
      <c r="BW197" s="170">
        <f t="shared" si="85"/>
        <v>0</v>
      </c>
      <c r="BX197" s="182"/>
      <c r="BY197" s="182"/>
      <c r="BZ197" s="170">
        <f t="shared" si="84"/>
        <v>0</v>
      </c>
      <c r="CA197" s="170">
        <f t="shared" si="73"/>
        <v>3</v>
      </c>
      <c r="CB197" s="182"/>
      <c r="CC197" s="182"/>
      <c r="CD197" s="170">
        <f t="shared" si="74"/>
        <v>0</v>
      </c>
      <c r="CE197" s="170">
        <f t="shared" si="75"/>
        <v>0</v>
      </c>
      <c r="CF197" s="170">
        <f t="shared" si="76"/>
        <v>1</v>
      </c>
      <c r="CG197" s="182">
        <f t="shared" si="77"/>
        <v>18</v>
      </c>
      <c r="CH197" s="171"/>
      <c r="CI197" s="183"/>
      <c r="CJ197" s="184"/>
    </row>
    <row r="198" spans="1:88" s="186" customFormat="1" ht="13">
      <c r="A198" s="168">
        <f t="shared" si="86"/>
        <v>188</v>
      </c>
      <c r="B198" s="169" t="s">
        <v>4684</v>
      </c>
      <c r="C198" s="174" t="s">
        <v>4685</v>
      </c>
      <c r="D198" s="175" t="s">
        <v>3637</v>
      </c>
      <c r="E198" s="172" t="s">
        <v>4686</v>
      </c>
      <c r="F198" s="176" t="s">
        <v>4687</v>
      </c>
      <c r="G198" s="177">
        <v>45272</v>
      </c>
      <c r="H198" s="177">
        <v>45272</v>
      </c>
      <c r="I198" s="178"/>
      <c r="J198" s="209" t="s">
        <v>57</v>
      </c>
      <c r="K198" s="209" t="s">
        <v>57</v>
      </c>
      <c r="L198" s="209" t="s">
        <v>58</v>
      </c>
      <c r="M198" s="209" t="s">
        <v>57</v>
      </c>
      <c r="N198" s="209" t="s">
        <v>57</v>
      </c>
      <c r="O198" s="209" t="s">
        <v>57</v>
      </c>
      <c r="P198" s="209" t="s">
        <v>57</v>
      </c>
      <c r="Q198" s="209" t="s">
        <v>57</v>
      </c>
      <c r="R198" s="209" t="s">
        <v>67</v>
      </c>
      <c r="S198" s="209" t="s">
        <v>58</v>
      </c>
      <c r="T198" s="209" t="s">
        <v>59</v>
      </c>
      <c r="U198" s="209" t="s">
        <v>57</v>
      </c>
      <c r="V198" s="209" t="s">
        <v>57</v>
      </c>
      <c r="W198" s="209" t="s">
        <v>57</v>
      </c>
      <c r="X198" s="209" t="s">
        <v>57</v>
      </c>
      <c r="Y198" s="209" t="s">
        <v>57</v>
      </c>
      <c r="Z198" s="209" t="s">
        <v>58</v>
      </c>
      <c r="AA198" s="209" t="s">
        <v>59</v>
      </c>
      <c r="AB198" s="209" t="s">
        <v>57</v>
      </c>
      <c r="AC198" s="209" t="s">
        <v>57</v>
      </c>
      <c r="AD198" s="209" t="s">
        <v>57</v>
      </c>
      <c r="AE198" s="209" t="s">
        <v>57</v>
      </c>
      <c r="AF198" s="209" t="s">
        <v>67</v>
      </c>
      <c r="AG198" s="209" t="s">
        <v>58</v>
      </c>
      <c r="AH198" s="209" t="s">
        <v>57</v>
      </c>
      <c r="AI198" s="209" t="s">
        <v>57</v>
      </c>
      <c r="AJ198" s="209" t="s">
        <v>57</v>
      </c>
      <c r="AK198" s="209" t="s">
        <v>57</v>
      </c>
      <c r="AL198" s="209" t="s">
        <v>57</v>
      </c>
      <c r="AM198" s="209" t="s">
        <v>57</v>
      </c>
      <c r="AN198" s="209" t="s">
        <v>58</v>
      </c>
      <c r="AO198" s="209" t="s">
        <v>57</v>
      </c>
      <c r="AP198" s="209" t="s">
        <v>57</v>
      </c>
      <c r="AQ198" s="209" t="s">
        <v>57</v>
      </c>
      <c r="AR198" s="179"/>
      <c r="AS198" s="179"/>
      <c r="AT198" s="179"/>
      <c r="AU198" s="179"/>
      <c r="AV198" s="179"/>
      <c r="AW198" s="179"/>
      <c r="AX198" s="179"/>
      <c r="AY198" s="179"/>
      <c r="AZ198" s="179"/>
      <c r="BA198" s="179"/>
      <c r="BB198" s="179"/>
      <c r="BC198" s="179"/>
      <c r="BD198" s="179"/>
      <c r="BE198" s="179"/>
      <c r="BF198" s="180"/>
      <c r="BG198" s="181">
        <f t="shared" si="63"/>
        <v>13</v>
      </c>
      <c r="BH198" s="182">
        <f t="shared" si="64"/>
        <v>3</v>
      </c>
      <c r="BI198" s="182">
        <f t="shared" si="65"/>
        <v>0</v>
      </c>
      <c r="BJ198" s="182">
        <f t="shared" si="66"/>
        <v>0</v>
      </c>
      <c r="BK198" s="182">
        <f t="shared" si="67"/>
        <v>0</v>
      </c>
      <c r="BL198" s="182">
        <f t="shared" si="68"/>
        <v>0</v>
      </c>
      <c r="BM198" s="182">
        <f t="shared" si="69"/>
        <v>16</v>
      </c>
      <c r="BN198" s="170">
        <f t="shared" si="70"/>
        <v>0</v>
      </c>
      <c r="BO198" s="182"/>
      <c r="BP198" s="182"/>
      <c r="BQ198" s="170">
        <f t="shared" si="71"/>
        <v>0</v>
      </c>
      <c r="BR198" s="182"/>
      <c r="BS198" s="182"/>
      <c r="BT198" s="170">
        <f t="shared" si="72"/>
        <v>0</v>
      </c>
      <c r="BU198" s="182"/>
      <c r="BV198" s="182"/>
      <c r="BW198" s="170"/>
      <c r="BX198" s="182"/>
      <c r="BY198" s="182"/>
      <c r="BZ198" s="170"/>
      <c r="CA198" s="170">
        <f t="shared" si="73"/>
        <v>1</v>
      </c>
      <c r="CB198" s="182"/>
      <c r="CC198" s="182"/>
      <c r="CD198" s="170">
        <f t="shared" si="74"/>
        <v>0</v>
      </c>
      <c r="CE198" s="170">
        <f t="shared" si="75"/>
        <v>0</v>
      </c>
      <c r="CF198" s="170">
        <f t="shared" si="76"/>
        <v>1</v>
      </c>
      <c r="CG198" s="182">
        <f t="shared" si="77"/>
        <v>18</v>
      </c>
      <c r="CH198" s="171"/>
      <c r="CI198" s="183"/>
      <c r="CJ198" s="184"/>
    </row>
    <row r="199" spans="1:88" s="186" customFormat="1" ht="13">
      <c r="A199" s="168">
        <f t="shared" si="86"/>
        <v>189</v>
      </c>
      <c r="B199" s="169" t="s">
        <v>4688</v>
      </c>
      <c r="C199" s="174" t="s">
        <v>4689</v>
      </c>
      <c r="D199" s="175" t="s">
        <v>3637</v>
      </c>
      <c r="E199" s="172" t="s">
        <v>4690</v>
      </c>
      <c r="F199" s="176" t="s">
        <v>630</v>
      </c>
      <c r="G199" s="177">
        <v>45218</v>
      </c>
      <c r="H199" s="177">
        <v>45218</v>
      </c>
      <c r="I199" s="178"/>
      <c r="J199" s="209" t="s">
        <v>57</v>
      </c>
      <c r="K199" s="209" t="s">
        <v>57</v>
      </c>
      <c r="L199" s="209" t="s">
        <v>58</v>
      </c>
      <c r="M199" s="209" t="s">
        <v>57</v>
      </c>
      <c r="N199" s="209" t="s">
        <v>57</v>
      </c>
      <c r="O199" s="209" t="s">
        <v>57</v>
      </c>
      <c r="P199" s="209" t="s">
        <v>57</v>
      </c>
      <c r="Q199" s="209" t="s">
        <v>67</v>
      </c>
      <c r="R199" s="209" t="s">
        <v>67</v>
      </c>
      <c r="S199" s="209" t="s">
        <v>58</v>
      </c>
      <c r="T199" s="209" t="s">
        <v>59</v>
      </c>
      <c r="U199" s="209" t="s">
        <v>57</v>
      </c>
      <c r="V199" s="209" t="s">
        <v>57</v>
      </c>
      <c r="W199" s="209" t="s">
        <v>57</v>
      </c>
      <c r="X199" s="209" t="s">
        <v>57</v>
      </c>
      <c r="Y199" s="209" t="s">
        <v>57</v>
      </c>
      <c r="Z199" s="209" t="s">
        <v>58</v>
      </c>
      <c r="AA199" s="209" t="s">
        <v>59</v>
      </c>
      <c r="AB199" s="209" t="s">
        <v>67</v>
      </c>
      <c r="AC199" s="209" t="s">
        <v>57</v>
      </c>
      <c r="AD199" s="209" t="s">
        <v>57</v>
      </c>
      <c r="AE199" s="209" t="s">
        <v>57</v>
      </c>
      <c r="AF199" s="209" t="s">
        <v>57</v>
      </c>
      <c r="AG199" s="209" t="s">
        <v>58</v>
      </c>
      <c r="AH199" s="209" t="s">
        <v>57</v>
      </c>
      <c r="AI199" s="209" t="s">
        <v>57</v>
      </c>
      <c r="AJ199" s="209" t="s">
        <v>57</v>
      </c>
      <c r="AK199" s="209" t="s">
        <v>57</v>
      </c>
      <c r="AL199" s="209" t="s">
        <v>57</v>
      </c>
      <c r="AM199" s="209" t="s">
        <v>67</v>
      </c>
      <c r="AN199" s="209" t="s">
        <v>58</v>
      </c>
      <c r="AO199" s="209" t="s">
        <v>57</v>
      </c>
      <c r="AP199" s="209" t="s">
        <v>57</v>
      </c>
      <c r="AQ199" s="209" t="s">
        <v>67</v>
      </c>
      <c r="AR199" s="179"/>
      <c r="AS199" s="179"/>
      <c r="AT199" s="179"/>
      <c r="AU199" s="179"/>
      <c r="AV199" s="179"/>
      <c r="AW199" s="179"/>
      <c r="AX199" s="179"/>
      <c r="AY199" s="179"/>
      <c r="AZ199" s="179"/>
      <c r="BA199" s="179"/>
      <c r="BB199" s="179"/>
      <c r="BC199" s="179"/>
      <c r="BD199" s="179"/>
      <c r="BE199" s="179"/>
      <c r="BF199" s="180"/>
      <c r="BG199" s="181">
        <f t="shared" si="63"/>
        <v>11</v>
      </c>
      <c r="BH199" s="182">
        <f t="shared" si="64"/>
        <v>3</v>
      </c>
      <c r="BI199" s="182">
        <f t="shared" si="65"/>
        <v>0</v>
      </c>
      <c r="BJ199" s="182">
        <f t="shared" si="66"/>
        <v>0</v>
      </c>
      <c r="BK199" s="182">
        <f t="shared" si="67"/>
        <v>0</v>
      </c>
      <c r="BL199" s="182">
        <f t="shared" si="68"/>
        <v>0</v>
      </c>
      <c r="BM199" s="182">
        <f t="shared" si="69"/>
        <v>14</v>
      </c>
      <c r="BN199" s="170">
        <f t="shared" si="70"/>
        <v>0</v>
      </c>
      <c r="BO199" s="182"/>
      <c r="BP199" s="182"/>
      <c r="BQ199" s="170">
        <f t="shared" si="71"/>
        <v>0</v>
      </c>
      <c r="BR199" s="182"/>
      <c r="BS199" s="182"/>
      <c r="BT199" s="170">
        <f t="shared" si="72"/>
        <v>0</v>
      </c>
      <c r="BU199" s="182"/>
      <c r="BV199" s="182"/>
      <c r="BW199" s="170">
        <f t="shared" ref="BW199:BW244" si="89">COUNTIF(AA199:BE199,"LSG")</f>
        <v>0</v>
      </c>
      <c r="BX199" s="182"/>
      <c r="BY199" s="182"/>
      <c r="BZ199" s="170">
        <f t="shared" ref="BZ199:BZ244" si="90">COUNTIF(I199:AY199,"SUS")</f>
        <v>0</v>
      </c>
      <c r="CA199" s="170">
        <f t="shared" si="73"/>
        <v>3</v>
      </c>
      <c r="CB199" s="182"/>
      <c r="CC199" s="182"/>
      <c r="CD199" s="170">
        <f t="shared" si="74"/>
        <v>0</v>
      </c>
      <c r="CE199" s="170">
        <f t="shared" si="75"/>
        <v>0</v>
      </c>
      <c r="CF199" s="170">
        <f t="shared" si="76"/>
        <v>1</v>
      </c>
      <c r="CG199" s="182">
        <f t="shared" si="77"/>
        <v>18</v>
      </c>
      <c r="CH199" s="171"/>
      <c r="CI199" s="183">
        <f t="shared" ref="CI199:CI206" si="91">COUNTIF(J199:AN199,"1")+(COUNTIF(J199:AN199,"2")*2)+CJ199*2</f>
        <v>0</v>
      </c>
      <c r="CJ199" s="184">
        <f t="shared" ref="CJ199:CJ206" si="92">COUNTIF(J199:AN199,"&gt;=3")</f>
        <v>0</v>
      </c>
    </row>
    <row r="200" spans="1:88" s="186" customFormat="1" ht="13">
      <c r="A200" s="168">
        <f t="shared" si="86"/>
        <v>190</v>
      </c>
      <c r="B200" s="169" t="s">
        <v>4691</v>
      </c>
      <c r="C200" s="174" t="s">
        <v>4692</v>
      </c>
      <c r="D200" s="175" t="s">
        <v>3637</v>
      </c>
      <c r="E200" s="172" t="s">
        <v>4693</v>
      </c>
      <c r="F200" s="176" t="s">
        <v>1140</v>
      </c>
      <c r="G200" s="177">
        <v>44859</v>
      </c>
      <c r="H200" s="177">
        <v>44859</v>
      </c>
      <c r="I200" s="178"/>
      <c r="J200" s="209" t="s">
        <v>57</v>
      </c>
      <c r="K200" s="209" t="s">
        <v>67</v>
      </c>
      <c r="L200" s="209" t="s">
        <v>58</v>
      </c>
      <c r="M200" s="209" t="s">
        <v>57</v>
      </c>
      <c r="N200" s="209" t="s">
        <v>57</v>
      </c>
      <c r="O200" s="209" t="s">
        <v>57</v>
      </c>
      <c r="P200" s="209" t="s">
        <v>57</v>
      </c>
      <c r="Q200" s="209" t="s">
        <v>57</v>
      </c>
      <c r="R200" s="209" t="s">
        <v>4057</v>
      </c>
      <c r="S200" s="209" t="s">
        <v>58</v>
      </c>
      <c r="T200" s="209" t="s">
        <v>59</v>
      </c>
      <c r="U200" s="209" t="s">
        <v>57</v>
      </c>
      <c r="V200" s="209" t="s">
        <v>57</v>
      </c>
      <c r="W200" s="209" t="s">
        <v>57</v>
      </c>
      <c r="X200" s="209" t="s">
        <v>57</v>
      </c>
      <c r="Y200" s="209" t="s">
        <v>57</v>
      </c>
      <c r="Z200" s="209" t="s">
        <v>58</v>
      </c>
      <c r="AA200" s="209" t="s">
        <v>59</v>
      </c>
      <c r="AB200" s="209" t="s">
        <v>57</v>
      </c>
      <c r="AC200" s="209" t="s">
        <v>57</v>
      </c>
      <c r="AD200" s="209" t="s">
        <v>57</v>
      </c>
      <c r="AE200" s="209" t="s">
        <v>57</v>
      </c>
      <c r="AF200" s="209" t="s">
        <v>4057</v>
      </c>
      <c r="AG200" s="209" t="s">
        <v>58</v>
      </c>
      <c r="AH200" s="209" t="s">
        <v>57</v>
      </c>
      <c r="AI200" s="209" t="s">
        <v>57</v>
      </c>
      <c r="AJ200" s="209" t="s">
        <v>57</v>
      </c>
      <c r="AK200" s="209" t="s">
        <v>57</v>
      </c>
      <c r="AL200" s="209" t="s">
        <v>57</v>
      </c>
      <c r="AM200" s="209" t="s">
        <v>57</v>
      </c>
      <c r="AN200" s="209" t="s">
        <v>58</v>
      </c>
      <c r="AO200" s="209" t="s">
        <v>57</v>
      </c>
      <c r="AP200" s="209" t="s">
        <v>57</v>
      </c>
      <c r="AQ200" s="209" t="s">
        <v>57</v>
      </c>
      <c r="AR200" s="179"/>
      <c r="AS200" s="179"/>
      <c r="AT200" s="179"/>
      <c r="AU200" s="179"/>
      <c r="AV200" s="179" t="s">
        <v>42</v>
      </c>
      <c r="AW200" s="179"/>
      <c r="AX200" s="179"/>
      <c r="AY200" s="179"/>
      <c r="AZ200" s="179"/>
      <c r="BA200" s="179"/>
      <c r="BB200" s="179"/>
      <c r="BC200" s="179"/>
      <c r="BD200" s="179"/>
      <c r="BE200" s="179"/>
      <c r="BF200" s="180"/>
      <c r="BG200" s="181">
        <f t="shared" si="63"/>
        <v>13</v>
      </c>
      <c r="BH200" s="182">
        <f t="shared" si="64"/>
        <v>3</v>
      </c>
      <c r="BI200" s="182">
        <f t="shared" si="65"/>
        <v>1</v>
      </c>
      <c r="BJ200" s="182">
        <f t="shared" si="66"/>
        <v>1</v>
      </c>
      <c r="BK200" s="182">
        <f t="shared" si="67"/>
        <v>0</v>
      </c>
      <c r="BL200" s="182">
        <f t="shared" si="68"/>
        <v>0</v>
      </c>
      <c r="BM200" s="182">
        <f t="shared" si="69"/>
        <v>18</v>
      </c>
      <c r="BN200" s="170">
        <f t="shared" si="70"/>
        <v>0</v>
      </c>
      <c r="BO200" s="182"/>
      <c r="BP200" s="182"/>
      <c r="BQ200" s="170">
        <f t="shared" si="71"/>
        <v>0</v>
      </c>
      <c r="BR200" s="182"/>
      <c r="BS200" s="182"/>
      <c r="BT200" s="170">
        <f t="shared" si="72"/>
        <v>0</v>
      </c>
      <c r="BU200" s="182"/>
      <c r="BV200" s="182"/>
      <c r="BW200" s="170">
        <f t="shared" si="89"/>
        <v>0</v>
      </c>
      <c r="BX200" s="182"/>
      <c r="BY200" s="182"/>
      <c r="BZ200" s="170">
        <f t="shared" si="90"/>
        <v>0</v>
      </c>
      <c r="CA200" s="170">
        <f t="shared" si="73"/>
        <v>0</v>
      </c>
      <c r="CB200" s="182"/>
      <c r="CC200" s="182"/>
      <c r="CD200" s="170">
        <f t="shared" si="74"/>
        <v>0</v>
      </c>
      <c r="CE200" s="170">
        <f t="shared" si="75"/>
        <v>0</v>
      </c>
      <c r="CF200" s="170">
        <f t="shared" si="76"/>
        <v>1</v>
      </c>
      <c r="CG200" s="182">
        <f t="shared" si="77"/>
        <v>19</v>
      </c>
      <c r="CH200" s="171"/>
      <c r="CI200" s="183">
        <f t="shared" si="91"/>
        <v>0</v>
      </c>
      <c r="CJ200" s="184">
        <f t="shared" si="92"/>
        <v>0</v>
      </c>
    </row>
    <row r="201" spans="1:88" s="186" customFormat="1" ht="13">
      <c r="A201" s="168">
        <f t="shared" si="86"/>
        <v>191</v>
      </c>
      <c r="B201" s="169" t="s">
        <v>4694</v>
      </c>
      <c r="C201" s="174" t="s">
        <v>4695</v>
      </c>
      <c r="D201" s="175" t="s">
        <v>3637</v>
      </c>
      <c r="E201" s="172" t="s">
        <v>4696</v>
      </c>
      <c r="F201" s="176" t="s">
        <v>268</v>
      </c>
      <c r="G201" s="177">
        <v>44669</v>
      </c>
      <c r="H201" s="177">
        <v>44669</v>
      </c>
      <c r="I201" s="178"/>
      <c r="J201" s="209" t="s">
        <v>42</v>
      </c>
      <c r="K201" s="209" t="s">
        <v>67</v>
      </c>
      <c r="L201" s="209" t="s">
        <v>58</v>
      </c>
      <c r="M201" s="209" t="s">
        <v>57</v>
      </c>
      <c r="N201" s="209" t="s">
        <v>57</v>
      </c>
      <c r="O201" s="209" t="s">
        <v>57</v>
      </c>
      <c r="P201" s="209" t="s">
        <v>57</v>
      </c>
      <c r="Q201" s="209" t="s">
        <v>57</v>
      </c>
      <c r="R201" s="209" t="s">
        <v>67</v>
      </c>
      <c r="S201" s="209" t="s">
        <v>58</v>
      </c>
      <c r="T201" s="209" t="s">
        <v>59</v>
      </c>
      <c r="U201" s="209" t="s">
        <v>57</v>
      </c>
      <c r="V201" s="209" t="s">
        <v>57</v>
      </c>
      <c r="W201" s="209" t="s">
        <v>57</v>
      </c>
      <c r="X201" s="209" t="s">
        <v>57</v>
      </c>
      <c r="Y201" s="209" t="s">
        <v>67</v>
      </c>
      <c r="Z201" s="209" t="s">
        <v>58</v>
      </c>
      <c r="AA201" s="209" t="s">
        <v>59</v>
      </c>
      <c r="AB201" s="209" t="s">
        <v>57</v>
      </c>
      <c r="AC201" s="209" t="s">
        <v>57</v>
      </c>
      <c r="AD201" s="209" t="s">
        <v>57</v>
      </c>
      <c r="AE201" s="209" t="s">
        <v>57</v>
      </c>
      <c r="AF201" s="209" t="s">
        <v>67</v>
      </c>
      <c r="AG201" s="209" t="s">
        <v>58</v>
      </c>
      <c r="AH201" s="209" t="s">
        <v>57</v>
      </c>
      <c r="AI201" s="209" t="s">
        <v>57</v>
      </c>
      <c r="AJ201" s="209" t="s">
        <v>57</v>
      </c>
      <c r="AK201" s="209" t="s">
        <v>57</v>
      </c>
      <c r="AL201" s="209" t="s">
        <v>57</v>
      </c>
      <c r="AM201" s="209" t="s">
        <v>67</v>
      </c>
      <c r="AN201" s="209" t="s">
        <v>58</v>
      </c>
      <c r="AO201" s="209" t="s">
        <v>57</v>
      </c>
      <c r="AP201" s="209" t="s">
        <v>57</v>
      </c>
      <c r="AQ201" s="209" t="s">
        <v>133</v>
      </c>
      <c r="AR201" s="209" t="s">
        <v>133</v>
      </c>
      <c r="AS201" s="209" t="s">
        <v>133</v>
      </c>
      <c r="AT201" s="209" t="s">
        <v>133</v>
      </c>
      <c r="AU201" s="209" t="s">
        <v>133</v>
      </c>
      <c r="AV201" s="209" t="s">
        <v>133</v>
      </c>
      <c r="AW201" s="209" t="s">
        <v>133</v>
      </c>
      <c r="AX201" s="179"/>
      <c r="AY201" s="179"/>
      <c r="AZ201" s="179"/>
      <c r="BA201" s="179"/>
      <c r="BB201" s="179"/>
      <c r="BC201" s="179"/>
      <c r="BD201" s="179"/>
      <c r="BE201" s="179"/>
      <c r="BF201" s="180"/>
      <c r="BG201" s="181">
        <f t="shared" si="63"/>
        <v>11</v>
      </c>
      <c r="BH201" s="182">
        <f t="shared" si="64"/>
        <v>3</v>
      </c>
      <c r="BI201" s="182">
        <f t="shared" si="65"/>
        <v>0</v>
      </c>
      <c r="BJ201" s="182">
        <f t="shared" si="66"/>
        <v>0</v>
      </c>
      <c r="BK201" s="182">
        <f t="shared" si="67"/>
        <v>0</v>
      </c>
      <c r="BL201" s="182">
        <f t="shared" si="68"/>
        <v>0</v>
      </c>
      <c r="BM201" s="182">
        <f t="shared" si="69"/>
        <v>14</v>
      </c>
      <c r="BN201" s="170">
        <f t="shared" si="70"/>
        <v>0</v>
      </c>
      <c r="BO201" s="182"/>
      <c r="BP201" s="182"/>
      <c r="BQ201" s="170">
        <f t="shared" si="71"/>
        <v>0</v>
      </c>
      <c r="BR201" s="182"/>
      <c r="BS201" s="182"/>
      <c r="BT201" s="170">
        <f t="shared" si="72"/>
        <v>7</v>
      </c>
      <c r="BU201" s="182"/>
      <c r="BV201" s="182"/>
      <c r="BW201" s="170">
        <f t="shared" si="89"/>
        <v>0</v>
      </c>
      <c r="BX201" s="182"/>
      <c r="BY201" s="182"/>
      <c r="BZ201" s="170">
        <f t="shared" si="90"/>
        <v>0</v>
      </c>
      <c r="CA201" s="170">
        <f t="shared" si="73"/>
        <v>2</v>
      </c>
      <c r="CB201" s="182"/>
      <c r="CC201" s="182"/>
      <c r="CD201" s="170">
        <f t="shared" si="74"/>
        <v>0</v>
      </c>
      <c r="CE201" s="170">
        <f t="shared" si="75"/>
        <v>0</v>
      </c>
      <c r="CF201" s="170">
        <f t="shared" si="76"/>
        <v>1</v>
      </c>
      <c r="CG201" s="182">
        <f t="shared" si="77"/>
        <v>24</v>
      </c>
      <c r="CH201" s="171"/>
      <c r="CI201" s="183">
        <f t="shared" si="91"/>
        <v>0</v>
      </c>
      <c r="CJ201" s="184">
        <f t="shared" si="92"/>
        <v>0</v>
      </c>
    </row>
    <row r="202" spans="1:88" s="186" customFormat="1" ht="13">
      <c r="A202" s="168">
        <f t="shared" si="86"/>
        <v>192</v>
      </c>
      <c r="B202" s="169" t="s">
        <v>4697</v>
      </c>
      <c r="C202" s="174" t="s">
        <v>4698</v>
      </c>
      <c r="D202" s="175" t="s">
        <v>3637</v>
      </c>
      <c r="E202" s="172" t="s">
        <v>4699</v>
      </c>
      <c r="F202" s="176" t="s">
        <v>4700</v>
      </c>
      <c r="G202" s="177">
        <v>44501</v>
      </c>
      <c r="H202" s="177">
        <v>44501</v>
      </c>
      <c r="I202" s="178"/>
      <c r="J202" s="209" t="s">
        <v>67</v>
      </c>
      <c r="K202" s="209" t="s">
        <v>57</v>
      </c>
      <c r="L202" s="209" t="s">
        <v>58</v>
      </c>
      <c r="M202" s="209" t="s">
        <v>57</v>
      </c>
      <c r="N202" s="209" t="s">
        <v>57</v>
      </c>
      <c r="O202" s="209" t="s">
        <v>57</v>
      </c>
      <c r="P202" s="209" t="s">
        <v>57</v>
      </c>
      <c r="Q202" s="209" t="s">
        <v>57</v>
      </c>
      <c r="R202" s="209" t="s">
        <v>67</v>
      </c>
      <c r="S202" s="209" t="s">
        <v>58</v>
      </c>
      <c r="T202" s="209" t="s">
        <v>59</v>
      </c>
      <c r="U202" s="209" t="s">
        <v>133</v>
      </c>
      <c r="V202" s="209" t="s">
        <v>133</v>
      </c>
      <c r="W202" s="209" t="s">
        <v>133</v>
      </c>
      <c r="X202" s="209" t="s">
        <v>133</v>
      </c>
      <c r="Y202" s="209" t="s">
        <v>133</v>
      </c>
      <c r="Z202" s="209" t="s">
        <v>133</v>
      </c>
      <c r="AA202" s="209" t="s">
        <v>133</v>
      </c>
      <c r="AB202" s="209" t="s">
        <v>133</v>
      </c>
      <c r="AC202" s="209" t="s">
        <v>133</v>
      </c>
      <c r="AD202" s="209" t="s">
        <v>133</v>
      </c>
      <c r="AE202" s="209" t="s">
        <v>133</v>
      </c>
      <c r="AF202" s="209" t="s">
        <v>57</v>
      </c>
      <c r="AG202" s="209" t="s">
        <v>58</v>
      </c>
      <c r="AH202" s="209" t="s">
        <v>57</v>
      </c>
      <c r="AI202" s="209" t="s">
        <v>57</v>
      </c>
      <c r="AJ202" s="209" t="s">
        <v>57</v>
      </c>
      <c r="AK202" s="209" t="s">
        <v>57</v>
      </c>
      <c r="AL202" s="209" t="s">
        <v>57</v>
      </c>
      <c r="AM202" s="209" t="s">
        <v>67</v>
      </c>
      <c r="AN202" s="209" t="s">
        <v>58</v>
      </c>
      <c r="AO202" s="209" t="s">
        <v>57</v>
      </c>
      <c r="AP202" s="209" t="s">
        <v>57</v>
      </c>
      <c r="AQ202" s="209" t="s">
        <v>57</v>
      </c>
      <c r="AR202" s="179"/>
      <c r="AS202" s="179"/>
      <c r="AT202" s="179"/>
      <c r="AU202" s="179"/>
      <c r="AV202" s="179"/>
      <c r="AW202" s="179"/>
      <c r="AX202" s="179"/>
      <c r="AY202" s="179"/>
      <c r="AZ202" s="179"/>
      <c r="BA202" s="179"/>
      <c r="BB202" s="179"/>
      <c r="BC202" s="179"/>
      <c r="BD202" s="179"/>
      <c r="BE202" s="179"/>
      <c r="BF202" s="180"/>
      <c r="BG202" s="181">
        <f t="shared" si="63"/>
        <v>9</v>
      </c>
      <c r="BH202" s="182">
        <f t="shared" si="64"/>
        <v>2</v>
      </c>
      <c r="BI202" s="182">
        <f t="shared" si="65"/>
        <v>0</v>
      </c>
      <c r="BJ202" s="182">
        <f t="shared" si="66"/>
        <v>0</v>
      </c>
      <c r="BK202" s="182">
        <f t="shared" si="67"/>
        <v>0</v>
      </c>
      <c r="BL202" s="182">
        <f t="shared" si="68"/>
        <v>0</v>
      </c>
      <c r="BM202" s="182">
        <f t="shared" si="69"/>
        <v>11</v>
      </c>
      <c r="BN202" s="170">
        <f t="shared" si="70"/>
        <v>0</v>
      </c>
      <c r="BO202" s="182"/>
      <c r="BP202" s="182"/>
      <c r="BQ202" s="170">
        <f t="shared" si="71"/>
        <v>0</v>
      </c>
      <c r="BR202" s="182"/>
      <c r="BS202" s="182"/>
      <c r="BT202" s="170">
        <f t="shared" si="72"/>
        <v>6</v>
      </c>
      <c r="BU202" s="182"/>
      <c r="BV202" s="182"/>
      <c r="BW202" s="170">
        <f t="shared" si="89"/>
        <v>0</v>
      </c>
      <c r="BX202" s="182"/>
      <c r="BY202" s="182"/>
      <c r="BZ202" s="170">
        <f t="shared" si="90"/>
        <v>0</v>
      </c>
      <c r="CA202" s="170">
        <f t="shared" si="73"/>
        <v>1</v>
      </c>
      <c r="CB202" s="182"/>
      <c r="CC202" s="182"/>
      <c r="CD202" s="170">
        <f t="shared" si="74"/>
        <v>0</v>
      </c>
      <c r="CE202" s="170">
        <f t="shared" si="75"/>
        <v>0</v>
      </c>
      <c r="CF202" s="170">
        <f t="shared" si="76"/>
        <v>0</v>
      </c>
      <c r="CG202" s="182">
        <f t="shared" si="77"/>
        <v>18</v>
      </c>
      <c r="CH202" s="171"/>
      <c r="CI202" s="183">
        <f t="shared" si="91"/>
        <v>0</v>
      </c>
      <c r="CJ202" s="184">
        <f t="shared" si="92"/>
        <v>0</v>
      </c>
    </row>
    <row r="203" spans="1:88" s="186" customFormat="1" ht="13">
      <c r="A203" s="168">
        <f t="shared" si="86"/>
        <v>193</v>
      </c>
      <c r="B203" s="169" t="s">
        <v>4701</v>
      </c>
      <c r="C203" s="174" t="s">
        <v>4702</v>
      </c>
      <c r="D203" s="175" t="s">
        <v>3637</v>
      </c>
      <c r="E203" s="172" t="s">
        <v>4703</v>
      </c>
      <c r="F203" s="176" t="s">
        <v>4704</v>
      </c>
      <c r="G203" s="177">
        <v>44621</v>
      </c>
      <c r="H203" s="177">
        <v>44621</v>
      </c>
      <c r="I203" s="178"/>
      <c r="J203" s="209" t="s">
        <v>57</v>
      </c>
      <c r="K203" s="209" t="s">
        <v>67</v>
      </c>
      <c r="L203" s="209" t="s">
        <v>58</v>
      </c>
      <c r="M203" s="209" t="s">
        <v>57</v>
      </c>
      <c r="N203" s="209" t="s">
        <v>57</v>
      </c>
      <c r="O203" s="209" t="s">
        <v>57</v>
      </c>
      <c r="P203" s="209" t="s">
        <v>57</v>
      </c>
      <c r="Q203" s="209" t="s">
        <v>57</v>
      </c>
      <c r="R203" s="209" t="s">
        <v>67</v>
      </c>
      <c r="S203" s="209" t="s">
        <v>58</v>
      </c>
      <c r="T203" s="209" t="s">
        <v>59</v>
      </c>
      <c r="U203" s="209" t="s">
        <v>57</v>
      </c>
      <c r="V203" s="209" t="s">
        <v>133</v>
      </c>
      <c r="W203" s="209" t="s">
        <v>133</v>
      </c>
      <c r="X203" s="209" t="s">
        <v>133</v>
      </c>
      <c r="Y203" s="209" t="s">
        <v>133</v>
      </c>
      <c r="Z203" s="209" t="s">
        <v>133</v>
      </c>
      <c r="AA203" s="209" t="s">
        <v>59</v>
      </c>
      <c r="AB203" s="209" t="s">
        <v>67</v>
      </c>
      <c r="AC203" s="209" t="s">
        <v>67</v>
      </c>
      <c r="AD203" s="209" t="s">
        <v>67</v>
      </c>
      <c r="AE203" s="209" t="s">
        <v>67</v>
      </c>
      <c r="AF203" s="209" t="s">
        <v>67</v>
      </c>
      <c r="AG203" s="209" t="s">
        <v>58</v>
      </c>
      <c r="AH203" s="209" t="s">
        <v>67</v>
      </c>
      <c r="AI203" s="209" t="s">
        <v>67</v>
      </c>
      <c r="AJ203" s="209" t="s">
        <v>67</v>
      </c>
      <c r="AK203" s="209" t="s">
        <v>67</v>
      </c>
      <c r="AL203" s="209" t="s">
        <v>67</v>
      </c>
      <c r="AM203" s="209" t="s">
        <v>67</v>
      </c>
      <c r="AN203" s="209" t="s">
        <v>58</v>
      </c>
      <c r="AO203" s="209" t="s">
        <v>57</v>
      </c>
      <c r="AP203" s="209" t="s">
        <v>57</v>
      </c>
      <c r="AQ203" s="209" t="s">
        <v>57</v>
      </c>
      <c r="AR203" s="179"/>
      <c r="AS203" s="179"/>
      <c r="AT203" s="179"/>
      <c r="AU203" s="179"/>
      <c r="AV203" s="179"/>
      <c r="AW203" s="179"/>
      <c r="AX203" s="179"/>
      <c r="AY203" s="179"/>
      <c r="AZ203" s="179"/>
      <c r="BA203" s="179"/>
      <c r="BB203" s="179"/>
      <c r="BC203" s="179"/>
      <c r="BD203" s="179"/>
      <c r="BE203" s="179"/>
      <c r="BF203" s="180"/>
      <c r="BG203" s="181">
        <f t="shared" ref="BG203:BG266" si="93">COUNTIF(Z203:BE203,"NOR")</f>
        <v>3</v>
      </c>
      <c r="BH203" s="182">
        <f t="shared" ref="BH203:BH266" si="94">COUNTIF(Z203:BE203,"DS")</f>
        <v>2</v>
      </c>
      <c r="BI203" s="182">
        <f t="shared" ref="BI203:BI266" si="95">COUNTIF(Z203:BE203,"LCG")</f>
        <v>0</v>
      </c>
      <c r="BJ203" s="182">
        <f t="shared" ref="BJ203:BJ266" si="96">COUNTIF(Z203:BE203,"DP")</f>
        <v>0</v>
      </c>
      <c r="BK203" s="182">
        <f t="shared" ref="BK203:BK266" si="97">COUNTIF(Z203:BE203,"CT")</f>
        <v>0</v>
      </c>
      <c r="BL203" s="182">
        <f t="shared" ref="BL203:BL266" si="98">COUNTIF(Z203:BE203,"TR")</f>
        <v>0</v>
      </c>
      <c r="BM203" s="182">
        <f t="shared" ref="BM203:BM266" si="99">SUM(BG203:BL203)</f>
        <v>5</v>
      </c>
      <c r="BN203" s="170">
        <f t="shared" ref="BN203:BN266" si="100">COUNTIF(Z203:BE203,"DM")</f>
        <v>0</v>
      </c>
      <c r="BO203" s="182"/>
      <c r="BP203" s="182"/>
      <c r="BQ203" s="170">
        <f t="shared" ref="BQ203:BQ266" si="101">COUNTIF(Z203:BE203,"SUB")</f>
        <v>0</v>
      </c>
      <c r="BR203" s="182"/>
      <c r="BS203" s="182"/>
      <c r="BT203" s="170">
        <f t="shared" ref="BT203:BT266" si="102">COUNTIF(Z203:BE203,"VAC")</f>
        <v>1</v>
      </c>
      <c r="BU203" s="182"/>
      <c r="BV203" s="182"/>
      <c r="BW203" s="170">
        <f t="shared" si="89"/>
        <v>0</v>
      </c>
      <c r="BX203" s="182"/>
      <c r="BY203" s="182"/>
      <c r="BZ203" s="170">
        <f t="shared" si="90"/>
        <v>0</v>
      </c>
      <c r="CA203" s="170">
        <f t="shared" ref="CA203:CA266" si="103">COUNTIF(Z203:BE203,"FA")</f>
        <v>11</v>
      </c>
      <c r="CB203" s="182"/>
      <c r="CC203" s="182"/>
      <c r="CD203" s="170">
        <f t="shared" ref="CD203:CD266" si="104">COUNTIF(Z203:BE203,"NA")</f>
        <v>0</v>
      </c>
      <c r="CE203" s="170">
        <f t="shared" ref="CE203:CE266" si="105">COUNTIF(Z203:BE203,"LF")</f>
        <v>0</v>
      </c>
      <c r="CF203" s="170">
        <f t="shared" ref="CF203:CF266" si="106">COUNTIF(Z203:BE203,"FE")</f>
        <v>1</v>
      </c>
      <c r="CG203" s="182">
        <f t="shared" ref="CG203:CG266" si="107">BM203+BN203+BQ203+BT203+BW203+CA203+CD203+CF203+CE203</f>
        <v>18</v>
      </c>
      <c r="CH203" s="171"/>
      <c r="CI203" s="183">
        <f t="shared" si="91"/>
        <v>0</v>
      </c>
      <c r="CJ203" s="184">
        <f t="shared" si="92"/>
        <v>0</v>
      </c>
    </row>
    <row r="204" spans="1:88" s="186" customFormat="1" ht="13">
      <c r="A204" s="168">
        <f t="shared" ref="A204:A211" si="108">+A203+1</f>
        <v>194</v>
      </c>
      <c r="B204" s="169" t="s">
        <v>4705</v>
      </c>
      <c r="C204" s="174" t="s">
        <v>4706</v>
      </c>
      <c r="D204" s="175" t="s">
        <v>3637</v>
      </c>
      <c r="E204" s="172" t="s">
        <v>4707</v>
      </c>
      <c r="F204" s="176" t="s">
        <v>4130</v>
      </c>
      <c r="G204" s="177">
        <v>45215</v>
      </c>
      <c r="H204" s="177">
        <v>45215</v>
      </c>
      <c r="I204" s="178"/>
      <c r="J204" s="209" t="s">
        <v>57</v>
      </c>
      <c r="K204" s="209" t="s">
        <v>57</v>
      </c>
      <c r="L204" s="209" t="s">
        <v>58</v>
      </c>
      <c r="M204" s="209" t="s">
        <v>57</v>
      </c>
      <c r="N204" s="209" t="s">
        <v>57</v>
      </c>
      <c r="O204" s="209" t="s">
        <v>57</v>
      </c>
      <c r="P204" s="209" t="s">
        <v>57</v>
      </c>
      <c r="Q204" s="209" t="s">
        <v>57</v>
      </c>
      <c r="R204" s="209" t="s">
        <v>57</v>
      </c>
      <c r="S204" s="209" t="s">
        <v>58</v>
      </c>
      <c r="T204" s="209" t="s">
        <v>59</v>
      </c>
      <c r="U204" s="209" t="s">
        <v>57</v>
      </c>
      <c r="V204" s="209" t="s">
        <v>57</v>
      </c>
      <c r="W204" s="209" t="s">
        <v>57</v>
      </c>
      <c r="X204" s="209" t="s">
        <v>57</v>
      </c>
      <c r="Y204" s="209" t="s">
        <v>57</v>
      </c>
      <c r="Z204" s="209" t="s">
        <v>58</v>
      </c>
      <c r="AA204" s="209" t="s">
        <v>59</v>
      </c>
      <c r="AB204" s="209" t="s">
        <v>57</v>
      </c>
      <c r="AC204" s="209" t="s">
        <v>57</v>
      </c>
      <c r="AD204" s="209" t="s">
        <v>57</v>
      </c>
      <c r="AE204" s="209" t="s">
        <v>57</v>
      </c>
      <c r="AF204" s="209" t="s">
        <v>57</v>
      </c>
      <c r="AG204" s="209" t="s">
        <v>57</v>
      </c>
      <c r="AH204" s="209" t="s">
        <v>57</v>
      </c>
      <c r="AI204" s="209" t="s">
        <v>57</v>
      </c>
      <c r="AJ204" s="209" t="s">
        <v>57</v>
      </c>
      <c r="AK204" s="209" t="s">
        <v>57</v>
      </c>
      <c r="AL204" s="209" t="s">
        <v>57</v>
      </c>
      <c r="AM204" s="209" t="s">
        <v>57</v>
      </c>
      <c r="AN204" s="209" t="s">
        <v>58</v>
      </c>
      <c r="AO204" s="209" t="s">
        <v>57</v>
      </c>
      <c r="AP204" s="209" t="s">
        <v>57</v>
      </c>
      <c r="AQ204" s="209" t="s">
        <v>57</v>
      </c>
      <c r="AR204" s="179"/>
      <c r="AS204" s="179"/>
      <c r="AT204" s="179" t="s">
        <v>42</v>
      </c>
      <c r="AU204" s="179"/>
      <c r="AV204" s="179"/>
      <c r="AW204" s="179"/>
      <c r="AX204" s="179"/>
      <c r="AY204" s="179"/>
      <c r="AZ204" s="179"/>
      <c r="BA204" s="179"/>
      <c r="BB204" s="179"/>
      <c r="BC204" s="179"/>
      <c r="BD204" s="179"/>
      <c r="BE204" s="179"/>
      <c r="BF204" s="180"/>
      <c r="BG204" s="181">
        <f t="shared" si="93"/>
        <v>15</v>
      </c>
      <c r="BH204" s="182">
        <f t="shared" si="94"/>
        <v>2</v>
      </c>
      <c r="BI204" s="182">
        <f t="shared" si="95"/>
        <v>1</v>
      </c>
      <c r="BJ204" s="182">
        <f t="shared" si="96"/>
        <v>0</v>
      </c>
      <c r="BK204" s="182">
        <f t="shared" si="97"/>
        <v>0</v>
      </c>
      <c r="BL204" s="182">
        <f t="shared" si="98"/>
        <v>0</v>
      </c>
      <c r="BM204" s="182">
        <f t="shared" si="99"/>
        <v>18</v>
      </c>
      <c r="BN204" s="170">
        <f t="shared" si="100"/>
        <v>0</v>
      </c>
      <c r="BO204" s="182"/>
      <c r="BP204" s="182"/>
      <c r="BQ204" s="170">
        <f t="shared" si="101"/>
        <v>0</v>
      </c>
      <c r="BR204" s="182"/>
      <c r="BS204" s="182"/>
      <c r="BT204" s="170">
        <f t="shared" si="102"/>
        <v>0</v>
      </c>
      <c r="BU204" s="182"/>
      <c r="BV204" s="182"/>
      <c r="BW204" s="170">
        <f t="shared" si="89"/>
        <v>0</v>
      </c>
      <c r="BX204" s="182"/>
      <c r="BY204" s="182"/>
      <c r="BZ204" s="170">
        <f t="shared" si="90"/>
        <v>0</v>
      </c>
      <c r="CA204" s="170">
        <f t="shared" si="103"/>
        <v>0</v>
      </c>
      <c r="CB204" s="182"/>
      <c r="CC204" s="182"/>
      <c r="CD204" s="170">
        <f t="shared" si="104"/>
        <v>0</v>
      </c>
      <c r="CE204" s="170">
        <f t="shared" si="105"/>
        <v>0</v>
      </c>
      <c r="CF204" s="170">
        <f t="shared" si="106"/>
        <v>1</v>
      </c>
      <c r="CG204" s="182">
        <f t="shared" si="107"/>
        <v>19</v>
      </c>
      <c r="CH204" s="171"/>
      <c r="CI204" s="183">
        <f t="shared" si="91"/>
        <v>0</v>
      </c>
      <c r="CJ204" s="184">
        <f t="shared" si="92"/>
        <v>0</v>
      </c>
    </row>
    <row r="205" spans="1:88" s="186" customFormat="1" ht="13">
      <c r="A205" s="168">
        <f t="shared" si="108"/>
        <v>195</v>
      </c>
      <c r="B205" s="169" t="s">
        <v>4708</v>
      </c>
      <c r="C205" s="174" t="s">
        <v>4709</v>
      </c>
      <c r="D205" s="175" t="s">
        <v>3637</v>
      </c>
      <c r="E205" s="172" t="s">
        <v>4710</v>
      </c>
      <c r="F205" s="176" t="s">
        <v>1099</v>
      </c>
      <c r="G205" s="177">
        <v>44774</v>
      </c>
      <c r="H205" s="177">
        <v>44774</v>
      </c>
      <c r="I205" s="178"/>
      <c r="J205" s="209" t="s">
        <v>57</v>
      </c>
      <c r="K205" s="209" t="s">
        <v>57</v>
      </c>
      <c r="L205" s="209" t="s">
        <v>58</v>
      </c>
      <c r="M205" s="209" t="s">
        <v>57</v>
      </c>
      <c r="N205" s="209" t="s">
        <v>57</v>
      </c>
      <c r="O205" s="209" t="s">
        <v>57</v>
      </c>
      <c r="P205" s="209" t="s">
        <v>57</v>
      </c>
      <c r="Q205" s="209" t="s">
        <v>57</v>
      </c>
      <c r="R205" s="209" t="s">
        <v>4057</v>
      </c>
      <c r="S205" s="209" t="s">
        <v>58</v>
      </c>
      <c r="T205" s="209" t="s">
        <v>59</v>
      </c>
      <c r="U205" s="209" t="s">
        <v>57</v>
      </c>
      <c r="V205" s="209" t="s">
        <v>57</v>
      </c>
      <c r="W205" s="209" t="s">
        <v>57</v>
      </c>
      <c r="X205" s="209" t="s">
        <v>57</v>
      </c>
      <c r="Y205" s="209" t="s">
        <v>57</v>
      </c>
      <c r="Z205" s="209" t="s">
        <v>58</v>
      </c>
      <c r="AA205" s="209" t="s">
        <v>59</v>
      </c>
      <c r="AB205" s="209" t="s">
        <v>57</v>
      </c>
      <c r="AC205" s="209" t="s">
        <v>57</v>
      </c>
      <c r="AD205" s="209" t="s">
        <v>57</v>
      </c>
      <c r="AE205" s="209" t="s">
        <v>57</v>
      </c>
      <c r="AF205" s="209" t="s">
        <v>4057</v>
      </c>
      <c r="AG205" s="209" t="s">
        <v>58</v>
      </c>
      <c r="AH205" s="209" t="s">
        <v>57</v>
      </c>
      <c r="AI205" s="209" t="s">
        <v>57</v>
      </c>
      <c r="AJ205" s="209" t="s">
        <v>57</v>
      </c>
      <c r="AK205" s="209" t="s">
        <v>57</v>
      </c>
      <c r="AL205" s="209" t="s">
        <v>57</v>
      </c>
      <c r="AM205" s="209" t="s">
        <v>57</v>
      </c>
      <c r="AN205" s="209" t="s">
        <v>58</v>
      </c>
      <c r="AO205" s="209" t="s">
        <v>57</v>
      </c>
      <c r="AP205" s="209" t="s">
        <v>57</v>
      </c>
      <c r="AQ205" s="209" t="s">
        <v>57</v>
      </c>
      <c r="AR205" s="179"/>
      <c r="AS205" s="179"/>
      <c r="AT205" s="179"/>
      <c r="AU205" s="179"/>
      <c r="AV205" s="179"/>
      <c r="AW205" s="179"/>
      <c r="AX205" s="179"/>
      <c r="AY205" s="179"/>
      <c r="AZ205" s="179"/>
      <c r="BA205" s="179"/>
      <c r="BB205" s="179"/>
      <c r="BC205" s="179"/>
      <c r="BD205" s="179"/>
      <c r="BE205" s="179"/>
      <c r="BF205" s="180"/>
      <c r="BG205" s="181">
        <f t="shared" si="93"/>
        <v>13</v>
      </c>
      <c r="BH205" s="182">
        <f t="shared" si="94"/>
        <v>3</v>
      </c>
      <c r="BI205" s="182">
        <f t="shared" si="95"/>
        <v>0</v>
      </c>
      <c r="BJ205" s="182">
        <f t="shared" si="96"/>
        <v>1</v>
      </c>
      <c r="BK205" s="182">
        <f t="shared" si="97"/>
        <v>0</v>
      </c>
      <c r="BL205" s="182">
        <f t="shared" si="98"/>
        <v>0</v>
      </c>
      <c r="BM205" s="182">
        <f t="shared" si="99"/>
        <v>17</v>
      </c>
      <c r="BN205" s="170">
        <f t="shared" si="100"/>
        <v>0</v>
      </c>
      <c r="BO205" s="182"/>
      <c r="BP205" s="182"/>
      <c r="BQ205" s="170">
        <f t="shared" si="101"/>
        <v>0</v>
      </c>
      <c r="BR205" s="182"/>
      <c r="BS205" s="182"/>
      <c r="BT205" s="170">
        <f t="shared" si="102"/>
        <v>0</v>
      </c>
      <c r="BU205" s="182"/>
      <c r="BV205" s="182"/>
      <c r="BW205" s="170">
        <f t="shared" si="89"/>
        <v>0</v>
      </c>
      <c r="BX205" s="182"/>
      <c r="BY205" s="182"/>
      <c r="BZ205" s="170">
        <f t="shared" si="90"/>
        <v>0</v>
      </c>
      <c r="CA205" s="170">
        <f t="shared" si="103"/>
        <v>0</v>
      </c>
      <c r="CB205" s="182"/>
      <c r="CC205" s="182"/>
      <c r="CD205" s="170">
        <f t="shared" si="104"/>
        <v>0</v>
      </c>
      <c r="CE205" s="170">
        <f t="shared" si="105"/>
        <v>0</v>
      </c>
      <c r="CF205" s="170">
        <f t="shared" si="106"/>
        <v>1</v>
      </c>
      <c r="CG205" s="182">
        <f t="shared" si="107"/>
        <v>18</v>
      </c>
      <c r="CH205" s="171"/>
      <c r="CI205" s="183">
        <f t="shared" si="91"/>
        <v>0</v>
      </c>
      <c r="CJ205" s="184">
        <f t="shared" si="92"/>
        <v>0</v>
      </c>
    </row>
    <row r="206" spans="1:88" s="186" customFormat="1" ht="13">
      <c r="A206" s="168">
        <f t="shared" si="108"/>
        <v>196</v>
      </c>
      <c r="B206" s="169" t="s">
        <v>4711</v>
      </c>
      <c r="C206" s="174" t="s">
        <v>4712</v>
      </c>
      <c r="D206" s="175" t="s">
        <v>3637</v>
      </c>
      <c r="E206" s="172" t="s">
        <v>4713</v>
      </c>
      <c r="F206" s="176" t="s">
        <v>4612</v>
      </c>
      <c r="G206" s="177">
        <v>44690</v>
      </c>
      <c r="H206" s="177">
        <v>44690</v>
      </c>
      <c r="I206" s="178"/>
      <c r="J206" s="209" t="s">
        <v>57</v>
      </c>
      <c r="K206" s="209" t="s">
        <v>4057</v>
      </c>
      <c r="L206" s="209" t="s">
        <v>58</v>
      </c>
      <c r="M206" s="209" t="s">
        <v>57</v>
      </c>
      <c r="N206" s="209" t="s">
        <v>57</v>
      </c>
      <c r="O206" s="209" t="s">
        <v>57</v>
      </c>
      <c r="P206" s="209" t="s">
        <v>57</v>
      </c>
      <c r="Q206" s="209" t="s">
        <v>57</v>
      </c>
      <c r="R206" s="209" t="s">
        <v>57</v>
      </c>
      <c r="S206" s="209" t="s">
        <v>58</v>
      </c>
      <c r="T206" s="209" t="s">
        <v>59</v>
      </c>
      <c r="U206" s="209" t="s">
        <v>57</v>
      </c>
      <c r="V206" s="209" t="s">
        <v>57</v>
      </c>
      <c r="W206" s="209" t="s">
        <v>57</v>
      </c>
      <c r="X206" s="209" t="s">
        <v>57</v>
      </c>
      <c r="Y206" s="209" t="s">
        <v>4057</v>
      </c>
      <c r="Z206" s="209" t="s">
        <v>58</v>
      </c>
      <c r="AA206" s="209" t="s">
        <v>59</v>
      </c>
      <c r="AB206" s="209" t="s">
        <v>57</v>
      </c>
      <c r="AC206" s="209" t="s">
        <v>57</v>
      </c>
      <c r="AD206" s="209" t="s">
        <v>57</v>
      </c>
      <c r="AE206" s="209" t="s">
        <v>57</v>
      </c>
      <c r="AF206" s="209" t="s">
        <v>57</v>
      </c>
      <c r="AG206" s="209" t="s">
        <v>58</v>
      </c>
      <c r="AH206" s="209" t="s">
        <v>57</v>
      </c>
      <c r="AI206" s="209" t="s">
        <v>57</v>
      </c>
      <c r="AJ206" s="209" t="s">
        <v>57</v>
      </c>
      <c r="AK206" s="209" t="s">
        <v>57</v>
      </c>
      <c r="AL206" s="209" t="s">
        <v>57</v>
      </c>
      <c r="AM206" s="209" t="s">
        <v>4057</v>
      </c>
      <c r="AN206" s="209" t="s">
        <v>58</v>
      </c>
      <c r="AO206" s="209" t="s">
        <v>57</v>
      </c>
      <c r="AP206" s="209" t="s">
        <v>57</v>
      </c>
      <c r="AQ206" s="209" t="s">
        <v>57</v>
      </c>
      <c r="AR206" s="179"/>
      <c r="AS206" s="179"/>
      <c r="AT206" s="179"/>
      <c r="AU206" s="179"/>
      <c r="AV206" s="179"/>
      <c r="AW206" s="179"/>
      <c r="AX206" s="179"/>
      <c r="AY206" s="179"/>
      <c r="AZ206" s="179"/>
      <c r="BA206" s="179"/>
      <c r="BB206" s="179"/>
      <c r="BC206" s="179"/>
      <c r="BD206" s="179"/>
      <c r="BE206" s="179"/>
      <c r="BF206" s="180"/>
      <c r="BG206" s="181">
        <f t="shared" si="93"/>
        <v>13</v>
      </c>
      <c r="BH206" s="182">
        <f t="shared" si="94"/>
        <v>3</v>
      </c>
      <c r="BI206" s="182">
        <f t="shared" si="95"/>
        <v>0</v>
      </c>
      <c r="BJ206" s="182">
        <f t="shared" si="96"/>
        <v>1</v>
      </c>
      <c r="BK206" s="182">
        <f t="shared" si="97"/>
        <v>0</v>
      </c>
      <c r="BL206" s="182">
        <f t="shared" si="98"/>
        <v>0</v>
      </c>
      <c r="BM206" s="182">
        <f t="shared" si="99"/>
        <v>17</v>
      </c>
      <c r="BN206" s="170">
        <f t="shared" si="100"/>
        <v>0</v>
      </c>
      <c r="BO206" s="182"/>
      <c r="BP206" s="182"/>
      <c r="BQ206" s="170">
        <f t="shared" si="101"/>
        <v>0</v>
      </c>
      <c r="BR206" s="182"/>
      <c r="BS206" s="182"/>
      <c r="BT206" s="170">
        <f t="shared" si="102"/>
        <v>0</v>
      </c>
      <c r="BU206" s="182"/>
      <c r="BV206" s="182"/>
      <c r="BW206" s="170">
        <f t="shared" si="89"/>
        <v>0</v>
      </c>
      <c r="BX206" s="182"/>
      <c r="BY206" s="182"/>
      <c r="BZ206" s="170">
        <f t="shared" si="90"/>
        <v>0</v>
      </c>
      <c r="CA206" s="170">
        <f t="shared" si="103"/>
        <v>0</v>
      </c>
      <c r="CB206" s="182"/>
      <c r="CC206" s="182"/>
      <c r="CD206" s="170">
        <f t="shared" si="104"/>
        <v>0</v>
      </c>
      <c r="CE206" s="170">
        <f t="shared" si="105"/>
        <v>0</v>
      </c>
      <c r="CF206" s="170">
        <f t="shared" si="106"/>
        <v>1</v>
      </c>
      <c r="CG206" s="182">
        <f t="shared" si="107"/>
        <v>18</v>
      </c>
      <c r="CH206" s="171"/>
      <c r="CI206" s="183">
        <f t="shared" si="91"/>
        <v>0</v>
      </c>
      <c r="CJ206" s="184">
        <f t="shared" si="92"/>
        <v>0</v>
      </c>
    </row>
    <row r="207" spans="1:88" s="186" customFormat="1" ht="13">
      <c r="A207" s="168">
        <f t="shared" si="108"/>
        <v>197</v>
      </c>
      <c r="B207" s="169" t="s">
        <v>4714</v>
      </c>
      <c r="C207" s="174" t="s">
        <v>4715</v>
      </c>
      <c r="D207" s="175" t="s">
        <v>3637</v>
      </c>
      <c r="E207" s="172" t="s">
        <v>4716</v>
      </c>
      <c r="F207" s="176" t="s">
        <v>4134</v>
      </c>
      <c r="G207" s="177">
        <v>44869</v>
      </c>
      <c r="H207" s="177">
        <v>44869</v>
      </c>
      <c r="I207" s="178"/>
      <c r="J207" s="209" t="s">
        <v>57</v>
      </c>
      <c r="K207" s="209" t="s">
        <v>57</v>
      </c>
      <c r="L207" s="209" t="s">
        <v>58</v>
      </c>
      <c r="M207" s="209" t="s">
        <v>57</v>
      </c>
      <c r="N207" s="209" t="s">
        <v>57</v>
      </c>
      <c r="O207" s="209" t="s">
        <v>57</v>
      </c>
      <c r="P207" s="209" t="s">
        <v>57</v>
      </c>
      <c r="Q207" s="209" t="s">
        <v>42</v>
      </c>
      <c r="R207" s="209" t="s">
        <v>42</v>
      </c>
      <c r="S207" s="209" t="s">
        <v>58</v>
      </c>
      <c r="T207" s="209" t="s">
        <v>59</v>
      </c>
      <c r="U207" s="209" t="s">
        <v>57</v>
      </c>
      <c r="V207" s="209" t="s">
        <v>57</v>
      </c>
      <c r="W207" s="209" t="s">
        <v>57</v>
      </c>
      <c r="X207" s="209" t="s">
        <v>57</v>
      </c>
      <c r="Y207" s="209" t="s">
        <v>57</v>
      </c>
      <c r="Z207" s="209" t="s">
        <v>58</v>
      </c>
      <c r="AA207" s="209" t="s">
        <v>59</v>
      </c>
      <c r="AB207" s="209" t="s">
        <v>67</v>
      </c>
      <c r="AC207" s="209" t="s">
        <v>67</v>
      </c>
      <c r="AD207" s="209" t="s">
        <v>67</v>
      </c>
      <c r="AE207" s="209" t="s">
        <v>67</v>
      </c>
      <c r="AF207" s="209" t="s">
        <v>67</v>
      </c>
      <c r="AG207" s="209" t="s">
        <v>58</v>
      </c>
      <c r="AH207" s="209" t="s">
        <v>67</v>
      </c>
      <c r="AI207" s="209" t="s">
        <v>67</v>
      </c>
      <c r="AJ207" s="209" t="s">
        <v>67</v>
      </c>
      <c r="AK207" s="209" t="s">
        <v>67</v>
      </c>
      <c r="AL207" s="209" t="s">
        <v>67</v>
      </c>
      <c r="AM207" s="209" t="s">
        <v>67</v>
      </c>
      <c r="AN207" s="209" t="s">
        <v>58</v>
      </c>
      <c r="AO207" s="209" t="s">
        <v>67</v>
      </c>
      <c r="AP207" s="209" t="s">
        <v>67</v>
      </c>
      <c r="AQ207" s="209" t="s">
        <v>57</v>
      </c>
      <c r="AR207" s="179"/>
      <c r="AS207" s="179"/>
      <c r="AT207" s="179"/>
      <c r="AU207" s="179"/>
      <c r="AV207" s="179"/>
      <c r="AW207" s="179"/>
      <c r="AX207" s="179"/>
      <c r="AY207" s="179"/>
      <c r="AZ207" s="179"/>
      <c r="BA207" s="179"/>
      <c r="BB207" s="179"/>
      <c r="BC207" s="179"/>
      <c r="BD207" s="179"/>
      <c r="BE207" s="179"/>
      <c r="BF207" s="180"/>
      <c r="BG207" s="181">
        <f t="shared" si="93"/>
        <v>1</v>
      </c>
      <c r="BH207" s="182">
        <f t="shared" si="94"/>
        <v>3</v>
      </c>
      <c r="BI207" s="182">
        <f t="shared" si="95"/>
        <v>0</v>
      </c>
      <c r="BJ207" s="182">
        <f t="shared" si="96"/>
        <v>0</v>
      </c>
      <c r="BK207" s="182">
        <f t="shared" si="97"/>
        <v>0</v>
      </c>
      <c r="BL207" s="182">
        <f t="shared" si="98"/>
        <v>0</v>
      </c>
      <c r="BM207" s="182">
        <f t="shared" si="99"/>
        <v>4</v>
      </c>
      <c r="BN207" s="170">
        <f t="shared" si="100"/>
        <v>0</v>
      </c>
      <c r="BO207" s="182"/>
      <c r="BP207" s="182"/>
      <c r="BQ207" s="170">
        <f t="shared" si="101"/>
        <v>0</v>
      </c>
      <c r="BR207" s="182"/>
      <c r="BS207" s="182"/>
      <c r="BT207" s="170">
        <f t="shared" si="102"/>
        <v>0</v>
      </c>
      <c r="BU207" s="182"/>
      <c r="BV207" s="182"/>
      <c r="BW207" s="170">
        <f t="shared" si="89"/>
        <v>0</v>
      </c>
      <c r="BX207" s="182"/>
      <c r="BY207" s="182"/>
      <c r="BZ207" s="170">
        <f t="shared" si="90"/>
        <v>0</v>
      </c>
      <c r="CA207" s="170">
        <f t="shared" si="103"/>
        <v>13</v>
      </c>
      <c r="CB207" s="182"/>
      <c r="CC207" s="182"/>
      <c r="CD207" s="170">
        <f t="shared" si="104"/>
        <v>0</v>
      </c>
      <c r="CE207" s="170">
        <f t="shared" si="105"/>
        <v>0</v>
      </c>
      <c r="CF207" s="170">
        <f t="shared" si="106"/>
        <v>1</v>
      </c>
      <c r="CG207" s="182">
        <f t="shared" si="107"/>
        <v>18</v>
      </c>
      <c r="CH207" s="171"/>
      <c r="CI207" s="183"/>
      <c r="CJ207" s="184"/>
    </row>
    <row r="208" spans="1:88" s="186" customFormat="1" ht="13">
      <c r="A208" s="168">
        <f t="shared" si="108"/>
        <v>198</v>
      </c>
      <c r="B208" s="169" t="s">
        <v>4717</v>
      </c>
      <c r="C208" s="174" t="s">
        <v>4718</v>
      </c>
      <c r="D208" s="175" t="s">
        <v>4060</v>
      </c>
      <c r="E208" s="172" t="s">
        <v>4719</v>
      </c>
      <c r="F208" s="176" t="s">
        <v>4720</v>
      </c>
      <c r="G208" s="177">
        <v>45161</v>
      </c>
      <c r="H208" s="177">
        <v>45161</v>
      </c>
      <c r="I208" s="178"/>
      <c r="J208" s="209" t="s">
        <v>57</v>
      </c>
      <c r="K208" s="209" t="s">
        <v>57</v>
      </c>
      <c r="L208" s="209" t="s">
        <v>58</v>
      </c>
      <c r="M208" s="209" t="s">
        <v>57</v>
      </c>
      <c r="N208" s="209" t="s">
        <v>131</v>
      </c>
      <c r="O208" s="209" t="s">
        <v>57</v>
      </c>
      <c r="P208" s="209" t="s">
        <v>57</v>
      </c>
      <c r="Q208" s="209" t="s">
        <v>67</v>
      </c>
      <c r="R208" s="209" t="s">
        <v>4057</v>
      </c>
      <c r="S208" s="209" t="s">
        <v>58</v>
      </c>
      <c r="T208" s="209" t="s">
        <v>59</v>
      </c>
      <c r="U208" s="209" t="s">
        <v>57</v>
      </c>
      <c r="V208" s="209" t="s">
        <v>57</v>
      </c>
      <c r="W208" s="209" t="s">
        <v>57</v>
      </c>
      <c r="X208" s="209" t="s">
        <v>57</v>
      </c>
      <c r="Y208" s="209" t="s">
        <v>57</v>
      </c>
      <c r="Z208" s="209" t="s">
        <v>58</v>
      </c>
      <c r="AA208" s="209" t="s">
        <v>59</v>
      </c>
      <c r="AB208" s="209" t="s">
        <v>57</v>
      </c>
      <c r="AC208" s="209" t="s">
        <v>57</v>
      </c>
      <c r="AD208" s="209" t="s">
        <v>57</v>
      </c>
      <c r="AE208" s="209" t="s">
        <v>57</v>
      </c>
      <c r="AF208" s="209" t="s">
        <v>57</v>
      </c>
      <c r="AG208" s="209" t="s">
        <v>58</v>
      </c>
      <c r="AH208" s="209" t="s">
        <v>57</v>
      </c>
      <c r="AI208" s="209" t="s">
        <v>57</v>
      </c>
      <c r="AJ208" s="209" t="s">
        <v>57</v>
      </c>
      <c r="AK208" s="209" t="s">
        <v>57</v>
      </c>
      <c r="AL208" s="209" t="s">
        <v>57</v>
      </c>
      <c r="AM208" s="209" t="s">
        <v>67</v>
      </c>
      <c r="AN208" s="209" t="s">
        <v>58</v>
      </c>
      <c r="AO208" s="209" t="s">
        <v>57</v>
      </c>
      <c r="AP208" s="209" t="s">
        <v>57</v>
      </c>
      <c r="AQ208" s="209" t="s">
        <v>57</v>
      </c>
      <c r="AR208" s="179"/>
      <c r="AS208" s="179"/>
      <c r="AT208" s="179"/>
      <c r="AU208" s="179"/>
      <c r="AV208" s="179"/>
      <c r="AW208" s="179"/>
      <c r="AX208" s="179"/>
      <c r="AY208" s="179"/>
      <c r="AZ208" s="179"/>
      <c r="BA208" s="179"/>
      <c r="BB208" s="179"/>
      <c r="BC208" s="179"/>
      <c r="BD208" s="179"/>
      <c r="BE208" s="179"/>
      <c r="BF208" s="180"/>
      <c r="BG208" s="181">
        <f t="shared" si="93"/>
        <v>13</v>
      </c>
      <c r="BH208" s="182">
        <f t="shared" si="94"/>
        <v>3</v>
      </c>
      <c r="BI208" s="182">
        <f t="shared" si="95"/>
        <v>0</v>
      </c>
      <c r="BJ208" s="182">
        <f t="shared" si="96"/>
        <v>0</v>
      </c>
      <c r="BK208" s="182">
        <f t="shared" si="97"/>
        <v>0</v>
      </c>
      <c r="BL208" s="182">
        <f t="shared" si="98"/>
        <v>0</v>
      </c>
      <c r="BM208" s="182">
        <f t="shared" si="99"/>
        <v>16</v>
      </c>
      <c r="BN208" s="170">
        <f t="shared" si="100"/>
        <v>0</v>
      </c>
      <c r="BO208" s="182"/>
      <c r="BP208" s="182"/>
      <c r="BQ208" s="170">
        <f t="shared" si="101"/>
        <v>0</v>
      </c>
      <c r="BR208" s="182"/>
      <c r="BS208" s="182"/>
      <c r="BT208" s="170">
        <f t="shared" si="102"/>
        <v>0</v>
      </c>
      <c r="BU208" s="182"/>
      <c r="BV208" s="182"/>
      <c r="BW208" s="170">
        <f t="shared" si="89"/>
        <v>0</v>
      </c>
      <c r="BX208" s="182"/>
      <c r="BY208" s="182"/>
      <c r="BZ208" s="170">
        <f t="shared" si="90"/>
        <v>0</v>
      </c>
      <c r="CA208" s="170">
        <f t="shared" si="103"/>
        <v>1</v>
      </c>
      <c r="CB208" s="182"/>
      <c r="CC208" s="182"/>
      <c r="CD208" s="170">
        <f t="shared" si="104"/>
        <v>0</v>
      </c>
      <c r="CE208" s="170">
        <f t="shared" si="105"/>
        <v>0</v>
      </c>
      <c r="CF208" s="170">
        <f t="shared" si="106"/>
        <v>1</v>
      </c>
      <c r="CG208" s="182">
        <f t="shared" si="107"/>
        <v>18</v>
      </c>
      <c r="CH208" s="171"/>
      <c r="CI208" s="183">
        <f>COUNTIF(J208:AN208,"1")+(COUNTIF(J208:AN208,"2")*2)+CJ208*2</f>
        <v>0</v>
      </c>
      <c r="CJ208" s="184">
        <f>COUNTIF(J208:AN208,"&gt;=3")</f>
        <v>0</v>
      </c>
    </row>
    <row r="209" spans="1:88" s="186" customFormat="1" ht="13">
      <c r="A209" s="168">
        <f t="shared" si="108"/>
        <v>199</v>
      </c>
      <c r="B209" s="169" t="s">
        <v>4721</v>
      </c>
      <c r="C209" s="174" t="s">
        <v>4722</v>
      </c>
      <c r="D209" s="175" t="s">
        <v>3637</v>
      </c>
      <c r="E209" s="172" t="s">
        <v>4723</v>
      </c>
      <c r="F209" s="176" t="s">
        <v>4134</v>
      </c>
      <c r="G209" s="177">
        <v>45089</v>
      </c>
      <c r="H209" s="177">
        <v>45089</v>
      </c>
      <c r="I209" s="178"/>
      <c r="J209" s="209" t="s">
        <v>57</v>
      </c>
      <c r="K209" s="209" t="s">
        <v>57</v>
      </c>
      <c r="L209" s="209" t="s">
        <v>58</v>
      </c>
      <c r="M209" s="209" t="s">
        <v>57</v>
      </c>
      <c r="N209" s="209" t="s">
        <v>57</v>
      </c>
      <c r="O209" s="209" t="s">
        <v>57</v>
      </c>
      <c r="P209" s="209" t="s">
        <v>131</v>
      </c>
      <c r="Q209" s="209" t="s">
        <v>57</v>
      </c>
      <c r="R209" s="209" t="s">
        <v>57</v>
      </c>
      <c r="S209" s="209" t="s">
        <v>58</v>
      </c>
      <c r="T209" s="209" t="s">
        <v>59</v>
      </c>
      <c r="U209" s="209" t="s">
        <v>57</v>
      </c>
      <c r="V209" s="209" t="s">
        <v>57</v>
      </c>
      <c r="W209" s="209" t="s">
        <v>57</v>
      </c>
      <c r="X209" s="209" t="s">
        <v>57</v>
      </c>
      <c r="Y209" s="209" t="s">
        <v>42</v>
      </c>
      <c r="Z209" s="209" t="s">
        <v>58</v>
      </c>
      <c r="AA209" s="209" t="s">
        <v>59</v>
      </c>
      <c r="AB209" s="209" t="s">
        <v>57</v>
      </c>
      <c r="AC209" s="209" t="s">
        <v>57</v>
      </c>
      <c r="AD209" s="209" t="s">
        <v>57</v>
      </c>
      <c r="AE209" s="209" t="s">
        <v>57</v>
      </c>
      <c r="AF209" s="209" t="s">
        <v>57</v>
      </c>
      <c r="AG209" s="209" t="s">
        <v>58</v>
      </c>
      <c r="AH209" s="209" t="s">
        <v>57</v>
      </c>
      <c r="AI209" s="209" t="s">
        <v>57</v>
      </c>
      <c r="AJ209" s="209" t="s">
        <v>57</v>
      </c>
      <c r="AK209" s="209" t="s">
        <v>57</v>
      </c>
      <c r="AL209" s="209" t="s">
        <v>57</v>
      </c>
      <c r="AM209" s="209" t="s">
        <v>42</v>
      </c>
      <c r="AN209" s="209" t="s">
        <v>58</v>
      </c>
      <c r="AO209" s="209" t="s">
        <v>57</v>
      </c>
      <c r="AP209" s="209" t="s">
        <v>57</v>
      </c>
      <c r="AQ209" s="209" t="s">
        <v>57</v>
      </c>
      <c r="AR209" s="179"/>
      <c r="AS209" s="179"/>
      <c r="AT209" s="179"/>
      <c r="AU209" s="179"/>
      <c r="AV209" s="179"/>
      <c r="AW209" s="179"/>
      <c r="AX209" s="179"/>
      <c r="AY209" s="179"/>
      <c r="AZ209" s="179"/>
      <c r="BA209" s="179"/>
      <c r="BB209" s="179"/>
      <c r="BC209" s="179"/>
      <c r="BD209" s="179"/>
      <c r="BE209" s="179"/>
      <c r="BF209" s="180"/>
      <c r="BG209" s="181">
        <f t="shared" si="93"/>
        <v>13</v>
      </c>
      <c r="BH209" s="182">
        <f t="shared" si="94"/>
        <v>3</v>
      </c>
      <c r="BI209" s="182">
        <f t="shared" si="95"/>
        <v>1</v>
      </c>
      <c r="BJ209" s="182">
        <f t="shared" si="96"/>
        <v>0</v>
      </c>
      <c r="BK209" s="182">
        <f t="shared" si="97"/>
        <v>0</v>
      </c>
      <c r="BL209" s="182">
        <f t="shared" si="98"/>
        <v>0</v>
      </c>
      <c r="BM209" s="182">
        <f t="shared" si="99"/>
        <v>17</v>
      </c>
      <c r="BN209" s="170">
        <f t="shared" si="100"/>
        <v>0</v>
      </c>
      <c r="BO209" s="182"/>
      <c r="BP209" s="182"/>
      <c r="BQ209" s="170">
        <f t="shared" si="101"/>
        <v>0</v>
      </c>
      <c r="BR209" s="182"/>
      <c r="BS209" s="182"/>
      <c r="BT209" s="170">
        <f t="shared" si="102"/>
        <v>0</v>
      </c>
      <c r="BU209" s="182"/>
      <c r="BV209" s="182"/>
      <c r="BW209" s="170">
        <f t="shared" si="89"/>
        <v>0</v>
      </c>
      <c r="BX209" s="182"/>
      <c r="BY209" s="182"/>
      <c r="BZ209" s="170">
        <f t="shared" si="90"/>
        <v>0</v>
      </c>
      <c r="CA209" s="170">
        <f t="shared" si="103"/>
        <v>0</v>
      </c>
      <c r="CB209" s="182"/>
      <c r="CC209" s="182"/>
      <c r="CD209" s="170">
        <f t="shared" si="104"/>
        <v>0</v>
      </c>
      <c r="CE209" s="170">
        <f t="shared" si="105"/>
        <v>0</v>
      </c>
      <c r="CF209" s="170">
        <f t="shared" si="106"/>
        <v>1</v>
      </c>
      <c r="CG209" s="182">
        <f t="shared" si="107"/>
        <v>18</v>
      </c>
      <c r="CH209" s="171"/>
      <c r="CI209" s="183">
        <f>COUNTIF(J209:AN209,"1")+(COUNTIF(J209:AN209,"2")*2)+CJ209*2</f>
        <v>0</v>
      </c>
      <c r="CJ209" s="184">
        <f>COUNTIF(J209:AN209,"&gt;=3")</f>
        <v>0</v>
      </c>
    </row>
    <row r="210" spans="1:88" s="186" customFormat="1" ht="13">
      <c r="A210" s="168">
        <f t="shared" si="108"/>
        <v>200</v>
      </c>
      <c r="B210" s="169" t="s">
        <v>4724</v>
      </c>
      <c r="C210" s="174" t="s">
        <v>4725</v>
      </c>
      <c r="D210" s="175" t="s">
        <v>4060</v>
      </c>
      <c r="E210" s="172" t="s">
        <v>4726</v>
      </c>
      <c r="F210" s="176" t="s">
        <v>4422</v>
      </c>
      <c r="G210" s="177">
        <v>44805</v>
      </c>
      <c r="H210" s="177">
        <v>44805</v>
      </c>
      <c r="I210" s="178"/>
      <c r="J210" s="209" t="s">
        <v>57</v>
      </c>
      <c r="K210" s="209" t="s">
        <v>4057</v>
      </c>
      <c r="L210" s="209" t="s">
        <v>58</v>
      </c>
      <c r="M210" s="209" t="s">
        <v>57</v>
      </c>
      <c r="N210" s="209" t="s">
        <v>57</v>
      </c>
      <c r="O210" s="209" t="s">
        <v>57</v>
      </c>
      <c r="P210" s="209" t="s">
        <v>57</v>
      </c>
      <c r="Q210" s="209" t="s">
        <v>57</v>
      </c>
      <c r="R210" s="209" t="s">
        <v>67</v>
      </c>
      <c r="S210" s="209" t="s">
        <v>58</v>
      </c>
      <c r="T210" s="209" t="s">
        <v>59</v>
      </c>
      <c r="U210" s="209" t="s">
        <v>57</v>
      </c>
      <c r="V210" s="209" t="s">
        <v>57</v>
      </c>
      <c r="W210" s="209" t="s">
        <v>57</v>
      </c>
      <c r="X210" s="209" t="s">
        <v>57</v>
      </c>
      <c r="Y210" s="209" t="s">
        <v>67</v>
      </c>
      <c r="Z210" s="209" t="s">
        <v>58</v>
      </c>
      <c r="AA210" s="209" t="s">
        <v>59</v>
      </c>
      <c r="AB210" s="209" t="s">
        <v>57</v>
      </c>
      <c r="AC210" s="209" t="s">
        <v>57</v>
      </c>
      <c r="AD210" s="209" t="s">
        <v>57</v>
      </c>
      <c r="AE210" s="209" t="s">
        <v>133</v>
      </c>
      <c r="AF210" s="209" t="s">
        <v>67</v>
      </c>
      <c r="AG210" s="209" t="s">
        <v>58</v>
      </c>
      <c r="AH210" s="209" t="s">
        <v>57</v>
      </c>
      <c r="AI210" s="209" t="s">
        <v>57</v>
      </c>
      <c r="AJ210" s="209" t="s">
        <v>57</v>
      </c>
      <c r="AK210" s="209" t="s">
        <v>57</v>
      </c>
      <c r="AL210" s="209" t="s">
        <v>57</v>
      </c>
      <c r="AM210" s="209" t="s">
        <v>67</v>
      </c>
      <c r="AN210" s="209" t="s">
        <v>58</v>
      </c>
      <c r="AO210" s="209" t="s">
        <v>57</v>
      </c>
      <c r="AP210" s="209" t="s">
        <v>57</v>
      </c>
      <c r="AQ210" s="209" t="s">
        <v>57</v>
      </c>
      <c r="AR210" s="179"/>
      <c r="AS210" s="179"/>
      <c r="AT210" s="179"/>
      <c r="AU210" s="179"/>
      <c r="AV210" s="179"/>
      <c r="AW210" s="179"/>
      <c r="AX210" s="179"/>
      <c r="AY210" s="179"/>
      <c r="AZ210" s="179"/>
      <c r="BA210" s="179"/>
      <c r="BB210" s="179"/>
      <c r="BC210" s="179"/>
      <c r="BD210" s="179"/>
      <c r="BE210" s="179"/>
      <c r="BF210" s="180"/>
      <c r="BG210" s="181">
        <f t="shared" si="93"/>
        <v>11</v>
      </c>
      <c r="BH210" s="182">
        <f t="shared" si="94"/>
        <v>3</v>
      </c>
      <c r="BI210" s="182">
        <f t="shared" si="95"/>
        <v>0</v>
      </c>
      <c r="BJ210" s="182">
        <f t="shared" si="96"/>
        <v>0</v>
      </c>
      <c r="BK210" s="182">
        <f t="shared" si="97"/>
        <v>0</v>
      </c>
      <c r="BL210" s="182">
        <f t="shared" si="98"/>
        <v>0</v>
      </c>
      <c r="BM210" s="182">
        <f t="shared" si="99"/>
        <v>14</v>
      </c>
      <c r="BN210" s="170">
        <f t="shared" si="100"/>
        <v>0</v>
      </c>
      <c r="BO210" s="182"/>
      <c r="BP210" s="182"/>
      <c r="BQ210" s="170">
        <f t="shared" si="101"/>
        <v>0</v>
      </c>
      <c r="BR210" s="182"/>
      <c r="BS210" s="182"/>
      <c r="BT210" s="170">
        <f t="shared" si="102"/>
        <v>1</v>
      </c>
      <c r="BU210" s="182"/>
      <c r="BV210" s="182"/>
      <c r="BW210" s="170">
        <f t="shared" si="89"/>
        <v>0</v>
      </c>
      <c r="BX210" s="182"/>
      <c r="BY210" s="182"/>
      <c r="BZ210" s="170">
        <f t="shared" si="90"/>
        <v>0</v>
      </c>
      <c r="CA210" s="170">
        <f t="shared" si="103"/>
        <v>2</v>
      </c>
      <c r="CB210" s="182"/>
      <c r="CC210" s="182"/>
      <c r="CD210" s="170">
        <f t="shared" si="104"/>
        <v>0</v>
      </c>
      <c r="CE210" s="170">
        <f t="shared" si="105"/>
        <v>0</v>
      </c>
      <c r="CF210" s="170">
        <f t="shared" si="106"/>
        <v>1</v>
      </c>
      <c r="CG210" s="182">
        <f t="shared" si="107"/>
        <v>18</v>
      </c>
      <c r="CH210" s="171"/>
      <c r="CI210" s="183">
        <f>COUNTIF(J210:AN210,"1")+(COUNTIF(J210:AN210,"2")*2)+CJ210*2</f>
        <v>0</v>
      </c>
      <c r="CJ210" s="184">
        <f>COUNTIF(J210:AN210,"&gt;=3")</f>
        <v>0</v>
      </c>
    </row>
    <row r="211" spans="1:88" s="186" customFormat="1" ht="13">
      <c r="A211" s="168">
        <f t="shared" si="108"/>
        <v>201</v>
      </c>
      <c r="B211" s="169" t="s">
        <v>4727</v>
      </c>
      <c r="C211" s="174" t="s">
        <v>4728</v>
      </c>
      <c r="D211" s="175" t="s">
        <v>3637</v>
      </c>
      <c r="E211" s="172" t="s">
        <v>4729</v>
      </c>
      <c r="F211" s="176" t="s">
        <v>1140</v>
      </c>
      <c r="G211" s="177">
        <v>44652</v>
      </c>
      <c r="H211" s="177">
        <v>44652</v>
      </c>
      <c r="I211" s="178"/>
      <c r="J211" s="209" t="s">
        <v>57</v>
      </c>
      <c r="K211" s="209" t="s">
        <v>57</v>
      </c>
      <c r="L211" s="209" t="s">
        <v>58</v>
      </c>
      <c r="M211" s="209" t="s">
        <v>57</v>
      </c>
      <c r="N211" s="209" t="s">
        <v>57</v>
      </c>
      <c r="O211" s="209" t="s">
        <v>57</v>
      </c>
      <c r="P211" s="209" t="s">
        <v>57</v>
      </c>
      <c r="Q211" s="209" t="s">
        <v>57</v>
      </c>
      <c r="R211" s="209" t="s">
        <v>67</v>
      </c>
      <c r="S211" s="209" t="s">
        <v>58</v>
      </c>
      <c r="T211" s="209" t="s">
        <v>59</v>
      </c>
      <c r="U211" s="209" t="s">
        <v>57</v>
      </c>
      <c r="V211" s="209" t="s">
        <v>57</v>
      </c>
      <c r="W211" s="209" t="s">
        <v>57</v>
      </c>
      <c r="X211" s="209" t="s">
        <v>57</v>
      </c>
      <c r="Y211" s="209" t="s">
        <v>57</v>
      </c>
      <c r="Z211" s="209" t="s">
        <v>58</v>
      </c>
      <c r="AA211" s="209" t="s">
        <v>59</v>
      </c>
      <c r="AB211" s="209" t="s">
        <v>57</v>
      </c>
      <c r="AC211" s="209" t="s">
        <v>57</v>
      </c>
      <c r="AD211" s="209" t="s">
        <v>57</v>
      </c>
      <c r="AE211" s="209" t="s">
        <v>57</v>
      </c>
      <c r="AF211" s="209" t="s">
        <v>67</v>
      </c>
      <c r="AG211" s="209" t="s">
        <v>58</v>
      </c>
      <c r="AH211" s="209" t="s">
        <v>57</v>
      </c>
      <c r="AI211" s="209" t="s">
        <v>57</v>
      </c>
      <c r="AJ211" s="209" t="s">
        <v>57</v>
      </c>
      <c r="AK211" s="209" t="s">
        <v>57</v>
      </c>
      <c r="AL211" s="209" t="s">
        <v>57</v>
      </c>
      <c r="AM211" s="209" t="s">
        <v>67</v>
      </c>
      <c r="AN211" s="209" t="s">
        <v>58</v>
      </c>
      <c r="AO211" s="209" t="s">
        <v>57</v>
      </c>
      <c r="AP211" s="209" t="s">
        <v>57</v>
      </c>
      <c r="AQ211" s="209" t="s">
        <v>57</v>
      </c>
      <c r="AR211" s="179"/>
      <c r="AS211" s="179"/>
      <c r="AT211" s="179"/>
      <c r="AU211" s="179"/>
      <c r="AV211" s="179"/>
      <c r="AW211" s="179"/>
      <c r="AX211" s="179"/>
      <c r="AY211" s="179"/>
      <c r="AZ211" s="179"/>
      <c r="BA211" s="179"/>
      <c r="BB211" s="179"/>
      <c r="BC211" s="179"/>
      <c r="BD211" s="179"/>
      <c r="BE211" s="179"/>
      <c r="BF211" s="180"/>
      <c r="BG211" s="181">
        <f t="shared" si="93"/>
        <v>12</v>
      </c>
      <c r="BH211" s="182">
        <f t="shared" si="94"/>
        <v>3</v>
      </c>
      <c r="BI211" s="182">
        <f t="shared" si="95"/>
        <v>0</v>
      </c>
      <c r="BJ211" s="182">
        <f t="shared" si="96"/>
        <v>0</v>
      </c>
      <c r="BK211" s="182">
        <f t="shared" si="97"/>
        <v>0</v>
      </c>
      <c r="BL211" s="182">
        <f t="shared" si="98"/>
        <v>0</v>
      </c>
      <c r="BM211" s="182">
        <f t="shared" si="99"/>
        <v>15</v>
      </c>
      <c r="BN211" s="170">
        <f t="shared" si="100"/>
        <v>0</v>
      </c>
      <c r="BO211" s="182"/>
      <c r="BP211" s="182"/>
      <c r="BQ211" s="170">
        <f t="shared" si="101"/>
        <v>0</v>
      </c>
      <c r="BR211" s="182"/>
      <c r="BS211" s="182"/>
      <c r="BT211" s="170">
        <f t="shared" si="102"/>
        <v>0</v>
      </c>
      <c r="BU211" s="182"/>
      <c r="BV211" s="182"/>
      <c r="BW211" s="170">
        <f t="shared" si="89"/>
        <v>0</v>
      </c>
      <c r="BX211" s="182"/>
      <c r="BY211" s="182"/>
      <c r="BZ211" s="170">
        <f t="shared" si="90"/>
        <v>0</v>
      </c>
      <c r="CA211" s="170">
        <f t="shared" si="103"/>
        <v>2</v>
      </c>
      <c r="CB211" s="182"/>
      <c r="CC211" s="182"/>
      <c r="CD211" s="170">
        <f t="shared" si="104"/>
        <v>0</v>
      </c>
      <c r="CE211" s="170">
        <f t="shared" si="105"/>
        <v>0</v>
      </c>
      <c r="CF211" s="170">
        <f t="shared" si="106"/>
        <v>1</v>
      </c>
      <c r="CG211" s="182">
        <f t="shared" si="107"/>
        <v>18</v>
      </c>
      <c r="CH211" s="171"/>
      <c r="CI211" s="183">
        <f>COUNTIF(J211:AN211,"1")+(COUNTIF(J211:AN211,"2")*2)+CJ211*2</f>
        <v>0</v>
      </c>
      <c r="CJ211" s="184">
        <f>COUNTIF(J211:AN211,"&gt;=3")</f>
        <v>0</v>
      </c>
    </row>
    <row r="212" spans="1:88" s="186" customFormat="1" ht="13">
      <c r="A212" s="168" t="e">
        <f>+#REF!+1</f>
        <v>#REF!</v>
      </c>
      <c r="B212" s="169" t="s">
        <v>4730</v>
      </c>
      <c r="C212" s="174" t="s">
        <v>4731</v>
      </c>
      <c r="D212" s="175" t="s">
        <v>3637</v>
      </c>
      <c r="E212" s="172" t="s">
        <v>4732</v>
      </c>
      <c r="F212" s="176" t="s">
        <v>3130</v>
      </c>
      <c r="G212" s="177">
        <v>44652</v>
      </c>
      <c r="H212" s="177">
        <v>44652</v>
      </c>
      <c r="I212" s="178"/>
      <c r="J212" s="209" t="s">
        <v>57</v>
      </c>
      <c r="K212" s="209" t="s">
        <v>57</v>
      </c>
      <c r="L212" s="209" t="s">
        <v>58</v>
      </c>
      <c r="M212" s="209" t="s">
        <v>57</v>
      </c>
      <c r="N212" s="209" t="s">
        <v>57</v>
      </c>
      <c r="O212" s="209" t="s">
        <v>57</v>
      </c>
      <c r="P212" s="209" t="s">
        <v>57</v>
      </c>
      <c r="Q212" s="209" t="s">
        <v>57</v>
      </c>
      <c r="R212" s="209" t="s">
        <v>4057</v>
      </c>
      <c r="S212" s="209" t="s">
        <v>58</v>
      </c>
      <c r="T212" s="209" t="s">
        <v>59</v>
      </c>
      <c r="U212" s="209" t="s">
        <v>57</v>
      </c>
      <c r="V212" s="209" t="s">
        <v>57</v>
      </c>
      <c r="W212" s="209" t="s">
        <v>57</v>
      </c>
      <c r="X212" s="209" t="s">
        <v>57</v>
      </c>
      <c r="Y212" s="209" t="s">
        <v>57</v>
      </c>
      <c r="Z212" s="209" t="s">
        <v>58</v>
      </c>
      <c r="AA212" s="209" t="s">
        <v>59</v>
      </c>
      <c r="AB212" s="209" t="s">
        <v>133</v>
      </c>
      <c r="AC212" s="209" t="s">
        <v>133</v>
      </c>
      <c r="AD212" s="209" t="s">
        <v>57</v>
      </c>
      <c r="AE212" s="209" t="s">
        <v>57</v>
      </c>
      <c r="AF212" s="209" t="s">
        <v>4057</v>
      </c>
      <c r="AG212" s="209" t="s">
        <v>58</v>
      </c>
      <c r="AH212" s="209" t="s">
        <v>57</v>
      </c>
      <c r="AI212" s="209" t="s">
        <v>57</v>
      </c>
      <c r="AJ212" s="209" t="s">
        <v>57</v>
      </c>
      <c r="AK212" s="209" t="s">
        <v>57</v>
      </c>
      <c r="AL212" s="209" t="s">
        <v>57</v>
      </c>
      <c r="AM212" s="209" t="s">
        <v>57</v>
      </c>
      <c r="AN212" s="209" t="s">
        <v>58</v>
      </c>
      <c r="AO212" s="209" t="s">
        <v>133</v>
      </c>
      <c r="AP212" s="209" t="s">
        <v>133</v>
      </c>
      <c r="AQ212" s="209" t="s">
        <v>57</v>
      </c>
      <c r="AR212" s="179"/>
      <c r="AS212" s="179"/>
      <c r="AT212" s="179"/>
      <c r="AU212" s="179"/>
      <c r="AV212" s="179"/>
      <c r="AW212" s="179"/>
      <c r="AX212" s="179"/>
      <c r="AY212" s="179"/>
      <c r="AZ212" s="179"/>
      <c r="BA212" s="179"/>
      <c r="BB212" s="179"/>
      <c r="BC212" s="179"/>
      <c r="BD212" s="179"/>
      <c r="BE212" s="179"/>
      <c r="BF212" s="180"/>
      <c r="BG212" s="181">
        <f t="shared" si="93"/>
        <v>9</v>
      </c>
      <c r="BH212" s="182">
        <f t="shared" si="94"/>
        <v>3</v>
      </c>
      <c r="BI212" s="182">
        <f t="shared" si="95"/>
        <v>0</v>
      </c>
      <c r="BJ212" s="182">
        <f t="shared" si="96"/>
        <v>1</v>
      </c>
      <c r="BK212" s="182">
        <f t="shared" si="97"/>
        <v>0</v>
      </c>
      <c r="BL212" s="182">
        <f t="shared" si="98"/>
        <v>0</v>
      </c>
      <c r="BM212" s="182">
        <f t="shared" si="99"/>
        <v>13</v>
      </c>
      <c r="BN212" s="170">
        <f t="shared" si="100"/>
        <v>0</v>
      </c>
      <c r="BO212" s="182"/>
      <c r="BP212" s="182"/>
      <c r="BQ212" s="170">
        <f t="shared" si="101"/>
        <v>0</v>
      </c>
      <c r="BR212" s="182"/>
      <c r="BS212" s="182"/>
      <c r="BT212" s="170">
        <f t="shared" si="102"/>
        <v>4</v>
      </c>
      <c r="BU212" s="182"/>
      <c r="BV212" s="182"/>
      <c r="BW212" s="170">
        <f t="shared" si="89"/>
        <v>0</v>
      </c>
      <c r="BX212" s="182"/>
      <c r="BY212" s="182"/>
      <c r="BZ212" s="170">
        <f t="shared" si="90"/>
        <v>0</v>
      </c>
      <c r="CA212" s="170">
        <f t="shared" si="103"/>
        <v>0</v>
      </c>
      <c r="CB212" s="182"/>
      <c r="CC212" s="182"/>
      <c r="CD212" s="170">
        <f t="shared" si="104"/>
        <v>0</v>
      </c>
      <c r="CE212" s="170">
        <f t="shared" si="105"/>
        <v>0</v>
      </c>
      <c r="CF212" s="170">
        <f t="shared" si="106"/>
        <v>1</v>
      </c>
      <c r="CG212" s="182">
        <f t="shared" si="107"/>
        <v>18</v>
      </c>
      <c r="CH212" s="171"/>
      <c r="CI212" s="183">
        <f>COUNTIF(J212:AN212,"1")+(COUNTIF(J212:AN212,"2")*2)+CJ212*2</f>
        <v>0</v>
      </c>
      <c r="CJ212" s="184">
        <f>COUNTIF(J212:AN212,"&gt;=3")</f>
        <v>0</v>
      </c>
    </row>
    <row r="213" spans="1:88" s="186" customFormat="1" ht="13">
      <c r="A213" s="168" t="e">
        <f t="shared" ref="A213:A244" si="109">+A212+1</f>
        <v>#REF!</v>
      </c>
      <c r="B213" s="169" t="s">
        <v>4733</v>
      </c>
      <c r="C213" s="174" t="s">
        <v>4734</v>
      </c>
      <c r="D213" s="175" t="s">
        <v>3637</v>
      </c>
      <c r="E213" s="172" t="s">
        <v>4735</v>
      </c>
      <c r="F213" s="176" t="s">
        <v>1192</v>
      </c>
      <c r="G213" s="177">
        <v>44845</v>
      </c>
      <c r="H213" s="177">
        <v>44845</v>
      </c>
      <c r="I213" s="178"/>
      <c r="J213" s="209" t="s">
        <v>57</v>
      </c>
      <c r="K213" s="209" t="s">
        <v>67</v>
      </c>
      <c r="L213" s="209" t="s">
        <v>58</v>
      </c>
      <c r="M213" s="209" t="s">
        <v>57</v>
      </c>
      <c r="N213" s="209" t="s">
        <v>57</v>
      </c>
      <c r="O213" s="209" t="s">
        <v>57</v>
      </c>
      <c r="P213" s="209" t="s">
        <v>57</v>
      </c>
      <c r="Q213" s="209" t="s">
        <v>57</v>
      </c>
      <c r="R213" s="209" t="s">
        <v>4057</v>
      </c>
      <c r="S213" s="209" t="s">
        <v>58</v>
      </c>
      <c r="T213" s="209" t="s">
        <v>59</v>
      </c>
      <c r="U213" s="209" t="s">
        <v>57</v>
      </c>
      <c r="V213" s="209" t="s">
        <v>57</v>
      </c>
      <c r="W213" s="209" t="s">
        <v>57</v>
      </c>
      <c r="X213" s="209" t="s">
        <v>57</v>
      </c>
      <c r="Y213" s="209" t="s">
        <v>133</v>
      </c>
      <c r="Z213" s="209" t="s">
        <v>58</v>
      </c>
      <c r="AA213" s="209" t="s">
        <v>59</v>
      </c>
      <c r="AB213" s="209" t="s">
        <v>57</v>
      </c>
      <c r="AC213" s="209" t="s">
        <v>57</v>
      </c>
      <c r="AD213" s="209" t="s">
        <v>57</v>
      </c>
      <c r="AE213" s="209" t="s">
        <v>57</v>
      </c>
      <c r="AF213" s="209" t="s">
        <v>4057</v>
      </c>
      <c r="AG213" s="209" t="s">
        <v>58</v>
      </c>
      <c r="AH213" s="209" t="s">
        <v>57</v>
      </c>
      <c r="AI213" s="209" t="s">
        <v>57</v>
      </c>
      <c r="AJ213" s="209" t="s">
        <v>67</v>
      </c>
      <c r="AK213" s="209" t="s">
        <v>67</v>
      </c>
      <c r="AL213" s="209" t="s">
        <v>57</v>
      </c>
      <c r="AM213" s="209" t="s">
        <v>57</v>
      </c>
      <c r="AN213" s="209" t="s">
        <v>58</v>
      </c>
      <c r="AO213" s="209" t="s">
        <v>57</v>
      </c>
      <c r="AP213" s="209" t="s">
        <v>57</v>
      </c>
      <c r="AQ213" s="209" t="s">
        <v>57</v>
      </c>
      <c r="AR213" s="179"/>
      <c r="AS213" s="179"/>
      <c r="AT213" s="179"/>
      <c r="AU213" s="179"/>
      <c r="AV213" s="179"/>
      <c r="AW213" s="179"/>
      <c r="AX213" s="179"/>
      <c r="AY213" s="179"/>
      <c r="AZ213" s="179"/>
      <c r="BA213" s="179"/>
      <c r="BB213" s="179"/>
      <c r="BC213" s="179"/>
      <c r="BD213" s="179"/>
      <c r="BE213" s="179"/>
      <c r="BF213" s="180"/>
      <c r="BG213" s="181">
        <f t="shared" si="93"/>
        <v>11</v>
      </c>
      <c r="BH213" s="182">
        <f t="shared" si="94"/>
        <v>3</v>
      </c>
      <c r="BI213" s="182">
        <f t="shared" si="95"/>
        <v>0</v>
      </c>
      <c r="BJ213" s="182">
        <f t="shared" si="96"/>
        <v>1</v>
      </c>
      <c r="BK213" s="182">
        <f t="shared" si="97"/>
        <v>0</v>
      </c>
      <c r="BL213" s="182">
        <f t="shared" si="98"/>
        <v>0</v>
      </c>
      <c r="BM213" s="182">
        <f t="shared" si="99"/>
        <v>15</v>
      </c>
      <c r="BN213" s="170">
        <f t="shared" si="100"/>
        <v>0</v>
      </c>
      <c r="BO213" s="182"/>
      <c r="BP213" s="182"/>
      <c r="BQ213" s="170">
        <f t="shared" si="101"/>
        <v>0</v>
      </c>
      <c r="BR213" s="182"/>
      <c r="BS213" s="182"/>
      <c r="BT213" s="170">
        <f t="shared" si="102"/>
        <v>0</v>
      </c>
      <c r="BU213" s="182"/>
      <c r="BV213" s="182"/>
      <c r="BW213" s="170">
        <f t="shared" si="89"/>
        <v>0</v>
      </c>
      <c r="BX213" s="182"/>
      <c r="BY213" s="182"/>
      <c r="BZ213" s="170">
        <f t="shared" si="90"/>
        <v>0</v>
      </c>
      <c r="CA213" s="170">
        <f t="shared" si="103"/>
        <v>2</v>
      </c>
      <c r="CB213" s="182"/>
      <c r="CC213" s="182"/>
      <c r="CD213" s="170">
        <f t="shared" si="104"/>
        <v>0</v>
      </c>
      <c r="CE213" s="170">
        <f t="shared" si="105"/>
        <v>0</v>
      </c>
      <c r="CF213" s="170">
        <f t="shared" si="106"/>
        <v>1</v>
      </c>
      <c r="CG213" s="182">
        <f t="shared" si="107"/>
        <v>18</v>
      </c>
      <c r="CH213" s="171"/>
      <c r="CI213" s="183"/>
      <c r="CJ213" s="184"/>
    </row>
    <row r="214" spans="1:88" s="186" customFormat="1" ht="13">
      <c r="A214" s="168" t="e">
        <f t="shared" si="109"/>
        <v>#REF!</v>
      </c>
      <c r="B214" s="169" t="s">
        <v>4736</v>
      </c>
      <c r="C214" s="174" t="s">
        <v>4737</v>
      </c>
      <c r="D214" s="175" t="s">
        <v>3637</v>
      </c>
      <c r="E214" s="172" t="s">
        <v>4738</v>
      </c>
      <c r="F214" s="176" t="s">
        <v>4565</v>
      </c>
      <c r="G214" s="177">
        <v>45005</v>
      </c>
      <c r="H214" s="177">
        <v>45005</v>
      </c>
      <c r="I214" s="178"/>
      <c r="J214" s="209" t="s">
        <v>57</v>
      </c>
      <c r="K214" s="209" t="s">
        <v>4057</v>
      </c>
      <c r="L214" s="209" t="s">
        <v>58</v>
      </c>
      <c r="M214" s="209" t="s">
        <v>57</v>
      </c>
      <c r="N214" s="209" t="s">
        <v>57</v>
      </c>
      <c r="O214" s="209" t="s">
        <v>57</v>
      </c>
      <c r="P214" s="209" t="s">
        <v>57</v>
      </c>
      <c r="Q214" s="209" t="s">
        <v>57</v>
      </c>
      <c r="R214" s="209" t="s">
        <v>57</v>
      </c>
      <c r="S214" s="209" t="s">
        <v>58</v>
      </c>
      <c r="T214" s="209" t="s">
        <v>59</v>
      </c>
      <c r="U214" s="209" t="s">
        <v>57</v>
      </c>
      <c r="V214" s="209" t="s">
        <v>57</v>
      </c>
      <c r="W214" s="209" t="s">
        <v>57</v>
      </c>
      <c r="X214" s="209" t="s">
        <v>57</v>
      </c>
      <c r="Y214" s="209" t="s">
        <v>4057</v>
      </c>
      <c r="Z214" s="209" t="s">
        <v>58</v>
      </c>
      <c r="AA214" s="209" t="s">
        <v>59</v>
      </c>
      <c r="AB214" s="209" t="s">
        <v>57</v>
      </c>
      <c r="AC214" s="209" t="s">
        <v>57</v>
      </c>
      <c r="AD214" s="209" t="s">
        <v>57</v>
      </c>
      <c r="AE214" s="209" t="s">
        <v>57</v>
      </c>
      <c r="AF214" s="209" t="s">
        <v>57</v>
      </c>
      <c r="AG214" s="209" t="s">
        <v>58</v>
      </c>
      <c r="AH214" s="209" t="s">
        <v>57</v>
      </c>
      <c r="AI214" s="209" t="s">
        <v>57</v>
      </c>
      <c r="AJ214" s="209" t="s">
        <v>57</v>
      </c>
      <c r="AK214" s="209" t="s">
        <v>57</v>
      </c>
      <c r="AL214" s="209" t="s">
        <v>57</v>
      </c>
      <c r="AM214" s="209" t="s">
        <v>67</v>
      </c>
      <c r="AN214" s="209" t="s">
        <v>58</v>
      </c>
      <c r="AO214" s="209" t="s">
        <v>57</v>
      </c>
      <c r="AP214" s="209" t="s">
        <v>57</v>
      </c>
      <c r="AQ214" s="209" t="s">
        <v>57</v>
      </c>
      <c r="AR214" s="179"/>
      <c r="AS214" s="179"/>
      <c r="AT214" s="179"/>
      <c r="AU214" s="179"/>
      <c r="AV214" s="179"/>
      <c r="AW214" s="179"/>
      <c r="AX214" s="179"/>
      <c r="AY214" s="179"/>
      <c r="AZ214" s="179"/>
      <c r="BA214" s="179"/>
      <c r="BB214" s="179"/>
      <c r="BC214" s="179"/>
      <c r="BD214" s="179"/>
      <c r="BE214" s="179"/>
      <c r="BF214" s="180"/>
      <c r="BG214" s="181">
        <f t="shared" si="93"/>
        <v>13</v>
      </c>
      <c r="BH214" s="182">
        <f t="shared" si="94"/>
        <v>3</v>
      </c>
      <c r="BI214" s="182">
        <f t="shared" si="95"/>
        <v>0</v>
      </c>
      <c r="BJ214" s="182">
        <f t="shared" si="96"/>
        <v>0</v>
      </c>
      <c r="BK214" s="182">
        <f t="shared" si="97"/>
        <v>0</v>
      </c>
      <c r="BL214" s="182">
        <f t="shared" si="98"/>
        <v>0</v>
      </c>
      <c r="BM214" s="182">
        <f t="shared" si="99"/>
        <v>16</v>
      </c>
      <c r="BN214" s="170">
        <f t="shared" si="100"/>
        <v>0</v>
      </c>
      <c r="BO214" s="182"/>
      <c r="BP214" s="182"/>
      <c r="BQ214" s="170">
        <f t="shared" si="101"/>
        <v>0</v>
      </c>
      <c r="BR214" s="182"/>
      <c r="BS214" s="182"/>
      <c r="BT214" s="170">
        <f t="shared" si="102"/>
        <v>0</v>
      </c>
      <c r="BU214" s="182"/>
      <c r="BV214" s="182"/>
      <c r="BW214" s="170">
        <f t="shared" si="89"/>
        <v>0</v>
      </c>
      <c r="BX214" s="182"/>
      <c r="BY214" s="182"/>
      <c r="BZ214" s="170">
        <f t="shared" si="90"/>
        <v>0</v>
      </c>
      <c r="CA214" s="170">
        <f t="shared" si="103"/>
        <v>1</v>
      </c>
      <c r="CB214" s="182"/>
      <c r="CC214" s="182"/>
      <c r="CD214" s="170">
        <f t="shared" si="104"/>
        <v>0</v>
      </c>
      <c r="CE214" s="170">
        <f t="shared" si="105"/>
        <v>0</v>
      </c>
      <c r="CF214" s="170">
        <f t="shared" si="106"/>
        <v>1</v>
      </c>
      <c r="CG214" s="182">
        <f t="shared" si="107"/>
        <v>18</v>
      </c>
      <c r="CH214" s="171"/>
      <c r="CI214" s="183">
        <f>COUNTIF(J214:AN214,"1")+(COUNTIF(J214:AN214,"2")*2)+CJ214*2</f>
        <v>0</v>
      </c>
      <c r="CJ214" s="184">
        <f>COUNTIF(J214:AN214,"&gt;=3")</f>
        <v>0</v>
      </c>
    </row>
    <row r="215" spans="1:88" s="186" customFormat="1" ht="13">
      <c r="A215" s="168" t="e">
        <f t="shared" si="109"/>
        <v>#REF!</v>
      </c>
      <c r="B215" s="169" t="s">
        <v>4739</v>
      </c>
      <c r="C215" s="174" t="s">
        <v>4740</v>
      </c>
      <c r="D215" s="175" t="s">
        <v>3637</v>
      </c>
      <c r="E215" s="172" t="s">
        <v>4741</v>
      </c>
      <c r="F215" s="176" t="s">
        <v>4742</v>
      </c>
      <c r="G215" s="177">
        <v>45180</v>
      </c>
      <c r="H215" s="177">
        <v>45180</v>
      </c>
      <c r="I215" s="178"/>
      <c r="J215" s="209" t="s">
        <v>57</v>
      </c>
      <c r="K215" s="209" t="s">
        <v>57</v>
      </c>
      <c r="L215" s="209" t="s">
        <v>58</v>
      </c>
      <c r="M215" s="209" t="s">
        <v>57</v>
      </c>
      <c r="N215" s="209" t="s">
        <v>57</v>
      </c>
      <c r="O215" s="209" t="s">
        <v>57</v>
      </c>
      <c r="P215" s="209" t="s">
        <v>57</v>
      </c>
      <c r="Q215" s="209" t="s">
        <v>57</v>
      </c>
      <c r="R215" s="209" t="s">
        <v>4057</v>
      </c>
      <c r="S215" s="209" t="s">
        <v>58</v>
      </c>
      <c r="T215" s="209" t="s">
        <v>59</v>
      </c>
      <c r="U215" s="209" t="s">
        <v>57</v>
      </c>
      <c r="V215" s="209" t="s">
        <v>57</v>
      </c>
      <c r="W215" s="209" t="s">
        <v>57</v>
      </c>
      <c r="X215" s="209" t="s">
        <v>57</v>
      </c>
      <c r="Y215" s="209" t="s">
        <v>57</v>
      </c>
      <c r="Z215" s="209" t="s">
        <v>58</v>
      </c>
      <c r="AA215" s="209" t="s">
        <v>59</v>
      </c>
      <c r="AB215" s="209" t="s">
        <v>57</v>
      </c>
      <c r="AC215" s="209" t="s">
        <v>57</v>
      </c>
      <c r="AD215" s="209" t="s">
        <v>57</v>
      </c>
      <c r="AE215" s="209" t="s">
        <v>57</v>
      </c>
      <c r="AF215" s="209" t="s">
        <v>4057</v>
      </c>
      <c r="AG215" s="209" t="s">
        <v>58</v>
      </c>
      <c r="AH215" s="209" t="s">
        <v>57</v>
      </c>
      <c r="AI215" s="209" t="s">
        <v>57</v>
      </c>
      <c r="AJ215" s="209" t="s">
        <v>57</v>
      </c>
      <c r="AK215" s="209" t="s">
        <v>57</v>
      </c>
      <c r="AL215" s="209" t="s">
        <v>57</v>
      </c>
      <c r="AM215" s="209" t="s">
        <v>57</v>
      </c>
      <c r="AN215" s="209" t="s">
        <v>58</v>
      </c>
      <c r="AO215" s="209" t="s">
        <v>57</v>
      </c>
      <c r="AP215" s="209" t="s">
        <v>57</v>
      </c>
      <c r="AQ215" s="209" t="s">
        <v>57</v>
      </c>
      <c r="AR215" s="179"/>
      <c r="AS215" s="179"/>
      <c r="AT215" s="179"/>
      <c r="AU215" s="179"/>
      <c r="AV215" s="179"/>
      <c r="AW215" s="179"/>
      <c r="AX215" s="179"/>
      <c r="AY215" s="179"/>
      <c r="AZ215" s="179"/>
      <c r="BA215" s="179"/>
      <c r="BB215" s="179"/>
      <c r="BC215" s="179"/>
      <c r="BD215" s="179"/>
      <c r="BE215" s="179"/>
      <c r="BF215" s="180"/>
      <c r="BG215" s="181">
        <f t="shared" si="93"/>
        <v>13</v>
      </c>
      <c r="BH215" s="182">
        <f t="shared" si="94"/>
        <v>3</v>
      </c>
      <c r="BI215" s="182">
        <f t="shared" si="95"/>
        <v>0</v>
      </c>
      <c r="BJ215" s="182">
        <f t="shared" si="96"/>
        <v>1</v>
      </c>
      <c r="BK215" s="182">
        <f t="shared" si="97"/>
        <v>0</v>
      </c>
      <c r="BL215" s="182">
        <f t="shared" si="98"/>
        <v>0</v>
      </c>
      <c r="BM215" s="182">
        <f t="shared" si="99"/>
        <v>17</v>
      </c>
      <c r="BN215" s="170">
        <f t="shared" si="100"/>
        <v>0</v>
      </c>
      <c r="BO215" s="182"/>
      <c r="BP215" s="182"/>
      <c r="BQ215" s="170">
        <f t="shared" si="101"/>
        <v>0</v>
      </c>
      <c r="BR215" s="182"/>
      <c r="BS215" s="182"/>
      <c r="BT215" s="170">
        <f t="shared" si="102"/>
        <v>0</v>
      </c>
      <c r="BU215" s="182"/>
      <c r="BV215" s="182"/>
      <c r="BW215" s="170">
        <f t="shared" si="89"/>
        <v>0</v>
      </c>
      <c r="BX215" s="182"/>
      <c r="BY215" s="182"/>
      <c r="BZ215" s="170">
        <f t="shared" si="90"/>
        <v>0</v>
      </c>
      <c r="CA215" s="170">
        <f t="shared" si="103"/>
        <v>0</v>
      </c>
      <c r="CB215" s="182"/>
      <c r="CC215" s="182"/>
      <c r="CD215" s="170">
        <f t="shared" si="104"/>
        <v>0</v>
      </c>
      <c r="CE215" s="170">
        <f t="shared" si="105"/>
        <v>0</v>
      </c>
      <c r="CF215" s="170">
        <f t="shared" si="106"/>
        <v>1</v>
      </c>
      <c r="CG215" s="182">
        <f t="shared" si="107"/>
        <v>18</v>
      </c>
      <c r="CH215" s="171"/>
      <c r="CI215" s="183">
        <f>COUNTIF(J215:AN215,"1")+(COUNTIF(J215:AN215,"2")*2)+CJ215*2</f>
        <v>0</v>
      </c>
      <c r="CJ215" s="184">
        <f>COUNTIF(J215:AN215,"&gt;=3")</f>
        <v>0</v>
      </c>
    </row>
    <row r="216" spans="1:88" s="186" customFormat="1" ht="13">
      <c r="A216" s="168" t="e">
        <f t="shared" si="109"/>
        <v>#REF!</v>
      </c>
      <c r="B216" s="169" t="s">
        <v>4743</v>
      </c>
      <c r="C216" s="174" t="s">
        <v>4744</v>
      </c>
      <c r="D216" s="175" t="s">
        <v>3637</v>
      </c>
      <c r="E216" s="172" t="s">
        <v>4745</v>
      </c>
      <c r="F216" s="176" t="s">
        <v>4746</v>
      </c>
      <c r="G216" s="177">
        <v>45202</v>
      </c>
      <c r="H216" s="177">
        <v>45202</v>
      </c>
      <c r="I216" s="178"/>
      <c r="J216" s="209" t="s">
        <v>57</v>
      </c>
      <c r="K216" s="209" t="s">
        <v>4057</v>
      </c>
      <c r="L216" s="209" t="s">
        <v>58</v>
      </c>
      <c r="M216" s="209" t="s">
        <v>57</v>
      </c>
      <c r="N216" s="209" t="s">
        <v>57</v>
      </c>
      <c r="O216" s="209" t="s">
        <v>57</v>
      </c>
      <c r="P216" s="209" t="s">
        <v>57</v>
      </c>
      <c r="Q216" s="209" t="s">
        <v>57</v>
      </c>
      <c r="R216" s="209" t="s">
        <v>57</v>
      </c>
      <c r="S216" s="209" t="s">
        <v>58</v>
      </c>
      <c r="T216" s="209" t="s">
        <v>59</v>
      </c>
      <c r="U216" s="209" t="s">
        <v>57</v>
      </c>
      <c r="V216" s="209" t="s">
        <v>57</v>
      </c>
      <c r="W216" s="209" t="s">
        <v>57</v>
      </c>
      <c r="X216" s="209" t="s">
        <v>57</v>
      </c>
      <c r="Y216" s="209" t="s">
        <v>4057</v>
      </c>
      <c r="Z216" s="209" t="s">
        <v>58</v>
      </c>
      <c r="AA216" s="209" t="s">
        <v>59</v>
      </c>
      <c r="AB216" s="209" t="s">
        <v>57</v>
      </c>
      <c r="AC216" s="209" t="s">
        <v>57</v>
      </c>
      <c r="AD216" s="209" t="s">
        <v>57</v>
      </c>
      <c r="AE216" s="209" t="s">
        <v>57</v>
      </c>
      <c r="AF216" s="209" t="s">
        <v>57</v>
      </c>
      <c r="AG216" s="209" t="s">
        <v>58</v>
      </c>
      <c r="AH216" s="209" t="s">
        <v>57</v>
      </c>
      <c r="AI216" s="209" t="s">
        <v>57</v>
      </c>
      <c r="AJ216" s="209" t="s">
        <v>57</v>
      </c>
      <c r="AK216" s="209" t="s">
        <v>57</v>
      </c>
      <c r="AL216" s="209" t="s">
        <v>57</v>
      </c>
      <c r="AM216" s="209" t="s">
        <v>4057</v>
      </c>
      <c r="AN216" s="209" t="s">
        <v>58</v>
      </c>
      <c r="AO216" s="209" t="s">
        <v>57</v>
      </c>
      <c r="AP216" s="209" t="s">
        <v>57</v>
      </c>
      <c r="AQ216" s="209" t="s">
        <v>67</v>
      </c>
      <c r="AR216" s="179"/>
      <c r="AS216" s="179"/>
      <c r="AT216" s="179"/>
      <c r="AU216" s="179"/>
      <c r="AV216" s="179"/>
      <c r="AW216" s="179"/>
      <c r="AX216" s="179"/>
      <c r="AY216" s="179"/>
      <c r="AZ216" s="179"/>
      <c r="BA216" s="179"/>
      <c r="BB216" s="179"/>
      <c r="BC216" s="179"/>
      <c r="BD216" s="179"/>
      <c r="BE216" s="179"/>
      <c r="BF216" s="180"/>
      <c r="BG216" s="181">
        <f t="shared" si="93"/>
        <v>12</v>
      </c>
      <c r="BH216" s="182">
        <f t="shared" si="94"/>
        <v>3</v>
      </c>
      <c r="BI216" s="182">
        <f t="shared" si="95"/>
        <v>0</v>
      </c>
      <c r="BJ216" s="182">
        <f t="shared" si="96"/>
        <v>1</v>
      </c>
      <c r="BK216" s="182">
        <f t="shared" si="97"/>
        <v>0</v>
      </c>
      <c r="BL216" s="182">
        <f t="shared" si="98"/>
        <v>0</v>
      </c>
      <c r="BM216" s="182">
        <f t="shared" si="99"/>
        <v>16</v>
      </c>
      <c r="BN216" s="170">
        <f t="shared" si="100"/>
        <v>0</v>
      </c>
      <c r="BO216" s="182"/>
      <c r="BP216" s="182"/>
      <c r="BQ216" s="170">
        <f t="shared" si="101"/>
        <v>0</v>
      </c>
      <c r="BR216" s="182"/>
      <c r="BS216" s="182"/>
      <c r="BT216" s="170">
        <f t="shared" si="102"/>
        <v>0</v>
      </c>
      <c r="BU216" s="182"/>
      <c r="BV216" s="182"/>
      <c r="BW216" s="170">
        <f t="shared" si="89"/>
        <v>0</v>
      </c>
      <c r="BX216" s="182"/>
      <c r="BY216" s="182"/>
      <c r="BZ216" s="170">
        <f t="shared" si="90"/>
        <v>0</v>
      </c>
      <c r="CA216" s="170">
        <f t="shared" si="103"/>
        <v>1</v>
      </c>
      <c r="CB216" s="182"/>
      <c r="CC216" s="182"/>
      <c r="CD216" s="170">
        <f t="shared" si="104"/>
        <v>0</v>
      </c>
      <c r="CE216" s="170">
        <f t="shared" si="105"/>
        <v>0</v>
      </c>
      <c r="CF216" s="170">
        <f t="shared" si="106"/>
        <v>1</v>
      </c>
      <c r="CG216" s="182">
        <f t="shared" si="107"/>
        <v>18</v>
      </c>
      <c r="CH216" s="171"/>
      <c r="CI216" s="183">
        <f>COUNTIF(J216:AN216,"1")+(COUNTIF(J216:AN216,"2")*2)+CJ216*2</f>
        <v>0</v>
      </c>
      <c r="CJ216" s="184">
        <f>COUNTIF(J216:AN216,"&gt;=3")</f>
        <v>0</v>
      </c>
    </row>
    <row r="217" spans="1:88" s="186" customFormat="1" ht="13">
      <c r="A217" s="168" t="e">
        <f t="shared" si="109"/>
        <v>#REF!</v>
      </c>
      <c r="B217" s="169" t="s">
        <v>445</v>
      </c>
      <c r="C217" s="174" t="s">
        <v>4747</v>
      </c>
      <c r="D217" s="175" t="s">
        <v>3637</v>
      </c>
      <c r="E217" s="172" t="s">
        <v>4748</v>
      </c>
      <c r="F217" s="176" t="s">
        <v>4343</v>
      </c>
      <c r="G217" s="177">
        <v>45051</v>
      </c>
      <c r="H217" s="177">
        <v>45051</v>
      </c>
      <c r="I217" s="178"/>
      <c r="J217" s="209" t="s">
        <v>57</v>
      </c>
      <c r="K217" s="209" t="s">
        <v>57</v>
      </c>
      <c r="L217" s="209" t="s">
        <v>58</v>
      </c>
      <c r="M217" s="209" t="s">
        <v>57</v>
      </c>
      <c r="N217" s="209" t="s">
        <v>57</v>
      </c>
      <c r="O217" s="209" t="s">
        <v>57</v>
      </c>
      <c r="P217" s="209" t="s">
        <v>57</v>
      </c>
      <c r="Q217" s="209" t="s">
        <v>57</v>
      </c>
      <c r="R217" s="209" t="s">
        <v>4057</v>
      </c>
      <c r="S217" s="209" t="s">
        <v>58</v>
      </c>
      <c r="T217" s="209" t="s">
        <v>59</v>
      </c>
      <c r="U217" s="209" t="s">
        <v>57</v>
      </c>
      <c r="V217" s="209" t="s">
        <v>57</v>
      </c>
      <c r="W217" s="209" t="s">
        <v>57</v>
      </c>
      <c r="X217" s="209" t="s">
        <v>57</v>
      </c>
      <c r="Y217" s="209" t="s">
        <v>57</v>
      </c>
      <c r="Z217" s="209" t="s">
        <v>58</v>
      </c>
      <c r="AA217" s="209" t="s">
        <v>59</v>
      </c>
      <c r="AB217" s="209" t="s">
        <v>57</v>
      </c>
      <c r="AC217" s="209" t="s">
        <v>57</v>
      </c>
      <c r="AD217" s="209" t="s">
        <v>57</v>
      </c>
      <c r="AE217" s="209" t="s">
        <v>57</v>
      </c>
      <c r="AF217" s="209" t="s">
        <v>67</v>
      </c>
      <c r="AG217" s="209" t="s">
        <v>58</v>
      </c>
      <c r="AH217" s="209" t="s">
        <v>57</v>
      </c>
      <c r="AI217" s="209" t="s">
        <v>57</v>
      </c>
      <c r="AJ217" s="209" t="s">
        <v>57</v>
      </c>
      <c r="AK217" s="209" t="s">
        <v>57</v>
      </c>
      <c r="AL217" s="209" t="s">
        <v>57</v>
      </c>
      <c r="AM217" s="209" t="s">
        <v>4057</v>
      </c>
      <c r="AN217" s="209" t="s">
        <v>58</v>
      </c>
      <c r="AO217" s="209" t="s">
        <v>57</v>
      </c>
      <c r="AP217" s="209" t="s">
        <v>57</v>
      </c>
      <c r="AQ217" s="209" t="s">
        <v>57</v>
      </c>
      <c r="AR217" s="179"/>
      <c r="AS217" s="179"/>
      <c r="AT217" s="179"/>
      <c r="AU217" s="179"/>
      <c r="AV217" s="179"/>
      <c r="AW217" s="179"/>
      <c r="AX217" s="179"/>
      <c r="AY217" s="179"/>
      <c r="AZ217" s="179"/>
      <c r="BA217" s="179"/>
      <c r="BB217" s="179"/>
      <c r="BC217" s="179"/>
      <c r="BD217" s="179"/>
      <c r="BE217" s="179"/>
      <c r="BF217" s="180"/>
      <c r="BG217" s="181">
        <f t="shared" si="93"/>
        <v>12</v>
      </c>
      <c r="BH217" s="182">
        <f t="shared" si="94"/>
        <v>3</v>
      </c>
      <c r="BI217" s="182">
        <f t="shared" si="95"/>
        <v>0</v>
      </c>
      <c r="BJ217" s="182">
        <f t="shared" si="96"/>
        <v>1</v>
      </c>
      <c r="BK217" s="182">
        <f t="shared" si="97"/>
        <v>0</v>
      </c>
      <c r="BL217" s="182">
        <f t="shared" si="98"/>
        <v>0</v>
      </c>
      <c r="BM217" s="182">
        <f t="shared" si="99"/>
        <v>16</v>
      </c>
      <c r="BN217" s="170">
        <f t="shared" si="100"/>
        <v>0</v>
      </c>
      <c r="BO217" s="182"/>
      <c r="BP217" s="182"/>
      <c r="BQ217" s="170">
        <f t="shared" si="101"/>
        <v>0</v>
      </c>
      <c r="BR217" s="182"/>
      <c r="BS217" s="182"/>
      <c r="BT217" s="170">
        <f t="shared" si="102"/>
        <v>0</v>
      </c>
      <c r="BU217" s="182"/>
      <c r="BV217" s="182"/>
      <c r="BW217" s="170">
        <f t="shared" si="89"/>
        <v>0</v>
      </c>
      <c r="BX217" s="182"/>
      <c r="BY217" s="182"/>
      <c r="BZ217" s="170">
        <f t="shared" si="90"/>
        <v>0</v>
      </c>
      <c r="CA217" s="170">
        <f t="shared" si="103"/>
        <v>1</v>
      </c>
      <c r="CB217" s="182"/>
      <c r="CC217" s="182"/>
      <c r="CD217" s="170">
        <f t="shared" si="104"/>
        <v>0</v>
      </c>
      <c r="CE217" s="170">
        <f t="shared" si="105"/>
        <v>0</v>
      </c>
      <c r="CF217" s="170">
        <f t="shared" si="106"/>
        <v>1</v>
      </c>
      <c r="CG217" s="182">
        <f t="shared" si="107"/>
        <v>18</v>
      </c>
      <c r="CH217" s="171"/>
      <c r="CI217" s="183"/>
      <c r="CJ217" s="184"/>
    </row>
    <row r="218" spans="1:88" s="186" customFormat="1" ht="13">
      <c r="A218" s="168" t="e">
        <f t="shared" si="109"/>
        <v>#REF!</v>
      </c>
      <c r="B218" s="169" t="s">
        <v>4749</v>
      </c>
      <c r="C218" s="174" t="s">
        <v>4750</v>
      </c>
      <c r="D218" s="175" t="s">
        <v>3637</v>
      </c>
      <c r="E218" s="172" t="s">
        <v>4751</v>
      </c>
      <c r="F218" s="176" t="s">
        <v>4105</v>
      </c>
      <c r="G218" s="177">
        <v>45099</v>
      </c>
      <c r="H218" s="177">
        <v>45099</v>
      </c>
      <c r="I218" s="178"/>
      <c r="J218" s="209" t="s">
        <v>57</v>
      </c>
      <c r="K218" s="209" t="s">
        <v>57</v>
      </c>
      <c r="L218" s="209" t="s">
        <v>58</v>
      </c>
      <c r="M218" s="209" t="s">
        <v>57</v>
      </c>
      <c r="N218" s="209" t="s">
        <v>57</v>
      </c>
      <c r="O218" s="209" t="s">
        <v>57</v>
      </c>
      <c r="P218" s="209" t="s">
        <v>57</v>
      </c>
      <c r="Q218" s="209" t="s">
        <v>57</v>
      </c>
      <c r="R218" s="209" t="s">
        <v>4057</v>
      </c>
      <c r="S218" s="209" t="s">
        <v>58</v>
      </c>
      <c r="T218" s="209" t="s">
        <v>59</v>
      </c>
      <c r="U218" s="209" t="s">
        <v>57</v>
      </c>
      <c r="V218" s="209" t="s">
        <v>57</v>
      </c>
      <c r="W218" s="209" t="s">
        <v>57</v>
      </c>
      <c r="X218" s="209" t="s">
        <v>57</v>
      </c>
      <c r="Y218" s="209" t="s">
        <v>4057</v>
      </c>
      <c r="Z218" s="209" t="s">
        <v>58</v>
      </c>
      <c r="AA218" s="209" t="s">
        <v>59</v>
      </c>
      <c r="AB218" s="209" t="s">
        <v>57</v>
      </c>
      <c r="AC218" s="209" t="s">
        <v>57</v>
      </c>
      <c r="AD218" s="209" t="s">
        <v>57</v>
      </c>
      <c r="AE218" s="209" t="s">
        <v>57</v>
      </c>
      <c r="AF218" s="209" t="s">
        <v>57</v>
      </c>
      <c r="AG218" s="209" t="s">
        <v>58</v>
      </c>
      <c r="AH218" s="209" t="s">
        <v>57</v>
      </c>
      <c r="AI218" s="209" t="s">
        <v>57</v>
      </c>
      <c r="AJ218" s="209" t="s">
        <v>57</v>
      </c>
      <c r="AK218" s="209" t="s">
        <v>57</v>
      </c>
      <c r="AL218" s="209" t="s">
        <v>57</v>
      </c>
      <c r="AM218" s="209" t="s">
        <v>57</v>
      </c>
      <c r="AN218" s="209" t="s">
        <v>58</v>
      </c>
      <c r="AO218" s="209" t="s">
        <v>57</v>
      </c>
      <c r="AP218" s="209" t="s">
        <v>57</v>
      </c>
      <c r="AQ218" s="209" t="s">
        <v>57</v>
      </c>
      <c r="AR218" s="179"/>
      <c r="AS218" s="179"/>
      <c r="AT218" s="179"/>
      <c r="AU218" s="179"/>
      <c r="AV218" s="179"/>
      <c r="AW218" s="179"/>
      <c r="AX218" s="179"/>
      <c r="AY218" s="179"/>
      <c r="AZ218" s="179"/>
      <c r="BA218" s="179"/>
      <c r="BB218" s="179"/>
      <c r="BC218" s="179"/>
      <c r="BD218" s="179"/>
      <c r="BE218" s="179"/>
      <c r="BF218" s="180"/>
      <c r="BG218" s="181">
        <f t="shared" si="93"/>
        <v>14</v>
      </c>
      <c r="BH218" s="182">
        <f t="shared" si="94"/>
        <v>3</v>
      </c>
      <c r="BI218" s="182">
        <f t="shared" si="95"/>
        <v>0</v>
      </c>
      <c r="BJ218" s="182">
        <f t="shared" si="96"/>
        <v>0</v>
      </c>
      <c r="BK218" s="182">
        <f t="shared" si="97"/>
        <v>0</v>
      </c>
      <c r="BL218" s="182">
        <f t="shared" si="98"/>
        <v>0</v>
      </c>
      <c r="BM218" s="182">
        <f t="shared" si="99"/>
        <v>17</v>
      </c>
      <c r="BN218" s="170">
        <f t="shared" si="100"/>
        <v>0</v>
      </c>
      <c r="BO218" s="182"/>
      <c r="BP218" s="182"/>
      <c r="BQ218" s="170">
        <f t="shared" si="101"/>
        <v>0</v>
      </c>
      <c r="BR218" s="182"/>
      <c r="BS218" s="182"/>
      <c r="BT218" s="170">
        <f t="shared" si="102"/>
        <v>0</v>
      </c>
      <c r="BU218" s="182"/>
      <c r="BV218" s="182"/>
      <c r="BW218" s="170">
        <f t="shared" si="89"/>
        <v>0</v>
      </c>
      <c r="BX218" s="182"/>
      <c r="BY218" s="182"/>
      <c r="BZ218" s="170">
        <f t="shared" si="90"/>
        <v>0</v>
      </c>
      <c r="CA218" s="170">
        <f t="shared" si="103"/>
        <v>0</v>
      </c>
      <c r="CB218" s="182"/>
      <c r="CC218" s="182"/>
      <c r="CD218" s="170">
        <f t="shared" si="104"/>
        <v>0</v>
      </c>
      <c r="CE218" s="170">
        <f t="shared" si="105"/>
        <v>0</v>
      </c>
      <c r="CF218" s="170">
        <f t="shared" si="106"/>
        <v>1</v>
      </c>
      <c r="CG218" s="182">
        <f t="shared" si="107"/>
        <v>18</v>
      </c>
      <c r="CH218" s="171"/>
      <c r="CI218" s="183">
        <f>COUNTIF(J218:AN218,"1")+(COUNTIF(J218:AN218,"2")*2)+CJ218*2</f>
        <v>0</v>
      </c>
      <c r="CJ218" s="184">
        <f>COUNTIF(J218:AN218,"&gt;=3")</f>
        <v>0</v>
      </c>
    </row>
    <row r="219" spans="1:88" s="186" customFormat="1" ht="13">
      <c r="A219" s="168" t="e">
        <f t="shared" si="109"/>
        <v>#REF!</v>
      </c>
      <c r="B219" s="169" t="s">
        <v>4752</v>
      </c>
      <c r="C219" s="174" t="s">
        <v>4753</v>
      </c>
      <c r="D219" s="175" t="s">
        <v>3637</v>
      </c>
      <c r="E219" s="172" t="s">
        <v>4754</v>
      </c>
      <c r="F219" s="176" t="s">
        <v>1099</v>
      </c>
      <c r="G219" s="177">
        <v>44634</v>
      </c>
      <c r="H219" s="177">
        <v>44634</v>
      </c>
      <c r="I219" s="178"/>
      <c r="J219" s="209" t="s">
        <v>57</v>
      </c>
      <c r="K219" s="209" t="s">
        <v>57</v>
      </c>
      <c r="L219" s="209" t="s">
        <v>58</v>
      </c>
      <c r="M219" s="209" t="s">
        <v>57</v>
      </c>
      <c r="N219" s="209" t="s">
        <v>57</v>
      </c>
      <c r="O219" s="209" t="s">
        <v>42</v>
      </c>
      <c r="P219" s="209" t="s">
        <v>57</v>
      </c>
      <c r="Q219" s="209" t="s">
        <v>57</v>
      </c>
      <c r="R219" s="209" t="s">
        <v>4057</v>
      </c>
      <c r="S219" s="209" t="s">
        <v>58</v>
      </c>
      <c r="T219" s="209" t="s">
        <v>59</v>
      </c>
      <c r="U219" s="209" t="s">
        <v>67</v>
      </c>
      <c r="V219" s="209" t="s">
        <v>57</v>
      </c>
      <c r="W219" s="209" t="s">
        <v>57</v>
      </c>
      <c r="X219" s="209" t="s">
        <v>57</v>
      </c>
      <c r="Y219" s="209" t="s">
        <v>57</v>
      </c>
      <c r="Z219" s="209" t="s">
        <v>58</v>
      </c>
      <c r="AA219" s="209" t="s">
        <v>59</v>
      </c>
      <c r="AB219" s="209" t="s">
        <v>57</v>
      </c>
      <c r="AC219" s="209" t="s">
        <v>57</v>
      </c>
      <c r="AD219" s="209" t="s">
        <v>57</v>
      </c>
      <c r="AE219" s="209" t="s">
        <v>57</v>
      </c>
      <c r="AF219" s="209" t="s">
        <v>4057</v>
      </c>
      <c r="AG219" s="209" t="s">
        <v>58</v>
      </c>
      <c r="AH219" s="209" t="s">
        <v>57</v>
      </c>
      <c r="AI219" s="209" t="s">
        <v>57</v>
      </c>
      <c r="AJ219" s="209" t="s">
        <v>57</v>
      </c>
      <c r="AK219" s="209" t="s">
        <v>57</v>
      </c>
      <c r="AL219" s="209" t="s">
        <v>57</v>
      </c>
      <c r="AM219" s="209" t="s">
        <v>57</v>
      </c>
      <c r="AN219" s="209" t="s">
        <v>58</v>
      </c>
      <c r="AO219" s="209" t="s">
        <v>57</v>
      </c>
      <c r="AP219" s="209" t="s">
        <v>57</v>
      </c>
      <c r="AQ219" s="209" t="s">
        <v>57</v>
      </c>
      <c r="AR219" s="179"/>
      <c r="AS219" s="179"/>
      <c r="AT219" s="179"/>
      <c r="AU219" s="179"/>
      <c r="AV219" s="179"/>
      <c r="AW219" s="179"/>
      <c r="AX219" s="179"/>
      <c r="AY219" s="179"/>
      <c r="AZ219" s="179"/>
      <c r="BA219" s="179"/>
      <c r="BB219" s="179"/>
      <c r="BC219" s="179"/>
      <c r="BD219" s="179"/>
      <c r="BE219" s="179"/>
      <c r="BF219" s="180"/>
      <c r="BG219" s="181">
        <f t="shared" si="93"/>
        <v>13</v>
      </c>
      <c r="BH219" s="182">
        <f t="shared" si="94"/>
        <v>3</v>
      </c>
      <c r="BI219" s="182">
        <f t="shared" si="95"/>
        <v>0</v>
      </c>
      <c r="BJ219" s="182">
        <f t="shared" si="96"/>
        <v>1</v>
      </c>
      <c r="BK219" s="182">
        <f t="shared" si="97"/>
        <v>0</v>
      </c>
      <c r="BL219" s="182">
        <f t="shared" si="98"/>
        <v>0</v>
      </c>
      <c r="BM219" s="182">
        <f t="shared" si="99"/>
        <v>17</v>
      </c>
      <c r="BN219" s="170">
        <f t="shared" si="100"/>
        <v>0</v>
      </c>
      <c r="BO219" s="182"/>
      <c r="BP219" s="182"/>
      <c r="BQ219" s="170">
        <f t="shared" si="101"/>
        <v>0</v>
      </c>
      <c r="BR219" s="182"/>
      <c r="BS219" s="182"/>
      <c r="BT219" s="170">
        <f t="shared" si="102"/>
        <v>0</v>
      </c>
      <c r="BU219" s="182"/>
      <c r="BV219" s="182"/>
      <c r="BW219" s="170">
        <f t="shared" si="89"/>
        <v>0</v>
      </c>
      <c r="BX219" s="182"/>
      <c r="BY219" s="182"/>
      <c r="BZ219" s="170">
        <f t="shared" si="90"/>
        <v>0</v>
      </c>
      <c r="CA219" s="170">
        <f t="shared" si="103"/>
        <v>0</v>
      </c>
      <c r="CB219" s="182"/>
      <c r="CC219" s="182"/>
      <c r="CD219" s="170">
        <f t="shared" si="104"/>
        <v>0</v>
      </c>
      <c r="CE219" s="170">
        <f t="shared" si="105"/>
        <v>0</v>
      </c>
      <c r="CF219" s="170">
        <f t="shared" si="106"/>
        <v>1</v>
      </c>
      <c r="CG219" s="182">
        <f t="shared" si="107"/>
        <v>18</v>
      </c>
      <c r="CH219" s="171"/>
      <c r="CI219" s="183"/>
      <c r="CJ219" s="184"/>
    </row>
    <row r="220" spans="1:88" s="186" customFormat="1" ht="13">
      <c r="A220" s="168" t="e">
        <f t="shared" si="109"/>
        <v>#REF!</v>
      </c>
      <c r="B220" s="169" t="s">
        <v>4755</v>
      </c>
      <c r="C220" s="174" t="s">
        <v>4756</v>
      </c>
      <c r="D220" s="175" t="s">
        <v>3637</v>
      </c>
      <c r="E220" s="172" t="s">
        <v>4757</v>
      </c>
      <c r="F220" s="176" t="s">
        <v>4244</v>
      </c>
      <c r="G220" s="177">
        <v>44704</v>
      </c>
      <c r="H220" s="177">
        <v>44704</v>
      </c>
      <c r="I220" s="178"/>
      <c r="J220" s="209" t="s">
        <v>57</v>
      </c>
      <c r="K220" s="209" t="s">
        <v>4057</v>
      </c>
      <c r="L220" s="209" t="s">
        <v>58</v>
      </c>
      <c r="M220" s="209" t="s">
        <v>57</v>
      </c>
      <c r="N220" s="209" t="s">
        <v>57</v>
      </c>
      <c r="O220" s="209" t="s">
        <v>57</v>
      </c>
      <c r="P220" s="209" t="s">
        <v>57</v>
      </c>
      <c r="Q220" s="209" t="s">
        <v>57</v>
      </c>
      <c r="R220" s="209" t="s">
        <v>57</v>
      </c>
      <c r="S220" s="209" t="s">
        <v>58</v>
      </c>
      <c r="T220" s="209" t="s">
        <v>59</v>
      </c>
      <c r="U220" s="209" t="s">
        <v>57</v>
      </c>
      <c r="V220" s="209" t="s">
        <v>57</v>
      </c>
      <c r="W220" s="209" t="s">
        <v>57</v>
      </c>
      <c r="X220" s="209" t="s">
        <v>57</v>
      </c>
      <c r="Y220" s="209" t="s">
        <v>4057</v>
      </c>
      <c r="Z220" s="209" t="s">
        <v>58</v>
      </c>
      <c r="AA220" s="209" t="s">
        <v>59</v>
      </c>
      <c r="AB220" s="209" t="s">
        <v>57</v>
      </c>
      <c r="AC220" s="209" t="s">
        <v>57</v>
      </c>
      <c r="AD220" s="209" t="s">
        <v>57</v>
      </c>
      <c r="AE220" s="209" t="s">
        <v>57</v>
      </c>
      <c r="AF220" s="209" t="s">
        <v>57</v>
      </c>
      <c r="AG220" s="209" t="s">
        <v>58</v>
      </c>
      <c r="AH220" s="209" t="s">
        <v>133</v>
      </c>
      <c r="AI220" s="209" t="s">
        <v>133</v>
      </c>
      <c r="AJ220" s="209" t="s">
        <v>133</v>
      </c>
      <c r="AK220" s="209" t="s">
        <v>133</v>
      </c>
      <c r="AL220" s="209" t="s">
        <v>133</v>
      </c>
      <c r="AM220" s="209" t="s">
        <v>133</v>
      </c>
      <c r="AN220" s="209" t="s">
        <v>133</v>
      </c>
      <c r="AO220" s="209" t="s">
        <v>57</v>
      </c>
      <c r="AP220" s="209" t="s">
        <v>57</v>
      </c>
      <c r="AQ220" s="209" t="s">
        <v>57</v>
      </c>
      <c r="AR220" s="179"/>
      <c r="AS220" s="179"/>
      <c r="AT220" s="179"/>
      <c r="AU220" s="179"/>
      <c r="AV220" s="179"/>
      <c r="AW220" s="179"/>
      <c r="AX220" s="179"/>
      <c r="AY220" s="179"/>
      <c r="AZ220" s="179"/>
      <c r="BA220" s="179"/>
      <c r="BB220" s="179"/>
      <c r="BC220" s="179"/>
      <c r="BD220" s="179"/>
      <c r="BE220" s="179"/>
      <c r="BF220" s="180"/>
      <c r="BG220" s="181">
        <f t="shared" si="93"/>
        <v>8</v>
      </c>
      <c r="BH220" s="182">
        <f t="shared" si="94"/>
        <v>2</v>
      </c>
      <c r="BI220" s="182">
        <f t="shared" si="95"/>
        <v>0</v>
      </c>
      <c r="BJ220" s="182">
        <f t="shared" si="96"/>
        <v>0</v>
      </c>
      <c r="BK220" s="182">
        <f t="shared" si="97"/>
        <v>0</v>
      </c>
      <c r="BL220" s="182">
        <f t="shared" si="98"/>
        <v>0</v>
      </c>
      <c r="BM220" s="182">
        <f t="shared" si="99"/>
        <v>10</v>
      </c>
      <c r="BN220" s="170">
        <f t="shared" si="100"/>
        <v>0</v>
      </c>
      <c r="BO220" s="182"/>
      <c r="BP220" s="182"/>
      <c r="BQ220" s="170">
        <f t="shared" si="101"/>
        <v>0</v>
      </c>
      <c r="BR220" s="182"/>
      <c r="BS220" s="182"/>
      <c r="BT220" s="170">
        <f t="shared" si="102"/>
        <v>7</v>
      </c>
      <c r="BU220" s="182"/>
      <c r="BV220" s="182"/>
      <c r="BW220" s="170">
        <f t="shared" si="89"/>
        <v>0</v>
      </c>
      <c r="BX220" s="182"/>
      <c r="BY220" s="182"/>
      <c r="BZ220" s="170">
        <f t="shared" si="90"/>
        <v>0</v>
      </c>
      <c r="CA220" s="170">
        <f t="shared" si="103"/>
        <v>0</v>
      </c>
      <c r="CB220" s="182"/>
      <c r="CC220" s="182"/>
      <c r="CD220" s="170">
        <f t="shared" si="104"/>
        <v>0</v>
      </c>
      <c r="CE220" s="170">
        <f t="shared" si="105"/>
        <v>0</v>
      </c>
      <c r="CF220" s="170">
        <f t="shared" si="106"/>
        <v>1</v>
      </c>
      <c r="CG220" s="182">
        <f t="shared" si="107"/>
        <v>18</v>
      </c>
      <c r="CH220" s="171"/>
      <c r="CI220" s="183">
        <f>COUNTIF(J220:AN220,"1")+(COUNTIF(J220:AN220,"2")*2)+CJ220*2</f>
        <v>0</v>
      </c>
      <c r="CJ220" s="184">
        <f>COUNTIF(J220:AN220,"&gt;=3")</f>
        <v>0</v>
      </c>
    </row>
    <row r="221" spans="1:88" s="186" customFormat="1" ht="13">
      <c r="A221" s="168" t="e">
        <f t="shared" si="109"/>
        <v>#REF!</v>
      </c>
      <c r="B221" s="169" t="s">
        <v>4758</v>
      </c>
      <c r="C221" s="174" t="s">
        <v>4759</v>
      </c>
      <c r="D221" s="175" t="s">
        <v>3637</v>
      </c>
      <c r="E221" s="172" t="s">
        <v>4760</v>
      </c>
      <c r="F221" s="176" t="s">
        <v>268</v>
      </c>
      <c r="G221" s="177">
        <v>44963</v>
      </c>
      <c r="H221" s="177">
        <v>44963</v>
      </c>
      <c r="I221" s="178"/>
      <c r="J221" s="209" t="s">
        <v>57</v>
      </c>
      <c r="K221" s="209" t="s">
        <v>67</v>
      </c>
      <c r="L221" s="209" t="s">
        <v>58</v>
      </c>
      <c r="M221" s="209" t="s">
        <v>57</v>
      </c>
      <c r="N221" s="209" t="s">
        <v>57</v>
      </c>
      <c r="O221" s="209" t="s">
        <v>57</v>
      </c>
      <c r="P221" s="209" t="s">
        <v>57</v>
      </c>
      <c r="Q221" s="209" t="s">
        <v>57</v>
      </c>
      <c r="R221" s="209" t="s">
        <v>67</v>
      </c>
      <c r="S221" s="209" t="s">
        <v>58</v>
      </c>
      <c r="T221" s="209" t="s">
        <v>59</v>
      </c>
      <c r="U221" s="209" t="s">
        <v>57</v>
      </c>
      <c r="V221" s="209" t="s">
        <v>57</v>
      </c>
      <c r="W221" s="209" t="s">
        <v>57</v>
      </c>
      <c r="X221" s="209" t="s">
        <v>57</v>
      </c>
      <c r="Y221" s="209" t="s">
        <v>67</v>
      </c>
      <c r="Z221" s="209" t="s">
        <v>58</v>
      </c>
      <c r="AA221" s="209" t="s">
        <v>59</v>
      </c>
      <c r="AB221" s="209" t="s">
        <v>57</v>
      </c>
      <c r="AC221" s="209" t="s">
        <v>57</v>
      </c>
      <c r="AD221" s="209" t="s">
        <v>57</v>
      </c>
      <c r="AE221" s="209" t="s">
        <v>57</v>
      </c>
      <c r="AF221" s="209" t="s">
        <v>67</v>
      </c>
      <c r="AG221" s="209" t="s">
        <v>58</v>
      </c>
      <c r="AH221" s="209" t="s">
        <v>57</v>
      </c>
      <c r="AI221" s="209" t="s">
        <v>57</v>
      </c>
      <c r="AJ221" s="209" t="s">
        <v>57</v>
      </c>
      <c r="AK221" s="209" t="s">
        <v>57</v>
      </c>
      <c r="AL221" s="209" t="s">
        <v>57</v>
      </c>
      <c r="AM221" s="209" t="s">
        <v>67</v>
      </c>
      <c r="AN221" s="209" t="s">
        <v>58</v>
      </c>
      <c r="AO221" s="209" t="s">
        <v>57</v>
      </c>
      <c r="AP221" s="209" t="s">
        <v>57</v>
      </c>
      <c r="AQ221" s="209" t="s">
        <v>57</v>
      </c>
      <c r="AR221" s="179"/>
      <c r="AS221" s="179"/>
      <c r="AT221" s="179"/>
      <c r="AU221" s="179"/>
      <c r="AV221" s="179"/>
      <c r="AW221" s="179"/>
      <c r="AX221" s="179"/>
      <c r="AY221" s="179"/>
      <c r="AZ221" s="179"/>
      <c r="BA221" s="179"/>
      <c r="BB221" s="179"/>
      <c r="BC221" s="179"/>
      <c r="BD221" s="179"/>
      <c r="BE221" s="179"/>
      <c r="BF221" s="180"/>
      <c r="BG221" s="181">
        <f t="shared" si="93"/>
        <v>12</v>
      </c>
      <c r="BH221" s="182">
        <f t="shared" si="94"/>
        <v>3</v>
      </c>
      <c r="BI221" s="182">
        <f t="shared" si="95"/>
        <v>0</v>
      </c>
      <c r="BJ221" s="182">
        <f t="shared" si="96"/>
        <v>0</v>
      </c>
      <c r="BK221" s="182">
        <f t="shared" si="97"/>
        <v>0</v>
      </c>
      <c r="BL221" s="182">
        <f t="shared" si="98"/>
        <v>0</v>
      </c>
      <c r="BM221" s="182">
        <f t="shared" si="99"/>
        <v>15</v>
      </c>
      <c r="BN221" s="170">
        <f t="shared" si="100"/>
        <v>0</v>
      </c>
      <c r="BO221" s="182"/>
      <c r="BP221" s="182"/>
      <c r="BQ221" s="170">
        <f t="shared" si="101"/>
        <v>0</v>
      </c>
      <c r="BR221" s="182"/>
      <c r="BS221" s="182"/>
      <c r="BT221" s="170">
        <f t="shared" si="102"/>
        <v>0</v>
      </c>
      <c r="BU221" s="182"/>
      <c r="BV221" s="182"/>
      <c r="BW221" s="170">
        <f t="shared" si="89"/>
        <v>0</v>
      </c>
      <c r="BX221" s="182"/>
      <c r="BY221" s="182"/>
      <c r="BZ221" s="170">
        <f t="shared" si="90"/>
        <v>0</v>
      </c>
      <c r="CA221" s="170">
        <f t="shared" si="103"/>
        <v>2</v>
      </c>
      <c r="CB221" s="182"/>
      <c r="CC221" s="182"/>
      <c r="CD221" s="170">
        <f t="shared" si="104"/>
        <v>0</v>
      </c>
      <c r="CE221" s="170">
        <f t="shared" si="105"/>
        <v>0</v>
      </c>
      <c r="CF221" s="170">
        <f t="shared" si="106"/>
        <v>1</v>
      </c>
      <c r="CG221" s="182">
        <f t="shared" si="107"/>
        <v>18</v>
      </c>
      <c r="CH221" s="171"/>
      <c r="CI221" s="183"/>
      <c r="CJ221" s="184"/>
    </row>
    <row r="222" spans="1:88" s="186" customFormat="1" ht="13">
      <c r="A222" s="168" t="e">
        <f t="shared" si="109"/>
        <v>#REF!</v>
      </c>
      <c r="B222" s="169" t="s">
        <v>4761</v>
      </c>
      <c r="C222" s="174" t="s">
        <v>4762</v>
      </c>
      <c r="D222" s="175" t="s">
        <v>4060</v>
      </c>
      <c r="E222" s="172" t="s">
        <v>4763</v>
      </c>
      <c r="F222" s="176" t="s">
        <v>4764</v>
      </c>
      <c r="G222" s="177">
        <v>44501</v>
      </c>
      <c r="H222" s="177">
        <v>44501</v>
      </c>
      <c r="I222" s="178"/>
      <c r="J222" s="209" t="s">
        <v>67</v>
      </c>
      <c r="K222" s="209" t="s">
        <v>57</v>
      </c>
      <c r="L222" s="209" t="s">
        <v>58</v>
      </c>
      <c r="M222" s="209" t="s">
        <v>57</v>
      </c>
      <c r="N222" s="209" t="s">
        <v>57</v>
      </c>
      <c r="O222" s="209" t="s">
        <v>133</v>
      </c>
      <c r="P222" s="209" t="s">
        <v>57</v>
      </c>
      <c r="Q222" s="209" t="s">
        <v>57</v>
      </c>
      <c r="R222" s="209" t="s">
        <v>67</v>
      </c>
      <c r="S222" s="209" t="s">
        <v>58</v>
      </c>
      <c r="T222" s="209" t="s">
        <v>59</v>
      </c>
      <c r="U222" s="209" t="s">
        <v>57</v>
      </c>
      <c r="V222" s="209" t="s">
        <v>57</v>
      </c>
      <c r="W222" s="209" t="s">
        <v>57</v>
      </c>
      <c r="X222" s="209" t="s">
        <v>57</v>
      </c>
      <c r="Y222" s="209" t="s">
        <v>67</v>
      </c>
      <c r="Z222" s="209" t="s">
        <v>58</v>
      </c>
      <c r="AA222" s="209" t="s">
        <v>59</v>
      </c>
      <c r="AB222" s="209" t="s">
        <v>57</v>
      </c>
      <c r="AC222" s="209" t="s">
        <v>57</v>
      </c>
      <c r="AD222" s="209" t="s">
        <v>57</v>
      </c>
      <c r="AE222" s="209" t="s">
        <v>57</v>
      </c>
      <c r="AF222" s="209" t="s">
        <v>57</v>
      </c>
      <c r="AG222" s="209" t="s">
        <v>58</v>
      </c>
      <c r="AH222" s="209" t="s">
        <v>57</v>
      </c>
      <c r="AI222" s="209" t="s">
        <v>57</v>
      </c>
      <c r="AJ222" s="209" t="s">
        <v>67</v>
      </c>
      <c r="AK222" s="209" t="s">
        <v>57</v>
      </c>
      <c r="AL222" s="209" t="s">
        <v>57</v>
      </c>
      <c r="AM222" s="209" t="s">
        <v>67</v>
      </c>
      <c r="AN222" s="209" t="s">
        <v>58</v>
      </c>
      <c r="AO222" s="209" t="s">
        <v>57</v>
      </c>
      <c r="AP222" s="209" t="s">
        <v>57</v>
      </c>
      <c r="AQ222" s="209" t="s">
        <v>57</v>
      </c>
      <c r="AR222" s="179"/>
      <c r="AS222" s="179"/>
      <c r="AT222" s="179"/>
      <c r="AU222" s="179"/>
      <c r="AV222" s="179"/>
      <c r="AW222" s="179"/>
      <c r="AX222" s="179"/>
      <c r="AY222" s="179"/>
      <c r="AZ222" s="179"/>
      <c r="BA222" s="179"/>
      <c r="BB222" s="179"/>
      <c r="BC222" s="179"/>
      <c r="BD222" s="179"/>
      <c r="BE222" s="179"/>
      <c r="BF222" s="180"/>
      <c r="BG222" s="181">
        <f t="shared" si="93"/>
        <v>12</v>
      </c>
      <c r="BH222" s="182">
        <f t="shared" si="94"/>
        <v>3</v>
      </c>
      <c r="BI222" s="182">
        <f t="shared" si="95"/>
        <v>0</v>
      </c>
      <c r="BJ222" s="182">
        <f t="shared" si="96"/>
        <v>0</v>
      </c>
      <c r="BK222" s="182">
        <f t="shared" si="97"/>
        <v>0</v>
      </c>
      <c r="BL222" s="182">
        <f t="shared" si="98"/>
        <v>0</v>
      </c>
      <c r="BM222" s="182">
        <f t="shared" si="99"/>
        <v>15</v>
      </c>
      <c r="BN222" s="170">
        <f t="shared" si="100"/>
        <v>0</v>
      </c>
      <c r="BO222" s="182"/>
      <c r="BP222" s="182"/>
      <c r="BQ222" s="170">
        <f t="shared" si="101"/>
        <v>0</v>
      </c>
      <c r="BR222" s="182"/>
      <c r="BS222" s="182"/>
      <c r="BT222" s="170">
        <f t="shared" si="102"/>
        <v>0</v>
      </c>
      <c r="BU222" s="182"/>
      <c r="BV222" s="182"/>
      <c r="BW222" s="170">
        <f t="shared" si="89"/>
        <v>0</v>
      </c>
      <c r="BX222" s="182"/>
      <c r="BY222" s="182"/>
      <c r="BZ222" s="170">
        <f t="shared" si="90"/>
        <v>0</v>
      </c>
      <c r="CA222" s="170">
        <f t="shared" si="103"/>
        <v>2</v>
      </c>
      <c r="CB222" s="182"/>
      <c r="CC222" s="182"/>
      <c r="CD222" s="170">
        <f t="shared" si="104"/>
        <v>0</v>
      </c>
      <c r="CE222" s="170">
        <f t="shared" si="105"/>
        <v>0</v>
      </c>
      <c r="CF222" s="170">
        <f t="shared" si="106"/>
        <v>1</v>
      </c>
      <c r="CG222" s="182">
        <f t="shared" si="107"/>
        <v>18</v>
      </c>
      <c r="CH222" s="171"/>
      <c r="CI222" s="183"/>
      <c r="CJ222" s="184"/>
    </row>
    <row r="223" spans="1:88" s="186" customFormat="1" ht="13">
      <c r="A223" s="168" t="e">
        <f t="shared" si="109"/>
        <v>#REF!</v>
      </c>
      <c r="B223" s="169" t="s">
        <v>4765</v>
      </c>
      <c r="C223" s="174" t="s">
        <v>4766</v>
      </c>
      <c r="D223" s="175" t="s">
        <v>3637</v>
      </c>
      <c r="E223" s="172" t="s">
        <v>4767</v>
      </c>
      <c r="F223" s="176" t="s">
        <v>4742</v>
      </c>
      <c r="G223" s="177">
        <v>45180</v>
      </c>
      <c r="H223" s="177">
        <v>45180</v>
      </c>
      <c r="I223" s="178"/>
      <c r="J223" s="209" t="s">
        <v>57</v>
      </c>
      <c r="K223" s="209" t="s">
        <v>4057</v>
      </c>
      <c r="L223" s="209" t="s">
        <v>58</v>
      </c>
      <c r="M223" s="209" t="s">
        <v>57</v>
      </c>
      <c r="N223" s="209" t="s">
        <v>57</v>
      </c>
      <c r="O223" s="209" t="s">
        <v>57</v>
      </c>
      <c r="P223" s="209" t="s">
        <v>57</v>
      </c>
      <c r="Q223" s="209" t="s">
        <v>57</v>
      </c>
      <c r="R223" s="209" t="s">
        <v>4057</v>
      </c>
      <c r="S223" s="209" t="s">
        <v>58</v>
      </c>
      <c r="T223" s="209" t="s">
        <v>59</v>
      </c>
      <c r="U223" s="209" t="s">
        <v>133</v>
      </c>
      <c r="V223" s="209" t="s">
        <v>57</v>
      </c>
      <c r="W223" s="209" t="s">
        <v>57</v>
      </c>
      <c r="X223" s="209" t="s">
        <v>57</v>
      </c>
      <c r="Y223" s="209" t="s">
        <v>57</v>
      </c>
      <c r="Z223" s="209" t="s">
        <v>58</v>
      </c>
      <c r="AA223" s="209" t="s">
        <v>59</v>
      </c>
      <c r="AB223" s="209" t="s">
        <v>57</v>
      </c>
      <c r="AC223" s="209" t="s">
        <v>57</v>
      </c>
      <c r="AD223" s="209" t="s">
        <v>57</v>
      </c>
      <c r="AE223" s="209" t="s">
        <v>57</v>
      </c>
      <c r="AF223" s="209" t="s">
        <v>57</v>
      </c>
      <c r="AG223" s="209" t="s">
        <v>58</v>
      </c>
      <c r="AH223" s="209" t="s">
        <v>57</v>
      </c>
      <c r="AI223" s="209" t="s">
        <v>57</v>
      </c>
      <c r="AJ223" s="209" t="s">
        <v>57</v>
      </c>
      <c r="AK223" s="209" t="s">
        <v>57</v>
      </c>
      <c r="AL223" s="209" t="s">
        <v>57</v>
      </c>
      <c r="AM223" s="209" t="s">
        <v>4057</v>
      </c>
      <c r="AN223" s="209" t="s">
        <v>58</v>
      </c>
      <c r="AO223" s="209" t="s">
        <v>57</v>
      </c>
      <c r="AP223" s="209" t="s">
        <v>57</v>
      </c>
      <c r="AQ223" s="209" t="s">
        <v>57</v>
      </c>
      <c r="AR223" s="179"/>
      <c r="AS223" s="179"/>
      <c r="AT223" s="179"/>
      <c r="AU223" s="179"/>
      <c r="AV223" s="179"/>
      <c r="AW223" s="179"/>
      <c r="AX223" s="179"/>
      <c r="AY223" s="179"/>
      <c r="AZ223" s="179"/>
      <c r="BA223" s="179"/>
      <c r="BB223" s="179"/>
      <c r="BC223" s="179"/>
      <c r="BD223" s="179"/>
      <c r="BE223" s="179"/>
      <c r="BF223" s="180"/>
      <c r="BG223" s="181">
        <f t="shared" si="93"/>
        <v>13</v>
      </c>
      <c r="BH223" s="182">
        <f t="shared" si="94"/>
        <v>3</v>
      </c>
      <c r="BI223" s="182">
        <f t="shared" si="95"/>
        <v>0</v>
      </c>
      <c r="BJ223" s="182">
        <f t="shared" si="96"/>
        <v>1</v>
      </c>
      <c r="BK223" s="182">
        <f t="shared" si="97"/>
        <v>0</v>
      </c>
      <c r="BL223" s="182">
        <f t="shared" si="98"/>
        <v>0</v>
      </c>
      <c r="BM223" s="182">
        <f t="shared" si="99"/>
        <v>17</v>
      </c>
      <c r="BN223" s="170">
        <f t="shared" si="100"/>
        <v>0</v>
      </c>
      <c r="BO223" s="182"/>
      <c r="BP223" s="182"/>
      <c r="BQ223" s="170">
        <f t="shared" si="101"/>
        <v>0</v>
      </c>
      <c r="BR223" s="182"/>
      <c r="BS223" s="182"/>
      <c r="BT223" s="170">
        <f t="shared" si="102"/>
        <v>0</v>
      </c>
      <c r="BU223" s="182"/>
      <c r="BV223" s="182"/>
      <c r="BW223" s="170">
        <f t="shared" si="89"/>
        <v>0</v>
      </c>
      <c r="BX223" s="182"/>
      <c r="BY223" s="182"/>
      <c r="BZ223" s="170">
        <f t="shared" si="90"/>
        <v>0</v>
      </c>
      <c r="CA223" s="170">
        <f t="shared" si="103"/>
        <v>0</v>
      </c>
      <c r="CB223" s="182"/>
      <c r="CC223" s="182"/>
      <c r="CD223" s="170">
        <f t="shared" si="104"/>
        <v>0</v>
      </c>
      <c r="CE223" s="170">
        <f t="shared" si="105"/>
        <v>0</v>
      </c>
      <c r="CF223" s="170">
        <f t="shared" si="106"/>
        <v>1</v>
      </c>
      <c r="CG223" s="182">
        <f t="shared" si="107"/>
        <v>18</v>
      </c>
      <c r="CH223" s="171"/>
      <c r="CI223" s="183">
        <f t="shared" ref="CI223:CI229" si="110">COUNTIF(J223:AN223,"1")+(COUNTIF(J223:AN223,"2")*2)+CJ223*2</f>
        <v>0</v>
      </c>
      <c r="CJ223" s="184">
        <f t="shared" ref="CJ223:CJ229" si="111">COUNTIF(J223:AN223,"&gt;=3")</f>
        <v>0</v>
      </c>
    </row>
    <row r="224" spans="1:88" s="186" customFormat="1" ht="13">
      <c r="A224" s="168" t="e">
        <f t="shared" si="109"/>
        <v>#REF!</v>
      </c>
      <c r="B224" s="169" t="s">
        <v>4768</v>
      </c>
      <c r="C224" s="174" t="s">
        <v>4769</v>
      </c>
      <c r="D224" s="175" t="s">
        <v>3637</v>
      </c>
      <c r="E224" s="172" t="s">
        <v>4770</v>
      </c>
      <c r="F224" s="176" t="s">
        <v>268</v>
      </c>
      <c r="G224" s="177">
        <v>45049</v>
      </c>
      <c r="H224" s="177">
        <v>45049</v>
      </c>
      <c r="I224" s="178"/>
      <c r="J224" s="209" t="s">
        <v>57</v>
      </c>
      <c r="K224" s="209" t="s">
        <v>57</v>
      </c>
      <c r="L224" s="209" t="s">
        <v>58</v>
      </c>
      <c r="M224" s="209" t="s">
        <v>57</v>
      </c>
      <c r="N224" s="209" t="s">
        <v>57</v>
      </c>
      <c r="O224" s="209" t="s">
        <v>57</v>
      </c>
      <c r="P224" s="209" t="s">
        <v>57</v>
      </c>
      <c r="Q224" s="209" t="s">
        <v>133</v>
      </c>
      <c r="R224" s="209" t="s">
        <v>4057</v>
      </c>
      <c r="S224" s="209" t="s">
        <v>58</v>
      </c>
      <c r="T224" s="209" t="s">
        <v>59</v>
      </c>
      <c r="U224" s="209" t="s">
        <v>57</v>
      </c>
      <c r="V224" s="209" t="s">
        <v>57</v>
      </c>
      <c r="W224" s="209" t="s">
        <v>57</v>
      </c>
      <c r="X224" s="209" t="s">
        <v>57</v>
      </c>
      <c r="Y224" s="209" t="s">
        <v>4057</v>
      </c>
      <c r="Z224" s="209" t="s">
        <v>58</v>
      </c>
      <c r="AA224" s="209" t="s">
        <v>59</v>
      </c>
      <c r="AB224" s="209" t="s">
        <v>57</v>
      </c>
      <c r="AC224" s="209" t="s">
        <v>57</v>
      </c>
      <c r="AD224" s="209" t="s">
        <v>57</v>
      </c>
      <c r="AE224" s="209" t="s">
        <v>57</v>
      </c>
      <c r="AF224" s="209" t="s">
        <v>57</v>
      </c>
      <c r="AG224" s="209" t="s">
        <v>58</v>
      </c>
      <c r="AH224" s="209" t="s">
        <v>57</v>
      </c>
      <c r="AI224" s="209" t="s">
        <v>57</v>
      </c>
      <c r="AJ224" s="209" t="s">
        <v>57</v>
      </c>
      <c r="AK224" s="209" t="s">
        <v>57</v>
      </c>
      <c r="AL224" s="209" t="s">
        <v>57</v>
      </c>
      <c r="AM224" s="209" t="s">
        <v>4057</v>
      </c>
      <c r="AN224" s="209" t="s">
        <v>58</v>
      </c>
      <c r="AO224" s="209" t="s">
        <v>57</v>
      </c>
      <c r="AP224" s="209" t="s">
        <v>57</v>
      </c>
      <c r="AQ224" s="209" t="s">
        <v>57</v>
      </c>
      <c r="AR224" s="179"/>
      <c r="AS224" s="179"/>
      <c r="AT224" s="179"/>
      <c r="AU224" s="179"/>
      <c r="AV224" s="179"/>
      <c r="AW224" s="179"/>
      <c r="AX224" s="179"/>
      <c r="AY224" s="179"/>
      <c r="AZ224" s="179"/>
      <c r="BA224" s="179"/>
      <c r="BB224" s="179"/>
      <c r="BC224" s="179"/>
      <c r="BD224" s="179"/>
      <c r="BE224" s="179"/>
      <c r="BF224" s="180"/>
      <c r="BG224" s="181">
        <f t="shared" si="93"/>
        <v>13</v>
      </c>
      <c r="BH224" s="182">
        <f t="shared" si="94"/>
        <v>3</v>
      </c>
      <c r="BI224" s="182">
        <f t="shared" si="95"/>
        <v>0</v>
      </c>
      <c r="BJ224" s="182">
        <f t="shared" si="96"/>
        <v>1</v>
      </c>
      <c r="BK224" s="182">
        <f t="shared" si="97"/>
        <v>0</v>
      </c>
      <c r="BL224" s="182">
        <f t="shared" si="98"/>
        <v>0</v>
      </c>
      <c r="BM224" s="182">
        <f t="shared" si="99"/>
        <v>17</v>
      </c>
      <c r="BN224" s="170">
        <f t="shared" si="100"/>
        <v>0</v>
      </c>
      <c r="BO224" s="182"/>
      <c r="BP224" s="182"/>
      <c r="BQ224" s="170">
        <f t="shared" si="101"/>
        <v>0</v>
      </c>
      <c r="BR224" s="182"/>
      <c r="BS224" s="182"/>
      <c r="BT224" s="170">
        <f t="shared" si="102"/>
        <v>0</v>
      </c>
      <c r="BU224" s="182"/>
      <c r="BV224" s="182"/>
      <c r="BW224" s="170">
        <f t="shared" si="89"/>
        <v>0</v>
      </c>
      <c r="BX224" s="182"/>
      <c r="BY224" s="182"/>
      <c r="BZ224" s="170">
        <f t="shared" si="90"/>
        <v>0</v>
      </c>
      <c r="CA224" s="170">
        <f t="shared" si="103"/>
        <v>0</v>
      </c>
      <c r="CB224" s="182"/>
      <c r="CC224" s="182"/>
      <c r="CD224" s="170">
        <f t="shared" si="104"/>
        <v>0</v>
      </c>
      <c r="CE224" s="170">
        <f t="shared" si="105"/>
        <v>0</v>
      </c>
      <c r="CF224" s="170">
        <f t="shared" si="106"/>
        <v>1</v>
      </c>
      <c r="CG224" s="182">
        <f t="shared" si="107"/>
        <v>18</v>
      </c>
      <c r="CH224" s="171"/>
      <c r="CI224" s="183">
        <f t="shared" si="110"/>
        <v>0</v>
      </c>
      <c r="CJ224" s="184">
        <f t="shared" si="111"/>
        <v>0</v>
      </c>
    </row>
    <row r="225" spans="1:88" s="186" customFormat="1" ht="13">
      <c r="A225" s="168" t="e">
        <f t="shared" si="109"/>
        <v>#REF!</v>
      </c>
      <c r="B225" s="169" t="s">
        <v>4771</v>
      </c>
      <c r="C225" s="174" t="s">
        <v>4772</v>
      </c>
      <c r="D225" s="175" t="s">
        <v>3637</v>
      </c>
      <c r="E225" s="172" t="s">
        <v>4773</v>
      </c>
      <c r="F225" s="176" t="s">
        <v>4774</v>
      </c>
      <c r="G225" s="177">
        <v>44566</v>
      </c>
      <c r="H225" s="177">
        <v>44566</v>
      </c>
      <c r="I225" s="178"/>
      <c r="J225" s="209" t="s">
        <v>57</v>
      </c>
      <c r="K225" s="209" t="s">
        <v>67</v>
      </c>
      <c r="L225" s="209" t="s">
        <v>58</v>
      </c>
      <c r="M225" s="209" t="s">
        <v>57</v>
      </c>
      <c r="N225" s="209" t="s">
        <v>57</v>
      </c>
      <c r="O225" s="209" t="s">
        <v>57</v>
      </c>
      <c r="P225" s="209" t="s">
        <v>57</v>
      </c>
      <c r="Q225" s="209" t="s">
        <v>57</v>
      </c>
      <c r="R225" s="209" t="s">
        <v>67</v>
      </c>
      <c r="S225" s="209" t="s">
        <v>58</v>
      </c>
      <c r="T225" s="209" t="s">
        <v>59</v>
      </c>
      <c r="U225" s="209" t="s">
        <v>57</v>
      </c>
      <c r="V225" s="209" t="s">
        <v>57</v>
      </c>
      <c r="W225" s="209" t="s">
        <v>67</v>
      </c>
      <c r="X225" s="209" t="s">
        <v>67</v>
      </c>
      <c r="Y225" s="209" t="s">
        <v>67</v>
      </c>
      <c r="Z225" s="209" t="s">
        <v>58</v>
      </c>
      <c r="AA225" s="209" t="s">
        <v>59</v>
      </c>
      <c r="AB225" s="209" t="s">
        <v>57</v>
      </c>
      <c r="AC225" s="209" t="s">
        <v>57</v>
      </c>
      <c r="AD225" s="209" t="s">
        <v>57</v>
      </c>
      <c r="AE225" s="209" t="s">
        <v>57</v>
      </c>
      <c r="AF225" s="209" t="s">
        <v>67</v>
      </c>
      <c r="AG225" s="209" t="s">
        <v>58</v>
      </c>
      <c r="AH225" s="209" t="s">
        <v>57</v>
      </c>
      <c r="AI225" s="209" t="s">
        <v>57</v>
      </c>
      <c r="AJ225" s="209" t="s">
        <v>57</v>
      </c>
      <c r="AK225" s="209" t="s">
        <v>57</v>
      </c>
      <c r="AL225" s="209" t="s">
        <v>57</v>
      </c>
      <c r="AM225" s="209" t="s">
        <v>67</v>
      </c>
      <c r="AN225" s="209" t="s">
        <v>58</v>
      </c>
      <c r="AO225" s="209" t="s">
        <v>57</v>
      </c>
      <c r="AP225" s="209" t="s">
        <v>57</v>
      </c>
      <c r="AQ225" s="209" t="s">
        <v>57</v>
      </c>
      <c r="AR225" s="179"/>
      <c r="AS225" s="179"/>
      <c r="AT225" s="179"/>
      <c r="AU225" s="179"/>
      <c r="AV225" s="179"/>
      <c r="AW225" s="179"/>
      <c r="AX225" s="179"/>
      <c r="AY225" s="179"/>
      <c r="AZ225" s="179"/>
      <c r="BA225" s="179"/>
      <c r="BB225" s="179"/>
      <c r="BC225" s="179"/>
      <c r="BD225" s="179"/>
      <c r="BE225" s="179"/>
      <c r="BF225" s="180"/>
      <c r="BG225" s="181">
        <f t="shared" si="93"/>
        <v>12</v>
      </c>
      <c r="BH225" s="182">
        <f t="shared" si="94"/>
        <v>3</v>
      </c>
      <c r="BI225" s="182">
        <f t="shared" si="95"/>
        <v>0</v>
      </c>
      <c r="BJ225" s="182">
        <f t="shared" si="96"/>
        <v>0</v>
      </c>
      <c r="BK225" s="182">
        <f t="shared" si="97"/>
        <v>0</v>
      </c>
      <c r="BL225" s="182">
        <f t="shared" si="98"/>
        <v>0</v>
      </c>
      <c r="BM225" s="182">
        <f t="shared" si="99"/>
        <v>15</v>
      </c>
      <c r="BN225" s="170">
        <f t="shared" si="100"/>
        <v>0</v>
      </c>
      <c r="BO225" s="182"/>
      <c r="BP225" s="182"/>
      <c r="BQ225" s="170">
        <f t="shared" si="101"/>
        <v>0</v>
      </c>
      <c r="BR225" s="182"/>
      <c r="BS225" s="182"/>
      <c r="BT225" s="170">
        <f t="shared" si="102"/>
        <v>0</v>
      </c>
      <c r="BU225" s="182"/>
      <c r="BV225" s="182"/>
      <c r="BW225" s="170">
        <f t="shared" si="89"/>
        <v>0</v>
      </c>
      <c r="BX225" s="182"/>
      <c r="BY225" s="182"/>
      <c r="BZ225" s="170">
        <f t="shared" si="90"/>
        <v>0</v>
      </c>
      <c r="CA225" s="170">
        <f t="shared" si="103"/>
        <v>2</v>
      </c>
      <c r="CB225" s="182"/>
      <c r="CC225" s="182"/>
      <c r="CD225" s="170">
        <f t="shared" si="104"/>
        <v>0</v>
      </c>
      <c r="CE225" s="170">
        <f t="shared" si="105"/>
        <v>0</v>
      </c>
      <c r="CF225" s="170">
        <f t="shared" si="106"/>
        <v>1</v>
      </c>
      <c r="CG225" s="182">
        <f t="shared" si="107"/>
        <v>18</v>
      </c>
      <c r="CH225" s="171"/>
      <c r="CI225" s="183">
        <f t="shared" si="110"/>
        <v>0</v>
      </c>
      <c r="CJ225" s="184">
        <f t="shared" si="111"/>
        <v>0</v>
      </c>
    </row>
    <row r="226" spans="1:88" s="186" customFormat="1" ht="13">
      <c r="A226" s="168" t="e">
        <f t="shared" si="109"/>
        <v>#REF!</v>
      </c>
      <c r="B226" s="169" t="s">
        <v>4775</v>
      </c>
      <c r="C226" s="174" t="s">
        <v>4776</v>
      </c>
      <c r="D226" s="175" t="s">
        <v>3637</v>
      </c>
      <c r="E226" s="172" t="s">
        <v>4777</v>
      </c>
      <c r="F226" s="176" t="s">
        <v>4252</v>
      </c>
      <c r="G226" s="177">
        <v>45019</v>
      </c>
      <c r="H226" s="177">
        <v>45019</v>
      </c>
      <c r="I226" s="178"/>
      <c r="J226" s="209" t="s">
        <v>57</v>
      </c>
      <c r="K226" s="209" t="s">
        <v>57</v>
      </c>
      <c r="L226" s="209" t="s">
        <v>58</v>
      </c>
      <c r="M226" s="209" t="s">
        <v>57</v>
      </c>
      <c r="N226" s="209" t="s">
        <v>57</v>
      </c>
      <c r="O226" s="209" t="s">
        <v>57</v>
      </c>
      <c r="P226" s="209" t="s">
        <v>57</v>
      </c>
      <c r="Q226" s="209" t="s">
        <v>57</v>
      </c>
      <c r="R226" s="209" t="s">
        <v>4057</v>
      </c>
      <c r="S226" s="209" t="s">
        <v>58</v>
      </c>
      <c r="T226" s="209" t="s">
        <v>59</v>
      </c>
      <c r="U226" s="209" t="s">
        <v>57</v>
      </c>
      <c r="V226" s="209" t="s">
        <v>57</v>
      </c>
      <c r="W226" s="209" t="s">
        <v>57</v>
      </c>
      <c r="X226" s="209" t="s">
        <v>57</v>
      </c>
      <c r="Y226" s="209" t="s">
        <v>4057</v>
      </c>
      <c r="Z226" s="209" t="s">
        <v>58</v>
      </c>
      <c r="AA226" s="209" t="s">
        <v>59</v>
      </c>
      <c r="AB226" s="209" t="s">
        <v>57</v>
      </c>
      <c r="AC226" s="209" t="s">
        <v>57</v>
      </c>
      <c r="AD226" s="209" t="s">
        <v>57</v>
      </c>
      <c r="AE226" s="209" t="s">
        <v>57</v>
      </c>
      <c r="AF226" s="209" t="s">
        <v>57</v>
      </c>
      <c r="AG226" s="209" t="s">
        <v>58</v>
      </c>
      <c r="AH226" s="209" t="s">
        <v>57</v>
      </c>
      <c r="AI226" s="209" t="s">
        <v>57</v>
      </c>
      <c r="AJ226" s="209" t="s">
        <v>57</v>
      </c>
      <c r="AK226" s="209" t="s">
        <v>57</v>
      </c>
      <c r="AL226" s="209" t="s">
        <v>57</v>
      </c>
      <c r="AM226" s="209" t="s">
        <v>4057</v>
      </c>
      <c r="AN226" s="209" t="s">
        <v>58</v>
      </c>
      <c r="AO226" s="209" t="s">
        <v>57</v>
      </c>
      <c r="AP226" s="209" t="s">
        <v>57</v>
      </c>
      <c r="AQ226" s="209" t="s">
        <v>57</v>
      </c>
      <c r="AR226" s="179"/>
      <c r="AS226" s="179"/>
      <c r="AT226" s="179"/>
      <c r="AU226" s="179"/>
      <c r="AV226" s="179"/>
      <c r="AW226" s="179"/>
      <c r="AX226" s="179"/>
      <c r="AY226" s="179"/>
      <c r="AZ226" s="179"/>
      <c r="BA226" s="179"/>
      <c r="BB226" s="179"/>
      <c r="BC226" s="179"/>
      <c r="BD226" s="179"/>
      <c r="BE226" s="179"/>
      <c r="BF226" s="180"/>
      <c r="BG226" s="181">
        <f t="shared" si="93"/>
        <v>13</v>
      </c>
      <c r="BH226" s="182">
        <f t="shared" si="94"/>
        <v>3</v>
      </c>
      <c r="BI226" s="182">
        <f t="shared" si="95"/>
        <v>0</v>
      </c>
      <c r="BJ226" s="182">
        <f t="shared" si="96"/>
        <v>1</v>
      </c>
      <c r="BK226" s="182">
        <f t="shared" si="97"/>
        <v>0</v>
      </c>
      <c r="BL226" s="182">
        <f t="shared" si="98"/>
        <v>0</v>
      </c>
      <c r="BM226" s="182">
        <f t="shared" si="99"/>
        <v>17</v>
      </c>
      <c r="BN226" s="170">
        <f t="shared" si="100"/>
        <v>0</v>
      </c>
      <c r="BO226" s="182"/>
      <c r="BP226" s="182"/>
      <c r="BQ226" s="170">
        <f t="shared" si="101"/>
        <v>0</v>
      </c>
      <c r="BR226" s="182"/>
      <c r="BS226" s="182"/>
      <c r="BT226" s="170">
        <f t="shared" si="102"/>
        <v>0</v>
      </c>
      <c r="BU226" s="182"/>
      <c r="BV226" s="182"/>
      <c r="BW226" s="170">
        <f t="shared" si="89"/>
        <v>0</v>
      </c>
      <c r="BX226" s="182"/>
      <c r="BY226" s="182"/>
      <c r="BZ226" s="170">
        <f t="shared" si="90"/>
        <v>0</v>
      </c>
      <c r="CA226" s="170">
        <f t="shared" si="103"/>
        <v>0</v>
      </c>
      <c r="CB226" s="182"/>
      <c r="CC226" s="182"/>
      <c r="CD226" s="170">
        <f t="shared" si="104"/>
        <v>0</v>
      </c>
      <c r="CE226" s="170">
        <f t="shared" si="105"/>
        <v>0</v>
      </c>
      <c r="CF226" s="170">
        <f t="shared" si="106"/>
        <v>1</v>
      </c>
      <c r="CG226" s="182">
        <f t="shared" si="107"/>
        <v>18</v>
      </c>
      <c r="CH226" s="171"/>
      <c r="CI226" s="183">
        <f t="shared" si="110"/>
        <v>0</v>
      </c>
      <c r="CJ226" s="184">
        <f t="shared" si="111"/>
        <v>0</v>
      </c>
    </row>
    <row r="227" spans="1:88" s="186" customFormat="1" ht="13">
      <c r="A227" s="168" t="e">
        <f t="shared" si="109"/>
        <v>#REF!</v>
      </c>
      <c r="B227" s="169" t="s">
        <v>4778</v>
      </c>
      <c r="C227" s="174" t="s">
        <v>4779</v>
      </c>
      <c r="D227" s="175" t="s">
        <v>3637</v>
      </c>
      <c r="E227" s="172" t="s">
        <v>4780</v>
      </c>
      <c r="F227" s="176" t="s">
        <v>4422</v>
      </c>
      <c r="G227" s="177">
        <v>44652</v>
      </c>
      <c r="H227" s="177">
        <v>44652</v>
      </c>
      <c r="I227" s="178"/>
      <c r="J227" s="209" t="s">
        <v>131</v>
      </c>
      <c r="K227" s="209" t="s">
        <v>131</v>
      </c>
      <c r="L227" s="209" t="s">
        <v>131</v>
      </c>
      <c r="M227" s="209" t="s">
        <v>67</v>
      </c>
      <c r="N227" s="209" t="s">
        <v>67</v>
      </c>
      <c r="O227" s="209" t="s">
        <v>67</v>
      </c>
      <c r="P227" s="209" t="s">
        <v>67</v>
      </c>
      <c r="Q227" s="209" t="s">
        <v>67</v>
      </c>
      <c r="R227" s="209" t="s">
        <v>67</v>
      </c>
      <c r="S227" s="209" t="s">
        <v>58</v>
      </c>
      <c r="T227" s="209" t="s">
        <v>59</v>
      </c>
      <c r="U227" s="209" t="s">
        <v>67</v>
      </c>
      <c r="V227" s="209" t="s">
        <v>67</v>
      </c>
      <c r="W227" s="209" t="s">
        <v>67</v>
      </c>
      <c r="X227" s="209" t="s">
        <v>67</v>
      </c>
      <c r="Y227" s="209" t="s">
        <v>67</v>
      </c>
      <c r="Z227" s="209" t="s">
        <v>58</v>
      </c>
      <c r="AA227" s="209" t="s">
        <v>59</v>
      </c>
      <c r="AB227" s="209" t="s">
        <v>67</v>
      </c>
      <c r="AC227" s="209" t="s">
        <v>57</v>
      </c>
      <c r="AD227" s="209" t="s">
        <v>57</v>
      </c>
      <c r="AE227" s="209" t="s">
        <v>57</v>
      </c>
      <c r="AF227" s="209" t="s">
        <v>57</v>
      </c>
      <c r="AG227" s="209" t="s">
        <v>58</v>
      </c>
      <c r="AH227" s="209" t="s">
        <v>57</v>
      </c>
      <c r="AI227" s="209" t="s">
        <v>57</v>
      </c>
      <c r="AJ227" s="209" t="s">
        <v>57</v>
      </c>
      <c r="AK227" s="209" t="s">
        <v>57</v>
      </c>
      <c r="AL227" s="209" t="s">
        <v>57</v>
      </c>
      <c r="AM227" s="209" t="s">
        <v>67</v>
      </c>
      <c r="AN227" s="209" t="s">
        <v>58</v>
      </c>
      <c r="AO227" s="209" t="s">
        <v>57</v>
      </c>
      <c r="AP227" s="209" t="s">
        <v>57</v>
      </c>
      <c r="AQ227" s="209" t="s">
        <v>57</v>
      </c>
      <c r="AR227" s="179"/>
      <c r="AS227" s="179"/>
      <c r="AT227" s="179"/>
      <c r="AU227" s="179"/>
      <c r="AV227" s="179"/>
      <c r="AW227" s="179"/>
      <c r="AX227" s="179"/>
      <c r="AY227" s="179"/>
      <c r="AZ227" s="179"/>
      <c r="BA227" s="179"/>
      <c r="BB227" s="179"/>
      <c r="BC227" s="179"/>
      <c r="BD227" s="179"/>
      <c r="BE227" s="179"/>
      <c r="BF227" s="180"/>
      <c r="BG227" s="181">
        <f t="shared" si="93"/>
        <v>12</v>
      </c>
      <c r="BH227" s="182">
        <f t="shared" si="94"/>
        <v>3</v>
      </c>
      <c r="BI227" s="182">
        <f t="shared" si="95"/>
        <v>0</v>
      </c>
      <c r="BJ227" s="182">
        <f t="shared" si="96"/>
        <v>0</v>
      </c>
      <c r="BK227" s="182">
        <f t="shared" si="97"/>
        <v>0</v>
      </c>
      <c r="BL227" s="182">
        <f t="shared" si="98"/>
        <v>0</v>
      </c>
      <c r="BM227" s="182">
        <f t="shared" si="99"/>
        <v>15</v>
      </c>
      <c r="BN227" s="170">
        <f t="shared" si="100"/>
        <v>0</v>
      </c>
      <c r="BO227" s="182"/>
      <c r="BP227" s="182"/>
      <c r="BQ227" s="170">
        <f t="shared" si="101"/>
        <v>0</v>
      </c>
      <c r="BR227" s="182"/>
      <c r="BS227" s="182"/>
      <c r="BT227" s="170">
        <f t="shared" si="102"/>
        <v>0</v>
      </c>
      <c r="BU227" s="182"/>
      <c r="BV227" s="182"/>
      <c r="BW227" s="170">
        <f t="shared" si="89"/>
        <v>0</v>
      </c>
      <c r="BX227" s="182"/>
      <c r="BY227" s="182"/>
      <c r="BZ227" s="170">
        <f t="shared" si="90"/>
        <v>0</v>
      </c>
      <c r="CA227" s="170">
        <f t="shared" si="103"/>
        <v>2</v>
      </c>
      <c r="CB227" s="182"/>
      <c r="CC227" s="182"/>
      <c r="CD227" s="170">
        <f t="shared" si="104"/>
        <v>0</v>
      </c>
      <c r="CE227" s="170">
        <f t="shared" si="105"/>
        <v>0</v>
      </c>
      <c r="CF227" s="170">
        <f t="shared" si="106"/>
        <v>1</v>
      </c>
      <c r="CG227" s="182">
        <f t="shared" si="107"/>
        <v>18</v>
      </c>
      <c r="CH227" s="171"/>
      <c r="CI227" s="183">
        <f t="shared" si="110"/>
        <v>0</v>
      </c>
      <c r="CJ227" s="184">
        <f t="shared" si="111"/>
        <v>0</v>
      </c>
    </row>
    <row r="228" spans="1:88" s="186" customFormat="1" ht="13">
      <c r="A228" s="168" t="e">
        <f t="shared" si="109"/>
        <v>#REF!</v>
      </c>
      <c r="B228" s="169" t="s">
        <v>4781</v>
      </c>
      <c r="C228" s="174" t="s">
        <v>4782</v>
      </c>
      <c r="D228" s="175" t="s">
        <v>3637</v>
      </c>
      <c r="E228" s="172" t="s">
        <v>4783</v>
      </c>
      <c r="F228" s="176" t="s">
        <v>4784</v>
      </c>
      <c r="G228" s="177">
        <v>45202</v>
      </c>
      <c r="H228" s="177">
        <v>45202</v>
      </c>
      <c r="I228" s="178"/>
      <c r="J228" s="209" t="s">
        <v>57</v>
      </c>
      <c r="K228" s="209" t="s">
        <v>57</v>
      </c>
      <c r="L228" s="209" t="s">
        <v>58</v>
      </c>
      <c r="M228" s="209" t="s">
        <v>57</v>
      </c>
      <c r="N228" s="209" t="s">
        <v>57</v>
      </c>
      <c r="O228" s="209" t="s">
        <v>57</v>
      </c>
      <c r="P228" s="209" t="s">
        <v>57</v>
      </c>
      <c r="Q228" s="209" t="s">
        <v>57</v>
      </c>
      <c r="R228" s="209" t="s">
        <v>4057</v>
      </c>
      <c r="S228" s="209" t="s">
        <v>58</v>
      </c>
      <c r="T228" s="209" t="s">
        <v>59</v>
      </c>
      <c r="U228" s="209" t="s">
        <v>57</v>
      </c>
      <c r="V228" s="209" t="s">
        <v>57</v>
      </c>
      <c r="W228" s="209" t="s">
        <v>57</v>
      </c>
      <c r="X228" s="209" t="s">
        <v>57</v>
      </c>
      <c r="Y228" s="209" t="s">
        <v>57</v>
      </c>
      <c r="Z228" s="209" t="s">
        <v>58</v>
      </c>
      <c r="AA228" s="209" t="s">
        <v>59</v>
      </c>
      <c r="AB228" s="209" t="s">
        <v>57</v>
      </c>
      <c r="AC228" s="209" t="s">
        <v>57</v>
      </c>
      <c r="AD228" s="209" t="s">
        <v>57</v>
      </c>
      <c r="AE228" s="209" t="s">
        <v>57</v>
      </c>
      <c r="AF228" s="209" t="s">
        <v>4057</v>
      </c>
      <c r="AG228" s="209" t="s">
        <v>58</v>
      </c>
      <c r="AH228" s="209" t="s">
        <v>57</v>
      </c>
      <c r="AI228" s="209" t="s">
        <v>57</v>
      </c>
      <c r="AJ228" s="209" t="s">
        <v>57</v>
      </c>
      <c r="AK228" s="209" t="s">
        <v>57</v>
      </c>
      <c r="AL228" s="209" t="s">
        <v>57</v>
      </c>
      <c r="AM228" s="209" t="s">
        <v>57</v>
      </c>
      <c r="AN228" s="209" t="s">
        <v>58</v>
      </c>
      <c r="AO228" s="209" t="s">
        <v>57</v>
      </c>
      <c r="AP228" s="209" t="s">
        <v>57</v>
      </c>
      <c r="AQ228" s="209" t="s">
        <v>57</v>
      </c>
      <c r="AR228" s="179"/>
      <c r="AS228" s="179"/>
      <c r="AT228" s="179"/>
      <c r="AU228" s="179"/>
      <c r="AV228" s="179"/>
      <c r="AW228" s="179"/>
      <c r="AX228" s="179"/>
      <c r="AY228" s="179"/>
      <c r="AZ228" s="179"/>
      <c r="BA228" s="179"/>
      <c r="BB228" s="179"/>
      <c r="BC228" s="179"/>
      <c r="BD228" s="179"/>
      <c r="BE228" s="179"/>
      <c r="BF228" s="180"/>
      <c r="BG228" s="181">
        <f t="shared" si="93"/>
        <v>13</v>
      </c>
      <c r="BH228" s="182">
        <f t="shared" si="94"/>
        <v>3</v>
      </c>
      <c r="BI228" s="182">
        <f t="shared" si="95"/>
        <v>0</v>
      </c>
      <c r="BJ228" s="182">
        <f t="shared" si="96"/>
        <v>1</v>
      </c>
      <c r="BK228" s="182">
        <f t="shared" si="97"/>
        <v>0</v>
      </c>
      <c r="BL228" s="182">
        <f t="shared" si="98"/>
        <v>0</v>
      </c>
      <c r="BM228" s="182">
        <f t="shared" si="99"/>
        <v>17</v>
      </c>
      <c r="BN228" s="170">
        <f t="shared" si="100"/>
        <v>0</v>
      </c>
      <c r="BO228" s="182"/>
      <c r="BP228" s="182"/>
      <c r="BQ228" s="170">
        <f t="shared" si="101"/>
        <v>0</v>
      </c>
      <c r="BR228" s="182"/>
      <c r="BS228" s="182"/>
      <c r="BT228" s="170">
        <f t="shared" si="102"/>
        <v>0</v>
      </c>
      <c r="BU228" s="182"/>
      <c r="BV228" s="182"/>
      <c r="BW228" s="170">
        <f t="shared" si="89"/>
        <v>0</v>
      </c>
      <c r="BX228" s="182"/>
      <c r="BY228" s="182"/>
      <c r="BZ228" s="170">
        <f t="shared" si="90"/>
        <v>0</v>
      </c>
      <c r="CA228" s="170">
        <f t="shared" si="103"/>
        <v>0</v>
      </c>
      <c r="CB228" s="182"/>
      <c r="CC228" s="182"/>
      <c r="CD228" s="170">
        <f t="shared" si="104"/>
        <v>0</v>
      </c>
      <c r="CE228" s="170">
        <f t="shared" si="105"/>
        <v>0</v>
      </c>
      <c r="CF228" s="170">
        <f t="shared" si="106"/>
        <v>1</v>
      </c>
      <c r="CG228" s="182">
        <f t="shared" si="107"/>
        <v>18</v>
      </c>
      <c r="CH228" s="171"/>
      <c r="CI228" s="183">
        <f t="shared" si="110"/>
        <v>0</v>
      </c>
      <c r="CJ228" s="184">
        <f t="shared" si="111"/>
        <v>0</v>
      </c>
    </row>
    <row r="229" spans="1:88" s="186" customFormat="1" ht="13">
      <c r="A229" s="168" t="e">
        <f t="shared" si="109"/>
        <v>#REF!</v>
      </c>
      <c r="B229" s="169" t="s">
        <v>4785</v>
      </c>
      <c r="C229" s="174" t="s">
        <v>4786</v>
      </c>
      <c r="D229" s="175" t="s">
        <v>3637</v>
      </c>
      <c r="E229" s="172" t="s">
        <v>4787</v>
      </c>
      <c r="F229" s="176" t="s">
        <v>4788</v>
      </c>
      <c r="G229" s="177">
        <v>45173</v>
      </c>
      <c r="H229" s="177">
        <v>45173</v>
      </c>
      <c r="I229" s="178"/>
      <c r="J229" s="209" t="s">
        <v>57</v>
      </c>
      <c r="K229" s="209" t="s">
        <v>57</v>
      </c>
      <c r="L229" s="209" t="s">
        <v>58</v>
      </c>
      <c r="M229" s="209" t="s">
        <v>57</v>
      </c>
      <c r="N229" s="209" t="s">
        <v>57</v>
      </c>
      <c r="O229" s="209" t="s">
        <v>57</v>
      </c>
      <c r="P229" s="209" t="s">
        <v>67</v>
      </c>
      <c r="Q229" s="209" t="s">
        <v>67</v>
      </c>
      <c r="R229" s="209" t="s">
        <v>67</v>
      </c>
      <c r="S229" s="209" t="s">
        <v>58</v>
      </c>
      <c r="T229" s="209" t="s">
        <v>59</v>
      </c>
      <c r="U229" s="209" t="s">
        <v>57</v>
      </c>
      <c r="V229" s="209" t="s">
        <v>57</v>
      </c>
      <c r="W229" s="209" t="s">
        <v>57</v>
      </c>
      <c r="X229" s="209" t="s">
        <v>57</v>
      </c>
      <c r="Y229" s="209" t="s">
        <v>57</v>
      </c>
      <c r="Z229" s="209" t="s">
        <v>58</v>
      </c>
      <c r="AA229" s="209" t="s">
        <v>59</v>
      </c>
      <c r="AB229" s="209" t="s">
        <v>57</v>
      </c>
      <c r="AC229" s="209" t="s">
        <v>57</v>
      </c>
      <c r="AD229" s="209" t="s">
        <v>57</v>
      </c>
      <c r="AE229" s="209" t="s">
        <v>57</v>
      </c>
      <c r="AF229" s="209" t="s">
        <v>57</v>
      </c>
      <c r="AG229" s="209" t="s">
        <v>58</v>
      </c>
      <c r="AH229" s="209" t="s">
        <v>57</v>
      </c>
      <c r="AI229" s="209" t="s">
        <v>57</v>
      </c>
      <c r="AJ229" s="209" t="s">
        <v>57</v>
      </c>
      <c r="AK229" s="209" t="s">
        <v>57</v>
      </c>
      <c r="AL229" s="209" t="s">
        <v>57</v>
      </c>
      <c r="AM229" s="209" t="s">
        <v>57</v>
      </c>
      <c r="AN229" s="209" t="s">
        <v>58</v>
      </c>
      <c r="AO229" s="209" t="s">
        <v>57</v>
      </c>
      <c r="AP229" s="209" t="s">
        <v>57</v>
      </c>
      <c r="AQ229" s="209" t="s">
        <v>57</v>
      </c>
      <c r="AR229" s="179"/>
      <c r="AS229" s="179"/>
      <c r="AT229" s="179"/>
      <c r="AU229" s="179"/>
      <c r="AV229" s="179"/>
      <c r="AW229" s="179"/>
      <c r="AX229" s="179"/>
      <c r="AY229" s="179"/>
      <c r="AZ229" s="179"/>
      <c r="BA229" s="179"/>
      <c r="BB229" s="179"/>
      <c r="BC229" s="179"/>
      <c r="BD229" s="179"/>
      <c r="BE229" s="179"/>
      <c r="BF229" s="180"/>
      <c r="BG229" s="181">
        <f t="shared" si="93"/>
        <v>14</v>
      </c>
      <c r="BH229" s="182">
        <f t="shared" si="94"/>
        <v>3</v>
      </c>
      <c r="BI229" s="182">
        <f t="shared" si="95"/>
        <v>0</v>
      </c>
      <c r="BJ229" s="182">
        <f t="shared" si="96"/>
        <v>0</v>
      </c>
      <c r="BK229" s="182">
        <f t="shared" si="97"/>
        <v>0</v>
      </c>
      <c r="BL229" s="182">
        <f t="shared" si="98"/>
        <v>0</v>
      </c>
      <c r="BM229" s="182">
        <f t="shared" si="99"/>
        <v>17</v>
      </c>
      <c r="BN229" s="170">
        <f t="shared" si="100"/>
        <v>0</v>
      </c>
      <c r="BO229" s="182"/>
      <c r="BP229" s="182"/>
      <c r="BQ229" s="170">
        <f t="shared" si="101"/>
        <v>0</v>
      </c>
      <c r="BR229" s="182"/>
      <c r="BS229" s="182"/>
      <c r="BT229" s="170">
        <f t="shared" si="102"/>
        <v>0</v>
      </c>
      <c r="BU229" s="182"/>
      <c r="BV229" s="182"/>
      <c r="BW229" s="170">
        <f t="shared" si="89"/>
        <v>0</v>
      </c>
      <c r="BX229" s="182"/>
      <c r="BY229" s="182"/>
      <c r="BZ229" s="170">
        <f t="shared" si="90"/>
        <v>0</v>
      </c>
      <c r="CA229" s="170">
        <f t="shared" si="103"/>
        <v>0</v>
      </c>
      <c r="CB229" s="182"/>
      <c r="CC229" s="182"/>
      <c r="CD229" s="170">
        <f t="shared" si="104"/>
        <v>0</v>
      </c>
      <c r="CE229" s="170">
        <f t="shared" si="105"/>
        <v>0</v>
      </c>
      <c r="CF229" s="170">
        <f t="shared" si="106"/>
        <v>1</v>
      </c>
      <c r="CG229" s="182">
        <f t="shared" si="107"/>
        <v>18</v>
      </c>
      <c r="CH229" s="171"/>
      <c r="CI229" s="183">
        <f t="shared" si="110"/>
        <v>0</v>
      </c>
      <c r="CJ229" s="184">
        <f t="shared" si="111"/>
        <v>0</v>
      </c>
    </row>
    <row r="230" spans="1:88" s="186" customFormat="1" ht="13">
      <c r="A230" s="168" t="e">
        <f t="shared" si="109"/>
        <v>#REF!</v>
      </c>
      <c r="B230" s="169" t="s">
        <v>4789</v>
      </c>
      <c r="C230" s="174" t="s">
        <v>4790</v>
      </c>
      <c r="D230" s="175" t="s">
        <v>3637</v>
      </c>
      <c r="E230" s="172" t="s">
        <v>4791</v>
      </c>
      <c r="F230" s="176" t="s">
        <v>1099</v>
      </c>
      <c r="G230" s="177">
        <v>44805</v>
      </c>
      <c r="H230" s="177">
        <v>44805</v>
      </c>
      <c r="I230" s="178"/>
      <c r="J230" s="209" t="s">
        <v>42</v>
      </c>
      <c r="K230" s="209" t="s">
        <v>4057</v>
      </c>
      <c r="L230" s="209" t="s">
        <v>58</v>
      </c>
      <c r="M230" s="209" t="s">
        <v>57</v>
      </c>
      <c r="N230" s="209" t="s">
        <v>57</v>
      </c>
      <c r="O230" s="209" t="s">
        <v>57</v>
      </c>
      <c r="P230" s="209" t="s">
        <v>57</v>
      </c>
      <c r="Q230" s="209" t="s">
        <v>57</v>
      </c>
      <c r="R230" s="209" t="s">
        <v>57</v>
      </c>
      <c r="S230" s="209" t="s">
        <v>58</v>
      </c>
      <c r="T230" s="209" t="s">
        <v>59</v>
      </c>
      <c r="U230" s="209" t="s">
        <v>57</v>
      </c>
      <c r="V230" s="209" t="s">
        <v>57</v>
      </c>
      <c r="W230" s="209" t="s">
        <v>57</v>
      </c>
      <c r="X230" s="209" t="s">
        <v>57</v>
      </c>
      <c r="Y230" s="209" t="s">
        <v>4057</v>
      </c>
      <c r="Z230" s="209" t="s">
        <v>58</v>
      </c>
      <c r="AA230" s="209" t="s">
        <v>59</v>
      </c>
      <c r="AB230" s="209" t="s">
        <v>67</v>
      </c>
      <c r="AC230" s="209" t="s">
        <v>57</v>
      </c>
      <c r="AD230" s="209" t="s">
        <v>57</v>
      </c>
      <c r="AE230" s="209" t="s">
        <v>57</v>
      </c>
      <c r="AF230" s="209" t="s">
        <v>57</v>
      </c>
      <c r="AG230" s="209" t="s">
        <v>58</v>
      </c>
      <c r="AH230" s="209" t="s">
        <v>57</v>
      </c>
      <c r="AI230" s="209" t="s">
        <v>57</v>
      </c>
      <c r="AJ230" s="209" t="s">
        <v>57</v>
      </c>
      <c r="AK230" s="209" t="s">
        <v>57</v>
      </c>
      <c r="AL230" s="209" t="s">
        <v>57</v>
      </c>
      <c r="AM230" s="209" t="s">
        <v>67</v>
      </c>
      <c r="AN230" s="209" t="s">
        <v>58</v>
      </c>
      <c r="AO230" s="209" t="s">
        <v>57</v>
      </c>
      <c r="AP230" s="209" t="s">
        <v>57</v>
      </c>
      <c r="AQ230" s="209" t="s">
        <v>57</v>
      </c>
      <c r="AR230" s="179"/>
      <c r="AS230" s="179"/>
      <c r="AT230" s="179"/>
      <c r="AU230" s="179"/>
      <c r="AV230" s="179"/>
      <c r="AW230" s="179"/>
      <c r="AX230" s="179"/>
      <c r="AY230" s="179"/>
      <c r="AZ230" s="179"/>
      <c r="BA230" s="179"/>
      <c r="BB230" s="179"/>
      <c r="BC230" s="179"/>
      <c r="BD230" s="179"/>
      <c r="BE230" s="179"/>
      <c r="BF230" s="180"/>
      <c r="BG230" s="181">
        <f t="shared" si="93"/>
        <v>12</v>
      </c>
      <c r="BH230" s="182">
        <f t="shared" si="94"/>
        <v>3</v>
      </c>
      <c r="BI230" s="182">
        <f t="shared" si="95"/>
        <v>0</v>
      </c>
      <c r="BJ230" s="182">
        <f t="shared" si="96"/>
        <v>0</v>
      </c>
      <c r="BK230" s="182">
        <f t="shared" si="97"/>
        <v>0</v>
      </c>
      <c r="BL230" s="182">
        <f t="shared" si="98"/>
        <v>0</v>
      </c>
      <c r="BM230" s="182">
        <f t="shared" si="99"/>
        <v>15</v>
      </c>
      <c r="BN230" s="170">
        <f t="shared" si="100"/>
        <v>0</v>
      </c>
      <c r="BO230" s="182"/>
      <c r="BP230" s="182"/>
      <c r="BQ230" s="170">
        <f t="shared" si="101"/>
        <v>0</v>
      </c>
      <c r="BR230" s="182"/>
      <c r="BS230" s="182"/>
      <c r="BT230" s="170">
        <f t="shared" si="102"/>
        <v>0</v>
      </c>
      <c r="BU230" s="182"/>
      <c r="BV230" s="182"/>
      <c r="BW230" s="170">
        <f t="shared" si="89"/>
        <v>0</v>
      </c>
      <c r="BX230" s="182"/>
      <c r="BY230" s="182"/>
      <c r="BZ230" s="170">
        <f t="shared" si="90"/>
        <v>0</v>
      </c>
      <c r="CA230" s="170">
        <f t="shared" si="103"/>
        <v>2</v>
      </c>
      <c r="CB230" s="182"/>
      <c r="CC230" s="182"/>
      <c r="CD230" s="170">
        <f t="shared" si="104"/>
        <v>0</v>
      </c>
      <c r="CE230" s="170">
        <f t="shared" si="105"/>
        <v>0</v>
      </c>
      <c r="CF230" s="170">
        <f t="shared" si="106"/>
        <v>1</v>
      </c>
      <c r="CG230" s="182">
        <f t="shared" si="107"/>
        <v>18</v>
      </c>
      <c r="CH230" s="171"/>
      <c r="CI230" s="183"/>
      <c r="CJ230" s="184"/>
    </row>
    <row r="231" spans="1:88" s="186" customFormat="1" ht="13">
      <c r="A231" s="168" t="e">
        <f t="shared" si="109"/>
        <v>#REF!</v>
      </c>
      <c r="B231" s="169" t="s">
        <v>4792</v>
      </c>
      <c r="C231" s="174" t="s">
        <v>4793</v>
      </c>
      <c r="D231" s="175" t="s">
        <v>3637</v>
      </c>
      <c r="E231" s="172" t="s">
        <v>4794</v>
      </c>
      <c r="F231" s="176" t="s">
        <v>4795</v>
      </c>
      <c r="G231" s="177">
        <v>44621</v>
      </c>
      <c r="H231" s="177">
        <v>44621</v>
      </c>
      <c r="I231" s="178"/>
      <c r="J231" s="209" t="s">
        <v>67</v>
      </c>
      <c r="K231" s="209" t="s">
        <v>4057</v>
      </c>
      <c r="L231" s="209" t="s">
        <v>58</v>
      </c>
      <c r="M231" s="209" t="s">
        <v>67</v>
      </c>
      <c r="N231" s="209" t="s">
        <v>67</v>
      </c>
      <c r="O231" s="209" t="s">
        <v>67</v>
      </c>
      <c r="P231" s="209" t="s">
        <v>67</v>
      </c>
      <c r="Q231" s="209" t="s">
        <v>67</v>
      </c>
      <c r="R231" s="209" t="s">
        <v>67</v>
      </c>
      <c r="S231" s="209" t="s">
        <v>58</v>
      </c>
      <c r="T231" s="209" t="s">
        <v>59</v>
      </c>
      <c r="U231" s="209" t="s">
        <v>67</v>
      </c>
      <c r="V231" s="209" t="s">
        <v>67</v>
      </c>
      <c r="W231" s="209" t="s">
        <v>67</v>
      </c>
      <c r="X231" s="209" t="s">
        <v>67</v>
      </c>
      <c r="Y231" s="209" t="s">
        <v>67</v>
      </c>
      <c r="Z231" s="209" t="s">
        <v>58</v>
      </c>
      <c r="AA231" s="209" t="s">
        <v>59</v>
      </c>
      <c r="AB231" s="209" t="s">
        <v>67</v>
      </c>
      <c r="AC231" s="209" t="s">
        <v>67</v>
      </c>
      <c r="AD231" s="209" t="s">
        <v>67</v>
      </c>
      <c r="AE231" s="209" t="s">
        <v>67</v>
      </c>
      <c r="AF231" s="209" t="s">
        <v>67</v>
      </c>
      <c r="AG231" s="209" t="s">
        <v>58</v>
      </c>
      <c r="AH231" s="209" t="s">
        <v>67</v>
      </c>
      <c r="AI231" s="209" t="s">
        <v>67</v>
      </c>
      <c r="AJ231" s="209" t="s">
        <v>67</v>
      </c>
      <c r="AK231" s="209" t="s">
        <v>67</v>
      </c>
      <c r="AL231" s="209" t="s">
        <v>67</v>
      </c>
      <c r="AM231" s="209" t="s">
        <v>67</v>
      </c>
      <c r="AN231" s="209" t="s">
        <v>58</v>
      </c>
      <c r="AO231" s="209" t="s">
        <v>67</v>
      </c>
      <c r="AP231" s="209" t="s">
        <v>67</v>
      </c>
      <c r="AQ231" s="209" t="s">
        <v>67</v>
      </c>
      <c r="AR231" s="179"/>
      <c r="AS231" s="179"/>
      <c r="AT231" s="179"/>
      <c r="AU231" s="179"/>
      <c r="AV231" s="179"/>
      <c r="AW231" s="179"/>
      <c r="AX231" s="179"/>
      <c r="AY231" s="179"/>
      <c r="AZ231" s="179"/>
      <c r="BA231" s="179"/>
      <c r="BB231" s="179"/>
      <c r="BC231" s="179"/>
      <c r="BD231" s="179"/>
      <c r="BE231" s="179"/>
      <c r="BF231" s="180"/>
      <c r="BG231" s="181">
        <f t="shared" si="93"/>
        <v>0</v>
      </c>
      <c r="BH231" s="182">
        <f t="shared" si="94"/>
        <v>3</v>
      </c>
      <c r="BI231" s="182">
        <f t="shared" si="95"/>
        <v>0</v>
      </c>
      <c r="BJ231" s="182">
        <f t="shared" si="96"/>
        <v>0</v>
      </c>
      <c r="BK231" s="182">
        <f t="shared" si="97"/>
        <v>0</v>
      </c>
      <c r="BL231" s="182">
        <f t="shared" si="98"/>
        <v>0</v>
      </c>
      <c r="BM231" s="182">
        <f t="shared" si="99"/>
        <v>3</v>
      </c>
      <c r="BN231" s="170">
        <f t="shared" si="100"/>
        <v>0</v>
      </c>
      <c r="BO231" s="182"/>
      <c r="BP231" s="182"/>
      <c r="BQ231" s="170">
        <f t="shared" si="101"/>
        <v>0</v>
      </c>
      <c r="BR231" s="182"/>
      <c r="BS231" s="182"/>
      <c r="BT231" s="170">
        <f t="shared" si="102"/>
        <v>0</v>
      </c>
      <c r="BU231" s="182"/>
      <c r="BV231" s="182"/>
      <c r="BW231" s="170">
        <f t="shared" si="89"/>
        <v>0</v>
      </c>
      <c r="BX231" s="182"/>
      <c r="BY231" s="182"/>
      <c r="BZ231" s="170">
        <f t="shared" si="90"/>
        <v>0</v>
      </c>
      <c r="CA231" s="170">
        <f t="shared" si="103"/>
        <v>14</v>
      </c>
      <c r="CB231" s="182"/>
      <c r="CC231" s="182"/>
      <c r="CD231" s="170">
        <f t="shared" si="104"/>
        <v>0</v>
      </c>
      <c r="CE231" s="170">
        <f t="shared" si="105"/>
        <v>0</v>
      </c>
      <c r="CF231" s="170">
        <f t="shared" si="106"/>
        <v>1</v>
      </c>
      <c r="CG231" s="182">
        <f t="shared" si="107"/>
        <v>18</v>
      </c>
      <c r="CH231" s="171"/>
      <c r="CI231" s="183">
        <f>COUNTIF(J231:AN231,"1")+(COUNTIF(J231:AN231,"2")*2)+CJ231*2</f>
        <v>0</v>
      </c>
      <c r="CJ231" s="184">
        <f>COUNTIF(J231:AN231,"&gt;=3")</f>
        <v>0</v>
      </c>
    </row>
    <row r="232" spans="1:88" s="186" customFormat="1" ht="13">
      <c r="A232" s="168" t="e">
        <f t="shared" si="109"/>
        <v>#REF!</v>
      </c>
      <c r="B232" s="169" t="s">
        <v>4796</v>
      </c>
      <c r="C232" s="174" t="s">
        <v>4797</v>
      </c>
      <c r="D232" s="175" t="s">
        <v>3637</v>
      </c>
      <c r="E232" s="172" t="s">
        <v>4798</v>
      </c>
      <c r="F232" s="176" t="s">
        <v>4422</v>
      </c>
      <c r="G232" s="177">
        <v>44713</v>
      </c>
      <c r="H232" s="177">
        <v>44713</v>
      </c>
      <c r="I232" s="178"/>
      <c r="J232" s="209" t="s">
        <v>57</v>
      </c>
      <c r="K232" s="209" t="s">
        <v>67</v>
      </c>
      <c r="L232" s="209" t="s">
        <v>58</v>
      </c>
      <c r="M232" s="209" t="s">
        <v>57</v>
      </c>
      <c r="N232" s="209" t="s">
        <v>57</v>
      </c>
      <c r="O232" s="209" t="s">
        <v>57</v>
      </c>
      <c r="P232" s="209" t="s">
        <v>57</v>
      </c>
      <c r="Q232" s="209" t="s">
        <v>57</v>
      </c>
      <c r="R232" s="209" t="s">
        <v>67</v>
      </c>
      <c r="S232" s="209" t="s">
        <v>58</v>
      </c>
      <c r="T232" s="209" t="s">
        <v>59</v>
      </c>
      <c r="U232" s="209" t="s">
        <v>133</v>
      </c>
      <c r="V232" s="209" t="s">
        <v>57</v>
      </c>
      <c r="W232" s="209" t="s">
        <v>57</v>
      </c>
      <c r="X232" s="209" t="s">
        <v>57</v>
      </c>
      <c r="Y232" s="209" t="s">
        <v>67</v>
      </c>
      <c r="Z232" s="209" t="s">
        <v>58</v>
      </c>
      <c r="AA232" s="209" t="s">
        <v>59</v>
      </c>
      <c r="AB232" s="209" t="s">
        <v>67</v>
      </c>
      <c r="AC232" s="209" t="s">
        <v>57</v>
      </c>
      <c r="AD232" s="209" t="s">
        <v>57</v>
      </c>
      <c r="AE232" s="209" t="s">
        <v>57</v>
      </c>
      <c r="AF232" s="209" t="s">
        <v>67</v>
      </c>
      <c r="AG232" s="209" t="s">
        <v>58</v>
      </c>
      <c r="AH232" s="209" t="s">
        <v>57</v>
      </c>
      <c r="AI232" s="209" t="s">
        <v>57</v>
      </c>
      <c r="AJ232" s="209" t="s">
        <v>57</v>
      </c>
      <c r="AK232" s="209" t="s">
        <v>57</v>
      </c>
      <c r="AL232" s="209" t="s">
        <v>57</v>
      </c>
      <c r="AM232" s="209" t="s">
        <v>67</v>
      </c>
      <c r="AN232" s="209" t="s">
        <v>58</v>
      </c>
      <c r="AO232" s="209" t="s">
        <v>57</v>
      </c>
      <c r="AP232" s="209" t="s">
        <v>57</v>
      </c>
      <c r="AQ232" s="209" t="s">
        <v>57</v>
      </c>
      <c r="AR232" s="179"/>
      <c r="AS232" s="179"/>
      <c r="AT232" s="179"/>
      <c r="AU232" s="179"/>
      <c r="AV232" s="179"/>
      <c r="AW232" s="179"/>
      <c r="AX232" s="179"/>
      <c r="AY232" s="179"/>
      <c r="AZ232" s="179"/>
      <c r="BA232" s="179"/>
      <c r="BB232" s="179"/>
      <c r="BC232" s="179"/>
      <c r="BD232" s="179"/>
      <c r="BE232" s="179"/>
      <c r="BF232" s="180"/>
      <c r="BG232" s="181">
        <f t="shared" si="93"/>
        <v>11</v>
      </c>
      <c r="BH232" s="182">
        <f t="shared" si="94"/>
        <v>3</v>
      </c>
      <c r="BI232" s="182">
        <f t="shared" si="95"/>
        <v>0</v>
      </c>
      <c r="BJ232" s="182">
        <f t="shared" si="96"/>
        <v>0</v>
      </c>
      <c r="BK232" s="182">
        <f t="shared" si="97"/>
        <v>0</v>
      </c>
      <c r="BL232" s="182">
        <f t="shared" si="98"/>
        <v>0</v>
      </c>
      <c r="BM232" s="182">
        <f t="shared" si="99"/>
        <v>14</v>
      </c>
      <c r="BN232" s="170">
        <f t="shared" si="100"/>
        <v>0</v>
      </c>
      <c r="BO232" s="182"/>
      <c r="BP232" s="182"/>
      <c r="BQ232" s="170">
        <f t="shared" si="101"/>
        <v>0</v>
      </c>
      <c r="BR232" s="182"/>
      <c r="BS232" s="182"/>
      <c r="BT232" s="170">
        <f t="shared" si="102"/>
        <v>0</v>
      </c>
      <c r="BU232" s="182"/>
      <c r="BV232" s="182"/>
      <c r="BW232" s="170">
        <f t="shared" si="89"/>
        <v>0</v>
      </c>
      <c r="BX232" s="182"/>
      <c r="BY232" s="182"/>
      <c r="BZ232" s="170">
        <f t="shared" si="90"/>
        <v>0</v>
      </c>
      <c r="CA232" s="170">
        <f t="shared" si="103"/>
        <v>3</v>
      </c>
      <c r="CB232" s="182"/>
      <c r="CC232" s="182"/>
      <c r="CD232" s="170">
        <f t="shared" si="104"/>
        <v>0</v>
      </c>
      <c r="CE232" s="170">
        <f t="shared" si="105"/>
        <v>0</v>
      </c>
      <c r="CF232" s="170">
        <f t="shared" si="106"/>
        <v>1</v>
      </c>
      <c r="CG232" s="182">
        <f t="shared" si="107"/>
        <v>18</v>
      </c>
      <c r="CH232" s="171"/>
      <c r="CI232" s="183">
        <f>COUNTIF(J232:AN232,"1")+(COUNTIF(J232:AN232,"2")*2)+CJ232*2</f>
        <v>0</v>
      </c>
      <c r="CJ232" s="184">
        <f>COUNTIF(J232:AN232,"&gt;=3")</f>
        <v>0</v>
      </c>
    </row>
    <row r="233" spans="1:88" s="186" customFormat="1" ht="13">
      <c r="A233" s="168" t="e">
        <f t="shared" si="109"/>
        <v>#REF!</v>
      </c>
      <c r="B233" s="169" t="s">
        <v>4799</v>
      </c>
      <c r="C233" s="174" t="s">
        <v>4800</v>
      </c>
      <c r="D233" s="175" t="s">
        <v>4060</v>
      </c>
      <c r="E233" s="172" t="s">
        <v>4801</v>
      </c>
      <c r="F233" s="176" t="s">
        <v>4502</v>
      </c>
      <c r="G233" s="177">
        <v>44634</v>
      </c>
      <c r="H233" s="177">
        <v>44634</v>
      </c>
      <c r="I233" s="178"/>
      <c r="J233" s="209" t="s">
        <v>57</v>
      </c>
      <c r="K233" s="209" t="s">
        <v>67</v>
      </c>
      <c r="L233" s="209" t="s">
        <v>58</v>
      </c>
      <c r="M233" s="209" t="s">
        <v>57</v>
      </c>
      <c r="N233" s="209" t="s">
        <v>57</v>
      </c>
      <c r="O233" s="209" t="s">
        <v>57</v>
      </c>
      <c r="P233" s="209" t="s">
        <v>57</v>
      </c>
      <c r="Q233" s="209" t="s">
        <v>57</v>
      </c>
      <c r="R233" s="209" t="s">
        <v>67</v>
      </c>
      <c r="S233" s="209" t="s">
        <v>58</v>
      </c>
      <c r="T233" s="209" t="s">
        <v>59</v>
      </c>
      <c r="U233" s="209" t="s">
        <v>57</v>
      </c>
      <c r="V233" s="209" t="s">
        <v>57</v>
      </c>
      <c r="W233" s="209" t="s">
        <v>57</v>
      </c>
      <c r="X233" s="209" t="s">
        <v>57</v>
      </c>
      <c r="Y233" s="209" t="s">
        <v>67</v>
      </c>
      <c r="Z233" s="209" t="s">
        <v>58</v>
      </c>
      <c r="AA233" s="209" t="s">
        <v>59</v>
      </c>
      <c r="AB233" s="209" t="s">
        <v>67</v>
      </c>
      <c r="AC233" s="209" t="s">
        <v>67</v>
      </c>
      <c r="AD233" s="209" t="s">
        <v>57</v>
      </c>
      <c r="AE233" s="209" t="s">
        <v>57</v>
      </c>
      <c r="AF233" s="209" t="s">
        <v>67</v>
      </c>
      <c r="AG233" s="209" t="s">
        <v>58</v>
      </c>
      <c r="AH233" s="209" t="s">
        <v>57</v>
      </c>
      <c r="AI233" s="209" t="s">
        <v>57</v>
      </c>
      <c r="AJ233" s="209" t="s">
        <v>57</v>
      </c>
      <c r="AK233" s="209" t="s">
        <v>57</v>
      </c>
      <c r="AL233" s="209" t="s">
        <v>57</v>
      </c>
      <c r="AM233" s="209" t="s">
        <v>67</v>
      </c>
      <c r="AN233" s="209" t="s">
        <v>58</v>
      </c>
      <c r="AO233" s="209" t="s">
        <v>57</v>
      </c>
      <c r="AP233" s="209" t="s">
        <v>57</v>
      </c>
      <c r="AQ233" s="209" t="s">
        <v>57</v>
      </c>
      <c r="AR233" s="179"/>
      <c r="AS233" s="179"/>
      <c r="AT233" s="179"/>
      <c r="AU233" s="179"/>
      <c r="AV233" s="179"/>
      <c r="AW233" s="179"/>
      <c r="AX233" s="179"/>
      <c r="AY233" s="179"/>
      <c r="AZ233" s="179"/>
      <c r="BA233" s="179"/>
      <c r="BB233" s="179"/>
      <c r="BC233" s="179"/>
      <c r="BD233" s="179"/>
      <c r="BE233" s="179"/>
      <c r="BF233" s="180"/>
      <c r="BG233" s="181">
        <f t="shared" si="93"/>
        <v>10</v>
      </c>
      <c r="BH233" s="182">
        <f t="shared" si="94"/>
        <v>3</v>
      </c>
      <c r="BI233" s="182">
        <f t="shared" si="95"/>
        <v>0</v>
      </c>
      <c r="BJ233" s="182">
        <f t="shared" si="96"/>
        <v>0</v>
      </c>
      <c r="BK233" s="182">
        <f t="shared" si="97"/>
        <v>0</v>
      </c>
      <c r="BL233" s="182">
        <f t="shared" si="98"/>
        <v>0</v>
      </c>
      <c r="BM233" s="182">
        <f t="shared" si="99"/>
        <v>13</v>
      </c>
      <c r="BN233" s="170">
        <f t="shared" si="100"/>
        <v>0</v>
      </c>
      <c r="BO233" s="182"/>
      <c r="BP233" s="182"/>
      <c r="BQ233" s="170">
        <f t="shared" si="101"/>
        <v>0</v>
      </c>
      <c r="BR233" s="182"/>
      <c r="BS233" s="182"/>
      <c r="BT233" s="170">
        <f t="shared" si="102"/>
        <v>0</v>
      </c>
      <c r="BU233" s="182"/>
      <c r="BV233" s="182"/>
      <c r="BW233" s="170">
        <f t="shared" si="89"/>
        <v>0</v>
      </c>
      <c r="BX233" s="182"/>
      <c r="BY233" s="182"/>
      <c r="BZ233" s="170">
        <f t="shared" si="90"/>
        <v>0</v>
      </c>
      <c r="CA233" s="170">
        <f t="shared" si="103"/>
        <v>4</v>
      </c>
      <c r="CB233" s="182"/>
      <c r="CC233" s="182"/>
      <c r="CD233" s="170">
        <f t="shared" si="104"/>
        <v>0</v>
      </c>
      <c r="CE233" s="170">
        <f t="shared" si="105"/>
        <v>0</v>
      </c>
      <c r="CF233" s="170">
        <f t="shared" si="106"/>
        <v>1</v>
      </c>
      <c r="CG233" s="182">
        <f t="shared" si="107"/>
        <v>18</v>
      </c>
      <c r="CH233" s="171"/>
      <c r="CI233" s="183"/>
      <c r="CJ233" s="184"/>
    </row>
    <row r="234" spans="1:88" s="186" customFormat="1" ht="13">
      <c r="A234" s="168" t="e">
        <f t="shared" si="109"/>
        <v>#REF!</v>
      </c>
      <c r="B234" s="169" t="s">
        <v>4802</v>
      </c>
      <c r="C234" s="174" t="s">
        <v>4803</v>
      </c>
      <c r="D234" s="175" t="s">
        <v>3637</v>
      </c>
      <c r="E234" s="172" t="s">
        <v>4804</v>
      </c>
      <c r="F234" s="176" t="s">
        <v>4134</v>
      </c>
      <c r="G234" s="177">
        <v>45236</v>
      </c>
      <c r="H234" s="177">
        <v>45236</v>
      </c>
      <c r="I234" s="178"/>
      <c r="J234" s="209" t="s">
        <v>57</v>
      </c>
      <c r="K234" s="209" t="s">
        <v>57</v>
      </c>
      <c r="L234" s="209" t="s">
        <v>58</v>
      </c>
      <c r="M234" s="209" t="s">
        <v>57</v>
      </c>
      <c r="N234" s="209" t="s">
        <v>57</v>
      </c>
      <c r="O234" s="209" t="s">
        <v>57</v>
      </c>
      <c r="P234" s="209" t="s">
        <v>57</v>
      </c>
      <c r="Q234" s="209" t="s">
        <v>57</v>
      </c>
      <c r="R234" s="209" t="s">
        <v>57</v>
      </c>
      <c r="S234" s="209" t="s">
        <v>58</v>
      </c>
      <c r="T234" s="209" t="s">
        <v>59</v>
      </c>
      <c r="U234" s="209" t="s">
        <v>57</v>
      </c>
      <c r="V234" s="209" t="s">
        <v>57</v>
      </c>
      <c r="W234" s="209" t="s">
        <v>57</v>
      </c>
      <c r="X234" s="209" t="s">
        <v>57</v>
      </c>
      <c r="Y234" s="209" t="s">
        <v>57</v>
      </c>
      <c r="Z234" s="209" t="s">
        <v>58</v>
      </c>
      <c r="AA234" s="209" t="s">
        <v>59</v>
      </c>
      <c r="AB234" s="209" t="s">
        <v>57</v>
      </c>
      <c r="AC234" s="209" t="s">
        <v>57</v>
      </c>
      <c r="AD234" s="209" t="s">
        <v>57</v>
      </c>
      <c r="AE234" s="209" t="s">
        <v>57</v>
      </c>
      <c r="AF234" s="209" t="s">
        <v>57</v>
      </c>
      <c r="AG234" s="209" t="s">
        <v>58</v>
      </c>
      <c r="AH234" s="209" t="s">
        <v>57</v>
      </c>
      <c r="AI234" s="209" t="s">
        <v>57</v>
      </c>
      <c r="AJ234" s="209" t="s">
        <v>57</v>
      </c>
      <c r="AK234" s="209" t="s">
        <v>57</v>
      </c>
      <c r="AL234" s="209" t="s">
        <v>57</v>
      </c>
      <c r="AM234" s="209" t="s">
        <v>57</v>
      </c>
      <c r="AN234" s="209" t="s">
        <v>58</v>
      </c>
      <c r="AO234" s="209" t="s">
        <v>57</v>
      </c>
      <c r="AP234" s="209" t="s">
        <v>57</v>
      </c>
      <c r="AQ234" s="209" t="s">
        <v>67</v>
      </c>
      <c r="AR234" s="179"/>
      <c r="AS234" s="179"/>
      <c r="AT234" s="179"/>
      <c r="AU234" s="179"/>
      <c r="AV234" s="179"/>
      <c r="AW234" s="179"/>
      <c r="AX234" s="179"/>
      <c r="AY234" s="179"/>
      <c r="AZ234" s="179"/>
      <c r="BA234" s="179"/>
      <c r="BB234" s="179"/>
      <c r="BC234" s="179"/>
      <c r="BD234" s="179"/>
      <c r="BE234" s="179"/>
      <c r="BF234" s="180"/>
      <c r="BG234" s="181">
        <f t="shared" si="93"/>
        <v>13</v>
      </c>
      <c r="BH234" s="182">
        <f t="shared" si="94"/>
        <v>3</v>
      </c>
      <c r="BI234" s="182">
        <f t="shared" si="95"/>
        <v>0</v>
      </c>
      <c r="BJ234" s="182">
        <f t="shared" si="96"/>
        <v>0</v>
      </c>
      <c r="BK234" s="182">
        <f t="shared" si="97"/>
        <v>0</v>
      </c>
      <c r="BL234" s="182">
        <f t="shared" si="98"/>
        <v>0</v>
      </c>
      <c r="BM234" s="182">
        <f t="shared" si="99"/>
        <v>16</v>
      </c>
      <c r="BN234" s="170">
        <f t="shared" si="100"/>
        <v>0</v>
      </c>
      <c r="BO234" s="182"/>
      <c r="BP234" s="182"/>
      <c r="BQ234" s="170">
        <f t="shared" si="101"/>
        <v>0</v>
      </c>
      <c r="BR234" s="182"/>
      <c r="BS234" s="182"/>
      <c r="BT234" s="170">
        <f t="shared" si="102"/>
        <v>0</v>
      </c>
      <c r="BU234" s="182"/>
      <c r="BV234" s="182"/>
      <c r="BW234" s="170">
        <f t="shared" si="89"/>
        <v>0</v>
      </c>
      <c r="BX234" s="182"/>
      <c r="BY234" s="182"/>
      <c r="BZ234" s="170">
        <f t="shared" si="90"/>
        <v>0</v>
      </c>
      <c r="CA234" s="170">
        <f t="shared" si="103"/>
        <v>1</v>
      </c>
      <c r="CB234" s="182"/>
      <c r="CC234" s="182"/>
      <c r="CD234" s="170">
        <f t="shared" si="104"/>
        <v>0</v>
      </c>
      <c r="CE234" s="170">
        <f t="shared" si="105"/>
        <v>0</v>
      </c>
      <c r="CF234" s="170">
        <f t="shared" si="106"/>
        <v>1</v>
      </c>
      <c r="CG234" s="182">
        <f t="shared" si="107"/>
        <v>18</v>
      </c>
      <c r="CH234" s="171"/>
      <c r="CI234" s="183"/>
      <c r="CJ234" s="184"/>
    </row>
    <row r="235" spans="1:88" s="186" customFormat="1" ht="13">
      <c r="A235" s="168" t="e">
        <f t="shared" si="109"/>
        <v>#REF!</v>
      </c>
      <c r="B235" s="169" t="s">
        <v>4805</v>
      </c>
      <c r="C235" s="174" t="s">
        <v>4806</v>
      </c>
      <c r="D235" s="175" t="s">
        <v>3637</v>
      </c>
      <c r="E235" s="172" t="s">
        <v>4807</v>
      </c>
      <c r="F235" s="176" t="s">
        <v>4808</v>
      </c>
      <c r="G235" s="177">
        <v>44652</v>
      </c>
      <c r="H235" s="177">
        <v>44652</v>
      </c>
      <c r="I235" s="178"/>
      <c r="J235" s="209" t="s">
        <v>57</v>
      </c>
      <c r="K235" s="209" t="s">
        <v>57</v>
      </c>
      <c r="L235" s="209" t="s">
        <v>58</v>
      </c>
      <c r="M235" s="209" t="s">
        <v>57</v>
      </c>
      <c r="N235" s="209" t="s">
        <v>57</v>
      </c>
      <c r="O235" s="209" t="s">
        <v>57</v>
      </c>
      <c r="P235" s="209" t="s">
        <v>133</v>
      </c>
      <c r="Q235" s="209" t="s">
        <v>133</v>
      </c>
      <c r="R235" s="209" t="s">
        <v>67</v>
      </c>
      <c r="S235" s="209" t="s">
        <v>58</v>
      </c>
      <c r="T235" s="209" t="s">
        <v>59</v>
      </c>
      <c r="U235" s="209" t="s">
        <v>57</v>
      </c>
      <c r="V235" s="209" t="s">
        <v>57</v>
      </c>
      <c r="W235" s="209" t="s">
        <v>57</v>
      </c>
      <c r="X235" s="209" t="s">
        <v>57</v>
      </c>
      <c r="Y235" s="209" t="s">
        <v>57</v>
      </c>
      <c r="Z235" s="209" t="s">
        <v>58</v>
      </c>
      <c r="AA235" s="209" t="s">
        <v>59</v>
      </c>
      <c r="AB235" s="209" t="s">
        <v>57</v>
      </c>
      <c r="AC235" s="209" t="s">
        <v>57</v>
      </c>
      <c r="AD235" s="209" t="s">
        <v>57</v>
      </c>
      <c r="AE235" s="209" t="s">
        <v>57</v>
      </c>
      <c r="AF235" s="209" t="s">
        <v>67</v>
      </c>
      <c r="AG235" s="209" t="s">
        <v>58</v>
      </c>
      <c r="AH235" s="209" t="s">
        <v>57</v>
      </c>
      <c r="AI235" s="209" t="s">
        <v>57</v>
      </c>
      <c r="AJ235" s="209" t="s">
        <v>57</v>
      </c>
      <c r="AK235" s="209" t="s">
        <v>57</v>
      </c>
      <c r="AL235" s="209" t="s">
        <v>57</v>
      </c>
      <c r="AM235" s="209" t="s">
        <v>57</v>
      </c>
      <c r="AN235" s="209" t="s">
        <v>58</v>
      </c>
      <c r="AO235" s="209" t="s">
        <v>57</v>
      </c>
      <c r="AP235" s="209" t="s">
        <v>57</v>
      </c>
      <c r="AQ235" s="209" t="s">
        <v>57</v>
      </c>
      <c r="AR235" s="179"/>
      <c r="AS235" s="179"/>
      <c r="AT235" s="179"/>
      <c r="AU235" s="179"/>
      <c r="AV235" s="179"/>
      <c r="AW235" s="179"/>
      <c r="AX235" s="179"/>
      <c r="AY235" s="179"/>
      <c r="AZ235" s="179"/>
      <c r="BA235" s="179"/>
      <c r="BB235" s="179"/>
      <c r="BC235" s="179"/>
      <c r="BD235" s="179"/>
      <c r="BE235" s="179"/>
      <c r="BF235" s="180"/>
      <c r="BG235" s="181">
        <f t="shared" si="93"/>
        <v>13</v>
      </c>
      <c r="BH235" s="182">
        <f t="shared" si="94"/>
        <v>3</v>
      </c>
      <c r="BI235" s="182">
        <f t="shared" si="95"/>
        <v>0</v>
      </c>
      <c r="BJ235" s="182">
        <f t="shared" si="96"/>
        <v>0</v>
      </c>
      <c r="BK235" s="182">
        <f t="shared" si="97"/>
        <v>0</v>
      </c>
      <c r="BL235" s="182">
        <f t="shared" si="98"/>
        <v>0</v>
      </c>
      <c r="BM235" s="182">
        <f t="shared" si="99"/>
        <v>16</v>
      </c>
      <c r="BN235" s="170">
        <f t="shared" si="100"/>
        <v>0</v>
      </c>
      <c r="BO235" s="182"/>
      <c r="BP235" s="182"/>
      <c r="BQ235" s="170">
        <f t="shared" si="101"/>
        <v>0</v>
      </c>
      <c r="BR235" s="182"/>
      <c r="BS235" s="182"/>
      <c r="BT235" s="170">
        <f t="shared" si="102"/>
        <v>0</v>
      </c>
      <c r="BU235" s="182"/>
      <c r="BV235" s="182"/>
      <c r="BW235" s="170">
        <f t="shared" si="89"/>
        <v>0</v>
      </c>
      <c r="BX235" s="182"/>
      <c r="BY235" s="182"/>
      <c r="BZ235" s="170">
        <f t="shared" si="90"/>
        <v>0</v>
      </c>
      <c r="CA235" s="170">
        <f t="shared" si="103"/>
        <v>1</v>
      </c>
      <c r="CB235" s="182"/>
      <c r="CC235" s="182"/>
      <c r="CD235" s="170">
        <f t="shared" si="104"/>
        <v>0</v>
      </c>
      <c r="CE235" s="170">
        <f t="shared" si="105"/>
        <v>0</v>
      </c>
      <c r="CF235" s="170">
        <f t="shared" si="106"/>
        <v>1</v>
      </c>
      <c r="CG235" s="182">
        <f t="shared" si="107"/>
        <v>18</v>
      </c>
      <c r="CH235" s="171"/>
      <c r="CI235" s="183">
        <f>COUNTIF(J235:AN235,"1")+(COUNTIF(J235:AN235,"2")*2)+CJ235*2</f>
        <v>0</v>
      </c>
      <c r="CJ235" s="184">
        <f>COUNTIF(J235:AN235,"&gt;=3")</f>
        <v>0</v>
      </c>
    </row>
    <row r="236" spans="1:88" s="186" customFormat="1" ht="13">
      <c r="A236" s="168" t="e">
        <f t="shared" si="109"/>
        <v>#REF!</v>
      </c>
      <c r="B236" s="169" t="s">
        <v>4809</v>
      </c>
      <c r="C236" s="174" t="s">
        <v>4810</v>
      </c>
      <c r="D236" s="175" t="s">
        <v>3637</v>
      </c>
      <c r="E236" s="172" t="s">
        <v>4811</v>
      </c>
      <c r="F236" s="176" t="s">
        <v>4812</v>
      </c>
      <c r="G236" s="177">
        <v>44697</v>
      </c>
      <c r="H236" s="177">
        <v>44697</v>
      </c>
      <c r="I236" s="178"/>
      <c r="J236" s="209" t="s">
        <v>57</v>
      </c>
      <c r="K236" s="209" t="s">
        <v>67</v>
      </c>
      <c r="L236" s="209" t="s">
        <v>58</v>
      </c>
      <c r="M236" s="209" t="s">
        <v>57</v>
      </c>
      <c r="N236" s="209" t="s">
        <v>57</v>
      </c>
      <c r="O236" s="209" t="s">
        <v>57</v>
      </c>
      <c r="P236" s="209" t="s">
        <v>133</v>
      </c>
      <c r="Q236" s="209" t="s">
        <v>133</v>
      </c>
      <c r="R236" s="209" t="s">
        <v>133</v>
      </c>
      <c r="S236" s="209" t="s">
        <v>133</v>
      </c>
      <c r="T236" s="209" t="s">
        <v>133</v>
      </c>
      <c r="U236" s="209" t="s">
        <v>133</v>
      </c>
      <c r="V236" s="209" t="s">
        <v>133</v>
      </c>
      <c r="W236" s="209" t="s">
        <v>133</v>
      </c>
      <c r="X236" s="209" t="s">
        <v>133</v>
      </c>
      <c r="Y236" s="209" t="s">
        <v>133</v>
      </c>
      <c r="Z236" s="209" t="s">
        <v>133</v>
      </c>
      <c r="AA236" s="209" t="s">
        <v>59</v>
      </c>
      <c r="AB236" s="209" t="s">
        <v>42</v>
      </c>
      <c r="AC236" s="209" t="s">
        <v>57</v>
      </c>
      <c r="AD236" s="209" t="s">
        <v>57</v>
      </c>
      <c r="AE236" s="209" t="s">
        <v>57</v>
      </c>
      <c r="AF236" s="209" t="s">
        <v>67</v>
      </c>
      <c r="AG236" s="209" t="s">
        <v>58</v>
      </c>
      <c r="AH236" s="209" t="s">
        <v>57</v>
      </c>
      <c r="AI236" s="209" t="s">
        <v>57</v>
      </c>
      <c r="AJ236" s="209" t="s">
        <v>57</v>
      </c>
      <c r="AK236" s="209" t="s">
        <v>57</v>
      </c>
      <c r="AL236" s="209" t="s">
        <v>67</v>
      </c>
      <c r="AM236" s="209" t="s">
        <v>67</v>
      </c>
      <c r="AN236" s="209" t="s">
        <v>58</v>
      </c>
      <c r="AO236" s="209" t="s">
        <v>57</v>
      </c>
      <c r="AP236" s="209" t="s">
        <v>57</v>
      </c>
      <c r="AQ236" s="209" t="s">
        <v>57</v>
      </c>
      <c r="AR236" s="179"/>
      <c r="AS236" s="179"/>
      <c r="AT236" s="179"/>
      <c r="AU236" s="179"/>
      <c r="AV236" s="179"/>
      <c r="AW236" s="179"/>
      <c r="AX236" s="179"/>
      <c r="AY236" s="179"/>
      <c r="AZ236" s="179"/>
      <c r="BA236" s="179"/>
      <c r="BB236" s="179"/>
      <c r="BC236" s="179"/>
      <c r="BD236" s="179"/>
      <c r="BE236" s="179"/>
      <c r="BF236" s="180"/>
      <c r="BG236" s="181">
        <f t="shared" si="93"/>
        <v>10</v>
      </c>
      <c r="BH236" s="182">
        <f t="shared" si="94"/>
        <v>2</v>
      </c>
      <c r="BI236" s="182">
        <f t="shared" si="95"/>
        <v>1</v>
      </c>
      <c r="BJ236" s="182">
        <f t="shared" si="96"/>
        <v>0</v>
      </c>
      <c r="BK236" s="182">
        <f t="shared" si="97"/>
        <v>0</v>
      </c>
      <c r="BL236" s="182">
        <f t="shared" si="98"/>
        <v>0</v>
      </c>
      <c r="BM236" s="182">
        <f t="shared" si="99"/>
        <v>13</v>
      </c>
      <c r="BN236" s="170">
        <f t="shared" si="100"/>
        <v>0</v>
      </c>
      <c r="BO236" s="182"/>
      <c r="BP236" s="182"/>
      <c r="BQ236" s="170">
        <f t="shared" si="101"/>
        <v>0</v>
      </c>
      <c r="BR236" s="182"/>
      <c r="BS236" s="182"/>
      <c r="BT236" s="170">
        <f t="shared" si="102"/>
        <v>1</v>
      </c>
      <c r="BU236" s="182"/>
      <c r="BV236" s="182"/>
      <c r="BW236" s="170">
        <f t="shared" si="89"/>
        <v>0</v>
      </c>
      <c r="BX236" s="182"/>
      <c r="BY236" s="182"/>
      <c r="BZ236" s="170">
        <f t="shared" si="90"/>
        <v>0</v>
      </c>
      <c r="CA236" s="170">
        <f t="shared" si="103"/>
        <v>3</v>
      </c>
      <c r="CB236" s="182"/>
      <c r="CC236" s="182"/>
      <c r="CD236" s="170">
        <f t="shared" si="104"/>
        <v>0</v>
      </c>
      <c r="CE236" s="170">
        <f t="shared" si="105"/>
        <v>0</v>
      </c>
      <c r="CF236" s="170">
        <f t="shared" si="106"/>
        <v>1</v>
      </c>
      <c r="CG236" s="182">
        <f t="shared" si="107"/>
        <v>18</v>
      </c>
      <c r="CH236" s="171"/>
      <c r="CI236" s="183">
        <f>COUNTIF(J236:AN236,"1")+(COUNTIF(J236:AN236,"2")*2)+CJ236*2</f>
        <v>0</v>
      </c>
      <c r="CJ236" s="184">
        <f>COUNTIF(J236:AN236,"&gt;=3")</f>
        <v>0</v>
      </c>
    </row>
    <row r="237" spans="1:88" s="186" customFormat="1" ht="13">
      <c r="A237" s="168" t="e">
        <f t="shared" si="109"/>
        <v>#REF!</v>
      </c>
      <c r="B237" s="169" t="s">
        <v>4813</v>
      </c>
      <c r="C237" s="174" t="s">
        <v>4814</v>
      </c>
      <c r="D237" s="175" t="s">
        <v>3637</v>
      </c>
      <c r="E237" s="172" t="s">
        <v>4815</v>
      </c>
      <c r="F237" s="176" t="s">
        <v>1128</v>
      </c>
      <c r="G237" s="177">
        <v>45145</v>
      </c>
      <c r="H237" s="177">
        <v>45145</v>
      </c>
      <c r="I237" s="178"/>
      <c r="J237" s="209" t="s">
        <v>57</v>
      </c>
      <c r="K237" s="209" t="s">
        <v>4057</v>
      </c>
      <c r="L237" s="209" t="s">
        <v>58</v>
      </c>
      <c r="M237" s="209" t="s">
        <v>57</v>
      </c>
      <c r="N237" s="209" t="s">
        <v>57</v>
      </c>
      <c r="O237" s="209" t="s">
        <v>57</v>
      </c>
      <c r="P237" s="209" t="s">
        <v>57</v>
      </c>
      <c r="Q237" s="209" t="s">
        <v>57</v>
      </c>
      <c r="R237" s="209" t="s">
        <v>57</v>
      </c>
      <c r="S237" s="209" t="s">
        <v>58</v>
      </c>
      <c r="T237" s="209" t="s">
        <v>59</v>
      </c>
      <c r="U237" s="209" t="s">
        <v>57</v>
      </c>
      <c r="V237" s="209" t="s">
        <v>57</v>
      </c>
      <c r="W237" s="209" t="s">
        <v>57</v>
      </c>
      <c r="X237" s="209" t="s">
        <v>57</v>
      </c>
      <c r="Y237" s="209" t="s">
        <v>57</v>
      </c>
      <c r="Z237" s="209" t="s">
        <v>58</v>
      </c>
      <c r="AA237" s="209" t="s">
        <v>59</v>
      </c>
      <c r="AB237" s="209" t="s">
        <v>57</v>
      </c>
      <c r="AC237" s="209" t="s">
        <v>57</v>
      </c>
      <c r="AD237" s="209" t="s">
        <v>57</v>
      </c>
      <c r="AE237" s="209" t="s">
        <v>57</v>
      </c>
      <c r="AF237" s="209" t="s">
        <v>57</v>
      </c>
      <c r="AG237" s="209" t="s">
        <v>58</v>
      </c>
      <c r="AH237" s="209" t="s">
        <v>57</v>
      </c>
      <c r="AI237" s="209" t="s">
        <v>57</v>
      </c>
      <c r="AJ237" s="209" t="s">
        <v>57</v>
      </c>
      <c r="AK237" s="209" t="s">
        <v>57</v>
      </c>
      <c r="AL237" s="209" t="s">
        <v>57</v>
      </c>
      <c r="AM237" s="209" t="s">
        <v>57</v>
      </c>
      <c r="AN237" s="209" t="s">
        <v>58</v>
      </c>
      <c r="AO237" s="209" t="s">
        <v>57</v>
      </c>
      <c r="AP237" s="209" t="s">
        <v>57</v>
      </c>
      <c r="AQ237" s="209" t="s">
        <v>57</v>
      </c>
      <c r="AR237" s="179"/>
      <c r="AS237" s="179"/>
      <c r="AT237" s="179"/>
      <c r="AU237" s="179"/>
      <c r="AV237" s="179"/>
      <c r="AW237" s="179"/>
      <c r="AX237" s="179"/>
      <c r="AY237" s="179"/>
      <c r="AZ237" s="179"/>
      <c r="BA237" s="179"/>
      <c r="BB237" s="179"/>
      <c r="BC237" s="179"/>
      <c r="BD237" s="179"/>
      <c r="BE237" s="179"/>
      <c r="BF237" s="180"/>
      <c r="BG237" s="181">
        <f t="shared" si="93"/>
        <v>14</v>
      </c>
      <c r="BH237" s="182">
        <f t="shared" si="94"/>
        <v>3</v>
      </c>
      <c r="BI237" s="182">
        <f t="shared" si="95"/>
        <v>0</v>
      </c>
      <c r="BJ237" s="182">
        <f t="shared" si="96"/>
        <v>0</v>
      </c>
      <c r="BK237" s="182">
        <f t="shared" si="97"/>
        <v>0</v>
      </c>
      <c r="BL237" s="182">
        <f t="shared" si="98"/>
        <v>0</v>
      </c>
      <c r="BM237" s="182">
        <f t="shared" si="99"/>
        <v>17</v>
      </c>
      <c r="BN237" s="170">
        <f t="shared" si="100"/>
        <v>0</v>
      </c>
      <c r="BO237" s="182"/>
      <c r="BP237" s="182"/>
      <c r="BQ237" s="170">
        <f t="shared" si="101"/>
        <v>0</v>
      </c>
      <c r="BR237" s="182"/>
      <c r="BS237" s="182"/>
      <c r="BT237" s="170">
        <f t="shared" si="102"/>
        <v>0</v>
      </c>
      <c r="BU237" s="182"/>
      <c r="BV237" s="182"/>
      <c r="BW237" s="170">
        <f t="shared" si="89"/>
        <v>0</v>
      </c>
      <c r="BX237" s="182"/>
      <c r="BY237" s="182"/>
      <c r="BZ237" s="170">
        <f t="shared" si="90"/>
        <v>0</v>
      </c>
      <c r="CA237" s="170">
        <f t="shared" si="103"/>
        <v>0</v>
      </c>
      <c r="CB237" s="182"/>
      <c r="CC237" s="182"/>
      <c r="CD237" s="170">
        <f t="shared" si="104"/>
        <v>0</v>
      </c>
      <c r="CE237" s="170">
        <f t="shared" si="105"/>
        <v>0</v>
      </c>
      <c r="CF237" s="170">
        <f t="shared" si="106"/>
        <v>1</v>
      </c>
      <c r="CG237" s="182">
        <f t="shared" si="107"/>
        <v>18</v>
      </c>
      <c r="CH237" s="171"/>
      <c r="CI237" s="183"/>
      <c r="CJ237" s="184"/>
    </row>
    <row r="238" spans="1:88" s="186" customFormat="1" ht="13">
      <c r="A238" s="168" t="e">
        <f t="shared" si="109"/>
        <v>#REF!</v>
      </c>
      <c r="B238" s="169" t="s">
        <v>4816</v>
      </c>
      <c r="C238" s="174" t="s">
        <v>4817</v>
      </c>
      <c r="D238" s="175" t="s">
        <v>3637</v>
      </c>
      <c r="E238" s="172" t="s">
        <v>4818</v>
      </c>
      <c r="F238" s="176" t="s">
        <v>4134</v>
      </c>
      <c r="G238" s="177">
        <v>44642</v>
      </c>
      <c r="H238" s="177">
        <v>44642</v>
      </c>
      <c r="I238" s="178"/>
      <c r="J238" s="209" t="s">
        <v>57</v>
      </c>
      <c r="K238" s="209" t="s">
        <v>67</v>
      </c>
      <c r="L238" s="209" t="s">
        <v>58</v>
      </c>
      <c r="M238" s="209" t="s">
        <v>57</v>
      </c>
      <c r="N238" s="209" t="s">
        <v>57</v>
      </c>
      <c r="O238" s="209" t="s">
        <v>57</v>
      </c>
      <c r="P238" s="209" t="s">
        <v>57</v>
      </c>
      <c r="Q238" s="209" t="s">
        <v>57</v>
      </c>
      <c r="R238" s="209" t="s">
        <v>57</v>
      </c>
      <c r="S238" s="209" t="s">
        <v>58</v>
      </c>
      <c r="T238" s="209" t="s">
        <v>59</v>
      </c>
      <c r="U238" s="209" t="s">
        <v>57</v>
      </c>
      <c r="V238" s="209" t="s">
        <v>57</v>
      </c>
      <c r="W238" s="209" t="s">
        <v>57</v>
      </c>
      <c r="X238" s="209" t="s">
        <v>57</v>
      </c>
      <c r="Y238" s="209" t="s">
        <v>67</v>
      </c>
      <c r="Z238" s="209" t="s">
        <v>58</v>
      </c>
      <c r="AA238" s="209" t="s">
        <v>59</v>
      </c>
      <c r="AB238" s="209" t="s">
        <v>57</v>
      </c>
      <c r="AC238" s="209" t="s">
        <v>57</v>
      </c>
      <c r="AD238" s="209" t="s">
        <v>57</v>
      </c>
      <c r="AE238" s="209" t="s">
        <v>57</v>
      </c>
      <c r="AF238" s="209" t="s">
        <v>57</v>
      </c>
      <c r="AG238" s="209" t="s">
        <v>58</v>
      </c>
      <c r="AH238" s="209" t="s">
        <v>57</v>
      </c>
      <c r="AI238" s="209" t="s">
        <v>57</v>
      </c>
      <c r="AJ238" s="209" t="s">
        <v>57</v>
      </c>
      <c r="AK238" s="209" t="s">
        <v>57</v>
      </c>
      <c r="AL238" s="209" t="s">
        <v>57</v>
      </c>
      <c r="AM238" s="209" t="s">
        <v>67</v>
      </c>
      <c r="AN238" s="209" t="s">
        <v>58</v>
      </c>
      <c r="AO238" s="209" t="s">
        <v>57</v>
      </c>
      <c r="AP238" s="209" t="s">
        <v>57</v>
      </c>
      <c r="AQ238" s="209" t="s">
        <v>57</v>
      </c>
      <c r="AR238" s="179"/>
      <c r="AS238" s="179"/>
      <c r="AT238" s="179"/>
      <c r="AU238" s="179"/>
      <c r="AV238" s="179"/>
      <c r="AW238" s="179"/>
      <c r="AX238" s="179"/>
      <c r="AY238" s="179"/>
      <c r="AZ238" s="179"/>
      <c r="BA238" s="179"/>
      <c r="BB238" s="179"/>
      <c r="BC238" s="179"/>
      <c r="BD238" s="179"/>
      <c r="BE238" s="179"/>
      <c r="BF238" s="180"/>
      <c r="BG238" s="181">
        <f t="shared" si="93"/>
        <v>13</v>
      </c>
      <c r="BH238" s="182">
        <f t="shared" si="94"/>
        <v>3</v>
      </c>
      <c r="BI238" s="182">
        <f t="shared" si="95"/>
        <v>0</v>
      </c>
      <c r="BJ238" s="182">
        <f t="shared" si="96"/>
        <v>0</v>
      </c>
      <c r="BK238" s="182">
        <f t="shared" si="97"/>
        <v>0</v>
      </c>
      <c r="BL238" s="182">
        <f t="shared" si="98"/>
        <v>0</v>
      </c>
      <c r="BM238" s="182">
        <f t="shared" si="99"/>
        <v>16</v>
      </c>
      <c r="BN238" s="170">
        <f t="shared" si="100"/>
        <v>0</v>
      </c>
      <c r="BO238" s="182"/>
      <c r="BP238" s="182"/>
      <c r="BQ238" s="170">
        <f t="shared" si="101"/>
        <v>0</v>
      </c>
      <c r="BR238" s="182"/>
      <c r="BS238" s="182"/>
      <c r="BT238" s="170">
        <f t="shared" si="102"/>
        <v>0</v>
      </c>
      <c r="BU238" s="182"/>
      <c r="BV238" s="182"/>
      <c r="BW238" s="170">
        <f t="shared" si="89"/>
        <v>0</v>
      </c>
      <c r="BX238" s="182"/>
      <c r="BY238" s="182"/>
      <c r="BZ238" s="170">
        <f t="shared" si="90"/>
        <v>0</v>
      </c>
      <c r="CA238" s="170">
        <f t="shared" si="103"/>
        <v>1</v>
      </c>
      <c r="CB238" s="182"/>
      <c r="CC238" s="182"/>
      <c r="CD238" s="170">
        <f t="shared" si="104"/>
        <v>0</v>
      </c>
      <c r="CE238" s="170">
        <f t="shared" si="105"/>
        <v>0</v>
      </c>
      <c r="CF238" s="170">
        <f t="shared" si="106"/>
        <v>1</v>
      </c>
      <c r="CG238" s="182">
        <f t="shared" si="107"/>
        <v>18</v>
      </c>
      <c r="CH238" s="171"/>
      <c r="CI238" s="183">
        <f t="shared" ref="CI238:CI244" si="112">COUNTIF(J238:AN238,"1")+(COUNTIF(J238:AN238,"2")*2)+CJ238*2</f>
        <v>0</v>
      </c>
      <c r="CJ238" s="184">
        <f t="shared" ref="CJ238:CJ244" si="113">COUNTIF(J238:AN238,"&gt;=3")</f>
        <v>0</v>
      </c>
    </row>
    <row r="239" spans="1:88" s="186" customFormat="1" ht="13">
      <c r="A239" s="168" t="e">
        <f t="shared" si="109"/>
        <v>#REF!</v>
      </c>
      <c r="B239" s="169" t="s">
        <v>4819</v>
      </c>
      <c r="C239" s="174" t="s">
        <v>4820</v>
      </c>
      <c r="D239" s="175" t="s">
        <v>3637</v>
      </c>
      <c r="E239" s="172" t="s">
        <v>4821</v>
      </c>
      <c r="F239" s="176" t="s">
        <v>4795</v>
      </c>
      <c r="G239" s="177">
        <v>45131</v>
      </c>
      <c r="H239" s="177">
        <v>45131</v>
      </c>
      <c r="I239" s="178"/>
      <c r="J239" s="209" t="s">
        <v>57</v>
      </c>
      <c r="K239" s="209" t="s">
        <v>57</v>
      </c>
      <c r="L239" s="209" t="s">
        <v>58</v>
      </c>
      <c r="M239" s="209" t="s">
        <v>57</v>
      </c>
      <c r="N239" s="209" t="s">
        <v>57</v>
      </c>
      <c r="O239" s="209" t="s">
        <v>57</v>
      </c>
      <c r="P239" s="209" t="s">
        <v>57</v>
      </c>
      <c r="Q239" s="209" t="s">
        <v>57</v>
      </c>
      <c r="R239" s="209" t="s">
        <v>4057</v>
      </c>
      <c r="S239" s="209" t="s">
        <v>58</v>
      </c>
      <c r="T239" s="209" t="s">
        <v>59</v>
      </c>
      <c r="U239" s="209" t="s">
        <v>57</v>
      </c>
      <c r="V239" s="209" t="s">
        <v>57</v>
      </c>
      <c r="W239" s="209" t="s">
        <v>57</v>
      </c>
      <c r="X239" s="209" t="s">
        <v>57</v>
      </c>
      <c r="Y239" s="209" t="s">
        <v>57</v>
      </c>
      <c r="Z239" s="209" t="s">
        <v>58</v>
      </c>
      <c r="AA239" s="209" t="s">
        <v>59</v>
      </c>
      <c r="AB239" s="209" t="s">
        <v>57</v>
      </c>
      <c r="AC239" s="209" t="s">
        <v>57</v>
      </c>
      <c r="AD239" s="209" t="s">
        <v>57</v>
      </c>
      <c r="AE239" s="209" t="s">
        <v>57</v>
      </c>
      <c r="AF239" s="209" t="s">
        <v>4057</v>
      </c>
      <c r="AG239" s="209" t="s">
        <v>58</v>
      </c>
      <c r="AH239" s="209" t="s">
        <v>133</v>
      </c>
      <c r="AI239" s="209" t="s">
        <v>57</v>
      </c>
      <c r="AJ239" s="209" t="s">
        <v>57</v>
      </c>
      <c r="AK239" s="209" t="s">
        <v>57</v>
      </c>
      <c r="AL239" s="209" t="s">
        <v>57</v>
      </c>
      <c r="AM239" s="209" t="s">
        <v>57</v>
      </c>
      <c r="AN239" s="209" t="s">
        <v>58</v>
      </c>
      <c r="AO239" s="209" t="s">
        <v>57</v>
      </c>
      <c r="AP239" s="209" t="s">
        <v>57</v>
      </c>
      <c r="AQ239" s="209" t="s">
        <v>57</v>
      </c>
      <c r="AR239" s="179"/>
      <c r="AS239" s="179"/>
      <c r="AT239" s="179"/>
      <c r="AU239" s="179"/>
      <c r="AV239" s="179"/>
      <c r="AW239" s="179"/>
      <c r="AX239" s="179"/>
      <c r="AY239" s="179"/>
      <c r="AZ239" s="179"/>
      <c r="BA239" s="179"/>
      <c r="BB239" s="179"/>
      <c r="BC239" s="179"/>
      <c r="BD239" s="179"/>
      <c r="BE239" s="179"/>
      <c r="BF239" s="180"/>
      <c r="BG239" s="181">
        <f t="shared" si="93"/>
        <v>12</v>
      </c>
      <c r="BH239" s="182">
        <f t="shared" si="94"/>
        <v>3</v>
      </c>
      <c r="BI239" s="182">
        <f t="shared" si="95"/>
        <v>0</v>
      </c>
      <c r="BJ239" s="182">
        <f t="shared" si="96"/>
        <v>1</v>
      </c>
      <c r="BK239" s="182">
        <f t="shared" si="97"/>
        <v>0</v>
      </c>
      <c r="BL239" s="182">
        <f t="shared" si="98"/>
        <v>0</v>
      </c>
      <c r="BM239" s="182">
        <f t="shared" si="99"/>
        <v>16</v>
      </c>
      <c r="BN239" s="170">
        <f t="shared" si="100"/>
        <v>0</v>
      </c>
      <c r="BO239" s="182"/>
      <c r="BP239" s="182"/>
      <c r="BQ239" s="170">
        <f t="shared" si="101"/>
        <v>0</v>
      </c>
      <c r="BR239" s="182"/>
      <c r="BS239" s="182"/>
      <c r="BT239" s="170">
        <f t="shared" si="102"/>
        <v>1</v>
      </c>
      <c r="BU239" s="182"/>
      <c r="BV239" s="182"/>
      <c r="BW239" s="170">
        <f t="shared" si="89"/>
        <v>0</v>
      </c>
      <c r="BX239" s="182"/>
      <c r="BY239" s="182"/>
      <c r="BZ239" s="170">
        <f t="shared" si="90"/>
        <v>0</v>
      </c>
      <c r="CA239" s="170">
        <f t="shared" si="103"/>
        <v>0</v>
      </c>
      <c r="CB239" s="182"/>
      <c r="CC239" s="182"/>
      <c r="CD239" s="170">
        <f t="shared" si="104"/>
        <v>0</v>
      </c>
      <c r="CE239" s="170">
        <f t="shared" si="105"/>
        <v>0</v>
      </c>
      <c r="CF239" s="170">
        <f t="shared" si="106"/>
        <v>1</v>
      </c>
      <c r="CG239" s="182">
        <f t="shared" si="107"/>
        <v>18</v>
      </c>
      <c r="CH239" s="171"/>
      <c r="CI239" s="183">
        <f t="shared" si="112"/>
        <v>0</v>
      </c>
      <c r="CJ239" s="184">
        <f t="shared" si="113"/>
        <v>0</v>
      </c>
    </row>
    <row r="240" spans="1:88" s="186" customFormat="1" ht="13">
      <c r="A240" s="168" t="e">
        <f t="shared" si="109"/>
        <v>#REF!</v>
      </c>
      <c r="B240" s="169" t="s">
        <v>4822</v>
      </c>
      <c r="C240" s="174" t="s">
        <v>4823</v>
      </c>
      <c r="D240" s="175" t="s">
        <v>3637</v>
      </c>
      <c r="E240" s="172" t="s">
        <v>4824</v>
      </c>
      <c r="F240" s="176" t="s">
        <v>4157</v>
      </c>
      <c r="G240" s="177">
        <v>45026</v>
      </c>
      <c r="H240" s="177">
        <v>45026</v>
      </c>
      <c r="I240" s="178"/>
      <c r="J240" s="209" t="s">
        <v>57</v>
      </c>
      <c r="K240" s="209" t="s">
        <v>57</v>
      </c>
      <c r="L240" s="209" t="s">
        <v>58</v>
      </c>
      <c r="M240" s="209" t="s">
        <v>57</v>
      </c>
      <c r="N240" s="209" t="s">
        <v>57</v>
      </c>
      <c r="O240" s="209" t="s">
        <v>57</v>
      </c>
      <c r="P240" s="209" t="s">
        <v>57</v>
      </c>
      <c r="Q240" s="209" t="s">
        <v>57</v>
      </c>
      <c r="R240" s="209" t="s">
        <v>67</v>
      </c>
      <c r="S240" s="209" t="s">
        <v>58</v>
      </c>
      <c r="T240" s="209" t="s">
        <v>59</v>
      </c>
      <c r="U240" s="209" t="s">
        <v>57</v>
      </c>
      <c r="V240" s="209" t="s">
        <v>57</v>
      </c>
      <c r="W240" s="209" t="s">
        <v>57</v>
      </c>
      <c r="X240" s="209" t="s">
        <v>57</v>
      </c>
      <c r="Y240" s="209" t="s">
        <v>67</v>
      </c>
      <c r="Z240" s="209" t="s">
        <v>58</v>
      </c>
      <c r="AA240" s="209" t="s">
        <v>59</v>
      </c>
      <c r="AB240" s="209" t="s">
        <v>133</v>
      </c>
      <c r="AC240" s="209" t="s">
        <v>133</v>
      </c>
      <c r="AD240" s="209" t="s">
        <v>57</v>
      </c>
      <c r="AE240" s="209" t="s">
        <v>57</v>
      </c>
      <c r="AF240" s="209" t="s">
        <v>67</v>
      </c>
      <c r="AG240" s="209" t="s">
        <v>58</v>
      </c>
      <c r="AH240" s="209" t="s">
        <v>57</v>
      </c>
      <c r="AI240" s="209" t="s">
        <v>57</v>
      </c>
      <c r="AJ240" s="209" t="s">
        <v>57</v>
      </c>
      <c r="AK240" s="209" t="s">
        <v>57</v>
      </c>
      <c r="AL240" s="209" t="s">
        <v>57</v>
      </c>
      <c r="AM240" s="209" t="s">
        <v>57</v>
      </c>
      <c r="AN240" s="209" t="s">
        <v>58</v>
      </c>
      <c r="AO240" s="209" t="s">
        <v>57</v>
      </c>
      <c r="AP240" s="209" t="s">
        <v>57</v>
      </c>
      <c r="AQ240" s="209" t="s">
        <v>57</v>
      </c>
      <c r="AR240" s="179"/>
      <c r="AS240" s="179"/>
      <c r="AT240" s="179"/>
      <c r="AU240" s="179"/>
      <c r="AV240" s="179"/>
      <c r="AW240" s="179"/>
      <c r="AX240" s="179"/>
      <c r="AY240" s="179"/>
      <c r="AZ240" s="179"/>
      <c r="BA240" s="179"/>
      <c r="BB240" s="179"/>
      <c r="BC240" s="179"/>
      <c r="BD240" s="179"/>
      <c r="BE240" s="179"/>
      <c r="BF240" s="180"/>
      <c r="BG240" s="181">
        <f t="shared" si="93"/>
        <v>11</v>
      </c>
      <c r="BH240" s="182">
        <f t="shared" si="94"/>
        <v>3</v>
      </c>
      <c r="BI240" s="182">
        <f t="shared" si="95"/>
        <v>0</v>
      </c>
      <c r="BJ240" s="182">
        <f t="shared" si="96"/>
        <v>0</v>
      </c>
      <c r="BK240" s="182">
        <f t="shared" si="97"/>
        <v>0</v>
      </c>
      <c r="BL240" s="182">
        <f t="shared" si="98"/>
        <v>0</v>
      </c>
      <c r="BM240" s="182">
        <f t="shared" si="99"/>
        <v>14</v>
      </c>
      <c r="BN240" s="170">
        <f t="shared" si="100"/>
        <v>0</v>
      </c>
      <c r="BO240" s="182"/>
      <c r="BP240" s="182"/>
      <c r="BQ240" s="170">
        <f t="shared" si="101"/>
        <v>0</v>
      </c>
      <c r="BR240" s="182"/>
      <c r="BS240" s="182"/>
      <c r="BT240" s="170">
        <f t="shared" si="102"/>
        <v>2</v>
      </c>
      <c r="BU240" s="182"/>
      <c r="BV240" s="182"/>
      <c r="BW240" s="170">
        <f t="shared" si="89"/>
        <v>0</v>
      </c>
      <c r="BX240" s="182"/>
      <c r="BY240" s="182"/>
      <c r="BZ240" s="170">
        <f t="shared" si="90"/>
        <v>0</v>
      </c>
      <c r="CA240" s="170">
        <f t="shared" si="103"/>
        <v>1</v>
      </c>
      <c r="CB240" s="182"/>
      <c r="CC240" s="182"/>
      <c r="CD240" s="170">
        <f t="shared" si="104"/>
        <v>0</v>
      </c>
      <c r="CE240" s="170">
        <f t="shared" si="105"/>
        <v>0</v>
      </c>
      <c r="CF240" s="170">
        <f t="shared" si="106"/>
        <v>1</v>
      </c>
      <c r="CG240" s="182">
        <f t="shared" si="107"/>
        <v>18</v>
      </c>
      <c r="CH240" s="171"/>
      <c r="CI240" s="183">
        <f t="shared" si="112"/>
        <v>0</v>
      </c>
      <c r="CJ240" s="184">
        <f t="shared" si="113"/>
        <v>0</v>
      </c>
    </row>
    <row r="241" spans="1:88" s="186" customFormat="1" ht="13">
      <c r="A241" s="168" t="e">
        <f t="shared" si="109"/>
        <v>#REF!</v>
      </c>
      <c r="B241" s="169" t="s">
        <v>4825</v>
      </c>
      <c r="C241" s="174" t="s">
        <v>4826</v>
      </c>
      <c r="D241" s="175" t="s">
        <v>3637</v>
      </c>
      <c r="E241" s="172" t="s">
        <v>4827</v>
      </c>
      <c r="F241" s="176" t="s">
        <v>4828</v>
      </c>
      <c r="G241" s="177">
        <v>44805</v>
      </c>
      <c r="H241" s="177">
        <v>44805</v>
      </c>
      <c r="I241" s="178"/>
      <c r="J241" s="209" t="s">
        <v>57</v>
      </c>
      <c r="K241" s="209" t="s">
        <v>57</v>
      </c>
      <c r="L241" s="209" t="s">
        <v>58</v>
      </c>
      <c r="M241" s="209" t="s">
        <v>57</v>
      </c>
      <c r="N241" s="209" t="s">
        <v>57</v>
      </c>
      <c r="O241" s="209" t="s">
        <v>57</v>
      </c>
      <c r="P241" s="209" t="s">
        <v>57</v>
      </c>
      <c r="Q241" s="209" t="s">
        <v>133</v>
      </c>
      <c r="R241" s="209" t="s">
        <v>133</v>
      </c>
      <c r="S241" s="209" t="s">
        <v>133</v>
      </c>
      <c r="T241" s="209" t="s">
        <v>133</v>
      </c>
      <c r="U241" s="209" t="s">
        <v>133</v>
      </c>
      <c r="V241" s="209" t="s">
        <v>133</v>
      </c>
      <c r="W241" s="209" t="s">
        <v>133</v>
      </c>
      <c r="X241" s="209" t="s">
        <v>133</v>
      </c>
      <c r="Y241" s="209" t="s">
        <v>133</v>
      </c>
      <c r="Z241" s="209" t="s">
        <v>133</v>
      </c>
      <c r="AA241" s="209" t="s">
        <v>133</v>
      </c>
      <c r="AB241" s="209" t="s">
        <v>133</v>
      </c>
      <c r="AC241" s="209" t="s">
        <v>133</v>
      </c>
      <c r="AD241" s="209" t="s">
        <v>133</v>
      </c>
      <c r="AE241" s="209" t="s">
        <v>133</v>
      </c>
      <c r="AF241" s="209" t="s">
        <v>133</v>
      </c>
      <c r="AG241" s="209" t="s">
        <v>133</v>
      </c>
      <c r="AH241" s="209" t="s">
        <v>57</v>
      </c>
      <c r="AI241" s="209" t="s">
        <v>57</v>
      </c>
      <c r="AJ241" s="209" t="s">
        <v>57</v>
      </c>
      <c r="AK241" s="209" t="s">
        <v>57</v>
      </c>
      <c r="AL241" s="209" t="s">
        <v>57</v>
      </c>
      <c r="AM241" s="209" t="s">
        <v>57</v>
      </c>
      <c r="AN241" s="209" t="s">
        <v>58</v>
      </c>
      <c r="AO241" s="209" t="s">
        <v>57</v>
      </c>
      <c r="AP241" s="209" t="s">
        <v>57</v>
      </c>
      <c r="AQ241" s="209" t="s">
        <v>57</v>
      </c>
      <c r="AR241" s="179"/>
      <c r="AS241" s="179"/>
      <c r="AT241" s="179"/>
      <c r="AU241" s="179"/>
      <c r="AV241" s="179"/>
      <c r="AW241" s="179"/>
      <c r="AX241" s="179"/>
      <c r="AY241" s="179"/>
      <c r="AZ241" s="179"/>
      <c r="BA241" s="179"/>
      <c r="BB241" s="179"/>
      <c r="BC241" s="179"/>
      <c r="BD241" s="179"/>
      <c r="BE241" s="179"/>
      <c r="BF241" s="180"/>
      <c r="BG241" s="181">
        <f t="shared" si="93"/>
        <v>9</v>
      </c>
      <c r="BH241" s="182">
        <f t="shared" si="94"/>
        <v>1</v>
      </c>
      <c r="BI241" s="182">
        <f t="shared" si="95"/>
        <v>0</v>
      </c>
      <c r="BJ241" s="182">
        <f t="shared" si="96"/>
        <v>0</v>
      </c>
      <c r="BK241" s="182">
        <f t="shared" si="97"/>
        <v>0</v>
      </c>
      <c r="BL241" s="182">
        <f t="shared" si="98"/>
        <v>0</v>
      </c>
      <c r="BM241" s="182">
        <f t="shared" si="99"/>
        <v>10</v>
      </c>
      <c r="BN241" s="170">
        <f t="shared" si="100"/>
        <v>0</v>
      </c>
      <c r="BO241" s="182"/>
      <c r="BP241" s="182"/>
      <c r="BQ241" s="170">
        <f t="shared" si="101"/>
        <v>0</v>
      </c>
      <c r="BR241" s="182"/>
      <c r="BS241" s="182"/>
      <c r="BT241" s="170">
        <f t="shared" si="102"/>
        <v>8</v>
      </c>
      <c r="BU241" s="182"/>
      <c r="BV241" s="182"/>
      <c r="BW241" s="170">
        <f t="shared" si="89"/>
        <v>0</v>
      </c>
      <c r="BX241" s="182"/>
      <c r="BY241" s="182"/>
      <c r="BZ241" s="170">
        <f t="shared" si="90"/>
        <v>0</v>
      </c>
      <c r="CA241" s="170">
        <f t="shared" si="103"/>
        <v>0</v>
      </c>
      <c r="CB241" s="182"/>
      <c r="CC241" s="182"/>
      <c r="CD241" s="170">
        <f t="shared" si="104"/>
        <v>0</v>
      </c>
      <c r="CE241" s="170">
        <f t="shared" si="105"/>
        <v>0</v>
      </c>
      <c r="CF241" s="170">
        <f t="shared" si="106"/>
        <v>0</v>
      </c>
      <c r="CG241" s="182">
        <f t="shared" si="107"/>
        <v>18</v>
      </c>
      <c r="CH241" s="171"/>
      <c r="CI241" s="183">
        <f t="shared" si="112"/>
        <v>0</v>
      </c>
      <c r="CJ241" s="184">
        <f t="shared" si="113"/>
        <v>0</v>
      </c>
    </row>
    <row r="242" spans="1:88" s="186" customFormat="1" ht="13">
      <c r="A242" s="168" t="e">
        <f t="shared" si="109"/>
        <v>#REF!</v>
      </c>
      <c r="B242" s="169" t="s">
        <v>4829</v>
      </c>
      <c r="C242" s="174" t="s">
        <v>4830</v>
      </c>
      <c r="D242" s="175" t="s">
        <v>4060</v>
      </c>
      <c r="E242" s="172" t="s">
        <v>4831</v>
      </c>
      <c r="F242" s="176" t="s">
        <v>4832</v>
      </c>
      <c r="G242" s="177">
        <v>44986</v>
      </c>
      <c r="H242" s="177">
        <v>44986</v>
      </c>
      <c r="I242" s="178"/>
      <c r="J242" s="209" t="s">
        <v>57</v>
      </c>
      <c r="K242" s="209" t="s">
        <v>57</v>
      </c>
      <c r="L242" s="209" t="s">
        <v>58</v>
      </c>
      <c r="M242" s="209" t="s">
        <v>57</v>
      </c>
      <c r="N242" s="209" t="s">
        <v>57</v>
      </c>
      <c r="O242" s="209" t="s">
        <v>57</v>
      </c>
      <c r="P242" s="209" t="s">
        <v>131</v>
      </c>
      <c r="Q242" s="209" t="s">
        <v>131</v>
      </c>
      <c r="R242" s="209" t="s">
        <v>131</v>
      </c>
      <c r="S242" s="209" t="s">
        <v>58</v>
      </c>
      <c r="T242" s="209" t="s">
        <v>59</v>
      </c>
      <c r="U242" s="209" t="s">
        <v>57</v>
      </c>
      <c r="V242" s="209" t="s">
        <v>57</v>
      </c>
      <c r="W242" s="209" t="s">
        <v>57</v>
      </c>
      <c r="X242" s="209" t="s">
        <v>57</v>
      </c>
      <c r="Y242" s="209" t="s">
        <v>57</v>
      </c>
      <c r="Z242" s="209" t="s">
        <v>58</v>
      </c>
      <c r="AA242" s="209" t="s">
        <v>59</v>
      </c>
      <c r="AB242" s="209" t="s">
        <v>57</v>
      </c>
      <c r="AC242" s="209" t="s">
        <v>57</v>
      </c>
      <c r="AD242" s="209" t="s">
        <v>57</v>
      </c>
      <c r="AE242" s="209" t="s">
        <v>57</v>
      </c>
      <c r="AF242" s="209" t="s">
        <v>57</v>
      </c>
      <c r="AG242" s="209" t="s">
        <v>58</v>
      </c>
      <c r="AH242" s="209" t="s">
        <v>57</v>
      </c>
      <c r="AI242" s="209" t="s">
        <v>57</v>
      </c>
      <c r="AJ242" s="209" t="s">
        <v>57</v>
      </c>
      <c r="AK242" s="209" t="s">
        <v>57</v>
      </c>
      <c r="AL242" s="209" t="s">
        <v>42</v>
      </c>
      <c r="AM242" s="209" t="s">
        <v>42</v>
      </c>
      <c r="AN242" s="209" t="s">
        <v>58</v>
      </c>
      <c r="AO242" s="209" t="s">
        <v>57</v>
      </c>
      <c r="AP242" s="209" t="s">
        <v>57</v>
      </c>
      <c r="AQ242" s="209" t="s">
        <v>57</v>
      </c>
      <c r="AR242" s="179"/>
      <c r="AS242" s="179"/>
      <c r="AT242" s="179"/>
      <c r="AU242" s="179"/>
      <c r="AV242" s="179"/>
      <c r="AW242" s="179"/>
      <c r="AX242" s="179"/>
      <c r="AY242" s="179"/>
      <c r="AZ242" s="179"/>
      <c r="BA242" s="179"/>
      <c r="BB242" s="179"/>
      <c r="BC242" s="179"/>
      <c r="BD242" s="179"/>
      <c r="BE242" s="179"/>
      <c r="BF242" s="180"/>
      <c r="BG242" s="181">
        <f t="shared" si="93"/>
        <v>12</v>
      </c>
      <c r="BH242" s="182">
        <f t="shared" si="94"/>
        <v>3</v>
      </c>
      <c r="BI242" s="182">
        <f t="shared" si="95"/>
        <v>2</v>
      </c>
      <c r="BJ242" s="182">
        <f t="shared" si="96"/>
        <v>0</v>
      </c>
      <c r="BK242" s="182">
        <f t="shared" si="97"/>
        <v>0</v>
      </c>
      <c r="BL242" s="182">
        <f t="shared" si="98"/>
        <v>0</v>
      </c>
      <c r="BM242" s="182">
        <f t="shared" si="99"/>
        <v>17</v>
      </c>
      <c r="BN242" s="170">
        <f t="shared" si="100"/>
        <v>0</v>
      </c>
      <c r="BO242" s="182"/>
      <c r="BP242" s="182"/>
      <c r="BQ242" s="170">
        <f t="shared" si="101"/>
        <v>0</v>
      </c>
      <c r="BR242" s="182"/>
      <c r="BS242" s="182"/>
      <c r="BT242" s="170">
        <f t="shared" si="102"/>
        <v>0</v>
      </c>
      <c r="BU242" s="182"/>
      <c r="BV242" s="182"/>
      <c r="BW242" s="170">
        <f t="shared" si="89"/>
        <v>0</v>
      </c>
      <c r="BX242" s="182"/>
      <c r="BY242" s="182"/>
      <c r="BZ242" s="170">
        <f t="shared" si="90"/>
        <v>0</v>
      </c>
      <c r="CA242" s="170">
        <f t="shared" si="103"/>
        <v>0</v>
      </c>
      <c r="CB242" s="182"/>
      <c r="CC242" s="182"/>
      <c r="CD242" s="170">
        <f t="shared" si="104"/>
        <v>0</v>
      </c>
      <c r="CE242" s="170">
        <f t="shared" si="105"/>
        <v>0</v>
      </c>
      <c r="CF242" s="170">
        <f t="shared" si="106"/>
        <v>1</v>
      </c>
      <c r="CG242" s="182">
        <f t="shared" si="107"/>
        <v>18</v>
      </c>
      <c r="CH242" s="171"/>
      <c r="CI242" s="183">
        <f t="shared" si="112"/>
        <v>0</v>
      </c>
      <c r="CJ242" s="184">
        <f t="shared" si="113"/>
        <v>0</v>
      </c>
    </row>
    <row r="243" spans="1:88" s="186" customFormat="1" ht="13">
      <c r="A243" s="168" t="e">
        <f t="shared" si="109"/>
        <v>#REF!</v>
      </c>
      <c r="B243" s="169" t="s">
        <v>4833</v>
      </c>
      <c r="C243" s="174" t="s">
        <v>4834</v>
      </c>
      <c r="D243" s="175" t="s">
        <v>3637</v>
      </c>
      <c r="E243" s="172" t="s">
        <v>4835</v>
      </c>
      <c r="F243" s="176" t="s">
        <v>4836</v>
      </c>
      <c r="G243" s="177">
        <v>45190</v>
      </c>
      <c r="H243" s="177">
        <v>45190</v>
      </c>
      <c r="I243" s="178"/>
      <c r="J243" s="209" t="s">
        <v>57</v>
      </c>
      <c r="K243" s="209" t="s">
        <v>67</v>
      </c>
      <c r="L243" s="209" t="s">
        <v>58</v>
      </c>
      <c r="M243" s="209" t="s">
        <v>57</v>
      </c>
      <c r="N243" s="209" t="s">
        <v>57</v>
      </c>
      <c r="O243" s="209" t="s">
        <v>57</v>
      </c>
      <c r="P243" s="209" t="s">
        <v>57</v>
      </c>
      <c r="Q243" s="209" t="s">
        <v>57</v>
      </c>
      <c r="R243" s="209" t="s">
        <v>57</v>
      </c>
      <c r="S243" s="209" t="s">
        <v>58</v>
      </c>
      <c r="T243" s="209" t="s">
        <v>59</v>
      </c>
      <c r="U243" s="209" t="s">
        <v>57</v>
      </c>
      <c r="V243" s="209" t="s">
        <v>57</v>
      </c>
      <c r="W243" s="209" t="s">
        <v>57</v>
      </c>
      <c r="X243" s="209" t="s">
        <v>57</v>
      </c>
      <c r="Y243" s="209" t="s">
        <v>67</v>
      </c>
      <c r="Z243" s="209" t="s">
        <v>58</v>
      </c>
      <c r="AA243" s="209" t="s">
        <v>59</v>
      </c>
      <c r="AB243" s="209" t="s">
        <v>57</v>
      </c>
      <c r="AC243" s="209" t="s">
        <v>57</v>
      </c>
      <c r="AD243" s="209" t="s">
        <v>57</v>
      </c>
      <c r="AE243" s="209" t="s">
        <v>57</v>
      </c>
      <c r="AF243" s="209" t="s">
        <v>57</v>
      </c>
      <c r="AG243" s="209" t="s">
        <v>58</v>
      </c>
      <c r="AH243" s="209" t="s">
        <v>57</v>
      </c>
      <c r="AI243" s="209" t="s">
        <v>57</v>
      </c>
      <c r="AJ243" s="209" t="s">
        <v>57</v>
      </c>
      <c r="AK243" s="209" t="s">
        <v>57</v>
      </c>
      <c r="AL243" s="209" t="s">
        <v>57</v>
      </c>
      <c r="AM243" s="209" t="s">
        <v>57</v>
      </c>
      <c r="AN243" s="209" t="s">
        <v>58</v>
      </c>
      <c r="AO243" s="209" t="s">
        <v>57</v>
      </c>
      <c r="AP243" s="209" t="s">
        <v>57</v>
      </c>
      <c r="AQ243" s="209" t="s">
        <v>57</v>
      </c>
      <c r="AR243" s="179"/>
      <c r="AS243" s="179"/>
      <c r="AT243" s="179"/>
      <c r="AU243" s="179"/>
      <c r="AV243" s="179"/>
      <c r="AW243" s="179"/>
      <c r="AX243" s="179"/>
      <c r="AY243" s="179"/>
      <c r="AZ243" s="179"/>
      <c r="BA243" s="179"/>
      <c r="BB243" s="179"/>
      <c r="BC243" s="179"/>
      <c r="BD243" s="179"/>
      <c r="BE243" s="179"/>
      <c r="BF243" s="180"/>
      <c r="BG243" s="181">
        <f t="shared" si="93"/>
        <v>14</v>
      </c>
      <c r="BH243" s="182">
        <f t="shared" si="94"/>
        <v>3</v>
      </c>
      <c r="BI243" s="182">
        <f t="shared" si="95"/>
        <v>0</v>
      </c>
      <c r="BJ243" s="182">
        <f t="shared" si="96"/>
        <v>0</v>
      </c>
      <c r="BK243" s="182">
        <f t="shared" si="97"/>
        <v>0</v>
      </c>
      <c r="BL243" s="182">
        <f t="shared" si="98"/>
        <v>0</v>
      </c>
      <c r="BM243" s="182">
        <f t="shared" si="99"/>
        <v>17</v>
      </c>
      <c r="BN243" s="170">
        <f t="shared" si="100"/>
        <v>0</v>
      </c>
      <c r="BO243" s="182"/>
      <c r="BP243" s="182"/>
      <c r="BQ243" s="170">
        <f t="shared" si="101"/>
        <v>0</v>
      </c>
      <c r="BR243" s="182"/>
      <c r="BS243" s="182"/>
      <c r="BT243" s="170">
        <f t="shared" si="102"/>
        <v>0</v>
      </c>
      <c r="BU243" s="182"/>
      <c r="BV243" s="182"/>
      <c r="BW243" s="170">
        <f t="shared" si="89"/>
        <v>0</v>
      </c>
      <c r="BX243" s="182"/>
      <c r="BY243" s="182"/>
      <c r="BZ243" s="170">
        <f t="shared" si="90"/>
        <v>0</v>
      </c>
      <c r="CA243" s="170">
        <f t="shared" si="103"/>
        <v>0</v>
      </c>
      <c r="CB243" s="182"/>
      <c r="CC243" s="182"/>
      <c r="CD243" s="170">
        <f t="shared" si="104"/>
        <v>0</v>
      </c>
      <c r="CE243" s="170">
        <f t="shared" si="105"/>
        <v>0</v>
      </c>
      <c r="CF243" s="170">
        <f t="shared" si="106"/>
        <v>1</v>
      </c>
      <c r="CG243" s="182">
        <f t="shared" si="107"/>
        <v>18</v>
      </c>
      <c r="CH243" s="171"/>
      <c r="CI243" s="183">
        <f t="shared" si="112"/>
        <v>0</v>
      </c>
      <c r="CJ243" s="184">
        <f t="shared" si="113"/>
        <v>0</v>
      </c>
    </row>
    <row r="244" spans="1:88" s="186" customFormat="1" ht="13">
      <c r="A244" s="168" t="e">
        <f t="shared" si="109"/>
        <v>#REF!</v>
      </c>
      <c r="B244" s="169" t="s">
        <v>4837</v>
      </c>
      <c r="C244" s="174" t="s">
        <v>4838</v>
      </c>
      <c r="D244" s="175" t="s">
        <v>4060</v>
      </c>
      <c r="E244" s="172" t="s">
        <v>4839</v>
      </c>
      <c r="F244" s="176" t="s">
        <v>3150</v>
      </c>
      <c r="G244" s="177">
        <v>45078</v>
      </c>
      <c r="H244" s="177">
        <v>45078</v>
      </c>
      <c r="I244" s="178"/>
      <c r="J244" s="209" t="s">
        <v>57</v>
      </c>
      <c r="K244" s="209" t="s">
        <v>57</v>
      </c>
      <c r="L244" s="209" t="s">
        <v>58</v>
      </c>
      <c r="M244" s="209" t="s">
        <v>57</v>
      </c>
      <c r="N244" s="209" t="s">
        <v>57</v>
      </c>
      <c r="O244" s="209" t="s">
        <v>57</v>
      </c>
      <c r="P244" s="209" t="s">
        <v>57</v>
      </c>
      <c r="Q244" s="209" t="s">
        <v>57</v>
      </c>
      <c r="R244" s="209" t="s">
        <v>67</v>
      </c>
      <c r="S244" s="209" t="s">
        <v>58</v>
      </c>
      <c r="T244" s="209" t="s">
        <v>59</v>
      </c>
      <c r="U244" s="209" t="s">
        <v>133</v>
      </c>
      <c r="V244" s="209" t="s">
        <v>133</v>
      </c>
      <c r="W244" s="209" t="s">
        <v>133</v>
      </c>
      <c r="X244" s="209" t="s">
        <v>133</v>
      </c>
      <c r="Y244" s="209" t="s">
        <v>133</v>
      </c>
      <c r="Z244" s="209" t="s">
        <v>133</v>
      </c>
      <c r="AA244" s="209" t="s">
        <v>133</v>
      </c>
      <c r="AB244" s="209" t="s">
        <v>133</v>
      </c>
      <c r="AC244" s="209" t="s">
        <v>133</v>
      </c>
      <c r="AD244" s="209" t="s">
        <v>133</v>
      </c>
      <c r="AE244" s="209" t="s">
        <v>133</v>
      </c>
      <c r="AF244" s="209" t="s">
        <v>133</v>
      </c>
      <c r="AG244" s="209" t="s">
        <v>133</v>
      </c>
      <c r="AH244" s="209" t="s">
        <v>57</v>
      </c>
      <c r="AI244" s="209" t="s">
        <v>57</v>
      </c>
      <c r="AJ244" s="209" t="s">
        <v>57</v>
      </c>
      <c r="AK244" s="209" t="s">
        <v>57</v>
      </c>
      <c r="AL244" s="209" t="s">
        <v>57</v>
      </c>
      <c r="AM244" s="209" t="s">
        <v>67</v>
      </c>
      <c r="AN244" s="209" t="s">
        <v>58</v>
      </c>
      <c r="AO244" s="209" t="s">
        <v>57</v>
      </c>
      <c r="AP244" s="209" t="s">
        <v>57</v>
      </c>
      <c r="AQ244" s="209" t="s">
        <v>57</v>
      </c>
      <c r="AR244" s="179"/>
      <c r="AS244" s="179"/>
      <c r="AT244" s="179"/>
      <c r="AU244" s="179"/>
      <c r="AV244" s="179"/>
      <c r="AW244" s="179"/>
      <c r="AX244" s="179"/>
      <c r="AY244" s="179"/>
      <c r="AZ244" s="179"/>
      <c r="BA244" s="179"/>
      <c r="BB244" s="179"/>
      <c r="BC244" s="179"/>
      <c r="BD244" s="179"/>
      <c r="BE244" s="179"/>
      <c r="BF244" s="180"/>
      <c r="BG244" s="181">
        <f t="shared" si="93"/>
        <v>8</v>
      </c>
      <c r="BH244" s="182">
        <f t="shared" si="94"/>
        <v>1</v>
      </c>
      <c r="BI244" s="182">
        <f t="shared" si="95"/>
        <v>0</v>
      </c>
      <c r="BJ244" s="182">
        <f t="shared" si="96"/>
        <v>0</v>
      </c>
      <c r="BK244" s="182">
        <f t="shared" si="97"/>
        <v>0</v>
      </c>
      <c r="BL244" s="182">
        <f t="shared" si="98"/>
        <v>0</v>
      </c>
      <c r="BM244" s="182">
        <f t="shared" si="99"/>
        <v>9</v>
      </c>
      <c r="BN244" s="170">
        <f t="shared" si="100"/>
        <v>0</v>
      </c>
      <c r="BO244" s="182"/>
      <c r="BP244" s="182"/>
      <c r="BQ244" s="170">
        <f t="shared" si="101"/>
        <v>0</v>
      </c>
      <c r="BR244" s="182"/>
      <c r="BS244" s="182"/>
      <c r="BT244" s="170">
        <f t="shared" si="102"/>
        <v>8</v>
      </c>
      <c r="BU244" s="182"/>
      <c r="BV244" s="182"/>
      <c r="BW244" s="170">
        <f t="shared" si="89"/>
        <v>0</v>
      </c>
      <c r="BX244" s="182"/>
      <c r="BY244" s="182"/>
      <c r="BZ244" s="170">
        <f t="shared" si="90"/>
        <v>0</v>
      </c>
      <c r="CA244" s="170">
        <f t="shared" si="103"/>
        <v>1</v>
      </c>
      <c r="CB244" s="182"/>
      <c r="CC244" s="182"/>
      <c r="CD244" s="170">
        <f t="shared" si="104"/>
        <v>0</v>
      </c>
      <c r="CE244" s="170">
        <f t="shared" si="105"/>
        <v>0</v>
      </c>
      <c r="CF244" s="170">
        <f t="shared" si="106"/>
        <v>0</v>
      </c>
      <c r="CG244" s="182">
        <f t="shared" si="107"/>
        <v>18</v>
      </c>
      <c r="CH244" s="171"/>
      <c r="CI244" s="183">
        <f t="shared" si="112"/>
        <v>0</v>
      </c>
      <c r="CJ244" s="184">
        <f t="shared" si="113"/>
        <v>0</v>
      </c>
    </row>
    <row r="245" spans="1:88" s="186" customFormat="1" ht="13">
      <c r="A245" s="168" t="e">
        <f t="shared" ref="A245:A276" si="114">+A244+1</f>
        <v>#REF!</v>
      </c>
      <c r="B245" s="169" t="s">
        <v>4840</v>
      </c>
      <c r="C245" s="174" t="s">
        <v>4841</v>
      </c>
      <c r="D245" s="175" t="s">
        <v>3637</v>
      </c>
      <c r="E245" s="172" t="s">
        <v>4842</v>
      </c>
      <c r="F245" s="176" t="s">
        <v>1079</v>
      </c>
      <c r="G245" s="177">
        <v>45278</v>
      </c>
      <c r="H245" s="177">
        <v>45278</v>
      </c>
      <c r="I245" s="178"/>
      <c r="J245" s="209" t="s">
        <v>67</v>
      </c>
      <c r="K245" s="209" t="s">
        <v>67</v>
      </c>
      <c r="L245" s="209" t="s">
        <v>58</v>
      </c>
      <c r="M245" s="209" t="s">
        <v>67</v>
      </c>
      <c r="N245" s="209" t="s">
        <v>57</v>
      </c>
      <c r="O245" s="209" t="s">
        <v>57</v>
      </c>
      <c r="P245" s="209" t="s">
        <v>57</v>
      </c>
      <c r="Q245" s="209" t="s">
        <v>57</v>
      </c>
      <c r="R245" s="209" t="s">
        <v>57</v>
      </c>
      <c r="S245" s="209" t="s">
        <v>58</v>
      </c>
      <c r="T245" s="209" t="s">
        <v>59</v>
      </c>
      <c r="U245" s="209" t="s">
        <v>57</v>
      </c>
      <c r="V245" s="209" t="s">
        <v>57</v>
      </c>
      <c r="W245" s="209" t="s">
        <v>57</v>
      </c>
      <c r="X245" s="209" t="s">
        <v>57</v>
      </c>
      <c r="Y245" s="209" t="s">
        <v>57</v>
      </c>
      <c r="Z245" s="209" t="s">
        <v>58</v>
      </c>
      <c r="AA245" s="209" t="s">
        <v>59</v>
      </c>
      <c r="AB245" s="209" t="s">
        <v>57</v>
      </c>
      <c r="AC245" s="209" t="s">
        <v>57</v>
      </c>
      <c r="AD245" s="209" t="s">
        <v>57</v>
      </c>
      <c r="AE245" s="209" t="s">
        <v>57</v>
      </c>
      <c r="AF245" s="209" t="s">
        <v>57</v>
      </c>
      <c r="AG245" s="209" t="s">
        <v>58</v>
      </c>
      <c r="AH245" s="209" t="s">
        <v>57</v>
      </c>
      <c r="AI245" s="209" t="s">
        <v>57</v>
      </c>
      <c r="AJ245" s="209" t="s">
        <v>57</v>
      </c>
      <c r="AK245" s="209" t="s">
        <v>57</v>
      </c>
      <c r="AL245" s="209" t="s">
        <v>57</v>
      </c>
      <c r="AM245" s="209" t="s">
        <v>57</v>
      </c>
      <c r="AN245" s="209" t="s">
        <v>58</v>
      </c>
      <c r="AO245" s="209" t="s">
        <v>57</v>
      </c>
      <c r="AP245" s="209" t="s">
        <v>57</v>
      </c>
      <c r="AQ245" s="209" t="s">
        <v>57</v>
      </c>
      <c r="AR245" s="179"/>
      <c r="AS245" s="179"/>
      <c r="AT245" s="179"/>
      <c r="AU245" s="179"/>
      <c r="AV245" s="179"/>
      <c r="AW245" s="179"/>
      <c r="AX245" s="179"/>
      <c r="AY245" s="179"/>
      <c r="AZ245" s="179"/>
      <c r="BA245" s="179"/>
      <c r="BB245" s="179"/>
      <c r="BC245" s="179"/>
      <c r="BD245" s="179"/>
      <c r="BE245" s="179"/>
      <c r="BF245" s="180"/>
      <c r="BG245" s="181">
        <f t="shared" si="93"/>
        <v>14</v>
      </c>
      <c r="BH245" s="182">
        <f t="shared" si="94"/>
        <v>3</v>
      </c>
      <c r="BI245" s="182">
        <f t="shared" si="95"/>
        <v>0</v>
      </c>
      <c r="BJ245" s="182">
        <f t="shared" si="96"/>
        <v>0</v>
      </c>
      <c r="BK245" s="182">
        <f t="shared" si="97"/>
        <v>0</v>
      </c>
      <c r="BL245" s="182">
        <f t="shared" si="98"/>
        <v>0</v>
      </c>
      <c r="BM245" s="182">
        <f t="shared" si="99"/>
        <v>17</v>
      </c>
      <c r="BN245" s="170">
        <f t="shared" si="100"/>
        <v>0</v>
      </c>
      <c r="BO245" s="182"/>
      <c r="BP245" s="182"/>
      <c r="BQ245" s="170">
        <f t="shared" si="101"/>
        <v>0</v>
      </c>
      <c r="BR245" s="182"/>
      <c r="BS245" s="182"/>
      <c r="BT245" s="170">
        <f t="shared" si="102"/>
        <v>0</v>
      </c>
      <c r="BU245" s="182"/>
      <c r="BV245" s="182"/>
      <c r="BW245" s="170"/>
      <c r="BX245" s="182"/>
      <c r="BY245" s="182"/>
      <c r="BZ245" s="170"/>
      <c r="CA245" s="170">
        <f t="shared" si="103"/>
        <v>0</v>
      </c>
      <c r="CB245" s="182"/>
      <c r="CC245" s="182"/>
      <c r="CD245" s="170">
        <f t="shared" si="104"/>
        <v>0</v>
      </c>
      <c r="CE245" s="170">
        <f t="shared" si="105"/>
        <v>0</v>
      </c>
      <c r="CF245" s="170">
        <f t="shared" si="106"/>
        <v>1</v>
      </c>
      <c r="CG245" s="182">
        <f t="shared" si="107"/>
        <v>18</v>
      </c>
      <c r="CH245" s="171"/>
      <c r="CI245" s="183"/>
      <c r="CJ245" s="184"/>
    </row>
    <row r="246" spans="1:88" s="186" customFormat="1" ht="13">
      <c r="A246" s="168" t="e">
        <f t="shared" si="114"/>
        <v>#REF!</v>
      </c>
      <c r="B246" s="169" t="s">
        <v>4843</v>
      </c>
      <c r="C246" s="174" t="s">
        <v>4844</v>
      </c>
      <c r="D246" s="175" t="s">
        <v>3637</v>
      </c>
      <c r="E246" s="172" t="s">
        <v>4845</v>
      </c>
      <c r="F246" s="176" t="s">
        <v>4130</v>
      </c>
      <c r="G246" s="177">
        <v>44805</v>
      </c>
      <c r="H246" s="177">
        <v>44805</v>
      </c>
      <c r="I246" s="178"/>
      <c r="J246" s="209" t="s">
        <v>42</v>
      </c>
      <c r="K246" s="209" t="s">
        <v>42</v>
      </c>
      <c r="L246" s="209" t="s">
        <v>58</v>
      </c>
      <c r="M246" s="209" t="s">
        <v>57</v>
      </c>
      <c r="N246" s="209" t="s">
        <v>57</v>
      </c>
      <c r="O246" s="209" t="s">
        <v>57</v>
      </c>
      <c r="P246" s="209" t="s">
        <v>57</v>
      </c>
      <c r="Q246" s="209" t="s">
        <v>57</v>
      </c>
      <c r="R246" s="209" t="s">
        <v>57</v>
      </c>
      <c r="S246" s="209" t="s">
        <v>58</v>
      </c>
      <c r="T246" s="209" t="s">
        <v>59</v>
      </c>
      <c r="U246" s="209" t="s">
        <v>57</v>
      </c>
      <c r="V246" s="209" t="s">
        <v>57</v>
      </c>
      <c r="W246" s="209" t="s">
        <v>57</v>
      </c>
      <c r="X246" s="209" t="s">
        <v>57</v>
      </c>
      <c r="Y246" s="209" t="s">
        <v>57</v>
      </c>
      <c r="Z246" s="209" t="s">
        <v>58</v>
      </c>
      <c r="AA246" s="209" t="s">
        <v>59</v>
      </c>
      <c r="AB246" s="209" t="s">
        <v>57</v>
      </c>
      <c r="AC246" s="209" t="s">
        <v>57</v>
      </c>
      <c r="AD246" s="209" t="s">
        <v>57</v>
      </c>
      <c r="AE246" s="209" t="s">
        <v>57</v>
      </c>
      <c r="AF246" s="209" t="s">
        <v>57</v>
      </c>
      <c r="AG246" s="209" t="s">
        <v>58</v>
      </c>
      <c r="AH246" s="209" t="s">
        <v>67</v>
      </c>
      <c r="AI246" s="209" t="s">
        <v>57</v>
      </c>
      <c r="AJ246" s="209" t="s">
        <v>57</v>
      </c>
      <c r="AK246" s="209" t="s">
        <v>57</v>
      </c>
      <c r="AL246" s="209" t="s">
        <v>57</v>
      </c>
      <c r="AM246" s="209" t="s">
        <v>57</v>
      </c>
      <c r="AN246" s="209" t="s">
        <v>58</v>
      </c>
      <c r="AO246" s="209" t="s">
        <v>57</v>
      </c>
      <c r="AP246" s="209" t="s">
        <v>57</v>
      </c>
      <c r="AQ246" s="209" t="s">
        <v>57</v>
      </c>
      <c r="AR246" s="179"/>
      <c r="AS246" s="179"/>
      <c r="AT246" s="179"/>
      <c r="AU246" s="179"/>
      <c r="AV246" s="179"/>
      <c r="AW246" s="179"/>
      <c r="AX246" s="179"/>
      <c r="AY246" s="179"/>
      <c r="AZ246" s="179"/>
      <c r="BA246" s="179"/>
      <c r="BB246" s="179"/>
      <c r="BC246" s="179"/>
      <c r="BD246" s="179"/>
      <c r="BE246" s="179"/>
      <c r="BF246" s="180"/>
      <c r="BG246" s="181">
        <f t="shared" si="93"/>
        <v>13</v>
      </c>
      <c r="BH246" s="182">
        <f t="shared" si="94"/>
        <v>3</v>
      </c>
      <c r="BI246" s="182">
        <f t="shared" si="95"/>
        <v>0</v>
      </c>
      <c r="BJ246" s="182">
        <f t="shared" si="96"/>
        <v>0</v>
      </c>
      <c r="BK246" s="182">
        <f t="shared" si="97"/>
        <v>0</v>
      </c>
      <c r="BL246" s="182">
        <f t="shared" si="98"/>
        <v>0</v>
      </c>
      <c r="BM246" s="182">
        <f t="shared" si="99"/>
        <v>16</v>
      </c>
      <c r="BN246" s="170">
        <f t="shared" si="100"/>
        <v>0</v>
      </c>
      <c r="BO246" s="182"/>
      <c r="BP246" s="182"/>
      <c r="BQ246" s="170">
        <f t="shared" si="101"/>
        <v>0</v>
      </c>
      <c r="BR246" s="182"/>
      <c r="BS246" s="182"/>
      <c r="BT246" s="170">
        <f t="shared" si="102"/>
        <v>0</v>
      </c>
      <c r="BU246" s="182"/>
      <c r="BV246" s="182"/>
      <c r="BW246" s="170">
        <f t="shared" ref="BW246:BW266" si="115">COUNTIF(AA246:BE246,"LSG")</f>
        <v>0</v>
      </c>
      <c r="BX246" s="182"/>
      <c r="BY246" s="182"/>
      <c r="BZ246" s="170">
        <f>COUNTIF(I246:AY246,"SUS")</f>
        <v>0</v>
      </c>
      <c r="CA246" s="170">
        <f t="shared" si="103"/>
        <v>1</v>
      </c>
      <c r="CB246" s="182"/>
      <c r="CC246" s="182"/>
      <c r="CD246" s="170">
        <f t="shared" si="104"/>
        <v>0</v>
      </c>
      <c r="CE246" s="170">
        <f t="shared" si="105"/>
        <v>0</v>
      </c>
      <c r="CF246" s="170">
        <f t="shared" si="106"/>
        <v>1</v>
      </c>
      <c r="CG246" s="182">
        <f t="shared" si="107"/>
        <v>18</v>
      </c>
      <c r="CH246" s="171"/>
      <c r="CI246" s="183">
        <f t="shared" ref="CI246:CI251" si="116">COUNTIF(J246:AN246,"1")+(COUNTIF(J246:AN246,"2")*2)+CJ246*2</f>
        <v>0</v>
      </c>
      <c r="CJ246" s="184">
        <f t="shared" ref="CJ246:CJ251" si="117">COUNTIF(J246:AN246,"&gt;=3")</f>
        <v>0</v>
      </c>
    </row>
    <row r="247" spans="1:88" s="186" customFormat="1" ht="13">
      <c r="A247" s="168" t="e">
        <f t="shared" si="114"/>
        <v>#REF!</v>
      </c>
      <c r="B247" s="169" t="s">
        <v>4846</v>
      </c>
      <c r="C247" s="174">
        <v>219799</v>
      </c>
      <c r="D247" s="175" t="s">
        <v>3637</v>
      </c>
      <c r="E247" s="172" t="s">
        <v>4847</v>
      </c>
      <c r="F247" s="176" t="s">
        <v>4848</v>
      </c>
      <c r="G247" s="177">
        <v>45240</v>
      </c>
      <c r="H247" s="177">
        <v>45240</v>
      </c>
      <c r="I247" s="178"/>
      <c r="J247" s="209" t="s">
        <v>57</v>
      </c>
      <c r="K247" s="209" t="s">
        <v>57</v>
      </c>
      <c r="L247" s="209" t="s">
        <v>58</v>
      </c>
      <c r="M247" s="209" t="s">
        <v>57</v>
      </c>
      <c r="N247" s="209" t="s">
        <v>57</v>
      </c>
      <c r="O247" s="209" t="s">
        <v>57</v>
      </c>
      <c r="P247" s="209" t="s">
        <v>57</v>
      </c>
      <c r="Q247" s="209" t="s">
        <v>57</v>
      </c>
      <c r="R247" s="209" t="s">
        <v>57</v>
      </c>
      <c r="S247" s="209" t="s">
        <v>58</v>
      </c>
      <c r="T247" s="209" t="s">
        <v>59</v>
      </c>
      <c r="U247" s="209" t="s">
        <v>57</v>
      </c>
      <c r="V247" s="209" t="s">
        <v>57</v>
      </c>
      <c r="W247" s="209" t="s">
        <v>57</v>
      </c>
      <c r="X247" s="209" t="s">
        <v>57</v>
      </c>
      <c r="Y247" s="209" t="s">
        <v>57</v>
      </c>
      <c r="Z247" s="209" t="s">
        <v>58</v>
      </c>
      <c r="AA247" s="209" t="s">
        <v>59</v>
      </c>
      <c r="AB247" s="209" t="s">
        <v>57</v>
      </c>
      <c r="AC247" s="209" t="s">
        <v>57</v>
      </c>
      <c r="AD247" s="209" t="s">
        <v>57</v>
      </c>
      <c r="AE247" s="209" t="s">
        <v>57</v>
      </c>
      <c r="AF247" s="209" t="s">
        <v>57</v>
      </c>
      <c r="AG247" s="209" t="s">
        <v>58</v>
      </c>
      <c r="AH247" s="209" t="s">
        <v>57</v>
      </c>
      <c r="AI247" s="209" t="s">
        <v>57</v>
      </c>
      <c r="AJ247" s="209" t="s">
        <v>57</v>
      </c>
      <c r="AK247" s="209" t="s">
        <v>57</v>
      </c>
      <c r="AL247" s="209" t="s">
        <v>57</v>
      </c>
      <c r="AM247" s="209" t="s">
        <v>57</v>
      </c>
      <c r="AN247" s="209" t="s">
        <v>58</v>
      </c>
      <c r="AO247" s="209" t="s">
        <v>57</v>
      </c>
      <c r="AP247" s="209" t="s">
        <v>57</v>
      </c>
      <c r="AQ247" s="209" t="s">
        <v>57</v>
      </c>
      <c r="AR247" s="179"/>
      <c r="AS247" s="179"/>
      <c r="AT247" s="179"/>
      <c r="AU247" s="179"/>
      <c r="AV247" s="179"/>
      <c r="AW247" s="179"/>
      <c r="AX247" s="179"/>
      <c r="AY247" s="179"/>
      <c r="AZ247" s="179"/>
      <c r="BA247" s="179"/>
      <c r="BB247" s="179"/>
      <c r="BC247" s="179"/>
      <c r="BD247" s="179"/>
      <c r="BE247" s="179"/>
      <c r="BF247" s="180"/>
      <c r="BG247" s="181">
        <f t="shared" si="93"/>
        <v>14</v>
      </c>
      <c r="BH247" s="182">
        <f t="shared" si="94"/>
        <v>3</v>
      </c>
      <c r="BI247" s="182">
        <f t="shared" si="95"/>
        <v>0</v>
      </c>
      <c r="BJ247" s="182">
        <f t="shared" si="96"/>
        <v>0</v>
      </c>
      <c r="BK247" s="182">
        <f t="shared" si="97"/>
        <v>0</v>
      </c>
      <c r="BL247" s="182">
        <f t="shared" si="98"/>
        <v>0</v>
      </c>
      <c r="BM247" s="182">
        <f t="shared" si="99"/>
        <v>17</v>
      </c>
      <c r="BN247" s="170">
        <f t="shared" si="100"/>
        <v>0</v>
      </c>
      <c r="BO247" s="182"/>
      <c r="BP247" s="182"/>
      <c r="BQ247" s="170">
        <f t="shared" si="101"/>
        <v>0</v>
      </c>
      <c r="BR247" s="182"/>
      <c r="BS247" s="182"/>
      <c r="BT247" s="170">
        <f t="shared" si="102"/>
        <v>0</v>
      </c>
      <c r="BU247" s="182"/>
      <c r="BV247" s="182"/>
      <c r="BW247" s="170">
        <f t="shared" si="115"/>
        <v>0</v>
      </c>
      <c r="BX247" s="182"/>
      <c r="BY247" s="182"/>
      <c r="BZ247" s="170"/>
      <c r="CA247" s="170">
        <f t="shared" si="103"/>
        <v>0</v>
      </c>
      <c r="CB247" s="182"/>
      <c r="CC247" s="182"/>
      <c r="CD247" s="170">
        <f t="shared" si="104"/>
        <v>0</v>
      </c>
      <c r="CE247" s="170">
        <f t="shared" si="105"/>
        <v>0</v>
      </c>
      <c r="CF247" s="170">
        <f t="shared" si="106"/>
        <v>1</v>
      </c>
      <c r="CG247" s="182">
        <f t="shared" si="107"/>
        <v>18</v>
      </c>
      <c r="CH247" s="171"/>
      <c r="CI247" s="183">
        <f t="shared" si="116"/>
        <v>0</v>
      </c>
      <c r="CJ247" s="184">
        <f t="shared" si="117"/>
        <v>0</v>
      </c>
    </row>
    <row r="248" spans="1:88" s="186" customFormat="1" ht="13">
      <c r="A248" s="168" t="e">
        <f t="shared" si="114"/>
        <v>#REF!</v>
      </c>
      <c r="B248" s="169" t="s">
        <v>4849</v>
      </c>
      <c r="C248" s="174" t="s">
        <v>4850</v>
      </c>
      <c r="D248" s="175" t="s">
        <v>3637</v>
      </c>
      <c r="E248" s="172" t="s">
        <v>4851</v>
      </c>
      <c r="F248" s="176" t="s">
        <v>4852</v>
      </c>
      <c r="G248" s="177">
        <v>44974</v>
      </c>
      <c r="H248" s="177">
        <v>44974</v>
      </c>
      <c r="I248" s="178"/>
      <c r="J248" s="209" t="s">
        <v>57</v>
      </c>
      <c r="K248" s="209" t="s">
        <v>4057</v>
      </c>
      <c r="L248" s="209" t="s">
        <v>58</v>
      </c>
      <c r="M248" s="209" t="s">
        <v>57</v>
      </c>
      <c r="N248" s="209" t="s">
        <v>57</v>
      </c>
      <c r="O248" s="209" t="s">
        <v>57</v>
      </c>
      <c r="P248" s="209" t="s">
        <v>57</v>
      </c>
      <c r="Q248" s="209" t="s">
        <v>57</v>
      </c>
      <c r="R248" s="209" t="s">
        <v>4057</v>
      </c>
      <c r="S248" s="209" t="s">
        <v>58</v>
      </c>
      <c r="T248" s="209" t="s">
        <v>59</v>
      </c>
      <c r="U248" s="209" t="s">
        <v>57</v>
      </c>
      <c r="V248" s="209" t="s">
        <v>57</v>
      </c>
      <c r="W248" s="209" t="s">
        <v>57</v>
      </c>
      <c r="X248" s="209" t="s">
        <v>57</v>
      </c>
      <c r="Y248" s="209" t="s">
        <v>130</v>
      </c>
      <c r="Z248" s="209" t="s">
        <v>58</v>
      </c>
      <c r="AA248" s="209" t="s">
        <v>59</v>
      </c>
      <c r="AB248" s="209" t="s">
        <v>57</v>
      </c>
      <c r="AC248" s="209" t="s">
        <v>57</v>
      </c>
      <c r="AD248" s="209" t="s">
        <v>130</v>
      </c>
      <c r="AE248" s="209" t="s">
        <v>57</v>
      </c>
      <c r="AF248" s="209" t="s">
        <v>57</v>
      </c>
      <c r="AG248" s="209" t="s">
        <v>58</v>
      </c>
      <c r="AH248" s="209" t="s">
        <v>57</v>
      </c>
      <c r="AI248" s="209" t="s">
        <v>57</v>
      </c>
      <c r="AJ248" s="209" t="s">
        <v>57</v>
      </c>
      <c r="AK248" s="209" t="s">
        <v>57</v>
      </c>
      <c r="AL248" s="209" t="s">
        <v>57</v>
      </c>
      <c r="AM248" s="209" t="s">
        <v>57</v>
      </c>
      <c r="AN248" s="209" t="s">
        <v>58</v>
      </c>
      <c r="AO248" s="209" t="s">
        <v>57</v>
      </c>
      <c r="AP248" s="209" t="s">
        <v>57</v>
      </c>
      <c r="AQ248" s="209" t="s">
        <v>57</v>
      </c>
      <c r="AR248" s="179"/>
      <c r="AS248" s="179"/>
      <c r="AT248" s="179"/>
      <c r="AU248" s="179"/>
      <c r="AV248" s="179"/>
      <c r="AW248" s="179"/>
      <c r="AX248" s="179"/>
      <c r="AY248" s="179"/>
      <c r="AZ248" s="179"/>
      <c r="BA248" s="179"/>
      <c r="BB248" s="179"/>
      <c r="BC248" s="179"/>
      <c r="BD248" s="179"/>
      <c r="BE248" s="179"/>
      <c r="BF248" s="180"/>
      <c r="BG248" s="181">
        <f t="shared" si="93"/>
        <v>13</v>
      </c>
      <c r="BH248" s="182">
        <f t="shared" si="94"/>
        <v>3</v>
      </c>
      <c r="BI248" s="182">
        <f t="shared" si="95"/>
        <v>0</v>
      </c>
      <c r="BJ248" s="182">
        <f t="shared" si="96"/>
        <v>0</v>
      </c>
      <c r="BK248" s="182">
        <f t="shared" si="97"/>
        <v>0</v>
      </c>
      <c r="BL248" s="182">
        <f t="shared" si="98"/>
        <v>1</v>
      </c>
      <c r="BM248" s="182">
        <f t="shared" si="99"/>
        <v>17</v>
      </c>
      <c r="BN248" s="170">
        <f t="shared" si="100"/>
        <v>0</v>
      </c>
      <c r="BO248" s="182"/>
      <c r="BP248" s="182"/>
      <c r="BQ248" s="170">
        <f t="shared" si="101"/>
        <v>0</v>
      </c>
      <c r="BR248" s="182"/>
      <c r="BS248" s="182"/>
      <c r="BT248" s="170">
        <f t="shared" si="102"/>
        <v>0</v>
      </c>
      <c r="BU248" s="182"/>
      <c r="BV248" s="182"/>
      <c r="BW248" s="170">
        <f t="shared" si="115"/>
        <v>0</v>
      </c>
      <c r="BX248" s="182"/>
      <c r="BY248" s="182"/>
      <c r="BZ248" s="170">
        <f t="shared" ref="BZ248:BZ266" si="118">COUNTIF(I248:AY248,"SUS")</f>
        <v>0</v>
      </c>
      <c r="CA248" s="170">
        <f t="shared" si="103"/>
        <v>0</v>
      </c>
      <c r="CB248" s="182"/>
      <c r="CC248" s="182"/>
      <c r="CD248" s="170">
        <f t="shared" si="104"/>
        <v>0</v>
      </c>
      <c r="CE248" s="170">
        <f t="shared" si="105"/>
        <v>0</v>
      </c>
      <c r="CF248" s="170">
        <f t="shared" si="106"/>
        <v>1</v>
      </c>
      <c r="CG248" s="182">
        <f t="shared" si="107"/>
        <v>18</v>
      </c>
      <c r="CH248" s="171"/>
      <c r="CI248" s="183">
        <f t="shared" si="116"/>
        <v>0</v>
      </c>
      <c r="CJ248" s="184">
        <f t="shared" si="117"/>
        <v>0</v>
      </c>
    </row>
    <row r="249" spans="1:88" s="186" customFormat="1" ht="13">
      <c r="A249" s="168" t="e">
        <f t="shared" si="114"/>
        <v>#REF!</v>
      </c>
      <c r="B249" s="169" t="s">
        <v>4853</v>
      </c>
      <c r="C249" s="174" t="s">
        <v>4854</v>
      </c>
      <c r="D249" s="175" t="s">
        <v>4060</v>
      </c>
      <c r="E249" s="172" t="s">
        <v>4855</v>
      </c>
      <c r="F249" s="176" t="s">
        <v>4502</v>
      </c>
      <c r="G249" s="177">
        <v>44594</v>
      </c>
      <c r="H249" s="177">
        <v>44594</v>
      </c>
      <c r="I249" s="178"/>
      <c r="J249" s="209" t="s">
        <v>131</v>
      </c>
      <c r="K249" s="209" t="s">
        <v>67</v>
      </c>
      <c r="L249" s="209" t="s">
        <v>58</v>
      </c>
      <c r="M249" s="209" t="s">
        <v>57</v>
      </c>
      <c r="N249" s="209" t="s">
        <v>57</v>
      </c>
      <c r="O249" s="209" t="s">
        <v>57</v>
      </c>
      <c r="P249" s="209" t="s">
        <v>57</v>
      </c>
      <c r="Q249" s="209" t="s">
        <v>57</v>
      </c>
      <c r="R249" s="209" t="s">
        <v>67</v>
      </c>
      <c r="S249" s="209" t="s">
        <v>58</v>
      </c>
      <c r="T249" s="209" t="s">
        <v>59</v>
      </c>
      <c r="U249" s="209" t="s">
        <v>57</v>
      </c>
      <c r="V249" s="209" t="s">
        <v>57</v>
      </c>
      <c r="W249" s="209" t="s">
        <v>57</v>
      </c>
      <c r="X249" s="209" t="s">
        <v>57</v>
      </c>
      <c r="Y249" s="209" t="s">
        <v>67</v>
      </c>
      <c r="Z249" s="209" t="s">
        <v>58</v>
      </c>
      <c r="AA249" s="209" t="s">
        <v>59</v>
      </c>
      <c r="AB249" s="209" t="s">
        <v>57</v>
      </c>
      <c r="AC249" s="209" t="s">
        <v>57</v>
      </c>
      <c r="AD249" s="209" t="s">
        <v>57</v>
      </c>
      <c r="AE249" s="209" t="s">
        <v>57</v>
      </c>
      <c r="AF249" s="209" t="s">
        <v>67</v>
      </c>
      <c r="AG249" s="209" t="s">
        <v>58</v>
      </c>
      <c r="AH249" s="209" t="s">
        <v>57</v>
      </c>
      <c r="AI249" s="209" t="s">
        <v>57</v>
      </c>
      <c r="AJ249" s="209" t="s">
        <v>57</v>
      </c>
      <c r="AK249" s="209" t="s">
        <v>57</v>
      </c>
      <c r="AL249" s="209" t="s">
        <v>57</v>
      </c>
      <c r="AM249" s="209" t="s">
        <v>67</v>
      </c>
      <c r="AN249" s="209" t="s">
        <v>58</v>
      </c>
      <c r="AO249" s="209" t="s">
        <v>57</v>
      </c>
      <c r="AP249" s="209" t="s">
        <v>57</v>
      </c>
      <c r="AQ249" s="209" t="s">
        <v>57</v>
      </c>
      <c r="AR249" s="179"/>
      <c r="AS249" s="179"/>
      <c r="AT249" s="179"/>
      <c r="AU249" s="179"/>
      <c r="AV249" s="179"/>
      <c r="AW249" s="179"/>
      <c r="AX249" s="179"/>
      <c r="AY249" s="179"/>
      <c r="AZ249" s="179"/>
      <c r="BA249" s="179"/>
      <c r="BB249" s="179"/>
      <c r="BC249" s="179"/>
      <c r="BD249" s="179"/>
      <c r="BE249" s="179"/>
      <c r="BF249" s="180"/>
      <c r="BG249" s="181">
        <f t="shared" si="93"/>
        <v>12</v>
      </c>
      <c r="BH249" s="182">
        <f t="shared" si="94"/>
        <v>3</v>
      </c>
      <c r="BI249" s="182">
        <f t="shared" si="95"/>
        <v>0</v>
      </c>
      <c r="BJ249" s="182">
        <f t="shared" si="96"/>
        <v>0</v>
      </c>
      <c r="BK249" s="182">
        <f t="shared" si="97"/>
        <v>0</v>
      </c>
      <c r="BL249" s="182">
        <f t="shared" si="98"/>
        <v>0</v>
      </c>
      <c r="BM249" s="182">
        <f t="shared" si="99"/>
        <v>15</v>
      </c>
      <c r="BN249" s="170">
        <f t="shared" si="100"/>
        <v>0</v>
      </c>
      <c r="BO249" s="182"/>
      <c r="BP249" s="182"/>
      <c r="BQ249" s="170">
        <f t="shared" si="101"/>
        <v>0</v>
      </c>
      <c r="BR249" s="182"/>
      <c r="BS249" s="182"/>
      <c r="BT249" s="170">
        <f t="shared" si="102"/>
        <v>0</v>
      </c>
      <c r="BU249" s="182"/>
      <c r="BV249" s="182"/>
      <c r="BW249" s="170">
        <f t="shared" si="115"/>
        <v>0</v>
      </c>
      <c r="BX249" s="182"/>
      <c r="BY249" s="182"/>
      <c r="BZ249" s="170">
        <f t="shared" si="118"/>
        <v>0</v>
      </c>
      <c r="CA249" s="170">
        <f t="shared" si="103"/>
        <v>2</v>
      </c>
      <c r="CB249" s="182"/>
      <c r="CC249" s="182"/>
      <c r="CD249" s="170">
        <f t="shared" si="104"/>
        <v>0</v>
      </c>
      <c r="CE249" s="170">
        <f t="shared" si="105"/>
        <v>0</v>
      </c>
      <c r="CF249" s="170">
        <f t="shared" si="106"/>
        <v>1</v>
      </c>
      <c r="CG249" s="182">
        <f t="shared" si="107"/>
        <v>18</v>
      </c>
      <c r="CH249" s="171"/>
      <c r="CI249" s="183">
        <f t="shared" si="116"/>
        <v>0</v>
      </c>
      <c r="CJ249" s="184">
        <f t="shared" si="117"/>
        <v>0</v>
      </c>
    </row>
    <row r="250" spans="1:88" s="186" customFormat="1" ht="13">
      <c r="A250" s="168" t="e">
        <f t="shared" si="114"/>
        <v>#REF!</v>
      </c>
      <c r="B250" s="169" t="s">
        <v>4856</v>
      </c>
      <c r="C250" s="174" t="s">
        <v>4857</v>
      </c>
      <c r="D250" s="175" t="s">
        <v>4060</v>
      </c>
      <c r="E250" s="172" t="s">
        <v>4858</v>
      </c>
      <c r="F250" s="176" t="s">
        <v>4181</v>
      </c>
      <c r="G250" s="177">
        <v>44896</v>
      </c>
      <c r="H250" s="177">
        <v>44896</v>
      </c>
      <c r="I250" s="178"/>
      <c r="J250" s="209" t="s">
        <v>57</v>
      </c>
      <c r="K250" s="209" t="s">
        <v>57</v>
      </c>
      <c r="L250" s="209" t="s">
        <v>58</v>
      </c>
      <c r="M250" s="209" t="s">
        <v>57</v>
      </c>
      <c r="N250" s="209" t="s">
        <v>57</v>
      </c>
      <c r="O250" s="209" t="s">
        <v>57</v>
      </c>
      <c r="P250" s="209" t="s">
        <v>57</v>
      </c>
      <c r="Q250" s="209" t="s">
        <v>57</v>
      </c>
      <c r="R250" s="209" t="s">
        <v>4057</v>
      </c>
      <c r="S250" s="209" t="s">
        <v>58</v>
      </c>
      <c r="T250" s="209" t="s">
        <v>59</v>
      </c>
      <c r="U250" s="209" t="s">
        <v>57</v>
      </c>
      <c r="V250" s="209" t="s">
        <v>57</v>
      </c>
      <c r="W250" s="209" t="s">
        <v>57</v>
      </c>
      <c r="X250" s="209" t="s">
        <v>57</v>
      </c>
      <c r="Y250" s="209" t="s">
        <v>57</v>
      </c>
      <c r="Z250" s="209" t="s">
        <v>58</v>
      </c>
      <c r="AA250" s="209" t="s">
        <v>59</v>
      </c>
      <c r="AB250" s="209" t="s">
        <v>57</v>
      </c>
      <c r="AC250" s="209" t="s">
        <v>57</v>
      </c>
      <c r="AD250" s="209" t="s">
        <v>57</v>
      </c>
      <c r="AE250" s="209" t="s">
        <v>57</v>
      </c>
      <c r="AF250" s="209" t="s">
        <v>4057</v>
      </c>
      <c r="AG250" s="209" t="s">
        <v>58</v>
      </c>
      <c r="AH250" s="209" t="s">
        <v>57</v>
      </c>
      <c r="AI250" s="209" t="s">
        <v>57</v>
      </c>
      <c r="AJ250" s="209" t="s">
        <v>57</v>
      </c>
      <c r="AK250" s="209" t="s">
        <v>57</v>
      </c>
      <c r="AL250" s="209" t="s">
        <v>57</v>
      </c>
      <c r="AM250" s="209" t="s">
        <v>57</v>
      </c>
      <c r="AN250" s="209" t="s">
        <v>58</v>
      </c>
      <c r="AO250" s="209" t="s">
        <v>57</v>
      </c>
      <c r="AP250" s="209" t="s">
        <v>57</v>
      </c>
      <c r="AQ250" s="209" t="s">
        <v>57</v>
      </c>
      <c r="AR250" s="179"/>
      <c r="AS250" s="179"/>
      <c r="AT250" s="179"/>
      <c r="AU250" s="179"/>
      <c r="AV250" s="179"/>
      <c r="AW250" s="179"/>
      <c r="AX250" s="179"/>
      <c r="AY250" s="179"/>
      <c r="AZ250" s="179"/>
      <c r="BA250" s="179"/>
      <c r="BB250" s="179"/>
      <c r="BC250" s="179"/>
      <c r="BD250" s="179"/>
      <c r="BE250" s="179"/>
      <c r="BF250" s="180"/>
      <c r="BG250" s="181">
        <f t="shared" si="93"/>
        <v>13</v>
      </c>
      <c r="BH250" s="182">
        <f t="shared" si="94"/>
        <v>3</v>
      </c>
      <c r="BI250" s="182">
        <f t="shared" si="95"/>
        <v>0</v>
      </c>
      <c r="BJ250" s="182">
        <f t="shared" si="96"/>
        <v>1</v>
      </c>
      <c r="BK250" s="182">
        <f t="shared" si="97"/>
        <v>0</v>
      </c>
      <c r="BL250" s="182">
        <f t="shared" si="98"/>
        <v>0</v>
      </c>
      <c r="BM250" s="182">
        <f t="shared" si="99"/>
        <v>17</v>
      </c>
      <c r="BN250" s="170">
        <f t="shared" si="100"/>
        <v>0</v>
      </c>
      <c r="BO250" s="182"/>
      <c r="BP250" s="182"/>
      <c r="BQ250" s="170">
        <f t="shared" si="101"/>
        <v>0</v>
      </c>
      <c r="BR250" s="182"/>
      <c r="BS250" s="182"/>
      <c r="BT250" s="170">
        <f t="shared" si="102"/>
        <v>0</v>
      </c>
      <c r="BU250" s="182"/>
      <c r="BV250" s="182"/>
      <c r="BW250" s="170">
        <f t="shared" si="115"/>
        <v>0</v>
      </c>
      <c r="BX250" s="182"/>
      <c r="BY250" s="182"/>
      <c r="BZ250" s="170">
        <f t="shared" si="118"/>
        <v>0</v>
      </c>
      <c r="CA250" s="170">
        <f t="shared" si="103"/>
        <v>0</v>
      </c>
      <c r="CB250" s="182"/>
      <c r="CC250" s="182"/>
      <c r="CD250" s="170">
        <f t="shared" si="104"/>
        <v>0</v>
      </c>
      <c r="CE250" s="170">
        <f t="shared" si="105"/>
        <v>0</v>
      </c>
      <c r="CF250" s="170">
        <f t="shared" si="106"/>
        <v>1</v>
      </c>
      <c r="CG250" s="182">
        <f t="shared" si="107"/>
        <v>18</v>
      </c>
      <c r="CH250" s="171"/>
      <c r="CI250" s="183">
        <f t="shared" si="116"/>
        <v>0</v>
      </c>
      <c r="CJ250" s="184">
        <f t="shared" si="117"/>
        <v>0</v>
      </c>
    </row>
    <row r="251" spans="1:88" s="186" customFormat="1" ht="13">
      <c r="A251" s="168" t="e">
        <f t="shared" si="114"/>
        <v>#REF!</v>
      </c>
      <c r="B251" s="169" t="s">
        <v>4859</v>
      </c>
      <c r="C251" s="174" t="s">
        <v>4860</v>
      </c>
      <c r="D251" s="175" t="s">
        <v>4060</v>
      </c>
      <c r="E251" s="172" t="s">
        <v>4861</v>
      </c>
      <c r="F251" s="176" t="s">
        <v>4502</v>
      </c>
      <c r="G251" s="177">
        <v>44531</v>
      </c>
      <c r="H251" s="177">
        <v>44531</v>
      </c>
      <c r="I251" s="178"/>
      <c r="J251" s="209" t="s">
        <v>57</v>
      </c>
      <c r="K251" s="209" t="s">
        <v>57</v>
      </c>
      <c r="L251" s="209" t="s">
        <v>58</v>
      </c>
      <c r="M251" s="209" t="s">
        <v>57</v>
      </c>
      <c r="N251" s="209" t="s">
        <v>57</v>
      </c>
      <c r="O251" s="209" t="s">
        <v>57</v>
      </c>
      <c r="P251" s="209" t="s">
        <v>57</v>
      </c>
      <c r="Q251" s="209" t="s">
        <v>57</v>
      </c>
      <c r="R251" s="209" t="s">
        <v>4057</v>
      </c>
      <c r="S251" s="209" t="s">
        <v>58</v>
      </c>
      <c r="T251" s="209" t="s">
        <v>59</v>
      </c>
      <c r="U251" s="209" t="s">
        <v>57</v>
      </c>
      <c r="V251" s="209" t="s">
        <v>57</v>
      </c>
      <c r="W251" s="209" t="s">
        <v>57</v>
      </c>
      <c r="X251" s="209" t="s">
        <v>57</v>
      </c>
      <c r="Y251" s="209" t="s">
        <v>4057</v>
      </c>
      <c r="Z251" s="209" t="s">
        <v>58</v>
      </c>
      <c r="AA251" s="209" t="s">
        <v>59</v>
      </c>
      <c r="AB251" s="209" t="s">
        <v>57</v>
      </c>
      <c r="AC251" s="209" t="s">
        <v>57</v>
      </c>
      <c r="AD251" s="209" t="s">
        <v>57</v>
      </c>
      <c r="AE251" s="209" t="s">
        <v>57</v>
      </c>
      <c r="AF251" s="209" t="s">
        <v>57</v>
      </c>
      <c r="AG251" s="209" t="s">
        <v>58</v>
      </c>
      <c r="AH251" s="209" t="s">
        <v>57</v>
      </c>
      <c r="AI251" s="209" t="s">
        <v>57</v>
      </c>
      <c r="AJ251" s="209" t="s">
        <v>57</v>
      </c>
      <c r="AK251" s="209" t="s">
        <v>57</v>
      </c>
      <c r="AL251" s="209" t="s">
        <v>57</v>
      </c>
      <c r="AM251" s="209" t="s">
        <v>67</v>
      </c>
      <c r="AN251" s="209" t="s">
        <v>58</v>
      </c>
      <c r="AO251" s="209" t="s">
        <v>57</v>
      </c>
      <c r="AP251" s="209" t="s">
        <v>57</v>
      </c>
      <c r="AQ251" s="209" t="s">
        <v>57</v>
      </c>
      <c r="AR251" s="179"/>
      <c r="AS251" s="179"/>
      <c r="AT251" s="179"/>
      <c r="AU251" s="179"/>
      <c r="AV251" s="179"/>
      <c r="AW251" s="179"/>
      <c r="AX251" s="179"/>
      <c r="AY251" s="179"/>
      <c r="AZ251" s="179"/>
      <c r="BA251" s="179"/>
      <c r="BB251" s="179"/>
      <c r="BC251" s="179"/>
      <c r="BD251" s="179"/>
      <c r="BE251" s="179"/>
      <c r="BF251" s="180"/>
      <c r="BG251" s="181">
        <f t="shared" si="93"/>
        <v>13</v>
      </c>
      <c r="BH251" s="182">
        <f t="shared" si="94"/>
        <v>3</v>
      </c>
      <c r="BI251" s="182">
        <f t="shared" si="95"/>
        <v>0</v>
      </c>
      <c r="BJ251" s="182">
        <f t="shared" si="96"/>
        <v>0</v>
      </c>
      <c r="BK251" s="182">
        <f t="shared" si="97"/>
        <v>0</v>
      </c>
      <c r="BL251" s="182">
        <f t="shared" si="98"/>
        <v>0</v>
      </c>
      <c r="BM251" s="182">
        <f t="shared" si="99"/>
        <v>16</v>
      </c>
      <c r="BN251" s="170">
        <f t="shared" si="100"/>
        <v>0</v>
      </c>
      <c r="BO251" s="182"/>
      <c r="BP251" s="182"/>
      <c r="BQ251" s="170">
        <f t="shared" si="101"/>
        <v>0</v>
      </c>
      <c r="BR251" s="182"/>
      <c r="BS251" s="182"/>
      <c r="BT251" s="170">
        <f t="shared" si="102"/>
        <v>0</v>
      </c>
      <c r="BU251" s="182"/>
      <c r="BV251" s="182"/>
      <c r="BW251" s="170">
        <f t="shared" si="115"/>
        <v>0</v>
      </c>
      <c r="BX251" s="182"/>
      <c r="BY251" s="182"/>
      <c r="BZ251" s="170">
        <f t="shared" si="118"/>
        <v>0</v>
      </c>
      <c r="CA251" s="170">
        <f t="shared" si="103"/>
        <v>1</v>
      </c>
      <c r="CB251" s="182"/>
      <c r="CC251" s="182"/>
      <c r="CD251" s="170">
        <f t="shared" si="104"/>
        <v>0</v>
      </c>
      <c r="CE251" s="170">
        <f t="shared" si="105"/>
        <v>0</v>
      </c>
      <c r="CF251" s="170">
        <f t="shared" si="106"/>
        <v>1</v>
      </c>
      <c r="CG251" s="182">
        <f t="shared" si="107"/>
        <v>18</v>
      </c>
      <c r="CH251" s="171"/>
      <c r="CI251" s="183">
        <f t="shared" si="116"/>
        <v>0</v>
      </c>
      <c r="CJ251" s="184">
        <f t="shared" si="117"/>
        <v>0</v>
      </c>
    </row>
    <row r="252" spans="1:88" s="186" customFormat="1" ht="13">
      <c r="A252" s="168" t="e">
        <f t="shared" si="114"/>
        <v>#REF!</v>
      </c>
      <c r="B252" s="169" t="s">
        <v>4862</v>
      </c>
      <c r="C252" s="174" t="s">
        <v>4863</v>
      </c>
      <c r="D252" s="175" t="s">
        <v>3637</v>
      </c>
      <c r="E252" s="172" t="s">
        <v>4864</v>
      </c>
      <c r="F252" s="176" t="s">
        <v>4865</v>
      </c>
      <c r="G252" s="177">
        <v>45219</v>
      </c>
      <c r="H252" s="177">
        <v>45219</v>
      </c>
      <c r="I252" s="178"/>
      <c r="J252" s="209" t="s">
        <v>57</v>
      </c>
      <c r="K252" s="209" t="s">
        <v>57</v>
      </c>
      <c r="L252" s="209" t="s">
        <v>58</v>
      </c>
      <c r="M252" s="209" t="s">
        <v>129</v>
      </c>
      <c r="N252" s="209" t="s">
        <v>129</v>
      </c>
      <c r="O252" s="209" t="s">
        <v>57</v>
      </c>
      <c r="P252" s="209" t="s">
        <v>57</v>
      </c>
      <c r="Q252" s="209" t="s">
        <v>57</v>
      </c>
      <c r="R252" s="209" t="s">
        <v>57</v>
      </c>
      <c r="S252" s="209" t="s">
        <v>58</v>
      </c>
      <c r="T252" s="209" t="s">
        <v>59</v>
      </c>
      <c r="U252" s="209" t="s">
        <v>57</v>
      </c>
      <c r="V252" s="209" t="s">
        <v>57</v>
      </c>
      <c r="W252" s="209" t="s">
        <v>57</v>
      </c>
      <c r="X252" s="209" t="s">
        <v>57</v>
      </c>
      <c r="Y252" s="209" t="s">
        <v>57</v>
      </c>
      <c r="Z252" s="209" t="s">
        <v>58</v>
      </c>
      <c r="AA252" s="209" t="s">
        <v>59</v>
      </c>
      <c r="AB252" s="209" t="s">
        <v>57</v>
      </c>
      <c r="AC252" s="209" t="s">
        <v>57</v>
      </c>
      <c r="AD252" s="209" t="s">
        <v>57</v>
      </c>
      <c r="AE252" s="209" t="s">
        <v>57</v>
      </c>
      <c r="AF252" s="209" t="s">
        <v>4057</v>
      </c>
      <c r="AG252" s="209" t="s">
        <v>58</v>
      </c>
      <c r="AH252" s="209" t="s">
        <v>57</v>
      </c>
      <c r="AI252" s="209" t="s">
        <v>57</v>
      </c>
      <c r="AJ252" s="209" t="s">
        <v>57</v>
      </c>
      <c r="AK252" s="209" t="s">
        <v>57</v>
      </c>
      <c r="AL252" s="209" t="s">
        <v>57</v>
      </c>
      <c r="AM252" s="209" t="s">
        <v>57</v>
      </c>
      <c r="AN252" s="209" t="s">
        <v>58</v>
      </c>
      <c r="AO252" s="209" t="s">
        <v>57</v>
      </c>
      <c r="AP252" s="209" t="s">
        <v>57</v>
      </c>
      <c r="AQ252" s="209" t="s">
        <v>57</v>
      </c>
      <c r="AR252" s="179"/>
      <c r="AS252" s="179"/>
      <c r="AT252" s="179"/>
      <c r="AU252" s="179"/>
      <c r="AV252" s="179"/>
      <c r="AW252" s="179"/>
      <c r="AX252" s="179"/>
      <c r="AY252" s="179"/>
      <c r="AZ252" s="179"/>
      <c r="BA252" s="179"/>
      <c r="BB252" s="179"/>
      <c r="BC252" s="179"/>
      <c r="BD252" s="179"/>
      <c r="BE252" s="179"/>
      <c r="BF252" s="180"/>
      <c r="BG252" s="181">
        <f t="shared" si="93"/>
        <v>13</v>
      </c>
      <c r="BH252" s="182">
        <f t="shared" si="94"/>
        <v>3</v>
      </c>
      <c r="BI252" s="182">
        <f t="shared" si="95"/>
        <v>0</v>
      </c>
      <c r="BJ252" s="182">
        <f t="shared" si="96"/>
        <v>1</v>
      </c>
      <c r="BK252" s="182">
        <f t="shared" si="97"/>
        <v>0</v>
      </c>
      <c r="BL252" s="182">
        <f t="shared" si="98"/>
        <v>0</v>
      </c>
      <c r="BM252" s="182">
        <f t="shared" si="99"/>
        <v>17</v>
      </c>
      <c r="BN252" s="170">
        <f t="shared" si="100"/>
        <v>0</v>
      </c>
      <c r="BO252" s="182"/>
      <c r="BP252" s="182"/>
      <c r="BQ252" s="170">
        <f t="shared" si="101"/>
        <v>0</v>
      </c>
      <c r="BR252" s="182"/>
      <c r="BS252" s="182"/>
      <c r="BT252" s="170">
        <f t="shared" si="102"/>
        <v>0</v>
      </c>
      <c r="BU252" s="182"/>
      <c r="BV252" s="182"/>
      <c r="BW252" s="170">
        <f t="shared" si="115"/>
        <v>0</v>
      </c>
      <c r="BX252" s="182"/>
      <c r="BY252" s="182"/>
      <c r="BZ252" s="170">
        <f t="shared" si="118"/>
        <v>0</v>
      </c>
      <c r="CA252" s="170">
        <f t="shared" si="103"/>
        <v>0</v>
      </c>
      <c r="CB252" s="182"/>
      <c r="CC252" s="182"/>
      <c r="CD252" s="170">
        <f t="shared" si="104"/>
        <v>0</v>
      </c>
      <c r="CE252" s="170">
        <f t="shared" si="105"/>
        <v>0</v>
      </c>
      <c r="CF252" s="170">
        <f t="shared" si="106"/>
        <v>1</v>
      </c>
      <c r="CG252" s="182">
        <f t="shared" si="107"/>
        <v>18</v>
      </c>
      <c r="CH252" s="171"/>
      <c r="CI252" s="183"/>
      <c r="CJ252" s="184"/>
    </row>
    <row r="253" spans="1:88" s="186" customFormat="1" ht="13">
      <c r="A253" s="168" t="e">
        <f t="shared" si="114"/>
        <v>#REF!</v>
      </c>
      <c r="B253" s="169" t="s">
        <v>4866</v>
      </c>
      <c r="C253" s="174" t="s">
        <v>4867</v>
      </c>
      <c r="D253" s="175" t="s">
        <v>3637</v>
      </c>
      <c r="E253" s="172" t="s">
        <v>4868</v>
      </c>
      <c r="F253" s="176" t="s">
        <v>4605</v>
      </c>
      <c r="G253" s="177">
        <v>44747</v>
      </c>
      <c r="H253" s="177">
        <v>44747</v>
      </c>
      <c r="I253" s="178"/>
      <c r="J253" s="209" t="s">
        <v>57</v>
      </c>
      <c r="K253" s="209" t="s">
        <v>42</v>
      </c>
      <c r="L253" s="209" t="s">
        <v>58</v>
      </c>
      <c r="M253" s="209" t="s">
        <v>57</v>
      </c>
      <c r="N253" s="209" t="s">
        <v>57</v>
      </c>
      <c r="O253" s="209" t="s">
        <v>57</v>
      </c>
      <c r="P253" s="209" t="s">
        <v>57</v>
      </c>
      <c r="Q253" s="209" t="s">
        <v>57</v>
      </c>
      <c r="R253" s="209" t="s">
        <v>42</v>
      </c>
      <c r="S253" s="209" t="s">
        <v>58</v>
      </c>
      <c r="T253" s="209" t="s">
        <v>59</v>
      </c>
      <c r="U253" s="209" t="s">
        <v>57</v>
      </c>
      <c r="V253" s="209" t="s">
        <v>57</v>
      </c>
      <c r="W253" s="209" t="s">
        <v>57</v>
      </c>
      <c r="X253" s="209" t="s">
        <v>57</v>
      </c>
      <c r="Y253" s="209" t="s">
        <v>42</v>
      </c>
      <c r="Z253" s="209" t="s">
        <v>58</v>
      </c>
      <c r="AA253" s="209" t="s">
        <v>59</v>
      </c>
      <c r="AB253" s="209" t="s">
        <v>57</v>
      </c>
      <c r="AC253" s="209" t="s">
        <v>57</v>
      </c>
      <c r="AD253" s="209" t="s">
        <v>57</v>
      </c>
      <c r="AE253" s="209" t="s">
        <v>57</v>
      </c>
      <c r="AF253" s="209" t="s">
        <v>42</v>
      </c>
      <c r="AG253" s="209" t="s">
        <v>58</v>
      </c>
      <c r="AH253" s="209" t="s">
        <v>57</v>
      </c>
      <c r="AI253" s="209" t="s">
        <v>57</v>
      </c>
      <c r="AJ253" s="209" t="s">
        <v>57</v>
      </c>
      <c r="AK253" s="209" t="s">
        <v>57</v>
      </c>
      <c r="AL253" s="209" t="s">
        <v>42</v>
      </c>
      <c r="AM253" s="209" t="s">
        <v>42</v>
      </c>
      <c r="AN253" s="209" t="s">
        <v>58</v>
      </c>
      <c r="AO253" s="209" t="s">
        <v>57</v>
      </c>
      <c r="AP253" s="209" t="s">
        <v>57</v>
      </c>
      <c r="AQ253" s="209" t="s">
        <v>57</v>
      </c>
      <c r="AR253" s="179"/>
      <c r="AS253" s="179"/>
      <c r="AT253" s="179"/>
      <c r="AU253" s="179"/>
      <c r="AV253" s="179"/>
      <c r="AW253" s="179"/>
      <c r="AX253" s="179"/>
      <c r="AY253" s="179"/>
      <c r="AZ253" s="179"/>
      <c r="BA253" s="179"/>
      <c r="BB253" s="179"/>
      <c r="BC253" s="179"/>
      <c r="BD253" s="179"/>
      <c r="BE253" s="179"/>
      <c r="BF253" s="180"/>
      <c r="BG253" s="181">
        <f t="shared" si="93"/>
        <v>11</v>
      </c>
      <c r="BH253" s="182">
        <f t="shared" si="94"/>
        <v>3</v>
      </c>
      <c r="BI253" s="182">
        <f t="shared" si="95"/>
        <v>3</v>
      </c>
      <c r="BJ253" s="182">
        <f t="shared" si="96"/>
        <v>0</v>
      </c>
      <c r="BK253" s="182">
        <f t="shared" si="97"/>
        <v>0</v>
      </c>
      <c r="BL253" s="182">
        <f t="shared" si="98"/>
        <v>0</v>
      </c>
      <c r="BM253" s="182">
        <f t="shared" si="99"/>
        <v>17</v>
      </c>
      <c r="BN253" s="170">
        <f t="shared" si="100"/>
        <v>0</v>
      </c>
      <c r="BO253" s="182"/>
      <c r="BP253" s="182"/>
      <c r="BQ253" s="170">
        <f t="shared" si="101"/>
        <v>0</v>
      </c>
      <c r="BR253" s="182"/>
      <c r="BS253" s="182"/>
      <c r="BT253" s="170">
        <f t="shared" si="102"/>
        <v>0</v>
      </c>
      <c r="BU253" s="182"/>
      <c r="BV253" s="182"/>
      <c r="BW253" s="170">
        <f t="shared" si="115"/>
        <v>0</v>
      </c>
      <c r="BX253" s="182"/>
      <c r="BY253" s="182"/>
      <c r="BZ253" s="170">
        <f t="shared" si="118"/>
        <v>0</v>
      </c>
      <c r="CA253" s="170">
        <f t="shared" si="103"/>
        <v>0</v>
      </c>
      <c r="CB253" s="182"/>
      <c r="CC253" s="182"/>
      <c r="CD253" s="170">
        <f t="shared" si="104"/>
        <v>0</v>
      </c>
      <c r="CE253" s="170">
        <f t="shared" si="105"/>
        <v>0</v>
      </c>
      <c r="CF253" s="170">
        <f t="shared" si="106"/>
        <v>1</v>
      </c>
      <c r="CG253" s="182">
        <f t="shared" si="107"/>
        <v>18</v>
      </c>
      <c r="CH253" s="171"/>
      <c r="CI253" s="183">
        <f>COUNTIF(J253:AN253,"1")+(COUNTIF(J253:AN253,"2")*2)+CJ253*2</f>
        <v>0</v>
      </c>
      <c r="CJ253" s="184">
        <f>COUNTIF(J253:AN253,"&gt;=3")</f>
        <v>0</v>
      </c>
    </row>
    <row r="254" spans="1:88" s="186" customFormat="1" ht="13">
      <c r="A254" s="168" t="e">
        <f t="shared" si="114"/>
        <v>#REF!</v>
      </c>
      <c r="B254" s="169" t="s">
        <v>4869</v>
      </c>
      <c r="C254" s="174" t="s">
        <v>4870</v>
      </c>
      <c r="D254" s="175" t="s">
        <v>4060</v>
      </c>
      <c r="E254" s="172" t="s">
        <v>4871</v>
      </c>
      <c r="F254" s="176" t="s">
        <v>4872</v>
      </c>
      <c r="G254" s="177">
        <v>44652</v>
      </c>
      <c r="H254" s="177">
        <v>44652</v>
      </c>
      <c r="I254" s="178"/>
      <c r="J254" s="209" t="s">
        <v>57</v>
      </c>
      <c r="K254" s="209" t="s">
        <v>67</v>
      </c>
      <c r="L254" s="209" t="s">
        <v>58</v>
      </c>
      <c r="M254" s="209" t="s">
        <v>133</v>
      </c>
      <c r="N254" s="209" t="s">
        <v>133</v>
      </c>
      <c r="O254" s="209" t="s">
        <v>133</v>
      </c>
      <c r="P254" s="209" t="s">
        <v>133</v>
      </c>
      <c r="Q254" s="209" t="s">
        <v>133</v>
      </c>
      <c r="R254" s="209" t="s">
        <v>133</v>
      </c>
      <c r="S254" s="209" t="s">
        <v>133</v>
      </c>
      <c r="T254" s="209" t="s">
        <v>59</v>
      </c>
      <c r="U254" s="209" t="s">
        <v>57</v>
      </c>
      <c r="V254" s="209" t="s">
        <v>57</v>
      </c>
      <c r="W254" s="209" t="s">
        <v>67</v>
      </c>
      <c r="X254" s="209" t="s">
        <v>67</v>
      </c>
      <c r="Y254" s="209" t="s">
        <v>67</v>
      </c>
      <c r="Z254" s="209" t="s">
        <v>58</v>
      </c>
      <c r="AA254" s="209" t="s">
        <v>59</v>
      </c>
      <c r="AB254" s="209" t="s">
        <v>57</v>
      </c>
      <c r="AC254" s="209" t="s">
        <v>67</v>
      </c>
      <c r="AD254" s="209" t="s">
        <v>67</v>
      </c>
      <c r="AE254" s="209" t="s">
        <v>57</v>
      </c>
      <c r="AF254" s="209" t="s">
        <v>67</v>
      </c>
      <c r="AG254" s="209" t="s">
        <v>58</v>
      </c>
      <c r="AH254" s="209" t="s">
        <v>57</v>
      </c>
      <c r="AI254" s="209" t="s">
        <v>57</v>
      </c>
      <c r="AJ254" s="209" t="s">
        <v>57</v>
      </c>
      <c r="AK254" s="209" t="s">
        <v>57</v>
      </c>
      <c r="AL254" s="209" t="s">
        <v>57</v>
      </c>
      <c r="AM254" s="209" t="s">
        <v>67</v>
      </c>
      <c r="AN254" s="209" t="s">
        <v>58</v>
      </c>
      <c r="AO254" s="209" t="s">
        <v>57</v>
      </c>
      <c r="AP254" s="209" t="s">
        <v>57</v>
      </c>
      <c r="AQ254" s="209" t="s">
        <v>57</v>
      </c>
      <c r="AR254" s="179"/>
      <c r="AS254" s="179"/>
      <c r="AT254" s="179"/>
      <c r="AU254" s="179"/>
      <c r="AV254" s="179"/>
      <c r="AW254" s="179"/>
      <c r="AX254" s="179"/>
      <c r="AY254" s="179"/>
      <c r="AZ254" s="179"/>
      <c r="BA254" s="179"/>
      <c r="BB254" s="179"/>
      <c r="BC254" s="179"/>
      <c r="BD254" s="179"/>
      <c r="BE254" s="179"/>
      <c r="BF254" s="180"/>
      <c r="BG254" s="181">
        <f t="shared" si="93"/>
        <v>10</v>
      </c>
      <c r="BH254" s="182">
        <f t="shared" si="94"/>
        <v>3</v>
      </c>
      <c r="BI254" s="182">
        <f t="shared" si="95"/>
        <v>0</v>
      </c>
      <c r="BJ254" s="182">
        <f t="shared" si="96"/>
        <v>0</v>
      </c>
      <c r="BK254" s="182">
        <f t="shared" si="97"/>
        <v>0</v>
      </c>
      <c r="BL254" s="182">
        <f t="shared" si="98"/>
        <v>0</v>
      </c>
      <c r="BM254" s="182">
        <f t="shared" si="99"/>
        <v>13</v>
      </c>
      <c r="BN254" s="170">
        <f t="shared" si="100"/>
        <v>0</v>
      </c>
      <c r="BO254" s="182"/>
      <c r="BP254" s="182"/>
      <c r="BQ254" s="170">
        <f t="shared" si="101"/>
        <v>0</v>
      </c>
      <c r="BR254" s="182"/>
      <c r="BS254" s="182"/>
      <c r="BT254" s="170">
        <f t="shared" si="102"/>
        <v>0</v>
      </c>
      <c r="BU254" s="182"/>
      <c r="BV254" s="182"/>
      <c r="BW254" s="170">
        <f t="shared" si="115"/>
        <v>0</v>
      </c>
      <c r="BX254" s="182"/>
      <c r="BY254" s="182"/>
      <c r="BZ254" s="170">
        <f t="shared" si="118"/>
        <v>0</v>
      </c>
      <c r="CA254" s="170">
        <f t="shared" si="103"/>
        <v>4</v>
      </c>
      <c r="CB254" s="182"/>
      <c r="CC254" s="182"/>
      <c r="CD254" s="170">
        <f t="shared" si="104"/>
        <v>0</v>
      </c>
      <c r="CE254" s="170">
        <f t="shared" si="105"/>
        <v>0</v>
      </c>
      <c r="CF254" s="170">
        <f t="shared" si="106"/>
        <v>1</v>
      </c>
      <c r="CG254" s="182">
        <f t="shared" si="107"/>
        <v>18</v>
      </c>
      <c r="CH254" s="171"/>
      <c r="CI254" s="183">
        <f>COUNTIF(J254:AN254,"1")+(COUNTIF(J254:AN254,"2")*2)+CJ254*2</f>
        <v>0</v>
      </c>
      <c r="CJ254" s="184">
        <f>COUNTIF(J254:AN254,"&gt;=3")</f>
        <v>0</v>
      </c>
    </row>
    <row r="255" spans="1:88" s="186" customFormat="1" ht="13">
      <c r="A255" s="168" t="e">
        <f t="shared" si="114"/>
        <v>#REF!</v>
      </c>
      <c r="B255" s="169" t="s">
        <v>4873</v>
      </c>
      <c r="C255" s="174" t="s">
        <v>4874</v>
      </c>
      <c r="D255" s="175" t="s">
        <v>4060</v>
      </c>
      <c r="E255" s="172" t="s">
        <v>4875</v>
      </c>
      <c r="F255" s="176" t="s">
        <v>4313</v>
      </c>
      <c r="G255" s="177">
        <v>44774</v>
      </c>
      <c r="H255" s="177">
        <v>44774</v>
      </c>
      <c r="I255" s="178"/>
      <c r="J255" s="209" t="s">
        <v>42</v>
      </c>
      <c r="K255" s="209" t="s">
        <v>42</v>
      </c>
      <c r="L255" s="209" t="s">
        <v>58</v>
      </c>
      <c r="M255" s="209" t="s">
        <v>42</v>
      </c>
      <c r="N255" s="209" t="s">
        <v>57</v>
      </c>
      <c r="O255" s="209" t="s">
        <v>57</v>
      </c>
      <c r="P255" s="209" t="s">
        <v>57</v>
      </c>
      <c r="Q255" s="209" t="s">
        <v>57</v>
      </c>
      <c r="R255" s="209" t="s">
        <v>57</v>
      </c>
      <c r="S255" s="209" t="s">
        <v>58</v>
      </c>
      <c r="T255" s="209" t="s">
        <v>59</v>
      </c>
      <c r="U255" s="209" t="s">
        <v>57</v>
      </c>
      <c r="V255" s="209" t="s">
        <v>57</v>
      </c>
      <c r="W255" s="209" t="s">
        <v>57</v>
      </c>
      <c r="X255" s="209" t="s">
        <v>57</v>
      </c>
      <c r="Y255" s="209" t="s">
        <v>57</v>
      </c>
      <c r="Z255" s="209" t="s">
        <v>58</v>
      </c>
      <c r="AA255" s="209" t="s">
        <v>59</v>
      </c>
      <c r="AB255" s="209" t="s">
        <v>57</v>
      </c>
      <c r="AC255" s="209" t="s">
        <v>57</v>
      </c>
      <c r="AD255" s="209" t="s">
        <v>57</v>
      </c>
      <c r="AE255" s="209" t="s">
        <v>57</v>
      </c>
      <c r="AF255" s="209" t="s">
        <v>57</v>
      </c>
      <c r="AG255" s="209" t="s">
        <v>58</v>
      </c>
      <c r="AH255" s="209" t="s">
        <v>57</v>
      </c>
      <c r="AI255" s="209" t="s">
        <v>57</v>
      </c>
      <c r="AJ255" s="209" t="s">
        <v>57</v>
      </c>
      <c r="AK255" s="209" t="s">
        <v>57</v>
      </c>
      <c r="AL255" s="209" t="s">
        <v>57</v>
      </c>
      <c r="AM255" s="209" t="s">
        <v>57</v>
      </c>
      <c r="AN255" s="209" t="s">
        <v>58</v>
      </c>
      <c r="AO255" s="209" t="s">
        <v>57</v>
      </c>
      <c r="AP255" s="209" t="s">
        <v>57</v>
      </c>
      <c r="AQ255" s="209" t="s">
        <v>57</v>
      </c>
      <c r="AR255" s="179"/>
      <c r="AS255" s="179"/>
      <c r="AT255" s="179"/>
      <c r="AU255" s="179"/>
      <c r="AV255" s="179"/>
      <c r="AW255" s="179"/>
      <c r="AX255" s="179"/>
      <c r="AY255" s="179"/>
      <c r="AZ255" s="179"/>
      <c r="BA255" s="179"/>
      <c r="BB255" s="179"/>
      <c r="BC255" s="179"/>
      <c r="BD255" s="179"/>
      <c r="BE255" s="179"/>
      <c r="BF255" s="180"/>
      <c r="BG255" s="181">
        <f t="shared" si="93"/>
        <v>14</v>
      </c>
      <c r="BH255" s="182">
        <f t="shared" si="94"/>
        <v>3</v>
      </c>
      <c r="BI255" s="182">
        <f t="shared" si="95"/>
        <v>0</v>
      </c>
      <c r="BJ255" s="182">
        <f t="shared" si="96"/>
        <v>0</v>
      </c>
      <c r="BK255" s="182">
        <f t="shared" si="97"/>
        <v>0</v>
      </c>
      <c r="BL255" s="182">
        <f t="shared" si="98"/>
        <v>0</v>
      </c>
      <c r="BM255" s="182">
        <f t="shared" si="99"/>
        <v>17</v>
      </c>
      <c r="BN255" s="170">
        <f t="shared" si="100"/>
        <v>0</v>
      </c>
      <c r="BO255" s="182"/>
      <c r="BP255" s="182"/>
      <c r="BQ255" s="170">
        <f t="shared" si="101"/>
        <v>0</v>
      </c>
      <c r="BR255" s="182"/>
      <c r="BS255" s="182"/>
      <c r="BT255" s="170">
        <f t="shared" si="102"/>
        <v>0</v>
      </c>
      <c r="BU255" s="182"/>
      <c r="BV255" s="182"/>
      <c r="BW255" s="170">
        <f t="shared" si="115"/>
        <v>0</v>
      </c>
      <c r="BX255" s="182"/>
      <c r="BY255" s="182"/>
      <c r="BZ255" s="170">
        <f t="shared" si="118"/>
        <v>0</v>
      </c>
      <c r="CA255" s="170">
        <f t="shared" si="103"/>
        <v>0</v>
      </c>
      <c r="CB255" s="182"/>
      <c r="CC255" s="182"/>
      <c r="CD255" s="170">
        <f t="shared" si="104"/>
        <v>0</v>
      </c>
      <c r="CE255" s="170">
        <f t="shared" si="105"/>
        <v>0</v>
      </c>
      <c r="CF255" s="170">
        <f t="shared" si="106"/>
        <v>1</v>
      </c>
      <c r="CG255" s="182">
        <f t="shared" si="107"/>
        <v>18</v>
      </c>
      <c r="CH255" s="171"/>
      <c r="CI255" s="183"/>
      <c r="CJ255" s="184"/>
    </row>
    <row r="256" spans="1:88" s="186" customFormat="1" ht="13">
      <c r="A256" s="168" t="e">
        <f t="shared" si="114"/>
        <v>#REF!</v>
      </c>
      <c r="B256" s="169" t="s">
        <v>4876</v>
      </c>
      <c r="C256" s="174" t="s">
        <v>4877</v>
      </c>
      <c r="D256" s="175" t="s">
        <v>3637</v>
      </c>
      <c r="E256" s="172" t="s">
        <v>4878</v>
      </c>
      <c r="F256" s="176" t="s">
        <v>4052</v>
      </c>
      <c r="G256" s="177">
        <v>44805</v>
      </c>
      <c r="H256" s="177">
        <v>44805</v>
      </c>
      <c r="I256" s="178"/>
      <c r="J256" s="209" t="s">
        <v>57</v>
      </c>
      <c r="K256" s="209" t="s">
        <v>57</v>
      </c>
      <c r="L256" s="209" t="s">
        <v>58</v>
      </c>
      <c r="M256" s="209" t="s">
        <v>57</v>
      </c>
      <c r="N256" s="209" t="s">
        <v>57</v>
      </c>
      <c r="O256" s="209" t="s">
        <v>57</v>
      </c>
      <c r="P256" s="209" t="s">
        <v>57</v>
      </c>
      <c r="Q256" s="209" t="s">
        <v>42</v>
      </c>
      <c r="R256" s="209" t="s">
        <v>4057</v>
      </c>
      <c r="S256" s="209" t="s">
        <v>58</v>
      </c>
      <c r="T256" s="209" t="s">
        <v>59</v>
      </c>
      <c r="U256" s="209" t="s">
        <v>57</v>
      </c>
      <c r="V256" s="209" t="s">
        <v>57</v>
      </c>
      <c r="W256" s="209" t="s">
        <v>57</v>
      </c>
      <c r="X256" s="209" t="s">
        <v>57</v>
      </c>
      <c r="Y256" s="209" t="s">
        <v>57</v>
      </c>
      <c r="Z256" s="209" t="s">
        <v>58</v>
      </c>
      <c r="AA256" s="209" t="s">
        <v>59</v>
      </c>
      <c r="AB256" s="209" t="s">
        <v>57</v>
      </c>
      <c r="AC256" s="209" t="s">
        <v>57</v>
      </c>
      <c r="AD256" s="209" t="s">
        <v>57</v>
      </c>
      <c r="AE256" s="209" t="s">
        <v>42</v>
      </c>
      <c r="AF256" s="209" t="s">
        <v>57</v>
      </c>
      <c r="AG256" s="209" t="s">
        <v>58</v>
      </c>
      <c r="AH256" s="209" t="s">
        <v>57</v>
      </c>
      <c r="AI256" s="209" t="s">
        <v>57</v>
      </c>
      <c r="AJ256" s="209" t="s">
        <v>57</v>
      </c>
      <c r="AK256" s="209" t="s">
        <v>57</v>
      </c>
      <c r="AL256" s="209" t="s">
        <v>57</v>
      </c>
      <c r="AM256" s="209" t="s">
        <v>57</v>
      </c>
      <c r="AN256" s="209" t="s">
        <v>58</v>
      </c>
      <c r="AO256" s="209" t="s">
        <v>57</v>
      </c>
      <c r="AP256" s="209" t="s">
        <v>57</v>
      </c>
      <c r="AQ256" s="209" t="s">
        <v>57</v>
      </c>
      <c r="AR256" s="179"/>
      <c r="AS256" s="179"/>
      <c r="AT256" s="179"/>
      <c r="AU256" s="179"/>
      <c r="AV256" s="179"/>
      <c r="AW256" s="179"/>
      <c r="AX256" s="179"/>
      <c r="AY256" s="179"/>
      <c r="AZ256" s="179"/>
      <c r="BA256" s="179"/>
      <c r="BB256" s="179"/>
      <c r="BC256" s="179"/>
      <c r="BD256" s="179"/>
      <c r="BE256" s="179"/>
      <c r="BF256" s="180"/>
      <c r="BG256" s="181">
        <f t="shared" si="93"/>
        <v>13</v>
      </c>
      <c r="BH256" s="182">
        <f t="shared" si="94"/>
        <v>3</v>
      </c>
      <c r="BI256" s="182">
        <f t="shared" si="95"/>
        <v>1</v>
      </c>
      <c r="BJ256" s="182">
        <f t="shared" si="96"/>
        <v>0</v>
      </c>
      <c r="BK256" s="182">
        <f t="shared" si="97"/>
        <v>0</v>
      </c>
      <c r="BL256" s="182">
        <f t="shared" si="98"/>
        <v>0</v>
      </c>
      <c r="BM256" s="182">
        <f t="shared" si="99"/>
        <v>17</v>
      </c>
      <c r="BN256" s="170">
        <f t="shared" si="100"/>
        <v>0</v>
      </c>
      <c r="BO256" s="182"/>
      <c r="BP256" s="182"/>
      <c r="BQ256" s="170">
        <f t="shared" si="101"/>
        <v>0</v>
      </c>
      <c r="BR256" s="182"/>
      <c r="BS256" s="182"/>
      <c r="BT256" s="170">
        <f t="shared" si="102"/>
        <v>0</v>
      </c>
      <c r="BU256" s="182"/>
      <c r="BV256" s="182"/>
      <c r="BW256" s="170">
        <f t="shared" si="115"/>
        <v>0</v>
      </c>
      <c r="BX256" s="182"/>
      <c r="BY256" s="182"/>
      <c r="BZ256" s="170">
        <f t="shared" si="118"/>
        <v>0</v>
      </c>
      <c r="CA256" s="170">
        <f t="shared" si="103"/>
        <v>0</v>
      </c>
      <c r="CB256" s="182"/>
      <c r="CC256" s="182"/>
      <c r="CD256" s="170">
        <f t="shared" si="104"/>
        <v>0</v>
      </c>
      <c r="CE256" s="170">
        <f t="shared" si="105"/>
        <v>0</v>
      </c>
      <c r="CF256" s="170">
        <f t="shared" si="106"/>
        <v>1</v>
      </c>
      <c r="CG256" s="182">
        <f t="shared" si="107"/>
        <v>18</v>
      </c>
      <c r="CH256" s="171"/>
      <c r="CI256" s="183">
        <f t="shared" ref="CI256:CI263" si="119">COUNTIF(J256:AN256,"1")+(COUNTIF(J256:AN256,"2")*2)+CJ256*2</f>
        <v>0</v>
      </c>
      <c r="CJ256" s="184">
        <f t="shared" ref="CJ256:CJ263" si="120">COUNTIF(J256:AN256,"&gt;=3")</f>
        <v>0</v>
      </c>
    </row>
    <row r="257" spans="1:88" s="186" customFormat="1" ht="13">
      <c r="A257" s="168" t="e">
        <f t="shared" si="114"/>
        <v>#REF!</v>
      </c>
      <c r="B257" s="169" t="s">
        <v>4879</v>
      </c>
      <c r="C257" s="174" t="s">
        <v>4880</v>
      </c>
      <c r="D257" s="175" t="s">
        <v>3637</v>
      </c>
      <c r="E257" s="172" t="s">
        <v>4881</v>
      </c>
      <c r="F257" s="176" t="s">
        <v>4052</v>
      </c>
      <c r="G257" s="177">
        <v>44756</v>
      </c>
      <c r="H257" s="177">
        <v>44756</v>
      </c>
      <c r="I257" s="178"/>
      <c r="J257" s="209" t="s">
        <v>57</v>
      </c>
      <c r="K257" s="209" t="s">
        <v>4057</v>
      </c>
      <c r="L257" s="209" t="s">
        <v>58</v>
      </c>
      <c r="M257" s="209" t="s">
        <v>57</v>
      </c>
      <c r="N257" s="209" t="s">
        <v>57</v>
      </c>
      <c r="O257" s="209" t="s">
        <v>57</v>
      </c>
      <c r="P257" s="209" t="s">
        <v>57</v>
      </c>
      <c r="Q257" s="209" t="s">
        <v>57</v>
      </c>
      <c r="R257" s="209" t="s">
        <v>67</v>
      </c>
      <c r="S257" s="209" t="s">
        <v>58</v>
      </c>
      <c r="T257" s="209" t="s">
        <v>59</v>
      </c>
      <c r="U257" s="209" t="s">
        <v>57</v>
      </c>
      <c r="V257" s="209" t="s">
        <v>57</v>
      </c>
      <c r="W257" s="209" t="s">
        <v>57</v>
      </c>
      <c r="X257" s="209" t="s">
        <v>57</v>
      </c>
      <c r="Y257" s="209" t="s">
        <v>57</v>
      </c>
      <c r="Z257" s="209" t="s">
        <v>58</v>
      </c>
      <c r="AA257" s="209" t="s">
        <v>59</v>
      </c>
      <c r="AB257" s="209" t="s">
        <v>42</v>
      </c>
      <c r="AC257" s="209" t="s">
        <v>57</v>
      </c>
      <c r="AD257" s="209" t="s">
        <v>57</v>
      </c>
      <c r="AE257" s="209" t="s">
        <v>57</v>
      </c>
      <c r="AF257" s="209" t="s">
        <v>57</v>
      </c>
      <c r="AG257" s="209" t="s">
        <v>58</v>
      </c>
      <c r="AH257" s="209" t="s">
        <v>57</v>
      </c>
      <c r="AI257" s="209" t="s">
        <v>57</v>
      </c>
      <c r="AJ257" s="209" t="s">
        <v>57</v>
      </c>
      <c r="AK257" s="209" t="s">
        <v>57</v>
      </c>
      <c r="AL257" s="209" t="s">
        <v>57</v>
      </c>
      <c r="AM257" s="209" t="s">
        <v>57</v>
      </c>
      <c r="AN257" s="209" t="s">
        <v>58</v>
      </c>
      <c r="AO257" s="209" t="s">
        <v>57</v>
      </c>
      <c r="AP257" s="209" t="s">
        <v>57</v>
      </c>
      <c r="AQ257" s="209" t="s">
        <v>57</v>
      </c>
      <c r="AR257" s="179"/>
      <c r="AS257" s="179"/>
      <c r="AT257" s="179"/>
      <c r="AU257" s="179"/>
      <c r="AV257" s="179"/>
      <c r="AW257" s="179"/>
      <c r="AX257" s="179"/>
      <c r="AY257" s="179"/>
      <c r="AZ257" s="179"/>
      <c r="BA257" s="179"/>
      <c r="BB257" s="179"/>
      <c r="BC257" s="179"/>
      <c r="BD257" s="179"/>
      <c r="BE257" s="179"/>
      <c r="BF257" s="180"/>
      <c r="BG257" s="181">
        <f t="shared" si="93"/>
        <v>13</v>
      </c>
      <c r="BH257" s="182">
        <f t="shared" si="94"/>
        <v>3</v>
      </c>
      <c r="BI257" s="182">
        <f t="shared" si="95"/>
        <v>1</v>
      </c>
      <c r="BJ257" s="182">
        <f t="shared" si="96"/>
        <v>0</v>
      </c>
      <c r="BK257" s="182">
        <f t="shared" si="97"/>
        <v>0</v>
      </c>
      <c r="BL257" s="182">
        <f t="shared" si="98"/>
        <v>0</v>
      </c>
      <c r="BM257" s="182">
        <f t="shared" si="99"/>
        <v>17</v>
      </c>
      <c r="BN257" s="170">
        <f t="shared" si="100"/>
        <v>0</v>
      </c>
      <c r="BO257" s="182"/>
      <c r="BP257" s="182"/>
      <c r="BQ257" s="170">
        <f t="shared" si="101"/>
        <v>0</v>
      </c>
      <c r="BR257" s="182"/>
      <c r="BS257" s="182"/>
      <c r="BT257" s="170">
        <f t="shared" si="102"/>
        <v>0</v>
      </c>
      <c r="BU257" s="182"/>
      <c r="BV257" s="182"/>
      <c r="BW257" s="170">
        <f t="shared" si="115"/>
        <v>0</v>
      </c>
      <c r="BX257" s="182"/>
      <c r="BY257" s="182"/>
      <c r="BZ257" s="170">
        <f t="shared" si="118"/>
        <v>0</v>
      </c>
      <c r="CA257" s="170">
        <f t="shared" si="103"/>
        <v>0</v>
      </c>
      <c r="CB257" s="182"/>
      <c r="CC257" s="182"/>
      <c r="CD257" s="170">
        <f t="shared" si="104"/>
        <v>0</v>
      </c>
      <c r="CE257" s="170">
        <f t="shared" si="105"/>
        <v>0</v>
      </c>
      <c r="CF257" s="170">
        <f t="shared" si="106"/>
        <v>1</v>
      </c>
      <c r="CG257" s="182">
        <f t="shared" si="107"/>
        <v>18</v>
      </c>
      <c r="CH257" s="171"/>
      <c r="CI257" s="183">
        <f t="shared" si="119"/>
        <v>0</v>
      </c>
      <c r="CJ257" s="184">
        <f t="shared" si="120"/>
        <v>0</v>
      </c>
    </row>
    <row r="258" spans="1:88" s="186" customFormat="1" ht="13">
      <c r="A258" s="168" t="e">
        <f t="shared" si="114"/>
        <v>#REF!</v>
      </c>
      <c r="B258" s="169" t="s">
        <v>4882</v>
      </c>
      <c r="C258" s="174" t="s">
        <v>4883</v>
      </c>
      <c r="D258" s="175" t="s">
        <v>4060</v>
      </c>
      <c r="E258" s="172" t="s">
        <v>4884</v>
      </c>
      <c r="F258" s="176" t="s">
        <v>4885</v>
      </c>
      <c r="G258" s="177">
        <v>44578</v>
      </c>
      <c r="H258" s="177">
        <v>44578</v>
      </c>
      <c r="I258" s="178"/>
      <c r="J258" s="209" t="s">
        <v>57</v>
      </c>
      <c r="K258" s="209" t="s">
        <v>67</v>
      </c>
      <c r="L258" s="209" t="s">
        <v>58</v>
      </c>
      <c r="M258" s="209" t="s">
        <v>57</v>
      </c>
      <c r="N258" s="209" t="s">
        <v>57</v>
      </c>
      <c r="O258" s="209" t="s">
        <v>57</v>
      </c>
      <c r="P258" s="209" t="s">
        <v>133</v>
      </c>
      <c r="Q258" s="209" t="s">
        <v>133</v>
      </c>
      <c r="R258" s="209" t="s">
        <v>133</v>
      </c>
      <c r="S258" s="209" t="s">
        <v>133</v>
      </c>
      <c r="T258" s="209" t="s">
        <v>133</v>
      </c>
      <c r="U258" s="209" t="s">
        <v>133</v>
      </c>
      <c r="V258" s="209" t="s">
        <v>133</v>
      </c>
      <c r="W258" s="209" t="s">
        <v>133</v>
      </c>
      <c r="X258" s="209" t="s">
        <v>133</v>
      </c>
      <c r="Y258" s="209" t="s">
        <v>133</v>
      </c>
      <c r="Z258" s="209" t="s">
        <v>133</v>
      </c>
      <c r="AA258" s="209" t="s">
        <v>133</v>
      </c>
      <c r="AB258" s="209" t="s">
        <v>133</v>
      </c>
      <c r="AC258" s="209" t="s">
        <v>133</v>
      </c>
      <c r="AD258" s="209" t="s">
        <v>133</v>
      </c>
      <c r="AE258" s="209" t="s">
        <v>133</v>
      </c>
      <c r="AF258" s="209" t="s">
        <v>133</v>
      </c>
      <c r="AG258" s="209" t="s">
        <v>133</v>
      </c>
      <c r="AH258" s="209" t="s">
        <v>133</v>
      </c>
      <c r="AI258" s="209" t="s">
        <v>57</v>
      </c>
      <c r="AJ258" s="209" t="s">
        <v>57</v>
      </c>
      <c r="AK258" s="209" t="s">
        <v>57</v>
      </c>
      <c r="AL258" s="209" t="s">
        <v>57</v>
      </c>
      <c r="AM258" s="209" t="s">
        <v>67</v>
      </c>
      <c r="AN258" s="209" t="s">
        <v>58</v>
      </c>
      <c r="AO258" s="209" t="s">
        <v>57</v>
      </c>
      <c r="AP258" s="209" t="s">
        <v>57</v>
      </c>
      <c r="AQ258" s="209" t="s">
        <v>57</v>
      </c>
      <c r="AR258" s="179"/>
      <c r="AS258" s="179"/>
      <c r="AT258" s="179"/>
      <c r="AU258" s="179"/>
      <c r="AV258" s="179"/>
      <c r="AW258" s="179"/>
      <c r="AX258" s="179"/>
      <c r="AY258" s="179"/>
      <c r="AZ258" s="179"/>
      <c r="BA258" s="179"/>
      <c r="BB258" s="179"/>
      <c r="BC258" s="179"/>
      <c r="BD258" s="179"/>
      <c r="BE258" s="179"/>
      <c r="BF258" s="180"/>
      <c r="BG258" s="181">
        <f t="shared" si="93"/>
        <v>7</v>
      </c>
      <c r="BH258" s="182">
        <f t="shared" si="94"/>
        <v>1</v>
      </c>
      <c r="BI258" s="182">
        <f t="shared" si="95"/>
        <v>0</v>
      </c>
      <c r="BJ258" s="182">
        <f t="shared" si="96"/>
        <v>0</v>
      </c>
      <c r="BK258" s="182">
        <f t="shared" si="97"/>
        <v>0</v>
      </c>
      <c r="BL258" s="182">
        <f t="shared" si="98"/>
        <v>0</v>
      </c>
      <c r="BM258" s="182">
        <f t="shared" si="99"/>
        <v>8</v>
      </c>
      <c r="BN258" s="170">
        <f t="shared" si="100"/>
        <v>0</v>
      </c>
      <c r="BO258" s="182"/>
      <c r="BP258" s="182"/>
      <c r="BQ258" s="170">
        <f t="shared" si="101"/>
        <v>0</v>
      </c>
      <c r="BR258" s="182"/>
      <c r="BS258" s="182"/>
      <c r="BT258" s="170">
        <f t="shared" si="102"/>
        <v>9</v>
      </c>
      <c r="BU258" s="182"/>
      <c r="BV258" s="182"/>
      <c r="BW258" s="170">
        <f t="shared" si="115"/>
        <v>0</v>
      </c>
      <c r="BX258" s="182"/>
      <c r="BY258" s="182"/>
      <c r="BZ258" s="170">
        <f t="shared" si="118"/>
        <v>0</v>
      </c>
      <c r="CA258" s="170">
        <f t="shared" si="103"/>
        <v>1</v>
      </c>
      <c r="CB258" s="182"/>
      <c r="CC258" s="182"/>
      <c r="CD258" s="170">
        <f t="shared" si="104"/>
        <v>0</v>
      </c>
      <c r="CE258" s="170">
        <f t="shared" si="105"/>
        <v>0</v>
      </c>
      <c r="CF258" s="170">
        <f t="shared" si="106"/>
        <v>0</v>
      </c>
      <c r="CG258" s="182">
        <f t="shared" si="107"/>
        <v>18</v>
      </c>
      <c r="CH258" s="171"/>
      <c r="CI258" s="183">
        <f t="shared" si="119"/>
        <v>0</v>
      </c>
      <c r="CJ258" s="184">
        <f t="shared" si="120"/>
        <v>0</v>
      </c>
    </row>
    <row r="259" spans="1:88" s="186" customFormat="1" ht="13">
      <c r="A259" s="168" t="e">
        <f t="shared" si="114"/>
        <v>#REF!</v>
      </c>
      <c r="B259" s="169" t="s">
        <v>4886</v>
      </c>
      <c r="C259" s="174" t="s">
        <v>4887</v>
      </c>
      <c r="D259" s="175" t="s">
        <v>4060</v>
      </c>
      <c r="E259" s="172" t="s">
        <v>4888</v>
      </c>
      <c r="F259" s="176" t="s">
        <v>4889</v>
      </c>
      <c r="G259" s="177">
        <v>44621</v>
      </c>
      <c r="H259" s="177">
        <v>44621</v>
      </c>
      <c r="I259" s="178"/>
      <c r="J259" s="209" t="s">
        <v>57</v>
      </c>
      <c r="K259" s="209" t="s">
        <v>67</v>
      </c>
      <c r="L259" s="209" t="s">
        <v>58</v>
      </c>
      <c r="M259" s="209" t="s">
        <v>57</v>
      </c>
      <c r="N259" s="209" t="s">
        <v>57</v>
      </c>
      <c r="O259" s="209" t="s">
        <v>57</v>
      </c>
      <c r="P259" s="209" t="s">
        <v>57</v>
      </c>
      <c r="Q259" s="209" t="s">
        <v>133</v>
      </c>
      <c r="R259" s="209" t="s">
        <v>67</v>
      </c>
      <c r="S259" s="209" t="s">
        <v>58</v>
      </c>
      <c r="T259" s="209" t="s">
        <v>59</v>
      </c>
      <c r="U259" s="209" t="s">
        <v>57</v>
      </c>
      <c r="V259" s="209" t="s">
        <v>57</v>
      </c>
      <c r="W259" s="209" t="s">
        <v>57</v>
      </c>
      <c r="X259" s="209" t="s">
        <v>57</v>
      </c>
      <c r="Y259" s="209" t="s">
        <v>67</v>
      </c>
      <c r="Z259" s="209" t="s">
        <v>58</v>
      </c>
      <c r="AA259" s="209" t="s">
        <v>59</v>
      </c>
      <c r="AB259" s="209" t="s">
        <v>57</v>
      </c>
      <c r="AC259" s="209" t="s">
        <v>57</v>
      </c>
      <c r="AD259" s="209" t="s">
        <v>57</v>
      </c>
      <c r="AE259" s="209" t="s">
        <v>57</v>
      </c>
      <c r="AF259" s="209" t="s">
        <v>67</v>
      </c>
      <c r="AG259" s="209" t="s">
        <v>58</v>
      </c>
      <c r="AH259" s="209" t="s">
        <v>57</v>
      </c>
      <c r="AI259" s="209" t="s">
        <v>57</v>
      </c>
      <c r="AJ259" s="209" t="s">
        <v>57</v>
      </c>
      <c r="AK259" s="209" t="s">
        <v>57</v>
      </c>
      <c r="AL259" s="209" t="s">
        <v>57</v>
      </c>
      <c r="AM259" s="209" t="s">
        <v>67</v>
      </c>
      <c r="AN259" s="209" t="s">
        <v>58</v>
      </c>
      <c r="AO259" s="209" t="s">
        <v>57</v>
      </c>
      <c r="AP259" s="209" t="s">
        <v>57</v>
      </c>
      <c r="AQ259" s="209" t="s">
        <v>67</v>
      </c>
      <c r="AR259" s="179"/>
      <c r="AS259" s="179"/>
      <c r="AT259" s="179"/>
      <c r="AU259" s="179"/>
      <c r="AV259" s="179"/>
      <c r="AW259" s="179"/>
      <c r="AX259" s="179"/>
      <c r="AY259" s="179"/>
      <c r="AZ259" s="179"/>
      <c r="BA259" s="179"/>
      <c r="BB259" s="179"/>
      <c r="BC259" s="179"/>
      <c r="BD259" s="179"/>
      <c r="BE259" s="179"/>
      <c r="BF259" s="180"/>
      <c r="BG259" s="181">
        <f t="shared" si="93"/>
        <v>11</v>
      </c>
      <c r="BH259" s="182">
        <f t="shared" si="94"/>
        <v>3</v>
      </c>
      <c r="BI259" s="182">
        <f t="shared" si="95"/>
        <v>0</v>
      </c>
      <c r="BJ259" s="182">
        <f t="shared" si="96"/>
        <v>0</v>
      </c>
      <c r="BK259" s="182">
        <f t="shared" si="97"/>
        <v>0</v>
      </c>
      <c r="BL259" s="182">
        <f t="shared" si="98"/>
        <v>0</v>
      </c>
      <c r="BM259" s="182">
        <f t="shared" si="99"/>
        <v>14</v>
      </c>
      <c r="BN259" s="170">
        <f t="shared" si="100"/>
        <v>0</v>
      </c>
      <c r="BO259" s="182"/>
      <c r="BP259" s="182"/>
      <c r="BQ259" s="170">
        <f t="shared" si="101"/>
        <v>0</v>
      </c>
      <c r="BR259" s="182"/>
      <c r="BS259" s="182"/>
      <c r="BT259" s="170">
        <f t="shared" si="102"/>
        <v>0</v>
      </c>
      <c r="BU259" s="182"/>
      <c r="BV259" s="182"/>
      <c r="BW259" s="170">
        <f t="shared" si="115"/>
        <v>0</v>
      </c>
      <c r="BX259" s="182"/>
      <c r="BY259" s="182"/>
      <c r="BZ259" s="170">
        <f t="shared" si="118"/>
        <v>0</v>
      </c>
      <c r="CA259" s="170">
        <f t="shared" si="103"/>
        <v>3</v>
      </c>
      <c r="CB259" s="182"/>
      <c r="CC259" s="182"/>
      <c r="CD259" s="170">
        <f t="shared" si="104"/>
        <v>0</v>
      </c>
      <c r="CE259" s="170">
        <f t="shared" si="105"/>
        <v>0</v>
      </c>
      <c r="CF259" s="170">
        <f t="shared" si="106"/>
        <v>1</v>
      </c>
      <c r="CG259" s="182">
        <f t="shared" si="107"/>
        <v>18</v>
      </c>
      <c r="CH259" s="171"/>
      <c r="CI259" s="183">
        <f t="shared" si="119"/>
        <v>0</v>
      </c>
      <c r="CJ259" s="184">
        <f t="shared" si="120"/>
        <v>0</v>
      </c>
    </row>
    <row r="260" spans="1:88" s="186" customFormat="1" ht="13">
      <c r="A260" s="168" t="e">
        <f t="shared" si="114"/>
        <v>#REF!</v>
      </c>
      <c r="B260" s="169" t="s">
        <v>4890</v>
      </c>
      <c r="C260" s="174" t="s">
        <v>4891</v>
      </c>
      <c r="D260" s="175" t="s">
        <v>3637</v>
      </c>
      <c r="E260" s="172" t="s">
        <v>4892</v>
      </c>
      <c r="F260" s="176" t="s">
        <v>4134</v>
      </c>
      <c r="G260" s="177">
        <v>44943</v>
      </c>
      <c r="H260" s="177">
        <v>44943</v>
      </c>
      <c r="I260" s="178"/>
      <c r="J260" s="209" t="s">
        <v>57</v>
      </c>
      <c r="K260" s="209" t="s">
        <v>57</v>
      </c>
      <c r="L260" s="209" t="s">
        <v>58</v>
      </c>
      <c r="M260" s="209" t="s">
        <v>57</v>
      </c>
      <c r="N260" s="209" t="s">
        <v>57</v>
      </c>
      <c r="O260" s="209" t="s">
        <v>42</v>
      </c>
      <c r="P260" s="209" t="s">
        <v>42</v>
      </c>
      <c r="Q260" s="209" t="s">
        <v>42</v>
      </c>
      <c r="R260" s="209" t="s">
        <v>42</v>
      </c>
      <c r="S260" s="209" t="s">
        <v>58</v>
      </c>
      <c r="T260" s="209" t="s">
        <v>59</v>
      </c>
      <c r="U260" s="209" t="s">
        <v>42</v>
      </c>
      <c r="V260" s="209" t="s">
        <v>42</v>
      </c>
      <c r="W260" s="209" t="s">
        <v>42</v>
      </c>
      <c r="X260" s="209" t="s">
        <v>42</v>
      </c>
      <c r="Y260" s="209" t="s">
        <v>42</v>
      </c>
      <c r="Z260" s="209" t="s">
        <v>58</v>
      </c>
      <c r="AA260" s="209" t="s">
        <v>59</v>
      </c>
      <c r="AB260" s="209" t="s">
        <v>57</v>
      </c>
      <c r="AC260" s="209" t="s">
        <v>57</v>
      </c>
      <c r="AD260" s="209" t="s">
        <v>57</v>
      </c>
      <c r="AE260" s="209" t="s">
        <v>57</v>
      </c>
      <c r="AF260" s="209" t="s">
        <v>57</v>
      </c>
      <c r="AG260" s="209" t="s">
        <v>58</v>
      </c>
      <c r="AH260" s="209" t="s">
        <v>57</v>
      </c>
      <c r="AI260" s="209" t="s">
        <v>57</v>
      </c>
      <c r="AJ260" s="209" t="s">
        <v>57</v>
      </c>
      <c r="AK260" s="209" t="s">
        <v>57</v>
      </c>
      <c r="AL260" s="209" t="s">
        <v>57</v>
      </c>
      <c r="AM260" s="209" t="s">
        <v>57</v>
      </c>
      <c r="AN260" s="209" t="s">
        <v>58</v>
      </c>
      <c r="AO260" s="209" t="s">
        <v>57</v>
      </c>
      <c r="AP260" s="209" t="s">
        <v>57</v>
      </c>
      <c r="AQ260" s="209" t="s">
        <v>57</v>
      </c>
      <c r="AR260" s="179"/>
      <c r="AS260" s="179"/>
      <c r="AT260" s="179"/>
      <c r="AU260" s="179"/>
      <c r="AV260" s="179"/>
      <c r="AW260" s="179"/>
      <c r="AX260" s="179"/>
      <c r="AY260" s="179"/>
      <c r="AZ260" s="179"/>
      <c r="BA260" s="179"/>
      <c r="BB260" s="179"/>
      <c r="BC260" s="179"/>
      <c r="BD260" s="179"/>
      <c r="BE260" s="179"/>
      <c r="BF260" s="180"/>
      <c r="BG260" s="181">
        <f t="shared" si="93"/>
        <v>14</v>
      </c>
      <c r="BH260" s="182">
        <f t="shared" si="94"/>
        <v>3</v>
      </c>
      <c r="BI260" s="182">
        <f t="shared" si="95"/>
        <v>0</v>
      </c>
      <c r="BJ260" s="182">
        <f t="shared" si="96"/>
        <v>0</v>
      </c>
      <c r="BK260" s="182">
        <f t="shared" si="97"/>
        <v>0</v>
      </c>
      <c r="BL260" s="182">
        <f t="shared" si="98"/>
        <v>0</v>
      </c>
      <c r="BM260" s="182">
        <f t="shared" si="99"/>
        <v>17</v>
      </c>
      <c r="BN260" s="170">
        <f t="shared" si="100"/>
        <v>0</v>
      </c>
      <c r="BO260" s="182"/>
      <c r="BP260" s="182"/>
      <c r="BQ260" s="170">
        <f t="shared" si="101"/>
        <v>0</v>
      </c>
      <c r="BR260" s="182"/>
      <c r="BS260" s="182"/>
      <c r="BT260" s="170">
        <f t="shared" si="102"/>
        <v>0</v>
      </c>
      <c r="BU260" s="182"/>
      <c r="BV260" s="182"/>
      <c r="BW260" s="170">
        <f t="shared" si="115"/>
        <v>0</v>
      </c>
      <c r="BX260" s="182"/>
      <c r="BY260" s="182"/>
      <c r="BZ260" s="170">
        <f t="shared" si="118"/>
        <v>0</v>
      </c>
      <c r="CA260" s="170">
        <f t="shared" si="103"/>
        <v>0</v>
      </c>
      <c r="CB260" s="182"/>
      <c r="CC260" s="182"/>
      <c r="CD260" s="170">
        <f t="shared" si="104"/>
        <v>0</v>
      </c>
      <c r="CE260" s="170">
        <f t="shared" si="105"/>
        <v>0</v>
      </c>
      <c r="CF260" s="170">
        <f t="shared" si="106"/>
        <v>1</v>
      </c>
      <c r="CG260" s="182">
        <f t="shared" si="107"/>
        <v>18</v>
      </c>
      <c r="CH260" s="171"/>
      <c r="CI260" s="183">
        <f t="shared" si="119"/>
        <v>0</v>
      </c>
      <c r="CJ260" s="184">
        <f t="shared" si="120"/>
        <v>0</v>
      </c>
    </row>
    <row r="261" spans="1:88" s="186" customFormat="1" ht="13">
      <c r="A261" s="168" t="e">
        <f t="shared" si="114"/>
        <v>#REF!</v>
      </c>
      <c r="B261" s="169" t="s">
        <v>4893</v>
      </c>
      <c r="C261" s="174" t="s">
        <v>4894</v>
      </c>
      <c r="D261" s="175" t="s">
        <v>3637</v>
      </c>
      <c r="E261" s="172" t="s">
        <v>4895</v>
      </c>
      <c r="F261" s="176" t="s">
        <v>4347</v>
      </c>
      <c r="G261" s="177">
        <v>45162</v>
      </c>
      <c r="H261" s="177">
        <v>45162</v>
      </c>
      <c r="I261" s="178"/>
      <c r="J261" s="209" t="s">
        <v>57</v>
      </c>
      <c r="K261" s="209" t="s">
        <v>4057</v>
      </c>
      <c r="L261" s="209" t="s">
        <v>58</v>
      </c>
      <c r="M261" s="209" t="s">
        <v>57</v>
      </c>
      <c r="N261" s="209" t="s">
        <v>57</v>
      </c>
      <c r="O261" s="209" t="s">
        <v>57</v>
      </c>
      <c r="P261" s="209" t="s">
        <v>57</v>
      </c>
      <c r="Q261" s="209" t="s">
        <v>57</v>
      </c>
      <c r="R261" s="209" t="s">
        <v>57</v>
      </c>
      <c r="S261" s="209" t="s">
        <v>58</v>
      </c>
      <c r="T261" s="209" t="s">
        <v>59</v>
      </c>
      <c r="U261" s="209" t="s">
        <v>57</v>
      </c>
      <c r="V261" s="209" t="s">
        <v>57</v>
      </c>
      <c r="W261" s="209" t="s">
        <v>57</v>
      </c>
      <c r="X261" s="209" t="s">
        <v>57</v>
      </c>
      <c r="Y261" s="209" t="s">
        <v>4057</v>
      </c>
      <c r="Z261" s="209" t="s">
        <v>58</v>
      </c>
      <c r="AA261" s="209" t="s">
        <v>59</v>
      </c>
      <c r="AB261" s="209" t="s">
        <v>67</v>
      </c>
      <c r="AC261" s="209" t="s">
        <v>67</v>
      </c>
      <c r="AD261" s="209" t="s">
        <v>57</v>
      </c>
      <c r="AE261" s="209" t="s">
        <v>57</v>
      </c>
      <c r="AF261" s="209" t="s">
        <v>4057</v>
      </c>
      <c r="AG261" s="209" t="s">
        <v>58</v>
      </c>
      <c r="AH261" s="209" t="s">
        <v>57</v>
      </c>
      <c r="AI261" s="209" t="s">
        <v>57</v>
      </c>
      <c r="AJ261" s="209" t="s">
        <v>57</v>
      </c>
      <c r="AK261" s="209" t="s">
        <v>57</v>
      </c>
      <c r="AL261" s="209" t="s">
        <v>57</v>
      </c>
      <c r="AM261" s="209" t="s">
        <v>57</v>
      </c>
      <c r="AN261" s="209" t="s">
        <v>58</v>
      </c>
      <c r="AO261" s="209" t="s">
        <v>57</v>
      </c>
      <c r="AP261" s="209" t="s">
        <v>57</v>
      </c>
      <c r="AQ261" s="209" t="s">
        <v>57</v>
      </c>
      <c r="AR261" s="179"/>
      <c r="AS261" s="179"/>
      <c r="AT261" s="179"/>
      <c r="AU261" s="179"/>
      <c r="AV261" s="179"/>
      <c r="AW261" s="179"/>
      <c r="AX261" s="179"/>
      <c r="AY261" s="179"/>
      <c r="AZ261" s="179"/>
      <c r="BA261" s="179"/>
      <c r="BB261" s="179"/>
      <c r="BC261" s="179"/>
      <c r="BD261" s="179"/>
      <c r="BE261" s="179"/>
      <c r="BF261" s="180"/>
      <c r="BG261" s="181">
        <f t="shared" si="93"/>
        <v>11</v>
      </c>
      <c r="BH261" s="182">
        <f t="shared" si="94"/>
        <v>3</v>
      </c>
      <c r="BI261" s="182">
        <f t="shared" si="95"/>
        <v>0</v>
      </c>
      <c r="BJ261" s="182">
        <f t="shared" si="96"/>
        <v>1</v>
      </c>
      <c r="BK261" s="182">
        <f t="shared" si="97"/>
        <v>0</v>
      </c>
      <c r="BL261" s="182">
        <f t="shared" si="98"/>
        <v>0</v>
      </c>
      <c r="BM261" s="182">
        <f t="shared" si="99"/>
        <v>15</v>
      </c>
      <c r="BN261" s="170">
        <f t="shared" si="100"/>
        <v>0</v>
      </c>
      <c r="BO261" s="182"/>
      <c r="BP261" s="182"/>
      <c r="BQ261" s="170">
        <f t="shared" si="101"/>
        <v>0</v>
      </c>
      <c r="BR261" s="182"/>
      <c r="BS261" s="182"/>
      <c r="BT261" s="170">
        <f t="shared" si="102"/>
        <v>0</v>
      </c>
      <c r="BU261" s="182"/>
      <c r="BV261" s="182"/>
      <c r="BW261" s="170">
        <f t="shared" si="115"/>
        <v>0</v>
      </c>
      <c r="BX261" s="182"/>
      <c r="BY261" s="182"/>
      <c r="BZ261" s="170">
        <f t="shared" si="118"/>
        <v>0</v>
      </c>
      <c r="CA261" s="170">
        <f t="shared" si="103"/>
        <v>2</v>
      </c>
      <c r="CB261" s="182"/>
      <c r="CC261" s="182"/>
      <c r="CD261" s="170">
        <f t="shared" si="104"/>
        <v>0</v>
      </c>
      <c r="CE261" s="170">
        <f t="shared" si="105"/>
        <v>0</v>
      </c>
      <c r="CF261" s="170">
        <f t="shared" si="106"/>
        <v>1</v>
      </c>
      <c r="CG261" s="182">
        <f t="shared" si="107"/>
        <v>18</v>
      </c>
      <c r="CH261" s="171"/>
      <c r="CI261" s="183">
        <f t="shared" si="119"/>
        <v>0</v>
      </c>
      <c r="CJ261" s="184">
        <f t="shared" si="120"/>
        <v>0</v>
      </c>
    </row>
    <row r="262" spans="1:88" s="186" customFormat="1" ht="13">
      <c r="A262" s="168" t="e">
        <f t="shared" si="114"/>
        <v>#REF!</v>
      </c>
      <c r="B262" s="169" t="s">
        <v>4896</v>
      </c>
      <c r="C262" s="174" t="s">
        <v>4897</v>
      </c>
      <c r="D262" s="175" t="s">
        <v>3637</v>
      </c>
      <c r="E262" s="172" t="s">
        <v>4898</v>
      </c>
      <c r="F262" s="176" t="s">
        <v>4130</v>
      </c>
      <c r="G262" s="177">
        <v>44860</v>
      </c>
      <c r="H262" s="177">
        <v>44860</v>
      </c>
      <c r="I262" s="178"/>
      <c r="J262" s="209" t="s">
        <v>57</v>
      </c>
      <c r="K262" s="209" t="s">
        <v>57</v>
      </c>
      <c r="L262" s="209" t="s">
        <v>57</v>
      </c>
      <c r="M262" s="209" t="s">
        <v>57</v>
      </c>
      <c r="N262" s="209" t="s">
        <v>57</v>
      </c>
      <c r="O262" s="209" t="s">
        <v>57</v>
      </c>
      <c r="P262" s="209" t="s">
        <v>57</v>
      </c>
      <c r="Q262" s="209" t="s">
        <v>42</v>
      </c>
      <c r="R262" s="209" t="s">
        <v>42</v>
      </c>
      <c r="S262" s="209" t="s">
        <v>58</v>
      </c>
      <c r="T262" s="209" t="s">
        <v>59</v>
      </c>
      <c r="U262" s="209" t="s">
        <v>57</v>
      </c>
      <c r="V262" s="209" t="s">
        <v>57</v>
      </c>
      <c r="W262" s="209" t="s">
        <v>57</v>
      </c>
      <c r="X262" s="209" t="s">
        <v>133</v>
      </c>
      <c r="Y262" s="209" t="s">
        <v>133</v>
      </c>
      <c r="Z262" s="209" t="s">
        <v>133</v>
      </c>
      <c r="AA262" s="209" t="s">
        <v>133</v>
      </c>
      <c r="AB262" s="209" t="s">
        <v>133</v>
      </c>
      <c r="AC262" s="209" t="s">
        <v>57</v>
      </c>
      <c r="AD262" s="209" t="s">
        <v>57</v>
      </c>
      <c r="AE262" s="209" t="s">
        <v>57</v>
      </c>
      <c r="AF262" s="209" t="s">
        <v>57</v>
      </c>
      <c r="AG262" s="209" t="s">
        <v>58</v>
      </c>
      <c r="AH262" s="209" t="s">
        <v>57</v>
      </c>
      <c r="AI262" s="209" t="s">
        <v>57</v>
      </c>
      <c r="AJ262" s="209" t="s">
        <v>57</v>
      </c>
      <c r="AK262" s="209" t="s">
        <v>57</v>
      </c>
      <c r="AL262" s="209" t="s">
        <v>57</v>
      </c>
      <c r="AM262" s="209" t="s">
        <v>4057</v>
      </c>
      <c r="AN262" s="209" t="s">
        <v>58</v>
      </c>
      <c r="AO262" s="209" t="s">
        <v>57</v>
      </c>
      <c r="AP262" s="209" t="s">
        <v>57</v>
      </c>
      <c r="AQ262" s="209" t="s">
        <v>57</v>
      </c>
      <c r="AR262" s="179"/>
      <c r="AS262" s="179"/>
      <c r="AT262" s="179"/>
      <c r="AU262" s="179"/>
      <c r="AV262" s="179"/>
      <c r="AW262" s="179"/>
      <c r="AX262" s="179"/>
      <c r="AY262" s="179"/>
      <c r="AZ262" s="179"/>
      <c r="BA262" s="179"/>
      <c r="BB262" s="179"/>
      <c r="BC262" s="179"/>
      <c r="BD262" s="179"/>
      <c r="BE262" s="179"/>
      <c r="BF262" s="180"/>
      <c r="BG262" s="181">
        <f t="shared" si="93"/>
        <v>12</v>
      </c>
      <c r="BH262" s="182">
        <f t="shared" si="94"/>
        <v>2</v>
      </c>
      <c r="BI262" s="182">
        <f t="shared" si="95"/>
        <v>0</v>
      </c>
      <c r="BJ262" s="182">
        <f t="shared" si="96"/>
        <v>1</v>
      </c>
      <c r="BK262" s="182">
        <f t="shared" si="97"/>
        <v>0</v>
      </c>
      <c r="BL262" s="182">
        <f t="shared" si="98"/>
        <v>0</v>
      </c>
      <c r="BM262" s="182">
        <f t="shared" si="99"/>
        <v>15</v>
      </c>
      <c r="BN262" s="170">
        <f t="shared" si="100"/>
        <v>0</v>
      </c>
      <c r="BO262" s="182"/>
      <c r="BP262" s="182"/>
      <c r="BQ262" s="170">
        <f t="shared" si="101"/>
        <v>0</v>
      </c>
      <c r="BR262" s="182"/>
      <c r="BS262" s="182"/>
      <c r="BT262" s="170">
        <f t="shared" si="102"/>
        <v>3</v>
      </c>
      <c r="BU262" s="182"/>
      <c r="BV262" s="182"/>
      <c r="BW262" s="170">
        <f t="shared" si="115"/>
        <v>0</v>
      </c>
      <c r="BX262" s="182"/>
      <c r="BY262" s="182"/>
      <c r="BZ262" s="170">
        <f t="shared" si="118"/>
        <v>0</v>
      </c>
      <c r="CA262" s="170">
        <f t="shared" si="103"/>
        <v>0</v>
      </c>
      <c r="CB262" s="182"/>
      <c r="CC262" s="182"/>
      <c r="CD262" s="170">
        <f t="shared" si="104"/>
        <v>0</v>
      </c>
      <c r="CE262" s="170">
        <f t="shared" si="105"/>
        <v>0</v>
      </c>
      <c r="CF262" s="170">
        <f t="shared" si="106"/>
        <v>0</v>
      </c>
      <c r="CG262" s="182">
        <f t="shared" si="107"/>
        <v>18</v>
      </c>
      <c r="CH262" s="171"/>
      <c r="CI262" s="183">
        <f t="shared" si="119"/>
        <v>0</v>
      </c>
      <c r="CJ262" s="184">
        <f t="shared" si="120"/>
        <v>0</v>
      </c>
    </row>
    <row r="263" spans="1:88" s="186" customFormat="1" ht="13">
      <c r="A263" s="168" t="e">
        <f t="shared" si="114"/>
        <v>#REF!</v>
      </c>
      <c r="B263" s="169" t="s">
        <v>4899</v>
      </c>
      <c r="C263" s="174" t="s">
        <v>4900</v>
      </c>
      <c r="D263" s="175" t="s">
        <v>3637</v>
      </c>
      <c r="E263" s="172" t="s">
        <v>4901</v>
      </c>
      <c r="F263" s="176" t="s">
        <v>4902</v>
      </c>
      <c r="G263" s="177">
        <v>45068</v>
      </c>
      <c r="H263" s="177">
        <v>45068</v>
      </c>
      <c r="I263" s="178"/>
      <c r="J263" s="209" t="s">
        <v>57</v>
      </c>
      <c r="K263" s="209" t="s">
        <v>67</v>
      </c>
      <c r="L263" s="209" t="s">
        <v>58</v>
      </c>
      <c r="M263" s="209" t="s">
        <v>57</v>
      </c>
      <c r="N263" s="209" t="s">
        <v>57</v>
      </c>
      <c r="O263" s="209" t="s">
        <v>57</v>
      </c>
      <c r="P263" s="209" t="s">
        <v>57</v>
      </c>
      <c r="Q263" s="209" t="s">
        <v>57</v>
      </c>
      <c r="R263" s="209" t="s">
        <v>67</v>
      </c>
      <c r="S263" s="209" t="s">
        <v>58</v>
      </c>
      <c r="T263" s="209" t="s">
        <v>59</v>
      </c>
      <c r="U263" s="209" t="s">
        <v>57</v>
      </c>
      <c r="V263" s="209" t="s">
        <v>133</v>
      </c>
      <c r="W263" s="209" t="s">
        <v>133</v>
      </c>
      <c r="X263" s="209" t="s">
        <v>133</v>
      </c>
      <c r="Y263" s="209" t="s">
        <v>133</v>
      </c>
      <c r="Z263" s="209" t="s">
        <v>133</v>
      </c>
      <c r="AA263" s="209" t="s">
        <v>133</v>
      </c>
      <c r="AB263" s="209" t="s">
        <v>133</v>
      </c>
      <c r="AC263" s="209" t="s">
        <v>133</v>
      </c>
      <c r="AD263" s="209" t="s">
        <v>133</v>
      </c>
      <c r="AE263" s="209" t="s">
        <v>133</v>
      </c>
      <c r="AF263" s="209" t="s">
        <v>133</v>
      </c>
      <c r="AG263" s="209" t="s">
        <v>133</v>
      </c>
      <c r="AH263" s="209" t="s">
        <v>57</v>
      </c>
      <c r="AI263" s="209" t="s">
        <v>57</v>
      </c>
      <c r="AJ263" s="209" t="s">
        <v>57</v>
      </c>
      <c r="AK263" s="209" t="s">
        <v>57</v>
      </c>
      <c r="AL263" s="209" t="s">
        <v>57</v>
      </c>
      <c r="AM263" s="209" t="s">
        <v>67</v>
      </c>
      <c r="AN263" s="209" t="s">
        <v>58</v>
      </c>
      <c r="AO263" s="209" t="s">
        <v>57</v>
      </c>
      <c r="AP263" s="209" t="s">
        <v>57</v>
      </c>
      <c r="AQ263" s="209" t="s">
        <v>57</v>
      </c>
      <c r="AR263" s="179"/>
      <c r="AS263" s="179"/>
      <c r="AT263" s="179"/>
      <c r="AU263" s="179"/>
      <c r="AV263" s="179"/>
      <c r="AW263" s="179"/>
      <c r="AX263" s="179"/>
      <c r="AY263" s="179"/>
      <c r="AZ263" s="179"/>
      <c r="BA263" s="179"/>
      <c r="BB263" s="179"/>
      <c r="BC263" s="179"/>
      <c r="BD263" s="179"/>
      <c r="BE263" s="179"/>
      <c r="BF263" s="180"/>
      <c r="BG263" s="181">
        <f t="shared" si="93"/>
        <v>8</v>
      </c>
      <c r="BH263" s="182">
        <f t="shared" si="94"/>
        <v>1</v>
      </c>
      <c r="BI263" s="182">
        <f t="shared" si="95"/>
        <v>0</v>
      </c>
      <c r="BJ263" s="182">
        <f t="shared" si="96"/>
        <v>0</v>
      </c>
      <c r="BK263" s="182">
        <f t="shared" si="97"/>
        <v>0</v>
      </c>
      <c r="BL263" s="182">
        <f t="shared" si="98"/>
        <v>0</v>
      </c>
      <c r="BM263" s="182">
        <f t="shared" si="99"/>
        <v>9</v>
      </c>
      <c r="BN263" s="170">
        <f t="shared" si="100"/>
        <v>0</v>
      </c>
      <c r="BO263" s="182"/>
      <c r="BP263" s="182"/>
      <c r="BQ263" s="170">
        <f t="shared" si="101"/>
        <v>0</v>
      </c>
      <c r="BR263" s="182"/>
      <c r="BS263" s="182"/>
      <c r="BT263" s="170">
        <f t="shared" si="102"/>
        <v>8</v>
      </c>
      <c r="BU263" s="182"/>
      <c r="BV263" s="182"/>
      <c r="BW263" s="170">
        <f t="shared" si="115"/>
        <v>0</v>
      </c>
      <c r="BX263" s="182"/>
      <c r="BY263" s="182"/>
      <c r="BZ263" s="170">
        <f t="shared" si="118"/>
        <v>0</v>
      </c>
      <c r="CA263" s="170">
        <f t="shared" si="103"/>
        <v>1</v>
      </c>
      <c r="CB263" s="182"/>
      <c r="CC263" s="182"/>
      <c r="CD263" s="170">
        <f t="shared" si="104"/>
        <v>0</v>
      </c>
      <c r="CE263" s="170">
        <f t="shared" si="105"/>
        <v>0</v>
      </c>
      <c r="CF263" s="170">
        <f t="shared" si="106"/>
        <v>0</v>
      </c>
      <c r="CG263" s="182">
        <f t="shared" si="107"/>
        <v>18</v>
      </c>
      <c r="CH263" s="171"/>
      <c r="CI263" s="183">
        <f t="shared" si="119"/>
        <v>0</v>
      </c>
      <c r="CJ263" s="184">
        <f t="shared" si="120"/>
        <v>0</v>
      </c>
    </row>
    <row r="264" spans="1:88" s="186" customFormat="1" ht="13">
      <c r="A264" s="168" t="e">
        <f t="shared" si="114"/>
        <v>#REF!</v>
      </c>
      <c r="B264" s="169" t="s">
        <v>4903</v>
      </c>
      <c r="C264" s="174" t="s">
        <v>4904</v>
      </c>
      <c r="D264" s="175" t="s">
        <v>3637</v>
      </c>
      <c r="E264" s="172" t="s">
        <v>4905</v>
      </c>
      <c r="F264" s="176" t="s">
        <v>4056</v>
      </c>
      <c r="G264" s="177">
        <v>44621</v>
      </c>
      <c r="H264" s="177">
        <v>44621</v>
      </c>
      <c r="I264" s="178"/>
      <c r="J264" s="209" t="s">
        <v>57</v>
      </c>
      <c r="K264" s="209" t="s">
        <v>67</v>
      </c>
      <c r="L264" s="209" t="s">
        <v>58</v>
      </c>
      <c r="M264" s="209" t="s">
        <v>57</v>
      </c>
      <c r="N264" s="209" t="s">
        <v>57</v>
      </c>
      <c r="O264" s="209" t="s">
        <v>57</v>
      </c>
      <c r="P264" s="209" t="s">
        <v>57</v>
      </c>
      <c r="Q264" s="209" t="s">
        <v>57</v>
      </c>
      <c r="R264" s="209" t="s">
        <v>67</v>
      </c>
      <c r="S264" s="209" t="s">
        <v>58</v>
      </c>
      <c r="T264" s="209" t="s">
        <v>59</v>
      </c>
      <c r="U264" s="209" t="s">
        <v>57</v>
      </c>
      <c r="V264" s="209" t="s">
        <v>57</v>
      </c>
      <c r="W264" s="209" t="s">
        <v>57</v>
      </c>
      <c r="X264" s="209" t="s">
        <v>57</v>
      </c>
      <c r="Y264" s="209" t="s">
        <v>67</v>
      </c>
      <c r="Z264" s="209" t="s">
        <v>58</v>
      </c>
      <c r="AA264" s="209" t="s">
        <v>59</v>
      </c>
      <c r="AB264" s="209" t="s">
        <v>67</v>
      </c>
      <c r="AC264" s="209" t="s">
        <v>67</v>
      </c>
      <c r="AD264" s="209" t="s">
        <v>67</v>
      </c>
      <c r="AE264" s="209" t="s">
        <v>67</v>
      </c>
      <c r="AF264" s="209" t="s">
        <v>67</v>
      </c>
      <c r="AG264" s="209" t="s">
        <v>58</v>
      </c>
      <c r="AH264" s="209" t="s">
        <v>57</v>
      </c>
      <c r="AI264" s="209" t="s">
        <v>57</v>
      </c>
      <c r="AJ264" s="209" t="s">
        <v>57</v>
      </c>
      <c r="AK264" s="209" t="s">
        <v>57</v>
      </c>
      <c r="AL264" s="209" t="s">
        <v>57</v>
      </c>
      <c r="AM264" s="209" t="s">
        <v>67</v>
      </c>
      <c r="AN264" s="209" t="s">
        <v>58</v>
      </c>
      <c r="AO264" s="209" t="s">
        <v>57</v>
      </c>
      <c r="AP264" s="209" t="s">
        <v>57</v>
      </c>
      <c r="AQ264" s="209" t="s">
        <v>67</v>
      </c>
      <c r="AR264" s="179"/>
      <c r="AS264" s="179"/>
      <c r="AT264" s="179"/>
      <c r="AU264" s="179"/>
      <c r="AV264" s="179"/>
      <c r="AW264" s="179"/>
      <c r="AX264" s="179"/>
      <c r="AY264" s="179"/>
      <c r="AZ264" s="179"/>
      <c r="BA264" s="179"/>
      <c r="BB264" s="179"/>
      <c r="BC264" s="179"/>
      <c r="BD264" s="179"/>
      <c r="BE264" s="179"/>
      <c r="BF264" s="180"/>
      <c r="BG264" s="181">
        <f t="shared" si="93"/>
        <v>7</v>
      </c>
      <c r="BH264" s="182">
        <f t="shared" si="94"/>
        <v>3</v>
      </c>
      <c r="BI264" s="182">
        <f t="shared" si="95"/>
        <v>0</v>
      </c>
      <c r="BJ264" s="182">
        <f t="shared" si="96"/>
        <v>0</v>
      </c>
      <c r="BK264" s="182">
        <f t="shared" si="97"/>
        <v>0</v>
      </c>
      <c r="BL264" s="182">
        <f t="shared" si="98"/>
        <v>0</v>
      </c>
      <c r="BM264" s="182">
        <f t="shared" si="99"/>
        <v>10</v>
      </c>
      <c r="BN264" s="170">
        <f t="shared" si="100"/>
        <v>0</v>
      </c>
      <c r="BO264" s="182"/>
      <c r="BP264" s="182"/>
      <c r="BQ264" s="170">
        <f t="shared" si="101"/>
        <v>0</v>
      </c>
      <c r="BR264" s="182"/>
      <c r="BS264" s="182"/>
      <c r="BT264" s="170">
        <f t="shared" si="102"/>
        <v>0</v>
      </c>
      <c r="BU264" s="182"/>
      <c r="BV264" s="182"/>
      <c r="BW264" s="170">
        <f t="shared" si="115"/>
        <v>0</v>
      </c>
      <c r="BX264" s="182"/>
      <c r="BY264" s="182"/>
      <c r="BZ264" s="170">
        <f t="shared" si="118"/>
        <v>0</v>
      </c>
      <c r="CA264" s="170">
        <f t="shared" si="103"/>
        <v>7</v>
      </c>
      <c r="CB264" s="182"/>
      <c r="CC264" s="182"/>
      <c r="CD264" s="170">
        <f t="shared" si="104"/>
        <v>0</v>
      </c>
      <c r="CE264" s="170">
        <f t="shared" si="105"/>
        <v>0</v>
      </c>
      <c r="CF264" s="170">
        <f t="shared" si="106"/>
        <v>1</v>
      </c>
      <c r="CG264" s="182">
        <f t="shared" si="107"/>
        <v>18</v>
      </c>
      <c r="CH264" s="171"/>
      <c r="CI264" s="183"/>
      <c r="CJ264" s="184"/>
    </row>
    <row r="265" spans="1:88" s="186" customFormat="1" ht="13">
      <c r="A265" s="168" t="e">
        <f t="shared" si="114"/>
        <v>#REF!</v>
      </c>
      <c r="B265" s="169" t="s">
        <v>4906</v>
      </c>
      <c r="C265" s="174" t="s">
        <v>4907</v>
      </c>
      <c r="D265" s="175" t="s">
        <v>3637</v>
      </c>
      <c r="E265" s="172" t="s">
        <v>4908</v>
      </c>
      <c r="F265" s="176" t="s">
        <v>4323</v>
      </c>
      <c r="G265" s="177">
        <v>45236</v>
      </c>
      <c r="H265" s="177">
        <v>45236</v>
      </c>
      <c r="I265" s="178"/>
      <c r="J265" s="209" t="s">
        <v>57</v>
      </c>
      <c r="K265" s="209" t="s">
        <v>57</v>
      </c>
      <c r="L265" s="209" t="s">
        <v>58</v>
      </c>
      <c r="M265" s="209" t="s">
        <v>57</v>
      </c>
      <c r="N265" s="209" t="s">
        <v>57</v>
      </c>
      <c r="O265" s="209" t="s">
        <v>57</v>
      </c>
      <c r="P265" s="209" t="s">
        <v>57</v>
      </c>
      <c r="Q265" s="209" t="s">
        <v>57</v>
      </c>
      <c r="R265" s="209" t="s">
        <v>4057</v>
      </c>
      <c r="S265" s="209" t="s">
        <v>58</v>
      </c>
      <c r="T265" s="209" t="s">
        <v>59</v>
      </c>
      <c r="U265" s="209" t="s">
        <v>133</v>
      </c>
      <c r="V265" s="209" t="s">
        <v>133</v>
      </c>
      <c r="W265" s="209" t="s">
        <v>57</v>
      </c>
      <c r="X265" s="209" t="s">
        <v>57</v>
      </c>
      <c r="Y265" s="209" t="s">
        <v>57</v>
      </c>
      <c r="Z265" s="209" t="s">
        <v>58</v>
      </c>
      <c r="AA265" s="209" t="s">
        <v>59</v>
      </c>
      <c r="AB265" s="209" t="s">
        <v>57</v>
      </c>
      <c r="AC265" s="209" t="s">
        <v>57</v>
      </c>
      <c r="AD265" s="209" t="s">
        <v>57</v>
      </c>
      <c r="AE265" s="209" t="s">
        <v>57</v>
      </c>
      <c r="AF265" s="209" t="s">
        <v>4057</v>
      </c>
      <c r="AG265" s="209" t="s">
        <v>58</v>
      </c>
      <c r="AH265" s="209" t="s">
        <v>57</v>
      </c>
      <c r="AI265" s="209" t="s">
        <v>57</v>
      </c>
      <c r="AJ265" s="209" t="s">
        <v>67</v>
      </c>
      <c r="AK265" s="209" t="s">
        <v>67</v>
      </c>
      <c r="AL265" s="209" t="s">
        <v>67</v>
      </c>
      <c r="AM265" s="209" t="s">
        <v>57</v>
      </c>
      <c r="AN265" s="209" t="s">
        <v>58</v>
      </c>
      <c r="AO265" s="209" t="s">
        <v>57</v>
      </c>
      <c r="AP265" s="209" t="s">
        <v>57</v>
      </c>
      <c r="AQ265" s="209" t="s">
        <v>57</v>
      </c>
      <c r="AR265" s="179"/>
      <c r="AS265" s="179"/>
      <c r="AT265" s="179"/>
      <c r="AU265" s="179"/>
      <c r="AV265" s="179"/>
      <c r="AW265" s="179"/>
      <c r="AX265" s="179"/>
      <c r="AY265" s="179"/>
      <c r="AZ265" s="179"/>
      <c r="BA265" s="179"/>
      <c r="BB265" s="179"/>
      <c r="BC265" s="179"/>
      <c r="BD265" s="179"/>
      <c r="BE265" s="179"/>
      <c r="BF265" s="180"/>
      <c r="BG265" s="181">
        <f t="shared" si="93"/>
        <v>10</v>
      </c>
      <c r="BH265" s="182">
        <f t="shared" si="94"/>
        <v>3</v>
      </c>
      <c r="BI265" s="182">
        <f t="shared" si="95"/>
        <v>0</v>
      </c>
      <c r="BJ265" s="182">
        <f t="shared" si="96"/>
        <v>1</v>
      </c>
      <c r="BK265" s="182">
        <f t="shared" si="97"/>
        <v>0</v>
      </c>
      <c r="BL265" s="182">
        <f t="shared" si="98"/>
        <v>0</v>
      </c>
      <c r="BM265" s="182">
        <f t="shared" si="99"/>
        <v>14</v>
      </c>
      <c r="BN265" s="170">
        <f t="shared" si="100"/>
        <v>0</v>
      </c>
      <c r="BO265" s="182"/>
      <c r="BP265" s="182"/>
      <c r="BQ265" s="170">
        <f t="shared" si="101"/>
        <v>0</v>
      </c>
      <c r="BR265" s="182"/>
      <c r="BS265" s="182"/>
      <c r="BT265" s="170">
        <f t="shared" si="102"/>
        <v>0</v>
      </c>
      <c r="BU265" s="182"/>
      <c r="BV265" s="182"/>
      <c r="BW265" s="170">
        <f t="shared" si="115"/>
        <v>0</v>
      </c>
      <c r="BX265" s="182"/>
      <c r="BY265" s="182"/>
      <c r="BZ265" s="170">
        <f t="shared" si="118"/>
        <v>0</v>
      </c>
      <c r="CA265" s="170">
        <f t="shared" si="103"/>
        <v>3</v>
      </c>
      <c r="CB265" s="182"/>
      <c r="CC265" s="182"/>
      <c r="CD265" s="170">
        <f t="shared" si="104"/>
        <v>0</v>
      </c>
      <c r="CE265" s="170">
        <f t="shared" si="105"/>
        <v>0</v>
      </c>
      <c r="CF265" s="170">
        <f t="shared" si="106"/>
        <v>1</v>
      </c>
      <c r="CG265" s="182">
        <f t="shared" si="107"/>
        <v>18</v>
      </c>
      <c r="CH265" s="171"/>
      <c r="CI265" s="183"/>
      <c r="CJ265" s="184"/>
    </row>
    <row r="266" spans="1:88" s="186" customFormat="1" ht="13">
      <c r="A266" s="168" t="e">
        <f t="shared" si="114"/>
        <v>#REF!</v>
      </c>
      <c r="B266" s="169" t="s">
        <v>4909</v>
      </c>
      <c r="C266" s="174" t="s">
        <v>4910</v>
      </c>
      <c r="D266" s="175" t="s">
        <v>4060</v>
      </c>
      <c r="E266" s="172" t="s">
        <v>4911</v>
      </c>
      <c r="F266" s="176" t="s">
        <v>4912</v>
      </c>
      <c r="G266" s="177">
        <v>45028</v>
      </c>
      <c r="H266" s="177">
        <v>45028</v>
      </c>
      <c r="I266" s="178"/>
      <c r="J266" s="209" t="s">
        <v>57</v>
      </c>
      <c r="K266" s="209" t="s">
        <v>67</v>
      </c>
      <c r="L266" s="209" t="s">
        <v>58</v>
      </c>
      <c r="M266" s="209" t="s">
        <v>57</v>
      </c>
      <c r="N266" s="209" t="s">
        <v>57</v>
      </c>
      <c r="O266" s="209" t="s">
        <v>57</v>
      </c>
      <c r="P266" s="209" t="s">
        <v>57</v>
      </c>
      <c r="Q266" s="209" t="s">
        <v>57</v>
      </c>
      <c r="R266" s="209" t="s">
        <v>67</v>
      </c>
      <c r="S266" s="209" t="s">
        <v>58</v>
      </c>
      <c r="T266" s="209" t="s">
        <v>59</v>
      </c>
      <c r="U266" s="209" t="s">
        <v>57</v>
      </c>
      <c r="V266" s="209" t="s">
        <v>57</v>
      </c>
      <c r="W266" s="209" t="s">
        <v>57</v>
      </c>
      <c r="X266" s="209" t="s">
        <v>57</v>
      </c>
      <c r="Y266" s="209" t="s">
        <v>57</v>
      </c>
      <c r="Z266" s="209" t="s">
        <v>58</v>
      </c>
      <c r="AA266" s="209" t="s">
        <v>59</v>
      </c>
      <c r="AB266" s="209" t="s">
        <v>57</v>
      </c>
      <c r="AC266" s="209" t="s">
        <v>57</v>
      </c>
      <c r="AD266" s="209" t="s">
        <v>57</v>
      </c>
      <c r="AE266" s="209" t="s">
        <v>57</v>
      </c>
      <c r="AF266" s="209" t="s">
        <v>67</v>
      </c>
      <c r="AG266" s="209" t="s">
        <v>58</v>
      </c>
      <c r="AH266" s="209" t="s">
        <v>57</v>
      </c>
      <c r="AI266" s="209" t="s">
        <v>57</v>
      </c>
      <c r="AJ266" s="209" t="s">
        <v>57</v>
      </c>
      <c r="AK266" s="209" t="s">
        <v>57</v>
      </c>
      <c r="AL266" s="209" t="s">
        <v>57</v>
      </c>
      <c r="AM266" s="209" t="s">
        <v>57</v>
      </c>
      <c r="AN266" s="209" t="s">
        <v>58</v>
      </c>
      <c r="AO266" s="209" t="s">
        <v>57</v>
      </c>
      <c r="AP266" s="209" t="s">
        <v>57</v>
      </c>
      <c r="AQ266" s="209" t="s">
        <v>57</v>
      </c>
      <c r="AR266" s="179"/>
      <c r="AS266" s="179"/>
      <c r="AT266" s="179"/>
      <c r="AU266" s="179"/>
      <c r="AV266" s="179"/>
      <c r="AW266" s="179"/>
      <c r="AX266" s="179"/>
      <c r="AY266" s="179"/>
      <c r="AZ266" s="179"/>
      <c r="BA266" s="179"/>
      <c r="BB266" s="179"/>
      <c r="BC266" s="179"/>
      <c r="BD266" s="179"/>
      <c r="BE266" s="179"/>
      <c r="BF266" s="180"/>
      <c r="BG266" s="181">
        <f t="shared" si="93"/>
        <v>13</v>
      </c>
      <c r="BH266" s="182">
        <f t="shared" si="94"/>
        <v>3</v>
      </c>
      <c r="BI266" s="182">
        <f t="shared" si="95"/>
        <v>0</v>
      </c>
      <c r="BJ266" s="182">
        <f t="shared" si="96"/>
        <v>0</v>
      </c>
      <c r="BK266" s="182">
        <f t="shared" si="97"/>
        <v>0</v>
      </c>
      <c r="BL266" s="182">
        <f t="shared" si="98"/>
        <v>0</v>
      </c>
      <c r="BM266" s="182">
        <f t="shared" si="99"/>
        <v>16</v>
      </c>
      <c r="BN266" s="170">
        <f t="shared" si="100"/>
        <v>0</v>
      </c>
      <c r="BO266" s="182"/>
      <c r="BP266" s="182"/>
      <c r="BQ266" s="170">
        <f t="shared" si="101"/>
        <v>0</v>
      </c>
      <c r="BR266" s="182"/>
      <c r="BS266" s="182"/>
      <c r="BT266" s="170">
        <f t="shared" si="102"/>
        <v>0</v>
      </c>
      <c r="BU266" s="182"/>
      <c r="BV266" s="182"/>
      <c r="BW266" s="170">
        <f t="shared" si="115"/>
        <v>0</v>
      </c>
      <c r="BX266" s="182"/>
      <c r="BY266" s="182"/>
      <c r="BZ266" s="170">
        <f t="shared" si="118"/>
        <v>0</v>
      </c>
      <c r="CA266" s="170">
        <f t="shared" si="103"/>
        <v>1</v>
      </c>
      <c r="CB266" s="182"/>
      <c r="CC266" s="182"/>
      <c r="CD266" s="170">
        <f t="shared" si="104"/>
        <v>0</v>
      </c>
      <c r="CE266" s="170">
        <f t="shared" si="105"/>
        <v>0</v>
      </c>
      <c r="CF266" s="170">
        <f t="shared" si="106"/>
        <v>1</v>
      </c>
      <c r="CG266" s="182">
        <f t="shared" si="107"/>
        <v>18</v>
      </c>
      <c r="CH266" s="171"/>
      <c r="CI266" s="183">
        <f>COUNTIF(J266:AN266,"1")+(COUNTIF(J266:AN266,"2")*2)+CJ266*2</f>
        <v>0</v>
      </c>
      <c r="CJ266" s="184">
        <f>COUNTIF(J266:AN266,"&gt;=3")</f>
        <v>0</v>
      </c>
    </row>
    <row r="267" spans="1:88" s="186" customFormat="1" ht="13">
      <c r="A267" s="168" t="e">
        <f t="shared" si="114"/>
        <v>#REF!</v>
      </c>
      <c r="B267" s="169" t="s">
        <v>4913</v>
      </c>
      <c r="C267" s="174" t="s">
        <v>4914</v>
      </c>
      <c r="D267" s="175" t="s">
        <v>3637</v>
      </c>
      <c r="E267" s="172" t="s">
        <v>4915</v>
      </c>
      <c r="F267" s="176" t="s">
        <v>4687</v>
      </c>
      <c r="G267" s="177">
        <v>45272</v>
      </c>
      <c r="H267" s="177">
        <v>45272</v>
      </c>
      <c r="I267" s="178"/>
      <c r="J267" s="209" t="s">
        <v>57</v>
      </c>
      <c r="K267" s="209" t="s">
        <v>57</v>
      </c>
      <c r="L267" s="209" t="s">
        <v>58</v>
      </c>
      <c r="M267" s="209" t="s">
        <v>57</v>
      </c>
      <c r="N267" s="209" t="s">
        <v>57</v>
      </c>
      <c r="O267" s="209" t="s">
        <v>57</v>
      </c>
      <c r="P267" s="209" t="s">
        <v>57</v>
      </c>
      <c r="Q267" s="209" t="s">
        <v>57</v>
      </c>
      <c r="R267" s="209" t="s">
        <v>57</v>
      </c>
      <c r="S267" s="209" t="s">
        <v>58</v>
      </c>
      <c r="T267" s="209" t="s">
        <v>59</v>
      </c>
      <c r="U267" s="209" t="s">
        <v>57</v>
      </c>
      <c r="V267" s="209" t="s">
        <v>57</v>
      </c>
      <c r="W267" s="209" t="s">
        <v>57</v>
      </c>
      <c r="X267" s="209" t="s">
        <v>57</v>
      </c>
      <c r="Y267" s="209" t="s">
        <v>67</v>
      </c>
      <c r="Z267" s="209" t="s">
        <v>58</v>
      </c>
      <c r="AA267" s="209" t="s">
        <v>59</v>
      </c>
      <c r="AB267" s="209" t="s">
        <v>57</v>
      </c>
      <c r="AC267" s="209" t="s">
        <v>57</v>
      </c>
      <c r="AD267" s="209" t="s">
        <v>57</v>
      </c>
      <c r="AE267" s="209" t="s">
        <v>57</v>
      </c>
      <c r="AF267" s="209" t="s">
        <v>57</v>
      </c>
      <c r="AG267" s="209" t="s">
        <v>58</v>
      </c>
      <c r="AH267" s="209" t="s">
        <v>57</v>
      </c>
      <c r="AI267" s="209" t="s">
        <v>57</v>
      </c>
      <c r="AJ267" s="209" t="s">
        <v>57</v>
      </c>
      <c r="AK267" s="209" t="s">
        <v>57</v>
      </c>
      <c r="AL267" s="209" t="s">
        <v>57</v>
      </c>
      <c r="AM267" s="209" t="s">
        <v>67</v>
      </c>
      <c r="AN267" s="209" t="s">
        <v>58</v>
      </c>
      <c r="AO267" s="209" t="s">
        <v>57</v>
      </c>
      <c r="AP267" s="209" t="s">
        <v>57</v>
      </c>
      <c r="AQ267" s="209" t="s">
        <v>57</v>
      </c>
      <c r="AR267" s="179"/>
      <c r="AS267" s="179"/>
      <c r="AT267" s="179"/>
      <c r="AU267" s="179"/>
      <c r="AV267" s="179"/>
      <c r="AW267" s="179"/>
      <c r="AX267" s="179"/>
      <c r="AY267" s="179"/>
      <c r="AZ267" s="179"/>
      <c r="BA267" s="179"/>
      <c r="BB267" s="179"/>
      <c r="BC267" s="179"/>
      <c r="BD267" s="179"/>
      <c r="BE267" s="179"/>
      <c r="BF267" s="180"/>
      <c r="BG267" s="181">
        <f t="shared" ref="BG267:BG324" si="121">COUNTIF(Z267:BE267,"NOR")</f>
        <v>13</v>
      </c>
      <c r="BH267" s="182">
        <f t="shared" ref="BH267:BH324" si="122">COUNTIF(Z267:BE267,"DS")</f>
        <v>3</v>
      </c>
      <c r="BI267" s="182">
        <f t="shared" ref="BI267:BI324" si="123">COUNTIF(Z267:BE267,"LCG")</f>
        <v>0</v>
      </c>
      <c r="BJ267" s="182">
        <f t="shared" ref="BJ267:BJ324" si="124">COUNTIF(Z267:BE267,"DP")</f>
        <v>0</v>
      </c>
      <c r="BK267" s="182">
        <f t="shared" ref="BK267:BK324" si="125">COUNTIF(Z267:BE267,"CT")</f>
        <v>0</v>
      </c>
      <c r="BL267" s="182">
        <f t="shared" ref="BL267:BL324" si="126">COUNTIF(Z267:BE267,"TR")</f>
        <v>0</v>
      </c>
      <c r="BM267" s="182">
        <f t="shared" ref="BM267:BM324" si="127">SUM(BG267:BL267)</f>
        <v>16</v>
      </c>
      <c r="BN267" s="170">
        <f t="shared" ref="BN267:BN324" si="128">COUNTIF(Z267:BE267,"DM")</f>
        <v>0</v>
      </c>
      <c r="BO267" s="182"/>
      <c r="BP267" s="182"/>
      <c r="BQ267" s="170">
        <f t="shared" ref="BQ267:BQ324" si="129">COUNTIF(Z267:BE267,"SUB")</f>
        <v>0</v>
      </c>
      <c r="BR267" s="182"/>
      <c r="BS267" s="182"/>
      <c r="BT267" s="170">
        <f t="shared" ref="BT267:BT324" si="130">COUNTIF(Z267:BE267,"VAC")</f>
        <v>0</v>
      </c>
      <c r="BU267" s="182"/>
      <c r="BV267" s="182"/>
      <c r="BW267" s="170"/>
      <c r="BX267" s="182"/>
      <c r="BY267" s="182"/>
      <c r="BZ267" s="170"/>
      <c r="CA267" s="170">
        <f t="shared" ref="CA267:CA324" si="131">COUNTIF(Z267:BE267,"FA")</f>
        <v>1</v>
      </c>
      <c r="CB267" s="182"/>
      <c r="CC267" s="182"/>
      <c r="CD267" s="170">
        <f t="shared" ref="CD267:CD324" si="132">COUNTIF(Z267:BE267,"NA")</f>
        <v>0</v>
      </c>
      <c r="CE267" s="170">
        <f t="shared" ref="CE267:CE324" si="133">COUNTIF(Z267:BE267,"LF")</f>
        <v>0</v>
      </c>
      <c r="CF267" s="170">
        <f t="shared" ref="CF267:CF324" si="134">COUNTIF(Z267:BE267,"FE")</f>
        <v>1</v>
      </c>
      <c r="CG267" s="182">
        <f t="shared" ref="CG267:CG324" si="135">BM267+BN267+BQ267+BT267+BW267+CA267+CD267+CF267+CE267</f>
        <v>18</v>
      </c>
      <c r="CH267" s="171"/>
      <c r="CI267" s="183"/>
      <c r="CJ267" s="184"/>
    </row>
    <row r="268" spans="1:88" s="186" customFormat="1" ht="13">
      <c r="A268" s="168" t="e">
        <f t="shared" si="114"/>
        <v>#REF!</v>
      </c>
      <c r="B268" s="169" t="s">
        <v>4916</v>
      </c>
      <c r="C268" s="174" t="s">
        <v>4917</v>
      </c>
      <c r="D268" s="175" t="s">
        <v>4060</v>
      </c>
      <c r="E268" s="172" t="s">
        <v>4918</v>
      </c>
      <c r="F268" s="176" t="s">
        <v>4812</v>
      </c>
      <c r="G268" s="177">
        <v>44465</v>
      </c>
      <c r="H268" s="177">
        <v>44465</v>
      </c>
      <c r="I268" s="178"/>
      <c r="J268" s="209" t="s">
        <v>57</v>
      </c>
      <c r="K268" s="209" t="s">
        <v>67</v>
      </c>
      <c r="L268" s="209" t="s">
        <v>58</v>
      </c>
      <c r="M268" s="209" t="s">
        <v>57</v>
      </c>
      <c r="N268" s="209" t="s">
        <v>57</v>
      </c>
      <c r="O268" s="209" t="s">
        <v>57</v>
      </c>
      <c r="P268" s="209" t="s">
        <v>57</v>
      </c>
      <c r="Q268" s="209" t="s">
        <v>57</v>
      </c>
      <c r="R268" s="209" t="s">
        <v>67</v>
      </c>
      <c r="S268" s="209" t="s">
        <v>58</v>
      </c>
      <c r="T268" s="209" t="s">
        <v>59</v>
      </c>
      <c r="U268" s="209" t="s">
        <v>57</v>
      </c>
      <c r="V268" s="209" t="s">
        <v>57</v>
      </c>
      <c r="W268" s="209" t="s">
        <v>57</v>
      </c>
      <c r="X268" s="209" t="s">
        <v>57</v>
      </c>
      <c r="Y268" s="209" t="s">
        <v>67</v>
      </c>
      <c r="Z268" s="209" t="s">
        <v>58</v>
      </c>
      <c r="AA268" s="209" t="s">
        <v>59</v>
      </c>
      <c r="AB268" s="209" t="s">
        <v>57</v>
      </c>
      <c r="AC268" s="209" t="s">
        <v>57</v>
      </c>
      <c r="AD268" s="209" t="s">
        <v>57</v>
      </c>
      <c r="AE268" s="209" t="s">
        <v>57</v>
      </c>
      <c r="AF268" s="209" t="s">
        <v>67</v>
      </c>
      <c r="AG268" s="209" t="s">
        <v>58</v>
      </c>
      <c r="AH268" s="209" t="s">
        <v>57</v>
      </c>
      <c r="AI268" s="209" t="s">
        <v>57</v>
      </c>
      <c r="AJ268" s="209" t="s">
        <v>67</v>
      </c>
      <c r="AK268" s="209" t="s">
        <v>67</v>
      </c>
      <c r="AL268" s="209" t="s">
        <v>67</v>
      </c>
      <c r="AM268" s="209" t="s">
        <v>67</v>
      </c>
      <c r="AN268" s="209" t="s">
        <v>58</v>
      </c>
      <c r="AO268" s="209" t="s">
        <v>67</v>
      </c>
      <c r="AP268" s="209" t="s">
        <v>67</v>
      </c>
      <c r="AQ268" s="209" t="s">
        <v>67</v>
      </c>
      <c r="AR268" s="179"/>
      <c r="AS268" s="179"/>
      <c r="AT268" s="179"/>
      <c r="AU268" s="179"/>
      <c r="AV268" s="179"/>
      <c r="AW268" s="179"/>
      <c r="AX268" s="179"/>
      <c r="AY268" s="179"/>
      <c r="AZ268" s="179"/>
      <c r="BA268" s="179"/>
      <c r="BB268" s="179"/>
      <c r="BC268" s="179"/>
      <c r="BD268" s="179"/>
      <c r="BE268" s="179"/>
      <c r="BF268" s="180"/>
      <c r="BG268" s="181">
        <f t="shared" si="121"/>
        <v>6</v>
      </c>
      <c r="BH268" s="182">
        <f t="shared" si="122"/>
        <v>3</v>
      </c>
      <c r="BI268" s="182">
        <f t="shared" si="123"/>
        <v>0</v>
      </c>
      <c r="BJ268" s="182">
        <f t="shared" si="124"/>
        <v>0</v>
      </c>
      <c r="BK268" s="182">
        <f t="shared" si="125"/>
        <v>0</v>
      </c>
      <c r="BL268" s="182">
        <f t="shared" si="126"/>
        <v>0</v>
      </c>
      <c r="BM268" s="182">
        <f t="shared" si="127"/>
        <v>9</v>
      </c>
      <c r="BN268" s="170">
        <f t="shared" si="128"/>
        <v>0</v>
      </c>
      <c r="BO268" s="182"/>
      <c r="BP268" s="182"/>
      <c r="BQ268" s="170">
        <f t="shared" si="129"/>
        <v>0</v>
      </c>
      <c r="BR268" s="182"/>
      <c r="BS268" s="182"/>
      <c r="BT268" s="170">
        <f t="shared" si="130"/>
        <v>0</v>
      </c>
      <c r="BU268" s="182"/>
      <c r="BV268" s="182"/>
      <c r="BW268" s="170">
        <f t="shared" ref="BW268:BW277" si="136">COUNTIF(AA268:BE268,"LSG")</f>
        <v>0</v>
      </c>
      <c r="BX268" s="182"/>
      <c r="BY268" s="182"/>
      <c r="BZ268" s="170">
        <f>COUNTIF(I268:AY268,"SUS")</f>
        <v>0</v>
      </c>
      <c r="CA268" s="170">
        <f t="shared" si="131"/>
        <v>8</v>
      </c>
      <c r="CB268" s="182"/>
      <c r="CC268" s="182"/>
      <c r="CD268" s="170">
        <f t="shared" si="132"/>
        <v>0</v>
      </c>
      <c r="CE268" s="170">
        <f t="shared" si="133"/>
        <v>0</v>
      </c>
      <c r="CF268" s="170">
        <f t="shared" si="134"/>
        <v>1</v>
      </c>
      <c r="CG268" s="182">
        <f t="shared" si="135"/>
        <v>18</v>
      </c>
      <c r="CH268" s="171"/>
      <c r="CI268" s="183">
        <f>COUNTIF(J268:AN268,"1")+(COUNTIF(J268:AN268,"2")*2)+CJ268*2</f>
        <v>0</v>
      </c>
      <c r="CJ268" s="184">
        <f>COUNTIF(J268:AN268,"&gt;=3")</f>
        <v>0</v>
      </c>
    </row>
    <row r="269" spans="1:88" s="186" customFormat="1" ht="13">
      <c r="A269" s="168" t="e">
        <f t="shared" si="114"/>
        <v>#REF!</v>
      </c>
      <c r="B269" s="169" t="s">
        <v>4919</v>
      </c>
      <c r="C269" s="174" t="s">
        <v>4920</v>
      </c>
      <c r="D269" s="175" t="s">
        <v>3637</v>
      </c>
      <c r="E269" s="172" t="s">
        <v>4921</v>
      </c>
      <c r="F269" s="176" t="s">
        <v>4277</v>
      </c>
      <c r="G269" s="177">
        <v>45141</v>
      </c>
      <c r="H269" s="177">
        <v>45141</v>
      </c>
      <c r="I269" s="178"/>
      <c r="J269" s="209" t="s">
        <v>57</v>
      </c>
      <c r="K269" s="209" t="s">
        <v>57</v>
      </c>
      <c r="L269" s="209" t="s">
        <v>58</v>
      </c>
      <c r="M269" s="209" t="s">
        <v>57</v>
      </c>
      <c r="N269" s="209" t="s">
        <v>57</v>
      </c>
      <c r="O269" s="209" t="s">
        <v>57</v>
      </c>
      <c r="P269" s="209" t="s">
        <v>57</v>
      </c>
      <c r="Q269" s="209" t="s">
        <v>57</v>
      </c>
      <c r="R269" s="209" t="s">
        <v>4057</v>
      </c>
      <c r="S269" s="209" t="s">
        <v>58</v>
      </c>
      <c r="T269" s="209" t="s">
        <v>59</v>
      </c>
      <c r="U269" s="209" t="s">
        <v>57</v>
      </c>
      <c r="V269" s="209" t="s">
        <v>57</v>
      </c>
      <c r="W269" s="209" t="s">
        <v>57</v>
      </c>
      <c r="X269" s="209" t="s">
        <v>57</v>
      </c>
      <c r="Y269" s="209" t="s">
        <v>67</v>
      </c>
      <c r="Z269" s="209" t="s">
        <v>58</v>
      </c>
      <c r="AA269" s="209" t="s">
        <v>59</v>
      </c>
      <c r="AB269" s="209" t="s">
        <v>57</v>
      </c>
      <c r="AC269" s="209" t="s">
        <v>57</v>
      </c>
      <c r="AD269" s="209" t="s">
        <v>57</v>
      </c>
      <c r="AE269" s="209" t="s">
        <v>57</v>
      </c>
      <c r="AF269" s="209" t="s">
        <v>57</v>
      </c>
      <c r="AG269" s="209" t="s">
        <v>58</v>
      </c>
      <c r="AH269" s="209" t="s">
        <v>57</v>
      </c>
      <c r="AI269" s="209" t="s">
        <v>57</v>
      </c>
      <c r="AJ269" s="209" t="s">
        <v>57</v>
      </c>
      <c r="AK269" s="209" t="s">
        <v>57</v>
      </c>
      <c r="AL269" s="209" t="s">
        <v>57</v>
      </c>
      <c r="AM269" s="209" t="s">
        <v>57</v>
      </c>
      <c r="AN269" s="209" t="s">
        <v>58</v>
      </c>
      <c r="AO269" s="209" t="s">
        <v>57</v>
      </c>
      <c r="AP269" s="209" t="s">
        <v>57</v>
      </c>
      <c r="AQ269" s="209" t="s">
        <v>57</v>
      </c>
      <c r="AR269" s="179"/>
      <c r="AS269" s="179"/>
      <c r="AT269" s="179"/>
      <c r="AU269" s="179"/>
      <c r="AV269" s="179"/>
      <c r="AW269" s="179"/>
      <c r="AX269" s="179"/>
      <c r="AY269" s="179"/>
      <c r="AZ269" s="179"/>
      <c r="BA269" s="179"/>
      <c r="BB269" s="179"/>
      <c r="BC269" s="179"/>
      <c r="BD269" s="179"/>
      <c r="BE269" s="179"/>
      <c r="BF269" s="180"/>
      <c r="BG269" s="181">
        <f t="shared" si="121"/>
        <v>14</v>
      </c>
      <c r="BH269" s="182">
        <f t="shared" si="122"/>
        <v>3</v>
      </c>
      <c r="BI269" s="182">
        <f t="shared" si="123"/>
        <v>0</v>
      </c>
      <c r="BJ269" s="182">
        <f t="shared" si="124"/>
        <v>0</v>
      </c>
      <c r="BK269" s="182">
        <f t="shared" si="125"/>
        <v>0</v>
      </c>
      <c r="BL269" s="182">
        <f t="shared" si="126"/>
        <v>0</v>
      </c>
      <c r="BM269" s="182">
        <f t="shared" si="127"/>
        <v>17</v>
      </c>
      <c r="BN269" s="170">
        <f t="shared" si="128"/>
        <v>0</v>
      </c>
      <c r="BO269" s="182"/>
      <c r="BP269" s="182"/>
      <c r="BQ269" s="170">
        <f t="shared" si="129"/>
        <v>0</v>
      </c>
      <c r="BR269" s="182"/>
      <c r="BS269" s="182"/>
      <c r="BT269" s="170">
        <f t="shared" si="130"/>
        <v>0</v>
      </c>
      <c r="BU269" s="182"/>
      <c r="BV269" s="182"/>
      <c r="BW269" s="170">
        <f t="shared" si="136"/>
        <v>0</v>
      </c>
      <c r="BX269" s="182"/>
      <c r="BY269" s="182"/>
      <c r="BZ269" s="170">
        <f>COUNTIF(I269:AY269,"SUS")</f>
        <v>0</v>
      </c>
      <c r="CA269" s="170">
        <f t="shared" si="131"/>
        <v>0</v>
      </c>
      <c r="CB269" s="182"/>
      <c r="CC269" s="182"/>
      <c r="CD269" s="170">
        <f t="shared" si="132"/>
        <v>0</v>
      </c>
      <c r="CE269" s="170">
        <f t="shared" si="133"/>
        <v>0</v>
      </c>
      <c r="CF269" s="170">
        <f t="shared" si="134"/>
        <v>1</v>
      </c>
      <c r="CG269" s="182">
        <f t="shared" si="135"/>
        <v>18</v>
      </c>
      <c r="CH269" s="171"/>
      <c r="CI269" s="183">
        <f>COUNTIF(J269:AN269,"1")+(COUNTIF(J269:AN269,"2")*2)+CJ269*2</f>
        <v>0</v>
      </c>
      <c r="CJ269" s="184">
        <f>COUNTIF(J269:AN269,"&gt;=3")</f>
        <v>0</v>
      </c>
    </row>
    <row r="270" spans="1:88" s="186" customFormat="1" ht="13">
      <c r="A270" s="168" t="e">
        <f t="shared" si="114"/>
        <v>#REF!</v>
      </c>
      <c r="B270" s="169" t="s">
        <v>4922</v>
      </c>
      <c r="C270" s="174">
        <v>220058</v>
      </c>
      <c r="D270" s="175" t="s">
        <v>3637</v>
      </c>
      <c r="E270" s="172" t="s">
        <v>4923</v>
      </c>
      <c r="F270" s="176" t="s">
        <v>4134</v>
      </c>
      <c r="G270" s="177">
        <v>45245</v>
      </c>
      <c r="H270" s="177">
        <v>45245</v>
      </c>
      <c r="I270" s="178"/>
      <c r="J270" s="209" t="s">
        <v>57</v>
      </c>
      <c r="K270" s="209" t="s">
        <v>57</v>
      </c>
      <c r="L270" s="209" t="s">
        <v>58</v>
      </c>
      <c r="M270" s="209" t="s">
        <v>57</v>
      </c>
      <c r="N270" s="209" t="s">
        <v>57</v>
      </c>
      <c r="O270" s="209" t="s">
        <v>57</v>
      </c>
      <c r="P270" s="209" t="s">
        <v>57</v>
      </c>
      <c r="Q270" s="209" t="s">
        <v>57</v>
      </c>
      <c r="R270" s="209" t="s">
        <v>57</v>
      </c>
      <c r="S270" s="209" t="s">
        <v>58</v>
      </c>
      <c r="T270" s="209" t="s">
        <v>59</v>
      </c>
      <c r="U270" s="209" t="s">
        <v>57</v>
      </c>
      <c r="V270" s="209" t="s">
        <v>57</v>
      </c>
      <c r="W270" s="209" t="s">
        <v>57</v>
      </c>
      <c r="X270" s="209" t="s">
        <v>57</v>
      </c>
      <c r="Y270" s="209" t="s">
        <v>42</v>
      </c>
      <c r="Z270" s="209" t="s">
        <v>58</v>
      </c>
      <c r="AA270" s="209" t="s">
        <v>59</v>
      </c>
      <c r="AB270" s="209" t="s">
        <v>57</v>
      </c>
      <c r="AC270" s="209" t="s">
        <v>57</v>
      </c>
      <c r="AD270" s="209" t="s">
        <v>57</v>
      </c>
      <c r="AE270" s="209" t="s">
        <v>57</v>
      </c>
      <c r="AF270" s="209" t="s">
        <v>57</v>
      </c>
      <c r="AG270" s="209" t="s">
        <v>58</v>
      </c>
      <c r="AH270" s="209" t="s">
        <v>57</v>
      </c>
      <c r="AI270" s="209" t="s">
        <v>57</v>
      </c>
      <c r="AJ270" s="209" t="s">
        <v>57</v>
      </c>
      <c r="AK270" s="209" t="s">
        <v>57</v>
      </c>
      <c r="AL270" s="209" t="s">
        <v>57</v>
      </c>
      <c r="AM270" s="209" t="s">
        <v>57</v>
      </c>
      <c r="AN270" s="209" t="s">
        <v>58</v>
      </c>
      <c r="AO270" s="209" t="s">
        <v>57</v>
      </c>
      <c r="AP270" s="209" t="s">
        <v>57</v>
      </c>
      <c r="AQ270" s="209" t="s">
        <v>57</v>
      </c>
      <c r="AR270" s="179"/>
      <c r="AS270" s="179" t="s">
        <v>42</v>
      </c>
      <c r="AT270" s="179" t="s">
        <v>42</v>
      </c>
      <c r="AU270" s="179"/>
      <c r="AV270" s="179"/>
      <c r="AW270" s="179"/>
      <c r="AX270" s="179"/>
      <c r="AY270" s="179"/>
      <c r="AZ270" s="179"/>
      <c r="BA270" s="179"/>
      <c r="BB270" s="179"/>
      <c r="BC270" s="179"/>
      <c r="BD270" s="179"/>
      <c r="BE270" s="179"/>
      <c r="BF270" s="180"/>
      <c r="BG270" s="181">
        <f t="shared" si="121"/>
        <v>14</v>
      </c>
      <c r="BH270" s="182">
        <f t="shared" si="122"/>
        <v>3</v>
      </c>
      <c r="BI270" s="182">
        <f t="shared" si="123"/>
        <v>2</v>
      </c>
      <c r="BJ270" s="182">
        <f t="shared" si="124"/>
        <v>0</v>
      </c>
      <c r="BK270" s="182">
        <f t="shared" si="125"/>
        <v>0</v>
      </c>
      <c r="BL270" s="182">
        <f t="shared" si="126"/>
        <v>0</v>
      </c>
      <c r="BM270" s="182">
        <f t="shared" si="127"/>
        <v>19</v>
      </c>
      <c r="BN270" s="170">
        <f t="shared" si="128"/>
        <v>0</v>
      </c>
      <c r="BO270" s="182"/>
      <c r="BP270" s="182"/>
      <c r="BQ270" s="170">
        <f t="shared" si="129"/>
        <v>0</v>
      </c>
      <c r="BR270" s="182"/>
      <c r="BS270" s="182"/>
      <c r="BT270" s="170">
        <f t="shared" si="130"/>
        <v>0</v>
      </c>
      <c r="BU270" s="182"/>
      <c r="BV270" s="182"/>
      <c r="BW270" s="170">
        <f t="shared" si="136"/>
        <v>0</v>
      </c>
      <c r="BX270" s="182"/>
      <c r="BY270" s="182"/>
      <c r="BZ270" s="170"/>
      <c r="CA270" s="170">
        <f t="shared" si="131"/>
        <v>0</v>
      </c>
      <c r="CB270" s="182"/>
      <c r="CC270" s="182"/>
      <c r="CD270" s="170">
        <f t="shared" si="132"/>
        <v>0</v>
      </c>
      <c r="CE270" s="170">
        <f t="shared" si="133"/>
        <v>0</v>
      </c>
      <c r="CF270" s="170">
        <f t="shared" si="134"/>
        <v>1</v>
      </c>
      <c r="CG270" s="182">
        <f t="shared" si="135"/>
        <v>20</v>
      </c>
      <c r="CH270" s="171"/>
      <c r="CI270" s="183">
        <f>COUNTIF(J270:AN270,"1")+(COUNTIF(J270:AN270,"2")*2)+CJ270*2</f>
        <v>0</v>
      </c>
      <c r="CJ270" s="184">
        <f>COUNTIF(J270:AN270,"&gt;=3")</f>
        <v>0</v>
      </c>
    </row>
    <row r="271" spans="1:88" s="186" customFormat="1" ht="13">
      <c r="A271" s="168" t="e">
        <f t="shared" si="114"/>
        <v>#REF!</v>
      </c>
      <c r="B271" s="169" t="s">
        <v>4924</v>
      </c>
      <c r="C271" s="174" t="s">
        <v>4925</v>
      </c>
      <c r="D271" s="175" t="s">
        <v>3637</v>
      </c>
      <c r="E271" s="172" t="s">
        <v>4926</v>
      </c>
      <c r="F271" s="176" t="s">
        <v>4927</v>
      </c>
      <c r="G271" s="177">
        <v>44858</v>
      </c>
      <c r="H271" s="177">
        <v>44858</v>
      </c>
      <c r="I271" s="178"/>
      <c r="J271" s="209" t="s">
        <v>57</v>
      </c>
      <c r="K271" s="209" t="s">
        <v>57</v>
      </c>
      <c r="L271" s="209" t="s">
        <v>57</v>
      </c>
      <c r="M271" s="209" t="s">
        <v>57</v>
      </c>
      <c r="N271" s="209" t="s">
        <v>57</v>
      </c>
      <c r="O271" s="209" t="s">
        <v>57</v>
      </c>
      <c r="P271" s="209" t="s">
        <v>57</v>
      </c>
      <c r="Q271" s="209" t="s">
        <v>42</v>
      </c>
      <c r="R271" s="209" t="s">
        <v>4057</v>
      </c>
      <c r="S271" s="209" t="s">
        <v>58</v>
      </c>
      <c r="T271" s="209" t="s">
        <v>59</v>
      </c>
      <c r="U271" s="209" t="s">
        <v>42</v>
      </c>
      <c r="V271" s="209" t="s">
        <v>57</v>
      </c>
      <c r="W271" s="209" t="s">
        <v>57</v>
      </c>
      <c r="X271" s="209" t="s">
        <v>129</v>
      </c>
      <c r="Y271" s="209" t="s">
        <v>57</v>
      </c>
      <c r="Z271" s="209" t="s">
        <v>58</v>
      </c>
      <c r="AA271" s="209" t="s">
        <v>59</v>
      </c>
      <c r="AB271" s="209" t="s">
        <v>57</v>
      </c>
      <c r="AC271" s="209" t="s">
        <v>57</v>
      </c>
      <c r="AD271" s="209" t="s">
        <v>57</v>
      </c>
      <c r="AE271" s="209" t="s">
        <v>57</v>
      </c>
      <c r="AF271" s="209" t="s">
        <v>4057</v>
      </c>
      <c r="AG271" s="209" t="s">
        <v>58</v>
      </c>
      <c r="AH271" s="209" t="s">
        <v>57</v>
      </c>
      <c r="AI271" s="209" t="s">
        <v>57</v>
      </c>
      <c r="AJ271" s="209" t="s">
        <v>57</v>
      </c>
      <c r="AK271" s="209" t="s">
        <v>57</v>
      </c>
      <c r="AL271" s="209" t="s">
        <v>57</v>
      </c>
      <c r="AM271" s="209" t="s">
        <v>57</v>
      </c>
      <c r="AN271" s="209" t="s">
        <v>58</v>
      </c>
      <c r="AO271" s="209" t="s">
        <v>57</v>
      </c>
      <c r="AP271" s="209" t="s">
        <v>57</v>
      </c>
      <c r="AQ271" s="209" t="s">
        <v>57</v>
      </c>
      <c r="AR271" s="179"/>
      <c r="AS271" s="179"/>
      <c r="AT271" s="179"/>
      <c r="AU271" s="179"/>
      <c r="AV271" s="179"/>
      <c r="AW271" s="179"/>
      <c r="AX271" s="179"/>
      <c r="AY271" s="179"/>
      <c r="AZ271" s="179"/>
      <c r="BA271" s="179"/>
      <c r="BB271" s="179"/>
      <c r="BC271" s="179"/>
      <c r="BD271" s="179"/>
      <c r="BE271" s="179"/>
      <c r="BF271" s="180"/>
      <c r="BG271" s="181">
        <f t="shared" si="121"/>
        <v>13</v>
      </c>
      <c r="BH271" s="182">
        <f t="shared" si="122"/>
        <v>3</v>
      </c>
      <c r="BI271" s="182">
        <f t="shared" si="123"/>
        <v>0</v>
      </c>
      <c r="BJ271" s="182">
        <f t="shared" si="124"/>
        <v>1</v>
      </c>
      <c r="BK271" s="182">
        <f t="shared" si="125"/>
        <v>0</v>
      </c>
      <c r="BL271" s="182">
        <f t="shared" si="126"/>
        <v>0</v>
      </c>
      <c r="BM271" s="182">
        <f t="shared" si="127"/>
        <v>17</v>
      </c>
      <c r="BN271" s="170">
        <f t="shared" si="128"/>
        <v>0</v>
      </c>
      <c r="BO271" s="182"/>
      <c r="BP271" s="182"/>
      <c r="BQ271" s="170">
        <f t="shared" si="129"/>
        <v>0</v>
      </c>
      <c r="BR271" s="182"/>
      <c r="BS271" s="182"/>
      <c r="BT271" s="170">
        <f t="shared" si="130"/>
        <v>0</v>
      </c>
      <c r="BU271" s="182"/>
      <c r="BV271" s="182"/>
      <c r="BW271" s="170">
        <f t="shared" si="136"/>
        <v>0</v>
      </c>
      <c r="BX271" s="182"/>
      <c r="BY271" s="182"/>
      <c r="BZ271" s="170">
        <f>COUNTIF(I271:AY271,"SUS")</f>
        <v>0</v>
      </c>
      <c r="CA271" s="170">
        <f t="shared" si="131"/>
        <v>0</v>
      </c>
      <c r="CB271" s="182"/>
      <c r="CC271" s="182"/>
      <c r="CD271" s="170">
        <f t="shared" si="132"/>
        <v>0</v>
      </c>
      <c r="CE271" s="170">
        <f t="shared" si="133"/>
        <v>0</v>
      </c>
      <c r="CF271" s="170">
        <f t="shared" si="134"/>
        <v>1</v>
      </c>
      <c r="CG271" s="182">
        <f t="shared" si="135"/>
        <v>18</v>
      </c>
      <c r="CH271" s="171"/>
      <c r="CI271" s="183">
        <f>COUNTIF(J271:AN271,"1")+(COUNTIF(J271:AN271,"2")*2)+CJ271*2</f>
        <v>0</v>
      </c>
      <c r="CJ271" s="184">
        <f>COUNTIF(J271:AN271,"&gt;=3")</f>
        <v>0</v>
      </c>
    </row>
    <row r="272" spans="1:88" s="186" customFormat="1" ht="13">
      <c r="A272" s="168" t="e">
        <f t="shared" si="114"/>
        <v>#REF!</v>
      </c>
      <c r="B272" s="169" t="s">
        <v>4928</v>
      </c>
      <c r="C272" s="174" t="s">
        <v>4929</v>
      </c>
      <c r="D272" s="175" t="s">
        <v>3637</v>
      </c>
      <c r="E272" s="172" t="s">
        <v>4930</v>
      </c>
      <c r="F272" s="176" t="s">
        <v>268</v>
      </c>
      <c r="G272" s="177">
        <v>45161</v>
      </c>
      <c r="H272" s="177">
        <v>45161</v>
      </c>
      <c r="I272" s="178"/>
      <c r="J272" s="209" t="s">
        <v>57</v>
      </c>
      <c r="K272" s="209" t="s">
        <v>67</v>
      </c>
      <c r="L272" s="209" t="s">
        <v>58</v>
      </c>
      <c r="M272" s="209" t="s">
        <v>57</v>
      </c>
      <c r="N272" s="209" t="s">
        <v>57</v>
      </c>
      <c r="O272" s="209" t="s">
        <v>67</v>
      </c>
      <c r="P272" s="209" t="s">
        <v>57</v>
      </c>
      <c r="Q272" s="209" t="s">
        <v>57</v>
      </c>
      <c r="R272" s="209" t="s">
        <v>67</v>
      </c>
      <c r="S272" s="209" t="s">
        <v>58</v>
      </c>
      <c r="T272" s="209" t="s">
        <v>59</v>
      </c>
      <c r="U272" s="209" t="s">
        <v>57</v>
      </c>
      <c r="V272" s="209" t="s">
        <v>57</v>
      </c>
      <c r="W272" s="209" t="s">
        <v>57</v>
      </c>
      <c r="X272" s="209" t="s">
        <v>57</v>
      </c>
      <c r="Y272" s="209" t="s">
        <v>67</v>
      </c>
      <c r="Z272" s="209" t="s">
        <v>58</v>
      </c>
      <c r="AA272" s="209" t="s">
        <v>59</v>
      </c>
      <c r="AB272" s="209" t="s">
        <v>57</v>
      </c>
      <c r="AC272" s="209" t="s">
        <v>57</v>
      </c>
      <c r="AD272" s="209" t="s">
        <v>57</v>
      </c>
      <c r="AE272" s="209" t="s">
        <v>57</v>
      </c>
      <c r="AF272" s="209" t="s">
        <v>67</v>
      </c>
      <c r="AG272" s="209" t="s">
        <v>58</v>
      </c>
      <c r="AH272" s="209" t="s">
        <v>57</v>
      </c>
      <c r="AI272" s="209" t="s">
        <v>57</v>
      </c>
      <c r="AJ272" s="209" t="s">
        <v>57</v>
      </c>
      <c r="AK272" s="209" t="s">
        <v>57</v>
      </c>
      <c r="AL272" s="209" t="s">
        <v>57</v>
      </c>
      <c r="AM272" s="209" t="s">
        <v>67</v>
      </c>
      <c r="AN272" s="209" t="s">
        <v>58</v>
      </c>
      <c r="AO272" s="209" t="s">
        <v>57</v>
      </c>
      <c r="AP272" s="209" t="s">
        <v>133</v>
      </c>
      <c r="AQ272" s="209" t="s">
        <v>57</v>
      </c>
      <c r="AR272" s="179"/>
      <c r="AS272" s="179"/>
      <c r="AT272" s="179"/>
      <c r="AU272" s="179"/>
      <c r="AV272" s="179"/>
      <c r="AW272" s="179"/>
      <c r="AX272" s="179"/>
      <c r="AY272" s="179"/>
      <c r="AZ272" s="179"/>
      <c r="BA272" s="179"/>
      <c r="BB272" s="179"/>
      <c r="BC272" s="179"/>
      <c r="BD272" s="179"/>
      <c r="BE272" s="179"/>
      <c r="BF272" s="180"/>
      <c r="BG272" s="181">
        <f t="shared" si="121"/>
        <v>11</v>
      </c>
      <c r="BH272" s="182">
        <f t="shared" si="122"/>
        <v>3</v>
      </c>
      <c r="BI272" s="182">
        <f t="shared" si="123"/>
        <v>0</v>
      </c>
      <c r="BJ272" s="182">
        <f t="shared" si="124"/>
        <v>0</v>
      </c>
      <c r="BK272" s="182">
        <f t="shared" si="125"/>
        <v>0</v>
      </c>
      <c r="BL272" s="182">
        <f t="shared" si="126"/>
        <v>0</v>
      </c>
      <c r="BM272" s="182">
        <f t="shared" si="127"/>
        <v>14</v>
      </c>
      <c r="BN272" s="170">
        <f t="shared" si="128"/>
        <v>0</v>
      </c>
      <c r="BO272" s="182"/>
      <c r="BP272" s="182"/>
      <c r="BQ272" s="170">
        <f t="shared" si="129"/>
        <v>0</v>
      </c>
      <c r="BR272" s="182"/>
      <c r="BS272" s="182"/>
      <c r="BT272" s="170">
        <f t="shared" si="130"/>
        <v>1</v>
      </c>
      <c r="BU272" s="182"/>
      <c r="BV272" s="182"/>
      <c r="BW272" s="170">
        <f t="shared" si="136"/>
        <v>0</v>
      </c>
      <c r="BX272" s="182"/>
      <c r="BY272" s="182"/>
      <c r="BZ272" s="170">
        <f>COUNTIF(I272:AY272,"SUS")</f>
        <v>0</v>
      </c>
      <c r="CA272" s="170">
        <f t="shared" si="131"/>
        <v>2</v>
      </c>
      <c r="CB272" s="182"/>
      <c r="CC272" s="182"/>
      <c r="CD272" s="170">
        <f t="shared" si="132"/>
        <v>0</v>
      </c>
      <c r="CE272" s="170">
        <f t="shared" si="133"/>
        <v>0</v>
      </c>
      <c r="CF272" s="170">
        <f t="shared" si="134"/>
        <v>1</v>
      </c>
      <c r="CG272" s="182">
        <f t="shared" si="135"/>
        <v>18</v>
      </c>
      <c r="CH272" s="171"/>
      <c r="CI272" s="183"/>
      <c r="CJ272" s="184"/>
    </row>
    <row r="273" spans="1:88" s="186" customFormat="1" ht="13">
      <c r="A273" s="168" t="e">
        <f t="shared" si="114"/>
        <v>#REF!</v>
      </c>
      <c r="B273" s="169" t="s">
        <v>4931</v>
      </c>
      <c r="C273" s="174" t="s">
        <v>4932</v>
      </c>
      <c r="D273" s="175" t="s">
        <v>4060</v>
      </c>
      <c r="E273" s="172" t="s">
        <v>4933</v>
      </c>
      <c r="F273" s="176" t="s">
        <v>4934</v>
      </c>
      <c r="G273" s="177">
        <v>44593</v>
      </c>
      <c r="H273" s="177">
        <v>44593</v>
      </c>
      <c r="I273" s="178"/>
      <c r="J273" s="209" t="s">
        <v>57</v>
      </c>
      <c r="K273" s="209" t="s">
        <v>67</v>
      </c>
      <c r="L273" s="209" t="s">
        <v>58</v>
      </c>
      <c r="M273" s="209" t="s">
        <v>57</v>
      </c>
      <c r="N273" s="209" t="s">
        <v>57</v>
      </c>
      <c r="O273" s="209" t="s">
        <v>67</v>
      </c>
      <c r="P273" s="209" t="s">
        <v>67</v>
      </c>
      <c r="Q273" s="209" t="s">
        <v>67</v>
      </c>
      <c r="R273" s="209" t="s">
        <v>67</v>
      </c>
      <c r="S273" s="209" t="s">
        <v>58</v>
      </c>
      <c r="T273" s="209" t="s">
        <v>59</v>
      </c>
      <c r="U273" s="209" t="s">
        <v>67</v>
      </c>
      <c r="V273" s="209" t="s">
        <v>67</v>
      </c>
      <c r="W273" s="209" t="s">
        <v>67</v>
      </c>
      <c r="X273" s="209" t="s">
        <v>67</v>
      </c>
      <c r="Y273" s="209" t="s">
        <v>67</v>
      </c>
      <c r="Z273" s="209" t="s">
        <v>58</v>
      </c>
      <c r="AA273" s="209" t="s">
        <v>59</v>
      </c>
      <c r="AB273" s="209" t="s">
        <v>67</v>
      </c>
      <c r="AC273" s="209" t="s">
        <v>67</v>
      </c>
      <c r="AD273" s="209" t="s">
        <v>67</v>
      </c>
      <c r="AE273" s="209" t="s">
        <v>67</v>
      </c>
      <c r="AF273" s="209" t="s">
        <v>67</v>
      </c>
      <c r="AG273" s="209" t="s">
        <v>58</v>
      </c>
      <c r="AH273" s="209" t="s">
        <v>67</v>
      </c>
      <c r="AI273" s="209" t="s">
        <v>67</v>
      </c>
      <c r="AJ273" s="209" t="s">
        <v>67</v>
      </c>
      <c r="AK273" s="209" t="s">
        <v>57</v>
      </c>
      <c r="AL273" s="209" t="s">
        <v>57</v>
      </c>
      <c r="AM273" s="209" t="s">
        <v>67</v>
      </c>
      <c r="AN273" s="209" t="s">
        <v>58</v>
      </c>
      <c r="AO273" s="209" t="s">
        <v>57</v>
      </c>
      <c r="AP273" s="209" t="s">
        <v>67</v>
      </c>
      <c r="AQ273" s="209" t="s">
        <v>57</v>
      </c>
      <c r="AR273" s="179"/>
      <c r="AS273" s="179"/>
      <c r="AT273" s="179"/>
      <c r="AU273" s="179"/>
      <c r="AV273" s="179"/>
      <c r="AW273" s="179"/>
      <c r="AX273" s="179"/>
      <c r="AY273" s="179"/>
      <c r="AZ273" s="179"/>
      <c r="BA273" s="179"/>
      <c r="BB273" s="179"/>
      <c r="BC273" s="179"/>
      <c r="BD273" s="179"/>
      <c r="BE273" s="179"/>
      <c r="BF273" s="180"/>
      <c r="BG273" s="181">
        <f t="shared" si="121"/>
        <v>4</v>
      </c>
      <c r="BH273" s="182">
        <f t="shared" si="122"/>
        <v>3</v>
      </c>
      <c r="BI273" s="182">
        <f t="shared" si="123"/>
        <v>0</v>
      </c>
      <c r="BJ273" s="182">
        <f t="shared" si="124"/>
        <v>0</v>
      </c>
      <c r="BK273" s="182">
        <f t="shared" si="125"/>
        <v>0</v>
      </c>
      <c r="BL273" s="182">
        <f t="shared" si="126"/>
        <v>0</v>
      </c>
      <c r="BM273" s="182">
        <f t="shared" si="127"/>
        <v>7</v>
      </c>
      <c r="BN273" s="170">
        <f t="shared" si="128"/>
        <v>0</v>
      </c>
      <c r="BO273" s="182"/>
      <c r="BP273" s="182"/>
      <c r="BQ273" s="170">
        <f t="shared" si="129"/>
        <v>0</v>
      </c>
      <c r="BR273" s="182"/>
      <c r="BS273" s="182"/>
      <c r="BT273" s="170">
        <f t="shared" si="130"/>
        <v>0</v>
      </c>
      <c r="BU273" s="182"/>
      <c r="BV273" s="182"/>
      <c r="BW273" s="170">
        <f t="shared" si="136"/>
        <v>0</v>
      </c>
      <c r="BX273" s="182"/>
      <c r="BY273" s="182"/>
      <c r="BZ273" s="170">
        <f>COUNTIF(I273:AY273,"SUS")</f>
        <v>0</v>
      </c>
      <c r="CA273" s="170">
        <f t="shared" si="131"/>
        <v>10</v>
      </c>
      <c r="CB273" s="182"/>
      <c r="CC273" s="182"/>
      <c r="CD273" s="170">
        <f t="shared" si="132"/>
        <v>0</v>
      </c>
      <c r="CE273" s="170">
        <f t="shared" si="133"/>
        <v>0</v>
      </c>
      <c r="CF273" s="170">
        <f t="shared" si="134"/>
        <v>1</v>
      </c>
      <c r="CG273" s="182">
        <f t="shared" si="135"/>
        <v>18</v>
      </c>
      <c r="CH273" s="171"/>
      <c r="CI273" s="183">
        <f>COUNTIF(J273:AN273,"1")+(COUNTIF(J273:AN273,"2")*2)+CJ273*2</f>
        <v>0</v>
      </c>
      <c r="CJ273" s="184">
        <f>COUNTIF(J273:AN273,"&gt;=3")</f>
        <v>0</v>
      </c>
    </row>
    <row r="274" spans="1:88" s="186" customFormat="1" ht="13">
      <c r="A274" s="168" t="e">
        <f t="shared" si="114"/>
        <v>#REF!</v>
      </c>
      <c r="B274" s="169" t="s">
        <v>4935</v>
      </c>
      <c r="C274" s="174">
        <v>220003</v>
      </c>
      <c r="D274" s="175" t="s">
        <v>3637</v>
      </c>
      <c r="E274" s="172" t="s">
        <v>4936</v>
      </c>
      <c r="F274" s="176" t="s">
        <v>4105</v>
      </c>
      <c r="G274" s="177">
        <v>45244</v>
      </c>
      <c r="H274" s="177">
        <v>45244</v>
      </c>
      <c r="I274" s="178"/>
      <c r="J274" s="209" t="s">
        <v>57</v>
      </c>
      <c r="K274" s="209" t="s">
        <v>4057</v>
      </c>
      <c r="L274" s="209" t="s">
        <v>58</v>
      </c>
      <c r="M274" s="209" t="s">
        <v>57</v>
      </c>
      <c r="N274" s="209" t="s">
        <v>57</v>
      </c>
      <c r="O274" s="209" t="s">
        <v>57</v>
      </c>
      <c r="P274" s="209" t="s">
        <v>57</v>
      </c>
      <c r="Q274" s="209" t="s">
        <v>57</v>
      </c>
      <c r="R274" s="209" t="s">
        <v>57</v>
      </c>
      <c r="S274" s="209" t="s">
        <v>58</v>
      </c>
      <c r="T274" s="209" t="s">
        <v>59</v>
      </c>
      <c r="U274" s="209" t="s">
        <v>57</v>
      </c>
      <c r="V274" s="209" t="s">
        <v>57</v>
      </c>
      <c r="W274" s="209" t="s">
        <v>57</v>
      </c>
      <c r="X274" s="209" t="s">
        <v>57</v>
      </c>
      <c r="Y274" s="209" t="s">
        <v>57</v>
      </c>
      <c r="Z274" s="209" t="s">
        <v>58</v>
      </c>
      <c r="AA274" s="209" t="s">
        <v>59</v>
      </c>
      <c r="AB274" s="209" t="s">
        <v>57</v>
      </c>
      <c r="AC274" s="209" t="s">
        <v>57</v>
      </c>
      <c r="AD274" s="209" t="s">
        <v>57</v>
      </c>
      <c r="AE274" s="209" t="s">
        <v>57</v>
      </c>
      <c r="AF274" s="209" t="s">
        <v>57</v>
      </c>
      <c r="AG274" s="209" t="s">
        <v>58</v>
      </c>
      <c r="AH274" s="209" t="s">
        <v>57</v>
      </c>
      <c r="AI274" s="209" t="s">
        <v>57</v>
      </c>
      <c r="AJ274" s="209" t="s">
        <v>57</v>
      </c>
      <c r="AK274" s="209" t="s">
        <v>57</v>
      </c>
      <c r="AL274" s="209" t="s">
        <v>57</v>
      </c>
      <c r="AM274" s="209" t="s">
        <v>4057</v>
      </c>
      <c r="AN274" s="209" t="s">
        <v>58</v>
      </c>
      <c r="AO274" s="209" t="s">
        <v>57</v>
      </c>
      <c r="AP274" s="209" t="s">
        <v>57</v>
      </c>
      <c r="AQ274" s="209" t="s">
        <v>57</v>
      </c>
      <c r="AR274" s="179"/>
      <c r="AS274" s="179"/>
      <c r="AT274" s="179"/>
      <c r="AU274" s="179"/>
      <c r="AV274" s="179"/>
      <c r="AW274" s="179"/>
      <c r="AX274" s="179"/>
      <c r="AY274" s="179"/>
      <c r="AZ274" s="179"/>
      <c r="BA274" s="179"/>
      <c r="BB274" s="179"/>
      <c r="BC274" s="179"/>
      <c r="BD274" s="179"/>
      <c r="BE274" s="179"/>
      <c r="BF274" s="180"/>
      <c r="BG274" s="181">
        <f t="shared" si="121"/>
        <v>13</v>
      </c>
      <c r="BH274" s="182">
        <f t="shared" si="122"/>
        <v>3</v>
      </c>
      <c r="BI274" s="182">
        <f t="shared" si="123"/>
        <v>0</v>
      </c>
      <c r="BJ274" s="182">
        <f t="shared" si="124"/>
        <v>1</v>
      </c>
      <c r="BK274" s="182">
        <f t="shared" si="125"/>
        <v>0</v>
      </c>
      <c r="BL274" s="182">
        <f t="shared" si="126"/>
        <v>0</v>
      </c>
      <c r="BM274" s="182">
        <f t="shared" si="127"/>
        <v>17</v>
      </c>
      <c r="BN274" s="170">
        <f t="shared" si="128"/>
        <v>0</v>
      </c>
      <c r="BO274" s="182"/>
      <c r="BP274" s="182"/>
      <c r="BQ274" s="170">
        <f t="shared" si="129"/>
        <v>0</v>
      </c>
      <c r="BR274" s="182"/>
      <c r="BS274" s="182"/>
      <c r="BT274" s="170">
        <f t="shared" si="130"/>
        <v>0</v>
      </c>
      <c r="BU274" s="182"/>
      <c r="BV274" s="182"/>
      <c r="BW274" s="170">
        <f t="shared" si="136"/>
        <v>0</v>
      </c>
      <c r="BX274" s="182"/>
      <c r="BY274" s="182"/>
      <c r="BZ274" s="170"/>
      <c r="CA274" s="170">
        <f t="shared" si="131"/>
        <v>0</v>
      </c>
      <c r="CB274" s="182"/>
      <c r="CC274" s="182"/>
      <c r="CD274" s="170">
        <f t="shared" si="132"/>
        <v>0</v>
      </c>
      <c r="CE274" s="170">
        <f t="shared" si="133"/>
        <v>0</v>
      </c>
      <c r="CF274" s="170">
        <f t="shared" si="134"/>
        <v>1</v>
      </c>
      <c r="CG274" s="182">
        <f t="shared" si="135"/>
        <v>18</v>
      </c>
      <c r="CH274" s="171"/>
      <c r="CI274" s="183">
        <f>COUNTIF(J274:AN274,"1")+(COUNTIF(J274:AN274,"2")*2)+CJ274*2</f>
        <v>0</v>
      </c>
      <c r="CJ274" s="184">
        <f>COUNTIF(J274:AN274,"&gt;=3")</f>
        <v>0</v>
      </c>
    </row>
    <row r="275" spans="1:88" s="186" customFormat="1" ht="13">
      <c r="A275" s="168" t="e">
        <f t="shared" si="114"/>
        <v>#REF!</v>
      </c>
      <c r="B275" s="169" t="s">
        <v>4937</v>
      </c>
      <c r="C275" s="174" t="s">
        <v>4938</v>
      </c>
      <c r="D275" s="175" t="s">
        <v>3637</v>
      </c>
      <c r="E275" s="172" t="s">
        <v>4939</v>
      </c>
      <c r="F275" s="176" t="s">
        <v>4339</v>
      </c>
      <c r="G275" s="177">
        <v>45113</v>
      </c>
      <c r="H275" s="177">
        <v>45113</v>
      </c>
      <c r="I275" s="178"/>
      <c r="J275" s="209" t="s">
        <v>57</v>
      </c>
      <c r="K275" s="209" t="s">
        <v>57</v>
      </c>
      <c r="L275" s="209" t="s">
        <v>58</v>
      </c>
      <c r="M275" s="209" t="s">
        <v>57</v>
      </c>
      <c r="N275" s="209" t="s">
        <v>57</v>
      </c>
      <c r="O275" s="209" t="s">
        <v>57</v>
      </c>
      <c r="P275" s="209" t="s">
        <v>57</v>
      </c>
      <c r="Q275" s="209" t="s">
        <v>57</v>
      </c>
      <c r="R275" s="209" t="s">
        <v>4057</v>
      </c>
      <c r="S275" s="209" t="s">
        <v>58</v>
      </c>
      <c r="T275" s="209" t="s">
        <v>59</v>
      </c>
      <c r="U275" s="209" t="s">
        <v>57</v>
      </c>
      <c r="V275" s="209" t="s">
        <v>57</v>
      </c>
      <c r="W275" s="209" t="s">
        <v>57</v>
      </c>
      <c r="X275" s="209" t="s">
        <v>57</v>
      </c>
      <c r="Y275" s="209" t="s">
        <v>57</v>
      </c>
      <c r="Z275" s="209" t="s">
        <v>58</v>
      </c>
      <c r="AA275" s="209" t="s">
        <v>59</v>
      </c>
      <c r="AB275" s="209" t="s">
        <v>57</v>
      </c>
      <c r="AC275" s="209" t="s">
        <v>57</v>
      </c>
      <c r="AD275" s="209" t="s">
        <v>57</v>
      </c>
      <c r="AE275" s="209" t="s">
        <v>57</v>
      </c>
      <c r="AF275" s="209" t="s">
        <v>57</v>
      </c>
      <c r="AG275" s="209" t="s">
        <v>58</v>
      </c>
      <c r="AH275" s="209" t="s">
        <v>57</v>
      </c>
      <c r="AI275" s="209" t="s">
        <v>57</v>
      </c>
      <c r="AJ275" s="209" t="s">
        <v>57</v>
      </c>
      <c r="AK275" s="209" t="s">
        <v>57</v>
      </c>
      <c r="AL275" s="209" t="s">
        <v>57</v>
      </c>
      <c r="AM275" s="209" t="s">
        <v>4057</v>
      </c>
      <c r="AN275" s="209" t="s">
        <v>58</v>
      </c>
      <c r="AO275" s="209" t="s">
        <v>57</v>
      </c>
      <c r="AP275" s="209" t="s">
        <v>57</v>
      </c>
      <c r="AQ275" s="209" t="s">
        <v>57</v>
      </c>
      <c r="AR275" s="179"/>
      <c r="AS275" s="179"/>
      <c r="AT275" s="179" t="s">
        <v>4057</v>
      </c>
      <c r="AU275" s="179"/>
      <c r="AV275" s="179" t="s">
        <v>133</v>
      </c>
      <c r="AW275" s="179" t="s">
        <v>133</v>
      </c>
      <c r="AX275" s="179" t="s">
        <v>133</v>
      </c>
      <c r="AY275" s="179" t="s">
        <v>133</v>
      </c>
      <c r="AZ275" s="179" t="s">
        <v>133</v>
      </c>
      <c r="BA275" s="179" t="s">
        <v>133</v>
      </c>
      <c r="BB275" s="179" t="s">
        <v>133</v>
      </c>
      <c r="BC275" s="179"/>
      <c r="BD275" s="179"/>
      <c r="BE275" s="179"/>
      <c r="BF275" s="180"/>
      <c r="BG275" s="181">
        <f t="shared" si="121"/>
        <v>13</v>
      </c>
      <c r="BH275" s="182">
        <f t="shared" si="122"/>
        <v>3</v>
      </c>
      <c r="BI275" s="182">
        <f t="shared" si="123"/>
        <v>0</v>
      </c>
      <c r="BJ275" s="182">
        <f t="shared" si="124"/>
        <v>2</v>
      </c>
      <c r="BK275" s="182">
        <f t="shared" si="125"/>
        <v>0</v>
      </c>
      <c r="BL275" s="182">
        <f t="shared" si="126"/>
        <v>0</v>
      </c>
      <c r="BM275" s="182">
        <f t="shared" si="127"/>
        <v>18</v>
      </c>
      <c r="BN275" s="170">
        <f t="shared" si="128"/>
        <v>0</v>
      </c>
      <c r="BO275" s="182"/>
      <c r="BP275" s="182"/>
      <c r="BQ275" s="170">
        <f t="shared" si="129"/>
        <v>0</v>
      </c>
      <c r="BR275" s="182"/>
      <c r="BS275" s="182"/>
      <c r="BT275" s="170">
        <f t="shared" si="130"/>
        <v>7</v>
      </c>
      <c r="BU275" s="182"/>
      <c r="BV275" s="182"/>
      <c r="BW275" s="170">
        <f t="shared" si="136"/>
        <v>0</v>
      </c>
      <c r="BX275" s="182"/>
      <c r="BY275" s="182"/>
      <c r="BZ275" s="170">
        <f>COUNTIF(I275:AY275,"SUS")</f>
        <v>0</v>
      </c>
      <c r="CA275" s="170">
        <f t="shared" si="131"/>
        <v>0</v>
      </c>
      <c r="CB275" s="182"/>
      <c r="CC275" s="182"/>
      <c r="CD275" s="170">
        <f t="shared" si="132"/>
        <v>0</v>
      </c>
      <c r="CE275" s="170">
        <f t="shared" si="133"/>
        <v>0</v>
      </c>
      <c r="CF275" s="170">
        <f t="shared" si="134"/>
        <v>1</v>
      </c>
      <c r="CG275" s="182">
        <f t="shared" si="135"/>
        <v>26</v>
      </c>
      <c r="CH275" s="171"/>
      <c r="CI275" s="183">
        <f>COUNTIF(J275:AN275,"1")+(COUNTIF(J275:AN275,"2")*2)+CJ275*2</f>
        <v>0</v>
      </c>
      <c r="CJ275" s="184">
        <f>COUNTIF(J275:AN275,"&gt;=3")</f>
        <v>0</v>
      </c>
    </row>
    <row r="276" spans="1:88" s="186" customFormat="1" ht="13">
      <c r="A276" s="168" t="e">
        <f t="shared" si="114"/>
        <v>#REF!</v>
      </c>
      <c r="B276" s="169" t="s">
        <v>4940</v>
      </c>
      <c r="C276" s="174" t="s">
        <v>4941</v>
      </c>
      <c r="D276" s="175" t="s">
        <v>3637</v>
      </c>
      <c r="E276" s="172" t="s">
        <v>4942</v>
      </c>
      <c r="F276" s="176" t="s">
        <v>1079</v>
      </c>
      <c r="G276" s="177">
        <v>44827</v>
      </c>
      <c r="H276" s="177">
        <v>44827</v>
      </c>
      <c r="I276" s="178"/>
      <c r="J276" s="209" t="s">
        <v>57</v>
      </c>
      <c r="K276" s="209" t="s">
        <v>57</v>
      </c>
      <c r="L276" s="209" t="s">
        <v>58</v>
      </c>
      <c r="M276" s="209" t="s">
        <v>57</v>
      </c>
      <c r="N276" s="209" t="s">
        <v>57</v>
      </c>
      <c r="O276" s="209" t="s">
        <v>57</v>
      </c>
      <c r="P276" s="209" t="s">
        <v>57</v>
      </c>
      <c r="Q276" s="209" t="s">
        <v>57</v>
      </c>
      <c r="R276" s="209" t="s">
        <v>67</v>
      </c>
      <c r="S276" s="209" t="s">
        <v>58</v>
      </c>
      <c r="T276" s="209" t="s">
        <v>59</v>
      </c>
      <c r="U276" s="209" t="s">
        <v>57</v>
      </c>
      <c r="V276" s="209" t="s">
        <v>57</v>
      </c>
      <c r="W276" s="209" t="s">
        <v>133</v>
      </c>
      <c r="X276" s="209" t="s">
        <v>57</v>
      </c>
      <c r="Y276" s="209" t="s">
        <v>57</v>
      </c>
      <c r="Z276" s="209" t="s">
        <v>58</v>
      </c>
      <c r="AA276" s="209" t="s">
        <v>59</v>
      </c>
      <c r="AB276" s="209" t="s">
        <v>57</v>
      </c>
      <c r="AC276" s="209" t="s">
        <v>57</v>
      </c>
      <c r="AD276" s="209" t="s">
        <v>57</v>
      </c>
      <c r="AE276" s="209" t="s">
        <v>57</v>
      </c>
      <c r="AF276" s="209" t="s">
        <v>67</v>
      </c>
      <c r="AG276" s="209" t="s">
        <v>58</v>
      </c>
      <c r="AH276" s="209" t="s">
        <v>57</v>
      </c>
      <c r="AI276" s="209" t="s">
        <v>57</v>
      </c>
      <c r="AJ276" s="209" t="s">
        <v>57</v>
      </c>
      <c r="AK276" s="209" t="s">
        <v>57</v>
      </c>
      <c r="AL276" s="209" t="s">
        <v>57</v>
      </c>
      <c r="AM276" s="209" t="s">
        <v>129</v>
      </c>
      <c r="AN276" s="209" t="s">
        <v>58</v>
      </c>
      <c r="AO276" s="209" t="s">
        <v>57</v>
      </c>
      <c r="AP276" s="209" t="s">
        <v>57</v>
      </c>
      <c r="AQ276" s="209" t="s">
        <v>57</v>
      </c>
      <c r="AR276" s="179"/>
      <c r="AS276" s="179"/>
      <c r="AT276" s="179"/>
      <c r="AU276" s="179"/>
      <c r="AV276" s="179"/>
      <c r="AW276" s="179"/>
      <c r="AX276" s="179"/>
      <c r="AY276" s="179"/>
      <c r="AZ276" s="179"/>
      <c r="BA276" s="179"/>
      <c r="BB276" s="179"/>
      <c r="BC276" s="179"/>
      <c r="BD276" s="179"/>
      <c r="BE276" s="179"/>
      <c r="BF276" s="180"/>
      <c r="BG276" s="181">
        <f t="shared" si="121"/>
        <v>12</v>
      </c>
      <c r="BH276" s="182">
        <f t="shared" si="122"/>
        <v>3</v>
      </c>
      <c r="BI276" s="182">
        <f t="shared" si="123"/>
        <v>0</v>
      </c>
      <c r="BJ276" s="182">
        <f t="shared" si="124"/>
        <v>0</v>
      </c>
      <c r="BK276" s="182">
        <f t="shared" si="125"/>
        <v>1</v>
      </c>
      <c r="BL276" s="182">
        <f t="shared" si="126"/>
        <v>0</v>
      </c>
      <c r="BM276" s="182">
        <f t="shared" si="127"/>
        <v>16</v>
      </c>
      <c r="BN276" s="170">
        <f t="shared" si="128"/>
        <v>0</v>
      </c>
      <c r="BO276" s="182"/>
      <c r="BP276" s="182"/>
      <c r="BQ276" s="170">
        <f t="shared" si="129"/>
        <v>0</v>
      </c>
      <c r="BR276" s="182"/>
      <c r="BS276" s="182"/>
      <c r="BT276" s="170">
        <f t="shared" si="130"/>
        <v>0</v>
      </c>
      <c r="BU276" s="182"/>
      <c r="BV276" s="182"/>
      <c r="BW276" s="170">
        <f t="shared" si="136"/>
        <v>0</v>
      </c>
      <c r="BX276" s="182"/>
      <c r="BY276" s="182"/>
      <c r="BZ276" s="170">
        <f>COUNTIF(I276:AY276,"SUS")</f>
        <v>0</v>
      </c>
      <c r="CA276" s="170">
        <f t="shared" si="131"/>
        <v>1</v>
      </c>
      <c r="CB276" s="182"/>
      <c r="CC276" s="182"/>
      <c r="CD276" s="170">
        <f t="shared" si="132"/>
        <v>0</v>
      </c>
      <c r="CE276" s="170">
        <f t="shared" si="133"/>
        <v>0</v>
      </c>
      <c r="CF276" s="170">
        <f t="shared" si="134"/>
        <v>1</v>
      </c>
      <c r="CG276" s="182">
        <f t="shared" si="135"/>
        <v>18</v>
      </c>
      <c r="CH276" s="171"/>
      <c r="CI276" s="183">
        <f>COUNTIF(J276:AN276,"1")+(COUNTIF(J276:AN276,"2")*2)+CJ276*2</f>
        <v>0</v>
      </c>
      <c r="CJ276" s="184">
        <f>COUNTIF(J276:AN276,"&gt;=3")</f>
        <v>0</v>
      </c>
    </row>
    <row r="277" spans="1:88" s="186" customFormat="1" ht="13">
      <c r="A277" s="168" t="e">
        <f t="shared" ref="A277:A308" si="137">+A276+1</f>
        <v>#REF!</v>
      </c>
      <c r="B277" s="169" t="s">
        <v>4943</v>
      </c>
      <c r="C277" s="174" t="s">
        <v>4944</v>
      </c>
      <c r="D277" s="175" t="s">
        <v>4060</v>
      </c>
      <c r="E277" s="172" t="s">
        <v>4945</v>
      </c>
      <c r="F277" s="176" t="s">
        <v>4946</v>
      </c>
      <c r="G277" s="177">
        <v>45231</v>
      </c>
      <c r="H277" s="177">
        <v>45231</v>
      </c>
      <c r="I277" s="178"/>
      <c r="J277" s="209" t="s">
        <v>57</v>
      </c>
      <c r="K277" s="209" t="s">
        <v>57</v>
      </c>
      <c r="L277" s="209" t="s">
        <v>58</v>
      </c>
      <c r="M277" s="209" t="s">
        <v>57</v>
      </c>
      <c r="N277" s="209" t="s">
        <v>57</v>
      </c>
      <c r="O277" s="209" t="s">
        <v>57</v>
      </c>
      <c r="P277" s="209" t="s">
        <v>57</v>
      </c>
      <c r="Q277" s="209" t="s">
        <v>57</v>
      </c>
      <c r="R277" s="209" t="s">
        <v>67</v>
      </c>
      <c r="S277" s="209" t="s">
        <v>58</v>
      </c>
      <c r="T277" s="209" t="s">
        <v>59</v>
      </c>
      <c r="U277" s="209" t="s">
        <v>57</v>
      </c>
      <c r="V277" s="209" t="s">
        <v>57</v>
      </c>
      <c r="W277" s="209" t="s">
        <v>57</v>
      </c>
      <c r="X277" s="209" t="s">
        <v>67</v>
      </c>
      <c r="Y277" s="209" t="s">
        <v>67</v>
      </c>
      <c r="Z277" s="209" t="s">
        <v>58</v>
      </c>
      <c r="AA277" s="209" t="s">
        <v>59</v>
      </c>
      <c r="AB277" s="209" t="s">
        <v>57</v>
      </c>
      <c r="AC277" s="209" t="s">
        <v>57</v>
      </c>
      <c r="AD277" s="209" t="s">
        <v>57</v>
      </c>
      <c r="AE277" s="209" t="s">
        <v>57</v>
      </c>
      <c r="AF277" s="209" t="s">
        <v>57</v>
      </c>
      <c r="AG277" s="209" t="s">
        <v>58</v>
      </c>
      <c r="AH277" s="209" t="s">
        <v>57</v>
      </c>
      <c r="AI277" s="209" t="s">
        <v>57</v>
      </c>
      <c r="AJ277" s="209" t="s">
        <v>57</v>
      </c>
      <c r="AK277" s="209" t="s">
        <v>57</v>
      </c>
      <c r="AL277" s="209" t="s">
        <v>57</v>
      </c>
      <c r="AM277" s="209" t="s">
        <v>67</v>
      </c>
      <c r="AN277" s="209" t="s">
        <v>58</v>
      </c>
      <c r="AO277" s="209" t="s">
        <v>57</v>
      </c>
      <c r="AP277" s="209" t="s">
        <v>57</v>
      </c>
      <c r="AQ277" s="209" t="s">
        <v>57</v>
      </c>
      <c r="AR277" s="179"/>
      <c r="AS277" s="179"/>
      <c r="AT277" s="179"/>
      <c r="AU277" s="179"/>
      <c r="AV277" s="179"/>
      <c r="AW277" s="179"/>
      <c r="AX277" s="179"/>
      <c r="AY277" s="179"/>
      <c r="AZ277" s="179"/>
      <c r="BA277" s="179"/>
      <c r="BB277" s="179"/>
      <c r="BC277" s="179"/>
      <c r="BD277" s="179"/>
      <c r="BE277" s="179"/>
      <c r="BF277" s="180"/>
      <c r="BG277" s="181">
        <f t="shared" si="121"/>
        <v>13</v>
      </c>
      <c r="BH277" s="182">
        <f t="shared" si="122"/>
        <v>3</v>
      </c>
      <c r="BI277" s="182">
        <f t="shared" si="123"/>
        <v>0</v>
      </c>
      <c r="BJ277" s="182">
        <f t="shared" si="124"/>
        <v>0</v>
      </c>
      <c r="BK277" s="182">
        <f t="shared" si="125"/>
        <v>0</v>
      </c>
      <c r="BL277" s="182">
        <f t="shared" si="126"/>
        <v>0</v>
      </c>
      <c r="BM277" s="182">
        <f t="shared" si="127"/>
        <v>16</v>
      </c>
      <c r="BN277" s="170">
        <f t="shared" si="128"/>
        <v>0</v>
      </c>
      <c r="BO277" s="182"/>
      <c r="BP277" s="182"/>
      <c r="BQ277" s="170">
        <f t="shared" si="129"/>
        <v>0</v>
      </c>
      <c r="BR277" s="182"/>
      <c r="BS277" s="182"/>
      <c r="BT277" s="170">
        <f t="shared" si="130"/>
        <v>0</v>
      </c>
      <c r="BU277" s="182"/>
      <c r="BV277" s="182"/>
      <c r="BW277" s="170">
        <f t="shared" si="136"/>
        <v>0</v>
      </c>
      <c r="BX277" s="182"/>
      <c r="BY277" s="182"/>
      <c r="BZ277" s="170">
        <f>COUNTIF(I277:AY277,"SUS")</f>
        <v>0</v>
      </c>
      <c r="CA277" s="170">
        <f t="shared" si="131"/>
        <v>1</v>
      </c>
      <c r="CB277" s="182"/>
      <c r="CC277" s="182"/>
      <c r="CD277" s="170">
        <f t="shared" si="132"/>
        <v>0</v>
      </c>
      <c r="CE277" s="170">
        <f t="shared" si="133"/>
        <v>0</v>
      </c>
      <c r="CF277" s="170">
        <f t="shared" si="134"/>
        <v>1</v>
      </c>
      <c r="CG277" s="182">
        <f t="shared" si="135"/>
        <v>18</v>
      </c>
      <c r="CH277" s="171"/>
      <c r="CI277" s="183"/>
      <c r="CJ277" s="184"/>
    </row>
    <row r="278" spans="1:88" s="186" customFormat="1" ht="13">
      <c r="A278" s="168" t="e">
        <f t="shared" si="137"/>
        <v>#REF!</v>
      </c>
      <c r="B278" s="169" t="s">
        <v>4947</v>
      </c>
      <c r="C278" s="174" t="s">
        <v>4948</v>
      </c>
      <c r="D278" s="175" t="s">
        <v>3637</v>
      </c>
      <c r="E278" s="172" t="s">
        <v>4949</v>
      </c>
      <c r="F278" s="176" t="s">
        <v>4950</v>
      </c>
      <c r="G278" s="177">
        <v>45278</v>
      </c>
      <c r="H278" s="177">
        <v>45278</v>
      </c>
      <c r="I278" s="178"/>
      <c r="J278" s="209" t="s">
        <v>67</v>
      </c>
      <c r="K278" s="209" t="s">
        <v>67</v>
      </c>
      <c r="L278" s="209" t="s">
        <v>58</v>
      </c>
      <c r="M278" s="209" t="s">
        <v>67</v>
      </c>
      <c r="N278" s="209" t="s">
        <v>57</v>
      </c>
      <c r="O278" s="209" t="s">
        <v>57</v>
      </c>
      <c r="P278" s="209" t="s">
        <v>67</v>
      </c>
      <c r="Q278" s="209" t="s">
        <v>57</v>
      </c>
      <c r="R278" s="209" t="s">
        <v>67</v>
      </c>
      <c r="S278" s="209" t="s">
        <v>58</v>
      </c>
      <c r="T278" s="209" t="s">
        <v>59</v>
      </c>
      <c r="U278" s="209" t="s">
        <v>67</v>
      </c>
      <c r="V278" s="209" t="s">
        <v>67</v>
      </c>
      <c r="W278" s="209" t="s">
        <v>67</v>
      </c>
      <c r="X278" s="209" t="s">
        <v>67</v>
      </c>
      <c r="Y278" s="209" t="s">
        <v>67</v>
      </c>
      <c r="Z278" s="209" t="s">
        <v>58</v>
      </c>
      <c r="AA278" s="209" t="s">
        <v>59</v>
      </c>
      <c r="AB278" s="209" t="s">
        <v>67</v>
      </c>
      <c r="AC278" s="209" t="s">
        <v>67</v>
      </c>
      <c r="AD278" s="209" t="s">
        <v>67</v>
      </c>
      <c r="AE278" s="209" t="s">
        <v>67</v>
      </c>
      <c r="AF278" s="209" t="s">
        <v>67</v>
      </c>
      <c r="AG278" s="209" t="s">
        <v>58</v>
      </c>
      <c r="AH278" s="209" t="s">
        <v>57</v>
      </c>
      <c r="AI278" s="209" t="s">
        <v>67</v>
      </c>
      <c r="AJ278" s="209" t="s">
        <v>57</v>
      </c>
      <c r="AK278" s="209" t="s">
        <v>57</v>
      </c>
      <c r="AL278" s="209" t="s">
        <v>67</v>
      </c>
      <c r="AM278" s="209" t="s">
        <v>67</v>
      </c>
      <c r="AN278" s="209" t="s">
        <v>58</v>
      </c>
      <c r="AO278" s="209" t="s">
        <v>57</v>
      </c>
      <c r="AP278" s="209" t="s">
        <v>57</v>
      </c>
      <c r="AQ278" s="209" t="s">
        <v>57</v>
      </c>
      <c r="AR278" s="179"/>
      <c r="AS278" s="179"/>
      <c r="AT278" s="179"/>
      <c r="AU278" s="179"/>
      <c r="AV278" s="179"/>
      <c r="AW278" s="179"/>
      <c r="AX278" s="179"/>
      <c r="AY278" s="179"/>
      <c r="AZ278" s="179"/>
      <c r="BA278" s="179"/>
      <c r="BB278" s="179"/>
      <c r="BC278" s="179"/>
      <c r="BD278" s="179"/>
      <c r="BE278" s="179"/>
      <c r="BF278" s="180"/>
      <c r="BG278" s="181">
        <f t="shared" si="121"/>
        <v>6</v>
      </c>
      <c r="BH278" s="182">
        <f t="shared" si="122"/>
        <v>3</v>
      </c>
      <c r="BI278" s="182">
        <f t="shared" si="123"/>
        <v>0</v>
      </c>
      <c r="BJ278" s="182">
        <f t="shared" si="124"/>
        <v>0</v>
      </c>
      <c r="BK278" s="182">
        <f t="shared" si="125"/>
        <v>0</v>
      </c>
      <c r="BL278" s="182">
        <f t="shared" si="126"/>
        <v>0</v>
      </c>
      <c r="BM278" s="182">
        <f t="shared" si="127"/>
        <v>9</v>
      </c>
      <c r="BN278" s="170">
        <f t="shared" si="128"/>
        <v>0</v>
      </c>
      <c r="BO278" s="182"/>
      <c r="BP278" s="182"/>
      <c r="BQ278" s="170">
        <f t="shared" si="129"/>
        <v>0</v>
      </c>
      <c r="BR278" s="182"/>
      <c r="BS278" s="182"/>
      <c r="BT278" s="170">
        <f t="shared" si="130"/>
        <v>0</v>
      </c>
      <c r="BU278" s="182"/>
      <c r="BV278" s="182"/>
      <c r="BW278" s="170"/>
      <c r="BX278" s="182"/>
      <c r="BY278" s="182"/>
      <c r="BZ278" s="170"/>
      <c r="CA278" s="170">
        <f t="shared" si="131"/>
        <v>8</v>
      </c>
      <c r="CB278" s="182"/>
      <c r="CC278" s="182"/>
      <c r="CD278" s="170">
        <f t="shared" si="132"/>
        <v>0</v>
      </c>
      <c r="CE278" s="170">
        <f t="shared" si="133"/>
        <v>0</v>
      </c>
      <c r="CF278" s="170">
        <f t="shared" si="134"/>
        <v>1</v>
      </c>
      <c r="CG278" s="182">
        <f t="shared" si="135"/>
        <v>18</v>
      </c>
      <c r="CH278" s="171"/>
      <c r="CI278" s="183"/>
      <c r="CJ278" s="184"/>
    </row>
    <row r="279" spans="1:88" s="186" customFormat="1" ht="13">
      <c r="A279" s="168" t="e">
        <f t="shared" si="137"/>
        <v>#REF!</v>
      </c>
      <c r="B279" s="169" t="s">
        <v>4951</v>
      </c>
      <c r="C279" s="174" t="s">
        <v>4952</v>
      </c>
      <c r="D279" s="175" t="s">
        <v>3637</v>
      </c>
      <c r="E279" s="172" t="s">
        <v>4953</v>
      </c>
      <c r="F279" s="176" t="s">
        <v>4290</v>
      </c>
      <c r="G279" s="177">
        <v>44805</v>
      </c>
      <c r="H279" s="177">
        <v>44805</v>
      </c>
      <c r="I279" s="178"/>
      <c r="J279" s="209" t="s">
        <v>67</v>
      </c>
      <c r="K279" s="209" t="s">
        <v>67</v>
      </c>
      <c r="L279" s="209" t="s">
        <v>58</v>
      </c>
      <c r="M279" s="209" t="s">
        <v>57</v>
      </c>
      <c r="N279" s="209" t="s">
        <v>57</v>
      </c>
      <c r="O279" s="209" t="s">
        <v>57</v>
      </c>
      <c r="P279" s="209" t="s">
        <v>57</v>
      </c>
      <c r="Q279" s="209" t="s">
        <v>57</v>
      </c>
      <c r="R279" s="209" t="s">
        <v>57</v>
      </c>
      <c r="S279" s="209" t="s">
        <v>58</v>
      </c>
      <c r="T279" s="209" t="s">
        <v>59</v>
      </c>
      <c r="U279" s="209" t="s">
        <v>57</v>
      </c>
      <c r="V279" s="209" t="s">
        <v>57</v>
      </c>
      <c r="W279" s="209" t="s">
        <v>57</v>
      </c>
      <c r="X279" s="209" t="s">
        <v>57</v>
      </c>
      <c r="Y279" s="209" t="s">
        <v>67</v>
      </c>
      <c r="Z279" s="209" t="s">
        <v>58</v>
      </c>
      <c r="AA279" s="209" t="s">
        <v>59</v>
      </c>
      <c r="AB279" s="209" t="s">
        <v>67</v>
      </c>
      <c r="AC279" s="209" t="s">
        <v>67</v>
      </c>
      <c r="AD279" s="209" t="s">
        <v>67</v>
      </c>
      <c r="AE279" s="209" t="s">
        <v>57</v>
      </c>
      <c r="AF279" s="209" t="s">
        <v>57</v>
      </c>
      <c r="AG279" s="209" t="s">
        <v>58</v>
      </c>
      <c r="AH279" s="209" t="s">
        <v>57</v>
      </c>
      <c r="AI279" s="209" t="s">
        <v>57</v>
      </c>
      <c r="AJ279" s="209" t="s">
        <v>57</v>
      </c>
      <c r="AK279" s="209" t="s">
        <v>57</v>
      </c>
      <c r="AL279" s="209" t="s">
        <v>57</v>
      </c>
      <c r="AM279" s="209" t="s">
        <v>57</v>
      </c>
      <c r="AN279" s="209" t="s">
        <v>58</v>
      </c>
      <c r="AO279" s="209" t="s">
        <v>57</v>
      </c>
      <c r="AP279" s="209" t="s">
        <v>57</v>
      </c>
      <c r="AQ279" s="209" t="s">
        <v>57</v>
      </c>
      <c r="AR279" s="179"/>
      <c r="AS279" s="179"/>
      <c r="AT279" s="179"/>
      <c r="AU279" s="179"/>
      <c r="AV279" s="179"/>
      <c r="AW279" s="179"/>
      <c r="AX279" s="179"/>
      <c r="AY279" s="179"/>
      <c r="AZ279" s="179"/>
      <c r="BA279" s="179"/>
      <c r="BB279" s="179"/>
      <c r="BC279" s="179"/>
      <c r="BD279" s="179"/>
      <c r="BE279" s="179"/>
      <c r="BF279" s="180"/>
      <c r="BG279" s="181">
        <f t="shared" si="121"/>
        <v>11</v>
      </c>
      <c r="BH279" s="182">
        <f t="shared" si="122"/>
        <v>3</v>
      </c>
      <c r="BI279" s="182">
        <f t="shared" si="123"/>
        <v>0</v>
      </c>
      <c r="BJ279" s="182">
        <f t="shared" si="124"/>
        <v>0</v>
      </c>
      <c r="BK279" s="182">
        <f t="shared" si="125"/>
        <v>0</v>
      </c>
      <c r="BL279" s="182">
        <f t="shared" si="126"/>
        <v>0</v>
      </c>
      <c r="BM279" s="182">
        <f t="shared" si="127"/>
        <v>14</v>
      </c>
      <c r="BN279" s="170">
        <f t="shared" si="128"/>
        <v>0</v>
      </c>
      <c r="BO279" s="182"/>
      <c r="BP279" s="182"/>
      <c r="BQ279" s="170">
        <f t="shared" si="129"/>
        <v>0</v>
      </c>
      <c r="BR279" s="182"/>
      <c r="BS279" s="182"/>
      <c r="BT279" s="170">
        <f t="shared" si="130"/>
        <v>0</v>
      </c>
      <c r="BU279" s="182"/>
      <c r="BV279" s="182"/>
      <c r="BW279" s="170">
        <f t="shared" ref="BW279:BW285" si="138">COUNTIF(AA279:BE279,"LSG")</f>
        <v>0</v>
      </c>
      <c r="BX279" s="182"/>
      <c r="BY279" s="182"/>
      <c r="BZ279" s="170">
        <f t="shared" ref="BZ279:BZ285" si="139">COUNTIF(I279:AY279,"SUS")</f>
        <v>0</v>
      </c>
      <c r="CA279" s="170">
        <f t="shared" si="131"/>
        <v>3</v>
      </c>
      <c r="CB279" s="182"/>
      <c r="CC279" s="182"/>
      <c r="CD279" s="170">
        <f t="shared" si="132"/>
        <v>0</v>
      </c>
      <c r="CE279" s="170">
        <f t="shared" si="133"/>
        <v>0</v>
      </c>
      <c r="CF279" s="170">
        <f t="shared" si="134"/>
        <v>1</v>
      </c>
      <c r="CG279" s="182">
        <f t="shared" si="135"/>
        <v>18</v>
      </c>
      <c r="CH279" s="171"/>
      <c r="CI279" s="183"/>
      <c r="CJ279" s="184"/>
    </row>
    <row r="280" spans="1:88" s="186" customFormat="1" ht="13">
      <c r="A280" s="168" t="e">
        <f t="shared" si="137"/>
        <v>#REF!</v>
      </c>
      <c r="B280" s="169" t="s">
        <v>4954</v>
      </c>
      <c r="C280" s="174" t="s">
        <v>4955</v>
      </c>
      <c r="D280" s="175" t="s">
        <v>3637</v>
      </c>
      <c r="E280" s="172" t="s">
        <v>4956</v>
      </c>
      <c r="F280" s="176" t="s">
        <v>4085</v>
      </c>
      <c r="G280" s="177">
        <v>44805</v>
      </c>
      <c r="H280" s="177">
        <v>44805</v>
      </c>
      <c r="I280" s="178"/>
      <c r="J280" s="209" t="s">
        <v>57</v>
      </c>
      <c r="K280" s="209" t="s">
        <v>57</v>
      </c>
      <c r="L280" s="209" t="s">
        <v>58</v>
      </c>
      <c r="M280" s="209" t="s">
        <v>57</v>
      </c>
      <c r="N280" s="209" t="s">
        <v>57</v>
      </c>
      <c r="O280" s="209" t="s">
        <v>57</v>
      </c>
      <c r="P280" s="209" t="s">
        <v>57</v>
      </c>
      <c r="Q280" s="209" t="s">
        <v>57</v>
      </c>
      <c r="R280" s="209" t="s">
        <v>4057</v>
      </c>
      <c r="S280" s="209" t="s">
        <v>58</v>
      </c>
      <c r="T280" s="209" t="s">
        <v>59</v>
      </c>
      <c r="U280" s="209" t="s">
        <v>133</v>
      </c>
      <c r="V280" s="209" t="s">
        <v>133</v>
      </c>
      <c r="W280" s="209" t="s">
        <v>133</v>
      </c>
      <c r="X280" s="209" t="s">
        <v>133</v>
      </c>
      <c r="Y280" s="209" t="s">
        <v>133</v>
      </c>
      <c r="Z280" s="209" t="s">
        <v>133</v>
      </c>
      <c r="AA280" s="209" t="s">
        <v>133</v>
      </c>
      <c r="AB280" s="209" t="s">
        <v>133</v>
      </c>
      <c r="AC280" s="209" t="s">
        <v>57</v>
      </c>
      <c r="AD280" s="209" t="s">
        <v>57</v>
      </c>
      <c r="AE280" s="209" t="s">
        <v>57</v>
      </c>
      <c r="AF280" s="209" t="s">
        <v>4057</v>
      </c>
      <c r="AG280" s="209" t="s">
        <v>58</v>
      </c>
      <c r="AH280" s="209" t="s">
        <v>57</v>
      </c>
      <c r="AI280" s="209" t="s">
        <v>57</v>
      </c>
      <c r="AJ280" s="209" t="s">
        <v>57</v>
      </c>
      <c r="AK280" s="209" t="s">
        <v>57</v>
      </c>
      <c r="AL280" s="209" t="s">
        <v>57</v>
      </c>
      <c r="AM280" s="209" t="s">
        <v>57</v>
      </c>
      <c r="AN280" s="209" t="s">
        <v>58</v>
      </c>
      <c r="AO280" s="209" t="s">
        <v>57</v>
      </c>
      <c r="AP280" s="209" t="s">
        <v>57</v>
      </c>
      <c r="AQ280" s="209" t="s">
        <v>57</v>
      </c>
      <c r="AR280" s="179"/>
      <c r="AS280" s="179"/>
      <c r="AT280" s="179"/>
      <c r="AU280" s="179"/>
      <c r="AV280" s="179"/>
      <c r="AW280" s="179"/>
      <c r="AX280" s="179"/>
      <c r="AY280" s="179"/>
      <c r="AZ280" s="179"/>
      <c r="BA280" s="179"/>
      <c r="BB280" s="179"/>
      <c r="BC280" s="179"/>
      <c r="BD280" s="179"/>
      <c r="BE280" s="179"/>
      <c r="BF280" s="180"/>
      <c r="BG280" s="181">
        <f t="shared" si="121"/>
        <v>12</v>
      </c>
      <c r="BH280" s="182">
        <f t="shared" si="122"/>
        <v>2</v>
      </c>
      <c r="BI280" s="182">
        <f t="shared" si="123"/>
        <v>0</v>
      </c>
      <c r="BJ280" s="182">
        <f t="shared" si="124"/>
        <v>1</v>
      </c>
      <c r="BK280" s="182">
        <f t="shared" si="125"/>
        <v>0</v>
      </c>
      <c r="BL280" s="182">
        <f t="shared" si="126"/>
        <v>0</v>
      </c>
      <c r="BM280" s="182">
        <f t="shared" si="127"/>
        <v>15</v>
      </c>
      <c r="BN280" s="170">
        <f t="shared" si="128"/>
        <v>0</v>
      </c>
      <c r="BO280" s="182"/>
      <c r="BP280" s="182"/>
      <c r="BQ280" s="170">
        <f t="shared" si="129"/>
        <v>0</v>
      </c>
      <c r="BR280" s="182"/>
      <c r="BS280" s="182"/>
      <c r="BT280" s="170">
        <f t="shared" si="130"/>
        <v>3</v>
      </c>
      <c r="BU280" s="182"/>
      <c r="BV280" s="182"/>
      <c r="BW280" s="170">
        <f t="shared" si="138"/>
        <v>0</v>
      </c>
      <c r="BX280" s="182"/>
      <c r="BY280" s="182"/>
      <c r="BZ280" s="170">
        <f t="shared" si="139"/>
        <v>0</v>
      </c>
      <c r="CA280" s="170">
        <f t="shared" si="131"/>
        <v>0</v>
      </c>
      <c r="CB280" s="182"/>
      <c r="CC280" s="182"/>
      <c r="CD280" s="170">
        <f t="shared" si="132"/>
        <v>0</v>
      </c>
      <c r="CE280" s="170">
        <f t="shared" si="133"/>
        <v>0</v>
      </c>
      <c r="CF280" s="170">
        <f t="shared" si="134"/>
        <v>0</v>
      </c>
      <c r="CG280" s="182">
        <f t="shared" si="135"/>
        <v>18</v>
      </c>
      <c r="CH280" s="171"/>
      <c r="CI280" s="183">
        <f>COUNTIF(J280:AN280,"1")+(COUNTIF(J280:AN280,"2")*2)+CJ280*2</f>
        <v>0</v>
      </c>
      <c r="CJ280" s="184">
        <f>COUNTIF(J280:AN280,"&gt;=3")</f>
        <v>0</v>
      </c>
    </row>
    <row r="281" spans="1:88" s="186" customFormat="1" ht="13">
      <c r="A281" s="168" t="e">
        <f t="shared" si="137"/>
        <v>#REF!</v>
      </c>
      <c r="B281" s="169" t="s">
        <v>4957</v>
      </c>
      <c r="C281" s="174" t="s">
        <v>4958</v>
      </c>
      <c r="D281" s="175" t="s">
        <v>3637</v>
      </c>
      <c r="E281" s="172" t="s">
        <v>4959</v>
      </c>
      <c r="F281" s="176" t="s">
        <v>1099</v>
      </c>
      <c r="G281" s="177">
        <v>44810</v>
      </c>
      <c r="H281" s="177">
        <v>44810</v>
      </c>
      <c r="I281" s="178"/>
      <c r="J281" s="209" t="s">
        <v>57</v>
      </c>
      <c r="K281" s="209" t="s">
        <v>57</v>
      </c>
      <c r="L281" s="209" t="s">
        <v>58</v>
      </c>
      <c r="M281" s="209" t="s">
        <v>57</v>
      </c>
      <c r="N281" s="209" t="s">
        <v>57</v>
      </c>
      <c r="O281" s="209" t="s">
        <v>57</v>
      </c>
      <c r="P281" s="209" t="s">
        <v>57</v>
      </c>
      <c r="Q281" s="209" t="s">
        <v>57</v>
      </c>
      <c r="R281" s="209" t="s">
        <v>4057</v>
      </c>
      <c r="S281" s="209" t="s">
        <v>58</v>
      </c>
      <c r="T281" s="209" t="s">
        <v>59</v>
      </c>
      <c r="U281" s="209" t="s">
        <v>57</v>
      </c>
      <c r="V281" s="209" t="s">
        <v>57</v>
      </c>
      <c r="W281" s="209" t="s">
        <v>57</v>
      </c>
      <c r="X281" s="209" t="s">
        <v>57</v>
      </c>
      <c r="Y281" s="209" t="s">
        <v>42</v>
      </c>
      <c r="Z281" s="209" t="s">
        <v>58</v>
      </c>
      <c r="AA281" s="209" t="s">
        <v>59</v>
      </c>
      <c r="AB281" s="209" t="s">
        <v>133</v>
      </c>
      <c r="AC281" s="209" t="s">
        <v>133</v>
      </c>
      <c r="AD281" s="209" t="s">
        <v>57</v>
      </c>
      <c r="AE281" s="209" t="s">
        <v>57</v>
      </c>
      <c r="AF281" s="209" t="s">
        <v>4057</v>
      </c>
      <c r="AG281" s="209" t="s">
        <v>58</v>
      </c>
      <c r="AH281" s="209" t="s">
        <v>57</v>
      </c>
      <c r="AI281" s="209" t="s">
        <v>57</v>
      </c>
      <c r="AJ281" s="209" t="s">
        <v>57</v>
      </c>
      <c r="AK281" s="209" t="s">
        <v>57</v>
      </c>
      <c r="AL281" s="209" t="s">
        <v>57</v>
      </c>
      <c r="AM281" s="209" t="s">
        <v>57</v>
      </c>
      <c r="AN281" s="209" t="s">
        <v>58</v>
      </c>
      <c r="AO281" s="209" t="s">
        <v>57</v>
      </c>
      <c r="AP281" s="209" t="s">
        <v>57</v>
      </c>
      <c r="AQ281" s="209" t="s">
        <v>57</v>
      </c>
      <c r="AR281" s="179"/>
      <c r="AS281" s="179"/>
      <c r="AT281" s="179"/>
      <c r="AU281" s="179"/>
      <c r="AV281" s="179"/>
      <c r="AW281" s="179"/>
      <c r="AX281" s="179"/>
      <c r="AY281" s="179"/>
      <c r="AZ281" s="179"/>
      <c r="BA281" s="179"/>
      <c r="BB281" s="179"/>
      <c r="BC281" s="179"/>
      <c r="BD281" s="179"/>
      <c r="BE281" s="179"/>
      <c r="BF281" s="180"/>
      <c r="BG281" s="181">
        <f t="shared" si="121"/>
        <v>11</v>
      </c>
      <c r="BH281" s="182">
        <f t="shared" si="122"/>
        <v>3</v>
      </c>
      <c r="BI281" s="182">
        <f t="shared" si="123"/>
        <v>0</v>
      </c>
      <c r="BJ281" s="182">
        <f t="shared" si="124"/>
        <v>1</v>
      </c>
      <c r="BK281" s="182">
        <f t="shared" si="125"/>
        <v>0</v>
      </c>
      <c r="BL281" s="182">
        <f t="shared" si="126"/>
        <v>0</v>
      </c>
      <c r="BM281" s="182">
        <f t="shared" si="127"/>
        <v>15</v>
      </c>
      <c r="BN281" s="170">
        <f t="shared" si="128"/>
        <v>0</v>
      </c>
      <c r="BO281" s="182"/>
      <c r="BP281" s="182"/>
      <c r="BQ281" s="170">
        <f t="shared" si="129"/>
        <v>0</v>
      </c>
      <c r="BR281" s="182"/>
      <c r="BS281" s="182"/>
      <c r="BT281" s="170">
        <f t="shared" si="130"/>
        <v>2</v>
      </c>
      <c r="BU281" s="182"/>
      <c r="BV281" s="182"/>
      <c r="BW281" s="170">
        <f t="shared" si="138"/>
        <v>0</v>
      </c>
      <c r="BX281" s="182"/>
      <c r="BY281" s="182"/>
      <c r="BZ281" s="170">
        <f t="shared" si="139"/>
        <v>0</v>
      </c>
      <c r="CA281" s="170">
        <f t="shared" si="131"/>
        <v>0</v>
      </c>
      <c r="CB281" s="182"/>
      <c r="CC281" s="182"/>
      <c r="CD281" s="170">
        <f t="shared" si="132"/>
        <v>0</v>
      </c>
      <c r="CE281" s="170">
        <f t="shared" si="133"/>
        <v>0</v>
      </c>
      <c r="CF281" s="170">
        <f t="shared" si="134"/>
        <v>1</v>
      </c>
      <c r="CG281" s="182">
        <f t="shared" si="135"/>
        <v>18</v>
      </c>
      <c r="CH281" s="171"/>
      <c r="CI281" s="183">
        <f>COUNTIF(J281:AN281,"1")+(COUNTIF(J281:AN281,"2")*2)+CJ281*2</f>
        <v>0</v>
      </c>
      <c r="CJ281" s="184">
        <f>COUNTIF(J281:AN281,"&gt;=3")</f>
        <v>0</v>
      </c>
    </row>
    <row r="282" spans="1:88" s="186" customFormat="1" ht="13">
      <c r="A282" s="168" t="e">
        <f t="shared" si="137"/>
        <v>#REF!</v>
      </c>
      <c r="B282" s="169" t="s">
        <v>4960</v>
      </c>
      <c r="C282" s="174" t="s">
        <v>4961</v>
      </c>
      <c r="D282" s="175" t="s">
        <v>3637</v>
      </c>
      <c r="E282" s="172" t="s">
        <v>4962</v>
      </c>
      <c r="F282" s="176" t="s">
        <v>1140</v>
      </c>
      <c r="G282" s="177">
        <v>44881</v>
      </c>
      <c r="H282" s="177">
        <v>44881</v>
      </c>
      <c r="I282" s="178"/>
      <c r="J282" s="209" t="s">
        <v>67</v>
      </c>
      <c r="K282" s="209" t="s">
        <v>67</v>
      </c>
      <c r="L282" s="209" t="s">
        <v>58</v>
      </c>
      <c r="M282" s="209" t="s">
        <v>67</v>
      </c>
      <c r="N282" s="209" t="s">
        <v>67</v>
      </c>
      <c r="O282" s="209" t="s">
        <v>67</v>
      </c>
      <c r="P282" s="209" t="s">
        <v>57</v>
      </c>
      <c r="Q282" s="209" t="s">
        <v>57</v>
      </c>
      <c r="R282" s="209" t="s">
        <v>57</v>
      </c>
      <c r="S282" s="209" t="s">
        <v>58</v>
      </c>
      <c r="T282" s="209" t="s">
        <v>59</v>
      </c>
      <c r="U282" s="209" t="s">
        <v>57</v>
      </c>
      <c r="V282" s="209" t="s">
        <v>57</v>
      </c>
      <c r="W282" s="209" t="s">
        <v>57</v>
      </c>
      <c r="X282" s="209" t="s">
        <v>57</v>
      </c>
      <c r="Y282" s="209" t="s">
        <v>67</v>
      </c>
      <c r="Z282" s="209" t="s">
        <v>58</v>
      </c>
      <c r="AA282" s="209" t="s">
        <v>59</v>
      </c>
      <c r="AB282" s="209" t="s">
        <v>57</v>
      </c>
      <c r="AC282" s="209" t="s">
        <v>57</v>
      </c>
      <c r="AD282" s="209" t="s">
        <v>57</v>
      </c>
      <c r="AE282" s="209" t="s">
        <v>57</v>
      </c>
      <c r="AF282" s="209" t="s">
        <v>57</v>
      </c>
      <c r="AG282" s="209" t="s">
        <v>58</v>
      </c>
      <c r="AH282" s="209" t="s">
        <v>57</v>
      </c>
      <c r="AI282" s="209" t="s">
        <v>57</v>
      </c>
      <c r="AJ282" s="209" t="s">
        <v>133</v>
      </c>
      <c r="AK282" s="209" t="s">
        <v>133</v>
      </c>
      <c r="AL282" s="209" t="s">
        <v>133</v>
      </c>
      <c r="AM282" s="209" t="s">
        <v>133</v>
      </c>
      <c r="AN282" s="209" t="s">
        <v>133</v>
      </c>
      <c r="AO282" s="209" t="s">
        <v>133</v>
      </c>
      <c r="AP282" s="209" t="s">
        <v>133</v>
      </c>
      <c r="AQ282" s="209" t="s">
        <v>133</v>
      </c>
      <c r="AR282" s="179"/>
      <c r="AS282" s="179"/>
      <c r="AT282" s="179"/>
      <c r="AU282" s="179"/>
      <c r="AV282" s="179"/>
      <c r="AW282" s="179"/>
      <c r="AX282" s="179"/>
      <c r="AY282" s="179"/>
      <c r="AZ282" s="179"/>
      <c r="BA282" s="179"/>
      <c r="BB282" s="179"/>
      <c r="BC282" s="179"/>
      <c r="BD282" s="179"/>
      <c r="BE282" s="179"/>
      <c r="BF282" s="180"/>
      <c r="BG282" s="181">
        <f t="shared" si="121"/>
        <v>7</v>
      </c>
      <c r="BH282" s="182">
        <f t="shared" si="122"/>
        <v>2</v>
      </c>
      <c r="BI282" s="182">
        <f t="shared" si="123"/>
        <v>0</v>
      </c>
      <c r="BJ282" s="182">
        <f t="shared" si="124"/>
        <v>0</v>
      </c>
      <c r="BK282" s="182">
        <f t="shared" si="125"/>
        <v>0</v>
      </c>
      <c r="BL282" s="182">
        <f t="shared" si="126"/>
        <v>0</v>
      </c>
      <c r="BM282" s="182">
        <f t="shared" si="127"/>
        <v>9</v>
      </c>
      <c r="BN282" s="170">
        <f t="shared" si="128"/>
        <v>0</v>
      </c>
      <c r="BO282" s="182"/>
      <c r="BP282" s="182"/>
      <c r="BQ282" s="170">
        <f t="shared" si="129"/>
        <v>0</v>
      </c>
      <c r="BR282" s="182"/>
      <c r="BS282" s="182"/>
      <c r="BT282" s="170">
        <f t="shared" si="130"/>
        <v>8</v>
      </c>
      <c r="BU282" s="182"/>
      <c r="BV282" s="182"/>
      <c r="BW282" s="170">
        <f t="shared" si="138"/>
        <v>0</v>
      </c>
      <c r="BX282" s="182"/>
      <c r="BY282" s="182"/>
      <c r="BZ282" s="170">
        <f t="shared" si="139"/>
        <v>0</v>
      </c>
      <c r="CA282" s="170">
        <f t="shared" si="131"/>
        <v>0</v>
      </c>
      <c r="CB282" s="182"/>
      <c r="CC282" s="182"/>
      <c r="CD282" s="170">
        <f t="shared" si="132"/>
        <v>0</v>
      </c>
      <c r="CE282" s="170">
        <f t="shared" si="133"/>
        <v>0</v>
      </c>
      <c r="CF282" s="170">
        <f t="shared" si="134"/>
        <v>1</v>
      </c>
      <c r="CG282" s="182">
        <f t="shared" si="135"/>
        <v>18</v>
      </c>
      <c r="CH282" s="171"/>
      <c r="CI282" s="183">
        <f>COUNTIF(J282:AN282,"1")+(COUNTIF(J282:AN282,"2")*2)+CJ282*2</f>
        <v>0</v>
      </c>
      <c r="CJ282" s="184">
        <f>COUNTIF(J282:AN282,"&gt;=3")</f>
        <v>0</v>
      </c>
    </row>
    <row r="283" spans="1:88" s="186" customFormat="1" ht="13">
      <c r="A283" s="168" t="e">
        <f t="shared" si="137"/>
        <v>#REF!</v>
      </c>
      <c r="B283" s="169" t="s">
        <v>4963</v>
      </c>
      <c r="C283" s="174" t="s">
        <v>4964</v>
      </c>
      <c r="D283" s="175" t="s">
        <v>3637</v>
      </c>
      <c r="E283" s="172" t="s">
        <v>4965</v>
      </c>
      <c r="F283" s="176" t="s">
        <v>4966</v>
      </c>
      <c r="G283" s="177">
        <v>44809</v>
      </c>
      <c r="H283" s="177">
        <v>44809</v>
      </c>
      <c r="I283" s="178"/>
      <c r="J283" s="209" t="s">
        <v>133</v>
      </c>
      <c r="K283" s="209" t="s">
        <v>4057</v>
      </c>
      <c r="L283" s="209" t="s">
        <v>58</v>
      </c>
      <c r="M283" s="209" t="s">
        <v>57</v>
      </c>
      <c r="N283" s="209" t="s">
        <v>57</v>
      </c>
      <c r="O283" s="209" t="s">
        <v>57</v>
      </c>
      <c r="P283" s="209" t="s">
        <v>57</v>
      </c>
      <c r="Q283" s="209" t="s">
        <v>57</v>
      </c>
      <c r="R283" s="209" t="s">
        <v>57</v>
      </c>
      <c r="S283" s="209" t="s">
        <v>58</v>
      </c>
      <c r="T283" s="209" t="s">
        <v>59</v>
      </c>
      <c r="U283" s="209" t="s">
        <v>57</v>
      </c>
      <c r="V283" s="209" t="s">
        <v>57</v>
      </c>
      <c r="W283" s="209" t="s">
        <v>57</v>
      </c>
      <c r="X283" s="209" t="s">
        <v>133</v>
      </c>
      <c r="Y283" s="209" t="s">
        <v>4057</v>
      </c>
      <c r="Z283" s="209" t="s">
        <v>58</v>
      </c>
      <c r="AA283" s="209" t="s">
        <v>59</v>
      </c>
      <c r="AB283" s="209" t="s">
        <v>57</v>
      </c>
      <c r="AC283" s="209" t="s">
        <v>57</v>
      </c>
      <c r="AD283" s="209" t="s">
        <v>57</v>
      </c>
      <c r="AE283" s="209" t="s">
        <v>57</v>
      </c>
      <c r="AF283" s="209" t="s">
        <v>4057</v>
      </c>
      <c r="AG283" s="209" t="s">
        <v>58</v>
      </c>
      <c r="AH283" s="209" t="s">
        <v>57</v>
      </c>
      <c r="AI283" s="209" t="s">
        <v>57</v>
      </c>
      <c r="AJ283" s="209" t="s">
        <v>57</v>
      </c>
      <c r="AK283" s="209" t="s">
        <v>57</v>
      </c>
      <c r="AL283" s="209" t="s">
        <v>57</v>
      </c>
      <c r="AM283" s="209" t="s">
        <v>57</v>
      </c>
      <c r="AN283" s="209" t="s">
        <v>58</v>
      </c>
      <c r="AO283" s="209" t="s">
        <v>57</v>
      </c>
      <c r="AP283" s="209" t="s">
        <v>57</v>
      </c>
      <c r="AQ283" s="209" t="s">
        <v>57</v>
      </c>
      <c r="AR283" s="179"/>
      <c r="AS283" s="179"/>
      <c r="AT283" s="179"/>
      <c r="AU283" s="179"/>
      <c r="AV283" s="179"/>
      <c r="AW283" s="179"/>
      <c r="AX283" s="179"/>
      <c r="AY283" s="179"/>
      <c r="AZ283" s="179"/>
      <c r="BA283" s="179"/>
      <c r="BB283" s="179"/>
      <c r="BC283" s="179"/>
      <c r="BD283" s="179"/>
      <c r="BE283" s="179"/>
      <c r="BF283" s="180"/>
      <c r="BG283" s="181">
        <f t="shared" si="121"/>
        <v>13</v>
      </c>
      <c r="BH283" s="182">
        <f t="shared" si="122"/>
        <v>3</v>
      </c>
      <c r="BI283" s="182">
        <f t="shared" si="123"/>
        <v>0</v>
      </c>
      <c r="BJ283" s="182">
        <f t="shared" si="124"/>
        <v>1</v>
      </c>
      <c r="BK283" s="182">
        <f t="shared" si="125"/>
        <v>0</v>
      </c>
      <c r="BL283" s="182">
        <f t="shared" si="126"/>
        <v>0</v>
      </c>
      <c r="BM283" s="182">
        <f t="shared" si="127"/>
        <v>17</v>
      </c>
      <c r="BN283" s="170">
        <f t="shared" si="128"/>
        <v>0</v>
      </c>
      <c r="BO283" s="182"/>
      <c r="BP283" s="182"/>
      <c r="BQ283" s="170">
        <f t="shared" si="129"/>
        <v>0</v>
      </c>
      <c r="BR283" s="182"/>
      <c r="BS283" s="182"/>
      <c r="BT283" s="170">
        <f t="shared" si="130"/>
        <v>0</v>
      </c>
      <c r="BU283" s="182"/>
      <c r="BV283" s="182"/>
      <c r="BW283" s="170">
        <f t="shared" si="138"/>
        <v>0</v>
      </c>
      <c r="BX283" s="182"/>
      <c r="BY283" s="182"/>
      <c r="BZ283" s="170">
        <f t="shared" si="139"/>
        <v>0</v>
      </c>
      <c r="CA283" s="170">
        <f t="shared" si="131"/>
        <v>0</v>
      </c>
      <c r="CB283" s="182"/>
      <c r="CC283" s="182"/>
      <c r="CD283" s="170">
        <f t="shared" si="132"/>
        <v>0</v>
      </c>
      <c r="CE283" s="170">
        <f t="shared" si="133"/>
        <v>0</v>
      </c>
      <c r="CF283" s="170">
        <f t="shared" si="134"/>
        <v>1</v>
      </c>
      <c r="CG283" s="182">
        <f t="shared" si="135"/>
        <v>18</v>
      </c>
      <c r="CH283" s="171"/>
      <c r="CI283" s="183">
        <f>COUNTIF(J283:AN283,"1")+(COUNTIF(J283:AN283,"2")*2)+CJ283*2</f>
        <v>0</v>
      </c>
      <c r="CJ283" s="184">
        <f>COUNTIF(J283:AN283,"&gt;=3")</f>
        <v>0</v>
      </c>
    </row>
    <row r="284" spans="1:88" s="186" customFormat="1" ht="13">
      <c r="A284" s="168" t="e">
        <f t="shared" si="137"/>
        <v>#REF!</v>
      </c>
      <c r="B284" s="169" t="s">
        <v>4967</v>
      </c>
      <c r="C284" s="174" t="s">
        <v>4968</v>
      </c>
      <c r="D284" s="175" t="s">
        <v>3637</v>
      </c>
      <c r="E284" s="172" t="s">
        <v>4969</v>
      </c>
      <c r="F284" s="176" t="s">
        <v>1099</v>
      </c>
      <c r="G284" s="177">
        <v>45097</v>
      </c>
      <c r="H284" s="177">
        <v>45097</v>
      </c>
      <c r="I284" s="178"/>
      <c r="J284" s="209" t="s">
        <v>57</v>
      </c>
      <c r="K284" s="209" t="s">
        <v>67</v>
      </c>
      <c r="L284" s="209" t="s">
        <v>58</v>
      </c>
      <c r="M284" s="209" t="s">
        <v>57</v>
      </c>
      <c r="N284" s="209" t="s">
        <v>57</v>
      </c>
      <c r="O284" s="209" t="s">
        <v>57</v>
      </c>
      <c r="P284" s="209" t="s">
        <v>57</v>
      </c>
      <c r="Q284" s="209" t="s">
        <v>57</v>
      </c>
      <c r="R284" s="209" t="s">
        <v>57</v>
      </c>
      <c r="S284" s="209" t="s">
        <v>58</v>
      </c>
      <c r="T284" s="209" t="s">
        <v>59</v>
      </c>
      <c r="U284" s="209" t="s">
        <v>57</v>
      </c>
      <c r="V284" s="209" t="s">
        <v>57</v>
      </c>
      <c r="W284" s="209" t="s">
        <v>67</v>
      </c>
      <c r="X284" s="209" t="s">
        <v>67</v>
      </c>
      <c r="Y284" s="209" t="s">
        <v>4057</v>
      </c>
      <c r="Z284" s="209" t="s">
        <v>58</v>
      </c>
      <c r="AA284" s="209" t="s">
        <v>59</v>
      </c>
      <c r="AB284" s="209" t="s">
        <v>57</v>
      </c>
      <c r="AC284" s="209" t="s">
        <v>57</v>
      </c>
      <c r="AD284" s="209" t="s">
        <v>57</v>
      </c>
      <c r="AE284" s="209" t="s">
        <v>57</v>
      </c>
      <c r="AF284" s="209" t="s">
        <v>57</v>
      </c>
      <c r="AG284" s="209" t="s">
        <v>58</v>
      </c>
      <c r="AH284" s="209" t="s">
        <v>57</v>
      </c>
      <c r="AI284" s="209" t="s">
        <v>57</v>
      </c>
      <c r="AJ284" s="209" t="s">
        <v>57</v>
      </c>
      <c r="AK284" s="209" t="s">
        <v>57</v>
      </c>
      <c r="AL284" s="209" t="s">
        <v>57</v>
      </c>
      <c r="AM284" s="209" t="s">
        <v>4057</v>
      </c>
      <c r="AN284" s="209" t="s">
        <v>58</v>
      </c>
      <c r="AO284" s="209" t="s">
        <v>57</v>
      </c>
      <c r="AP284" s="209" t="s">
        <v>57</v>
      </c>
      <c r="AQ284" s="209" t="s">
        <v>57</v>
      </c>
      <c r="AR284" s="179"/>
      <c r="AS284" s="179"/>
      <c r="AT284" s="179"/>
      <c r="AU284" s="179"/>
      <c r="AV284" s="179"/>
      <c r="AW284" s="179"/>
      <c r="AX284" s="179"/>
      <c r="AY284" s="179"/>
      <c r="AZ284" s="179"/>
      <c r="BA284" s="179"/>
      <c r="BB284" s="179"/>
      <c r="BC284" s="179"/>
      <c r="BD284" s="179"/>
      <c r="BE284" s="179"/>
      <c r="BF284" s="180"/>
      <c r="BG284" s="181">
        <f t="shared" si="121"/>
        <v>13</v>
      </c>
      <c r="BH284" s="182">
        <f t="shared" si="122"/>
        <v>3</v>
      </c>
      <c r="BI284" s="182">
        <f t="shared" si="123"/>
        <v>0</v>
      </c>
      <c r="BJ284" s="182">
        <f t="shared" si="124"/>
        <v>1</v>
      </c>
      <c r="BK284" s="182">
        <f t="shared" si="125"/>
        <v>0</v>
      </c>
      <c r="BL284" s="182">
        <f t="shared" si="126"/>
        <v>0</v>
      </c>
      <c r="BM284" s="182">
        <f t="shared" si="127"/>
        <v>17</v>
      </c>
      <c r="BN284" s="170">
        <f t="shared" si="128"/>
        <v>0</v>
      </c>
      <c r="BO284" s="182"/>
      <c r="BP284" s="182"/>
      <c r="BQ284" s="170">
        <f t="shared" si="129"/>
        <v>0</v>
      </c>
      <c r="BR284" s="182"/>
      <c r="BS284" s="182"/>
      <c r="BT284" s="170">
        <f t="shared" si="130"/>
        <v>0</v>
      </c>
      <c r="BU284" s="182"/>
      <c r="BV284" s="182"/>
      <c r="BW284" s="170">
        <f t="shared" si="138"/>
        <v>0</v>
      </c>
      <c r="BX284" s="182"/>
      <c r="BY284" s="182"/>
      <c r="BZ284" s="170">
        <f t="shared" si="139"/>
        <v>0</v>
      </c>
      <c r="CA284" s="170">
        <f t="shared" si="131"/>
        <v>0</v>
      </c>
      <c r="CB284" s="182"/>
      <c r="CC284" s="182"/>
      <c r="CD284" s="170">
        <f t="shared" si="132"/>
        <v>0</v>
      </c>
      <c r="CE284" s="170">
        <f t="shared" si="133"/>
        <v>0</v>
      </c>
      <c r="CF284" s="170">
        <f t="shared" si="134"/>
        <v>1</v>
      </c>
      <c r="CG284" s="182">
        <f t="shared" si="135"/>
        <v>18</v>
      </c>
      <c r="CH284" s="171"/>
      <c r="CI284" s="183"/>
      <c r="CJ284" s="184"/>
    </row>
    <row r="285" spans="1:88" s="186" customFormat="1" ht="13">
      <c r="A285" s="168" t="e">
        <f t="shared" si="137"/>
        <v>#REF!</v>
      </c>
      <c r="B285" s="169" t="s">
        <v>4970</v>
      </c>
      <c r="C285" s="174" t="s">
        <v>4971</v>
      </c>
      <c r="D285" s="175" t="s">
        <v>3637</v>
      </c>
      <c r="E285" s="172" t="s">
        <v>4972</v>
      </c>
      <c r="F285" s="176" t="s">
        <v>4343</v>
      </c>
      <c r="G285" s="177">
        <v>45162</v>
      </c>
      <c r="H285" s="177">
        <v>45162</v>
      </c>
      <c r="I285" s="178"/>
      <c r="J285" s="209" t="s">
        <v>57</v>
      </c>
      <c r="K285" s="209" t="s">
        <v>67</v>
      </c>
      <c r="L285" s="209" t="s">
        <v>58</v>
      </c>
      <c r="M285" s="209" t="s">
        <v>57</v>
      </c>
      <c r="N285" s="209" t="s">
        <v>57</v>
      </c>
      <c r="O285" s="209" t="s">
        <v>57</v>
      </c>
      <c r="P285" s="209" t="s">
        <v>57</v>
      </c>
      <c r="Q285" s="209" t="s">
        <v>57</v>
      </c>
      <c r="R285" s="209" t="s">
        <v>57</v>
      </c>
      <c r="S285" s="209" t="s">
        <v>58</v>
      </c>
      <c r="T285" s="209" t="s">
        <v>59</v>
      </c>
      <c r="U285" s="209" t="s">
        <v>57</v>
      </c>
      <c r="V285" s="209" t="s">
        <v>57</v>
      </c>
      <c r="W285" s="209" t="s">
        <v>57</v>
      </c>
      <c r="X285" s="209" t="s">
        <v>57</v>
      </c>
      <c r="Y285" s="209" t="s">
        <v>67</v>
      </c>
      <c r="Z285" s="209" t="s">
        <v>58</v>
      </c>
      <c r="AA285" s="209" t="s">
        <v>59</v>
      </c>
      <c r="AB285" s="209" t="s">
        <v>57</v>
      </c>
      <c r="AC285" s="209" t="s">
        <v>57</v>
      </c>
      <c r="AD285" s="209" t="s">
        <v>57</v>
      </c>
      <c r="AE285" s="209" t="s">
        <v>57</v>
      </c>
      <c r="AF285" s="209" t="s">
        <v>57</v>
      </c>
      <c r="AG285" s="209" t="s">
        <v>58</v>
      </c>
      <c r="AH285" s="209" t="s">
        <v>57</v>
      </c>
      <c r="AI285" s="209" t="s">
        <v>57</v>
      </c>
      <c r="AJ285" s="209" t="s">
        <v>57</v>
      </c>
      <c r="AK285" s="209" t="s">
        <v>57</v>
      </c>
      <c r="AL285" s="209" t="s">
        <v>57</v>
      </c>
      <c r="AM285" s="209" t="s">
        <v>67</v>
      </c>
      <c r="AN285" s="209" t="s">
        <v>58</v>
      </c>
      <c r="AO285" s="209" t="s">
        <v>57</v>
      </c>
      <c r="AP285" s="209" t="s">
        <v>57</v>
      </c>
      <c r="AQ285" s="209" t="s">
        <v>57</v>
      </c>
      <c r="AR285" s="179"/>
      <c r="AS285" s="179"/>
      <c r="AT285" s="179"/>
      <c r="AU285" s="179"/>
      <c r="AV285" s="179"/>
      <c r="AW285" s="179"/>
      <c r="AX285" s="179"/>
      <c r="AY285" s="179"/>
      <c r="AZ285" s="179"/>
      <c r="BA285" s="179"/>
      <c r="BB285" s="179"/>
      <c r="BC285" s="179"/>
      <c r="BD285" s="179"/>
      <c r="BE285" s="179"/>
      <c r="BF285" s="180"/>
      <c r="BG285" s="181">
        <f t="shared" si="121"/>
        <v>13</v>
      </c>
      <c r="BH285" s="182">
        <f t="shared" si="122"/>
        <v>3</v>
      </c>
      <c r="BI285" s="182">
        <f t="shared" si="123"/>
        <v>0</v>
      </c>
      <c r="BJ285" s="182">
        <f t="shared" si="124"/>
        <v>0</v>
      </c>
      <c r="BK285" s="182">
        <f t="shared" si="125"/>
        <v>0</v>
      </c>
      <c r="BL285" s="182">
        <f t="shared" si="126"/>
        <v>0</v>
      </c>
      <c r="BM285" s="182">
        <f t="shared" si="127"/>
        <v>16</v>
      </c>
      <c r="BN285" s="170">
        <f t="shared" si="128"/>
        <v>0</v>
      </c>
      <c r="BO285" s="182"/>
      <c r="BP285" s="182"/>
      <c r="BQ285" s="170">
        <f t="shared" si="129"/>
        <v>0</v>
      </c>
      <c r="BR285" s="182"/>
      <c r="BS285" s="182"/>
      <c r="BT285" s="170">
        <f t="shared" si="130"/>
        <v>0</v>
      </c>
      <c r="BU285" s="182"/>
      <c r="BV285" s="182"/>
      <c r="BW285" s="170">
        <f t="shared" si="138"/>
        <v>0</v>
      </c>
      <c r="BX285" s="182"/>
      <c r="BY285" s="182"/>
      <c r="BZ285" s="170">
        <f t="shared" si="139"/>
        <v>0</v>
      </c>
      <c r="CA285" s="170">
        <f t="shared" si="131"/>
        <v>1</v>
      </c>
      <c r="CB285" s="182"/>
      <c r="CC285" s="182"/>
      <c r="CD285" s="170">
        <f t="shared" si="132"/>
        <v>0</v>
      </c>
      <c r="CE285" s="170">
        <f t="shared" si="133"/>
        <v>0</v>
      </c>
      <c r="CF285" s="170">
        <f t="shared" si="134"/>
        <v>1</v>
      </c>
      <c r="CG285" s="182">
        <f t="shared" si="135"/>
        <v>18</v>
      </c>
      <c r="CH285" s="171"/>
      <c r="CI285" s="183">
        <f>COUNTIF(J285:AN285,"1")+(COUNTIF(J285:AN285,"2")*2)+CJ285*2</f>
        <v>0</v>
      </c>
      <c r="CJ285" s="184">
        <f>COUNTIF(J285:AN285,"&gt;=3")</f>
        <v>0</v>
      </c>
    </row>
    <row r="286" spans="1:88" s="186" customFormat="1" ht="13">
      <c r="A286" s="168" t="e">
        <f t="shared" si="137"/>
        <v>#REF!</v>
      </c>
      <c r="B286" s="169" t="s">
        <v>4973</v>
      </c>
      <c r="C286" s="174" t="s">
        <v>4974</v>
      </c>
      <c r="D286" s="175" t="s">
        <v>3637</v>
      </c>
      <c r="E286" s="172" t="s">
        <v>4975</v>
      </c>
      <c r="F286" s="176" t="s">
        <v>1079</v>
      </c>
      <c r="G286" s="177">
        <v>45265</v>
      </c>
      <c r="H286" s="177">
        <v>45265</v>
      </c>
      <c r="I286" s="178"/>
      <c r="J286" s="209" t="s">
        <v>57</v>
      </c>
      <c r="K286" s="209" t="s">
        <v>57</v>
      </c>
      <c r="L286" s="209" t="s">
        <v>58</v>
      </c>
      <c r="M286" s="209" t="s">
        <v>57</v>
      </c>
      <c r="N286" s="209" t="s">
        <v>57</v>
      </c>
      <c r="O286" s="209" t="s">
        <v>57</v>
      </c>
      <c r="P286" s="209" t="s">
        <v>57</v>
      </c>
      <c r="Q286" s="209" t="s">
        <v>57</v>
      </c>
      <c r="R286" s="209" t="s">
        <v>57</v>
      </c>
      <c r="S286" s="209" t="s">
        <v>58</v>
      </c>
      <c r="T286" s="209" t="s">
        <v>59</v>
      </c>
      <c r="U286" s="209" t="s">
        <v>57</v>
      </c>
      <c r="V286" s="209" t="s">
        <v>57</v>
      </c>
      <c r="W286" s="209" t="s">
        <v>57</v>
      </c>
      <c r="X286" s="209" t="s">
        <v>57</v>
      </c>
      <c r="Y286" s="209" t="s">
        <v>4057</v>
      </c>
      <c r="Z286" s="209" t="s">
        <v>58</v>
      </c>
      <c r="AA286" s="209" t="s">
        <v>59</v>
      </c>
      <c r="AB286" s="209" t="s">
        <v>57</v>
      </c>
      <c r="AC286" s="209" t="s">
        <v>57</v>
      </c>
      <c r="AD286" s="209" t="s">
        <v>57</v>
      </c>
      <c r="AE286" s="209" t="s">
        <v>57</v>
      </c>
      <c r="AF286" s="209" t="s">
        <v>67</v>
      </c>
      <c r="AG286" s="209" t="s">
        <v>58</v>
      </c>
      <c r="AH286" s="209" t="s">
        <v>67</v>
      </c>
      <c r="AI286" s="209" t="s">
        <v>67</v>
      </c>
      <c r="AJ286" s="209" t="s">
        <v>67</v>
      </c>
      <c r="AK286" s="209" t="s">
        <v>67</v>
      </c>
      <c r="AL286" s="209" t="s">
        <v>67</v>
      </c>
      <c r="AM286" s="209" t="s">
        <v>67</v>
      </c>
      <c r="AN286" s="209" t="s">
        <v>58</v>
      </c>
      <c r="AO286" s="209" t="s">
        <v>67</v>
      </c>
      <c r="AP286" s="209" t="s">
        <v>67</v>
      </c>
      <c r="AQ286" s="209" t="s">
        <v>67</v>
      </c>
      <c r="AR286" s="179"/>
      <c r="AS286" s="179"/>
      <c r="AT286" s="179"/>
      <c r="AU286" s="179"/>
      <c r="AV286" s="179"/>
      <c r="AW286" s="179"/>
      <c r="AX286" s="179"/>
      <c r="AY286" s="179"/>
      <c r="AZ286" s="179"/>
      <c r="BA286" s="179"/>
      <c r="BB286" s="179"/>
      <c r="BC286" s="179"/>
      <c r="BD286" s="179"/>
      <c r="BE286" s="179"/>
      <c r="BF286" s="180"/>
      <c r="BG286" s="181">
        <f t="shared" si="121"/>
        <v>4</v>
      </c>
      <c r="BH286" s="182">
        <f t="shared" si="122"/>
        <v>3</v>
      </c>
      <c r="BI286" s="182">
        <f t="shared" si="123"/>
        <v>0</v>
      </c>
      <c r="BJ286" s="182">
        <f t="shared" si="124"/>
        <v>0</v>
      </c>
      <c r="BK286" s="182">
        <f t="shared" si="125"/>
        <v>0</v>
      </c>
      <c r="BL286" s="182">
        <f t="shared" si="126"/>
        <v>0</v>
      </c>
      <c r="BM286" s="182">
        <f t="shared" si="127"/>
        <v>7</v>
      </c>
      <c r="BN286" s="170">
        <f t="shared" si="128"/>
        <v>0</v>
      </c>
      <c r="BO286" s="182"/>
      <c r="BP286" s="182"/>
      <c r="BQ286" s="170">
        <f t="shared" si="129"/>
        <v>0</v>
      </c>
      <c r="BR286" s="182"/>
      <c r="BS286" s="182"/>
      <c r="BT286" s="170">
        <f t="shared" si="130"/>
        <v>0</v>
      </c>
      <c r="BU286" s="182"/>
      <c r="BV286" s="182"/>
      <c r="BW286" s="170"/>
      <c r="BX286" s="182"/>
      <c r="BY286" s="182"/>
      <c r="BZ286" s="170"/>
      <c r="CA286" s="170">
        <f t="shared" si="131"/>
        <v>10</v>
      </c>
      <c r="CB286" s="182"/>
      <c r="CC286" s="182"/>
      <c r="CD286" s="170">
        <f t="shared" si="132"/>
        <v>0</v>
      </c>
      <c r="CE286" s="170">
        <f t="shared" si="133"/>
        <v>0</v>
      </c>
      <c r="CF286" s="170">
        <f t="shared" si="134"/>
        <v>1</v>
      </c>
      <c r="CG286" s="182">
        <f t="shared" si="135"/>
        <v>18</v>
      </c>
      <c r="CH286" s="171"/>
      <c r="CI286" s="183"/>
      <c r="CJ286" s="184"/>
    </row>
    <row r="287" spans="1:88" s="186" customFormat="1" ht="13">
      <c r="A287" s="168" t="e">
        <f t="shared" si="137"/>
        <v>#REF!</v>
      </c>
      <c r="B287" s="169" t="s">
        <v>4976</v>
      </c>
      <c r="C287" s="174" t="s">
        <v>4977</v>
      </c>
      <c r="D287" s="175" t="s">
        <v>3637</v>
      </c>
      <c r="E287" s="172" t="s">
        <v>4978</v>
      </c>
      <c r="F287" s="176" t="s">
        <v>1099</v>
      </c>
      <c r="G287" s="177">
        <v>44682</v>
      </c>
      <c r="H287" s="177">
        <v>44682</v>
      </c>
      <c r="I287" s="178"/>
      <c r="J287" s="209" t="s">
        <v>57</v>
      </c>
      <c r="K287" s="209" t="s">
        <v>57</v>
      </c>
      <c r="L287" s="209" t="s">
        <v>58</v>
      </c>
      <c r="M287" s="209" t="s">
        <v>57</v>
      </c>
      <c r="N287" s="209" t="s">
        <v>57</v>
      </c>
      <c r="O287" s="209" t="s">
        <v>57</v>
      </c>
      <c r="P287" s="209" t="s">
        <v>57</v>
      </c>
      <c r="Q287" s="209" t="s">
        <v>57</v>
      </c>
      <c r="R287" s="209" t="s">
        <v>4057</v>
      </c>
      <c r="S287" s="209" t="s">
        <v>58</v>
      </c>
      <c r="T287" s="209" t="s">
        <v>59</v>
      </c>
      <c r="U287" s="209" t="s">
        <v>57</v>
      </c>
      <c r="V287" s="209" t="s">
        <v>57</v>
      </c>
      <c r="W287" s="209" t="s">
        <v>57</v>
      </c>
      <c r="X287" s="209" t="s">
        <v>57</v>
      </c>
      <c r="Y287" s="209" t="s">
        <v>57</v>
      </c>
      <c r="Z287" s="209" t="s">
        <v>58</v>
      </c>
      <c r="AA287" s="209" t="s">
        <v>59</v>
      </c>
      <c r="AB287" s="209" t="s">
        <v>57</v>
      </c>
      <c r="AC287" s="209" t="s">
        <v>57</v>
      </c>
      <c r="AD287" s="209" t="s">
        <v>57</v>
      </c>
      <c r="AE287" s="209" t="s">
        <v>57</v>
      </c>
      <c r="AF287" s="209" t="s">
        <v>4057</v>
      </c>
      <c r="AG287" s="209" t="s">
        <v>58</v>
      </c>
      <c r="AH287" s="209" t="s">
        <v>57</v>
      </c>
      <c r="AI287" s="209" t="s">
        <v>57</v>
      </c>
      <c r="AJ287" s="209" t="s">
        <v>133</v>
      </c>
      <c r="AK287" s="209" t="s">
        <v>57</v>
      </c>
      <c r="AL287" s="209" t="s">
        <v>57</v>
      </c>
      <c r="AM287" s="209" t="s">
        <v>57</v>
      </c>
      <c r="AN287" s="209" t="s">
        <v>58</v>
      </c>
      <c r="AO287" s="209" t="s">
        <v>57</v>
      </c>
      <c r="AP287" s="209" t="s">
        <v>57</v>
      </c>
      <c r="AQ287" s="209" t="s">
        <v>57</v>
      </c>
      <c r="AR287" s="179"/>
      <c r="AS287" s="179"/>
      <c r="AT287" s="179"/>
      <c r="AU287" s="179"/>
      <c r="AV287" s="179"/>
      <c r="AW287" s="179"/>
      <c r="AX287" s="179"/>
      <c r="AY287" s="179"/>
      <c r="AZ287" s="179"/>
      <c r="BA287" s="179"/>
      <c r="BB287" s="179"/>
      <c r="BC287" s="179"/>
      <c r="BD287" s="179"/>
      <c r="BE287" s="179"/>
      <c r="BF287" s="180"/>
      <c r="BG287" s="181">
        <f t="shared" si="121"/>
        <v>12</v>
      </c>
      <c r="BH287" s="182">
        <f t="shared" si="122"/>
        <v>3</v>
      </c>
      <c r="BI287" s="182">
        <f t="shared" si="123"/>
        <v>0</v>
      </c>
      <c r="BJ287" s="182">
        <f t="shared" si="124"/>
        <v>1</v>
      </c>
      <c r="BK287" s="182">
        <f t="shared" si="125"/>
        <v>0</v>
      </c>
      <c r="BL287" s="182">
        <f t="shared" si="126"/>
        <v>0</v>
      </c>
      <c r="BM287" s="182">
        <f t="shared" si="127"/>
        <v>16</v>
      </c>
      <c r="BN287" s="170">
        <f t="shared" si="128"/>
        <v>0</v>
      </c>
      <c r="BO287" s="182"/>
      <c r="BP287" s="182"/>
      <c r="BQ287" s="170">
        <f t="shared" si="129"/>
        <v>0</v>
      </c>
      <c r="BR287" s="182"/>
      <c r="BS287" s="182"/>
      <c r="BT287" s="170">
        <f t="shared" si="130"/>
        <v>1</v>
      </c>
      <c r="BU287" s="182"/>
      <c r="BV287" s="182"/>
      <c r="BW287" s="170">
        <f t="shared" ref="BW287:BW324" si="140">COUNTIF(AA287:BE287,"LSG")</f>
        <v>0</v>
      </c>
      <c r="BX287" s="182"/>
      <c r="BY287" s="182"/>
      <c r="BZ287" s="170">
        <f t="shared" ref="BZ287:BZ313" si="141">COUNTIF(I287:AY287,"SUS")</f>
        <v>0</v>
      </c>
      <c r="CA287" s="170">
        <f t="shared" si="131"/>
        <v>0</v>
      </c>
      <c r="CB287" s="182"/>
      <c r="CC287" s="182"/>
      <c r="CD287" s="170">
        <f t="shared" si="132"/>
        <v>0</v>
      </c>
      <c r="CE287" s="170">
        <f t="shared" si="133"/>
        <v>0</v>
      </c>
      <c r="CF287" s="170">
        <f t="shared" si="134"/>
        <v>1</v>
      </c>
      <c r="CG287" s="182">
        <f t="shared" si="135"/>
        <v>18</v>
      </c>
      <c r="CH287" s="171"/>
      <c r="CI287" s="183"/>
      <c r="CJ287" s="184"/>
    </row>
    <row r="288" spans="1:88" s="186" customFormat="1" ht="13">
      <c r="A288" s="168" t="e">
        <f t="shared" si="137"/>
        <v>#REF!</v>
      </c>
      <c r="B288" s="169" t="s">
        <v>4979</v>
      </c>
      <c r="C288" s="174" t="s">
        <v>4980</v>
      </c>
      <c r="D288" s="175" t="s">
        <v>3637</v>
      </c>
      <c r="E288" s="172" t="s">
        <v>4981</v>
      </c>
      <c r="F288" s="176" t="s">
        <v>4256</v>
      </c>
      <c r="G288" s="177">
        <v>44686</v>
      </c>
      <c r="H288" s="177">
        <v>44686</v>
      </c>
      <c r="I288" s="178"/>
      <c r="J288" s="209" t="s">
        <v>57</v>
      </c>
      <c r="K288" s="209" t="s">
        <v>67</v>
      </c>
      <c r="L288" s="209" t="s">
        <v>58</v>
      </c>
      <c r="M288" s="209" t="s">
        <v>57</v>
      </c>
      <c r="N288" s="209" t="s">
        <v>57</v>
      </c>
      <c r="O288" s="209" t="s">
        <v>57</v>
      </c>
      <c r="P288" s="209" t="s">
        <v>57</v>
      </c>
      <c r="Q288" s="209" t="s">
        <v>57</v>
      </c>
      <c r="R288" s="209" t="s">
        <v>57</v>
      </c>
      <c r="S288" s="209" t="s">
        <v>58</v>
      </c>
      <c r="T288" s="209" t="s">
        <v>59</v>
      </c>
      <c r="U288" s="209" t="s">
        <v>57</v>
      </c>
      <c r="V288" s="209" t="s">
        <v>57</v>
      </c>
      <c r="W288" s="209" t="s">
        <v>57</v>
      </c>
      <c r="X288" s="209" t="s">
        <v>57</v>
      </c>
      <c r="Y288" s="209" t="s">
        <v>57</v>
      </c>
      <c r="Z288" s="209" t="s">
        <v>58</v>
      </c>
      <c r="AA288" s="209" t="s">
        <v>59</v>
      </c>
      <c r="AB288" s="209" t="s">
        <v>57</v>
      </c>
      <c r="AC288" s="209" t="s">
        <v>57</v>
      </c>
      <c r="AD288" s="209" t="s">
        <v>57</v>
      </c>
      <c r="AE288" s="209" t="s">
        <v>57</v>
      </c>
      <c r="AF288" s="209" t="s">
        <v>4057</v>
      </c>
      <c r="AG288" s="209" t="s">
        <v>58</v>
      </c>
      <c r="AH288" s="209" t="s">
        <v>57</v>
      </c>
      <c r="AI288" s="209" t="s">
        <v>57</v>
      </c>
      <c r="AJ288" s="209" t="s">
        <v>57</v>
      </c>
      <c r="AK288" s="209" t="s">
        <v>57</v>
      </c>
      <c r="AL288" s="209" t="s">
        <v>57</v>
      </c>
      <c r="AM288" s="209" t="s">
        <v>67</v>
      </c>
      <c r="AN288" s="209" t="s">
        <v>58</v>
      </c>
      <c r="AO288" s="209" t="s">
        <v>57</v>
      </c>
      <c r="AP288" s="209" t="s">
        <v>57</v>
      </c>
      <c r="AQ288" s="209" t="s">
        <v>57</v>
      </c>
      <c r="AR288" s="179"/>
      <c r="AS288" s="179"/>
      <c r="AT288" s="179"/>
      <c r="AU288" s="179"/>
      <c r="AV288" s="179"/>
      <c r="AW288" s="179"/>
      <c r="AX288" s="179"/>
      <c r="AY288" s="179"/>
      <c r="AZ288" s="179"/>
      <c r="BA288" s="179"/>
      <c r="BB288" s="179"/>
      <c r="BC288" s="179"/>
      <c r="BD288" s="179"/>
      <c r="BE288" s="179"/>
      <c r="BF288" s="180"/>
      <c r="BG288" s="181">
        <f t="shared" si="121"/>
        <v>12</v>
      </c>
      <c r="BH288" s="182">
        <f t="shared" si="122"/>
        <v>3</v>
      </c>
      <c r="BI288" s="182">
        <f t="shared" si="123"/>
        <v>0</v>
      </c>
      <c r="BJ288" s="182">
        <f t="shared" si="124"/>
        <v>1</v>
      </c>
      <c r="BK288" s="182">
        <f t="shared" si="125"/>
        <v>0</v>
      </c>
      <c r="BL288" s="182">
        <f t="shared" si="126"/>
        <v>0</v>
      </c>
      <c r="BM288" s="182">
        <f t="shared" si="127"/>
        <v>16</v>
      </c>
      <c r="BN288" s="170">
        <f t="shared" si="128"/>
        <v>0</v>
      </c>
      <c r="BO288" s="182"/>
      <c r="BP288" s="182"/>
      <c r="BQ288" s="170">
        <f t="shared" si="129"/>
        <v>0</v>
      </c>
      <c r="BR288" s="182"/>
      <c r="BS288" s="182"/>
      <c r="BT288" s="170">
        <f t="shared" si="130"/>
        <v>0</v>
      </c>
      <c r="BU288" s="182"/>
      <c r="BV288" s="182"/>
      <c r="BW288" s="170">
        <f t="shared" si="140"/>
        <v>0</v>
      </c>
      <c r="BX288" s="182"/>
      <c r="BY288" s="182"/>
      <c r="BZ288" s="170">
        <f t="shared" si="141"/>
        <v>0</v>
      </c>
      <c r="CA288" s="170">
        <f t="shared" si="131"/>
        <v>1</v>
      </c>
      <c r="CB288" s="182"/>
      <c r="CC288" s="182"/>
      <c r="CD288" s="170">
        <f t="shared" si="132"/>
        <v>0</v>
      </c>
      <c r="CE288" s="170">
        <f t="shared" si="133"/>
        <v>0</v>
      </c>
      <c r="CF288" s="170">
        <f t="shared" si="134"/>
        <v>1</v>
      </c>
      <c r="CG288" s="182">
        <f t="shared" si="135"/>
        <v>18</v>
      </c>
      <c r="CH288" s="171"/>
      <c r="CI288" s="183"/>
      <c r="CJ288" s="184"/>
    </row>
    <row r="289" spans="1:88" s="186" customFormat="1" ht="13">
      <c r="A289" s="168" t="e">
        <f t="shared" si="137"/>
        <v>#REF!</v>
      </c>
      <c r="B289" s="169" t="s">
        <v>4982</v>
      </c>
      <c r="C289" s="174" t="s">
        <v>4983</v>
      </c>
      <c r="D289" s="175" t="s">
        <v>4060</v>
      </c>
      <c r="E289" s="172" t="s">
        <v>4984</v>
      </c>
      <c r="F289" s="176" t="s">
        <v>4985</v>
      </c>
      <c r="G289" s="177">
        <v>44522</v>
      </c>
      <c r="H289" s="177">
        <v>44522</v>
      </c>
      <c r="I289" s="178"/>
      <c r="J289" s="209" t="s">
        <v>57</v>
      </c>
      <c r="K289" s="209" t="s">
        <v>57</v>
      </c>
      <c r="L289" s="209" t="s">
        <v>58</v>
      </c>
      <c r="M289" s="209" t="s">
        <v>57</v>
      </c>
      <c r="N289" s="209" t="s">
        <v>57</v>
      </c>
      <c r="O289" s="209" t="s">
        <v>57</v>
      </c>
      <c r="P289" s="209" t="s">
        <v>57</v>
      </c>
      <c r="Q289" s="209" t="s">
        <v>57</v>
      </c>
      <c r="R289" s="209" t="s">
        <v>67</v>
      </c>
      <c r="S289" s="209" t="s">
        <v>58</v>
      </c>
      <c r="T289" s="209" t="s">
        <v>59</v>
      </c>
      <c r="U289" s="209" t="s">
        <v>131</v>
      </c>
      <c r="V289" s="209" t="s">
        <v>131</v>
      </c>
      <c r="W289" s="209" t="s">
        <v>131</v>
      </c>
      <c r="X289" s="209" t="s">
        <v>131</v>
      </c>
      <c r="Y289" s="209" t="s">
        <v>131</v>
      </c>
      <c r="Z289" s="209" t="s">
        <v>58</v>
      </c>
      <c r="AA289" s="209" t="s">
        <v>59</v>
      </c>
      <c r="AB289" s="209" t="s">
        <v>67</v>
      </c>
      <c r="AC289" s="209" t="s">
        <v>57</v>
      </c>
      <c r="AD289" s="209" t="s">
        <v>57</v>
      </c>
      <c r="AE289" s="209" t="s">
        <v>57</v>
      </c>
      <c r="AF289" s="209" t="s">
        <v>67</v>
      </c>
      <c r="AG289" s="209" t="s">
        <v>58</v>
      </c>
      <c r="AH289" s="209" t="s">
        <v>57</v>
      </c>
      <c r="AI289" s="209" t="s">
        <v>57</v>
      </c>
      <c r="AJ289" s="209" t="s">
        <v>57</v>
      </c>
      <c r="AK289" s="209" t="s">
        <v>57</v>
      </c>
      <c r="AL289" s="209" t="s">
        <v>57</v>
      </c>
      <c r="AM289" s="209" t="s">
        <v>57</v>
      </c>
      <c r="AN289" s="209" t="s">
        <v>58</v>
      </c>
      <c r="AO289" s="209" t="s">
        <v>57</v>
      </c>
      <c r="AP289" s="209" t="s">
        <v>57</v>
      </c>
      <c r="AQ289" s="209" t="s">
        <v>57</v>
      </c>
      <c r="AR289" s="179"/>
      <c r="AS289" s="179"/>
      <c r="AT289" s="179"/>
      <c r="AU289" s="179"/>
      <c r="AV289" s="179"/>
      <c r="AW289" s="179"/>
      <c r="AX289" s="179"/>
      <c r="AY289" s="179"/>
      <c r="AZ289" s="179"/>
      <c r="BA289" s="179"/>
      <c r="BB289" s="179"/>
      <c r="BC289" s="179"/>
      <c r="BD289" s="179"/>
      <c r="BE289" s="179"/>
      <c r="BF289" s="180"/>
      <c r="BG289" s="181">
        <f t="shared" si="121"/>
        <v>12</v>
      </c>
      <c r="BH289" s="182">
        <f t="shared" si="122"/>
        <v>3</v>
      </c>
      <c r="BI289" s="182">
        <f t="shared" si="123"/>
        <v>0</v>
      </c>
      <c r="BJ289" s="182">
        <f t="shared" si="124"/>
        <v>0</v>
      </c>
      <c r="BK289" s="182">
        <f t="shared" si="125"/>
        <v>0</v>
      </c>
      <c r="BL289" s="182">
        <f t="shared" si="126"/>
        <v>0</v>
      </c>
      <c r="BM289" s="182">
        <f t="shared" si="127"/>
        <v>15</v>
      </c>
      <c r="BN289" s="170">
        <f t="shared" si="128"/>
        <v>0</v>
      </c>
      <c r="BO289" s="182"/>
      <c r="BP289" s="182"/>
      <c r="BQ289" s="170">
        <f t="shared" si="129"/>
        <v>0</v>
      </c>
      <c r="BR289" s="182"/>
      <c r="BS289" s="182"/>
      <c r="BT289" s="170">
        <f t="shared" si="130"/>
        <v>0</v>
      </c>
      <c r="BU289" s="182"/>
      <c r="BV289" s="182"/>
      <c r="BW289" s="170">
        <f t="shared" si="140"/>
        <v>0</v>
      </c>
      <c r="BX289" s="182"/>
      <c r="BY289" s="182"/>
      <c r="BZ289" s="170">
        <f t="shared" si="141"/>
        <v>0</v>
      </c>
      <c r="CA289" s="170">
        <f t="shared" si="131"/>
        <v>2</v>
      </c>
      <c r="CB289" s="182"/>
      <c r="CC289" s="182"/>
      <c r="CD289" s="170">
        <f t="shared" si="132"/>
        <v>0</v>
      </c>
      <c r="CE289" s="170">
        <f t="shared" si="133"/>
        <v>0</v>
      </c>
      <c r="CF289" s="170">
        <f t="shared" si="134"/>
        <v>1</v>
      </c>
      <c r="CG289" s="182">
        <f t="shared" si="135"/>
        <v>18</v>
      </c>
      <c r="CH289" s="171"/>
      <c r="CI289" s="183">
        <f>COUNTIF(J289:AN289,"1")+(COUNTIF(J289:AN289,"2")*2)+CJ289*2</f>
        <v>0</v>
      </c>
      <c r="CJ289" s="184">
        <f>COUNTIF(J289:AN289,"&gt;=3")</f>
        <v>0</v>
      </c>
    </row>
    <row r="290" spans="1:88" s="186" customFormat="1" ht="13">
      <c r="A290" s="168" t="e">
        <f t="shared" si="137"/>
        <v>#REF!</v>
      </c>
      <c r="B290" s="169" t="s">
        <v>4986</v>
      </c>
      <c r="C290" s="174" t="s">
        <v>4987</v>
      </c>
      <c r="D290" s="175" t="s">
        <v>3637</v>
      </c>
      <c r="E290" s="172" t="s">
        <v>4988</v>
      </c>
      <c r="F290" s="176" t="s">
        <v>4134</v>
      </c>
      <c r="G290" s="177">
        <v>45218</v>
      </c>
      <c r="H290" s="177">
        <v>45218</v>
      </c>
      <c r="I290" s="178"/>
      <c r="J290" s="209" t="s">
        <v>57</v>
      </c>
      <c r="K290" s="209" t="s">
        <v>57</v>
      </c>
      <c r="L290" s="209" t="s">
        <v>58</v>
      </c>
      <c r="M290" s="209" t="s">
        <v>57</v>
      </c>
      <c r="N290" s="209" t="s">
        <v>57</v>
      </c>
      <c r="O290" s="209" t="s">
        <v>57</v>
      </c>
      <c r="P290" s="209" t="s">
        <v>57</v>
      </c>
      <c r="Q290" s="209" t="s">
        <v>57</v>
      </c>
      <c r="R290" s="209" t="s">
        <v>57</v>
      </c>
      <c r="S290" s="209" t="s">
        <v>58</v>
      </c>
      <c r="T290" s="209" t="s">
        <v>59</v>
      </c>
      <c r="U290" s="209" t="s">
        <v>57</v>
      </c>
      <c r="V290" s="209" t="s">
        <v>57</v>
      </c>
      <c r="W290" s="209" t="s">
        <v>42</v>
      </c>
      <c r="X290" s="209" t="s">
        <v>42</v>
      </c>
      <c r="Y290" s="209" t="s">
        <v>42</v>
      </c>
      <c r="Z290" s="209" t="s">
        <v>58</v>
      </c>
      <c r="AA290" s="209" t="s">
        <v>59</v>
      </c>
      <c r="AB290" s="209" t="s">
        <v>57</v>
      </c>
      <c r="AC290" s="209" t="s">
        <v>57</v>
      </c>
      <c r="AD290" s="209" t="s">
        <v>57</v>
      </c>
      <c r="AE290" s="209" t="s">
        <v>57</v>
      </c>
      <c r="AF290" s="209" t="s">
        <v>57</v>
      </c>
      <c r="AG290" s="209" t="s">
        <v>58</v>
      </c>
      <c r="AH290" s="209" t="s">
        <v>57</v>
      </c>
      <c r="AI290" s="209" t="s">
        <v>57</v>
      </c>
      <c r="AJ290" s="209" t="s">
        <v>57</v>
      </c>
      <c r="AK290" s="209" t="s">
        <v>57</v>
      </c>
      <c r="AL290" s="209" t="s">
        <v>57</v>
      </c>
      <c r="AM290" s="209" t="s">
        <v>57</v>
      </c>
      <c r="AN290" s="209" t="s">
        <v>58</v>
      </c>
      <c r="AO290" s="209" t="s">
        <v>57</v>
      </c>
      <c r="AP290" s="209" t="s">
        <v>57</v>
      </c>
      <c r="AQ290" s="209" t="s">
        <v>57</v>
      </c>
      <c r="AR290" s="179"/>
      <c r="AS290" s="179"/>
      <c r="AT290" s="179"/>
      <c r="AU290" s="179"/>
      <c r="AV290" s="179"/>
      <c r="AW290" s="179"/>
      <c r="AX290" s="179"/>
      <c r="AY290" s="179"/>
      <c r="AZ290" s="179"/>
      <c r="BA290" s="179"/>
      <c r="BB290" s="179"/>
      <c r="BC290" s="179"/>
      <c r="BD290" s="179"/>
      <c r="BE290" s="179"/>
      <c r="BF290" s="180"/>
      <c r="BG290" s="181">
        <f t="shared" si="121"/>
        <v>14</v>
      </c>
      <c r="BH290" s="182">
        <f t="shared" si="122"/>
        <v>3</v>
      </c>
      <c r="BI290" s="182">
        <f t="shared" si="123"/>
        <v>0</v>
      </c>
      <c r="BJ290" s="182">
        <f t="shared" si="124"/>
        <v>0</v>
      </c>
      <c r="BK290" s="182">
        <f t="shared" si="125"/>
        <v>0</v>
      </c>
      <c r="BL290" s="182">
        <f t="shared" si="126"/>
        <v>0</v>
      </c>
      <c r="BM290" s="182">
        <f t="shared" si="127"/>
        <v>17</v>
      </c>
      <c r="BN290" s="170">
        <f t="shared" si="128"/>
        <v>0</v>
      </c>
      <c r="BO290" s="182"/>
      <c r="BP290" s="182"/>
      <c r="BQ290" s="170">
        <f t="shared" si="129"/>
        <v>0</v>
      </c>
      <c r="BR290" s="182"/>
      <c r="BS290" s="182"/>
      <c r="BT290" s="170">
        <f t="shared" si="130"/>
        <v>0</v>
      </c>
      <c r="BU290" s="182"/>
      <c r="BV290" s="182"/>
      <c r="BW290" s="170">
        <f t="shared" si="140"/>
        <v>0</v>
      </c>
      <c r="BX290" s="182"/>
      <c r="BY290" s="182"/>
      <c r="BZ290" s="170">
        <f t="shared" si="141"/>
        <v>0</v>
      </c>
      <c r="CA290" s="170">
        <f t="shared" si="131"/>
        <v>0</v>
      </c>
      <c r="CB290" s="182"/>
      <c r="CC290" s="182"/>
      <c r="CD290" s="170">
        <f t="shared" si="132"/>
        <v>0</v>
      </c>
      <c r="CE290" s="170">
        <f t="shared" si="133"/>
        <v>0</v>
      </c>
      <c r="CF290" s="170">
        <f t="shared" si="134"/>
        <v>1</v>
      </c>
      <c r="CG290" s="182">
        <f t="shared" si="135"/>
        <v>18</v>
      </c>
      <c r="CH290" s="171"/>
      <c r="CI290" s="183"/>
      <c r="CJ290" s="184"/>
    </row>
    <row r="291" spans="1:88" s="186" customFormat="1" ht="13">
      <c r="A291" s="168" t="e">
        <f t="shared" si="137"/>
        <v>#REF!</v>
      </c>
      <c r="B291" s="169" t="s">
        <v>4989</v>
      </c>
      <c r="C291" s="174" t="s">
        <v>4990</v>
      </c>
      <c r="D291" s="175" t="s">
        <v>4060</v>
      </c>
      <c r="E291" s="172" t="s">
        <v>4991</v>
      </c>
      <c r="F291" s="176" t="s">
        <v>4992</v>
      </c>
      <c r="G291" s="177">
        <v>44727</v>
      </c>
      <c r="H291" s="177">
        <v>44727</v>
      </c>
      <c r="I291" s="178"/>
      <c r="J291" s="209" t="s">
        <v>57</v>
      </c>
      <c r="K291" s="209" t="s">
        <v>67</v>
      </c>
      <c r="L291" s="209" t="s">
        <v>58</v>
      </c>
      <c r="M291" s="209" t="s">
        <v>57</v>
      </c>
      <c r="N291" s="209" t="s">
        <v>57</v>
      </c>
      <c r="O291" s="209" t="s">
        <v>57</v>
      </c>
      <c r="P291" s="209" t="s">
        <v>57</v>
      </c>
      <c r="Q291" s="209" t="s">
        <v>67</v>
      </c>
      <c r="R291" s="209" t="s">
        <v>67</v>
      </c>
      <c r="S291" s="209" t="s">
        <v>58</v>
      </c>
      <c r="T291" s="209" t="s">
        <v>59</v>
      </c>
      <c r="U291" s="209" t="s">
        <v>67</v>
      </c>
      <c r="V291" s="209" t="s">
        <v>67</v>
      </c>
      <c r="W291" s="209" t="s">
        <v>67</v>
      </c>
      <c r="X291" s="209" t="s">
        <v>67</v>
      </c>
      <c r="Y291" s="209" t="s">
        <v>67</v>
      </c>
      <c r="Z291" s="209" t="s">
        <v>58</v>
      </c>
      <c r="AA291" s="209" t="s">
        <v>59</v>
      </c>
      <c r="AB291" s="209" t="s">
        <v>57</v>
      </c>
      <c r="AC291" s="209" t="s">
        <v>67</v>
      </c>
      <c r="AD291" s="209" t="s">
        <v>57</v>
      </c>
      <c r="AE291" s="209" t="s">
        <v>57</v>
      </c>
      <c r="AF291" s="209" t="s">
        <v>67</v>
      </c>
      <c r="AG291" s="209" t="s">
        <v>58</v>
      </c>
      <c r="AH291" s="209" t="s">
        <v>57</v>
      </c>
      <c r="AI291" s="209" t="s">
        <v>57</v>
      </c>
      <c r="AJ291" s="209" t="s">
        <v>57</v>
      </c>
      <c r="AK291" s="209" t="s">
        <v>57</v>
      </c>
      <c r="AL291" s="209" t="s">
        <v>57</v>
      </c>
      <c r="AM291" s="209" t="s">
        <v>67</v>
      </c>
      <c r="AN291" s="209" t="s">
        <v>58</v>
      </c>
      <c r="AO291" s="209" t="s">
        <v>57</v>
      </c>
      <c r="AP291" s="209" t="s">
        <v>57</v>
      </c>
      <c r="AQ291" s="209" t="s">
        <v>57</v>
      </c>
      <c r="AR291" s="179"/>
      <c r="AS291" s="179"/>
      <c r="AT291" s="179"/>
      <c r="AU291" s="179"/>
      <c r="AV291" s="179"/>
      <c r="AW291" s="179"/>
      <c r="AX291" s="179"/>
      <c r="AY291" s="179"/>
      <c r="AZ291" s="179"/>
      <c r="BA291" s="179"/>
      <c r="BB291" s="179"/>
      <c r="BC291" s="179"/>
      <c r="BD291" s="179"/>
      <c r="BE291" s="179"/>
      <c r="BF291" s="180"/>
      <c r="BG291" s="181">
        <f t="shared" si="121"/>
        <v>11</v>
      </c>
      <c r="BH291" s="182">
        <f t="shared" si="122"/>
        <v>3</v>
      </c>
      <c r="BI291" s="182">
        <f t="shared" si="123"/>
        <v>0</v>
      </c>
      <c r="BJ291" s="182">
        <f t="shared" si="124"/>
        <v>0</v>
      </c>
      <c r="BK291" s="182">
        <f t="shared" si="125"/>
        <v>0</v>
      </c>
      <c r="BL291" s="182">
        <f t="shared" si="126"/>
        <v>0</v>
      </c>
      <c r="BM291" s="182">
        <f t="shared" si="127"/>
        <v>14</v>
      </c>
      <c r="BN291" s="170">
        <f t="shared" si="128"/>
        <v>0</v>
      </c>
      <c r="BO291" s="182"/>
      <c r="BP291" s="182"/>
      <c r="BQ291" s="170">
        <f t="shared" si="129"/>
        <v>0</v>
      </c>
      <c r="BR291" s="182"/>
      <c r="BS291" s="182"/>
      <c r="BT291" s="170">
        <f t="shared" si="130"/>
        <v>0</v>
      </c>
      <c r="BU291" s="182"/>
      <c r="BV291" s="182"/>
      <c r="BW291" s="170">
        <f t="shared" si="140"/>
        <v>0</v>
      </c>
      <c r="BX291" s="182"/>
      <c r="BY291" s="182"/>
      <c r="BZ291" s="170">
        <f t="shared" si="141"/>
        <v>0</v>
      </c>
      <c r="CA291" s="170">
        <f t="shared" si="131"/>
        <v>3</v>
      </c>
      <c r="CB291" s="182"/>
      <c r="CC291" s="182"/>
      <c r="CD291" s="170">
        <f t="shared" si="132"/>
        <v>0</v>
      </c>
      <c r="CE291" s="170">
        <f t="shared" si="133"/>
        <v>0</v>
      </c>
      <c r="CF291" s="170">
        <f t="shared" si="134"/>
        <v>1</v>
      </c>
      <c r="CG291" s="182">
        <f t="shared" si="135"/>
        <v>18</v>
      </c>
      <c r="CH291" s="171"/>
      <c r="CI291" s="183"/>
      <c r="CJ291" s="184"/>
    </row>
    <row r="292" spans="1:88" s="186" customFormat="1" ht="13">
      <c r="A292" s="168" t="e">
        <f t="shared" si="137"/>
        <v>#REF!</v>
      </c>
      <c r="B292" s="169" t="s">
        <v>4993</v>
      </c>
      <c r="C292" s="174" t="s">
        <v>4994</v>
      </c>
      <c r="D292" s="175" t="s">
        <v>3637</v>
      </c>
      <c r="E292" s="172" t="s">
        <v>4995</v>
      </c>
      <c r="F292" s="176" t="s">
        <v>4056</v>
      </c>
      <c r="G292" s="177">
        <v>44888</v>
      </c>
      <c r="H292" s="177">
        <v>44888</v>
      </c>
      <c r="I292" s="178"/>
      <c r="J292" s="209" t="s">
        <v>57</v>
      </c>
      <c r="K292" s="209" t="s">
        <v>57</v>
      </c>
      <c r="L292" s="209" t="s">
        <v>58</v>
      </c>
      <c r="M292" s="209" t="s">
        <v>57</v>
      </c>
      <c r="N292" s="209" t="s">
        <v>57</v>
      </c>
      <c r="O292" s="209" t="s">
        <v>57</v>
      </c>
      <c r="P292" s="209" t="s">
        <v>57</v>
      </c>
      <c r="Q292" s="209" t="s">
        <v>57</v>
      </c>
      <c r="R292" s="209" t="s">
        <v>67</v>
      </c>
      <c r="S292" s="209" t="s">
        <v>58</v>
      </c>
      <c r="T292" s="209" t="s">
        <v>59</v>
      </c>
      <c r="U292" s="209" t="s">
        <v>57</v>
      </c>
      <c r="V292" s="209" t="s">
        <v>57</v>
      </c>
      <c r="W292" s="209" t="s">
        <v>57</v>
      </c>
      <c r="X292" s="209" t="s">
        <v>57</v>
      </c>
      <c r="Y292" s="209" t="s">
        <v>57</v>
      </c>
      <c r="Z292" s="209" t="s">
        <v>58</v>
      </c>
      <c r="AA292" s="209" t="s">
        <v>59</v>
      </c>
      <c r="AB292" s="209" t="s">
        <v>57</v>
      </c>
      <c r="AC292" s="209" t="s">
        <v>57</v>
      </c>
      <c r="AD292" s="209" t="s">
        <v>57</v>
      </c>
      <c r="AE292" s="209" t="s">
        <v>57</v>
      </c>
      <c r="AF292" s="209" t="s">
        <v>67</v>
      </c>
      <c r="AG292" s="209" t="s">
        <v>58</v>
      </c>
      <c r="AH292" s="209" t="s">
        <v>57</v>
      </c>
      <c r="AI292" s="209" t="s">
        <v>57</v>
      </c>
      <c r="AJ292" s="209" t="s">
        <v>57</v>
      </c>
      <c r="AK292" s="209" t="s">
        <v>57</v>
      </c>
      <c r="AL292" s="209" t="s">
        <v>57</v>
      </c>
      <c r="AM292" s="209" t="s">
        <v>57</v>
      </c>
      <c r="AN292" s="209" t="s">
        <v>58</v>
      </c>
      <c r="AO292" s="209" t="s">
        <v>57</v>
      </c>
      <c r="AP292" s="209" t="s">
        <v>57</v>
      </c>
      <c r="AQ292" s="209" t="s">
        <v>57</v>
      </c>
      <c r="AR292" s="179"/>
      <c r="AS292" s="179"/>
      <c r="AT292" s="179"/>
      <c r="AU292" s="179"/>
      <c r="AV292" s="179"/>
      <c r="AW292" s="179"/>
      <c r="AX292" s="179"/>
      <c r="AY292" s="179"/>
      <c r="AZ292" s="179"/>
      <c r="BA292" s="179"/>
      <c r="BB292" s="179"/>
      <c r="BC292" s="179"/>
      <c r="BD292" s="179"/>
      <c r="BE292" s="179"/>
      <c r="BF292" s="180"/>
      <c r="BG292" s="181">
        <f t="shared" si="121"/>
        <v>13</v>
      </c>
      <c r="BH292" s="182">
        <f t="shared" si="122"/>
        <v>3</v>
      </c>
      <c r="BI292" s="182">
        <f t="shared" si="123"/>
        <v>0</v>
      </c>
      <c r="BJ292" s="182">
        <f t="shared" si="124"/>
        <v>0</v>
      </c>
      <c r="BK292" s="182">
        <f t="shared" si="125"/>
        <v>0</v>
      </c>
      <c r="BL292" s="182">
        <f t="shared" si="126"/>
        <v>0</v>
      </c>
      <c r="BM292" s="182">
        <f t="shared" si="127"/>
        <v>16</v>
      </c>
      <c r="BN292" s="170">
        <f t="shared" si="128"/>
        <v>0</v>
      </c>
      <c r="BO292" s="182"/>
      <c r="BP292" s="182"/>
      <c r="BQ292" s="170">
        <f t="shared" si="129"/>
        <v>0</v>
      </c>
      <c r="BR292" s="182"/>
      <c r="BS292" s="182"/>
      <c r="BT292" s="170">
        <f t="shared" si="130"/>
        <v>0</v>
      </c>
      <c r="BU292" s="182"/>
      <c r="BV292" s="182"/>
      <c r="BW292" s="170">
        <f t="shared" si="140"/>
        <v>0</v>
      </c>
      <c r="BX292" s="182"/>
      <c r="BY292" s="182"/>
      <c r="BZ292" s="170">
        <f t="shared" si="141"/>
        <v>0</v>
      </c>
      <c r="CA292" s="170">
        <f t="shared" si="131"/>
        <v>1</v>
      </c>
      <c r="CB292" s="182"/>
      <c r="CC292" s="182"/>
      <c r="CD292" s="170">
        <f t="shared" si="132"/>
        <v>0</v>
      </c>
      <c r="CE292" s="170">
        <f t="shared" si="133"/>
        <v>0</v>
      </c>
      <c r="CF292" s="170">
        <f t="shared" si="134"/>
        <v>1</v>
      </c>
      <c r="CG292" s="182">
        <f t="shared" si="135"/>
        <v>18</v>
      </c>
      <c r="CH292" s="171"/>
      <c r="CI292" s="183">
        <f>COUNTIF(J292:AN292,"1")+(COUNTIF(J292:AN292,"2")*2)+CJ292*2</f>
        <v>0</v>
      </c>
      <c r="CJ292" s="184">
        <f>COUNTIF(J292:AN292,"&gt;=3")</f>
        <v>0</v>
      </c>
    </row>
    <row r="293" spans="1:88" s="186" customFormat="1" ht="13">
      <c r="A293" s="168" t="e">
        <f t="shared" si="137"/>
        <v>#REF!</v>
      </c>
      <c r="B293" s="169" t="s">
        <v>4996</v>
      </c>
      <c r="C293" s="174" t="s">
        <v>4997</v>
      </c>
      <c r="D293" s="175" t="s">
        <v>3637</v>
      </c>
      <c r="E293" s="172" t="s">
        <v>4998</v>
      </c>
      <c r="F293" s="176" t="s">
        <v>4999</v>
      </c>
      <c r="G293" s="177">
        <v>45124</v>
      </c>
      <c r="H293" s="177">
        <v>45124</v>
      </c>
      <c r="I293" s="178"/>
      <c r="J293" s="209" t="s">
        <v>57</v>
      </c>
      <c r="K293" s="209" t="s">
        <v>4057</v>
      </c>
      <c r="L293" s="209" t="s">
        <v>58</v>
      </c>
      <c r="M293" s="209" t="s">
        <v>57</v>
      </c>
      <c r="N293" s="209" t="s">
        <v>57</v>
      </c>
      <c r="O293" s="209" t="s">
        <v>57</v>
      </c>
      <c r="P293" s="209" t="s">
        <v>57</v>
      </c>
      <c r="Q293" s="209" t="s">
        <v>57</v>
      </c>
      <c r="R293" s="209" t="s">
        <v>57</v>
      </c>
      <c r="S293" s="209" t="s">
        <v>58</v>
      </c>
      <c r="T293" s="209" t="s">
        <v>59</v>
      </c>
      <c r="U293" s="209" t="s">
        <v>57</v>
      </c>
      <c r="V293" s="209" t="s">
        <v>57</v>
      </c>
      <c r="W293" s="209" t="s">
        <v>57</v>
      </c>
      <c r="X293" s="209" t="s">
        <v>57</v>
      </c>
      <c r="Y293" s="209" t="s">
        <v>4057</v>
      </c>
      <c r="Z293" s="209" t="s">
        <v>58</v>
      </c>
      <c r="AA293" s="209" t="s">
        <v>59</v>
      </c>
      <c r="AB293" s="209" t="s">
        <v>57</v>
      </c>
      <c r="AC293" s="209" t="s">
        <v>57</v>
      </c>
      <c r="AD293" s="209" t="s">
        <v>57</v>
      </c>
      <c r="AE293" s="209" t="s">
        <v>57</v>
      </c>
      <c r="AF293" s="209" t="s">
        <v>57</v>
      </c>
      <c r="AG293" s="209" t="s">
        <v>58</v>
      </c>
      <c r="AH293" s="209" t="s">
        <v>57</v>
      </c>
      <c r="AI293" s="209" t="s">
        <v>57</v>
      </c>
      <c r="AJ293" s="209" t="s">
        <v>57</v>
      </c>
      <c r="AK293" s="209" t="s">
        <v>57</v>
      </c>
      <c r="AL293" s="209" t="s">
        <v>57</v>
      </c>
      <c r="AM293" s="209" t="s">
        <v>4057</v>
      </c>
      <c r="AN293" s="209" t="s">
        <v>58</v>
      </c>
      <c r="AO293" s="209" t="s">
        <v>57</v>
      </c>
      <c r="AP293" s="209" t="s">
        <v>57</v>
      </c>
      <c r="AQ293" s="209" t="s">
        <v>57</v>
      </c>
      <c r="AR293" s="179"/>
      <c r="AS293" s="179"/>
      <c r="AT293" s="179"/>
      <c r="AU293" s="179"/>
      <c r="AV293" s="179"/>
      <c r="AW293" s="179"/>
      <c r="AX293" s="179"/>
      <c r="AY293" s="179"/>
      <c r="AZ293" s="179"/>
      <c r="BA293" s="179"/>
      <c r="BB293" s="179"/>
      <c r="BC293" s="179"/>
      <c r="BD293" s="179"/>
      <c r="BE293" s="179"/>
      <c r="BF293" s="180"/>
      <c r="BG293" s="181">
        <f t="shared" si="121"/>
        <v>13</v>
      </c>
      <c r="BH293" s="182">
        <f t="shared" si="122"/>
        <v>3</v>
      </c>
      <c r="BI293" s="182">
        <f t="shared" si="123"/>
        <v>0</v>
      </c>
      <c r="BJ293" s="182">
        <f t="shared" si="124"/>
        <v>1</v>
      </c>
      <c r="BK293" s="182">
        <f t="shared" si="125"/>
        <v>0</v>
      </c>
      <c r="BL293" s="182">
        <f t="shared" si="126"/>
        <v>0</v>
      </c>
      <c r="BM293" s="182">
        <f t="shared" si="127"/>
        <v>17</v>
      </c>
      <c r="BN293" s="170">
        <f t="shared" si="128"/>
        <v>0</v>
      </c>
      <c r="BO293" s="182"/>
      <c r="BP293" s="182"/>
      <c r="BQ293" s="170">
        <f t="shared" si="129"/>
        <v>0</v>
      </c>
      <c r="BR293" s="182"/>
      <c r="BS293" s="182"/>
      <c r="BT293" s="170">
        <f t="shared" si="130"/>
        <v>0</v>
      </c>
      <c r="BU293" s="182"/>
      <c r="BV293" s="182"/>
      <c r="BW293" s="170">
        <f t="shared" si="140"/>
        <v>0</v>
      </c>
      <c r="BX293" s="182"/>
      <c r="BY293" s="182"/>
      <c r="BZ293" s="170">
        <f t="shared" si="141"/>
        <v>0</v>
      </c>
      <c r="CA293" s="170">
        <f t="shared" si="131"/>
        <v>0</v>
      </c>
      <c r="CB293" s="182"/>
      <c r="CC293" s="182"/>
      <c r="CD293" s="170">
        <f t="shared" si="132"/>
        <v>0</v>
      </c>
      <c r="CE293" s="170">
        <f t="shared" si="133"/>
        <v>0</v>
      </c>
      <c r="CF293" s="170">
        <f t="shared" si="134"/>
        <v>1</v>
      </c>
      <c r="CG293" s="182">
        <f t="shared" si="135"/>
        <v>18</v>
      </c>
      <c r="CH293" s="171"/>
      <c r="CI293" s="183">
        <f>COUNTIF(J293:AN293,"1")+(COUNTIF(J293:AN293,"2")*2)+CJ293*2</f>
        <v>0</v>
      </c>
      <c r="CJ293" s="184">
        <f>COUNTIF(J293:AN293,"&gt;=3")</f>
        <v>0</v>
      </c>
    </row>
    <row r="294" spans="1:88" s="186" customFormat="1" ht="13">
      <c r="A294" s="168" t="e">
        <f t="shared" si="137"/>
        <v>#REF!</v>
      </c>
      <c r="B294" s="169" t="s">
        <v>5000</v>
      </c>
      <c r="C294" s="174" t="s">
        <v>5001</v>
      </c>
      <c r="D294" s="175" t="s">
        <v>3637</v>
      </c>
      <c r="E294" s="172" t="s">
        <v>5002</v>
      </c>
      <c r="F294" s="176" t="s">
        <v>1079</v>
      </c>
      <c r="G294" s="177">
        <v>44866</v>
      </c>
      <c r="H294" s="177">
        <v>44866</v>
      </c>
      <c r="I294" s="178"/>
      <c r="J294" s="209" t="s">
        <v>57</v>
      </c>
      <c r="K294" s="209" t="s">
        <v>57</v>
      </c>
      <c r="L294" s="209" t="s">
        <v>58</v>
      </c>
      <c r="M294" s="209" t="s">
        <v>57</v>
      </c>
      <c r="N294" s="209" t="s">
        <v>57</v>
      </c>
      <c r="O294" s="209" t="s">
        <v>57</v>
      </c>
      <c r="P294" s="209" t="s">
        <v>133</v>
      </c>
      <c r="Q294" s="209" t="s">
        <v>57</v>
      </c>
      <c r="R294" s="209" t="s">
        <v>57</v>
      </c>
      <c r="S294" s="209" t="s">
        <v>58</v>
      </c>
      <c r="T294" s="209" t="s">
        <v>59</v>
      </c>
      <c r="U294" s="209" t="s">
        <v>57</v>
      </c>
      <c r="V294" s="209" t="s">
        <v>57</v>
      </c>
      <c r="W294" s="209" t="s">
        <v>57</v>
      </c>
      <c r="X294" s="209" t="s">
        <v>57</v>
      </c>
      <c r="Y294" s="209" t="s">
        <v>4057</v>
      </c>
      <c r="Z294" s="209" t="s">
        <v>58</v>
      </c>
      <c r="AA294" s="209" t="s">
        <v>59</v>
      </c>
      <c r="AB294" s="209" t="s">
        <v>57</v>
      </c>
      <c r="AC294" s="209" t="s">
        <v>57</v>
      </c>
      <c r="AD294" s="209" t="s">
        <v>57</v>
      </c>
      <c r="AE294" s="209" t="s">
        <v>57</v>
      </c>
      <c r="AF294" s="209" t="s">
        <v>57</v>
      </c>
      <c r="AG294" s="209" t="s">
        <v>58</v>
      </c>
      <c r="AH294" s="209" t="s">
        <v>57</v>
      </c>
      <c r="AI294" s="209" t="s">
        <v>57</v>
      </c>
      <c r="AJ294" s="209" t="s">
        <v>57</v>
      </c>
      <c r="AK294" s="209" t="s">
        <v>57</v>
      </c>
      <c r="AL294" s="209" t="s">
        <v>57</v>
      </c>
      <c r="AM294" s="209" t="s">
        <v>4057</v>
      </c>
      <c r="AN294" s="209" t="s">
        <v>58</v>
      </c>
      <c r="AO294" s="209" t="s">
        <v>133</v>
      </c>
      <c r="AP294" s="209" t="s">
        <v>133</v>
      </c>
      <c r="AQ294" s="209" t="s">
        <v>133</v>
      </c>
      <c r="AR294" s="209" t="s">
        <v>133</v>
      </c>
      <c r="AS294" s="209" t="s">
        <v>133</v>
      </c>
      <c r="AT294" s="209" t="s">
        <v>133</v>
      </c>
      <c r="AU294" s="209" t="s">
        <v>133</v>
      </c>
      <c r="AV294" s="179"/>
      <c r="AW294" s="179"/>
      <c r="AX294" s="179"/>
      <c r="AY294" s="179"/>
      <c r="AZ294" s="179"/>
      <c r="BA294" s="179"/>
      <c r="BB294" s="179"/>
      <c r="BC294" s="179"/>
      <c r="BD294" s="179"/>
      <c r="BE294" s="179"/>
      <c r="BF294" s="180"/>
      <c r="BG294" s="181">
        <f t="shared" si="121"/>
        <v>10</v>
      </c>
      <c r="BH294" s="182">
        <f t="shared" si="122"/>
        <v>3</v>
      </c>
      <c r="BI294" s="182">
        <f t="shared" si="123"/>
        <v>0</v>
      </c>
      <c r="BJ294" s="182">
        <f t="shared" si="124"/>
        <v>1</v>
      </c>
      <c r="BK294" s="182">
        <f t="shared" si="125"/>
        <v>0</v>
      </c>
      <c r="BL294" s="182">
        <f t="shared" si="126"/>
        <v>0</v>
      </c>
      <c r="BM294" s="182">
        <f t="shared" si="127"/>
        <v>14</v>
      </c>
      <c r="BN294" s="170">
        <f t="shared" si="128"/>
        <v>0</v>
      </c>
      <c r="BO294" s="182"/>
      <c r="BP294" s="182"/>
      <c r="BQ294" s="170">
        <f t="shared" si="129"/>
        <v>0</v>
      </c>
      <c r="BR294" s="182"/>
      <c r="BS294" s="182"/>
      <c r="BT294" s="170">
        <f t="shared" si="130"/>
        <v>7</v>
      </c>
      <c r="BU294" s="182"/>
      <c r="BV294" s="182"/>
      <c r="BW294" s="170">
        <f t="shared" si="140"/>
        <v>0</v>
      </c>
      <c r="BX294" s="182"/>
      <c r="BY294" s="182"/>
      <c r="BZ294" s="170">
        <f t="shared" si="141"/>
        <v>0</v>
      </c>
      <c r="CA294" s="170">
        <f t="shared" si="131"/>
        <v>0</v>
      </c>
      <c r="CB294" s="182"/>
      <c r="CC294" s="182"/>
      <c r="CD294" s="170">
        <f t="shared" si="132"/>
        <v>0</v>
      </c>
      <c r="CE294" s="170">
        <f t="shared" si="133"/>
        <v>0</v>
      </c>
      <c r="CF294" s="170">
        <f t="shared" si="134"/>
        <v>1</v>
      </c>
      <c r="CG294" s="182">
        <f t="shared" si="135"/>
        <v>22</v>
      </c>
      <c r="CH294" s="171"/>
      <c r="CI294" s="183">
        <f>COUNTIF(J294:AN294,"1")+(COUNTIF(J294:AN294,"2")*2)+CJ294*2</f>
        <v>0</v>
      </c>
      <c r="CJ294" s="184">
        <f>COUNTIF(J294:AN294,"&gt;=3")</f>
        <v>0</v>
      </c>
    </row>
    <row r="295" spans="1:88" s="186" customFormat="1" ht="13">
      <c r="A295" s="168" t="e">
        <f t="shared" si="137"/>
        <v>#REF!</v>
      </c>
      <c r="B295" s="169" t="s">
        <v>5003</v>
      </c>
      <c r="C295" s="174" t="s">
        <v>5004</v>
      </c>
      <c r="D295" s="175" t="s">
        <v>4060</v>
      </c>
      <c r="E295" s="172" t="s">
        <v>5005</v>
      </c>
      <c r="F295" s="176" t="s">
        <v>4946</v>
      </c>
      <c r="G295" s="177">
        <v>45017</v>
      </c>
      <c r="H295" s="177">
        <v>45017</v>
      </c>
      <c r="I295" s="178"/>
      <c r="J295" s="209" t="s">
        <v>57</v>
      </c>
      <c r="K295" s="209" t="s">
        <v>67</v>
      </c>
      <c r="L295" s="209" t="s">
        <v>58</v>
      </c>
      <c r="M295" s="209" t="s">
        <v>57</v>
      </c>
      <c r="N295" s="209" t="s">
        <v>57</v>
      </c>
      <c r="O295" s="209" t="s">
        <v>57</v>
      </c>
      <c r="P295" s="209" t="s">
        <v>57</v>
      </c>
      <c r="Q295" s="209" t="s">
        <v>57</v>
      </c>
      <c r="R295" s="209" t="s">
        <v>57</v>
      </c>
      <c r="S295" s="209" t="s">
        <v>58</v>
      </c>
      <c r="T295" s="209" t="s">
        <v>59</v>
      </c>
      <c r="U295" s="209" t="s">
        <v>57</v>
      </c>
      <c r="V295" s="209" t="s">
        <v>57</v>
      </c>
      <c r="W295" s="209" t="s">
        <v>57</v>
      </c>
      <c r="X295" s="209" t="s">
        <v>57</v>
      </c>
      <c r="Y295" s="209" t="s">
        <v>67</v>
      </c>
      <c r="Z295" s="209" t="s">
        <v>58</v>
      </c>
      <c r="AA295" s="209" t="s">
        <v>59</v>
      </c>
      <c r="AB295" s="209" t="s">
        <v>57</v>
      </c>
      <c r="AC295" s="209" t="s">
        <v>57</v>
      </c>
      <c r="AD295" s="209" t="s">
        <v>57</v>
      </c>
      <c r="AE295" s="209" t="s">
        <v>57</v>
      </c>
      <c r="AF295" s="209" t="s">
        <v>57</v>
      </c>
      <c r="AG295" s="209" t="s">
        <v>58</v>
      </c>
      <c r="AH295" s="209" t="s">
        <v>57</v>
      </c>
      <c r="AI295" s="209" t="s">
        <v>57</v>
      </c>
      <c r="AJ295" s="209" t="s">
        <v>57</v>
      </c>
      <c r="AK295" s="209" t="s">
        <v>57</v>
      </c>
      <c r="AL295" s="209" t="s">
        <v>57</v>
      </c>
      <c r="AM295" s="209" t="s">
        <v>67</v>
      </c>
      <c r="AN295" s="209" t="s">
        <v>58</v>
      </c>
      <c r="AO295" s="209" t="s">
        <v>57</v>
      </c>
      <c r="AP295" s="209" t="s">
        <v>57</v>
      </c>
      <c r="AQ295" s="209" t="s">
        <v>57</v>
      </c>
      <c r="AR295" s="179"/>
      <c r="AS295" s="179"/>
      <c r="AT295" s="179"/>
      <c r="AU295" s="179"/>
      <c r="AV295" s="179"/>
      <c r="AW295" s="179"/>
      <c r="AX295" s="179"/>
      <c r="AY295" s="179"/>
      <c r="AZ295" s="179"/>
      <c r="BA295" s="179"/>
      <c r="BB295" s="179"/>
      <c r="BC295" s="179"/>
      <c r="BD295" s="179"/>
      <c r="BE295" s="179"/>
      <c r="BF295" s="180"/>
      <c r="BG295" s="181">
        <f t="shared" si="121"/>
        <v>13</v>
      </c>
      <c r="BH295" s="182">
        <f t="shared" si="122"/>
        <v>3</v>
      </c>
      <c r="BI295" s="182">
        <f t="shared" si="123"/>
        <v>0</v>
      </c>
      <c r="BJ295" s="182">
        <f t="shared" si="124"/>
        <v>0</v>
      </c>
      <c r="BK295" s="182">
        <f t="shared" si="125"/>
        <v>0</v>
      </c>
      <c r="BL295" s="182">
        <f t="shared" si="126"/>
        <v>0</v>
      </c>
      <c r="BM295" s="182">
        <f t="shared" si="127"/>
        <v>16</v>
      </c>
      <c r="BN295" s="170">
        <f t="shared" si="128"/>
        <v>0</v>
      </c>
      <c r="BO295" s="182"/>
      <c r="BP295" s="182"/>
      <c r="BQ295" s="170">
        <f t="shared" si="129"/>
        <v>0</v>
      </c>
      <c r="BR295" s="182"/>
      <c r="BS295" s="182"/>
      <c r="BT295" s="170">
        <f t="shared" si="130"/>
        <v>0</v>
      </c>
      <c r="BU295" s="182"/>
      <c r="BV295" s="182"/>
      <c r="BW295" s="170">
        <f t="shared" si="140"/>
        <v>0</v>
      </c>
      <c r="BX295" s="182"/>
      <c r="BY295" s="182"/>
      <c r="BZ295" s="170">
        <f t="shared" si="141"/>
        <v>0</v>
      </c>
      <c r="CA295" s="170">
        <f t="shared" si="131"/>
        <v>1</v>
      </c>
      <c r="CB295" s="182"/>
      <c r="CC295" s="182"/>
      <c r="CD295" s="170">
        <f t="shared" si="132"/>
        <v>0</v>
      </c>
      <c r="CE295" s="170">
        <f t="shared" si="133"/>
        <v>0</v>
      </c>
      <c r="CF295" s="170">
        <f t="shared" si="134"/>
        <v>1</v>
      </c>
      <c r="CG295" s="182">
        <f t="shared" si="135"/>
        <v>18</v>
      </c>
      <c r="CH295" s="171"/>
      <c r="CI295" s="183"/>
      <c r="CJ295" s="184"/>
    </row>
    <row r="296" spans="1:88" s="186" customFormat="1" ht="13">
      <c r="A296" s="168" t="e">
        <f t="shared" si="137"/>
        <v>#REF!</v>
      </c>
      <c r="B296" s="169" t="s">
        <v>5006</v>
      </c>
      <c r="C296" s="174" t="s">
        <v>5007</v>
      </c>
      <c r="D296" s="175" t="s">
        <v>4060</v>
      </c>
      <c r="E296" s="172" t="s">
        <v>5008</v>
      </c>
      <c r="F296" s="176" t="s">
        <v>4248</v>
      </c>
      <c r="G296" s="177">
        <v>44835</v>
      </c>
      <c r="H296" s="177">
        <v>44835</v>
      </c>
      <c r="I296" s="178"/>
      <c r="J296" s="209" t="s">
        <v>57</v>
      </c>
      <c r="K296" s="209" t="s">
        <v>67</v>
      </c>
      <c r="L296" s="209" t="s">
        <v>58</v>
      </c>
      <c r="M296" s="209" t="s">
        <v>57</v>
      </c>
      <c r="N296" s="209" t="s">
        <v>57</v>
      </c>
      <c r="O296" s="209" t="s">
        <v>57</v>
      </c>
      <c r="P296" s="209" t="s">
        <v>57</v>
      </c>
      <c r="Q296" s="209" t="s">
        <v>57</v>
      </c>
      <c r="R296" s="209" t="s">
        <v>67</v>
      </c>
      <c r="S296" s="209" t="s">
        <v>58</v>
      </c>
      <c r="T296" s="209" t="s">
        <v>59</v>
      </c>
      <c r="U296" s="209" t="s">
        <v>67</v>
      </c>
      <c r="V296" s="209" t="s">
        <v>57</v>
      </c>
      <c r="W296" s="209" t="s">
        <v>57</v>
      </c>
      <c r="X296" s="209" t="s">
        <v>57</v>
      </c>
      <c r="Y296" s="209" t="s">
        <v>67</v>
      </c>
      <c r="Z296" s="209" t="s">
        <v>58</v>
      </c>
      <c r="AA296" s="209" t="s">
        <v>59</v>
      </c>
      <c r="AB296" s="209" t="s">
        <v>57</v>
      </c>
      <c r="AC296" s="209" t="s">
        <v>57</v>
      </c>
      <c r="AD296" s="209" t="s">
        <v>57</v>
      </c>
      <c r="AE296" s="209" t="s">
        <v>57</v>
      </c>
      <c r="AF296" s="209" t="s">
        <v>67</v>
      </c>
      <c r="AG296" s="209" t="s">
        <v>58</v>
      </c>
      <c r="AH296" s="209" t="s">
        <v>57</v>
      </c>
      <c r="AI296" s="209" t="s">
        <v>57</v>
      </c>
      <c r="AJ296" s="209" t="s">
        <v>133</v>
      </c>
      <c r="AK296" s="209" t="s">
        <v>133</v>
      </c>
      <c r="AL296" s="209" t="s">
        <v>57</v>
      </c>
      <c r="AM296" s="209" t="s">
        <v>67</v>
      </c>
      <c r="AN296" s="209" t="s">
        <v>58</v>
      </c>
      <c r="AO296" s="209" t="s">
        <v>57</v>
      </c>
      <c r="AP296" s="209" t="s">
        <v>57</v>
      </c>
      <c r="AQ296" s="209" t="s">
        <v>57</v>
      </c>
      <c r="AR296" s="179"/>
      <c r="AS296" s="179"/>
      <c r="AT296" s="179"/>
      <c r="AU296" s="179"/>
      <c r="AV296" s="179" t="s">
        <v>133</v>
      </c>
      <c r="AW296" s="179" t="s">
        <v>133</v>
      </c>
      <c r="AX296" s="179" t="s">
        <v>133</v>
      </c>
      <c r="AY296" s="179" t="s">
        <v>133</v>
      </c>
      <c r="AZ296" s="179" t="s">
        <v>133</v>
      </c>
      <c r="BA296" s="179" t="s">
        <v>133</v>
      </c>
      <c r="BB296" s="179" t="s">
        <v>133</v>
      </c>
      <c r="BC296" s="179"/>
      <c r="BD296" s="179"/>
      <c r="BE296" s="179"/>
      <c r="BF296" s="180"/>
      <c r="BG296" s="181">
        <f t="shared" si="121"/>
        <v>10</v>
      </c>
      <c r="BH296" s="182">
        <f t="shared" si="122"/>
        <v>3</v>
      </c>
      <c r="BI296" s="182">
        <f t="shared" si="123"/>
        <v>0</v>
      </c>
      <c r="BJ296" s="182">
        <f t="shared" si="124"/>
        <v>0</v>
      </c>
      <c r="BK296" s="182">
        <f t="shared" si="125"/>
        <v>0</v>
      </c>
      <c r="BL296" s="182">
        <f t="shared" si="126"/>
        <v>0</v>
      </c>
      <c r="BM296" s="182">
        <f t="shared" si="127"/>
        <v>13</v>
      </c>
      <c r="BN296" s="170">
        <f t="shared" si="128"/>
        <v>0</v>
      </c>
      <c r="BO296" s="182"/>
      <c r="BP296" s="182"/>
      <c r="BQ296" s="170">
        <f t="shared" si="129"/>
        <v>0</v>
      </c>
      <c r="BR296" s="182"/>
      <c r="BS296" s="182"/>
      <c r="BT296" s="170">
        <f t="shared" si="130"/>
        <v>9</v>
      </c>
      <c r="BU296" s="182"/>
      <c r="BV296" s="182"/>
      <c r="BW296" s="170">
        <f t="shared" si="140"/>
        <v>0</v>
      </c>
      <c r="BX296" s="182"/>
      <c r="BY296" s="182"/>
      <c r="BZ296" s="170">
        <f t="shared" si="141"/>
        <v>0</v>
      </c>
      <c r="CA296" s="170">
        <f t="shared" si="131"/>
        <v>2</v>
      </c>
      <c r="CB296" s="182"/>
      <c r="CC296" s="182"/>
      <c r="CD296" s="170">
        <f t="shared" si="132"/>
        <v>0</v>
      </c>
      <c r="CE296" s="170">
        <f t="shared" si="133"/>
        <v>0</v>
      </c>
      <c r="CF296" s="170">
        <f t="shared" si="134"/>
        <v>1</v>
      </c>
      <c r="CG296" s="182">
        <f t="shared" si="135"/>
        <v>25</v>
      </c>
      <c r="CH296" s="171"/>
      <c r="CI296" s="183">
        <f>COUNTIF(J296:AN296,"1")+(COUNTIF(J296:AN296,"2")*2)+CJ296*2</f>
        <v>0</v>
      </c>
      <c r="CJ296" s="184">
        <f>COUNTIF(J296:AN296,"&gt;=3")</f>
        <v>0</v>
      </c>
    </row>
    <row r="297" spans="1:88" s="186" customFormat="1" ht="13">
      <c r="A297" s="168" t="e">
        <f t="shared" si="137"/>
        <v>#REF!</v>
      </c>
      <c r="B297" s="169" t="s">
        <v>5009</v>
      </c>
      <c r="C297" s="174" t="s">
        <v>5010</v>
      </c>
      <c r="D297" s="175" t="s">
        <v>3637</v>
      </c>
      <c r="E297" s="172" t="s">
        <v>5011</v>
      </c>
      <c r="F297" s="176" t="s">
        <v>5012</v>
      </c>
      <c r="G297" s="177">
        <v>45019</v>
      </c>
      <c r="H297" s="177">
        <v>45019</v>
      </c>
      <c r="I297" s="178"/>
      <c r="J297" s="209" t="s">
        <v>57</v>
      </c>
      <c r="K297" s="209" t="s">
        <v>67</v>
      </c>
      <c r="L297" s="209" t="s">
        <v>58</v>
      </c>
      <c r="M297" s="209" t="s">
        <v>57</v>
      </c>
      <c r="N297" s="209" t="s">
        <v>57</v>
      </c>
      <c r="O297" s="209" t="s">
        <v>67</v>
      </c>
      <c r="P297" s="209" t="s">
        <v>67</v>
      </c>
      <c r="Q297" s="209" t="s">
        <v>67</v>
      </c>
      <c r="R297" s="209" t="s">
        <v>67</v>
      </c>
      <c r="S297" s="209" t="s">
        <v>58</v>
      </c>
      <c r="T297" s="209" t="s">
        <v>59</v>
      </c>
      <c r="U297" s="209" t="s">
        <v>57</v>
      </c>
      <c r="V297" s="209" t="s">
        <v>57</v>
      </c>
      <c r="W297" s="209" t="s">
        <v>57</v>
      </c>
      <c r="X297" s="209" t="s">
        <v>57</v>
      </c>
      <c r="Y297" s="209" t="s">
        <v>57</v>
      </c>
      <c r="Z297" s="209" t="s">
        <v>58</v>
      </c>
      <c r="AA297" s="209" t="s">
        <v>59</v>
      </c>
      <c r="AB297" s="209" t="s">
        <v>57</v>
      </c>
      <c r="AC297" s="209" t="s">
        <v>57</v>
      </c>
      <c r="AD297" s="209" t="s">
        <v>57</v>
      </c>
      <c r="AE297" s="209" t="s">
        <v>57</v>
      </c>
      <c r="AF297" s="209" t="s">
        <v>67</v>
      </c>
      <c r="AG297" s="209" t="s">
        <v>58</v>
      </c>
      <c r="AH297" s="209" t="s">
        <v>57</v>
      </c>
      <c r="AI297" s="209" t="s">
        <v>57</v>
      </c>
      <c r="AJ297" s="209" t="s">
        <v>57</v>
      </c>
      <c r="AK297" s="209" t="s">
        <v>57</v>
      </c>
      <c r="AL297" s="209" t="s">
        <v>57</v>
      </c>
      <c r="AM297" s="209" t="s">
        <v>57</v>
      </c>
      <c r="AN297" s="209" t="s">
        <v>58</v>
      </c>
      <c r="AO297" s="209" t="s">
        <v>57</v>
      </c>
      <c r="AP297" s="209" t="s">
        <v>57</v>
      </c>
      <c r="AQ297" s="209" t="s">
        <v>57</v>
      </c>
      <c r="AR297" s="179"/>
      <c r="AS297" s="179"/>
      <c r="AT297" s="179"/>
      <c r="AU297" s="179"/>
      <c r="AV297" s="179"/>
      <c r="AW297" s="179"/>
      <c r="AX297" s="179"/>
      <c r="AY297" s="179"/>
      <c r="AZ297" s="179"/>
      <c r="BA297" s="179"/>
      <c r="BB297" s="179"/>
      <c r="BC297" s="179" t="s">
        <v>133</v>
      </c>
      <c r="BD297" s="179" t="s">
        <v>133</v>
      </c>
      <c r="BE297" s="179" t="s">
        <v>133</v>
      </c>
      <c r="BF297" s="180"/>
      <c r="BG297" s="181">
        <f t="shared" si="121"/>
        <v>13</v>
      </c>
      <c r="BH297" s="182">
        <f t="shared" si="122"/>
        <v>3</v>
      </c>
      <c r="BI297" s="182">
        <f t="shared" si="123"/>
        <v>0</v>
      </c>
      <c r="BJ297" s="182">
        <f t="shared" si="124"/>
        <v>0</v>
      </c>
      <c r="BK297" s="182">
        <f t="shared" si="125"/>
        <v>0</v>
      </c>
      <c r="BL297" s="182">
        <f t="shared" si="126"/>
        <v>0</v>
      </c>
      <c r="BM297" s="182">
        <f t="shared" si="127"/>
        <v>16</v>
      </c>
      <c r="BN297" s="170">
        <f t="shared" si="128"/>
        <v>0</v>
      </c>
      <c r="BO297" s="182"/>
      <c r="BP297" s="182"/>
      <c r="BQ297" s="170">
        <f t="shared" si="129"/>
        <v>0</v>
      </c>
      <c r="BR297" s="182"/>
      <c r="BS297" s="182"/>
      <c r="BT297" s="170">
        <f t="shared" si="130"/>
        <v>3</v>
      </c>
      <c r="BU297" s="182"/>
      <c r="BV297" s="182"/>
      <c r="BW297" s="170">
        <f t="shared" si="140"/>
        <v>0</v>
      </c>
      <c r="BX297" s="182"/>
      <c r="BY297" s="182"/>
      <c r="BZ297" s="170">
        <f t="shared" si="141"/>
        <v>0</v>
      </c>
      <c r="CA297" s="170">
        <f t="shared" si="131"/>
        <v>1</v>
      </c>
      <c r="CB297" s="182"/>
      <c r="CC297" s="182"/>
      <c r="CD297" s="170">
        <f t="shared" si="132"/>
        <v>0</v>
      </c>
      <c r="CE297" s="170">
        <f t="shared" si="133"/>
        <v>0</v>
      </c>
      <c r="CF297" s="170">
        <f t="shared" si="134"/>
        <v>1</v>
      </c>
      <c r="CG297" s="182">
        <f t="shared" si="135"/>
        <v>21</v>
      </c>
      <c r="CH297" s="171"/>
      <c r="CI297" s="183">
        <f>COUNTIF(J297:AN297,"1")+(COUNTIF(J297:AN297,"2")*2)+CJ297*2</f>
        <v>0</v>
      </c>
      <c r="CJ297" s="184">
        <f>COUNTIF(J297:AN297,"&gt;=3")</f>
        <v>0</v>
      </c>
    </row>
    <row r="298" spans="1:88" s="186" customFormat="1" ht="13">
      <c r="A298" s="168" t="e">
        <f t="shared" si="137"/>
        <v>#REF!</v>
      </c>
      <c r="B298" s="169" t="s">
        <v>5013</v>
      </c>
      <c r="C298" s="174" t="s">
        <v>5014</v>
      </c>
      <c r="D298" s="175" t="s">
        <v>3637</v>
      </c>
      <c r="E298" s="172" t="s">
        <v>5015</v>
      </c>
      <c r="F298" s="176" t="s">
        <v>4290</v>
      </c>
      <c r="G298" s="177">
        <v>44599</v>
      </c>
      <c r="H298" s="177">
        <v>44599</v>
      </c>
      <c r="I298" s="178"/>
      <c r="J298" s="209" t="s">
        <v>57</v>
      </c>
      <c r="K298" s="209" t="s">
        <v>67</v>
      </c>
      <c r="L298" s="209" t="s">
        <v>58</v>
      </c>
      <c r="M298" s="209" t="s">
        <v>57</v>
      </c>
      <c r="N298" s="209" t="s">
        <v>57</v>
      </c>
      <c r="O298" s="209" t="s">
        <v>57</v>
      </c>
      <c r="P298" s="209" t="s">
        <v>57</v>
      </c>
      <c r="Q298" s="209" t="s">
        <v>57</v>
      </c>
      <c r="R298" s="209" t="s">
        <v>57</v>
      </c>
      <c r="S298" s="209" t="s">
        <v>58</v>
      </c>
      <c r="T298" s="209" t="s">
        <v>59</v>
      </c>
      <c r="U298" s="209" t="s">
        <v>67</v>
      </c>
      <c r="V298" s="209" t="s">
        <v>57</v>
      </c>
      <c r="W298" s="209" t="s">
        <v>57</v>
      </c>
      <c r="X298" s="209" t="s">
        <v>57</v>
      </c>
      <c r="Y298" s="209" t="s">
        <v>57</v>
      </c>
      <c r="Z298" s="209" t="s">
        <v>58</v>
      </c>
      <c r="AA298" s="209" t="s">
        <v>59</v>
      </c>
      <c r="AB298" s="209" t="s">
        <v>57</v>
      </c>
      <c r="AC298" s="209" t="s">
        <v>57</v>
      </c>
      <c r="AD298" s="209" t="s">
        <v>57</v>
      </c>
      <c r="AE298" s="209" t="s">
        <v>57</v>
      </c>
      <c r="AF298" s="209" t="s">
        <v>67</v>
      </c>
      <c r="AG298" s="209" t="s">
        <v>58</v>
      </c>
      <c r="AH298" s="209" t="s">
        <v>57</v>
      </c>
      <c r="AI298" s="209" t="s">
        <v>57</v>
      </c>
      <c r="AJ298" s="209" t="s">
        <v>57</v>
      </c>
      <c r="AK298" s="209" t="s">
        <v>57</v>
      </c>
      <c r="AL298" s="209" t="s">
        <v>57</v>
      </c>
      <c r="AM298" s="209" t="s">
        <v>57</v>
      </c>
      <c r="AN298" s="209" t="s">
        <v>58</v>
      </c>
      <c r="AO298" s="209" t="s">
        <v>57</v>
      </c>
      <c r="AP298" s="209" t="s">
        <v>57</v>
      </c>
      <c r="AQ298" s="209" t="s">
        <v>57</v>
      </c>
      <c r="AR298" s="179"/>
      <c r="AS298" s="179"/>
      <c r="AT298" s="179"/>
      <c r="AU298" s="179"/>
      <c r="AV298" s="179"/>
      <c r="AW298" s="179"/>
      <c r="AX298" s="179"/>
      <c r="AY298" s="179"/>
      <c r="AZ298" s="179"/>
      <c r="BA298" s="179"/>
      <c r="BB298" s="179"/>
      <c r="BC298" s="179"/>
      <c r="BD298" s="179"/>
      <c r="BE298" s="179"/>
      <c r="BF298" s="180"/>
      <c r="BG298" s="181">
        <f t="shared" si="121"/>
        <v>13</v>
      </c>
      <c r="BH298" s="182">
        <f t="shared" si="122"/>
        <v>3</v>
      </c>
      <c r="BI298" s="182">
        <f t="shared" si="123"/>
        <v>0</v>
      </c>
      <c r="BJ298" s="182">
        <f t="shared" si="124"/>
        <v>0</v>
      </c>
      <c r="BK298" s="182">
        <f t="shared" si="125"/>
        <v>0</v>
      </c>
      <c r="BL298" s="182">
        <f t="shared" si="126"/>
        <v>0</v>
      </c>
      <c r="BM298" s="182">
        <f t="shared" si="127"/>
        <v>16</v>
      </c>
      <c r="BN298" s="170">
        <f t="shared" si="128"/>
        <v>0</v>
      </c>
      <c r="BO298" s="182"/>
      <c r="BP298" s="182"/>
      <c r="BQ298" s="170">
        <f t="shared" si="129"/>
        <v>0</v>
      </c>
      <c r="BR298" s="182"/>
      <c r="BS298" s="182"/>
      <c r="BT298" s="170">
        <f t="shared" si="130"/>
        <v>0</v>
      </c>
      <c r="BU298" s="182"/>
      <c r="BV298" s="182"/>
      <c r="BW298" s="170">
        <f t="shared" si="140"/>
        <v>0</v>
      </c>
      <c r="BX298" s="182"/>
      <c r="BY298" s="182"/>
      <c r="BZ298" s="170">
        <f t="shared" si="141"/>
        <v>0</v>
      </c>
      <c r="CA298" s="170">
        <f t="shared" si="131"/>
        <v>1</v>
      </c>
      <c r="CB298" s="182"/>
      <c r="CC298" s="182"/>
      <c r="CD298" s="170">
        <f t="shared" si="132"/>
        <v>0</v>
      </c>
      <c r="CE298" s="170">
        <f t="shared" si="133"/>
        <v>0</v>
      </c>
      <c r="CF298" s="170">
        <f t="shared" si="134"/>
        <v>1</v>
      </c>
      <c r="CG298" s="182">
        <f t="shared" si="135"/>
        <v>18</v>
      </c>
      <c r="CH298" s="171"/>
      <c r="CI298" s="183">
        <f>COUNTIF(J298:AN298,"1")+(COUNTIF(J298:AN298,"2")*2)+CJ298*2</f>
        <v>0</v>
      </c>
      <c r="CJ298" s="184">
        <f>COUNTIF(J298:AN298,"&gt;=3")</f>
        <v>0</v>
      </c>
    </row>
    <row r="299" spans="1:88" s="186" customFormat="1" ht="13">
      <c r="A299" s="168" t="e">
        <f t="shared" si="137"/>
        <v>#REF!</v>
      </c>
      <c r="B299" s="169" t="s">
        <v>5016</v>
      </c>
      <c r="C299" s="174" t="s">
        <v>5017</v>
      </c>
      <c r="D299" s="175" t="s">
        <v>3637</v>
      </c>
      <c r="E299" s="172" t="s">
        <v>5018</v>
      </c>
      <c r="F299" s="176" t="s">
        <v>4134</v>
      </c>
      <c r="G299" s="177">
        <v>44678</v>
      </c>
      <c r="H299" s="177">
        <v>44678</v>
      </c>
      <c r="I299" s="178"/>
      <c r="J299" s="209" t="s">
        <v>57</v>
      </c>
      <c r="K299" s="209" t="s">
        <v>57</v>
      </c>
      <c r="L299" s="209" t="s">
        <v>58</v>
      </c>
      <c r="M299" s="209" t="s">
        <v>57</v>
      </c>
      <c r="N299" s="209" t="s">
        <v>57</v>
      </c>
      <c r="O299" s="209" t="s">
        <v>57</v>
      </c>
      <c r="P299" s="209" t="s">
        <v>57</v>
      </c>
      <c r="Q299" s="209" t="s">
        <v>57</v>
      </c>
      <c r="R299" s="209" t="s">
        <v>57</v>
      </c>
      <c r="S299" s="209" t="s">
        <v>58</v>
      </c>
      <c r="T299" s="209" t="s">
        <v>59</v>
      </c>
      <c r="U299" s="209" t="s">
        <v>42</v>
      </c>
      <c r="V299" s="209" t="s">
        <v>57</v>
      </c>
      <c r="W299" s="209" t="s">
        <v>57</v>
      </c>
      <c r="X299" s="209" t="s">
        <v>57</v>
      </c>
      <c r="Y299" s="209" t="s">
        <v>57</v>
      </c>
      <c r="Z299" s="209" t="s">
        <v>58</v>
      </c>
      <c r="AA299" s="209" t="s">
        <v>59</v>
      </c>
      <c r="AB299" s="209" t="s">
        <v>57</v>
      </c>
      <c r="AC299" s="209" t="s">
        <v>57</v>
      </c>
      <c r="AD299" s="209" t="s">
        <v>57</v>
      </c>
      <c r="AE299" s="209" t="s">
        <v>57</v>
      </c>
      <c r="AF299" s="209" t="s">
        <v>57</v>
      </c>
      <c r="AG299" s="209" t="s">
        <v>58</v>
      </c>
      <c r="AH299" s="209" t="s">
        <v>57</v>
      </c>
      <c r="AI299" s="209" t="s">
        <v>57</v>
      </c>
      <c r="AJ299" s="209" t="s">
        <v>57</v>
      </c>
      <c r="AK299" s="209" t="s">
        <v>57</v>
      </c>
      <c r="AL299" s="209" t="s">
        <v>57</v>
      </c>
      <c r="AM299" s="209" t="s">
        <v>57</v>
      </c>
      <c r="AN299" s="209" t="s">
        <v>58</v>
      </c>
      <c r="AO299" s="209" t="s">
        <v>57</v>
      </c>
      <c r="AP299" s="209" t="s">
        <v>57</v>
      </c>
      <c r="AQ299" s="209" t="s">
        <v>57</v>
      </c>
      <c r="AR299" s="179"/>
      <c r="AS299" s="179"/>
      <c r="AT299" s="179"/>
      <c r="AU299" s="179"/>
      <c r="AV299" s="179"/>
      <c r="AW299" s="179"/>
      <c r="AX299" s="179"/>
      <c r="AY299" s="179"/>
      <c r="AZ299" s="179"/>
      <c r="BA299" s="179"/>
      <c r="BB299" s="179"/>
      <c r="BC299" s="179"/>
      <c r="BD299" s="179"/>
      <c r="BE299" s="179"/>
      <c r="BF299" s="180"/>
      <c r="BG299" s="181">
        <f t="shared" si="121"/>
        <v>14</v>
      </c>
      <c r="BH299" s="182">
        <f t="shared" si="122"/>
        <v>3</v>
      </c>
      <c r="BI299" s="182">
        <f t="shared" si="123"/>
        <v>0</v>
      </c>
      <c r="BJ299" s="182">
        <f t="shared" si="124"/>
        <v>0</v>
      </c>
      <c r="BK299" s="182">
        <f t="shared" si="125"/>
        <v>0</v>
      </c>
      <c r="BL299" s="182">
        <f t="shared" si="126"/>
        <v>0</v>
      </c>
      <c r="BM299" s="182">
        <f t="shared" si="127"/>
        <v>17</v>
      </c>
      <c r="BN299" s="170">
        <f t="shared" si="128"/>
        <v>0</v>
      </c>
      <c r="BO299" s="182"/>
      <c r="BP299" s="182"/>
      <c r="BQ299" s="170">
        <f t="shared" si="129"/>
        <v>0</v>
      </c>
      <c r="BR299" s="182"/>
      <c r="BS299" s="182"/>
      <c r="BT299" s="170">
        <f t="shared" si="130"/>
        <v>0</v>
      </c>
      <c r="BU299" s="182"/>
      <c r="BV299" s="182"/>
      <c r="BW299" s="170">
        <f t="shared" si="140"/>
        <v>0</v>
      </c>
      <c r="BX299" s="182"/>
      <c r="BY299" s="182"/>
      <c r="BZ299" s="170">
        <f t="shared" si="141"/>
        <v>0</v>
      </c>
      <c r="CA299" s="170">
        <f t="shared" si="131"/>
        <v>0</v>
      </c>
      <c r="CB299" s="182"/>
      <c r="CC299" s="182"/>
      <c r="CD299" s="170">
        <f t="shared" si="132"/>
        <v>0</v>
      </c>
      <c r="CE299" s="170">
        <f t="shared" si="133"/>
        <v>0</v>
      </c>
      <c r="CF299" s="170">
        <f t="shared" si="134"/>
        <v>1</v>
      </c>
      <c r="CG299" s="182">
        <f t="shared" si="135"/>
        <v>18</v>
      </c>
      <c r="CH299" s="171"/>
      <c r="CI299" s="183">
        <f>COUNTIF(J299:AN299,"1")+(COUNTIF(J299:AN299,"2")*2)+CJ299*2</f>
        <v>0</v>
      </c>
      <c r="CJ299" s="184">
        <f>COUNTIF(J299:AN299,"&gt;=3")</f>
        <v>0</v>
      </c>
    </row>
    <row r="300" spans="1:88" s="186" customFormat="1" ht="13">
      <c r="A300" s="168" t="e">
        <f t="shared" si="137"/>
        <v>#REF!</v>
      </c>
      <c r="B300" s="169" t="s">
        <v>5019</v>
      </c>
      <c r="C300" s="174" t="s">
        <v>5020</v>
      </c>
      <c r="D300" s="175" t="s">
        <v>3637</v>
      </c>
      <c r="E300" s="172" t="s">
        <v>5021</v>
      </c>
      <c r="F300" s="176" t="s">
        <v>268</v>
      </c>
      <c r="G300" s="177">
        <v>45183</v>
      </c>
      <c r="H300" s="177">
        <v>45183</v>
      </c>
      <c r="I300" s="178"/>
      <c r="J300" s="209" t="s">
        <v>57</v>
      </c>
      <c r="K300" s="209" t="s">
        <v>57</v>
      </c>
      <c r="L300" s="209" t="s">
        <v>58</v>
      </c>
      <c r="M300" s="209" t="s">
        <v>57</v>
      </c>
      <c r="N300" s="209" t="s">
        <v>57</v>
      </c>
      <c r="O300" s="209" t="s">
        <v>57</v>
      </c>
      <c r="P300" s="209" t="s">
        <v>57</v>
      </c>
      <c r="Q300" s="209" t="s">
        <v>57</v>
      </c>
      <c r="R300" s="209" t="s">
        <v>67</v>
      </c>
      <c r="S300" s="209" t="s">
        <v>58</v>
      </c>
      <c r="T300" s="209" t="s">
        <v>59</v>
      </c>
      <c r="U300" s="209" t="s">
        <v>57</v>
      </c>
      <c r="V300" s="209" t="s">
        <v>57</v>
      </c>
      <c r="W300" s="209" t="s">
        <v>57</v>
      </c>
      <c r="X300" s="209" t="s">
        <v>57</v>
      </c>
      <c r="Y300" s="209" t="s">
        <v>57</v>
      </c>
      <c r="Z300" s="209" t="s">
        <v>58</v>
      </c>
      <c r="AA300" s="209" t="s">
        <v>59</v>
      </c>
      <c r="AB300" s="209" t="s">
        <v>57</v>
      </c>
      <c r="AC300" s="209" t="s">
        <v>57</v>
      </c>
      <c r="AD300" s="209" t="s">
        <v>57</v>
      </c>
      <c r="AE300" s="209" t="s">
        <v>57</v>
      </c>
      <c r="AF300" s="209" t="s">
        <v>67</v>
      </c>
      <c r="AG300" s="209" t="s">
        <v>58</v>
      </c>
      <c r="AH300" s="209" t="s">
        <v>57</v>
      </c>
      <c r="AI300" s="209" t="s">
        <v>57</v>
      </c>
      <c r="AJ300" s="209" t="s">
        <v>57</v>
      </c>
      <c r="AK300" s="209" t="s">
        <v>57</v>
      </c>
      <c r="AL300" s="209" t="s">
        <v>57</v>
      </c>
      <c r="AM300" s="209" t="s">
        <v>67</v>
      </c>
      <c r="AN300" s="209" t="s">
        <v>58</v>
      </c>
      <c r="AO300" s="209" t="s">
        <v>57</v>
      </c>
      <c r="AP300" s="209" t="s">
        <v>57</v>
      </c>
      <c r="AQ300" s="209" t="s">
        <v>57</v>
      </c>
      <c r="AR300" s="179"/>
      <c r="AS300" s="179"/>
      <c r="AT300" s="179"/>
      <c r="AU300" s="179"/>
      <c r="AV300" s="179"/>
      <c r="AW300" s="179"/>
      <c r="AX300" s="179"/>
      <c r="AY300" s="179"/>
      <c r="AZ300" s="179"/>
      <c r="BA300" s="179"/>
      <c r="BB300" s="179"/>
      <c r="BC300" s="179"/>
      <c r="BD300" s="179"/>
      <c r="BE300" s="179"/>
      <c r="BF300" s="180"/>
      <c r="BG300" s="181">
        <f t="shared" si="121"/>
        <v>12</v>
      </c>
      <c r="BH300" s="182">
        <f t="shared" si="122"/>
        <v>3</v>
      </c>
      <c r="BI300" s="182">
        <f t="shared" si="123"/>
        <v>0</v>
      </c>
      <c r="BJ300" s="182">
        <f t="shared" si="124"/>
        <v>0</v>
      </c>
      <c r="BK300" s="182">
        <f t="shared" si="125"/>
        <v>0</v>
      </c>
      <c r="BL300" s="182">
        <f t="shared" si="126"/>
        <v>0</v>
      </c>
      <c r="BM300" s="182">
        <f t="shared" si="127"/>
        <v>15</v>
      </c>
      <c r="BN300" s="170">
        <f t="shared" si="128"/>
        <v>0</v>
      </c>
      <c r="BO300" s="182"/>
      <c r="BP300" s="182"/>
      <c r="BQ300" s="170">
        <f t="shared" si="129"/>
        <v>0</v>
      </c>
      <c r="BR300" s="182"/>
      <c r="BS300" s="182"/>
      <c r="BT300" s="170">
        <f t="shared" si="130"/>
        <v>0</v>
      </c>
      <c r="BU300" s="182"/>
      <c r="BV300" s="182"/>
      <c r="BW300" s="170">
        <f t="shared" si="140"/>
        <v>0</v>
      </c>
      <c r="BX300" s="182"/>
      <c r="BY300" s="182"/>
      <c r="BZ300" s="170">
        <f t="shared" si="141"/>
        <v>0</v>
      </c>
      <c r="CA300" s="170">
        <f t="shared" si="131"/>
        <v>2</v>
      </c>
      <c r="CB300" s="182"/>
      <c r="CC300" s="182"/>
      <c r="CD300" s="170">
        <f t="shared" si="132"/>
        <v>0</v>
      </c>
      <c r="CE300" s="170">
        <f t="shared" si="133"/>
        <v>0</v>
      </c>
      <c r="CF300" s="170">
        <f t="shared" si="134"/>
        <v>1</v>
      </c>
      <c r="CG300" s="182">
        <f t="shared" si="135"/>
        <v>18</v>
      </c>
      <c r="CH300" s="171"/>
      <c r="CI300" s="183">
        <f>COUNTIF(J300:AN300,"1")+(COUNTIF(J300:AN300,"2")*2)+CJ300*2</f>
        <v>0</v>
      </c>
      <c r="CJ300" s="184">
        <f>COUNTIF(J300:AN300,"&gt;=3")</f>
        <v>0</v>
      </c>
    </row>
    <row r="301" spans="1:88" s="186" customFormat="1" ht="13">
      <c r="A301" s="168" t="e">
        <f t="shared" si="137"/>
        <v>#REF!</v>
      </c>
      <c r="B301" s="169" t="s">
        <v>5022</v>
      </c>
      <c r="C301" s="174" t="s">
        <v>5023</v>
      </c>
      <c r="D301" s="175" t="s">
        <v>3637</v>
      </c>
      <c r="E301" s="172" t="s">
        <v>5024</v>
      </c>
      <c r="F301" s="176" t="s">
        <v>4597</v>
      </c>
      <c r="G301" s="177">
        <v>45103</v>
      </c>
      <c r="H301" s="177">
        <v>45103</v>
      </c>
      <c r="I301" s="178"/>
      <c r="J301" s="209" t="s">
        <v>57</v>
      </c>
      <c r="K301" s="209" t="s">
        <v>57</v>
      </c>
      <c r="L301" s="209" t="s">
        <v>58</v>
      </c>
      <c r="M301" s="209" t="s">
        <v>57</v>
      </c>
      <c r="N301" s="209" t="s">
        <v>57</v>
      </c>
      <c r="O301" s="209" t="s">
        <v>57</v>
      </c>
      <c r="P301" s="209" t="s">
        <v>57</v>
      </c>
      <c r="Q301" s="209" t="s">
        <v>57</v>
      </c>
      <c r="R301" s="209" t="s">
        <v>4057</v>
      </c>
      <c r="S301" s="209" t="s">
        <v>58</v>
      </c>
      <c r="T301" s="209" t="s">
        <v>59</v>
      </c>
      <c r="U301" s="209" t="s">
        <v>57</v>
      </c>
      <c r="V301" s="209" t="s">
        <v>57</v>
      </c>
      <c r="W301" s="209" t="s">
        <v>57</v>
      </c>
      <c r="X301" s="209" t="s">
        <v>57</v>
      </c>
      <c r="Y301" s="209" t="s">
        <v>57</v>
      </c>
      <c r="Z301" s="209" t="s">
        <v>58</v>
      </c>
      <c r="AA301" s="209" t="s">
        <v>59</v>
      </c>
      <c r="AB301" s="209" t="s">
        <v>57</v>
      </c>
      <c r="AC301" s="209" t="s">
        <v>57</v>
      </c>
      <c r="AD301" s="209" t="s">
        <v>57</v>
      </c>
      <c r="AE301" s="209" t="s">
        <v>57</v>
      </c>
      <c r="AF301" s="209" t="s">
        <v>4057</v>
      </c>
      <c r="AG301" s="209" t="s">
        <v>58</v>
      </c>
      <c r="AH301" s="209" t="s">
        <v>57</v>
      </c>
      <c r="AI301" s="209" t="s">
        <v>57</v>
      </c>
      <c r="AJ301" s="209" t="s">
        <v>57</v>
      </c>
      <c r="AK301" s="209" t="s">
        <v>57</v>
      </c>
      <c r="AL301" s="209" t="s">
        <v>57</v>
      </c>
      <c r="AM301" s="209" t="s">
        <v>57</v>
      </c>
      <c r="AN301" s="209" t="s">
        <v>58</v>
      </c>
      <c r="AO301" s="209" t="s">
        <v>57</v>
      </c>
      <c r="AP301" s="209" t="s">
        <v>57</v>
      </c>
      <c r="AQ301" s="209" t="s">
        <v>57</v>
      </c>
      <c r="AR301" s="179"/>
      <c r="AS301" s="179"/>
      <c r="AT301" s="179"/>
      <c r="AU301" s="179"/>
      <c r="AV301" s="179"/>
      <c r="AW301" s="179"/>
      <c r="AX301" s="179"/>
      <c r="AY301" s="179"/>
      <c r="AZ301" s="179"/>
      <c r="BA301" s="179"/>
      <c r="BB301" s="179"/>
      <c r="BC301" s="179"/>
      <c r="BD301" s="179"/>
      <c r="BE301" s="179"/>
      <c r="BF301" s="180"/>
      <c r="BG301" s="181">
        <f t="shared" si="121"/>
        <v>13</v>
      </c>
      <c r="BH301" s="182">
        <f t="shared" si="122"/>
        <v>3</v>
      </c>
      <c r="BI301" s="182">
        <f t="shared" si="123"/>
        <v>0</v>
      </c>
      <c r="BJ301" s="182">
        <f t="shared" si="124"/>
        <v>1</v>
      </c>
      <c r="BK301" s="182">
        <f t="shared" si="125"/>
        <v>0</v>
      </c>
      <c r="BL301" s="182">
        <f t="shared" si="126"/>
        <v>0</v>
      </c>
      <c r="BM301" s="182">
        <f t="shared" si="127"/>
        <v>17</v>
      </c>
      <c r="BN301" s="170">
        <f t="shared" si="128"/>
        <v>0</v>
      </c>
      <c r="BO301" s="182"/>
      <c r="BP301" s="182"/>
      <c r="BQ301" s="170">
        <f t="shared" si="129"/>
        <v>0</v>
      </c>
      <c r="BR301" s="182"/>
      <c r="BS301" s="182"/>
      <c r="BT301" s="170">
        <f t="shared" si="130"/>
        <v>0</v>
      </c>
      <c r="BU301" s="182"/>
      <c r="BV301" s="182"/>
      <c r="BW301" s="170">
        <f t="shared" si="140"/>
        <v>0</v>
      </c>
      <c r="BX301" s="182"/>
      <c r="BY301" s="182"/>
      <c r="BZ301" s="170">
        <f t="shared" si="141"/>
        <v>0</v>
      </c>
      <c r="CA301" s="170">
        <f t="shared" si="131"/>
        <v>0</v>
      </c>
      <c r="CB301" s="182"/>
      <c r="CC301" s="182"/>
      <c r="CD301" s="170">
        <f t="shared" si="132"/>
        <v>0</v>
      </c>
      <c r="CE301" s="170">
        <f t="shared" si="133"/>
        <v>0</v>
      </c>
      <c r="CF301" s="170">
        <f t="shared" si="134"/>
        <v>1</v>
      </c>
      <c r="CG301" s="182">
        <f t="shared" si="135"/>
        <v>18</v>
      </c>
      <c r="CH301" s="171"/>
      <c r="CI301" s="183"/>
      <c r="CJ301" s="184"/>
    </row>
    <row r="302" spans="1:88" s="186" customFormat="1" ht="13">
      <c r="A302" s="168" t="e">
        <f t="shared" si="137"/>
        <v>#REF!</v>
      </c>
      <c r="B302" s="169" t="s">
        <v>5025</v>
      </c>
      <c r="C302" s="174" t="s">
        <v>5026</v>
      </c>
      <c r="D302" s="175" t="s">
        <v>3637</v>
      </c>
      <c r="E302" s="172" t="s">
        <v>5027</v>
      </c>
      <c r="F302" s="176" t="s">
        <v>5028</v>
      </c>
      <c r="G302" s="177">
        <v>44734</v>
      </c>
      <c r="H302" s="177">
        <v>44734</v>
      </c>
      <c r="I302" s="178"/>
      <c r="J302" s="209" t="s">
        <v>57</v>
      </c>
      <c r="K302" s="209" t="s">
        <v>57</v>
      </c>
      <c r="L302" s="209" t="s">
        <v>58</v>
      </c>
      <c r="M302" s="209" t="s">
        <v>57</v>
      </c>
      <c r="N302" s="209" t="s">
        <v>57</v>
      </c>
      <c r="O302" s="209" t="s">
        <v>57</v>
      </c>
      <c r="P302" s="209" t="s">
        <v>57</v>
      </c>
      <c r="Q302" s="209" t="s">
        <v>57</v>
      </c>
      <c r="R302" s="209" t="s">
        <v>4057</v>
      </c>
      <c r="S302" s="209" t="s">
        <v>58</v>
      </c>
      <c r="T302" s="209" t="s">
        <v>59</v>
      </c>
      <c r="U302" s="209" t="s">
        <v>57</v>
      </c>
      <c r="V302" s="209" t="s">
        <v>57</v>
      </c>
      <c r="W302" s="209" t="s">
        <v>57</v>
      </c>
      <c r="X302" s="209" t="s">
        <v>57</v>
      </c>
      <c r="Y302" s="209" t="s">
        <v>57</v>
      </c>
      <c r="Z302" s="209" t="s">
        <v>58</v>
      </c>
      <c r="AA302" s="209" t="s">
        <v>59</v>
      </c>
      <c r="AB302" s="209" t="s">
        <v>57</v>
      </c>
      <c r="AC302" s="209" t="s">
        <v>57</v>
      </c>
      <c r="AD302" s="209" t="s">
        <v>57</v>
      </c>
      <c r="AE302" s="209" t="s">
        <v>57</v>
      </c>
      <c r="AF302" s="209" t="s">
        <v>4057</v>
      </c>
      <c r="AG302" s="209" t="s">
        <v>58</v>
      </c>
      <c r="AH302" s="209" t="s">
        <v>57</v>
      </c>
      <c r="AI302" s="209" t="s">
        <v>57</v>
      </c>
      <c r="AJ302" s="209" t="s">
        <v>57</v>
      </c>
      <c r="AK302" s="209" t="s">
        <v>57</v>
      </c>
      <c r="AL302" s="209" t="s">
        <v>57</v>
      </c>
      <c r="AM302" s="209" t="s">
        <v>57</v>
      </c>
      <c r="AN302" s="209" t="s">
        <v>58</v>
      </c>
      <c r="AO302" s="209" t="s">
        <v>57</v>
      </c>
      <c r="AP302" s="209" t="s">
        <v>57</v>
      </c>
      <c r="AQ302" s="209" t="s">
        <v>57</v>
      </c>
      <c r="AR302" s="179"/>
      <c r="AS302" s="179"/>
      <c r="AT302" s="179"/>
      <c r="AU302" s="179"/>
      <c r="AV302" s="179"/>
      <c r="AW302" s="179"/>
      <c r="AX302" s="179"/>
      <c r="AY302" s="179"/>
      <c r="AZ302" s="179"/>
      <c r="BA302" s="179"/>
      <c r="BB302" s="179"/>
      <c r="BC302" s="179"/>
      <c r="BD302" s="179"/>
      <c r="BE302" s="179"/>
      <c r="BF302" s="180"/>
      <c r="BG302" s="181">
        <f t="shared" si="121"/>
        <v>13</v>
      </c>
      <c r="BH302" s="182">
        <f t="shared" si="122"/>
        <v>3</v>
      </c>
      <c r="BI302" s="182">
        <f t="shared" si="123"/>
        <v>0</v>
      </c>
      <c r="BJ302" s="182">
        <f t="shared" si="124"/>
        <v>1</v>
      </c>
      <c r="BK302" s="182">
        <f t="shared" si="125"/>
        <v>0</v>
      </c>
      <c r="BL302" s="182">
        <f t="shared" si="126"/>
        <v>0</v>
      </c>
      <c r="BM302" s="182">
        <f t="shared" si="127"/>
        <v>17</v>
      </c>
      <c r="BN302" s="170">
        <f t="shared" si="128"/>
        <v>0</v>
      </c>
      <c r="BO302" s="182"/>
      <c r="BP302" s="182"/>
      <c r="BQ302" s="170">
        <f t="shared" si="129"/>
        <v>0</v>
      </c>
      <c r="BR302" s="182"/>
      <c r="BS302" s="182"/>
      <c r="BT302" s="170">
        <f t="shared" si="130"/>
        <v>0</v>
      </c>
      <c r="BU302" s="182"/>
      <c r="BV302" s="182"/>
      <c r="BW302" s="170">
        <f t="shared" si="140"/>
        <v>0</v>
      </c>
      <c r="BX302" s="182"/>
      <c r="BY302" s="182"/>
      <c r="BZ302" s="170">
        <f t="shared" si="141"/>
        <v>0</v>
      </c>
      <c r="CA302" s="170">
        <f t="shared" si="131"/>
        <v>0</v>
      </c>
      <c r="CB302" s="182"/>
      <c r="CC302" s="182"/>
      <c r="CD302" s="170">
        <f t="shared" si="132"/>
        <v>0</v>
      </c>
      <c r="CE302" s="170">
        <f t="shared" si="133"/>
        <v>0</v>
      </c>
      <c r="CF302" s="170">
        <f t="shared" si="134"/>
        <v>1</v>
      </c>
      <c r="CG302" s="182">
        <f t="shared" si="135"/>
        <v>18</v>
      </c>
      <c r="CH302" s="171"/>
      <c r="CI302" s="183">
        <f>COUNTIF(J302:AN302,"1")+(COUNTIF(J302:AN302,"2")*2)+CJ302*2</f>
        <v>0</v>
      </c>
      <c r="CJ302" s="184">
        <f>COUNTIF(J302:AN302,"&gt;=3")</f>
        <v>0</v>
      </c>
    </row>
    <row r="303" spans="1:88" s="186" customFormat="1" ht="13">
      <c r="A303" s="168" t="e">
        <f t="shared" si="137"/>
        <v>#REF!</v>
      </c>
      <c r="B303" s="169" t="s">
        <v>5029</v>
      </c>
      <c r="C303" s="174" t="s">
        <v>5030</v>
      </c>
      <c r="D303" s="175" t="s">
        <v>3637</v>
      </c>
      <c r="E303" s="172" t="s">
        <v>5031</v>
      </c>
      <c r="F303" s="176" t="s">
        <v>4252</v>
      </c>
      <c r="G303" s="177">
        <v>44713</v>
      </c>
      <c r="H303" s="177">
        <v>44713</v>
      </c>
      <c r="I303" s="178"/>
      <c r="J303" s="209" t="s">
        <v>57</v>
      </c>
      <c r="K303" s="209" t="s">
        <v>67</v>
      </c>
      <c r="L303" s="209" t="s">
        <v>58</v>
      </c>
      <c r="M303" s="209" t="s">
        <v>57</v>
      </c>
      <c r="N303" s="209" t="s">
        <v>57</v>
      </c>
      <c r="O303" s="209" t="s">
        <v>57</v>
      </c>
      <c r="P303" s="209" t="s">
        <v>57</v>
      </c>
      <c r="Q303" s="209" t="s">
        <v>57</v>
      </c>
      <c r="R303" s="209" t="s">
        <v>67</v>
      </c>
      <c r="S303" s="209" t="s">
        <v>58</v>
      </c>
      <c r="T303" s="209" t="s">
        <v>59</v>
      </c>
      <c r="U303" s="209" t="s">
        <v>57</v>
      </c>
      <c r="V303" s="209" t="s">
        <v>57</v>
      </c>
      <c r="W303" s="209" t="s">
        <v>57</v>
      </c>
      <c r="X303" s="209" t="s">
        <v>57</v>
      </c>
      <c r="Y303" s="209" t="s">
        <v>67</v>
      </c>
      <c r="Z303" s="209" t="s">
        <v>58</v>
      </c>
      <c r="AA303" s="209" t="s">
        <v>59</v>
      </c>
      <c r="AB303" s="209" t="s">
        <v>57</v>
      </c>
      <c r="AC303" s="209" t="s">
        <v>57</v>
      </c>
      <c r="AD303" s="209" t="s">
        <v>57</v>
      </c>
      <c r="AE303" s="209" t="s">
        <v>57</v>
      </c>
      <c r="AF303" s="209" t="s">
        <v>57</v>
      </c>
      <c r="AG303" s="209" t="s">
        <v>58</v>
      </c>
      <c r="AH303" s="209" t="s">
        <v>57</v>
      </c>
      <c r="AI303" s="209" t="s">
        <v>57</v>
      </c>
      <c r="AJ303" s="209" t="s">
        <v>57</v>
      </c>
      <c r="AK303" s="209" t="s">
        <v>57</v>
      </c>
      <c r="AL303" s="209" t="s">
        <v>57</v>
      </c>
      <c r="AM303" s="209" t="s">
        <v>57</v>
      </c>
      <c r="AN303" s="209" t="s">
        <v>58</v>
      </c>
      <c r="AO303" s="209" t="s">
        <v>57</v>
      </c>
      <c r="AP303" s="209" t="s">
        <v>57</v>
      </c>
      <c r="AQ303" s="209" t="s">
        <v>57</v>
      </c>
      <c r="AR303" s="179"/>
      <c r="AS303" s="179"/>
      <c r="AT303" s="179"/>
      <c r="AU303" s="179"/>
      <c r="AV303" s="179"/>
      <c r="AW303" s="179"/>
      <c r="AX303" s="179"/>
      <c r="AY303" s="179"/>
      <c r="AZ303" s="179"/>
      <c r="BA303" s="179"/>
      <c r="BB303" s="179"/>
      <c r="BC303" s="179"/>
      <c r="BD303" s="179"/>
      <c r="BE303" s="179"/>
      <c r="BF303" s="180"/>
      <c r="BG303" s="181">
        <f t="shared" si="121"/>
        <v>14</v>
      </c>
      <c r="BH303" s="182">
        <f t="shared" si="122"/>
        <v>3</v>
      </c>
      <c r="BI303" s="182">
        <f t="shared" si="123"/>
        <v>0</v>
      </c>
      <c r="BJ303" s="182">
        <f t="shared" si="124"/>
        <v>0</v>
      </c>
      <c r="BK303" s="182">
        <f t="shared" si="125"/>
        <v>0</v>
      </c>
      <c r="BL303" s="182">
        <f t="shared" si="126"/>
        <v>0</v>
      </c>
      <c r="BM303" s="182">
        <f t="shared" si="127"/>
        <v>17</v>
      </c>
      <c r="BN303" s="170">
        <f t="shared" si="128"/>
        <v>0</v>
      </c>
      <c r="BO303" s="182"/>
      <c r="BP303" s="182"/>
      <c r="BQ303" s="170">
        <f t="shared" si="129"/>
        <v>0</v>
      </c>
      <c r="BR303" s="182"/>
      <c r="BS303" s="182"/>
      <c r="BT303" s="170">
        <f t="shared" si="130"/>
        <v>0</v>
      </c>
      <c r="BU303" s="182"/>
      <c r="BV303" s="182"/>
      <c r="BW303" s="170">
        <f t="shared" si="140"/>
        <v>0</v>
      </c>
      <c r="BX303" s="182"/>
      <c r="BY303" s="182"/>
      <c r="BZ303" s="170">
        <f t="shared" si="141"/>
        <v>0</v>
      </c>
      <c r="CA303" s="170">
        <f t="shared" si="131"/>
        <v>0</v>
      </c>
      <c r="CB303" s="182"/>
      <c r="CC303" s="182"/>
      <c r="CD303" s="170">
        <f t="shared" si="132"/>
        <v>0</v>
      </c>
      <c r="CE303" s="170">
        <f t="shared" si="133"/>
        <v>0</v>
      </c>
      <c r="CF303" s="170">
        <f t="shared" si="134"/>
        <v>1</v>
      </c>
      <c r="CG303" s="182">
        <f t="shared" si="135"/>
        <v>18</v>
      </c>
      <c r="CH303" s="171"/>
      <c r="CI303" s="183">
        <f>COUNTIF(J303:AN303,"1")+(COUNTIF(J303:AN303,"2")*2)+CJ303*2</f>
        <v>0</v>
      </c>
      <c r="CJ303" s="184">
        <f>COUNTIF(J303:AN303,"&gt;=3")</f>
        <v>0</v>
      </c>
    </row>
    <row r="304" spans="1:88" s="186" customFormat="1" ht="13">
      <c r="A304" s="168" t="e">
        <f t="shared" si="137"/>
        <v>#REF!</v>
      </c>
      <c r="B304" s="169" t="s">
        <v>5032</v>
      </c>
      <c r="C304" s="174" t="s">
        <v>5033</v>
      </c>
      <c r="D304" s="175" t="s">
        <v>3637</v>
      </c>
      <c r="E304" s="172" t="s">
        <v>5034</v>
      </c>
      <c r="F304" s="176" t="s">
        <v>4134</v>
      </c>
      <c r="G304" s="177">
        <v>45086</v>
      </c>
      <c r="H304" s="177">
        <v>45086</v>
      </c>
      <c r="I304" s="178"/>
      <c r="J304" s="209" t="s">
        <v>42</v>
      </c>
      <c r="K304" s="209" t="s">
        <v>42</v>
      </c>
      <c r="L304" s="209" t="s">
        <v>58</v>
      </c>
      <c r="M304" s="209" t="s">
        <v>57</v>
      </c>
      <c r="N304" s="209" t="s">
        <v>57</v>
      </c>
      <c r="O304" s="209" t="s">
        <v>57</v>
      </c>
      <c r="P304" s="209" t="s">
        <v>57</v>
      </c>
      <c r="Q304" s="209" t="s">
        <v>57</v>
      </c>
      <c r="R304" s="209" t="s">
        <v>57</v>
      </c>
      <c r="S304" s="209" t="s">
        <v>58</v>
      </c>
      <c r="T304" s="209" t="s">
        <v>59</v>
      </c>
      <c r="U304" s="209" t="s">
        <v>57</v>
      </c>
      <c r="V304" s="209" t="s">
        <v>57</v>
      </c>
      <c r="W304" s="209" t="s">
        <v>57</v>
      </c>
      <c r="X304" s="209" t="s">
        <v>57</v>
      </c>
      <c r="Y304" s="209" t="s">
        <v>57</v>
      </c>
      <c r="Z304" s="209" t="s">
        <v>58</v>
      </c>
      <c r="AA304" s="209" t="s">
        <v>59</v>
      </c>
      <c r="AB304" s="209" t="s">
        <v>57</v>
      </c>
      <c r="AC304" s="209" t="s">
        <v>57</v>
      </c>
      <c r="AD304" s="209" t="s">
        <v>57</v>
      </c>
      <c r="AE304" s="209" t="s">
        <v>57</v>
      </c>
      <c r="AF304" s="209" t="s">
        <v>57</v>
      </c>
      <c r="AG304" s="209" t="s">
        <v>58</v>
      </c>
      <c r="AH304" s="209" t="s">
        <v>57</v>
      </c>
      <c r="AI304" s="209" t="s">
        <v>57</v>
      </c>
      <c r="AJ304" s="209" t="s">
        <v>57</v>
      </c>
      <c r="AK304" s="209" t="s">
        <v>57</v>
      </c>
      <c r="AL304" s="209" t="s">
        <v>57</v>
      </c>
      <c r="AM304" s="209" t="s">
        <v>42</v>
      </c>
      <c r="AN304" s="209" t="s">
        <v>58</v>
      </c>
      <c r="AO304" s="209" t="s">
        <v>57</v>
      </c>
      <c r="AP304" s="209" t="s">
        <v>57</v>
      </c>
      <c r="AQ304" s="209" t="s">
        <v>57</v>
      </c>
      <c r="AR304" s="179"/>
      <c r="AS304" s="179"/>
      <c r="AT304" s="179"/>
      <c r="AU304" s="179"/>
      <c r="AV304" s="179"/>
      <c r="AW304" s="179"/>
      <c r="AX304" s="179"/>
      <c r="AY304" s="179"/>
      <c r="AZ304" s="179"/>
      <c r="BA304" s="179"/>
      <c r="BB304" s="179"/>
      <c r="BC304" s="179"/>
      <c r="BD304" s="179"/>
      <c r="BE304" s="179"/>
      <c r="BF304" s="180"/>
      <c r="BG304" s="181">
        <f t="shared" si="121"/>
        <v>13</v>
      </c>
      <c r="BH304" s="182">
        <f t="shared" si="122"/>
        <v>3</v>
      </c>
      <c r="BI304" s="182">
        <f t="shared" si="123"/>
        <v>1</v>
      </c>
      <c r="BJ304" s="182">
        <f t="shared" si="124"/>
        <v>0</v>
      </c>
      <c r="BK304" s="182">
        <f t="shared" si="125"/>
        <v>0</v>
      </c>
      <c r="BL304" s="182">
        <f t="shared" si="126"/>
        <v>0</v>
      </c>
      <c r="BM304" s="182">
        <f t="shared" si="127"/>
        <v>17</v>
      </c>
      <c r="BN304" s="170">
        <f t="shared" si="128"/>
        <v>0</v>
      </c>
      <c r="BO304" s="182"/>
      <c r="BP304" s="182"/>
      <c r="BQ304" s="170">
        <f t="shared" si="129"/>
        <v>0</v>
      </c>
      <c r="BR304" s="182"/>
      <c r="BS304" s="182"/>
      <c r="BT304" s="170">
        <f t="shared" si="130"/>
        <v>0</v>
      </c>
      <c r="BU304" s="182"/>
      <c r="BV304" s="182"/>
      <c r="BW304" s="170">
        <f t="shared" si="140"/>
        <v>0</v>
      </c>
      <c r="BX304" s="182"/>
      <c r="BY304" s="182"/>
      <c r="BZ304" s="170">
        <f t="shared" si="141"/>
        <v>0</v>
      </c>
      <c r="CA304" s="170">
        <f t="shared" si="131"/>
        <v>0</v>
      </c>
      <c r="CB304" s="182"/>
      <c r="CC304" s="182"/>
      <c r="CD304" s="170">
        <f t="shared" si="132"/>
        <v>0</v>
      </c>
      <c r="CE304" s="170">
        <f t="shared" si="133"/>
        <v>0</v>
      </c>
      <c r="CF304" s="170">
        <f t="shared" si="134"/>
        <v>1</v>
      </c>
      <c r="CG304" s="182">
        <f t="shared" si="135"/>
        <v>18</v>
      </c>
      <c r="CH304" s="171"/>
      <c r="CI304" s="183">
        <f>COUNTIF(J304:AN304,"1")+(COUNTIF(J304:AN304,"2")*2)+CJ304*2</f>
        <v>0</v>
      </c>
      <c r="CJ304" s="184">
        <f>COUNTIF(J304:AN304,"&gt;=3")</f>
        <v>0</v>
      </c>
    </row>
    <row r="305" spans="1:88" s="186" customFormat="1" ht="13">
      <c r="A305" s="168" t="e">
        <f t="shared" si="137"/>
        <v>#REF!</v>
      </c>
      <c r="B305" s="169" t="s">
        <v>5035</v>
      </c>
      <c r="C305" s="174" t="s">
        <v>5036</v>
      </c>
      <c r="D305" s="175" t="s">
        <v>3637</v>
      </c>
      <c r="E305" s="172" t="s">
        <v>5037</v>
      </c>
      <c r="F305" s="176" t="s">
        <v>5038</v>
      </c>
      <c r="G305" s="177">
        <v>45195</v>
      </c>
      <c r="H305" s="177">
        <v>45195</v>
      </c>
      <c r="I305" s="178"/>
      <c r="J305" s="209" t="s">
        <v>57</v>
      </c>
      <c r="K305" s="209" t="s">
        <v>57</v>
      </c>
      <c r="L305" s="209" t="s">
        <v>58</v>
      </c>
      <c r="M305" s="209" t="s">
        <v>57</v>
      </c>
      <c r="N305" s="209" t="s">
        <v>57</v>
      </c>
      <c r="O305" s="209" t="s">
        <v>57</v>
      </c>
      <c r="P305" s="209" t="s">
        <v>57</v>
      </c>
      <c r="Q305" s="209" t="s">
        <v>57</v>
      </c>
      <c r="R305" s="209" t="s">
        <v>4057</v>
      </c>
      <c r="S305" s="209" t="s">
        <v>58</v>
      </c>
      <c r="T305" s="209" t="s">
        <v>59</v>
      </c>
      <c r="U305" s="209" t="s">
        <v>57</v>
      </c>
      <c r="V305" s="209" t="s">
        <v>57</v>
      </c>
      <c r="W305" s="209" t="s">
        <v>57</v>
      </c>
      <c r="X305" s="209" t="s">
        <v>57</v>
      </c>
      <c r="Y305" s="209" t="s">
        <v>57</v>
      </c>
      <c r="Z305" s="209" t="s">
        <v>58</v>
      </c>
      <c r="AA305" s="209" t="s">
        <v>59</v>
      </c>
      <c r="AB305" s="209" t="s">
        <v>57</v>
      </c>
      <c r="AC305" s="209" t="s">
        <v>57</v>
      </c>
      <c r="AD305" s="209" t="s">
        <v>57</v>
      </c>
      <c r="AE305" s="209" t="s">
        <v>57</v>
      </c>
      <c r="AF305" s="209" t="s">
        <v>4057</v>
      </c>
      <c r="AG305" s="209" t="s">
        <v>58</v>
      </c>
      <c r="AH305" s="209" t="s">
        <v>57</v>
      </c>
      <c r="AI305" s="209" t="s">
        <v>57</v>
      </c>
      <c r="AJ305" s="209" t="s">
        <v>57</v>
      </c>
      <c r="AK305" s="209" t="s">
        <v>57</v>
      </c>
      <c r="AL305" s="209" t="s">
        <v>57</v>
      </c>
      <c r="AM305" s="209" t="s">
        <v>57</v>
      </c>
      <c r="AN305" s="209" t="s">
        <v>58</v>
      </c>
      <c r="AO305" s="209" t="s">
        <v>57</v>
      </c>
      <c r="AP305" s="209" t="s">
        <v>57</v>
      </c>
      <c r="AQ305" s="209" t="s">
        <v>57</v>
      </c>
      <c r="AR305" s="179"/>
      <c r="AS305" s="179"/>
      <c r="AT305" s="179" t="s">
        <v>4057</v>
      </c>
      <c r="AU305" s="179"/>
      <c r="AV305" s="179"/>
      <c r="AW305" s="179"/>
      <c r="AX305" s="179"/>
      <c r="AY305" s="179"/>
      <c r="AZ305" s="179"/>
      <c r="BA305" s="179"/>
      <c r="BB305" s="179"/>
      <c r="BC305" s="179"/>
      <c r="BD305" s="179"/>
      <c r="BE305" s="179"/>
      <c r="BF305" s="180"/>
      <c r="BG305" s="181">
        <f t="shared" si="121"/>
        <v>13</v>
      </c>
      <c r="BH305" s="182">
        <f t="shared" si="122"/>
        <v>3</v>
      </c>
      <c r="BI305" s="182">
        <f t="shared" si="123"/>
        <v>0</v>
      </c>
      <c r="BJ305" s="182">
        <f t="shared" si="124"/>
        <v>2</v>
      </c>
      <c r="BK305" s="182">
        <f t="shared" si="125"/>
        <v>0</v>
      </c>
      <c r="BL305" s="182">
        <f t="shared" si="126"/>
        <v>0</v>
      </c>
      <c r="BM305" s="182">
        <f t="shared" si="127"/>
        <v>18</v>
      </c>
      <c r="BN305" s="170">
        <f t="shared" si="128"/>
        <v>0</v>
      </c>
      <c r="BO305" s="182"/>
      <c r="BP305" s="182"/>
      <c r="BQ305" s="170">
        <f t="shared" si="129"/>
        <v>0</v>
      </c>
      <c r="BR305" s="182"/>
      <c r="BS305" s="182"/>
      <c r="BT305" s="170">
        <f t="shared" si="130"/>
        <v>0</v>
      </c>
      <c r="BU305" s="182"/>
      <c r="BV305" s="182"/>
      <c r="BW305" s="170">
        <f t="shared" si="140"/>
        <v>0</v>
      </c>
      <c r="BX305" s="182"/>
      <c r="BY305" s="182"/>
      <c r="BZ305" s="170">
        <f t="shared" si="141"/>
        <v>0</v>
      </c>
      <c r="CA305" s="170">
        <f t="shared" si="131"/>
        <v>0</v>
      </c>
      <c r="CB305" s="182"/>
      <c r="CC305" s="182"/>
      <c r="CD305" s="170">
        <f t="shared" si="132"/>
        <v>0</v>
      </c>
      <c r="CE305" s="170">
        <f t="shared" si="133"/>
        <v>0</v>
      </c>
      <c r="CF305" s="170">
        <f t="shared" si="134"/>
        <v>1</v>
      </c>
      <c r="CG305" s="182">
        <f t="shared" si="135"/>
        <v>19</v>
      </c>
      <c r="CH305" s="171"/>
      <c r="CI305" s="183"/>
      <c r="CJ305" s="184"/>
    </row>
    <row r="306" spans="1:88" s="186" customFormat="1" ht="13">
      <c r="A306" s="168" t="e">
        <f t="shared" si="137"/>
        <v>#REF!</v>
      </c>
      <c r="B306" s="169" t="s">
        <v>5039</v>
      </c>
      <c r="C306" s="174" t="s">
        <v>5040</v>
      </c>
      <c r="D306" s="175" t="s">
        <v>4060</v>
      </c>
      <c r="E306" s="172" t="s">
        <v>5041</v>
      </c>
      <c r="F306" s="176" t="s">
        <v>4096</v>
      </c>
      <c r="G306" s="177">
        <v>44621</v>
      </c>
      <c r="H306" s="177">
        <v>44621</v>
      </c>
      <c r="I306" s="178"/>
      <c r="J306" s="209" t="s">
        <v>57</v>
      </c>
      <c r="K306" s="209" t="s">
        <v>67</v>
      </c>
      <c r="L306" s="209" t="s">
        <v>58</v>
      </c>
      <c r="M306" s="209" t="s">
        <v>57</v>
      </c>
      <c r="N306" s="209" t="s">
        <v>57</v>
      </c>
      <c r="O306" s="209" t="s">
        <v>57</v>
      </c>
      <c r="P306" s="209" t="s">
        <v>57</v>
      </c>
      <c r="Q306" s="209" t="s">
        <v>57</v>
      </c>
      <c r="R306" s="209" t="s">
        <v>67</v>
      </c>
      <c r="S306" s="209" t="s">
        <v>58</v>
      </c>
      <c r="T306" s="209" t="s">
        <v>59</v>
      </c>
      <c r="U306" s="209" t="s">
        <v>57</v>
      </c>
      <c r="V306" s="209" t="s">
        <v>57</v>
      </c>
      <c r="W306" s="209" t="s">
        <v>57</v>
      </c>
      <c r="X306" s="209" t="s">
        <v>57</v>
      </c>
      <c r="Y306" s="209" t="s">
        <v>67</v>
      </c>
      <c r="Z306" s="209" t="s">
        <v>58</v>
      </c>
      <c r="AA306" s="209" t="s">
        <v>59</v>
      </c>
      <c r="AB306" s="209" t="s">
        <v>57</v>
      </c>
      <c r="AC306" s="209" t="s">
        <v>57</v>
      </c>
      <c r="AD306" s="209" t="s">
        <v>57</v>
      </c>
      <c r="AE306" s="209" t="s">
        <v>57</v>
      </c>
      <c r="AF306" s="209" t="s">
        <v>67</v>
      </c>
      <c r="AG306" s="209" t="s">
        <v>58</v>
      </c>
      <c r="AH306" s="209" t="s">
        <v>57</v>
      </c>
      <c r="AI306" s="209" t="s">
        <v>57</v>
      </c>
      <c r="AJ306" s="209" t="s">
        <v>57</v>
      </c>
      <c r="AK306" s="209" t="s">
        <v>57</v>
      </c>
      <c r="AL306" s="209" t="s">
        <v>57</v>
      </c>
      <c r="AM306" s="209" t="s">
        <v>67</v>
      </c>
      <c r="AN306" s="209" t="s">
        <v>58</v>
      </c>
      <c r="AO306" s="209" t="s">
        <v>57</v>
      </c>
      <c r="AP306" s="209" t="s">
        <v>57</v>
      </c>
      <c r="AQ306" s="209" t="s">
        <v>57</v>
      </c>
      <c r="AR306" s="179"/>
      <c r="AS306" s="179"/>
      <c r="AT306" s="179"/>
      <c r="AU306" s="179"/>
      <c r="AV306" s="179"/>
      <c r="AW306" s="179"/>
      <c r="AX306" s="179"/>
      <c r="AY306" s="179"/>
      <c r="AZ306" s="179"/>
      <c r="BA306" s="179"/>
      <c r="BB306" s="179"/>
      <c r="BC306" s="179"/>
      <c r="BD306" s="179"/>
      <c r="BE306" s="179"/>
      <c r="BF306" s="180"/>
      <c r="BG306" s="181">
        <f t="shared" si="121"/>
        <v>12</v>
      </c>
      <c r="BH306" s="182">
        <f t="shared" si="122"/>
        <v>3</v>
      </c>
      <c r="BI306" s="182">
        <f t="shared" si="123"/>
        <v>0</v>
      </c>
      <c r="BJ306" s="182">
        <f t="shared" si="124"/>
        <v>0</v>
      </c>
      <c r="BK306" s="182">
        <f t="shared" si="125"/>
        <v>0</v>
      </c>
      <c r="BL306" s="182">
        <f t="shared" si="126"/>
        <v>0</v>
      </c>
      <c r="BM306" s="182">
        <f t="shared" si="127"/>
        <v>15</v>
      </c>
      <c r="BN306" s="170">
        <f t="shared" si="128"/>
        <v>0</v>
      </c>
      <c r="BO306" s="182"/>
      <c r="BP306" s="182"/>
      <c r="BQ306" s="170">
        <f t="shared" si="129"/>
        <v>0</v>
      </c>
      <c r="BR306" s="182"/>
      <c r="BS306" s="182"/>
      <c r="BT306" s="170">
        <f t="shared" si="130"/>
        <v>0</v>
      </c>
      <c r="BU306" s="182"/>
      <c r="BV306" s="182"/>
      <c r="BW306" s="170">
        <f t="shared" si="140"/>
        <v>0</v>
      </c>
      <c r="BX306" s="182"/>
      <c r="BY306" s="182"/>
      <c r="BZ306" s="170">
        <f t="shared" si="141"/>
        <v>0</v>
      </c>
      <c r="CA306" s="170">
        <f t="shared" si="131"/>
        <v>2</v>
      </c>
      <c r="CB306" s="182"/>
      <c r="CC306" s="182"/>
      <c r="CD306" s="170">
        <f t="shared" si="132"/>
        <v>0</v>
      </c>
      <c r="CE306" s="170">
        <f t="shared" si="133"/>
        <v>0</v>
      </c>
      <c r="CF306" s="170">
        <f t="shared" si="134"/>
        <v>1</v>
      </c>
      <c r="CG306" s="182">
        <f t="shared" si="135"/>
        <v>18</v>
      </c>
      <c r="CH306" s="171"/>
      <c r="CI306" s="183"/>
      <c r="CJ306" s="184"/>
    </row>
    <row r="307" spans="1:88" s="186" customFormat="1" ht="13">
      <c r="A307" s="168" t="e">
        <f t="shared" si="137"/>
        <v>#REF!</v>
      </c>
      <c r="B307" s="169" t="s">
        <v>5042</v>
      </c>
      <c r="C307" s="174" t="s">
        <v>5043</v>
      </c>
      <c r="D307" s="175" t="s">
        <v>3637</v>
      </c>
      <c r="E307" s="172" t="s">
        <v>5044</v>
      </c>
      <c r="F307" s="176" t="s">
        <v>5045</v>
      </c>
      <c r="G307" s="177">
        <v>45182</v>
      </c>
      <c r="H307" s="177">
        <v>45182</v>
      </c>
      <c r="I307" s="178"/>
      <c r="J307" s="209" t="s">
        <v>57</v>
      </c>
      <c r="K307" s="209" t="s">
        <v>67</v>
      </c>
      <c r="L307" s="209" t="s">
        <v>58</v>
      </c>
      <c r="M307" s="209" t="s">
        <v>57</v>
      </c>
      <c r="N307" s="209" t="s">
        <v>57</v>
      </c>
      <c r="O307" s="209" t="s">
        <v>57</v>
      </c>
      <c r="P307" s="209" t="s">
        <v>57</v>
      </c>
      <c r="Q307" s="209" t="s">
        <v>57</v>
      </c>
      <c r="R307" s="209" t="s">
        <v>67</v>
      </c>
      <c r="S307" s="209" t="s">
        <v>58</v>
      </c>
      <c r="T307" s="209" t="s">
        <v>59</v>
      </c>
      <c r="U307" s="209" t="s">
        <v>67</v>
      </c>
      <c r="V307" s="209" t="s">
        <v>133</v>
      </c>
      <c r="W307" s="209" t="s">
        <v>133</v>
      </c>
      <c r="X307" s="209" t="s">
        <v>133</v>
      </c>
      <c r="Y307" s="209" t="s">
        <v>67</v>
      </c>
      <c r="Z307" s="209" t="s">
        <v>58</v>
      </c>
      <c r="AA307" s="209" t="s">
        <v>59</v>
      </c>
      <c r="AB307" s="209" t="s">
        <v>57</v>
      </c>
      <c r="AC307" s="209" t="s">
        <v>57</v>
      </c>
      <c r="AD307" s="209" t="s">
        <v>57</v>
      </c>
      <c r="AE307" s="209" t="s">
        <v>57</v>
      </c>
      <c r="AF307" s="209" t="s">
        <v>67</v>
      </c>
      <c r="AG307" s="209" t="s">
        <v>58</v>
      </c>
      <c r="AH307" s="209" t="s">
        <v>57</v>
      </c>
      <c r="AI307" s="209" t="s">
        <v>57</v>
      </c>
      <c r="AJ307" s="209" t="s">
        <v>57</v>
      </c>
      <c r="AK307" s="209" t="s">
        <v>57</v>
      </c>
      <c r="AL307" s="209" t="s">
        <v>57</v>
      </c>
      <c r="AM307" s="209" t="s">
        <v>67</v>
      </c>
      <c r="AN307" s="209" t="s">
        <v>58</v>
      </c>
      <c r="AO307" s="209" t="s">
        <v>57</v>
      </c>
      <c r="AP307" s="209" t="s">
        <v>57</v>
      </c>
      <c r="AQ307" s="209" t="s">
        <v>57</v>
      </c>
      <c r="AR307" s="179"/>
      <c r="AS307" s="179"/>
      <c r="AT307" s="179"/>
      <c r="AU307" s="179"/>
      <c r="AV307" s="179"/>
      <c r="AW307" s="179"/>
      <c r="AX307" s="179"/>
      <c r="AY307" s="179"/>
      <c r="AZ307" s="179"/>
      <c r="BA307" s="179"/>
      <c r="BB307" s="179"/>
      <c r="BC307" s="179"/>
      <c r="BD307" s="179"/>
      <c r="BE307" s="179"/>
      <c r="BF307" s="180"/>
      <c r="BG307" s="181">
        <f t="shared" si="121"/>
        <v>12</v>
      </c>
      <c r="BH307" s="182">
        <f t="shared" si="122"/>
        <v>3</v>
      </c>
      <c r="BI307" s="182">
        <f t="shared" si="123"/>
        <v>0</v>
      </c>
      <c r="BJ307" s="182">
        <f t="shared" si="124"/>
        <v>0</v>
      </c>
      <c r="BK307" s="182">
        <f t="shared" si="125"/>
        <v>0</v>
      </c>
      <c r="BL307" s="182">
        <f t="shared" si="126"/>
        <v>0</v>
      </c>
      <c r="BM307" s="182">
        <f t="shared" si="127"/>
        <v>15</v>
      </c>
      <c r="BN307" s="170">
        <f t="shared" si="128"/>
        <v>0</v>
      </c>
      <c r="BO307" s="182"/>
      <c r="BP307" s="182"/>
      <c r="BQ307" s="170">
        <f t="shared" si="129"/>
        <v>0</v>
      </c>
      <c r="BR307" s="182"/>
      <c r="BS307" s="182"/>
      <c r="BT307" s="170">
        <f t="shared" si="130"/>
        <v>0</v>
      </c>
      <c r="BU307" s="182"/>
      <c r="BV307" s="182"/>
      <c r="BW307" s="170">
        <f t="shared" si="140"/>
        <v>0</v>
      </c>
      <c r="BX307" s="182"/>
      <c r="BY307" s="182"/>
      <c r="BZ307" s="170">
        <f t="shared" si="141"/>
        <v>0</v>
      </c>
      <c r="CA307" s="170">
        <f t="shared" si="131"/>
        <v>2</v>
      </c>
      <c r="CB307" s="182"/>
      <c r="CC307" s="182"/>
      <c r="CD307" s="170">
        <f t="shared" si="132"/>
        <v>0</v>
      </c>
      <c r="CE307" s="170">
        <f t="shared" si="133"/>
        <v>0</v>
      </c>
      <c r="CF307" s="170">
        <f t="shared" si="134"/>
        <v>1</v>
      </c>
      <c r="CG307" s="182">
        <f t="shared" si="135"/>
        <v>18</v>
      </c>
      <c r="CH307" s="171"/>
      <c r="CI307" s="183"/>
      <c r="CJ307" s="184"/>
    </row>
    <row r="308" spans="1:88" s="186" customFormat="1" ht="13">
      <c r="A308" s="168" t="e">
        <f t="shared" si="137"/>
        <v>#REF!</v>
      </c>
      <c r="B308" s="169" t="s">
        <v>5046</v>
      </c>
      <c r="C308" s="174" t="s">
        <v>5047</v>
      </c>
      <c r="D308" s="175" t="s">
        <v>4060</v>
      </c>
      <c r="E308" s="172" t="s">
        <v>5048</v>
      </c>
      <c r="F308" s="176" t="s">
        <v>5049</v>
      </c>
      <c r="G308" s="177">
        <v>44986</v>
      </c>
      <c r="H308" s="177">
        <v>44986</v>
      </c>
      <c r="I308" s="178"/>
      <c r="J308" s="209" t="s">
        <v>57</v>
      </c>
      <c r="K308" s="209" t="s">
        <v>67</v>
      </c>
      <c r="L308" s="209" t="s">
        <v>58</v>
      </c>
      <c r="M308" s="209" t="s">
        <v>57</v>
      </c>
      <c r="N308" s="209" t="s">
        <v>57</v>
      </c>
      <c r="O308" s="209" t="s">
        <v>57</v>
      </c>
      <c r="P308" s="209" t="s">
        <v>57</v>
      </c>
      <c r="Q308" s="209" t="s">
        <v>57</v>
      </c>
      <c r="R308" s="209" t="s">
        <v>67</v>
      </c>
      <c r="S308" s="209" t="s">
        <v>58</v>
      </c>
      <c r="T308" s="209" t="s">
        <v>59</v>
      </c>
      <c r="U308" s="209" t="s">
        <v>57</v>
      </c>
      <c r="V308" s="209" t="s">
        <v>57</v>
      </c>
      <c r="W308" s="209" t="s">
        <v>57</v>
      </c>
      <c r="X308" s="209" t="s">
        <v>67</v>
      </c>
      <c r="Y308" s="209" t="s">
        <v>67</v>
      </c>
      <c r="Z308" s="209" t="s">
        <v>58</v>
      </c>
      <c r="AA308" s="209" t="s">
        <v>59</v>
      </c>
      <c r="AB308" s="209" t="s">
        <v>57</v>
      </c>
      <c r="AC308" s="209" t="s">
        <v>57</v>
      </c>
      <c r="AD308" s="209" t="s">
        <v>57</v>
      </c>
      <c r="AE308" s="209" t="s">
        <v>57</v>
      </c>
      <c r="AF308" s="209" t="s">
        <v>67</v>
      </c>
      <c r="AG308" s="209" t="s">
        <v>58</v>
      </c>
      <c r="AH308" s="209" t="s">
        <v>57</v>
      </c>
      <c r="AI308" s="209" t="s">
        <v>57</v>
      </c>
      <c r="AJ308" s="209" t="s">
        <v>57</v>
      </c>
      <c r="AK308" s="209" t="s">
        <v>57</v>
      </c>
      <c r="AL308" s="209" t="s">
        <v>57</v>
      </c>
      <c r="AM308" s="209" t="s">
        <v>67</v>
      </c>
      <c r="AN308" s="209" t="s">
        <v>58</v>
      </c>
      <c r="AO308" s="209" t="s">
        <v>67</v>
      </c>
      <c r="AP308" s="209" t="s">
        <v>67</v>
      </c>
      <c r="AQ308" s="209" t="s">
        <v>57</v>
      </c>
      <c r="AR308" s="179"/>
      <c r="AS308" s="179"/>
      <c r="AT308" s="179"/>
      <c r="AU308" s="179"/>
      <c r="AV308" s="179"/>
      <c r="AW308" s="179"/>
      <c r="AX308" s="179"/>
      <c r="AY308" s="179"/>
      <c r="AZ308" s="179"/>
      <c r="BA308" s="179"/>
      <c r="BB308" s="179"/>
      <c r="BC308" s="179"/>
      <c r="BD308" s="179"/>
      <c r="BE308" s="179"/>
      <c r="BF308" s="180"/>
      <c r="BG308" s="181">
        <f t="shared" si="121"/>
        <v>10</v>
      </c>
      <c r="BH308" s="182">
        <f t="shared" si="122"/>
        <v>3</v>
      </c>
      <c r="BI308" s="182">
        <f t="shared" si="123"/>
        <v>0</v>
      </c>
      <c r="BJ308" s="182">
        <f t="shared" si="124"/>
        <v>0</v>
      </c>
      <c r="BK308" s="182">
        <f t="shared" si="125"/>
        <v>0</v>
      </c>
      <c r="BL308" s="182">
        <f t="shared" si="126"/>
        <v>0</v>
      </c>
      <c r="BM308" s="182">
        <f t="shared" si="127"/>
        <v>13</v>
      </c>
      <c r="BN308" s="170">
        <f t="shared" si="128"/>
        <v>0</v>
      </c>
      <c r="BO308" s="182"/>
      <c r="BP308" s="182"/>
      <c r="BQ308" s="170">
        <f t="shared" si="129"/>
        <v>0</v>
      </c>
      <c r="BR308" s="182"/>
      <c r="BS308" s="182"/>
      <c r="BT308" s="170">
        <f t="shared" si="130"/>
        <v>0</v>
      </c>
      <c r="BU308" s="182"/>
      <c r="BV308" s="182"/>
      <c r="BW308" s="170">
        <f t="shared" si="140"/>
        <v>0</v>
      </c>
      <c r="BX308" s="182"/>
      <c r="BY308" s="182"/>
      <c r="BZ308" s="170">
        <f t="shared" si="141"/>
        <v>0</v>
      </c>
      <c r="CA308" s="170">
        <f t="shared" si="131"/>
        <v>4</v>
      </c>
      <c r="CB308" s="182"/>
      <c r="CC308" s="182"/>
      <c r="CD308" s="170">
        <f t="shared" si="132"/>
        <v>0</v>
      </c>
      <c r="CE308" s="170">
        <f t="shared" si="133"/>
        <v>0</v>
      </c>
      <c r="CF308" s="170">
        <f t="shared" si="134"/>
        <v>1</v>
      </c>
      <c r="CG308" s="182">
        <f t="shared" si="135"/>
        <v>18</v>
      </c>
      <c r="CH308" s="171"/>
      <c r="CI308" s="183">
        <f>COUNTIF(J308:AN308,"1")+(COUNTIF(J308:AN308,"2")*2)+CJ308*2</f>
        <v>0</v>
      </c>
      <c r="CJ308" s="184">
        <f>COUNTIF(J308:AN308,"&gt;=3")</f>
        <v>0</v>
      </c>
    </row>
    <row r="309" spans="1:88" s="186" customFormat="1" ht="13">
      <c r="A309" s="168" t="e">
        <f t="shared" ref="A309:A334" si="142">+A308+1</f>
        <v>#REF!</v>
      </c>
      <c r="B309" s="169" t="s">
        <v>5050</v>
      </c>
      <c r="C309" s="174" t="s">
        <v>5051</v>
      </c>
      <c r="D309" s="175" t="s">
        <v>3637</v>
      </c>
      <c r="E309" s="172" t="s">
        <v>5052</v>
      </c>
      <c r="F309" s="176" t="s">
        <v>5053</v>
      </c>
      <c r="G309" s="177">
        <v>45232</v>
      </c>
      <c r="H309" s="177">
        <v>45232</v>
      </c>
      <c r="I309" s="178"/>
      <c r="J309" s="209" t="s">
        <v>57</v>
      </c>
      <c r="K309" s="209" t="s">
        <v>57</v>
      </c>
      <c r="L309" s="209" t="s">
        <v>58</v>
      </c>
      <c r="M309" s="209" t="s">
        <v>57</v>
      </c>
      <c r="N309" s="209" t="s">
        <v>57</v>
      </c>
      <c r="O309" s="209" t="s">
        <v>57</v>
      </c>
      <c r="P309" s="209" t="s">
        <v>57</v>
      </c>
      <c r="Q309" s="209" t="s">
        <v>57</v>
      </c>
      <c r="R309" s="209" t="s">
        <v>4057</v>
      </c>
      <c r="S309" s="209" t="s">
        <v>58</v>
      </c>
      <c r="T309" s="209" t="s">
        <v>59</v>
      </c>
      <c r="U309" s="209" t="s">
        <v>57</v>
      </c>
      <c r="V309" s="209" t="s">
        <v>57</v>
      </c>
      <c r="W309" s="209" t="s">
        <v>57</v>
      </c>
      <c r="X309" s="209" t="s">
        <v>57</v>
      </c>
      <c r="Y309" s="209" t="s">
        <v>57</v>
      </c>
      <c r="Z309" s="209" t="s">
        <v>58</v>
      </c>
      <c r="AA309" s="209" t="s">
        <v>59</v>
      </c>
      <c r="AB309" s="209" t="s">
        <v>57</v>
      </c>
      <c r="AC309" s="209" t="s">
        <v>57</v>
      </c>
      <c r="AD309" s="209" t="s">
        <v>57</v>
      </c>
      <c r="AE309" s="209" t="s">
        <v>57</v>
      </c>
      <c r="AF309" s="209" t="s">
        <v>57</v>
      </c>
      <c r="AG309" s="209" t="s">
        <v>58</v>
      </c>
      <c r="AH309" s="209" t="s">
        <v>57</v>
      </c>
      <c r="AI309" s="209" t="s">
        <v>57</v>
      </c>
      <c r="AJ309" s="209" t="s">
        <v>57</v>
      </c>
      <c r="AK309" s="209" t="s">
        <v>57</v>
      </c>
      <c r="AL309" s="209" t="s">
        <v>57</v>
      </c>
      <c r="AM309" s="209" t="s">
        <v>4057</v>
      </c>
      <c r="AN309" s="209" t="s">
        <v>58</v>
      </c>
      <c r="AO309" s="209" t="s">
        <v>57</v>
      </c>
      <c r="AP309" s="209" t="s">
        <v>57</v>
      </c>
      <c r="AQ309" s="209" t="s">
        <v>57</v>
      </c>
      <c r="AR309" s="179"/>
      <c r="AS309" s="179"/>
      <c r="AT309" s="179"/>
      <c r="AU309" s="179"/>
      <c r="AV309" s="179"/>
      <c r="AW309" s="179"/>
      <c r="AX309" s="179"/>
      <c r="AY309" s="179"/>
      <c r="AZ309" s="179"/>
      <c r="BA309" s="179"/>
      <c r="BB309" s="179"/>
      <c r="BC309" s="179"/>
      <c r="BD309" s="179"/>
      <c r="BE309" s="179"/>
      <c r="BF309" s="180"/>
      <c r="BG309" s="181">
        <f t="shared" si="121"/>
        <v>13</v>
      </c>
      <c r="BH309" s="182">
        <f t="shared" si="122"/>
        <v>3</v>
      </c>
      <c r="BI309" s="182">
        <f t="shared" si="123"/>
        <v>0</v>
      </c>
      <c r="BJ309" s="182">
        <f t="shared" si="124"/>
        <v>1</v>
      </c>
      <c r="BK309" s="182">
        <f t="shared" si="125"/>
        <v>0</v>
      </c>
      <c r="BL309" s="182">
        <f t="shared" si="126"/>
        <v>0</v>
      </c>
      <c r="BM309" s="182">
        <f t="shared" si="127"/>
        <v>17</v>
      </c>
      <c r="BN309" s="170">
        <f t="shared" si="128"/>
        <v>0</v>
      </c>
      <c r="BO309" s="182"/>
      <c r="BP309" s="182"/>
      <c r="BQ309" s="170">
        <f t="shared" si="129"/>
        <v>0</v>
      </c>
      <c r="BR309" s="182"/>
      <c r="BS309" s="182"/>
      <c r="BT309" s="170">
        <f t="shared" si="130"/>
        <v>0</v>
      </c>
      <c r="BU309" s="182"/>
      <c r="BV309" s="182"/>
      <c r="BW309" s="170">
        <f t="shared" si="140"/>
        <v>0</v>
      </c>
      <c r="BX309" s="182"/>
      <c r="BY309" s="182"/>
      <c r="BZ309" s="170">
        <f t="shared" si="141"/>
        <v>0</v>
      </c>
      <c r="CA309" s="170">
        <f t="shared" si="131"/>
        <v>0</v>
      </c>
      <c r="CB309" s="182"/>
      <c r="CC309" s="182"/>
      <c r="CD309" s="170">
        <f t="shared" si="132"/>
        <v>0</v>
      </c>
      <c r="CE309" s="170">
        <f t="shared" si="133"/>
        <v>0</v>
      </c>
      <c r="CF309" s="170">
        <f t="shared" si="134"/>
        <v>1</v>
      </c>
      <c r="CG309" s="182">
        <f t="shared" si="135"/>
        <v>18</v>
      </c>
      <c r="CH309" s="171"/>
      <c r="CI309" s="183"/>
      <c r="CJ309" s="184"/>
    </row>
    <row r="310" spans="1:88" s="186" customFormat="1" ht="13">
      <c r="A310" s="168" t="e">
        <f t="shared" si="142"/>
        <v>#REF!</v>
      </c>
      <c r="B310" s="169" t="s">
        <v>5054</v>
      </c>
      <c r="C310" s="174" t="s">
        <v>5055</v>
      </c>
      <c r="D310" s="175" t="s">
        <v>3637</v>
      </c>
      <c r="E310" s="172" t="s">
        <v>5056</v>
      </c>
      <c r="F310" s="176" t="s">
        <v>4085</v>
      </c>
      <c r="G310" s="177">
        <v>44652</v>
      </c>
      <c r="H310" s="177">
        <v>44652</v>
      </c>
      <c r="I310" s="178"/>
      <c r="J310" s="209" t="s">
        <v>57</v>
      </c>
      <c r="K310" s="209" t="s">
        <v>67</v>
      </c>
      <c r="L310" s="209" t="s">
        <v>58</v>
      </c>
      <c r="M310" s="209" t="s">
        <v>57</v>
      </c>
      <c r="N310" s="209" t="s">
        <v>57</v>
      </c>
      <c r="O310" s="209" t="s">
        <v>57</v>
      </c>
      <c r="P310" s="209" t="s">
        <v>57</v>
      </c>
      <c r="Q310" s="209" t="s">
        <v>57</v>
      </c>
      <c r="R310" s="209" t="s">
        <v>57</v>
      </c>
      <c r="S310" s="209" t="s">
        <v>58</v>
      </c>
      <c r="T310" s="209" t="s">
        <v>59</v>
      </c>
      <c r="U310" s="209" t="s">
        <v>57</v>
      </c>
      <c r="V310" s="209" t="s">
        <v>57</v>
      </c>
      <c r="W310" s="209" t="s">
        <v>57</v>
      </c>
      <c r="X310" s="209" t="s">
        <v>57</v>
      </c>
      <c r="Y310" s="209" t="s">
        <v>67</v>
      </c>
      <c r="Z310" s="209" t="s">
        <v>58</v>
      </c>
      <c r="AA310" s="209" t="s">
        <v>59</v>
      </c>
      <c r="AB310" s="209" t="s">
        <v>133</v>
      </c>
      <c r="AC310" s="209" t="s">
        <v>133</v>
      </c>
      <c r="AD310" s="209" t="s">
        <v>133</v>
      </c>
      <c r="AE310" s="209" t="s">
        <v>133</v>
      </c>
      <c r="AF310" s="209" t="s">
        <v>133</v>
      </c>
      <c r="AG310" s="209" t="s">
        <v>133</v>
      </c>
      <c r="AH310" s="209" t="s">
        <v>133</v>
      </c>
      <c r="AI310" s="209" t="s">
        <v>133</v>
      </c>
      <c r="AJ310" s="209" t="s">
        <v>57</v>
      </c>
      <c r="AK310" s="209" t="s">
        <v>57</v>
      </c>
      <c r="AL310" s="209" t="s">
        <v>57</v>
      </c>
      <c r="AM310" s="209" t="s">
        <v>67</v>
      </c>
      <c r="AN310" s="209" t="s">
        <v>58</v>
      </c>
      <c r="AO310" s="209" t="s">
        <v>57</v>
      </c>
      <c r="AP310" s="209" t="s">
        <v>57</v>
      </c>
      <c r="AQ310" s="209" t="s">
        <v>57</v>
      </c>
      <c r="AR310" s="179"/>
      <c r="AS310" s="179"/>
      <c r="AT310" s="179"/>
      <c r="AU310" s="179"/>
      <c r="AV310" s="179"/>
      <c r="AW310" s="179"/>
      <c r="AX310" s="179"/>
      <c r="AY310" s="179"/>
      <c r="AZ310" s="179"/>
      <c r="BA310" s="179"/>
      <c r="BB310" s="179"/>
      <c r="BC310" s="179"/>
      <c r="BD310" s="179"/>
      <c r="BE310" s="179"/>
      <c r="BF310" s="180"/>
      <c r="BG310" s="181">
        <f t="shared" si="121"/>
        <v>6</v>
      </c>
      <c r="BH310" s="182">
        <f t="shared" si="122"/>
        <v>2</v>
      </c>
      <c r="BI310" s="182">
        <f t="shared" si="123"/>
        <v>0</v>
      </c>
      <c r="BJ310" s="182">
        <f t="shared" si="124"/>
        <v>0</v>
      </c>
      <c r="BK310" s="182">
        <f t="shared" si="125"/>
        <v>0</v>
      </c>
      <c r="BL310" s="182">
        <f t="shared" si="126"/>
        <v>0</v>
      </c>
      <c r="BM310" s="182">
        <f t="shared" si="127"/>
        <v>8</v>
      </c>
      <c r="BN310" s="170">
        <f t="shared" si="128"/>
        <v>0</v>
      </c>
      <c r="BO310" s="182"/>
      <c r="BP310" s="182"/>
      <c r="BQ310" s="170">
        <f t="shared" si="129"/>
        <v>0</v>
      </c>
      <c r="BR310" s="182"/>
      <c r="BS310" s="182"/>
      <c r="BT310" s="170">
        <f t="shared" si="130"/>
        <v>8</v>
      </c>
      <c r="BU310" s="182"/>
      <c r="BV310" s="182"/>
      <c r="BW310" s="170">
        <f t="shared" si="140"/>
        <v>0</v>
      </c>
      <c r="BX310" s="182"/>
      <c r="BY310" s="182"/>
      <c r="BZ310" s="170">
        <f t="shared" si="141"/>
        <v>0</v>
      </c>
      <c r="CA310" s="170">
        <f t="shared" si="131"/>
        <v>1</v>
      </c>
      <c r="CB310" s="182"/>
      <c r="CC310" s="182"/>
      <c r="CD310" s="170">
        <f t="shared" si="132"/>
        <v>0</v>
      </c>
      <c r="CE310" s="170">
        <f t="shared" si="133"/>
        <v>0</v>
      </c>
      <c r="CF310" s="170">
        <f t="shared" si="134"/>
        <v>1</v>
      </c>
      <c r="CG310" s="182">
        <f t="shared" si="135"/>
        <v>18</v>
      </c>
      <c r="CH310" s="171"/>
      <c r="CI310" s="183">
        <f>COUNTIF(J310:AN310,"1")+(COUNTIF(J310:AN310,"2")*2)+CJ310*2</f>
        <v>0</v>
      </c>
      <c r="CJ310" s="184">
        <f>COUNTIF(J310:AN310,"&gt;=3")</f>
        <v>0</v>
      </c>
    </row>
    <row r="311" spans="1:88" s="186" customFormat="1" ht="13">
      <c r="A311" s="168" t="e">
        <f t="shared" si="142"/>
        <v>#REF!</v>
      </c>
      <c r="B311" s="169" t="s">
        <v>5057</v>
      </c>
      <c r="C311" s="174" t="s">
        <v>5058</v>
      </c>
      <c r="D311" s="175" t="s">
        <v>3637</v>
      </c>
      <c r="E311" s="172" t="s">
        <v>5059</v>
      </c>
      <c r="F311" s="176" t="s">
        <v>1079</v>
      </c>
      <c r="G311" s="177">
        <v>44817</v>
      </c>
      <c r="H311" s="177">
        <v>44817</v>
      </c>
      <c r="I311" s="178"/>
      <c r="J311" s="209" t="s">
        <v>57</v>
      </c>
      <c r="K311" s="209" t="s">
        <v>4057</v>
      </c>
      <c r="L311" s="209" t="s">
        <v>58</v>
      </c>
      <c r="M311" s="209" t="s">
        <v>57</v>
      </c>
      <c r="N311" s="209" t="s">
        <v>57</v>
      </c>
      <c r="O311" s="209" t="s">
        <v>57</v>
      </c>
      <c r="P311" s="209" t="s">
        <v>57</v>
      </c>
      <c r="Q311" s="209" t="s">
        <v>57</v>
      </c>
      <c r="R311" s="209" t="s">
        <v>42</v>
      </c>
      <c r="S311" s="209" t="s">
        <v>58</v>
      </c>
      <c r="T311" s="209" t="s">
        <v>59</v>
      </c>
      <c r="U311" s="209" t="s">
        <v>57</v>
      </c>
      <c r="V311" s="209" t="s">
        <v>57</v>
      </c>
      <c r="W311" s="209" t="s">
        <v>57</v>
      </c>
      <c r="X311" s="209" t="s">
        <v>57</v>
      </c>
      <c r="Y311" s="209" t="s">
        <v>42</v>
      </c>
      <c r="Z311" s="209" t="s">
        <v>58</v>
      </c>
      <c r="AA311" s="209" t="s">
        <v>59</v>
      </c>
      <c r="AB311" s="209" t="s">
        <v>57</v>
      </c>
      <c r="AC311" s="209" t="s">
        <v>57</v>
      </c>
      <c r="AD311" s="209" t="s">
        <v>57</v>
      </c>
      <c r="AE311" s="209" t="s">
        <v>57</v>
      </c>
      <c r="AF311" s="209" t="s">
        <v>57</v>
      </c>
      <c r="AG311" s="209" t="s">
        <v>58</v>
      </c>
      <c r="AH311" s="209" t="s">
        <v>57</v>
      </c>
      <c r="AI311" s="209" t="s">
        <v>57</v>
      </c>
      <c r="AJ311" s="209" t="s">
        <v>57</v>
      </c>
      <c r="AK311" s="209" t="s">
        <v>57</v>
      </c>
      <c r="AL311" s="209" t="s">
        <v>57</v>
      </c>
      <c r="AM311" s="209" t="s">
        <v>4057</v>
      </c>
      <c r="AN311" s="209" t="s">
        <v>58</v>
      </c>
      <c r="AO311" s="209" t="s">
        <v>57</v>
      </c>
      <c r="AP311" s="209" t="s">
        <v>57</v>
      </c>
      <c r="AQ311" s="209" t="s">
        <v>57</v>
      </c>
      <c r="AR311" s="179"/>
      <c r="AS311" s="179"/>
      <c r="AT311" s="179"/>
      <c r="AU311" s="179"/>
      <c r="AV311" s="179"/>
      <c r="AW311" s="179"/>
      <c r="AX311" s="179"/>
      <c r="AY311" s="179"/>
      <c r="AZ311" s="179"/>
      <c r="BA311" s="179"/>
      <c r="BB311" s="179"/>
      <c r="BC311" s="179"/>
      <c r="BD311" s="179"/>
      <c r="BE311" s="179"/>
      <c r="BF311" s="180"/>
      <c r="BG311" s="181">
        <f t="shared" si="121"/>
        <v>13</v>
      </c>
      <c r="BH311" s="182">
        <f t="shared" si="122"/>
        <v>3</v>
      </c>
      <c r="BI311" s="182">
        <f t="shared" si="123"/>
        <v>0</v>
      </c>
      <c r="BJ311" s="182">
        <f t="shared" si="124"/>
        <v>1</v>
      </c>
      <c r="BK311" s="182">
        <f t="shared" si="125"/>
        <v>0</v>
      </c>
      <c r="BL311" s="182">
        <f t="shared" si="126"/>
        <v>0</v>
      </c>
      <c r="BM311" s="182">
        <f t="shared" si="127"/>
        <v>17</v>
      </c>
      <c r="BN311" s="170">
        <f t="shared" si="128"/>
        <v>0</v>
      </c>
      <c r="BO311" s="182"/>
      <c r="BP311" s="182"/>
      <c r="BQ311" s="170">
        <f t="shared" si="129"/>
        <v>0</v>
      </c>
      <c r="BR311" s="182"/>
      <c r="BS311" s="182"/>
      <c r="BT311" s="170">
        <f t="shared" si="130"/>
        <v>0</v>
      </c>
      <c r="BU311" s="182"/>
      <c r="BV311" s="182"/>
      <c r="BW311" s="170">
        <f t="shared" si="140"/>
        <v>0</v>
      </c>
      <c r="BX311" s="182"/>
      <c r="BY311" s="182"/>
      <c r="BZ311" s="170">
        <f t="shared" si="141"/>
        <v>0</v>
      </c>
      <c r="CA311" s="170">
        <f t="shared" si="131"/>
        <v>0</v>
      </c>
      <c r="CB311" s="182"/>
      <c r="CC311" s="182"/>
      <c r="CD311" s="170">
        <f t="shared" si="132"/>
        <v>0</v>
      </c>
      <c r="CE311" s="170">
        <f t="shared" si="133"/>
        <v>0</v>
      </c>
      <c r="CF311" s="170">
        <f t="shared" si="134"/>
        <v>1</v>
      </c>
      <c r="CG311" s="182">
        <f t="shared" si="135"/>
        <v>18</v>
      </c>
      <c r="CH311" s="171"/>
      <c r="CI311" s="183"/>
      <c r="CJ311" s="184"/>
    </row>
    <row r="312" spans="1:88" s="186" customFormat="1" ht="13">
      <c r="A312" s="168" t="e">
        <f t="shared" si="142"/>
        <v>#REF!</v>
      </c>
      <c r="B312" s="169" t="s">
        <v>5060</v>
      </c>
      <c r="C312" s="174" t="s">
        <v>5061</v>
      </c>
      <c r="D312" s="175" t="s">
        <v>3637</v>
      </c>
      <c r="E312" s="172" t="s">
        <v>5062</v>
      </c>
      <c r="F312" s="176" t="s">
        <v>995</v>
      </c>
      <c r="G312" s="177">
        <v>44699</v>
      </c>
      <c r="H312" s="177">
        <v>44699</v>
      </c>
      <c r="I312" s="178"/>
      <c r="J312" s="209" t="s">
        <v>57</v>
      </c>
      <c r="K312" s="209" t="s">
        <v>4057</v>
      </c>
      <c r="L312" s="209" t="s">
        <v>58</v>
      </c>
      <c r="M312" s="209" t="s">
        <v>131</v>
      </c>
      <c r="N312" s="209" t="s">
        <v>131</v>
      </c>
      <c r="O312" s="209" t="s">
        <v>131</v>
      </c>
      <c r="P312" s="209" t="s">
        <v>131</v>
      </c>
      <c r="Q312" s="209" t="s">
        <v>131</v>
      </c>
      <c r="R312" s="209" t="s">
        <v>57</v>
      </c>
      <c r="S312" s="209" t="s">
        <v>58</v>
      </c>
      <c r="T312" s="209" t="s">
        <v>59</v>
      </c>
      <c r="U312" s="209" t="s">
        <v>57</v>
      </c>
      <c r="V312" s="209" t="s">
        <v>57</v>
      </c>
      <c r="W312" s="209" t="s">
        <v>57</v>
      </c>
      <c r="X312" s="209" t="s">
        <v>57</v>
      </c>
      <c r="Y312" s="209" t="s">
        <v>67</v>
      </c>
      <c r="Z312" s="209" t="s">
        <v>58</v>
      </c>
      <c r="AA312" s="209" t="s">
        <v>59</v>
      </c>
      <c r="AB312" s="209" t="s">
        <v>57</v>
      </c>
      <c r="AC312" s="209" t="s">
        <v>57</v>
      </c>
      <c r="AD312" s="209" t="s">
        <v>57</v>
      </c>
      <c r="AE312" s="209" t="s">
        <v>57</v>
      </c>
      <c r="AF312" s="209" t="s">
        <v>57</v>
      </c>
      <c r="AG312" s="209" t="s">
        <v>58</v>
      </c>
      <c r="AH312" s="209" t="s">
        <v>57</v>
      </c>
      <c r="AI312" s="209" t="s">
        <v>57</v>
      </c>
      <c r="AJ312" s="209" t="s">
        <v>57</v>
      </c>
      <c r="AK312" s="209" t="s">
        <v>57</v>
      </c>
      <c r="AL312" s="209" t="s">
        <v>57</v>
      </c>
      <c r="AM312" s="209" t="s">
        <v>67</v>
      </c>
      <c r="AN312" s="209" t="s">
        <v>58</v>
      </c>
      <c r="AO312" s="209" t="s">
        <v>57</v>
      </c>
      <c r="AP312" s="209" t="s">
        <v>57</v>
      </c>
      <c r="AQ312" s="209" t="s">
        <v>57</v>
      </c>
      <c r="AR312" s="179"/>
      <c r="AS312" s="179"/>
      <c r="AT312" s="179"/>
      <c r="AU312" s="179"/>
      <c r="AV312" s="179"/>
      <c r="AW312" s="179"/>
      <c r="AX312" s="179"/>
      <c r="AY312" s="179"/>
      <c r="AZ312" s="179"/>
      <c r="BA312" s="179"/>
      <c r="BB312" s="179"/>
      <c r="BC312" s="179"/>
      <c r="BD312" s="179"/>
      <c r="BE312" s="179"/>
      <c r="BF312" s="180"/>
      <c r="BG312" s="181">
        <f t="shared" si="121"/>
        <v>13</v>
      </c>
      <c r="BH312" s="182">
        <f t="shared" si="122"/>
        <v>3</v>
      </c>
      <c r="BI312" s="182">
        <f t="shared" si="123"/>
        <v>0</v>
      </c>
      <c r="BJ312" s="182">
        <f t="shared" si="124"/>
        <v>0</v>
      </c>
      <c r="BK312" s="182">
        <f t="shared" si="125"/>
        <v>0</v>
      </c>
      <c r="BL312" s="182">
        <f t="shared" si="126"/>
        <v>0</v>
      </c>
      <c r="BM312" s="182">
        <f t="shared" si="127"/>
        <v>16</v>
      </c>
      <c r="BN312" s="170">
        <f t="shared" si="128"/>
        <v>0</v>
      </c>
      <c r="BO312" s="182"/>
      <c r="BP312" s="182"/>
      <c r="BQ312" s="170">
        <f t="shared" si="129"/>
        <v>0</v>
      </c>
      <c r="BR312" s="182"/>
      <c r="BS312" s="182"/>
      <c r="BT312" s="170">
        <f t="shared" si="130"/>
        <v>0</v>
      </c>
      <c r="BU312" s="182"/>
      <c r="BV312" s="182"/>
      <c r="BW312" s="170">
        <f t="shared" si="140"/>
        <v>0</v>
      </c>
      <c r="BX312" s="182"/>
      <c r="BY312" s="182"/>
      <c r="BZ312" s="170">
        <f t="shared" si="141"/>
        <v>0</v>
      </c>
      <c r="CA312" s="170">
        <f t="shared" si="131"/>
        <v>1</v>
      </c>
      <c r="CB312" s="182"/>
      <c r="CC312" s="182"/>
      <c r="CD312" s="170">
        <f t="shared" si="132"/>
        <v>0</v>
      </c>
      <c r="CE312" s="170">
        <f t="shared" si="133"/>
        <v>0</v>
      </c>
      <c r="CF312" s="170">
        <f t="shared" si="134"/>
        <v>1</v>
      </c>
      <c r="CG312" s="182">
        <f t="shared" si="135"/>
        <v>18</v>
      </c>
      <c r="CH312" s="171"/>
      <c r="CI312" s="183"/>
      <c r="CJ312" s="184"/>
    </row>
    <row r="313" spans="1:88" s="186" customFormat="1" ht="13">
      <c r="A313" s="168" t="e">
        <f t="shared" si="142"/>
        <v>#REF!</v>
      </c>
      <c r="B313" s="169" t="s">
        <v>5063</v>
      </c>
      <c r="C313" s="174" t="s">
        <v>5064</v>
      </c>
      <c r="D313" s="175" t="s">
        <v>3637</v>
      </c>
      <c r="E313" s="172" t="s">
        <v>5065</v>
      </c>
      <c r="F313" s="176" t="s">
        <v>1140</v>
      </c>
      <c r="G313" s="177">
        <v>44835</v>
      </c>
      <c r="H313" s="177">
        <v>44835</v>
      </c>
      <c r="I313" s="178"/>
      <c r="J313" s="209" t="s">
        <v>42</v>
      </c>
      <c r="K313" s="209" t="s">
        <v>42</v>
      </c>
      <c r="L313" s="209" t="s">
        <v>58</v>
      </c>
      <c r="M313" s="209" t="s">
        <v>57</v>
      </c>
      <c r="N313" s="209" t="s">
        <v>57</v>
      </c>
      <c r="O313" s="209" t="s">
        <v>57</v>
      </c>
      <c r="P313" s="209" t="s">
        <v>57</v>
      </c>
      <c r="Q313" s="209" t="s">
        <v>57</v>
      </c>
      <c r="R313" s="209" t="s">
        <v>67</v>
      </c>
      <c r="S313" s="209" t="s">
        <v>58</v>
      </c>
      <c r="T313" s="209" t="s">
        <v>59</v>
      </c>
      <c r="U313" s="209" t="s">
        <v>57</v>
      </c>
      <c r="V313" s="209" t="s">
        <v>57</v>
      </c>
      <c r="W313" s="209" t="s">
        <v>57</v>
      </c>
      <c r="X313" s="209" t="s">
        <v>57</v>
      </c>
      <c r="Y313" s="209" t="s">
        <v>57</v>
      </c>
      <c r="Z313" s="209" t="s">
        <v>58</v>
      </c>
      <c r="AA313" s="209" t="s">
        <v>59</v>
      </c>
      <c r="AB313" s="209" t="s">
        <v>57</v>
      </c>
      <c r="AC313" s="209" t="s">
        <v>57</v>
      </c>
      <c r="AD313" s="209" t="s">
        <v>57</v>
      </c>
      <c r="AE313" s="209" t="s">
        <v>57</v>
      </c>
      <c r="AF313" s="209" t="s">
        <v>67</v>
      </c>
      <c r="AG313" s="209" t="s">
        <v>58</v>
      </c>
      <c r="AH313" s="209" t="s">
        <v>57</v>
      </c>
      <c r="AI313" s="209" t="s">
        <v>57</v>
      </c>
      <c r="AJ313" s="209" t="s">
        <v>57</v>
      </c>
      <c r="AK313" s="209" t="s">
        <v>57</v>
      </c>
      <c r="AL313" s="209" t="s">
        <v>57</v>
      </c>
      <c r="AM313" s="209" t="s">
        <v>57</v>
      </c>
      <c r="AN313" s="209" t="s">
        <v>58</v>
      </c>
      <c r="AO313" s="209" t="s">
        <v>57</v>
      </c>
      <c r="AP313" s="209" t="s">
        <v>57</v>
      </c>
      <c r="AQ313" s="209" t="s">
        <v>57</v>
      </c>
      <c r="AR313" s="179"/>
      <c r="AS313" s="179"/>
      <c r="AT313" s="179"/>
      <c r="AU313" s="179"/>
      <c r="AV313" s="179"/>
      <c r="AW313" s="179"/>
      <c r="AX313" s="179"/>
      <c r="AY313" s="179"/>
      <c r="AZ313" s="179"/>
      <c r="BA313" s="179"/>
      <c r="BB313" s="179"/>
      <c r="BC313" s="179"/>
      <c r="BD313" s="179"/>
      <c r="BE313" s="179"/>
      <c r="BF313" s="180"/>
      <c r="BG313" s="181">
        <f t="shared" si="121"/>
        <v>13</v>
      </c>
      <c r="BH313" s="182">
        <f t="shared" si="122"/>
        <v>3</v>
      </c>
      <c r="BI313" s="182">
        <f t="shared" si="123"/>
        <v>0</v>
      </c>
      <c r="BJ313" s="182">
        <f t="shared" si="124"/>
        <v>0</v>
      </c>
      <c r="BK313" s="182">
        <f t="shared" si="125"/>
        <v>0</v>
      </c>
      <c r="BL313" s="182">
        <f t="shared" si="126"/>
        <v>0</v>
      </c>
      <c r="BM313" s="182">
        <f t="shared" si="127"/>
        <v>16</v>
      </c>
      <c r="BN313" s="170">
        <f t="shared" si="128"/>
        <v>0</v>
      </c>
      <c r="BO313" s="182"/>
      <c r="BP313" s="182"/>
      <c r="BQ313" s="170">
        <f t="shared" si="129"/>
        <v>0</v>
      </c>
      <c r="BR313" s="182"/>
      <c r="BS313" s="182"/>
      <c r="BT313" s="170">
        <f t="shared" si="130"/>
        <v>0</v>
      </c>
      <c r="BU313" s="182"/>
      <c r="BV313" s="182"/>
      <c r="BW313" s="170">
        <f t="shared" si="140"/>
        <v>0</v>
      </c>
      <c r="BX313" s="182"/>
      <c r="BY313" s="182"/>
      <c r="BZ313" s="170">
        <f t="shared" si="141"/>
        <v>0</v>
      </c>
      <c r="CA313" s="170">
        <f t="shared" si="131"/>
        <v>1</v>
      </c>
      <c r="CB313" s="182"/>
      <c r="CC313" s="182"/>
      <c r="CD313" s="170">
        <f t="shared" si="132"/>
        <v>0</v>
      </c>
      <c r="CE313" s="170">
        <f t="shared" si="133"/>
        <v>0</v>
      </c>
      <c r="CF313" s="170">
        <f t="shared" si="134"/>
        <v>1</v>
      </c>
      <c r="CG313" s="182">
        <f t="shared" si="135"/>
        <v>18</v>
      </c>
      <c r="CH313" s="171"/>
      <c r="CI313" s="183"/>
      <c r="CJ313" s="184"/>
    </row>
    <row r="314" spans="1:88" s="186" customFormat="1" ht="13">
      <c r="A314" s="168" t="e">
        <f t="shared" si="142"/>
        <v>#REF!</v>
      </c>
      <c r="B314" s="169" t="s">
        <v>5066</v>
      </c>
      <c r="C314" s="174">
        <v>219962</v>
      </c>
      <c r="D314" s="175" t="s">
        <v>3637</v>
      </c>
      <c r="E314" s="172" t="s">
        <v>5067</v>
      </c>
      <c r="F314" s="176" t="s">
        <v>4157</v>
      </c>
      <c r="G314" s="177">
        <v>45243</v>
      </c>
      <c r="H314" s="177">
        <v>45243</v>
      </c>
      <c r="I314" s="178"/>
      <c r="J314" s="209" t="s">
        <v>57</v>
      </c>
      <c r="K314" s="209" t="s">
        <v>57</v>
      </c>
      <c r="L314" s="209" t="s">
        <v>58</v>
      </c>
      <c r="M314" s="209" t="s">
        <v>57</v>
      </c>
      <c r="N314" s="209" t="s">
        <v>57</v>
      </c>
      <c r="O314" s="209" t="s">
        <v>57</v>
      </c>
      <c r="P314" s="209" t="s">
        <v>57</v>
      </c>
      <c r="Q314" s="209" t="s">
        <v>57</v>
      </c>
      <c r="R314" s="209" t="s">
        <v>4057</v>
      </c>
      <c r="S314" s="209" t="s">
        <v>58</v>
      </c>
      <c r="T314" s="209" t="s">
        <v>59</v>
      </c>
      <c r="U314" s="209" t="s">
        <v>57</v>
      </c>
      <c r="V314" s="209" t="s">
        <v>57</v>
      </c>
      <c r="W314" s="209" t="s">
        <v>57</v>
      </c>
      <c r="X314" s="209" t="s">
        <v>57</v>
      </c>
      <c r="Y314" s="209" t="s">
        <v>57</v>
      </c>
      <c r="Z314" s="209" t="s">
        <v>58</v>
      </c>
      <c r="AA314" s="209" t="s">
        <v>59</v>
      </c>
      <c r="AB314" s="209" t="s">
        <v>57</v>
      </c>
      <c r="AC314" s="209" t="s">
        <v>57</v>
      </c>
      <c r="AD314" s="209" t="s">
        <v>57</v>
      </c>
      <c r="AE314" s="209" t="s">
        <v>57</v>
      </c>
      <c r="AF314" s="209" t="s">
        <v>4057</v>
      </c>
      <c r="AG314" s="209" t="s">
        <v>58</v>
      </c>
      <c r="AH314" s="209" t="s">
        <v>57</v>
      </c>
      <c r="AI314" s="209" t="s">
        <v>57</v>
      </c>
      <c r="AJ314" s="209" t="s">
        <v>57</v>
      </c>
      <c r="AK314" s="209" t="s">
        <v>57</v>
      </c>
      <c r="AL314" s="209" t="s">
        <v>57</v>
      </c>
      <c r="AM314" s="209" t="s">
        <v>57</v>
      </c>
      <c r="AN314" s="209" t="s">
        <v>58</v>
      </c>
      <c r="AO314" s="209" t="s">
        <v>57</v>
      </c>
      <c r="AP314" s="209" t="s">
        <v>57</v>
      </c>
      <c r="AQ314" s="209" t="s">
        <v>57</v>
      </c>
      <c r="AR314" s="179"/>
      <c r="AS314" s="179"/>
      <c r="AT314" s="179"/>
      <c r="AU314" s="179"/>
      <c r="AV314" s="179"/>
      <c r="AW314" s="179"/>
      <c r="AX314" s="179"/>
      <c r="AY314" s="179"/>
      <c r="AZ314" s="179"/>
      <c r="BA314" s="179"/>
      <c r="BB314" s="179"/>
      <c r="BC314" s="179"/>
      <c r="BD314" s="179"/>
      <c r="BE314" s="179"/>
      <c r="BF314" s="180"/>
      <c r="BG314" s="181">
        <f t="shared" si="121"/>
        <v>13</v>
      </c>
      <c r="BH314" s="182">
        <f t="shared" si="122"/>
        <v>3</v>
      </c>
      <c r="BI314" s="182">
        <f t="shared" si="123"/>
        <v>0</v>
      </c>
      <c r="BJ314" s="182">
        <f t="shared" si="124"/>
        <v>1</v>
      </c>
      <c r="BK314" s="182">
        <f t="shared" si="125"/>
        <v>0</v>
      </c>
      <c r="BL314" s="182">
        <f t="shared" si="126"/>
        <v>0</v>
      </c>
      <c r="BM314" s="182">
        <f t="shared" si="127"/>
        <v>17</v>
      </c>
      <c r="BN314" s="170">
        <f t="shared" si="128"/>
        <v>0</v>
      </c>
      <c r="BO314" s="182"/>
      <c r="BP314" s="182"/>
      <c r="BQ314" s="170">
        <f t="shared" si="129"/>
        <v>0</v>
      </c>
      <c r="BR314" s="182"/>
      <c r="BS314" s="182"/>
      <c r="BT314" s="170">
        <f t="shared" si="130"/>
        <v>0</v>
      </c>
      <c r="BU314" s="182"/>
      <c r="BV314" s="182"/>
      <c r="BW314" s="170">
        <f t="shared" si="140"/>
        <v>0</v>
      </c>
      <c r="BX314" s="182"/>
      <c r="BY314" s="182"/>
      <c r="BZ314" s="170"/>
      <c r="CA314" s="170">
        <f t="shared" si="131"/>
        <v>0</v>
      </c>
      <c r="CB314" s="182"/>
      <c r="CC314" s="182"/>
      <c r="CD314" s="170">
        <f t="shared" si="132"/>
        <v>0</v>
      </c>
      <c r="CE314" s="170">
        <f t="shared" si="133"/>
        <v>0</v>
      </c>
      <c r="CF314" s="170">
        <f t="shared" si="134"/>
        <v>1</v>
      </c>
      <c r="CG314" s="182">
        <f t="shared" si="135"/>
        <v>18</v>
      </c>
      <c r="CH314" s="171"/>
      <c r="CI314" s="183">
        <f>COUNTIF(J314:AN314,"1")+(COUNTIF(J314:AN314,"2")*2)+CJ314*2</f>
        <v>0</v>
      </c>
      <c r="CJ314" s="184">
        <f>COUNTIF(J314:AN314,"&gt;=3")</f>
        <v>0</v>
      </c>
    </row>
    <row r="315" spans="1:88" s="186" customFormat="1" ht="13">
      <c r="A315" s="168" t="e">
        <f t="shared" si="142"/>
        <v>#REF!</v>
      </c>
      <c r="B315" s="169" t="s">
        <v>5068</v>
      </c>
      <c r="C315" s="174" t="s">
        <v>5069</v>
      </c>
      <c r="D315" s="175" t="s">
        <v>3637</v>
      </c>
      <c r="E315" s="172" t="s">
        <v>5070</v>
      </c>
      <c r="F315" s="176" t="s">
        <v>5071</v>
      </c>
      <c r="G315" s="177">
        <v>44958</v>
      </c>
      <c r="H315" s="177">
        <v>44958</v>
      </c>
      <c r="I315" s="178"/>
      <c r="J315" s="209" t="s">
        <v>57</v>
      </c>
      <c r="K315" s="209" t="s">
        <v>67</v>
      </c>
      <c r="L315" s="209" t="s">
        <v>58</v>
      </c>
      <c r="M315" s="209" t="s">
        <v>57</v>
      </c>
      <c r="N315" s="209" t="s">
        <v>57</v>
      </c>
      <c r="O315" s="209" t="s">
        <v>57</v>
      </c>
      <c r="P315" s="209" t="s">
        <v>57</v>
      </c>
      <c r="Q315" s="209" t="s">
        <v>57</v>
      </c>
      <c r="R315" s="209" t="s">
        <v>67</v>
      </c>
      <c r="S315" s="209" t="s">
        <v>58</v>
      </c>
      <c r="T315" s="209" t="s">
        <v>59</v>
      </c>
      <c r="U315" s="209" t="s">
        <v>57</v>
      </c>
      <c r="V315" s="209" t="s">
        <v>57</v>
      </c>
      <c r="W315" s="209" t="s">
        <v>57</v>
      </c>
      <c r="X315" s="209" t="s">
        <v>57</v>
      </c>
      <c r="Y315" s="209" t="s">
        <v>67</v>
      </c>
      <c r="Z315" s="209" t="s">
        <v>58</v>
      </c>
      <c r="AA315" s="209" t="s">
        <v>59</v>
      </c>
      <c r="AB315" s="209" t="s">
        <v>57</v>
      </c>
      <c r="AC315" s="209" t="s">
        <v>57</v>
      </c>
      <c r="AD315" s="209" t="s">
        <v>57</v>
      </c>
      <c r="AE315" s="209" t="s">
        <v>57</v>
      </c>
      <c r="AF315" s="209" t="s">
        <v>67</v>
      </c>
      <c r="AG315" s="209" t="s">
        <v>58</v>
      </c>
      <c r="AH315" s="209" t="s">
        <v>57</v>
      </c>
      <c r="AI315" s="209" t="s">
        <v>57</v>
      </c>
      <c r="AJ315" s="209" t="s">
        <v>57</v>
      </c>
      <c r="AK315" s="209" t="s">
        <v>57</v>
      </c>
      <c r="AL315" s="209" t="s">
        <v>57</v>
      </c>
      <c r="AM315" s="209" t="s">
        <v>67</v>
      </c>
      <c r="AN315" s="209" t="s">
        <v>58</v>
      </c>
      <c r="AO315" s="209" t="s">
        <v>57</v>
      </c>
      <c r="AP315" s="209" t="s">
        <v>57</v>
      </c>
      <c r="AQ315" s="209" t="s">
        <v>57</v>
      </c>
      <c r="AR315" s="179"/>
      <c r="AS315" s="179"/>
      <c r="AT315" s="179"/>
      <c r="AU315" s="179"/>
      <c r="AV315" s="179"/>
      <c r="AW315" s="179"/>
      <c r="AX315" s="179"/>
      <c r="AY315" s="179"/>
      <c r="AZ315" s="179"/>
      <c r="BA315" s="179"/>
      <c r="BB315" s="179"/>
      <c r="BC315" s="179"/>
      <c r="BD315" s="179"/>
      <c r="BE315" s="179"/>
      <c r="BF315" s="180"/>
      <c r="BG315" s="181">
        <f t="shared" si="121"/>
        <v>12</v>
      </c>
      <c r="BH315" s="182">
        <f t="shared" si="122"/>
        <v>3</v>
      </c>
      <c r="BI315" s="182">
        <f t="shared" si="123"/>
        <v>0</v>
      </c>
      <c r="BJ315" s="182">
        <f t="shared" si="124"/>
        <v>0</v>
      </c>
      <c r="BK315" s="182">
        <f t="shared" si="125"/>
        <v>0</v>
      </c>
      <c r="BL315" s="182">
        <f t="shared" si="126"/>
        <v>0</v>
      </c>
      <c r="BM315" s="182">
        <f t="shared" si="127"/>
        <v>15</v>
      </c>
      <c r="BN315" s="170">
        <f t="shared" si="128"/>
        <v>0</v>
      </c>
      <c r="BO315" s="182"/>
      <c r="BP315" s="182"/>
      <c r="BQ315" s="170">
        <f t="shared" si="129"/>
        <v>0</v>
      </c>
      <c r="BR315" s="182"/>
      <c r="BS315" s="182"/>
      <c r="BT315" s="170">
        <f t="shared" si="130"/>
        <v>0</v>
      </c>
      <c r="BU315" s="182"/>
      <c r="BV315" s="182"/>
      <c r="BW315" s="170">
        <f t="shared" si="140"/>
        <v>0</v>
      </c>
      <c r="BX315" s="182"/>
      <c r="BY315" s="182"/>
      <c r="BZ315" s="170">
        <f t="shared" ref="BZ315:BZ324" si="143">COUNTIF(I315:AY315,"SUS")</f>
        <v>0</v>
      </c>
      <c r="CA315" s="170">
        <f t="shared" si="131"/>
        <v>2</v>
      </c>
      <c r="CB315" s="182"/>
      <c r="CC315" s="182"/>
      <c r="CD315" s="170">
        <f t="shared" si="132"/>
        <v>0</v>
      </c>
      <c r="CE315" s="170">
        <f t="shared" si="133"/>
        <v>0</v>
      </c>
      <c r="CF315" s="170">
        <f t="shared" si="134"/>
        <v>1</v>
      </c>
      <c r="CG315" s="182">
        <f t="shared" si="135"/>
        <v>18</v>
      </c>
      <c r="CH315" s="171"/>
      <c r="CI315" s="183">
        <f>COUNTIF(J315:AN315,"1")+(COUNTIF(J315:AN315,"2")*2)+CJ315*2</f>
        <v>0</v>
      </c>
      <c r="CJ315" s="184">
        <f>COUNTIF(J315:AN315,"&gt;=3")</f>
        <v>0</v>
      </c>
    </row>
    <row r="316" spans="1:88" s="186" customFormat="1" ht="13">
      <c r="A316" s="168" t="e">
        <f t="shared" si="142"/>
        <v>#REF!</v>
      </c>
      <c r="B316" s="169" t="s">
        <v>5072</v>
      </c>
      <c r="C316" s="174" t="s">
        <v>5073</v>
      </c>
      <c r="D316" s="175" t="s">
        <v>3637</v>
      </c>
      <c r="E316" s="172" t="s">
        <v>5074</v>
      </c>
      <c r="F316" s="176" t="s">
        <v>4105</v>
      </c>
      <c r="G316" s="177">
        <v>45162</v>
      </c>
      <c r="H316" s="177">
        <v>45162</v>
      </c>
      <c r="I316" s="178"/>
      <c r="J316" s="209" t="s">
        <v>57</v>
      </c>
      <c r="K316" s="209" t="s">
        <v>57</v>
      </c>
      <c r="L316" s="209" t="s">
        <v>58</v>
      </c>
      <c r="M316" s="209" t="s">
        <v>57</v>
      </c>
      <c r="N316" s="209" t="s">
        <v>57</v>
      </c>
      <c r="O316" s="209" t="s">
        <v>57</v>
      </c>
      <c r="P316" s="209" t="s">
        <v>57</v>
      </c>
      <c r="Q316" s="209" t="s">
        <v>57</v>
      </c>
      <c r="R316" s="209" t="s">
        <v>4057</v>
      </c>
      <c r="S316" s="209" t="s">
        <v>58</v>
      </c>
      <c r="T316" s="209" t="s">
        <v>59</v>
      </c>
      <c r="U316" s="209" t="s">
        <v>57</v>
      </c>
      <c r="V316" s="209" t="s">
        <v>57</v>
      </c>
      <c r="W316" s="209" t="s">
        <v>67</v>
      </c>
      <c r="X316" s="209" t="s">
        <v>57</v>
      </c>
      <c r="Y316" s="209" t="s">
        <v>4057</v>
      </c>
      <c r="Z316" s="209" t="s">
        <v>58</v>
      </c>
      <c r="AA316" s="209" t="s">
        <v>59</v>
      </c>
      <c r="AB316" s="209" t="s">
        <v>57</v>
      </c>
      <c r="AC316" s="209" t="s">
        <v>67</v>
      </c>
      <c r="AD316" s="209" t="s">
        <v>67</v>
      </c>
      <c r="AE316" s="209" t="s">
        <v>57</v>
      </c>
      <c r="AF316" s="209" t="s">
        <v>57</v>
      </c>
      <c r="AG316" s="209" t="s">
        <v>58</v>
      </c>
      <c r="AH316" s="209" t="s">
        <v>57</v>
      </c>
      <c r="AI316" s="209" t="s">
        <v>57</v>
      </c>
      <c r="AJ316" s="209" t="s">
        <v>57</v>
      </c>
      <c r="AK316" s="209" t="s">
        <v>57</v>
      </c>
      <c r="AL316" s="209" t="s">
        <v>57</v>
      </c>
      <c r="AM316" s="209" t="s">
        <v>4057</v>
      </c>
      <c r="AN316" s="209" t="s">
        <v>58</v>
      </c>
      <c r="AO316" s="209" t="s">
        <v>57</v>
      </c>
      <c r="AP316" s="209" t="s">
        <v>57</v>
      </c>
      <c r="AQ316" s="209" t="s">
        <v>57</v>
      </c>
      <c r="AR316" s="179"/>
      <c r="AS316" s="179"/>
      <c r="AT316" s="179"/>
      <c r="AU316" s="179"/>
      <c r="AV316" s="179"/>
      <c r="AW316" s="179"/>
      <c r="AX316" s="179"/>
      <c r="AY316" s="179"/>
      <c r="AZ316" s="179"/>
      <c r="BA316" s="179"/>
      <c r="BB316" s="179"/>
      <c r="BC316" s="179"/>
      <c r="BD316" s="179"/>
      <c r="BE316" s="179"/>
      <c r="BF316" s="180"/>
      <c r="BG316" s="181">
        <f t="shared" si="121"/>
        <v>11</v>
      </c>
      <c r="BH316" s="182">
        <f t="shared" si="122"/>
        <v>3</v>
      </c>
      <c r="BI316" s="182">
        <f t="shared" si="123"/>
        <v>0</v>
      </c>
      <c r="BJ316" s="182">
        <f t="shared" si="124"/>
        <v>1</v>
      </c>
      <c r="BK316" s="182">
        <f t="shared" si="125"/>
        <v>0</v>
      </c>
      <c r="BL316" s="182">
        <f t="shared" si="126"/>
        <v>0</v>
      </c>
      <c r="BM316" s="182">
        <f t="shared" si="127"/>
        <v>15</v>
      </c>
      <c r="BN316" s="170">
        <f t="shared" si="128"/>
        <v>0</v>
      </c>
      <c r="BO316" s="182"/>
      <c r="BP316" s="182"/>
      <c r="BQ316" s="170">
        <f t="shared" si="129"/>
        <v>0</v>
      </c>
      <c r="BR316" s="182"/>
      <c r="BS316" s="182"/>
      <c r="BT316" s="170">
        <f t="shared" si="130"/>
        <v>0</v>
      </c>
      <c r="BU316" s="182"/>
      <c r="BV316" s="182"/>
      <c r="BW316" s="170">
        <f t="shared" si="140"/>
        <v>0</v>
      </c>
      <c r="BX316" s="182"/>
      <c r="BY316" s="182"/>
      <c r="BZ316" s="170">
        <f t="shared" si="143"/>
        <v>0</v>
      </c>
      <c r="CA316" s="170">
        <f t="shared" si="131"/>
        <v>2</v>
      </c>
      <c r="CB316" s="182"/>
      <c r="CC316" s="182"/>
      <c r="CD316" s="170">
        <f t="shared" si="132"/>
        <v>0</v>
      </c>
      <c r="CE316" s="170">
        <f t="shared" si="133"/>
        <v>0</v>
      </c>
      <c r="CF316" s="170">
        <f t="shared" si="134"/>
        <v>1</v>
      </c>
      <c r="CG316" s="182">
        <f t="shared" si="135"/>
        <v>18</v>
      </c>
      <c r="CH316" s="171"/>
      <c r="CI316" s="183"/>
      <c r="CJ316" s="184"/>
    </row>
    <row r="317" spans="1:88" s="186" customFormat="1" ht="13">
      <c r="A317" s="168" t="e">
        <f t="shared" si="142"/>
        <v>#REF!</v>
      </c>
      <c r="B317" s="169" t="s">
        <v>5075</v>
      </c>
      <c r="C317" s="174" t="s">
        <v>5076</v>
      </c>
      <c r="D317" s="175" t="s">
        <v>3637</v>
      </c>
      <c r="E317" s="172" t="s">
        <v>5077</v>
      </c>
      <c r="F317" s="176" t="s">
        <v>4339</v>
      </c>
      <c r="G317" s="177">
        <v>44669</v>
      </c>
      <c r="H317" s="177">
        <v>44669</v>
      </c>
      <c r="I317" s="178"/>
      <c r="J317" s="209" t="s">
        <v>57</v>
      </c>
      <c r="K317" s="209" t="s">
        <v>129</v>
      </c>
      <c r="L317" s="209" t="s">
        <v>58</v>
      </c>
      <c r="M317" s="209" t="s">
        <v>57</v>
      </c>
      <c r="N317" s="209" t="s">
        <v>57</v>
      </c>
      <c r="O317" s="209" t="s">
        <v>57</v>
      </c>
      <c r="P317" s="209" t="s">
        <v>57</v>
      </c>
      <c r="Q317" s="209" t="s">
        <v>57</v>
      </c>
      <c r="R317" s="209" t="s">
        <v>129</v>
      </c>
      <c r="S317" s="209" t="s">
        <v>58</v>
      </c>
      <c r="T317" s="209" t="s">
        <v>59</v>
      </c>
      <c r="U317" s="209" t="s">
        <v>57</v>
      </c>
      <c r="V317" s="209" t="s">
        <v>57</v>
      </c>
      <c r="W317" s="209" t="s">
        <v>57</v>
      </c>
      <c r="X317" s="209" t="s">
        <v>57</v>
      </c>
      <c r="Y317" s="209" t="s">
        <v>4057</v>
      </c>
      <c r="Z317" s="209" t="s">
        <v>58</v>
      </c>
      <c r="AA317" s="209" t="s">
        <v>59</v>
      </c>
      <c r="AB317" s="209" t="s">
        <v>57</v>
      </c>
      <c r="AC317" s="209" t="s">
        <v>57</v>
      </c>
      <c r="AD317" s="209" t="s">
        <v>57</v>
      </c>
      <c r="AE317" s="209" t="s">
        <v>57</v>
      </c>
      <c r="AF317" s="209" t="s">
        <v>4057</v>
      </c>
      <c r="AG317" s="209" t="s">
        <v>58</v>
      </c>
      <c r="AH317" s="209" t="s">
        <v>57</v>
      </c>
      <c r="AI317" s="209" t="s">
        <v>57</v>
      </c>
      <c r="AJ317" s="209" t="s">
        <v>57</v>
      </c>
      <c r="AK317" s="209" t="s">
        <v>57</v>
      </c>
      <c r="AL317" s="209" t="s">
        <v>57</v>
      </c>
      <c r="AM317" s="209" t="s">
        <v>129</v>
      </c>
      <c r="AN317" s="209" t="s">
        <v>58</v>
      </c>
      <c r="AO317" s="209" t="s">
        <v>57</v>
      </c>
      <c r="AP317" s="209" t="s">
        <v>57</v>
      </c>
      <c r="AQ317" s="209" t="s">
        <v>57</v>
      </c>
      <c r="AR317" s="179"/>
      <c r="AS317" s="179"/>
      <c r="AT317" s="179"/>
      <c r="AU317" s="179"/>
      <c r="AV317" s="179"/>
      <c r="AW317" s="179"/>
      <c r="AX317" s="179"/>
      <c r="AY317" s="179"/>
      <c r="AZ317" s="179"/>
      <c r="BA317" s="179"/>
      <c r="BB317" s="179"/>
      <c r="BC317" s="179"/>
      <c r="BD317" s="179"/>
      <c r="BE317" s="179"/>
      <c r="BF317" s="180"/>
      <c r="BG317" s="181">
        <f t="shared" si="121"/>
        <v>12</v>
      </c>
      <c r="BH317" s="182">
        <f t="shared" si="122"/>
        <v>3</v>
      </c>
      <c r="BI317" s="182">
        <f t="shared" si="123"/>
        <v>0</v>
      </c>
      <c r="BJ317" s="182">
        <f t="shared" si="124"/>
        <v>1</v>
      </c>
      <c r="BK317" s="182">
        <f t="shared" si="125"/>
        <v>1</v>
      </c>
      <c r="BL317" s="182">
        <f t="shared" si="126"/>
        <v>0</v>
      </c>
      <c r="BM317" s="182">
        <f t="shared" si="127"/>
        <v>17</v>
      </c>
      <c r="BN317" s="170">
        <f t="shared" si="128"/>
        <v>0</v>
      </c>
      <c r="BO317" s="182"/>
      <c r="BP317" s="182"/>
      <c r="BQ317" s="170">
        <f t="shared" si="129"/>
        <v>0</v>
      </c>
      <c r="BR317" s="182"/>
      <c r="BS317" s="182"/>
      <c r="BT317" s="170">
        <f t="shared" si="130"/>
        <v>0</v>
      </c>
      <c r="BU317" s="182"/>
      <c r="BV317" s="182"/>
      <c r="BW317" s="170">
        <f t="shared" si="140"/>
        <v>0</v>
      </c>
      <c r="BX317" s="182"/>
      <c r="BY317" s="182"/>
      <c r="BZ317" s="170">
        <f t="shared" si="143"/>
        <v>0</v>
      </c>
      <c r="CA317" s="170">
        <f t="shared" si="131"/>
        <v>0</v>
      </c>
      <c r="CB317" s="182"/>
      <c r="CC317" s="182"/>
      <c r="CD317" s="170">
        <f t="shared" si="132"/>
        <v>0</v>
      </c>
      <c r="CE317" s="170">
        <f t="shared" si="133"/>
        <v>0</v>
      </c>
      <c r="CF317" s="170">
        <f t="shared" si="134"/>
        <v>1</v>
      </c>
      <c r="CG317" s="182">
        <f t="shared" si="135"/>
        <v>18</v>
      </c>
      <c r="CH317" s="171"/>
      <c r="CI317" s="183"/>
      <c r="CJ317" s="184"/>
    </row>
    <row r="318" spans="1:88" s="186" customFormat="1" ht="13">
      <c r="A318" s="168" t="e">
        <f t="shared" si="142"/>
        <v>#REF!</v>
      </c>
      <c r="B318" s="169" t="s">
        <v>5078</v>
      </c>
      <c r="C318" s="174" t="s">
        <v>5079</v>
      </c>
      <c r="D318" s="175" t="s">
        <v>3637</v>
      </c>
      <c r="E318" s="172" t="s">
        <v>5080</v>
      </c>
      <c r="F318" s="176" t="s">
        <v>4130</v>
      </c>
      <c r="G318" s="177">
        <v>45222</v>
      </c>
      <c r="H318" s="177">
        <v>45222</v>
      </c>
      <c r="I318" s="178"/>
      <c r="J318" s="209" t="s">
        <v>57</v>
      </c>
      <c r="K318" s="209" t="s">
        <v>57</v>
      </c>
      <c r="L318" s="209" t="s">
        <v>58</v>
      </c>
      <c r="M318" s="209" t="s">
        <v>57</v>
      </c>
      <c r="N318" s="209" t="s">
        <v>57</v>
      </c>
      <c r="O318" s="209" t="s">
        <v>57</v>
      </c>
      <c r="P318" s="209" t="s">
        <v>57</v>
      </c>
      <c r="Q318" s="209" t="s">
        <v>57</v>
      </c>
      <c r="R318" s="209" t="s">
        <v>57</v>
      </c>
      <c r="S318" s="209" t="s">
        <v>58</v>
      </c>
      <c r="T318" s="209" t="s">
        <v>59</v>
      </c>
      <c r="U318" s="209" t="s">
        <v>57</v>
      </c>
      <c r="V318" s="209" t="s">
        <v>57</v>
      </c>
      <c r="W318" s="209" t="s">
        <v>57</v>
      </c>
      <c r="X318" s="209" t="s">
        <v>57</v>
      </c>
      <c r="Y318" s="209" t="s">
        <v>42</v>
      </c>
      <c r="Z318" s="209" t="s">
        <v>58</v>
      </c>
      <c r="AA318" s="209" t="s">
        <v>59</v>
      </c>
      <c r="AB318" s="209" t="s">
        <v>57</v>
      </c>
      <c r="AC318" s="209" t="s">
        <v>57</v>
      </c>
      <c r="AD318" s="209" t="s">
        <v>57</v>
      </c>
      <c r="AE318" s="209" t="s">
        <v>57</v>
      </c>
      <c r="AF318" s="209" t="s">
        <v>57</v>
      </c>
      <c r="AG318" s="209" t="s">
        <v>58</v>
      </c>
      <c r="AH318" s="209" t="s">
        <v>57</v>
      </c>
      <c r="AI318" s="209" t="s">
        <v>57</v>
      </c>
      <c r="AJ318" s="209" t="s">
        <v>57</v>
      </c>
      <c r="AK318" s="209" t="s">
        <v>57</v>
      </c>
      <c r="AL318" s="209" t="s">
        <v>57</v>
      </c>
      <c r="AM318" s="209" t="s">
        <v>57</v>
      </c>
      <c r="AN318" s="209" t="s">
        <v>58</v>
      </c>
      <c r="AO318" s="209" t="s">
        <v>57</v>
      </c>
      <c r="AP318" s="209" t="s">
        <v>57</v>
      </c>
      <c r="AQ318" s="209" t="s">
        <v>57</v>
      </c>
      <c r="AR318" s="179"/>
      <c r="AS318" s="179"/>
      <c r="AT318" s="179"/>
      <c r="AU318" s="179"/>
      <c r="AV318" s="179"/>
      <c r="AW318" s="179"/>
      <c r="AX318" s="179"/>
      <c r="AY318" s="179"/>
      <c r="AZ318" s="179"/>
      <c r="BA318" s="179"/>
      <c r="BB318" s="179"/>
      <c r="BC318" s="179"/>
      <c r="BD318" s="179"/>
      <c r="BE318" s="179"/>
      <c r="BF318" s="180"/>
      <c r="BG318" s="181">
        <f t="shared" si="121"/>
        <v>14</v>
      </c>
      <c r="BH318" s="182">
        <f t="shared" si="122"/>
        <v>3</v>
      </c>
      <c r="BI318" s="182">
        <f t="shared" si="123"/>
        <v>0</v>
      </c>
      <c r="BJ318" s="182">
        <f t="shared" si="124"/>
        <v>0</v>
      </c>
      <c r="BK318" s="182">
        <f t="shared" si="125"/>
        <v>0</v>
      </c>
      <c r="BL318" s="182">
        <f t="shared" si="126"/>
        <v>0</v>
      </c>
      <c r="BM318" s="182">
        <f t="shared" si="127"/>
        <v>17</v>
      </c>
      <c r="BN318" s="170">
        <f t="shared" si="128"/>
        <v>0</v>
      </c>
      <c r="BO318" s="182"/>
      <c r="BP318" s="182"/>
      <c r="BQ318" s="170">
        <f t="shared" si="129"/>
        <v>0</v>
      </c>
      <c r="BR318" s="182"/>
      <c r="BS318" s="182"/>
      <c r="BT318" s="170">
        <f t="shared" si="130"/>
        <v>0</v>
      </c>
      <c r="BU318" s="182"/>
      <c r="BV318" s="182"/>
      <c r="BW318" s="170">
        <f t="shared" si="140"/>
        <v>0</v>
      </c>
      <c r="BX318" s="182"/>
      <c r="BY318" s="182"/>
      <c r="BZ318" s="170">
        <f t="shared" si="143"/>
        <v>0</v>
      </c>
      <c r="CA318" s="170">
        <f t="shared" si="131"/>
        <v>0</v>
      </c>
      <c r="CB318" s="182"/>
      <c r="CC318" s="182"/>
      <c r="CD318" s="170">
        <f t="shared" si="132"/>
        <v>0</v>
      </c>
      <c r="CE318" s="170">
        <f t="shared" si="133"/>
        <v>0</v>
      </c>
      <c r="CF318" s="170">
        <f t="shared" si="134"/>
        <v>1</v>
      </c>
      <c r="CG318" s="182">
        <f t="shared" si="135"/>
        <v>18</v>
      </c>
      <c r="CH318" s="171"/>
      <c r="CI318" s="183"/>
      <c r="CJ318" s="184"/>
    </row>
    <row r="319" spans="1:88" s="186" customFormat="1" ht="13">
      <c r="A319" s="168" t="e">
        <f t="shared" si="142"/>
        <v>#REF!</v>
      </c>
      <c r="B319" s="169" t="s">
        <v>5081</v>
      </c>
      <c r="C319" s="174" t="s">
        <v>5082</v>
      </c>
      <c r="D319" s="175" t="s">
        <v>3637</v>
      </c>
      <c r="E319" s="172" t="s">
        <v>5083</v>
      </c>
      <c r="F319" s="176" t="s">
        <v>1079</v>
      </c>
      <c r="G319" s="177">
        <v>44687</v>
      </c>
      <c r="H319" s="177">
        <v>44687</v>
      </c>
      <c r="I319" s="178"/>
      <c r="J319" s="209" t="s">
        <v>57</v>
      </c>
      <c r="K319" s="209" t="s">
        <v>4057</v>
      </c>
      <c r="L319" s="209" t="s">
        <v>58</v>
      </c>
      <c r="M319" s="209" t="s">
        <v>57</v>
      </c>
      <c r="N319" s="209" t="s">
        <v>57</v>
      </c>
      <c r="O319" s="209" t="s">
        <v>57</v>
      </c>
      <c r="P319" s="209" t="s">
        <v>57</v>
      </c>
      <c r="Q319" s="209" t="s">
        <v>57</v>
      </c>
      <c r="R319" s="209" t="s">
        <v>57</v>
      </c>
      <c r="S319" s="209" t="s">
        <v>58</v>
      </c>
      <c r="T319" s="209" t="s">
        <v>59</v>
      </c>
      <c r="U319" s="209" t="s">
        <v>133</v>
      </c>
      <c r="V319" s="209" t="s">
        <v>133</v>
      </c>
      <c r="W319" s="209" t="s">
        <v>133</v>
      </c>
      <c r="X319" s="209" t="s">
        <v>133</v>
      </c>
      <c r="Y319" s="209" t="s">
        <v>133</v>
      </c>
      <c r="Z319" s="209" t="s">
        <v>133</v>
      </c>
      <c r="AA319" s="209" t="s">
        <v>133</v>
      </c>
      <c r="AB319" s="209" t="s">
        <v>133</v>
      </c>
      <c r="AC319" s="209" t="s">
        <v>133</v>
      </c>
      <c r="AD319" s="209" t="s">
        <v>133</v>
      </c>
      <c r="AE319" s="209" t="s">
        <v>133</v>
      </c>
      <c r="AF319" s="209" t="s">
        <v>133</v>
      </c>
      <c r="AG319" s="209" t="s">
        <v>133</v>
      </c>
      <c r="AH319" s="209" t="s">
        <v>57</v>
      </c>
      <c r="AI319" s="209" t="s">
        <v>57</v>
      </c>
      <c r="AJ319" s="209" t="s">
        <v>57</v>
      </c>
      <c r="AK319" s="209" t="s">
        <v>57</v>
      </c>
      <c r="AL319" s="209" t="s">
        <v>57</v>
      </c>
      <c r="AM319" s="209" t="s">
        <v>57</v>
      </c>
      <c r="AN319" s="209" t="s">
        <v>58</v>
      </c>
      <c r="AO319" s="209" t="s">
        <v>57</v>
      </c>
      <c r="AP319" s="209" t="s">
        <v>57</v>
      </c>
      <c r="AQ319" s="209" t="s">
        <v>57</v>
      </c>
      <c r="AR319" s="179"/>
      <c r="AS319" s="179"/>
      <c r="AT319" s="179"/>
      <c r="AU319" s="179"/>
      <c r="AV319" s="179"/>
      <c r="AW319" s="179"/>
      <c r="AX319" s="179"/>
      <c r="AY319" s="179"/>
      <c r="AZ319" s="179"/>
      <c r="BA319" s="179"/>
      <c r="BB319" s="179"/>
      <c r="BC319" s="179"/>
      <c r="BD319" s="179"/>
      <c r="BE319" s="179"/>
      <c r="BF319" s="180"/>
      <c r="BG319" s="181">
        <f t="shared" si="121"/>
        <v>9</v>
      </c>
      <c r="BH319" s="182">
        <f t="shared" si="122"/>
        <v>1</v>
      </c>
      <c r="BI319" s="182">
        <f t="shared" si="123"/>
        <v>0</v>
      </c>
      <c r="BJ319" s="182">
        <f t="shared" si="124"/>
        <v>0</v>
      </c>
      <c r="BK319" s="182">
        <f t="shared" si="125"/>
        <v>0</v>
      </c>
      <c r="BL319" s="182">
        <f t="shared" si="126"/>
        <v>0</v>
      </c>
      <c r="BM319" s="182">
        <f t="shared" si="127"/>
        <v>10</v>
      </c>
      <c r="BN319" s="170">
        <f t="shared" si="128"/>
        <v>0</v>
      </c>
      <c r="BO319" s="182"/>
      <c r="BP319" s="182"/>
      <c r="BQ319" s="170">
        <f t="shared" si="129"/>
        <v>0</v>
      </c>
      <c r="BR319" s="182"/>
      <c r="BS319" s="182"/>
      <c r="BT319" s="170">
        <f t="shared" si="130"/>
        <v>8</v>
      </c>
      <c r="BU319" s="182"/>
      <c r="BV319" s="182"/>
      <c r="BW319" s="170">
        <f t="shared" si="140"/>
        <v>0</v>
      </c>
      <c r="BX319" s="182"/>
      <c r="BY319" s="182"/>
      <c r="BZ319" s="170">
        <f t="shared" si="143"/>
        <v>0</v>
      </c>
      <c r="CA319" s="170">
        <f t="shared" si="131"/>
        <v>0</v>
      </c>
      <c r="CB319" s="182"/>
      <c r="CC319" s="182"/>
      <c r="CD319" s="170">
        <f t="shared" si="132"/>
        <v>0</v>
      </c>
      <c r="CE319" s="170">
        <f t="shared" si="133"/>
        <v>0</v>
      </c>
      <c r="CF319" s="170">
        <f t="shared" si="134"/>
        <v>0</v>
      </c>
      <c r="CG319" s="182">
        <f t="shared" si="135"/>
        <v>18</v>
      </c>
      <c r="CH319" s="171"/>
      <c r="CI319" s="183"/>
      <c r="CJ319" s="184"/>
    </row>
    <row r="320" spans="1:88" s="186" customFormat="1" ht="13">
      <c r="A320" s="168" t="e">
        <f t="shared" si="142"/>
        <v>#REF!</v>
      </c>
      <c r="B320" s="169" t="s">
        <v>5084</v>
      </c>
      <c r="C320" s="174" t="s">
        <v>5085</v>
      </c>
      <c r="D320" s="175" t="s">
        <v>3637</v>
      </c>
      <c r="E320" s="172" t="s">
        <v>5086</v>
      </c>
      <c r="F320" s="176" t="s">
        <v>4865</v>
      </c>
      <c r="G320" s="177">
        <v>44846</v>
      </c>
      <c r="H320" s="177">
        <v>44846</v>
      </c>
      <c r="I320" s="178"/>
      <c r="J320" s="209" t="s">
        <v>57</v>
      </c>
      <c r="K320" s="209" t="s">
        <v>57</v>
      </c>
      <c r="L320" s="209" t="s">
        <v>58</v>
      </c>
      <c r="M320" s="209" t="s">
        <v>57</v>
      </c>
      <c r="N320" s="209" t="s">
        <v>57</v>
      </c>
      <c r="O320" s="209" t="s">
        <v>57</v>
      </c>
      <c r="P320" s="209" t="s">
        <v>57</v>
      </c>
      <c r="Q320" s="209" t="s">
        <v>57</v>
      </c>
      <c r="R320" s="209" t="s">
        <v>4057</v>
      </c>
      <c r="S320" s="209" t="s">
        <v>58</v>
      </c>
      <c r="T320" s="209" t="s">
        <v>59</v>
      </c>
      <c r="U320" s="209" t="s">
        <v>42</v>
      </c>
      <c r="V320" s="209" t="s">
        <v>42</v>
      </c>
      <c r="W320" s="209" t="s">
        <v>42</v>
      </c>
      <c r="X320" s="209" t="s">
        <v>42</v>
      </c>
      <c r="Y320" s="209" t="s">
        <v>42</v>
      </c>
      <c r="Z320" s="209" t="s">
        <v>58</v>
      </c>
      <c r="AA320" s="209" t="s">
        <v>59</v>
      </c>
      <c r="AB320" s="209" t="s">
        <v>42</v>
      </c>
      <c r="AC320" s="209" t="s">
        <v>57</v>
      </c>
      <c r="AD320" s="209" t="s">
        <v>57</v>
      </c>
      <c r="AE320" s="209" t="s">
        <v>57</v>
      </c>
      <c r="AF320" s="209" t="s">
        <v>57</v>
      </c>
      <c r="AG320" s="209" t="s">
        <v>58</v>
      </c>
      <c r="AH320" s="209" t="s">
        <v>57</v>
      </c>
      <c r="AI320" s="209" t="s">
        <v>57</v>
      </c>
      <c r="AJ320" s="209" t="s">
        <v>57</v>
      </c>
      <c r="AK320" s="209" t="s">
        <v>57</v>
      </c>
      <c r="AL320" s="209" t="s">
        <v>57</v>
      </c>
      <c r="AM320" s="209" t="s">
        <v>57</v>
      </c>
      <c r="AN320" s="209" t="s">
        <v>58</v>
      </c>
      <c r="AO320" s="209" t="s">
        <v>57</v>
      </c>
      <c r="AP320" s="209" t="s">
        <v>57</v>
      </c>
      <c r="AQ320" s="209" t="s">
        <v>57</v>
      </c>
      <c r="AR320" s="179"/>
      <c r="AS320" s="179"/>
      <c r="AT320" s="179"/>
      <c r="AU320" s="179"/>
      <c r="AV320" s="179"/>
      <c r="AW320" s="179"/>
      <c r="AX320" s="179"/>
      <c r="AY320" s="179"/>
      <c r="AZ320" s="179"/>
      <c r="BA320" s="179"/>
      <c r="BB320" s="179"/>
      <c r="BC320" s="179"/>
      <c r="BD320" s="179"/>
      <c r="BE320" s="179"/>
      <c r="BF320" s="180"/>
      <c r="BG320" s="181">
        <f t="shared" si="121"/>
        <v>13</v>
      </c>
      <c r="BH320" s="182">
        <f t="shared" si="122"/>
        <v>3</v>
      </c>
      <c r="BI320" s="182">
        <f t="shared" si="123"/>
        <v>1</v>
      </c>
      <c r="BJ320" s="182">
        <f t="shared" si="124"/>
        <v>0</v>
      </c>
      <c r="BK320" s="182">
        <f t="shared" si="125"/>
        <v>0</v>
      </c>
      <c r="BL320" s="182">
        <f t="shared" si="126"/>
        <v>0</v>
      </c>
      <c r="BM320" s="182">
        <f t="shared" si="127"/>
        <v>17</v>
      </c>
      <c r="BN320" s="170">
        <f t="shared" si="128"/>
        <v>0</v>
      </c>
      <c r="BO320" s="182"/>
      <c r="BP320" s="182"/>
      <c r="BQ320" s="170">
        <f t="shared" si="129"/>
        <v>0</v>
      </c>
      <c r="BR320" s="182"/>
      <c r="BS320" s="182"/>
      <c r="BT320" s="170">
        <f t="shared" si="130"/>
        <v>0</v>
      </c>
      <c r="BU320" s="182"/>
      <c r="BV320" s="182"/>
      <c r="BW320" s="170">
        <f t="shared" si="140"/>
        <v>0</v>
      </c>
      <c r="BX320" s="182"/>
      <c r="BY320" s="182"/>
      <c r="BZ320" s="170">
        <f t="shared" si="143"/>
        <v>0</v>
      </c>
      <c r="CA320" s="170">
        <f t="shared" si="131"/>
        <v>0</v>
      </c>
      <c r="CB320" s="182"/>
      <c r="CC320" s="182"/>
      <c r="CD320" s="170">
        <f t="shared" si="132"/>
        <v>0</v>
      </c>
      <c r="CE320" s="170">
        <f t="shared" si="133"/>
        <v>0</v>
      </c>
      <c r="CF320" s="170">
        <f t="shared" si="134"/>
        <v>1</v>
      </c>
      <c r="CG320" s="182">
        <f t="shared" si="135"/>
        <v>18</v>
      </c>
      <c r="CH320" s="171"/>
      <c r="CI320" s="183"/>
      <c r="CJ320" s="184"/>
    </row>
    <row r="321" spans="1:88" s="186" customFormat="1" ht="13">
      <c r="A321" s="168" t="e">
        <f t="shared" si="142"/>
        <v>#REF!</v>
      </c>
      <c r="B321" s="169" t="s">
        <v>5087</v>
      </c>
      <c r="C321" s="174" t="s">
        <v>5088</v>
      </c>
      <c r="D321" s="175" t="s">
        <v>3637</v>
      </c>
      <c r="E321" s="172" t="s">
        <v>5089</v>
      </c>
      <c r="F321" s="176" t="s">
        <v>5090</v>
      </c>
      <c r="G321" s="177">
        <v>44697</v>
      </c>
      <c r="H321" s="177">
        <v>44697</v>
      </c>
      <c r="I321" s="178"/>
      <c r="J321" s="209" t="s">
        <v>57</v>
      </c>
      <c r="K321" s="209" t="s">
        <v>4057</v>
      </c>
      <c r="L321" s="209" t="s">
        <v>58</v>
      </c>
      <c r="M321" s="209" t="s">
        <v>133</v>
      </c>
      <c r="N321" s="209" t="s">
        <v>57</v>
      </c>
      <c r="O321" s="209" t="s">
        <v>131</v>
      </c>
      <c r="P321" s="209" t="s">
        <v>131</v>
      </c>
      <c r="Q321" s="209" t="s">
        <v>57</v>
      </c>
      <c r="R321" s="209" t="s">
        <v>42</v>
      </c>
      <c r="S321" s="209" t="s">
        <v>58</v>
      </c>
      <c r="T321" s="209" t="s">
        <v>59</v>
      </c>
      <c r="U321" s="209" t="s">
        <v>57</v>
      </c>
      <c r="V321" s="209" t="s">
        <v>57</v>
      </c>
      <c r="W321" s="209" t="s">
        <v>57</v>
      </c>
      <c r="X321" s="209" t="s">
        <v>57</v>
      </c>
      <c r="Y321" s="209" t="s">
        <v>4057</v>
      </c>
      <c r="Z321" s="209" t="s">
        <v>58</v>
      </c>
      <c r="AA321" s="209" t="s">
        <v>59</v>
      </c>
      <c r="AB321" s="209" t="s">
        <v>57</v>
      </c>
      <c r="AC321" s="209" t="s">
        <v>57</v>
      </c>
      <c r="AD321" s="209" t="s">
        <v>57</v>
      </c>
      <c r="AE321" s="209" t="s">
        <v>57</v>
      </c>
      <c r="AF321" s="209" t="s">
        <v>42</v>
      </c>
      <c r="AG321" s="209" t="s">
        <v>58</v>
      </c>
      <c r="AH321" s="209" t="s">
        <v>57</v>
      </c>
      <c r="AI321" s="209" t="s">
        <v>57</v>
      </c>
      <c r="AJ321" s="209" t="s">
        <v>57</v>
      </c>
      <c r="AK321" s="209" t="s">
        <v>57</v>
      </c>
      <c r="AL321" s="209" t="s">
        <v>57</v>
      </c>
      <c r="AM321" s="209" t="s">
        <v>4057</v>
      </c>
      <c r="AN321" s="209" t="s">
        <v>57</v>
      </c>
      <c r="AO321" s="209" t="s">
        <v>57</v>
      </c>
      <c r="AP321" s="209" t="s">
        <v>57</v>
      </c>
      <c r="AQ321" s="209" t="s">
        <v>57</v>
      </c>
      <c r="AR321" s="179"/>
      <c r="AS321" s="179"/>
      <c r="AT321" s="179"/>
      <c r="AU321" s="179"/>
      <c r="AV321" s="179"/>
      <c r="AW321" s="179"/>
      <c r="AX321" s="179"/>
      <c r="AY321" s="179"/>
      <c r="AZ321" s="179"/>
      <c r="BA321" s="179"/>
      <c r="BB321" s="179"/>
      <c r="BC321" s="179"/>
      <c r="BD321" s="179"/>
      <c r="BE321" s="179"/>
      <c r="BF321" s="180"/>
      <c r="BG321" s="181">
        <f t="shared" si="121"/>
        <v>13</v>
      </c>
      <c r="BH321" s="182">
        <f t="shared" si="122"/>
        <v>2</v>
      </c>
      <c r="BI321" s="182">
        <f t="shared" si="123"/>
        <v>1</v>
      </c>
      <c r="BJ321" s="182">
        <f t="shared" si="124"/>
        <v>1</v>
      </c>
      <c r="BK321" s="182">
        <f t="shared" si="125"/>
        <v>0</v>
      </c>
      <c r="BL321" s="182">
        <f t="shared" si="126"/>
        <v>0</v>
      </c>
      <c r="BM321" s="182">
        <f t="shared" si="127"/>
        <v>17</v>
      </c>
      <c r="BN321" s="170">
        <f t="shared" si="128"/>
        <v>0</v>
      </c>
      <c r="BO321" s="182"/>
      <c r="BP321" s="182"/>
      <c r="BQ321" s="170">
        <f t="shared" si="129"/>
        <v>0</v>
      </c>
      <c r="BR321" s="182"/>
      <c r="BS321" s="182"/>
      <c r="BT321" s="170">
        <f t="shared" si="130"/>
        <v>0</v>
      </c>
      <c r="BU321" s="182"/>
      <c r="BV321" s="182"/>
      <c r="BW321" s="170">
        <f t="shared" si="140"/>
        <v>0</v>
      </c>
      <c r="BX321" s="182"/>
      <c r="BY321" s="182"/>
      <c r="BZ321" s="170">
        <f t="shared" si="143"/>
        <v>0</v>
      </c>
      <c r="CA321" s="170">
        <f t="shared" si="131"/>
        <v>0</v>
      </c>
      <c r="CB321" s="182"/>
      <c r="CC321" s="182"/>
      <c r="CD321" s="170">
        <f t="shared" si="132"/>
        <v>0</v>
      </c>
      <c r="CE321" s="170">
        <f t="shared" si="133"/>
        <v>0</v>
      </c>
      <c r="CF321" s="170">
        <f t="shared" si="134"/>
        <v>1</v>
      </c>
      <c r="CG321" s="182">
        <f t="shared" si="135"/>
        <v>18</v>
      </c>
      <c r="CH321" s="171"/>
      <c r="CI321" s="183">
        <f>COUNTIF(J321:AN321,"1")+(COUNTIF(J321:AN321,"2")*2)+CJ321*2</f>
        <v>0</v>
      </c>
      <c r="CJ321" s="184">
        <f>COUNTIF(J321:AN321,"&gt;=3")</f>
        <v>0</v>
      </c>
    </row>
    <row r="322" spans="1:88" s="186" customFormat="1" ht="13">
      <c r="A322" s="168" t="e">
        <f t="shared" si="142"/>
        <v>#REF!</v>
      </c>
      <c r="B322" s="169" t="s">
        <v>5091</v>
      </c>
      <c r="C322" s="174" t="s">
        <v>5092</v>
      </c>
      <c r="D322" s="175" t="s">
        <v>4060</v>
      </c>
      <c r="E322" s="172" t="s">
        <v>5093</v>
      </c>
      <c r="F322" s="176" t="s">
        <v>4181</v>
      </c>
      <c r="G322" s="177">
        <v>45033</v>
      </c>
      <c r="H322" s="177">
        <v>45033</v>
      </c>
      <c r="I322" s="178"/>
      <c r="J322" s="209" t="s">
        <v>57</v>
      </c>
      <c r="K322" s="209" t="s">
        <v>57</v>
      </c>
      <c r="L322" s="209" t="s">
        <v>58</v>
      </c>
      <c r="M322" s="209" t="s">
        <v>57</v>
      </c>
      <c r="N322" s="209" t="s">
        <v>57</v>
      </c>
      <c r="O322" s="209" t="s">
        <v>57</v>
      </c>
      <c r="P322" s="209" t="s">
        <v>42</v>
      </c>
      <c r="Q322" s="209" t="s">
        <v>42</v>
      </c>
      <c r="R322" s="209" t="s">
        <v>42</v>
      </c>
      <c r="S322" s="209" t="s">
        <v>58</v>
      </c>
      <c r="T322" s="209" t="s">
        <v>59</v>
      </c>
      <c r="U322" s="209" t="s">
        <v>42</v>
      </c>
      <c r="V322" s="209" t="s">
        <v>42</v>
      </c>
      <c r="W322" s="209" t="s">
        <v>57</v>
      </c>
      <c r="X322" s="209" t="s">
        <v>57</v>
      </c>
      <c r="Y322" s="209" t="s">
        <v>57</v>
      </c>
      <c r="Z322" s="209" t="s">
        <v>58</v>
      </c>
      <c r="AA322" s="209" t="s">
        <v>59</v>
      </c>
      <c r="AB322" s="209" t="s">
        <v>57</v>
      </c>
      <c r="AC322" s="209" t="s">
        <v>57</v>
      </c>
      <c r="AD322" s="209" t="s">
        <v>57</v>
      </c>
      <c r="AE322" s="209" t="s">
        <v>57</v>
      </c>
      <c r="AF322" s="209" t="s">
        <v>67</v>
      </c>
      <c r="AG322" s="209" t="s">
        <v>57</v>
      </c>
      <c r="AH322" s="209" t="s">
        <v>57</v>
      </c>
      <c r="AI322" s="209" t="s">
        <v>57</v>
      </c>
      <c r="AJ322" s="209" t="s">
        <v>57</v>
      </c>
      <c r="AK322" s="209" t="s">
        <v>57</v>
      </c>
      <c r="AL322" s="209" t="s">
        <v>57</v>
      </c>
      <c r="AM322" s="209" t="s">
        <v>57</v>
      </c>
      <c r="AN322" s="209" t="s">
        <v>58</v>
      </c>
      <c r="AO322" s="209" t="s">
        <v>57</v>
      </c>
      <c r="AP322" s="209" t="s">
        <v>57</v>
      </c>
      <c r="AQ322" s="209" t="s">
        <v>57</v>
      </c>
      <c r="AR322" s="179"/>
      <c r="AS322" s="179"/>
      <c r="AT322" s="179"/>
      <c r="AU322" s="179"/>
      <c r="AV322" s="179"/>
      <c r="AW322" s="179"/>
      <c r="AX322" s="179"/>
      <c r="AY322" s="179"/>
      <c r="AZ322" s="179"/>
      <c r="BA322" s="179"/>
      <c r="BB322" s="179"/>
      <c r="BC322" s="179"/>
      <c r="BD322" s="179"/>
      <c r="BE322" s="179"/>
      <c r="BF322" s="180"/>
      <c r="BG322" s="181">
        <f t="shared" si="121"/>
        <v>14</v>
      </c>
      <c r="BH322" s="182">
        <f t="shared" si="122"/>
        <v>2</v>
      </c>
      <c r="BI322" s="182">
        <f t="shared" si="123"/>
        <v>0</v>
      </c>
      <c r="BJ322" s="182">
        <f t="shared" si="124"/>
        <v>0</v>
      </c>
      <c r="BK322" s="182">
        <f t="shared" si="125"/>
        <v>0</v>
      </c>
      <c r="BL322" s="182">
        <f t="shared" si="126"/>
        <v>0</v>
      </c>
      <c r="BM322" s="182">
        <f t="shared" si="127"/>
        <v>16</v>
      </c>
      <c r="BN322" s="170">
        <f t="shared" si="128"/>
        <v>0</v>
      </c>
      <c r="BO322" s="182"/>
      <c r="BP322" s="182"/>
      <c r="BQ322" s="170">
        <f t="shared" si="129"/>
        <v>0</v>
      </c>
      <c r="BR322" s="182"/>
      <c r="BS322" s="182"/>
      <c r="BT322" s="170">
        <f t="shared" si="130"/>
        <v>0</v>
      </c>
      <c r="BU322" s="182"/>
      <c r="BV322" s="182"/>
      <c r="BW322" s="170">
        <f t="shared" si="140"/>
        <v>0</v>
      </c>
      <c r="BX322" s="182"/>
      <c r="BY322" s="182"/>
      <c r="BZ322" s="170">
        <f t="shared" si="143"/>
        <v>0</v>
      </c>
      <c r="CA322" s="170">
        <f t="shared" si="131"/>
        <v>1</v>
      </c>
      <c r="CB322" s="182"/>
      <c r="CC322" s="182"/>
      <c r="CD322" s="170">
        <f t="shared" si="132"/>
        <v>0</v>
      </c>
      <c r="CE322" s="170">
        <f t="shared" si="133"/>
        <v>0</v>
      </c>
      <c r="CF322" s="170">
        <f t="shared" si="134"/>
        <v>1</v>
      </c>
      <c r="CG322" s="182">
        <f t="shared" si="135"/>
        <v>18</v>
      </c>
      <c r="CH322" s="171"/>
      <c r="CI322" s="183"/>
      <c r="CJ322" s="184"/>
    </row>
    <row r="323" spans="1:88" s="186" customFormat="1" ht="13">
      <c r="A323" s="168" t="e">
        <f t="shared" si="142"/>
        <v>#REF!</v>
      </c>
      <c r="B323" s="169" t="s">
        <v>5094</v>
      </c>
      <c r="C323" s="174" t="s">
        <v>5095</v>
      </c>
      <c r="D323" s="175" t="s">
        <v>3637</v>
      </c>
      <c r="E323" s="172" t="s">
        <v>5096</v>
      </c>
      <c r="F323" s="176" t="s">
        <v>4052</v>
      </c>
      <c r="G323" s="177">
        <v>44682</v>
      </c>
      <c r="H323" s="177">
        <v>44682</v>
      </c>
      <c r="I323" s="178"/>
      <c r="J323" s="209" t="s">
        <v>57</v>
      </c>
      <c r="K323" s="209" t="s">
        <v>57</v>
      </c>
      <c r="L323" s="209" t="s">
        <v>58</v>
      </c>
      <c r="M323" s="209" t="s">
        <v>57</v>
      </c>
      <c r="N323" s="209" t="s">
        <v>57</v>
      </c>
      <c r="O323" s="209" t="s">
        <v>57</v>
      </c>
      <c r="P323" s="209" t="s">
        <v>57</v>
      </c>
      <c r="Q323" s="209" t="s">
        <v>57</v>
      </c>
      <c r="R323" s="209" t="s">
        <v>4057</v>
      </c>
      <c r="S323" s="209" t="s">
        <v>58</v>
      </c>
      <c r="T323" s="209" t="s">
        <v>59</v>
      </c>
      <c r="U323" s="209" t="s">
        <v>57</v>
      </c>
      <c r="V323" s="209" t="s">
        <v>57</v>
      </c>
      <c r="W323" s="209" t="s">
        <v>57</v>
      </c>
      <c r="X323" s="209" t="s">
        <v>57</v>
      </c>
      <c r="Y323" s="209" t="s">
        <v>57</v>
      </c>
      <c r="Z323" s="209" t="s">
        <v>58</v>
      </c>
      <c r="AA323" s="209" t="s">
        <v>59</v>
      </c>
      <c r="AB323" s="209" t="s">
        <v>57</v>
      </c>
      <c r="AC323" s="209" t="s">
        <v>57</v>
      </c>
      <c r="AD323" s="209" t="s">
        <v>57</v>
      </c>
      <c r="AE323" s="209" t="s">
        <v>57</v>
      </c>
      <c r="AF323" s="209" t="s">
        <v>4057</v>
      </c>
      <c r="AG323" s="209" t="s">
        <v>58</v>
      </c>
      <c r="AH323" s="209" t="s">
        <v>133</v>
      </c>
      <c r="AI323" s="209" t="s">
        <v>133</v>
      </c>
      <c r="AJ323" s="209" t="s">
        <v>133</v>
      </c>
      <c r="AK323" s="209" t="s">
        <v>133</v>
      </c>
      <c r="AL323" s="209" t="s">
        <v>133</v>
      </c>
      <c r="AM323" s="209" t="s">
        <v>133</v>
      </c>
      <c r="AN323" s="209" t="s">
        <v>133</v>
      </c>
      <c r="AO323" s="209" t="s">
        <v>133</v>
      </c>
      <c r="AP323" s="209" t="s">
        <v>133</v>
      </c>
      <c r="AQ323" s="209" t="s">
        <v>133</v>
      </c>
      <c r="AR323" s="179"/>
      <c r="AS323" s="179"/>
      <c r="AT323" s="179"/>
      <c r="AU323" s="179"/>
      <c r="AV323" s="179"/>
      <c r="AW323" s="179"/>
      <c r="AX323" s="179"/>
      <c r="AY323" s="179"/>
      <c r="AZ323" s="179"/>
      <c r="BA323" s="179"/>
      <c r="BB323" s="179"/>
      <c r="BC323" s="179"/>
      <c r="BD323" s="179"/>
      <c r="BE323" s="179"/>
      <c r="BF323" s="180"/>
      <c r="BG323" s="181">
        <f t="shared" si="121"/>
        <v>4</v>
      </c>
      <c r="BH323" s="182">
        <f t="shared" si="122"/>
        <v>2</v>
      </c>
      <c r="BI323" s="182">
        <f t="shared" si="123"/>
        <v>0</v>
      </c>
      <c r="BJ323" s="182">
        <f t="shared" si="124"/>
        <v>1</v>
      </c>
      <c r="BK323" s="182">
        <f t="shared" si="125"/>
        <v>0</v>
      </c>
      <c r="BL323" s="182">
        <f t="shared" si="126"/>
        <v>0</v>
      </c>
      <c r="BM323" s="182">
        <f t="shared" si="127"/>
        <v>7</v>
      </c>
      <c r="BN323" s="170">
        <f t="shared" si="128"/>
        <v>0</v>
      </c>
      <c r="BO323" s="182"/>
      <c r="BP323" s="182"/>
      <c r="BQ323" s="170">
        <f t="shared" si="129"/>
        <v>0</v>
      </c>
      <c r="BR323" s="182"/>
      <c r="BS323" s="182"/>
      <c r="BT323" s="170">
        <f t="shared" si="130"/>
        <v>10</v>
      </c>
      <c r="BU323" s="182"/>
      <c r="BV323" s="182"/>
      <c r="BW323" s="170">
        <f t="shared" si="140"/>
        <v>0</v>
      </c>
      <c r="BX323" s="182"/>
      <c r="BY323" s="182"/>
      <c r="BZ323" s="170">
        <f t="shared" si="143"/>
        <v>0</v>
      </c>
      <c r="CA323" s="170">
        <f t="shared" si="131"/>
        <v>0</v>
      </c>
      <c r="CB323" s="182"/>
      <c r="CC323" s="182"/>
      <c r="CD323" s="170">
        <f t="shared" si="132"/>
        <v>0</v>
      </c>
      <c r="CE323" s="170">
        <f t="shared" si="133"/>
        <v>0</v>
      </c>
      <c r="CF323" s="170">
        <f t="shared" si="134"/>
        <v>1</v>
      </c>
      <c r="CG323" s="182">
        <f t="shared" si="135"/>
        <v>18</v>
      </c>
      <c r="CH323" s="171"/>
      <c r="CI323" s="183">
        <f>COUNTIF(J323:AN323,"1")+(COUNTIF(J323:AN323,"2")*2)+CJ323*2</f>
        <v>0</v>
      </c>
      <c r="CJ323" s="184">
        <f>COUNTIF(J323:AN323,"&gt;=3")</f>
        <v>0</v>
      </c>
    </row>
    <row r="324" spans="1:88" s="186" customFormat="1" ht="13">
      <c r="A324" s="168" t="e">
        <f t="shared" si="142"/>
        <v>#REF!</v>
      </c>
      <c r="B324" s="169" t="s">
        <v>5097</v>
      </c>
      <c r="C324" s="174" t="s">
        <v>5098</v>
      </c>
      <c r="D324" s="175" t="s">
        <v>3637</v>
      </c>
      <c r="E324" s="172" t="s">
        <v>5099</v>
      </c>
      <c r="F324" s="176" t="s">
        <v>1099</v>
      </c>
      <c r="G324" s="177">
        <v>44835</v>
      </c>
      <c r="H324" s="177">
        <v>44835</v>
      </c>
      <c r="I324" s="178"/>
      <c r="J324" s="209" t="s">
        <v>57</v>
      </c>
      <c r="K324" s="209" t="s">
        <v>57</v>
      </c>
      <c r="L324" s="209" t="s">
        <v>58</v>
      </c>
      <c r="M324" s="209" t="s">
        <v>57</v>
      </c>
      <c r="N324" s="209" t="s">
        <v>57</v>
      </c>
      <c r="O324" s="209" t="s">
        <v>57</v>
      </c>
      <c r="P324" s="209" t="s">
        <v>57</v>
      </c>
      <c r="Q324" s="209" t="s">
        <v>57</v>
      </c>
      <c r="R324" s="209" t="s">
        <v>57</v>
      </c>
      <c r="S324" s="209" t="s">
        <v>58</v>
      </c>
      <c r="T324" s="209" t="s">
        <v>59</v>
      </c>
      <c r="U324" s="209" t="s">
        <v>57</v>
      </c>
      <c r="V324" s="209" t="s">
        <v>57</v>
      </c>
      <c r="W324" s="209" t="s">
        <v>57</v>
      </c>
      <c r="X324" s="209" t="s">
        <v>57</v>
      </c>
      <c r="Y324" s="209" t="s">
        <v>57</v>
      </c>
      <c r="Z324" s="209" t="s">
        <v>58</v>
      </c>
      <c r="AA324" s="209" t="s">
        <v>59</v>
      </c>
      <c r="AB324" s="209" t="s">
        <v>57</v>
      </c>
      <c r="AC324" s="209" t="s">
        <v>57</v>
      </c>
      <c r="AD324" s="209" t="s">
        <v>57</v>
      </c>
      <c r="AE324" s="209" t="s">
        <v>57</v>
      </c>
      <c r="AF324" s="209" t="s">
        <v>4057</v>
      </c>
      <c r="AG324" s="209" t="s">
        <v>58</v>
      </c>
      <c r="AH324" s="209" t="s">
        <v>57</v>
      </c>
      <c r="AI324" s="209" t="s">
        <v>57</v>
      </c>
      <c r="AJ324" s="209" t="s">
        <v>57</v>
      </c>
      <c r="AK324" s="209" t="s">
        <v>57</v>
      </c>
      <c r="AL324" s="209" t="s">
        <v>57</v>
      </c>
      <c r="AM324" s="209" t="s">
        <v>57</v>
      </c>
      <c r="AN324" s="209" t="s">
        <v>58</v>
      </c>
      <c r="AO324" s="209" t="s">
        <v>57</v>
      </c>
      <c r="AP324" s="209" t="s">
        <v>57</v>
      </c>
      <c r="AQ324" s="209" t="s">
        <v>57</v>
      </c>
      <c r="AR324" s="179"/>
      <c r="AS324" s="179"/>
      <c r="AT324" s="179"/>
      <c r="AU324" s="179"/>
      <c r="AV324" s="179"/>
      <c r="AW324" s="179"/>
      <c r="AX324" s="179"/>
      <c r="AY324" s="179"/>
      <c r="AZ324" s="179"/>
      <c r="BA324" s="179"/>
      <c r="BB324" s="179"/>
      <c r="BC324" s="179"/>
      <c r="BD324" s="179"/>
      <c r="BE324" s="179"/>
      <c r="BF324" s="180"/>
      <c r="BG324" s="181">
        <f t="shared" si="121"/>
        <v>13</v>
      </c>
      <c r="BH324" s="182">
        <f t="shared" si="122"/>
        <v>3</v>
      </c>
      <c r="BI324" s="182">
        <f t="shared" si="123"/>
        <v>0</v>
      </c>
      <c r="BJ324" s="182">
        <f t="shared" si="124"/>
        <v>1</v>
      </c>
      <c r="BK324" s="182">
        <f t="shared" si="125"/>
        <v>0</v>
      </c>
      <c r="BL324" s="182">
        <f t="shared" si="126"/>
        <v>0</v>
      </c>
      <c r="BM324" s="182">
        <f t="shared" si="127"/>
        <v>17</v>
      </c>
      <c r="BN324" s="170">
        <f t="shared" si="128"/>
        <v>0</v>
      </c>
      <c r="BO324" s="182"/>
      <c r="BP324" s="182"/>
      <c r="BQ324" s="170">
        <f t="shared" si="129"/>
        <v>0</v>
      </c>
      <c r="BR324" s="182"/>
      <c r="BS324" s="182"/>
      <c r="BT324" s="170">
        <f t="shared" si="130"/>
        <v>0</v>
      </c>
      <c r="BU324" s="182"/>
      <c r="BV324" s="182"/>
      <c r="BW324" s="170">
        <f t="shared" si="140"/>
        <v>0</v>
      </c>
      <c r="BX324" s="182"/>
      <c r="BY324" s="182"/>
      <c r="BZ324" s="170">
        <f t="shared" si="143"/>
        <v>0</v>
      </c>
      <c r="CA324" s="170">
        <f t="shared" si="131"/>
        <v>0</v>
      </c>
      <c r="CB324" s="182"/>
      <c r="CC324" s="182"/>
      <c r="CD324" s="170">
        <f t="shared" si="132"/>
        <v>0</v>
      </c>
      <c r="CE324" s="170">
        <f t="shared" si="133"/>
        <v>0</v>
      </c>
      <c r="CF324" s="170">
        <f t="shared" si="134"/>
        <v>1</v>
      </c>
      <c r="CG324" s="182">
        <f t="shared" si="135"/>
        <v>18</v>
      </c>
      <c r="CH324" s="171"/>
      <c r="CI324" s="183">
        <f>COUNTIF(J324:AN324,"1")+(COUNTIF(J324:AN324,"2")*2)+CJ324*2</f>
        <v>0</v>
      </c>
      <c r="CJ324" s="184">
        <f>COUNTIF(J324:AN324,"&gt;=3")</f>
        <v>0</v>
      </c>
    </row>
    <row r="325" spans="1:88" s="186" customFormat="1" ht="13">
      <c r="A325" s="168" t="e">
        <f t="shared" si="142"/>
        <v>#REF!</v>
      </c>
      <c r="B325" s="169" t="s">
        <v>5100</v>
      </c>
      <c r="C325" s="174"/>
      <c r="D325" s="175"/>
      <c r="E325" s="172" t="s">
        <v>5101</v>
      </c>
      <c r="F325" s="176" t="s">
        <v>5102</v>
      </c>
      <c r="G325" s="177"/>
      <c r="H325" s="177"/>
      <c r="I325" s="178"/>
      <c r="J325" s="209" t="s">
        <v>67</v>
      </c>
      <c r="K325" s="209" t="s">
        <v>67</v>
      </c>
      <c r="L325" s="209" t="s">
        <v>58</v>
      </c>
      <c r="M325" s="209" t="s">
        <v>67</v>
      </c>
      <c r="N325" s="209" t="s">
        <v>67</v>
      </c>
      <c r="O325" s="209" t="s">
        <v>57</v>
      </c>
      <c r="P325" s="209" t="s">
        <v>57</v>
      </c>
      <c r="Q325" s="209" t="s">
        <v>57</v>
      </c>
      <c r="R325" s="209" t="s">
        <v>57</v>
      </c>
      <c r="S325" s="209" t="s">
        <v>58</v>
      </c>
      <c r="T325" s="209" t="s">
        <v>59</v>
      </c>
      <c r="U325" s="209" t="s">
        <v>67</v>
      </c>
      <c r="V325" s="209" t="s">
        <v>57</v>
      </c>
      <c r="W325" s="209" t="s">
        <v>57</v>
      </c>
      <c r="X325" s="209" t="s">
        <v>57</v>
      </c>
      <c r="Y325" s="209" t="s">
        <v>57</v>
      </c>
      <c r="Z325" s="209" t="s">
        <v>58</v>
      </c>
      <c r="AA325" s="209" t="s">
        <v>59</v>
      </c>
      <c r="AB325" s="209" t="s">
        <v>57</v>
      </c>
      <c r="AC325" s="209" t="s">
        <v>57</v>
      </c>
      <c r="AD325" s="209" t="s">
        <v>57</v>
      </c>
      <c r="AE325" s="209" t="s">
        <v>57</v>
      </c>
      <c r="AF325" s="209" t="s">
        <v>57</v>
      </c>
      <c r="AG325" s="209" t="s">
        <v>58</v>
      </c>
      <c r="AH325" s="209" t="s">
        <v>57</v>
      </c>
      <c r="AI325" s="209" t="s">
        <v>57</v>
      </c>
      <c r="AJ325" s="209" t="s">
        <v>57</v>
      </c>
      <c r="AK325" s="209" t="s">
        <v>57</v>
      </c>
      <c r="AL325" s="209" t="s">
        <v>57</v>
      </c>
      <c r="AM325" s="209" t="s">
        <v>57</v>
      </c>
      <c r="AN325" s="209" t="s">
        <v>58</v>
      </c>
      <c r="AO325" s="209" t="s">
        <v>57</v>
      </c>
      <c r="AP325" s="209" t="s">
        <v>57</v>
      </c>
      <c r="AQ325" s="209" t="s">
        <v>57</v>
      </c>
      <c r="AR325" s="179"/>
      <c r="AS325" s="179"/>
      <c r="AT325" s="179"/>
      <c r="AU325" s="179"/>
      <c r="AV325" s="179"/>
      <c r="AW325" s="179"/>
      <c r="AX325" s="179"/>
      <c r="AY325" s="179"/>
      <c r="AZ325" s="179"/>
      <c r="BA325" s="179"/>
      <c r="BB325" s="179"/>
      <c r="BC325" s="179"/>
      <c r="BD325" s="179"/>
      <c r="BE325" s="179"/>
      <c r="BF325" s="180"/>
      <c r="BG325" s="181"/>
      <c r="BH325" s="182"/>
      <c r="BI325" s="182"/>
      <c r="BJ325" s="182"/>
      <c r="BK325" s="182"/>
      <c r="BL325" s="182"/>
      <c r="BM325" s="182"/>
      <c r="BN325" s="170"/>
      <c r="BO325" s="182"/>
      <c r="BP325" s="182"/>
      <c r="BQ325" s="170"/>
      <c r="BR325" s="182"/>
      <c r="BS325" s="182"/>
      <c r="BT325" s="170"/>
      <c r="BU325" s="182"/>
      <c r="BV325" s="182"/>
      <c r="BW325" s="170"/>
      <c r="BX325" s="182"/>
      <c r="BY325" s="182"/>
      <c r="BZ325" s="170"/>
      <c r="CA325" s="170"/>
      <c r="CB325" s="182"/>
      <c r="CC325" s="182"/>
      <c r="CD325" s="170"/>
      <c r="CE325" s="170"/>
      <c r="CF325" s="170"/>
      <c r="CG325" s="182"/>
      <c r="CH325" s="171"/>
      <c r="CI325" s="183"/>
      <c r="CJ325" s="184"/>
    </row>
    <row r="326" spans="1:88" s="186" customFormat="1" ht="13">
      <c r="A326" s="168" t="e">
        <f t="shared" si="142"/>
        <v>#REF!</v>
      </c>
      <c r="B326" s="169" t="s">
        <v>5103</v>
      </c>
      <c r="C326" s="174"/>
      <c r="D326" s="175"/>
      <c r="E326" s="172" t="s">
        <v>5104</v>
      </c>
      <c r="F326" s="176" t="s">
        <v>4134</v>
      </c>
      <c r="G326" s="177"/>
      <c r="H326" s="177"/>
      <c r="I326" s="178"/>
      <c r="J326" s="209" t="s">
        <v>67</v>
      </c>
      <c r="K326" s="209" t="s">
        <v>67</v>
      </c>
      <c r="L326" s="209" t="s">
        <v>58</v>
      </c>
      <c r="M326" s="209" t="s">
        <v>67</v>
      </c>
      <c r="N326" s="209" t="s">
        <v>67</v>
      </c>
      <c r="O326" s="209" t="s">
        <v>57</v>
      </c>
      <c r="P326" s="209" t="s">
        <v>57</v>
      </c>
      <c r="Q326" s="209" t="s">
        <v>57</v>
      </c>
      <c r="R326" s="209" t="s">
        <v>57</v>
      </c>
      <c r="S326" s="209" t="s">
        <v>58</v>
      </c>
      <c r="T326" s="209" t="s">
        <v>59</v>
      </c>
      <c r="U326" s="209" t="s">
        <v>57</v>
      </c>
      <c r="V326" s="209" t="s">
        <v>57</v>
      </c>
      <c r="W326" s="209" t="s">
        <v>57</v>
      </c>
      <c r="X326" s="209" t="s">
        <v>57</v>
      </c>
      <c r="Y326" s="209" t="s">
        <v>57</v>
      </c>
      <c r="Z326" s="209" t="s">
        <v>58</v>
      </c>
      <c r="AA326" s="209" t="s">
        <v>59</v>
      </c>
      <c r="AB326" s="209" t="s">
        <v>57</v>
      </c>
      <c r="AC326" s="209" t="s">
        <v>57</v>
      </c>
      <c r="AD326" s="209" t="s">
        <v>57</v>
      </c>
      <c r="AE326" s="209" t="s">
        <v>57</v>
      </c>
      <c r="AF326" s="209" t="s">
        <v>57</v>
      </c>
      <c r="AG326" s="209" t="s">
        <v>58</v>
      </c>
      <c r="AH326" s="209" t="s">
        <v>57</v>
      </c>
      <c r="AI326" s="209" t="s">
        <v>57</v>
      </c>
      <c r="AJ326" s="209" t="s">
        <v>57</v>
      </c>
      <c r="AK326" s="209" t="s">
        <v>57</v>
      </c>
      <c r="AL326" s="209" t="s">
        <v>57</v>
      </c>
      <c r="AM326" s="209" t="s">
        <v>57</v>
      </c>
      <c r="AN326" s="209" t="s">
        <v>57</v>
      </c>
      <c r="AO326" s="209" t="s">
        <v>57</v>
      </c>
      <c r="AP326" s="209" t="s">
        <v>57</v>
      </c>
      <c r="AQ326" s="209" t="s">
        <v>57</v>
      </c>
      <c r="AR326" s="179"/>
      <c r="AS326" s="179"/>
      <c r="AT326" s="179"/>
      <c r="AU326" s="179"/>
      <c r="AV326" s="179"/>
      <c r="AW326" s="179"/>
      <c r="AX326" s="179"/>
      <c r="AY326" s="179"/>
      <c r="AZ326" s="179"/>
      <c r="BA326" s="179"/>
      <c r="BB326" s="179"/>
      <c r="BC326" s="179"/>
      <c r="BD326" s="179"/>
      <c r="BE326" s="179"/>
      <c r="BF326" s="180"/>
      <c r="BG326" s="181"/>
      <c r="BH326" s="182"/>
      <c r="BI326" s="182"/>
      <c r="BJ326" s="182"/>
      <c r="BK326" s="182"/>
      <c r="BL326" s="182"/>
      <c r="BM326" s="182"/>
      <c r="BN326" s="170"/>
      <c r="BO326" s="182"/>
      <c r="BP326" s="182"/>
      <c r="BQ326" s="170"/>
      <c r="BR326" s="182"/>
      <c r="BS326" s="182"/>
      <c r="BT326" s="170"/>
      <c r="BU326" s="182"/>
      <c r="BV326" s="182"/>
      <c r="BW326" s="170"/>
      <c r="BX326" s="182"/>
      <c r="BY326" s="182"/>
      <c r="BZ326" s="170"/>
      <c r="CA326" s="170"/>
      <c r="CB326" s="182"/>
      <c r="CC326" s="182"/>
      <c r="CD326" s="170"/>
      <c r="CE326" s="170"/>
      <c r="CF326" s="170"/>
      <c r="CG326" s="182"/>
      <c r="CH326" s="171"/>
      <c r="CI326" s="183"/>
      <c r="CJ326" s="184"/>
    </row>
    <row r="327" spans="1:88" s="186" customFormat="1" ht="13">
      <c r="A327" s="168" t="e">
        <f t="shared" si="142"/>
        <v>#REF!</v>
      </c>
      <c r="B327" s="169" t="s">
        <v>5105</v>
      </c>
      <c r="C327" s="174"/>
      <c r="D327" s="175"/>
      <c r="E327" s="172" t="s">
        <v>5106</v>
      </c>
      <c r="F327" s="176" t="s">
        <v>4181</v>
      </c>
      <c r="G327" s="177"/>
      <c r="H327" s="177"/>
      <c r="I327" s="178"/>
      <c r="J327" s="209" t="s">
        <v>67</v>
      </c>
      <c r="K327" s="209" t="s">
        <v>67</v>
      </c>
      <c r="L327" s="209" t="s">
        <v>58</v>
      </c>
      <c r="M327" s="209" t="s">
        <v>67</v>
      </c>
      <c r="N327" s="209" t="s">
        <v>67</v>
      </c>
      <c r="O327" s="209" t="s">
        <v>67</v>
      </c>
      <c r="P327" s="209" t="s">
        <v>57</v>
      </c>
      <c r="Q327" s="209" t="s">
        <v>57</v>
      </c>
      <c r="R327" s="209" t="s">
        <v>57</v>
      </c>
      <c r="S327" s="209" t="s">
        <v>58</v>
      </c>
      <c r="T327" s="209" t="s">
        <v>59</v>
      </c>
      <c r="U327" s="209" t="s">
        <v>57</v>
      </c>
      <c r="V327" s="209" t="s">
        <v>57</v>
      </c>
      <c r="W327" s="209" t="s">
        <v>57</v>
      </c>
      <c r="X327" s="209" t="s">
        <v>57</v>
      </c>
      <c r="Y327" s="209" t="s">
        <v>4057</v>
      </c>
      <c r="Z327" s="209" t="s">
        <v>58</v>
      </c>
      <c r="AA327" s="209" t="s">
        <v>59</v>
      </c>
      <c r="AB327" s="209" t="s">
        <v>57</v>
      </c>
      <c r="AC327" s="209" t="s">
        <v>57</v>
      </c>
      <c r="AD327" s="209" t="s">
        <v>57</v>
      </c>
      <c r="AE327" s="209" t="s">
        <v>57</v>
      </c>
      <c r="AF327" s="209" t="s">
        <v>57</v>
      </c>
      <c r="AG327" s="209" t="s">
        <v>58</v>
      </c>
      <c r="AH327" s="209" t="s">
        <v>57</v>
      </c>
      <c r="AI327" s="209" t="s">
        <v>57</v>
      </c>
      <c r="AJ327" s="209" t="s">
        <v>57</v>
      </c>
      <c r="AK327" s="209" t="s">
        <v>57</v>
      </c>
      <c r="AL327" s="209" t="s">
        <v>57</v>
      </c>
      <c r="AM327" s="209" t="s">
        <v>4057</v>
      </c>
      <c r="AN327" s="209" t="s">
        <v>58</v>
      </c>
      <c r="AO327" s="209" t="s">
        <v>57</v>
      </c>
      <c r="AP327" s="209" t="s">
        <v>57</v>
      </c>
      <c r="AQ327" s="209" t="s">
        <v>57</v>
      </c>
      <c r="AR327" s="179"/>
      <c r="AS327" s="179"/>
      <c r="AT327" s="179"/>
      <c r="AU327" s="179"/>
      <c r="AV327" s="179"/>
      <c r="AW327" s="179"/>
      <c r="AX327" s="179"/>
      <c r="AY327" s="179"/>
      <c r="AZ327" s="179"/>
      <c r="BA327" s="179"/>
      <c r="BB327" s="179"/>
      <c r="BC327" s="179"/>
      <c r="BD327" s="179"/>
      <c r="BE327" s="179"/>
      <c r="BF327" s="180"/>
      <c r="BG327" s="181"/>
      <c r="BH327" s="182"/>
      <c r="BI327" s="182"/>
      <c r="BJ327" s="182"/>
      <c r="BK327" s="182"/>
      <c r="BL327" s="182"/>
      <c r="BM327" s="182"/>
      <c r="BN327" s="170"/>
      <c r="BO327" s="182"/>
      <c r="BP327" s="182"/>
      <c r="BQ327" s="170"/>
      <c r="BR327" s="182"/>
      <c r="BS327" s="182"/>
      <c r="BT327" s="170"/>
      <c r="BU327" s="182"/>
      <c r="BV327" s="182"/>
      <c r="BW327" s="170"/>
      <c r="BX327" s="182"/>
      <c r="BY327" s="182"/>
      <c r="BZ327" s="170"/>
      <c r="CA327" s="170"/>
      <c r="CB327" s="182"/>
      <c r="CC327" s="182"/>
      <c r="CD327" s="170"/>
      <c r="CE327" s="170"/>
      <c r="CF327" s="170"/>
      <c r="CG327" s="182"/>
      <c r="CH327" s="171"/>
      <c r="CI327" s="183"/>
      <c r="CJ327" s="184"/>
    </row>
    <row r="328" spans="1:88" s="186" customFormat="1" ht="13">
      <c r="A328" s="168" t="e">
        <f t="shared" si="142"/>
        <v>#REF!</v>
      </c>
      <c r="B328" s="169" t="s">
        <v>5107</v>
      </c>
      <c r="C328" s="174"/>
      <c r="D328" s="175"/>
      <c r="E328" s="172" t="s">
        <v>5108</v>
      </c>
      <c r="F328" s="176" t="s">
        <v>5109</v>
      </c>
      <c r="G328" s="177"/>
      <c r="H328" s="177"/>
      <c r="I328" s="178"/>
      <c r="J328" s="209" t="s">
        <v>67</v>
      </c>
      <c r="K328" s="209" t="s">
        <v>67</v>
      </c>
      <c r="L328" s="209" t="s">
        <v>58</v>
      </c>
      <c r="M328" s="209" t="s">
        <v>67</v>
      </c>
      <c r="N328" s="209" t="s">
        <v>67</v>
      </c>
      <c r="O328" s="209" t="s">
        <v>67</v>
      </c>
      <c r="P328" s="209" t="s">
        <v>67</v>
      </c>
      <c r="Q328" s="209" t="s">
        <v>67</v>
      </c>
      <c r="R328" s="209" t="s">
        <v>67</v>
      </c>
      <c r="S328" s="209" t="s">
        <v>58</v>
      </c>
      <c r="T328" s="209" t="s">
        <v>59</v>
      </c>
      <c r="U328" s="209" t="s">
        <v>67</v>
      </c>
      <c r="V328" s="209" t="s">
        <v>67</v>
      </c>
      <c r="W328" s="209" t="s">
        <v>67</v>
      </c>
      <c r="X328" s="209" t="s">
        <v>67</v>
      </c>
      <c r="Y328" s="209" t="s">
        <v>67</v>
      </c>
      <c r="Z328" s="209" t="s">
        <v>58</v>
      </c>
      <c r="AA328" s="209" t="s">
        <v>59</v>
      </c>
      <c r="AB328" s="209" t="s">
        <v>67</v>
      </c>
      <c r="AC328" s="209" t="s">
        <v>57</v>
      </c>
      <c r="AD328" s="209" t="s">
        <v>57</v>
      </c>
      <c r="AE328" s="209" t="s">
        <v>57</v>
      </c>
      <c r="AF328" s="209" t="s">
        <v>57</v>
      </c>
      <c r="AG328" s="209" t="s">
        <v>58</v>
      </c>
      <c r="AH328" s="209" t="s">
        <v>57</v>
      </c>
      <c r="AI328" s="209" t="s">
        <v>57</v>
      </c>
      <c r="AJ328" s="209" t="s">
        <v>57</v>
      </c>
      <c r="AK328" s="209" t="s">
        <v>57</v>
      </c>
      <c r="AL328" s="209" t="s">
        <v>57</v>
      </c>
      <c r="AM328" s="209" t="s">
        <v>67</v>
      </c>
      <c r="AN328" s="209" t="s">
        <v>58</v>
      </c>
      <c r="AO328" s="209" t="s">
        <v>67</v>
      </c>
      <c r="AP328" s="209" t="s">
        <v>57</v>
      </c>
      <c r="AQ328" s="209" t="s">
        <v>57</v>
      </c>
      <c r="AR328" s="179"/>
      <c r="AS328" s="179"/>
      <c r="AT328" s="179"/>
      <c r="AU328" s="179"/>
      <c r="AV328" s="179"/>
      <c r="AW328" s="179"/>
      <c r="AX328" s="179"/>
      <c r="AY328" s="179"/>
      <c r="AZ328" s="179"/>
      <c r="BA328" s="179"/>
      <c r="BB328" s="179"/>
      <c r="BC328" s="179"/>
      <c r="BD328" s="179"/>
      <c r="BE328" s="179"/>
      <c r="BF328" s="180"/>
      <c r="BG328" s="181"/>
      <c r="BH328" s="182"/>
      <c r="BI328" s="182"/>
      <c r="BJ328" s="182"/>
      <c r="BK328" s="182"/>
      <c r="BL328" s="182"/>
      <c r="BM328" s="182"/>
      <c r="BN328" s="170"/>
      <c r="BO328" s="182"/>
      <c r="BP328" s="182"/>
      <c r="BQ328" s="170"/>
      <c r="BR328" s="182"/>
      <c r="BS328" s="182"/>
      <c r="BT328" s="170"/>
      <c r="BU328" s="182"/>
      <c r="BV328" s="182"/>
      <c r="BW328" s="170"/>
      <c r="BX328" s="182"/>
      <c r="BY328" s="182"/>
      <c r="BZ328" s="170"/>
      <c r="CA328" s="170"/>
      <c r="CB328" s="182"/>
      <c r="CC328" s="182"/>
      <c r="CD328" s="170"/>
      <c r="CE328" s="170"/>
      <c r="CF328" s="170"/>
      <c r="CG328" s="182"/>
      <c r="CH328" s="171"/>
      <c r="CI328" s="183"/>
      <c r="CJ328" s="184"/>
    </row>
    <row r="329" spans="1:88" s="186" customFormat="1" ht="13">
      <c r="A329" s="168" t="e">
        <f t="shared" si="142"/>
        <v>#REF!</v>
      </c>
      <c r="B329" s="169" t="s">
        <v>5110</v>
      </c>
      <c r="C329" s="174"/>
      <c r="D329" s="175"/>
      <c r="E329" s="172" t="s">
        <v>5111</v>
      </c>
      <c r="F329" s="176" t="s">
        <v>5112</v>
      </c>
      <c r="G329" s="177"/>
      <c r="H329" s="177"/>
      <c r="I329" s="178"/>
      <c r="J329" s="209" t="s">
        <v>57</v>
      </c>
      <c r="K329" s="209" t="s">
        <v>67</v>
      </c>
      <c r="L329" s="209" t="s">
        <v>58</v>
      </c>
      <c r="M329" s="209" t="s">
        <v>57</v>
      </c>
      <c r="N329" s="209" t="s">
        <v>57</v>
      </c>
      <c r="O329" s="209" t="s">
        <v>57</v>
      </c>
      <c r="P329" s="209" t="s">
        <v>57</v>
      </c>
      <c r="Q329" s="209" t="s">
        <v>67</v>
      </c>
      <c r="R329" s="209" t="s">
        <v>67</v>
      </c>
      <c r="S329" s="209" t="s">
        <v>58</v>
      </c>
      <c r="T329" s="209" t="s">
        <v>59</v>
      </c>
      <c r="U329" s="209" t="s">
        <v>57</v>
      </c>
      <c r="V329" s="209" t="s">
        <v>57</v>
      </c>
      <c r="W329" s="209" t="s">
        <v>57</v>
      </c>
      <c r="X329" s="209" t="s">
        <v>67</v>
      </c>
      <c r="Y329" s="209" t="s">
        <v>67</v>
      </c>
      <c r="Z329" s="209" t="s">
        <v>58</v>
      </c>
      <c r="AA329" s="209" t="s">
        <v>59</v>
      </c>
      <c r="AB329" s="209" t="s">
        <v>67</v>
      </c>
      <c r="AC329" s="209" t="s">
        <v>67</v>
      </c>
      <c r="AD329" s="209" t="s">
        <v>57</v>
      </c>
      <c r="AE329" s="209" t="s">
        <v>57</v>
      </c>
      <c r="AF329" s="209" t="s">
        <v>67</v>
      </c>
      <c r="AG329" s="209" t="s">
        <v>58</v>
      </c>
      <c r="AH329" s="209" t="s">
        <v>57</v>
      </c>
      <c r="AI329" s="209" t="s">
        <v>57</v>
      </c>
      <c r="AJ329" s="209" t="s">
        <v>57</v>
      </c>
      <c r="AK329" s="209" t="s">
        <v>57</v>
      </c>
      <c r="AL329" s="209" t="s">
        <v>57</v>
      </c>
      <c r="AM329" s="209" t="s">
        <v>67</v>
      </c>
      <c r="AN329" s="209" t="s">
        <v>58</v>
      </c>
      <c r="AO329" s="209" t="s">
        <v>57</v>
      </c>
      <c r="AP329" s="209" t="s">
        <v>57</v>
      </c>
      <c r="AQ329" s="209" t="s">
        <v>57</v>
      </c>
      <c r="AR329" s="179"/>
      <c r="AS329" s="179"/>
      <c r="AT329" s="179"/>
      <c r="AU329" s="179"/>
      <c r="AV329" s="179"/>
      <c r="AW329" s="179"/>
      <c r="AX329" s="179"/>
      <c r="AY329" s="179"/>
      <c r="AZ329" s="179"/>
      <c r="BA329" s="179"/>
      <c r="BB329" s="179"/>
      <c r="BC329" s="179"/>
      <c r="BD329" s="179"/>
      <c r="BE329" s="179"/>
      <c r="BF329" s="180"/>
      <c r="BG329" s="181"/>
      <c r="BH329" s="182"/>
      <c r="BI329" s="182"/>
      <c r="BJ329" s="182"/>
      <c r="BK329" s="182"/>
      <c r="BL329" s="182"/>
      <c r="BM329" s="182"/>
      <c r="BN329" s="170"/>
      <c r="BO329" s="182"/>
      <c r="BP329" s="182"/>
      <c r="BQ329" s="170"/>
      <c r="BR329" s="182"/>
      <c r="BS329" s="182"/>
      <c r="BT329" s="170"/>
      <c r="BU329" s="182"/>
      <c r="BV329" s="182"/>
      <c r="BW329" s="170"/>
      <c r="BX329" s="182"/>
      <c r="BY329" s="182"/>
      <c r="BZ329" s="170"/>
      <c r="CA329" s="170"/>
      <c r="CB329" s="182"/>
      <c r="CC329" s="182"/>
      <c r="CD329" s="170"/>
      <c r="CE329" s="170"/>
      <c r="CF329" s="170"/>
      <c r="CG329" s="182"/>
      <c r="CH329" s="171"/>
      <c r="CI329" s="183"/>
      <c r="CJ329" s="184"/>
    </row>
    <row r="330" spans="1:88" s="186" customFormat="1" ht="13">
      <c r="A330" s="168" t="e">
        <f t="shared" si="142"/>
        <v>#REF!</v>
      </c>
      <c r="B330" s="169" t="s">
        <v>5113</v>
      </c>
      <c r="C330" s="174"/>
      <c r="D330" s="175"/>
      <c r="E330" s="172" t="s">
        <v>5114</v>
      </c>
      <c r="F330" s="176" t="s">
        <v>5115</v>
      </c>
      <c r="G330" s="177"/>
      <c r="H330" s="177"/>
      <c r="I330" s="178"/>
      <c r="J330" s="209" t="s">
        <v>67</v>
      </c>
      <c r="K330" s="209" t="s">
        <v>67</v>
      </c>
      <c r="L330" s="209" t="s">
        <v>58</v>
      </c>
      <c r="M330" s="209" t="s">
        <v>67</v>
      </c>
      <c r="N330" s="209" t="s">
        <v>67</v>
      </c>
      <c r="O330" s="209" t="s">
        <v>67</v>
      </c>
      <c r="P330" s="209" t="s">
        <v>67</v>
      </c>
      <c r="Q330" s="209" t="s">
        <v>67</v>
      </c>
      <c r="R330" s="209" t="s">
        <v>67</v>
      </c>
      <c r="S330" s="209" t="s">
        <v>58</v>
      </c>
      <c r="T330" s="209" t="s">
        <v>59</v>
      </c>
      <c r="U330" s="209" t="s">
        <v>67</v>
      </c>
      <c r="V330" s="209" t="s">
        <v>67</v>
      </c>
      <c r="W330" s="209" t="s">
        <v>67</v>
      </c>
      <c r="X330" s="209" t="s">
        <v>67</v>
      </c>
      <c r="Y330" s="209" t="s">
        <v>67</v>
      </c>
      <c r="Z330" s="209" t="s">
        <v>58</v>
      </c>
      <c r="AA330" s="209" t="s">
        <v>59</v>
      </c>
      <c r="AB330" s="209" t="s">
        <v>67</v>
      </c>
      <c r="AC330" s="209" t="s">
        <v>67</v>
      </c>
      <c r="AD330" s="209" t="s">
        <v>67</v>
      </c>
      <c r="AE330" s="209" t="s">
        <v>67</v>
      </c>
      <c r="AF330" s="209" t="s">
        <v>67</v>
      </c>
      <c r="AG330" s="209" t="s">
        <v>58</v>
      </c>
      <c r="AH330" s="209" t="s">
        <v>67</v>
      </c>
      <c r="AI330" s="209" t="s">
        <v>67</v>
      </c>
      <c r="AJ330" s="209" t="s">
        <v>67</v>
      </c>
      <c r="AK330" s="209" t="s">
        <v>67</v>
      </c>
      <c r="AL330" s="209" t="s">
        <v>67</v>
      </c>
      <c r="AM330" s="209" t="s">
        <v>67</v>
      </c>
      <c r="AN330" s="209" t="s">
        <v>58</v>
      </c>
      <c r="AO330" s="209" t="s">
        <v>67</v>
      </c>
      <c r="AP330" s="209" t="s">
        <v>67</v>
      </c>
      <c r="AQ330" s="209" t="s">
        <v>67</v>
      </c>
      <c r="AR330" s="179"/>
      <c r="AS330" s="179"/>
      <c r="AT330" s="179"/>
      <c r="AU330" s="179"/>
      <c r="AV330" s="179"/>
      <c r="AW330" s="179"/>
      <c r="AX330" s="179"/>
      <c r="AY330" s="179"/>
      <c r="AZ330" s="179"/>
      <c r="BA330" s="179"/>
      <c r="BB330" s="179"/>
      <c r="BC330" s="179"/>
      <c r="BD330" s="179"/>
      <c r="BE330" s="179"/>
      <c r="BF330" s="180"/>
      <c r="BG330" s="181"/>
      <c r="BH330" s="182"/>
      <c r="BI330" s="182"/>
      <c r="BJ330" s="182"/>
      <c r="BK330" s="182"/>
      <c r="BL330" s="182"/>
      <c r="BM330" s="182"/>
      <c r="BN330" s="170"/>
      <c r="BO330" s="182"/>
      <c r="BP330" s="182"/>
      <c r="BQ330" s="170"/>
      <c r="BR330" s="182"/>
      <c r="BS330" s="182"/>
      <c r="BT330" s="170"/>
      <c r="BU330" s="182"/>
      <c r="BV330" s="182"/>
      <c r="BW330" s="170"/>
      <c r="BX330" s="182"/>
      <c r="BY330" s="182"/>
      <c r="BZ330" s="170"/>
      <c r="CA330" s="170"/>
      <c r="CB330" s="182"/>
      <c r="CC330" s="182"/>
      <c r="CD330" s="170"/>
      <c r="CE330" s="170"/>
      <c r="CF330" s="170"/>
      <c r="CG330" s="182"/>
      <c r="CH330" s="171"/>
      <c r="CI330" s="183"/>
      <c r="CJ330" s="184"/>
    </row>
    <row r="331" spans="1:88" s="186" customFormat="1" ht="13">
      <c r="A331" s="168" t="e">
        <f t="shared" si="142"/>
        <v>#REF!</v>
      </c>
      <c r="B331" s="169" t="s">
        <v>5116</v>
      </c>
      <c r="C331" s="174"/>
      <c r="D331" s="175"/>
      <c r="E331" s="172" t="s">
        <v>5117</v>
      </c>
      <c r="F331" s="176" t="s">
        <v>5118</v>
      </c>
      <c r="G331" s="177"/>
      <c r="H331" s="177"/>
      <c r="I331" s="178"/>
      <c r="J331" s="209" t="s">
        <v>67</v>
      </c>
      <c r="K331" s="209" t="s">
        <v>67</v>
      </c>
      <c r="L331" s="209" t="s">
        <v>58</v>
      </c>
      <c r="M331" s="209" t="s">
        <v>67</v>
      </c>
      <c r="N331" s="209" t="s">
        <v>67</v>
      </c>
      <c r="O331" s="209" t="s">
        <v>67</v>
      </c>
      <c r="P331" s="209" t="s">
        <v>67</v>
      </c>
      <c r="Q331" s="209" t="s">
        <v>67</v>
      </c>
      <c r="R331" s="209" t="s">
        <v>67</v>
      </c>
      <c r="S331" s="209" t="s">
        <v>58</v>
      </c>
      <c r="T331" s="209" t="s">
        <v>59</v>
      </c>
      <c r="U331" s="209" t="s">
        <v>67</v>
      </c>
      <c r="V331" s="209" t="s">
        <v>67</v>
      </c>
      <c r="W331" s="209" t="s">
        <v>67</v>
      </c>
      <c r="X331" s="209" t="s">
        <v>67</v>
      </c>
      <c r="Y331" s="209" t="s">
        <v>67</v>
      </c>
      <c r="Z331" s="209" t="s">
        <v>58</v>
      </c>
      <c r="AA331" s="209" t="s">
        <v>59</v>
      </c>
      <c r="AB331" s="209" t="s">
        <v>57</v>
      </c>
      <c r="AC331" s="209" t="s">
        <v>57</v>
      </c>
      <c r="AD331" s="209" t="s">
        <v>57</v>
      </c>
      <c r="AE331" s="209" t="s">
        <v>57</v>
      </c>
      <c r="AF331" s="209" t="s">
        <v>57</v>
      </c>
      <c r="AG331" s="209" t="s">
        <v>58</v>
      </c>
      <c r="AH331" s="209" t="s">
        <v>57</v>
      </c>
      <c r="AI331" s="209" t="s">
        <v>57</v>
      </c>
      <c r="AJ331" s="209" t="s">
        <v>57</v>
      </c>
      <c r="AK331" s="209" t="s">
        <v>57</v>
      </c>
      <c r="AL331" s="209" t="s">
        <v>57</v>
      </c>
      <c r="AM331" s="209" t="s">
        <v>4057</v>
      </c>
      <c r="AN331" s="209" t="s">
        <v>58</v>
      </c>
      <c r="AO331" s="209" t="s">
        <v>57</v>
      </c>
      <c r="AP331" s="209" t="s">
        <v>57</v>
      </c>
      <c r="AQ331" s="209" t="s">
        <v>57</v>
      </c>
      <c r="AR331" s="179"/>
      <c r="AS331" s="179"/>
      <c r="AT331" s="179"/>
      <c r="AU331" s="179"/>
      <c r="AV331" s="179"/>
      <c r="AW331" s="179"/>
      <c r="AX331" s="179"/>
      <c r="AY331" s="179"/>
      <c r="AZ331" s="179"/>
      <c r="BA331" s="179"/>
      <c r="BB331" s="179"/>
      <c r="BC331" s="179"/>
      <c r="BD331" s="179"/>
      <c r="BE331" s="179"/>
      <c r="BF331" s="180"/>
      <c r="BG331" s="181"/>
      <c r="BH331" s="182"/>
      <c r="BI331" s="182"/>
      <c r="BJ331" s="182"/>
      <c r="BK331" s="182"/>
      <c r="BL331" s="182"/>
      <c r="BM331" s="182"/>
      <c r="BN331" s="170"/>
      <c r="BO331" s="182"/>
      <c r="BP331" s="182"/>
      <c r="BQ331" s="170"/>
      <c r="BR331" s="182"/>
      <c r="BS331" s="182"/>
      <c r="BT331" s="170"/>
      <c r="BU331" s="182"/>
      <c r="BV331" s="182"/>
      <c r="BW331" s="170"/>
      <c r="BX331" s="182"/>
      <c r="BY331" s="182"/>
      <c r="BZ331" s="170"/>
      <c r="CA331" s="170"/>
      <c r="CB331" s="182"/>
      <c r="CC331" s="182"/>
      <c r="CD331" s="170"/>
      <c r="CE331" s="170"/>
      <c r="CF331" s="170"/>
      <c r="CG331" s="182"/>
      <c r="CH331" s="171"/>
      <c r="CI331" s="183"/>
      <c r="CJ331" s="184"/>
    </row>
    <row r="332" spans="1:88" s="186" customFormat="1" ht="13">
      <c r="A332" s="168" t="e">
        <f t="shared" si="142"/>
        <v>#REF!</v>
      </c>
      <c r="B332" s="169" t="s">
        <v>5119</v>
      </c>
      <c r="C332" s="174"/>
      <c r="D332" s="175"/>
      <c r="E332" s="172" t="s">
        <v>5120</v>
      </c>
      <c r="F332" s="176" t="s">
        <v>5121</v>
      </c>
      <c r="G332" s="177"/>
      <c r="H332" s="177"/>
      <c r="I332" s="178"/>
      <c r="J332" s="209" t="s">
        <v>67</v>
      </c>
      <c r="K332" s="209" t="s">
        <v>67</v>
      </c>
      <c r="L332" s="209" t="s">
        <v>58</v>
      </c>
      <c r="M332" s="209" t="s">
        <v>67</v>
      </c>
      <c r="N332" s="209" t="s">
        <v>67</v>
      </c>
      <c r="O332" s="209" t="s">
        <v>67</v>
      </c>
      <c r="P332" s="209" t="s">
        <v>67</v>
      </c>
      <c r="Q332" s="209" t="s">
        <v>67</v>
      </c>
      <c r="R332" s="209" t="s">
        <v>67</v>
      </c>
      <c r="S332" s="209" t="s">
        <v>58</v>
      </c>
      <c r="T332" s="209" t="s">
        <v>59</v>
      </c>
      <c r="U332" s="209" t="s">
        <v>67</v>
      </c>
      <c r="V332" s="209" t="s">
        <v>67</v>
      </c>
      <c r="W332" s="209" t="s">
        <v>67</v>
      </c>
      <c r="X332" s="209" t="s">
        <v>67</v>
      </c>
      <c r="Y332" s="209" t="s">
        <v>67</v>
      </c>
      <c r="Z332" s="209" t="s">
        <v>58</v>
      </c>
      <c r="AA332" s="209" t="s">
        <v>59</v>
      </c>
      <c r="AB332" s="209" t="s">
        <v>67</v>
      </c>
      <c r="AC332" s="209" t="s">
        <v>67</v>
      </c>
      <c r="AD332" s="209" t="s">
        <v>67</v>
      </c>
      <c r="AE332" s="209" t="s">
        <v>67</v>
      </c>
      <c r="AF332" s="209" t="s">
        <v>67</v>
      </c>
      <c r="AG332" s="209" t="s">
        <v>58</v>
      </c>
      <c r="AH332" s="209" t="s">
        <v>67</v>
      </c>
      <c r="AI332" s="209" t="s">
        <v>67</v>
      </c>
      <c r="AJ332" s="209" t="s">
        <v>57</v>
      </c>
      <c r="AK332" s="209" t="s">
        <v>57</v>
      </c>
      <c r="AL332" s="209" t="s">
        <v>57</v>
      </c>
      <c r="AM332" s="209" t="s">
        <v>4057</v>
      </c>
      <c r="AN332" s="209" t="s">
        <v>58</v>
      </c>
      <c r="AO332" s="209" t="s">
        <v>57</v>
      </c>
      <c r="AP332" s="209" t="s">
        <v>57</v>
      </c>
      <c r="AQ332" s="209" t="s">
        <v>57</v>
      </c>
      <c r="AR332" s="179"/>
      <c r="AS332" s="179"/>
      <c r="AT332" s="179"/>
      <c r="AU332" s="179"/>
      <c r="AV332" s="179"/>
      <c r="AW332" s="179"/>
      <c r="AX332" s="179"/>
      <c r="AY332" s="179"/>
      <c r="AZ332" s="179"/>
      <c r="BA332" s="179"/>
      <c r="BB332" s="179"/>
      <c r="BC332" s="179"/>
      <c r="BD332" s="179"/>
      <c r="BE332" s="179"/>
      <c r="BF332" s="180"/>
      <c r="BG332" s="181"/>
      <c r="BH332" s="182"/>
      <c r="BI332" s="182"/>
      <c r="BJ332" s="182"/>
      <c r="BK332" s="182"/>
      <c r="BL332" s="182"/>
      <c r="BM332" s="182"/>
      <c r="BN332" s="170"/>
      <c r="BO332" s="182"/>
      <c r="BP332" s="182"/>
      <c r="BQ332" s="170"/>
      <c r="BR332" s="182"/>
      <c r="BS332" s="182"/>
      <c r="BT332" s="170"/>
      <c r="BU332" s="182"/>
      <c r="BV332" s="182"/>
      <c r="BW332" s="170"/>
      <c r="BX332" s="182"/>
      <c r="BY332" s="182"/>
      <c r="BZ332" s="170"/>
      <c r="CA332" s="170"/>
      <c r="CB332" s="182"/>
      <c r="CC332" s="182"/>
      <c r="CD332" s="170"/>
      <c r="CE332" s="170"/>
      <c r="CF332" s="170"/>
      <c r="CG332" s="182"/>
      <c r="CH332" s="171"/>
      <c r="CI332" s="183"/>
      <c r="CJ332" s="184"/>
    </row>
    <row r="333" spans="1:88" s="186" customFormat="1" ht="13">
      <c r="A333" s="168" t="e">
        <f t="shared" si="142"/>
        <v>#REF!</v>
      </c>
      <c r="B333" s="169" t="s">
        <v>5122</v>
      </c>
      <c r="C333" s="174"/>
      <c r="D333" s="175"/>
      <c r="E333" s="172" t="s">
        <v>5123</v>
      </c>
      <c r="F333" s="176" t="s">
        <v>5124</v>
      </c>
      <c r="G333" s="177"/>
      <c r="H333" s="177"/>
      <c r="I333" s="178"/>
      <c r="J333" s="209" t="s">
        <v>67</v>
      </c>
      <c r="K333" s="209" t="s">
        <v>67</v>
      </c>
      <c r="L333" s="209" t="s">
        <v>58</v>
      </c>
      <c r="M333" s="209" t="s">
        <v>67</v>
      </c>
      <c r="N333" s="209" t="s">
        <v>67</v>
      </c>
      <c r="O333" s="209" t="s">
        <v>67</v>
      </c>
      <c r="P333" s="209" t="s">
        <v>67</v>
      </c>
      <c r="Q333" s="209" t="s">
        <v>67</v>
      </c>
      <c r="R333" s="209" t="s">
        <v>67</v>
      </c>
      <c r="S333" s="209" t="s">
        <v>58</v>
      </c>
      <c r="T333" s="209" t="s">
        <v>59</v>
      </c>
      <c r="U333" s="209" t="s">
        <v>67</v>
      </c>
      <c r="V333" s="209" t="s">
        <v>67</v>
      </c>
      <c r="W333" s="209" t="s">
        <v>67</v>
      </c>
      <c r="X333" s="209" t="s">
        <v>67</v>
      </c>
      <c r="Y333" s="209" t="s">
        <v>67</v>
      </c>
      <c r="Z333" s="209" t="s">
        <v>58</v>
      </c>
      <c r="AA333" s="209" t="s">
        <v>59</v>
      </c>
      <c r="AB333" s="209" t="s">
        <v>67</v>
      </c>
      <c r="AC333" s="209" t="s">
        <v>67</v>
      </c>
      <c r="AD333" s="209" t="s">
        <v>67</v>
      </c>
      <c r="AE333" s="209" t="s">
        <v>67</v>
      </c>
      <c r="AF333" s="209" t="s">
        <v>67</v>
      </c>
      <c r="AG333" s="209" t="s">
        <v>58</v>
      </c>
      <c r="AH333" s="209" t="s">
        <v>67</v>
      </c>
      <c r="AI333" s="209" t="s">
        <v>67</v>
      </c>
      <c r="AJ333" s="209" t="s">
        <v>57</v>
      </c>
      <c r="AK333" s="209" t="s">
        <v>57</v>
      </c>
      <c r="AL333" s="209" t="s">
        <v>57</v>
      </c>
      <c r="AM333" s="209" t="s">
        <v>57</v>
      </c>
      <c r="AN333" s="209" t="s">
        <v>58</v>
      </c>
      <c r="AO333" s="209" t="s">
        <v>57</v>
      </c>
      <c r="AP333" s="209" t="s">
        <v>57</v>
      </c>
      <c r="AQ333" s="209" t="s">
        <v>57</v>
      </c>
      <c r="AR333" s="179"/>
      <c r="AS333" s="179"/>
      <c r="AT333" s="179"/>
      <c r="AU333" s="179"/>
      <c r="AV333" s="179"/>
      <c r="AW333" s="179"/>
      <c r="AX333" s="179"/>
      <c r="AY333" s="179"/>
      <c r="AZ333" s="179"/>
      <c r="BA333" s="179"/>
      <c r="BB333" s="179"/>
      <c r="BC333" s="179"/>
      <c r="BD333" s="179"/>
      <c r="BE333" s="179"/>
      <c r="BF333" s="180"/>
      <c r="BG333" s="181"/>
      <c r="BH333" s="182"/>
      <c r="BI333" s="182"/>
      <c r="BJ333" s="182"/>
      <c r="BK333" s="182"/>
      <c r="BL333" s="182"/>
      <c r="BM333" s="182"/>
      <c r="BN333" s="170"/>
      <c r="BO333" s="182"/>
      <c r="BP333" s="182"/>
      <c r="BQ333" s="170"/>
      <c r="BR333" s="182"/>
      <c r="BS333" s="182"/>
      <c r="BT333" s="170"/>
      <c r="BU333" s="182"/>
      <c r="BV333" s="182"/>
      <c r="BW333" s="170"/>
      <c r="BX333" s="182"/>
      <c r="BY333" s="182"/>
      <c r="BZ333" s="170"/>
      <c r="CA333" s="170"/>
      <c r="CB333" s="182"/>
      <c r="CC333" s="182"/>
      <c r="CD333" s="170"/>
      <c r="CE333" s="170"/>
      <c r="CF333" s="170"/>
      <c r="CG333" s="182"/>
      <c r="CH333" s="171"/>
      <c r="CI333" s="183"/>
      <c r="CJ333" s="184"/>
    </row>
    <row r="334" spans="1:88" s="186" customFormat="1" ht="13">
      <c r="A334" s="168" t="e">
        <f t="shared" si="142"/>
        <v>#REF!</v>
      </c>
      <c r="B334" s="169" t="s">
        <v>5125</v>
      </c>
      <c r="C334" s="174"/>
      <c r="D334" s="175"/>
      <c r="E334" s="172" t="s">
        <v>5126</v>
      </c>
      <c r="F334" s="176" t="s">
        <v>5127</v>
      </c>
      <c r="G334" s="177"/>
      <c r="H334" s="177"/>
      <c r="I334" s="178"/>
      <c r="J334" s="209" t="s">
        <v>67</v>
      </c>
      <c r="K334" s="209" t="s">
        <v>67</v>
      </c>
      <c r="L334" s="209" t="s">
        <v>58</v>
      </c>
      <c r="M334" s="209" t="s">
        <v>67</v>
      </c>
      <c r="N334" s="209" t="s">
        <v>67</v>
      </c>
      <c r="O334" s="209" t="s">
        <v>67</v>
      </c>
      <c r="P334" s="209" t="s">
        <v>67</v>
      </c>
      <c r="Q334" s="209" t="s">
        <v>67</v>
      </c>
      <c r="R334" s="209" t="s">
        <v>67</v>
      </c>
      <c r="S334" s="209" t="s">
        <v>58</v>
      </c>
      <c r="T334" s="209" t="s">
        <v>59</v>
      </c>
      <c r="U334" s="209" t="s">
        <v>67</v>
      </c>
      <c r="V334" s="209" t="s">
        <v>67</v>
      </c>
      <c r="W334" s="209" t="s">
        <v>67</v>
      </c>
      <c r="X334" s="209" t="s">
        <v>67</v>
      </c>
      <c r="Y334" s="209" t="s">
        <v>67</v>
      </c>
      <c r="Z334" s="209" t="s">
        <v>58</v>
      </c>
      <c r="AA334" s="209" t="s">
        <v>59</v>
      </c>
      <c r="AB334" s="209" t="s">
        <v>67</v>
      </c>
      <c r="AC334" s="209" t="s">
        <v>67</v>
      </c>
      <c r="AD334" s="209" t="s">
        <v>67</v>
      </c>
      <c r="AE334" s="209" t="s">
        <v>67</v>
      </c>
      <c r="AF334" s="209" t="s">
        <v>67</v>
      </c>
      <c r="AG334" s="209" t="s">
        <v>58</v>
      </c>
      <c r="AH334" s="209" t="s">
        <v>67</v>
      </c>
      <c r="AI334" s="209" t="s">
        <v>67</v>
      </c>
      <c r="AJ334" s="209" t="s">
        <v>67</v>
      </c>
      <c r="AK334" s="209" t="s">
        <v>67</v>
      </c>
      <c r="AL334" s="209" t="s">
        <v>57</v>
      </c>
      <c r="AM334" s="209" t="s">
        <v>67</v>
      </c>
      <c r="AN334" s="209" t="s">
        <v>58</v>
      </c>
      <c r="AO334" s="209" t="s">
        <v>57</v>
      </c>
      <c r="AP334" s="209" t="s">
        <v>57</v>
      </c>
      <c r="AQ334" s="209" t="s">
        <v>57</v>
      </c>
      <c r="AR334" s="179"/>
      <c r="AS334" s="179"/>
      <c r="AT334" s="179"/>
      <c r="AU334" s="179"/>
      <c r="AV334" s="179"/>
      <c r="AW334" s="179"/>
      <c r="AX334" s="179"/>
      <c r="AY334" s="179"/>
      <c r="AZ334" s="179"/>
      <c r="BA334" s="179"/>
      <c r="BB334" s="179"/>
      <c r="BC334" s="179"/>
      <c r="BD334" s="179"/>
      <c r="BE334" s="179"/>
      <c r="BF334" s="180"/>
      <c r="BG334" s="181"/>
      <c r="BH334" s="182"/>
      <c r="BI334" s="182"/>
      <c r="BJ334" s="182"/>
      <c r="BK334" s="182"/>
      <c r="BL334" s="182"/>
      <c r="BM334" s="182"/>
      <c r="BN334" s="170"/>
      <c r="BO334" s="182"/>
      <c r="BP334" s="182"/>
      <c r="BQ334" s="170"/>
      <c r="BR334" s="182"/>
      <c r="BS334" s="182"/>
      <c r="BT334" s="170"/>
      <c r="BU334" s="182"/>
      <c r="BV334" s="182"/>
      <c r="BW334" s="170"/>
      <c r="BX334" s="182"/>
      <c r="BY334" s="182"/>
      <c r="BZ334" s="170"/>
      <c r="CA334" s="170"/>
      <c r="CB334" s="182"/>
      <c r="CC334" s="182"/>
      <c r="CD334" s="170"/>
      <c r="CE334" s="170"/>
      <c r="CF334" s="170"/>
      <c r="CG334" s="182"/>
      <c r="CH334" s="171"/>
      <c r="CI334" s="183"/>
      <c r="CJ334" s="184"/>
    </row>
    <row r="335" spans="1:88">
      <c r="B335" s="173"/>
      <c r="D335"/>
      <c r="J335" s="209" t="s">
        <v>67</v>
      </c>
      <c r="K335" s="209" t="s">
        <v>67</v>
      </c>
      <c r="L335" s="209" t="s">
        <v>58</v>
      </c>
      <c r="M335" s="209" t="s">
        <v>67</v>
      </c>
      <c r="N335" s="209" t="s">
        <v>67</v>
      </c>
      <c r="O335" s="209" t="s">
        <v>67</v>
      </c>
      <c r="P335" s="209" t="s">
        <v>67</v>
      </c>
      <c r="Q335" s="209" t="s">
        <v>67</v>
      </c>
      <c r="R335" s="209" t="s">
        <v>67</v>
      </c>
      <c r="S335" s="209" t="s">
        <v>58</v>
      </c>
      <c r="T335" s="209" t="s">
        <v>59</v>
      </c>
      <c r="U335" s="209" t="s">
        <v>67</v>
      </c>
      <c r="V335" s="209" t="s">
        <v>67</v>
      </c>
      <c r="W335" s="209" t="s">
        <v>67</v>
      </c>
      <c r="X335" s="209" t="s">
        <v>67</v>
      </c>
      <c r="Y335" s="209" t="s">
        <v>67</v>
      </c>
      <c r="Z335" s="209" t="s">
        <v>58</v>
      </c>
      <c r="AA335" s="209" t="s">
        <v>59</v>
      </c>
      <c r="AB335" s="209" t="s">
        <v>67</v>
      </c>
      <c r="AC335" s="209" t="s">
        <v>67</v>
      </c>
      <c r="AD335" s="209" t="s">
        <v>67</v>
      </c>
      <c r="AE335" s="209" t="s">
        <v>67</v>
      </c>
      <c r="AF335" s="209" t="s">
        <v>67</v>
      </c>
      <c r="AG335" s="209" t="s">
        <v>58</v>
      </c>
      <c r="AH335" s="209" t="s">
        <v>67</v>
      </c>
      <c r="AI335" s="209" t="s">
        <v>67</v>
      </c>
      <c r="AJ335" s="209" t="s">
        <v>67</v>
      </c>
      <c r="AK335" s="209" t="s">
        <v>67</v>
      </c>
      <c r="AL335" s="209" t="s">
        <v>67</v>
      </c>
      <c r="AM335" s="209" t="s">
        <v>67</v>
      </c>
      <c r="AN335" s="209" t="s">
        <v>58</v>
      </c>
      <c r="AO335" s="209" t="s">
        <v>67</v>
      </c>
      <c r="AP335" s="209" t="s">
        <v>67</v>
      </c>
      <c r="AQ335" s="209" t="s">
        <v>67</v>
      </c>
    </row>
  </sheetData>
  <autoFilter ref="A10:CV335" xr:uid="{00000000-0001-0000-0100-000000000000}"/>
  <sortState xmlns:xlrd2="http://schemas.microsoft.com/office/spreadsheetml/2017/richdata2" ref="A337:CV747">
    <sortCondition sortBy="cellColor" ref="B337:B747" dxfId="795"/>
  </sortState>
  <mergeCells count="53">
    <mergeCell ref="CN8:CN9"/>
    <mergeCell ref="CO8:CO9"/>
    <mergeCell ref="CU8:CU9"/>
    <mergeCell ref="CV8:CV9"/>
    <mergeCell ref="CP8:CP9"/>
    <mergeCell ref="CQ8:CQ9"/>
    <mergeCell ref="CR8:CR9"/>
    <mergeCell ref="CS8:CS9"/>
    <mergeCell ref="CT8:CT9"/>
    <mergeCell ref="CI8:CI9"/>
    <mergeCell ref="CJ8:CJ9"/>
    <mergeCell ref="CK8:CK9"/>
    <mergeCell ref="CL8:CL9"/>
    <mergeCell ref="CM8:CM9"/>
    <mergeCell ref="CA8:CA9"/>
    <mergeCell ref="CB8:CB9"/>
    <mergeCell ref="CC8:CC9"/>
    <mergeCell ref="CG8:CG9"/>
    <mergeCell ref="CH8:CH9"/>
    <mergeCell ref="CD8:CD9"/>
    <mergeCell ref="CF8:CF9"/>
    <mergeCell ref="CE8:CE9"/>
    <mergeCell ref="BU8:BU9"/>
    <mergeCell ref="BV8:BV9"/>
    <mergeCell ref="BW8:BW9"/>
    <mergeCell ref="BX8:BX9"/>
    <mergeCell ref="BY8:BY9"/>
    <mergeCell ref="BP8:BP9"/>
    <mergeCell ref="BQ8:BQ9"/>
    <mergeCell ref="BR8:BR9"/>
    <mergeCell ref="BS8:BS9"/>
    <mergeCell ref="BT8:BT9"/>
    <mergeCell ref="BK8:BK9"/>
    <mergeCell ref="BM8:BM9"/>
    <mergeCell ref="BN8:BN9"/>
    <mergeCell ref="BO8:BO9"/>
    <mergeCell ref="BL8:BL9"/>
    <mergeCell ref="BJ8:BJ9"/>
    <mergeCell ref="BZ8:BZ9"/>
    <mergeCell ref="CP3:CQ3"/>
    <mergeCell ref="CP7:CQ7"/>
    <mergeCell ref="A8:A9"/>
    <mergeCell ref="B8:B9"/>
    <mergeCell ref="C8:C9"/>
    <mergeCell ref="D8:D9"/>
    <mergeCell ref="E8:E9"/>
    <mergeCell ref="F8:F9"/>
    <mergeCell ref="G8:G9"/>
    <mergeCell ref="H8:H9"/>
    <mergeCell ref="I8:I9"/>
    <mergeCell ref="BG8:BG9"/>
    <mergeCell ref="BH8:BH9"/>
    <mergeCell ref="BI8:BI9"/>
  </mergeCells>
  <phoneticPr fontId="36" type="noConversion"/>
  <conditionalFormatting sqref="B1:B1048576">
    <cfRule type="duplicateValues" dxfId="40" priority="352"/>
    <cfRule type="duplicateValues" dxfId="39" priority="353"/>
    <cfRule type="duplicateValues" dxfId="38" priority="354"/>
    <cfRule type="duplicateValues" dxfId="37" priority="355"/>
    <cfRule type="duplicateValues" dxfId="36" priority="356"/>
    <cfRule type="duplicateValues" dxfId="35" priority="383"/>
    <cfRule type="duplicateValues" dxfId="34" priority="384"/>
    <cfRule type="duplicateValues" dxfId="33" priority="385"/>
    <cfRule type="duplicateValues" dxfId="32" priority="386"/>
    <cfRule type="duplicateValues" dxfId="31" priority="387"/>
    <cfRule type="duplicateValues" dxfId="30" priority="388"/>
    <cfRule type="duplicateValues" dxfId="29" priority="389"/>
    <cfRule type="duplicateValues" dxfId="28" priority="390"/>
    <cfRule type="duplicateValues" dxfId="27" priority="391"/>
    <cfRule type="duplicateValues" dxfId="26" priority="392"/>
    <cfRule type="duplicateValues" dxfId="25" priority="393"/>
    <cfRule type="duplicateValues" dxfId="24" priority="394"/>
    <cfRule type="duplicateValues" dxfId="23" priority="395"/>
    <cfRule type="duplicateValues" dxfId="22" priority="396"/>
    <cfRule type="duplicateValues" dxfId="21" priority="397"/>
    <cfRule type="duplicateValues" dxfId="20" priority="398"/>
  </conditionalFormatting>
  <conditionalFormatting sqref="B335:B1048576">
    <cfRule type="duplicateValues" dxfId="19" priority="37"/>
    <cfRule type="duplicateValues" dxfId="18" priority="350"/>
  </conditionalFormatting>
  <conditionalFormatting sqref="J11:BE294 J295:AQ335">
    <cfRule type="containsText" dxfId="17" priority="33" stopIfTrue="1" operator="containsText" text="FA">
      <formula>NOT(ISERROR(SEARCH("FA",J11)))</formula>
    </cfRule>
    <cfRule type="containsText" dxfId="16" priority="34" stopIfTrue="1" operator="containsText" text="DM">
      <formula>NOT(ISERROR(SEARCH("DM",J11)))</formula>
    </cfRule>
    <cfRule type="containsText" dxfId="15" priority="35" stopIfTrue="1" operator="containsText" text="VAC">
      <formula>NOT(ISERROR(SEARCH("VAC",J11)))</formula>
    </cfRule>
    <cfRule type="containsText" dxfId="14" priority="36" stopIfTrue="1" operator="containsText" text="DP">
      <formula>NOT(ISERROR(SEARCH("DP",J11)))</formula>
    </cfRule>
  </conditionalFormatting>
  <conditionalFormatting sqref="AR295:BE334">
    <cfRule type="containsText" dxfId="13" priority="1" stopIfTrue="1" operator="containsText" text="FA">
      <formula>NOT(ISERROR(SEARCH("FA",AR295)))</formula>
    </cfRule>
    <cfRule type="containsText" dxfId="12" priority="2" stopIfTrue="1" operator="containsText" text="DM">
      <formula>NOT(ISERROR(SEARCH("DM",AR295)))</formula>
    </cfRule>
    <cfRule type="containsText" dxfId="11" priority="3" stopIfTrue="1" operator="containsText" text="VAC">
      <formula>NOT(ISERROR(SEARCH("VAC",AR295)))</formula>
    </cfRule>
    <cfRule type="containsText" dxfId="10" priority="4" stopIfTrue="1" operator="containsText" text="DP">
      <formula>NOT(ISERROR(SEARCH("DP",AR295)))</formula>
    </cfRule>
  </conditionalFormatting>
  <printOptions horizontalCentered="1"/>
  <pageMargins left="0.23611111111111099" right="0.23611111111111099" top="0.74791666666666701" bottom="0.74791666666666701" header="0.51180555555555496" footer="0.51180555555555496"/>
  <pageSetup scale="12" firstPageNumber="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1C87-E74B-4289-ACA8-E6117DBF2536}">
  <sheetPr codeName="Hoja13">
    <tabColor rgb="FF17375E"/>
  </sheetPr>
  <dimension ref="A1:G88"/>
  <sheetViews>
    <sheetView topLeftCell="A66" workbookViewId="0">
      <selection activeCell="G84" sqref="G84"/>
    </sheetView>
  </sheetViews>
  <sheetFormatPr baseColWidth="10" defaultColWidth="11.453125" defaultRowHeight="14.5"/>
  <cols>
    <col min="2" max="2" width="18.54296875" bestFit="1" customWidth="1"/>
    <col min="3" max="3" width="37.08984375" bestFit="1" customWidth="1"/>
    <col min="4" max="4" width="1.453125" bestFit="1" customWidth="1"/>
    <col min="5" max="5" width="4" style="166" bestFit="1" customWidth="1"/>
    <col min="7" max="7" width="39.54296875" bestFit="1" customWidth="1"/>
  </cols>
  <sheetData>
    <row r="1" spans="1:7">
      <c r="A1" s="149" t="s">
        <v>4701</v>
      </c>
      <c r="B1" s="164" t="s">
        <v>5128</v>
      </c>
      <c r="C1" s="150" t="s">
        <v>5129</v>
      </c>
      <c r="D1" s="164" t="s">
        <v>5130</v>
      </c>
      <c r="E1" s="165" t="s">
        <v>5131</v>
      </c>
      <c r="F1" s="9">
        <v>955685305</v>
      </c>
      <c r="G1" t="str">
        <f>CONCATENATE(B1," ",C1,D1,E1,F1)</f>
        <v>JOEL MORENO,51955685305</v>
      </c>
    </row>
    <row r="2" spans="1:7">
      <c r="A2" s="149" t="s">
        <v>4663</v>
      </c>
      <c r="B2" s="164" t="s">
        <v>5132</v>
      </c>
      <c r="C2" s="150" t="s">
        <v>5133</v>
      </c>
      <c r="D2" s="164" t="s">
        <v>5130</v>
      </c>
      <c r="E2" s="165" t="s">
        <v>5131</v>
      </c>
      <c r="F2" s="9">
        <v>970282406</v>
      </c>
      <c r="G2" t="str">
        <f t="shared" ref="G2:G60" si="0">CONCATENATE(B2," ",C2,D2,E2,F2)</f>
        <v>JOSE MENDOZA,51970282406</v>
      </c>
    </row>
    <row r="3" spans="1:7">
      <c r="A3" s="149" t="s">
        <v>4093</v>
      </c>
      <c r="B3" s="164" t="s">
        <v>5134</v>
      </c>
      <c r="C3" s="150" t="s">
        <v>5135</v>
      </c>
      <c r="D3" s="164" t="s">
        <v>5130</v>
      </c>
      <c r="E3" s="165" t="s">
        <v>5131</v>
      </c>
      <c r="F3" s="9">
        <v>920684863</v>
      </c>
      <c r="G3" t="str">
        <f t="shared" si="0"/>
        <v>MANUEL ANAYA,51920684863</v>
      </c>
    </row>
    <row r="4" spans="1:7">
      <c r="A4" s="149" t="s">
        <v>4681</v>
      </c>
      <c r="B4" s="164" t="s">
        <v>5136</v>
      </c>
      <c r="C4" s="150" t="s">
        <v>5137</v>
      </c>
      <c r="D4" s="164" t="s">
        <v>5130</v>
      </c>
      <c r="E4" s="165" t="s">
        <v>5131</v>
      </c>
      <c r="F4" s="9" t="s">
        <v>5138</v>
      </c>
      <c r="G4" t="str">
        <f t="shared" si="0"/>
        <v>BERTHA MINAYA,51964671590</v>
      </c>
    </row>
    <row r="5" spans="1:7">
      <c r="A5" s="149" t="s">
        <v>4727</v>
      </c>
      <c r="B5" s="164" t="s">
        <v>5139</v>
      </c>
      <c r="C5" s="150" t="s">
        <v>5140</v>
      </c>
      <c r="D5" s="164" t="s">
        <v>5130</v>
      </c>
      <c r="E5" s="165" t="s">
        <v>5131</v>
      </c>
      <c r="F5" s="9" t="s">
        <v>5141</v>
      </c>
      <c r="G5" t="str">
        <f t="shared" si="0"/>
        <v>KEVIN ONOFRE,51984374946</v>
      </c>
    </row>
    <row r="6" spans="1:7">
      <c r="A6" s="149" t="s">
        <v>4730</v>
      </c>
      <c r="B6" s="164" t="s">
        <v>5142</v>
      </c>
      <c r="C6" s="150" t="s">
        <v>5143</v>
      </c>
      <c r="D6" s="164" t="s">
        <v>5130</v>
      </c>
      <c r="E6" s="165" t="s">
        <v>5131</v>
      </c>
      <c r="F6" s="9" t="s">
        <v>5144</v>
      </c>
      <c r="G6" t="str">
        <f t="shared" si="0"/>
        <v>LESLY ORELLANA,51944476004</v>
      </c>
    </row>
    <row r="7" spans="1:7">
      <c r="A7" s="149" t="s">
        <v>4268</v>
      </c>
      <c r="B7" s="164" t="s">
        <v>5145</v>
      </c>
      <c r="C7" s="150" t="s">
        <v>5146</v>
      </c>
      <c r="D7" s="164" t="s">
        <v>5130</v>
      </c>
      <c r="E7" s="165" t="s">
        <v>5131</v>
      </c>
      <c r="F7" s="9">
        <v>970037139</v>
      </c>
      <c r="G7" t="str">
        <f t="shared" si="0"/>
        <v>RENZO CESTI,51970037139</v>
      </c>
    </row>
    <row r="8" spans="1:7">
      <c r="A8" s="149" t="s">
        <v>4086</v>
      </c>
      <c r="B8" s="164" t="s">
        <v>5147</v>
      </c>
      <c r="C8" s="150" t="s">
        <v>5148</v>
      </c>
      <c r="D8" s="164" t="s">
        <v>5130</v>
      </c>
      <c r="E8" s="165" t="s">
        <v>5131</v>
      </c>
      <c r="F8" s="9" t="s">
        <v>5149</v>
      </c>
      <c r="G8" t="str">
        <f t="shared" si="0"/>
        <v>CARLOS ALVEAL,51993392250</v>
      </c>
    </row>
    <row r="9" spans="1:7">
      <c r="A9" s="149" t="s">
        <v>4724</v>
      </c>
      <c r="B9" s="164" t="s">
        <v>5150</v>
      </c>
      <c r="C9" s="150" t="s">
        <v>5151</v>
      </c>
      <c r="D9" s="164" t="s">
        <v>5130</v>
      </c>
      <c r="E9" s="165" t="s">
        <v>5131</v>
      </c>
      <c r="F9" s="9" t="s">
        <v>5152</v>
      </c>
      <c r="G9" t="str">
        <f t="shared" si="0"/>
        <v>GINA OLORTEGUI,51961766864</v>
      </c>
    </row>
    <row r="10" spans="1:7">
      <c r="A10" s="149" t="s">
        <v>4697</v>
      </c>
      <c r="B10" s="164" t="s">
        <v>5153</v>
      </c>
      <c r="C10" s="150" t="s">
        <v>5154</v>
      </c>
      <c r="D10" s="164" t="s">
        <v>5130</v>
      </c>
      <c r="E10" s="165" t="s">
        <v>5131</v>
      </c>
      <c r="F10" s="9" t="s">
        <v>5155</v>
      </c>
      <c r="G10" t="str">
        <f t="shared" si="0"/>
        <v>RICARDO MORALES,51943770217</v>
      </c>
    </row>
    <row r="11" spans="1:7">
      <c r="A11" s="149" t="s">
        <v>4154</v>
      </c>
      <c r="B11" s="164" t="s">
        <v>5156</v>
      </c>
      <c r="C11" s="150" t="s">
        <v>5157</v>
      </c>
      <c r="D11" s="164" t="s">
        <v>5130</v>
      </c>
      <c r="E11" s="165" t="s">
        <v>5131</v>
      </c>
      <c r="F11" s="9" t="s">
        <v>5158</v>
      </c>
      <c r="G11" t="str">
        <f t="shared" si="0"/>
        <v>EVELIN BECERRA,51933857986</v>
      </c>
    </row>
    <row r="12" spans="1:7">
      <c r="A12" s="149" t="s">
        <v>4613</v>
      </c>
      <c r="B12" s="164" t="s">
        <v>5159</v>
      </c>
      <c r="C12" s="150" t="s">
        <v>5160</v>
      </c>
      <c r="D12" s="164" t="s">
        <v>5130</v>
      </c>
      <c r="E12" s="165" t="s">
        <v>5131</v>
      </c>
      <c r="F12" s="9" t="s">
        <v>5161</v>
      </c>
      <c r="G12" t="str">
        <f t="shared" si="0"/>
        <v>CHRISTIAN MANTA,51933932063</v>
      </c>
    </row>
    <row r="13" spans="1:7">
      <c r="A13" s="149" t="s">
        <v>4253</v>
      </c>
      <c r="B13" s="164" t="s">
        <v>5162</v>
      </c>
      <c r="C13" s="150" t="s">
        <v>5163</v>
      </c>
      <c r="D13" s="164" t="s">
        <v>5130</v>
      </c>
      <c r="E13" s="165" t="s">
        <v>5131</v>
      </c>
      <c r="F13" s="9" t="s">
        <v>5164</v>
      </c>
      <c r="G13" t="str">
        <f t="shared" si="0"/>
        <v>VICTOR CASTILLO,51993336727</v>
      </c>
    </row>
    <row r="14" spans="1:7">
      <c r="A14" s="149" t="s">
        <v>4476</v>
      </c>
      <c r="B14" s="164" t="s">
        <v>5165</v>
      </c>
      <c r="C14" s="150" t="s">
        <v>5166</v>
      </c>
      <c r="D14" s="164" t="s">
        <v>5130</v>
      </c>
      <c r="E14" s="165" t="s">
        <v>5131</v>
      </c>
      <c r="F14" s="9" t="s">
        <v>5167</v>
      </c>
      <c r="G14" t="str">
        <f t="shared" si="0"/>
        <v>JESUS GONZALES,51992499529</v>
      </c>
    </row>
    <row r="15" spans="1:7">
      <c r="A15" s="149" t="s">
        <v>4516</v>
      </c>
      <c r="B15" s="164" t="s">
        <v>5168</v>
      </c>
      <c r="C15" s="150" t="s">
        <v>5169</v>
      </c>
      <c r="D15" s="164" t="s">
        <v>5130</v>
      </c>
      <c r="E15" s="165" t="s">
        <v>5131</v>
      </c>
      <c r="F15" s="9" t="s">
        <v>5170</v>
      </c>
      <c r="G15" t="str">
        <f t="shared" si="0"/>
        <v>MARIO HERRERA,51986748385</v>
      </c>
    </row>
    <row r="16" spans="1:7">
      <c r="A16" s="149" t="s">
        <v>4708</v>
      </c>
      <c r="B16" s="164" t="s">
        <v>5132</v>
      </c>
      <c r="C16" s="150" t="s">
        <v>5171</v>
      </c>
      <c r="D16" s="164" t="s">
        <v>5130</v>
      </c>
      <c r="E16" s="165" t="s">
        <v>5131</v>
      </c>
      <c r="F16" s="9" t="s">
        <v>5172</v>
      </c>
      <c r="G16" t="str">
        <f t="shared" si="0"/>
        <v>JOSE MUÑOZ,51915248534</v>
      </c>
    </row>
    <row r="17" spans="1:7">
      <c r="A17" s="149" t="s">
        <v>5173</v>
      </c>
      <c r="B17" s="164" t="s">
        <v>5174</v>
      </c>
      <c r="C17" s="150" t="s">
        <v>5175</v>
      </c>
      <c r="D17" s="164" t="s">
        <v>5130</v>
      </c>
      <c r="E17" s="165" t="s">
        <v>5131</v>
      </c>
      <c r="F17" s="9" t="s">
        <v>5176</v>
      </c>
      <c r="G17" t="str">
        <f t="shared" si="0"/>
        <v>ANDREA VALDIVIA,51991660030</v>
      </c>
    </row>
    <row r="18" spans="1:7">
      <c r="A18" s="149" t="s">
        <v>4473</v>
      </c>
      <c r="B18" s="164" t="s">
        <v>5147</v>
      </c>
      <c r="C18" s="150" t="s">
        <v>5166</v>
      </c>
      <c r="D18" s="164" t="s">
        <v>5130</v>
      </c>
      <c r="E18" s="165" t="s">
        <v>5131</v>
      </c>
      <c r="F18" s="9" t="s">
        <v>5177</v>
      </c>
      <c r="G18" t="str">
        <f t="shared" si="0"/>
        <v>CARLOS GONZALES,51947194872</v>
      </c>
    </row>
    <row r="19" spans="1:7">
      <c r="A19" s="149" t="s">
        <v>4305</v>
      </c>
      <c r="B19" s="164" t="s">
        <v>5178</v>
      </c>
      <c r="C19" s="150" t="s">
        <v>5179</v>
      </c>
      <c r="D19" s="164" t="s">
        <v>5130</v>
      </c>
      <c r="E19" s="165" t="s">
        <v>5131</v>
      </c>
      <c r="F19" s="9" t="s">
        <v>5180</v>
      </c>
      <c r="G19" t="str">
        <f t="shared" si="0"/>
        <v>CHRIST CHUNGA,51944502130</v>
      </c>
    </row>
    <row r="20" spans="1:7">
      <c r="A20" s="149" t="s">
        <v>4816</v>
      </c>
      <c r="B20" s="164" t="s">
        <v>5181</v>
      </c>
      <c r="C20" s="150" t="s">
        <v>5182</v>
      </c>
      <c r="D20" s="164" t="s">
        <v>5130</v>
      </c>
      <c r="E20" s="165" t="s">
        <v>5131</v>
      </c>
      <c r="F20" s="9" t="s">
        <v>5183</v>
      </c>
      <c r="G20" t="str">
        <f t="shared" si="0"/>
        <v>NELCIO RAMIREZ,51965898716</v>
      </c>
    </row>
    <row r="21" spans="1:7">
      <c r="A21" s="149" t="s">
        <v>4578</v>
      </c>
      <c r="B21" s="164" t="s">
        <v>5184</v>
      </c>
      <c r="C21" s="150" t="s">
        <v>5185</v>
      </c>
      <c r="D21" s="164" t="s">
        <v>5130</v>
      </c>
      <c r="E21" s="165" t="s">
        <v>5131</v>
      </c>
      <c r="F21" s="9" t="s">
        <v>5186</v>
      </c>
      <c r="G21" t="str">
        <f t="shared" si="0"/>
        <v>DANIEL LLALLE,51993253224</v>
      </c>
    </row>
    <row r="22" spans="1:7">
      <c r="A22" s="149" t="s">
        <v>4158</v>
      </c>
      <c r="B22" s="164" t="s">
        <v>5187</v>
      </c>
      <c r="C22" s="150" t="s">
        <v>5157</v>
      </c>
      <c r="D22" s="164" t="s">
        <v>5130</v>
      </c>
      <c r="E22" s="165" t="s">
        <v>5131</v>
      </c>
      <c r="F22" s="9" t="s">
        <v>5188</v>
      </c>
      <c r="G22" t="str">
        <f t="shared" si="0"/>
        <v>JORGE BECERRA,51964047940</v>
      </c>
    </row>
    <row r="23" spans="1:7">
      <c r="A23" s="149" t="s">
        <v>4805</v>
      </c>
      <c r="B23" s="164" t="s">
        <v>5189</v>
      </c>
      <c r="C23" s="150" t="s">
        <v>5190</v>
      </c>
      <c r="D23" s="164" t="s">
        <v>5130</v>
      </c>
      <c r="E23" s="165" t="s">
        <v>5131</v>
      </c>
      <c r="F23" s="9" t="s">
        <v>5191</v>
      </c>
      <c r="G23" t="str">
        <f t="shared" si="0"/>
        <v>ONIEL QUISPE,51945146063</v>
      </c>
    </row>
    <row r="24" spans="1:7">
      <c r="A24" s="149" t="s">
        <v>5054</v>
      </c>
      <c r="B24" s="164" t="s">
        <v>5192</v>
      </c>
      <c r="C24" s="150" t="s">
        <v>5193</v>
      </c>
      <c r="D24" s="164" t="s">
        <v>5130</v>
      </c>
      <c r="E24" s="165" t="s">
        <v>5131</v>
      </c>
      <c r="F24" s="9" t="s">
        <v>5194</v>
      </c>
      <c r="G24" t="str">
        <f t="shared" si="0"/>
        <v>EDWIN VILCHEZ,51951826949</v>
      </c>
    </row>
    <row r="25" spans="1:7">
      <c r="A25" s="149" t="s">
        <v>4073</v>
      </c>
      <c r="B25" s="164" t="s">
        <v>5195</v>
      </c>
      <c r="C25" s="150" t="s">
        <v>5196</v>
      </c>
      <c r="D25" s="164" t="s">
        <v>5130</v>
      </c>
      <c r="E25" s="165" t="s">
        <v>5131</v>
      </c>
      <c r="F25" s="9" t="s">
        <v>5197</v>
      </c>
      <c r="G25" t="str">
        <f t="shared" si="0"/>
        <v>JAVIER ALVA,51987110579</v>
      </c>
    </row>
    <row r="26" spans="1:7">
      <c r="A26" s="149" t="s">
        <v>5198</v>
      </c>
      <c r="B26" s="164" t="s">
        <v>5199</v>
      </c>
      <c r="C26" s="150" t="s">
        <v>5200</v>
      </c>
      <c r="D26" s="164" t="s">
        <v>5130</v>
      </c>
      <c r="E26" s="165" t="s">
        <v>5131</v>
      </c>
      <c r="F26" s="9" t="s">
        <v>5201</v>
      </c>
      <c r="G26" t="str">
        <f t="shared" si="0"/>
        <v>LUIS LAPOUBLE,51923026102</v>
      </c>
    </row>
    <row r="27" spans="1:7">
      <c r="A27" s="149" t="s">
        <v>5202</v>
      </c>
      <c r="B27" s="164" t="s">
        <v>5203</v>
      </c>
      <c r="C27" s="150" t="s">
        <v>5204</v>
      </c>
      <c r="D27" s="164" t="s">
        <v>5130</v>
      </c>
      <c r="E27" s="165" t="s">
        <v>5131</v>
      </c>
      <c r="F27" s="9" t="s">
        <v>5205</v>
      </c>
      <c r="G27" t="str">
        <f t="shared" si="0"/>
        <v>ROMY POLANCO,51987190522</v>
      </c>
    </row>
    <row r="28" spans="1:7">
      <c r="A28" s="149" t="s">
        <v>4479</v>
      </c>
      <c r="B28" s="164" t="s">
        <v>5147</v>
      </c>
      <c r="C28" s="150" t="s">
        <v>5166</v>
      </c>
      <c r="D28" s="164" t="s">
        <v>5130</v>
      </c>
      <c r="E28" s="165" t="s">
        <v>5131</v>
      </c>
      <c r="F28" s="9" t="s">
        <v>5206</v>
      </c>
      <c r="G28" t="str">
        <f t="shared" si="0"/>
        <v>CARLOS GONZALES,51912857830</v>
      </c>
    </row>
    <row r="29" spans="1:7">
      <c r="A29" s="149" t="s">
        <v>4438</v>
      </c>
      <c r="B29" s="164" t="s">
        <v>5207</v>
      </c>
      <c r="C29" s="150" t="s">
        <v>5208</v>
      </c>
      <c r="D29" s="164" t="s">
        <v>5130</v>
      </c>
      <c r="E29" s="165" t="s">
        <v>5131</v>
      </c>
      <c r="F29" s="9" t="s">
        <v>5209</v>
      </c>
      <c r="G29" t="str">
        <f t="shared" si="0"/>
        <v>ANGELA GAMARRA,51927896614</v>
      </c>
    </row>
    <row r="30" spans="1:7">
      <c r="A30" s="149" t="s">
        <v>5016</v>
      </c>
      <c r="B30" s="164" t="s">
        <v>5210</v>
      </c>
      <c r="C30" s="150" t="s">
        <v>5211</v>
      </c>
      <c r="D30" s="164" t="s">
        <v>5130</v>
      </c>
      <c r="E30" s="165" t="s">
        <v>5131</v>
      </c>
      <c r="F30" s="9" t="s">
        <v>5212</v>
      </c>
      <c r="G30" t="str">
        <f t="shared" si="0"/>
        <v>CHARLY UTIA,51994394563</v>
      </c>
    </row>
    <row r="31" spans="1:7">
      <c r="A31" s="149" t="s">
        <v>4979</v>
      </c>
      <c r="B31" s="164" t="s">
        <v>5199</v>
      </c>
      <c r="C31" s="150" t="s">
        <v>5213</v>
      </c>
      <c r="D31" s="164" t="s">
        <v>5130</v>
      </c>
      <c r="E31" s="165" t="s">
        <v>5131</v>
      </c>
      <c r="F31" s="9" t="s">
        <v>5214</v>
      </c>
      <c r="G31" t="str">
        <f t="shared" si="0"/>
        <v>LUIS TAPIA,51985959851</v>
      </c>
    </row>
    <row r="32" spans="1:7">
      <c r="A32" s="149" t="s">
        <v>4711</v>
      </c>
      <c r="B32" s="164" t="s">
        <v>5215</v>
      </c>
      <c r="C32" s="150" t="s">
        <v>5216</v>
      </c>
      <c r="D32" s="164" t="s">
        <v>5130</v>
      </c>
      <c r="E32" s="165" t="s">
        <v>5131</v>
      </c>
      <c r="F32" s="9" t="s">
        <v>5217</v>
      </c>
      <c r="G32" t="str">
        <f t="shared" si="0"/>
        <v>FRANCIS NAIRA,51997115694</v>
      </c>
    </row>
    <row r="33" spans="1:7">
      <c r="A33" s="149" t="s">
        <v>4587</v>
      </c>
      <c r="B33" s="164" t="s">
        <v>5218</v>
      </c>
      <c r="C33" s="150" t="s">
        <v>5219</v>
      </c>
      <c r="D33" s="164" t="s">
        <v>5130</v>
      </c>
      <c r="E33" s="165" t="s">
        <v>5131</v>
      </c>
      <c r="F33" s="9" t="s">
        <v>5220</v>
      </c>
      <c r="G33" t="str">
        <f t="shared" si="0"/>
        <v>MARTHA LOCKUAN,51991813067</v>
      </c>
    </row>
    <row r="34" spans="1:7">
      <c r="A34" s="149" t="s">
        <v>5060</v>
      </c>
      <c r="B34" s="164" t="s">
        <v>5221</v>
      </c>
      <c r="C34" s="150" t="s">
        <v>5222</v>
      </c>
      <c r="D34" s="164" t="s">
        <v>5130</v>
      </c>
      <c r="E34" s="165" t="s">
        <v>5131</v>
      </c>
      <c r="F34" s="9" t="s">
        <v>5223</v>
      </c>
      <c r="G34" t="str">
        <f t="shared" si="0"/>
        <v>JONATHAN VILLANUEVA,51978264819</v>
      </c>
    </row>
    <row r="35" spans="1:7">
      <c r="A35" s="149" t="s">
        <v>4249</v>
      </c>
      <c r="B35" s="164" t="s">
        <v>5224</v>
      </c>
      <c r="C35" s="150" t="s">
        <v>5225</v>
      </c>
      <c r="D35" s="164" t="s">
        <v>5130</v>
      </c>
      <c r="E35" s="165" t="s">
        <v>5131</v>
      </c>
      <c r="F35" s="9" t="s">
        <v>5226</v>
      </c>
      <c r="G35" t="str">
        <f t="shared" si="0"/>
        <v>CLAUDIA CASTILLA,51992591925</v>
      </c>
    </row>
    <row r="36" spans="1:7">
      <c r="A36" s="149" t="s">
        <v>4796</v>
      </c>
      <c r="B36" s="164" t="s">
        <v>5227</v>
      </c>
      <c r="C36" s="150" t="s">
        <v>5228</v>
      </c>
      <c r="D36" s="164" t="s">
        <v>5130</v>
      </c>
      <c r="E36" s="165" t="s">
        <v>5131</v>
      </c>
      <c r="F36" s="9" t="s">
        <v>5229</v>
      </c>
      <c r="G36" t="str">
        <f t="shared" si="0"/>
        <v>CRISTY PRIMO,51997857853</v>
      </c>
    </row>
    <row r="37" spans="1:7">
      <c r="A37" s="149" t="s">
        <v>4429</v>
      </c>
      <c r="B37" s="164" t="s">
        <v>5230</v>
      </c>
      <c r="C37" s="150" t="s">
        <v>5231</v>
      </c>
      <c r="D37" s="164" t="s">
        <v>5130</v>
      </c>
      <c r="E37" s="165" t="s">
        <v>5131</v>
      </c>
      <c r="F37" s="9" t="s">
        <v>5232</v>
      </c>
      <c r="G37" t="str">
        <f t="shared" si="0"/>
        <v>CESAR FLORES,51958995409</v>
      </c>
    </row>
    <row r="38" spans="1:7">
      <c r="A38" s="149" t="s">
        <v>4602</v>
      </c>
      <c r="B38" s="164" t="s">
        <v>5233</v>
      </c>
      <c r="C38" s="150" t="s">
        <v>5234</v>
      </c>
      <c r="D38" s="164" t="s">
        <v>5130</v>
      </c>
      <c r="E38" s="165" t="s">
        <v>5131</v>
      </c>
      <c r="F38" s="9" t="s">
        <v>5235</v>
      </c>
      <c r="G38" t="str">
        <f t="shared" si="0"/>
        <v>WILLIAMS LOYOLA,51928756933</v>
      </c>
    </row>
    <row r="39" spans="1:7">
      <c r="A39" s="149" t="s">
        <v>4193</v>
      </c>
      <c r="B39" s="164" t="s">
        <v>5184</v>
      </c>
      <c r="C39" s="150" t="s">
        <v>5236</v>
      </c>
      <c r="D39" s="164" t="s">
        <v>5130</v>
      </c>
      <c r="E39" s="165" t="s">
        <v>5131</v>
      </c>
      <c r="F39" s="9">
        <v>954194400</v>
      </c>
      <c r="G39" t="str">
        <f t="shared" si="0"/>
        <v>DANIEL BURGOS,51954194400</v>
      </c>
    </row>
    <row r="40" spans="1:7">
      <c r="A40" s="149" t="s">
        <v>4344</v>
      </c>
      <c r="B40" s="164" t="s">
        <v>5237</v>
      </c>
      <c r="C40" s="150" t="s">
        <v>5238</v>
      </c>
      <c r="D40" s="164" t="s">
        <v>5130</v>
      </c>
      <c r="E40" s="165" t="s">
        <v>5131</v>
      </c>
      <c r="F40" s="9" t="s">
        <v>5239</v>
      </c>
      <c r="G40" t="str">
        <f t="shared" si="0"/>
        <v>ELMER CUEVA,51976687917</v>
      </c>
    </row>
    <row r="41" spans="1:7">
      <c r="A41" s="149" t="s">
        <v>4106</v>
      </c>
      <c r="B41" s="164" t="s">
        <v>5240</v>
      </c>
      <c r="C41" s="150" t="s">
        <v>5241</v>
      </c>
      <c r="D41" s="164" t="s">
        <v>5130</v>
      </c>
      <c r="E41" s="165" t="s">
        <v>5131</v>
      </c>
      <c r="F41" s="9" t="s">
        <v>5242</v>
      </c>
      <c r="G41" t="str">
        <f t="shared" si="0"/>
        <v>GERARDO ANDRADE,51980650365</v>
      </c>
    </row>
    <row r="42" spans="1:7">
      <c r="A42" s="149" t="s">
        <v>4789</v>
      </c>
      <c r="B42" s="164" t="s">
        <v>5243</v>
      </c>
      <c r="C42" s="150" t="s">
        <v>5244</v>
      </c>
      <c r="D42" s="164" t="s">
        <v>5130</v>
      </c>
      <c r="E42" s="165" t="s">
        <v>5131</v>
      </c>
      <c r="F42" s="9" t="s">
        <v>5245</v>
      </c>
      <c r="G42" t="str">
        <f t="shared" si="0"/>
        <v>JUAN PORTILLO,51934599710</v>
      </c>
    </row>
    <row r="43" spans="1:7">
      <c r="A43" s="149" t="s">
        <v>4843</v>
      </c>
      <c r="B43" s="164" t="s">
        <v>5246</v>
      </c>
      <c r="C43" s="150" t="s">
        <v>5247</v>
      </c>
      <c r="D43" s="164" t="s">
        <v>5130</v>
      </c>
      <c r="E43" s="165" t="s">
        <v>5131</v>
      </c>
      <c r="F43" s="9">
        <v>993993014</v>
      </c>
      <c r="G43" t="str">
        <f t="shared" si="0"/>
        <v>DIEGO RODRIGUEZ,51993993014</v>
      </c>
    </row>
    <row r="44" spans="1:7">
      <c r="A44" s="149" t="s">
        <v>4951</v>
      </c>
      <c r="B44" s="164" t="s">
        <v>5159</v>
      </c>
      <c r="C44" s="150" t="s">
        <v>5248</v>
      </c>
      <c r="D44" s="164" t="s">
        <v>5130</v>
      </c>
      <c r="E44" s="165" t="s">
        <v>5131</v>
      </c>
      <c r="F44" s="9" t="s">
        <v>5249</v>
      </c>
      <c r="G44" t="str">
        <f t="shared" si="0"/>
        <v>CHRISTIAN SOLARI,51936160381</v>
      </c>
    </row>
    <row r="45" spans="1:7">
      <c r="A45" s="149" t="s">
        <v>4963</v>
      </c>
      <c r="B45" s="164" t="s">
        <v>5250</v>
      </c>
      <c r="C45" s="150" t="s">
        <v>5251</v>
      </c>
      <c r="D45" s="164" t="s">
        <v>5130</v>
      </c>
      <c r="E45" s="165" t="s">
        <v>5131</v>
      </c>
      <c r="F45" s="9" t="s">
        <v>5252</v>
      </c>
      <c r="G45" t="str">
        <f t="shared" si="0"/>
        <v>KARLA SOTO,51936282500</v>
      </c>
    </row>
    <row r="46" spans="1:7">
      <c r="A46" s="149" t="s">
        <v>4656</v>
      </c>
      <c r="B46" s="164" t="s">
        <v>5253</v>
      </c>
      <c r="C46" s="150" t="s">
        <v>5133</v>
      </c>
      <c r="D46" s="164" t="s">
        <v>5130</v>
      </c>
      <c r="E46" s="165" t="s">
        <v>5131</v>
      </c>
      <c r="F46" s="9" t="s">
        <v>5254</v>
      </c>
      <c r="G46" t="str">
        <f t="shared" si="0"/>
        <v>JHONNY MENDOZA,51997894634</v>
      </c>
    </row>
    <row r="47" spans="1:7">
      <c r="A47" s="149" t="s">
        <v>4520</v>
      </c>
      <c r="B47" s="164" t="s">
        <v>5255</v>
      </c>
      <c r="C47" s="150" t="s">
        <v>5169</v>
      </c>
      <c r="D47" s="164" t="s">
        <v>5130</v>
      </c>
      <c r="E47" s="165" t="s">
        <v>5131</v>
      </c>
      <c r="F47" s="9" t="s">
        <v>5256</v>
      </c>
      <c r="G47" t="str">
        <f t="shared" si="0"/>
        <v>DAYAN HERRERA,51969286105</v>
      </c>
    </row>
    <row r="48" spans="1:7">
      <c r="A48" s="149" t="s">
        <v>4530</v>
      </c>
      <c r="B48" s="164" t="s">
        <v>5257</v>
      </c>
      <c r="C48" s="150" t="s">
        <v>5258</v>
      </c>
      <c r="D48" s="164" t="s">
        <v>5130</v>
      </c>
      <c r="E48" s="165" t="s">
        <v>5131</v>
      </c>
      <c r="F48" s="9" t="s">
        <v>5259</v>
      </c>
      <c r="G48" t="str">
        <f t="shared" si="0"/>
        <v>ROBERTO HOLGUIN,51988337205</v>
      </c>
    </row>
    <row r="49" spans="1:7">
      <c r="A49" s="149" t="s">
        <v>5260</v>
      </c>
      <c r="B49" s="164" t="s">
        <v>5261</v>
      </c>
      <c r="C49" s="150" t="s">
        <v>5262</v>
      </c>
      <c r="D49" s="164" t="s">
        <v>5130</v>
      </c>
      <c r="E49" s="165" t="s">
        <v>5131</v>
      </c>
      <c r="F49" s="9" t="s">
        <v>5263</v>
      </c>
      <c r="G49" t="str">
        <f t="shared" si="0"/>
        <v>LENIN MEZA,51987385609</v>
      </c>
    </row>
    <row r="50" spans="1:7">
      <c r="A50" s="149" t="s">
        <v>5063</v>
      </c>
      <c r="B50" s="164" t="s">
        <v>5264</v>
      </c>
      <c r="C50" s="150" t="s">
        <v>5265</v>
      </c>
      <c r="D50" s="164" t="s">
        <v>5130</v>
      </c>
      <c r="E50" s="165" t="s">
        <v>5131</v>
      </c>
      <c r="F50" s="9" t="s">
        <v>5266</v>
      </c>
      <c r="G50" t="str">
        <f t="shared" si="0"/>
        <v>OSCAR VITOR,51956249140</v>
      </c>
    </row>
    <row r="51" spans="1:7">
      <c r="A51" s="149" t="s">
        <v>5084</v>
      </c>
      <c r="B51" s="164" t="s">
        <v>5261</v>
      </c>
      <c r="C51" s="150" t="s">
        <v>5267</v>
      </c>
      <c r="D51" s="164" t="s">
        <v>5130</v>
      </c>
      <c r="E51" s="165" t="s">
        <v>5131</v>
      </c>
      <c r="F51" s="9">
        <v>958421292</v>
      </c>
      <c r="G51" t="str">
        <f t="shared" si="0"/>
        <v>LENIN ZAVALETA,51958421292</v>
      </c>
    </row>
    <row r="52" spans="1:7">
      <c r="A52" s="149" t="s">
        <v>4924</v>
      </c>
      <c r="B52" s="164" t="s">
        <v>5268</v>
      </c>
      <c r="C52" s="150" t="s">
        <v>5269</v>
      </c>
      <c r="D52" s="164" t="s">
        <v>5130</v>
      </c>
      <c r="E52" s="165" t="s">
        <v>5131</v>
      </c>
      <c r="F52" s="9" t="s">
        <v>5270</v>
      </c>
      <c r="G52" t="str">
        <f t="shared" si="0"/>
        <v>GERALD SANDOVAL,51989444413</v>
      </c>
    </row>
    <row r="53" spans="1:7">
      <c r="A53" s="149" t="s">
        <v>4691</v>
      </c>
      <c r="B53" s="164" t="s">
        <v>5132</v>
      </c>
      <c r="C53" s="150" t="s">
        <v>5271</v>
      </c>
      <c r="D53" s="164" t="s">
        <v>5130</v>
      </c>
      <c r="E53" s="165" t="s">
        <v>5131</v>
      </c>
      <c r="F53" s="9" t="s">
        <v>5272</v>
      </c>
      <c r="G53" t="str">
        <f t="shared" si="0"/>
        <v>JOSE MONSALVE,51979368953</v>
      </c>
    </row>
    <row r="54" spans="1:7">
      <c r="A54" s="149" t="s">
        <v>4896</v>
      </c>
      <c r="B54" s="164" t="s">
        <v>5273</v>
      </c>
      <c r="C54" s="150" t="s">
        <v>5274</v>
      </c>
      <c r="D54" s="164" t="s">
        <v>5130</v>
      </c>
      <c r="E54" s="165" t="s">
        <v>5131</v>
      </c>
      <c r="F54" s="9" t="s">
        <v>5275</v>
      </c>
      <c r="G54" t="str">
        <f t="shared" si="0"/>
        <v>BERLING SALAZAR,51938940746</v>
      </c>
    </row>
    <row r="55" spans="1:7">
      <c r="A55" s="149" t="s">
        <v>4314</v>
      </c>
      <c r="B55" s="164" t="s">
        <v>5276</v>
      </c>
      <c r="C55" s="150" t="s">
        <v>5277</v>
      </c>
      <c r="D55" s="164" t="s">
        <v>5130</v>
      </c>
      <c r="E55" s="165" t="s">
        <v>5131</v>
      </c>
      <c r="F55" s="9" t="s">
        <v>5278</v>
      </c>
      <c r="G55" t="str">
        <f t="shared" si="0"/>
        <v>JOSEPH COLAN,51967354993</v>
      </c>
    </row>
    <row r="56" spans="1:7">
      <c r="A56" s="149" t="s">
        <v>5279</v>
      </c>
      <c r="B56" s="164" t="s">
        <v>5199</v>
      </c>
      <c r="C56" s="150" t="s">
        <v>5154</v>
      </c>
      <c r="D56" s="164" t="s">
        <v>5130</v>
      </c>
      <c r="E56" s="165" t="s">
        <v>5131</v>
      </c>
      <c r="F56" s="9" t="s">
        <v>5280</v>
      </c>
      <c r="G56" t="str">
        <f t="shared" si="0"/>
        <v>LUIS MORALES,51945326027</v>
      </c>
    </row>
    <row r="57" spans="1:7">
      <c r="A57" s="149" t="s">
        <v>4960</v>
      </c>
      <c r="B57" s="164" t="s">
        <v>5281</v>
      </c>
      <c r="C57" s="150" t="s">
        <v>5251</v>
      </c>
      <c r="D57" s="164" t="s">
        <v>5130</v>
      </c>
      <c r="E57" s="165" t="s">
        <v>5131</v>
      </c>
      <c r="F57" s="9" t="s">
        <v>5282</v>
      </c>
      <c r="G57" t="str">
        <f t="shared" si="0"/>
        <v>MARCO SOTO,51979329452</v>
      </c>
    </row>
    <row r="58" spans="1:7">
      <c r="A58" s="149" t="s">
        <v>4993</v>
      </c>
      <c r="B58" s="164" t="s">
        <v>5283</v>
      </c>
      <c r="C58" s="150" t="s">
        <v>5284</v>
      </c>
      <c r="D58" s="164" t="s">
        <v>5130</v>
      </c>
      <c r="E58" s="165" t="s">
        <v>5131</v>
      </c>
      <c r="F58" s="9" t="s">
        <v>5285</v>
      </c>
      <c r="G58" t="str">
        <f t="shared" si="0"/>
        <v>ANTONY TERRONES,51943559182</v>
      </c>
    </row>
    <row r="59" spans="1:7">
      <c r="A59" s="149" t="s">
        <v>4220</v>
      </c>
      <c r="B59" s="164" t="s">
        <v>5286</v>
      </c>
      <c r="C59" s="150" t="s">
        <v>5287</v>
      </c>
      <c r="D59" s="164" t="s">
        <v>5130</v>
      </c>
      <c r="E59" s="165" t="s">
        <v>5131</v>
      </c>
      <c r="F59" s="9" t="s">
        <v>5288</v>
      </c>
      <c r="G59" t="str">
        <f t="shared" si="0"/>
        <v>LUCA CAPRIOLO,51997827224</v>
      </c>
    </row>
    <row r="60" spans="1:7">
      <c r="A60" s="149" t="s">
        <v>5289</v>
      </c>
      <c r="B60" s="164" t="s">
        <v>5290</v>
      </c>
      <c r="C60" s="150" t="s">
        <v>5291</v>
      </c>
      <c r="D60" s="164" t="s">
        <v>5130</v>
      </c>
      <c r="E60" s="165" t="s">
        <v>5131</v>
      </c>
      <c r="F60" s="9" t="s">
        <v>5292</v>
      </c>
      <c r="G60" t="str">
        <f t="shared" si="0"/>
        <v>ABELARDO FERNANDEZ,51992 564 807</v>
      </c>
    </row>
    <row r="61" spans="1:7">
      <c r="A61" s="149" t="s">
        <v>4186</v>
      </c>
      <c r="B61" s="164" t="s">
        <v>5192</v>
      </c>
      <c r="C61" s="150" t="s">
        <v>5293</v>
      </c>
      <c r="D61" s="164" t="s">
        <v>5130</v>
      </c>
      <c r="E61" s="165" t="s">
        <v>5131</v>
      </c>
      <c r="F61" s="9" t="s">
        <v>5294</v>
      </c>
      <c r="G61" t="str">
        <f t="shared" ref="G61:G88" si="1">CONCATENATE(B61," ",C61,D61,E61,F61)</f>
        <v>EDWIN BRIONES,51970927175</v>
      </c>
    </row>
    <row r="62" spans="1:7">
      <c r="A62" s="149" t="s">
        <v>4261</v>
      </c>
      <c r="B62" s="164" t="s">
        <v>5295</v>
      </c>
      <c r="C62" s="150" t="s">
        <v>5296</v>
      </c>
      <c r="D62" s="164" t="s">
        <v>5130</v>
      </c>
      <c r="E62" s="165" t="s">
        <v>5131</v>
      </c>
      <c r="F62" s="9" t="s">
        <v>5297</v>
      </c>
      <c r="G62" t="str">
        <f t="shared" si="1"/>
        <v>SIMON CCACHURA,51999902642</v>
      </c>
    </row>
    <row r="63" spans="1:7">
      <c r="A63" s="149" t="s">
        <v>4408</v>
      </c>
      <c r="B63" s="164" t="s">
        <v>5298</v>
      </c>
      <c r="C63" s="150" t="s">
        <v>5299</v>
      </c>
      <c r="D63" s="164" t="s">
        <v>5130</v>
      </c>
      <c r="E63" s="165" t="s">
        <v>5131</v>
      </c>
      <c r="F63" s="9" t="s">
        <v>5300</v>
      </c>
      <c r="G63" t="str">
        <f t="shared" si="1"/>
        <v>ERIKA FIGUEROA,51992753500</v>
      </c>
    </row>
    <row r="64" spans="1:7">
      <c r="A64" s="149" t="s">
        <v>4649</v>
      </c>
      <c r="B64" s="164" t="s">
        <v>5243</v>
      </c>
      <c r="C64" s="150" t="s">
        <v>5301</v>
      </c>
      <c r="D64" s="164" t="s">
        <v>5130</v>
      </c>
      <c r="E64" s="165" t="s">
        <v>5131</v>
      </c>
      <c r="F64" s="9">
        <v>939827102</v>
      </c>
      <c r="G64" t="str">
        <f t="shared" si="1"/>
        <v>JUAN MENA,51939827102</v>
      </c>
    </row>
    <row r="65" spans="1:7">
      <c r="A65" s="149" t="s">
        <v>4890</v>
      </c>
      <c r="B65" s="164" t="s">
        <v>5132</v>
      </c>
      <c r="C65" s="150" t="s">
        <v>5302</v>
      </c>
      <c r="D65" s="164" t="s">
        <v>5130</v>
      </c>
      <c r="E65" s="165" t="s">
        <v>5131</v>
      </c>
      <c r="F65" s="9">
        <v>989282593</v>
      </c>
      <c r="G65" t="str">
        <f t="shared" si="1"/>
        <v>JOSE SAAVEDRA,51989282593</v>
      </c>
    </row>
    <row r="66" spans="1:7">
      <c r="A66" s="149" t="s">
        <v>5068</v>
      </c>
      <c r="B66" s="164" t="s">
        <v>5303</v>
      </c>
      <c r="C66" s="150" t="s">
        <v>5304</v>
      </c>
      <c r="D66" s="164" t="s">
        <v>5130</v>
      </c>
      <c r="E66" s="165" t="s">
        <v>5131</v>
      </c>
      <c r="F66" s="9">
        <v>991848031</v>
      </c>
      <c r="G66" t="str">
        <f t="shared" si="1"/>
        <v>JULIO YANCAPALLO,51991848031</v>
      </c>
    </row>
    <row r="67" spans="1:7">
      <c r="A67" s="149" t="s">
        <v>4574</v>
      </c>
      <c r="B67" s="164" t="s">
        <v>5305</v>
      </c>
      <c r="C67" s="150" t="s">
        <v>5306</v>
      </c>
      <c r="D67" s="164" t="s">
        <v>5130</v>
      </c>
      <c r="E67" s="165" t="s">
        <v>5131</v>
      </c>
      <c r="F67" s="9">
        <v>923886313</v>
      </c>
      <c r="G67" t="str">
        <f t="shared" si="1"/>
        <v>ADELA DEL ROSARIO LESCANO,51923886313</v>
      </c>
    </row>
    <row r="68" spans="1:7">
      <c r="A68" s="149" t="s">
        <v>4736</v>
      </c>
      <c r="B68" s="164" t="s">
        <v>5307</v>
      </c>
      <c r="C68" s="150" t="s">
        <v>5308</v>
      </c>
      <c r="D68" s="164" t="s">
        <v>5130</v>
      </c>
      <c r="E68" s="165" t="s">
        <v>5131</v>
      </c>
      <c r="F68" s="9" t="s">
        <v>5309</v>
      </c>
      <c r="G68" t="str">
        <f t="shared" si="1"/>
        <v>JEIDI PACHECO,51941058893</v>
      </c>
    </row>
    <row r="69" spans="1:7">
      <c r="A69" s="149" t="s">
        <v>4643</v>
      </c>
      <c r="B69" s="164" t="s">
        <v>5310</v>
      </c>
      <c r="C69" s="150" t="s">
        <v>5311</v>
      </c>
      <c r="D69" s="164" t="s">
        <v>5130</v>
      </c>
      <c r="E69" s="165" t="s">
        <v>5131</v>
      </c>
      <c r="F69" s="9">
        <v>933072027</v>
      </c>
      <c r="G69" t="str">
        <f t="shared" si="1"/>
        <v>IAN MAURICIO,51933072027</v>
      </c>
    </row>
    <row r="70" spans="1:7">
      <c r="A70" s="149" t="s">
        <v>5009</v>
      </c>
      <c r="B70" s="164" t="s">
        <v>5147</v>
      </c>
      <c r="C70" s="150" t="s">
        <v>5312</v>
      </c>
      <c r="D70" s="164" t="s">
        <v>5130</v>
      </c>
      <c r="E70" s="165" t="s">
        <v>5131</v>
      </c>
      <c r="F70" s="9">
        <v>986690887</v>
      </c>
      <c r="G70" t="str">
        <f t="shared" si="1"/>
        <v>CARLOS URTEAGA,51986690887</v>
      </c>
    </row>
    <row r="71" spans="1:7">
      <c r="A71" s="149" t="s">
        <v>5313</v>
      </c>
      <c r="B71" s="164" t="s">
        <v>5314</v>
      </c>
      <c r="C71" s="150" t="s">
        <v>5133</v>
      </c>
      <c r="D71" s="164" t="s">
        <v>5130</v>
      </c>
      <c r="E71" s="165" t="s">
        <v>5131</v>
      </c>
      <c r="F71" s="9">
        <v>963091990</v>
      </c>
      <c r="G71" t="str">
        <f t="shared" si="1"/>
        <v>JHON MENDOZA,51963091990</v>
      </c>
    </row>
    <row r="72" spans="1:7">
      <c r="A72" s="149" t="s">
        <v>4822</v>
      </c>
      <c r="B72" s="164" t="s">
        <v>5315</v>
      </c>
      <c r="C72" s="150" t="s">
        <v>5316</v>
      </c>
      <c r="D72" s="164" t="s">
        <v>5130</v>
      </c>
      <c r="E72" s="165" t="s">
        <v>5131</v>
      </c>
      <c r="F72" s="9">
        <v>949345251</v>
      </c>
      <c r="G72" t="str">
        <f t="shared" si="1"/>
        <v>XIMENA RAMON,51949345251</v>
      </c>
    </row>
    <row r="73" spans="1:7">
      <c r="A73" s="149" t="s">
        <v>4274</v>
      </c>
      <c r="B73" s="164" t="s">
        <v>5317</v>
      </c>
      <c r="C73" s="150" t="s">
        <v>5318</v>
      </c>
      <c r="D73" s="164" t="s">
        <v>5130</v>
      </c>
      <c r="E73" s="165" t="s">
        <v>5131</v>
      </c>
      <c r="F73" s="9">
        <v>936608425</v>
      </c>
      <c r="G73" t="str">
        <f t="shared" si="1"/>
        <v>LIZ CHAVEZ,51936608425</v>
      </c>
    </row>
    <row r="74" spans="1:7">
      <c r="A74" s="149" t="s">
        <v>5319</v>
      </c>
      <c r="B74" s="164" t="s">
        <v>5320</v>
      </c>
      <c r="C74" s="150" t="s">
        <v>5135</v>
      </c>
      <c r="D74" s="164" t="s">
        <v>5130</v>
      </c>
      <c r="E74" s="165" t="s">
        <v>5131</v>
      </c>
      <c r="F74" s="9">
        <v>937054821</v>
      </c>
      <c r="G74" t="str">
        <f t="shared" si="1"/>
        <v>LETTICIA ANAYA,51937054821</v>
      </c>
    </row>
    <row r="75" spans="1:7">
      <c r="A75" s="149" t="s">
        <v>4241</v>
      </c>
      <c r="B75" s="164" t="s">
        <v>5321</v>
      </c>
      <c r="C75" s="150" t="s">
        <v>5322</v>
      </c>
      <c r="D75" s="164" t="s">
        <v>5130</v>
      </c>
      <c r="E75" s="165" t="s">
        <v>5131</v>
      </c>
      <c r="F75" s="9">
        <v>996412341</v>
      </c>
      <c r="G75" t="str">
        <f t="shared" si="1"/>
        <v>OMAR CASELLA,51996412341</v>
      </c>
    </row>
    <row r="76" spans="1:7">
      <c r="A76" s="149" t="s">
        <v>4486</v>
      </c>
      <c r="B76" s="164" t="s">
        <v>5323</v>
      </c>
      <c r="C76" s="150" t="s">
        <v>5324</v>
      </c>
      <c r="D76" s="164" t="s">
        <v>5130</v>
      </c>
      <c r="E76" s="165" t="s">
        <v>5131</v>
      </c>
      <c r="F76" s="9">
        <v>944280481</v>
      </c>
      <c r="G76" t="str">
        <f t="shared" si="1"/>
        <v>HERNAN GRANDEZ,51944280481</v>
      </c>
    </row>
    <row r="77" spans="1:7">
      <c r="A77" s="149" t="s">
        <v>4489</v>
      </c>
      <c r="B77" s="164" t="s">
        <v>5325</v>
      </c>
      <c r="C77" s="150" t="s">
        <v>5326</v>
      </c>
      <c r="D77" s="164" t="s">
        <v>5130</v>
      </c>
      <c r="E77" s="165" t="s">
        <v>5131</v>
      </c>
      <c r="F77" s="9">
        <v>963674668</v>
      </c>
      <c r="G77" t="str">
        <f t="shared" si="1"/>
        <v>GELI GUEVARA,51963674668</v>
      </c>
    </row>
    <row r="78" spans="1:7">
      <c r="A78" s="149" t="s">
        <v>4291</v>
      </c>
      <c r="B78" s="164" t="s">
        <v>5327</v>
      </c>
      <c r="C78" s="150" t="s">
        <v>5328</v>
      </c>
      <c r="D78" s="164" t="s">
        <v>5130</v>
      </c>
      <c r="E78" s="165" t="s">
        <v>5131</v>
      </c>
      <c r="F78" s="9">
        <v>983867069</v>
      </c>
      <c r="G78" t="str">
        <f t="shared" si="1"/>
        <v>FELIX CHIU,51983867069</v>
      </c>
    </row>
    <row r="79" spans="1:7">
      <c r="A79" s="149" t="s">
        <v>445</v>
      </c>
      <c r="B79" s="164" t="s">
        <v>5329</v>
      </c>
      <c r="C79" s="150" t="s">
        <v>5330</v>
      </c>
      <c r="D79" s="164" t="s">
        <v>5130</v>
      </c>
      <c r="E79" s="165" t="s">
        <v>5131</v>
      </c>
      <c r="F79" s="9" t="s">
        <v>1093</v>
      </c>
      <c r="G79" t="str">
        <f t="shared" si="1"/>
        <v>CINNDY PAICO,51962526791</v>
      </c>
    </row>
    <row r="80" spans="1:7">
      <c r="A80" s="149" t="s">
        <v>4412</v>
      </c>
      <c r="B80" s="164" t="s">
        <v>5243</v>
      </c>
      <c r="C80" s="150" t="s">
        <v>5231</v>
      </c>
      <c r="D80" s="164" t="s">
        <v>5130</v>
      </c>
      <c r="E80" s="165" t="s">
        <v>5131</v>
      </c>
      <c r="F80" s="9" t="s">
        <v>5331</v>
      </c>
      <c r="G80" t="str">
        <f t="shared" si="1"/>
        <v>JUAN FLORES,51952020382</v>
      </c>
    </row>
    <row r="81" spans="1:7">
      <c r="A81" s="149" t="s">
        <v>4899</v>
      </c>
      <c r="B81" s="164" t="s">
        <v>5332</v>
      </c>
      <c r="C81" s="150" t="s">
        <v>5274</v>
      </c>
      <c r="D81" s="164" t="s">
        <v>5130</v>
      </c>
      <c r="E81" s="165" t="s">
        <v>5131</v>
      </c>
      <c r="F81" s="9" t="s">
        <v>5333</v>
      </c>
      <c r="G81" t="str">
        <f t="shared" si="1"/>
        <v>VICKY SALAZAR,51997928853</v>
      </c>
    </row>
    <row r="82" spans="1:7">
      <c r="A82" s="149" t="s">
        <v>4203</v>
      </c>
      <c r="B82" s="164" t="s">
        <v>5334</v>
      </c>
      <c r="C82" s="150" t="s">
        <v>5335</v>
      </c>
      <c r="D82" s="164" t="s">
        <v>5130</v>
      </c>
      <c r="E82" s="165" t="s">
        <v>5131</v>
      </c>
      <c r="F82" s="9">
        <v>922569035</v>
      </c>
      <c r="G82" t="str">
        <f t="shared" si="1"/>
        <v>ALDO CABRERA,51922569035</v>
      </c>
    </row>
    <row r="83" spans="1:7">
      <c r="A83" s="149" t="s">
        <v>4542</v>
      </c>
      <c r="B83" s="164" t="s">
        <v>5336</v>
      </c>
      <c r="C83" s="150" t="s">
        <v>5337</v>
      </c>
      <c r="D83" s="164" t="s">
        <v>5130</v>
      </c>
      <c r="E83" s="165" t="s">
        <v>5131</v>
      </c>
      <c r="F83" s="9" t="s">
        <v>5338</v>
      </c>
      <c r="G83" t="str">
        <f t="shared" si="1"/>
        <v>ELIZABETH HUAMANI,51961405578</v>
      </c>
    </row>
    <row r="84" spans="1:7">
      <c r="A84" s="149" t="s">
        <v>4513</v>
      </c>
      <c r="B84" s="164" t="s">
        <v>5187</v>
      </c>
      <c r="C84" s="150" t="s">
        <v>5169</v>
      </c>
      <c r="D84" s="164" t="s">
        <v>5130</v>
      </c>
      <c r="E84" s="165" t="s">
        <v>5131</v>
      </c>
      <c r="F84" s="9" t="s">
        <v>5339</v>
      </c>
      <c r="G84" t="str">
        <f t="shared" si="1"/>
        <v>JORGE HERRERA,51947643300</v>
      </c>
    </row>
    <row r="85" spans="1:7">
      <c r="A85" s="149" t="s">
        <v>5032</v>
      </c>
      <c r="B85" s="164" t="s">
        <v>5147</v>
      </c>
      <c r="C85" s="150" t="s">
        <v>5340</v>
      </c>
      <c r="D85" s="164" t="s">
        <v>5130</v>
      </c>
      <c r="E85" s="165" t="s">
        <v>5131</v>
      </c>
      <c r="F85" s="9" t="s">
        <v>5341</v>
      </c>
      <c r="G85" t="str">
        <f t="shared" si="1"/>
        <v>CARLOS VASQUEZ,51964199255</v>
      </c>
    </row>
    <row r="86" spans="1:7">
      <c r="A86" s="149" t="s">
        <v>4721</v>
      </c>
      <c r="B86" s="164" t="s">
        <v>5147</v>
      </c>
      <c r="C86" s="150" t="s">
        <v>5342</v>
      </c>
      <c r="D86" s="164" t="s">
        <v>5130</v>
      </c>
      <c r="E86" s="165" t="s">
        <v>5131</v>
      </c>
      <c r="F86" s="9" t="s">
        <v>5343</v>
      </c>
      <c r="G86" t="str">
        <f t="shared" si="1"/>
        <v>CARLOS NUÑOVERO,51999167594</v>
      </c>
    </row>
    <row r="87" spans="1:7">
      <c r="A87" s="149" t="s">
        <v>4749</v>
      </c>
      <c r="B87" s="164" t="s">
        <v>5344</v>
      </c>
      <c r="C87" s="150" t="s">
        <v>5345</v>
      </c>
      <c r="D87" s="164" t="s">
        <v>5130</v>
      </c>
      <c r="E87" s="165" t="s">
        <v>5131</v>
      </c>
      <c r="F87" s="9" t="s">
        <v>5346</v>
      </c>
      <c r="G87" t="str">
        <f t="shared" si="1"/>
        <v>MARIA DEL CARMEN PAJARES,51968550520</v>
      </c>
    </row>
    <row r="88" spans="1:7">
      <c r="A88" s="149" t="s">
        <v>4135</v>
      </c>
      <c r="B88" s="164" t="s">
        <v>5347</v>
      </c>
      <c r="C88" s="150" t="s">
        <v>5348</v>
      </c>
      <c r="D88" s="164" t="s">
        <v>5130</v>
      </c>
      <c r="E88" s="165" t="s">
        <v>5131</v>
      </c>
      <c r="F88" s="9">
        <v>977885935</v>
      </c>
      <c r="G88" t="str">
        <f t="shared" si="1"/>
        <v>JARED AVALOS,51977885935</v>
      </c>
    </row>
  </sheetData>
  <conditionalFormatting sqref="A1:A67">
    <cfRule type="duplicateValues" dxfId="9" priority="697"/>
    <cfRule type="duplicateValues" dxfId="8" priority="698"/>
    <cfRule type="duplicateValues" dxfId="7" priority="699"/>
    <cfRule type="duplicateValues" dxfId="6" priority="703"/>
  </conditionalFormatting>
  <conditionalFormatting sqref="A68:A88">
    <cfRule type="duplicateValues" dxfId="5" priority="5"/>
    <cfRule type="duplicateValues" dxfId="4" priority="6"/>
    <cfRule type="duplicateValues" dxfId="3" priority="7"/>
    <cfRule type="duplicateValues" dxfId="2" priority="8"/>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4"/>
  <dimension ref="A4:F20"/>
  <sheetViews>
    <sheetView topLeftCell="A4" zoomScaleNormal="100" workbookViewId="0">
      <selection activeCell="A10" sqref="A10"/>
    </sheetView>
  </sheetViews>
  <sheetFormatPr baseColWidth="10" defaultColWidth="10.54296875" defaultRowHeight="14.5"/>
  <sheetData>
    <row r="4" spans="1:6">
      <c r="D4">
        <v>30</v>
      </c>
      <c r="E4">
        <v>7000</v>
      </c>
      <c r="F4">
        <v>100</v>
      </c>
    </row>
    <row r="5" spans="1:6">
      <c r="D5">
        <f>(D4*E5)/E4</f>
        <v>10.6395</v>
      </c>
      <c r="E5">
        <v>2482.5500000000002</v>
      </c>
      <c r="F5">
        <f>(F4*E5)/E4</f>
        <v>35.465000000000003</v>
      </c>
    </row>
    <row r="7" spans="1:6">
      <c r="D7">
        <v>30</v>
      </c>
      <c r="E7">
        <v>7000</v>
      </c>
    </row>
    <row r="8" spans="1:6">
      <c r="D8">
        <v>6</v>
      </c>
      <c r="E8">
        <f>(D8*E7)/D7</f>
        <v>1400</v>
      </c>
    </row>
    <row r="10" spans="1:6">
      <c r="A10" t="s">
        <v>5349</v>
      </c>
    </row>
    <row r="11" spans="1:6">
      <c r="A11" t="s">
        <v>5350</v>
      </c>
    </row>
    <row r="12" spans="1:6">
      <c r="A12" s="151" t="s">
        <v>5351</v>
      </c>
    </row>
    <row r="14" spans="1:6">
      <c r="A14" t="s">
        <v>5352</v>
      </c>
    </row>
    <row r="16" spans="1:6">
      <c r="A16" t="s">
        <v>5353</v>
      </c>
    </row>
    <row r="19" spans="1:1">
      <c r="A19" t="s">
        <v>5354</v>
      </c>
    </row>
    <row r="20" spans="1:1">
      <c r="A20" s="151" t="s">
        <v>5355</v>
      </c>
    </row>
  </sheetData>
  <pageMargins left="0.7" right="0.7" top="0.75" bottom="0.75"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5"/>
  <dimension ref="A1:I19"/>
  <sheetViews>
    <sheetView topLeftCell="A4" zoomScaleNormal="100" workbookViewId="0">
      <selection activeCell="F15" sqref="F15"/>
    </sheetView>
  </sheetViews>
  <sheetFormatPr baseColWidth="10" defaultColWidth="10.54296875" defaultRowHeight="14.5"/>
  <cols>
    <col min="4" max="4" width="30" customWidth="1"/>
    <col min="9" max="9" width="19.08984375" customWidth="1"/>
  </cols>
  <sheetData>
    <row r="1" spans="1:9" ht="15" customHeight="1">
      <c r="A1" s="412" t="s">
        <v>4</v>
      </c>
      <c r="B1" s="21" t="s">
        <v>5</v>
      </c>
      <c r="C1" s="21" t="s">
        <v>6</v>
      </c>
      <c r="D1" s="412" t="s">
        <v>7</v>
      </c>
      <c r="E1" s="460" t="s">
        <v>8</v>
      </c>
      <c r="F1" s="412" t="s">
        <v>9</v>
      </c>
      <c r="G1" s="412" t="s">
        <v>10</v>
      </c>
      <c r="H1" s="413" t="s">
        <v>11</v>
      </c>
      <c r="I1" s="413" t="s">
        <v>5356</v>
      </c>
    </row>
    <row r="2" spans="1:9">
      <c r="A2" s="412"/>
      <c r="B2" s="21"/>
      <c r="C2" s="21"/>
      <c r="D2" s="412"/>
      <c r="E2" s="460"/>
      <c r="F2" s="412"/>
      <c r="G2" s="412"/>
      <c r="H2" s="413"/>
      <c r="I2" s="413"/>
    </row>
    <row r="3" spans="1:9">
      <c r="A3" s="152">
        <v>75074929</v>
      </c>
      <c r="B3" s="74"/>
      <c r="C3" s="50" t="s">
        <v>5357</v>
      </c>
      <c r="D3" s="153" t="s">
        <v>5358</v>
      </c>
      <c r="E3" s="154" t="s">
        <v>5359</v>
      </c>
      <c r="F3" s="155">
        <v>44319</v>
      </c>
      <c r="G3" s="51"/>
      <c r="H3" s="51">
        <v>44440</v>
      </c>
      <c r="I3" s="154" t="s">
        <v>3124</v>
      </c>
    </row>
    <row r="4" spans="1:9">
      <c r="A4" s="152">
        <v>72199633</v>
      </c>
      <c r="B4" s="74"/>
      <c r="C4" s="50" t="s">
        <v>5357</v>
      </c>
      <c r="D4" s="153" t="s">
        <v>5360</v>
      </c>
      <c r="E4" s="154" t="s">
        <v>5359</v>
      </c>
      <c r="F4" s="155">
        <v>44441</v>
      </c>
      <c r="G4" s="51"/>
      <c r="H4" s="51">
        <v>44447</v>
      </c>
      <c r="I4" s="154" t="s">
        <v>3124</v>
      </c>
    </row>
    <row r="5" spans="1:9">
      <c r="A5" s="156">
        <v>71454706</v>
      </c>
      <c r="B5" s="74"/>
      <c r="C5" s="50" t="s">
        <v>5357</v>
      </c>
      <c r="D5" s="153" t="s">
        <v>5361</v>
      </c>
      <c r="E5" s="157" t="s">
        <v>5359</v>
      </c>
      <c r="F5" s="158">
        <v>44421</v>
      </c>
      <c r="G5" s="51"/>
      <c r="H5" s="51">
        <v>44447</v>
      </c>
      <c r="I5" s="154" t="s">
        <v>3124</v>
      </c>
    </row>
    <row r="8" spans="1:9">
      <c r="E8">
        <v>2200</v>
      </c>
      <c r="F8">
        <f>E8/240*1.35*9</f>
        <v>111.375</v>
      </c>
    </row>
    <row r="10" spans="1:9">
      <c r="E10">
        <v>2200</v>
      </c>
      <c r="F10">
        <f>E10/240*2*6.5</f>
        <v>119.16666666666666</v>
      </c>
    </row>
    <row r="12" spans="1:9">
      <c r="E12">
        <v>23</v>
      </c>
      <c r="F12">
        <v>3</v>
      </c>
      <c r="G12">
        <f>19/8</f>
        <v>2.375</v>
      </c>
    </row>
    <row r="13" spans="1:9">
      <c r="E13">
        <v>24</v>
      </c>
      <c r="F13">
        <v>3</v>
      </c>
    </row>
    <row r="14" spans="1:9">
      <c r="E14">
        <v>25</v>
      </c>
      <c r="F14">
        <v>3</v>
      </c>
    </row>
    <row r="15" spans="1:9">
      <c r="E15">
        <v>26</v>
      </c>
      <c r="F15">
        <v>2</v>
      </c>
    </row>
    <row r="16" spans="1:9">
      <c r="E16">
        <v>27</v>
      </c>
      <c r="F16">
        <v>2</v>
      </c>
    </row>
    <row r="17" spans="5:6">
      <c r="E17">
        <v>28</v>
      </c>
      <c r="F17">
        <v>2</v>
      </c>
    </row>
    <row r="18" spans="5:6">
      <c r="E18">
        <v>29</v>
      </c>
      <c r="F18">
        <v>2</v>
      </c>
    </row>
    <row r="19" spans="5:6">
      <c r="E19">
        <v>30</v>
      </c>
      <c r="F19">
        <v>2</v>
      </c>
    </row>
  </sheetData>
  <mergeCells count="7">
    <mergeCell ref="H1:H2"/>
    <mergeCell ref="I1:I2"/>
    <mergeCell ref="A1:A2"/>
    <mergeCell ref="D1:D2"/>
    <mergeCell ref="E1:E2"/>
    <mergeCell ref="F1:F2"/>
    <mergeCell ref="G1:G2"/>
  </mergeCells>
  <conditionalFormatting sqref="A1:A5">
    <cfRule type="duplicateValues" dxfId="1" priority="2"/>
    <cfRule type="duplicateValues" dxfId="0" priority="3"/>
  </conditionalFormatting>
  <pageMargins left="0.7" right="0.7" top="0.75" bottom="0.75"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3B21308553DBB4F90622CDD0FE43F28" ma:contentTypeVersion="21" ma:contentTypeDescription="Crear nuevo documento." ma:contentTypeScope="" ma:versionID="6c87de59fa9048bc157a911e5d80b4fe">
  <xsd:schema xmlns:xsd="http://www.w3.org/2001/XMLSchema" xmlns:xs="http://www.w3.org/2001/XMLSchema" xmlns:p="http://schemas.microsoft.com/office/2006/metadata/properties" xmlns:ns2="f6c635a0-c3e8-4621-aaa5-d3a6e6ab7e68" xmlns:ns3="6a6c43dd-b916-4a12-94b1-d0d436a138b8" targetNamespace="http://schemas.microsoft.com/office/2006/metadata/properties" ma:root="true" ma:fieldsID="581ab5fc4a34cee0f537fe98bd646b00" ns2:_="" ns3:_="">
    <xsd:import namespace="f6c635a0-c3e8-4621-aaa5-d3a6e6ab7e68"/>
    <xsd:import namespace="6a6c43dd-b916-4a12-94b1-d0d436a138b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c635a0-c3e8-4621-aaa5-d3a6e6ab7e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26490782-9a68-40af-b7e0-8c4aabd283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6c43dd-b916-4a12-94b1-d0d436a138b8"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4bd5ae65-374e-4274-90c3-e29cd073629d}" ma:internalName="TaxCatchAll" ma:showField="CatchAllData" ma:web="6a6c43dd-b916-4a12-94b1-d0d436a13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a6c43dd-b916-4a12-94b1-d0d436a138b8" xsi:nil="true"/>
    <lcf76f155ced4ddcb4097134ff3c332f xmlns="f6c635a0-c3e8-4621-aaa5-d3a6e6ab7e6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18BEC3-93DD-41F4-8418-D4CC2EE15AFA}">
  <ds:schemaRefs>
    <ds:schemaRef ds:uri="http://schemas.microsoft.com/sharepoint/v3/contenttype/forms"/>
  </ds:schemaRefs>
</ds:datastoreItem>
</file>

<file path=customXml/itemProps2.xml><?xml version="1.0" encoding="utf-8"?>
<ds:datastoreItem xmlns:ds="http://schemas.openxmlformats.org/officeDocument/2006/customXml" ds:itemID="{8D9198F9-DAAB-416E-9BDD-24A69C199D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c635a0-c3e8-4621-aaa5-d3a6e6ab7e68"/>
    <ds:schemaRef ds:uri="6a6c43dd-b916-4a12-94b1-d0d436a13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D99EF5-2375-4E99-B53E-847FE70B1414}">
  <ds:schemaRefs>
    <ds:schemaRef ds:uri="http://schemas.microsoft.com/office/2006/metadata/properties"/>
    <ds:schemaRef ds:uri="http://schemas.microsoft.com/office/infopath/2007/PartnerControls"/>
    <ds:schemaRef ds:uri="6a6c43dd-b916-4a12-94b1-d0d436a138b8"/>
    <ds:schemaRef ds:uri="f6c635a0-c3e8-4621-aaa5-d3a6e6ab7e68"/>
  </ds:schemaRefs>
</ds:datastoreItem>
</file>

<file path=docMetadata/LabelInfo.xml><?xml version="1.0" encoding="utf-8"?>
<clbl:labelList xmlns:clbl="http://schemas.microsoft.com/office/2020/mipLabelMetadata">
  <clbl:label id="{672bafce-0ccd-4867-8420-e8bb91862ae0}" enabled="0" method="" siteId="{672bafce-0ccd-4867-8420-e8bb91862ae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6</vt:i4>
      </vt:variant>
    </vt:vector>
  </HeadingPairs>
  <TitlesOfParts>
    <vt:vector size="23" baseType="lpstr">
      <vt:lpstr>EMP FISCALIZABLE</vt:lpstr>
      <vt:lpstr>CSRT STAFF</vt:lpstr>
      <vt:lpstr>CSRT RCO</vt:lpstr>
      <vt:lpstr>DatosPorPeriodo</vt:lpstr>
      <vt:lpstr>CargaS10</vt:lpstr>
      <vt:lpstr>Reloj</vt:lpstr>
      <vt:lpstr>Papeletas</vt:lpstr>
      <vt:lpstr>TR05</vt:lpstr>
      <vt:lpstr>S10</vt:lpstr>
      <vt:lpstr>TrabajadoresReloj</vt:lpstr>
      <vt:lpstr>Parametros</vt:lpstr>
      <vt:lpstr>Notas</vt:lpstr>
      <vt:lpstr>Hoja3</vt:lpstr>
      <vt:lpstr>INICIO</vt:lpstr>
      <vt:lpstr>Hoja4</vt:lpstr>
      <vt:lpstr>Hoja2</vt:lpstr>
      <vt:lpstr>Hoja1</vt:lpstr>
      <vt:lpstr>'CSRT RCO'!Área_de_impresión</vt:lpstr>
      <vt:lpstr>'CSRT STAFF'!Área_de_impresión</vt:lpstr>
      <vt:lpstr>'CSRT RCO'!Títulos_a_imprimir</vt:lpstr>
      <vt:lpstr>'CSRT STAFF'!Títulos_a_imprimir</vt:lpstr>
      <vt:lpstr>'EMP FISCALIZABLE'!Títulos_a_imprimir</vt:lpstr>
      <vt:lpstr>INICIO!Títulos_a_imprimir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bleon</dc:creator>
  <cp:keywords/>
  <dc:description/>
  <cp:lastModifiedBy>Edwin Lopez</cp:lastModifiedBy>
  <cp:revision>0</cp:revision>
  <dcterms:created xsi:type="dcterms:W3CDTF">2014-12-28T03:15:49Z</dcterms:created>
  <dcterms:modified xsi:type="dcterms:W3CDTF">2026-02-25T16:49:24Z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0x010100B3B21308553DBB4F90622CDD0FE43F28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y fmtid="{D5CDD505-2E9C-101B-9397-08002B2CF9AE}" pid="10" name="TaxCatchAll">
    <vt:lpwstr/>
  </property>
  <property fmtid="{D5CDD505-2E9C-101B-9397-08002B2CF9AE}" pid="11" name="_ExtendedDescription">
    <vt:lpwstr/>
  </property>
  <property fmtid="{D5CDD505-2E9C-101B-9397-08002B2CF9AE}" pid="12" name="lcf76f155ced4ddcb4097134ff3c332f">
    <vt:lpwstr/>
  </property>
  <property fmtid="{D5CDD505-2E9C-101B-9397-08002B2CF9AE}" pid="13" name="MSIP_Label_e5fdd688-922c-40ce-b2d9-7fbf190f6921_Enabled">
    <vt:lpwstr>true</vt:lpwstr>
  </property>
  <property fmtid="{D5CDD505-2E9C-101B-9397-08002B2CF9AE}" pid="14" name="MSIP_Label_e5fdd688-922c-40ce-b2d9-7fbf190f6921_SetDate">
    <vt:lpwstr>2025-11-22T15:36:36Z</vt:lpwstr>
  </property>
  <property fmtid="{D5CDD505-2E9C-101B-9397-08002B2CF9AE}" pid="15" name="MSIP_Label_e5fdd688-922c-40ce-b2d9-7fbf190f6921_Method">
    <vt:lpwstr>Standard</vt:lpwstr>
  </property>
  <property fmtid="{D5CDD505-2E9C-101B-9397-08002B2CF9AE}" pid="16" name="MSIP_Label_e5fdd688-922c-40ce-b2d9-7fbf190f6921_Name">
    <vt:lpwstr>defa4170-0d19-0005-0004-bc88714345d2</vt:lpwstr>
  </property>
  <property fmtid="{D5CDD505-2E9C-101B-9397-08002B2CF9AE}" pid="17" name="MSIP_Label_e5fdd688-922c-40ce-b2d9-7fbf190f6921_SiteId">
    <vt:lpwstr>12f2a4b5-4935-464d-9dae-e0525d0c593f</vt:lpwstr>
  </property>
  <property fmtid="{D5CDD505-2E9C-101B-9397-08002B2CF9AE}" pid="18" name="MSIP_Label_e5fdd688-922c-40ce-b2d9-7fbf190f6921_ActionId">
    <vt:lpwstr>3f21018b-7054-4e7c-bfcd-236451956d47</vt:lpwstr>
  </property>
  <property fmtid="{D5CDD505-2E9C-101B-9397-08002B2CF9AE}" pid="19" name="MSIP_Label_e5fdd688-922c-40ce-b2d9-7fbf190f6921_ContentBits">
    <vt:lpwstr>0</vt:lpwstr>
  </property>
  <property fmtid="{D5CDD505-2E9C-101B-9397-08002B2CF9AE}" pid="20" name="MSIP_Label_e5fdd688-922c-40ce-b2d9-7fbf190f6921_Tag">
    <vt:lpwstr>10, 3, 0, 1</vt:lpwstr>
  </property>
</Properties>
</file>